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11.xml" ContentType="application/vnd.openxmlformats-officedocument.drawingml.chart+xml"/>
  <Override PartName="/xl/drawings/drawing16.xml" ContentType="application/vnd.openxmlformats-officedocument.drawingml.chartshap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7.xml" ContentType="application/vnd.openxmlformats-officedocument.drawing+xml"/>
  <Override PartName="/xl/charts/chart12.xml" ContentType="application/vnd.openxmlformats-officedocument.drawingml.chart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8.xml" ContentType="application/vnd.openxmlformats-officedocument.drawing+xml"/>
  <Override PartName="/xl/charts/chart13.xml" ContentType="application/vnd.openxmlformats-officedocument.drawingml.chart+xml"/>
  <Override PartName="/xl/comments1.xml" ContentType="application/vnd.openxmlformats-officedocument.spreadsheetml.comments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  <Override PartName="/xl/charts/colors6.xml" ContentType="application/vnd.ms-office.chartcolorstyle+xml"/>
  <Override PartName="/xl/charts/style6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4360" yWindow="0" windowWidth="9300" windowHeight="8070"/>
  </bookViews>
  <sheets>
    <sheet name="Directory" sheetId="36" r:id="rId1"/>
    <sheet name="params" sheetId="46" r:id="rId2"/>
    <sheet name="uProd" sheetId="80" r:id="rId3"/>
    <sheet name="up" sheetId="81" r:id="rId4"/>
    <sheet name="thfit" sheetId="28" r:id="rId5"/>
    <sheet name="Pdfit" sheetId="29" r:id="rId6"/>
    <sheet name="IRFr" sheetId="34" r:id="rId7"/>
    <sheet name="IRFTH" sheetId="33" r:id="rId8"/>
    <sheet name="ufit" sheetId="41" r:id="rId9"/>
    <sheet name="JSM" sheetId="54" r:id="rId10"/>
    <sheet name="Jind" sheetId="57" r:id="rId11"/>
    <sheet name="SMexrCS" sheetId="62" r:id="rId12"/>
    <sheet name="SMexrL" sheetId="63" r:id="rId13"/>
    <sheet name="pi" sheetId="30" r:id="rId14"/>
    <sheet name="SMSDF" sheetId="47" r:id="rId15"/>
    <sheet name="StateVals" sheetId="68" r:id="rId16"/>
    <sheet name="inflow" sheetId="72" r:id="rId17"/>
    <sheet name="results" sheetId="76" r:id="rId18"/>
    <sheet name="IRFs" sheetId="32" r:id="rId19"/>
    <sheet name="IRFs gBar" sheetId="73" r:id="rId20"/>
    <sheet name="IRFs var seps" sheetId="74" r:id="rId21"/>
    <sheet name="IRFs z" sheetId="75" r:id="rId22"/>
    <sheet name="SS" sheetId="24" r:id="rId23"/>
    <sheet name="errors" sheetId="67" r:id="rId24"/>
    <sheet name="thLMSM" sheetId="49" r:id="rId25"/>
    <sheet name="u fit" sheetId="27" r:id="rId26"/>
    <sheet name="other calcs" sheetId="51" r:id="rId27"/>
    <sheet name="R" sheetId="12" r:id="rId28"/>
    <sheet name="JOLTSyr" sheetId="58" r:id="rId29"/>
    <sheet name="th calcs" sheetId="1" r:id="rId30"/>
    <sheet name="detrend th" sheetId="2" r:id="rId31"/>
    <sheet name="x calcs" sheetId="7" r:id="rId32"/>
    <sheet name="TB calcs" sheetId="66" r:id="rId33"/>
    <sheet name="inf" sheetId="45" r:id="rId34"/>
    <sheet name="x" sheetId="23" r:id="rId35"/>
    <sheet name="Shiller" sheetId="10" r:id="rId36"/>
    <sheet name="PCE" sheetId="60" r:id="rId37"/>
    <sheet name="y" sheetId="61" r:id="rId38"/>
    <sheet name="Sep" sheetId="44" r:id="rId39"/>
    <sheet name="JOLTS" sheetId="55" r:id="rId40"/>
    <sheet name="NAICS" sheetId="56" r:id="rId41"/>
    <sheet name="JOLTStr" sheetId="59" r:id="rId42"/>
    <sheet name="PNZ vacs" sheetId="3" r:id="rId43"/>
    <sheet name="JOLTS vacs" sheetId="4" r:id="rId44"/>
    <sheet name="JOLTS hires" sheetId="52" r:id="rId45"/>
    <sheet name="U" sheetId="5" r:id="rId46"/>
    <sheet name="u rate" sheetId="6" r:id="rId47"/>
    <sheet name="TB1YR" sheetId="65" r:id="rId48"/>
    <sheet name="UNRATE" sheetId="85" r:id="rId49"/>
    <sheet name="Prod" sheetId="82" r:id="rId50"/>
    <sheet name="Shiller data" sheetId="83" r:id="rId51"/>
    <sheet name="SM calc" sheetId="84" r:id="rId52"/>
  </sheets>
  <externalReferences>
    <externalReference r:id="rId53"/>
  </externalReferences>
  <definedNames>
    <definedName name="__123Graph_A" localSheetId="48" hidden="1">'[1]Shiller data'!#REF!</definedName>
    <definedName name="__123Graph_A" hidden="1">#REF!</definedName>
    <definedName name="__123Graph_X" hidden="1">#REF!</definedName>
    <definedName name="_Regression_Int" localSheetId="50" hidden="1">1</definedName>
    <definedName name="_Regression_Int">1</definedName>
    <definedName name="_Regression_Out" hidden="1">#REF!</definedName>
    <definedName name="_Regression_X" hidden="1">#REF!</definedName>
    <definedName name="_Regression_Y" hidden="1">#REF!</definedName>
    <definedName name="_xlnm.Print_Area" localSheetId="19">#REF!</definedName>
    <definedName name="_xlnm.Print_Area" localSheetId="14">#REF!</definedName>
    <definedName name="_xlnm.Print_Area" localSheetId="47">#REF!</definedName>
    <definedName name="_xlnm.Print_Area">#REF!</definedName>
    <definedName name="Print_Area_MI" localSheetId="19">#REF!</definedName>
    <definedName name="Print_Area_MI" localSheetId="20">#REF!</definedName>
    <definedName name="Print_Area_MI" localSheetId="21">#REF!</definedName>
    <definedName name="Print_Area_MI" localSheetId="14">#REF!</definedName>
    <definedName name="Print_Area_MI" localSheetId="47">#REF!</definedName>
    <definedName name="Print_Area_MI">#REF!</definedName>
  </definedNames>
  <calcPr calcId="145621"/>
  <pivotCaches>
    <pivotCache cacheId="22" r:id="rId54"/>
    <pivotCache cacheId="23" r:id="rId55"/>
    <pivotCache cacheId="24" r:id="rId56"/>
    <pivotCache cacheId="25" r:id="rId57"/>
    <pivotCache cacheId="26" r:id="rId58"/>
    <pivotCache cacheId="27" r:id="rId59"/>
    <pivotCache cacheId="28" r:id="rId60"/>
    <pivotCache cacheId="29" r:id="rId61"/>
    <pivotCache cacheId="30" r:id="rId62"/>
    <pivotCache cacheId="31" r:id="rId63"/>
    <pivotCache cacheId="32" r:id="rId6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2" i="76" l="1"/>
  <c r="Z35" i="75"/>
  <c r="C3" i="36" l="1"/>
  <c r="C2" i="36"/>
  <c r="A4" i="36"/>
  <c r="A3" i="36"/>
  <c r="B95" i="85"/>
  <c r="C77" i="84"/>
  <c r="B77" i="84"/>
  <c r="D77" i="84" s="1"/>
  <c r="E77" i="84" s="1"/>
  <c r="E76" i="84"/>
  <c r="D76" i="84"/>
  <c r="C76" i="84"/>
  <c r="B76" i="84"/>
  <c r="C75" i="84"/>
  <c r="B75" i="84"/>
  <c r="E74" i="84"/>
  <c r="C74" i="84"/>
  <c r="D74" i="84" s="1"/>
  <c r="B74" i="84"/>
  <c r="C73" i="84"/>
  <c r="B73" i="84"/>
  <c r="E72" i="84"/>
  <c r="C72" i="84"/>
  <c r="D72" i="84" s="1"/>
  <c r="B72" i="84"/>
  <c r="C71" i="84"/>
  <c r="B71" i="84"/>
  <c r="E70" i="84"/>
  <c r="C70" i="84"/>
  <c r="D70" i="84" s="1"/>
  <c r="B70" i="84"/>
  <c r="C69" i="84"/>
  <c r="B69" i="84"/>
  <c r="E68" i="84"/>
  <c r="F68" i="84" s="1"/>
  <c r="C68" i="84"/>
  <c r="B68" i="84"/>
  <c r="D68" i="84" s="1"/>
  <c r="C67" i="84"/>
  <c r="B67" i="84"/>
  <c r="C66" i="84"/>
  <c r="B66" i="84"/>
  <c r="D66" i="84" s="1"/>
  <c r="E66" i="84" s="1"/>
  <c r="C65" i="84"/>
  <c r="B65" i="84"/>
  <c r="E64" i="84"/>
  <c r="C64" i="84"/>
  <c r="B64" i="84"/>
  <c r="D64" i="84" s="1"/>
  <c r="C63" i="84"/>
  <c r="B63" i="84"/>
  <c r="C62" i="84"/>
  <c r="B62" i="84"/>
  <c r="D62" i="84" s="1"/>
  <c r="E62" i="84" s="1"/>
  <c r="C61" i="84"/>
  <c r="B61" i="84"/>
  <c r="E60" i="84"/>
  <c r="C60" i="84"/>
  <c r="B60" i="84"/>
  <c r="D60" i="84" s="1"/>
  <c r="C59" i="84"/>
  <c r="B59" i="84"/>
  <c r="C58" i="84"/>
  <c r="B58" i="84"/>
  <c r="D58" i="84" s="1"/>
  <c r="E58" i="84" s="1"/>
  <c r="F58" i="84" s="1"/>
  <c r="C57" i="84"/>
  <c r="B57" i="84"/>
  <c r="E56" i="84"/>
  <c r="C56" i="84"/>
  <c r="B56" i="84"/>
  <c r="D56" i="84" s="1"/>
  <c r="C55" i="84"/>
  <c r="B55" i="84"/>
  <c r="C54" i="84"/>
  <c r="B54" i="84"/>
  <c r="D54" i="84" s="1"/>
  <c r="E54" i="84" s="1"/>
  <c r="C53" i="84"/>
  <c r="B53" i="84"/>
  <c r="E52" i="84"/>
  <c r="F52" i="84" s="1"/>
  <c r="C52" i="84"/>
  <c r="B52" i="84"/>
  <c r="D52" i="84" s="1"/>
  <c r="C51" i="84"/>
  <c r="B51" i="84"/>
  <c r="C50" i="84"/>
  <c r="B50" i="84"/>
  <c r="D50" i="84" s="1"/>
  <c r="E50" i="84" s="1"/>
  <c r="C49" i="84"/>
  <c r="B49" i="84"/>
  <c r="E48" i="84"/>
  <c r="C48" i="84"/>
  <c r="B48" i="84"/>
  <c r="D48" i="84" s="1"/>
  <c r="C47" i="84"/>
  <c r="B47" i="84"/>
  <c r="C46" i="84"/>
  <c r="B46" i="84"/>
  <c r="D46" i="84" s="1"/>
  <c r="E46" i="84" s="1"/>
  <c r="C45" i="84"/>
  <c r="D45" i="84" s="1"/>
  <c r="E45" i="84" s="1"/>
  <c r="B45" i="84"/>
  <c r="E44" i="84"/>
  <c r="C44" i="84"/>
  <c r="B44" i="84"/>
  <c r="D44" i="84" s="1"/>
  <c r="C43" i="84"/>
  <c r="D43" i="84" s="1"/>
  <c r="E43" i="84" s="1"/>
  <c r="B43" i="84"/>
  <c r="C42" i="84"/>
  <c r="B42" i="84"/>
  <c r="D42" i="84" s="1"/>
  <c r="E42" i="84" s="1"/>
  <c r="F42" i="84" s="1"/>
  <c r="C41" i="84"/>
  <c r="D41" i="84" s="1"/>
  <c r="E41" i="84" s="1"/>
  <c r="B41" i="84"/>
  <c r="E40" i="84"/>
  <c r="C40" i="84"/>
  <c r="B40" i="84"/>
  <c r="D40" i="84" s="1"/>
  <c r="C39" i="84"/>
  <c r="B39" i="84"/>
  <c r="C38" i="84"/>
  <c r="B38" i="84"/>
  <c r="D38" i="84" s="1"/>
  <c r="E38" i="84" s="1"/>
  <c r="C37" i="84"/>
  <c r="B37" i="84"/>
  <c r="E36" i="84"/>
  <c r="F36" i="84" s="1"/>
  <c r="C36" i="84"/>
  <c r="B36" i="84"/>
  <c r="D36" i="84" s="1"/>
  <c r="C35" i="84"/>
  <c r="D35" i="84" s="1"/>
  <c r="E35" i="84" s="1"/>
  <c r="B35" i="84"/>
  <c r="C34" i="84"/>
  <c r="B34" i="84"/>
  <c r="D34" i="84" s="1"/>
  <c r="E34" i="84" s="1"/>
  <c r="C33" i="84"/>
  <c r="D33" i="84" s="1"/>
  <c r="E33" i="84" s="1"/>
  <c r="B33" i="84"/>
  <c r="E32" i="84"/>
  <c r="C32" i="84"/>
  <c r="B32" i="84"/>
  <c r="D32" i="84" s="1"/>
  <c r="C31" i="84"/>
  <c r="B31" i="84"/>
  <c r="C30" i="84"/>
  <c r="B30" i="84"/>
  <c r="D30" i="84" s="1"/>
  <c r="E30" i="84" s="1"/>
  <c r="C29" i="84"/>
  <c r="B29" i="84"/>
  <c r="E28" i="84"/>
  <c r="C28" i="84"/>
  <c r="B28" i="84"/>
  <c r="D28" i="84" s="1"/>
  <c r="C27" i="84"/>
  <c r="B27" i="84"/>
  <c r="C26" i="84"/>
  <c r="B26" i="84"/>
  <c r="D26" i="84" s="1"/>
  <c r="E26" i="84" s="1"/>
  <c r="F26" i="84" s="1"/>
  <c r="C25" i="84"/>
  <c r="B25" i="84"/>
  <c r="E24" i="84"/>
  <c r="C24" i="84"/>
  <c r="B24" i="84"/>
  <c r="D24" i="84" s="1"/>
  <c r="C23" i="84"/>
  <c r="B23" i="84"/>
  <c r="C22" i="84"/>
  <c r="B22" i="84"/>
  <c r="D22" i="84" s="1"/>
  <c r="E22" i="84" s="1"/>
  <c r="C21" i="84"/>
  <c r="B21" i="84"/>
  <c r="E20" i="84"/>
  <c r="F20" i="84" s="1"/>
  <c r="C20" i="84"/>
  <c r="B20" i="84"/>
  <c r="D20" i="84" s="1"/>
  <c r="C19" i="84"/>
  <c r="B19" i="84"/>
  <c r="C18" i="84"/>
  <c r="B18" i="84"/>
  <c r="D18" i="84" s="1"/>
  <c r="E18" i="84" s="1"/>
  <c r="F18" i="84" s="1"/>
  <c r="C17" i="84"/>
  <c r="B17" i="84"/>
  <c r="E16" i="84"/>
  <c r="C16" i="84"/>
  <c r="B16" i="84"/>
  <c r="D16" i="84" s="1"/>
  <c r="C15" i="84"/>
  <c r="B15" i="84"/>
  <c r="C14" i="84"/>
  <c r="B14" i="84"/>
  <c r="D14" i="84" s="1"/>
  <c r="E14" i="84" s="1"/>
  <c r="C13" i="84"/>
  <c r="B13" i="84"/>
  <c r="E12" i="84"/>
  <c r="F12" i="84" s="1"/>
  <c r="C12" i="84"/>
  <c r="B12" i="84"/>
  <c r="D12" i="84" s="1"/>
  <c r="A12" i="84"/>
  <c r="A13" i="84" s="1"/>
  <c r="A14" i="84" s="1"/>
  <c r="A15" i="84" s="1"/>
  <c r="A16" i="84" s="1"/>
  <c r="A17" i="84" s="1"/>
  <c r="A18" i="84" s="1"/>
  <c r="A19" i="84" s="1"/>
  <c r="A20" i="84" s="1"/>
  <c r="A21" i="84" s="1"/>
  <c r="A22" i="84" s="1"/>
  <c r="A23" i="84" s="1"/>
  <c r="A24" i="84" s="1"/>
  <c r="A25" i="84" s="1"/>
  <c r="A26" i="84" s="1"/>
  <c r="A27" i="84" s="1"/>
  <c r="A28" i="84" s="1"/>
  <c r="A29" i="84" s="1"/>
  <c r="A30" i="84" s="1"/>
  <c r="A31" i="84" s="1"/>
  <c r="A32" i="84" s="1"/>
  <c r="A33" i="84" s="1"/>
  <c r="A34" i="84" s="1"/>
  <c r="A35" i="84" s="1"/>
  <c r="A36" i="84" s="1"/>
  <c r="A37" i="84" s="1"/>
  <c r="A38" i="84" s="1"/>
  <c r="A39" i="84" s="1"/>
  <c r="A40" i="84" s="1"/>
  <c r="A41" i="84" s="1"/>
  <c r="A42" i="84" s="1"/>
  <c r="A43" i="84" s="1"/>
  <c r="A44" i="84" s="1"/>
  <c r="A45" i="84" s="1"/>
  <c r="A46" i="84" s="1"/>
  <c r="A47" i="84" s="1"/>
  <c r="A48" i="84" s="1"/>
  <c r="A49" i="84" s="1"/>
  <c r="A50" i="84" s="1"/>
  <c r="A51" i="84" s="1"/>
  <c r="A52" i="84" s="1"/>
  <c r="A53" i="84" s="1"/>
  <c r="A54" i="84" s="1"/>
  <c r="A55" i="84" s="1"/>
  <c r="A56" i="84" s="1"/>
  <c r="A57" i="84" s="1"/>
  <c r="A58" i="84" s="1"/>
  <c r="A59" i="84" s="1"/>
  <c r="A60" i="84" s="1"/>
  <c r="A61" i="84" s="1"/>
  <c r="A62" i="84" s="1"/>
  <c r="A63" i="84" s="1"/>
  <c r="A64" i="84" s="1"/>
  <c r="A65" i="84" s="1"/>
  <c r="A66" i="84" s="1"/>
  <c r="A67" i="84" s="1"/>
  <c r="A68" i="84" s="1"/>
  <c r="A69" i="84" s="1"/>
  <c r="A70" i="84" s="1"/>
  <c r="A71" i="84" s="1"/>
  <c r="A72" i="84" s="1"/>
  <c r="A73" i="84" s="1"/>
  <c r="A74" i="84" s="1"/>
  <c r="A75" i="84" s="1"/>
  <c r="A76" i="84" s="1"/>
  <c r="A77" i="84" s="1"/>
  <c r="C11" i="84"/>
  <c r="B11" i="84"/>
  <c r="A11" i="84"/>
  <c r="E10" i="84"/>
  <c r="C10" i="84"/>
  <c r="B10" i="84"/>
  <c r="D10" i="84" s="1"/>
  <c r="F2" i="84"/>
  <c r="K153" i="83"/>
  <c r="K152" i="83"/>
  <c r="K151" i="83"/>
  <c r="O150" i="83"/>
  <c r="K150" i="83"/>
  <c r="S150" i="83" s="1"/>
  <c r="H150" i="83"/>
  <c r="S149" i="83"/>
  <c r="R149" i="83"/>
  <c r="O149" i="83"/>
  <c r="K149" i="83"/>
  <c r="E149" i="83"/>
  <c r="H149" i="83" s="1"/>
  <c r="R148" i="83"/>
  <c r="O148" i="83"/>
  <c r="K148" i="83"/>
  <c r="P148" i="83" s="1"/>
  <c r="Q148" i="83" s="1"/>
  <c r="H148" i="83"/>
  <c r="E148" i="83"/>
  <c r="R147" i="83"/>
  <c r="O147" i="83"/>
  <c r="N147" i="83"/>
  <c r="M147" i="83"/>
  <c r="L147" i="83"/>
  <c r="K147" i="83"/>
  <c r="S147" i="83" s="1"/>
  <c r="E147" i="83"/>
  <c r="H147" i="83" s="1"/>
  <c r="R146" i="83"/>
  <c r="O146" i="83"/>
  <c r="K146" i="83"/>
  <c r="S146" i="83" s="1"/>
  <c r="N146" i="83"/>
  <c r="H146" i="83"/>
  <c r="E146" i="83"/>
  <c r="S145" i="83"/>
  <c r="R145" i="83"/>
  <c r="O145" i="83"/>
  <c r="K145" i="83"/>
  <c r="H145" i="83"/>
  <c r="R144" i="83"/>
  <c r="P144" i="83"/>
  <c r="Q144" i="83" s="1"/>
  <c r="O144" i="83"/>
  <c r="K144" i="83"/>
  <c r="S144" i="83" s="1"/>
  <c r="H144" i="83"/>
  <c r="R143" i="83"/>
  <c r="P143" i="83"/>
  <c r="Q143" i="83" s="1"/>
  <c r="O143" i="83"/>
  <c r="K143" i="83"/>
  <c r="H143" i="83"/>
  <c r="R142" i="83"/>
  <c r="O142" i="83"/>
  <c r="K142" i="83"/>
  <c r="H142" i="83"/>
  <c r="R141" i="83"/>
  <c r="P141" i="83"/>
  <c r="Q141" i="83" s="1"/>
  <c r="O141" i="83"/>
  <c r="K141" i="83"/>
  <c r="H141" i="83"/>
  <c r="R140" i="83"/>
  <c r="P140" i="83"/>
  <c r="Q140" i="83" s="1"/>
  <c r="O140" i="83"/>
  <c r="K140" i="83"/>
  <c r="H140" i="83"/>
  <c r="R139" i="83"/>
  <c r="P139" i="83"/>
  <c r="Q139" i="83" s="1"/>
  <c r="O139" i="83"/>
  <c r="K139" i="83"/>
  <c r="H139" i="83"/>
  <c r="R138" i="83"/>
  <c r="P138" i="83"/>
  <c r="Q138" i="83" s="1"/>
  <c r="O138" i="83"/>
  <c r="K138" i="83"/>
  <c r="H138" i="83"/>
  <c r="R137" i="83"/>
  <c r="P137" i="83"/>
  <c r="Q137" i="83" s="1"/>
  <c r="O137" i="83"/>
  <c r="K137" i="83"/>
  <c r="H137" i="83"/>
  <c r="R136" i="83"/>
  <c r="P136" i="83"/>
  <c r="Q136" i="83" s="1"/>
  <c r="O136" i="83"/>
  <c r="K136" i="83"/>
  <c r="H136" i="83"/>
  <c r="R135" i="83"/>
  <c r="P135" i="83"/>
  <c r="Q135" i="83" s="1"/>
  <c r="O135" i="83"/>
  <c r="K135" i="83"/>
  <c r="H135" i="83"/>
  <c r="R134" i="83"/>
  <c r="P134" i="83"/>
  <c r="Q134" i="83" s="1"/>
  <c r="O134" i="83"/>
  <c r="K134" i="83"/>
  <c r="S134" i="83" s="1"/>
  <c r="H134" i="83"/>
  <c r="T133" i="83"/>
  <c r="R133" i="83"/>
  <c r="P133" i="83"/>
  <c r="Q133" i="83" s="1"/>
  <c r="O133" i="83"/>
  <c r="K133" i="83"/>
  <c r="H133" i="83"/>
  <c r="R132" i="83"/>
  <c r="P132" i="83"/>
  <c r="Q132" i="83" s="1"/>
  <c r="O132" i="83"/>
  <c r="K132" i="83"/>
  <c r="S132" i="83" s="1"/>
  <c r="H132" i="83"/>
  <c r="T131" i="83"/>
  <c r="R131" i="83"/>
  <c r="T140" i="83" s="1"/>
  <c r="P131" i="83"/>
  <c r="Q131" i="83" s="1"/>
  <c r="O131" i="83"/>
  <c r="K131" i="83"/>
  <c r="H131" i="83"/>
  <c r="R130" i="83"/>
  <c r="P130" i="83"/>
  <c r="Q130" i="83" s="1"/>
  <c r="O130" i="83"/>
  <c r="K130" i="83"/>
  <c r="S130" i="83" s="1"/>
  <c r="H130" i="83"/>
  <c r="T129" i="83"/>
  <c r="R129" i="83"/>
  <c r="T138" i="83" s="1"/>
  <c r="P129" i="83"/>
  <c r="Q129" i="83" s="1"/>
  <c r="O129" i="83"/>
  <c r="K129" i="83"/>
  <c r="H129" i="83"/>
  <c r="R128" i="83"/>
  <c r="P128" i="83"/>
  <c r="Q128" i="83" s="1"/>
  <c r="O128" i="83"/>
  <c r="K128" i="83"/>
  <c r="S128" i="83" s="1"/>
  <c r="H128" i="83"/>
  <c r="T127" i="83"/>
  <c r="R127" i="83"/>
  <c r="T136" i="83" s="1"/>
  <c r="P127" i="83"/>
  <c r="Q127" i="83" s="1"/>
  <c r="O127" i="83"/>
  <c r="K127" i="83"/>
  <c r="H127" i="83"/>
  <c r="R126" i="83"/>
  <c r="P126" i="83"/>
  <c r="Q126" i="83" s="1"/>
  <c r="O126" i="83"/>
  <c r="K126" i="83"/>
  <c r="S126" i="83" s="1"/>
  <c r="H126" i="83"/>
  <c r="T125" i="83"/>
  <c r="R125" i="83"/>
  <c r="T134" i="83" s="1"/>
  <c r="P125" i="83"/>
  <c r="Q125" i="83" s="1"/>
  <c r="O125" i="83"/>
  <c r="K125" i="83"/>
  <c r="H125" i="83"/>
  <c r="R124" i="83"/>
  <c r="P124" i="83"/>
  <c r="Q124" i="83" s="1"/>
  <c r="O124" i="83"/>
  <c r="K124" i="83"/>
  <c r="S124" i="83" s="1"/>
  <c r="H124" i="83"/>
  <c r="T123" i="83"/>
  <c r="R123" i="83"/>
  <c r="T132" i="83" s="1"/>
  <c r="P123" i="83"/>
  <c r="Q123" i="83" s="1"/>
  <c r="O123" i="83"/>
  <c r="K123" i="83"/>
  <c r="H123" i="83"/>
  <c r="R122" i="83"/>
  <c r="P122" i="83"/>
  <c r="Q122" i="83" s="1"/>
  <c r="O122" i="83"/>
  <c r="K122" i="83"/>
  <c r="S122" i="83" s="1"/>
  <c r="H122" i="83"/>
  <c r="T121" i="83"/>
  <c r="R121" i="83"/>
  <c r="T130" i="83" s="1"/>
  <c r="O121" i="83"/>
  <c r="K121" i="83"/>
  <c r="H121" i="83"/>
  <c r="T120" i="83"/>
  <c r="R120" i="83"/>
  <c r="S121" i="83" s="1"/>
  <c r="Q120" i="83"/>
  <c r="P120" i="83"/>
  <c r="O120" i="83"/>
  <c r="K120" i="83"/>
  <c r="S120" i="83" s="1"/>
  <c r="H120" i="83"/>
  <c r="T119" i="83"/>
  <c r="U120" i="83" s="1"/>
  <c r="R119" i="83"/>
  <c r="T128" i="83" s="1"/>
  <c r="O119" i="83"/>
  <c r="K119" i="83"/>
  <c r="H119" i="83"/>
  <c r="T118" i="83"/>
  <c r="R118" i="83"/>
  <c r="S119" i="83" s="1"/>
  <c r="O118" i="83"/>
  <c r="K118" i="83"/>
  <c r="H118" i="83"/>
  <c r="U117" i="83"/>
  <c r="R117" i="83"/>
  <c r="T126" i="83" s="1"/>
  <c r="O117" i="83"/>
  <c r="K117" i="83"/>
  <c r="S117" i="83" s="1"/>
  <c r="H117" i="83"/>
  <c r="S116" i="83"/>
  <c r="R116" i="83"/>
  <c r="O116" i="83"/>
  <c r="K116" i="83"/>
  <c r="H116" i="83"/>
  <c r="R115" i="83"/>
  <c r="T124" i="83" s="1"/>
  <c r="O115" i="83"/>
  <c r="K115" i="83"/>
  <c r="S115" i="83" s="1"/>
  <c r="H115" i="83"/>
  <c r="S114" i="83"/>
  <c r="R114" i="83"/>
  <c r="O114" i="83"/>
  <c r="K114" i="83"/>
  <c r="H114" i="83"/>
  <c r="U113" i="83"/>
  <c r="R113" i="83"/>
  <c r="T122" i="83" s="1"/>
  <c r="O113" i="83"/>
  <c r="K113" i="83"/>
  <c r="S113" i="83" s="1"/>
  <c r="H113" i="83"/>
  <c r="S112" i="83"/>
  <c r="R112" i="83"/>
  <c r="O112" i="83"/>
  <c r="K112" i="83"/>
  <c r="H112" i="83"/>
  <c r="R111" i="83"/>
  <c r="O111" i="83"/>
  <c r="K111" i="83"/>
  <c r="S111" i="83" s="1"/>
  <c r="H111" i="83"/>
  <c r="S110" i="83"/>
  <c r="R110" i="83"/>
  <c r="O110" i="83"/>
  <c r="K110" i="83"/>
  <c r="H110" i="83"/>
  <c r="R109" i="83"/>
  <c r="O109" i="83"/>
  <c r="K109" i="83"/>
  <c r="H109" i="83"/>
  <c r="R108" i="83"/>
  <c r="T117" i="83" s="1"/>
  <c r="O108" i="83"/>
  <c r="K108" i="83"/>
  <c r="H108" i="83"/>
  <c r="R107" i="83"/>
  <c r="T116" i="83" s="1"/>
  <c r="Q107" i="83"/>
  <c r="P107" i="83"/>
  <c r="O107" i="83"/>
  <c r="K107" i="83"/>
  <c r="H107" i="83"/>
  <c r="R106" i="83"/>
  <c r="O106" i="83"/>
  <c r="K106" i="83"/>
  <c r="S106" i="83" s="1"/>
  <c r="H106" i="83"/>
  <c r="R105" i="83"/>
  <c r="T114" i="83" s="1"/>
  <c r="U115" i="83" s="1"/>
  <c r="O105" i="83"/>
  <c r="K105" i="83"/>
  <c r="H105" i="83"/>
  <c r="R104" i="83"/>
  <c r="T113" i="83" s="1"/>
  <c r="O104" i="83"/>
  <c r="K104" i="83"/>
  <c r="S104" i="83" s="1"/>
  <c r="H104" i="83"/>
  <c r="T103" i="83"/>
  <c r="U104" i="83" s="1"/>
  <c r="R103" i="83"/>
  <c r="T112" i="83" s="1"/>
  <c r="O103" i="83"/>
  <c r="K103" i="83"/>
  <c r="H103" i="83"/>
  <c r="R102" i="83"/>
  <c r="T111" i="83" s="1"/>
  <c r="O102" i="83"/>
  <c r="K102" i="83"/>
  <c r="S102" i="83" s="1"/>
  <c r="H102" i="83"/>
  <c r="R101" i="83"/>
  <c r="O101" i="83"/>
  <c r="K101" i="83"/>
  <c r="S101" i="83" s="1"/>
  <c r="H101" i="83"/>
  <c r="R100" i="83"/>
  <c r="T109" i="83" s="1"/>
  <c r="O100" i="83"/>
  <c r="K100" i="83"/>
  <c r="S100" i="83" s="1"/>
  <c r="H100" i="83"/>
  <c r="R99" i="83"/>
  <c r="O99" i="83"/>
  <c r="K99" i="83"/>
  <c r="H99" i="83"/>
  <c r="R98" i="83"/>
  <c r="T107" i="83" s="1"/>
  <c r="O98" i="83"/>
  <c r="K98" i="83"/>
  <c r="S98" i="83" s="1"/>
  <c r="H98" i="83"/>
  <c r="R97" i="83"/>
  <c r="O97" i="83"/>
  <c r="K97" i="83"/>
  <c r="S97" i="83" s="1"/>
  <c r="H97" i="83"/>
  <c r="R96" i="83"/>
  <c r="T105" i="83" s="1"/>
  <c r="O96" i="83"/>
  <c r="K96" i="83"/>
  <c r="S96" i="83" s="1"/>
  <c r="H96" i="83"/>
  <c r="R95" i="83"/>
  <c r="O95" i="83"/>
  <c r="K95" i="83"/>
  <c r="H95" i="83"/>
  <c r="R94" i="83"/>
  <c r="O94" i="83"/>
  <c r="K94" i="83"/>
  <c r="S94" i="83" s="1"/>
  <c r="H94" i="83"/>
  <c r="R93" i="83"/>
  <c r="T102" i="83" s="1"/>
  <c r="O93" i="83"/>
  <c r="K93" i="83"/>
  <c r="S93" i="83" s="1"/>
  <c r="H93" i="83"/>
  <c r="R92" i="83"/>
  <c r="T101" i="83" s="1"/>
  <c r="U102" i="83" s="1"/>
  <c r="O92" i="83"/>
  <c r="K92" i="83"/>
  <c r="S92" i="83" s="1"/>
  <c r="H92" i="83"/>
  <c r="R91" i="83"/>
  <c r="T100" i="83" s="1"/>
  <c r="O91" i="83"/>
  <c r="K91" i="83"/>
  <c r="H91" i="83"/>
  <c r="R90" i="83"/>
  <c r="T99" i="83" s="1"/>
  <c r="U100" i="83" s="1"/>
  <c r="O90" i="83"/>
  <c r="K90" i="83"/>
  <c r="S90" i="83" s="1"/>
  <c r="H90" i="83"/>
  <c r="R89" i="83"/>
  <c r="T98" i="83" s="1"/>
  <c r="O89" i="83"/>
  <c r="K89" i="83"/>
  <c r="S89" i="83" s="1"/>
  <c r="H89" i="83"/>
  <c r="R88" i="83"/>
  <c r="T97" i="83" s="1"/>
  <c r="U98" i="83" s="1"/>
  <c r="O88" i="83"/>
  <c r="K88" i="83"/>
  <c r="S88" i="83" s="1"/>
  <c r="H88" i="83"/>
  <c r="R87" i="83"/>
  <c r="T96" i="83" s="1"/>
  <c r="O87" i="83"/>
  <c r="K87" i="83"/>
  <c r="H87" i="83"/>
  <c r="R86" i="83"/>
  <c r="T95" i="83" s="1"/>
  <c r="U96" i="83" s="1"/>
  <c r="O86" i="83"/>
  <c r="K86" i="83"/>
  <c r="S86" i="83" s="1"/>
  <c r="H86" i="83"/>
  <c r="R85" i="83"/>
  <c r="T94" i="83" s="1"/>
  <c r="O85" i="83"/>
  <c r="K85" i="83"/>
  <c r="S85" i="83" s="1"/>
  <c r="H85" i="83"/>
  <c r="R84" i="83"/>
  <c r="T93" i="83" s="1"/>
  <c r="U94" i="83" s="1"/>
  <c r="O84" i="83"/>
  <c r="K84" i="83"/>
  <c r="S84" i="83" s="1"/>
  <c r="H84" i="83"/>
  <c r="R83" i="83"/>
  <c r="T92" i="83" s="1"/>
  <c r="O83" i="83"/>
  <c r="K83" i="83"/>
  <c r="H83" i="83"/>
  <c r="R82" i="83"/>
  <c r="T91" i="83" s="1"/>
  <c r="U92" i="83" s="1"/>
  <c r="O82" i="83"/>
  <c r="K82" i="83"/>
  <c r="S82" i="83" s="1"/>
  <c r="H82" i="83"/>
  <c r="R81" i="83"/>
  <c r="T90" i="83" s="1"/>
  <c r="O81" i="83"/>
  <c r="K81" i="83"/>
  <c r="S81" i="83" s="1"/>
  <c r="H81" i="83"/>
  <c r="R80" i="83"/>
  <c r="T89" i="83" s="1"/>
  <c r="U90" i="83" s="1"/>
  <c r="O80" i="83"/>
  <c r="K80" i="83"/>
  <c r="S80" i="83" s="1"/>
  <c r="H80" i="83"/>
  <c r="R79" i="83"/>
  <c r="T88" i="83" s="1"/>
  <c r="O79" i="83"/>
  <c r="K79" i="83"/>
  <c r="H79" i="83"/>
  <c r="R78" i="83"/>
  <c r="T87" i="83" s="1"/>
  <c r="U88" i="83" s="1"/>
  <c r="O78" i="83"/>
  <c r="K78" i="83"/>
  <c r="S78" i="83" s="1"/>
  <c r="H78" i="83"/>
  <c r="R77" i="83"/>
  <c r="T86" i="83" s="1"/>
  <c r="O77" i="83"/>
  <c r="K77" i="83"/>
  <c r="S77" i="83" s="1"/>
  <c r="H77" i="83"/>
  <c r="R76" i="83"/>
  <c r="T85" i="83" s="1"/>
  <c r="U86" i="83" s="1"/>
  <c r="O76" i="83"/>
  <c r="K76" i="83"/>
  <c r="S76" i="83" s="1"/>
  <c r="H76" i="83"/>
  <c r="R75" i="83"/>
  <c r="T84" i="83" s="1"/>
  <c r="O75" i="83"/>
  <c r="K75" i="83"/>
  <c r="H75" i="83"/>
  <c r="R74" i="83"/>
  <c r="T83" i="83" s="1"/>
  <c r="U84" i="83" s="1"/>
  <c r="O74" i="83"/>
  <c r="K74" i="83"/>
  <c r="S74" i="83" s="1"/>
  <c r="H74" i="83"/>
  <c r="R73" i="83"/>
  <c r="T82" i="83" s="1"/>
  <c r="O73" i="83"/>
  <c r="K73" i="83"/>
  <c r="S73" i="83" s="1"/>
  <c r="H73" i="83"/>
  <c r="R72" i="83"/>
  <c r="T81" i="83" s="1"/>
  <c r="U82" i="83" s="1"/>
  <c r="O72" i="83"/>
  <c r="K72" i="83"/>
  <c r="S72" i="83" s="1"/>
  <c r="H72" i="83"/>
  <c r="R71" i="83"/>
  <c r="T80" i="83" s="1"/>
  <c r="O71" i="83"/>
  <c r="K71" i="83"/>
  <c r="H71" i="83"/>
  <c r="R70" i="83"/>
  <c r="T79" i="83" s="1"/>
  <c r="U80" i="83" s="1"/>
  <c r="O70" i="83"/>
  <c r="K70" i="83"/>
  <c r="S70" i="83" s="1"/>
  <c r="H70" i="83"/>
  <c r="R69" i="83"/>
  <c r="T78" i="83" s="1"/>
  <c r="O69" i="83"/>
  <c r="K69" i="83"/>
  <c r="S69" i="83" s="1"/>
  <c r="H69" i="83"/>
  <c r="R68" i="83"/>
  <c r="T77" i="83" s="1"/>
  <c r="U78" i="83" s="1"/>
  <c r="O68" i="83"/>
  <c r="K68" i="83"/>
  <c r="S68" i="83" s="1"/>
  <c r="H68" i="83"/>
  <c r="R67" i="83"/>
  <c r="T76" i="83" s="1"/>
  <c r="O67" i="83"/>
  <c r="K67" i="83"/>
  <c r="H67" i="83"/>
  <c r="R66" i="83"/>
  <c r="T75" i="83" s="1"/>
  <c r="U76" i="83" s="1"/>
  <c r="O66" i="83"/>
  <c r="K66" i="83"/>
  <c r="S66" i="83" s="1"/>
  <c r="H66" i="83"/>
  <c r="R65" i="83"/>
  <c r="T74" i="83" s="1"/>
  <c r="O65" i="83"/>
  <c r="K65" i="83"/>
  <c r="S65" i="83" s="1"/>
  <c r="H65" i="83"/>
  <c r="R64" i="83"/>
  <c r="T73" i="83" s="1"/>
  <c r="U74" i="83" s="1"/>
  <c r="O64" i="83"/>
  <c r="K64" i="83"/>
  <c r="S64" i="83" s="1"/>
  <c r="H64" i="83"/>
  <c r="R63" i="83"/>
  <c r="T72" i="83" s="1"/>
  <c r="O63" i="83"/>
  <c r="K63" i="83"/>
  <c r="H63" i="83"/>
  <c r="R62" i="83"/>
  <c r="T71" i="83" s="1"/>
  <c r="U72" i="83" s="1"/>
  <c r="O62" i="83"/>
  <c r="K62" i="83"/>
  <c r="S62" i="83" s="1"/>
  <c r="H62" i="83"/>
  <c r="R61" i="83"/>
  <c r="T70" i="83" s="1"/>
  <c r="O61" i="83"/>
  <c r="K61" i="83"/>
  <c r="S61" i="83" s="1"/>
  <c r="H61" i="83"/>
  <c r="R60" i="83"/>
  <c r="T69" i="83" s="1"/>
  <c r="U70" i="83" s="1"/>
  <c r="O60" i="83"/>
  <c r="K60" i="83"/>
  <c r="S60" i="83" s="1"/>
  <c r="H60" i="83"/>
  <c r="R59" i="83"/>
  <c r="T68" i="83" s="1"/>
  <c r="O59" i="83"/>
  <c r="K59" i="83"/>
  <c r="H59" i="83"/>
  <c r="R58" i="83"/>
  <c r="T67" i="83" s="1"/>
  <c r="U68" i="83" s="1"/>
  <c r="O58" i="83"/>
  <c r="K58" i="83"/>
  <c r="S58" i="83" s="1"/>
  <c r="H58" i="83"/>
  <c r="R57" i="83"/>
  <c r="T66" i="83" s="1"/>
  <c r="O57" i="83"/>
  <c r="K57" i="83"/>
  <c r="S57" i="83" s="1"/>
  <c r="H57" i="83"/>
  <c r="R56" i="83"/>
  <c r="T65" i="83" s="1"/>
  <c r="U66" i="83" s="1"/>
  <c r="O56" i="83"/>
  <c r="K56" i="83"/>
  <c r="S56" i="83" s="1"/>
  <c r="H56" i="83"/>
  <c r="R55" i="83"/>
  <c r="T64" i="83" s="1"/>
  <c r="O55" i="83"/>
  <c r="K55" i="83"/>
  <c r="H55" i="83"/>
  <c r="R54" i="83"/>
  <c r="T63" i="83" s="1"/>
  <c r="U64" i="83" s="1"/>
  <c r="O54" i="83"/>
  <c r="K54" i="83"/>
  <c r="S54" i="83" s="1"/>
  <c r="H54" i="83"/>
  <c r="R53" i="83"/>
  <c r="T62" i="83" s="1"/>
  <c r="O53" i="83"/>
  <c r="K53" i="83"/>
  <c r="S53" i="83" s="1"/>
  <c r="H53" i="83"/>
  <c r="R52" i="83"/>
  <c r="T61" i="83" s="1"/>
  <c r="U62" i="83" s="1"/>
  <c r="O52" i="83"/>
  <c r="K52" i="83"/>
  <c r="S52" i="83" s="1"/>
  <c r="H52" i="83"/>
  <c r="R51" i="83"/>
  <c r="T60" i="83" s="1"/>
  <c r="O51" i="83"/>
  <c r="K51" i="83"/>
  <c r="H51" i="83"/>
  <c r="R50" i="83"/>
  <c r="T59" i="83" s="1"/>
  <c r="U60" i="83" s="1"/>
  <c r="O50" i="83"/>
  <c r="K50" i="83"/>
  <c r="S50" i="83" s="1"/>
  <c r="H50" i="83"/>
  <c r="R49" i="83"/>
  <c r="T58" i="83" s="1"/>
  <c r="O49" i="83"/>
  <c r="K49" i="83"/>
  <c r="S49" i="83" s="1"/>
  <c r="H49" i="83"/>
  <c r="R48" i="83"/>
  <c r="T57" i="83" s="1"/>
  <c r="U58" i="83" s="1"/>
  <c r="O48" i="83"/>
  <c r="K48" i="83"/>
  <c r="S48" i="83" s="1"/>
  <c r="H48" i="83"/>
  <c r="R47" i="83"/>
  <c r="T56" i="83" s="1"/>
  <c r="O47" i="83"/>
  <c r="K47" i="83"/>
  <c r="H47" i="83"/>
  <c r="R46" i="83"/>
  <c r="T55" i="83" s="1"/>
  <c r="U56" i="83" s="1"/>
  <c r="O46" i="83"/>
  <c r="K46" i="83"/>
  <c r="S46" i="83" s="1"/>
  <c r="H46" i="83"/>
  <c r="R45" i="83"/>
  <c r="T54" i="83" s="1"/>
  <c r="O45" i="83"/>
  <c r="K45" i="83"/>
  <c r="S45" i="83" s="1"/>
  <c r="H45" i="83"/>
  <c r="R44" i="83"/>
  <c r="T53" i="83" s="1"/>
  <c r="U54" i="83" s="1"/>
  <c r="O44" i="83"/>
  <c r="K44" i="83"/>
  <c r="S44" i="83" s="1"/>
  <c r="H44" i="83"/>
  <c r="R43" i="83"/>
  <c r="T52" i="83" s="1"/>
  <c r="O43" i="83"/>
  <c r="K43" i="83"/>
  <c r="H43" i="83"/>
  <c r="R42" i="83"/>
  <c r="T51" i="83" s="1"/>
  <c r="U52" i="83" s="1"/>
  <c r="P42" i="83"/>
  <c r="Q42" i="83" s="1"/>
  <c r="O42" i="83"/>
  <c r="K42" i="83"/>
  <c r="S42" i="83" s="1"/>
  <c r="H42" i="83"/>
  <c r="R41" i="83"/>
  <c r="T50" i="83" s="1"/>
  <c r="P41" i="83"/>
  <c r="Q41" i="83" s="1"/>
  <c r="O41" i="83"/>
  <c r="K41" i="83"/>
  <c r="H41" i="83"/>
  <c r="R40" i="83"/>
  <c r="P40" i="83"/>
  <c r="Q40" i="83" s="1"/>
  <c r="O40" i="83"/>
  <c r="K40" i="83"/>
  <c r="S40" i="83" s="1"/>
  <c r="H40" i="83"/>
  <c r="R39" i="83"/>
  <c r="T48" i="83" s="1"/>
  <c r="P39" i="83"/>
  <c r="Q39" i="83" s="1"/>
  <c r="O39" i="83"/>
  <c r="K39" i="83"/>
  <c r="H39" i="83"/>
  <c r="R38" i="83"/>
  <c r="P38" i="83"/>
  <c r="Q38" i="83" s="1"/>
  <c r="O38" i="83"/>
  <c r="K38" i="83"/>
  <c r="S38" i="83" s="1"/>
  <c r="H38" i="83"/>
  <c r="R37" i="83"/>
  <c r="T46" i="83" s="1"/>
  <c r="P37" i="83"/>
  <c r="Q37" i="83" s="1"/>
  <c r="O37" i="83"/>
  <c r="K37" i="83"/>
  <c r="H37" i="83"/>
  <c r="R36" i="83"/>
  <c r="P36" i="83"/>
  <c r="Q36" i="83" s="1"/>
  <c r="O36" i="83"/>
  <c r="K36" i="83"/>
  <c r="S36" i="83" s="1"/>
  <c r="H36" i="83"/>
  <c r="R35" i="83"/>
  <c r="T44" i="83" s="1"/>
  <c r="P35" i="83"/>
  <c r="Q35" i="83" s="1"/>
  <c r="O35" i="83"/>
  <c r="K35" i="83"/>
  <c r="H35" i="83"/>
  <c r="R34" i="83"/>
  <c r="P34" i="83"/>
  <c r="Q34" i="83" s="1"/>
  <c r="O34" i="83"/>
  <c r="K34" i="83"/>
  <c r="S34" i="83" s="1"/>
  <c r="H34" i="83"/>
  <c r="R33" i="83"/>
  <c r="T42" i="83" s="1"/>
  <c r="P33" i="83"/>
  <c r="Q33" i="83" s="1"/>
  <c r="O33" i="83"/>
  <c r="K33" i="83"/>
  <c r="H33" i="83"/>
  <c r="R32" i="83"/>
  <c r="T41" i="83" s="1"/>
  <c r="U42" i="83" s="1"/>
  <c r="P32" i="83"/>
  <c r="Q32" i="83" s="1"/>
  <c r="O32" i="83"/>
  <c r="K32" i="83"/>
  <c r="S32" i="83" s="1"/>
  <c r="H32" i="83"/>
  <c r="R31" i="83"/>
  <c r="T40" i="83" s="1"/>
  <c r="P31" i="83"/>
  <c r="Q31" i="83" s="1"/>
  <c r="O31" i="83"/>
  <c r="K31" i="83"/>
  <c r="H31" i="83"/>
  <c r="R30" i="83"/>
  <c r="T39" i="83" s="1"/>
  <c r="P30" i="83"/>
  <c r="Q30" i="83" s="1"/>
  <c r="O30" i="83"/>
  <c r="K30" i="83"/>
  <c r="S30" i="83" s="1"/>
  <c r="H30" i="83"/>
  <c r="R29" i="83"/>
  <c r="T38" i="83" s="1"/>
  <c r="P29" i="83"/>
  <c r="Q29" i="83" s="1"/>
  <c r="O29" i="83"/>
  <c r="K29" i="83"/>
  <c r="H29" i="83"/>
  <c r="R28" i="83"/>
  <c r="T37" i="83" s="1"/>
  <c r="P28" i="83"/>
  <c r="Q28" i="83" s="1"/>
  <c r="O28" i="83"/>
  <c r="K28" i="83"/>
  <c r="S28" i="83" s="1"/>
  <c r="H28" i="83"/>
  <c r="R27" i="83"/>
  <c r="T36" i="83" s="1"/>
  <c r="P27" i="83"/>
  <c r="Q27" i="83" s="1"/>
  <c r="O27" i="83"/>
  <c r="K27" i="83"/>
  <c r="H27" i="83"/>
  <c r="R26" i="83"/>
  <c r="T35" i="83" s="1"/>
  <c r="O26" i="83"/>
  <c r="K26" i="83"/>
  <c r="H26" i="83"/>
  <c r="R25" i="83"/>
  <c r="P25" i="83"/>
  <c r="Q25" i="83" s="1"/>
  <c r="O25" i="83"/>
  <c r="K25" i="83"/>
  <c r="H25" i="83"/>
  <c r="R24" i="83"/>
  <c r="T33" i="83" s="1"/>
  <c r="O24" i="83"/>
  <c r="K24" i="83"/>
  <c r="H24" i="83"/>
  <c r="R23" i="83"/>
  <c r="T32" i="83" s="1"/>
  <c r="O23" i="83"/>
  <c r="K23" i="83"/>
  <c r="H23" i="83"/>
  <c r="R22" i="83"/>
  <c r="T30" i="83" s="1"/>
  <c r="P22" i="83"/>
  <c r="Q22" i="83" s="1"/>
  <c r="O22" i="83"/>
  <c r="K22" i="83"/>
  <c r="H22" i="83"/>
  <c r="R21" i="83"/>
  <c r="P21" i="83"/>
  <c r="Q21" i="83" s="1"/>
  <c r="O21" i="83"/>
  <c r="K21" i="83"/>
  <c r="H21" i="83"/>
  <c r="R20" i="83"/>
  <c r="T29" i="83" s="1"/>
  <c r="O20" i="83"/>
  <c r="K20" i="83"/>
  <c r="P19" i="83" s="1"/>
  <c r="Q19" i="83" s="1"/>
  <c r="H20" i="83"/>
  <c r="R19" i="83"/>
  <c r="O19" i="83"/>
  <c r="K19" i="83"/>
  <c r="H19" i="83"/>
  <c r="S18" i="83"/>
  <c r="R18" i="83"/>
  <c r="O18" i="83"/>
  <c r="K18" i="83"/>
  <c r="H18" i="83"/>
  <c r="S17" i="83"/>
  <c r="R17" i="83"/>
  <c r="O17" i="83"/>
  <c r="K17" i="83"/>
  <c r="H17" i="83"/>
  <c r="S16" i="83"/>
  <c r="R16" i="83"/>
  <c r="O16" i="83"/>
  <c r="K16" i="83"/>
  <c r="H16" i="83"/>
  <c r="S15" i="83"/>
  <c r="R15" i="83"/>
  <c r="O15" i="83"/>
  <c r="K15" i="83"/>
  <c r="H15" i="83"/>
  <c r="S14" i="83"/>
  <c r="R14" i="83"/>
  <c r="O14" i="83"/>
  <c r="K14" i="83"/>
  <c r="H14" i="83"/>
  <c r="S13" i="83"/>
  <c r="R13" i="83"/>
  <c r="O13" i="83"/>
  <c r="K13" i="83"/>
  <c r="H13" i="83"/>
  <c r="S12" i="83"/>
  <c r="R12" i="83"/>
  <c r="O12" i="83"/>
  <c r="K12" i="83"/>
  <c r="H12" i="83"/>
  <c r="S11" i="83"/>
  <c r="R11" i="83"/>
  <c r="O11" i="83"/>
  <c r="K11" i="83"/>
  <c r="H11" i="83"/>
  <c r="R10" i="83"/>
  <c r="O10" i="83"/>
  <c r="K10" i="83"/>
  <c r="J10" i="83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J66" i="83" s="1"/>
  <c r="J67" i="83" s="1"/>
  <c r="J68" i="83" s="1"/>
  <c r="J69" i="83" s="1"/>
  <c r="J70" i="83" s="1"/>
  <c r="J71" i="83" s="1"/>
  <c r="J72" i="83" s="1"/>
  <c r="J73" i="83" s="1"/>
  <c r="J74" i="83" s="1"/>
  <c r="J75" i="83" s="1"/>
  <c r="J76" i="83" s="1"/>
  <c r="J77" i="83" s="1"/>
  <c r="J78" i="83" s="1"/>
  <c r="J79" i="83" s="1"/>
  <c r="J80" i="83" s="1"/>
  <c r="J81" i="83" s="1"/>
  <c r="J82" i="83" s="1"/>
  <c r="J83" i="83" s="1"/>
  <c r="J84" i="83" s="1"/>
  <c r="J85" i="83" s="1"/>
  <c r="J86" i="83" s="1"/>
  <c r="J87" i="83" s="1"/>
  <c r="J88" i="83" s="1"/>
  <c r="J89" i="83" s="1"/>
  <c r="J90" i="83" s="1"/>
  <c r="J91" i="83" s="1"/>
  <c r="J92" i="83" s="1"/>
  <c r="J93" i="83" s="1"/>
  <c r="J94" i="83" s="1"/>
  <c r="J95" i="83" s="1"/>
  <c r="J96" i="83" s="1"/>
  <c r="J97" i="83" s="1"/>
  <c r="J98" i="83" s="1"/>
  <c r="J99" i="83" s="1"/>
  <c r="J100" i="83" s="1"/>
  <c r="J101" i="83" s="1"/>
  <c r="J102" i="83" s="1"/>
  <c r="J103" i="83" s="1"/>
  <c r="J104" i="83" s="1"/>
  <c r="J105" i="83" s="1"/>
  <c r="J106" i="83" s="1"/>
  <c r="J107" i="83" s="1"/>
  <c r="J108" i="83" s="1"/>
  <c r="J109" i="83" s="1"/>
  <c r="J110" i="83" s="1"/>
  <c r="J111" i="83" s="1"/>
  <c r="J112" i="83" s="1"/>
  <c r="J113" i="83" s="1"/>
  <c r="J114" i="83" s="1"/>
  <c r="J115" i="83" s="1"/>
  <c r="J116" i="83" s="1"/>
  <c r="J117" i="83" s="1"/>
  <c r="J118" i="83" s="1"/>
  <c r="J119" i="83" s="1"/>
  <c r="J120" i="83" s="1"/>
  <c r="J121" i="83" s="1"/>
  <c r="J122" i="83" s="1"/>
  <c r="J123" i="83" s="1"/>
  <c r="J124" i="83" s="1"/>
  <c r="J125" i="83" s="1"/>
  <c r="J126" i="83" s="1"/>
  <c r="J127" i="83" s="1"/>
  <c r="J128" i="83" s="1"/>
  <c r="J129" i="83" s="1"/>
  <c r="J130" i="83" s="1"/>
  <c r="J131" i="83" s="1"/>
  <c r="J132" i="83" s="1"/>
  <c r="J133" i="83" s="1"/>
  <c r="J134" i="83" s="1"/>
  <c r="J135" i="83" s="1"/>
  <c r="J136" i="83" s="1"/>
  <c r="J137" i="83" s="1"/>
  <c r="J138" i="83" s="1"/>
  <c r="J139" i="83" s="1"/>
  <c r="J140" i="83" s="1"/>
  <c r="J141" i="83" s="1"/>
  <c r="J142" i="83" s="1"/>
  <c r="J143" i="83" s="1"/>
  <c r="H10" i="83"/>
  <c r="R9" i="83"/>
  <c r="T18" i="83" s="1"/>
  <c r="P9" i="83"/>
  <c r="Q9" i="83" s="1"/>
  <c r="O9" i="83"/>
  <c r="K9" i="83"/>
  <c r="J9" i="83"/>
  <c r="H9" i="83"/>
  <c r="C9" i="82"/>
  <c r="D9" i="82" s="1"/>
  <c r="E9" i="82" s="1"/>
  <c r="F9" i="82" s="1"/>
  <c r="F7" i="82"/>
  <c r="D8" i="82" s="1"/>
  <c r="E8" i="82" s="1"/>
  <c r="F8" i="82" s="1"/>
  <c r="T21" i="83" l="1"/>
  <c r="U22" i="83" s="1"/>
  <c r="S24" i="83"/>
  <c r="S19" i="83"/>
  <c r="U19" i="83"/>
  <c r="P18" i="83"/>
  <c r="Q18" i="83" s="1"/>
  <c r="T27" i="83"/>
  <c r="T20" i="83"/>
  <c r="S23" i="83"/>
  <c r="T24" i="83"/>
  <c r="S26" i="83"/>
  <c r="U26" i="83"/>
  <c r="T26" i="83"/>
  <c r="U27" i="83"/>
  <c r="T28" i="83"/>
  <c r="U29" i="83"/>
  <c r="U31" i="83"/>
  <c r="U33" i="83"/>
  <c r="T34" i="83"/>
  <c r="U35" i="83"/>
  <c r="U37" i="83"/>
  <c r="U39" i="83"/>
  <c r="U41" i="83"/>
  <c r="P46" i="83"/>
  <c r="Q46" i="83" s="1"/>
  <c r="U47" i="83"/>
  <c r="P47" i="83"/>
  <c r="Q47" i="83" s="1"/>
  <c r="S47" i="83"/>
  <c r="P50" i="83"/>
  <c r="Q50" i="83" s="1"/>
  <c r="U51" i="83"/>
  <c r="S51" i="83"/>
  <c r="P54" i="83"/>
  <c r="Q54" i="83" s="1"/>
  <c r="U55" i="83"/>
  <c r="P55" i="83"/>
  <c r="Q55" i="83" s="1"/>
  <c r="S55" i="83"/>
  <c r="P58" i="83"/>
  <c r="Q58" i="83" s="1"/>
  <c r="U59" i="83"/>
  <c r="P59" i="83"/>
  <c r="Q59" i="83" s="1"/>
  <c r="S59" i="83"/>
  <c r="P62" i="83"/>
  <c r="Q62" i="83" s="1"/>
  <c r="U63" i="83"/>
  <c r="P63" i="83"/>
  <c r="Q63" i="83" s="1"/>
  <c r="S63" i="83"/>
  <c r="P66" i="83"/>
  <c r="Q66" i="83" s="1"/>
  <c r="U67" i="83"/>
  <c r="P67" i="83"/>
  <c r="Q67" i="83" s="1"/>
  <c r="S67" i="83"/>
  <c r="P70" i="83"/>
  <c r="Q70" i="83" s="1"/>
  <c r="U71" i="83"/>
  <c r="P71" i="83"/>
  <c r="Q71" i="83" s="1"/>
  <c r="S71" i="83"/>
  <c r="P74" i="83"/>
  <c r="Q74" i="83" s="1"/>
  <c r="U75" i="83"/>
  <c r="P75" i="83"/>
  <c r="Q75" i="83" s="1"/>
  <c r="S75" i="83"/>
  <c r="P78" i="83"/>
  <c r="Q78" i="83" s="1"/>
  <c r="U79" i="83"/>
  <c r="P79" i="83"/>
  <c r="Q79" i="83" s="1"/>
  <c r="S79" i="83"/>
  <c r="P82" i="83"/>
  <c r="Q82" i="83" s="1"/>
  <c r="U83" i="83"/>
  <c r="P83" i="83"/>
  <c r="Q83" i="83" s="1"/>
  <c r="S83" i="83"/>
  <c r="P86" i="83"/>
  <c r="Q86" i="83" s="1"/>
  <c r="U87" i="83"/>
  <c r="P87" i="83"/>
  <c r="Q87" i="83" s="1"/>
  <c r="S87" i="83"/>
  <c r="P90" i="83"/>
  <c r="Q90" i="83" s="1"/>
  <c r="U91" i="83"/>
  <c r="P91" i="83"/>
  <c r="Q91" i="83" s="1"/>
  <c r="S91" i="83"/>
  <c r="P94" i="83"/>
  <c r="Q94" i="83" s="1"/>
  <c r="U95" i="83"/>
  <c r="P95" i="83"/>
  <c r="Q95" i="83" s="1"/>
  <c r="S95" i="83"/>
  <c r="P98" i="83"/>
  <c r="Q98" i="83" s="1"/>
  <c r="U99" i="83"/>
  <c r="P99" i="83"/>
  <c r="Q99" i="83" s="1"/>
  <c r="S99" i="83"/>
  <c r="S103" i="83"/>
  <c r="P102" i="83"/>
  <c r="Q102" i="83" s="1"/>
  <c r="U103" i="83"/>
  <c r="P103" i="83"/>
  <c r="Q103" i="83" s="1"/>
  <c r="C10" i="82"/>
  <c r="P10" i="83"/>
  <c r="Q10" i="83" s="1"/>
  <c r="P11" i="83"/>
  <c r="Q11" i="83" s="1"/>
  <c r="P12" i="83"/>
  <c r="Q12" i="83" s="1"/>
  <c r="P13" i="83"/>
  <c r="Q13" i="83" s="1"/>
  <c r="P14" i="83"/>
  <c r="Q14" i="83" s="1"/>
  <c r="P15" i="83"/>
  <c r="Q15" i="83" s="1"/>
  <c r="P16" i="83"/>
  <c r="Q16" i="83" s="1"/>
  <c r="P17" i="83"/>
  <c r="Q17" i="83" s="1"/>
  <c r="T19" i="83"/>
  <c r="S22" i="83"/>
  <c r="T31" i="83"/>
  <c r="T23" i="83"/>
  <c r="U24" i="83" s="1"/>
  <c r="S20" i="83"/>
  <c r="U20" i="83"/>
  <c r="P23" i="83"/>
  <c r="Q23" i="83" s="1"/>
  <c r="S10" i="83"/>
  <c r="P20" i="83"/>
  <c r="Q20" i="83" s="1"/>
  <c r="S21" i="83"/>
  <c r="U21" i="83"/>
  <c r="T22" i="83"/>
  <c r="U23" i="83" s="1"/>
  <c r="P24" i="83"/>
  <c r="Q24" i="83" s="1"/>
  <c r="S25" i="83"/>
  <c r="U25" i="83"/>
  <c r="T25" i="83"/>
  <c r="P26" i="83"/>
  <c r="Q26" i="83" s="1"/>
  <c r="S27" i="83"/>
  <c r="U28" i="83"/>
  <c r="S29" i="83"/>
  <c r="U30" i="83"/>
  <c r="S31" i="83"/>
  <c r="U32" i="83"/>
  <c r="S33" i="83"/>
  <c r="U34" i="83"/>
  <c r="S35" i="83"/>
  <c r="U36" i="83"/>
  <c r="S37" i="83"/>
  <c r="U38" i="83"/>
  <c r="S39" i="83"/>
  <c r="U40" i="83"/>
  <c r="S41" i="83"/>
  <c r="T43" i="83"/>
  <c r="U44" i="83" s="1"/>
  <c r="T45" i="83"/>
  <c r="U46" i="83" s="1"/>
  <c r="T47" i="83"/>
  <c r="U48" i="83" s="1"/>
  <c r="T49" i="83"/>
  <c r="U50" i="83" s="1"/>
  <c r="P44" i="83"/>
  <c r="Q44" i="83" s="1"/>
  <c r="U45" i="83"/>
  <c r="P45" i="83"/>
  <c r="Q45" i="83" s="1"/>
  <c r="P48" i="83"/>
  <c r="Q48" i="83" s="1"/>
  <c r="U49" i="83"/>
  <c r="P49" i="83"/>
  <c r="Q49" i="83" s="1"/>
  <c r="P52" i="83"/>
  <c r="Q52" i="83" s="1"/>
  <c r="U53" i="83"/>
  <c r="P53" i="83"/>
  <c r="Q53" i="83" s="1"/>
  <c r="P56" i="83"/>
  <c r="Q56" i="83" s="1"/>
  <c r="U57" i="83"/>
  <c r="P57" i="83"/>
  <c r="Q57" i="83" s="1"/>
  <c r="P60" i="83"/>
  <c r="Q60" i="83" s="1"/>
  <c r="U61" i="83"/>
  <c r="P61" i="83"/>
  <c r="Q61" i="83" s="1"/>
  <c r="P64" i="83"/>
  <c r="Q64" i="83" s="1"/>
  <c r="U65" i="83"/>
  <c r="P65" i="83"/>
  <c r="Q65" i="83" s="1"/>
  <c r="P68" i="83"/>
  <c r="Q68" i="83" s="1"/>
  <c r="U69" i="83"/>
  <c r="P69" i="83"/>
  <c r="Q69" i="83" s="1"/>
  <c r="P72" i="83"/>
  <c r="Q72" i="83" s="1"/>
  <c r="U73" i="83"/>
  <c r="P73" i="83"/>
  <c r="Q73" i="83" s="1"/>
  <c r="P76" i="83"/>
  <c r="Q76" i="83" s="1"/>
  <c r="U77" i="83"/>
  <c r="P77" i="83"/>
  <c r="Q77" i="83" s="1"/>
  <c r="P80" i="83"/>
  <c r="Q80" i="83" s="1"/>
  <c r="U81" i="83"/>
  <c r="P81" i="83"/>
  <c r="Q81" i="83" s="1"/>
  <c r="P84" i="83"/>
  <c r="Q84" i="83" s="1"/>
  <c r="U85" i="83"/>
  <c r="P85" i="83"/>
  <c r="Q85" i="83" s="1"/>
  <c r="P88" i="83"/>
  <c r="Q88" i="83" s="1"/>
  <c r="U89" i="83"/>
  <c r="P89" i="83"/>
  <c r="Q89" i="83" s="1"/>
  <c r="P92" i="83"/>
  <c r="Q92" i="83" s="1"/>
  <c r="U93" i="83"/>
  <c r="P93" i="83"/>
  <c r="Q93" i="83" s="1"/>
  <c r="P96" i="83"/>
  <c r="Q96" i="83" s="1"/>
  <c r="U97" i="83"/>
  <c r="P97" i="83"/>
  <c r="Q97" i="83" s="1"/>
  <c r="P100" i="83"/>
  <c r="Q100" i="83" s="1"/>
  <c r="U101" i="83"/>
  <c r="P101" i="83"/>
  <c r="Q101" i="83" s="1"/>
  <c r="U106" i="83"/>
  <c r="P105" i="83"/>
  <c r="Q105" i="83" s="1"/>
  <c r="U43" i="83"/>
  <c r="P43" i="83"/>
  <c r="Q43" i="83" s="1"/>
  <c r="S43" i="83"/>
  <c r="P51" i="83"/>
  <c r="Q51" i="83" s="1"/>
  <c r="P111" i="83"/>
  <c r="Q111" i="83" s="1"/>
  <c r="U112" i="83"/>
  <c r="P115" i="83"/>
  <c r="Q115" i="83" s="1"/>
  <c r="T151" i="83"/>
  <c r="T144" i="83"/>
  <c r="S105" i="83"/>
  <c r="S109" i="83"/>
  <c r="T104" i="83"/>
  <c r="U105" i="83" s="1"/>
  <c r="T106" i="83"/>
  <c r="U107" i="83" s="1"/>
  <c r="T108" i="83"/>
  <c r="U109" i="83" s="1"/>
  <c r="T110" i="83"/>
  <c r="U111" i="83" s="1"/>
  <c r="P104" i="83"/>
  <c r="Q104" i="83" s="1"/>
  <c r="T115" i="83"/>
  <c r="U116" i="83" s="1"/>
  <c r="S107" i="83"/>
  <c r="U108" i="83"/>
  <c r="S108" i="83"/>
  <c r="P109" i="83"/>
  <c r="Q109" i="83" s="1"/>
  <c r="U110" i="83"/>
  <c r="P113" i="83"/>
  <c r="Q113" i="83" s="1"/>
  <c r="U114" i="83"/>
  <c r="S118" i="83"/>
  <c r="P117" i="83"/>
  <c r="Q117" i="83" s="1"/>
  <c r="U118" i="83"/>
  <c r="P118" i="83"/>
  <c r="Q118" i="83" s="1"/>
  <c r="P106" i="83"/>
  <c r="Q106" i="83" s="1"/>
  <c r="P108" i="83"/>
  <c r="Q108" i="83" s="1"/>
  <c r="P110" i="83"/>
  <c r="Q110" i="83" s="1"/>
  <c r="P112" i="83"/>
  <c r="Q112" i="83" s="1"/>
  <c r="P114" i="83"/>
  <c r="Q114" i="83" s="1"/>
  <c r="P116" i="83"/>
  <c r="Q116" i="83" s="1"/>
  <c r="U119" i="83"/>
  <c r="P119" i="83"/>
  <c r="Q119" i="83" s="1"/>
  <c r="U121" i="83"/>
  <c r="P121" i="83"/>
  <c r="Q121" i="83" s="1"/>
  <c r="T135" i="83"/>
  <c r="T137" i="83"/>
  <c r="U138" i="83" s="1"/>
  <c r="T139" i="83"/>
  <c r="T141" i="83"/>
  <c r="T143" i="83"/>
  <c r="S136" i="83"/>
  <c r="S138" i="83"/>
  <c r="S140" i="83"/>
  <c r="S142" i="83"/>
  <c r="F14" i="84"/>
  <c r="F24" i="84"/>
  <c r="F30" i="84"/>
  <c r="F35" i="84"/>
  <c r="F40" i="84"/>
  <c r="F46" i="84"/>
  <c r="F56" i="84"/>
  <c r="F62" i="84"/>
  <c r="U123" i="83"/>
  <c r="U125" i="83"/>
  <c r="U127" i="83"/>
  <c r="U129" i="83"/>
  <c r="U131" i="83"/>
  <c r="U133" i="83"/>
  <c r="U135" i="83"/>
  <c r="U137" i="83"/>
  <c r="T146" i="83"/>
  <c r="U139" i="83"/>
  <c r="T148" i="83"/>
  <c r="U141" i="83"/>
  <c r="T150" i="83"/>
  <c r="F28" i="84"/>
  <c r="F34" i="84"/>
  <c r="F44" i="84"/>
  <c r="F50" i="84"/>
  <c r="F60" i="84"/>
  <c r="F66" i="84"/>
  <c r="F72" i="84"/>
  <c r="T142" i="83"/>
  <c r="U143" i="83" s="1"/>
  <c r="S143" i="83"/>
  <c r="F16" i="84"/>
  <c r="F22" i="84"/>
  <c r="F32" i="84"/>
  <c r="F38" i="84"/>
  <c r="F43" i="84"/>
  <c r="F48" i="84"/>
  <c r="F54" i="84"/>
  <c r="F64" i="84"/>
  <c r="U122" i="83"/>
  <c r="S123" i="83"/>
  <c r="U124" i="83"/>
  <c r="S125" i="83"/>
  <c r="U126" i="83"/>
  <c r="S127" i="83"/>
  <c r="U128" i="83"/>
  <c r="S129" i="83"/>
  <c r="U130" i="83"/>
  <c r="S131" i="83"/>
  <c r="U132" i="83"/>
  <c r="S133" i="83"/>
  <c r="U134" i="83"/>
  <c r="S135" i="83"/>
  <c r="U136" i="83"/>
  <c r="S137" i="83"/>
  <c r="S139" i="83"/>
  <c r="U140" i="83"/>
  <c r="S141" i="83"/>
  <c r="F10" i="84"/>
  <c r="D13" i="84"/>
  <c r="E13" i="84" s="1"/>
  <c r="F13" i="84" s="1"/>
  <c r="D17" i="84"/>
  <c r="E17" i="84" s="1"/>
  <c r="F17" i="84" s="1"/>
  <c r="D21" i="84"/>
  <c r="E21" i="84" s="1"/>
  <c r="F21" i="84" s="1"/>
  <c r="D25" i="84"/>
  <c r="E25" i="84" s="1"/>
  <c r="F25" i="84" s="1"/>
  <c r="D29" i="84"/>
  <c r="E29" i="84" s="1"/>
  <c r="F29" i="84" s="1"/>
  <c r="D37" i="84"/>
  <c r="E37" i="84" s="1"/>
  <c r="F37" i="84" s="1"/>
  <c r="D49" i="84"/>
  <c r="E49" i="84" s="1"/>
  <c r="F49" i="84" s="1"/>
  <c r="D53" i="84"/>
  <c r="E53" i="84" s="1"/>
  <c r="F53" i="84" s="1"/>
  <c r="D57" i="84"/>
  <c r="E57" i="84" s="1"/>
  <c r="F57" i="84" s="1"/>
  <c r="D61" i="84"/>
  <c r="E61" i="84" s="1"/>
  <c r="F61" i="84" s="1"/>
  <c r="D65" i="84"/>
  <c r="E65" i="84" s="1"/>
  <c r="F65" i="84" s="1"/>
  <c r="D69" i="84"/>
  <c r="E69" i="84" s="1"/>
  <c r="F69" i="84" s="1"/>
  <c r="D73" i="84"/>
  <c r="E73" i="84" s="1"/>
  <c r="F73" i="84" s="1"/>
  <c r="F76" i="84"/>
  <c r="T145" i="83"/>
  <c r="U146" i="83" s="1"/>
  <c r="T147" i="83"/>
  <c r="U148" i="83" s="1"/>
  <c r="T149" i="83"/>
  <c r="N144" i="83"/>
  <c r="N145" i="83"/>
  <c r="U149" i="83"/>
  <c r="U151" i="83"/>
  <c r="F33" i="84"/>
  <c r="F41" i="84"/>
  <c r="F45" i="84"/>
  <c r="F70" i="84"/>
  <c r="F74" i="84"/>
  <c r="F77" i="84"/>
  <c r="U142" i="83"/>
  <c r="P142" i="83"/>
  <c r="Q142" i="83" s="1"/>
  <c r="N143" i="83"/>
  <c r="N142" i="83" s="1"/>
  <c r="N141" i="83" s="1"/>
  <c r="N140" i="83" s="1"/>
  <c r="N139" i="83" s="1"/>
  <c r="N138" i="83" s="1"/>
  <c r="N137" i="83" s="1"/>
  <c r="N136" i="83" s="1"/>
  <c r="N135" i="83" s="1"/>
  <c r="N134" i="83" s="1"/>
  <c r="N133" i="83" s="1"/>
  <c r="N132" i="83" s="1"/>
  <c r="N131" i="83" s="1"/>
  <c r="N130" i="83" s="1"/>
  <c r="N129" i="83" s="1"/>
  <c r="N128" i="83" s="1"/>
  <c r="N127" i="83" s="1"/>
  <c r="N126" i="83" s="1"/>
  <c r="N125" i="83" s="1"/>
  <c r="N124" i="83" s="1"/>
  <c r="N123" i="83" s="1"/>
  <c r="N122" i="83" s="1"/>
  <c r="N121" i="83" s="1"/>
  <c r="N120" i="83" s="1"/>
  <c r="N119" i="83" s="1"/>
  <c r="N118" i="83" s="1"/>
  <c r="N117" i="83" s="1"/>
  <c r="N116" i="83" s="1"/>
  <c r="N115" i="83" s="1"/>
  <c r="N114" i="83" s="1"/>
  <c r="N113" i="83" s="1"/>
  <c r="N112" i="83" s="1"/>
  <c r="N111" i="83" s="1"/>
  <c r="N110" i="83" s="1"/>
  <c r="N109" i="83" s="1"/>
  <c r="N108" i="83" s="1"/>
  <c r="N107" i="83" s="1"/>
  <c r="N106" i="83" s="1"/>
  <c r="N105" i="83" s="1"/>
  <c r="N104" i="83" s="1"/>
  <c r="N103" i="83" s="1"/>
  <c r="N102" i="83" s="1"/>
  <c r="N101" i="83" s="1"/>
  <c r="N100" i="83" s="1"/>
  <c r="N99" i="83" s="1"/>
  <c r="N98" i="83" s="1"/>
  <c r="N97" i="83" s="1"/>
  <c r="N96" i="83" s="1"/>
  <c r="N95" i="83" s="1"/>
  <c r="N94" i="83" s="1"/>
  <c r="N93" i="83" s="1"/>
  <c r="N92" i="83" s="1"/>
  <c r="N91" i="83" s="1"/>
  <c r="N90" i="83" s="1"/>
  <c r="N89" i="83" s="1"/>
  <c r="N88" i="83" s="1"/>
  <c r="N87" i="83" s="1"/>
  <c r="N86" i="83" s="1"/>
  <c r="N85" i="83" s="1"/>
  <c r="N84" i="83" s="1"/>
  <c r="N83" i="83" s="1"/>
  <c r="N82" i="83" s="1"/>
  <c r="N81" i="83" s="1"/>
  <c r="N80" i="83" s="1"/>
  <c r="N79" i="83" s="1"/>
  <c r="N78" i="83" s="1"/>
  <c r="N77" i="83" s="1"/>
  <c r="N76" i="83" s="1"/>
  <c r="N75" i="83" s="1"/>
  <c r="N74" i="83" s="1"/>
  <c r="N73" i="83" s="1"/>
  <c r="N72" i="83" s="1"/>
  <c r="N71" i="83" s="1"/>
  <c r="N70" i="83" s="1"/>
  <c r="N69" i="83" s="1"/>
  <c r="N68" i="83" s="1"/>
  <c r="N67" i="83" s="1"/>
  <c r="N66" i="83" s="1"/>
  <c r="N65" i="83" s="1"/>
  <c r="N64" i="83" s="1"/>
  <c r="N63" i="83" s="1"/>
  <c r="N62" i="83" s="1"/>
  <c r="N61" i="83" s="1"/>
  <c r="N60" i="83" s="1"/>
  <c r="N59" i="83" s="1"/>
  <c r="N58" i="83" s="1"/>
  <c r="N57" i="83" s="1"/>
  <c r="N56" i="83" s="1"/>
  <c r="N55" i="83" s="1"/>
  <c r="N54" i="83" s="1"/>
  <c r="N53" i="83" s="1"/>
  <c r="N52" i="83" s="1"/>
  <c r="N51" i="83" s="1"/>
  <c r="N50" i="83" s="1"/>
  <c r="N49" i="83" s="1"/>
  <c r="N48" i="83" s="1"/>
  <c r="N47" i="83" s="1"/>
  <c r="N46" i="83" s="1"/>
  <c r="N45" i="83" s="1"/>
  <c r="N44" i="83" s="1"/>
  <c r="N43" i="83" s="1"/>
  <c r="N42" i="83" s="1"/>
  <c r="N41" i="83" s="1"/>
  <c r="N40" i="83" s="1"/>
  <c r="N39" i="83" s="1"/>
  <c r="N38" i="83" s="1"/>
  <c r="N37" i="83" s="1"/>
  <c r="N36" i="83" s="1"/>
  <c r="N35" i="83" s="1"/>
  <c r="N34" i="83" s="1"/>
  <c r="N33" i="83" s="1"/>
  <c r="N32" i="83" s="1"/>
  <c r="N31" i="83" s="1"/>
  <c r="N30" i="83" s="1"/>
  <c r="N29" i="83" s="1"/>
  <c r="N28" i="83" s="1"/>
  <c r="N27" i="83" s="1"/>
  <c r="U145" i="83"/>
  <c r="P145" i="83"/>
  <c r="Q145" i="83" s="1"/>
  <c r="P146" i="83"/>
  <c r="Q146" i="83" s="1"/>
  <c r="U147" i="83"/>
  <c r="P147" i="83"/>
  <c r="Q147" i="83" s="1"/>
  <c r="U150" i="83"/>
  <c r="P150" i="83"/>
  <c r="Q150" i="83" s="1"/>
  <c r="P149" i="83"/>
  <c r="Q149" i="83" s="1"/>
  <c r="D11" i="84"/>
  <c r="E11" i="84" s="1"/>
  <c r="F11" i="84" s="1"/>
  <c r="D15" i="84"/>
  <c r="E15" i="84" s="1"/>
  <c r="F15" i="84" s="1"/>
  <c r="D19" i="84"/>
  <c r="E19" i="84" s="1"/>
  <c r="F19" i="84" s="1"/>
  <c r="D23" i="84"/>
  <c r="E23" i="84" s="1"/>
  <c r="F23" i="84" s="1"/>
  <c r="D27" i="84"/>
  <c r="E27" i="84" s="1"/>
  <c r="F27" i="84" s="1"/>
  <c r="D31" i="84"/>
  <c r="E31" i="84" s="1"/>
  <c r="F31" i="84" s="1"/>
  <c r="D39" i="84"/>
  <c r="E39" i="84" s="1"/>
  <c r="F39" i="84" s="1"/>
  <c r="D47" i="84"/>
  <c r="E47" i="84" s="1"/>
  <c r="F47" i="84" s="1"/>
  <c r="D51" i="84"/>
  <c r="E51" i="84" s="1"/>
  <c r="F51" i="84" s="1"/>
  <c r="D55" i="84"/>
  <c r="E55" i="84" s="1"/>
  <c r="F55" i="84" s="1"/>
  <c r="D59" i="84"/>
  <c r="E59" i="84" s="1"/>
  <c r="F59" i="84" s="1"/>
  <c r="D63" i="84"/>
  <c r="E63" i="84" s="1"/>
  <c r="F63" i="84" s="1"/>
  <c r="D67" i="84"/>
  <c r="E67" i="84" s="1"/>
  <c r="F67" i="84" s="1"/>
  <c r="D71" i="84"/>
  <c r="E71" i="84" s="1"/>
  <c r="F71" i="84" s="1"/>
  <c r="D75" i="84"/>
  <c r="E75" i="84" s="1"/>
  <c r="F75" i="84" s="1"/>
  <c r="U144" i="83"/>
  <c r="S148" i="83"/>
  <c r="D10" i="82" l="1"/>
  <c r="E10" i="82" s="1"/>
  <c r="F10" i="82" s="1"/>
  <c r="C11" i="82"/>
  <c r="D11" i="82" l="1"/>
  <c r="E11" i="82" s="1"/>
  <c r="F11" i="82" s="1"/>
  <c r="C12" i="82"/>
  <c r="D12" i="82" l="1"/>
  <c r="E12" i="82" s="1"/>
  <c r="F12" i="82" s="1"/>
  <c r="C13" i="82"/>
  <c r="D13" i="82" l="1"/>
  <c r="E13" i="82" s="1"/>
  <c r="F13" i="82" s="1"/>
  <c r="C14" i="82"/>
  <c r="D14" i="82" l="1"/>
  <c r="E14" i="82" s="1"/>
  <c r="F14" i="82" s="1"/>
  <c r="C15" i="82"/>
  <c r="D15" i="82" l="1"/>
  <c r="E15" i="82" s="1"/>
  <c r="F15" i="82" s="1"/>
  <c r="C16" i="82"/>
  <c r="S11" i="75"/>
  <c r="R11" i="75"/>
  <c r="Q11" i="75"/>
  <c r="P11" i="75"/>
  <c r="O11" i="75"/>
  <c r="N11" i="75"/>
  <c r="M11" i="75"/>
  <c r="L11" i="75"/>
  <c r="K11" i="75"/>
  <c r="J11" i="75"/>
  <c r="I11" i="75"/>
  <c r="H11" i="75"/>
  <c r="G11" i="75"/>
  <c r="F11" i="75"/>
  <c r="E11" i="75"/>
  <c r="D11" i="75"/>
  <c r="C11" i="75"/>
  <c r="B11" i="75"/>
  <c r="S10" i="75"/>
  <c r="R10" i="75"/>
  <c r="Q10" i="75"/>
  <c r="P10" i="75"/>
  <c r="O10" i="75"/>
  <c r="N10" i="75"/>
  <c r="M10" i="75"/>
  <c r="L10" i="75"/>
  <c r="K10" i="75"/>
  <c r="J10" i="75"/>
  <c r="I10" i="75"/>
  <c r="H10" i="75"/>
  <c r="G10" i="75"/>
  <c r="F10" i="75"/>
  <c r="E10" i="75"/>
  <c r="D10" i="75"/>
  <c r="C10" i="75"/>
  <c r="B10" i="75"/>
  <c r="S9" i="75"/>
  <c r="R9" i="75"/>
  <c r="Q9" i="75"/>
  <c r="P9" i="75"/>
  <c r="O9" i="75"/>
  <c r="N9" i="75"/>
  <c r="M9" i="75"/>
  <c r="L9" i="75"/>
  <c r="K9" i="75"/>
  <c r="J9" i="75"/>
  <c r="I9" i="75"/>
  <c r="H9" i="75"/>
  <c r="G9" i="75"/>
  <c r="F9" i="75"/>
  <c r="E9" i="75"/>
  <c r="D9" i="75"/>
  <c r="C9" i="75"/>
  <c r="B9" i="75"/>
  <c r="S8" i="75"/>
  <c r="R8" i="75"/>
  <c r="Q8" i="75"/>
  <c r="P8" i="75"/>
  <c r="O8" i="75"/>
  <c r="N8" i="75"/>
  <c r="M8" i="75"/>
  <c r="L8" i="75"/>
  <c r="K8" i="75"/>
  <c r="J8" i="75"/>
  <c r="I8" i="75"/>
  <c r="H8" i="75"/>
  <c r="G8" i="75"/>
  <c r="F8" i="75"/>
  <c r="E8" i="75"/>
  <c r="D8" i="75"/>
  <c r="C8" i="75"/>
  <c r="B8" i="75"/>
  <c r="S7" i="75"/>
  <c r="R7" i="75"/>
  <c r="Q7" i="75"/>
  <c r="P7" i="75"/>
  <c r="O7" i="75"/>
  <c r="N7" i="75"/>
  <c r="M7" i="75"/>
  <c r="L7" i="75"/>
  <c r="K7" i="75"/>
  <c r="J7" i="75"/>
  <c r="I7" i="75"/>
  <c r="H7" i="75"/>
  <c r="G7" i="75"/>
  <c r="F7" i="75"/>
  <c r="E7" i="75"/>
  <c r="D7" i="75"/>
  <c r="C7" i="75"/>
  <c r="B7" i="75"/>
  <c r="S11" i="74"/>
  <c r="R11" i="74"/>
  <c r="Q11" i="74"/>
  <c r="P11" i="74"/>
  <c r="O11" i="74"/>
  <c r="N11" i="74"/>
  <c r="M11" i="74"/>
  <c r="L11" i="74"/>
  <c r="K11" i="74"/>
  <c r="J11" i="74"/>
  <c r="I11" i="74"/>
  <c r="H11" i="74"/>
  <c r="G11" i="74"/>
  <c r="F11" i="74"/>
  <c r="E11" i="74"/>
  <c r="D11" i="74"/>
  <c r="C11" i="74"/>
  <c r="B11" i="74"/>
  <c r="S10" i="74"/>
  <c r="R10" i="74"/>
  <c r="Q10" i="74"/>
  <c r="P10" i="74"/>
  <c r="O10" i="74"/>
  <c r="N10" i="74"/>
  <c r="M10" i="74"/>
  <c r="L10" i="74"/>
  <c r="K10" i="74"/>
  <c r="J10" i="74"/>
  <c r="I10" i="74"/>
  <c r="H10" i="74"/>
  <c r="G10" i="74"/>
  <c r="F10" i="74"/>
  <c r="E10" i="74"/>
  <c r="D10" i="74"/>
  <c r="C10" i="74"/>
  <c r="B10" i="74"/>
  <c r="S9" i="74"/>
  <c r="R9" i="74"/>
  <c r="Q9" i="74"/>
  <c r="P9" i="74"/>
  <c r="O9" i="74"/>
  <c r="N9" i="74"/>
  <c r="M9" i="74"/>
  <c r="L9" i="74"/>
  <c r="K9" i="74"/>
  <c r="J9" i="74"/>
  <c r="I9" i="74"/>
  <c r="H9" i="74"/>
  <c r="G9" i="74"/>
  <c r="F9" i="74"/>
  <c r="E9" i="74"/>
  <c r="D9" i="74"/>
  <c r="C9" i="74"/>
  <c r="B9" i="74"/>
  <c r="S8" i="74"/>
  <c r="R8" i="74"/>
  <c r="Q8" i="74"/>
  <c r="P8" i="74"/>
  <c r="O8" i="74"/>
  <c r="N8" i="74"/>
  <c r="M8" i="74"/>
  <c r="L8" i="74"/>
  <c r="K8" i="74"/>
  <c r="J8" i="74"/>
  <c r="I8" i="74"/>
  <c r="H8" i="74"/>
  <c r="G8" i="74"/>
  <c r="F8" i="74"/>
  <c r="E8" i="74"/>
  <c r="D8" i="74"/>
  <c r="C8" i="74"/>
  <c r="B8" i="74"/>
  <c r="S7" i="74"/>
  <c r="R7" i="74"/>
  <c r="Q7" i="74"/>
  <c r="P7" i="74"/>
  <c r="O7" i="74"/>
  <c r="N7" i="74"/>
  <c r="M7" i="74"/>
  <c r="L7" i="74"/>
  <c r="K7" i="74"/>
  <c r="J7" i="74"/>
  <c r="I7" i="74"/>
  <c r="H7" i="74"/>
  <c r="G7" i="74"/>
  <c r="F7" i="74"/>
  <c r="E7" i="74"/>
  <c r="D7" i="74"/>
  <c r="C7" i="74"/>
  <c r="B7" i="74"/>
  <c r="S11" i="73"/>
  <c r="R11" i="73"/>
  <c r="Q11" i="73"/>
  <c r="P11" i="73"/>
  <c r="O11" i="73"/>
  <c r="N11" i="73"/>
  <c r="M11" i="73"/>
  <c r="L11" i="73"/>
  <c r="K11" i="73"/>
  <c r="J11" i="73"/>
  <c r="I11" i="73"/>
  <c r="H11" i="73"/>
  <c r="G11" i="73"/>
  <c r="F11" i="73"/>
  <c r="E11" i="73"/>
  <c r="D11" i="73"/>
  <c r="C11" i="73"/>
  <c r="B11" i="73"/>
  <c r="S10" i="73"/>
  <c r="R10" i="73"/>
  <c r="Q10" i="73"/>
  <c r="P10" i="73"/>
  <c r="O10" i="73"/>
  <c r="N10" i="73"/>
  <c r="M10" i="73"/>
  <c r="L10" i="73"/>
  <c r="K10" i="73"/>
  <c r="J10" i="73"/>
  <c r="I10" i="73"/>
  <c r="H10" i="73"/>
  <c r="G10" i="73"/>
  <c r="F10" i="73"/>
  <c r="E10" i="73"/>
  <c r="D10" i="73"/>
  <c r="C10" i="73"/>
  <c r="B10" i="73"/>
  <c r="S9" i="73"/>
  <c r="R9" i="73"/>
  <c r="Q9" i="73"/>
  <c r="P9" i="73"/>
  <c r="O9" i="73"/>
  <c r="N9" i="73"/>
  <c r="M9" i="73"/>
  <c r="L9" i="73"/>
  <c r="K9" i="73"/>
  <c r="J9" i="73"/>
  <c r="I9" i="73"/>
  <c r="H9" i="73"/>
  <c r="G9" i="73"/>
  <c r="F9" i="73"/>
  <c r="E9" i="73"/>
  <c r="D9" i="73"/>
  <c r="C9" i="73"/>
  <c r="B9" i="73"/>
  <c r="S8" i="73"/>
  <c r="R8" i="73"/>
  <c r="Q8" i="73"/>
  <c r="P8" i="73"/>
  <c r="O8" i="73"/>
  <c r="N8" i="73"/>
  <c r="M8" i="73"/>
  <c r="L8" i="73"/>
  <c r="K8" i="73"/>
  <c r="J8" i="73"/>
  <c r="I8" i="73"/>
  <c r="H8" i="73"/>
  <c r="G8" i="73"/>
  <c r="F8" i="73"/>
  <c r="E8" i="73"/>
  <c r="D8" i="73"/>
  <c r="C8" i="73"/>
  <c r="B8" i="73"/>
  <c r="S7" i="73"/>
  <c r="R7" i="73"/>
  <c r="Q7" i="73"/>
  <c r="P7" i="73"/>
  <c r="O7" i="73"/>
  <c r="N7" i="73"/>
  <c r="M7" i="73"/>
  <c r="L7" i="73"/>
  <c r="K7" i="73"/>
  <c r="J7" i="73"/>
  <c r="I7" i="73"/>
  <c r="H7" i="73"/>
  <c r="G7" i="73"/>
  <c r="F7" i="73"/>
  <c r="E7" i="73"/>
  <c r="D7" i="73"/>
  <c r="C7" i="73"/>
  <c r="B7" i="73"/>
  <c r="S11" i="32"/>
  <c r="R11" i="32"/>
  <c r="Q11" i="32"/>
  <c r="P11" i="32"/>
  <c r="O11" i="32"/>
  <c r="N11" i="32"/>
  <c r="M11" i="32"/>
  <c r="L11" i="32"/>
  <c r="K11" i="32"/>
  <c r="J11" i="32"/>
  <c r="I11" i="32"/>
  <c r="H11" i="32"/>
  <c r="G11" i="32"/>
  <c r="F11" i="32"/>
  <c r="E11" i="32"/>
  <c r="D11" i="32"/>
  <c r="C11" i="32"/>
  <c r="B11" i="32"/>
  <c r="S10" i="32"/>
  <c r="R10" i="32"/>
  <c r="Q10" i="32"/>
  <c r="P10" i="32"/>
  <c r="O10" i="32"/>
  <c r="N10" i="32"/>
  <c r="M10" i="32"/>
  <c r="L10" i="32"/>
  <c r="K10" i="32"/>
  <c r="J10" i="32"/>
  <c r="I10" i="32"/>
  <c r="H10" i="32"/>
  <c r="G10" i="32"/>
  <c r="F10" i="32"/>
  <c r="E10" i="32"/>
  <c r="D10" i="32"/>
  <c r="C10" i="32"/>
  <c r="B10" i="32"/>
  <c r="S9" i="32"/>
  <c r="R9" i="32"/>
  <c r="Q9" i="32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B8" i="32"/>
  <c r="S7" i="32"/>
  <c r="R7" i="32"/>
  <c r="Q7" i="32"/>
  <c r="P7" i="32"/>
  <c r="O7" i="32"/>
  <c r="N7" i="32"/>
  <c r="M7" i="32"/>
  <c r="L7" i="32"/>
  <c r="K7" i="32"/>
  <c r="J7" i="32"/>
  <c r="I7" i="32"/>
  <c r="H7" i="32"/>
  <c r="G7" i="32"/>
  <c r="F7" i="32"/>
  <c r="E7" i="32"/>
  <c r="D7" i="32"/>
  <c r="C7" i="32"/>
  <c r="B7" i="32"/>
  <c r="R12" i="68"/>
  <c r="Q12" i="68"/>
  <c r="P12" i="68"/>
  <c r="O12" i="68"/>
  <c r="N12" i="68"/>
  <c r="M12" i="68"/>
  <c r="L12" i="68"/>
  <c r="K12" i="68"/>
  <c r="J12" i="68"/>
  <c r="I12" i="68"/>
  <c r="H12" i="68"/>
  <c r="G12" i="68"/>
  <c r="F12" i="68"/>
  <c r="E12" i="68"/>
  <c r="D12" i="68"/>
  <c r="C12" i="68"/>
  <c r="B12" i="68"/>
  <c r="A12" i="68"/>
  <c r="R11" i="68"/>
  <c r="Q11" i="68"/>
  <c r="P11" i="68"/>
  <c r="O11" i="68"/>
  <c r="N11" i="68"/>
  <c r="M11" i="68"/>
  <c r="L11" i="68"/>
  <c r="K11" i="68"/>
  <c r="J11" i="68"/>
  <c r="I11" i="68"/>
  <c r="H11" i="68"/>
  <c r="G11" i="68"/>
  <c r="F11" i="68"/>
  <c r="E11" i="68"/>
  <c r="D11" i="68"/>
  <c r="C11" i="68"/>
  <c r="B11" i="68"/>
  <c r="A11" i="68"/>
  <c r="R10" i="68"/>
  <c r="Q10" i="68"/>
  <c r="P10" i="68"/>
  <c r="O10" i="68"/>
  <c r="N10" i="68"/>
  <c r="M10" i="68"/>
  <c r="L10" i="68"/>
  <c r="K10" i="68"/>
  <c r="J10" i="68"/>
  <c r="I10" i="68"/>
  <c r="H10" i="68"/>
  <c r="G10" i="68"/>
  <c r="F10" i="68"/>
  <c r="E10" i="68"/>
  <c r="D10" i="68"/>
  <c r="C10" i="68"/>
  <c r="B10" i="68"/>
  <c r="A10" i="68"/>
  <c r="R9" i="68"/>
  <c r="Q9" i="68"/>
  <c r="P9" i="68"/>
  <c r="O9" i="68"/>
  <c r="N9" i="68"/>
  <c r="M9" i="68"/>
  <c r="L9" i="68"/>
  <c r="K9" i="68"/>
  <c r="J9" i="68"/>
  <c r="I9" i="68"/>
  <c r="H9" i="68"/>
  <c r="G9" i="68"/>
  <c r="F9" i="68"/>
  <c r="E9" i="68"/>
  <c r="D9" i="68"/>
  <c r="C9" i="68"/>
  <c r="B9" i="68"/>
  <c r="A9" i="68"/>
  <c r="R8" i="68"/>
  <c r="Q8" i="68"/>
  <c r="P8" i="68"/>
  <c r="O8" i="68"/>
  <c r="N8" i="68"/>
  <c r="M8" i="68"/>
  <c r="L8" i="68"/>
  <c r="K8" i="68"/>
  <c r="J8" i="68"/>
  <c r="I8" i="68"/>
  <c r="H8" i="68"/>
  <c r="G8" i="68"/>
  <c r="F8" i="68"/>
  <c r="E8" i="68"/>
  <c r="D8" i="68"/>
  <c r="C8" i="68"/>
  <c r="B8" i="68"/>
  <c r="A8" i="68"/>
  <c r="D16" i="82" l="1"/>
  <c r="E16" i="82" s="1"/>
  <c r="F16" i="82" s="1"/>
  <c r="C17" i="82"/>
  <c r="B79" i="36"/>
  <c r="B78" i="36"/>
  <c r="B77" i="36"/>
  <c r="B76" i="36"/>
  <c r="B75" i="36"/>
  <c r="B74" i="36"/>
  <c r="B73" i="36"/>
  <c r="B72" i="36"/>
  <c r="B71" i="36"/>
  <c r="B70" i="36"/>
  <c r="B69" i="36"/>
  <c r="B68" i="36"/>
  <c r="B67" i="36"/>
  <c r="B66" i="36"/>
  <c r="B65" i="36"/>
  <c r="B64" i="36"/>
  <c r="B63" i="36"/>
  <c r="B62" i="36"/>
  <c r="P22" i="66"/>
  <c r="O22" i="66"/>
  <c r="N22" i="66"/>
  <c r="M22" i="66"/>
  <c r="L22" i="66"/>
  <c r="P21" i="66"/>
  <c r="O21" i="66"/>
  <c r="N21" i="66"/>
  <c r="M21" i="66"/>
  <c r="L21" i="66"/>
  <c r="P20" i="66"/>
  <c r="O20" i="66"/>
  <c r="N20" i="66"/>
  <c r="M20" i="66"/>
  <c r="L20" i="66"/>
  <c r="P19" i="66"/>
  <c r="O19" i="66"/>
  <c r="N19" i="66"/>
  <c r="M19" i="66"/>
  <c r="L19" i="66"/>
  <c r="P18" i="66"/>
  <c r="O18" i="66"/>
  <c r="N18" i="66"/>
  <c r="M18" i="66"/>
  <c r="L18" i="66"/>
  <c r="E6" i="67"/>
  <c r="D6" i="67"/>
  <c r="C6" i="67"/>
  <c r="B6" i="67"/>
  <c r="A6" i="67"/>
  <c r="E5" i="67"/>
  <c r="D5" i="67"/>
  <c r="C5" i="67"/>
  <c r="B5" i="67"/>
  <c r="A5" i="67"/>
  <c r="E4" i="67"/>
  <c r="D4" i="67"/>
  <c r="C4" i="67"/>
  <c r="B4" i="67"/>
  <c r="A4" i="67"/>
  <c r="E3" i="67"/>
  <c r="D3" i="67"/>
  <c r="C3" i="67"/>
  <c r="B3" i="67"/>
  <c r="A3" i="67"/>
  <c r="E2" i="67"/>
  <c r="D2" i="67"/>
  <c r="C2" i="67"/>
  <c r="B2" i="67"/>
  <c r="A2" i="67"/>
  <c r="F19" i="36"/>
  <c r="F18" i="36"/>
  <c r="C17" i="36"/>
  <c r="C15" i="36"/>
  <c r="F15" i="36" s="1"/>
  <c r="C12" i="36"/>
  <c r="C11" i="36"/>
  <c r="C10" i="36"/>
  <c r="C9" i="36"/>
  <c r="C7" i="36"/>
  <c r="AB30" i="75"/>
  <c r="AB29" i="75"/>
  <c r="AB28" i="75"/>
  <c r="AB27" i="75"/>
  <c r="AB26" i="75"/>
  <c r="AB21" i="75"/>
  <c r="AB20" i="75"/>
  <c r="AB19" i="75"/>
  <c r="AB18" i="75"/>
  <c r="AB17" i="75"/>
  <c r="AA30" i="75"/>
  <c r="AA29" i="75"/>
  <c r="AA28" i="75"/>
  <c r="AA27" i="75"/>
  <c r="AA26" i="75"/>
  <c r="AA21" i="75"/>
  <c r="AA20" i="75"/>
  <c r="AA19" i="75"/>
  <c r="AA18" i="75"/>
  <c r="AA17" i="75"/>
  <c r="Z24" i="75" s="1"/>
  <c r="A22" i="75"/>
  <c r="AC21" i="75"/>
  <c r="Z21" i="75"/>
  <c r="A21" i="75"/>
  <c r="AC20" i="75"/>
  <c r="Z20" i="75"/>
  <c r="R20" i="75"/>
  <c r="Q20" i="75"/>
  <c r="P20" i="75"/>
  <c r="O20" i="75"/>
  <c r="N20" i="75"/>
  <c r="M20" i="75"/>
  <c r="L20" i="75"/>
  <c r="K20" i="75"/>
  <c r="J20" i="75"/>
  <c r="I20" i="75"/>
  <c r="H20" i="75"/>
  <c r="G20" i="75"/>
  <c r="AC19" i="75"/>
  <c r="Z19" i="75"/>
  <c r="Q19" i="75"/>
  <c r="P19" i="75"/>
  <c r="O19" i="75"/>
  <c r="N19" i="75"/>
  <c r="M19" i="75"/>
  <c r="L19" i="75"/>
  <c r="K19" i="75"/>
  <c r="J19" i="75"/>
  <c r="I19" i="75"/>
  <c r="H19" i="75"/>
  <c r="G19" i="75"/>
  <c r="AC18" i="75"/>
  <c r="Z18" i="75"/>
  <c r="M18" i="75"/>
  <c r="L18" i="75"/>
  <c r="K18" i="75"/>
  <c r="J18" i="75"/>
  <c r="I18" i="75"/>
  <c r="H18" i="75"/>
  <c r="G18" i="75"/>
  <c r="AC17" i="75"/>
  <c r="AF17" i="75" s="1"/>
  <c r="Z17" i="75"/>
  <c r="K13" i="75"/>
  <c r="K14" i="75" s="1"/>
  <c r="AC11" i="75"/>
  <c r="AB11" i="75"/>
  <c r="AF21" i="75" s="1"/>
  <c r="W11" i="75"/>
  <c r="V11" i="75"/>
  <c r="U11" i="75"/>
  <c r="AC10" i="75"/>
  <c r="AB10" i="75"/>
  <c r="AF20" i="75" s="1"/>
  <c r="W10" i="75"/>
  <c r="V10" i="75"/>
  <c r="U10" i="75"/>
  <c r="AC9" i="75"/>
  <c r="AB9" i="75"/>
  <c r="W9" i="75"/>
  <c r="V9" i="75"/>
  <c r="U9" i="75"/>
  <c r="AC8" i="75"/>
  <c r="AB8" i="75"/>
  <c r="AF18" i="75" s="1"/>
  <c r="W8" i="75"/>
  <c r="V8" i="75"/>
  <c r="U8" i="75"/>
  <c r="AC7" i="75"/>
  <c r="AB7" i="75"/>
  <c r="W7" i="75"/>
  <c r="V7" i="75"/>
  <c r="U7" i="75"/>
  <c r="G5" i="75"/>
  <c r="E5" i="75"/>
  <c r="C5" i="75"/>
  <c r="Y21" i="74"/>
  <c r="Y20" i="74"/>
  <c r="Y19" i="74"/>
  <c r="Y18" i="74"/>
  <c r="Y17" i="74"/>
  <c r="Z21" i="74"/>
  <c r="D9" i="72" s="1"/>
  <c r="Z20" i="74"/>
  <c r="D8" i="72" s="1"/>
  <c r="Z19" i="74"/>
  <c r="D7" i="72" s="1"/>
  <c r="Z18" i="74"/>
  <c r="D6" i="72" s="1"/>
  <c r="Z17" i="74"/>
  <c r="D5" i="72" s="1"/>
  <c r="D17" i="82" l="1"/>
  <c r="E17" i="82" s="1"/>
  <c r="F17" i="82" s="1"/>
  <c r="C18" i="82"/>
  <c r="C16" i="36"/>
  <c r="F16" i="36" s="1"/>
  <c r="AF19" i="75"/>
  <c r="R21" i="75"/>
  <c r="R22" i="75" s="1"/>
  <c r="AD7" i="75"/>
  <c r="AF7" i="75" s="1"/>
  <c r="AG9" i="75"/>
  <c r="AG10" i="75"/>
  <c r="AG11" i="75"/>
  <c r="AD10" i="75"/>
  <c r="AF10" i="75" s="1"/>
  <c r="AG7" i="75"/>
  <c r="AD11" i="75"/>
  <c r="AF11" i="75" s="1"/>
  <c r="AG8" i="75"/>
  <c r="AD19" i="75"/>
  <c r="AD9" i="75"/>
  <c r="AF9" i="75" s="1"/>
  <c r="AD18" i="75"/>
  <c r="AD21" i="75"/>
  <c r="AD20" i="75"/>
  <c r="AD8" i="75"/>
  <c r="AF8" i="75" s="1"/>
  <c r="AD17" i="75"/>
  <c r="A23" i="75"/>
  <c r="Y21" i="32"/>
  <c r="Y20" i="32"/>
  <c r="Z29" i="75" s="1"/>
  <c r="Y19" i="32"/>
  <c r="Y18" i="32"/>
  <c r="Y17" i="32"/>
  <c r="P43" i="47"/>
  <c r="P42" i="47"/>
  <c r="S35" i="47" s="1"/>
  <c r="P41" i="47"/>
  <c r="S34" i="47" s="1"/>
  <c r="P40" i="47"/>
  <c r="S33" i="47" s="1"/>
  <c r="S36" i="47"/>
  <c r="P39" i="47"/>
  <c r="S32" i="47" s="1"/>
  <c r="G8" i="47"/>
  <c r="L12" i="47"/>
  <c r="J36" i="47" s="1"/>
  <c r="K12" i="47"/>
  <c r="I36" i="47" s="1"/>
  <c r="J12" i="47"/>
  <c r="H36" i="47" s="1"/>
  <c r="I12" i="47"/>
  <c r="G36" i="47" s="1"/>
  <c r="H12" i="47"/>
  <c r="F36" i="47" s="1"/>
  <c r="L11" i="47"/>
  <c r="J35" i="47" s="1"/>
  <c r="K11" i="47"/>
  <c r="I35" i="47" s="1"/>
  <c r="J11" i="47"/>
  <c r="H35" i="47" s="1"/>
  <c r="I11" i="47"/>
  <c r="G35" i="47" s="1"/>
  <c r="H11" i="47"/>
  <c r="F35" i="47" s="1"/>
  <c r="L10" i="47"/>
  <c r="J34" i="47" s="1"/>
  <c r="K10" i="47"/>
  <c r="I34" i="47" s="1"/>
  <c r="J10" i="47"/>
  <c r="H34" i="47" s="1"/>
  <c r="I10" i="47"/>
  <c r="G34" i="47" s="1"/>
  <c r="H10" i="47"/>
  <c r="F34" i="47" s="1"/>
  <c r="L9" i="47"/>
  <c r="J33" i="47" s="1"/>
  <c r="K9" i="47"/>
  <c r="I33" i="47" s="1"/>
  <c r="J9" i="47"/>
  <c r="H33" i="47" s="1"/>
  <c r="I9" i="47"/>
  <c r="G33" i="47" s="1"/>
  <c r="H9" i="47"/>
  <c r="F33" i="47" s="1"/>
  <c r="L8" i="47"/>
  <c r="J32" i="47" s="1"/>
  <c r="K8" i="47"/>
  <c r="I32" i="47" s="1"/>
  <c r="J8" i="47"/>
  <c r="H32" i="47" s="1"/>
  <c r="I8" i="47"/>
  <c r="G32" i="47" s="1"/>
  <c r="H8" i="47"/>
  <c r="F32" i="47" s="1"/>
  <c r="W15" i="24"/>
  <c r="X11" i="32"/>
  <c r="X10" i="32"/>
  <c r="X9" i="32"/>
  <c r="X8" i="32"/>
  <c r="X7" i="32"/>
  <c r="W11" i="74"/>
  <c r="W10" i="74"/>
  <c r="W9" i="74"/>
  <c r="W8" i="74"/>
  <c r="W7" i="74"/>
  <c r="AC21" i="74"/>
  <c r="AB21" i="74"/>
  <c r="AA21" i="74"/>
  <c r="A21" i="74"/>
  <c r="A22" i="74" s="1"/>
  <c r="A23" i="74" s="1"/>
  <c r="A24" i="74" s="1"/>
  <c r="AC20" i="74"/>
  <c r="AB20" i="74"/>
  <c r="AA20" i="74"/>
  <c r="R20" i="74"/>
  <c r="R21" i="74" s="1"/>
  <c r="Q20" i="74"/>
  <c r="P20" i="74"/>
  <c r="O20" i="74"/>
  <c r="N20" i="74"/>
  <c r="M20" i="74"/>
  <c r="L20" i="74"/>
  <c r="K20" i="74"/>
  <c r="J20" i="74"/>
  <c r="I20" i="74"/>
  <c r="H20" i="74"/>
  <c r="G20" i="74"/>
  <c r="AC19" i="74"/>
  <c r="AB19" i="74"/>
  <c r="AA19" i="74"/>
  <c r="Q19" i="74"/>
  <c r="P19" i="74"/>
  <c r="O19" i="74"/>
  <c r="N19" i="74"/>
  <c r="M19" i="74"/>
  <c r="L19" i="74"/>
  <c r="K19" i="74"/>
  <c r="J19" i="74"/>
  <c r="I19" i="74"/>
  <c r="H19" i="74"/>
  <c r="G19" i="74"/>
  <c r="AC18" i="74"/>
  <c r="AB18" i="74"/>
  <c r="AA18" i="74"/>
  <c r="M18" i="74"/>
  <c r="L18" i="74"/>
  <c r="K18" i="74"/>
  <c r="J18" i="74"/>
  <c r="I18" i="74"/>
  <c r="H18" i="74"/>
  <c r="G18" i="74"/>
  <c r="AC17" i="74"/>
  <c r="AB17" i="74"/>
  <c r="AA17" i="74"/>
  <c r="K13" i="74"/>
  <c r="K14" i="74" s="1"/>
  <c r="AC11" i="74"/>
  <c r="AB11" i="74"/>
  <c r="V11" i="74"/>
  <c r="U11" i="74"/>
  <c r="AC10" i="74"/>
  <c r="AB10" i="74"/>
  <c r="V10" i="74"/>
  <c r="U10" i="74"/>
  <c r="AC9" i="74"/>
  <c r="AB9" i="74"/>
  <c r="V9" i="74"/>
  <c r="U9" i="74"/>
  <c r="AC8" i="74"/>
  <c r="AB8" i="74"/>
  <c r="V8" i="74"/>
  <c r="U8" i="74"/>
  <c r="AC7" i="74"/>
  <c r="AB7" i="74"/>
  <c r="V7" i="74"/>
  <c r="U7" i="74"/>
  <c r="G5" i="74"/>
  <c r="E5" i="74"/>
  <c r="C5" i="74"/>
  <c r="AB21" i="73"/>
  <c r="AA21" i="73"/>
  <c r="Z21" i="73"/>
  <c r="Y21" i="73"/>
  <c r="A21" i="73"/>
  <c r="A22" i="73" s="1"/>
  <c r="AB20" i="73"/>
  <c r="AA20" i="73"/>
  <c r="Z20" i="73"/>
  <c r="Y20" i="73"/>
  <c r="R20" i="73"/>
  <c r="R21" i="73" s="1"/>
  <c r="Q20" i="73"/>
  <c r="P20" i="73"/>
  <c r="O20" i="73"/>
  <c r="N20" i="73"/>
  <c r="M20" i="73"/>
  <c r="L20" i="73"/>
  <c r="K20" i="73"/>
  <c r="J20" i="73"/>
  <c r="I20" i="73"/>
  <c r="H20" i="73"/>
  <c r="G20" i="73"/>
  <c r="AB19" i="73"/>
  <c r="AA19" i="73"/>
  <c r="Z19" i="73"/>
  <c r="Y19" i="73"/>
  <c r="Q19" i="73"/>
  <c r="P19" i="73"/>
  <c r="O19" i="73"/>
  <c r="N19" i="73"/>
  <c r="M19" i="73"/>
  <c r="L19" i="73"/>
  <c r="K19" i="73"/>
  <c r="J19" i="73"/>
  <c r="I19" i="73"/>
  <c r="H19" i="73"/>
  <c r="G19" i="73"/>
  <c r="AB18" i="73"/>
  <c r="AA18" i="73"/>
  <c r="Z18" i="73"/>
  <c r="Y18" i="73"/>
  <c r="M18" i="73"/>
  <c r="L18" i="73"/>
  <c r="K18" i="73"/>
  <c r="J18" i="73"/>
  <c r="I18" i="73"/>
  <c r="H18" i="73"/>
  <c r="G18" i="73"/>
  <c r="AB17" i="73"/>
  <c r="AA17" i="73"/>
  <c r="Z17" i="73"/>
  <c r="Y17" i="73"/>
  <c r="K13" i="73"/>
  <c r="K14" i="73" s="1"/>
  <c r="AC11" i="73"/>
  <c r="AB11" i="73"/>
  <c r="V11" i="73"/>
  <c r="U11" i="73"/>
  <c r="AC10" i="73"/>
  <c r="AB10" i="73"/>
  <c r="V10" i="73"/>
  <c r="U10" i="73"/>
  <c r="AC9" i="73"/>
  <c r="AB9" i="73"/>
  <c r="V9" i="73"/>
  <c r="U9" i="73"/>
  <c r="AC8" i="73"/>
  <c r="AB8" i="73"/>
  <c r="V8" i="73"/>
  <c r="U8" i="73"/>
  <c r="AC7" i="73"/>
  <c r="AB7" i="73"/>
  <c r="V7" i="73"/>
  <c r="U7" i="73"/>
  <c r="G5" i="73"/>
  <c r="E5" i="73"/>
  <c r="C5" i="73"/>
  <c r="G5" i="32"/>
  <c r="E5" i="32"/>
  <c r="C5" i="32"/>
  <c r="Z34" i="75" s="1"/>
  <c r="D18" i="82" l="1"/>
  <c r="E18" i="82" s="1"/>
  <c r="F18" i="82" s="1"/>
  <c r="C19" i="82"/>
  <c r="AD7" i="73"/>
  <c r="AF7" i="73" s="1"/>
  <c r="AG10" i="73"/>
  <c r="AD7" i="74"/>
  <c r="AF7" i="74" s="1"/>
  <c r="AD8" i="74"/>
  <c r="AF8" i="74" s="1"/>
  <c r="AD10" i="74"/>
  <c r="AF10" i="74" s="1"/>
  <c r="AG13" i="75"/>
  <c r="Z24" i="74"/>
  <c r="AC18" i="73"/>
  <c r="Z26" i="74"/>
  <c r="Z26" i="75"/>
  <c r="Z28" i="74"/>
  <c r="Z28" i="75"/>
  <c r="Z30" i="75"/>
  <c r="Z27" i="75"/>
  <c r="R23" i="75"/>
  <c r="A24" i="75"/>
  <c r="Z29" i="74"/>
  <c r="Z30" i="74"/>
  <c r="Z27" i="74"/>
  <c r="AG11" i="74"/>
  <c r="AD17" i="74"/>
  <c r="AG10" i="74"/>
  <c r="AG8" i="74"/>
  <c r="AD20" i="74"/>
  <c r="AD19" i="74"/>
  <c r="AD18" i="74"/>
  <c r="AG7" i="74"/>
  <c r="AG9" i="74"/>
  <c r="AD21" i="74"/>
  <c r="A25" i="74"/>
  <c r="AD9" i="74"/>
  <c r="AF9" i="74" s="1"/>
  <c r="AD11" i="74"/>
  <c r="AF11" i="74" s="1"/>
  <c r="R22" i="74"/>
  <c r="R23" i="74" s="1"/>
  <c r="R24" i="74" s="1"/>
  <c r="AC17" i="73"/>
  <c r="AC20" i="73"/>
  <c r="AG11" i="73"/>
  <c r="AG8" i="73"/>
  <c r="AD10" i="73"/>
  <c r="AF10" i="73" s="1"/>
  <c r="AC21" i="73"/>
  <c r="AD8" i="73"/>
  <c r="AF8" i="73" s="1"/>
  <c r="AG7" i="73"/>
  <c r="AC19" i="73"/>
  <c r="AG9" i="73"/>
  <c r="AD11" i="73"/>
  <c r="AF11" i="73" s="1"/>
  <c r="A23" i="73"/>
  <c r="R22" i="73"/>
  <c r="AD9" i="73"/>
  <c r="AF9" i="73" s="1"/>
  <c r="L9" i="72"/>
  <c r="K9" i="72"/>
  <c r="K8" i="72"/>
  <c r="E8" i="72" s="1"/>
  <c r="K7" i="72"/>
  <c r="K6" i="72"/>
  <c r="K5" i="72"/>
  <c r="D13" i="72"/>
  <c r="D12" i="72"/>
  <c r="G13" i="47"/>
  <c r="G12" i="47"/>
  <c r="G11" i="47"/>
  <c r="G10" i="47"/>
  <c r="G9" i="47"/>
  <c r="B8" i="46"/>
  <c r="B26" i="68"/>
  <c r="B25" i="68" s="1"/>
  <c r="D19" i="82" l="1"/>
  <c r="E19" i="82" s="1"/>
  <c r="F19" i="82" s="1"/>
  <c r="C20" i="82"/>
  <c r="J5" i="72"/>
  <c r="J7" i="72"/>
  <c r="J9" i="72"/>
  <c r="G9" i="72" s="1"/>
  <c r="J8" i="72"/>
  <c r="J6" i="72"/>
  <c r="G7" i="72"/>
  <c r="L7" i="72"/>
  <c r="K11" i="72"/>
  <c r="G5" i="72"/>
  <c r="L6" i="72"/>
  <c r="G6" i="72"/>
  <c r="E9" i="72"/>
  <c r="L8" i="72"/>
  <c r="G8" i="72"/>
  <c r="E7" i="72"/>
  <c r="A25" i="75"/>
  <c r="R24" i="75"/>
  <c r="E5" i="72"/>
  <c r="E6" i="72"/>
  <c r="L5" i="72"/>
  <c r="AG13" i="74"/>
  <c r="R25" i="74"/>
  <c r="A26" i="74"/>
  <c r="AG13" i="73"/>
  <c r="A24" i="73"/>
  <c r="R23" i="73"/>
  <c r="J11" i="30"/>
  <c r="I11" i="30"/>
  <c r="J10" i="30"/>
  <c r="I10" i="30"/>
  <c r="J9" i="30"/>
  <c r="I9" i="30"/>
  <c r="J8" i="30"/>
  <c r="I8" i="30"/>
  <c r="J7" i="30"/>
  <c r="I7" i="30"/>
  <c r="AB21" i="32"/>
  <c r="AA21" i="32"/>
  <c r="AB30" i="74" s="1"/>
  <c r="Z21" i="32"/>
  <c r="AA30" i="74" s="1"/>
  <c r="AB20" i="32"/>
  <c r="AA20" i="32"/>
  <c r="AB29" i="74" s="1"/>
  <c r="Z20" i="32"/>
  <c r="AA29" i="74" s="1"/>
  <c r="AB19" i="32"/>
  <c r="AA19" i="32"/>
  <c r="AB28" i="74" s="1"/>
  <c r="Z19" i="32"/>
  <c r="AA28" i="74" s="1"/>
  <c r="AB18" i="32"/>
  <c r="AA18" i="32"/>
  <c r="AB27" i="74" s="1"/>
  <c r="Z18" i="32"/>
  <c r="AA27" i="74" s="1"/>
  <c r="AB17" i="32"/>
  <c r="AA17" i="32"/>
  <c r="AB26" i="74" s="1"/>
  <c r="Z17" i="32"/>
  <c r="AA26" i="74" s="1"/>
  <c r="D20" i="82" l="1"/>
  <c r="E20" i="82" s="1"/>
  <c r="F20" i="82" s="1"/>
  <c r="C21" i="82"/>
  <c r="AC27" i="74"/>
  <c r="AC27" i="75"/>
  <c r="AC28" i="74"/>
  <c r="AC28" i="75"/>
  <c r="AC30" i="74"/>
  <c r="AC30" i="75"/>
  <c r="AC29" i="74"/>
  <c r="AC29" i="75"/>
  <c r="AC26" i="74"/>
  <c r="AC26" i="75"/>
  <c r="K12" i="72"/>
  <c r="F6" i="72"/>
  <c r="F5" i="72"/>
  <c r="F9" i="72"/>
  <c r="F8" i="72"/>
  <c r="F7" i="72"/>
  <c r="R25" i="75"/>
  <c r="A26" i="75"/>
  <c r="Z24" i="32"/>
  <c r="AC19" i="32"/>
  <c r="A27" i="74"/>
  <c r="R26" i="74"/>
  <c r="R24" i="73"/>
  <c r="A25" i="73"/>
  <c r="AC18" i="32"/>
  <c r="AC20" i="32"/>
  <c r="AC21" i="32"/>
  <c r="AC17" i="32"/>
  <c r="R25" i="68"/>
  <c r="R26" i="68"/>
  <c r="R27" i="68"/>
  <c r="B24" i="68"/>
  <c r="B23" i="68"/>
  <c r="B22" i="68"/>
  <c r="V27" i="68"/>
  <c r="T27" i="68"/>
  <c r="S27" i="68"/>
  <c r="V26" i="68"/>
  <c r="T26" i="68"/>
  <c r="S26" i="68"/>
  <c r="V25" i="68"/>
  <c r="T25" i="68"/>
  <c r="S25" i="68"/>
  <c r="V24" i="68"/>
  <c r="T24" i="68"/>
  <c r="S24" i="68"/>
  <c r="R24" i="68"/>
  <c r="V23" i="68"/>
  <c r="T23" i="68"/>
  <c r="S23" i="68"/>
  <c r="R23" i="68"/>
  <c r="H20" i="68"/>
  <c r="G20" i="68"/>
  <c r="F20" i="68"/>
  <c r="E20" i="68"/>
  <c r="B20" i="68"/>
  <c r="A20" i="68"/>
  <c r="H19" i="68"/>
  <c r="G19" i="68"/>
  <c r="F19" i="68"/>
  <c r="E19" i="68"/>
  <c r="B19" i="68"/>
  <c r="A19" i="68"/>
  <c r="H18" i="68"/>
  <c r="G18" i="68"/>
  <c r="F18" i="68"/>
  <c r="E18" i="68"/>
  <c r="B18" i="68"/>
  <c r="A18" i="68"/>
  <c r="H17" i="68"/>
  <c r="G17" i="68"/>
  <c r="F17" i="68"/>
  <c r="E17" i="68"/>
  <c r="B17" i="68"/>
  <c r="A17" i="68"/>
  <c r="H16" i="68"/>
  <c r="G16" i="68"/>
  <c r="F16" i="68"/>
  <c r="E16" i="68"/>
  <c r="B16" i="68"/>
  <c r="A16" i="68"/>
  <c r="D21" i="82" l="1"/>
  <c r="E21" i="82" s="1"/>
  <c r="F21" i="82" s="1"/>
  <c r="C22" i="82"/>
  <c r="AD30" i="74"/>
  <c r="AD30" i="75"/>
  <c r="AD27" i="74"/>
  <c r="AD27" i="75"/>
  <c r="AD29" i="74"/>
  <c r="AD29" i="75"/>
  <c r="AD28" i="74"/>
  <c r="AD28" i="75"/>
  <c r="AD26" i="74"/>
  <c r="AD26" i="75"/>
  <c r="T31" i="68"/>
  <c r="M16" i="68"/>
  <c r="N16" i="68"/>
  <c r="M17" i="68"/>
  <c r="M18" i="68"/>
  <c r="N18" i="68"/>
  <c r="O18" i="68" s="1"/>
  <c r="M19" i="68"/>
  <c r="M20" i="68"/>
  <c r="N20" i="68"/>
  <c r="O20" i="68" s="1"/>
  <c r="U25" i="68"/>
  <c r="W26" i="68"/>
  <c r="S31" i="68"/>
  <c r="R26" i="75"/>
  <c r="A27" i="75"/>
  <c r="A28" i="74"/>
  <c r="R27" i="74"/>
  <c r="A26" i="73"/>
  <c r="R25" i="73"/>
  <c r="U24" i="68"/>
  <c r="U23" i="68"/>
  <c r="Z24" i="68"/>
  <c r="W25" i="68"/>
  <c r="J19" i="68"/>
  <c r="O16" i="68"/>
  <c r="N17" i="68"/>
  <c r="O17" i="68" s="1"/>
  <c r="N19" i="68"/>
  <c r="O19" i="68" s="1"/>
  <c r="W23" i="68"/>
  <c r="W24" i="68"/>
  <c r="U27" i="68"/>
  <c r="Z23" i="68"/>
  <c r="K17" i="68"/>
  <c r="L17" i="68" s="1"/>
  <c r="C14" i="68"/>
  <c r="C17" i="68" s="1"/>
  <c r="U26" i="68"/>
  <c r="W27" i="68"/>
  <c r="AA23" i="68"/>
  <c r="K19" i="68"/>
  <c r="L19" i="68" s="1"/>
  <c r="J17" i="68"/>
  <c r="K18" i="68"/>
  <c r="L18" i="68" s="1"/>
  <c r="J16" i="68"/>
  <c r="J20" i="68"/>
  <c r="K16" i="68"/>
  <c r="L16" i="68" s="1"/>
  <c r="K20" i="68"/>
  <c r="L20" i="68" s="1"/>
  <c r="J18" i="68"/>
  <c r="C18" i="68"/>
  <c r="B14" i="68"/>
  <c r="G677" i="66"/>
  <c r="G676" i="66"/>
  <c r="G675" i="66"/>
  <c r="I673" i="66"/>
  <c r="D674" i="66"/>
  <c r="D673" i="66"/>
  <c r="I672" i="66"/>
  <c r="G672" i="66"/>
  <c r="D672" i="66"/>
  <c r="I671" i="66"/>
  <c r="I670" i="66"/>
  <c r="D671" i="66"/>
  <c r="I669" i="66"/>
  <c r="D670" i="66"/>
  <c r="D669" i="66"/>
  <c r="I668" i="66"/>
  <c r="I667" i="66"/>
  <c r="D668" i="66"/>
  <c r="D667" i="66"/>
  <c r="I666" i="66"/>
  <c r="I665" i="66"/>
  <c r="G666" i="66"/>
  <c r="D666" i="66"/>
  <c r="I664" i="66"/>
  <c r="D665" i="66"/>
  <c r="D664" i="66"/>
  <c r="I663" i="66"/>
  <c r="D663" i="66"/>
  <c r="I662" i="66"/>
  <c r="I661" i="66"/>
  <c r="G662" i="66"/>
  <c r="D662" i="66"/>
  <c r="D661" i="66"/>
  <c r="I660" i="66"/>
  <c r="G660" i="66"/>
  <c r="D660" i="66"/>
  <c r="I659" i="66"/>
  <c r="I658" i="66"/>
  <c r="D659" i="66"/>
  <c r="I657" i="66"/>
  <c r="D658" i="66"/>
  <c r="D657" i="66"/>
  <c r="I656" i="66"/>
  <c r="G656" i="66"/>
  <c r="D656" i="66"/>
  <c r="I655" i="66"/>
  <c r="I654" i="66"/>
  <c r="D655" i="66"/>
  <c r="I653" i="66"/>
  <c r="D654" i="66"/>
  <c r="I652" i="66"/>
  <c r="D653" i="66"/>
  <c r="I651" i="66"/>
  <c r="D652" i="66"/>
  <c r="D651" i="66"/>
  <c r="I650" i="66"/>
  <c r="I649" i="66"/>
  <c r="G650" i="66"/>
  <c r="D650" i="66"/>
  <c r="I648" i="66"/>
  <c r="D649" i="66"/>
  <c r="D648" i="66"/>
  <c r="I647" i="66"/>
  <c r="D647" i="66"/>
  <c r="I646" i="66"/>
  <c r="I645" i="66"/>
  <c r="G646" i="66"/>
  <c r="D646" i="66"/>
  <c r="D645" i="66"/>
  <c r="I644" i="66"/>
  <c r="G644" i="66"/>
  <c r="D644" i="66"/>
  <c r="I643" i="66"/>
  <c r="I642" i="66"/>
  <c r="D643" i="66"/>
  <c r="I641" i="66"/>
  <c r="D642" i="66"/>
  <c r="D641" i="66"/>
  <c r="I640" i="66"/>
  <c r="I639" i="66"/>
  <c r="G640" i="66"/>
  <c r="D640" i="66"/>
  <c r="I638" i="66"/>
  <c r="D639" i="66"/>
  <c r="I637" i="66"/>
  <c r="D638" i="66"/>
  <c r="I636" i="66"/>
  <c r="D637" i="66"/>
  <c r="I635" i="66"/>
  <c r="D636" i="66"/>
  <c r="D635" i="66"/>
  <c r="I634" i="66"/>
  <c r="I633" i="66"/>
  <c r="G634" i="66"/>
  <c r="D634" i="66"/>
  <c r="I632" i="66"/>
  <c r="D633" i="66"/>
  <c r="D632" i="66"/>
  <c r="I631" i="66"/>
  <c r="D631" i="66"/>
  <c r="I630" i="66"/>
  <c r="I629" i="66"/>
  <c r="G630" i="66"/>
  <c r="D630" i="66"/>
  <c r="D629" i="66"/>
  <c r="I628" i="66"/>
  <c r="G628" i="66"/>
  <c r="D628" i="66"/>
  <c r="I627" i="66"/>
  <c r="I626" i="66"/>
  <c r="D627" i="66"/>
  <c r="I625" i="66"/>
  <c r="D626" i="66"/>
  <c r="D625" i="66"/>
  <c r="I624" i="66"/>
  <c r="I623" i="66"/>
  <c r="G624" i="66"/>
  <c r="D624" i="66"/>
  <c r="I622" i="66"/>
  <c r="D623" i="66"/>
  <c r="I621" i="66"/>
  <c r="D622" i="66"/>
  <c r="I620" i="66"/>
  <c r="D621" i="66"/>
  <c r="I619" i="66"/>
  <c r="D620" i="66"/>
  <c r="D619" i="66"/>
  <c r="I618" i="66"/>
  <c r="I617" i="66"/>
  <c r="G618" i="66"/>
  <c r="D618" i="66"/>
  <c r="I616" i="66"/>
  <c r="D617" i="66"/>
  <c r="D616" i="66"/>
  <c r="I615" i="66"/>
  <c r="D615" i="66"/>
  <c r="I614" i="66"/>
  <c r="I613" i="66"/>
  <c r="G614" i="66"/>
  <c r="D614" i="66"/>
  <c r="D613" i="66"/>
  <c r="I612" i="66"/>
  <c r="G612" i="66"/>
  <c r="D612" i="66"/>
  <c r="I611" i="66"/>
  <c r="I610" i="66"/>
  <c r="G611" i="66"/>
  <c r="D611" i="66"/>
  <c r="I609" i="66"/>
  <c r="D610" i="66"/>
  <c r="I608" i="66"/>
  <c r="D609" i="66"/>
  <c r="I607" i="66"/>
  <c r="D608" i="66"/>
  <c r="D607" i="66"/>
  <c r="I606" i="66"/>
  <c r="I605" i="66"/>
  <c r="G606" i="66"/>
  <c r="D606" i="66"/>
  <c r="I604" i="66"/>
  <c r="D605" i="66"/>
  <c r="G604" i="66"/>
  <c r="D604" i="66"/>
  <c r="I603" i="66"/>
  <c r="I602" i="66"/>
  <c r="G603" i="66"/>
  <c r="D603" i="66"/>
  <c r="I601" i="66"/>
  <c r="D602" i="66"/>
  <c r="I600" i="66"/>
  <c r="D601" i="66"/>
  <c r="I599" i="66"/>
  <c r="D600" i="66"/>
  <c r="D599" i="66"/>
  <c r="I598" i="66"/>
  <c r="I597" i="66"/>
  <c r="G598" i="66"/>
  <c r="D598" i="66"/>
  <c r="I596" i="66"/>
  <c r="D597" i="66"/>
  <c r="G596" i="66"/>
  <c r="D596" i="66"/>
  <c r="I595" i="66"/>
  <c r="I594" i="66"/>
  <c r="D595" i="66"/>
  <c r="I593" i="66"/>
  <c r="D594" i="66"/>
  <c r="I592" i="66"/>
  <c r="D593" i="66"/>
  <c r="I591" i="66"/>
  <c r="D592" i="66"/>
  <c r="D591" i="66"/>
  <c r="I590" i="66"/>
  <c r="I589" i="66"/>
  <c r="G590" i="66"/>
  <c r="I588" i="66"/>
  <c r="I587" i="66"/>
  <c r="I586" i="66"/>
  <c r="I585" i="66"/>
  <c r="G586" i="66"/>
  <c r="I584" i="66"/>
  <c r="I583" i="66"/>
  <c r="I582" i="66"/>
  <c r="I581" i="66"/>
  <c r="G582" i="66"/>
  <c r="I580" i="66"/>
  <c r="I579" i="66"/>
  <c r="I578" i="66"/>
  <c r="I577" i="66"/>
  <c r="G578" i="66"/>
  <c r="I576" i="66"/>
  <c r="I575" i="66"/>
  <c r="I574" i="66"/>
  <c r="I573" i="66"/>
  <c r="G574" i="66"/>
  <c r="I572" i="66"/>
  <c r="I571" i="66"/>
  <c r="I570" i="66"/>
  <c r="I569" i="66"/>
  <c r="G570" i="66"/>
  <c r="I568" i="66"/>
  <c r="I567" i="66"/>
  <c r="I566" i="66"/>
  <c r="I565" i="66"/>
  <c r="G566" i="66"/>
  <c r="I564" i="66"/>
  <c r="I563" i="66"/>
  <c r="I562" i="66"/>
  <c r="I561" i="66"/>
  <c r="G562" i="66"/>
  <c r="I560" i="66"/>
  <c r="I559" i="66"/>
  <c r="I558" i="66"/>
  <c r="I557" i="66"/>
  <c r="G558" i="66"/>
  <c r="I556" i="66"/>
  <c r="I555" i="66"/>
  <c r="I554" i="66"/>
  <c r="I553" i="66"/>
  <c r="G554" i="66"/>
  <c r="I552" i="66"/>
  <c r="I551" i="66"/>
  <c r="I550" i="66"/>
  <c r="I549" i="66"/>
  <c r="G550" i="66"/>
  <c r="I548" i="66"/>
  <c r="I547" i="66"/>
  <c r="I546" i="66"/>
  <c r="I545" i="66"/>
  <c r="G546" i="66"/>
  <c r="I544" i="66"/>
  <c r="I543" i="66"/>
  <c r="I542" i="66"/>
  <c r="I541" i="66"/>
  <c r="G542" i="66"/>
  <c r="I540" i="66"/>
  <c r="I539" i="66"/>
  <c r="I538" i="66"/>
  <c r="I537" i="66"/>
  <c r="G538" i="66"/>
  <c r="I536" i="66"/>
  <c r="I535" i="66"/>
  <c r="I534" i="66"/>
  <c r="I533" i="66"/>
  <c r="G534" i="66"/>
  <c r="I532" i="66"/>
  <c r="I531" i="66"/>
  <c r="I530" i="66"/>
  <c r="I529" i="66"/>
  <c r="G530" i="66"/>
  <c r="I528" i="66"/>
  <c r="I527" i="66"/>
  <c r="I526" i="66"/>
  <c r="I525" i="66"/>
  <c r="G526" i="66"/>
  <c r="I524" i="66"/>
  <c r="I523" i="66"/>
  <c r="I522" i="66"/>
  <c r="I521" i="66"/>
  <c r="G522" i="66"/>
  <c r="I520" i="66"/>
  <c r="I519" i="66"/>
  <c r="I518" i="66"/>
  <c r="I517" i="66"/>
  <c r="G518" i="66"/>
  <c r="I516" i="66"/>
  <c r="I515" i="66"/>
  <c r="I514" i="66"/>
  <c r="I513" i="66"/>
  <c r="G514" i="66"/>
  <c r="I512" i="66"/>
  <c r="I511" i="66"/>
  <c r="I510" i="66"/>
  <c r="I509" i="66"/>
  <c r="G510" i="66"/>
  <c r="I508" i="66"/>
  <c r="D509" i="66"/>
  <c r="G508" i="66"/>
  <c r="D508" i="66"/>
  <c r="I507" i="66"/>
  <c r="I506" i="66"/>
  <c r="D507" i="66"/>
  <c r="I505" i="66"/>
  <c r="D506" i="66"/>
  <c r="I504" i="66"/>
  <c r="G505" i="66"/>
  <c r="D505" i="66"/>
  <c r="I503" i="66"/>
  <c r="D504" i="66"/>
  <c r="D503" i="66"/>
  <c r="I502" i="66"/>
  <c r="I501" i="66"/>
  <c r="D502" i="66"/>
  <c r="I500" i="66"/>
  <c r="D501" i="66"/>
  <c r="I499" i="66"/>
  <c r="D500" i="66"/>
  <c r="I498" i="66"/>
  <c r="D499" i="66"/>
  <c r="I497" i="66"/>
  <c r="D498" i="66"/>
  <c r="I496" i="66"/>
  <c r="D497" i="66"/>
  <c r="I495" i="66"/>
  <c r="D496" i="66"/>
  <c r="I494" i="66"/>
  <c r="D495" i="66"/>
  <c r="I493" i="66"/>
  <c r="D494" i="66"/>
  <c r="I492" i="66"/>
  <c r="G493" i="66"/>
  <c r="D493" i="66"/>
  <c r="I491" i="66"/>
  <c r="D492" i="66"/>
  <c r="D491" i="66"/>
  <c r="I490" i="66"/>
  <c r="I489" i="66"/>
  <c r="D490" i="66"/>
  <c r="I488" i="66"/>
  <c r="D489" i="66"/>
  <c r="D488" i="66"/>
  <c r="I487" i="66"/>
  <c r="D487" i="66"/>
  <c r="I486" i="66"/>
  <c r="I485" i="66"/>
  <c r="D486" i="66"/>
  <c r="D485" i="66"/>
  <c r="I484" i="66"/>
  <c r="G484" i="66"/>
  <c r="D484" i="66"/>
  <c r="I483" i="66"/>
  <c r="I482" i="66"/>
  <c r="D483" i="66"/>
  <c r="I481" i="66"/>
  <c r="D482" i="66"/>
  <c r="D481" i="66"/>
  <c r="I480" i="66"/>
  <c r="I479" i="66"/>
  <c r="G480" i="66"/>
  <c r="D480" i="66"/>
  <c r="I478" i="66"/>
  <c r="D479" i="66"/>
  <c r="I477" i="66"/>
  <c r="D478" i="66"/>
  <c r="I476" i="66"/>
  <c r="D477" i="66"/>
  <c r="I475" i="66"/>
  <c r="D476" i="66"/>
  <c r="D475" i="66"/>
  <c r="I474" i="66"/>
  <c r="I473" i="66"/>
  <c r="D474" i="66"/>
  <c r="I472" i="66"/>
  <c r="D473" i="66"/>
  <c r="D472" i="66"/>
  <c r="I471" i="66"/>
  <c r="I470" i="66"/>
  <c r="D471" i="66"/>
  <c r="I469" i="66"/>
  <c r="D470" i="66"/>
  <c r="D469" i="66"/>
  <c r="I468" i="66"/>
  <c r="I467" i="66"/>
  <c r="D468" i="66"/>
  <c r="I466" i="66"/>
  <c r="D467" i="66"/>
  <c r="I465" i="66"/>
  <c r="D466" i="66"/>
  <c r="I464" i="66"/>
  <c r="D465" i="66"/>
  <c r="D464" i="66"/>
  <c r="I463" i="66"/>
  <c r="I462" i="66"/>
  <c r="D463" i="66"/>
  <c r="I461" i="66"/>
  <c r="D462" i="66"/>
  <c r="D461" i="66"/>
  <c r="I460" i="66"/>
  <c r="I459" i="66"/>
  <c r="D460" i="66"/>
  <c r="I458" i="66"/>
  <c r="D459" i="66"/>
  <c r="I457" i="66"/>
  <c r="D458" i="66"/>
  <c r="I456" i="66"/>
  <c r="D457" i="66"/>
  <c r="D456" i="66"/>
  <c r="I455" i="66"/>
  <c r="I454" i="66"/>
  <c r="D455" i="66"/>
  <c r="I453" i="66"/>
  <c r="D454" i="66"/>
  <c r="D453" i="66"/>
  <c r="I452" i="66"/>
  <c r="I451" i="66"/>
  <c r="D452" i="66"/>
  <c r="I450" i="66"/>
  <c r="D451" i="66"/>
  <c r="I449" i="66"/>
  <c r="D450" i="66"/>
  <c r="I448" i="66"/>
  <c r="D449" i="66"/>
  <c r="D448" i="66"/>
  <c r="I447" i="66"/>
  <c r="I446" i="66"/>
  <c r="D447" i="66"/>
  <c r="I445" i="66"/>
  <c r="D446" i="66"/>
  <c r="D445" i="66"/>
  <c r="I444" i="66"/>
  <c r="I443" i="66"/>
  <c r="D444" i="66"/>
  <c r="I442" i="66"/>
  <c r="D443" i="66"/>
  <c r="I441" i="66"/>
  <c r="D442" i="66"/>
  <c r="I440" i="66"/>
  <c r="D441" i="66"/>
  <c r="D440" i="66"/>
  <c r="I439" i="66"/>
  <c r="I438" i="66"/>
  <c r="D439" i="66"/>
  <c r="I437" i="66"/>
  <c r="D438" i="66"/>
  <c r="D437" i="66"/>
  <c r="I436" i="66"/>
  <c r="I435" i="66"/>
  <c r="G436" i="66"/>
  <c r="D436" i="66"/>
  <c r="I434" i="66"/>
  <c r="D435" i="66"/>
  <c r="I433" i="66"/>
  <c r="D434" i="66"/>
  <c r="I432" i="66"/>
  <c r="D433" i="66"/>
  <c r="D432" i="66"/>
  <c r="I431" i="66"/>
  <c r="I430" i="66"/>
  <c r="D431" i="66"/>
  <c r="I429" i="66"/>
  <c r="D430" i="66"/>
  <c r="D429" i="66"/>
  <c r="I428" i="66"/>
  <c r="I427" i="66"/>
  <c r="G428" i="66"/>
  <c r="D428" i="66"/>
  <c r="I426" i="66"/>
  <c r="D427" i="66"/>
  <c r="I425" i="66"/>
  <c r="D426" i="66"/>
  <c r="I424" i="66"/>
  <c r="D425" i="66"/>
  <c r="D424" i="66"/>
  <c r="I423" i="66"/>
  <c r="I422" i="66"/>
  <c r="D423" i="66"/>
  <c r="I421" i="66"/>
  <c r="D422" i="66"/>
  <c r="D421" i="66"/>
  <c r="I420" i="66"/>
  <c r="I419" i="66"/>
  <c r="G420" i="66"/>
  <c r="D420" i="66"/>
  <c r="I418" i="66"/>
  <c r="D419" i="66"/>
  <c r="I417" i="66"/>
  <c r="D418" i="66"/>
  <c r="I416" i="66"/>
  <c r="D417" i="66"/>
  <c r="D416" i="66"/>
  <c r="I415" i="66"/>
  <c r="I414" i="66"/>
  <c r="D415" i="66"/>
  <c r="I413" i="66"/>
  <c r="G414" i="66"/>
  <c r="D414" i="66"/>
  <c r="I412" i="66"/>
  <c r="D413" i="66"/>
  <c r="I411" i="66"/>
  <c r="G412" i="66"/>
  <c r="D412" i="66"/>
  <c r="I410" i="66"/>
  <c r="D411" i="66"/>
  <c r="I409" i="66"/>
  <c r="G410" i="66"/>
  <c r="D410" i="66"/>
  <c r="I408" i="66"/>
  <c r="D409" i="66"/>
  <c r="I407" i="66"/>
  <c r="G408" i="66"/>
  <c r="D408" i="66"/>
  <c r="I406" i="66"/>
  <c r="D407" i="66"/>
  <c r="I405" i="66"/>
  <c r="G406" i="66"/>
  <c r="D406" i="66"/>
  <c r="I404" i="66"/>
  <c r="D405" i="66"/>
  <c r="I403" i="66"/>
  <c r="G404" i="66"/>
  <c r="D404" i="66"/>
  <c r="I402" i="66"/>
  <c r="D403" i="66"/>
  <c r="I401" i="66"/>
  <c r="G402" i="66"/>
  <c r="D402" i="66"/>
  <c r="I400" i="66"/>
  <c r="D401" i="66"/>
  <c r="I399" i="66"/>
  <c r="D400" i="66"/>
  <c r="I398" i="66"/>
  <c r="G399" i="66"/>
  <c r="D399" i="66"/>
  <c r="I397" i="66"/>
  <c r="G398" i="66"/>
  <c r="D398" i="66"/>
  <c r="I396" i="66"/>
  <c r="D397" i="66"/>
  <c r="I395" i="66"/>
  <c r="D396" i="66"/>
  <c r="I394" i="66"/>
  <c r="G395" i="66"/>
  <c r="D395" i="66"/>
  <c r="I393" i="66"/>
  <c r="G394" i="66"/>
  <c r="D394" i="66"/>
  <c r="I392" i="66"/>
  <c r="D393" i="66"/>
  <c r="I391" i="66"/>
  <c r="D392" i="66"/>
  <c r="I390" i="66"/>
  <c r="D391" i="66"/>
  <c r="I389" i="66"/>
  <c r="G390" i="66"/>
  <c r="D390" i="66"/>
  <c r="I388" i="66"/>
  <c r="G389" i="66"/>
  <c r="D389" i="66"/>
  <c r="I387" i="66"/>
  <c r="D388" i="66"/>
  <c r="I386" i="66"/>
  <c r="D387" i="66"/>
  <c r="I385" i="66"/>
  <c r="G386" i="66"/>
  <c r="D386" i="66"/>
  <c r="I384" i="66"/>
  <c r="D385" i="66"/>
  <c r="I383" i="66"/>
  <c r="D384" i="66"/>
  <c r="I382" i="66"/>
  <c r="G383" i="66"/>
  <c r="D383" i="66"/>
  <c r="I381" i="66"/>
  <c r="G382" i="66"/>
  <c r="D382" i="66"/>
  <c r="I380" i="66"/>
  <c r="D381" i="66"/>
  <c r="I379" i="66"/>
  <c r="D380" i="66"/>
  <c r="I378" i="66"/>
  <c r="G379" i="66"/>
  <c r="D379" i="66"/>
  <c r="I377" i="66"/>
  <c r="G378" i="66"/>
  <c r="D378" i="66"/>
  <c r="I376" i="66"/>
  <c r="D377" i="66"/>
  <c r="I375" i="66"/>
  <c r="D376" i="66"/>
  <c r="I374" i="66"/>
  <c r="D375" i="66"/>
  <c r="I373" i="66"/>
  <c r="G374" i="66"/>
  <c r="D374" i="66"/>
  <c r="I372" i="66"/>
  <c r="G373" i="66"/>
  <c r="D373" i="66"/>
  <c r="I371" i="66"/>
  <c r="D372" i="66"/>
  <c r="I370" i="66"/>
  <c r="D371" i="66"/>
  <c r="I369" i="66"/>
  <c r="G370" i="66"/>
  <c r="D370" i="66"/>
  <c r="I368" i="66"/>
  <c r="D369" i="66"/>
  <c r="I367" i="66"/>
  <c r="D368" i="66"/>
  <c r="I366" i="66"/>
  <c r="G367" i="66"/>
  <c r="D367" i="66"/>
  <c r="I365" i="66"/>
  <c r="G366" i="66"/>
  <c r="D366" i="66"/>
  <c r="I364" i="66"/>
  <c r="D365" i="66"/>
  <c r="I363" i="66"/>
  <c r="D364" i="66"/>
  <c r="I362" i="66"/>
  <c r="G363" i="66"/>
  <c r="D363" i="66"/>
  <c r="I361" i="66"/>
  <c r="G362" i="66"/>
  <c r="D362" i="66"/>
  <c r="I360" i="66"/>
  <c r="D361" i="66"/>
  <c r="I359" i="66"/>
  <c r="D360" i="66"/>
  <c r="I358" i="66"/>
  <c r="D359" i="66"/>
  <c r="I357" i="66"/>
  <c r="G358" i="66"/>
  <c r="D358" i="66"/>
  <c r="I356" i="66"/>
  <c r="G357" i="66"/>
  <c r="D357" i="66"/>
  <c r="I355" i="66"/>
  <c r="D356" i="66"/>
  <c r="I354" i="66"/>
  <c r="D355" i="66"/>
  <c r="I353" i="66"/>
  <c r="G354" i="66"/>
  <c r="D354" i="66"/>
  <c r="I352" i="66"/>
  <c r="D353" i="66"/>
  <c r="I351" i="66"/>
  <c r="D352" i="66"/>
  <c r="I350" i="66"/>
  <c r="G351" i="66"/>
  <c r="D351" i="66"/>
  <c r="I349" i="66"/>
  <c r="G350" i="66"/>
  <c r="D350" i="66"/>
  <c r="I348" i="66"/>
  <c r="D349" i="66"/>
  <c r="I347" i="66"/>
  <c r="D348" i="66"/>
  <c r="I346" i="66"/>
  <c r="G347" i="66"/>
  <c r="D347" i="66"/>
  <c r="I345" i="66"/>
  <c r="G346" i="66"/>
  <c r="D346" i="66"/>
  <c r="I344" i="66"/>
  <c r="D345" i="66"/>
  <c r="I343" i="66"/>
  <c r="D344" i="66"/>
  <c r="I342" i="66"/>
  <c r="D343" i="66"/>
  <c r="I341" i="66"/>
  <c r="G342" i="66"/>
  <c r="D342" i="66"/>
  <c r="I340" i="66"/>
  <c r="G341" i="66"/>
  <c r="D341" i="66"/>
  <c r="I339" i="66"/>
  <c r="D340" i="66"/>
  <c r="I338" i="66"/>
  <c r="D339" i="66"/>
  <c r="I337" i="66"/>
  <c r="G338" i="66"/>
  <c r="D338" i="66"/>
  <c r="I336" i="66"/>
  <c r="D337" i="66"/>
  <c r="I335" i="66"/>
  <c r="D336" i="66"/>
  <c r="I334" i="66"/>
  <c r="G335" i="66"/>
  <c r="D335" i="66"/>
  <c r="I333" i="66"/>
  <c r="G334" i="66"/>
  <c r="D334" i="66"/>
  <c r="I332" i="66"/>
  <c r="D333" i="66"/>
  <c r="I331" i="66"/>
  <c r="D332" i="66"/>
  <c r="I330" i="66"/>
  <c r="G331" i="66"/>
  <c r="D331" i="66"/>
  <c r="I329" i="66"/>
  <c r="G330" i="66"/>
  <c r="D330" i="66"/>
  <c r="I328" i="66"/>
  <c r="D329" i="66"/>
  <c r="I327" i="66"/>
  <c r="D328" i="66"/>
  <c r="I326" i="66"/>
  <c r="D327" i="66"/>
  <c r="I325" i="66"/>
  <c r="G326" i="66"/>
  <c r="D326" i="66"/>
  <c r="I324" i="66"/>
  <c r="G325" i="66"/>
  <c r="D325" i="66"/>
  <c r="I323" i="66"/>
  <c r="D324" i="66"/>
  <c r="I322" i="66"/>
  <c r="D323" i="66"/>
  <c r="I321" i="66"/>
  <c r="G322" i="66"/>
  <c r="D322" i="66"/>
  <c r="I320" i="66"/>
  <c r="D321" i="66"/>
  <c r="I319" i="66"/>
  <c r="D320" i="66"/>
  <c r="I318" i="66"/>
  <c r="G319" i="66"/>
  <c r="D319" i="66"/>
  <c r="I317" i="66"/>
  <c r="G318" i="66"/>
  <c r="D318" i="66"/>
  <c r="I316" i="66"/>
  <c r="D317" i="66"/>
  <c r="I315" i="66"/>
  <c r="D316" i="66"/>
  <c r="I314" i="66"/>
  <c r="G315" i="66"/>
  <c r="D315" i="66"/>
  <c r="I313" i="66"/>
  <c r="G314" i="66"/>
  <c r="D314" i="66"/>
  <c r="I312" i="66"/>
  <c r="D313" i="66"/>
  <c r="I311" i="66"/>
  <c r="D312" i="66"/>
  <c r="I310" i="66"/>
  <c r="D311" i="66"/>
  <c r="I309" i="66"/>
  <c r="G310" i="66"/>
  <c r="D310" i="66"/>
  <c r="I308" i="66"/>
  <c r="G309" i="66"/>
  <c r="D309" i="66"/>
  <c r="I307" i="66"/>
  <c r="D308" i="66"/>
  <c r="I306" i="66"/>
  <c r="D307" i="66"/>
  <c r="I305" i="66"/>
  <c r="G306" i="66"/>
  <c r="D306" i="66"/>
  <c r="I304" i="66"/>
  <c r="D305" i="66"/>
  <c r="I303" i="66"/>
  <c r="D304" i="66"/>
  <c r="I302" i="66"/>
  <c r="G303" i="66"/>
  <c r="D303" i="66"/>
  <c r="I301" i="66"/>
  <c r="G302" i="66"/>
  <c r="D302" i="66"/>
  <c r="I300" i="66"/>
  <c r="D301" i="66"/>
  <c r="I299" i="66"/>
  <c r="D300" i="66"/>
  <c r="I298" i="66"/>
  <c r="G299" i="66"/>
  <c r="D299" i="66"/>
  <c r="I297" i="66"/>
  <c r="G298" i="66"/>
  <c r="D298" i="66"/>
  <c r="I296" i="66"/>
  <c r="D297" i="66"/>
  <c r="I295" i="66"/>
  <c r="D296" i="66"/>
  <c r="I294" i="66"/>
  <c r="D295" i="66"/>
  <c r="I293" i="66"/>
  <c r="G294" i="66"/>
  <c r="D294" i="66"/>
  <c r="I292" i="66"/>
  <c r="G293" i="66"/>
  <c r="D293" i="66"/>
  <c r="I291" i="66"/>
  <c r="D292" i="66"/>
  <c r="I290" i="66"/>
  <c r="D291" i="66"/>
  <c r="I289" i="66"/>
  <c r="G290" i="66"/>
  <c r="D290" i="66"/>
  <c r="I288" i="66"/>
  <c r="D289" i="66"/>
  <c r="I287" i="66"/>
  <c r="D288" i="66"/>
  <c r="I286" i="66"/>
  <c r="G287" i="66"/>
  <c r="D287" i="66"/>
  <c r="I285" i="66"/>
  <c r="D286" i="66"/>
  <c r="I284" i="66"/>
  <c r="D285" i="66"/>
  <c r="I283" i="66"/>
  <c r="D284" i="66"/>
  <c r="I282" i="66"/>
  <c r="G283" i="66"/>
  <c r="D283" i="66"/>
  <c r="I281" i="66"/>
  <c r="D282" i="66"/>
  <c r="I280" i="66"/>
  <c r="D281" i="66"/>
  <c r="I279" i="66"/>
  <c r="D280" i="66"/>
  <c r="I278" i="66"/>
  <c r="D279" i="66"/>
  <c r="I277" i="66"/>
  <c r="D278" i="66"/>
  <c r="I276" i="66"/>
  <c r="D277" i="66"/>
  <c r="I275" i="66"/>
  <c r="D276" i="66"/>
  <c r="I274" i="66"/>
  <c r="D275" i="66"/>
  <c r="I273" i="66"/>
  <c r="D274" i="66"/>
  <c r="I272" i="66"/>
  <c r="D273" i="66"/>
  <c r="I271" i="66"/>
  <c r="D272" i="66"/>
  <c r="I270" i="66"/>
  <c r="G271" i="66"/>
  <c r="D271" i="66"/>
  <c r="I269" i="66"/>
  <c r="D270" i="66"/>
  <c r="I268" i="66"/>
  <c r="D269" i="66"/>
  <c r="I267" i="66"/>
  <c r="D268" i="66"/>
  <c r="I266" i="66"/>
  <c r="D267" i="66"/>
  <c r="I265" i="66"/>
  <c r="G265" i="66"/>
  <c r="D266" i="66"/>
  <c r="I264" i="66"/>
  <c r="D265" i="66"/>
  <c r="I263" i="66"/>
  <c r="G264" i="66"/>
  <c r="D264" i="66"/>
  <c r="I262" i="66"/>
  <c r="D263" i="66"/>
  <c r="I261" i="66"/>
  <c r="D262" i="66"/>
  <c r="I260" i="66"/>
  <c r="D261" i="66"/>
  <c r="I259" i="66"/>
  <c r="D260" i="66"/>
  <c r="I258" i="66"/>
  <c r="D259" i="66"/>
  <c r="I257" i="66"/>
  <c r="D258" i="66"/>
  <c r="I256" i="66"/>
  <c r="D257" i="66"/>
  <c r="I255" i="66"/>
  <c r="D256" i="66"/>
  <c r="I254" i="66"/>
  <c r="G255" i="66"/>
  <c r="D255" i="66"/>
  <c r="I253" i="66"/>
  <c r="D254" i="66"/>
  <c r="I252" i="66"/>
  <c r="D253" i="66"/>
  <c r="I251" i="66"/>
  <c r="D252" i="66"/>
  <c r="I250" i="66"/>
  <c r="D251" i="66"/>
  <c r="I249" i="66"/>
  <c r="D250" i="66"/>
  <c r="I248" i="66"/>
  <c r="D249" i="66"/>
  <c r="I247" i="66"/>
  <c r="G248" i="66"/>
  <c r="D248" i="66"/>
  <c r="I246" i="66"/>
  <c r="D247" i="66"/>
  <c r="I245" i="66"/>
  <c r="D246" i="66"/>
  <c r="I244" i="66"/>
  <c r="D245" i="66"/>
  <c r="I243" i="66"/>
  <c r="D244" i="66"/>
  <c r="I242" i="66"/>
  <c r="G243" i="66"/>
  <c r="D243" i="66"/>
  <c r="I241" i="66"/>
  <c r="D242" i="66"/>
  <c r="I240" i="66"/>
  <c r="D241" i="66"/>
  <c r="I239" i="66"/>
  <c r="D240" i="66"/>
  <c r="I238" i="66"/>
  <c r="G239" i="66"/>
  <c r="D239" i="66"/>
  <c r="I237" i="66"/>
  <c r="D238" i="66"/>
  <c r="I236" i="66"/>
  <c r="D237" i="66"/>
  <c r="I235" i="66"/>
  <c r="D236" i="66"/>
  <c r="I234" i="66"/>
  <c r="D235" i="66"/>
  <c r="I233" i="66"/>
  <c r="D234" i="66"/>
  <c r="D233" i="66"/>
  <c r="I232" i="66"/>
  <c r="G232" i="66"/>
  <c r="D232" i="66"/>
  <c r="I231" i="66"/>
  <c r="I230" i="66"/>
  <c r="D231" i="66"/>
  <c r="I229" i="66"/>
  <c r="D230" i="66"/>
  <c r="I228" i="66"/>
  <c r="D229" i="66"/>
  <c r="I227" i="66"/>
  <c r="D228" i="66"/>
  <c r="I226" i="66"/>
  <c r="D227" i="66"/>
  <c r="I225" i="66"/>
  <c r="D226" i="66"/>
  <c r="D225" i="66"/>
  <c r="I224" i="66"/>
  <c r="G224" i="66"/>
  <c r="D224" i="66"/>
  <c r="I223" i="66"/>
  <c r="I222" i="66"/>
  <c r="G223" i="66"/>
  <c r="D223" i="66"/>
  <c r="I221" i="66"/>
  <c r="D222" i="66"/>
  <c r="I220" i="66"/>
  <c r="D221" i="66"/>
  <c r="I219" i="66"/>
  <c r="D220" i="66"/>
  <c r="I218" i="66"/>
  <c r="D219" i="66"/>
  <c r="I217" i="66"/>
  <c r="D218" i="66"/>
  <c r="D217" i="66"/>
  <c r="I216" i="66"/>
  <c r="G216" i="66"/>
  <c r="D216" i="66"/>
  <c r="I215" i="66"/>
  <c r="I214" i="66"/>
  <c r="G215" i="66"/>
  <c r="D215" i="66"/>
  <c r="I213" i="66"/>
  <c r="D214" i="66"/>
  <c r="I212" i="66"/>
  <c r="D213" i="66"/>
  <c r="I211" i="66"/>
  <c r="D212" i="66"/>
  <c r="I210" i="66"/>
  <c r="D211" i="66"/>
  <c r="I209" i="66"/>
  <c r="D210" i="66"/>
  <c r="D209" i="66"/>
  <c r="I208" i="66"/>
  <c r="G208" i="66"/>
  <c r="D208" i="66"/>
  <c r="I207" i="66"/>
  <c r="I206" i="66"/>
  <c r="G207" i="66"/>
  <c r="D207" i="66"/>
  <c r="I205" i="66"/>
  <c r="D206" i="66"/>
  <c r="I204" i="66"/>
  <c r="D205" i="66"/>
  <c r="I203" i="66"/>
  <c r="D204" i="66"/>
  <c r="I202" i="66"/>
  <c r="D203" i="66"/>
  <c r="I201" i="66"/>
  <c r="D202" i="66"/>
  <c r="D201" i="66"/>
  <c r="I200" i="66"/>
  <c r="G200" i="66"/>
  <c r="D200" i="66"/>
  <c r="I199" i="66"/>
  <c r="I198" i="66"/>
  <c r="G199" i="66"/>
  <c r="D199" i="66"/>
  <c r="I197" i="66"/>
  <c r="D198" i="66"/>
  <c r="I196" i="66"/>
  <c r="D197" i="66"/>
  <c r="I195" i="66"/>
  <c r="D196" i="66"/>
  <c r="I194" i="66"/>
  <c r="D195" i="66"/>
  <c r="I193" i="66"/>
  <c r="D194" i="66"/>
  <c r="D193" i="66"/>
  <c r="I192" i="66"/>
  <c r="G192" i="66"/>
  <c r="D192" i="66"/>
  <c r="I191" i="66"/>
  <c r="I190" i="66"/>
  <c r="G191" i="66"/>
  <c r="D191" i="66"/>
  <c r="I189" i="66"/>
  <c r="D190" i="66"/>
  <c r="I188" i="66"/>
  <c r="D189" i="66"/>
  <c r="I187" i="66"/>
  <c r="D188" i="66"/>
  <c r="I186" i="66"/>
  <c r="D187" i="66"/>
  <c r="I185" i="66"/>
  <c r="D186" i="66"/>
  <c r="D185" i="66"/>
  <c r="I184" i="66"/>
  <c r="G184" i="66"/>
  <c r="D184" i="66"/>
  <c r="I183" i="66"/>
  <c r="I182" i="66"/>
  <c r="G183" i="66"/>
  <c r="D183" i="66"/>
  <c r="I181" i="66"/>
  <c r="D182" i="66"/>
  <c r="I180" i="66"/>
  <c r="D181" i="66"/>
  <c r="I179" i="66"/>
  <c r="D180" i="66"/>
  <c r="I178" i="66"/>
  <c r="D179" i="66"/>
  <c r="I177" i="66"/>
  <c r="D178" i="66"/>
  <c r="D177" i="66"/>
  <c r="I176" i="66"/>
  <c r="G176" i="66"/>
  <c r="D176" i="66"/>
  <c r="I175" i="66"/>
  <c r="I174" i="66"/>
  <c r="G175" i="66"/>
  <c r="D175" i="66"/>
  <c r="I173" i="66"/>
  <c r="D174" i="66"/>
  <c r="I172" i="66"/>
  <c r="D173" i="66"/>
  <c r="I171" i="66"/>
  <c r="D172" i="66"/>
  <c r="I170" i="66"/>
  <c r="D171" i="66"/>
  <c r="I169" i="66"/>
  <c r="D170" i="66"/>
  <c r="D169" i="66"/>
  <c r="I168" i="66"/>
  <c r="G168" i="66"/>
  <c r="D168" i="66"/>
  <c r="I167" i="66"/>
  <c r="I166" i="66"/>
  <c r="G167" i="66"/>
  <c r="D167" i="66"/>
  <c r="I165" i="66"/>
  <c r="D166" i="66"/>
  <c r="I164" i="66"/>
  <c r="D165" i="66"/>
  <c r="I163" i="66"/>
  <c r="D164" i="66"/>
  <c r="I162" i="66"/>
  <c r="D163" i="66"/>
  <c r="I161" i="66"/>
  <c r="D162" i="66"/>
  <c r="D161" i="66"/>
  <c r="I160" i="66"/>
  <c r="G160" i="66"/>
  <c r="D160" i="66"/>
  <c r="I159" i="66"/>
  <c r="I158" i="66"/>
  <c r="G159" i="66"/>
  <c r="D159" i="66"/>
  <c r="I157" i="66"/>
  <c r="D158" i="66"/>
  <c r="I156" i="66"/>
  <c r="D157" i="66"/>
  <c r="I155" i="66"/>
  <c r="D156" i="66"/>
  <c r="I154" i="66"/>
  <c r="D155" i="66"/>
  <c r="I153" i="66"/>
  <c r="D154" i="66"/>
  <c r="D153" i="66"/>
  <c r="I152" i="66"/>
  <c r="G152" i="66"/>
  <c r="D152" i="66"/>
  <c r="I151" i="66"/>
  <c r="I150" i="66"/>
  <c r="G151" i="66"/>
  <c r="D151" i="66"/>
  <c r="I149" i="66"/>
  <c r="D150" i="66"/>
  <c r="I148" i="66"/>
  <c r="D149" i="66"/>
  <c r="I147" i="66"/>
  <c r="D148" i="66"/>
  <c r="I146" i="66"/>
  <c r="D147" i="66"/>
  <c r="I145" i="66"/>
  <c r="D146" i="66"/>
  <c r="D145" i="66"/>
  <c r="I144" i="66"/>
  <c r="G144" i="66"/>
  <c r="D144" i="66"/>
  <c r="I143" i="66"/>
  <c r="I142" i="66"/>
  <c r="G143" i="66"/>
  <c r="D143" i="66"/>
  <c r="I141" i="66"/>
  <c r="D142" i="66"/>
  <c r="I140" i="66"/>
  <c r="D141" i="66"/>
  <c r="I139" i="66"/>
  <c r="D140" i="66"/>
  <c r="I138" i="66"/>
  <c r="D139" i="66"/>
  <c r="I137" i="66"/>
  <c r="D138" i="66"/>
  <c r="D137" i="66"/>
  <c r="I136" i="66"/>
  <c r="G136" i="66"/>
  <c r="D136" i="66"/>
  <c r="I135" i="66"/>
  <c r="I134" i="66"/>
  <c r="G135" i="66"/>
  <c r="D135" i="66"/>
  <c r="I133" i="66"/>
  <c r="D134" i="66"/>
  <c r="I132" i="66"/>
  <c r="D133" i="66"/>
  <c r="I131" i="66"/>
  <c r="D132" i="66"/>
  <c r="I130" i="66"/>
  <c r="D131" i="66"/>
  <c r="I129" i="66"/>
  <c r="D130" i="66"/>
  <c r="D129" i="66"/>
  <c r="I128" i="66"/>
  <c r="G128" i="66"/>
  <c r="D128" i="66"/>
  <c r="I127" i="66"/>
  <c r="I126" i="66"/>
  <c r="G127" i="66"/>
  <c r="D127" i="66"/>
  <c r="I125" i="66"/>
  <c r="D126" i="66"/>
  <c r="I124" i="66"/>
  <c r="D125" i="66"/>
  <c r="I123" i="66"/>
  <c r="D124" i="66"/>
  <c r="I122" i="66"/>
  <c r="D123" i="66"/>
  <c r="I121" i="66"/>
  <c r="D122" i="66"/>
  <c r="D121" i="66"/>
  <c r="I120" i="66"/>
  <c r="G120" i="66"/>
  <c r="D120" i="66"/>
  <c r="I119" i="66"/>
  <c r="I118" i="66"/>
  <c r="G119" i="66"/>
  <c r="D119" i="66"/>
  <c r="I117" i="66"/>
  <c r="D118" i="66"/>
  <c r="I116" i="66"/>
  <c r="D117" i="66"/>
  <c r="I115" i="66"/>
  <c r="D116" i="66"/>
  <c r="I114" i="66"/>
  <c r="D115" i="66"/>
  <c r="I113" i="66"/>
  <c r="D114" i="66"/>
  <c r="D113" i="66"/>
  <c r="I112" i="66"/>
  <c r="G112" i="66"/>
  <c r="D112" i="66"/>
  <c r="I111" i="66"/>
  <c r="I110" i="66"/>
  <c r="G111" i="66"/>
  <c r="D111" i="66"/>
  <c r="I109" i="66"/>
  <c r="D110" i="66"/>
  <c r="I108" i="66"/>
  <c r="D109" i="66"/>
  <c r="I107" i="66"/>
  <c r="D108" i="66"/>
  <c r="I106" i="66"/>
  <c r="D107" i="66"/>
  <c r="I105" i="66"/>
  <c r="D106" i="66"/>
  <c r="D105" i="66"/>
  <c r="I104" i="66"/>
  <c r="G104" i="66"/>
  <c r="D104" i="66"/>
  <c r="I103" i="66"/>
  <c r="I102" i="66"/>
  <c r="G103" i="66"/>
  <c r="D103" i="66"/>
  <c r="I101" i="66"/>
  <c r="D102" i="66"/>
  <c r="I100" i="66"/>
  <c r="D101" i="66"/>
  <c r="I99" i="66"/>
  <c r="D100" i="66"/>
  <c r="I98" i="66"/>
  <c r="D99" i="66"/>
  <c r="I97" i="66"/>
  <c r="D98" i="66"/>
  <c r="D97" i="66"/>
  <c r="I96" i="66"/>
  <c r="G96" i="66"/>
  <c r="D96" i="66"/>
  <c r="I95" i="66"/>
  <c r="I94" i="66"/>
  <c r="G95" i="66"/>
  <c r="D95" i="66"/>
  <c r="I93" i="66"/>
  <c r="D94" i="66"/>
  <c r="I92" i="66"/>
  <c r="D93" i="66"/>
  <c r="I91" i="66"/>
  <c r="D92" i="66"/>
  <c r="I90" i="66"/>
  <c r="D91" i="66"/>
  <c r="I89" i="66"/>
  <c r="D90" i="66"/>
  <c r="D89" i="66"/>
  <c r="I88" i="66"/>
  <c r="G88" i="66"/>
  <c r="D88" i="66"/>
  <c r="I87" i="66"/>
  <c r="I86" i="66"/>
  <c r="G87" i="66"/>
  <c r="D87" i="66"/>
  <c r="I85" i="66"/>
  <c r="D86" i="66"/>
  <c r="I84" i="66"/>
  <c r="D85" i="66"/>
  <c r="I83" i="66"/>
  <c r="D84" i="66"/>
  <c r="I82" i="66"/>
  <c r="D83" i="66"/>
  <c r="I81" i="66"/>
  <c r="D82" i="66"/>
  <c r="D81" i="66"/>
  <c r="I80" i="66"/>
  <c r="G80" i="66"/>
  <c r="D80" i="66"/>
  <c r="I79" i="66"/>
  <c r="I78" i="66"/>
  <c r="G79" i="66"/>
  <c r="D79" i="66"/>
  <c r="I77" i="66"/>
  <c r="D78" i="66"/>
  <c r="I76" i="66"/>
  <c r="D77" i="66"/>
  <c r="I75" i="66"/>
  <c r="D76" i="66"/>
  <c r="I74" i="66"/>
  <c r="D75" i="66"/>
  <c r="I73" i="66"/>
  <c r="D74" i="66"/>
  <c r="D73" i="66"/>
  <c r="I72" i="66"/>
  <c r="G72" i="66"/>
  <c r="D72" i="66"/>
  <c r="I71" i="66"/>
  <c r="I70" i="66"/>
  <c r="G71" i="66"/>
  <c r="D71" i="66"/>
  <c r="I69" i="66"/>
  <c r="D70" i="66"/>
  <c r="I68" i="66"/>
  <c r="D69" i="66"/>
  <c r="I67" i="66"/>
  <c r="D68" i="66"/>
  <c r="I66" i="66"/>
  <c r="D67" i="66"/>
  <c r="I65" i="66"/>
  <c r="D66" i="66"/>
  <c r="D65" i="66"/>
  <c r="I64" i="66"/>
  <c r="G64" i="66"/>
  <c r="D64" i="66"/>
  <c r="I63" i="66"/>
  <c r="I62" i="66"/>
  <c r="G63" i="66"/>
  <c r="D63" i="66"/>
  <c r="I61" i="66"/>
  <c r="D62" i="66"/>
  <c r="I60" i="66"/>
  <c r="D61" i="66"/>
  <c r="I59" i="66"/>
  <c r="D60" i="66"/>
  <c r="I58" i="66"/>
  <c r="D59" i="66"/>
  <c r="I57" i="66"/>
  <c r="D58" i="66"/>
  <c r="D57" i="66"/>
  <c r="I56" i="66"/>
  <c r="G56" i="66"/>
  <c r="D56" i="66"/>
  <c r="I55" i="66"/>
  <c r="I54" i="66"/>
  <c r="G55" i="66"/>
  <c r="D55" i="66"/>
  <c r="I53" i="66"/>
  <c r="D54" i="66"/>
  <c r="I52" i="66"/>
  <c r="D53" i="66"/>
  <c r="I51" i="66"/>
  <c r="D52" i="66"/>
  <c r="I50" i="66"/>
  <c r="D51" i="66"/>
  <c r="I49" i="66"/>
  <c r="D50" i="66"/>
  <c r="D49" i="66"/>
  <c r="I48" i="66"/>
  <c r="G48" i="66"/>
  <c r="D48" i="66"/>
  <c r="I47" i="66"/>
  <c r="I46" i="66"/>
  <c r="G47" i="66"/>
  <c r="D47" i="66"/>
  <c r="I45" i="66"/>
  <c r="D46" i="66"/>
  <c r="I44" i="66"/>
  <c r="D45" i="66"/>
  <c r="I43" i="66"/>
  <c r="D44" i="66"/>
  <c r="I42" i="66"/>
  <c r="D43" i="66"/>
  <c r="I41" i="66"/>
  <c r="D42" i="66"/>
  <c r="D41" i="66"/>
  <c r="I40" i="66"/>
  <c r="G40" i="66"/>
  <c r="D40" i="66"/>
  <c r="I39" i="66"/>
  <c r="I38" i="66"/>
  <c r="G39" i="66"/>
  <c r="D39" i="66"/>
  <c r="I37" i="66"/>
  <c r="D38" i="66"/>
  <c r="I36" i="66"/>
  <c r="D37" i="66"/>
  <c r="I35" i="66"/>
  <c r="D36" i="66"/>
  <c r="I34" i="66"/>
  <c r="D35" i="66"/>
  <c r="I33" i="66"/>
  <c r="D34" i="66"/>
  <c r="D33" i="66"/>
  <c r="I32" i="66"/>
  <c r="I31" i="66"/>
  <c r="D32" i="66"/>
  <c r="I30" i="66"/>
  <c r="D31" i="66"/>
  <c r="G30" i="66"/>
  <c r="D30" i="66"/>
  <c r="I29" i="66"/>
  <c r="I28" i="66"/>
  <c r="D29" i="66"/>
  <c r="I27" i="66"/>
  <c r="D28" i="66"/>
  <c r="I26" i="66"/>
  <c r="D27" i="66"/>
  <c r="I25" i="66"/>
  <c r="D26" i="66"/>
  <c r="I24" i="66"/>
  <c r="D25" i="66"/>
  <c r="I23" i="66"/>
  <c r="D24" i="66"/>
  <c r="I22" i="66"/>
  <c r="D23" i="66"/>
  <c r="G23" i="66" s="1"/>
  <c r="E13" i="67"/>
  <c r="D13" i="67"/>
  <c r="D20" i="67" s="1"/>
  <c r="C13" i="67"/>
  <c r="B13" i="67"/>
  <c r="A13" i="67"/>
  <c r="A20" i="67" s="1"/>
  <c r="I21" i="66"/>
  <c r="G22" i="66"/>
  <c r="D22" i="66"/>
  <c r="E12" i="67"/>
  <c r="D12" i="67"/>
  <c r="C12" i="67"/>
  <c r="B12" i="67"/>
  <c r="A12" i="67"/>
  <c r="I20" i="66"/>
  <c r="D21" i="66"/>
  <c r="E11" i="67"/>
  <c r="D11" i="67"/>
  <c r="C11" i="67"/>
  <c r="B11" i="67"/>
  <c r="A11" i="67"/>
  <c r="I19" i="66"/>
  <c r="G20" i="66"/>
  <c r="D20" i="66"/>
  <c r="E10" i="67"/>
  <c r="D10" i="67"/>
  <c r="C10" i="67"/>
  <c r="B10" i="67"/>
  <c r="A10" i="67"/>
  <c r="I18" i="66"/>
  <c r="D19" i="66"/>
  <c r="G19" i="66" s="1"/>
  <c r="E9" i="67"/>
  <c r="D9" i="67"/>
  <c r="C9" i="67"/>
  <c r="B9" i="67"/>
  <c r="A9" i="67"/>
  <c r="I17" i="66"/>
  <c r="D18" i="66"/>
  <c r="I16" i="66"/>
  <c r="D17" i="66"/>
  <c r="D16" i="66"/>
  <c r="I15" i="66"/>
  <c r="I14" i="66"/>
  <c r="D15" i="66"/>
  <c r="I13" i="66"/>
  <c r="D14" i="66"/>
  <c r="G13" i="66"/>
  <c r="D13" i="66"/>
  <c r="I12" i="66"/>
  <c r="I11" i="66"/>
  <c r="D12" i="66"/>
  <c r="I10" i="66"/>
  <c r="D11" i="66"/>
  <c r="I9" i="66"/>
  <c r="D10" i="66"/>
  <c r="I8" i="66"/>
  <c r="D9" i="66"/>
  <c r="I7" i="66"/>
  <c r="D8" i="66"/>
  <c r="I6" i="66"/>
  <c r="D7" i="66"/>
  <c r="I5" i="66"/>
  <c r="D6" i="66"/>
  <c r="G6" i="66" s="1"/>
  <c r="G5" i="66"/>
  <c r="D5" i="66"/>
  <c r="I4" i="66"/>
  <c r="D4" i="66"/>
  <c r="B599" i="65"/>
  <c r="D590" i="66" s="1"/>
  <c r="B598" i="65"/>
  <c r="D589" i="66" s="1"/>
  <c r="B597" i="65"/>
  <c r="D588" i="66" s="1"/>
  <c r="B596" i="65"/>
  <c r="D587" i="66" s="1"/>
  <c r="B595" i="65"/>
  <c r="D586" i="66" s="1"/>
  <c r="B594" i="65"/>
  <c r="D585" i="66" s="1"/>
  <c r="B593" i="65"/>
  <c r="D584" i="66" s="1"/>
  <c r="B592" i="65"/>
  <c r="D583" i="66" s="1"/>
  <c r="B591" i="65"/>
  <c r="D582" i="66" s="1"/>
  <c r="B590" i="65"/>
  <c r="D581" i="66" s="1"/>
  <c r="B589" i="65"/>
  <c r="D580" i="66" s="1"/>
  <c r="B588" i="65"/>
  <c r="D579" i="66" s="1"/>
  <c r="B587" i="65"/>
  <c r="D578" i="66" s="1"/>
  <c r="B586" i="65"/>
  <c r="D577" i="66" s="1"/>
  <c r="B585" i="65"/>
  <c r="D576" i="66" s="1"/>
  <c r="B584" i="65"/>
  <c r="D575" i="66" s="1"/>
  <c r="B583" i="65"/>
  <c r="D574" i="66" s="1"/>
  <c r="B582" i="65"/>
  <c r="D573" i="66" s="1"/>
  <c r="B581" i="65"/>
  <c r="D572" i="66" s="1"/>
  <c r="B580" i="65"/>
  <c r="D571" i="66" s="1"/>
  <c r="B579" i="65"/>
  <c r="D570" i="66" s="1"/>
  <c r="B578" i="65"/>
  <c r="D569" i="66" s="1"/>
  <c r="B577" i="65"/>
  <c r="D568" i="66" s="1"/>
  <c r="B576" i="65"/>
  <c r="D567" i="66" s="1"/>
  <c r="B575" i="65"/>
  <c r="D566" i="66" s="1"/>
  <c r="B574" i="65"/>
  <c r="D565" i="66" s="1"/>
  <c r="B573" i="65"/>
  <c r="D564" i="66" s="1"/>
  <c r="B572" i="65"/>
  <c r="D563" i="66" s="1"/>
  <c r="B571" i="65"/>
  <c r="D562" i="66" s="1"/>
  <c r="B570" i="65"/>
  <c r="D561" i="66" s="1"/>
  <c r="B569" i="65"/>
  <c r="D560" i="66" s="1"/>
  <c r="B568" i="65"/>
  <c r="D559" i="66" s="1"/>
  <c r="B567" i="65"/>
  <c r="D558" i="66" s="1"/>
  <c r="B566" i="65"/>
  <c r="D557" i="66" s="1"/>
  <c r="B565" i="65"/>
  <c r="D556" i="66" s="1"/>
  <c r="B564" i="65"/>
  <c r="D555" i="66" s="1"/>
  <c r="B563" i="65"/>
  <c r="D554" i="66" s="1"/>
  <c r="B562" i="65"/>
  <c r="D553" i="66" s="1"/>
  <c r="B561" i="65"/>
  <c r="D552" i="66" s="1"/>
  <c r="B560" i="65"/>
  <c r="D551" i="66" s="1"/>
  <c r="B559" i="65"/>
  <c r="D550" i="66" s="1"/>
  <c r="B558" i="65"/>
  <c r="D549" i="66" s="1"/>
  <c r="B557" i="65"/>
  <c r="D548" i="66" s="1"/>
  <c r="B556" i="65"/>
  <c r="D547" i="66" s="1"/>
  <c r="B555" i="65"/>
  <c r="D546" i="66" s="1"/>
  <c r="B554" i="65"/>
  <c r="D545" i="66" s="1"/>
  <c r="B553" i="65"/>
  <c r="D544" i="66" s="1"/>
  <c r="B552" i="65"/>
  <c r="D543" i="66" s="1"/>
  <c r="B551" i="65"/>
  <c r="D542" i="66" s="1"/>
  <c r="B550" i="65"/>
  <c r="D541" i="66" s="1"/>
  <c r="B549" i="65"/>
  <c r="D540" i="66" s="1"/>
  <c r="B548" i="65"/>
  <c r="D539" i="66" s="1"/>
  <c r="B547" i="65"/>
  <c r="D538" i="66" s="1"/>
  <c r="B546" i="65"/>
  <c r="D537" i="66" s="1"/>
  <c r="B545" i="65"/>
  <c r="D536" i="66" s="1"/>
  <c r="B544" i="65"/>
  <c r="D535" i="66" s="1"/>
  <c r="B543" i="65"/>
  <c r="D534" i="66" s="1"/>
  <c r="B542" i="65"/>
  <c r="D533" i="66" s="1"/>
  <c r="B541" i="65"/>
  <c r="D532" i="66" s="1"/>
  <c r="B540" i="65"/>
  <c r="D531" i="66" s="1"/>
  <c r="B539" i="65"/>
  <c r="D530" i="66" s="1"/>
  <c r="B538" i="65"/>
  <c r="D529" i="66" s="1"/>
  <c r="B537" i="65"/>
  <c r="D528" i="66" s="1"/>
  <c r="B536" i="65"/>
  <c r="D527" i="66" s="1"/>
  <c r="B535" i="65"/>
  <c r="D526" i="66" s="1"/>
  <c r="B534" i="65"/>
  <c r="D525" i="66" s="1"/>
  <c r="B533" i="65"/>
  <c r="D524" i="66" s="1"/>
  <c r="B532" i="65"/>
  <c r="D523" i="66" s="1"/>
  <c r="B531" i="65"/>
  <c r="D522" i="66" s="1"/>
  <c r="B530" i="65"/>
  <c r="D521" i="66" s="1"/>
  <c r="B529" i="65"/>
  <c r="D520" i="66" s="1"/>
  <c r="B528" i="65"/>
  <c r="D519" i="66" s="1"/>
  <c r="B527" i="65"/>
  <c r="D518" i="66" s="1"/>
  <c r="B526" i="65"/>
  <c r="D517" i="66" s="1"/>
  <c r="B525" i="65"/>
  <c r="D516" i="66" s="1"/>
  <c r="B524" i="65"/>
  <c r="D515" i="66" s="1"/>
  <c r="B523" i="65"/>
  <c r="D514" i="66" s="1"/>
  <c r="B522" i="65"/>
  <c r="D513" i="66" s="1"/>
  <c r="B521" i="65"/>
  <c r="D512" i="66" s="1"/>
  <c r="B520" i="65"/>
  <c r="D511" i="66" s="1"/>
  <c r="B519" i="65"/>
  <c r="D510" i="66" s="1"/>
  <c r="D22" i="82" l="1"/>
  <c r="E22" i="82" s="1"/>
  <c r="F22" i="82" s="1"/>
  <c r="C23" i="82"/>
  <c r="G14" i="66"/>
  <c r="G21" i="66"/>
  <c r="G31" i="66"/>
  <c r="G37" i="66"/>
  <c r="G45" i="66"/>
  <c r="G53" i="66"/>
  <c r="G61" i="66"/>
  <c r="G69" i="66"/>
  <c r="G77" i="66"/>
  <c r="G85" i="66"/>
  <c r="G93" i="66"/>
  <c r="G101" i="66"/>
  <c r="G109" i="66"/>
  <c r="G117" i="66"/>
  <c r="G125" i="66"/>
  <c r="G133" i="66"/>
  <c r="G141" i="66"/>
  <c r="G149" i="66"/>
  <c r="G157" i="66"/>
  <c r="G165" i="66"/>
  <c r="G173" i="66"/>
  <c r="G181" i="66"/>
  <c r="G189" i="66"/>
  <c r="G197" i="66"/>
  <c r="G205" i="66"/>
  <c r="G213" i="66"/>
  <c r="G221" i="66"/>
  <c r="G229" i="66"/>
  <c r="G251" i="66"/>
  <c r="G259" i="66"/>
  <c r="G280" i="66"/>
  <c r="G281" i="66"/>
  <c r="G291" i="66"/>
  <c r="G297" i="66"/>
  <c r="G307" i="66"/>
  <c r="G313" i="66"/>
  <c r="G323" i="66"/>
  <c r="G329" i="66"/>
  <c r="G339" i="66"/>
  <c r="G345" i="66"/>
  <c r="G355" i="66"/>
  <c r="G361" i="66"/>
  <c r="G371" i="66"/>
  <c r="G377" i="66"/>
  <c r="G387" i="66"/>
  <c r="G393" i="66"/>
  <c r="G403" i="66"/>
  <c r="G405" i="66"/>
  <c r="G407" i="66"/>
  <c r="G409" i="66"/>
  <c r="G411" i="66"/>
  <c r="G413" i="66"/>
  <c r="G444" i="66"/>
  <c r="G452" i="66"/>
  <c r="G460" i="66"/>
  <c r="G468" i="66"/>
  <c r="G497" i="66"/>
  <c r="G500" i="66"/>
  <c r="G502" i="66"/>
  <c r="G511" i="66"/>
  <c r="G515" i="66"/>
  <c r="G519" i="66"/>
  <c r="G523" i="66"/>
  <c r="G527" i="66"/>
  <c r="G531" i="66"/>
  <c r="G535" i="66"/>
  <c r="G539" i="66"/>
  <c r="G543" i="66"/>
  <c r="G547" i="66"/>
  <c r="G551" i="66"/>
  <c r="G555" i="66"/>
  <c r="G559" i="66"/>
  <c r="G563" i="66"/>
  <c r="G567" i="66"/>
  <c r="G571" i="66"/>
  <c r="G575" i="66"/>
  <c r="G579" i="66"/>
  <c r="G583" i="66"/>
  <c r="G587" i="66"/>
  <c r="G7" i="66"/>
  <c r="G9" i="66"/>
  <c r="G18" i="66"/>
  <c r="G24" i="66"/>
  <c r="G26" i="66"/>
  <c r="G36" i="66"/>
  <c r="G44" i="66"/>
  <c r="G52" i="66"/>
  <c r="G60" i="66"/>
  <c r="G68" i="66"/>
  <c r="G76" i="66"/>
  <c r="G84" i="66"/>
  <c r="G92" i="66"/>
  <c r="G100" i="66"/>
  <c r="G108" i="66"/>
  <c r="G116" i="66"/>
  <c r="G124" i="66"/>
  <c r="G132" i="66"/>
  <c r="G140" i="66"/>
  <c r="G148" i="66"/>
  <c r="G156" i="66"/>
  <c r="G164" i="66"/>
  <c r="G172" i="66"/>
  <c r="G180" i="66"/>
  <c r="G188" i="66"/>
  <c r="G196" i="66"/>
  <c r="G204" i="66"/>
  <c r="G212" i="66"/>
  <c r="G220" i="66"/>
  <c r="G228" i="66"/>
  <c r="G234" i="66"/>
  <c r="G267" i="66"/>
  <c r="G295" i="66"/>
  <c r="G311" i="66"/>
  <c r="G327" i="66"/>
  <c r="G343" i="66"/>
  <c r="G359" i="66"/>
  <c r="G375" i="66"/>
  <c r="G391" i="66"/>
  <c r="G476" i="66"/>
  <c r="G492" i="66"/>
  <c r="G494" i="66"/>
  <c r="G504" i="66"/>
  <c r="G506" i="66"/>
  <c r="G509" i="66"/>
  <c r="G512" i="66"/>
  <c r="G516" i="66"/>
  <c r="G520" i="66"/>
  <c r="G524" i="66"/>
  <c r="G528" i="66"/>
  <c r="G532" i="66"/>
  <c r="G536" i="66"/>
  <c r="G540" i="66"/>
  <c r="G544" i="66"/>
  <c r="G548" i="66"/>
  <c r="G552" i="66"/>
  <c r="G556" i="66"/>
  <c r="G560" i="66"/>
  <c r="G564" i="66"/>
  <c r="G568" i="66"/>
  <c r="G572" i="66"/>
  <c r="G576" i="66"/>
  <c r="G580" i="66"/>
  <c r="G584" i="66"/>
  <c r="G588" i="66"/>
  <c r="G592" i="66"/>
  <c r="G594" i="66"/>
  <c r="G600" i="66"/>
  <c r="G602" i="66"/>
  <c r="G608" i="66"/>
  <c r="G610" i="66"/>
  <c r="G620" i="66"/>
  <c r="G626" i="66"/>
  <c r="G636" i="66"/>
  <c r="G642" i="66"/>
  <c r="G652" i="66"/>
  <c r="G658" i="66"/>
  <c r="G668" i="66"/>
  <c r="G674" i="66"/>
  <c r="G10" i="66"/>
  <c r="G16" i="66"/>
  <c r="G27" i="66"/>
  <c r="G33" i="66"/>
  <c r="G35" i="66"/>
  <c r="G41" i="66"/>
  <c r="G43" i="66"/>
  <c r="G49" i="66"/>
  <c r="G51" i="66"/>
  <c r="G57" i="66"/>
  <c r="G59" i="66"/>
  <c r="G65" i="66"/>
  <c r="G67" i="66"/>
  <c r="G73" i="66"/>
  <c r="G75" i="66"/>
  <c r="G81" i="66"/>
  <c r="G83" i="66"/>
  <c r="G89" i="66"/>
  <c r="G91" i="66"/>
  <c r="G97" i="66"/>
  <c r="G99" i="66"/>
  <c r="G105" i="66"/>
  <c r="G107" i="66"/>
  <c r="G113" i="66"/>
  <c r="G115" i="66"/>
  <c r="G121" i="66"/>
  <c r="G123" i="66"/>
  <c r="G129" i="66"/>
  <c r="G131" i="66"/>
  <c r="G137" i="66"/>
  <c r="G139" i="66"/>
  <c r="G145" i="66"/>
  <c r="G147" i="66"/>
  <c r="G153" i="66"/>
  <c r="G155" i="66"/>
  <c r="G161" i="66"/>
  <c r="G163" i="66"/>
  <c r="G169" i="66"/>
  <c r="G171" i="66"/>
  <c r="G177" i="66"/>
  <c r="G179" i="66"/>
  <c r="G185" i="66"/>
  <c r="G187" i="66"/>
  <c r="G193" i="66"/>
  <c r="G195" i="66"/>
  <c r="G201" i="66"/>
  <c r="G203" i="66"/>
  <c r="G209" i="66"/>
  <c r="G211" i="66"/>
  <c r="G217" i="66"/>
  <c r="G219" i="66"/>
  <c r="G225" i="66"/>
  <c r="G227" i="66"/>
  <c r="G235" i="66"/>
  <c r="G249" i="66"/>
  <c r="G289" i="66"/>
  <c r="G296" i="66"/>
  <c r="G305" i="66"/>
  <c r="G312" i="66"/>
  <c r="G321" i="66"/>
  <c r="G328" i="66"/>
  <c r="G337" i="66"/>
  <c r="G344" i="66"/>
  <c r="G353" i="66"/>
  <c r="G360" i="66"/>
  <c r="G369" i="66"/>
  <c r="G376" i="66"/>
  <c r="G385" i="66"/>
  <c r="G392" i="66"/>
  <c r="G401" i="66"/>
  <c r="G416" i="66"/>
  <c r="G424" i="66"/>
  <c r="G432" i="66"/>
  <c r="G440" i="66"/>
  <c r="G448" i="66"/>
  <c r="G456" i="66"/>
  <c r="G464" i="66"/>
  <c r="G472" i="66"/>
  <c r="G488" i="66"/>
  <c r="G496" i="66"/>
  <c r="G498" i="66"/>
  <c r="G501" i="66"/>
  <c r="G513" i="66"/>
  <c r="G517" i="66"/>
  <c r="G521" i="66"/>
  <c r="G525" i="66"/>
  <c r="G529" i="66"/>
  <c r="G533" i="66"/>
  <c r="G537" i="66"/>
  <c r="G541" i="66"/>
  <c r="G545" i="66"/>
  <c r="G549" i="66"/>
  <c r="G553" i="66"/>
  <c r="G557" i="66"/>
  <c r="G561" i="66"/>
  <c r="G565" i="66"/>
  <c r="G569" i="66"/>
  <c r="G573" i="66"/>
  <c r="G577" i="66"/>
  <c r="G581" i="66"/>
  <c r="G585" i="66"/>
  <c r="G589" i="66"/>
  <c r="G599" i="66"/>
  <c r="G607" i="66"/>
  <c r="G616" i="66"/>
  <c r="G622" i="66"/>
  <c r="G632" i="66"/>
  <c r="G638" i="66"/>
  <c r="G648" i="66"/>
  <c r="G654" i="66"/>
  <c r="G664" i="66"/>
  <c r="G670" i="66"/>
  <c r="C16" i="68"/>
  <c r="T32" i="68"/>
  <c r="C20" i="68"/>
  <c r="C19" i="68"/>
  <c r="AB23" i="68"/>
  <c r="AB24" i="68"/>
  <c r="R27" i="75"/>
  <c r="A28" i="75"/>
  <c r="C17" i="67"/>
  <c r="A19" i="67"/>
  <c r="R28" i="74"/>
  <c r="A29" i="74"/>
  <c r="A27" i="73"/>
  <c r="R26" i="73"/>
  <c r="B18" i="67"/>
  <c r="D16" i="67"/>
  <c r="E19" i="67"/>
  <c r="E18" i="67"/>
  <c r="B17" i="67"/>
  <c r="C16" i="67"/>
  <c r="C18" i="67"/>
  <c r="G29" i="66"/>
  <c r="G247" i="66"/>
  <c r="G300" i="66"/>
  <c r="G316" i="66"/>
  <c r="G332" i="66"/>
  <c r="G348" i="66"/>
  <c r="G364" i="66"/>
  <c r="G380" i="66"/>
  <c r="G396" i="66"/>
  <c r="G8" i="66"/>
  <c r="G15" i="66"/>
  <c r="G25" i="66"/>
  <c r="G32" i="66"/>
  <c r="G263" i="66"/>
  <c r="G304" i="66"/>
  <c r="G320" i="66"/>
  <c r="G336" i="66"/>
  <c r="G352" i="66"/>
  <c r="G368" i="66"/>
  <c r="G384" i="66"/>
  <c r="G400" i="66"/>
  <c r="G12" i="66"/>
  <c r="G4" i="66"/>
  <c r="G11" i="66"/>
  <c r="G17" i="66"/>
  <c r="G28" i="66"/>
  <c r="G34" i="66"/>
  <c r="G38" i="66"/>
  <c r="G42" i="66"/>
  <c r="G46" i="66"/>
  <c r="G50" i="66"/>
  <c r="G54" i="66"/>
  <c r="G58" i="66"/>
  <c r="G62" i="66"/>
  <c r="G66" i="66"/>
  <c r="G70" i="66"/>
  <c r="G74" i="66"/>
  <c r="G78" i="66"/>
  <c r="G82" i="66"/>
  <c r="G86" i="66"/>
  <c r="G90" i="66"/>
  <c r="G94" i="66"/>
  <c r="G98" i="66"/>
  <c r="G102" i="66"/>
  <c r="G106" i="66"/>
  <c r="G110" i="66"/>
  <c r="G114" i="66"/>
  <c r="G118" i="66"/>
  <c r="G122" i="66"/>
  <c r="G126" i="66"/>
  <c r="G130" i="66"/>
  <c r="G134" i="66"/>
  <c r="G138" i="66"/>
  <c r="G142" i="66"/>
  <c r="G146" i="66"/>
  <c r="G150" i="66"/>
  <c r="G154" i="66"/>
  <c r="G158" i="66"/>
  <c r="G162" i="66"/>
  <c r="G166" i="66"/>
  <c r="G170" i="66"/>
  <c r="G174" i="66"/>
  <c r="G178" i="66"/>
  <c r="G182" i="66"/>
  <c r="G186" i="66"/>
  <c r="G190" i="66"/>
  <c r="G194" i="66"/>
  <c r="G198" i="66"/>
  <c r="G202" i="66"/>
  <c r="G206" i="66"/>
  <c r="G210" i="66"/>
  <c r="G214" i="66"/>
  <c r="G218" i="66"/>
  <c r="G222" i="66"/>
  <c r="G226" i="66"/>
  <c r="G230" i="66"/>
  <c r="G275" i="66"/>
  <c r="G279" i="66"/>
  <c r="G292" i="66"/>
  <c r="G301" i="66"/>
  <c r="G308" i="66"/>
  <c r="G317" i="66"/>
  <c r="G324" i="66"/>
  <c r="G333" i="66"/>
  <c r="G340" i="66"/>
  <c r="G349" i="66"/>
  <c r="G356" i="66"/>
  <c r="G365" i="66"/>
  <c r="G372" i="66"/>
  <c r="G381" i="66"/>
  <c r="G388" i="66"/>
  <c r="G397" i="66"/>
  <c r="G233" i="66"/>
  <c r="G236" i="66"/>
  <c r="G237" i="66"/>
  <c r="G252" i="66"/>
  <c r="G253" i="66"/>
  <c r="G268" i="66"/>
  <c r="G269" i="66"/>
  <c r="G284" i="66"/>
  <c r="G285" i="66"/>
  <c r="G415" i="66"/>
  <c r="G419" i="66"/>
  <c r="G423" i="66"/>
  <c r="G427" i="66"/>
  <c r="G431" i="66"/>
  <c r="G435" i="66"/>
  <c r="G439" i="66"/>
  <c r="G443" i="66"/>
  <c r="G447" i="66"/>
  <c r="G451" i="66"/>
  <c r="G455" i="66"/>
  <c r="G459" i="66"/>
  <c r="G463" i="66"/>
  <c r="G467" i="66"/>
  <c r="G471" i="66"/>
  <c r="G240" i="66"/>
  <c r="G241" i="66"/>
  <c r="G256" i="66"/>
  <c r="G257" i="66"/>
  <c r="G272" i="66"/>
  <c r="G273" i="66"/>
  <c r="G288" i="66"/>
  <c r="G231" i="66"/>
  <c r="G244" i="66"/>
  <c r="G245" i="66"/>
  <c r="G260" i="66"/>
  <c r="G261" i="66"/>
  <c r="G276" i="66"/>
  <c r="G277" i="66"/>
  <c r="G417" i="66"/>
  <c r="G421" i="66"/>
  <c r="G425" i="66"/>
  <c r="G429" i="66"/>
  <c r="G433" i="66"/>
  <c r="G437" i="66"/>
  <c r="G441" i="66"/>
  <c r="G445" i="66"/>
  <c r="G449" i="66"/>
  <c r="G453" i="66"/>
  <c r="G457" i="66"/>
  <c r="G461" i="66"/>
  <c r="G465" i="66"/>
  <c r="G469" i="66"/>
  <c r="G473" i="66"/>
  <c r="G477" i="66"/>
  <c r="G481" i="66"/>
  <c r="G485" i="66"/>
  <c r="G489" i="66"/>
  <c r="G495" i="66"/>
  <c r="G503" i="66"/>
  <c r="G591" i="66"/>
  <c r="G595" i="66"/>
  <c r="G615" i="66"/>
  <c r="G619" i="66"/>
  <c r="G623" i="66"/>
  <c r="G627" i="66"/>
  <c r="G631" i="66"/>
  <c r="G635" i="66"/>
  <c r="G639" i="66"/>
  <c r="G643" i="66"/>
  <c r="G647" i="66"/>
  <c r="G651" i="66"/>
  <c r="G655" i="66"/>
  <c r="G659" i="66"/>
  <c r="G663" i="66"/>
  <c r="G667" i="66"/>
  <c r="G671" i="66"/>
  <c r="E16" i="67"/>
  <c r="D17" i="67"/>
  <c r="G475" i="66"/>
  <c r="G479" i="66"/>
  <c r="G483" i="66"/>
  <c r="G487" i="66"/>
  <c r="G491" i="66"/>
  <c r="G499" i="66"/>
  <c r="G507" i="66"/>
  <c r="G593" i="66"/>
  <c r="G597" i="66"/>
  <c r="G601" i="66"/>
  <c r="G605" i="66"/>
  <c r="G609" i="66"/>
  <c r="G613" i="66"/>
  <c r="G617" i="66"/>
  <c r="G621" i="66"/>
  <c r="G625" i="66"/>
  <c r="G629" i="66"/>
  <c r="G633" i="66"/>
  <c r="G637" i="66"/>
  <c r="G641" i="66"/>
  <c r="G645" i="66"/>
  <c r="G649" i="66"/>
  <c r="G653" i="66"/>
  <c r="G657" i="66"/>
  <c r="G661" i="66"/>
  <c r="G665" i="66"/>
  <c r="G669" i="66"/>
  <c r="G673" i="66"/>
  <c r="B19" i="67"/>
  <c r="E20" i="67"/>
  <c r="A18" i="67"/>
  <c r="D19" i="67"/>
  <c r="C20" i="67"/>
  <c r="B16" i="67"/>
  <c r="A17" i="67"/>
  <c r="E17" i="67"/>
  <c r="D18" i="67"/>
  <c r="C19" i="67"/>
  <c r="B20" i="67"/>
  <c r="A16" i="67"/>
  <c r="G238" i="66"/>
  <c r="G242" i="66"/>
  <c r="G246" i="66"/>
  <c r="G250" i="66"/>
  <c r="G254" i="66"/>
  <c r="G258" i="66"/>
  <c r="G262" i="66"/>
  <c r="G266" i="66"/>
  <c r="G270" i="66"/>
  <c r="G274" i="66"/>
  <c r="G278" i="66"/>
  <c r="G282" i="66"/>
  <c r="G286" i="66"/>
  <c r="G418" i="66"/>
  <c r="G422" i="66"/>
  <c r="G426" i="66"/>
  <c r="G430" i="66"/>
  <c r="G434" i="66"/>
  <c r="G438" i="66"/>
  <c r="G442" i="66"/>
  <c r="G446" i="66"/>
  <c r="G450" i="66"/>
  <c r="G454" i="66"/>
  <c r="G458" i="66"/>
  <c r="G462" i="66"/>
  <c r="G466" i="66"/>
  <c r="G470" i="66"/>
  <c r="G474" i="66"/>
  <c r="G478" i="66"/>
  <c r="G482" i="66"/>
  <c r="G486" i="66"/>
  <c r="G490" i="66"/>
  <c r="C24" i="82" l="1"/>
  <c r="D23" i="82"/>
  <c r="E23" i="82" s="1"/>
  <c r="F23" i="82" s="1"/>
  <c r="A29" i="75"/>
  <c r="R28" i="75"/>
  <c r="A30" i="74"/>
  <c r="R29" i="74"/>
  <c r="A28" i="73"/>
  <c r="R27" i="73"/>
  <c r="G18" i="67"/>
  <c r="H18" i="67" s="1"/>
  <c r="L27" i="67" s="1"/>
  <c r="G20" i="67"/>
  <c r="G17" i="67"/>
  <c r="G19" i="67"/>
  <c r="G16" i="67"/>
  <c r="D24" i="82" l="1"/>
  <c r="E24" i="82" s="1"/>
  <c r="F24" i="82" s="1"/>
  <c r="C25" i="82"/>
  <c r="A30" i="75"/>
  <c r="R29" i="75"/>
  <c r="R30" i="74"/>
  <c r="A31" i="74"/>
  <c r="R28" i="73"/>
  <c r="A29" i="73"/>
  <c r="K27" i="67"/>
  <c r="H20" i="67"/>
  <c r="L29" i="67" s="1"/>
  <c r="K29" i="67"/>
  <c r="K26" i="67"/>
  <c r="H17" i="67"/>
  <c r="L26" i="67" s="1"/>
  <c r="K28" i="67"/>
  <c r="H19" i="67"/>
  <c r="L28" i="67" s="1"/>
  <c r="H16" i="67"/>
  <c r="L25" i="67" s="1"/>
  <c r="K25" i="67"/>
  <c r="M8" i="49"/>
  <c r="M7" i="49"/>
  <c r="M6" i="49"/>
  <c r="M5" i="49"/>
  <c r="M4" i="49"/>
  <c r="D25" i="82" l="1"/>
  <c r="E25" i="82" s="1"/>
  <c r="F25" i="82" s="1"/>
  <c r="C26" i="82"/>
  <c r="R30" i="75"/>
  <c r="A31" i="75"/>
  <c r="A32" i="74"/>
  <c r="R31" i="74"/>
  <c r="A30" i="73"/>
  <c r="R29" i="73"/>
  <c r="F17" i="36"/>
  <c r="A15" i="36"/>
  <c r="A16" i="36" s="1"/>
  <c r="A17" i="36" s="1"/>
  <c r="A18" i="36" s="1"/>
  <c r="A19" i="36" s="1"/>
  <c r="A20" i="36" s="1"/>
  <c r="A21" i="36" s="1"/>
  <c r="C6" i="36"/>
  <c r="C5" i="36"/>
  <c r="A5" i="36"/>
  <c r="A6" i="36" s="1"/>
  <c r="C4" i="36"/>
  <c r="D26" i="82" l="1"/>
  <c r="E26" i="82" s="1"/>
  <c r="F26" i="82" s="1"/>
  <c r="C27" i="82"/>
  <c r="A7" i="36"/>
  <c r="A8" i="36" s="1"/>
  <c r="A9" i="36" s="1"/>
  <c r="A10" i="36" s="1"/>
  <c r="A11" i="36" s="1"/>
  <c r="A12" i="36" s="1"/>
  <c r="R31" i="75"/>
  <c r="A32" i="75"/>
  <c r="A33" i="74"/>
  <c r="R32" i="74"/>
  <c r="A31" i="73"/>
  <c r="R30" i="73"/>
  <c r="D27" i="82" l="1"/>
  <c r="E27" i="82" s="1"/>
  <c r="F27" i="82" s="1"/>
  <c r="C28" i="82"/>
  <c r="R32" i="75"/>
  <c r="A33" i="75"/>
  <c r="R33" i="74"/>
  <c r="A34" i="74"/>
  <c r="A32" i="73"/>
  <c r="R31" i="73"/>
  <c r="Q10" i="47"/>
  <c r="P10" i="47"/>
  <c r="O10" i="47"/>
  <c r="N10" i="47"/>
  <c r="M10" i="47"/>
  <c r="S10" i="47" s="1"/>
  <c r="Q9" i="47"/>
  <c r="P9" i="47"/>
  <c r="O9" i="47"/>
  <c r="N9" i="47"/>
  <c r="M9" i="47"/>
  <c r="Q8" i="47"/>
  <c r="P8" i="47"/>
  <c r="O8" i="47"/>
  <c r="N8" i="47"/>
  <c r="M8" i="47"/>
  <c r="Q7" i="47"/>
  <c r="P7" i="47"/>
  <c r="O7" i="47"/>
  <c r="N7" i="47"/>
  <c r="M7" i="47"/>
  <c r="Q6" i="47"/>
  <c r="P6" i="47"/>
  <c r="O6" i="47"/>
  <c r="N6" i="47"/>
  <c r="M6" i="47"/>
  <c r="S6" i="47" s="1"/>
  <c r="C29" i="82" l="1"/>
  <c r="D28" i="82"/>
  <c r="E28" i="82" s="1"/>
  <c r="F28" i="82" s="1"/>
  <c r="A34" i="75"/>
  <c r="R33" i="75"/>
  <c r="A35" i="74"/>
  <c r="R34" i="74"/>
  <c r="R32" i="73"/>
  <c r="A33" i="73"/>
  <c r="S7" i="47"/>
  <c r="S8" i="47"/>
  <c r="S9" i="47"/>
  <c r="D29" i="82" l="1"/>
  <c r="E29" i="82" s="1"/>
  <c r="F29" i="82" s="1"/>
  <c r="C30" i="82"/>
  <c r="A35" i="75"/>
  <c r="R34" i="75"/>
  <c r="A36" i="74"/>
  <c r="R35" i="74"/>
  <c r="R33" i="73"/>
  <c r="A34" i="73"/>
  <c r="D30" i="82" l="1"/>
  <c r="E30" i="82" s="1"/>
  <c r="F30" i="82" s="1"/>
  <c r="C31" i="82"/>
  <c r="A36" i="75"/>
  <c r="R35" i="75"/>
  <c r="A37" i="74"/>
  <c r="R36" i="74"/>
  <c r="A35" i="73"/>
  <c r="R34" i="73"/>
  <c r="O1741" i="12"/>
  <c r="O1738" i="12"/>
  <c r="O1735" i="12"/>
  <c r="O1732" i="12"/>
  <c r="O1729" i="12"/>
  <c r="O1726" i="12"/>
  <c r="O1723" i="12"/>
  <c r="O1720" i="12"/>
  <c r="O1717" i="12"/>
  <c r="O1714" i="12"/>
  <c r="O1711" i="12"/>
  <c r="O1708" i="12"/>
  <c r="O1705" i="12"/>
  <c r="O1702" i="12"/>
  <c r="O1699" i="12"/>
  <c r="O1696" i="12"/>
  <c r="O1693" i="12"/>
  <c r="O1690" i="12"/>
  <c r="O1687" i="12"/>
  <c r="O1684" i="12"/>
  <c r="O1681" i="12"/>
  <c r="O1678" i="12"/>
  <c r="O1675" i="12"/>
  <c r="O1672" i="12"/>
  <c r="O1669" i="12"/>
  <c r="O1666" i="12"/>
  <c r="O1663" i="12"/>
  <c r="O1660" i="12"/>
  <c r="O1657" i="12"/>
  <c r="O1654" i="12"/>
  <c r="O1651" i="12"/>
  <c r="O1648" i="12"/>
  <c r="O1645" i="12"/>
  <c r="O1642" i="12"/>
  <c r="O1639" i="12"/>
  <c r="O1636" i="12"/>
  <c r="O1633" i="12"/>
  <c r="O1630" i="12"/>
  <c r="O1627" i="12"/>
  <c r="O1624" i="12"/>
  <c r="O1621" i="12"/>
  <c r="O1618" i="12"/>
  <c r="O1615" i="12"/>
  <c r="O1612" i="12"/>
  <c r="O1609" i="12"/>
  <c r="O1606" i="12"/>
  <c r="O1603" i="12"/>
  <c r="O1600" i="12"/>
  <c r="O1597" i="12"/>
  <c r="O1594" i="12"/>
  <c r="O1591" i="12"/>
  <c r="O1588" i="12"/>
  <c r="O1585" i="12"/>
  <c r="O1582" i="12"/>
  <c r="O1579" i="12"/>
  <c r="O1576" i="12"/>
  <c r="O1573" i="12"/>
  <c r="O1570" i="12"/>
  <c r="O1567" i="12"/>
  <c r="O1564" i="12"/>
  <c r="O1561" i="12"/>
  <c r="O1558" i="12"/>
  <c r="O1555" i="12"/>
  <c r="O1552" i="12"/>
  <c r="O1549" i="12"/>
  <c r="O1546" i="12"/>
  <c r="O1545" i="12"/>
  <c r="O1544" i="12"/>
  <c r="O1543" i="12"/>
  <c r="O1542" i="12"/>
  <c r="O1541" i="12"/>
  <c r="O1540" i="12"/>
  <c r="O1539" i="12"/>
  <c r="O1538" i="12"/>
  <c r="O1537" i="12"/>
  <c r="O1536" i="12"/>
  <c r="O1535" i="12"/>
  <c r="O1534" i="12"/>
  <c r="O1533" i="12"/>
  <c r="O1532" i="12"/>
  <c r="O1531" i="12"/>
  <c r="O1530" i="12"/>
  <c r="O1529" i="12"/>
  <c r="O1528" i="12"/>
  <c r="O1527" i="12"/>
  <c r="O1526" i="12"/>
  <c r="O1525" i="12"/>
  <c r="O1524" i="12"/>
  <c r="O1523" i="12"/>
  <c r="O1522" i="12"/>
  <c r="O1521" i="12"/>
  <c r="O1520" i="12"/>
  <c r="O1519" i="12"/>
  <c r="O1518" i="12"/>
  <c r="O1517" i="12"/>
  <c r="O1516" i="12"/>
  <c r="O1515" i="12"/>
  <c r="O1514" i="12"/>
  <c r="O1513" i="12"/>
  <c r="O1512" i="12"/>
  <c r="O1511" i="12"/>
  <c r="O1510" i="12"/>
  <c r="O1509" i="12"/>
  <c r="O1508" i="12"/>
  <c r="O1507" i="12"/>
  <c r="O1506" i="12"/>
  <c r="O1505" i="12"/>
  <c r="O1504" i="12"/>
  <c r="O1503" i="12"/>
  <c r="O1502" i="12"/>
  <c r="O1501" i="12"/>
  <c r="O1500" i="12"/>
  <c r="O1499" i="12"/>
  <c r="O1498" i="12"/>
  <c r="O1497" i="12"/>
  <c r="O1496" i="12"/>
  <c r="O1495" i="12"/>
  <c r="O1494" i="12"/>
  <c r="O1493" i="12"/>
  <c r="O1492" i="12"/>
  <c r="O1491" i="12"/>
  <c r="O1490" i="12"/>
  <c r="O1489" i="12"/>
  <c r="O1488" i="12"/>
  <c r="O1487" i="12"/>
  <c r="O1486" i="12"/>
  <c r="O1485" i="12"/>
  <c r="O1484" i="12"/>
  <c r="O1483" i="12"/>
  <c r="O1482" i="12"/>
  <c r="O1481" i="12"/>
  <c r="O1480" i="12"/>
  <c r="O1479" i="12"/>
  <c r="O1478" i="12"/>
  <c r="O1477" i="12"/>
  <c r="O1476" i="12"/>
  <c r="O1475" i="12"/>
  <c r="O1474" i="12"/>
  <c r="O1473" i="12"/>
  <c r="O1472" i="12"/>
  <c r="O1471" i="12"/>
  <c r="O1470" i="12"/>
  <c r="O1469" i="12"/>
  <c r="O1468" i="12"/>
  <c r="O1467" i="12"/>
  <c r="O1466" i="12"/>
  <c r="O1465" i="12"/>
  <c r="O1464" i="12"/>
  <c r="O1463" i="12"/>
  <c r="O1462" i="12"/>
  <c r="O1461" i="12"/>
  <c r="O1460" i="12"/>
  <c r="O1459" i="12"/>
  <c r="O1458" i="12"/>
  <c r="O1457" i="12"/>
  <c r="O1456" i="12"/>
  <c r="O1455" i="12"/>
  <c r="O1454" i="12"/>
  <c r="O1453" i="12"/>
  <c r="O1452" i="12"/>
  <c r="O1451" i="12"/>
  <c r="O1450" i="12"/>
  <c r="O1449" i="12"/>
  <c r="O1448" i="12"/>
  <c r="O1447" i="12"/>
  <c r="O1446" i="12"/>
  <c r="O1445" i="12"/>
  <c r="O1444" i="12"/>
  <c r="O1443" i="12"/>
  <c r="O1442" i="12"/>
  <c r="O1441" i="12"/>
  <c r="O1440" i="12"/>
  <c r="O1439" i="12"/>
  <c r="O1438" i="12"/>
  <c r="O1437" i="12"/>
  <c r="O1436" i="12"/>
  <c r="O1435" i="12"/>
  <c r="O1434" i="12"/>
  <c r="O1433" i="12"/>
  <c r="O1432" i="12"/>
  <c r="O1431" i="12"/>
  <c r="O1430" i="12"/>
  <c r="O1429" i="12"/>
  <c r="O1428" i="12"/>
  <c r="O1427" i="12"/>
  <c r="O1426" i="12"/>
  <c r="O1425" i="12"/>
  <c r="O1424" i="12"/>
  <c r="O1423" i="12"/>
  <c r="O1422" i="12"/>
  <c r="O1421" i="12"/>
  <c r="O1420" i="12"/>
  <c r="O1419" i="12"/>
  <c r="O1418" i="12"/>
  <c r="O1417" i="12"/>
  <c r="O1416" i="12"/>
  <c r="O1415" i="12"/>
  <c r="O1414" i="12"/>
  <c r="O1413" i="12"/>
  <c r="O1412" i="12"/>
  <c r="O1411" i="12"/>
  <c r="O1410" i="12"/>
  <c r="O1409" i="12"/>
  <c r="O1408" i="12"/>
  <c r="O1407" i="12"/>
  <c r="O1406" i="12"/>
  <c r="O1405" i="12"/>
  <c r="O1404" i="12"/>
  <c r="O1403" i="12"/>
  <c r="O1402" i="12"/>
  <c r="O1401" i="12"/>
  <c r="O1400" i="12"/>
  <c r="O1399" i="12"/>
  <c r="O1398" i="12"/>
  <c r="O1397" i="12"/>
  <c r="O1396" i="12"/>
  <c r="O1395" i="12"/>
  <c r="O1394" i="12"/>
  <c r="O1393" i="12"/>
  <c r="O1392" i="12"/>
  <c r="O1391" i="12"/>
  <c r="O1390" i="12"/>
  <c r="O1389" i="12"/>
  <c r="O1388" i="12"/>
  <c r="O1387" i="12"/>
  <c r="O1386" i="12"/>
  <c r="O1385" i="12"/>
  <c r="O1384" i="12"/>
  <c r="O1383" i="12"/>
  <c r="O1382" i="12"/>
  <c r="O1381" i="12"/>
  <c r="O1380" i="12"/>
  <c r="O1379" i="12"/>
  <c r="O1378" i="12"/>
  <c r="O1377" i="12"/>
  <c r="O1376" i="12"/>
  <c r="O1375" i="12"/>
  <c r="O1374" i="12"/>
  <c r="O1373" i="12"/>
  <c r="O1372" i="12"/>
  <c r="O1371" i="12"/>
  <c r="O1370" i="12"/>
  <c r="O1369" i="12"/>
  <c r="O1368" i="12"/>
  <c r="O1367" i="12"/>
  <c r="O1366" i="12"/>
  <c r="O1365" i="12"/>
  <c r="O1364" i="12"/>
  <c r="O1363" i="12"/>
  <c r="O1362" i="12"/>
  <c r="O1361" i="12"/>
  <c r="O1360" i="12"/>
  <c r="O1359" i="12"/>
  <c r="O1358" i="12"/>
  <c r="O1357" i="12"/>
  <c r="O1356" i="12"/>
  <c r="O1355" i="12"/>
  <c r="O1354" i="12"/>
  <c r="O1353" i="12"/>
  <c r="O1352" i="12"/>
  <c r="O1351" i="12"/>
  <c r="O1350" i="12"/>
  <c r="O1349" i="12"/>
  <c r="O1348" i="12"/>
  <c r="O1347" i="12"/>
  <c r="O1346" i="12"/>
  <c r="O1345" i="12"/>
  <c r="O1344" i="12"/>
  <c r="O1343" i="12"/>
  <c r="O1342" i="12"/>
  <c r="O1341" i="12"/>
  <c r="O1340" i="12"/>
  <c r="O1339" i="12"/>
  <c r="O1338" i="12"/>
  <c r="O1337" i="12"/>
  <c r="O1336" i="12"/>
  <c r="O1335" i="12"/>
  <c r="O1334" i="12"/>
  <c r="O1333" i="12"/>
  <c r="O1332" i="12"/>
  <c r="O1331" i="12"/>
  <c r="O1330" i="12"/>
  <c r="O1329" i="12"/>
  <c r="O1328" i="12"/>
  <c r="O1327" i="12"/>
  <c r="O1326" i="12"/>
  <c r="O1325" i="12"/>
  <c r="O1324" i="12"/>
  <c r="O1323" i="12"/>
  <c r="O1322" i="12"/>
  <c r="O1321" i="12"/>
  <c r="O1320" i="12"/>
  <c r="O1319" i="12"/>
  <c r="O1318" i="12"/>
  <c r="O1317" i="12"/>
  <c r="O1316" i="12"/>
  <c r="O1315" i="12"/>
  <c r="O1314" i="12"/>
  <c r="O1313" i="12"/>
  <c r="O1312" i="12"/>
  <c r="O1311" i="12"/>
  <c r="O1310" i="12"/>
  <c r="O1309" i="12"/>
  <c r="O1308" i="12"/>
  <c r="O1307" i="12"/>
  <c r="O1306" i="12"/>
  <c r="O1305" i="12"/>
  <c r="O1304" i="12"/>
  <c r="O1303" i="12"/>
  <c r="O1302" i="12"/>
  <c r="O1301" i="12"/>
  <c r="O1300" i="12"/>
  <c r="O1299" i="12"/>
  <c r="O1298" i="12"/>
  <c r="O1297" i="12"/>
  <c r="O1296" i="12"/>
  <c r="O1295" i="12"/>
  <c r="O1294" i="12"/>
  <c r="O1293" i="12"/>
  <c r="O1292" i="12"/>
  <c r="O1291" i="12"/>
  <c r="O1290" i="12"/>
  <c r="O1289" i="12"/>
  <c r="O1288" i="12"/>
  <c r="O1287" i="12"/>
  <c r="O1286" i="12"/>
  <c r="O1285" i="12"/>
  <c r="O1284" i="12"/>
  <c r="O1283" i="12"/>
  <c r="O1282" i="12"/>
  <c r="O1281" i="12"/>
  <c r="O1280" i="12"/>
  <c r="O1279" i="12"/>
  <c r="O1278" i="12"/>
  <c r="O1277" i="12"/>
  <c r="O1276" i="12"/>
  <c r="O1275" i="12"/>
  <c r="O1274" i="12"/>
  <c r="O1273" i="12"/>
  <c r="O1272" i="12"/>
  <c r="O1271" i="12"/>
  <c r="O1270" i="12"/>
  <c r="O1269" i="12"/>
  <c r="O1268" i="12"/>
  <c r="O1267" i="12"/>
  <c r="O1266" i="12"/>
  <c r="O1265" i="12"/>
  <c r="O1264" i="12"/>
  <c r="O1263" i="12"/>
  <c r="O1262" i="12"/>
  <c r="O1261" i="12"/>
  <c r="O1260" i="12"/>
  <c r="O1259" i="12"/>
  <c r="O1258" i="12"/>
  <c r="O1257" i="12"/>
  <c r="O1256" i="12"/>
  <c r="O1255" i="12"/>
  <c r="O1254" i="12"/>
  <c r="O1253" i="12"/>
  <c r="O1252" i="12"/>
  <c r="O1251" i="12"/>
  <c r="O1250" i="12"/>
  <c r="O1249" i="12"/>
  <c r="O1248" i="12"/>
  <c r="O1247" i="12"/>
  <c r="O1246" i="12"/>
  <c r="O1245" i="12"/>
  <c r="O1244" i="12"/>
  <c r="O1243" i="12"/>
  <c r="O1242" i="12"/>
  <c r="O1241" i="12"/>
  <c r="O1240" i="12"/>
  <c r="O1239" i="12"/>
  <c r="O1238" i="12"/>
  <c r="O1237" i="12"/>
  <c r="O1236" i="12"/>
  <c r="O1235" i="12"/>
  <c r="O1234" i="12"/>
  <c r="O1233" i="12"/>
  <c r="O1232" i="12"/>
  <c r="O1231" i="12"/>
  <c r="O1230" i="12"/>
  <c r="O1229" i="12"/>
  <c r="O1228" i="12"/>
  <c r="O1227" i="12"/>
  <c r="O1226" i="12"/>
  <c r="O1225" i="12"/>
  <c r="O1224" i="12"/>
  <c r="O1223" i="12"/>
  <c r="O1222" i="12"/>
  <c r="O1221" i="12"/>
  <c r="O1220" i="12"/>
  <c r="O1219" i="12"/>
  <c r="O1218" i="12"/>
  <c r="O1217" i="12"/>
  <c r="O1216" i="12"/>
  <c r="O1215" i="12"/>
  <c r="O1214" i="12"/>
  <c r="O1213" i="12"/>
  <c r="O1212" i="12"/>
  <c r="O1211" i="12"/>
  <c r="O1210" i="12"/>
  <c r="O1209" i="12"/>
  <c r="O1208" i="12"/>
  <c r="O1207" i="12"/>
  <c r="O1206" i="12"/>
  <c r="O1205" i="12"/>
  <c r="O1204" i="12"/>
  <c r="O1203" i="12"/>
  <c r="O1202" i="12"/>
  <c r="O1201" i="12"/>
  <c r="O1200" i="12"/>
  <c r="O1199" i="12"/>
  <c r="O1198" i="12"/>
  <c r="O1197" i="12"/>
  <c r="O1196" i="12"/>
  <c r="O1195" i="12"/>
  <c r="O1194" i="12"/>
  <c r="O1193" i="12"/>
  <c r="O1192" i="12"/>
  <c r="O1191" i="12"/>
  <c r="O1190" i="12"/>
  <c r="O1189" i="12"/>
  <c r="O1188" i="12"/>
  <c r="O1187" i="12"/>
  <c r="O1186" i="12"/>
  <c r="O1185" i="12"/>
  <c r="O1184" i="12"/>
  <c r="O1183" i="12"/>
  <c r="O1182" i="12"/>
  <c r="O1181" i="12"/>
  <c r="O1180" i="12"/>
  <c r="O1179" i="12"/>
  <c r="O1178" i="12"/>
  <c r="O1177" i="12"/>
  <c r="O1176" i="12"/>
  <c r="O1175" i="12"/>
  <c r="O1174" i="12"/>
  <c r="O1173" i="12"/>
  <c r="O1172" i="12"/>
  <c r="O1171" i="12"/>
  <c r="O1170" i="12"/>
  <c r="O1169" i="12"/>
  <c r="O1168" i="12"/>
  <c r="O1167" i="12"/>
  <c r="O1166" i="12"/>
  <c r="O1165" i="12"/>
  <c r="O1164" i="12"/>
  <c r="O1163" i="12"/>
  <c r="O1162" i="12"/>
  <c r="O1161" i="12"/>
  <c r="O1160" i="12"/>
  <c r="O1159" i="12"/>
  <c r="O1158" i="12"/>
  <c r="O1157" i="12"/>
  <c r="O1156" i="12"/>
  <c r="O1155" i="12"/>
  <c r="O1154" i="12"/>
  <c r="O1153" i="12"/>
  <c r="O1152" i="12"/>
  <c r="O1151" i="12"/>
  <c r="O1150" i="12"/>
  <c r="O1149" i="12"/>
  <c r="O1148" i="12"/>
  <c r="O1147" i="12"/>
  <c r="O1146" i="12"/>
  <c r="O1145" i="12"/>
  <c r="O1144" i="12"/>
  <c r="O1143" i="12"/>
  <c r="O1142" i="12"/>
  <c r="O1141" i="12"/>
  <c r="O1140" i="12"/>
  <c r="O1139" i="12"/>
  <c r="O1138" i="12"/>
  <c r="O1137" i="12"/>
  <c r="O1136" i="12"/>
  <c r="O1135" i="12"/>
  <c r="O1134" i="12"/>
  <c r="O1133" i="12"/>
  <c r="O1132" i="12"/>
  <c r="O1131" i="12"/>
  <c r="O1130" i="12"/>
  <c r="O1129" i="12"/>
  <c r="O1128" i="12"/>
  <c r="O1127" i="12"/>
  <c r="O1126" i="12"/>
  <c r="O1125" i="12"/>
  <c r="O1124" i="12"/>
  <c r="O1123" i="12"/>
  <c r="O1122" i="12"/>
  <c r="O1121" i="12"/>
  <c r="O1120" i="12"/>
  <c r="O1119" i="12"/>
  <c r="O1118" i="12"/>
  <c r="O1117" i="12"/>
  <c r="O1116" i="12"/>
  <c r="O1115" i="12"/>
  <c r="O1114" i="12"/>
  <c r="O1113" i="12"/>
  <c r="O1112" i="12"/>
  <c r="O1111" i="12"/>
  <c r="O1110" i="12"/>
  <c r="O1109" i="12"/>
  <c r="O1108" i="12"/>
  <c r="O1107" i="12"/>
  <c r="O1106" i="12"/>
  <c r="O1105" i="12"/>
  <c r="O1104" i="12"/>
  <c r="O1103" i="12"/>
  <c r="O1102" i="12"/>
  <c r="O1101" i="12"/>
  <c r="O1100" i="12"/>
  <c r="O1099" i="12"/>
  <c r="O1098" i="12"/>
  <c r="O1097" i="12"/>
  <c r="O1096" i="12"/>
  <c r="O1095" i="12"/>
  <c r="O1094" i="12"/>
  <c r="O1093" i="12"/>
  <c r="O1092" i="12"/>
  <c r="O1091" i="12"/>
  <c r="O1090" i="12"/>
  <c r="O1089" i="12"/>
  <c r="O1088" i="12"/>
  <c r="O1087" i="12"/>
  <c r="O1086" i="12"/>
  <c r="O1085" i="12"/>
  <c r="O1084" i="12"/>
  <c r="O1083" i="12"/>
  <c r="O1082" i="12"/>
  <c r="O1081" i="12"/>
  <c r="O1080" i="12"/>
  <c r="O1079" i="12"/>
  <c r="O1078" i="12"/>
  <c r="O1077" i="12"/>
  <c r="O1076" i="12"/>
  <c r="O1075" i="12"/>
  <c r="O1074" i="12"/>
  <c r="O1073" i="12"/>
  <c r="O1072" i="12"/>
  <c r="O1071" i="12"/>
  <c r="O1070" i="12"/>
  <c r="O1069" i="12"/>
  <c r="O1068" i="12"/>
  <c r="O1067" i="12"/>
  <c r="O1066" i="12"/>
  <c r="O1065" i="12"/>
  <c r="O1064" i="12"/>
  <c r="L1742" i="12"/>
  <c r="K1742" i="12"/>
  <c r="L1741" i="12"/>
  <c r="K1741" i="12"/>
  <c r="L1740" i="12"/>
  <c r="K1740" i="12"/>
  <c r="L1739" i="12"/>
  <c r="K1739" i="12"/>
  <c r="L1738" i="12"/>
  <c r="K1738" i="12"/>
  <c r="L1737" i="12"/>
  <c r="K1737" i="12"/>
  <c r="L1736" i="12"/>
  <c r="K1736" i="12"/>
  <c r="L1735" i="12"/>
  <c r="K1735" i="12"/>
  <c r="L1734" i="12"/>
  <c r="K1734" i="12"/>
  <c r="L1733" i="12"/>
  <c r="K1733" i="12"/>
  <c r="L1732" i="12"/>
  <c r="K1732" i="12"/>
  <c r="L1731" i="12"/>
  <c r="K1731" i="12"/>
  <c r="L1730" i="12"/>
  <c r="K1730" i="12"/>
  <c r="L1729" i="12"/>
  <c r="K1729" i="12"/>
  <c r="L1728" i="12"/>
  <c r="K1728" i="12"/>
  <c r="L1727" i="12"/>
  <c r="K1727" i="12"/>
  <c r="L1726" i="12"/>
  <c r="K1726" i="12"/>
  <c r="L1725" i="12"/>
  <c r="K1725" i="12"/>
  <c r="L1724" i="12"/>
  <c r="K1724" i="12"/>
  <c r="L1723" i="12"/>
  <c r="K1723" i="12"/>
  <c r="L1722" i="12"/>
  <c r="K1722" i="12"/>
  <c r="L1721" i="12"/>
  <c r="K1721" i="12"/>
  <c r="L1720" i="12"/>
  <c r="K1720" i="12"/>
  <c r="L1719" i="12"/>
  <c r="K1719" i="12"/>
  <c r="L1718" i="12"/>
  <c r="K1718" i="12"/>
  <c r="L1717" i="12"/>
  <c r="K1717" i="12"/>
  <c r="L1716" i="12"/>
  <c r="K1716" i="12"/>
  <c r="L1715" i="12"/>
  <c r="K1715" i="12"/>
  <c r="L1714" i="12"/>
  <c r="K1714" i="12"/>
  <c r="L1713" i="12"/>
  <c r="K1713" i="12"/>
  <c r="L1712" i="12"/>
  <c r="K1712" i="12"/>
  <c r="L1711" i="12"/>
  <c r="K1711" i="12"/>
  <c r="L1710" i="12"/>
  <c r="K1710" i="12"/>
  <c r="L1709" i="12"/>
  <c r="K1709" i="12"/>
  <c r="L1708" i="12"/>
  <c r="K1708" i="12"/>
  <c r="L1707" i="12"/>
  <c r="K1707" i="12"/>
  <c r="L1706" i="12"/>
  <c r="K1706" i="12"/>
  <c r="L1705" i="12"/>
  <c r="K1705" i="12"/>
  <c r="L1704" i="12"/>
  <c r="K1704" i="12"/>
  <c r="L1703" i="12"/>
  <c r="K1703" i="12"/>
  <c r="L1702" i="12"/>
  <c r="K1702" i="12"/>
  <c r="L1701" i="12"/>
  <c r="K1701" i="12"/>
  <c r="L1700" i="12"/>
  <c r="K1700" i="12"/>
  <c r="L1699" i="12"/>
  <c r="K1699" i="12"/>
  <c r="L1698" i="12"/>
  <c r="K1698" i="12"/>
  <c r="L1697" i="12"/>
  <c r="K1697" i="12"/>
  <c r="L1696" i="12"/>
  <c r="K1696" i="12"/>
  <c r="L1695" i="12"/>
  <c r="K1695" i="12"/>
  <c r="L1694" i="12"/>
  <c r="K1694" i="12"/>
  <c r="L1693" i="12"/>
  <c r="K1693" i="12"/>
  <c r="L1692" i="12"/>
  <c r="K1692" i="12"/>
  <c r="L1691" i="12"/>
  <c r="K1691" i="12"/>
  <c r="L1690" i="12"/>
  <c r="K1690" i="12"/>
  <c r="L1689" i="12"/>
  <c r="K1689" i="12"/>
  <c r="L1688" i="12"/>
  <c r="K1688" i="12"/>
  <c r="L1687" i="12"/>
  <c r="K1687" i="12"/>
  <c r="L1686" i="12"/>
  <c r="K1686" i="12"/>
  <c r="L1685" i="12"/>
  <c r="K1685" i="12"/>
  <c r="L1684" i="12"/>
  <c r="K1684" i="12"/>
  <c r="L1683" i="12"/>
  <c r="K1683" i="12"/>
  <c r="L1682" i="12"/>
  <c r="K1682" i="12"/>
  <c r="L1681" i="12"/>
  <c r="K1681" i="12"/>
  <c r="L1680" i="12"/>
  <c r="K1680" i="12"/>
  <c r="L1679" i="12"/>
  <c r="K1679" i="12"/>
  <c r="L1678" i="12"/>
  <c r="K1678" i="12"/>
  <c r="L1677" i="12"/>
  <c r="K1677" i="12"/>
  <c r="L1676" i="12"/>
  <c r="K1676" i="12"/>
  <c r="L1675" i="12"/>
  <c r="K1675" i="12"/>
  <c r="L1674" i="12"/>
  <c r="K1674" i="12"/>
  <c r="L1673" i="12"/>
  <c r="K1673" i="12"/>
  <c r="L1672" i="12"/>
  <c r="K1672" i="12"/>
  <c r="L1671" i="12"/>
  <c r="K1671" i="12"/>
  <c r="L1670" i="12"/>
  <c r="K1670" i="12"/>
  <c r="L1669" i="12"/>
  <c r="K1669" i="12"/>
  <c r="L1668" i="12"/>
  <c r="K1668" i="12"/>
  <c r="L1667" i="12"/>
  <c r="K1667" i="12"/>
  <c r="L1666" i="12"/>
  <c r="K1666" i="12"/>
  <c r="L1665" i="12"/>
  <c r="K1665" i="12"/>
  <c r="L1664" i="12"/>
  <c r="K1664" i="12"/>
  <c r="L1663" i="12"/>
  <c r="K1663" i="12"/>
  <c r="L1662" i="12"/>
  <c r="K1662" i="12"/>
  <c r="L1661" i="12"/>
  <c r="K1661" i="12"/>
  <c r="L1660" i="12"/>
  <c r="K1660" i="12"/>
  <c r="L1659" i="12"/>
  <c r="K1659" i="12"/>
  <c r="L1658" i="12"/>
  <c r="K1658" i="12"/>
  <c r="L1657" i="12"/>
  <c r="K1657" i="12"/>
  <c r="L1656" i="12"/>
  <c r="K1656" i="12"/>
  <c r="L1655" i="12"/>
  <c r="K1655" i="12"/>
  <c r="L1654" i="12"/>
  <c r="K1654" i="12"/>
  <c r="L1653" i="12"/>
  <c r="K1653" i="12"/>
  <c r="L1652" i="12"/>
  <c r="K1652" i="12"/>
  <c r="L1651" i="12"/>
  <c r="K1651" i="12"/>
  <c r="L1650" i="12"/>
  <c r="K1650" i="12"/>
  <c r="L1649" i="12"/>
  <c r="K1649" i="12"/>
  <c r="L1648" i="12"/>
  <c r="K1648" i="12"/>
  <c r="L1647" i="12"/>
  <c r="K1647" i="12"/>
  <c r="L1646" i="12"/>
  <c r="K1646" i="12"/>
  <c r="L1645" i="12"/>
  <c r="K1645" i="12"/>
  <c r="L1644" i="12"/>
  <c r="K1644" i="12"/>
  <c r="L1643" i="12"/>
  <c r="K1643" i="12"/>
  <c r="L1642" i="12"/>
  <c r="K1642" i="12"/>
  <c r="L1641" i="12"/>
  <c r="K1641" i="12"/>
  <c r="L1640" i="12"/>
  <c r="K1640" i="12"/>
  <c r="L1639" i="12"/>
  <c r="K1639" i="12"/>
  <c r="L1638" i="12"/>
  <c r="K1638" i="12"/>
  <c r="L1637" i="12"/>
  <c r="K1637" i="12"/>
  <c r="L1636" i="12"/>
  <c r="K1636" i="12"/>
  <c r="L1635" i="12"/>
  <c r="K1635" i="12"/>
  <c r="L1634" i="12"/>
  <c r="K1634" i="12"/>
  <c r="L1633" i="12"/>
  <c r="K1633" i="12"/>
  <c r="L1632" i="12"/>
  <c r="K1632" i="12"/>
  <c r="L1631" i="12"/>
  <c r="K1631" i="12"/>
  <c r="L1630" i="12"/>
  <c r="K1630" i="12"/>
  <c r="L1629" i="12"/>
  <c r="K1629" i="12"/>
  <c r="L1628" i="12"/>
  <c r="K1628" i="12"/>
  <c r="L1627" i="12"/>
  <c r="K1627" i="12"/>
  <c r="L1626" i="12"/>
  <c r="K1626" i="12"/>
  <c r="L1625" i="12"/>
  <c r="K1625" i="12"/>
  <c r="L1624" i="12"/>
  <c r="K1624" i="12"/>
  <c r="L1623" i="12"/>
  <c r="K1623" i="12"/>
  <c r="L1622" i="12"/>
  <c r="K1622" i="12"/>
  <c r="L1621" i="12"/>
  <c r="K1621" i="12"/>
  <c r="L1620" i="12"/>
  <c r="K1620" i="12"/>
  <c r="L1619" i="12"/>
  <c r="K1619" i="12"/>
  <c r="L1618" i="12"/>
  <c r="K1618" i="12"/>
  <c r="L1617" i="12"/>
  <c r="K1617" i="12"/>
  <c r="L1616" i="12"/>
  <c r="K1616" i="12"/>
  <c r="L1615" i="12"/>
  <c r="K1615" i="12"/>
  <c r="L1614" i="12"/>
  <c r="K1614" i="12"/>
  <c r="L1613" i="12"/>
  <c r="K1613" i="12"/>
  <c r="L1612" i="12"/>
  <c r="K1612" i="12"/>
  <c r="L1611" i="12"/>
  <c r="K1611" i="12"/>
  <c r="L1610" i="12"/>
  <c r="K1610" i="12"/>
  <c r="L1609" i="12"/>
  <c r="K1609" i="12"/>
  <c r="L1608" i="12"/>
  <c r="K1608" i="12"/>
  <c r="L1607" i="12"/>
  <c r="K1607" i="12"/>
  <c r="L1606" i="12"/>
  <c r="K1606" i="12"/>
  <c r="L1605" i="12"/>
  <c r="K1605" i="12"/>
  <c r="L1604" i="12"/>
  <c r="K1604" i="12"/>
  <c r="L1603" i="12"/>
  <c r="K1603" i="12"/>
  <c r="L1602" i="12"/>
  <c r="K1602" i="12"/>
  <c r="L1601" i="12"/>
  <c r="K1601" i="12"/>
  <c r="L1600" i="12"/>
  <c r="K1600" i="12"/>
  <c r="L1599" i="12"/>
  <c r="K1599" i="12"/>
  <c r="L1598" i="12"/>
  <c r="K1598" i="12"/>
  <c r="L1597" i="12"/>
  <c r="K1597" i="12"/>
  <c r="L1596" i="12"/>
  <c r="K1596" i="12"/>
  <c r="L1595" i="12"/>
  <c r="K1595" i="12"/>
  <c r="L1594" i="12"/>
  <c r="K1594" i="12"/>
  <c r="L1593" i="12"/>
  <c r="K1593" i="12"/>
  <c r="L1592" i="12"/>
  <c r="K1592" i="12"/>
  <c r="L1591" i="12"/>
  <c r="K1591" i="12"/>
  <c r="L1590" i="12"/>
  <c r="K1590" i="12"/>
  <c r="L1589" i="12"/>
  <c r="K1589" i="12"/>
  <c r="L1588" i="12"/>
  <c r="K1588" i="12"/>
  <c r="L1587" i="12"/>
  <c r="K1587" i="12"/>
  <c r="L1586" i="12"/>
  <c r="K1586" i="12"/>
  <c r="L1585" i="12"/>
  <c r="K1585" i="12"/>
  <c r="L1584" i="12"/>
  <c r="K1584" i="12"/>
  <c r="L1583" i="12"/>
  <c r="K1583" i="12"/>
  <c r="L1582" i="12"/>
  <c r="K1582" i="12"/>
  <c r="L1581" i="12"/>
  <c r="K1581" i="12"/>
  <c r="L1580" i="12"/>
  <c r="K1580" i="12"/>
  <c r="L1579" i="12"/>
  <c r="K1579" i="12"/>
  <c r="L1578" i="12"/>
  <c r="K1578" i="12"/>
  <c r="L1577" i="12"/>
  <c r="K1577" i="12"/>
  <c r="L1576" i="12"/>
  <c r="K1576" i="12"/>
  <c r="L1575" i="12"/>
  <c r="K1575" i="12"/>
  <c r="L1574" i="12"/>
  <c r="K1574" i="12"/>
  <c r="L1573" i="12"/>
  <c r="K1573" i="12"/>
  <c r="L1572" i="12"/>
  <c r="K1572" i="12"/>
  <c r="L1571" i="12"/>
  <c r="K1571" i="12"/>
  <c r="L1570" i="12"/>
  <c r="K1570" i="12"/>
  <c r="L1569" i="12"/>
  <c r="K1569" i="12"/>
  <c r="L1568" i="12"/>
  <c r="K1568" i="12"/>
  <c r="L1567" i="12"/>
  <c r="K1567" i="12"/>
  <c r="L1566" i="12"/>
  <c r="K1566" i="12"/>
  <c r="L1565" i="12"/>
  <c r="K1565" i="12"/>
  <c r="L1564" i="12"/>
  <c r="K1564" i="12"/>
  <c r="L1563" i="12"/>
  <c r="K1563" i="12"/>
  <c r="L1562" i="12"/>
  <c r="K1562" i="12"/>
  <c r="L1561" i="12"/>
  <c r="K1561" i="12"/>
  <c r="L1560" i="12"/>
  <c r="K1560" i="12"/>
  <c r="L1559" i="12"/>
  <c r="K1559" i="12"/>
  <c r="L1558" i="12"/>
  <c r="K1558" i="12"/>
  <c r="L1557" i="12"/>
  <c r="K1557" i="12"/>
  <c r="L1556" i="12"/>
  <c r="K1556" i="12"/>
  <c r="L1555" i="12"/>
  <c r="K1555" i="12"/>
  <c r="L1554" i="12"/>
  <c r="K1554" i="12"/>
  <c r="L1553" i="12"/>
  <c r="K1553" i="12"/>
  <c r="L1552" i="12"/>
  <c r="K1552" i="12"/>
  <c r="L1551" i="12"/>
  <c r="K1551" i="12"/>
  <c r="L1550" i="12"/>
  <c r="K1550" i="12"/>
  <c r="L1549" i="12"/>
  <c r="K1549" i="12"/>
  <c r="L1548" i="12"/>
  <c r="K1548" i="12"/>
  <c r="L1547" i="12"/>
  <c r="K1547" i="12"/>
  <c r="L1546" i="12"/>
  <c r="K1546" i="12"/>
  <c r="L1545" i="12"/>
  <c r="K1545" i="12"/>
  <c r="L1544" i="12"/>
  <c r="K1544" i="12"/>
  <c r="L1543" i="12"/>
  <c r="K1543" i="12"/>
  <c r="L1542" i="12"/>
  <c r="K1542" i="12"/>
  <c r="L1541" i="12"/>
  <c r="K1541" i="12"/>
  <c r="L1540" i="12"/>
  <c r="K1540" i="12"/>
  <c r="L1539" i="12"/>
  <c r="K1539" i="12"/>
  <c r="L1538" i="12"/>
  <c r="K1538" i="12"/>
  <c r="L1537" i="12"/>
  <c r="K1537" i="12"/>
  <c r="L1536" i="12"/>
  <c r="K1536" i="12"/>
  <c r="L1535" i="12"/>
  <c r="K1535" i="12"/>
  <c r="L1534" i="12"/>
  <c r="K1534" i="12"/>
  <c r="L1533" i="12"/>
  <c r="K1533" i="12"/>
  <c r="L1532" i="12"/>
  <c r="K1532" i="12"/>
  <c r="L1531" i="12"/>
  <c r="K1531" i="12"/>
  <c r="L1530" i="12"/>
  <c r="K1530" i="12"/>
  <c r="L1529" i="12"/>
  <c r="K1529" i="12"/>
  <c r="L1528" i="12"/>
  <c r="K1528" i="12"/>
  <c r="L1527" i="12"/>
  <c r="K1527" i="12"/>
  <c r="L1526" i="12"/>
  <c r="K1526" i="12"/>
  <c r="L1525" i="12"/>
  <c r="K1525" i="12"/>
  <c r="L1524" i="12"/>
  <c r="K1524" i="12"/>
  <c r="L1523" i="12"/>
  <c r="K1523" i="12"/>
  <c r="L1522" i="12"/>
  <c r="K1522" i="12"/>
  <c r="L1521" i="12"/>
  <c r="K1521" i="12"/>
  <c r="L1520" i="12"/>
  <c r="K1520" i="12"/>
  <c r="L1519" i="12"/>
  <c r="K1519" i="12"/>
  <c r="L1518" i="12"/>
  <c r="K1518" i="12"/>
  <c r="L1517" i="12"/>
  <c r="K1517" i="12"/>
  <c r="L1516" i="12"/>
  <c r="K1516" i="12"/>
  <c r="L1515" i="12"/>
  <c r="K1515" i="12"/>
  <c r="L1514" i="12"/>
  <c r="K1514" i="12"/>
  <c r="L1513" i="12"/>
  <c r="K1513" i="12"/>
  <c r="L1512" i="12"/>
  <c r="K1512" i="12"/>
  <c r="L1511" i="12"/>
  <c r="K1511" i="12"/>
  <c r="L1510" i="12"/>
  <c r="K1510" i="12"/>
  <c r="L1509" i="12"/>
  <c r="K1509" i="12"/>
  <c r="L1508" i="12"/>
  <c r="K1508" i="12"/>
  <c r="L1507" i="12"/>
  <c r="K1507" i="12"/>
  <c r="L1506" i="12"/>
  <c r="K1506" i="12"/>
  <c r="L1505" i="12"/>
  <c r="K1505" i="12"/>
  <c r="L1504" i="12"/>
  <c r="K1504" i="12"/>
  <c r="L1503" i="12"/>
  <c r="K1503" i="12"/>
  <c r="L1502" i="12"/>
  <c r="K1502" i="12"/>
  <c r="L1501" i="12"/>
  <c r="K1501" i="12"/>
  <c r="L1500" i="12"/>
  <c r="K1500" i="12"/>
  <c r="L1499" i="12"/>
  <c r="K1499" i="12"/>
  <c r="L1498" i="12"/>
  <c r="K1498" i="12"/>
  <c r="L1497" i="12"/>
  <c r="K1497" i="12"/>
  <c r="L1496" i="12"/>
  <c r="K1496" i="12"/>
  <c r="L1495" i="12"/>
  <c r="K1495" i="12"/>
  <c r="L1494" i="12"/>
  <c r="K1494" i="12"/>
  <c r="L1493" i="12"/>
  <c r="K1493" i="12"/>
  <c r="L1492" i="12"/>
  <c r="K1492" i="12"/>
  <c r="L1491" i="12"/>
  <c r="K1491" i="12"/>
  <c r="L1490" i="12"/>
  <c r="K1490" i="12"/>
  <c r="L1489" i="12"/>
  <c r="K1489" i="12"/>
  <c r="L1488" i="12"/>
  <c r="K1488" i="12"/>
  <c r="L1487" i="12"/>
  <c r="K1487" i="12"/>
  <c r="L1486" i="12"/>
  <c r="K1486" i="12"/>
  <c r="L1485" i="12"/>
  <c r="K1485" i="12"/>
  <c r="L1484" i="12"/>
  <c r="K1484" i="12"/>
  <c r="L1483" i="12"/>
  <c r="K1483" i="12"/>
  <c r="L1482" i="12"/>
  <c r="K1482" i="12"/>
  <c r="L1481" i="12"/>
  <c r="K1481" i="12"/>
  <c r="L1480" i="12"/>
  <c r="K1480" i="12"/>
  <c r="L1479" i="12"/>
  <c r="K1479" i="12"/>
  <c r="L1478" i="12"/>
  <c r="K1478" i="12"/>
  <c r="L1477" i="12"/>
  <c r="K1477" i="12"/>
  <c r="L1476" i="12"/>
  <c r="K1476" i="12"/>
  <c r="L1475" i="12"/>
  <c r="K1475" i="12"/>
  <c r="L1474" i="12"/>
  <c r="K1474" i="12"/>
  <c r="L1473" i="12"/>
  <c r="K1473" i="12"/>
  <c r="L1472" i="12"/>
  <c r="K1472" i="12"/>
  <c r="L1471" i="12"/>
  <c r="K1471" i="12"/>
  <c r="L1470" i="12"/>
  <c r="K1470" i="12"/>
  <c r="L1469" i="12"/>
  <c r="K1469" i="12"/>
  <c r="L1468" i="12"/>
  <c r="K1468" i="12"/>
  <c r="L1467" i="12"/>
  <c r="K1467" i="12"/>
  <c r="L1466" i="12"/>
  <c r="K1466" i="12"/>
  <c r="L1465" i="12"/>
  <c r="K1465" i="12"/>
  <c r="L1464" i="12"/>
  <c r="K1464" i="12"/>
  <c r="L1463" i="12"/>
  <c r="K1463" i="12"/>
  <c r="L1462" i="12"/>
  <c r="K1462" i="12"/>
  <c r="L1461" i="12"/>
  <c r="K1461" i="12"/>
  <c r="L1460" i="12"/>
  <c r="K1460" i="12"/>
  <c r="L1459" i="12"/>
  <c r="K1459" i="12"/>
  <c r="L1458" i="12"/>
  <c r="K1458" i="12"/>
  <c r="L1457" i="12"/>
  <c r="K1457" i="12"/>
  <c r="L1456" i="12"/>
  <c r="K1456" i="12"/>
  <c r="L1455" i="12"/>
  <c r="K1455" i="12"/>
  <c r="L1454" i="12"/>
  <c r="K1454" i="12"/>
  <c r="L1453" i="12"/>
  <c r="K1453" i="12"/>
  <c r="L1452" i="12"/>
  <c r="K1452" i="12"/>
  <c r="L1451" i="12"/>
  <c r="K1451" i="12"/>
  <c r="L1450" i="12"/>
  <c r="K1450" i="12"/>
  <c r="L1449" i="12"/>
  <c r="K1449" i="12"/>
  <c r="L1448" i="12"/>
  <c r="K1448" i="12"/>
  <c r="L1447" i="12"/>
  <c r="K1447" i="12"/>
  <c r="L1446" i="12"/>
  <c r="K1446" i="12"/>
  <c r="L1445" i="12"/>
  <c r="K1445" i="12"/>
  <c r="L1444" i="12"/>
  <c r="K1444" i="12"/>
  <c r="L1443" i="12"/>
  <c r="K1443" i="12"/>
  <c r="L1442" i="12"/>
  <c r="K1442" i="12"/>
  <c r="L1441" i="12"/>
  <c r="K1441" i="12"/>
  <c r="L1440" i="12"/>
  <c r="K1440" i="12"/>
  <c r="L1439" i="12"/>
  <c r="K1439" i="12"/>
  <c r="L1438" i="12"/>
  <c r="K1438" i="12"/>
  <c r="L1437" i="12"/>
  <c r="K1437" i="12"/>
  <c r="L1436" i="12"/>
  <c r="K1436" i="12"/>
  <c r="L1435" i="12"/>
  <c r="K1435" i="12"/>
  <c r="L1434" i="12"/>
  <c r="K1434" i="12"/>
  <c r="L1433" i="12"/>
  <c r="K1433" i="12"/>
  <c r="L1432" i="12"/>
  <c r="K1432" i="12"/>
  <c r="L1431" i="12"/>
  <c r="K1431" i="12"/>
  <c r="L1430" i="12"/>
  <c r="K1430" i="12"/>
  <c r="L1429" i="12"/>
  <c r="K1429" i="12"/>
  <c r="L1428" i="12"/>
  <c r="K1428" i="12"/>
  <c r="L1427" i="12"/>
  <c r="K1427" i="12"/>
  <c r="L1426" i="12"/>
  <c r="K1426" i="12"/>
  <c r="L1425" i="12"/>
  <c r="K1425" i="12"/>
  <c r="L1424" i="12"/>
  <c r="K1424" i="12"/>
  <c r="L1423" i="12"/>
  <c r="K1423" i="12"/>
  <c r="L1422" i="12"/>
  <c r="K1422" i="12"/>
  <c r="L1421" i="12"/>
  <c r="K1421" i="12"/>
  <c r="L1420" i="12"/>
  <c r="K1420" i="12"/>
  <c r="L1419" i="12"/>
  <c r="K1419" i="12"/>
  <c r="L1418" i="12"/>
  <c r="K1418" i="12"/>
  <c r="L1417" i="12"/>
  <c r="K1417" i="12"/>
  <c r="L1416" i="12"/>
  <c r="K1416" i="12"/>
  <c r="L1415" i="12"/>
  <c r="K1415" i="12"/>
  <c r="L1414" i="12"/>
  <c r="K1414" i="12"/>
  <c r="L1413" i="12"/>
  <c r="K1413" i="12"/>
  <c r="L1412" i="12"/>
  <c r="K1412" i="12"/>
  <c r="L1411" i="12"/>
  <c r="K1411" i="12"/>
  <c r="L1410" i="12"/>
  <c r="K1410" i="12"/>
  <c r="L1409" i="12"/>
  <c r="K1409" i="12"/>
  <c r="L1408" i="12"/>
  <c r="K1408" i="12"/>
  <c r="L1407" i="12"/>
  <c r="K1407" i="12"/>
  <c r="L1406" i="12"/>
  <c r="K1406" i="12"/>
  <c r="L1405" i="12"/>
  <c r="K1405" i="12"/>
  <c r="L1404" i="12"/>
  <c r="K1404" i="12"/>
  <c r="L1403" i="12"/>
  <c r="K1403" i="12"/>
  <c r="L1402" i="12"/>
  <c r="K1402" i="12"/>
  <c r="L1401" i="12"/>
  <c r="K1401" i="12"/>
  <c r="L1400" i="12"/>
  <c r="K1400" i="12"/>
  <c r="L1399" i="12"/>
  <c r="K1399" i="12"/>
  <c r="L1398" i="12"/>
  <c r="K1398" i="12"/>
  <c r="L1397" i="12"/>
  <c r="K1397" i="12"/>
  <c r="L1396" i="12"/>
  <c r="K1396" i="12"/>
  <c r="L1395" i="12"/>
  <c r="K1395" i="12"/>
  <c r="L1394" i="12"/>
  <c r="K1394" i="12"/>
  <c r="L1393" i="12"/>
  <c r="K1393" i="12"/>
  <c r="L1392" i="12"/>
  <c r="K1392" i="12"/>
  <c r="L1391" i="12"/>
  <c r="K1391" i="12"/>
  <c r="L1390" i="12"/>
  <c r="K1390" i="12"/>
  <c r="L1389" i="12"/>
  <c r="K1389" i="12"/>
  <c r="L1388" i="12"/>
  <c r="K1388" i="12"/>
  <c r="L1387" i="12"/>
  <c r="K1387" i="12"/>
  <c r="L1386" i="12"/>
  <c r="K1386" i="12"/>
  <c r="L1385" i="12"/>
  <c r="K1385" i="12"/>
  <c r="L1384" i="12"/>
  <c r="K1384" i="12"/>
  <c r="L1383" i="12"/>
  <c r="K1383" i="12"/>
  <c r="L1382" i="12"/>
  <c r="K1382" i="12"/>
  <c r="L1381" i="12"/>
  <c r="K1381" i="12"/>
  <c r="L1380" i="12"/>
  <c r="K1380" i="12"/>
  <c r="L1379" i="12"/>
  <c r="K1379" i="12"/>
  <c r="L1378" i="12"/>
  <c r="K1378" i="12"/>
  <c r="L1377" i="12"/>
  <c r="K1377" i="12"/>
  <c r="L1376" i="12"/>
  <c r="K1376" i="12"/>
  <c r="L1375" i="12"/>
  <c r="K1375" i="12"/>
  <c r="L1374" i="12"/>
  <c r="K1374" i="12"/>
  <c r="L1373" i="12"/>
  <c r="K1373" i="12"/>
  <c r="L1372" i="12"/>
  <c r="K1372" i="12"/>
  <c r="L1371" i="12"/>
  <c r="K1371" i="12"/>
  <c r="L1370" i="12"/>
  <c r="K1370" i="12"/>
  <c r="L1369" i="12"/>
  <c r="K1369" i="12"/>
  <c r="L1368" i="12"/>
  <c r="K1368" i="12"/>
  <c r="L1367" i="12"/>
  <c r="K1367" i="12"/>
  <c r="L1366" i="12"/>
  <c r="K1366" i="12"/>
  <c r="L1365" i="12"/>
  <c r="K1365" i="12"/>
  <c r="L1364" i="12"/>
  <c r="K1364" i="12"/>
  <c r="L1363" i="12"/>
  <c r="K1363" i="12"/>
  <c r="L1362" i="12"/>
  <c r="K1362" i="12"/>
  <c r="L1361" i="12"/>
  <c r="K1361" i="12"/>
  <c r="L1360" i="12"/>
  <c r="K1360" i="12"/>
  <c r="L1359" i="12"/>
  <c r="K1359" i="12"/>
  <c r="L1358" i="12"/>
  <c r="K1358" i="12"/>
  <c r="L1357" i="12"/>
  <c r="K1357" i="12"/>
  <c r="L1356" i="12"/>
  <c r="K1356" i="12"/>
  <c r="L1355" i="12"/>
  <c r="K1355" i="12"/>
  <c r="L1354" i="12"/>
  <c r="K1354" i="12"/>
  <c r="L1353" i="12"/>
  <c r="K1353" i="12"/>
  <c r="L1352" i="12"/>
  <c r="K1352" i="12"/>
  <c r="L1351" i="12"/>
  <c r="K1351" i="12"/>
  <c r="L1350" i="12"/>
  <c r="K1350" i="12"/>
  <c r="L1349" i="12"/>
  <c r="K1349" i="12"/>
  <c r="L1348" i="12"/>
  <c r="K1348" i="12"/>
  <c r="L1347" i="12"/>
  <c r="K1347" i="12"/>
  <c r="L1346" i="12"/>
  <c r="K1346" i="12"/>
  <c r="L1345" i="12"/>
  <c r="K1345" i="12"/>
  <c r="L1344" i="12"/>
  <c r="K1344" i="12"/>
  <c r="L1343" i="12"/>
  <c r="K1343" i="12"/>
  <c r="L1342" i="12"/>
  <c r="K1342" i="12"/>
  <c r="L1341" i="12"/>
  <c r="K1341" i="12"/>
  <c r="L1340" i="12"/>
  <c r="K1340" i="12"/>
  <c r="L1339" i="12"/>
  <c r="K1339" i="12"/>
  <c r="L1338" i="12"/>
  <c r="K1338" i="12"/>
  <c r="L1337" i="12"/>
  <c r="K1337" i="12"/>
  <c r="L1336" i="12"/>
  <c r="K1336" i="12"/>
  <c r="L1335" i="12"/>
  <c r="K1335" i="12"/>
  <c r="L1334" i="12"/>
  <c r="K1334" i="12"/>
  <c r="L1333" i="12"/>
  <c r="K1333" i="12"/>
  <c r="L1332" i="12"/>
  <c r="K1332" i="12"/>
  <c r="L1331" i="12"/>
  <c r="K1331" i="12"/>
  <c r="L1330" i="12"/>
  <c r="K1330" i="12"/>
  <c r="L1329" i="12"/>
  <c r="K1329" i="12"/>
  <c r="L1328" i="12"/>
  <c r="K1328" i="12"/>
  <c r="L1327" i="12"/>
  <c r="K1327" i="12"/>
  <c r="L1326" i="12"/>
  <c r="K1326" i="12"/>
  <c r="L1325" i="12"/>
  <c r="K1325" i="12"/>
  <c r="L1324" i="12"/>
  <c r="K1324" i="12"/>
  <c r="L1323" i="12"/>
  <c r="K1323" i="12"/>
  <c r="L1322" i="12"/>
  <c r="K1322" i="12"/>
  <c r="L1321" i="12"/>
  <c r="K1321" i="12"/>
  <c r="L1320" i="12"/>
  <c r="K1320" i="12"/>
  <c r="L1319" i="12"/>
  <c r="K1319" i="12"/>
  <c r="L1318" i="12"/>
  <c r="K1318" i="12"/>
  <c r="L1317" i="12"/>
  <c r="K1317" i="12"/>
  <c r="L1316" i="12"/>
  <c r="K1316" i="12"/>
  <c r="L1315" i="12"/>
  <c r="K1315" i="12"/>
  <c r="L1314" i="12"/>
  <c r="K1314" i="12"/>
  <c r="L1313" i="12"/>
  <c r="K1313" i="12"/>
  <c r="L1312" i="12"/>
  <c r="K1312" i="12"/>
  <c r="L1311" i="12"/>
  <c r="K1311" i="12"/>
  <c r="L1310" i="12"/>
  <c r="K1310" i="12"/>
  <c r="L1309" i="12"/>
  <c r="K1309" i="12"/>
  <c r="L1308" i="12"/>
  <c r="K1308" i="12"/>
  <c r="L1307" i="12"/>
  <c r="K1307" i="12"/>
  <c r="L1306" i="12"/>
  <c r="K1306" i="12"/>
  <c r="L1305" i="12"/>
  <c r="K1305" i="12"/>
  <c r="L1304" i="12"/>
  <c r="K1304" i="12"/>
  <c r="L1303" i="12"/>
  <c r="K1303" i="12"/>
  <c r="L1302" i="12"/>
  <c r="K1302" i="12"/>
  <c r="L1301" i="12"/>
  <c r="K1301" i="12"/>
  <c r="L1300" i="12"/>
  <c r="K1300" i="12"/>
  <c r="L1299" i="12"/>
  <c r="K1299" i="12"/>
  <c r="L1298" i="12"/>
  <c r="K1298" i="12"/>
  <c r="L1297" i="12"/>
  <c r="K1297" i="12"/>
  <c r="L1296" i="12"/>
  <c r="K1296" i="12"/>
  <c r="L1295" i="12"/>
  <c r="K1295" i="12"/>
  <c r="L1294" i="12"/>
  <c r="K1294" i="12"/>
  <c r="L1293" i="12"/>
  <c r="K1293" i="12"/>
  <c r="L1292" i="12"/>
  <c r="K1292" i="12"/>
  <c r="L1291" i="12"/>
  <c r="K1291" i="12"/>
  <c r="L1290" i="12"/>
  <c r="K1290" i="12"/>
  <c r="L1289" i="12"/>
  <c r="K1289" i="12"/>
  <c r="L1288" i="12"/>
  <c r="K1288" i="12"/>
  <c r="L1287" i="12"/>
  <c r="K1287" i="12"/>
  <c r="L1286" i="12"/>
  <c r="K1286" i="12"/>
  <c r="L1285" i="12"/>
  <c r="K1285" i="12"/>
  <c r="L1284" i="12"/>
  <c r="K1284" i="12"/>
  <c r="L1283" i="12"/>
  <c r="K1283" i="12"/>
  <c r="L1282" i="12"/>
  <c r="K1282" i="12"/>
  <c r="L1281" i="12"/>
  <c r="K1281" i="12"/>
  <c r="L1280" i="12"/>
  <c r="K1280" i="12"/>
  <c r="L1279" i="12"/>
  <c r="K1279" i="12"/>
  <c r="L1278" i="12"/>
  <c r="K1278" i="12"/>
  <c r="L1277" i="12"/>
  <c r="K1277" i="12"/>
  <c r="L1276" i="12"/>
  <c r="K1276" i="12"/>
  <c r="L1275" i="12"/>
  <c r="K1275" i="12"/>
  <c r="L1274" i="12"/>
  <c r="K1274" i="12"/>
  <c r="L1273" i="12"/>
  <c r="K1273" i="12"/>
  <c r="L1272" i="12"/>
  <c r="K1272" i="12"/>
  <c r="L1271" i="12"/>
  <c r="K1271" i="12"/>
  <c r="L1270" i="12"/>
  <c r="K1270" i="12"/>
  <c r="L1269" i="12"/>
  <c r="K1269" i="12"/>
  <c r="L1268" i="12"/>
  <c r="K1268" i="12"/>
  <c r="L1267" i="12"/>
  <c r="K1267" i="12"/>
  <c r="L1266" i="12"/>
  <c r="K1266" i="12"/>
  <c r="L1265" i="12"/>
  <c r="K1265" i="12"/>
  <c r="L1264" i="12"/>
  <c r="K1264" i="12"/>
  <c r="L1263" i="12"/>
  <c r="K1263" i="12"/>
  <c r="L1262" i="12"/>
  <c r="K1262" i="12"/>
  <c r="L1261" i="12"/>
  <c r="K1261" i="12"/>
  <c r="L1260" i="12"/>
  <c r="K1260" i="12"/>
  <c r="L1259" i="12"/>
  <c r="K1259" i="12"/>
  <c r="L1258" i="12"/>
  <c r="K1258" i="12"/>
  <c r="L1257" i="12"/>
  <c r="K1257" i="12"/>
  <c r="L1256" i="12"/>
  <c r="K1256" i="12"/>
  <c r="L1255" i="12"/>
  <c r="K1255" i="12"/>
  <c r="L1254" i="12"/>
  <c r="K1254" i="12"/>
  <c r="L1253" i="12"/>
  <c r="K1253" i="12"/>
  <c r="L1252" i="12"/>
  <c r="K1252" i="12"/>
  <c r="L1251" i="12"/>
  <c r="K1251" i="12"/>
  <c r="L1250" i="12"/>
  <c r="K1250" i="12"/>
  <c r="L1249" i="12"/>
  <c r="K1249" i="12"/>
  <c r="L1248" i="12"/>
  <c r="K1248" i="12"/>
  <c r="L1247" i="12"/>
  <c r="K1247" i="12"/>
  <c r="L1246" i="12"/>
  <c r="K1246" i="12"/>
  <c r="L1245" i="12"/>
  <c r="K1245" i="12"/>
  <c r="L1244" i="12"/>
  <c r="K1244" i="12"/>
  <c r="L1243" i="12"/>
  <c r="K1243" i="12"/>
  <c r="L1242" i="12"/>
  <c r="K1242" i="12"/>
  <c r="L1241" i="12"/>
  <c r="K1241" i="12"/>
  <c r="L1240" i="12"/>
  <c r="K1240" i="12"/>
  <c r="L1239" i="12"/>
  <c r="K1239" i="12"/>
  <c r="L1238" i="12"/>
  <c r="K1238" i="12"/>
  <c r="L1237" i="12"/>
  <c r="K1237" i="12"/>
  <c r="L1236" i="12"/>
  <c r="K1236" i="12"/>
  <c r="L1235" i="12"/>
  <c r="K1235" i="12"/>
  <c r="L1234" i="12"/>
  <c r="K1234" i="12"/>
  <c r="L1233" i="12"/>
  <c r="K1233" i="12"/>
  <c r="L1232" i="12"/>
  <c r="K1232" i="12"/>
  <c r="L1231" i="12"/>
  <c r="K1231" i="12"/>
  <c r="L1230" i="12"/>
  <c r="K1230" i="12"/>
  <c r="L1229" i="12"/>
  <c r="K1229" i="12"/>
  <c r="L1228" i="12"/>
  <c r="K1228" i="12"/>
  <c r="L1227" i="12"/>
  <c r="K1227" i="12"/>
  <c r="L1226" i="12"/>
  <c r="K1226" i="12"/>
  <c r="L1225" i="12"/>
  <c r="K1225" i="12"/>
  <c r="L1224" i="12"/>
  <c r="K1224" i="12"/>
  <c r="L1223" i="12"/>
  <c r="K1223" i="12"/>
  <c r="L1222" i="12"/>
  <c r="K1222" i="12"/>
  <c r="L1221" i="12"/>
  <c r="K1221" i="12"/>
  <c r="L1220" i="12"/>
  <c r="K1220" i="12"/>
  <c r="L1219" i="12"/>
  <c r="K1219" i="12"/>
  <c r="L1218" i="12"/>
  <c r="K1218" i="12"/>
  <c r="L1217" i="12"/>
  <c r="K1217" i="12"/>
  <c r="L1216" i="12"/>
  <c r="K1216" i="12"/>
  <c r="L1215" i="12"/>
  <c r="K1215" i="12"/>
  <c r="L1214" i="12"/>
  <c r="K1214" i="12"/>
  <c r="L1213" i="12"/>
  <c r="K1213" i="12"/>
  <c r="L1212" i="12"/>
  <c r="K1212" i="12"/>
  <c r="L1211" i="12"/>
  <c r="K1211" i="12"/>
  <c r="L1210" i="12"/>
  <c r="K1210" i="12"/>
  <c r="L1209" i="12"/>
  <c r="K1209" i="12"/>
  <c r="L1208" i="12"/>
  <c r="K1208" i="12"/>
  <c r="L1207" i="12"/>
  <c r="K1207" i="12"/>
  <c r="L1206" i="12"/>
  <c r="K1206" i="12"/>
  <c r="L1205" i="12"/>
  <c r="K1205" i="12"/>
  <c r="L1204" i="12"/>
  <c r="K1204" i="12"/>
  <c r="L1203" i="12"/>
  <c r="K1203" i="12"/>
  <c r="L1202" i="12"/>
  <c r="K1202" i="12"/>
  <c r="L1201" i="12"/>
  <c r="K1201" i="12"/>
  <c r="L1200" i="12"/>
  <c r="K1200" i="12"/>
  <c r="L1199" i="12"/>
  <c r="K1199" i="12"/>
  <c r="L1198" i="12"/>
  <c r="K1198" i="12"/>
  <c r="L1197" i="12"/>
  <c r="K1197" i="12"/>
  <c r="L1196" i="12"/>
  <c r="K1196" i="12"/>
  <c r="L1195" i="12"/>
  <c r="K1195" i="12"/>
  <c r="L1194" i="12"/>
  <c r="K1194" i="12"/>
  <c r="L1193" i="12"/>
  <c r="K1193" i="12"/>
  <c r="L1192" i="12"/>
  <c r="K1192" i="12"/>
  <c r="L1191" i="12"/>
  <c r="K1191" i="12"/>
  <c r="L1190" i="12"/>
  <c r="K1190" i="12"/>
  <c r="L1189" i="12"/>
  <c r="K1189" i="12"/>
  <c r="L1188" i="12"/>
  <c r="K1188" i="12"/>
  <c r="L1187" i="12"/>
  <c r="K1187" i="12"/>
  <c r="L1186" i="12"/>
  <c r="K1186" i="12"/>
  <c r="L1185" i="12"/>
  <c r="K1185" i="12"/>
  <c r="L1184" i="12"/>
  <c r="K1184" i="12"/>
  <c r="L1183" i="12"/>
  <c r="K1183" i="12"/>
  <c r="L1182" i="12"/>
  <c r="K1182" i="12"/>
  <c r="L1181" i="12"/>
  <c r="K1181" i="12"/>
  <c r="L1180" i="12"/>
  <c r="K1180" i="12"/>
  <c r="L1179" i="12"/>
  <c r="K1179" i="12"/>
  <c r="L1178" i="12"/>
  <c r="K1178" i="12"/>
  <c r="L1177" i="12"/>
  <c r="K1177" i="12"/>
  <c r="L1176" i="12"/>
  <c r="K1176" i="12"/>
  <c r="L1175" i="12"/>
  <c r="K1175" i="12"/>
  <c r="L1174" i="12"/>
  <c r="K1174" i="12"/>
  <c r="L1173" i="12"/>
  <c r="K1173" i="12"/>
  <c r="L1172" i="12"/>
  <c r="K1172" i="12"/>
  <c r="L1171" i="12"/>
  <c r="K1171" i="12"/>
  <c r="L1170" i="12"/>
  <c r="K1170" i="12"/>
  <c r="L1169" i="12"/>
  <c r="K1169" i="12"/>
  <c r="L1168" i="12"/>
  <c r="K1168" i="12"/>
  <c r="L1167" i="12"/>
  <c r="K1167" i="12"/>
  <c r="L1166" i="12"/>
  <c r="K1166" i="12"/>
  <c r="L1165" i="12"/>
  <c r="K1165" i="12"/>
  <c r="L1164" i="12"/>
  <c r="K1164" i="12"/>
  <c r="L1163" i="12"/>
  <c r="K1163" i="12"/>
  <c r="L1162" i="12"/>
  <c r="K1162" i="12"/>
  <c r="L1161" i="12"/>
  <c r="K1161" i="12"/>
  <c r="L1160" i="12"/>
  <c r="K1160" i="12"/>
  <c r="L1159" i="12"/>
  <c r="K1159" i="12"/>
  <c r="L1158" i="12"/>
  <c r="K1158" i="12"/>
  <c r="L1157" i="12"/>
  <c r="K1157" i="12"/>
  <c r="L1156" i="12"/>
  <c r="K1156" i="12"/>
  <c r="L1155" i="12"/>
  <c r="K1155" i="12"/>
  <c r="L1154" i="12"/>
  <c r="K1154" i="12"/>
  <c r="L1153" i="12"/>
  <c r="K1153" i="12"/>
  <c r="L1152" i="12"/>
  <c r="K1152" i="12"/>
  <c r="L1151" i="12"/>
  <c r="K1151" i="12"/>
  <c r="L1150" i="12"/>
  <c r="K1150" i="12"/>
  <c r="L1149" i="12"/>
  <c r="K1149" i="12"/>
  <c r="L1148" i="12"/>
  <c r="K1148" i="12"/>
  <c r="L1147" i="12"/>
  <c r="K1147" i="12"/>
  <c r="L1146" i="12"/>
  <c r="K1146" i="12"/>
  <c r="L1145" i="12"/>
  <c r="K1145" i="12"/>
  <c r="L1144" i="12"/>
  <c r="K1144" i="12"/>
  <c r="L1143" i="12"/>
  <c r="K1143" i="12"/>
  <c r="L1142" i="12"/>
  <c r="K1142" i="12"/>
  <c r="L1141" i="12"/>
  <c r="K1141" i="12"/>
  <c r="L1140" i="12"/>
  <c r="K1140" i="12"/>
  <c r="L1139" i="12"/>
  <c r="K1139" i="12"/>
  <c r="L1138" i="12"/>
  <c r="K1138" i="12"/>
  <c r="L1137" i="12"/>
  <c r="K1137" i="12"/>
  <c r="L1136" i="12"/>
  <c r="K1136" i="12"/>
  <c r="L1135" i="12"/>
  <c r="K1135" i="12"/>
  <c r="L1134" i="12"/>
  <c r="K1134" i="12"/>
  <c r="L1133" i="12"/>
  <c r="K1133" i="12"/>
  <c r="L1132" i="12"/>
  <c r="K1132" i="12"/>
  <c r="L1131" i="12"/>
  <c r="K1131" i="12"/>
  <c r="L1130" i="12"/>
  <c r="K1130" i="12"/>
  <c r="L1129" i="12"/>
  <c r="K1129" i="12"/>
  <c r="L1128" i="12"/>
  <c r="K1128" i="12"/>
  <c r="L1127" i="12"/>
  <c r="K1127" i="12"/>
  <c r="L1126" i="12"/>
  <c r="K1126" i="12"/>
  <c r="L1125" i="12"/>
  <c r="K1125" i="12"/>
  <c r="L1124" i="12"/>
  <c r="K1124" i="12"/>
  <c r="L1123" i="12"/>
  <c r="K1123" i="12"/>
  <c r="L1122" i="12"/>
  <c r="K1122" i="12"/>
  <c r="L1121" i="12"/>
  <c r="K1121" i="12"/>
  <c r="L1120" i="12"/>
  <c r="K1120" i="12"/>
  <c r="L1119" i="12"/>
  <c r="K1119" i="12"/>
  <c r="L1118" i="12"/>
  <c r="K1118" i="12"/>
  <c r="L1117" i="12"/>
  <c r="K1117" i="12"/>
  <c r="L1116" i="12"/>
  <c r="K1116" i="12"/>
  <c r="L1115" i="12"/>
  <c r="K1115" i="12"/>
  <c r="L1114" i="12"/>
  <c r="K1114" i="12"/>
  <c r="L1113" i="12"/>
  <c r="K1113" i="12"/>
  <c r="L1112" i="12"/>
  <c r="K1112" i="12"/>
  <c r="L1111" i="12"/>
  <c r="K1111" i="12"/>
  <c r="L1110" i="12"/>
  <c r="K1110" i="12"/>
  <c r="L1109" i="12"/>
  <c r="K1109" i="12"/>
  <c r="L1108" i="12"/>
  <c r="K1108" i="12"/>
  <c r="L1107" i="12"/>
  <c r="K1107" i="12"/>
  <c r="L1106" i="12"/>
  <c r="K1106" i="12"/>
  <c r="L1105" i="12"/>
  <c r="K1105" i="12"/>
  <c r="L1104" i="12"/>
  <c r="K1104" i="12"/>
  <c r="L1103" i="12"/>
  <c r="K1103" i="12"/>
  <c r="L1102" i="12"/>
  <c r="K1102" i="12"/>
  <c r="L1101" i="12"/>
  <c r="K1101" i="12"/>
  <c r="L1100" i="12"/>
  <c r="K1100" i="12"/>
  <c r="L1099" i="12"/>
  <c r="K1099" i="12"/>
  <c r="L1098" i="12"/>
  <c r="K1098" i="12"/>
  <c r="L1097" i="12"/>
  <c r="K1097" i="12"/>
  <c r="L1096" i="12"/>
  <c r="K1096" i="12"/>
  <c r="L1095" i="12"/>
  <c r="K1095" i="12"/>
  <c r="L1094" i="12"/>
  <c r="K1094" i="12"/>
  <c r="L1093" i="12"/>
  <c r="K1093" i="12"/>
  <c r="L1092" i="12"/>
  <c r="K1092" i="12"/>
  <c r="L1091" i="12"/>
  <c r="K1091" i="12"/>
  <c r="L1090" i="12"/>
  <c r="K1090" i="12"/>
  <c r="L1089" i="12"/>
  <c r="K1089" i="12"/>
  <c r="L1088" i="12"/>
  <c r="K1088" i="12"/>
  <c r="L1087" i="12"/>
  <c r="K1087" i="12"/>
  <c r="L1086" i="12"/>
  <c r="K1086" i="12"/>
  <c r="L1085" i="12"/>
  <c r="K1085" i="12"/>
  <c r="L1084" i="12"/>
  <c r="K1084" i="12"/>
  <c r="L1083" i="12"/>
  <c r="K1083" i="12"/>
  <c r="L1082" i="12"/>
  <c r="K1082" i="12"/>
  <c r="L1081" i="12"/>
  <c r="K1081" i="12"/>
  <c r="L1080" i="12"/>
  <c r="K1080" i="12"/>
  <c r="L1079" i="12"/>
  <c r="K1079" i="12"/>
  <c r="L1078" i="12"/>
  <c r="K1078" i="12"/>
  <c r="L1077" i="12"/>
  <c r="K1077" i="12"/>
  <c r="L1076" i="12"/>
  <c r="K1076" i="12"/>
  <c r="L1075" i="12"/>
  <c r="K1075" i="12"/>
  <c r="L1074" i="12"/>
  <c r="K1074" i="12"/>
  <c r="L1073" i="12"/>
  <c r="K1073" i="12"/>
  <c r="L1072" i="12"/>
  <c r="K1072" i="12"/>
  <c r="L1071" i="12"/>
  <c r="K1071" i="12"/>
  <c r="L1070" i="12"/>
  <c r="K1070" i="12"/>
  <c r="L1069" i="12"/>
  <c r="K1069" i="12"/>
  <c r="L1068" i="12"/>
  <c r="K1068" i="12"/>
  <c r="L1067" i="12"/>
  <c r="K1067" i="12"/>
  <c r="L1066" i="12"/>
  <c r="K1066" i="12"/>
  <c r="L1065" i="12"/>
  <c r="K1065" i="12"/>
  <c r="L1064" i="12"/>
  <c r="K1064" i="12"/>
  <c r="C32" i="82" l="1"/>
  <c r="D31" i="82"/>
  <c r="E31" i="82" s="1"/>
  <c r="F31" i="82" s="1"/>
  <c r="R36" i="75"/>
  <c r="A37" i="75"/>
  <c r="A38" i="74"/>
  <c r="R37" i="74"/>
  <c r="R35" i="73"/>
  <c r="A36" i="73"/>
  <c r="N1165" i="12"/>
  <c r="N1193" i="12"/>
  <c r="N1199" i="12"/>
  <c r="N1203" i="12"/>
  <c r="N1207" i="12"/>
  <c r="N1217" i="12"/>
  <c r="N1225" i="12"/>
  <c r="N1237" i="12"/>
  <c r="N1257" i="12"/>
  <c r="N1267" i="12"/>
  <c r="N1271" i="12"/>
  <c r="N1311" i="12"/>
  <c r="N1317" i="12"/>
  <c r="N1333" i="12"/>
  <c r="N1353" i="12"/>
  <c r="N1425" i="12"/>
  <c r="N1463" i="12"/>
  <c r="N1469" i="12"/>
  <c r="N1481" i="12"/>
  <c r="N1497" i="12"/>
  <c r="N1501" i="12"/>
  <c r="N1509" i="12"/>
  <c r="N1513" i="12"/>
  <c r="N1521" i="12"/>
  <c r="N1533" i="12"/>
  <c r="N1541" i="12"/>
  <c r="N1543" i="12"/>
  <c r="N1545" i="12"/>
  <c r="N1565" i="12"/>
  <c r="N1575" i="12"/>
  <c r="N1639" i="12"/>
  <c r="N1653" i="12"/>
  <c r="N1661" i="12"/>
  <c r="N1711" i="12"/>
  <c r="N1727" i="12"/>
  <c r="N1741" i="12"/>
  <c r="N1476" i="12"/>
  <c r="N1488" i="12"/>
  <c r="N1496" i="12"/>
  <c r="N1524" i="12"/>
  <c r="N1729" i="12"/>
  <c r="N1677" i="12"/>
  <c r="N1068" i="12"/>
  <c r="N1072" i="12"/>
  <c r="N1080" i="12"/>
  <c r="N1084" i="12"/>
  <c r="N1088" i="12"/>
  <c r="N1128" i="12"/>
  <c r="N1132" i="12"/>
  <c r="N1140" i="12"/>
  <c r="N1144" i="12"/>
  <c r="N1152" i="12"/>
  <c r="N1160" i="12"/>
  <c r="N1164" i="12"/>
  <c r="N1204" i="12"/>
  <c r="N1224" i="12"/>
  <c r="N1232" i="12"/>
  <c r="N1240" i="12"/>
  <c r="N1248" i="12"/>
  <c r="N1260" i="12"/>
  <c r="N1340" i="12"/>
  <c r="N1344" i="12"/>
  <c r="N1352" i="12"/>
  <c r="N1356" i="12"/>
  <c r="N1420" i="12"/>
  <c r="N1432" i="12"/>
  <c r="N1440" i="12"/>
  <c r="N1444" i="12"/>
  <c r="N1452" i="12"/>
  <c r="N1456" i="12"/>
  <c r="N1460" i="12"/>
  <c r="N1464" i="12"/>
  <c r="N1468" i="12"/>
  <c r="N1472" i="12"/>
  <c r="N1689" i="12"/>
  <c r="N1206" i="12"/>
  <c r="N1210" i="12"/>
  <c r="N1238" i="12"/>
  <c r="N1258" i="12"/>
  <c r="N1342" i="12"/>
  <c r="N1354" i="12"/>
  <c r="N1374" i="12"/>
  <c r="N1382" i="12"/>
  <c r="N1394" i="12"/>
  <c r="N1406" i="12"/>
  <c r="N1418" i="12"/>
  <c r="N1470" i="12"/>
  <c r="N1191" i="12"/>
  <c r="N1595" i="12"/>
  <c r="N1627" i="12"/>
  <c r="N1089" i="12"/>
  <c r="N1121" i="12"/>
  <c r="N1125" i="12"/>
  <c r="N1137" i="12"/>
  <c r="N1161" i="12"/>
  <c r="N1196" i="12"/>
  <c r="N1312" i="12"/>
  <c r="N1360" i="12"/>
  <c r="N1368" i="12"/>
  <c r="N1384" i="12"/>
  <c r="N1396" i="12"/>
  <c r="N1548" i="12"/>
  <c r="N1556" i="12"/>
  <c r="N1560" i="12"/>
  <c r="N1568" i="12"/>
  <c r="N1576" i="12"/>
  <c r="N1588" i="12"/>
  <c r="N1620" i="12"/>
  <c r="N1624" i="12"/>
  <c r="N1628" i="12"/>
  <c r="N1632" i="12"/>
  <c r="N1656" i="12"/>
  <c r="N1660" i="12"/>
  <c r="N1664" i="12"/>
  <c r="N1672" i="12"/>
  <c r="N1680" i="12"/>
  <c r="N1688" i="12"/>
  <c r="N1692" i="12"/>
  <c r="N1696" i="12"/>
  <c r="N1704" i="12"/>
  <c r="N1708" i="12"/>
  <c r="N1724" i="12"/>
  <c r="N1379" i="12"/>
  <c r="N1122" i="12"/>
  <c r="N1126" i="12"/>
  <c r="N1130" i="12"/>
  <c r="N1142" i="12"/>
  <c r="N1146" i="12"/>
  <c r="N1150" i="12"/>
  <c r="N1154" i="12"/>
  <c r="N1158" i="12"/>
  <c r="N1305" i="12"/>
  <c r="N1697" i="12"/>
  <c r="N1713" i="12"/>
  <c r="N1725" i="12"/>
  <c r="N1171" i="12"/>
  <c r="N1187" i="12"/>
  <c r="N1391" i="12"/>
  <c r="N1495" i="12"/>
  <c r="N1091" i="12"/>
  <c r="N1103" i="12"/>
  <c r="N1107" i="12"/>
  <c r="N1119" i="12"/>
  <c r="N1135" i="12"/>
  <c r="N1139" i="12"/>
  <c r="N1151" i="12"/>
  <c r="N1166" i="12"/>
  <c r="N1542" i="12"/>
  <c r="N1546" i="12"/>
  <c r="N1566" i="12"/>
  <c r="N1570" i="12"/>
  <c r="N1574" i="12"/>
  <c r="N1662" i="12"/>
  <c r="N1678" i="12"/>
  <c r="N1682" i="12"/>
  <c r="N1694" i="12"/>
  <c r="N1702" i="12"/>
  <c r="N1706" i="12"/>
  <c r="N1722" i="12"/>
  <c r="N1726" i="12"/>
  <c r="N1081" i="12"/>
  <c r="N1113" i="12"/>
  <c r="N1216" i="12"/>
  <c r="N1231" i="12"/>
  <c r="N1243" i="12"/>
  <c r="N1330" i="12"/>
  <c r="N1334" i="12"/>
  <c r="N1536" i="12"/>
  <c r="N1295" i="12"/>
  <c r="N1580" i="12"/>
  <c r="N1596" i="12"/>
  <c r="N1600" i="12"/>
  <c r="N1612" i="12"/>
  <c r="N1735" i="12"/>
  <c r="N1739" i="12"/>
  <c r="N1074" i="12"/>
  <c r="N1078" i="12"/>
  <c r="N1102" i="12"/>
  <c r="N1106" i="12"/>
  <c r="N1174" i="12"/>
  <c r="N1178" i="12"/>
  <c r="N1186" i="12"/>
  <c r="N1190" i="12"/>
  <c r="N1228" i="12"/>
  <c r="N1272" i="12"/>
  <c r="N1304" i="12"/>
  <c r="N1308" i="12"/>
  <c r="N1323" i="12"/>
  <c r="N1327" i="12"/>
  <c r="N1347" i="12"/>
  <c r="N1351" i="12"/>
  <c r="N1415" i="12"/>
  <c r="N1482" i="12"/>
  <c r="N1502" i="12"/>
  <c r="N1510" i="12"/>
  <c r="N1522" i="12"/>
  <c r="N1585" i="12"/>
  <c r="N1601" i="12"/>
  <c r="N1605" i="12"/>
  <c r="N1609" i="12"/>
  <c r="N1617" i="12"/>
  <c r="N1629" i="12"/>
  <c r="N1640" i="12"/>
  <c r="N1648" i="12"/>
  <c r="N1652" i="12"/>
  <c r="N1684" i="12"/>
  <c r="N1716" i="12"/>
  <c r="N1732" i="12"/>
  <c r="N1740" i="12"/>
  <c r="N1687" i="12"/>
  <c r="N1275" i="12"/>
  <c r="N1067" i="12"/>
  <c r="N1071" i="12"/>
  <c r="N1083" i="12"/>
  <c r="N1155" i="12"/>
  <c r="N1175" i="12"/>
  <c r="N1198" i="12"/>
  <c r="N1218" i="12"/>
  <c r="N1249" i="12"/>
  <c r="N1269" i="12"/>
  <c r="N1376" i="12"/>
  <c r="N1400" i="12"/>
  <c r="N1404" i="12"/>
  <c r="N1408" i="12"/>
  <c r="N1423" i="12"/>
  <c r="N1427" i="12"/>
  <c r="N1435" i="12"/>
  <c r="N1443" i="12"/>
  <c r="N1455" i="12"/>
  <c r="N1479" i="12"/>
  <c r="N1511" i="12"/>
  <c r="N1586" i="12"/>
  <c r="N1598" i="12"/>
  <c r="N1606" i="12"/>
  <c r="N1630" i="12"/>
  <c r="N1719" i="12"/>
  <c r="N1185" i="12"/>
  <c r="N1737" i="12"/>
  <c r="N1291" i="12"/>
  <c r="N1120" i="12"/>
  <c r="N1172" i="12"/>
  <c r="N1192" i="12"/>
  <c r="N1242" i="12"/>
  <c r="N1274" i="12"/>
  <c r="N1286" i="12"/>
  <c r="N1290" i="12"/>
  <c r="N1302" i="12"/>
  <c r="N1310" i="12"/>
  <c r="N1373" i="12"/>
  <c r="N1397" i="12"/>
  <c r="N1405" i="12"/>
  <c r="N1413" i="12"/>
  <c r="N1417" i="12"/>
  <c r="N1424" i="12"/>
  <c r="N1428" i="12"/>
  <c r="N1484" i="12"/>
  <c r="N1504" i="12"/>
  <c r="N1508" i="12"/>
  <c r="N1516" i="12"/>
  <c r="N1520" i="12"/>
  <c r="N1531" i="12"/>
  <c r="N1535" i="12"/>
  <c r="N1551" i="12"/>
  <c r="N1559" i="12"/>
  <c r="N1607" i="12"/>
  <c r="N1742" i="12"/>
  <c r="N1270" i="12"/>
  <c r="N1251" i="12"/>
  <c r="N1134" i="12"/>
  <c r="N1138" i="12"/>
  <c r="N1221" i="12"/>
  <c r="N1467" i="12"/>
  <c r="N1540" i="12"/>
  <c r="N1616" i="12"/>
  <c r="N1064" i="12"/>
  <c r="N1095" i="12"/>
  <c r="N1099" i="12"/>
  <c r="N1184" i="12"/>
  <c r="N1263" i="12"/>
  <c r="N1298" i="12"/>
  <c r="N1348" i="12"/>
  <c r="N1367" i="12"/>
  <c r="N1436" i="12"/>
  <c r="N1448" i="12"/>
  <c r="N1475" i="12"/>
  <c r="N1552" i="12"/>
  <c r="N1635" i="12"/>
  <c r="N1647" i="12"/>
  <c r="N1736" i="12"/>
  <c r="N1065" i="12"/>
  <c r="N1073" i="12"/>
  <c r="N1077" i="12"/>
  <c r="N1096" i="12"/>
  <c r="N1100" i="12"/>
  <c r="N1108" i="12"/>
  <c r="N1112" i="12"/>
  <c r="N1123" i="12"/>
  <c r="N1127" i="12"/>
  <c r="N1131" i="12"/>
  <c r="N1200" i="12"/>
  <c r="N1215" i="12"/>
  <c r="N1252" i="12"/>
  <c r="N1256" i="12"/>
  <c r="N1264" i="12"/>
  <c r="N1283" i="12"/>
  <c r="N1299" i="12"/>
  <c r="N1314" i="12"/>
  <c r="N1318" i="12"/>
  <c r="N1337" i="12"/>
  <c r="N1345" i="12"/>
  <c r="N1349" i="12"/>
  <c r="N1364" i="12"/>
  <c r="N1371" i="12"/>
  <c r="N1383" i="12"/>
  <c r="N1426" i="12"/>
  <c r="N1437" i="12"/>
  <c r="N1445" i="12"/>
  <c r="N1449" i="12"/>
  <c r="N1457" i="12"/>
  <c r="N1534" i="12"/>
  <c r="N1549" i="12"/>
  <c r="N1553" i="12"/>
  <c r="N1564" i="12"/>
  <c r="N1572" i="12"/>
  <c r="N1583" i="12"/>
  <c r="N1610" i="12"/>
  <c r="N1644" i="12"/>
  <c r="N1655" i="12"/>
  <c r="N1659" i="12"/>
  <c r="N1663" i="12"/>
  <c r="N1675" i="12"/>
  <c r="N1690" i="12"/>
  <c r="N1698" i="12"/>
  <c r="N1544" i="12"/>
  <c r="N1571" i="12"/>
  <c r="N1066" i="12"/>
  <c r="N1082" i="12"/>
  <c r="N1086" i="12"/>
  <c r="N1093" i="12"/>
  <c r="N1101" i="12"/>
  <c r="N1105" i="12"/>
  <c r="N1159" i="12"/>
  <c r="N1167" i="12"/>
  <c r="N1219" i="12"/>
  <c r="N1246" i="12"/>
  <c r="N1265" i="12"/>
  <c r="N1276" i="12"/>
  <c r="N1280" i="12"/>
  <c r="N1288" i="12"/>
  <c r="N1292" i="12"/>
  <c r="N1300" i="12"/>
  <c r="N1331" i="12"/>
  <c r="N1350" i="12"/>
  <c r="N1361" i="12"/>
  <c r="N1372" i="12"/>
  <c r="N1388" i="12"/>
  <c r="N1392" i="12"/>
  <c r="N1399" i="12"/>
  <c r="N1403" i="12"/>
  <c r="N1407" i="12"/>
  <c r="N1438" i="12"/>
  <c r="N1442" i="12"/>
  <c r="N1446" i="12"/>
  <c r="N1450" i="12"/>
  <c r="N1458" i="12"/>
  <c r="N1477" i="12"/>
  <c r="N1492" i="12"/>
  <c r="N1499" i="12"/>
  <c r="N1507" i="12"/>
  <c r="N1519" i="12"/>
  <c r="N1527" i="12"/>
  <c r="N1554" i="12"/>
  <c r="N1577" i="12"/>
  <c r="N1592" i="12"/>
  <c r="N1603" i="12"/>
  <c r="N1637" i="12"/>
  <c r="N1641" i="12"/>
  <c r="N1649" i="12"/>
  <c r="N1668" i="12"/>
  <c r="N1676" i="12"/>
  <c r="N1695" i="12"/>
  <c r="N1699" i="12"/>
  <c r="N1707" i="12"/>
  <c r="N1734" i="12"/>
  <c r="N1712" i="12"/>
  <c r="N1705" i="12"/>
  <c r="N1075" i="12"/>
  <c r="N1079" i="12"/>
  <c r="N1094" i="12"/>
  <c r="N1098" i="12"/>
  <c r="N1110" i="12"/>
  <c r="N1114" i="12"/>
  <c r="N1118" i="12"/>
  <c r="N1145" i="12"/>
  <c r="N1153" i="12"/>
  <c r="N1168" i="12"/>
  <c r="N1183" i="12"/>
  <c r="N1235" i="12"/>
  <c r="N1239" i="12"/>
  <c r="N1281" i="12"/>
  <c r="N1285" i="12"/>
  <c r="N1293" i="12"/>
  <c r="N1297" i="12"/>
  <c r="N1301" i="12"/>
  <c r="N1320" i="12"/>
  <c r="N1324" i="12"/>
  <c r="N1332" i="12"/>
  <c r="N1381" i="12"/>
  <c r="N1385" i="12"/>
  <c r="N1393" i="12"/>
  <c r="N1412" i="12"/>
  <c r="N1416" i="12"/>
  <c r="N1431" i="12"/>
  <c r="N1447" i="12"/>
  <c r="N1478" i="12"/>
  <c r="N1489" i="12"/>
  <c r="N1500" i="12"/>
  <c r="N1512" i="12"/>
  <c r="N1528" i="12"/>
  <c r="N1532" i="12"/>
  <c r="N1578" i="12"/>
  <c r="N1597" i="12"/>
  <c r="N1604" i="12"/>
  <c r="N1608" i="12"/>
  <c r="N1623" i="12"/>
  <c r="N1638" i="12"/>
  <c r="N1650" i="12"/>
  <c r="N1681" i="12"/>
  <c r="N1700" i="12"/>
  <c r="N1723" i="12"/>
  <c r="N1284" i="12"/>
  <c r="N1459" i="12"/>
  <c r="N1667" i="12"/>
  <c r="N1156" i="12"/>
  <c r="N1188" i="12"/>
  <c r="N1359" i="12"/>
  <c r="N1615" i="12"/>
  <c r="N1730" i="12"/>
  <c r="N1076" i="12"/>
  <c r="N1087" i="12"/>
  <c r="N1090" i="12"/>
  <c r="N1097" i="12"/>
  <c r="N1104" i="12"/>
  <c r="N1111" i="12"/>
  <c r="N1129" i="12"/>
  <c r="N1136" i="12"/>
  <c r="N1143" i="12"/>
  <c r="N1157" i="12"/>
  <c r="N1182" i="12"/>
  <c r="N1189" i="12"/>
  <c r="N1214" i="12"/>
  <c r="N1220" i="12"/>
  <c r="N1253" i="12"/>
  <c r="N1278" i="12"/>
  <c r="N1338" i="12"/>
  <c r="N1386" i="12"/>
  <c r="N1390" i="12"/>
  <c r="N1490" i="12"/>
  <c r="N1494" i="12"/>
  <c r="N1563" i="12"/>
  <c r="N1594" i="12"/>
  <c r="N1642" i="12"/>
  <c r="N1646" i="12"/>
  <c r="N1092" i="12"/>
  <c r="N1177" i="12"/>
  <c r="N1230" i="12"/>
  <c r="N1355" i="12"/>
  <c r="N1611" i="12"/>
  <c r="N1147" i="12"/>
  <c r="N1316" i="12"/>
  <c r="N1483" i="12"/>
  <c r="N1539" i="12"/>
  <c r="N1587" i="12"/>
  <c r="N1591" i="12"/>
  <c r="N1124" i="12"/>
  <c r="N1163" i="12"/>
  <c r="N1202" i="12"/>
  <c r="N1115" i="12"/>
  <c r="N1313" i="12"/>
  <c r="N1369" i="12"/>
  <c r="N1380" i="12"/>
  <c r="N1414" i="12"/>
  <c r="N1421" i="12"/>
  <c r="N1473" i="12"/>
  <c r="N1480" i="12"/>
  <c r="N1487" i="12"/>
  <c r="N1525" i="12"/>
  <c r="N1573" i="12"/>
  <c r="N1584" i="12"/>
  <c r="N1625" i="12"/>
  <c r="N1636" i="12"/>
  <c r="N1670" i="12"/>
  <c r="N1674" i="12"/>
  <c r="N1721" i="12"/>
  <c r="N1170" i="12"/>
  <c r="N1195" i="12"/>
  <c r="N1209" i="12"/>
  <c r="N1223" i="12"/>
  <c r="N1411" i="12"/>
  <c r="N1173" i="12"/>
  <c r="N1180" i="12"/>
  <c r="N1205" i="12"/>
  <c r="N1212" i="12"/>
  <c r="N1226" i="12"/>
  <c r="N1233" i="12"/>
  <c r="N1306" i="12"/>
  <c r="N1362" i="12"/>
  <c r="N1366" i="12"/>
  <c r="N1466" i="12"/>
  <c r="N1514" i="12"/>
  <c r="N1518" i="12"/>
  <c r="N1618" i="12"/>
  <c r="N1622" i="12"/>
  <c r="N1070" i="12"/>
  <c r="N1109" i="12"/>
  <c r="N1116" i="12"/>
  <c r="N1141" i="12"/>
  <c r="N1148" i="12"/>
  <c r="N1162" i="12"/>
  <c r="N1169" i="12"/>
  <c r="N1176" i="12"/>
  <c r="N1179" i="12"/>
  <c r="N1194" i="12"/>
  <c r="N1201" i="12"/>
  <c r="N1208" i="12"/>
  <c r="N1211" i="12"/>
  <c r="N1222" i="12"/>
  <c r="N1229" i="12"/>
  <c r="N1236" i="12"/>
  <c r="N1247" i="12"/>
  <c r="N1250" i="12"/>
  <c r="N1254" i="12"/>
  <c r="N1268" i="12"/>
  <c r="N1279" i="12"/>
  <c r="N1282" i="12"/>
  <c r="N1289" i="12"/>
  <c r="N1296" i="12"/>
  <c r="N1303" i="12"/>
  <c r="N1321" i="12"/>
  <c r="N1328" i="12"/>
  <c r="N1335" i="12"/>
  <c r="N1346" i="12"/>
  <c r="N1363" i="12"/>
  <c r="N1370" i="12"/>
  <c r="N1377" i="12"/>
  <c r="N1387" i="12"/>
  <c r="N1398" i="12"/>
  <c r="N1401" i="12"/>
  <c r="N1422" i="12"/>
  <c r="N1429" i="12"/>
  <c r="N1439" i="12"/>
  <c r="N1453" i="12"/>
  <c r="N1474" i="12"/>
  <c r="N1491" i="12"/>
  <c r="N1498" i="12"/>
  <c r="N1505" i="12"/>
  <c r="N1515" i="12"/>
  <c r="N1526" i="12"/>
  <c r="N1529" i="12"/>
  <c r="N1550" i="12"/>
  <c r="N1557" i="12"/>
  <c r="N1567" i="12"/>
  <c r="N1581" i="12"/>
  <c r="N1602" i="12"/>
  <c r="N1619" i="12"/>
  <c r="N1626" i="12"/>
  <c r="N1633" i="12"/>
  <c r="N1643" i="12"/>
  <c r="N1654" i="12"/>
  <c r="N1657" i="12"/>
  <c r="N1671" i="12"/>
  <c r="N1685" i="12"/>
  <c r="N1691" i="12"/>
  <c r="N1714" i="12"/>
  <c r="N1718" i="12"/>
  <c r="N1728" i="12"/>
  <c r="N1731" i="12"/>
  <c r="N1738" i="12"/>
  <c r="N1244" i="12"/>
  <c r="N1307" i="12"/>
  <c r="N1322" i="12"/>
  <c r="N1329" i="12"/>
  <c r="N1336" i="12"/>
  <c r="N1339" i="12"/>
  <c r="N1343" i="12"/>
  <c r="N1357" i="12"/>
  <c r="N1378" i="12"/>
  <c r="N1395" i="12"/>
  <c r="N1402" i="12"/>
  <c r="N1409" i="12"/>
  <c r="N1419" i="12"/>
  <c r="N1430" i="12"/>
  <c r="N1433" i="12"/>
  <c r="N1454" i="12"/>
  <c r="N1461" i="12"/>
  <c r="N1471" i="12"/>
  <c r="N1485" i="12"/>
  <c r="N1506" i="12"/>
  <c r="N1523" i="12"/>
  <c r="N1530" i="12"/>
  <c r="N1537" i="12"/>
  <c r="N1547" i="12"/>
  <c r="N1558" i="12"/>
  <c r="N1561" i="12"/>
  <c r="N1582" i="12"/>
  <c r="N1589" i="12"/>
  <c r="N1599" i="12"/>
  <c r="N1613" i="12"/>
  <c r="N1634" i="12"/>
  <c r="N1651" i="12"/>
  <c r="N1658" i="12"/>
  <c r="N1665" i="12"/>
  <c r="N1679" i="12"/>
  <c r="N1686" i="12"/>
  <c r="N1709" i="12"/>
  <c r="N1715" i="12"/>
  <c r="N1255" i="12"/>
  <c r="N1262" i="12"/>
  <c r="N1669" i="12"/>
  <c r="N1227" i="12"/>
  <c r="N1234" i="12"/>
  <c r="N1241" i="12"/>
  <c r="N1259" i="12"/>
  <c r="N1266" i="12"/>
  <c r="N1273" i="12"/>
  <c r="N1287" i="12"/>
  <c r="N1294" i="12"/>
  <c r="N1315" i="12"/>
  <c r="N1319" i="12"/>
  <c r="N1326" i="12"/>
  <c r="N1358" i="12"/>
  <c r="N1365" i="12"/>
  <c r="N1375" i="12"/>
  <c r="N1389" i="12"/>
  <c r="N1410" i="12"/>
  <c r="N1434" i="12"/>
  <c r="N1441" i="12"/>
  <c r="N1451" i="12"/>
  <c r="N1462" i="12"/>
  <c r="N1465" i="12"/>
  <c r="N1486" i="12"/>
  <c r="N1493" i="12"/>
  <c r="N1503" i="12"/>
  <c r="N1517" i="12"/>
  <c r="N1538" i="12"/>
  <c r="N1555" i="12"/>
  <c r="N1562" i="12"/>
  <c r="N1569" i="12"/>
  <c r="N1579" i="12"/>
  <c r="N1590" i="12"/>
  <c r="N1593" i="12"/>
  <c r="N1614" i="12"/>
  <c r="N1621" i="12"/>
  <c r="N1631" i="12"/>
  <c r="N1645" i="12"/>
  <c r="N1666" i="12"/>
  <c r="N1673" i="12"/>
  <c r="N1683" i="12"/>
  <c r="N1703" i="12"/>
  <c r="N1710" i="12"/>
  <c r="N1720" i="12"/>
  <c r="N1085" i="12"/>
  <c r="N1149" i="12"/>
  <c r="N1213" i="12"/>
  <c r="N1277" i="12"/>
  <c r="N1341" i="12"/>
  <c r="N1701" i="12"/>
  <c r="N1069" i="12"/>
  <c r="N1133" i="12"/>
  <c r="N1197" i="12"/>
  <c r="N1261" i="12"/>
  <c r="N1325" i="12"/>
  <c r="N1717" i="12"/>
  <c r="N1693" i="12"/>
  <c r="N1117" i="12"/>
  <c r="N1181" i="12"/>
  <c r="N1245" i="12"/>
  <c r="N1309" i="12"/>
  <c r="N1733" i="12"/>
  <c r="D32" i="82" l="1"/>
  <c r="E32" i="82" s="1"/>
  <c r="F32" i="82" s="1"/>
  <c r="C33" i="82"/>
  <c r="A38" i="75"/>
  <c r="R37" i="75"/>
  <c r="A39" i="74"/>
  <c r="R38" i="74"/>
  <c r="A37" i="73"/>
  <c r="R36" i="73"/>
  <c r="D7" i="59"/>
  <c r="E7" i="59"/>
  <c r="F7" i="59"/>
  <c r="G7" i="59"/>
  <c r="H7" i="59"/>
  <c r="I7" i="59"/>
  <c r="J7" i="59"/>
  <c r="K7" i="59"/>
  <c r="L7" i="59"/>
  <c r="M7" i="59"/>
  <c r="N7" i="59"/>
  <c r="O7" i="59"/>
  <c r="P7" i="59"/>
  <c r="Q7" i="59"/>
  <c r="R7" i="59"/>
  <c r="S7" i="59"/>
  <c r="T7" i="59"/>
  <c r="U7" i="59"/>
  <c r="V7" i="59"/>
  <c r="W7" i="59"/>
  <c r="X7" i="59"/>
  <c r="Y7" i="59"/>
  <c r="Z7" i="59"/>
  <c r="AA7" i="59"/>
  <c r="AB7" i="59"/>
  <c r="AC7" i="59"/>
  <c r="AD7" i="59"/>
  <c r="AE7" i="59"/>
  <c r="AF7" i="59"/>
  <c r="AG7" i="59"/>
  <c r="AH7" i="59"/>
  <c r="AI7" i="59"/>
  <c r="AJ7" i="59"/>
  <c r="AK7" i="59"/>
  <c r="AL7" i="59"/>
  <c r="AM7" i="59"/>
  <c r="AN7" i="59"/>
  <c r="AO7" i="59"/>
  <c r="AP7" i="59"/>
  <c r="AQ7" i="59"/>
  <c r="AR7" i="59"/>
  <c r="AS7" i="59"/>
  <c r="AT7" i="59"/>
  <c r="AU7" i="59"/>
  <c r="AV7" i="59"/>
  <c r="AW7" i="59"/>
  <c r="AX7" i="59"/>
  <c r="AY7" i="59"/>
  <c r="AZ7" i="59"/>
  <c r="BA7" i="59"/>
  <c r="BB7" i="59"/>
  <c r="BC7" i="59"/>
  <c r="BD7" i="59"/>
  <c r="BE7" i="59"/>
  <c r="BF7" i="59"/>
  <c r="BG7" i="59"/>
  <c r="BH7" i="59"/>
  <c r="BI7" i="59"/>
  <c r="BJ7" i="59"/>
  <c r="BK7" i="59"/>
  <c r="BL7" i="59"/>
  <c r="BM7" i="59"/>
  <c r="BN7" i="59"/>
  <c r="BO7" i="59"/>
  <c r="BP7" i="59"/>
  <c r="BQ7" i="59"/>
  <c r="BR7" i="59"/>
  <c r="BS7" i="59"/>
  <c r="BT7" i="59"/>
  <c r="BU7" i="59"/>
  <c r="BV7" i="59"/>
  <c r="BW7" i="59"/>
  <c r="BX7" i="59"/>
  <c r="BY7" i="59"/>
  <c r="BZ7" i="59"/>
  <c r="CA7" i="59"/>
  <c r="CB7" i="59"/>
  <c r="CC7" i="59"/>
  <c r="CD7" i="59"/>
  <c r="CE7" i="59"/>
  <c r="CF7" i="59"/>
  <c r="CG7" i="59"/>
  <c r="CH7" i="59"/>
  <c r="CI7" i="59"/>
  <c r="B8" i="59"/>
  <c r="B9" i="59"/>
  <c r="B10" i="59"/>
  <c r="B11" i="59"/>
  <c r="B12" i="59"/>
  <c r="B13" i="59"/>
  <c r="B14" i="59"/>
  <c r="B15" i="59"/>
  <c r="B16" i="59"/>
  <c r="B17" i="59"/>
  <c r="B18" i="59"/>
  <c r="B19" i="59"/>
  <c r="B20" i="59"/>
  <c r="B21" i="59"/>
  <c r="B22" i="59"/>
  <c r="B23" i="59"/>
  <c r="B24" i="59"/>
  <c r="B25" i="59"/>
  <c r="B26" i="59"/>
  <c r="B27" i="59"/>
  <c r="B28" i="59"/>
  <c r="B29" i="59"/>
  <c r="B30" i="59"/>
  <c r="B31" i="59"/>
  <c r="B32" i="59"/>
  <c r="B33" i="59"/>
  <c r="B34" i="59"/>
  <c r="B35" i="59"/>
  <c r="B36" i="59"/>
  <c r="B37" i="59"/>
  <c r="B38" i="59"/>
  <c r="B39" i="59"/>
  <c r="B40" i="59"/>
  <c r="B41" i="59"/>
  <c r="B42" i="59"/>
  <c r="B43" i="59"/>
  <c r="B44" i="59"/>
  <c r="B45" i="59"/>
  <c r="B46" i="59"/>
  <c r="B47" i="59"/>
  <c r="B48" i="59"/>
  <c r="B49" i="59"/>
  <c r="B50" i="59"/>
  <c r="B51" i="59"/>
  <c r="B52" i="59"/>
  <c r="B53" i="59"/>
  <c r="B54" i="59"/>
  <c r="B55" i="59"/>
  <c r="B56" i="59"/>
  <c r="B57" i="59"/>
  <c r="B58" i="59"/>
  <c r="B59" i="59"/>
  <c r="B60" i="59"/>
  <c r="B61" i="59"/>
  <c r="B62" i="59"/>
  <c r="B63" i="59"/>
  <c r="B64" i="59"/>
  <c r="B65" i="59"/>
  <c r="B66" i="59"/>
  <c r="B67" i="59"/>
  <c r="B68" i="59"/>
  <c r="B69" i="59"/>
  <c r="B70" i="59"/>
  <c r="B71" i="59"/>
  <c r="B72" i="59"/>
  <c r="B73" i="59"/>
  <c r="B74" i="59"/>
  <c r="B75" i="59"/>
  <c r="B76" i="59"/>
  <c r="B77" i="59"/>
  <c r="B78" i="59"/>
  <c r="B79" i="59"/>
  <c r="B80" i="59"/>
  <c r="B81" i="59"/>
  <c r="B82" i="59"/>
  <c r="B83" i="59"/>
  <c r="B84" i="59"/>
  <c r="B85" i="59"/>
  <c r="B86" i="59"/>
  <c r="B87" i="59"/>
  <c r="B88" i="59"/>
  <c r="B89" i="59"/>
  <c r="B90" i="59"/>
  <c r="B91" i="59"/>
  <c r="B92" i="59"/>
  <c r="B93" i="59"/>
  <c r="B94" i="59"/>
  <c r="B95" i="59"/>
  <c r="B96" i="59"/>
  <c r="B97" i="59"/>
  <c r="B98" i="59"/>
  <c r="B99" i="59"/>
  <c r="B100" i="59"/>
  <c r="B101" i="59"/>
  <c r="B102" i="59"/>
  <c r="B103" i="59"/>
  <c r="B104" i="59"/>
  <c r="B105" i="59"/>
  <c r="B106" i="59"/>
  <c r="B107" i="59"/>
  <c r="B108" i="59"/>
  <c r="B109" i="59"/>
  <c r="B110" i="59"/>
  <c r="B111" i="59"/>
  <c r="B112" i="59"/>
  <c r="B113" i="59"/>
  <c r="B114" i="59"/>
  <c r="B115" i="59"/>
  <c r="B116" i="59"/>
  <c r="B117" i="59"/>
  <c r="B118" i="59"/>
  <c r="B119" i="59"/>
  <c r="B120" i="59"/>
  <c r="B121" i="59"/>
  <c r="B122" i="59"/>
  <c r="B123" i="59"/>
  <c r="B124" i="59"/>
  <c r="B125" i="59"/>
  <c r="B126" i="59"/>
  <c r="B127" i="59"/>
  <c r="B128" i="59"/>
  <c r="B129" i="59"/>
  <c r="B130" i="59"/>
  <c r="B131" i="59"/>
  <c r="B132" i="59"/>
  <c r="B133" i="59"/>
  <c r="B134" i="59"/>
  <c r="B135" i="59"/>
  <c r="B136" i="59"/>
  <c r="B137" i="59"/>
  <c r="B138" i="59"/>
  <c r="B139" i="59"/>
  <c r="B140" i="59"/>
  <c r="B141" i="59"/>
  <c r="B142" i="59"/>
  <c r="B143" i="59"/>
  <c r="B144" i="59"/>
  <c r="B145" i="59"/>
  <c r="B146" i="59"/>
  <c r="B147" i="59"/>
  <c r="B148" i="59"/>
  <c r="B149" i="59"/>
  <c r="B150" i="59"/>
  <c r="B151" i="59"/>
  <c r="B152" i="59"/>
  <c r="B153" i="59"/>
  <c r="B154" i="59"/>
  <c r="B155" i="59"/>
  <c r="B156" i="59"/>
  <c r="B157" i="59"/>
  <c r="B158" i="59"/>
  <c r="B159" i="59"/>
  <c r="B160" i="59"/>
  <c r="B161" i="59"/>
  <c r="B162" i="59"/>
  <c r="B163" i="59"/>
  <c r="B164" i="59"/>
  <c r="B165" i="59"/>
  <c r="B166" i="59"/>
  <c r="B167" i="59"/>
  <c r="B168" i="59"/>
  <c r="B169" i="59"/>
  <c r="B170" i="59"/>
  <c r="B171" i="59"/>
  <c r="B172" i="59"/>
  <c r="B173" i="59"/>
  <c r="B174" i="59"/>
  <c r="B175" i="59"/>
  <c r="B176" i="59"/>
  <c r="B177" i="59"/>
  <c r="B178" i="59"/>
  <c r="B179" i="59"/>
  <c r="B180" i="59"/>
  <c r="B181" i="59"/>
  <c r="B182" i="59"/>
  <c r="B22" i="58"/>
  <c r="C22" i="58"/>
  <c r="C23" i="58" s="1"/>
  <c r="D22" i="58"/>
  <c r="E22" i="58"/>
  <c r="F22" i="58"/>
  <c r="G22" i="58"/>
  <c r="H22" i="58"/>
  <c r="I22" i="58"/>
  <c r="J22" i="58"/>
  <c r="K22" i="58"/>
  <c r="L22" i="58"/>
  <c r="M22" i="58"/>
  <c r="N22" i="58"/>
  <c r="O22" i="58"/>
  <c r="P22" i="58"/>
  <c r="Q22" i="58"/>
  <c r="R22" i="58"/>
  <c r="S22" i="58"/>
  <c r="T22" i="58"/>
  <c r="U22" i="58"/>
  <c r="V22" i="58"/>
  <c r="W22" i="58"/>
  <c r="X22" i="58"/>
  <c r="Y22" i="58"/>
  <c r="Z22" i="58"/>
  <c r="AA22" i="58"/>
  <c r="AB22" i="58"/>
  <c r="AC22" i="58"/>
  <c r="AD22" i="58"/>
  <c r="AE22" i="58"/>
  <c r="AF22" i="58"/>
  <c r="AG22" i="58"/>
  <c r="AH22" i="58"/>
  <c r="AI22" i="58"/>
  <c r="AJ22" i="58"/>
  <c r="AK22" i="58"/>
  <c r="AL22" i="58"/>
  <c r="AM22" i="58"/>
  <c r="AN22" i="58"/>
  <c r="AO22" i="58"/>
  <c r="AP22" i="58"/>
  <c r="AQ22" i="58"/>
  <c r="AR22" i="58"/>
  <c r="AS22" i="58"/>
  <c r="AT22" i="58"/>
  <c r="AU22" i="58"/>
  <c r="AV22" i="58"/>
  <c r="AW22" i="58"/>
  <c r="AX22" i="58"/>
  <c r="AY22" i="58"/>
  <c r="AZ22" i="58"/>
  <c r="BA22" i="58"/>
  <c r="C24" i="58"/>
  <c r="D24" i="58" s="1"/>
  <c r="E24" i="58" s="1"/>
  <c r="F24" i="58" s="1"/>
  <c r="G24" i="58" s="1"/>
  <c r="H24" i="58" s="1"/>
  <c r="B25" i="58"/>
  <c r="B27" i="58" s="1"/>
  <c r="B46" i="58" s="1"/>
  <c r="B47" i="58" s="1"/>
  <c r="B48" i="58" s="1"/>
  <c r="B64" i="58" s="1"/>
  <c r="A28" i="58"/>
  <c r="A49" i="58" s="1"/>
  <c r="A65" i="58" s="1"/>
  <c r="A29" i="58"/>
  <c r="A50" i="58" s="1"/>
  <c r="A66" i="58" s="1"/>
  <c r="A30" i="58"/>
  <c r="A31" i="58"/>
  <c r="A52" i="58" s="1"/>
  <c r="A68" i="58" s="1"/>
  <c r="A32" i="58"/>
  <c r="A53" i="58" s="1"/>
  <c r="A69" i="58" s="1"/>
  <c r="A33" i="58"/>
  <c r="A54" i="58" s="1"/>
  <c r="A70" i="58" s="1"/>
  <c r="A34" i="58"/>
  <c r="A55" i="58" s="1"/>
  <c r="A71" i="58" s="1"/>
  <c r="A35" i="58"/>
  <c r="A56" i="58" s="1"/>
  <c r="A72" i="58" s="1"/>
  <c r="A36" i="58"/>
  <c r="A57" i="58" s="1"/>
  <c r="A73" i="58" s="1"/>
  <c r="A37" i="58"/>
  <c r="A38" i="58"/>
  <c r="A39" i="58"/>
  <c r="A60" i="58" s="1"/>
  <c r="A76" i="58" s="1"/>
  <c r="A40" i="58"/>
  <c r="A61" i="58" s="1"/>
  <c r="A77" i="58" s="1"/>
  <c r="A41" i="58"/>
  <c r="A62" i="58" s="1"/>
  <c r="A78" i="58" s="1"/>
  <c r="A42" i="58"/>
  <c r="C45" i="58"/>
  <c r="D45" i="58" s="1"/>
  <c r="A51" i="58"/>
  <c r="A67" i="58" s="1"/>
  <c r="A58" i="58"/>
  <c r="A74" i="58" s="1"/>
  <c r="A59" i="58"/>
  <c r="A75" i="58" s="1"/>
  <c r="B5" i="55"/>
  <c r="C5" i="55"/>
  <c r="B6" i="55"/>
  <c r="C6" i="55"/>
  <c r="B7" i="55"/>
  <c r="C7" i="55"/>
  <c r="B8" i="55"/>
  <c r="C8" i="55"/>
  <c r="B9" i="55"/>
  <c r="C9" i="55"/>
  <c r="B10" i="55"/>
  <c r="C10" i="55"/>
  <c r="B11" i="55"/>
  <c r="C11" i="55"/>
  <c r="B12" i="55"/>
  <c r="C12" i="55"/>
  <c r="B13" i="55"/>
  <c r="C13" i="55"/>
  <c r="B14" i="55"/>
  <c r="C14" i="55"/>
  <c r="B15" i="55"/>
  <c r="C15" i="55"/>
  <c r="B16" i="55"/>
  <c r="C16" i="55"/>
  <c r="B17" i="55"/>
  <c r="C17" i="55"/>
  <c r="B18" i="55"/>
  <c r="C18" i="55"/>
  <c r="B19" i="55"/>
  <c r="C19" i="55"/>
  <c r="B20" i="55"/>
  <c r="C20" i="55"/>
  <c r="B21" i="55"/>
  <c r="C21" i="55"/>
  <c r="B22" i="55"/>
  <c r="C22" i="55"/>
  <c r="B23" i="55"/>
  <c r="C23" i="55"/>
  <c r="B24" i="55"/>
  <c r="C24" i="55"/>
  <c r="B25" i="55"/>
  <c r="C25" i="55"/>
  <c r="B26" i="55"/>
  <c r="C26" i="55"/>
  <c r="B27" i="55"/>
  <c r="C27" i="55"/>
  <c r="B28" i="55"/>
  <c r="C28" i="55"/>
  <c r="B29" i="55"/>
  <c r="C29" i="55"/>
  <c r="B30" i="55"/>
  <c r="C30" i="55"/>
  <c r="B31" i="55"/>
  <c r="C31" i="55"/>
  <c r="B32" i="55"/>
  <c r="C32" i="55"/>
  <c r="B33" i="55"/>
  <c r="C33" i="55"/>
  <c r="B34" i="55"/>
  <c r="C34" i="55"/>
  <c r="B35" i="55"/>
  <c r="C35" i="55"/>
  <c r="B36" i="55"/>
  <c r="C36" i="55"/>
  <c r="B37" i="55"/>
  <c r="C37" i="55"/>
  <c r="B38" i="55"/>
  <c r="C38" i="55"/>
  <c r="B39" i="55"/>
  <c r="C39" i="55"/>
  <c r="B40" i="55"/>
  <c r="C40" i="55"/>
  <c r="B41" i="55"/>
  <c r="C41" i="55"/>
  <c r="B42" i="55"/>
  <c r="C42" i="55"/>
  <c r="B43" i="55"/>
  <c r="C43" i="55"/>
  <c r="B44" i="55"/>
  <c r="C44" i="55"/>
  <c r="B45" i="55"/>
  <c r="C45" i="55"/>
  <c r="B46" i="55"/>
  <c r="C46" i="55"/>
  <c r="B47" i="55"/>
  <c r="C47" i="55"/>
  <c r="B48" i="55"/>
  <c r="C48" i="55"/>
  <c r="B49" i="55"/>
  <c r="C49" i="55"/>
  <c r="B50" i="55"/>
  <c r="C50" i="55"/>
  <c r="B51" i="55"/>
  <c r="C51" i="55"/>
  <c r="B52" i="55"/>
  <c r="C52" i="55"/>
  <c r="B53" i="55"/>
  <c r="C53" i="55"/>
  <c r="B54" i="55"/>
  <c r="C54" i="55"/>
  <c r="B55" i="55"/>
  <c r="C55" i="55"/>
  <c r="B56" i="55"/>
  <c r="C56" i="55"/>
  <c r="B57" i="55"/>
  <c r="C57" i="55"/>
  <c r="B58" i="55"/>
  <c r="C58" i="55"/>
  <c r="B59" i="55"/>
  <c r="C59" i="55"/>
  <c r="B60" i="55"/>
  <c r="C60" i="55"/>
  <c r="B61" i="55"/>
  <c r="C61" i="55"/>
  <c r="B62" i="55"/>
  <c r="C62" i="55"/>
  <c r="B63" i="55"/>
  <c r="C63" i="55"/>
  <c r="B64" i="55"/>
  <c r="C64" i="55"/>
  <c r="B65" i="55"/>
  <c r="C65" i="55"/>
  <c r="B66" i="55"/>
  <c r="C66" i="55"/>
  <c r="B67" i="55"/>
  <c r="C67" i="55"/>
  <c r="B68" i="55"/>
  <c r="C68" i="55"/>
  <c r="B69" i="55"/>
  <c r="C69" i="55"/>
  <c r="B70" i="55"/>
  <c r="C70" i="55"/>
  <c r="B71" i="55"/>
  <c r="C71" i="55"/>
  <c r="B72" i="55"/>
  <c r="C72" i="55"/>
  <c r="B73" i="55"/>
  <c r="C73" i="55"/>
  <c r="B74" i="55"/>
  <c r="C74" i="55"/>
  <c r="B75" i="55"/>
  <c r="C75" i="55"/>
  <c r="B76" i="55"/>
  <c r="C76" i="55"/>
  <c r="B77" i="55"/>
  <c r="C77" i="55"/>
  <c r="B78" i="55"/>
  <c r="C78" i="55"/>
  <c r="B79" i="55"/>
  <c r="C79" i="55"/>
  <c r="B80" i="55"/>
  <c r="C80" i="55"/>
  <c r="B81" i="55"/>
  <c r="C81" i="55"/>
  <c r="B82" i="55"/>
  <c r="C82" i="55"/>
  <c r="B83" i="55"/>
  <c r="C83" i="55"/>
  <c r="B84" i="55"/>
  <c r="C84" i="55"/>
  <c r="B85" i="55"/>
  <c r="C85" i="55"/>
  <c r="B86" i="55"/>
  <c r="C86" i="55"/>
  <c r="B87" i="55"/>
  <c r="C87" i="55"/>
  <c r="B88" i="55"/>
  <c r="C88" i="55"/>
  <c r="D178" i="51"/>
  <c r="C178" i="51"/>
  <c r="E178" i="51" s="1"/>
  <c r="D177" i="51"/>
  <c r="C177" i="51"/>
  <c r="D176" i="51"/>
  <c r="C176" i="51"/>
  <c r="D175" i="51"/>
  <c r="C175" i="51"/>
  <c r="E175" i="51" s="1"/>
  <c r="D174" i="51"/>
  <c r="C174" i="51"/>
  <c r="E174" i="51" s="1"/>
  <c r="D173" i="51"/>
  <c r="C173" i="51"/>
  <c r="E173" i="51" s="1"/>
  <c r="D172" i="51"/>
  <c r="C172" i="51"/>
  <c r="E172" i="51" s="1"/>
  <c r="D171" i="51"/>
  <c r="C171" i="51"/>
  <c r="E171" i="51" s="1"/>
  <c r="D170" i="51"/>
  <c r="C170" i="51"/>
  <c r="D169" i="51"/>
  <c r="C169" i="51"/>
  <c r="D168" i="51"/>
  <c r="C168" i="51"/>
  <c r="D167" i="51"/>
  <c r="C167" i="51"/>
  <c r="D166" i="51"/>
  <c r="C166" i="51"/>
  <c r="D165" i="51"/>
  <c r="C165" i="51"/>
  <c r="E165" i="51" s="1"/>
  <c r="D164" i="51"/>
  <c r="C164" i="51"/>
  <c r="E164" i="51" s="1"/>
  <c r="D163" i="51"/>
  <c r="C163" i="51"/>
  <c r="E163" i="51" s="1"/>
  <c r="D162" i="51"/>
  <c r="C162" i="51"/>
  <c r="E162" i="51" s="1"/>
  <c r="D161" i="51"/>
  <c r="C161" i="51"/>
  <c r="D160" i="51"/>
  <c r="C160" i="51"/>
  <c r="D159" i="51"/>
  <c r="C159" i="51"/>
  <c r="D158" i="51"/>
  <c r="C158" i="51"/>
  <c r="E158" i="51" s="1"/>
  <c r="D157" i="51"/>
  <c r="C157" i="51"/>
  <c r="E157" i="51" s="1"/>
  <c r="D156" i="51"/>
  <c r="C156" i="51"/>
  <c r="D155" i="51"/>
  <c r="C155" i="51"/>
  <c r="D154" i="51"/>
  <c r="C154" i="51"/>
  <c r="D153" i="51"/>
  <c r="C153" i="51"/>
  <c r="D152" i="51"/>
  <c r="C152" i="51"/>
  <c r="D151" i="51"/>
  <c r="C151" i="51"/>
  <c r="D150" i="51"/>
  <c r="C150" i="51"/>
  <c r="D149" i="51"/>
  <c r="C149" i="51"/>
  <c r="D148" i="51"/>
  <c r="C148" i="51"/>
  <c r="D147" i="51"/>
  <c r="C147" i="51"/>
  <c r="D146" i="51"/>
  <c r="C146" i="51"/>
  <c r="D145" i="51"/>
  <c r="C145" i="51"/>
  <c r="D144" i="51"/>
  <c r="C144" i="51"/>
  <c r="D143" i="51"/>
  <c r="C143" i="51"/>
  <c r="D142" i="51"/>
  <c r="C142" i="51"/>
  <c r="D141" i="51"/>
  <c r="C141" i="51"/>
  <c r="D140" i="51"/>
  <c r="C140" i="51"/>
  <c r="D139" i="51"/>
  <c r="C139" i="51"/>
  <c r="D138" i="51"/>
  <c r="C138" i="51"/>
  <c r="D137" i="51"/>
  <c r="C137" i="51"/>
  <c r="D136" i="51"/>
  <c r="C136" i="51"/>
  <c r="D135" i="51"/>
  <c r="C135" i="51"/>
  <c r="D134" i="51"/>
  <c r="C134" i="51"/>
  <c r="D133" i="51"/>
  <c r="C133" i="51"/>
  <c r="E133" i="51" s="1"/>
  <c r="D132" i="51"/>
  <c r="C132" i="51"/>
  <c r="E132" i="51" s="1"/>
  <c r="D131" i="51"/>
  <c r="C131" i="51"/>
  <c r="E131" i="51" s="1"/>
  <c r="D130" i="51"/>
  <c r="C130" i="51"/>
  <c r="D129" i="51"/>
  <c r="C129" i="51"/>
  <c r="D128" i="51"/>
  <c r="C128" i="51"/>
  <c r="D127" i="51"/>
  <c r="C127" i="51"/>
  <c r="D126" i="51"/>
  <c r="C126" i="51"/>
  <c r="D125" i="51"/>
  <c r="C125" i="51"/>
  <c r="D124" i="51"/>
  <c r="C124" i="51"/>
  <c r="D123" i="51"/>
  <c r="C123" i="51"/>
  <c r="D122" i="51"/>
  <c r="C122" i="51"/>
  <c r="D121" i="51"/>
  <c r="C121" i="51"/>
  <c r="D120" i="51"/>
  <c r="C120" i="51"/>
  <c r="D119" i="51"/>
  <c r="C119" i="51"/>
  <c r="D118" i="51"/>
  <c r="C118" i="51"/>
  <c r="D117" i="51"/>
  <c r="C117" i="51"/>
  <c r="D116" i="51"/>
  <c r="C116" i="51"/>
  <c r="D115" i="51"/>
  <c r="C115" i="51"/>
  <c r="D114" i="51"/>
  <c r="C114" i="51"/>
  <c r="D113" i="51"/>
  <c r="C113" i="51"/>
  <c r="D112" i="51"/>
  <c r="C112" i="51"/>
  <c r="D111" i="51"/>
  <c r="C111" i="51"/>
  <c r="D110" i="51"/>
  <c r="C110" i="51"/>
  <c r="D109" i="51"/>
  <c r="C109" i="51"/>
  <c r="D108" i="51"/>
  <c r="C108" i="51"/>
  <c r="D107" i="51"/>
  <c r="C107" i="51"/>
  <c r="D106" i="51"/>
  <c r="C106" i="51"/>
  <c r="D105" i="51"/>
  <c r="C105" i="51"/>
  <c r="D104" i="51"/>
  <c r="C104" i="51"/>
  <c r="D103" i="51"/>
  <c r="C103" i="51"/>
  <c r="D102" i="51"/>
  <c r="C102" i="51"/>
  <c r="D101" i="51"/>
  <c r="C101" i="51"/>
  <c r="D100" i="51"/>
  <c r="C100" i="51"/>
  <c r="D99" i="51"/>
  <c r="C99" i="51"/>
  <c r="D98" i="51"/>
  <c r="C98" i="51"/>
  <c r="D97" i="51"/>
  <c r="C97" i="51"/>
  <c r="D96" i="51"/>
  <c r="C96" i="51"/>
  <c r="D95" i="51"/>
  <c r="C95" i="51"/>
  <c r="D94" i="51"/>
  <c r="C94" i="51"/>
  <c r="D93" i="51"/>
  <c r="C93" i="51"/>
  <c r="D92" i="51"/>
  <c r="C92" i="51"/>
  <c r="D91" i="51"/>
  <c r="C91" i="51"/>
  <c r="D90" i="51"/>
  <c r="C90" i="51"/>
  <c r="D89" i="51"/>
  <c r="C89" i="51"/>
  <c r="D88" i="51"/>
  <c r="C88" i="51"/>
  <c r="D87" i="51"/>
  <c r="C87" i="51"/>
  <c r="D86" i="51"/>
  <c r="C86" i="51"/>
  <c r="E86" i="51" s="1"/>
  <c r="D85" i="51"/>
  <c r="C85" i="51"/>
  <c r="E85" i="51" s="1"/>
  <c r="D84" i="51"/>
  <c r="C84" i="51"/>
  <c r="E84" i="51" s="1"/>
  <c r="D83" i="51"/>
  <c r="C83" i="51"/>
  <c r="E83" i="51" s="1"/>
  <c r="D82" i="51"/>
  <c r="C82" i="51"/>
  <c r="E82" i="51" s="1"/>
  <c r="D81" i="51"/>
  <c r="C81" i="51"/>
  <c r="D80" i="51"/>
  <c r="C80" i="51"/>
  <c r="D79" i="51"/>
  <c r="C79" i="51"/>
  <c r="E79" i="51" s="1"/>
  <c r="D78" i="51"/>
  <c r="C78" i="51"/>
  <c r="E78" i="51" s="1"/>
  <c r="D77" i="51"/>
  <c r="C77" i="51"/>
  <c r="E77" i="51" s="1"/>
  <c r="D76" i="51"/>
  <c r="C76" i="51"/>
  <c r="E76" i="51" s="1"/>
  <c r="D75" i="51"/>
  <c r="C75" i="51"/>
  <c r="E75" i="51" s="1"/>
  <c r="D74" i="51"/>
  <c r="C74" i="51"/>
  <c r="E74" i="51" s="1"/>
  <c r="D73" i="51"/>
  <c r="C73" i="51"/>
  <c r="D72" i="51"/>
  <c r="C72" i="51"/>
  <c r="D71" i="51"/>
  <c r="C71" i="51"/>
  <c r="D70" i="51"/>
  <c r="C70" i="51"/>
  <c r="D69" i="51"/>
  <c r="C69" i="51"/>
  <c r="E69" i="51" s="1"/>
  <c r="D68" i="51"/>
  <c r="C68" i="51"/>
  <c r="D67" i="51"/>
  <c r="C67" i="51"/>
  <c r="D66" i="51"/>
  <c r="C66" i="51"/>
  <c r="D65" i="51"/>
  <c r="C65" i="51"/>
  <c r="D64" i="51"/>
  <c r="C64" i="51"/>
  <c r="D63" i="51"/>
  <c r="C63" i="51"/>
  <c r="D62" i="51"/>
  <c r="C62" i="51"/>
  <c r="D61" i="51"/>
  <c r="C61" i="51"/>
  <c r="D60" i="51"/>
  <c r="C60" i="51"/>
  <c r="D59" i="51"/>
  <c r="C59" i="51"/>
  <c r="D58" i="51"/>
  <c r="C58" i="51"/>
  <c r="D57" i="51"/>
  <c r="C57" i="51"/>
  <c r="D56" i="51"/>
  <c r="C56" i="51"/>
  <c r="D55" i="51"/>
  <c r="C55" i="51"/>
  <c r="D54" i="51"/>
  <c r="C54" i="51"/>
  <c r="D53" i="51"/>
  <c r="C53" i="51"/>
  <c r="E53" i="51" s="1"/>
  <c r="D52" i="51"/>
  <c r="C52" i="51"/>
  <c r="D51" i="51"/>
  <c r="C51" i="51"/>
  <c r="E51" i="51" s="1"/>
  <c r="D50" i="51"/>
  <c r="C50" i="51"/>
  <c r="D49" i="51"/>
  <c r="C49" i="51"/>
  <c r="D48" i="51"/>
  <c r="C48" i="51"/>
  <c r="D47" i="51"/>
  <c r="C47" i="51"/>
  <c r="E47" i="51" s="1"/>
  <c r="D46" i="51"/>
  <c r="C46" i="51"/>
  <c r="D45" i="51"/>
  <c r="C45" i="51"/>
  <c r="E45" i="51" s="1"/>
  <c r="D44" i="51"/>
  <c r="C44" i="51"/>
  <c r="D43" i="51"/>
  <c r="C43" i="51"/>
  <c r="E43" i="51" s="1"/>
  <c r="D42" i="51"/>
  <c r="C42" i="51"/>
  <c r="D41" i="51"/>
  <c r="C41" i="51"/>
  <c r="D40" i="51"/>
  <c r="C40" i="51"/>
  <c r="D39" i="51"/>
  <c r="C39" i="51"/>
  <c r="D38" i="51"/>
  <c r="C38" i="51"/>
  <c r="D37" i="51"/>
  <c r="C37" i="51"/>
  <c r="E37" i="51" s="1"/>
  <c r="D36" i="51"/>
  <c r="C36" i="51"/>
  <c r="D35" i="51"/>
  <c r="C35" i="51"/>
  <c r="E35" i="51" s="1"/>
  <c r="D34" i="51"/>
  <c r="C34" i="51"/>
  <c r="D33" i="51"/>
  <c r="C33" i="51"/>
  <c r="D32" i="51"/>
  <c r="C32" i="51"/>
  <c r="D31" i="51"/>
  <c r="C31" i="51"/>
  <c r="D30" i="51"/>
  <c r="C30" i="51"/>
  <c r="D29" i="51"/>
  <c r="C29" i="51"/>
  <c r="E29" i="51" s="1"/>
  <c r="D28" i="51"/>
  <c r="C28" i="51"/>
  <c r="D27" i="51"/>
  <c r="C27" i="51"/>
  <c r="D26" i="51"/>
  <c r="C26" i="51"/>
  <c r="D25" i="51"/>
  <c r="C25" i="51"/>
  <c r="D24" i="51"/>
  <c r="C24" i="51"/>
  <c r="D23" i="51"/>
  <c r="C23" i="51"/>
  <c r="D22" i="51"/>
  <c r="C22" i="51"/>
  <c r="D21" i="51"/>
  <c r="C21" i="51"/>
  <c r="D20" i="51"/>
  <c r="C20" i="51"/>
  <c r="D19" i="51"/>
  <c r="C19" i="51"/>
  <c r="D18" i="51"/>
  <c r="C18" i="51"/>
  <c r="D17" i="51"/>
  <c r="C17" i="51"/>
  <c r="D16" i="51"/>
  <c r="C16" i="51"/>
  <c r="D15" i="51"/>
  <c r="C15" i="51"/>
  <c r="D14" i="51"/>
  <c r="C14" i="51"/>
  <c r="D13" i="51"/>
  <c r="C13" i="51"/>
  <c r="D12" i="51"/>
  <c r="C12" i="51"/>
  <c r="D11" i="51"/>
  <c r="C11" i="51"/>
  <c r="D10" i="51"/>
  <c r="C10" i="51"/>
  <c r="D9" i="51"/>
  <c r="C9" i="51"/>
  <c r="D8" i="51"/>
  <c r="C8" i="51"/>
  <c r="D7" i="51"/>
  <c r="C7" i="51"/>
  <c r="D6" i="51"/>
  <c r="C6" i="51"/>
  <c r="D5" i="51"/>
  <c r="C5" i="51"/>
  <c r="E5" i="51" s="1"/>
  <c r="H932" i="12"/>
  <c r="B37" i="47"/>
  <c r="L36" i="47"/>
  <c r="P36" i="47" s="1"/>
  <c r="Q36" i="47" s="1"/>
  <c r="R36" i="47" s="1"/>
  <c r="L35" i="47"/>
  <c r="P35" i="47" s="1"/>
  <c r="Q35" i="47" s="1"/>
  <c r="R35" i="47" s="1"/>
  <c r="L34" i="47"/>
  <c r="P34" i="47" s="1"/>
  <c r="Q34" i="47" s="1"/>
  <c r="R34" i="47" s="1"/>
  <c r="L33" i="47"/>
  <c r="P33" i="47" s="1"/>
  <c r="Q33" i="47" s="1"/>
  <c r="R33" i="47" s="1"/>
  <c r="L32" i="47"/>
  <c r="P32" i="47" s="1"/>
  <c r="Q32" i="47" s="1"/>
  <c r="R32" i="47" s="1"/>
  <c r="F26" i="47"/>
  <c r="F25" i="47"/>
  <c r="F24" i="47"/>
  <c r="F23" i="47"/>
  <c r="F22" i="47"/>
  <c r="F19" i="47"/>
  <c r="C34" i="82" l="1"/>
  <c r="D33" i="82"/>
  <c r="E33" i="82" s="1"/>
  <c r="F33" i="82" s="1"/>
  <c r="A39" i="75"/>
  <c r="R38" i="75"/>
  <c r="A40" i="74"/>
  <c r="R39" i="74"/>
  <c r="A38" i="73"/>
  <c r="R37" i="73"/>
  <c r="E62" i="51"/>
  <c r="E64" i="51"/>
  <c r="E104" i="51"/>
  <c r="E126" i="51"/>
  <c r="E150" i="51"/>
  <c r="E96" i="51"/>
  <c r="E9" i="51"/>
  <c r="B40" i="58"/>
  <c r="E66" i="51"/>
  <c r="E106" i="51"/>
  <c r="E13" i="51"/>
  <c r="E14" i="51"/>
  <c r="E30" i="51"/>
  <c r="E34" i="51"/>
  <c r="E36" i="51"/>
  <c r="E44" i="51"/>
  <c r="E46" i="51"/>
  <c r="E50" i="51"/>
  <c r="E52" i="51"/>
  <c r="E54" i="51"/>
  <c r="E105" i="51"/>
  <c r="E125" i="51"/>
  <c r="E16" i="51"/>
  <c r="E32" i="51"/>
  <c r="E40" i="51"/>
  <c r="E42" i="51"/>
  <c r="E68" i="51"/>
  <c r="E93" i="51"/>
  <c r="E99" i="51"/>
  <c r="E101" i="51"/>
  <c r="E107" i="51"/>
  <c r="E109" i="51"/>
  <c r="E111" i="51"/>
  <c r="E115" i="51"/>
  <c r="E117" i="51"/>
  <c r="E128" i="51"/>
  <c r="E130" i="51"/>
  <c r="E138" i="51"/>
  <c r="E140" i="51"/>
  <c r="E142" i="51"/>
  <c r="E146" i="51"/>
  <c r="E148" i="51"/>
  <c r="E25" i="51"/>
  <c r="E61" i="51"/>
  <c r="E67" i="51"/>
  <c r="E94" i="51"/>
  <c r="E98" i="51"/>
  <c r="E100" i="51"/>
  <c r="E108" i="51"/>
  <c r="E110" i="51"/>
  <c r="E114" i="51"/>
  <c r="E116" i="51"/>
  <c r="E118" i="51"/>
  <c r="E139" i="51"/>
  <c r="E141" i="51"/>
  <c r="E143" i="51"/>
  <c r="E147" i="51"/>
  <c r="E149" i="51"/>
  <c r="E160" i="51"/>
  <c r="E168" i="51"/>
  <c r="E170" i="51"/>
  <c r="E6" i="51"/>
  <c r="E10" i="51"/>
  <c r="E12" i="51"/>
  <c r="E15" i="51"/>
  <c r="E19" i="51"/>
  <c r="E21" i="51"/>
  <c r="E23" i="51"/>
  <c r="E27" i="51"/>
  <c r="E39" i="51"/>
  <c r="E58" i="51"/>
  <c r="E60" i="51"/>
  <c r="E63" i="51"/>
  <c r="E70" i="51"/>
  <c r="E81" i="51"/>
  <c r="E87" i="51"/>
  <c r="E91" i="51"/>
  <c r="E103" i="51"/>
  <c r="E122" i="51"/>
  <c r="E124" i="51"/>
  <c r="E127" i="51"/>
  <c r="E134" i="51"/>
  <c r="E145" i="51"/>
  <c r="E151" i="51"/>
  <c r="E155" i="51"/>
  <c r="E167" i="51"/>
  <c r="E7" i="51"/>
  <c r="E11" i="51"/>
  <c r="E18" i="51"/>
  <c r="E20" i="51"/>
  <c r="E22" i="51"/>
  <c r="E26" i="51"/>
  <c r="E28" i="51"/>
  <c r="E31" i="51"/>
  <c r="E38" i="51"/>
  <c r="E49" i="51"/>
  <c r="E55" i="51"/>
  <c r="E59" i="51"/>
  <c r="E71" i="51"/>
  <c r="E80" i="51"/>
  <c r="E90" i="51"/>
  <c r="E92" i="51"/>
  <c r="E95" i="51"/>
  <c r="E102" i="51"/>
  <c r="E113" i="51"/>
  <c r="E119" i="51"/>
  <c r="E123" i="51"/>
  <c r="E135" i="51"/>
  <c r="E144" i="51"/>
  <c r="E154" i="51"/>
  <c r="E156" i="51"/>
  <c r="E159" i="51"/>
  <c r="E166" i="51"/>
  <c r="E177" i="51"/>
  <c r="B35" i="58"/>
  <c r="B32" i="58"/>
  <c r="K25" i="47"/>
  <c r="H26" i="47"/>
  <c r="G25" i="47"/>
  <c r="J24" i="47"/>
  <c r="K26" i="47"/>
  <c r="J23" i="47"/>
  <c r="J26" i="47"/>
  <c r="K23" i="47"/>
  <c r="E88" i="51"/>
  <c r="E41" i="51"/>
  <c r="E169" i="51"/>
  <c r="E152" i="51"/>
  <c r="E17" i="51"/>
  <c r="E24" i="51"/>
  <c r="E48" i="51"/>
  <c r="E65" i="51"/>
  <c r="E112" i="51"/>
  <c r="E129" i="51"/>
  <c r="E176" i="51"/>
  <c r="E72" i="51"/>
  <c r="E89" i="51"/>
  <c r="F38" i="51" s="1"/>
  <c r="E136" i="51"/>
  <c r="E153" i="51"/>
  <c r="E56" i="51"/>
  <c r="E73" i="51"/>
  <c r="F73" i="51" s="1"/>
  <c r="E120" i="51"/>
  <c r="E137" i="51"/>
  <c r="E8" i="51"/>
  <c r="E33" i="51"/>
  <c r="F33" i="51" s="1"/>
  <c r="E97" i="51"/>
  <c r="E161" i="51"/>
  <c r="E57" i="51"/>
  <c r="E121" i="51"/>
  <c r="F121" i="51" s="1"/>
  <c r="C25" i="58"/>
  <c r="I24" i="58"/>
  <c r="D23" i="58"/>
  <c r="E23" i="58" s="1"/>
  <c r="F23" i="58" s="1"/>
  <c r="G23" i="58" s="1"/>
  <c r="H23" i="58" s="1"/>
  <c r="I23" i="58" s="1"/>
  <c r="J23" i="58" s="1"/>
  <c r="K23" i="58" s="1"/>
  <c r="L23" i="58" s="1"/>
  <c r="M23" i="58" s="1"/>
  <c r="N23" i="58" s="1"/>
  <c r="O23" i="58" s="1"/>
  <c r="P23" i="58" s="1"/>
  <c r="Q23" i="58" s="1"/>
  <c r="R23" i="58" s="1"/>
  <c r="S23" i="58" s="1"/>
  <c r="T23" i="58" s="1"/>
  <c r="U23" i="58" s="1"/>
  <c r="V23" i="58" s="1"/>
  <c r="W23" i="58" s="1"/>
  <c r="X23" i="58" s="1"/>
  <c r="Y23" i="58" s="1"/>
  <c r="Z23" i="58" s="1"/>
  <c r="AA23" i="58" s="1"/>
  <c r="AB23" i="58" s="1"/>
  <c r="AC23" i="58" s="1"/>
  <c r="AD23" i="58" s="1"/>
  <c r="AE23" i="58" s="1"/>
  <c r="AF23" i="58" s="1"/>
  <c r="AG23" i="58" s="1"/>
  <c r="AH23" i="58" s="1"/>
  <c r="AI23" i="58" s="1"/>
  <c r="AJ23" i="58" s="1"/>
  <c r="AK23" i="58" s="1"/>
  <c r="AL23" i="58" s="1"/>
  <c r="AM23" i="58" s="1"/>
  <c r="AN23" i="58" s="1"/>
  <c r="AO23" i="58" s="1"/>
  <c r="AP23" i="58" s="1"/>
  <c r="AQ23" i="58" s="1"/>
  <c r="AR23" i="58" s="1"/>
  <c r="AS23" i="58" s="1"/>
  <c r="AT23" i="58" s="1"/>
  <c r="AU23" i="58" s="1"/>
  <c r="AV23" i="58" s="1"/>
  <c r="AW23" i="58" s="1"/>
  <c r="AX23" i="58" s="1"/>
  <c r="AY23" i="58" s="1"/>
  <c r="AZ23" i="58" s="1"/>
  <c r="BA23" i="58" s="1"/>
  <c r="E45" i="58"/>
  <c r="B34" i="58"/>
  <c r="B42" i="58"/>
  <c r="B28" i="58"/>
  <c r="B36" i="58"/>
  <c r="B29" i="58"/>
  <c r="B37" i="58"/>
  <c r="B30" i="58"/>
  <c r="B38" i="58"/>
  <c r="B31" i="58"/>
  <c r="B39" i="58"/>
  <c r="B33" i="58"/>
  <c r="B41" i="58"/>
  <c r="K22" i="47"/>
  <c r="J25" i="47"/>
  <c r="G26" i="47"/>
  <c r="H23" i="47"/>
  <c r="I24" i="47"/>
  <c r="I23" i="47"/>
  <c r="I26" i="47"/>
  <c r="H24" i="47"/>
  <c r="G24" i="47"/>
  <c r="H22" i="47"/>
  <c r="G22" i="47"/>
  <c r="I22" i="47"/>
  <c r="K24" i="47"/>
  <c r="H25" i="47"/>
  <c r="J22" i="47"/>
  <c r="G23" i="47"/>
  <c r="I25" i="47"/>
  <c r="K13" i="32"/>
  <c r="K14" i="32" s="1"/>
  <c r="AC11" i="32"/>
  <c r="AC10" i="32"/>
  <c r="AC9" i="32"/>
  <c r="AC8" i="32"/>
  <c r="AC7" i="32"/>
  <c r="AB11" i="32"/>
  <c r="AB10" i="32"/>
  <c r="AB9" i="32"/>
  <c r="AB8" i="32"/>
  <c r="AB7" i="32"/>
  <c r="V11" i="32"/>
  <c r="V10" i="32"/>
  <c r="V9" i="32"/>
  <c r="V8" i="32"/>
  <c r="V7" i="32"/>
  <c r="U11" i="32"/>
  <c r="U10" i="32"/>
  <c r="U9" i="32"/>
  <c r="U8" i="32"/>
  <c r="U7" i="32"/>
  <c r="D34" i="82" l="1"/>
  <c r="E34" i="82" s="1"/>
  <c r="F34" i="82" s="1"/>
  <c r="C35" i="82"/>
  <c r="A40" i="75"/>
  <c r="R39" i="75"/>
  <c r="A41" i="74"/>
  <c r="R40" i="74"/>
  <c r="A39" i="73"/>
  <c r="R38" i="73"/>
  <c r="F161" i="51"/>
  <c r="F137" i="51"/>
  <c r="AD8" i="32"/>
  <c r="AF8" i="32" s="1"/>
  <c r="AG10" i="32"/>
  <c r="F154" i="51"/>
  <c r="F92" i="51"/>
  <c r="F31" i="51"/>
  <c r="F159" i="51"/>
  <c r="F135" i="51"/>
  <c r="F153" i="51"/>
  <c r="AG9" i="32"/>
  <c r="F97" i="51"/>
  <c r="F120" i="51"/>
  <c r="F136" i="51"/>
  <c r="F129" i="51"/>
  <c r="F24" i="51"/>
  <c r="F146" i="51"/>
  <c r="F84" i="51"/>
  <c r="F32" i="51"/>
  <c r="F28" i="51"/>
  <c r="F58" i="51"/>
  <c r="F10" i="51"/>
  <c r="F141" i="51"/>
  <c r="F68" i="51"/>
  <c r="F16" i="51"/>
  <c r="F71" i="51"/>
  <c r="F115" i="51"/>
  <c r="F82" i="51"/>
  <c r="F155" i="51"/>
  <c r="F27" i="51"/>
  <c r="F147" i="51"/>
  <c r="F88" i="51"/>
  <c r="F40" i="51"/>
  <c r="F14" i="51"/>
  <c r="F6" i="51"/>
  <c r="AG7" i="32"/>
  <c r="F112" i="51"/>
  <c r="F131" i="51"/>
  <c r="F51" i="51"/>
  <c r="F25" i="51"/>
  <c r="F170" i="51"/>
  <c r="F42" i="51"/>
  <c r="F162" i="51"/>
  <c r="F133" i="51"/>
  <c r="F64" i="51"/>
  <c r="F9" i="51"/>
  <c r="F20" i="51"/>
  <c r="F107" i="51"/>
  <c r="F67" i="51"/>
  <c r="F125" i="51"/>
  <c r="F19" i="51"/>
  <c r="F139" i="51"/>
  <c r="F85" i="51"/>
  <c r="F157" i="51"/>
  <c r="F113" i="51"/>
  <c r="F102" i="51"/>
  <c r="F46" i="51"/>
  <c r="F57" i="51"/>
  <c r="F56" i="51"/>
  <c r="F65" i="51"/>
  <c r="F164" i="51"/>
  <c r="F117" i="51"/>
  <c r="F43" i="51"/>
  <c r="F49" i="51"/>
  <c r="F145" i="51"/>
  <c r="F21" i="51"/>
  <c r="F152" i="51"/>
  <c r="F116" i="51"/>
  <c r="F50" i="51"/>
  <c r="F173" i="51"/>
  <c r="F100" i="51"/>
  <c r="F41" i="51"/>
  <c r="F122" i="51"/>
  <c r="F12" i="51"/>
  <c r="F114" i="51"/>
  <c r="F77" i="51"/>
  <c r="F22" i="51"/>
  <c r="F166" i="51"/>
  <c r="F176" i="51"/>
  <c r="F48" i="51"/>
  <c r="F160" i="51"/>
  <c r="F109" i="51"/>
  <c r="F36" i="51"/>
  <c r="F34" i="51"/>
  <c r="F124" i="51"/>
  <c r="F13" i="51"/>
  <c r="F149" i="51"/>
  <c r="F108" i="51"/>
  <c r="F35" i="51"/>
  <c r="F90" i="51"/>
  <c r="F169" i="51"/>
  <c r="F96" i="51"/>
  <c r="F37" i="51"/>
  <c r="F106" i="51"/>
  <c r="F172" i="51"/>
  <c r="F99" i="51"/>
  <c r="F69" i="51"/>
  <c r="F138" i="51"/>
  <c r="F29" i="51"/>
  <c r="F134" i="51"/>
  <c r="AD11" i="32"/>
  <c r="AF11" i="32" s="1"/>
  <c r="AG11" i="32"/>
  <c r="AG8" i="32"/>
  <c r="AD9" i="32"/>
  <c r="AF9" i="32" s="1"/>
  <c r="AD10" i="32"/>
  <c r="AF10" i="32" s="1"/>
  <c r="F18" i="51"/>
  <c r="F140" i="51"/>
  <c r="F76" i="51"/>
  <c r="F130" i="51"/>
  <c r="F66" i="51"/>
  <c r="F123" i="51"/>
  <c r="F59" i="51"/>
  <c r="F11" i="51"/>
  <c r="F178" i="51"/>
  <c r="F26" i="51"/>
  <c r="F89" i="51"/>
  <c r="F168" i="51"/>
  <c r="F144" i="51"/>
  <c r="F104" i="51"/>
  <c r="F80" i="51"/>
  <c r="F175" i="51"/>
  <c r="F167" i="51"/>
  <c r="F151" i="51"/>
  <c r="F143" i="51"/>
  <c r="F127" i="51"/>
  <c r="F119" i="51"/>
  <c r="F111" i="51"/>
  <c r="F103" i="51"/>
  <c r="F87" i="51"/>
  <c r="F79" i="51"/>
  <c r="F70" i="51"/>
  <c r="F55" i="51"/>
  <c r="F126" i="51"/>
  <c r="F63" i="51"/>
  <c r="F174" i="51"/>
  <c r="F23" i="51"/>
  <c r="F118" i="51"/>
  <c r="F62" i="51"/>
  <c r="F30" i="51"/>
  <c r="F110" i="51"/>
  <c r="F158" i="51"/>
  <c r="F47" i="51"/>
  <c r="F15" i="51"/>
  <c r="F150" i="51"/>
  <c r="F86" i="51"/>
  <c r="F142" i="51"/>
  <c r="F78" i="51"/>
  <c r="F39" i="51"/>
  <c r="F7" i="51"/>
  <c r="F17" i="51"/>
  <c r="F105" i="51"/>
  <c r="F93" i="51"/>
  <c r="F91" i="51"/>
  <c r="F156" i="51"/>
  <c r="F83" i="51"/>
  <c r="F5" i="51"/>
  <c r="F165" i="51"/>
  <c r="F53" i="51"/>
  <c r="F81" i="51"/>
  <c r="F132" i="51"/>
  <c r="F52" i="51"/>
  <c r="F98" i="51"/>
  <c r="F94" i="51"/>
  <c r="F8" i="51"/>
  <c r="F72" i="51"/>
  <c r="F171" i="51"/>
  <c r="F101" i="51"/>
  <c r="F74" i="51"/>
  <c r="F61" i="51"/>
  <c r="F163" i="51"/>
  <c r="F75" i="51"/>
  <c r="F177" i="51"/>
  <c r="F148" i="51"/>
  <c r="F45" i="51"/>
  <c r="F60" i="51"/>
  <c r="F128" i="51"/>
  <c r="F44" i="51"/>
  <c r="F95" i="51"/>
  <c r="F54" i="51"/>
  <c r="I25" i="58"/>
  <c r="J24" i="58"/>
  <c r="E25" i="58"/>
  <c r="H25" i="58"/>
  <c r="F45" i="58"/>
  <c r="F25" i="58"/>
  <c r="G25" i="58"/>
  <c r="D25" i="58"/>
  <c r="C33" i="58"/>
  <c r="B54" i="58" s="1"/>
  <c r="C41" i="58"/>
  <c r="B62" i="58" s="1"/>
  <c r="C27" i="58"/>
  <c r="C35" i="58"/>
  <c r="B56" i="58" s="1"/>
  <c r="C28" i="58"/>
  <c r="B49" i="58" s="1"/>
  <c r="C36" i="58"/>
  <c r="B57" i="58" s="1"/>
  <c r="C29" i="58"/>
  <c r="B50" i="58" s="1"/>
  <c r="C37" i="58"/>
  <c r="B58" i="58" s="1"/>
  <c r="C32" i="58"/>
  <c r="B53" i="58" s="1"/>
  <c r="C40" i="58"/>
  <c r="B61" i="58" s="1"/>
  <c r="C30" i="58"/>
  <c r="B51" i="58" s="1"/>
  <c r="C38" i="58"/>
  <c r="B59" i="58" s="1"/>
  <c r="C34" i="58"/>
  <c r="B55" i="58" s="1"/>
  <c r="C42" i="58"/>
  <c r="C31" i="58"/>
  <c r="B52" i="58" s="1"/>
  <c r="C39" i="58"/>
  <c r="B60" i="58" s="1"/>
  <c r="AD7" i="32"/>
  <c r="AF7" i="32" s="1"/>
  <c r="W95" i="24"/>
  <c r="V95" i="24"/>
  <c r="U95" i="24"/>
  <c r="T95" i="24"/>
  <c r="S95" i="24"/>
  <c r="W94" i="24"/>
  <c r="V94" i="24"/>
  <c r="U94" i="24"/>
  <c r="T94" i="24"/>
  <c r="S94" i="24"/>
  <c r="W93" i="24"/>
  <c r="V93" i="24"/>
  <c r="U93" i="24"/>
  <c r="T93" i="24"/>
  <c r="S93" i="24"/>
  <c r="W92" i="24"/>
  <c r="V92" i="24"/>
  <c r="U92" i="24"/>
  <c r="T92" i="24"/>
  <c r="S92" i="24"/>
  <c r="W91" i="24"/>
  <c r="V91" i="24"/>
  <c r="U91" i="24"/>
  <c r="T91" i="24"/>
  <c r="S91" i="24"/>
  <c r="W89" i="24"/>
  <c r="V89" i="24"/>
  <c r="U89" i="24"/>
  <c r="T89" i="24"/>
  <c r="S89" i="24"/>
  <c r="W88" i="24"/>
  <c r="V88" i="24"/>
  <c r="U88" i="24"/>
  <c r="T88" i="24"/>
  <c r="S88" i="24"/>
  <c r="W87" i="24"/>
  <c r="V87" i="24"/>
  <c r="U87" i="24"/>
  <c r="T87" i="24"/>
  <c r="S87" i="24"/>
  <c r="W86" i="24"/>
  <c r="V86" i="24"/>
  <c r="U86" i="24"/>
  <c r="T86" i="24"/>
  <c r="S86" i="24"/>
  <c r="W85" i="24"/>
  <c r="V85" i="24"/>
  <c r="U85" i="24"/>
  <c r="T85" i="24"/>
  <c r="S85" i="24"/>
  <c r="B6" i="46"/>
  <c r="C812" i="45"/>
  <c r="C811" i="45"/>
  <c r="C810" i="45"/>
  <c r="C809" i="45"/>
  <c r="C808" i="45"/>
  <c r="C807" i="45"/>
  <c r="C806" i="45"/>
  <c r="C805" i="45"/>
  <c r="C804" i="45"/>
  <c r="C803" i="45"/>
  <c r="C802" i="45"/>
  <c r="C801" i="45"/>
  <c r="C800" i="45"/>
  <c r="C799" i="45"/>
  <c r="C798" i="45"/>
  <c r="C797" i="45"/>
  <c r="C796" i="45"/>
  <c r="C795" i="45"/>
  <c r="C794" i="45"/>
  <c r="C793" i="45"/>
  <c r="C792" i="45"/>
  <c r="C791" i="45"/>
  <c r="C790" i="45"/>
  <c r="C789" i="45"/>
  <c r="C788" i="45"/>
  <c r="C787" i="45"/>
  <c r="C786" i="45"/>
  <c r="C785" i="45"/>
  <c r="C784" i="45"/>
  <c r="C783" i="45"/>
  <c r="C782" i="45"/>
  <c r="C781" i="45"/>
  <c r="C780" i="45"/>
  <c r="C779" i="45"/>
  <c r="C778" i="45"/>
  <c r="C777" i="45"/>
  <c r="C776" i="45"/>
  <c r="C775" i="45"/>
  <c r="C774" i="45"/>
  <c r="C773" i="45"/>
  <c r="C772" i="45"/>
  <c r="C771" i="45"/>
  <c r="C770" i="45"/>
  <c r="C769" i="45"/>
  <c r="C768" i="45"/>
  <c r="C767" i="45"/>
  <c r="C766" i="45"/>
  <c r="C765" i="45"/>
  <c r="C764" i="45"/>
  <c r="C763" i="45"/>
  <c r="C762" i="45"/>
  <c r="C761" i="45"/>
  <c r="C760" i="45"/>
  <c r="C759" i="45"/>
  <c r="C758" i="45"/>
  <c r="C757" i="45"/>
  <c r="C756" i="45"/>
  <c r="C755" i="45"/>
  <c r="C754" i="45"/>
  <c r="C753" i="45"/>
  <c r="C752" i="45"/>
  <c r="C751" i="45"/>
  <c r="C750" i="45"/>
  <c r="C749" i="45"/>
  <c r="C748" i="45"/>
  <c r="C747" i="45"/>
  <c r="C746" i="45"/>
  <c r="C745" i="45"/>
  <c r="C744" i="45"/>
  <c r="C743" i="45"/>
  <c r="C742" i="45"/>
  <c r="C741" i="45"/>
  <c r="C740" i="45"/>
  <c r="C739" i="45"/>
  <c r="C738" i="45"/>
  <c r="C737" i="45"/>
  <c r="C736" i="45"/>
  <c r="C735" i="45"/>
  <c r="C734" i="45"/>
  <c r="C733" i="45"/>
  <c r="C732" i="45"/>
  <c r="C731" i="45"/>
  <c r="C730" i="45"/>
  <c r="C729" i="45"/>
  <c r="C728" i="45"/>
  <c r="C727" i="45"/>
  <c r="C726" i="45"/>
  <c r="C725" i="45"/>
  <c r="C724" i="45"/>
  <c r="C723" i="45"/>
  <c r="C722" i="45"/>
  <c r="C721" i="45"/>
  <c r="C720" i="45"/>
  <c r="C719" i="45"/>
  <c r="C718" i="45"/>
  <c r="C717" i="45"/>
  <c r="C716" i="45"/>
  <c r="C715" i="45"/>
  <c r="C714" i="45"/>
  <c r="C713" i="45"/>
  <c r="C712" i="45"/>
  <c r="C711" i="45"/>
  <c r="C710" i="45"/>
  <c r="C709" i="45"/>
  <c r="C708" i="45"/>
  <c r="C707" i="45"/>
  <c r="C706" i="45"/>
  <c r="C705" i="45"/>
  <c r="C704" i="45"/>
  <c r="C703" i="45"/>
  <c r="C702" i="45"/>
  <c r="C701" i="45"/>
  <c r="C700" i="45"/>
  <c r="C699" i="45"/>
  <c r="C698" i="45"/>
  <c r="C697" i="45"/>
  <c r="C696" i="45"/>
  <c r="C695" i="45"/>
  <c r="C694" i="45"/>
  <c r="C693" i="45"/>
  <c r="C692" i="45"/>
  <c r="C691" i="45"/>
  <c r="C690" i="45"/>
  <c r="C689" i="45"/>
  <c r="C688" i="45"/>
  <c r="C687" i="45"/>
  <c r="C686" i="45"/>
  <c r="C685" i="45"/>
  <c r="C684" i="45"/>
  <c r="C683" i="45"/>
  <c r="C682" i="45"/>
  <c r="C681" i="45"/>
  <c r="C680" i="45"/>
  <c r="C679" i="45"/>
  <c r="C678" i="45"/>
  <c r="C677" i="45"/>
  <c r="C676" i="45"/>
  <c r="C675" i="45"/>
  <c r="C674" i="45"/>
  <c r="C673" i="45"/>
  <c r="C672" i="45"/>
  <c r="C671" i="45"/>
  <c r="C670" i="45"/>
  <c r="C669" i="45"/>
  <c r="C668" i="45"/>
  <c r="C667" i="45"/>
  <c r="C666" i="45"/>
  <c r="C665" i="45"/>
  <c r="C664" i="45"/>
  <c r="C663" i="45"/>
  <c r="C662" i="45"/>
  <c r="C661" i="45"/>
  <c r="C660" i="45"/>
  <c r="C659" i="45"/>
  <c r="C658" i="45"/>
  <c r="C657" i="45"/>
  <c r="C656" i="45"/>
  <c r="C655" i="45"/>
  <c r="C654" i="45"/>
  <c r="C653" i="45"/>
  <c r="C652" i="45"/>
  <c r="C651" i="45"/>
  <c r="C650" i="45"/>
  <c r="C649" i="45"/>
  <c r="C648" i="45"/>
  <c r="C647" i="45"/>
  <c r="C646" i="45"/>
  <c r="C645" i="45"/>
  <c r="C644" i="45"/>
  <c r="C643" i="45"/>
  <c r="C642" i="45"/>
  <c r="C641" i="45"/>
  <c r="C640" i="45"/>
  <c r="C639" i="45"/>
  <c r="C638" i="45"/>
  <c r="C637" i="45"/>
  <c r="C636" i="45"/>
  <c r="C635" i="45"/>
  <c r="C634" i="45"/>
  <c r="C633" i="45"/>
  <c r="C632" i="45"/>
  <c r="C631" i="45"/>
  <c r="C630" i="45"/>
  <c r="C629" i="45"/>
  <c r="C628" i="45"/>
  <c r="C627" i="45"/>
  <c r="C626" i="45"/>
  <c r="C625" i="45"/>
  <c r="C624" i="45"/>
  <c r="C623" i="45"/>
  <c r="C622" i="45"/>
  <c r="C621" i="45"/>
  <c r="C620" i="45"/>
  <c r="C619" i="45"/>
  <c r="C618" i="45"/>
  <c r="C617" i="45"/>
  <c r="C616" i="45"/>
  <c r="C615" i="45"/>
  <c r="C614" i="45"/>
  <c r="C613" i="45"/>
  <c r="C612" i="45"/>
  <c r="C611" i="45"/>
  <c r="C610" i="45"/>
  <c r="C609" i="45"/>
  <c r="C608" i="45"/>
  <c r="C607" i="45"/>
  <c r="C606" i="45"/>
  <c r="C605" i="45"/>
  <c r="C604" i="45"/>
  <c r="C603" i="45"/>
  <c r="C602" i="45"/>
  <c r="C601" i="45"/>
  <c r="C600" i="45"/>
  <c r="C599" i="45"/>
  <c r="C598" i="45"/>
  <c r="C597" i="45"/>
  <c r="C596" i="45"/>
  <c r="C595" i="45"/>
  <c r="C594" i="45"/>
  <c r="C593" i="45"/>
  <c r="C592" i="45"/>
  <c r="C591" i="45"/>
  <c r="C590" i="45"/>
  <c r="C589" i="45"/>
  <c r="C588" i="45"/>
  <c r="C587" i="45"/>
  <c r="C586" i="45"/>
  <c r="C585" i="45"/>
  <c r="C584" i="45"/>
  <c r="C583" i="45"/>
  <c r="C582" i="45"/>
  <c r="C581" i="45"/>
  <c r="C580" i="45"/>
  <c r="C579" i="45"/>
  <c r="C578" i="45"/>
  <c r="C577" i="45"/>
  <c r="C576" i="45"/>
  <c r="C575" i="45"/>
  <c r="C574" i="45"/>
  <c r="C573" i="45"/>
  <c r="C572" i="45"/>
  <c r="C571" i="45"/>
  <c r="C570" i="45"/>
  <c r="C569" i="45"/>
  <c r="C568" i="45"/>
  <c r="C567" i="45"/>
  <c r="C566" i="45"/>
  <c r="C565" i="45"/>
  <c r="C564" i="45"/>
  <c r="C563" i="45"/>
  <c r="C562" i="45"/>
  <c r="C561" i="45"/>
  <c r="C560" i="45"/>
  <c r="C559" i="45"/>
  <c r="C558" i="45"/>
  <c r="C557" i="45"/>
  <c r="C556" i="45"/>
  <c r="C555" i="45"/>
  <c r="C554" i="45"/>
  <c r="C553" i="45"/>
  <c r="C552" i="45"/>
  <c r="C551" i="45"/>
  <c r="C550" i="45"/>
  <c r="C549" i="45"/>
  <c r="C548" i="45"/>
  <c r="C547" i="45"/>
  <c r="C546" i="45"/>
  <c r="C545" i="45"/>
  <c r="C544" i="45"/>
  <c r="C543" i="45"/>
  <c r="C542" i="45"/>
  <c r="C541" i="45"/>
  <c r="C540" i="45"/>
  <c r="C539" i="45"/>
  <c r="C538" i="45"/>
  <c r="C537" i="45"/>
  <c r="C536" i="45"/>
  <c r="C535" i="45"/>
  <c r="C534" i="45"/>
  <c r="C533" i="45"/>
  <c r="C532" i="45"/>
  <c r="C531" i="45"/>
  <c r="C530" i="45"/>
  <c r="C529" i="45"/>
  <c r="C528" i="45"/>
  <c r="C527" i="45"/>
  <c r="C526" i="45"/>
  <c r="C525" i="45"/>
  <c r="C524" i="45"/>
  <c r="C523" i="45"/>
  <c r="C522" i="45"/>
  <c r="C521" i="45"/>
  <c r="C520" i="45"/>
  <c r="C519" i="45"/>
  <c r="C518" i="45"/>
  <c r="C517" i="45"/>
  <c r="C516" i="45"/>
  <c r="C515" i="45"/>
  <c r="C514" i="45"/>
  <c r="C513" i="45"/>
  <c r="C512" i="45"/>
  <c r="C511" i="45"/>
  <c r="C510" i="45"/>
  <c r="C509" i="45"/>
  <c r="C508" i="45"/>
  <c r="C507" i="45"/>
  <c r="C506" i="45"/>
  <c r="C505" i="45"/>
  <c r="C504" i="45"/>
  <c r="C503" i="45"/>
  <c r="C502" i="45"/>
  <c r="C501" i="45"/>
  <c r="C500" i="45"/>
  <c r="C499" i="45"/>
  <c r="C498" i="45"/>
  <c r="C497" i="45"/>
  <c r="C496" i="45"/>
  <c r="C495" i="45"/>
  <c r="C494" i="45"/>
  <c r="C493" i="45"/>
  <c r="C492" i="45"/>
  <c r="C491" i="45"/>
  <c r="C490" i="45"/>
  <c r="C489" i="45"/>
  <c r="C488" i="45"/>
  <c r="C487" i="45"/>
  <c r="C486" i="45"/>
  <c r="C485" i="45"/>
  <c r="C484" i="45"/>
  <c r="C483" i="45"/>
  <c r="C482" i="45"/>
  <c r="C481" i="45"/>
  <c r="C480" i="45"/>
  <c r="C479" i="45"/>
  <c r="C478" i="45"/>
  <c r="C477" i="45"/>
  <c r="C476" i="45"/>
  <c r="C475" i="45"/>
  <c r="C474" i="45"/>
  <c r="C473" i="45"/>
  <c r="C472" i="45"/>
  <c r="C471" i="45"/>
  <c r="C470" i="45"/>
  <c r="C469" i="45"/>
  <c r="C468" i="45"/>
  <c r="C467" i="45"/>
  <c r="C466" i="45"/>
  <c r="C465" i="45"/>
  <c r="C464" i="45"/>
  <c r="C463" i="45"/>
  <c r="C462" i="45"/>
  <c r="C461" i="45"/>
  <c r="C460" i="45"/>
  <c r="C459" i="45"/>
  <c r="C458" i="45"/>
  <c r="C457" i="45"/>
  <c r="C456" i="45"/>
  <c r="C455" i="45"/>
  <c r="C454" i="45"/>
  <c r="C453" i="45"/>
  <c r="C452" i="45"/>
  <c r="C451" i="45"/>
  <c r="C450" i="45"/>
  <c r="C449" i="45"/>
  <c r="C448" i="45"/>
  <c r="C447" i="45"/>
  <c r="C446" i="45"/>
  <c r="C445" i="45"/>
  <c r="C444" i="45"/>
  <c r="C443" i="45"/>
  <c r="C442" i="45"/>
  <c r="C441" i="45"/>
  <c r="C440" i="45"/>
  <c r="C439" i="45"/>
  <c r="C438" i="45"/>
  <c r="C437" i="45"/>
  <c r="C436" i="45"/>
  <c r="C435" i="45"/>
  <c r="C434" i="45"/>
  <c r="C433" i="45"/>
  <c r="C432" i="45"/>
  <c r="C431" i="45"/>
  <c r="C430" i="45"/>
  <c r="C429" i="45"/>
  <c r="C428" i="45"/>
  <c r="C427" i="45"/>
  <c r="C426" i="45"/>
  <c r="C425" i="45"/>
  <c r="C424" i="45"/>
  <c r="C423" i="45"/>
  <c r="C422" i="45"/>
  <c r="C421" i="45"/>
  <c r="C420" i="45"/>
  <c r="C419" i="45"/>
  <c r="C418" i="45"/>
  <c r="C417" i="45"/>
  <c r="C416" i="45"/>
  <c r="C415" i="45"/>
  <c r="C414" i="45"/>
  <c r="C413" i="45"/>
  <c r="C412" i="45"/>
  <c r="C411" i="45"/>
  <c r="C410" i="45"/>
  <c r="C409" i="45"/>
  <c r="C408" i="45"/>
  <c r="C407" i="45"/>
  <c r="C406" i="45"/>
  <c r="C405" i="45"/>
  <c r="C404" i="45"/>
  <c r="C403" i="45"/>
  <c r="C402" i="45"/>
  <c r="C401" i="45"/>
  <c r="C400" i="45"/>
  <c r="C399" i="45"/>
  <c r="C398" i="45"/>
  <c r="C397" i="45"/>
  <c r="C396" i="45"/>
  <c r="C395" i="45"/>
  <c r="C394" i="45"/>
  <c r="C393" i="45"/>
  <c r="C392" i="45"/>
  <c r="C391" i="45"/>
  <c r="C390" i="45"/>
  <c r="C389" i="45"/>
  <c r="C388" i="45"/>
  <c r="C387" i="45"/>
  <c r="C386" i="45"/>
  <c r="C385" i="45"/>
  <c r="C384" i="45"/>
  <c r="C383" i="45"/>
  <c r="C382" i="45"/>
  <c r="C381" i="45"/>
  <c r="C380" i="45"/>
  <c r="C379" i="45"/>
  <c r="C378" i="45"/>
  <c r="C377" i="45"/>
  <c r="C376" i="45"/>
  <c r="C375" i="45"/>
  <c r="C374" i="45"/>
  <c r="C373" i="45"/>
  <c r="C372" i="45"/>
  <c r="C371" i="45"/>
  <c r="C370" i="45"/>
  <c r="C369" i="45"/>
  <c r="C368" i="45"/>
  <c r="C367" i="45"/>
  <c r="C366" i="45"/>
  <c r="C365" i="45"/>
  <c r="C364" i="45"/>
  <c r="C363" i="45"/>
  <c r="C362" i="45"/>
  <c r="C361" i="45"/>
  <c r="C360" i="45"/>
  <c r="C359" i="45"/>
  <c r="C358" i="45"/>
  <c r="C357" i="45"/>
  <c r="C356" i="45"/>
  <c r="C355" i="45"/>
  <c r="C354" i="45"/>
  <c r="C353" i="45"/>
  <c r="C352" i="45"/>
  <c r="C351" i="45"/>
  <c r="C350" i="45"/>
  <c r="C349" i="45"/>
  <c r="C348" i="45"/>
  <c r="C347" i="45"/>
  <c r="C346" i="45"/>
  <c r="C345" i="45"/>
  <c r="C344" i="45"/>
  <c r="C343" i="45"/>
  <c r="C342" i="45"/>
  <c r="C341" i="45"/>
  <c r="C340" i="45"/>
  <c r="C339" i="45"/>
  <c r="C338" i="45"/>
  <c r="C337" i="45"/>
  <c r="C336" i="45"/>
  <c r="C335" i="45"/>
  <c r="C334" i="45"/>
  <c r="C333" i="45"/>
  <c r="C332" i="45"/>
  <c r="C331" i="45"/>
  <c r="C330" i="45"/>
  <c r="C329" i="45"/>
  <c r="C328" i="45"/>
  <c r="C327" i="45"/>
  <c r="C326" i="45"/>
  <c r="C325" i="45"/>
  <c r="C324" i="45"/>
  <c r="C323" i="45"/>
  <c r="C322" i="45"/>
  <c r="C321" i="45"/>
  <c r="C320" i="45"/>
  <c r="C319" i="45"/>
  <c r="C318" i="45"/>
  <c r="C317" i="45"/>
  <c r="C316" i="45"/>
  <c r="C315" i="45"/>
  <c r="C314" i="45"/>
  <c r="C313" i="45"/>
  <c r="C312" i="45"/>
  <c r="C311" i="45"/>
  <c r="C310" i="45"/>
  <c r="C309" i="45"/>
  <c r="C308" i="45"/>
  <c r="C307" i="45"/>
  <c r="C306" i="45"/>
  <c r="C305" i="45"/>
  <c r="C304" i="45"/>
  <c r="C303" i="45"/>
  <c r="C302" i="45"/>
  <c r="C301" i="45"/>
  <c r="C300" i="45"/>
  <c r="C299" i="45"/>
  <c r="C298" i="45"/>
  <c r="C297" i="45"/>
  <c r="C296" i="45"/>
  <c r="C295" i="45"/>
  <c r="C294" i="45"/>
  <c r="C293" i="45"/>
  <c r="C292" i="45"/>
  <c r="C291" i="45"/>
  <c r="C290" i="45"/>
  <c r="C289" i="45"/>
  <c r="C288" i="45"/>
  <c r="C287" i="45"/>
  <c r="C286" i="45"/>
  <c r="C285" i="45"/>
  <c r="C284" i="45"/>
  <c r="C283" i="45"/>
  <c r="C282" i="45"/>
  <c r="C281" i="45"/>
  <c r="C280" i="45"/>
  <c r="C279" i="45"/>
  <c r="C278" i="45"/>
  <c r="C277" i="45"/>
  <c r="C276" i="45"/>
  <c r="C275" i="45"/>
  <c r="C274" i="45"/>
  <c r="C273" i="45"/>
  <c r="C272" i="45"/>
  <c r="C271" i="45"/>
  <c r="C270" i="45"/>
  <c r="C269" i="45"/>
  <c r="C268" i="45"/>
  <c r="C267" i="45"/>
  <c r="C266" i="45"/>
  <c r="C265" i="45"/>
  <c r="C264" i="45"/>
  <c r="C263" i="45"/>
  <c r="C262" i="45"/>
  <c r="C261" i="45"/>
  <c r="C260" i="45"/>
  <c r="C259" i="45"/>
  <c r="C258" i="45"/>
  <c r="C257" i="45"/>
  <c r="C256" i="45"/>
  <c r="C255" i="45"/>
  <c r="C254" i="45"/>
  <c r="C253" i="45"/>
  <c r="C252" i="45"/>
  <c r="C251" i="45"/>
  <c r="C250" i="45"/>
  <c r="C249" i="45"/>
  <c r="C248" i="45"/>
  <c r="C247" i="45"/>
  <c r="C246" i="45"/>
  <c r="C245" i="45"/>
  <c r="C244" i="45"/>
  <c r="C243" i="45"/>
  <c r="C242" i="45"/>
  <c r="C241" i="45"/>
  <c r="C240" i="45"/>
  <c r="C239" i="45"/>
  <c r="C238" i="45"/>
  <c r="C237" i="45"/>
  <c r="C236" i="45"/>
  <c r="C235" i="45"/>
  <c r="C234" i="45"/>
  <c r="C233" i="45"/>
  <c r="C232" i="45"/>
  <c r="C231" i="45"/>
  <c r="C230" i="45"/>
  <c r="C229" i="45"/>
  <c r="C228" i="45"/>
  <c r="C227" i="45"/>
  <c r="C226" i="45"/>
  <c r="C225" i="45"/>
  <c r="C224" i="45"/>
  <c r="C223" i="45"/>
  <c r="C222" i="45"/>
  <c r="C221" i="45"/>
  <c r="C220" i="45"/>
  <c r="C219" i="45"/>
  <c r="C218" i="45"/>
  <c r="C217" i="45"/>
  <c r="C216" i="45"/>
  <c r="C215" i="45"/>
  <c r="C214" i="45"/>
  <c r="C213" i="45"/>
  <c r="C212" i="45"/>
  <c r="C211" i="45"/>
  <c r="C210" i="45"/>
  <c r="C209" i="45"/>
  <c r="C208" i="45"/>
  <c r="C207" i="45"/>
  <c r="C206" i="45"/>
  <c r="C205" i="45"/>
  <c r="C204" i="45"/>
  <c r="C203" i="45"/>
  <c r="C202" i="45"/>
  <c r="C201" i="45"/>
  <c r="C200" i="45"/>
  <c r="C199" i="45"/>
  <c r="C198" i="45"/>
  <c r="C197" i="45"/>
  <c r="C196" i="45"/>
  <c r="C195" i="45"/>
  <c r="C194" i="45"/>
  <c r="C193" i="45"/>
  <c r="C192" i="45"/>
  <c r="C191" i="45"/>
  <c r="C190" i="45"/>
  <c r="C189" i="45"/>
  <c r="C188" i="45"/>
  <c r="C187" i="45"/>
  <c r="C186" i="45"/>
  <c r="C185" i="45"/>
  <c r="C184" i="45"/>
  <c r="C183" i="45"/>
  <c r="C182" i="45"/>
  <c r="C181" i="45"/>
  <c r="C180" i="45"/>
  <c r="C179" i="45"/>
  <c r="C178" i="45"/>
  <c r="C177" i="45"/>
  <c r="C176" i="45"/>
  <c r="C175" i="45"/>
  <c r="C174" i="45"/>
  <c r="C173" i="45"/>
  <c r="C172" i="45"/>
  <c r="C171" i="45"/>
  <c r="C170" i="45"/>
  <c r="C169" i="45"/>
  <c r="C168" i="45"/>
  <c r="C167" i="45"/>
  <c r="C166" i="45"/>
  <c r="C165" i="45"/>
  <c r="C164" i="45"/>
  <c r="C163" i="45"/>
  <c r="C162" i="45"/>
  <c r="C161" i="45"/>
  <c r="C160" i="45"/>
  <c r="C159" i="45"/>
  <c r="C158" i="45"/>
  <c r="C157" i="45"/>
  <c r="C156" i="45"/>
  <c r="C155" i="45"/>
  <c r="C154" i="45"/>
  <c r="C153" i="45"/>
  <c r="C152" i="45"/>
  <c r="C151" i="45"/>
  <c r="C150" i="45"/>
  <c r="C149" i="45"/>
  <c r="C148" i="45"/>
  <c r="C147" i="45"/>
  <c r="C146" i="45"/>
  <c r="C145" i="45"/>
  <c r="C144" i="45"/>
  <c r="C143" i="45"/>
  <c r="C142" i="45"/>
  <c r="C141" i="45"/>
  <c r="C140" i="45"/>
  <c r="C139" i="45"/>
  <c r="C138" i="45"/>
  <c r="C137" i="45"/>
  <c r="C136" i="45"/>
  <c r="C135" i="45"/>
  <c r="C134" i="45"/>
  <c r="C133" i="45"/>
  <c r="C132" i="45"/>
  <c r="C131" i="45"/>
  <c r="C130" i="45"/>
  <c r="C129" i="45"/>
  <c r="C128" i="45"/>
  <c r="C127" i="45"/>
  <c r="C126" i="45"/>
  <c r="C125" i="45"/>
  <c r="C124" i="45"/>
  <c r="C123" i="45"/>
  <c r="C122" i="45"/>
  <c r="C121" i="45"/>
  <c r="C120" i="45"/>
  <c r="C119" i="45"/>
  <c r="C118" i="45"/>
  <c r="C117" i="45"/>
  <c r="C116" i="45"/>
  <c r="C115" i="45"/>
  <c r="C114" i="45"/>
  <c r="C113" i="45"/>
  <c r="C112" i="45"/>
  <c r="C111" i="45"/>
  <c r="C110" i="45"/>
  <c r="C109" i="45"/>
  <c r="C108" i="45"/>
  <c r="C107" i="45"/>
  <c r="C106" i="45"/>
  <c r="C105" i="45"/>
  <c r="C104" i="45"/>
  <c r="C103" i="45"/>
  <c r="C102" i="45"/>
  <c r="C101" i="45"/>
  <c r="C100" i="45"/>
  <c r="C99" i="45"/>
  <c r="C98" i="45"/>
  <c r="C97" i="45"/>
  <c r="C96" i="45"/>
  <c r="C95" i="45"/>
  <c r="C94" i="45"/>
  <c r="C93" i="45"/>
  <c r="C92" i="45"/>
  <c r="C91" i="45"/>
  <c r="C90" i="45"/>
  <c r="C89" i="45"/>
  <c r="C88" i="45"/>
  <c r="C87" i="45"/>
  <c r="C86" i="45"/>
  <c r="C85" i="45"/>
  <c r="C84" i="45"/>
  <c r="C83" i="45"/>
  <c r="C82" i="45"/>
  <c r="C81" i="45"/>
  <c r="C80" i="45"/>
  <c r="C79" i="45"/>
  <c r="C78" i="45"/>
  <c r="C77" i="45"/>
  <c r="C76" i="45"/>
  <c r="C75" i="45"/>
  <c r="C74" i="45"/>
  <c r="C73" i="45"/>
  <c r="C72" i="45"/>
  <c r="C71" i="45"/>
  <c r="C70" i="45"/>
  <c r="C69" i="45"/>
  <c r="C68" i="45"/>
  <c r="C67" i="45"/>
  <c r="C66" i="45"/>
  <c r="C65" i="45"/>
  <c r="C64" i="45"/>
  <c r="C63" i="45"/>
  <c r="C62" i="45"/>
  <c r="C61" i="45"/>
  <c r="C60" i="45"/>
  <c r="C59" i="45"/>
  <c r="C58" i="45"/>
  <c r="C57" i="45"/>
  <c r="C56" i="45"/>
  <c r="C55" i="45"/>
  <c r="C54" i="45"/>
  <c r="C53" i="45"/>
  <c r="C52" i="45"/>
  <c r="C51" i="45"/>
  <c r="C50" i="45"/>
  <c r="C49" i="45"/>
  <c r="C48" i="45"/>
  <c r="C47" i="45"/>
  <c r="C46" i="45"/>
  <c r="C45" i="45"/>
  <c r="C44" i="45"/>
  <c r="C43" i="45"/>
  <c r="C42" i="45"/>
  <c r="C41" i="45"/>
  <c r="C40" i="45"/>
  <c r="C39" i="45"/>
  <c r="C38" i="45"/>
  <c r="C37" i="45"/>
  <c r="C36" i="45"/>
  <c r="C35" i="45"/>
  <c r="C34" i="45"/>
  <c r="C33" i="45"/>
  <c r="C32" i="45"/>
  <c r="C31" i="45"/>
  <c r="O31" i="45" s="1"/>
  <c r="C30" i="45"/>
  <c r="O30" i="45" s="1"/>
  <c r="C29" i="45"/>
  <c r="O29" i="45" s="1"/>
  <c r="C28" i="45"/>
  <c r="O28" i="45" s="1"/>
  <c r="C27" i="45"/>
  <c r="O27" i="45" s="1"/>
  <c r="C26" i="45"/>
  <c r="O26" i="45" s="1"/>
  <c r="C25" i="45"/>
  <c r="O25" i="45" s="1"/>
  <c r="C24" i="45"/>
  <c r="O24" i="45" s="1"/>
  <c r="C23" i="45"/>
  <c r="O23" i="45" s="1"/>
  <c r="C22" i="45"/>
  <c r="O22" i="45" s="1"/>
  <c r="C21" i="45"/>
  <c r="O21" i="45" s="1"/>
  <c r="C20" i="45"/>
  <c r="O20" i="45" s="1"/>
  <c r="C19" i="45"/>
  <c r="O19" i="45" s="1"/>
  <c r="C18" i="45"/>
  <c r="O18" i="45" s="1"/>
  <c r="C17" i="45"/>
  <c r="O17" i="45" s="1"/>
  <c r="C16" i="45"/>
  <c r="O16" i="45" s="1"/>
  <c r="C15" i="45"/>
  <c r="O15" i="45" s="1"/>
  <c r="C14" i="45"/>
  <c r="O14" i="45" s="1"/>
  <c r="C13" i="45"/>
  <c r="O13" i="45" s="1"/>
  <c r="C12" i="45"/>
  <c r="O12" i="45" s="1"/>
  <c r="C11" i="45"/>
  <c r="O11" i="45" s="1"/>
  <c r="C10" i="45"/>
  <c r="O10" i="45" s="1"/>
  <c r="C9" i="45"/>
  <c r="O9" i="45" s="1"/>
  <c r="C8" i="45"/>
  <c r="O8" i="45" s="1"/>
  <c r="C7" i="45"/>
  <c r="O7" i="45" s="1"/>
  <c r="C6" i="45"/>
  <c r="O6" i="45" s="1"/>
  <c r="C5" i="45"/>
  <c r="O5" i="45" s="1"/>
  <c r="C4" i="45"/>
  <c r="O4" i="45" s="1"/>
  <c r="S4" i="45" s="1"/>
  <c r="F3" i="27"/>
  <c r="F2" i="27"/>
  <c r="F1" i="45"/>
  <c r="H1" i="45"/>
  <c r="N813" i="24"/>
  <c r="S813" i="24" s="1"/>
  <c r="N812" i="24"/>
  <c r="N811" i="24"/>
  <c r="N810" i="24"/>
  <c r="N809" i="24"/>
  <c r="N808" i="24"/>
  <c r="N807" i="24"/>
  <c r="N806" i="24"/>
  <c r="N805" i="24"/>
  <c r="N804" i="24"/>
  <c r="N803" i="24"/>
  <c r="N802" i="24"/>
  <c r="N801" i="24"/>
  <c r="N800" i="24"/>
  <c r="N799" i="24"/>
  <c r="N798" i="24"/>
  <c r="N797" i="24"/>
  <c r="N796" i="24"/>
  <c r="N795" i="24"/>
  <c r="N794" i="24"/>
  <c r="N793" i="24"/>
  <c r="N792" i="24"/>
  <c r="N791" i="24"/>
  <c r="N790" i="24"/>
  <c r="N789" i="24"/>
  <c r="N788" i="24"/>
  <c r="N787" i="24"/>
  <c r="N786" i="24"/>
  <c r="N785" i="24"/>
  <c r="N784" i="24"/>
  <c r="N783" i="24"/>
  <c r="N782" i="24"/>
  <c r="N781" i="24"/>
  <c r="N780" i="24"/>
  <c r="N779" i="24"/>
  <c r="N778" i="24"/>
  <c r="N777" i="24"/>
  <c r="N776" i="24"/>
  <c r="N775" i="24"/>
  <c r="N774" i="24"/>
  <c r="N773" i="24"/>
  <c r="N772" i="24"/>
  <c r="N771" i="24"/>
  <c r="N770" i="24"/>
  <c r="N769" i="24"/>
  <c r="N768" i="24"/>
  <c r="N767" i="24"/>
  <c r="N766" i="24"/>
  <c r="N765" i="24"/>
  <c r="N764" i="24"/>
  <c r="N763" i="24"/>
  <c r="N762" i="24"/>
  <c r="N761" i="24"/>
  <c r="N760" i="24"/>
  <c r="N759" i="24"/>
  <c r="N758" i="24"/>
  <c r="N757" i="24"/>
  <c r="N756" i="24"/>
  <c r="N755" i="24"/>
  <c r="N754" i="24"/>
  <c r="N753" i="24"/>
  <c r="N752" i="24"/>
  <c r="N751" i="24"/>
  <c r="N750" i="24"/>
  <c r="N749" i="24"/>
  <c r="N748" i="24"/>
  <c r="N747" i="24"/>
  <c r="N746" i="24"/>
  <c r="N745" i="24"/>
  <c r="N744" i="24"/>
  <c r="N743" i="24"/>
  <c r="N742" i="24"/>
  <c r="N741" i="24"/>
  <c r="N740" i="24"/>
  <c r="N739" i="24"/>
  <c r="N738" i="24"/>
  <c r="N737" i="24"/>
  <c r="N736" i="24"/>
  <c r="N735" i="24"/>
  <c r="N734" i="24"/>
  <c r="N733" i="24"/>
  <c r="N732" i="24"/>
  <c r="N731" i="24"/>
  <c r="N730" i="24"/>
  <c r="N729" i="24"/>
  <c r="N728" i="24"/>
  <c r="N727" i="24"/>
  <c r="N726" i="24"/>
  <c r="N725" i="24"/>
  <c r="N724" i="24"/>
  <c r="N723" i="24"/>
  <c r="N722" i="24"/>
  <c r="N721" i="24"/>
  <c r="N720" i="24"/>
  <c r="N719" i="24"/>
  <c r="N718" i="24"/>
  <c r="N717" i="24"/>
  <c r="N716" i="24"/>
  <c r="N715" i="24"/>
  <c r="N714" i="24"/>
  <c r="N713" i="24"/>
  <c r="N712" i="24"/>
  <c r="N711" i="24"/>
  <c r="N710" i="24"/>
  <c r="N709" i="24"/>
  <c r="N708" i="24"/>
  <c r="N707" i="24"/>
  <c r="N706" i="24"/>
  <c r="N705" i="24"/>
  <c r="N704" i="24"/>
  <c r="N703" i="24"/>
  <c r="N702" i="24"/>
  <c r="N701" i="24"/>
  <c r="N700" i="24"/>
  <c r="N699" i="24"/>
  <c r="N698" i="24"/>
  <c r="N697" i="24"/>
  <c r="N696" i="24"/>
  <c r="N695" i="24"/>
  <c r="N694" i="24"/>
  <c r="N693" i="24"/>
  <c r="N692" i="24"/>
  <c r="N691" i="24"/>
  <c r="N690" i="24"/>
  <c r="N689" i="24"/>
  <c r="N688" i="24"/>
  <c r="N687" i="24"/>
  <c r="N686" i="24"/>
  <c r="N685" i="24"/>
  <c r="N684" i="24"/>
  <c r="N683" i="24"/>
  <c r="N682" i="24"/>
  <c r="N681" i="24"/>
  <c r="N680" i="24"/>
  <c r="N679" i="24"/>
  <c r="N678" i="24"/>
  <c r="N677" i="24"/>
  <c r="N676" i="24"/>
  <c r="N675" i="24"/>
  <c r="N674" i="24"/>
  <c r="N673" i="24"/>
  <c r="N672" i="24"/>
  <c r="N671" i="24"/>
  <c r="N670" i="24"/>
  <c r="N669" i="24"/>
  <c r="N668" i="24"/>
  <c r="N667" i="24"/>
  <c r="N666" i="24"/>
  <c r="N665" i="24"/>
  <c r="N664" i="24"/>
  <c r="N663" i="24"/>
  <c r="N662" i="24"/>
  <c r="N661" i="24"/>
  <c r="N660" i="24"/>
  <c r="N659" i="24"/>
  <c r="N658" i="24"/>
  <c r="N657" i="24"/>
  <c r="N656" i="24"/>
  <c r="N655" i="24"/>
  <c r="N654" i="24"/>
  <c r="N653" i="24"/>
  <c r="N652" i="24"/>
  <c r="N651" i="24"/>
  <c r="N650" i="24"/>
  <c r="N649" i="24"/>
  <c r="N648" i="24"/>
  <c r="N647" i="24"/>
  <c r="N646" i="24"/>
  <c r="N645" i="24"/>
  <c r="N644" i="24"/>
  <c r="N643" i="24"/>
  <c r="N642" i="24"/>
  <c r="N641" i="24"/>
  <c r="N640" i="24"/>
  <c r="H813" i="27"/>
  <c r="H812" i="27"/>
  <c r="H811" i="27"/>
  <c r="H810" i="27"/>
  <c r="H809" i="27"/>
  <c r="H808" i="27"/>
  <c r="H807" i="27"/>
  <c r="H806" i="27"/>
  <c r="H805" i="27"/>
  <c r="H804" i="27"/>
  <c r="H803" i="27"/>
  <c r="H802" i="27"/>
  <c r="H801" i="27"/>
  <c r="H800" i="27"/>
  <c r="H799" i="27"/>
  <c r="H798" i="27"/>
  <c r="H797" i="27"/>
  <c r="H796" i="27"/>
  <c r="H795" i="27"/>
  <c r="H794" i="27"/>
  <c r="H793" i="27"/>
  <c r="H792" i="27"/>
  <c r="H791" i="27"/>
  <c r="H790" i="27"/>
  <c r="H789" i="27"/>
  <c r="H788" i="27"/>
  <c r="H787" i="27"/>
  <c r="H786" i="27"/>
  <c r="H785" i="27"/>
  <c r="H784" i="27"/>
  <c r="H783" i="27"/>
  <c r="H782" i="27"/>
  <c r="H781" i="27"/>
  <c r="H780" i="27"/>
  <c r="H779" i="27"/>
  <c r="H778" i="27"/>
  <c r="H777" i="27"/>
  <c r="H776" i="27"/>
  <c r="H775" i="27"/>
  <c r="H774" i="27"/>
  <c r="H773" i="27"/>
  <c r="H772" i="27"/>
  <c r="H771" i="27"/>
  <c r="H770" i="27"/>
  <c r="H769" i="27"/>
  <c r="H768" i="27"/>
  <c r="H767" i="27"/>
  <c r="H766" i="27"/>
  <c r="H765" i="27"/>
  <c r="H764" i="27"/>
  <c r="H763" i="27"/>
  <c r="H762" i="27"/>
  <c r="H761" i="27"/>
  <c r="H760" i="27"/>
  <c r="H759" i="27"/>
  <c r="H758" i="27"/>
  <c r="H757" i="27"/>
  <c r="H756" i="27"/>
  <c r="H755" i="27"/>
  <c r="H754" i="27"/>
  <c r="H753" i="27"/>
  <c r="H752" i="27"/>
  <c r="H751" i="27"/>
  <c r="H750" i="27"/>
  <c r="H749" i="27"/>
  <c r="H748" i="27"/>
  <c r="H747" i="27"/>
  <c r="H746" i="27"/>
  <c r="H745" i="27"/>
  <c r="H744" i="27"/>
  <c r="H743" i="27"/>
  <c r="H742" i="27"/>
  <c r="H741" i="27"/>
  <c r="H740" i="27"/>
  <c r="H739" i="27"/>
  <c r="H738" i="27"/>
  <c r="H737" i="27"/>
  <c r="H736" i="27"/>
  <c r="H735" i="27"/>
  <c r="H734" i="27"/>
  <c r="H733" i="27"/>
  <c r="H732" i="27"/>
  <c r="H731" i="27"/>
  <c r="H730" i="27"/>
  <c r="H729" i="27"/>
  <c r="H728" i="27"/>
  <c r="H727" i="27"/>
  <c r="H726" i="27"/>
  <c r="H725" i="27"/>
  <c r="H724" i="27"/>
  <c r="H723" i="27"/>
  <c r="H722" i="27"/>
  <c r="H721" i="27"/>
  <c r="H720" i="27"/>
  <c r="H719" i="27"/>
  <c r="H718" i="27"/>
  <c r="H717" i="27"/>
  <c r="H716" i="27"/>
  <c r="H715" i="27"/>
  <c r="H714" i="27"/>
  <c r="H713" i="27"/>
  <c r="H712" i="27"/>
  <c r="H711" i="27"/>
  <c r="H710" i="27"/>
  <c r="H709" i="27"/>
  <c r="H708" i="27"/>
  <c r="H707" i="27"/>
  <c r="H706" i="27"/>
  <c r="H705" i="27"/>
  <c r="H704" i="27"/>
  <c r="H703" i="27"/>
  <c r="H702" i="27"/>
  <c r="H701" i="27"/>
  <c r="H700" i="27"/>
  <c r="H699" i="27"/>
  <c r="H698" i="27"/>
  <c r="H697" i="27"/>
  <c r="H696" i="27"/>
  <c r="H695" i="27"/>
  <c r="H694" i="27"/>
  <c r="H693" i="27"/>
  <c r="H692" i="27"/>
  <c r="H691" i="27"/>
  <c r="H690" i="27"/>
  <c r="H689" i="27"/>
  <c r="H688" i="27"/>
  <c r="H687" i="27"/>
  <c r="H686" i="27"/>
  <c r="H685" i="27"/>
  <c r="H684" i="27"/>
  <c r="H683" i="27"/>
  <c r="H682" i="27"/>
  <c r="H681" i="27"/>
  <c r="H680" i="27"/>
  <c r="H679" i="27"/>
  <c r="H678" i="27"/>
  <c r="H677" i="27"/>
  <c r="H676" i="27"/>
  <c r="H675" i="27"/>
  <c r="H674" i="27"/>
  <c r="H673" i="27"/>
  <c r="H672" i="27"/>
  <c r="H671" i="27"/>
  <c r="H670" i="27"/>
  <c r="H669" i="27"/>
  <c r="H668" i="27"/>
  <c r="H667" i="27"/>
  <c r="H666" i="27"/>
  <c r="H665" i="27"/>
  <c r="H664" i="27"/>
  <c r="H663" i="27"/>
  <c r="H662" i="27"/>
  <c r="H661" i="27"/>
  <c r="H660" i="27"/>
  <c r="H659" i="27"/>
  <c r="H658" i="27"/>
  <c r="H657" i="27"/>
  <c r="H656" i="27"/>
  <c r="H655" i="27"/>
  <c r="H654" i="27"/>
  <c r="H653" i="27"/>
  <c r="H652" i="27"/>
  <c r="H651" i="27"/>
  <c r="H650" i="27"/>
  <c r="H649" i="27"/>
  <c r="H648" i="27"/>
  <c r="H647" i="27"/>
  <c r="H646" i="27"/>
  <c r="H645" i="27"/>
  <c r="H644" i="27"/>
  <c r="H643" i="27"/>
  <c r="H642" i="27"/>
  <c r="H641" i="27"/>
  <c r="H640" i="27"/>
  <c r="H639" i="27"/>
  <c r="H638" i="27"/>
  <c r="H637" i="27"/>
  <c r="H636" i="27"/>
  <c r="H635" i="27"/>
  <c r="H634" i="27"/>
  <c r="H633" i="27"/>
  <c r="H632" i="27"/>
  <c r="H631" i="27"/>
  <c r="H630" i="27"/>
  <c r="H629" i="27"/>
  <c r="H628" i="27"/>
  <c r="H627" i="27"/>
  <c r="H626" i="27"/>
  <c r="H625" i="27"/>
  <c r="H624" i="27"/>
  <c r="H623" i="27"/>
  <c r="H622" i="27"/>
  <c r="H621" i="27"/>
  <c r="H620" i="27"/>
  <c r="H619" i="27"/>
  <c r="H618" i="27"/>
  <c r="H617" i="27"/>
  <c r="H616" i="27"/>
  <c r="H615" i="27"/>
  <c r="H614" i="27"/>
  <c r="H613" i="27"/>
  <c r="H612" i="27"/>
  <c r="H611" i="27"/>
  <c r="H610" i="27"/>
  <c r="H609" i="27"/>
  <c r="H608" i="27"/>
  <c r="H607" i="27"/>
  <c r="H606" i="27"/>
  <c r="H605" i="27"/>
  <c r="H604" i="27"/>
  <c r="H603" i="27"/>
  <c r="H602" i="27"/>
  <c r="H601" i="27"/>
  <c r="H600" i="27"/>
  <c r="H599" i="27"/>
  <c r="H598" i="27"/>
  <c r="H597" i="27"/>
  <c r="H596" i="27"/>
  <c r="H595" i="27"/>
  <c r="H594" i="27"/>
  <c r="H593" i="27"/>
  <c r="H592" i="27"/>
  <c r="H591" i="27"/>
  <c r="H590" i="27"/>
  <c r="H589" i="27"/>
  <c r="H588" i="27"/>
  <c r="H587" i="27"/>
  <c r="H586" i="27"/>
  <c r="H585" i="27"/>
  <c r="H584" i="27"/>
  <c r="H583" i="27"/>
  <c r="H582" i="27"/>
  <c r="H581" i="27"/>
  <c r="H580" i="27"/>
  <c r="H579" i="27"/>
  <c r="H578" i="27"/>
  <c r="H577" i="27"/>
  <c r="H576" i="27"/>
  <c r="H575" i="27"/>
  <c r="H574" i="27"/>
  <c r="H573" i="27"/>
  <c r="H572" i="27"/>
  <c r="H571" i="27"/>
  <c r="H570" i="27"/>
  <c r="H569" i="27"/>
  <c r="H568" i="27"/>
  <c r="H567" i="27"/>
  <c r="H566" i="27"/>
  <c r="H565" i="27"/>
  <c r="H564" i="27"/>
  <c r="H563" i="27"/>
  <c r="H562" i="27"/>
  <c r="H561" i="27"/>
  <c r="H560" i="27"/>
  <c r="H559" i="27"/>
  <c r="H558" i="27"/>
  <c r="H557" i="27"/>
  <c r="H556" i="27"/>
  <c r="H555" i="27"/>
  <c r="H554" i="27"/>
  <c r="H553" i="27"/>
  <c r="H552" i="27"/>
  <c r="H551" i="27"/>
  <c r="H550" i="27"/>
  <c r="H549" i="27"/>
  <c r="H548" i="27"/>
  <c r="H547" i="27"/>
  <c r="H546" i="27"/>
  <c r="H545" i="27"/>
  <c r="H544" i="27"/>
  <c r="H543" i="27"/>
  <c r="H542" i="27"/>
  <c r="H541" i="27"/>
  <c r="H540" i="27"/>
  <c r="H539" i="27"/>
  <c r="H538" i="27"/>
  <c r="H537" i="27"/>
  <c r="H536" i="27"/>
  <c r="H535" i="27"/>
  <c r="H534" i="27"/>
  <c r="H533" i="27"/>
  <c r="H532" i="27"/>
  <c r="H531" i="27"/>
  <c r="H530" i="27"/>
  <c r="H529" i="27"/>
  <c r="H528" i="27"/>
  <c r="H527" i="27"/>
  <c r="H526" i="27"/>
  <c r="H525" i="27"/>
  <c r="H524" i="27"/>
  <c r="H523" i="27"/>
  <c r="H522" i="27"/>
  <c r="H521" i="27"/>
  <c r="H520" i="27"/>
  <c r="H519" i="27"/>
  <c r="H518" i="27"/>
  <c r="H517" i="27"/>
  <c r="H516" i="27"/>
  <c r="H515" i="27"/>
  <c r="H514" i="27"/>
  <c r="H513" i="27"/>
  <c r="H512" i="27"/>
  <c r="H511" i="27"/>
  <c r="H510" i="27"/>
  <c r="H509" i="27"/>
  <c r="H508" i="27"/>
  <c r="H507" i="27"/>
  <c r="H506" i="27"/>
  <c r="H505" i="27"/>
  <c r="H504" i="27"/>
  <c r="H503" i="27"/>
  <c r="H502" i="27"/>
  <c r="H501" i="27"/>
  <c r="H500" i="27"/>
  <c r="H499" i="27"/>
  <c r="H498" i="27"/>
  <c r="H497" i="27"/>
  <c r="H496" i="27"/>
  <c r="H495" i="27"/>
  <c r="H494" i="27"/>
  <c r="H493" i="27"/>
  <c r="H492" i="27"/>
  <c r="H491" i="27"/>
  <c r="H490" i="27"/>
  <c r="H489" i="27"/>
  <c r="H488" i="27"/>
  <c r="H487" i="27"/>
  <c r="H486" i="27"/>
  <c r="H485" i="27"/>
  <c r="H484" i="27"/>
  <c r="H483" i="27"/>
  <c r="H482" i="27"/>
  <c r="H481" i="27"/>
  <c r="H480" i="27"/>
  <c r="H479" i="27"/>
  <c r="H478" i="27"/>
  <c r="H477" i="27"/>
  <c r="H476" i="27"/>
  <c r="H475" i="27"/>
  <c r="H474" i="27"/>
  <c r="H473" i="27"/>
  <c r="H472" i="27"/>
  <c r="H471" i="27"/>
  <c r="H470" i="27"/>
  <c r="H469" i="27"/>
  <c r="H468" i="27"/>
  <c r="H467" i="27"/>
  <c r="H466" i="27"/>
  <c r="H465" i="27"/>
  <c r="H464" i="27"/>
  <c r="H463" i="27"/>
  <c r="H462" i="27"/>
  <c r="H461" i="27"/>
  <c r="H460" i="27"/>
  <c r="H459" i="27"/>
  <c r="H458" i="27"/>
  <c r="H457" i="27"/>
  <c r="H456" i="27"/>
  <c r="H455" i="27"/>
  <c r="H454" i="27"/>
  <c r="H453" i="27"/>
  <c r="H452" i="27"/>
  <c r="H451" i="27"/>
  <c r="H450" i="27"/>
  <c r="H449" i="27"/>
  <c r="H448" i="27"/>
  <c r="H447" i="27"/>
  <c r="H446" i="27"/>
  <c r="H445" i="27"/>
  <c r="H444" i="27"/>
  <c r="H443" i="27"/>
  <c r="H442" i="27"/>
  <c r="H441" i="27"/>
  <c r="H440" i="27"/>
  <c r="H439" i="27"/>
  <c r="H438" i="27"/>
  <c r="H437" i="27"/>
  <c r="H436" i="27"/>
  <c r="H435" i="27"/>
  <c r="H434" i="27"/>
  <c r="H433" i="27"/>
  <c r="H432" i="27"/>
  <c r="H431" i="27"/>
  <c r="H430" i="27"/>
  <c r="H429" i="27"/>
  <c r="H428" i="27"/>
  <c r="H427" i="27"/>
  <c r="H426" i="27"/>
  <c r="H425" i="27"/>
  <c r="H424" i="27"/>
  <c r="H423" i="27"/>
  <c r="H422" i="27"/>
  <c r="H421" i="27"/>
  <c r="H420" i="27"/>
  <c r="H419" i="27"/>
  <c r="H418" i="27"/>
  <c r="H417" i="27"/>
  <c r="H416" i="27"/>
  <c r="H415" i="27"/>
  <c r="H414" i="27"/>
  <c r="H413" i="27"/>
  <c r="H412" i="27"/>
  <c r="H411" i="27"/>
  <c r="H410" i="27"/>
  <c r="H409" i="27"/>
  <c r="H408" i="27"/>
  <c r="H407" i="27"/>
  <c r="H406" i="27"/>
  <c r="H405" i="27"/>
  <c r="H404" i="27"/>
  <c r="H403" i="27"/>
  <c r="H402" i="27"/>
  <c r="H401" i="27"/>
  <c r="H400" i="27"/>
  <c r="H399" i="27"/>
  <c r="H398" i="27"/>
  <c r="H397" i="27"/>
  <c r="H396" i="27"/>
  <c r="H395" i="27"/>
  <c r="H394" i="27"/>
  <c r="H393" i="27"/>
  <c r="H392" i="27"/>
  <c r="H391" i="27"/>
  <c r="H390" i="27"/>
  <c r="H389" i="27"/>
  <c r="H388" i="27"/>
  <c r="H387" i="27"/>
  <c r="H386" i="27"/>
  <c r="H385" i="27"/>
  <c r="H384" i="27"/>
  <c r="H383" i="27"/>
  <c r="H382" i="27"/>
  <c r="H381" i="27"/>
  <c r="H380" i="27"/>
  <c r="H379" i="27"/>
  <c r="H378" i="27"/>
  <c r="H377" i="27"/>
  <c r="H376" i="27"/>
  <c r="H375" i="27"/>
  <c r="H374" i="27"/>
  <c r="H373" i="27"/>
  <c r="H372" i="27"/>
  <c r="H371" i="27"/>
  <c r="H370" i="27"/>
  <c r="H369" i="27"/>
  <c r="H368" i="27"/>
  <c r="H367" i="27"/>
  <c r="H366" i="27"/>
  <c r="H365" i="27"/>
  <c r="H364" i="27"/>
  <c r="H363" i="27"/>
  <c r="H362" i="27"/>
  <c r="H361" i="27"/>
  <c r="H360" i="27"/>
  <c r="H359" i="27"/>
  <c r="H358" i="27"/>
  <c r="H357" i="27"/>
  <c r="H356" i="27"/>
  <c r="H355" i="27"/>
  <c r="H354" i="27"/>
  <c r="H353" i="27"/>
  <c r="H352" i="27"/>
  <c r="H351" i="27"/>
  <c r="H350" i="27"/>
  <c r="H349" i="27"/>
  <c r="H348" i="27"/>
  <c r="H347" i="27"/>
  <c r="H346" i="27"/>
  <c r="H345" i="27"/>
  <c r="H344" i="27"/>
  <c r="H343" i="27"/>
  <c r="H342" i="27"/>
  <c r="H341" i="27"/>
  <c r="H340" i="27"/>
  <c r="H339" i="27"/>
  <c r="H338" i="27"/>
  <c r="H337" i="27"/>
  <c r="H336" i="27"/>
  <c r="H335" i="27"/>
  <c r="H334" i="27"/>
  <c r="H333" i="27"/>
  <c r="H332" i="27"/>
  <c r="H331" i="27"/>
  <c r="H330" i="27"/>
  <c r="H329" i="27"/>
  <c r="H328" i="27"/>
  <c r="H327" i="27"/>
  <c r="H326" i="27"/>
  <c r="H325" i="27"/>
  <c r="H324" i="27"/>
  <c r="H323" i="27"/>
  <c r="H322" i="27"/>
  <c r="H321" i="27"/>
  <c r="H320" i="27"/>
  <c r="H319" i="27"/>
  <c r="H318" i="27"/>
  <c r="H317" i="27"/>
  <c r="H316" i="27"/>
  <c r="H315" i="27"/>
  <c r="H314" i="27"/>
  <c r="H313" i="27"/>
  <c r="H312" i="27"/>
  <c r="H311" i="27"/>
  <c r="H310" i="27"/>
  <c r="H309" i="27"/>
  <c r="H308" i="27"/>
  <c r="H307" i="27"/>
  <c r="H306" i="27"/>
  <c r="H305" i="27"/>
  <c r="H304" i="27"/>
  <c r="H303" i="27"/>
  <c r="H302" i="27"/>
  <c r="H301" i="27"/>
  <c r="H300" i="27"/>
  <c r="H299" i="27"/>
  <c r="H298" i="27"/>
  <c r="H297" i="27"/>
  <c r="H296" i="27"/>
  <c r="H295" i="27"/>
  <c r="H294" i="27"/>
  <c r="H293" i="27"/>
  <c r="H292" i="27"/>
  <c r="H291" i="27"/>
  <c r="H290" i="27"/>
  <c r="H289" i="27"/>
  <c r="H288" i="27"/>
  <c r="H287" i="27"/>
  <c r="H286" i="27"/>
  <c r="H285" i="27"/>
  <c r="H284" i="27"/>
  <c r="H283" i="27"/>
  <c r="H282" i="27"/>
  <c r="H281" i="27"/>
  <c r="H280" i="27"/>
  <c r="H279" i="27"/>
  <c r="H278" i="27"/>
  <c r="H277" i="27"/>
  <c r="H276" i="27"/>
  <c r="H275" i="27"/>
  <c r="H274" i="27"/>
  <c r="H273" i="27"/>
  <c r="H272" i="27"/>
  <c r="H271" i="27"/>
  <c r="H270" i="27"/>
  <c r="H269" i="27"/>
  <c r="H268" i="27"/>
  <c r="H267" i="27"/>
  <c r="H266" i="27"/>
  <c r="H265" i="27"/>
  <c r="H264" i="27"/>
  <c r="H263" i="27"/>
  <c r="H262" i="27"/>
  <c r="H261" i="27"/>
  <c r="H260" i="27"/>
  <c r="H259" i="27"/>
  <c r="H258" i="27"/>
  <c r="H257" i="27"/>
  <c r="H256" i="27"/>
  <c r="H255" i="27"/>
  <c r="H254" i="27"/>
  <c r="H253" i="27"/>
  <c r="H252" i="27"/>
  <c r="H251" i="27"/>
  <c r="H250" i="27"/>
  <c r="H249" i="27"/>
  <c r="H248" i="27"/>
  <c r="H247" i="27"/>
  <c r="H246" i="27"/>
  <c r="H245" i="27"/>
  <c r="H244" i="27"/>
  <c r="H243" i="27"/>
  <c r="H242" i="27"/>
  <c r="H241" i="27"/>
  <c r="H240" i="27"/>
  <c r="H239" i="27"/>
  <c r="H238" i="27"/>
  <c r="H237" i="27"/>
  <c r="H236" i="27"/>
  <c r="H235" i="27"/>
  <c r="H234" i="27"/>
  <c r="H233" i="27"/>
  <c r="H232" i="27"/>
  <c r="H231" i="27"/>
  <c r="H230" i="27"/>
  <c r="H229" i="27"/>
  <c r="H228" i="27"/>
  <c r="H227" i="27"/>
  <c r="H226" i="27"/>
  <c r="H225" i="27"/>
  <c r="H224" i="27"/>
  <c r="H223" i="27"/>
  <c r="H222" i="27"/>
  <c r="H221" i="27"/>
  <c r="H220" i="27"/>
  <c r="H219" i="27"/>
  <c r="H218" i="27"/>
  <c r="H217" i="27"/>
  <c r="H216" i="27"/>
  <c r="H215" i="27"/>
  <c r="H214" i="27"/>
  <c r="H213" i="27"/>
  <c r="H212" i="27"/>
  <c r="H211" i="27"/>
  <c r="H210" i="27"/>
  <c r="H209" i="27"/>
  <c r="H208" i="27"/>
  <c r="H207" i="27"/>
  <c r="H206" i="27"/>
  <c r="H205" i="27"/>
  <c r="H204" i="27"/>
  <c r="H203" i="27"/>
  <c r="H202" i="27"/>
  <c r="H201" i="27"/>
  <c r="H200" i="27"/>
  <c r="H199" i="27"/>
  <c r="H198" i="27"/>
  <c r="H197" i="27"/>
  <c r="H196" i="27"/>
  <c r="H195" i="27"/>
  <c r="H194" i="27"/>
  <c r="H193" i="27"/>
  <c r="H192" i="27"/>
  <c r="H191" i="27"/>
  <c r="H190" i="27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H174" i="27"/>
  <c r="H173" i="27"/>
  <c r="H172" i="27"/>
  <c r="H171" i="27"/>
  <c r="H170" i="27"/>
  <c r="H169" i="27"/>
  <c r="H168" i="27"/>
  <c r="H167" i="27"/>
  <c r="H166" i="27"/>
  <c r="H165" i="27"/>
  <c r="H164" i="27"/>
  <c r="H163" i="27"/>
  <c r="H162" i="27"/>
  <c r="H161" i="27"/>
  <c r="H160" i="27"/>
  <c r="H159" i="27"/>
  <c r="H158" i="27"/>
  <c r="H157" i="27"/>
  <c r="H156" i="27"/>
  <c r="H155" i="27"/>
  <c r="H154" i="27"/>
  <c r="H153" i="27"/>
  <c r="H152" i="27"/>
  <c r="H151" i="27"/>
  <c r="H150" i="27"/>
  <c r="H149" i="27"/>
  <c r="H148" i="27"/>
  <c r="H147" i="27"/>
  <c r="H146" i="27"/>
  <c r="H145" i="27"/>
  <c r="H144" i="27"/>
  <c r="H143" i="27"/>
  <c r="H142" i="27"/>
  <c r="H141" i="27"/>
  <c r="H140" i="27"/>
  <c r="H139" i="27"/>
  <c r="H138" i="27"/>
  <c r="H137" i="27"/>
  <c r="H136" i="27"/>
  <c r="H135" i="27"/>
  <c r="H134" i="27"/>
  <c r="H133" i="27"/>
  <c r="H132" i="27"/>
  <c r="H131" i="27"/>
  <c r="H130" i="27"/>
  <c r="H129" i="27"/>
  <c r="H128" i="27"/>
  <c r="H127" i="27"/>
  <c r="H126" i="27"/>
  <c r="H125" i="27"/>
  <c r="H124" i="27"/>
  <c r="H123" i="27"/>
  <c r="H122" i="27"/>
  <c r="H121" i="27"/>
  <c r="H120" i="27"/>
  <c r="H119" i="27"/>
  <c r="H118" i="27"/>
  <c r="H117" i="27"/>
  <c r="H116" i="27"/>
  <c r="H115" i="27"/>
  <c r="H114" i="27"/>
  <c r="H113" i="27"/>
  <c r="H112" i="27"/>
  <c r="H111" i="27"/>
  <c r="H110" i="27"/>
  <c r="H109" i="27"/>
  <c r="H108" i="27"/>
  <c r="H107" i="27"/>
  <c r="H106" i="27"/>
  <c r="H105" i="27"/>
  <c r="H104" i="27"/>
  <c r="H103" i="27"/>
  <c r="H102" i="27"/>
  <c r="H101" i="27"/>
  <c r="H100" i="27"/>
  <c r="H99" i="27"/>
  <c r="H98" i="27"/>
  <c r="H97" i="27"/>
  <c r="H96" i="27"/>
  <c r="H95" i="27"/>
  <c r="H94" i="27"/>
  <c r="H93" i="27"/>
  <c r="H92" i="27"/>
  <c r="H91" i="27"/>
  <c r="H90" i="27"/>
  <c r="H89" i="27"/>
  <c r="H88" i="27"/>
  <c r="H87" i="27"/>
  <c r="H86" i="27"/>
  <c r="H85" i="27"/>
  <c r="H84" i="27"/>
  <c r="H83" i="27"/>
  <c r="H82" i="27"/>
  <c r="H81" i="27"/>
  <c r="H80" i="27"/>
  <c r="H79" i="27"/>
  <c r="H78" i="27"/>
  <c r="H77" i="27"/>
  <c r="H76" i="27"/>
  <c r="H75" i="27"/>
  <c r="H74" i="27"/>
  <c r="H73" i="27"/>
  <c r="H72" i="27"/>
  <c r="H71" i="27"/>
  <c r="H70" i="27"/>
  <c r="H69" i="27"/>
  <c r="H68" i="27"/>
  <c r="H67" i="27"/>
  <c r="H66" i="27"/>
  <c r="H65" i="27"/>
  <c r="H64" i="27"/>
  <c r="H63" i="27"/>
  <c r="H62" i="27"/>
  <c r="H61" i="27"/>
  <c r="H60" i="27"/>
  <c r="H59" i="27"/>
  <c r="H58" i="27"/>
  <c r="H57" i="27"/>
  <c r="H56" i="27"/>
  <c r="H55" i="27"/>
  <c r="H54" i="27"/>
  <c r="H53" i="27"/>
  <c r="H52" i="27"/>
  <c r="H51" i="27"/>
  <c r="H50" i="27"/>
  <c r="H49" i="27"/>
  <c r="H48" i="27"/>
  <c r="H47" i="27"/>
  <c r="H46" i="27"/>
  <c r="H45" i="27"/>
  <c r="H44" i="27"/>
  <c r="H43" i="27"/>
  <c r="H42" i="27"/>
  <c r="H41" i="27"/>
  <c r="H40" i="27"/>
  <c r="H39" i="27"/>
  <c r="H38" i="27"/>
  <c r="H37" i="27"/>
  <c r="H36" i="27"/>
  <c r="H35" i="27"/>
  <c r="H34" i="27"/>
  <c r="H33" i="27"/>
  <c r="H32" i="27"/>
  <c r="H31" i="27"/>
  <c r="H30" i="27"/>
  <c r="H29" i="27"/>
  <c r="H28" i="27"/>
  <c r="H27" i="27"/>
  <c r="H26" i="27"/>
  <c r="H25" i="27"/>
  <c r="H24" i="27"/>
  <c r="H23" i="27"/>
  <c r="H22" i="27"/>
  <c r="H21" i="27"/>
  <c r="H20" i="27"/>
  <c r="H19" i="27"/>
  <c r="H18" i="27"/>
  <c r="H17" i="27"/>
  <c r="H16" i="27"/>
  <c r="H15" i="27"/>
  <c r="H14" i="27"/>
  <c r="H13" i="27"/>
  <c r="H12" i="27"/>
  <c r="H11" i="27"/>
  <c r="H10" i="27"/>
  <c r="H9" i="27"/>
  <c r="H8" i="27"/>
  <c r="H7" i="27"/>
  <c r="H6" i="27"/>
  <c r="H5" i="27"/>
  <c r="D35" i="82" l="1"/>
  <c r="E35" i="82" s="1"/>
  <c r="F35" i="82" s="1"/>
  <c r="C36" i="82"/>
  <c r="D6" i="46"/>
  <c r="U77" i="24"/>
  <c r="U80" i="24"/>
  <c r="U76" i="24"/>
  <c r="U79" i="24"/>
  <c r="U78" i="24"/>
  <c r="A41" i="75"/>
  <c r="R40" i="75"/>
  <c r="A42" i="74"/>
  <c r="R41" i="74"/>
  <c r="A40" i="73"/>
  <c r="R39" i="73"/>
  <c r="AG13" i="32"/>
  <c r="N637" i="24"/>
  <c r="R812" i="24" s="1"/>
  <c r="R811" i="24" s="1"/>
  <c r="R810" i="24" s="1"/>
  <c r="R809" i="24" s="1"/>
  <c r="R808" i="24" s="1"/>
  <c r="R807" i="24" s="1"/>
  <c r="R806" i="24" s="1"/>
  <c r="R805" i="24" s="1"/>
  <c r="R804" i="24" s="1"/>
  <c r="R803" i="24" s="1"/>
  <c r="R802" i="24" s="1"/>
  <c r="R801" i="24" s="1"/>
  <c r="R800" i="24" s="1"/>
  <c r="R799" i="24" s="1"/>
  <c r="R798" i="24" s="1"/>
  <c r="R797" i="24" s="1"/>
  <c r="R796" i="24" s="1"/>
  <c r="R795" i="24" s="1"/>
  <c r="R794" i="24" s="1"/>
  <c r="R793" i="24" s="1"/>
  <c r="R792" i="24" s="1"/>
  <c r="R791" i="24" s="1"/>
  <c r="R790" i="24" s="1"/>
  <c r="R789" i="24" s="1"/>
  <c r="R788" i="24" s="1"/>
  <c r="R787" i="24" s="1"/>
  <c r="R786" i="24" s="1"/>
  <c r="R785" i="24" s="1"/>
  <c r="R784" i="24" s="1"/>
  <c r="R783" i="24" s="1"/>
  <c r="R782" i="24" s="1"/>
  <c r="R781" i="24" s="1"/>
  <c r="R780" i="24" s="1"/>
  <c r="R779" i="24" s="1"/>
  <c r="R778" i="24" s="1"/>
  <c r="R777" i="24" s="1"/>
  <c r="R776" i="24" s="1"/>
  <c r="R775" i="24" s="1"/>
  <c r="R774" i="24" s="1"/>
  <c r="R773" i="24" s="1"/>
  <c r="R772" i="24" s="1"/>
  <c r="R771" i="24" s="1"/>
  <c r="R770" i="24" s="1"/>
  <c r="R769" i="24" s="1"/>
  <c r="R768" i="24" s="1"/>
  <c r="R767" i="24" s="1"/>
  <c r="R766" i="24" s="1"/>
  <c r="R765" i="24" s="1"/>
  <c r="R764" i="24" s="1"/>
  <c r="R763" i="24" s="1"/>
  <c r="R762" i="24" s="1"/>
  <c r="R761" i="24" s="1"/>
  <c r="R760" i="24" s="1"/>
  <c r="R759" i="24" s="1"/>
  <c r="R758" i="24" s="1"/>
  <c r="R757" i="24" s="1"/>
  <c r="R756" i="24" s="1"/>
  <c r="R755" i="24" s="1"/>
  <c r="R754" i="24" s="1"/>
  <c r="R753" i="24" s="1"/>
  <c r="R752" i="24" s="1"/>
  <c r="R751" i="24" s="1"/>
  <c r="R750" i="24" s="1"/>
  <c r="R749" i="24" s="1"/>
  <c r="R748" i="24" s="1"/>
  <c r="R747" i="24" s="1"/>
  <c r="R746" i="24" s="1"/>
  <c r="R745" i="24" s="1"/>
  <c r="R744" i="24" s="1"/>
  <c r="R743" i="24" s="1"/>
  <c r="R742" i="24" s="1"/>
  <c r="R741" i="24" s="1"/>
  <c r="R740" i="24" s="1"/>
  <c r="R739" i="24" s="1"/>
  <c r="R738" i="24" s="1"/>
  <c r="R737" i="24" s="1"/>
  <c r="R736" i="24" s="1"/>
  <c r="R735" i="24" s="1"/>
  <c r="R734" i="24" s="1"/>
  <c r="R733" i="24" s="1"/>
  <c r="R732" i="24" s="1"/>
  <c r="R731" i="24" s="1"/>
  <c r="R730" i="24" s="1"/>
  <c r="R729" i="24" s="1"/>
  <c r="R728" i="24" s="1"/>
  <c r="R727" i="24" s="1"/>
  <c r="R726" i="24" s="1"/>
  <c r="R725" i="24" s="1"/>
  <c r="R724" i="24" s="1"/>
  <c r="R723" i="24" s="1"/>
  <c r="R722" i="24" s="1"/>
  <c r="R721" i="24" s="1"/>
  <c r="R720" i="24" s="1"/>
  <c r="R719" i="24" s="1"/>
  <c r="R718" i="24" s="1"/>
  <c r="R717" i="24" s="1"/>
  <c r="R716" i="24" s="1"/>
  <c r="R715" i="24" s="1"/>
  <c r="R714" i="24" s="1"/>
  <c r="R713" i="24" s="1"/>
  <c r="R712" i="24" s="1"/>
  <c r="R711" i="24" s="1"/>
  <c r="R710" i="24" s="1"/>
  <c r="R709" i="24" s="1"/>
  <c r="R708" i="24" s="1"/>
  <c r="R707" i="24" s="1"/>
  <c r="R706" i="24" s="1"/>
  <c r="R705" i="24" s="1"/>
  <c r="R704" i="24" s="1"/>
  <c r="R703" i="24" s="1"/>
  <c r="R702" i="24" s="1"/>
  <c r="R701" i="24" s="1"/>
  <c r="R700" i="24" s="1"/>
  <c r="R699" i="24" s="1"/>
  <c r="R698" i="24" s="1"/>
  <c r="R697" i="24" s="1"/>
  <c r="R696" i="24" s="1"/>
  <c r="R695" i="24" s="1"/>
  <c r="R694" i="24" s="1"/>
  <c r="R693" i="24" s="1"/>
  <c r="R692" i="24" s="1"/>
  <c r="R691" i="24" s="1"/>
  <c r="R690" i="24" s="1"/>
  <c r="R689" i="24" s="1"/>
  <c r="R688" i="24" s="1"/>
  <c r="R687" i="24" s="1"/>
  <c r="R686" i="24" s="1"/>
  <c r="R685" i="24" s="1"/>
  <c r="R684" i="24" s="1"/>
  <c r="R683" i="24" s="1"/>
  <c r="R682" i="24" s="1"/>
  <c r="R681" i="24" s="1"/>
  <c r="R680" i="24" s="1"/>
  <c r="R679" i="24" s="1"/>
  <c r="R678" i="24" s="1"/>
  <c r="R677" i="24" s="1"/>
  <c r="R676" i="24" s="1"/>
  <c r="R675" i="24" s="1"/>
  <c r="R674" i="24" s="1"/>
  <c r="R673" i="24" s="1"/>
  <c r="R672" i="24" s="1"/>
  <c r="R671" i="24" s="1"/>
  <c r="R670" i="24" s="1"/>
  <c r="R669" i="24" s="1"/>
  <c r="R668" i="24" s="1"/>
  <c r="R667" i="24" s="1"/>
  <c r="R666" i="24" s="1"/>
  <c r="R665" i="24" s="1"/>
  <c r="R664" i="24" s="1"/>
  <c r="R663" i="24" s="1"/>
  <c r="R662" i="24" s="1"/>
  <c r="R661" i="24" s="1"/>
  <c r="R660" i="24" s="1"/>
  <c r="R659" i="24" s="1"/>
  <c r="R658" i="24" s="1"/>
  <c r="R657" i="24" s="1"/>
  <c r="R656" i="24" s="1"/>
  <c r="R655" i="24" s="1"/>
  <c r="R654" i="24" s="1"/>
  <c r="R653" i="24" s="1"/>
  <c r="R652" i="24" s="1"/>
  <c r="R651" i="24" s="1"/>
  <c r="R650" i="24" s="1"/>
  <c r="R649" i="24" s="1"/>
  <c r="R648" i="24" s="1"/>
  <c r="R647" i="24" s="1"/>
  <c r="R646" i="24" s="1"/>
  <c r="R645" i="24" s="1"/>
  <c r="R644" i="24" s="1"/>
  <c r="R643" i="24" s="1"/>
  <c r="R642" i="24" s="1"/>
  <c r="R641" i="24" s="1"/>
  <c r="R640" i="24" s="1"/>
  <c r="S640" i="24" s="1"/>
  <c r="G3" i="27"/>
  <c r="G5" i="27"/>
  <c r="K5" i="27" s="1"/>
  <c r="D32" i="58"/>
  <c r="D40" i="58"/>
  <c r="D34" i="58"/>
  <c r="D42" i="58"/>
  <c r="D27" i="58"/>
  <c r="C46" i="58" s="1"/>
  <c r="C47" i="58" s="1"/>
  <c r="C48" i="58" s="1"/>
  <c r="C64" i="58" s="1"/>
  <c r="D35" i="58"/>
  <c r="D28" i="58"/>
  <c r="D36" i="58"/>
  <c r="D29" i="58"/>
  <c r="D37" i="58"/>
  <c r="D30" i="58"/>
  <c r="D38" i="58"/>
  <c r="D31" i="58"/>
  <c r="D39" i="58"/>
  <c r="D33" i="58"/>
  <c r="D41" i="58"/>
  <c r="G29" i="58"/>
  <c r="G37" i="58"/>
  <c r="G31" i="58"/>
  <c r="G39" i="58"/>
  <c r="G32" i="58"/>
  <c r="D53" i="58" s="1"/>
  <c r="G40" i="58"/>
  <c r="G33" i="58"/>
  <c r="G41" i="58"/>
  <c r="G27" i="58"/>
  <c r="G35" i="58"/>
  <c r="G30" i="58"/>
  <c r="G38" i="58"/>
  <c r="G34" i="58"/>
  <c r="D55" i="58" s="1"/>
  <c r="G28" i="58"/>
  <c r="G42" i="58"/>
  <c r="G36" i="58"/>
  <c r="G45" i="58"/>
  <c r="F30" i="58"/>
  <c r="F38" i="58"/>
  <c r="F32" i="58"/>
  <c r="F40" i="58"/>
  <c r="F33" i="58"/>
  <c r="F41" i="58"/>
  <c r="F34" i="58"/>
  <c r="F42" i="58"/>
  <c r="F28" i="58"/>
  <c r="F36" i="58"/>
  <c r="F29" i="58"/>
  <c r="F37" i="58"/>
  <c r="F27" i="58"/>
  <c r="D46" i="58" s="1"/>
  <c r="D47" i="58" s="1"/>
  <c r="D48" i="58" s="1"/>
  <c r="D64" i="58" s="1"/>
  <c r="F35" i="58"/>
  <c r="F39" i="58"/>
  <c r="F31" i="58"/>
  <c r="B80" i="58"/>
  <c r="B68" i="58" s="1"/>
  <c r="E31" i="58"/>
  <c r="E39" i="58"/>
  <c r="E33" i="58"/>
  <c r="E41" i="58"/>
  <c r="E34" i="58"/>
  <c r="C55" i="58" s="1"/>
  <c r="E42" i="58"/>
  <c r="E27" i="58"/>
  <c r="E35" i="58"/>
  <c r="E32" i="58"/>
  <c r="E40" i="58"/>
  <c r="E28" i="58"/>
  <c r="E36" i="58"/>
  <c r="E29" i="58"/>
  <c r="E38" i="58"/>
  <c r="C59" i="58" s="1"/>
  <c r="E37" i="58"/>
  <c r="E30" i="58"/>
  <c r="C51" i="58" s="1"/>
  <c r="H28" i="58"/>
  <c r="H36" i="58"/>
  <c r="H30" i="58"/>
  <c r="H38" i="58"/>
  <c r="H31" i="58"/>
  <c r="H39" i="58"/>
  <c r="H32" i="58"/>
  <c r="H40" i="58"/>
  <c r="H29" i="58"/>
  <c r="H34" i="58"/>
  <c r="H37" i="58"/>
  <c r="H42" i="58"/>
  <c r="H33" i="58"/>
  <c r="H41" i="58"/>
  <c r="H35" i="58"/>
  <c r="H27" i="58"/>
  <c r="E46" i="58" s="1"/>
  <c r="E47" i="58" s="1"/>
  <c r="E48" i="58" s="1"/>
  <c r="E64" i="58" s="1"/>
  <c r="K24" i="58"/>
  <c r="J25" i="58"/>
  <c r="I27" i="58"/>
  <c r="I35" i="58"/>
  <c r="I29" i="58"/>
  <c r="E50" i="58" s="1"/>
  <c r="I37" i="58"/>
  <c r="I30" i="58"/>
  <c r="I38" i="58"/>
  <c r="I31" i="58"/>
  <c r="E52" i="58" s="1"/>
  <c r="I39" i="58"/>
  <c r="I34" i="58"/>
  <c r="I42" i="58"/>
  <c r="I28" i="58"/>
  <c r="E49" i="58" s="1"/>
  <c r="I36" i="58"/>
  <c r="I32" i="58"/>
  <c r="I40" i="58"/>
  <c r="I33" i="58"/>
  <c r="E54" i="58" s="1"/>
  <c r="I41" i="58"/>
  <c r="H1" i="27"/>
  <c r="C2" i="45"/>
  <c r="F5" i="27"/>
  <c r="Q20" i="32"/>
  <c r="P20" i="32"/>
  <c r="R20" i="32"/>
  <c r="O20" i="32"/>
  <c r="N20" i="32"/>
  <c r="M20" i="32"/>
  <c r="L20" i="32"/>
  <c r="K20" i="32"/>
  <c r="J20" i="32"/>
  <c r="I20" i="32"/>
  <c r="H20" i="32"/>
  <c r="G20" i="32"/>
  <c r="A21" i="32"/>
  <c r="A22" i="32" s="1"/>
  <c r="M18" i="32"/>
  <c r="L18" i="32"/>
  <c r="K18" i="32"/>
  <c r="J18" i="32"/>
  <c r="I18" i="32"/>
  <c r="H18" i="32"/>
  <c r="G18" i="32"/>
  <c r="P19" i="32"/>
  <c r="D36" i="82" l="1"/>
  <c r="E36" i="82" s="1"/>
  <c r="F36" i="82" s="1"/>
  <c r="C37" i="82"/>
  <c r="C61" i="58"/>
  <c r="C58" i="58"/>
  <c r="A42" i="75"/>
  <c r="R41" i="75"/>
  <c r="A43" i="74"/>
  <c r="R42" i="74"/>
  <c r="R40" i="73"/>
  <c r="A41" i="73"/>
  <c r="B74" i="58"/>
  <c r="S793" i="24"/>
  <c r="S812" i="24"/>
  <c r="D59" i="58"/>
  <c r="S809" i="24"/>
  <c r="S804" i="24"/>
  <c r="E61" i="58"/>
  <c r="E59" i="58"/>
  <c r="S801" i="24"/>
  <c r="S796" i="24"/>
  <c r="A23" i="32"/>
  <c r="A24" i="32" s="1"/>
  <c r="A25" i="32" s="1"/>
  <c r="A26" i="32" s="1"/>
  <c r="A27" i="32" s="1"/>
  <c r="A28" i="32" s="1"/>
  <c r="A29" i="32" s="1"/>
  <c r="A30" i="32" s="1"/>
  <c r="A31" i="32" s="1"/>
  <c r="A32" i="32" s="1"/>
  <c r="A33" i="32" s="1"/>
  <c r="A34" i="32" s="1"/>
  <c r="A35" i="32" s="1"/>
  <c r="A36" i="32" s="1"/>
  <c r="A37" i="32" s="1"/>
  <c r="A38" i="32" s="1"/>
  <c r="A39" i="32" s="1"/>
  <c r="A40" i="32" s="1"/>
  <c r="A41" i="32" s="1"/>
  <c r="A42" i="32" s="1"/>
  <c r="A43" i="32" s="1"/>
  <c r="A44" i="32" s="1"/>
  <c r="A45" i="32" s="1"/>
  <c r="A46" i="32" s="1"/>
  <c r="A47" i="32" s="1"/>
  <c r="A48" i="32" s="1"/>
  <c r="A49" i="32" s="1"/>
  <c r="A50" i="32" s="1"/>
  <c r="A51" i="32" s="1"/>
  <c r="A52" i="32" s="1"/>
  <c r="A53" i="32" s="1"/>
  <c r="A54" i="32" s="1"/>
  <c r="A55" i="32" s="1"/>
  <c r="A56" i="32" s="1"/>
  <c r="A57" i="32" s="1"/>
  <c r="A58" i="32" s="1"/>
  <c r="A59" i="32" s="1"/>
  <c r="A60" i="32" s="1"/>
  <c r="A61" i="32" s="1"/>
  <c r="A62" i="32" s="1"/>
  <c r="A63" i="32" s="1"/>
  <c r="A64" i="32" s="1"/>
  <c r="A65" i="32" s="1"/>
  <c r="A66" i="32" s="1"/>
  <c r="A67" i="32" s="1"/>
  <c r="A68" i="32" s="1"/>
  <c r="A69" i="32" s="1"/>
  <c r="A70" i="32" s="1"/>
  <c r="A71" i="32" s="1"/>
  <c r="A72" i="32" s="1"/>
  <c r="A73" i="32" s="1"/>
  <c r="A74" i="32" s="1"/>
  <c r="A75" i="32" s="1"/>
  <c r="A76" i="32" s="1"/>
  <c r="A77" i="32" s="1"/>
  <c r="A78" i="32" s="1"/>
  <c r="A79" i="32" s="1"/>
  <c r="A80" i="32" s="1"/>
  <c r="A81" i="32" s="1"/>
  <c r="A82" i="32" s="1"/>
  <c r="A83" i="32" s="1"/>
  <c r="A84" i="32" s="1"/>
  <c r="A85" i="32" s="1"/>
  <c r="A86" i="32" s="1"/>
  <c r="A87" i="32" s="1"/>
  <c r="A88" i="32" s="1"/>
  <c r="A89" i="32" s="1"/>
  <c r="A90" i="32" s="1"/>
  <c r="A91" i="32" s="1"/>
  <c r="A92" i="32" s="1"/>
  <c r="A93" i="32" s="1"/>
  <c r="A94" i="32" s="1"/>
  <c r="A95" i="32" s="1"/>
  <c r="A96" i="32" s="1"/>
  <c r="A97" i="32" s="1"/>
  <c r="A98" i="32" s="1"/>
  <c r="A99" i="32" s="1"/>
  <c r="A100" i="32" s="1"/>
  <c r="A101" i="32" s="1"/>
  <c r="A102" i="32" s="1"/>
  <c r="A103" i="32" s="1"/>
  <c r="A104" i="32" s="1"/>
  <c r="A105" i="32" s="1"/>
  <c r="A106" i="32" s="1"/>
  <c r="A107" i="32" s="1"/>
  <c r="A108" i="32" s="1"/>
  <c r="A109" i="32" s="1"/>
  <c r="A110" i="32" s="1"/>
  <c r="A111" i="32" s="1"/>
  <c r="A112" i="32" s="1"/>
  <c r="A113" i="32" s="1"/>
  <c r="A114" i="32" s="1"/>
  <c r="A115" i="32" s="1"/>
  <c r="A116" i="32" s="1"/>
  <c r="A117" i="32" s="1"/>
  <c r="A118" i="32" s="1"/>
  <c r="A119" i="32" s="1"/>
  <c r="A120" i="32" s="1"/>
  <c r="A121" i="32" s="1"/>
  <c r="R21" i="32"/>
  <c r="R22" i="32" s="1"/>
  <c r="E57" i="58"/>
  <c r="E58" i="58"/>
  <c r="B77" i="58"/>
  <c r="C56" i="58"/>
  <c r="B75" i="58"/>
  <c r="D51" i="58"/>
  <c r="D52" i="58"/>
  <c r="S805" i="24"/>
  <c r="S789" i="24"/>
  <c r="S773" i="24"/>
  <c r="S749" i="24"/>
  <c r="S705" i="24"/>
  <c r="S661" i="24"/>
  <c r="S808" i="24"/>
  <c r="S792" i="24"/>
  <c r="S776" i="24"/>
  <c r="S760" i="24"/>
  <c r="S744" i="24"/>
  <c r="S728" i="24"/>
  <c r="S712" i="24"/>
  <c r="S696" i="24"/>
  <c r="S680" i="24"/>
  <c r="S664" i="24"/>
  <c r="S648" i="24"/>
  <c r="S755" i="24"/>
  <c r="S727" i="24"/>
  <c r="S703" i="24"/>
  <c r="S679" i="24"/>
  <c r="S651" i="24"/>
  <c r="S803" i="24"/>
  <c r="S787" i="24"/>
  <c r="S771" i="24"/>
  <c r="S739" i="24"/>
  <c r="S699" i="24"/>
  <c r="S655" i="24"/>
  <c r="S802" i="24"/>
  <c r="S786" i="24"/>
  <c r="S770" i="24"/>
  <c r="S754" i="24"/>
  <c r="S738" i="24"/>
  <c r="S722" i="24"/>
  <c r="S706" i="24"/>
  <c r="S690" i="24"/>
  <c r="S674" i="24"/>
  <c r="S658" i="24"/>
  <c r="S642" i="24"/>
  <c r="S741" i="24"/>
  <c r="S717" i="24"/>
  <c r="S689" i="24"/>
  <c r="S665" i="24"/>
  <c r="D49" i="58"/>
  <c r="D61" i="58"/>
  <c r="S785" i="24"/>
  <c r="S769" i="24"/>
  <c r="S737" i="24"/>
  <c r="S693" i="24"/>
  <c r="S653" i="24"/>
  <c r="S788" i="24"/>
  <c r="S772" i="24"/>
  <c r="S756" i="24"/>
  <c r="S740" i="24"/>
  <c r="S724" i="24"/>
  <c r="S708" i="24"/>
  <c r="S692" i="24"/>
  <c r="S676" i="24"/>
  <c r="S660" i="24"/>
  <c r="S644" i="24"/>
  <c r="S747" i="24"/>
  <c r="S723" i="24"/>
  <c r="S695" i="24"/>
  <c r="S671" i="24"/>
  <c r="S643" i="24"/>
  <c r="S799" i="24"/>
  <c r="S783" i="24"/>
  <c r="S763" i="24"/>
  <c r="S731" i="24"/>
  <c r="S687" i="24"/>
  <c r="S647" i="24"/>
  <c r="S798" i="24"/>
  <c r="S782" i="24"/>
  <c r="S766" i="24"/>
  <c r="S750" i="24"/>
  <c r="S734" i="24"/>
  <c r="S718" i="24"/>
  <c r="S702" i="24"/>
  <c r="S686" i="24"/>
  <c r="S670" i="24"/>
  <c r="S654" i="24"/>
  <c r="S765" i="24"/>
  <c r="S733" i="24"/>
  <c r="S709" i="24"/>
  <c r="S685" i="24"/>
  <c r="S657" i="24"/>
  <c r="S797" i="24"/>
  <c r="S781" i="24"/>
  <c r="S761" i="24"/>
  <c r="S725" i="24"/>
  <c r="S681" i="24"/>
  <c r="S641" i="24"/>
  <c r="S800" i="24"/>
  <c r="S784" i="24"/>
  <c r="S768" i="24"/>
  <c r="S752" i="24"/>
  <c r="S736" i="24"/>
  <c r="S720" i="24"/>
  <c r="S704" i="24"/>
  <c r="S688" i="24"/>
  <c r="S672" i="24"/>
  <c r="S656" i="24"/>
  <c r="S743" i="24"/>
  <c r="S715" i="24"/>
  <c r="S691" i="24"/>
  <c r="S667" i="24"/>
  <c r="S811" i="24"/>
  <c r="S795" i="24"/>
  <c r="S779" i="24"/>
  <c r="S759" i="24"/>
  <c r="S719" i="24"/>
  <c r="S675" i="24"/>
  <c r="S810" i="24"/>
  <c r="S794" i="24"/>
  <c r="S778" i="24"/>
  <c r="S762" i="24"/>
  <c r="S746" i="24"/>
  <c r="S730" i="24"/>
  <c r="S714" i="24"/>
  <c r="S698" i="24"/>
  <c r="S682" i="24"/>
  <c r="S666" i="24"/>
  <c r="S650" i="24"/>
  <c r="S753" i="24"/>
  <c r="S729" i="24"/>
  <c r="S701" i="24"/>
  <c r="S677" i="24"/>
  <c r="S649" i="24"/>
  <c r="E55" i="58"/>
  <c r="E51" i="58"/>
  <c r="C50" i="58"/>
  <c r="D60" i="58"/>
  <c r="S777" i="24"/>
  <c r="S757" i="24"/>
  <c r="S713" i="24"/>
  <c r="S669" i="24"/>
  <c r="S780" i="24"/>
  <c r="S764" i="24"/>
  <c r="S748" i="24"/>
  <c r="S732" i="24"/>
  <c r="S716" i="24"/>
  <c r="S700" i="24"/>
  <c r="S684" i="24"/>
  <c r="S668" i="24"/>
  <c r="S652" i="24"/>
  <c r="S767" i="24"/>
  <c r="S735" i="24"/>
  <c r="S711" i="24"/>
  <c r="S683" i="24"/>
  <c r="S659" i="24"/>
  <c r="S807" i="24"/>
  <c r="S791" i="24"/>
  <c r="S775" i="24"/>
  <c r="S751" i="24"/>
  <c r="S707" i="24"/>
  <c r="S663" i="24"/>
  <c r="S806" i="24"/>
  <c r="S790" i="24"/>
  <c r="S774" i="24"/>
  <c r="S758" i="24"/>
  <c r="S742" i="24"/>
  <c r="S726" i="24"/>
  <c r="S710" i="24"/>
  <c r="S694" i="24"/>
  <c r="S678" i="24"/>
  <c r="S662" i="24"/>
  <c r="S646" i="24"/>
  <c r="S745" i="24"/>
  <c r="S721" i="24"/>
  <c r="S697" i="24"/>
  <c r="S673" i="24"/>
  <c r="S645" i="24"/>
  <c r="B69" i="58"/>
  <c r="C62" i="58"/>
  <c r="L24" i="58"/>
  <c r="K25" i="58"/>
  <c r="C49" i="58"/>
  <c r="C54" i="58"/>
  <c r="B76" i="58"/>
  <c r="H45" i="58"/>
  <c r="D56" i="58"/>
  <c r="D58" i="58"/>
  <c r="E56" i="58"/>
  <c r="B67" i="58"/>
  <c r="C60" i="58"/>
  <c r="B73" i="58"/>
  <c r="D50" i="58"/>
  <c r="E53" i="58"/>
  <c r="B65" i="58"/>
  <c r="J34" i="58"/>
  <c r="J42" i="58"/>
  <c r="J28" i="58"/>
  <c r="J36" i="58"/>
  <c r="J29" i="58"/>
  <c r="J37" i="58"/>
  <c r="J30" i="58"/>
  <c r="J38" i="58"/>
  <c r="J33" i="58"/>
  <c r="J41" i="58"/>
  <c r="J27" i="58"/>
  <c r="F46" i="58" s="1"/>
  <c r="F47" i="58" s="1"/>
  <c r="F48" i="58" s="1"/>
  <c r="F64" i="58" s="1"/>
  <c r="J35" i="58"/>
  <c r="J39" i="58"/>
  <c r="J32" i="58"/>
  <c r="J31" i="58"/>
  <c r="J40" i="58"/>
  <c r="C57" i="58"/>
  <c r="B71" i="58"/>
  <c r="B70" i="58"/>
  <c r="C53" i="58"/>
  <c r="C52" i="58"/>
  <c r="D57" i="58"/>
  <c r="D62" i="58"/>
  <c r="B66" i="58"/>
  <c r="E62" i="58"/>
  <c r="E60" i="58"/>
  <c r="B78" i="58"/>
  <c r="B72" i="58"/>
  <c r="D54" i="58"/>
  <c r="N19" i="32"/>
  <c r="Q19" i="32"/>
  <c r="H19" i="32"/>
  <c r="L19" i="32"/>
  <c r="K19" i="32"/>
  <c r="I19" i="32"/>
  <c r="M19" i="32"/>
  <c r="G19" i="32"/>
  <c r="O19" i="32"/>
  <c r="J19" i="32"/>
  <c r="D37" i="82" l="1"/>
  <c r="E37" i="82" s="1"/>
  <c r="F37" i="82" s="1"/>
  <c r="C38" i="82"/>
  <c r="A43" i="75"/>
  <c r="R42" i="75"/>
  <c r="A44" i="74"/>
  <c r="R43" i="74"/>
  <c r="R41" i="73"/>
  <c r="A42" i="73"/>
  <c r="R23" i="32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R84" i="32" s="1"/>
  <c r="R85" i="32" s="1"/>
  <c r="R86" i="32" s="1"/>
  <c r="R87" i="32" s="1"/>
  <c r="R88" i="32" s="1"/>
  <c r="R89" i="32" s="1"/>
  <c r="R90" i="32" s="1"/>
  <c r="R91" i="32" s="1"/>
  <c r="R92" i="32" s="1"/>
  <c r="R93" i="32" s="1"/>
  <c r="R94" i="32" s="1"/>
  <c r="R95" i="32" s="1"/>
  <c r="R96" i="32" s="1"/>
  <c r="R97" i="32" s="1"/>
  <c r="R98" i="32" s="1"/>
  <c r="R99" i="32" s="1"/>
  <c r="R100" i="32" s="1"/>
  <c r="R101" i="32" s="1"/>
  <c r="R102" i="32" s="1"/>
  <c r="R103" i="32" s="1"/>
  <c r="R104" i="32" s="1"/>
  <c r="R105" i="32" s="1"/>
  <c r="R106" i="32" s="1"/>
  <c r="R107" i="32" s="1"/>
  <c r="R108" i="32" s="1"/>
  <c r="R109" i="32" s="1"/>
  <c r="R110" i="32" s="1"/>
  <c r="R111" i="32" s="1"/>
  <c r="R112" i="32" s="1"/>
  <c r="R113" i="32" s="1"/>
  <c r="R114" i="32" s="1"/>
  <c r="R115" i="32" s="1"/>
  <c r="R116" i="32" s="1"/>
  <c r="R117" i="32" s="1"/>
  <c r="R118" i="32" s="1"/>
  <c r="R119" i="32" s="1"/>
  <c r="R120" i="32" s="1"/>
  <c r="R121" i="32" s="1"/>
  <c r="D80" i="58"/>
  <c r="D65" i="58" s="1"/>
  <c r="D67" i="58"/>
  <c r="E80" i="58"/>
  <c r="E71" i="58" s="1"/>
  <c r="E73" i="58"/>
  <c r="E70" i="58"/>
  <c r="D75" i="58"/>
  <c r="D77" i="58"/>
  <c r="D74" i="58"/>
  <c r="D73" i="58"/>
  <c r="D72" i="58"/>
  <c r="D66" i="58"/>
  <c r="D68" i="58"/>
  <c r="D71" i="58"/>
  <c r="M24" i="58"/>
  <c r="L25" i="58"/>
  <c r="D70" i="58"/>
  <c r="E72" i="58"/>
  <c r="D78" i="58"/>
  <c r="I45" i="58"/>
  <c r="C80" i="58"/>
  <c r="C68" i="58" s="1"/>
  <c r="D76" i="58"/>
  <c r="C69" i="58"/>
  <c r="E78" i="58"/>
  <c r="D69" i="58"/>
  <c r="K33" i="58"/>
  <c r="F54" i="58" s="1"/>
  <c r="K41" i="58"/>
  <c r="F62" i="58" s="1"/>
  <c r="K27" i="58"/>
  <c r="K35" i="58"/>
  <c r="F56" i="58" s="1"/>
  <c r="K28" i="58"/>
  <c r="F49" i="58" s="1"/>
  <c r="K36" i="58"/>
  <c r="F57" i="58" s="1"/>
  <c r="K29" i="58"/>
  <c r="F50" i="58" s="1"/>
  <c r="K37" i="58"/>
  <c r="F58" i="58" s="1"/>
  <c r="K32" i="58"/>
  <c r="F53" i="58" s="1"/>
  <c r="K40" i="58"/>
  <c r="F61" i="58" s="1"/>
  <c r="K31" i="58"/>
  <c r="F52" i="58" s="1"/>
  <c r="K39" i="58"/>
  <c r="F60" i="58" s="1"/>
  <c r="K34" i="58"/>
  <c r="F55" i="58" s="1"/>
  <c r="K42" i="58"/>
  <c r="K30" i="58"/>
  <c r="F51" i="58" s="1"/>
  <c r="K38" i="58"/>
  <c r="F59" i="58" s="1"/>
  <c r="D38" i="82" l="1"/>
  <c r="E38" i="82" s="1"/>
  <c r="F38" i="82" s="1"/>
  <c r="C39" i="82"/>
  <c r="E69" i="58"/>
  <c r="E76" i="58"/>
  <c r="E75" i="58"/>
  <c r="A44" i="75"/>
  <c r="R43" i="75"/>
  <c r="R44" i="74"/>
  <c r="A45" i="74"/>
  <c r="A43" i="73"/>
  <c r="R42" i="73"/>
  <c r="E67" i="58"/>
  <c r="E77" i="58"/>
  <c r="E66" i="58"/>
  <c r="E65" i="58"/>
  <c r="C78" i="58"/>
  <c r="E68" i="58"/>
  <c r="E74" i="58"/>
  <c r="C77" i="58"/>
  <c r="C75" i="58"/>
  <c r="C72" i="58"/>
  <c r="C71" i="58"/>
  <c r="C66" i="58"/>
  <c r="C74" i="58"/>
  <c r="C67" i="58"/>
  <c r="L32" i="58"/>
  <c r="L40" i="58"/>
  <c r="L34" i="58"/>
  <c r="L42" i="58"/>
  <c r="L27" i="58"/>
  <c r="G46" i="58" s="1"/>
  <c r="G47" i="58" s="1"/>
  <c r="G48" i="58" s="1"/>
  <c r="G64" i="58" s="1"/>
  <c r="L35" i="58"/>
  <c r="L28" i="58"/>
  <c r="L36" i="58"/>
  <c r="L31" i="58"/>
  <c r="L39" i="58"/>
  <c r="L29" i="58"/>
  <c r="L37" i="58"/>
  <c r="L30" i="58"/>
  <c r="L38" i="58"/>
  <c r="L41" i="58"/>
  <c r="L33" i="58"/>
  <c r="C65" i="58"/>
  <c r="M25" i="58"/>
  <c r="N24" i="58"/>
  <c r="C73" i="58"/>
  <c r="F76" i="58"/>
  <c r="C76" i="58"/>
  <c r="F80" i="58"/>
  <c r="F72" i="58" s="1"/>
  <c r="F67" i="58"/>
  <c r="C70" i="58"/>
  <c r="J45" i="58"/>
  <c r="D39" i="82" l="1"/>
  <c r="E39" i="82" s="1"/>
  <c r="F39" i="82" s="1"/>
  <c r="C40" i="82"/>
  <c r="R44" i="75"/>
  <c r="A45" i="75"/>
  <c r="A46" i="74"/>
  <c r="R45" i="74"/>
  <c r="R43" i="73"/>
  <c r="A44" i="73"/>
  <c r="F77" i="58"/>
  <c r="F71" i="58"/>
  <c r="O24" i="58"/>
  <c r="N25" i="58"/>
  <c r="F65" i="58"/>
  <c r="M31" i="58"/>
  <c r="G52" i="58" s="1"/>
  <c r="M39" i="58"/>
  <c r="G60" i="58" s="1"/>
  <c r="M33" i="58"/>
  <c r="G54" i="58" s="1"/>
  <c r="M41" i="58"/>
  <c r="G62" i="58" s="1"/>
  <c r="M34" i="58"/>
  <c r="G55" i="58" s="1"/>
  <c r="M42" i="58"/>
  <c r="M27" i="58"/>
  <c r="M35" i="58"/>
  <c r="G56" i="58" s="1"/>
  <c r="M29" i="58"/>
  <c r="G50" i="58" s="1"/>
  <c r="M37" i="58"/>
  <c r="G58" i="58" s="1"/>
  <c r="M32" i="58"/>
  <c r="G53" i="58" s="1"/>
  <c r="M40" i="58"/>
  <c r="G61" i="58" s="1"/>
  <c r="M30" i="58"/>
  <c r="G51" i="58" s="1"/>
  <c r="M38" i="58"/>
  <c r="G59" i="58" s="1"/>
  <c r="M36" i="58"/>
  <c r="G57" i="58" s="1"/>
  <c r="M28" i="58"/>
  <c r="G49" i="58" s="1"/>
  <c r="F75" i="58"/>
  <c r="F69" i="58"/>
  <c r="F68" i="58"/>
  <c r="F74" i="58"/>
  <c r="F70" i="58"/>
  <c r="F73" i="58"/>
  <c r="K45" i="58"/>
  <c r="F66" i="58"/>
  <c r="F78" i="58"/>
  <c r="D40" i="82" l="1"/>
  <c r="E40" i="82" s="1"/>
  <c r="F40" i="82" s="1"/>
  <c r="C41" i="82"/>
  <c r="R45" i="75"/>
  <c r="A46" i="75"/>
  <c r="A47" i="74"/>
  <c r="R46" i="74"/>
  <c r="R44" i="73"/>
  <c r="A45" i="73"/>
  <c r="G80" i="58"/>
  <c r="G67" i="58" s="1"/>
  <c r="L45" i="58"/>
  <c r="N30" i="58"/>
  <c r="N38" i="58"/>
  <c r="N32" i="58"/>
  <c r="N40" i="58"/>
  <c r="N33" i="58"/>
  <c r="N41" i="58"/>
  <c r="N34" i="58"/>
  <c r="N42" i="58"/>
  <c r="N28" i="58"/>
  <c r="N36" i="58"/>
  <c r="N31" i="58"/>
  <c r="N39" i="58"/>
  <c r="N29" i="58"/>
  <c r="N37" i="58"/>
  <c r="N27" i="58"/>
  <c r="H46" i="58" s="1"/>
  <c r="H47" i="58" s="1"/>
  <c r="H48" i="58" s="1"/>
  <c r="H64" i="58" s="1"/>
  <c r="N35" i="58"/>
  <c r="O25" i="58"/>
  <c r="P24" i="58"/>
  <c r="W40" i="24"/>
  <c r="V40" i="24"/>
  <c r="U40" i="24"/>
  <c r="T40" i="24"/>
  <c r="S40" i="24"/>
  <c r="W39" i="24"/>
  <c r="V39" i="24"/>
  <c r="U39" i="24"/>
  <c r="T39" i="24"/>
  <c r="S39" i="24"/>
  <c r="W38" i="24"/>
  <c r="V38" i="24"/>
  <c r="U38" i="24"/>
  <c r="T38" i="24"/>
  <c r="S38" i="24"/>
  <c r="W37" i="24"/>
  <c r="V37" i="24"/>
  <c r="U37" i="24"/>
  <c r="T37" i="24"/>
  <c r="S37" i="24"/>
  <c r="W36" i="24"/>
  <c r="V36" i="24"/>
  <c r="U36" i="24"/>
  <c r="T36" i="24"/>
  <c r="S36" i="24"/>
  <c r="J813" i="24"/>
  <c r="F5" i="24"/>
  <c r="F6" i="24" s="1"/>
  <c r="F7" i="24" s="1"/>
  <c r="F8" i="24" s="1"/>
  <c r="F9" i="24" s="1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F217" i="24" s="1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F234" i="24" s="1"/>
  <c r="F235" i="24" s="1"/>
  <c r="F236" i="24" s="1"/>
  <c r="F237" i="24" s="1"/>
  <c r="F238" i="24" s="1"/>
  <c r="F239" i="24" s="1"/>
  <c r="F240" i="24" s="1"/>
  <c r="F241" i="24" s="1"/>
  <c r="F242" i="24" s="1"/>
  <c r="F243" i="24" s="1"/>
  <c r="F244" i="24" s="1"/>
  <c r="F245" i="24" s="1"/>
  <c r="F246" i="24" s="1"/>
  <c r="F247" i="24" s="1"/>
  <c r="F248" i="24" s="1"/>
  <c r="F249" i="24" s="1"/>
  <c r="F250" i="24" s="1"/>
  <c r="F251" i="24" s="1"/>
  <c r="F252" i="24" s="1"/>
  <c r="F253" i="24" s="1"/>
  <c r="F254" i="24" s="1"/>
  <c r="F255" i="24" s="1"/>
  <c r="F256" i="24" s="1"/>
  <c r="F257" i="24" s="1"/>
  <c r="F258" i="24" s="1"/>
  <c r="F259" i="24" s="1"/>
  <c r="F260" i="24" s="1"/>
  <c r="F261" i="24" s="1"/>
  <c r="F262" i="24" s="1"/>
  <c r="F263" i="24" s="1"/>
  <c r="F264" i="24" s="1"/>
  <c r="F265" i="24" s="1"/>
  <c r="F266" i="24" s="1"/>
  <c r="F267" i="24" s="1"/>
  <c r="F268" i="24" s="1"/>
  <c r="F269" i="24" s="1"/>
  <c r="F270" i="24" s="1"/>
  <c r="F271" i="24" s="1"/>
  <c r="F272" i="24" s="1"/>
  <c r="F273" i="24" s="1"/>
  <c r="F274" i="24" s="1"/>
  <c r="F275" i="24" s="1"/>
  <c r="F276" i="24" s="1"/>
  <c r="F277" i="24" s="1"/>
  <c r="F278" i="24" s="1"/>
  <c r="F279" i="24" s="1"/>
  <c r="F280" i="24" s="1"/>
  <c r="F281" i="24" s="1"/>
  <c r="F282" i="24" s="1"/>
  <c r="F283" i="24" s="1"/>
  <c r="F284" i="24" s="1"/>
  <c r="F285" i="24" s="1"/>
  <c r="F286" i="24" s="1"/>
  <c r="F287" i="24" s="1"/>
  <c r="F288" i="24" s="1"/>
  <c r="F289" i="24" s="1"/>
  <c r="F290" i="24" s="1"/>
  <c r="F291" i="24" s="1"/>
  <c r="F292" i="24" s="1"/>
  <c r="F293" i="24" s="1"/>
  <c r="F294" i="24" s="1"/>
  <c r="F295" i="24" s="1"/>
  <c r="F296" i="24" s="1"/>
  <c r="F297" i="24" s="1"/>
  <c r="F298" i="24" s="1"/>
  <c r="F299" i="24" s="1"/>
  <c r="F300" i="24" s="1"/>
  <c r="F301" i="24" s="1"/>
  <c r="F302" i="24" s="1"/>
  <c r="F303" i="24" s="1"/>
  <c r="F304" i="24" s="1"/>
  <c r="F305" i="24" s="1"/>
  <c r="F306" i="24" s="1"/>
  <c r="F307" i="24" s="1"/>
  <c r="F308" i="24" s="1"/>
  <c r="F309" i="24" s="1"/>
  <c r="F310" i="24" s="1"/>
  <c r="F311" i="24" s="1"/>
  <c r="F312" i="24" s="1"/>
  <c r="F313" i="24" s="1"/>
  <c r="F314" i="24" s="1"/>
  <c r="F315" i="24" s="1"/>
  <c r="F316" i="24" s="1"/>
  <c r="F317" i="24" s="1"/>
  <c r="F318" i="24" s="1"/>
  <c r="F319" i="24" s="1"/>
  <c r="F320" i="24" s="1"/>
  <c r="F321" i="24" s="1"/>
  <c r="F322" i="24" s="1"/>
  <c r="F323" i="24" s="1"/>
  <c r="F324" i="24" s="1"/>
  <c r="F325" i="24" s="1"/>
  <c r="F326" i="24" s="1"/>
  <c r="F327" i="24" s="1"/>
  <c r="F328" i="24" s="1"/>
  <c r="F329" i="24" s="1"/>
  <c r="F330" i="24" s="1"/>
  <c r="F331" i="24" s="1"/>
  <c r="F332" i="24" s="1"/>
  <c r="F333" i="24" s="1"/>
  <c r="F334" i="24" s="1"/>
  <c r="F335" i="24" s="1"/>
  <c r="F336" i="24" s="1"/>
  <c r="F337" i="24" s="1"/>
  <c r="F338" i="24" s="1"/>
  <c r="F339" i="24" s="1"/>
  <c r="F340" i="24" s="1"/>
  <c r="F341" i="24" s="1"/>
  <c r="F342" i="24" s="1"/>
  <c r="F343" i="24" s="1"/>
  <c r="F344" i="24" s="1"/>
  <c r="F345" i="24" s="1"/>
  <c r="F346" i="24" s="1"/>
  <c r="F347" i="24" s="1"/>
  <c r="F348" i="24" s="1"/>
  <c r="F349" i="24" s="1"/>
  <c r="F350" i="24" s="1"/>
  <c r="F351" i="24" s="1"/>
  <c r="F352" i="24" s="1"/>
  <c r="F353" i="24" s="1"/>
  <c r="F354" i="24" s="1"/>
  <c r="F355" i="24" s="1"/>
  <c r="F356" i="24" s="1"/>
  <c r="F357" i="24" s="1"/>
  <c r="F358" i="24" s="1"/>
  <c r="F359" i="24" s="1"/>
  <c r="F360" i="24" s="1"/>
  <c r="F361" i="24" s="1"/>
  <c r="F362" i="24" s="1"/>
  <c r="F363" i="24" s="1"/>
  <c r="F364" i="24" s="1"/>
  <c r="F365" i="24" s="1"/>
  <c r="F366" i="24" s="1"/>
  <c r="F367" i="24" s="1"/>
  <c r="F368" i="24" s="1"/>
  <c r="F369" i="24" s="1"/>
  <c r="F370" i="24" s="1"/>
  <c r="F371" i="24" s="1"/>
  <c r="F372" i="24" s="1"/>
  <c r="F373" i="24" s="1"/>
  <c r="F374" i="24" s="1"/>
  <c r="F375" i="24" s="1"/>
  <c r="F376" i="24" s="1"/>
  <c r="F377" i="24" s="1"/>
  <c r="F378" i="24" s="1"/>
  <c r="F379" i="24" s="1"/>
  <c r="F380" i="24" s="1"/>
  <c r="F381" i="24" s="1"/>
  <c r="F382" i="24" s="1"/>
  <c r="F383" i="24" s="1"/>
  <c r="F384" i="24" s="1"/>
  <c r="F385" i="24" s="1"/>
  <c r="F386" i="24" s="1"/>
  <c r="F387" i="24" s="1"/>
  <c r="F388" i="24" s="1"/>
  <c r="F389" i="24" s="1"/>
  <c r="F390" i="24" s="1"/>
  <c r="F391" i="24" s="1"/>
  <c r="F392" i="24" s="1"/>
  <c r="F393" i="24" s="1"/>
  <c r="F394" i="24" s="1"/>
  <c r="F395" i="24" s="1"/>
  <c r="F396" i="24" s="1"/>
  <c r="F397" i="24" s="1"/>
  <c r="F398" i="24" s="1"/>
  <c r="F399" i="24" s="1"/>
  <c r="F400" i="24" s="1"/>
  <c r="F401" i="24" s="1"/>
  <c r="F402" i="24" s="1"/>
  <c r="F403" i="24" s="1"/>
  <c r="F404" i="24" s="1"/>
  <c r="F405" i="24" s="1"/>
  <c r="F406" i="24" s="1"/>
  <c r="F407" i="24" s="1"/>
  <c r="F408" i="24" s="1"/>
  <c r="F409" i="24" s="1"/>
  <c r="F410" i="24" s="1"/>
  <c r="F411" i="24" s="1"/>
  <c r="F412" i="24" s="1"/>
  <c r="F413" i="24" s="1"/>
  <c r="F414" i="24" s="1"/>
  <c r="F415" i="24" s="1"/>
  <c r="F416" i="24" s="1"/>
  <c r="F417" i="24" s="1"/>
  <c r="F418" i="24" s="1"/>
  <c r="F419" i="24" s="1"/>
  <c r="F420" i="24" s="1"/>
  <c r="F421" i="24" s="1"/>
  <c r="F422" i="24" s="1"/>
  <c r="F423" i="24" s="1"/>
  <c r="F424" i="24" s="1"/>
  <c r="F425" i="24" s="1"/>
  <c r="F426" i="24" s="1"/>
  <c r="F427" i="24" s="1"/>
  <c r="F428" i="24" s="1"/>
  <c r="F429" i="24" s="1"/>
  <c r="F430" i="24" s="1"/>
  <c r="F431" i="24" s="1"/>
  <c r="F432" i="24" s="1"/>
  <c r="F433" i="24" s="1"/>
  <c r="F434" i="24" s="1"/>
  <c r="F435" i="24" s="1"/>
  <c r="F436" i="24" s="1"/>
  <c r="F437" i="24" s="1"/>
  <c r="F438" i="24" s="1"/>
  <c r="F439" i="24" s="1"/>
  <c r="F440" i="24" s="1"/>
  <c r="F441" i="24" s="1"/>
  <c r="F442" i="24" s="1"/>
  <c r="F443" i="24" s="1"/>
  <c r="F444" i="24" s="1"/>
  <c r="F445" i="24" s="1"/>
  <c r="F446" i="24" s="1"/>
  <c r="F447" i="24" s="1"/>
  <c r="F448" i="24" s="1"/>
  <c r="F449" i="24" s="1"/>
  <c r="F450" i="24" s="1"/>
  <c r="F451" i="24" s="1"/>
  <c r="F452" i="24" s="1"/>
  <c r="F453" i="24" s="1"/>
  <c r="F454" i="24" s="1"/>
  <c r="F455" i="24" s="1"/>
  <c r="F456" i="24" s="1"/>
  <c r="F457" i="24" s="1"/>
  <c r="F458" i="24" s="1"/>
  <c r="F459" i="24" s="1"/>
  <c r="F460" i="24" s="1"/>
  <c r="F461" i="24" s="1"/>
  <c r="F462" i="24" s="1"/>
  <c r="F463" i="24" s="1"/>
  <c r="F464" i="24" s="1"/>
  <c r="F465" i="24" s="1"/>
  <c r="F466" i="24" s="1"/>
  <c r="F467" i="24" s="1"/>
  <c r="F468" i="24" s="1"/>
  <c r="F469" i="24" s="1"/>
  <c r="F470" i="24" s="1"/>
  <c r="F471" i="24" s="1"/>
  <c r="F472" i="24" s="1"/>
  <c r="F473" i="24" s="1"/>
  <c r="F474" i="24" s="1"/>
  <c r="F475" i="24" s="1"/>
  <c r="F476" i="24" s="1"/>
  <c r="F477" i="24" s="1"/>
  <c r="F478" i="24" s="1"/>
  <c r="F479" i="24" s="1"/>
  <c r="F480" i="24" s="1"/>
  <c r="F481" i="24" s="1"/>
  <c r="F482" i="24" s="1"/>
  <c r="F483" i="24" s="1"/>
  <c r="F484" i="24" s="1"/>
  <c r="F485" i="24" s="1"/>
  <c r="F486" i="24" s="1"/>
  <c r="F487" i="24" s="1"/>
  <c r="F488" i="24" s="1"/>
  <c r="F489" i="24" s="1"/>
  <c r="F490" i="24" s="1"/>
  <c r="F491" i="24" s="1"/>
  <c r="F492" i="24" s="1"/>
  <c r="F493" i="24" s="1"/>
  <c r="F494" i="24" s="1"/>
  <c r="F495" i="24" s="1"/>
  <c r="F496" i="24" s="1"/>
  <c r="F497" i="24" s="1"/>
  <c r="F498" i="24" s="1"/>
  <c r="F499" i="24" s="1"/>
  <c r="F500" i="24" s="1"/>
  <c r="F501" i="24" s="1"/>
  <c r="F502" i="24" s="1"/>
  <c r="F503" i="24" s="1"/>
  <c r="F504" i="24" s="1"/>
  <c r="F505" i="24" s="1"/>
  <c r="F506" i="24" s="1"/>
  <c r="F507" i="24" s="1"/>
  <c r="F508" i="24" s="1"/>
  <c r="F509" i="24" s="1"/>
  <c r="F510" i="24" s="1"/>
  <c r="F511" i="24" s="1"/>
  <c r="F512" i="24" s="1"/>
  <c r="F513" i="24" s="1"/>
  <c r="F514" i="24" s="1"/>
  <c r="F515" i="24" s="1"/>
  <c r="F516" i="24" s="1"/>
  <c r="F517" i="24" s="1"/>
  <c r="F518" i="24" s="1"/>
  <c r="F519" i="24" s="1"/>
  <c r="F520" i="24" s="1"/>
  <c r="F521" i="24" s="1"/>
  <c r="F522" i="24" s="1"/>
  <c r="F523" i="24" s="1"/>
  <c r="F524" i="24" s="1"/>
  <c r="F525" i="24" s="1"/>
  <c r="F526" i="24" s="1"/>
  <c r="F527" i="24" s="1"/>
  <c r="F528" i="24" s="1"/>
  <c r="F529" i="24" s="1"/>
  <c r="F530" i="24" s="1"/>
  <c r="F531" i="24" s="1"/>
  <c r="F532" i="24" s="1"/>
  <c r="F533" i="24" s="1"/>
  <c r="F534" i="24" s="1"/>
  <c r="F535" i="24" s="1"/>
  <c r="F536" i="24" s="1"/>
  <c r="F537" i="24" s="1"/>
  <c r="F538" i="24" s="1"/>
  <c r="F539" i="24" s="1"/>
  <c r="F540" i="24" s="1"/>
  <c r="F541" i="24" s="1"/>
  <c r="F542" i="24" s="1"/>
  <c r="F543" i="24" s="1"/>
  <c r="F544" i="24" s="1"/>
  <c r="F545" i="24" s="1"/>
  <c r="F546" i="24" s="1"/>
  <c r="F547" i="24" s="1"/>
  <c r="F548" i="24" s="1"/>
  <c r="F549" i="24" s="1"/>
  <c r="F550" i="24" s="1"/>
  <c r="F551" i="24" s="1"/>
  <c r="F552" i="24" s="1"/>
  <c r="F553" i="24" s="1"/>
  <c r="F554" i="24" s="1"/>
  <c r="F555" i="24" s="1"/>
  <c r="F556" i="24" s="1"/>
  <c r="F557" i="24" s="1"/>
  <c r="F558" i="24" s="1"/>
  <c r="F559" i="24" s="1"/>
  <c r="F560" i="24" s="1"/>
  <c r="F561" i="24" s="1"/>
  <c r="F562" i="24" s="1"/>
  <c r="F563" i="24" s="1"/>
  <c r="F564" i="24" s="1"/>
  <c r="F565" i="24" s="1"/>
  <c r="F566" i="24" s="1"/>
  <c r="F567" i="24" s="1"/>
  <c r="F568" i="24" s="1"/>
  <c r="F569" i="24" s="1"/>
  <c r="F570" i="24" s="1"/>
  <c r="F571" i="24" s="1"/>
  <c r="F572" i="24" s="1"/>
  <c r="F573" i="24" s="1"/>
  <c r="F574" i="24" s="1"/>
  <c r="F575" i="24" s="1"/>
  <c r="F576" i="24" s="1"/>
  <c r="F577" i="24" s="1"/>
  <c r="F578" i="24" s="1"/>
  <c r="F579" i="24" s="1"/>
  <c r="F580" i="24" s="1"/>
  <c r="F581" i="24" s="1"/>
  <c r="F582" i="24" s="1"/>
  <c r="F583" i="24" s="1"/>
  <c r="F584" i="24" s="1"/>
  <c r="F585" i="24" s="1"/>
  <c r="F586" i="24" s="1"/>
  <c r="F587" i="24" s="1"/>
  <c r="F588" i="24" s="1"/>
  <c r="F589" i="24" s="1"/>
  <c r="F590" i="24" s="1"/>
  <c r="F591" i="24" s="1"/>
  <c r="F592" i="24" s="1"/>
  <c r="F593" i="24" s="1"/>
  <c r="F594" i="24" s="1"/>
  <c r="F595" i="24" s="1"/>
  <c r="F596" i="24" s="1"/>
  <c r="F597" i="24" s="1"/>
  <c r="F598" i="24" s="1"/>
  <c r="F599" i="24" s="1"/>
  <c r="F600" i="24" s="1"/>
  <c r="F601" i="24" s="1"/>
  <c r="F602" i="24" s="1"/>
  <c r="F603" i="24" s="1"/>
  <c r="F604" i="24" s="1"/>
  <c r="F605" i="24" s="1"/>
  <c r="F606" i="24" s="1"/>
  <c r="F607" i="24" s="1"/>
  <c r="F608" i="24" s="1"/>
  <c r="F609" i="24" s="1"/>
  <c r="F610" i="24" s="1"/>
  <c r="F611" i="24" s="1"/>
  <c r="F612" i="24" s="1"/>
  <c r="F613" i="24" s="1"/>
  <c r="F614" i="24" s="1"/>
  <c r="F615" i="24" s="1"/>
  <c r="F616" i="24" s="1"/>
  <c r="F617" i="24" s="1"/>
  <c r="F618" i="24" s="1"/>
  <c r="F619" i="24" s="1"/>
  <c r="F620" i="24" s="1"/>
  <c r="F621" i="24" s="1"/>
  <c r="F622" i="24" s="1"/>
  <c r="F623" i="24" s="1"/>
  <c r="F624" i="24" s="1"/>
  <c r="F625" i="24" s="1"/>
  <c r="F626" i="24" s="1"/>
  <c r="F627" i="24" s="1"/>
  <c r="F628" i="24" s="1"/>
  <c r="F629" i="24" s="1"/>
  <c r="F630" i="24" s="1"/>
  <c r="F631" i="24" s="1"/>
  <c r="F632" i="24" s="1"/>
  <c r="F633" i="24" s="1"/>
  <c r="F634" i="24" s="1"/>
  <c r="F635" i="24" s="1"/>
  <c r="F636" i="24" s="1"/>
  <c r="F637" i="24" s="1"/>
  <c r="F638" i="24" s="1"/>
  <c r="F639" i="24" s="1"/>
  <c r="F640" i="24" s="1"/>
  <c r="F641" i="24" s="1"/>
  <c r="F642" i="24" s="1"/>
  <c r="F643" i="24" s="1"/>
  <c r="F644" i="24" s="1"/>
  <c r="F645" i="24" s="1"/>
  <c r="F646" i="24" s="1"/>
  <c r="F647" i="24" s="1"/>
  <c r="F648" i="24" s="1"/>
  <c r="F649" i="24" s="1"/>
  <c r="F650" i="24" s="1"/>
  <c r="F651" i="24" s="1"/>
  <c r="F652" i="24" s="1"/>
  <c r="F653" i="24" s="1"/>
  <c r="F654" i="24" s="1"/>
  <c r="F655" i="24" s="1"/>
  <c r="F656" i="24" s="1"/>
  <c r="F657" i="24" s="1"/>
  <c r="F658" i="24" s="1"/>
  <c r="F659" i="24" s="1"/>
  <c r="F660" i="24" s="1"/>
  <c r="F661" i="24" s="1"/>
  <c r="F662" i="24" s="1"/>
  <c r="F663" i="24" s="1"/>
  <c r="F664" i="24" s="1"/>
  <c r="F665" i="24" s="1"/>
  <c r="F666" i="24" s="1"/>
  <c r="F667" i="24" s="1"/>
  <c r="F668" i="24" s="1"/>
  <c r="F669" i="24" s="1"/>
  <c r="F670" i="24" s="1"/>
  <c r="F671" i="24" s="1"/>
  <c r="F672" i="24" s="1"/>
  <c r="F673" i="24" s="1"/>
  <c r="F674" i="24" s="1"/>
  <c r="F675" i="24" s="1"/>
  <c r="F676" i="24" s="1"/>
  <c r="F677" i="24" s="1"/>
  <c r="F678" i="24" s="1"/>
  <c r="F679" i="24" s="1"/>
  <c r="F680" i="24" s="1"/>
  <c r="F681" i="24" s="1"/>
  <c r="F682" i="24" s="1"/>
  <c r="F683" i="24" s="1"/>
  <c r="F684" i="24" s="1"/>
  <c r="F685" i="24" s="1"/>
  <c r="F686" i="24" s="1"/>
  <c r="F687" i="24" s="1"/>
  <c r="F688" i="24" s="1"/>
  <c r="F689" i="24" s="1"/>
  <c r="F690" i="24" s="1"/>
  <c r="F691" i="24" s="1"/>
  <c r="F692" i="24" s="1"/>
  <c r="F693" i="24" s="1"/>
  <c r="F694" i="24" s="1"/>
  <c r="F695" i="24" s="1"/>
  <c r="F696" i="24" s="1"/>
  <c r="F697" i="24" s="1"/>
  <c r="F698" i="24" s="1"/>
  <c r="F699" i="24" s="1"/>
  <c r="F700" i="24" s="1"/>
  <c r="F701" i="24" s="1"/>
  <c r="F702" i="24" s="1"/>
  <c r="F703" i="24" s="1"/>
  <c r="F704" i="24" s="1"/>
  <c r="F705" i="24" s="1"/>
  <c r="F706" i="24" s="1"/>
  <c r="F707" i="24" s="1"/>
  <c r="F708" i="24" s="1"/>
  <c r="F709" i="24" s="1"/>
  <c r="F710" i="24" s="1"/>
  <c r="F711" i="24" s="1"/>
  <c r="F712" i="24" s="1"/>
  <c r="F713" i="24" s="1"/>
  <c r="F714" i="24" s="1"/>
  <c r="F715" i="24" s="1"/>
  <c r="F716" i="24" s="1"/>
  <c r="F717" i="24" s="1"/>
  <c r="F718" i="24" s="1"/>
  <c r="F719" i="24" s="1"/>
  <c r="F720" i="24" s="1"/>
  <c r="F721" i="24" s="1"/>
  <c r="F722" i="24" s="1"/>
  <c r="F723" i="24" s="1"/>
  <c r="F724" i="24" s="1"/>
  <c r="F725" i="24" s="1"/>
  <c r="F726" i="24" s="1"/>
  <c r="F727" i="24" s="1"/>
  <c r="F728" i="24" s="1"/>
  <c r="F729" i="24" s="1"/>
  <c r="F730" i="24" s="1"/>
  <c r="F731" i="24" s="1"/>
  <c r="F732" i="24" s="1"/>
  <c r="F733" i="24" s="1"/>
  <c r="F734" i="24" s="1"/>
  <c r="F735" i="24" s="1"/>
  <c r="F736" i="24" s="1"/>
  <c r="F737" i="24" s="1"/>
  <c r="F738" i="24" s="1"/>
  <c r="F739" i="24" s="1"/>
  <c r="F740" i="24" s="1"/>
  <c r="F741" i="24" s="1"/>
  <c r="F742" i="24" s="1"/>
  <c r="F743" i="24" s="1"/>
  <c r="F744" i="24" s="1"/>
  <c r="F745" i="24" s="1"/>
  <c r="F746" i="24" s="1"/>
  <c r="F747" i="24" s="1"/>
  <c r="F748" i="24" s="1"/>
  <c r="F749" i="24" s="1"/>
  <c r="F750" i="24" s="1"/>
  <c r="F751" i="24" s="1"/>
  <c r="F752" i="24" s="1"/>
  <c r="F753" i="24" s="1"/>
  <c r="F754" i="24" s="1"/>
  <c r="F755" i="24" s="1"/>
  <c r="F756" i="24" s="1"/>
  <c r="F757" i="24" s="1"/>
  <c r="F758" i="24" s="1"/>
  <c r="F759" i="24" s="1"/>
  <c r="F760" i="24" s="1"/>
  <c r="F761" i="24" s="1"/>
  <c r="F762" i="24" s="1"/>
  <c r="F763" i="24" s="1"/>
  <c r="F764" i="24" s="1"/>
  <c r="F765" i="24" s="1"/>
  <c r="F766" i="24" s="1"/>
  <c r="F767" i="24" s="1"/>
  <c r="F768" i="24" s="1"/>
  <c r="F769" i="24" s="1"/>
  <c r="F770" i="24" s="1"/>
  <c r="F771" i="24" s="1"/>
  <c r="F772" i="24" s="1"/>
  <c r="F773" i="24" s="1"/>
  <c r="F774" i="24" s="1"/>
  <c r="F775" i="24" s="1"/>
  <c r="F776" i="24" s="1"/>
  <c r="F777" i="24" s="1"/>
  <c r="F778" i="24" s="1"/>
  <c r="F779" i="24" s="1"/>
  <c r="F780" i="24" s="1"/>
  <c r="F781" i="24" s="1"/>
  <c r="F782" i="24" s="1"/>
  <c r="F783" i="24" s="1"/>
  <c r="F784" i="24" s="1"/>
  <c r="F785" i="24" s="1"/>
  <c r="F786" i="24" s="1"/>
  <c r="F787" i="24" s="1"/>
  <c r="F788" i="24" s="1"/>
  <c r="F789" i="24" s="1"/>
  <c r="F790" i="24" s="1"/>
  <c r="F791" i="24" s="1"/>
  <c r="F792" i="24" s="1"/>
  <c r="F793" i="24" s="1"/>
  <c r="F794" i="24" s="1"/>
  <c r="F795" i="24" s="1"/>
  <c r="F796" i="24" s="1"/>
  <c r="F797" i="24" s="1"/>
  <c r="F798" i="24" s="1"/>
  <c r="F799" i="24" s="1"/>
  <c r="F800" i="24" s="1"/>
  <c r="F801" i="24" s="1"/>
  <c r="F802" i="24" s="1"/>
  <c r="F803" i="24" s="1"/>
  <c r="F804" i="24" s="1"/>
  <c r="F805" i="24" s="1"/>
  <c r="F806" i="24" s="1"/>
  <c r="F807" i="24" s="1"/>
  <c r="F808" i="24" s="1"/>
  <c r="F809" i="24" s="1"/>
  <c r="F810" i="24" s="1"/>
  <c r="F811" i="24" s="1"/>
  <c r="F812" i="24" s="1"/>
  <c r="F813" i="24" s="1"/>
  <c r="D41" i="82" l="1"/>
  <c r="E41" i="82" s="1"/>
  <c r="F41" i="82" s="1"/>
  <c r="C42" i="82"/>
  <c r="D13" i="75"/>
  <c r="D13" i="74"/>
  <c r="D13" i="73"/>
  <c r="C14" i="75"/>
  <c r="C14" i="74"/>
  <c r="C14" i="73"/>
  <c r="B15" i="75"/>
  <c r="B15" i="73"/>
  <c r="B15" i="74"/>
  <c r="F15" i="75"/>
  <c r="F15" i="74"/>
  <c r="F15" i="73"/>
  <c r="E16" i="75"/>
  <c r="E16" i="74"/>
  <c r="E16" i="73"/>
  <c r="D17" i="75"/>
  <c r="D17" i="73"/>
  <c r="D17" i="74"/>
  <c r="E14" i="75"/>
  <c r="E14" i="74"/>
  <c r="E14" i="73"/>
  <c r="E13" i="75"/>
  <c r="E13" i="74"/>
  <c r="E13" i="73"/>
  <c r="D14" i="75"/>
  <c r="D14" i="74"/>
  <c r="D14" i="73"/>
  <c r="C15" i="75"/>
  <c r="C15" i="74"/>
  <c r="C15" i="73"/>
  <c r="B16" i="75"/>
  <c r="B16" i="74"/>
  <c r="B16" i="73"/>
  <c r="F16" i="75"/>
  <c r="F16" i="74"/>
  <c r="F16" i="73"/>
  <c r="E17" i="75"/>
  <c r="E17" i="74"/>
  <c r="E17" i="73"/>
  <c r="F13" i="75"/>
  <c r="F13" i="74"/>
  <c r="F13" i="73"/>
  <c r="C16" i="75"/>
  <c r="C16" i="74"/>
  <c r="C16" i="73"/>
  <c r="F17" i="75"/>
  <c r="F17" i="74"/>
  <c r="F17" i="73"/>
  <c r="B13" i="75"/>
  <c r="B13" i="74"/>
  <c r="B13" i="73"/>
  <c r="D15" i="75"/>
  <c r="D15" i="74"/>
  <c r="D15" i="73"/>
  <c r="B17" i="75"/>
  <c r="B17" i="74"/>
  <c r="B17" i="73"/>
  <c r="C13" i="75"/>
  <c r="C13" i="74"/>
  <c r="C13" i="73"/>
  <c r="B14" i="75"/>
  <c r="B14" i="74"/>
  <c r="B14" i="73"/>
  <c r="F14" i="75"/>
  <c r="F14" i="74"/>
  <c r="F14" i="73"/>
  <c r="E15" i="75"/>
  <c r="E15" i="74"/>
  <c r="E15" i="73"/>
  <c r="D16" i="75"/>
  <c r="D16" i="74"/>
  <c r="D16" i="73"/>
  <c r="C17" i="75"/>
  <c r="C17" i="74"/>
  <c r="C17" i="73"/>
  <c r="A47" i="75"/>
  <c r="R46" i="75"/>
  <c r="A48" i="74"/>
  <c r="R47" i="74"/>
  <c r="A46" i="73"/>
  <c r="R45" i="73"/>
  <c r="X1055" i="12"/>
  <c r="B16" i="32"/>
  <c r="D10" i="30"/>
  <c r="X1052" i="12"/>
  <c r="B13" i="32"/>
  <c r="D7" i="30"/>
  <c r="AA1053" i="12"/>
  <c r="E14" i="32"/>
  <c r="G8" i="30"/>
  <c r="Y1055" i="12"/>
  <c r="C16" i="32"/>
  <c r="E10" i="30"/>
  <c r="AB1056" i="12"/>
  <c r="F17" i="32"/>
  <c r="H11" i="30"/>
  <c r="Y1052" i="12"/>
  <c r="C13" i="32"/>
  <c r="E7" i="30"/>
  <c r="AB1053" i="12"/>
  <c r="F14" i="32"/>
  <c r="H8" i="30"/>
  <c r="Z1055" i="12"/>
  <c r="D16" i="32"/>
  <c r="F10" i="30"/>
  <c r="AB1052" i="12"/>
  <c r="F13" i="32"/>
  <c r="H7" i="30"/>
  <c r="Z1054" i="12"/>
  <c r="D15" i="32"/>
  <c r="F9" i="30"/>
  <c r="X1056" i="12"/>
  <c r="B17" i="32"/>
  <c r="D11" i="30"/>
  <c r="AA1056" i="12"/>
  <c r="E17" i="32"/>
  <c r="G11" i="30"/>
  <c r="AA1055" i="12"/>
  <c r="E16" i="32"/>
  <c r="G10" i="30"/>
  <c r="Y1054" i="12"/>
  <c r="C15" i="32"/>
  <c r="E9" i="30"/>
  <c r="X1053" i="12"/>
  <c r="B14" i="32"/>
  <c r="D8" i="30"/>
  <c r="AA1054" i="12"/>
  <c r="E15" i="32"/>
  <c r="G9" i="30"/>
  <c r="Y1056" i="12"/>
  <c r="C17" i="32"/>
  <c r="E11" i="30"/>
  <c r="Z1053" i="12"/>
  <c r="D14" i="32"/>
  <c r="F8" i="30"/>
  <c r="Z1052" i="12"/>
  <c r="D13" i="32"/>
  <c r="F7" i="30"/>
  <c r="X1054" i="12"/>
  <c r="B15" i="32"/>
  <c r="D9" i="30"/>
  <c r="AA1052" i="12"/>
  <c r="E13" i="32"/>
  <c r="G7" i="30"/>
  <c r="AB1055" i="12"/>
  <c r="F16" i="32"/>
  <c r="H10" i="30"/>
  <c r="Y1053" i="12"/>
  <c r="C14" i="32"/>
  <c r="E8" i="30"/>
  <c r="AB1054" i="12"/>
  <c r="F15" i="32"/>
  <c r="H9" i="30"/>
  <c r="Z1056" i="12"/>
  <c r="D17" i="32"/>
  <c r="F11" i="30"/>
  <c r="G75" i="58"/>
  <c r="G65" i="58"/>
  <c r="M45" i="58"/>
  <c r="G77" i="58"/>
  <c r="G76" i="58"/>
  <c r="O29" i="58"/>
  <c r="H50" i="58" s="1"/>
  <c r="O37" i="58"/>
  <c r="H58" i="58" s="1"/>
  <c r="O31" i="58"/>
  <c r="H52" i="58" s="1"/>
  <c r="O39" i="58"/>
  <c r="H60" i="58" s="1"/>
  <c r="O32" i="58"/>
  <c r="H53" i="58" s="1"/>
  <c r="O40" i="58"/>
  <c r="H61" i="58" s="1"/>
  <c r="O33" i="58"/>
  <c r="H54" i="58" s="1"/>
  <c r="O41" i="58"/>
  <c r="H62" i="58" s="1"/>
  <c r="O30" i="58"/>
  <c r="H51" i="58" s="1"/>
  <c r="O38" i="58"/>
  <c r="H59" i="58" s="1"/>
  <c r="O34" i="58"/>
  <c r="H55" i="58" s="1"/>
  <c r="O42" i="58"/>
  <c r="O27" i="58"/>
  <c r="O35" i="58"/>
  <c r="H56" i="58" s="1"/>
  <c r="O28" i="58"/>
  <c r="H49" i="58" s="1"/>
  <c r="O36" i="58"/>
  <c r="H57" i="58" s="1"/>
  <c r="G66" i="58"/>
  <c r="G71" i="58"/>
  <c r="G73" i="58"/>
  <c r="G74" i="58"/>
  <c r="G70" i="58"/>
  <c r="G78" i="58"/>
  <c r="G69" i="58"/>
  <c r="G68" i="58"/>
  <c r="Q24" i="58"/>
  <c r="P25" i="58"/>
  <c r="G72" i="58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42" i="82" l="1"/>
  <c r="E42" i="82" s="1"/>
  <c r="F42" i="82" s="1"/>
  <c r="C43" i="82"/>
  <c r="B21" i="74" a="1"/>
  <c r="B21" i="73" a="1"/>
  <c r="B21" i="75" a="1"/>
  <c r="A48" i="75"/>
  <c r="R47" i="75"/>
  <c r="R48" i="74"/>
  <c r="A49" i="74"/>
  <c r="A47" i="73"/>
  <c r="R46" i="73"/>
  <c r="Z1068" i="12"/>
  <c r="AA1068" i="12" s="1"/>
  <c r="Z1071" i="12"/>
  <c r="AA1071" i="12" s="1"/>
  <c r="Z1070" i="12"/>
  <c r="AA1070" i="12" s="1"/>
  <c r="Z1069" i="12"/>
  <c r="AA1069" i="12" s="1"/>
  <c r="Z1072" i="12"/>
  <c r="AA1072" i="12" s="1"/>
  <c r="P23" i="47"/>
  <c r="X1069" i="12"/>
  <c r="Y1069" i="12" s="1"/>
  <c r="O24" i="47"/>
  <c r="X1068" i="12"/>
  <c r="Y1068" i="12" s="1"/>
  <c r="Q24" i="47"/>
  <c r="N23" i="47"/>
  <c r="N21" i="47"/>
  <c r="N22" i="47"/>
  <c r="M22" i="47"/>
  <c r="X1072" i="12"/>
  <c r="Y1072" i="12" s="1"/>
  <c r="O22" i="47"/>
  <c r="O23" i="47"/>
  <c r="M21" i="47"/>
  <c r="X1071" i="12"/>
  <c r="Y1071" i="12" s="1"/>
  <c r="P25" i="47"/>
  <c r="X1070" i="12"/>
  <c r="Y1070" i="12" s="1"/>
  <c r="P24" i="47"/>
  <c r="Q25" i="47"/>
  <c r="B21" i="32" a="1"/>
  <c r="Q25" i="58"/>
  <c r="R24" i="58"/>
  <c r="P28" i="58"/>
  <c r="P36" i="58"/>
  <c r="P30" i="58"/>
  <c r="P38" i="58"/>
  <c r="P31" i="58"/>
  <c r="P39" i="58"/>
  <c r="P32" i="58"/>
  <c r="P40" i="58"/>
  <c r="P33" i="58"/>
  <c r="P41" i="58"/>
  <c r="P34" i="58"/>
  <c r="P42" i="58"/>
  <c r="P35" i="58"/>
  <c r="P29" i="58"/>
  <c r="P37" i="58"/>
  <c r="P27" i="58"/>
  <c r="I46" i="58" s="1"/>
  <c r="I47" i="58" s="1"/>
  <c r="I48" i="58" s="1"/>
  <c r="I64" i="58" s="1"/>
  <c r="H80" i="58"/>
  <c r="H75" i="58" s="1"/>
  <c r="N45" i="58"/>
  <c r="F1741" i="12"/>
  <c r="D1741" i="12"/>
  <c r="C1741" i="12"/>
  <c r="F1740" i="12"/>
  <c r="C1740" i="12"/>
  <c r="F1739" i="12"/>
  <c r="C1739" i="12"/>
  <c r="F1738" i="12"/>
  <c r="D1738" i="12"/>
  <c r="C1738" i="12"/>
  <c r="F1737" i="12"/>
  <c r="C1737" i="12"/>
  <c r="F1736" i="12"/>
  <c r="C1736" i="12"/>
  <c r="F1735" i="12"/>
  <c r="D1735" i="12"/>
  <c r="C1735" i="12"/>
  <c r="F1734" i="12"/>
  <c r="C1734" i="12"/>
  <c r="F1733" i="12"/>
  <c r="C1733" i="12"/>
  <c r="F1732" i="12"/>
  <c r="D1732" i="12"/>
  <c r="C1732" i="12"/>
  <c r="F1731" i="12"/>
  <c r="C1731" i="12"/>
  <c r="F1730" i="12"/>
  <c r="C1730" i="12"/>
  <c r="F1729" i="12"/>
  <c r="D1729" i="12"/>
  <c r="C1729" i="12"/>
  <c r="F1728" i="12"/>
  <c r="C1728" i="12"/>
  <c r="F1727" i="12"/>
  <c r="C1727" i="12"/>
  <c r="F1726" i="12"/>
  <c r="D1726" i="12"/>
  <c r="C1726" i="12"/>
  <c r="F1725" i="12"/>
  <c r="C1725" i="12"/>
  <c r="F1724" i="12"/>
  <c r="C1724" i="12"/>
  <c r="F1723" i="12"/>
  <c r="D1723" i="12"/>
  <c r="C1723" i="12"/>
  <c r="F1722" i="12"/>
  <c r="C1722" i="12"/>
  <c r="F1721" i="12"/>
  <c r="C1721" i="12"/>
  <c r="F1720" i="12"/>
  <c r="D1720" i="12"/>
  <c r="C1720" i="12"/>
  <c r="F1719" i="12"/>
  <c r="C1719" i="12"/>
  <c r="F1718" i="12"/>
  <c r="C1718" i="12"/>
  <c r="F1717" i="12"/>
  <c r="D1717" i="12"/>
  <c r="C1717" i="12"/>
  <c r="F1716" i="12"/>
  <c r="C1716" i="12"/>
  <c r="F1715" i="12"/>
  <c r="C1715" i="12"/>
  <c r="F1714" i="12"/>
  <c r="D1714" i="12"/>
  <c r="C1714" i="12"/>
  <c r="F1713" i="12"/>
  <c r="C1713" i="12"/>
  <c r="F1712" i="12"/>
  <c r="C1712" i="12"/>
  <c r="F1711" i="12"/>
  <c r="D1711" i="12"/>
  <c r="C1711" i="12"/>
  <c r="F1710" i="12"/>
  <c r="C1710" i="12"/>
  <c r="F1709" i="12"/>
  <c r="C1709" i="12"/>
  <c r="F1708" i="12"/>
  <c r="D1708" i="12"/>
  <c r="C1708" i="12"/>
  <c r="F1707" i="12"/>
  <c r="C1707" i="12"/>
  <c r="F1706" i="12"/>
  <c r="C1706" i="12"/>
  <c r="F1705" i="12"/>
  <c r="D1705" i="12"/>
  <c r="C1705" i="12"/>
  <c r="F1704" i="12"/>
  <c r="C1704" i="12"/>
  <c r="F1703" i="12"/>
  <c r="C1703" i="12"/>
  <c r="F1702" i="12"/>
  <c r="D1702" i="12"/>
  <c r="C1702" i="12"/>
  <c r="F1701" i="12"/>
  <c r="C1701" i="12"/>
  <c r="F1700" i="12"/>
  <c r="C1700" i="12"/>
  <c r="F1699" i="12"/>
  <c r="D1699" i="12"/>
  <c r="C1699" i="12"/>
  <c r="F1698" i="12"/>
  <c r="C1698" i="12"/>
  <c r="F1697" i="12"/>
  <c r="C1697" i="12"/>
  <c r="F1696" i="12"/>
  <c r="D1696" i="12"/>
  <c r="C1696" i="12"/>
  <c r="F1695" i="12"/>
  <c r="C1695" i="12"/>
  <c r="F1694" i="12"/>
  <c r="C1694" i="12"/>
  <c r="F1693" i="12"/>
  <c r="D1693" i="12"/>
  <c r="C1693" i="12"/>
  <c r="F1692" i="12"/>
  <c r="C1692" i="12"/>
  <c r="F1691" i="12"/>
  <c r="C1691" i="12"/>
  <c r="F1690" i="12"/>
  <c r="D1690" i="12"/>
  <c r="C1690" i="12"/>
  <c r="F1689" i="12"/>
  <c r="C1689" i="12"/>
  <c r="F1688" i="12"/>
  <c r="C1688" i="12"/>
  <c r="F1687" i="12"/>
  <c r="D1687" i="12"/>
  <c r="C1687" i="12"/>
  <c r="F1686" i="12"/>
  <c r="C1686" i="12"/>
  <c r="F1685" i="12"/>
  <c r="C1685" i="12"/>
  <c r="F1684" i="12"/>
  <c r="D1684" i="12"/>
  <c r="C1684" i="12"/>
  <c r="F1683" i="12"/>
  <c r="C1683" i="12"/>
  <c r="F1682" i="12"/>
  <c r="C1682" i="12"/>
  <c r="F1681" i="12"/>
  <c r="D1681" i="12"/>
  <c r="C1681" i="12"/>
  <c r="F1680" i="12"/>
  <c r="C1680" i="12"/>
  <c r="F1679" i="12"/>
  <c r="C1679" i="12"/>
  <c r="F1678" i="12"/>
  <c r="D1678" i="12"/>
  <c r="C1678" i="12"/>
  <c r="F1677" i="12"/>
  <c r="C1677" i="12"/>
  <c r="F1676" i="12"/>
  <c r="C1676" i="12"/>
  <c r="F1675" i="12"/>
  <c r="D1675" i="12"/>
  <c r="C1675" i="12"/>
  <c r="F1674" i="12"/>
  <c r="C1674" i="12"/>
  <c r="F1673" i="12"/>
  <c r="C1673" i="12"/>
  <c r="F1672" i="12"/>
  <c r="D1672" i="12"/>
  <c r="C1672" i="12"/>
  <c r="F1671" i="12"/>
  <c r="C1671" i="12"/>
  <c r="F1670" i="12"/>
  <c r="C1670" i="12"/>
  <c r="F1669" i="12"/>
  <c r="D1669" i="12"/>
  <c r="C1669" i="12"/>
  <c r="F1668" i="12"/>
  <c r="C1668" i="12"/>
  <c r="F1667" i="12"/>
  <c r="C1667" i="12"/>
  <c r="F1666" i="12"/>
  <c r="D1666" i="12"/>
  <c r="C1666" i="12"/>
  <c r="F1665" i="12"/>
  <c r="C1665" i="12"/>
  <c r="F1664" i="12"/>
  <c r="C1664" i="12"/>
  <c r="F1663" i="12"/>
  <c r="D1663" i="12"/>
  <c r="C1663" i="12"/>
  <c r="F1662" i="12"/>
  <c r="C1662" i="12"/>
  <c r="F1661" i="12"/>
  <c r="C1661" i="12"/>
  <c r="F1660" i="12"/>
  <c r="D1660" i="12"/>
  <c r="C1660" i="12"/>
  <c r="F1659" i="12"/>
  <c r="C1659" i="12"/>
  <c r="F1658" i="12"/>
  <c r="C1658" i="12"/>
  <c r="F1657" i="12"/>
  <c r="D1657" i="12"/>
  <c r="C1657" i="12"/>
  <c r="F1656" i="12"/>
  <c r="C1656" i="12"/>
  <c r="F1655" i="12"/>
  <c r="C1655" i="12"/>
  <c r="F1654" i="12"/>
  <c r="D1654" i="12"/>
  <c r="C1654" i="12"/>
  <c r="F1653" i="12"/>
  <c r="C1653" i="12"/>
  <c r="F1652" i="12"/>
  <c r="C1652" i="12"/>
  <c r="F1651" i="12"/>
  <c r="D1651" i="12"/>
  <c r="C1651" i="12"/>
  <c r="F1650" i="12"/>
  <c r="C1650" i="12"/>
  <c r="F1649" i="12"/>
  <c r="C1649" i="12"/>
  <c r="F1648" i="12"/>
  <c r="D1648" i="12"/>
  <c r="C1648" i="12"/>
  <c r="F1647" i="12"/>
  <c r="C1647" i="12"/>
  <c r="F1646" i="12"/>
  <c r="C1646" i="12"/>
  <c r="F1645" i="12"/>
  <c r="D1645" i="12"/>
  <c r="C1645" i="12"/>
  <c r="F1644" i="12"/>
  <c r="C1644" i="12"/>
  <c r="F1643" i="12"/>
  <c r="C1643" i="12"/>
  <c r="F1642" i="12"/>
  <c r="D1642" i="12"/>
  <c r="C1642" i="12"/>
  <c r="F1641" i="12"/>
  <c r="C1641" i="12"/>
  <c r="F1640" i="12"/>
  <c r="C1640" i="12"/>
  <c r="F1639" i="12"/>
  <c r="D1639" i="12"/>
  <c r="C1639" i="12"/>
  <c r="F1638" i="12"/>
  <c r="C1638" i="12"/>
  <c r="F1637" i="12"/>
  <c r="C1637" i="12"/>
  <c r="F1636" i="12"/>
  <c r="D1636" i="12"/>
  <c r="C1636" i="12"/>
  <c r="F1635" i="12"/>
  <c r="C1635" i="12"/>
  <c r="F1634" i="12"/>
  <c r="C1634" i="12"/>
  <c r="F1633" i="12"/>
  <c r="D1633" i="12"/>
  <c r="C1633" i="12"/>
  <c r="F1632" i="12"/>
  <c r="C1632" i="12"/>
  <c r="F1631" i="12"/>
  <c r="C1631" i="12"/>
  <c r="F1630" i="12"/>
  <c r="D1630" i="12"/>
  <c r="C1630" i="12"/>
  <c r="F1629" i="12"/>
  <c r="C1629" i="12"/>
  <c r="F1628" i="12"/>
  <c r="C1628" i="12"/>
  <c r="F1627" i="12"/>
  <c r="D1627" i="12"/>
  <c r="C1627" i="12"/>
  <c r="F1626" i="12"/>
  <c r="C1626" i="12"/>
  <c r="F1625" i="12"/>
  <c r="C1625" i="12"/>
  <c r="F1624" i="12"/>
  <c r="D1624" i="12"/>
  <c r="C1624" i="12"/>
  <c r="F1623" i="12"/>
  <c r="C1623" i="12"/>
  <c r="F1622" i="12"/>
  <c r="C1622" i="12"/>
  <c r="F1621" i="12"/>
  <c r="D1621" i="12"/>
  <c r="C1621" i="12"/>
  <c r="F1620" i="12"/>
  <c r="C1620" i="12"/>
  <c r="F1619" i="12"/>
  <c r="C1619" i="12"/>
  <c r="F1618" i="12"/>
  <c r="D1618" i="12"/>
  <c r="C1618" i="12"/>
  <c r="F1617" i="12"/>
  <c r="C1617" i="12"/>
  <c r="F1616" i="12"/>
  <c r="C1616" i="12"/>
  <c r="F1615" i="12"/>
  <c r="D1615" i="12"/>
  <c r="C1615" i="12"/>
  <c r="F1614" i="12"/>
  <c r="C1614" i="12"/>
  <c r="F1613" i="12"/>
  <c r="C1613" i="12"/>
  <c r="F1612" i="12"/>
  <c r="D1612" i="12"/>
  <c r="C1612" i="12"/>
  <c r="F1611" i="12"/>
  <c r="C1611" i="12"/>
  <c r="F1610" i="12"/>
  <c r="C1610" i="12"/>
  <c r="F1609" i="12"/>
  <c r="D1609" i="12"/>
  <c r="C1609" i="12"/>
  <c r="F1608" i="12"/>
  <c r="C1608" i="12"/>
  <c r="F1607" i="12"/>
  <c r="C1607" i="12"/>
  <c r="F1606" i="12"/>
  <c r="D1606" i="12"/>
  <c r="C1606" i="12"/>
  <c r="F1605" i="12"/>
  <c r="C1605" i="12"/>
  <c r="F1604" i="12"/>
  <c r="C1604" i="12"/>
  <c r="F1603" i="12"/>
  <c r="D1603" i="12"/>
  <c r="C1603" i="12"/>
  <c r="F1602" i="12"/>
  <c r="C1602" i="12"/>
  <c r="F1601" i="12"/>
  <c r="C1601" i="12"/>
  <c r="F1600" i="12"/>
  <c r="D1600" i="12"/>
  <c r="C1600" i="12"/>
  <c r="F1599" i="12"/>
  <c r="C1599" i="12"/>
  <c r="F1598" i="12"/>
  <c r="C1598" i="12"/>
  <c r="F1597" i="12"/>
  <c r="D1597" i="12"/>
  <c r="C1597" i="12"/>
  <c r="F1596" i="12"/>
  <c r="C1596" i="12"/>
  <c r="F1595" i="12"/>
  <c r="C1595" i="12"/>
  <c r="F1594" i="12"/>
  <c r="D1594" i="12"/>
  <c r="C1594" i="12"/>
  <c r="F1593" i="12"/>
  <c r="C1593" i="12"/>
  <c r="F1592" i="12"/>
  <c r="C1592" i="12"/>
  <c r="F1591" i="12"/>
  <c r="D1591" i="12"/>
  <c r="C1591" i="12"/>
  <c r="F1590" i="12"/>
  <c r="C1590" i="12"/>
  <c r="F1589" i="12"/>
  <c r="C1589" i="12"/>
  <c r="F1588" i="12"/>
  <c r="D1588" i="12"/>
  <c r="C1588" i="12"/>
  <c r="F1587" i="12"/>
  <c r="C1587" i="12"/>
  <c r="F1586" i="12"/>
  <c r="C1586" i="12"/>
  <c r="F1585" i="12"/>
  <c r="D1585" i="12"/>
  <c r="C1585" i="12"/>
  <c r="F1584" i="12"/>
  <c r="C1584" i="12"/>
  <c r="F1583" i="12"/>
  <c r="C1583" i="12"/>
  <c r="F1582" i="12"/>
  <c r="D1582" i="12"/>
  <c r="C1582" i="12"/>
  <c r="F1581" i="12"/>
  <c r="C1581" i="12"/>
  <c r="F1580" i="12"/>
  <c r="C1580" i="12"/>
  <c r="F1579" i="12"/>
  <c r="D1579" i="12"/>
  <c r="C1579" i="12"/>
  <c r="F1578" i="12"/>
  <c r="C1578" i="12"/>
  <c r="F1577" i="12"/>
  <c r="C1577" i="12"/>
  <c r="F1576" i="12"/>
  <c r="D1576" i="12"/>
  <c r="C1576" i="12"/>
  <c r="F1575" i="12"/>
  <c r="C1575" i="12"/>
  <c r="F1574" i="12"/>
  <c r="C1574" i="12"/>
  <c r="F1573" i="12"/>
  <c r="D1573" i="12"/>
  <c r="C1573" i="12"/>
  <c r="F1572" i="12"/>
  <c r="C1572" i="12"/>
  <c r="F1571" i="12"/>
  <c r="C1571" i="12"/>
  <c r="F1570" i="12"/>
  <c r="D1570" i="12"/>
  <c r="C1570" i="12"/>
  <c r="F1569" i="12"/>
  <c r="C1569" i="12"/>
  <c r="F1568" i="12"/>
  <c r="C1568" i="12"/>
  <c r="F1567" i="12"/>
  <c r="D1567" i="12"/>
  <c r="C1567" i="12"/>
  <c r="F1566" i="12"/>
  <c r="C1566" i="12"/>
  <c r="F1565" i="12"/>
  <c r="C1565" i="12"/>
  <c r="F1564" i="12"/>
  <c r="D1564" i="12"/>
  <c r="C1564" i="12"/>
  <c r="F1563" i="12"/>
  <c r="C1563" i="12"/>
  <c r="F1562" i="12"/>
  <c r="C1562" i="12"/>
  <c r="F1561" i="12"/>
  <c r="D1561" i="12"/>
  <c r="C1561" i="12"/>
  <c r="F1560" i="12"/>
  <c r="C1560" i="12"/>
  <c r="F1559" i="12"/>
  <c r="C1559" i="12"/>
  <c r="F1558" i="12"/>
  <c r="D1558" i="12"/>
  <c r="C1558" i="12"/>
  <c r="F1557" i="12"/>
  <c r="C1557" i="12"/>
  <c r="F1556" i="12"/>
  <c r="C1556" i="12"/>
  <c r="F1555" i="12"/>
  <c r="D1555" i="12"/>
  <c r="C1555" i="12"/>
  <c r="F1554" i="12"/>
  <c r="C1554" i="12"/>
  <c r="F1553" i="12"/>
  <c r="C1553" i="12"/>
  <c r="F1552" i="12"/>
  <c r="D1552" i="12"/>
  <c r="C1552" i="12"/>
  <c r="F1551" i="12"/>
  <c r="C1551" i="12"/>
  <c r="F1550" i="12"/>
  <c r="C1550" i="12"/>
  <c r="F1549" i="12"/>
  <c r="D1549" i="12"/>
  <c r="C1549" i="12"/>
  <c r="F1548" i="12"/>
  <c r="C1548" i="12"/>
  <c r="F1547" i="12"/>
  <c r="C1547" i="12"/>
  <c r="F1546" i="12"/>
  <c r="D1546" i="12"/>
  <c r="C1546" i="12"/>
  <c r="F1545" i="12"/>
  <c r="D1545" i="12"/>
  <c r="C1545" i="12"/>
  <c r="F1544" i="12"/>
  <c r="D1544" i="12"/>
  <c r="C1544" i="12"/>
  <c r="F1543" i="12"/>
  <c r="D1543" i="12"/>
  <c r="C1543" i="12"/>
  <c r="F1542" i="12"/>
  <c r="D1542" i="12"/>
  <c r="C1542" i="12"/>
  <c r="F1541" i="12"/>
  <c r="D1541" i="12"/>
  <c r="C1541" i="12"/>
  <c r="F1540" i="12"/>
  <c r="D1540" i="12"/>
  <c r="C1540" i="12"/>
  <c r="F1539" i="12"/>
  <c r="D1539" i="12"/>
  <c r="C1539" i="12"/>
  <c r="F1538" i="12"/>
  <c r="D1538" i="12"/>
  <c r="C1538" i="12"/>
  <c r="F1537" i="12"/>
  <c r="D1537" i="12"/>
  <c r="C1537" i="12"/>
  <c r="F1536" i="12"/>
  <c r="D1536" i="12"/>
  <c r="C1536" i="12"/>
  <c r="F1535" i="12"/>
  <c r="D1535" i="12"/>
  <c r="C1535" i="12"/>
  <c r="F1534" i="12"/>
  <c r="D1534" i="12"/>
  <c r="C1534" i="12"/>
  <c r="F1533" i="12"/>
  <c r="D1533" i="12"/>
  <c r="C1533" i="12"/>
  <c r="F1532" i="12"/>
  <c r="D1532" i="12"/>
  <c r="C1532" i="12"/>
  <c r="F1531" i="12"/>
  <c r="D1531" i="12"/>
  <c r="C1531" i="12"/>
  <c r="F1530" i="12"/>
  <c r="D1530" i="12"/>
  <c r="C1530" i="12"/>
  <c r="F1529" i="12"/>
  <c r="D1529" i="12"/>
  <c r="C1529" i="12"/>
  <c r="F1528" i="12"/>
  <c r="D1528" i="12"/>
  <c r="C1528" i="12"/>
  <c r="F1527" i="12"/>
  <c r="D1527" i="12"/>
  <c r="C1527" i="12"/>
  <c r="F1526" i="12"/>
  <c r="D1526" i="12"/>
  <c r="C1526" i="12"/>
  <c r="F1525" i="12"/>
  <c r="D1525" i="12"/>
  <c r="C1525" i="12"/>
  <c r="F1524" i="12"/>
  <c r="D1524" i="12"/>
  <c r="C1524" i="12"/>
  <c r="F1523" i="12"/>
  <c r="D1523" i="12"/>
  <c r="C1523" i="12"/>
  <c r="F1522" i="12"/>
  <c r="D1522" i="12"/>
  <c r="C1522" i="12"/>
  <c r="F1521" i="12"/>
  <c r="D1521" i="12"/>
  <c r="C1521" i="12"/>
  <c r="F1520" i="12"/>
  <c r="D1520" i="12"/>
  <c r="C1520" i="12"/>
  <c r="F1519" i="12"/>
  <c r="D1519" i="12"/>
  <c r="C1519" i="12"/>
  <c r="F1518" i="12"/>
  <c r="D1518" i="12"/>
  <c r="C1518" i="12"/>
  <c r="F1517" i="12"/>
  <c r="D1517" i="12"/>
  <c r="C1517" i="12"/>
  <c r="F1516" i="12"/>
  <c r="D1516" i="12"/>
  <c r="C1516" i="12"/>
  <c r="F1515" i="12"/>
  <c r="D1515" i="12"/>
  <c r="C1515" i="12"/>
  <c r="F1514" i="12"/>
  <c r="D1514" i="12"/>
  <c r="C1514" i="12"/>
  <c r="F1513" i="12"/>
  <c r="D1513" i="12"/>
  <c r="C1513" i="12"/>
  <c r="F1512" i="12"/>
  <c r="D1512" i="12"/>
  <c r="C1512" i="12"/>
  <c r="F1511" i="12"/>
  <c r="D1511" i="12"/>
  <c r="C1511" i="12"/>
  <c r="F1510" i="12"/>
  <c r="D1510" i="12"/>
  <c r="C1510" i="12"/>
  <c r="F1509" i="12"/>
  <c r="D1509" i="12"/>
  <c r="C1509" i="12"/>
  <c r="F1508" i="12"/>
  <c r="D1508" i="12"/>
  <c r="C1508" i="12"/>
  <c r="F1507" i="12"/>
  <c r="D1507" i="12"/>
  <c r="C1507" i="12"/>
  <c r="F1506" i="12"/>
  <c r="D1506" i="12"/>
  <c r="C1506" i="12"/>
  <c r="F1505" i="12"/>
  <c r="D1505" i="12"/>
  <c r="C1505" i="12"/>
  <c r="F1504" i="12"/>
  <c r="D1504" i="12"/>
  <c r="C1504" i="12"/>
  <c r="F1503" i="12"/>
  <c r="D1503" i="12"/>
  <c r="C1503" i="12"/>
  <c r="F1502" i="12"/>
  <c r="D1502" i="12"/>
  <c r="C1502" i="12"/>
  <c r="F1501" i="12"/>
  <c r="D1501" i="12"/>
  <c r="C1501" i="12"/>
  <c r="F1500" i="12"/>
  <c r="D1500" i="12"/>
  <c r="C1500" i="12"/>
  <c r="F1499" i="12"/>
  <c r="D1499" i="12"/>
  <c r="C1499" i="12"/>
  <c r="F1498" i="12"/>
  <c r="D1498" i="12"/>
  <c r="C1498" i="12"/>
  <c r="F1497" i="12"/>
  <c r="D1497" i="12"/>
  <c r="C1497" i="12"/>
  <c r="F1496" i="12"/>
  <c r="D1496" i="12"/>
  <c r="C1496" i="12"/>
  <c r="F1495" i="12"/>
  <c r="D1495" i="12"/>
  <c r="C1495" i="12"/>
  <c r="F1494" i="12"/>
  <c r="D1494" i="12"/>
  <c r="C1494" i="12"/>
  <c r="F1493" i="12"/>
  <c r="D1493" i="12"/>
  <c r="C1493" i="12"/>
  <c r="F1492" i="12"/>
  <c r="D1492" i="12"/>
  <c r="C1492" i="12"/>
  <c r="F1491" i="12"/>
  <c r="D1491" i="12"/>
  <c r="C1491" i="12"/>
  <c r="F1490" i="12"/>
  <c r="D1490" i="12"/>
  <c r="C1490" i="12"/>
  <c r="F1489" i="12"/>
  <c r="D1489" i="12"/>
  <c r="C1489" i="12"/>
  <c r="F1488" i="12"/>
  <c r="D1488" i="12"/>
  <c r="C1488" i="12"/>
  <c r="F1487" i="12"/>
  <c r="D1487" i="12"/>
  <c r="C1487" i="12"/>
  <c r="F1486" i="12"/>
  <c r="D1486" i="12"/>
  <c r="C1486" i="12"/>
  <c r="F1485" i="12"/>
  <c r="D1485" i="12"/>
  <c r="C1485" i="12"/>
  <c r="F1484" i="12"/>
  <c r="D1484" i="12"/>
  <c r="C1484" i="12"/>
  <c r="F1483" i="12"/>
  <c r="D1483" i="12"/>
  <c r="C1483" i="12"/>
  <c r="F1482" i="12"/>
  <c r="D1482" i="12"/>
  <c r="C1482" i="12"/>
  <c r="F1481" i="12"/>
  <c r="D1481" i="12"/>
  <c r="C1481" i="12"/>
  <c r="F1480" i="12"/>
  <c r="D1480" i="12"/>
  <c r="C1480" i="12"/>
  <c r="F1479" i="12"/>
  <c r="D1479" i="12"/>
  <c r="C1479" i="12"/>
  <c r="F1478" i="12"/>
  <c r="D1478" i="12"/>
  <c r="C1478" i="12"/>
  <c r="F1477" i="12"/>
  <c r="D1477" i="12"/>
  <c r="C1477" i="12"/>
  <c r="F1476" i="12"/>
  <c r="D1476" i="12"/>
  <c r="C1476" i="12"/>
  <c r="F1475" i="12"/>
  <c r="D1475" i="12"/>
  <c r="C1475" i="12"/>
  <c r="F1474" i="12"/>
  <c r="D1474" i="12"/>
  <c r="C1474" i="12"/>
  <c r="F1473" i="12"/>
  <c r="D1473" i="12"/>
  <c r="C1473" i="12"/>
  <c r="F1472" i="12"/>
  <c r="D1472" i="12"/>
  <c r="C1472" i="12"/>
  <c r="F1471" i="12"/>
  <c r="D1471" i="12"/>
  <c r="C1471" i="12"/>
  <c r="F1470" i="12"/>
  <c r="D1470" i="12"/>
  <c r="C1470" i="12"/>
  <c r="F1469" i="12"/>
  <c r="D1469" i="12"/>
  <c r="C1469" i="12"/>
  <c r="F1468" i="12"/>
  <c r="D1468" i="12"/>
  <c r="C1468" i="12"/>
  <c r="F1467" i="12"/>
  <c r="D1467" i="12"/>
  <c r="C1467" i="12"/>
  <c r="F1466" i="12"/>
  <c r="D1466" i="12"/>
  <c r="C1466" i="12"/>
  <c r="F1465" i="12"/>
  <c r="D1465" i="12"/>
  <c r="C1465" i="12"/>
  <c r="F1464" i="12"/>
  <c r="D1464" i="12"/>
  <c r="C1464" i="12"/>
  <c r="F1463" i="12"/>
  <c r="D1463" i="12"/>
  <c r="C1463" i="12"/>
  <c r="F1462" i="12"/>
  <c r="D1462" i="12"/>
  <c r="C1462" i="12"/>
  <c r="F1461" i="12"/>
  <c r="D1461" i="12"/>
  <c r="C1461" i="12"/>
  <c r="F1460" i="12"/>
  <c r="D1460" i="12"/>
  <c r="C1460" i="12"/>
  <c r="F1459" i="12"/>
  <c r="D1459" i="12"/>
  <c r="C1459" i="12"/>
  <c r="F1458" i="12"/>
  <c r="D1458" i="12"/>
  <c r="C1458" i="12"/>
  <c r="F1457" i="12"/>
  <c r="D1457" i="12"/>
  <c r="C1457" i="12"/>
  <c r="F1456" i="12"/>
  <c r="D1456" i="12"/>
  <c r="C1456" i="12"/>
  <c r="F1455" i="12"/>
  <c r="D1455" i="12"/>
  <c r="C1455" i="12"/>
  <c r="F1454" i="12"/>
  <c r="D1454" i="12"/>
  <c r="C1454" i="12"/>
  <c r="F1453" i="12"/>
  <c r="D1453" i="12"/>
  <c r="C1453" i="12"/>
  <c r="F1452" i="12"/>
  <c r="D1452" i="12"/>
  <c r="C1452" i="12"/>
  <c r="F1451" i="12"/>
  <c r="D1451" i="12"/>
  <c r="C1451" i="12"/>
  <c r="F1450" i="12"/>
  <c r="D1450" i="12"/>
  <c r="C1450" i="12"/>
  <c r="F1449" i="12"/>
  <c r="D1449" i="12"/>
  <c r="C1449" i="12"/>
  <c r="F1448" i="12"/>
  <c r="D1448" i="12"/>
  <c r="C1448" i="12"/>
  <c r="F1447" i="12"/>
  <c r="D1447" i="12"/>
  <c r="C1447" i="12"/>
  <c r="F1446" i="12"/>
  <c r="D1446" i="12"/>
  <c r="C1446" i="12"/>
  <c r="F1445" i="12"/>
  <c r="D1445" i="12"/>
  <c r="C1445" i="12"/>
  <c r="F1444" i="12"/>
  <c r="D1444" i="12"/>
  <c r="C1444" i="12"/>
  <c r="F1443" i="12"/>
  <c r="D1443" i="12"/>
  <c r="C1443" i="12"/>
  <c r="F1442" i="12"/>
  <c r="D1442" i="12"/>
  <c r="C1442" i="12"/>
  <c r="F1441" i="12"/>
  <c r="D1441" i="12"/>
  <c r="C1441" i="12"/>
  <c r="F1440" i="12"/>
  <c r="D1440" i="12"/>
  <c r="C1440" i="12"/>
  <c r="F1439" i="12"/>
  <c r="D1439" i="12"/>
  <c r="C1439" i="12"/>
  <c r="F1438" i="12"/>
  <c r="D1438" i="12"/>
  <c r="C1438" i="12"/>
  <c r="F1437" i="12"/>
  <c r="D1437" i="12"/>
  <c r="C1437" i="12"/>
  <c r="F1436" i="12"/>
  <c r="D1436" i="12"/>
  <c r="C1436" i="12"/>
  <c r="F1435" i="12"/>
  <c r="D1435" i="12"/>
  <c r="C1435" i="12"/>
  <c r="F1434" i="12"/>
  <c r="D1434" i="12"/>
  <c r="C1434" i="12"/>
  <c r="F1433" i="12"/>
  <c r="D1433" i="12"/>
  <c r="C1433" i="12"/>
  <c r="F1432" i="12"/>
  <c r="D1432" i="12"/>
  <c r="C1432" i="12"/>
  <c r="F1431" i="12"/>
  <c r="D1431" i="12"/>
  <c r="C1431" i="12"/>
  <c r="F1430" i="12"/>
  <c r="D1430" i="12"/>
  <c r="C1430" i="12"/>
  <c r="F1429" i="12"/>
  <c r="D1429" i="12"/>
  <c r="C1429" i="12"/>
  <c r="F1428" i="12"/>
  <c r="D1428" i="12"/>
  <c r="C1428" i="12"/>
  <c r="F1427" i="12"/>
  <c r="D1427" i="12"/>
  <c r="C1427" i="12"/>
  <c r="F1426" i="12"/>
  <c r="D1426" i="12"/>
  <c r="C1426" i="12"/>
  <c r="F1425" i="12"/>
  <c r="D1425" i="12"/>
  <c r="C1425" i="12"/>
  <c r="F1424" i="12"/>
  <c r="D1424" i="12"/>
  <c r="C1424" i="12"/>
  <c r="F1423" i="12"/>
  <c r="D1423" i="12"/>
  <c r="C1423" i="12"/>
  <c r="F1422" i="12"/>
  <c r="D1422" i="12"/>
  <c r="C1422" i="12"/>
  <c r="F1421" i="12"/>
  <c r="D1421" i="12"/>
  <c r="C1421" i="12"/>
  <c r="F1420" i="12"/>
  <c r="D1420" i="12"/>
  <c r="C1420" i="12"/>
  <c r="F1419" i="12"/>
  <c r="D1419" i="12"/>
  <c r="C1419" i="12"/>
  <c r="F1418" i="12"/>
  <c r="D1418" i="12"/>
  <c r="C1418" i="12"/>
  <c r="F1417" i="12"/>
  <c r="D1417" i="12"/>
  <c r="C1417" i="12"/>
  <c r="F1416" i="12"/>
  <c r="D1416" i="12"/>
  <c r="C1416" i="12"/>
  <c r="F1415" i="12"/>
  <c r="D1415" i="12"/>
  <c r="C1415" i="12"/>
  <c r="F1414" i="12"/>
  <c r="D1414" i="12"/>
  <c r="C1414" i="12"/>
  <c r="F1413" i="12"/>
  <c r="D1413" i="12"/>
  <c r="C1413" i="12"/>
  <c r="F1412" i="12"/>
  <c r="D1412" i="12"/>
  <c r="C1412" i="12"/>
  <c r="F1411" i="12"/>
  <c r="D1411" i="12"/>
  <c r="C1411" i="12"/>
  <c r="F1410" i="12"/>
  <c r="D1410" i="12"/>
  <c r="C1410" i="12"/>
  <c r="F1409" i="12"/>
  <c r="D1409" i="12"/>
  <c r="C1409" i="12"/>
  <c r="F1408" i="12"/>
  <c r="D1408" i="12"/>
  <c r="C1408" i="12"/>
  <c r="F1407" i="12"/>
  <c r="D1407" i="12"/>
  <c r="C1407" i="12"/>
  <c r="F1406" i="12"/>
  <c r="D1406" i="12"/>
  <c r="C1406" i="12"/>
  <c r="F1405" i="12"/>
  <c r="D1405" i="12"/>
  <c r="C1405" i="12"/>
  <c r="F1404" i="12"/>
  <c r="D1404" i="12"/>
  <c r="C1404" i="12"/>
  <c r="F1403" i="12"/>
  <c r="D1403" i="12"/>
  <c r="C1403" i="12"/>
  <c r="F1402" i="12"/>
  <c r="D1402" i="12"/>
  <c r="C1402" i="12"/>
  <c r="F1401" i="12"/>
  <c r="D1401" i="12"/>
  <c r="C1401" i="12"/>
  <c r="F1400" i="12"/>
  <c r="D1400" i="12"/>
  <c r="C1400" i="12"/>
  <c r="F1399" i="12"/>
  <c r="D1399" i="12"/>
  <c r="C1399" i="12"/>
  <c r="F1398" i="12"/>
  <c r="D1398" i="12"/>
  <c r="C1398" i="12"/>
  <c r="F1397" i="12"/>
  <c r="D1397" i="12"/>
  <c r="C1397" i="12"/>
  <c r="F1396" i="12"/>
  <c r="D1396" i="12"/>
  <c r="C1396" i="12"/>
  <c r="F1395" i="12"/>
  <c r="D1395" i="12"/>
  <c r="C1395" i="12"/>
  <c r="F1394" i="12"/>
  <c r="D1394" i="12"/>
  <c r="C1394" i="12"/>
  <c r="F1393" i="12"/>
  <c r="D1393" i="12"/>
  <c r="C1393" i="12"/>
  <c r="F1392" i="12"/>
  <c r="D1392" i="12"/>
  <c r="C1392" i="12"/>
  <c r="F1391" i="12"/>
  <c r="D1391" i="12"/>
  <c r="C1391" i="12"/>
  <c r="F1390" i="12"/>
  <c r="D1390" i="12"/>
  <c r="C1390" i="12"/>
  <c r="F1389" i="12"/>
  <c r="D1389" i="12"/>
  <c r="C1389" i="12"/>
  <c r="F1388" i="12"/>
  <c r="D1388" i="12"/>
  <c r="C1388" i="12"/>
  <c r="F1387" i="12"/>
  <c r="D1387" i="12"/>
  <c r="C1387" i="12"/>
  <c r="F1386" i="12"/>
  <c r="D1386" i="12"/>
  <c r="C1386" i="12"/>
  <c r="F1385" i="12"/>
  <c r="D1385" i="12"/>
  <c r="C1385" i="12"/>
  <c r="F1384" i="12"/>
  <c r="D1384" i="12"/>
  <c r="C1384" i="12"/>
  <c r="F1383" i="12"/>
  <c r="D1383" i="12"/>
  <c r="C1383" i="12"/>
  <c r="F1382" i="12"/>
  <c r="D1382" i="12"/>
  <c r="C1382" i="12"/>
  <c r="F1381" i="12"/>
  <c r="D1381" i="12"/>
  <c r="C1381" i="12"/>
  <c r="F1380" i="12"/>
  <c r="D1380" i="12"/>
  <c r="C1380" i="12"/>
  <c r="F1379" i="12"/>
  <c r="D1379" i="12"/>
  <c r="C1379" i="12"/>
  <c r="F1378" i="12"/>
  <c r="D1378" i="12"/>
  <c r="C1378" i="12"/>
  <c r="F1377" i="12"/>
  <c r="D1377" i="12"/>
  <c r="C1377" i="12"/>
  <c r="F1376" i="12"/>
  <c r="D1376" i="12"/>
  <c r="C1376" i="12"/>
  <c r="F1375" i="12"/>
  <c r="D1375" i="12"/>
  <c r="C1375" i="12"/>
  <c r="F1374" i="12"/>
  <c r="D1374" i="12"/>
  <c r="C1374" i="12"/>
  <c r="F1373" i="12"/>
  <c r="D1373" i="12"/>
  <c r="C1373" i="12"/>
  <c r="F1372" i="12"/>
  <c r="D1372" i="12"/>
  <c r="C1372" i="12"/>
  <c r="F1371" i="12"/>
  <c r="D1371" i="12"/>
  <c r="C1371" i="12"/>
  <c r="F1370" i="12"/>
  <c r="D1370" i="12"/>
  <c r="C1370" i="12"/>
  <c r="F1369" i="12"/>
  <c r="D1369" i="12"/>
  <c r="C1369" i="12"/>
  <c r="F1368" i="12"/>
  <c r="D1368" i="12"/>
  <c r="C1368" i="12"/>
  <c r="F1367" i="12"/>
  <c r="D1367" i="12"/>
  <c r="C1367" i="12"/>
  <c r="F1366" i="12"/>
  <c r="D1366" i="12"/>
  <c r="C1366" i="12"/>
  <c r="F1365" i="12"/>
  <c r="D1365" i="12"/>
  <c r="C1365" i="12"/>
  <c r="F1364" i="12"/>
  <c r="D1364" i="12"/>
  <c r="C1364" i="12"/>
  <c r="F1363" i="12"/>
  <c r="D1363" i="12"/>
  <c r="C1363" i="12"/>
  <c r="F1362" i="12"/>
  <c r="D1362" i="12"/>
  <c r="C1362" i="12"/>
  <c r="F1361" i="12"/>
  <c r="D1361" i="12"/>
  <c r="C1361" i="12"/>
  <c r="F1360" i="12"/>
  <c r="D1360" i="12"/>
  <c r="C1360" i="12"/>
  <c r="F1359" i="12"/>
  <c r="D1359" i="12"/>
  <c r="C1359" i="12"/>
  <c r="F1358" i="12"/>
  <c r="D1358" i="12"/>
  <c r="C1358" i="12"/>
  <c r="F1357" i="12"/>
  <c r="D1357" i="12"/>
  <c r="C1357" i="12"/>
  <c r="F1356" i="12"/>
  <c r="D1356" i="12"/>
  <c r="C1356" i="12"/>
  <c r="F1355" i="12"/>
  <c r="D1355" i="12"/>
  <c r="C1355" i="12"/>
  <c r="F1354" i="12"/>
  <c r="D1354" i="12"/>
  <c r="C1354" i="12"/>
  <c r="F1353" i="12"/>
  <c r="D1353" i="12"/>
  <c r="C1353" i="12"/>
  <c r="F1352" i="12"/>
  <c r="D1352" i="12"/>
  <c r="C1352" i="12"/>
  <c r="F1351" i="12"/>
  <c r="D1351" i="12"/>
  <c r="C1351" i="12"/>
  <c r="F1350" i="12"/>
  <c r="D1350" i="12"/>
  <c r="C1350" i="12"/>
  <c r="F1349" i="12"/>
  <c r="D1349" i="12"/>
  <c r="C1349" i="12"/>
  <c r="F1348" i="12"/>
  <c r="D1348" i="12"/>
  <c r="C1348" i="12"/>
  <c r="F1347" i="12"/>
  <c r="D1347" i="12"/>
  <c r="C1347" i="12"/>
  <c r="F1346" i="12"/>
  <c r="D1346" i="12"/>
  <c r="C1346" i="12"/>
  <c r="F1345" i="12"/>
  <c r="D1345" i="12"/>
  <c r="C1345" i="12"/>
  <c r="F1344" i="12"/>
  <c r="D1344" i="12"/>
  <c r="C1344" i="12"/>
  <c r="F1343" i="12"/>
  <c r="D1343" i="12"/>
  <c r="C1343" i="12"/>
  <c r="F1342" i="12"/>
  <c r="D1342" i="12"/>
  <c r="C1342" i="12"/>
  <c r="F1341" i="12"/>
  <c r="D1341" i="12"/>
  <c r="C1341" i="12"/>
  <c r="F1340" i="12"/>
  <c r="D1340" i="12"/>
  <c r="C1340" i="12"/>
  <c r="F1339" i="12"/>
  <c r="D1339" i="12"/>
  <c r="C1339" i="12"/>
  <c r="F1338" i="12"/>
  <c r="D1338" i="12"/>
  <c r="C1338" i="12"/>
  <c r="F1337" i="12"/>
  <c r="D1337" i="12"/>
  <c r="C1337" i="12"/>
  <c r="F1336" i="12"/>
  <c r="D1336" i="12"/>
  <c r="C1336" i="12"/>
  <c r="F1335" i="12"/>
  <c r="D1335" i="12"/>
  <c r="C1335" i="12"/>
  <c r="F1334" i="12"/>
  <c r="D1334" i="12"/>
  <c r="C1334" i="12"/>
  <c r="F1333" i="12"/>
  <c r="D1333" i="12"/>
  <c r="C1333" i="12"/>
  <c r="F1332" i="12"/>
  <c r="D1332" i="12"/>
  <c r="C1332" i="12"/>
  <c r="F1331" i="12"/>
  <c r="D1331" i="12"/>
  <c r="C1331" i="12"/>
  <c r="F1330" i="12"/>
  <c r="D1330" i="12"/>
  <c r="C1330" i="12"/>
  <c r="F1329" i="12"/>
  <c r="D1329" i="12"/>
  <c r="C1329" i="12"/>
  <c r="F1328" i="12"/>
  <c r="D1328" i="12"/>
  <c r="C1328" i="12"/>
  <c r="F1327" i="12"/>
  <c r="D1327" i="12"/>
  <c r="C1327" i="12"/>
  <c r="F1326" i="12"/>
  <c r="D1326" i="12"/>
  <c r="C1326" i="12"/>
  <c r="F1325" i="12"/>
  <c r="D1325" i="12"/>
  <c r="C1325" i="12"/>
  <c r="F1324" i="12"/>
  <c r="D1324" i="12"/>
  <c r="C1324" i="12"/>
  <c r="F1323" i="12"/>
  <c r="D1323" i="12"/>
  <c r="C1323" i="12"/>
  <c r="F1322" i="12"/>
  <c r="D1322" i="12"/>
  <c r="C1322" i="12"/>
  <c r="F1321" i="12"/>
  <c r="D1321" i="12"/>
  <c r="C1321" i="12"/>
  <c r="F1320" i="12"/>
  <c r="D1320" i="12"/>
  <c r="C1320" i="12"/>
  <c r="F1319" i="12"/>
  <c r="D1319" i="12"/>
  <c r="C1319" i="12"/>
  <c r="F1318" i="12"/>
  <c r="D1318" i="12"/>
  <c r="C1318" i="12"/>
  <c r="F1317" i="12"/>
  <c r="D1317" i="12"/>
  <c r="C1317" i="12"/>
  <c r="F1316" i="12"/>
  <c r="D1316" i="12"/>
  <c r="C1316" i="12"/>
  <c r="F1315" i="12"/>
  <c r="D1315" i="12"/>
  <c r="C1315" i="12"/>
  <c r="F1314" i="12"/>
  <c r="D1314" i="12"/>
  <c r="C1314" i="12"/>
  <c r="F1313" i="12"/>
  <c r="D1313" i="12"/>
  <c r="C1313" i="12"/>
  <c r="F1312" i="12"/>
  <c r="D1312" i="12"/>
  <c r="C1312" i="12"/>
  <c r="F1311" i="12"/>
  <c r="D1311" i="12"/>
  <c r="C1311" i="12"/>
  <c r="F1310" i="12"/>
  <c r="D1310" i="12"/>
  <c r="C1310" i="12"/>
  <c r="F1309" i="12"/>
  <c r="D1309" i="12"/>
  <c r="C1309" i="12"/>
  <c r="F1308" i="12"/>
  <c r="D1308" i="12"/>
  <c r="C1308" i="12"/>
  <c r="F1307" i="12"/>
  <c r="D1307" i="12"/>
  <c r="C1307" i="12"/>
  <c r="F1306" i="12"/>
  <c r="D1306" i="12"/>
  <c r="C1306" i="12"/>
  <c r="F1305" i="12"/>
  <c r="D1305" i="12"/>
  <c r="C1305" i="12"/>
  <c r="F1304" i="12"/>
  <c r="D1304" i="12"/>
  <c r="C1304" i="12"/>
  <c r="F1303" i="12"/>
  <c r="D1303" i="12"/>
  <c r="C1303" i="12"/>
  <c r="F1302" i="12"/>
  <c r="D1302" i="12"/>
  <c r="C1302" i="12"/>
  <c r="F1301" i="12"/>
  <c r="D1301" i="12"/>
  <c r="C1301" i="12"/>
  <c r="F1300" i="12"/>
  <c r="D1300" i="12"/>
  <c r="C1300" i="12"/>
  <c r="F1299" i="12"/>
  <c r="D1299" i="12"/>
  <c r="C1299" i="12"/>
  <c r="F1298" i="12"/>
  <c r="D1298" i="12"/>
  <c r="C1298" i="12"/>
  <c r="F1297" i="12"/>
  <c r="D1297" i="12"/>
  <c r="C1297" i="12"/>
  <c r="F1296" i="12"/>
  <c r="D1296" i="12"/>
  <c r="C1296" i="12"/>
  <c r="F1295" i="12"/>
  <c r="D1295" i="12"/>
  <c r="C1295" i="12"/>
  <c r="F1294" i="12"/>
  <c r="D1294" i="12"/>
  <c r="C1294" i="12"/>
  <c r="F1293" i="12"/>
  <c r="D1293" i="12"/>
  <c r="C1293" i="12"/>
  <c r="F1292" i="12"/>
  <c r="D1292" i="12"/>
  <c r="C1292" i="12"/>
  <c r="F1291" i="12"/>
  <c r="D1291" i="12"/>
  <c r="C1291" i="12"/>
  <c r="F1290" i="12"/>
  <c r="D1290" i="12"/>
  <c r="C1290" i="12"/>
  <c r="F1289" i="12"/>
  <c r="D1289" i="12"/>
  <c r="C1289" i="12"/>
  <c r="F1288" i="12"/>
  <c r="D1288" i="12"/>
  <c r="C1288" i="12"/>
  <c r="F1287" i="12"/>
  <c r="D1287" i="12"/>
  <c r="C1287" i="12"/>
  <c r="F1286" i="12"/>
  <c r="D1286" i="12"/>
  <c r="C1286" i="12"/>
  <c r="F1285" i="12"/>
  <c r="D1285" i="12"/>
  <c r="C1285" i="12"/>
  <c r="F1284" i="12"/>
  <c r="D1284" i="12"/>
  <c r="C1284" i="12"/>
  <c r="F1283" i="12"/>
  <c r="D1283" i="12"/>
  <c r="C1283" i="12"/>
  <c r="F1282" i="12"/>
  <c r="D1282" i="12"/>
  <c r="C1282" i="12"/>
  <c r="F1281" i="12"/>
  <c r="D1281" i="12"/>
  <c r="C1281" i="12"/>
  <c r="F1280" i="12"/>
  <c r="D1280" i="12"/>
  <c r="C1280" i="12"/>
  <c r="F1279" i="12"/>
  <c r="D1279" i="12"/>
  <c r="C1279" i="12"/>
  <c r="F1278" i="12"/>
  <c r="D1278" i="12"/>
  <c r="C1278" i="12"/>
  <c r="F1277" i="12"/>
  <c r="D1277" i="12"/>
  <c r="C1277" i="12"/>
  <c r="F1276" i="12"/>
  <c r="D1276" i="12"/>
  <c r="C1276" i="12"/>
  <c r="F1275" i="12"/>
  <c r="D1275" i="12"/>
  <c r="C1275" i="12"/>
  <c r="F1274" i="12"/>
  <c r="D1274" i="12"/>
  <c r="C1274" i="12"/>
  <c r="F1273" i="12"/>
  <c r="D1273" i="12"/>
  <c r="C1273" i="12"/>
  <c r="F1272" i="12"/>
  <c r="D1272" i="12"/>
  <c r="C1272" i="12"/>
  <c r="F1271" i="12"/>
  <c r="D1271" i="12"/>
  <c r="C1271" i="12"/>
  <c r="F1270" i="12"/>
  <c r="D1270" i="12"/>
  <c r="C1270" i="12"/>
  <c r="F1269" i="12"/>
  <c r="D1269" i="12"/>
  <c r="C1269" i="12"/>
  <c r="F1268" i="12"/>
  <c r="D1268" i="12"/>
  <c r="C1268" i="12"/>
  <c r="F1267" i="12"/>
  <c r="D1267" i="12"/>
  <c r="C1267" i="12"/>
  <c r="F1266" i="12"/>
  <c r="D1266" i="12"/>
  <c r="C1266" i="12"/>
  <c r="F1265" i="12"/>
  <c r="D1265" i="12"/>
  <c r="C1265" i="12"/>
  <c r="F1264" i="12"/>
  <c r="D1264" i="12"/>
  <c r="C1264" i="12"/>
  <c r="F1263" i="12"/>
  <c r="D1263" i="12"/>
  <c r="C1263" i="12"/>
  <c r="F1262" i="12"/>
  <c r="D1262" i="12"/>
  <c r="C1262" i="12"/>
  <c r="F1261" i="12"/>
  <c r="D1261" i="12"/>
  <c r="C1261" i="12"/>
  <c r="F1260" i="12"/>
  <c r="D1260" i="12"/>
  <c r="C1260" i="12"/>
  <c r="F1259" i="12"/>
  <c r="D1259" i="12"/>
  <c r="C1259" i="12"/>
  <c r="F1258" i="12"/>
  <c r="D1258" i="12"/>
  <c r="C1258" i="12"/>
  <c r="F1257" i="12"/>
  <c r="D1257" i="12"/>
  <c r="C1257" i="12"/>
  <c r="F1256" i="12"/>
  <c r="D1256" i="12"/>
  <c r="C1256" i="12"/>
  <c r="F1255" i="12"/>
  <c r="D1255" i="12"/>
  <c r="C1255" i="12"/>
  <c r="F1254" i="12"/>
  <c r="D1254" i="12"/>
  <c r="C1254" i="12"/>
  <c r="F1253" i="12"/>
  <c r="D1253" i="12"/>
  <c r="C1253" i="12"/>
  <c r="F1252" i="12"/>
  <c r="D1252" i="12"/>
  <c r="C1252" i="12"/>
  <c r="F1251" i="12"/>
  <c r="D1251" i="12"/>
  <c r="C1251" i="12"/>
  <c r="F1250" i="12"/>
  <c r="D1250" i="12"/>
  <c r="C1250" i="12"/>
  <c r="F1249" i="12"/>
  <c r="D1249" i="12"/>
  <c r="C1249" i="12"/>
  <c r="F1248" i="12"/>
  <c r="D1248" i="12"/>
  <c r="C1248" i="12"/>
  <c r="F1247" i="12"/>
  <c r="D1247" i="12"/>
  <c r="C1247" i="12"/>
  <c r="F1246" i="12"/>
  <c r="D1246" i="12"/>
  <c r="C1246" i="12"/>
  <c r="F1245" i="12"/>
  <c r="D1245" i="12"/>
  <c r="C1245" i="12"/>
  <c r="F1244" i="12"/>
  <c r="D1244" i="12"/>
  <c r="C1244" i="12"/>
  <c r="F1243" i="12"/>
  <c r="D1243" i="12"/>
  <c r="C1243" i="12"/>
  <c r="F1242" i="12"/>
  <c r="D1242" i="12"/>
  <c r="C1242" i="12"/>
  <c r="F1241" i="12"/>
  <c r="D1241" i="12"/>
  <c r="C1241" i="12"/>
  <c r="F1240" i="12"/>
  <c r="D1240" i="12"/>
  <c r="C1240" i="12"/>
  <c r="F1239" i="12"/>
  <c r="D1239" i="12"/>
  <c r="C1239" i="12"/>
  <c r="F1238" i="12"/>
  <c r="D1238" i="12"/>
  <c r="C1238" i="12"/>
  <c r="F1237" i="12"/>
  <c r="D1237" i="12"/>
  <c r="C1237" i="12"/>
  <c r="F1236" i="12"/>
  <c r="D1236" i="12"/>
  <c r="C1236" i="12"/>
  <c r="F1235" i="12"/>
  <c r="D1235" i="12"/>
  <c r="C1235" i="12"/>
  <c r="F1234" i="12"/>
  <c r="D1234" i="12"/>
  <c r="C1234" i="12"/>
  <c r="F1233" i="12"/>
  <c r="D1233" i="12"/>
  <c r="C1233" i="12"/>
  <c r="F1232" i="12"/>
  <c r="D1232" i="12"/>
  <c r="C1232" i="12"/>
  <c r="F1231" i="12"/>
  <c r="D1231" i="12"/>
  <c r="C1231" i="12"/>
  <c r="F1230" i="12"/>
  <c r="D1230" i="12"/>
  <c r="C1230" i="12"/>
  <c r="F1229" i="12"/>
  <c r="D1229" i="12"/>
  <c r="C1229" i="12"/>
  <c r="F1228" i="12"/>
  <c r="D1228" i="12"/>
  <c r="C1228" i="12"/>
  <c r="F1227" i="12"/>
  <c r="D1227" i="12"/>
  <c r="C1227" i="12"/>
  <c r="F1226" i="12"/>
  <c r="D1226" i="12"/>
  <c r="C1226" i="12"/>
  <c r="F1225" i="12"/>
  <c r="D1225" i="12"/>
  <c r="C1225" i="12"/>
  <c r="F1224" i="12"/>
  <c r="D1224" i="12"/>
  <c r="C1224" i="12"/>
  <c r="F1223" i="12"/>
  <c r="D1223" i="12"/>
  <c r="C1223" i="12"/>
  <c r="F1222" i="12"/>
  <c r="D1222" i="12"/>
  <c r="C1222" i="12"/>
  <c r="F1221" i="12"/>
  <c r="D1221" i="12"/>
  <c r="C1221" i="12"/>
  <c r="F1220" i="12"/>
  <c r="D1220" i="12"/>
  <c r="C1220" i="12"/>
  <c r="F1219" i="12"/>
  <c r="D1219" i="12"/>
  <c r="C1219" i="12"/>
  <c r="F1218" i="12"/>
  <c r="D1218" i="12"/>
  <c r="C1218" i="12"/>
  <c r="F1217" i="12"/>
  <c r="D1217" i="12"/>
  <c r="C1217" i="12"/>
  <c r="F1216" i="12"/>
  <c r="D1216" i="12"/>
  <c r="C1216" i="12"/>
  <c r="F1215" i="12"/>
  <c r="D1215" i="12"/>
  <c r="C1215" i="12"/>
  <c r="F1214" i="12"/>
  <c r="D1214" i="12"/>
  <c r="C1214" i="12"/>
  <c r="F1213" i="12"/>
  <c r="D1213" i="12"/>
  <c r="C1213" i="12"/>
  <c r="F1212" i="12"/>
  <c r="D1212" i="12"/>
  <c r="C1212" i="12"/>
  <c r="F1211" i="12"/>
  <c r="D1211" i="12"/>
  <c r="C1211" i="12"/>
  <c r="F1210" i="12"/>
  <c r="D1210" i="12"/>
  <c r="C1210" i="12"/>
  <c r="F1209" i="12"/>
  <c r="D1209" i="12"/>
  <c r="C1209" i="12"/>
  <c r="F1208" i="12"/>
  <c r="D1208" i="12"/>
  <c r="C1208" i="12"/>
  <c r="F1207" i="12"/>
  <c r="D1207" i="12"/>
  <c r="C1207" i="12"/>
  <c r="F1206" i="12"/>
  <c r="D1206" i="12"/>
  <c r="C1206" i="12"/>
  <c r="F1205" i="12"/>
  <c r="D1205" i="12"/>
  <c r="C1205" i="12"/>
  <c r="F1204" i="12"/>
  <c r="D1204" i="12"/>
  <c r="C1204" i="12"/>
  <c r="F1203" i="12"/>
  <c r="D1203" i="12"/>
  <c r="C1203" i="12"/>
  <c r="F1202" i="12"/>
  <c r="D1202" i="12"/>
  <c r="C1202" i="12"/>
  <c r="F1201" i="12"/>
  <c r="D1201" i="12"/>
  <c r="C1201" i="12"/>
  <c r="F1200" i="12"/>
  <c r="D1200" i="12"/>
  <c r="C1200" i="12"/>
  <c r="F1199" i="12"/>
  <c r="D1199" i="12"/>
  <c r="C1199" i="12"/>
  <c r="F1198" i="12"/>
  <c r="D1198" i="12"/>
  <c r="C1198" i="12"/>
  <c r="F1197" i="12"/>
  <c r="D1197" i="12"/>
  <c r="C1197" i="12"/>
  <c r="F1196" i="12"/>
  <c r="D1196" i="12"/>
  <c r="C1196" i="12"/>
  <c r="F1195" i="12"/>
  <c r="D1195" i="12"/>
  <c r="C1195" i="12"/>
  <c r="F1194" i="12"/>
  <c r="D1194" i="12"/>
  <c r="C1194" i="12"/>
  <c r="F1193" i="12"/>
  <c r="D1193" i="12"/>
  <c r="C1193" i="12"/>
  <c r="F1192" i="12"/>
  <c r="D1192" i="12"/>
  <c r="C1192" i="12"/>
  <c r="F1191" i="12"/>
  <c r="D1191" i="12"/>
  <c r="C1191" i="12"/>
  <c r="F1190" i="12"/>
  <c r="D1190" i="12"/>
  <c r="C1190" i="12"/>
  <c r="F1189" i="12"/>
  <c r="D1189" i="12"/>
  <c r="C1189" i="12"/>
  <c r="F1188" i="12"/>
  <c r="D1188" i="12"/>
  <c r="C1188" i="12"/>
  <c r="F1187" i="12"/>
  <c r="D1187" i="12"/>
  <c r="C1187" i="12"/>
  <c r="F1186" i="12"/>
  <c r="D1186" i="12"/>
  <c r="C1186" i="12"/>
  <c r="F1185" i="12"/>
  <c r="D1185" i="12"/>
  <c r="C1185" i="12"/>
  <c r="F1184" i="12"/>
  <c r="D1184" i="12"/>
  <c r="C1184" i="12"/>
  <c r="F1183" i="12"/>
  <c r="D1183" i="12"/>
  <c r="C1183" i="12"/>
  <c r="F1182" i="12"/>
  <c r="D1182" i="12"/>
  <c r="C1182" i="12"/>
  <c r="F1181" i="12"/>
  <c r="D1181" i="12"/>
  <c r="C1181" i="12"/>
  <c r="F1180" i="12"/>
  <c r="D1180" i="12"/>
  <c r="C1180" i="12"/>
  <c r="F1179" i="12"/>
  <c r="D1179" i="12"/>
  <c r="C1179" i="12"/>
  <c r="F1178" i="12"/>
  <c r="D1178" i="12"/>
  <c r="C1178" i="12"/>
  <c r="F1177" i="12"/>
  <c r="D1177" i="12"/>
  <c r="C1177" i="12"/>
  <c r="F1176" i="12"/>
  <c r="D1176" i="12"/>
  <c r="C1176" i="12"/>
  <c r="F1175" i="12"/>
  <c r="D1175" i="12"/>
  <c r="C1175" i="12"/>
  <c r="F1174" i="12"/>
  <c r="D1174" i="12"/>
  <c r="C1174" i="12"/>
  <c r="F1173" i="12"/>
  <c r="D1173" i="12"/>
  <c r="C1173" i="12"/>
  <c r="F1172" i="12"/>
  <c r="D1172" i="12"/>
  <c r="C1172" i="12"/>
  <c r="F1171" i="12"/>
  <c r="D1171" i="12"/>
  <c r="C1171" i="12"/>
  <c r="F1170" i="12"/>
  <c r="D1170" i="12"/>
  <c r="C1170" i="12"/>
  <c r="F1169" i="12"/>
  <c r="D1169" i="12"/>
  <c r="C1169" i="12"/>
  <c r="F1168" i="12"/>
  <c r="D1168" i="12"/>
  <c r="C1168" i="12"/>
  <c r="F1167" i="12"/>
  <c r="D1167" i="12"/>
  <c r="C1167" i="12"/>
  <c r="F1166" i="12"/>
  <c r="D1166" i="12"/>
  <c r="C1166" i="12"/>
  <c r="F1165" i="12"/>
  <c r="D1165" i="12"/>
  <c r="C1165" i="12"/>
  <c r="F1164" i="12"/>
  <c r="D1164" i="12"/>
  <c r="C1164" i="12"/>
  <c r="F1163" i="12"/>
  <c r="D1163" i="12"/>
  <c r="C1163" i="12"/>
  <c r="F1162" i="12"/>
  <c r="D1162" i="12"/>
  <c r="C1162" i="12"/>
  <c r="F1161" i="12"/>
  <c r="D1161" i="12"/>
  <c r="C1161" i="12"/>
  <c r="F1160" i="12"/>
  <c r="D1160" i="12"/>
  <c r="C1160" i="12"/>
  <c r="F1159" i="12"/>
  <c r="D1159" i="12"/>
  <c r="C1159" i="12"/>
  <c r="F1158" i="12"/>
  <c r="D1158" i="12"/>
  <c r="C1158" i="12"/>
  <c r="F1157" i="12"/>
  <c r="D1157" i="12"/>
  <c r="C1157" i="12"/>
  <c r="F1156" i="12"/>
  <c r="D1156" i="12"/>
  <c r="C1156" i="12"/>
  <c r="F1155" i="12"/>
  <c r="D1155" i="12"/>
  <c r="C1155" i="12"/>
  <c r="F1154" i="12"/>
  <c r="D1154" i="12"/>
  <c r="C1154" i="12"/>
  <c r="F1153" i="12"/>
  <c r="D1153" i="12"/>
  <c r="C1153" i="12"/>
  <c r="F1152" i="12"/>
  <c r="D1152" i="12"/>
  <c r="C1152" i="12"/>
  <c r="F1151" i="12"/>
  <c r="D1151" i="12"/>
  <c r="C1151" i="12"/>
  <c r="F1150" i="12"/>
  <c r="D1150" i="12"/>
  <c r="C1150" i="12"/>
  <c r="F1149" i="12"/>
  <c r="D1149" i="12"/>
  <c r="C1149" i="12"/>
  <c r="F1148" i="12"/>
  <c r="D1148" i="12"/>
  <c r="C1148" i="12"/>
  <c r="F1147" i="12"/>
  <c r="D1147" i="12"/>
  <c r="C1147" i="12"/>
  <c r="F1146" i="12"/>
  <c r="D1146" i="12"/>
  <c r="C1146" i="12"/>
  <c r="F1145" i="12"/>
  <c r="D1145" i="12"/>
  <c r="C1145" i="12"/>
  <c r="F1144" i="12"/>
  <c r="D1144" i="12"/>
  <c r="C1144" i="12"/>
  <c r="F1143" i="12"/>
  <c r="D1143" i="12"/>
  <c r="C1143" i="12"/>
  <c r="F1142" i="12"/>
  <c r="D1142" i="12"/>
  <c r="C1142" i="12"/>
  <c r="F1141" i="12"/>
  <c r="D1141" i="12"/>
  <c r="C1141" i="12"/>
  <c r="F1140" i="12"/>
  <c r="D1140" i="12"/>
  <c r="C1140" i="12"/>
  <c r="F1139" i="12"/>
  <c r="D1139" i="12"/>
  <c r="C1139" i="12"/>
  <c r="F1138" i="12"/>
  <c r="D1138" i="12"/>
  <c r="C1138" i="12"/>
  <c r="F1137" i="12"/>
  <c r="D1137" i="12"/>
  <c r="C1137" i="12"/>
  <c r="F1136" i="12"/>
  <c r="D1136" i="12"/>
  <c r="C1136" i="12"/>
  <c r="F1135" i="12"/>
  <c r="D1135" i="12"/>
  <c r="C1135" i="12"/>
  <c r="F1134" i="12"/>
  <c r="D1134" i="12"/>
  <c r="C1134" i="12"/>
  <c r="F1133" i="12"/>
  <c r="D1133" i="12"/>
  <c r="C1133" i="12"/>
  <c r="F1132" i="12"/>
  <c r="D1132" i="12"/>
  <c r="C1132" i="12"/>
  <c r="F1131" i="12"/>
  <c r="D1131" i="12"/>
  <c r="C1131" i="12"/>
  <c r="F1130" i="12"/>
  <c r="D1130" i="12"/>
  <c r="C1130" i="12"/>
  <c r="F1129" i="12"/>
  <c r="D1129" i="12"/>
  <c r="C1129" i="12"/>
  <c r="F1128" i="12"/>
  <c r="D1128" i="12"/>
  <c r="C1128" i="12"/>
  <c r="F1127" i="12"/>
  <c r="D1127" i="12"/>
  <c r="C1127" i="12"/>
  <c r="F1126" i="12"/>
  <c r="D1126" i="12"/>
  <c r="C1126" i="12"/>
  <c r="F1125" i="12"/>
  <c r="D1125" i="12"/>
  <c r="C1125" i="12"/>
  <c r="F1124" i="12"/>
  <c r="D1124" i="12"/>
  <c r="C1124" i="12"/>
  <c r="F1123" i="12"/>
  <c r="D1123" i="12"/>
  <c r="C1123" i="12"/>
  <c r="F1122" i="12"/>
  <c r="D1122" i="12"/>
  <c r="C1122" i="12"/>
  <c r="F1121" i="12"/>
  <c r="D1121" i="12"/>
  <c r="C1121" i="12"/>
  <c r="F1120" i="12"/>
  <c r="D1120" i="12"/>
  <c r="C1120" i="12"/>
  <c r="F1119" i="12"/>
  <c r="D1119" i="12"/>
  <c r="C1119" i="12"/>
  <c r="F1118" i="12"/>
  <c r="D1118" i="12"/>
  <c r="C1118" i="12"/>
  <c r="F1117" i="12"/>
  <c r="D1117" i="12"/>
  <c r="C1117" i="12"/>
  <c r="F1116" i="12"/>
  <c r="D1116" i="12"/>
  <c r="C1116" i="12"/>
  <c r="F1115" i="12"/>
  <c r="D1115" i="12"/>
  <c r="C1115" i="12"/>
  <c r="F1114" i="12"/>
  <c r="D1114" i="12"/>
  <c r="C1114" i="12"/>
  <c r="F1113" i="12"/>
  <c r="D1113" i="12"/>
  <c r="C1113" i="12"/>
  <c r="F1112" i="12"/>
  <c r="D1112" i="12"/>
  <c r="C1112" i="12"/>
  <c r="F1111" i="12"/>
  <c r="D1111" i="12"/>
  <c r="C1111" i="12"/>
  <c r="F1110" i="12"/>
  <c r="D1110" i="12"/>
  <c r="C1110" i="12"/>
  <c r="F1109" i="12"/>
  <c r="D1109" i="12"/>
  <c r="C1109" i="12"/>
  <c r="F1108" i="12"/>
  <c r="D1108" i="12"/>
  <c r="C1108" i="12"/>
  <c r="F1107" i="12"/>
  <c r="D1107" i="12"/>
  <c r="C1107" i="12"/>
  <c r="F1106" i="12"/>
  <c r="D1106" i="12"/>
  <c r="C1106" i="12"/>
  <c r="F1105" i="12"/>
  <c r="D1105" i="12"/>
  <c r="C1105" i="12"/>
  <c r="F1104" i="12"/>
  <c r="D1104" i="12"/>
  <c r="C1104" i="12"/>
  <c r="F1103" i="12"/>
  <c r="D1103" i="12"/>
  <c r="C1103" i="12"/>
  <c r="F1102" i="12"/>
  <c r="D1102" i="12"/>
  <c r="C1102" i="12"/>
  <c r="F1101" i="12"/>
  <c r="D1101" i="12"/>
  <c r="C1101" i="12"/>
  <c r="F1100" i="12"/>
  <c r="D1100" i="12"/>
  <c r="C1100" i="12"/>
  <c r="F1099" i="12"/>
  <c r="D1099" i="12"/>
  <c r="C1099" i="12"/>
  <c r="F1098" i="12"/>
  <c r="D1098" i="12"/>
  <c r="C1098" i="12"/>
  <c r="F1097" i="12"/>
  <c r="D1097" i="12"/>
  <c r="C1097" i="12"/>
  <c r="F1096" i="12"/>
  <c r="D1096" i="12"/>
  <c r="C1096" i="12"/>
  <c r="F1095" i="12"/>
  <c r="D1095" i="12"/>
  <c r="C1095" i="12"/>
  <c r="F1094" i="12"/>
  <c r="D1094" i="12"/>
  <c r="C1094" i="12"/>
  <c r="F1093" i="12"/>
  <c r="D1093" i="12"/>
  <c r="C1093" i="12"/>
  <c r="F1092" i="12"/>
  <c r="D1092" i="12"/>
  <c r="C1092" i="12"/>
  <c r="F1091" i="12"/>
  <c r="D1091" i="12"/>
  <c r="C1091" i="12"/>
  <c r="F1090" i="12"/>
  <c r="D1090" i="12"/>
  <c r="C1090" i="12"/>
  <c r="F1089" i="12"/>
  <c r="D1089" i="12"/>
  <c r="C1089" i="12"/>
  <c r="F1088" i="12"/>
  <c r="D1088" i="12"/>
  <c r="C1088" i="12"/>
  <c r="F1087" i="12"/>
  <c r="D1087" i="12"/>
  <c r="C1087" i="12"/>
  <c r="F1086" i="12"/>
  <c r="D1086" i="12"/>
  <c r="C1086" i="12"/>
  <c r="F1085" i="12"/>
  <c r="D1085" i="12"/>
  <c r="C1085" i="12"/>
  <c r="F1084" i="12"/>
  <c r="D1084" i="12"/>
  <c r="C1084" i="12"/>
  <c r="F1083" i="12"/>
  <c r="D1083" i="12"/>
  <c r="C1083" i="12"/>
  <c r="F1082" i="12"/>
  <c r="D1082" i="12"/>
  <c r="C1082" i="12"/>
  <c r="F1081" i="12"/>
  <c r="D1081" i="12"/>
  <c r="C1081" i="12"/>
  <c r="F1080" i="12"/>
  <c r="D1080" i="12"/>
  <c r="C1080" i="12"/>
  <c r="F1079" i="12"/>
  <c r="D1079" i="12"/>
  <c r="C1079" i="12"/>
  <c r="F1078" i="12"/>
  <c r="D1078" i="12"/>
  <c r="C1078" i="12"/>
  <c r="F1077" i="12"/>
  <c r="D1077" i="12"/>
  <c r="C1077" i="12"/>
  <c r="F1076" i="12"/>
  <c r="D1076" i="12"/>
  <c r="C1076" i="12"/>
  <c r="F1075" i="12"/>
  <c r="D1075" i="12"/>
  <c r="C1075" i="12"/>
  <c r="F1074" i="12"/>
  <c r="D1074" i="12"/>
  <c r="C1074" i="12"/>
  <c r="F1073" i="12"/>
  <c r="D1073" i="12"/>
  <c r="C1073" i="12"/>
  <c r="F1072" i="12"/>
  <c r="D1072" i="12"/>
  <c r="C1072" i="12"/>
  <c r="F1071" i="12"/>
  <c r="D1071" i="12"/>
  <c r="C1071" i="12"/>
  <c r="F1070" i="12"/>
  <c r="D1070" i="12"/>
  <c r="C1070" i="12"/>
  <c r="F1069" i="12"/>
  <c r="D1069" i="12"/>
  <c r="C1069" i="12"/>
  <c r="F1068" i="12"/>
  <c r="D1068" i="12"/>
  <c r="C1068" i="12"/>
  <c r="F1067" i="12"/>
  <c r="D1067" i="12"/>
  <c r="C1067" i="12"/>
  <c r="F1066" i="12"/>
  <c r="D1066" i="12"/>
  <c r="C1066" i="12"/>
  <c r="F1065" i="12"/>
  <c r="D1065" i="12"/>
  <c r="C1065" i="12"/>
  <c r="F1064" i="12"/>
  <c r="D1064" i="12"/>
  <c r="C1064" i="12"/>
  <c r="F1063" i="12"/>
  <c r="D1063" i="12"/>
  <c r="C1063" i="12"/>
  <c r="F1062" i="12"/>
  <c r="D1062" i="12"/>
  <c r="C1062" i="12"/>
  <c r="F1061" i="12"/>
  <c r="D1061" i="12"/>
  <c r="C1061" i="12"/>
  <c r="F1060" i="12"/>
  <c r="D1060" i="12"/>
  <c r="C1060" i="12"/>
  <c r="F1059" i="12"/>
  <c r="D1059" i="12"/>
  <c r="C1059" i="12"/>
  <c r="F1058" i="12"/>
  <c r="D1058" i="12"/>
  <c r="C1058" i="12"/>
  <c r="F1057" i="12"/>
  <c r="D1057" i="12"/>
  <c r="C1057" i="12"/>
  <c r="F1056" i="12"/>
  <c r="D1056" i="12"/>
  <c r="C1056" i="12"/>
  <c r="F1055" i="12"/>
  <c r="D1055" i="12"/>
  <c r="C1055" i="12"/>
  <c r="F1054" i="12"/>
  <c r="D1054" i="12"/>
  <c r="C1054" i="12"/>
  <c r="F1053" i="12"/>
  <c r="D1053" i="12"/>
  <c r="C1053" i="12"/>
  <c r="F1052" i="12"/>
  <c r="D1052" i="12"/>
  <c r="C1052" i="12"/>
  <c r="F1051" i="12"/>
  <c r="D1051" i="12"/>
  <c r="C1051" i="12"/>
  <c r="F1050" i="12"/>
  <c r="D1050" i="12"/>
  <c r="C1050" i="12"/>
  <c r="F1049" i="12"/>
  <c r="D1049" i="12"/>
  <c r="C1049" i="12"/>
  <c r="F1048" i="12"/>
  <c r="D1048" i="12"/>
  <c r="C1048" i="12"/>
  <c r="F1047" i="12"/>
  <c r="D1047" i="12"/>
  <c r="C1047" i="12"/>
  <c r="F1046" i="12"/>
  <c r="D1046" i="12"/>
  <c r="C1046" i="12"/>
  <c r="F1045" i="12"/>
  <c r="D1045" i="12"/>
  <c r="C1045" i="12"/>
  <c r="F1044" i="12"/>
  <c r="D1044" i="12"/>
  <c r="C1044" i="12"/>
  <c r="F1043" i="12"/>
  <c r="D1043" i="12"/>
  <c r="C1043" i="12"/>
  <c r="F1042" i="12"/>
  <c r="D1042" i="12"/>
  <c r="C1042" i="12"/>
  <c r="F1041" i="12"/>
  <c r="D1041" i="12"/>
  <c r="C1041" i="12"/>
  <c r="F1040" i="12"/>
  <c r="D1040" i="12"/>
  <c r="C1040" i="12"/>
  <c r="F1039" i="12"/>
  <c r="D1039" i="12"/>
  <c r="C1039" i="12"/>
  <c r="F1038" i="12"/>
  <c r="D1038" i="12"/>
  <c r="C1038" i="12"/>
  <c r="F1037" i="12"/>
  <c r="D1037" i="12"/>
  <c r="C1037" i="12"/>
  <c r="F1036" i="12"/>
  <c r="D1036" i="12"/>
  <c r="C1036" i="12"/>
  <c r="F1035" i="12"/>
  <c r="D1035" i="12"/>
  <c r="C1035" i="12"/>
  <c r="F1034" i="12"/>
  <c r="D1034" i="12"/>
  <c r="C1034" i="12"/>
  <c r="F1033" i="12"/>
  <c r="D1033" i="12"/>
  <c r="C1033" i="12"/>
  <c r="F1032" i="12"/>
  <c r="D1032" i="12"/>
  <c r="C1032" i="12"/>
  <c r="F1031" i="12"/>
  <c r="D1031" i="12"/>
  <c r="C1031" i="12"/>
  <c r="F1030" i="12"/>
  <c r="D1030" i="12"/>
  <c r="C1030" i="12"/>
  <c r="F1029" i="12"/>
  <c r="D1029" i="12"/>
  <c r="C1029" i="12"/>
  <c r="F1028" i="12"/>
  <c r="D1028" i="12"/>
  <c r="C1028" i="12"/>
  <c r="F1027" i="12"/>
  <c r="D1027" i="12"/>
  <c r="C1027" i="12"/>
  <c r="F1026" i="12"/>
  <c r="D1026" i="12"/>
  <c r="C1026" i="12"/>
  <c r="F1025" i="12"/>
  <c r="D1025" i="12"/>
  <c r="C1025" i="12"/>
  <c r="F1024" i="12"/>
  <c r="D1024" i="12"/>
  <c r="C1024" i="12"/>
  <c r="F1023" i="12"/>
  <c r="D1023" i="12"/>
  <c r="C1023" i="12"/>
  <c r="F1022" i="12"/>
  <c r="D1022" i="12"/>
  <c r="C1022" i="12"/>
  <c r="F1021" i="12"/>
  <c r="D1021" i="12"/>
  <c r="C1021" i="12"/>
  <c r="F1020" i="12"/>
  <c r="D1020" i="12"/>
  <c r="C1020" i="12"/>
  <c r="F1019" i="12"/>
  <c r="D1019" i="12"/>
  <c r="C1019" i="12"/>
  <c r="F1018" i="12"/>
  <c r="D1018" i="12"/>
  <c r="C1018" i="12"/>
  <c r="F1017" i="12"/>
  <c r="D1017" i="12"/>
  <c r="C1017" i="12"/>
  <c r="F1016" i="12"/>
  <c r="D1016" i="12"/>
  <c r="C1016" i="12"/>
  <c r="F1015" i="12"/>
  <c r="D1015" i="12"/>
  <c r="C1015" i="12"/>
  <c r="F1014" i="12"/>
  <c r="D1014" i="12"/>
  <c r="C1014" i="12"/>
  <c r="F1013" i="12"/>
  <c r="D1013" i="12"/>
  <c r="C1013" i="12"/>
  <c r="F1012" i="12"/>
  <c r="D1012" i="12"/>
  <c r="C1012" i="12"/>
  <c r="F1011" i="12"/>
  <c r="D1011" i="12"/>
  <c r="C1011" i="12"/>
  <c r="F1010" i="12"/>
  <c r="D1010" i="12"/>
  <c r="C1010" i="12"/>
  <c r="F1009" i="12"/>
  <c r="D1009" i="12"/>
  <c r="C1009" i="12"/>
  <c r="F1008" i="12"/>
  <c r="D1008" i="12"/>
  <c r="C1008" i="12"/>
  <c r="F1007" i="12"/>
  <c r="D1007" i="12"/>
  <c r="C1007" i="12"/>
  <c r="F1006" i="12"/>
  <c r="D1006" i="12"/>
  <c r="C1006" i="12"/>
  <c r="F1005" i="12"/>
  <c r="D1005" i="12"/>
  <c r="C1005" i="12"/>
  <c r="F1004" i="12"/>
  <c r="D1004" i="12"/>
  <c r="C1004" i="12"/>
  <c r="F1003" i="12"/>
  <c r="D1003" i="12"/>
  <c r="C1003" i="12"/>
  <c r="F1002" i="12"/>
  <c r="D1002" i="12"/>
  <c r="C1002" i="12"/>
  <c r="F1001" i="12"/>
  <c r="D1001" i="12"/>
  <c r="C1001" i="12"/>
  <c r="F1000" i="12"/>
  <c r="D1000" i="12"/>
  <c r="C1000" i="12"/>
  <c r="F999" i="12"/>
  <c r="D999" i="12"/>
  <c r="C999" i="12"/>
  <c r="F998" i="12"/>
  <c r="D998" i="12"/>
  <c r="C998" i="12"/>
  <c r="F997" i="12"/>
  <c r="D997" i="12"/>
  <c r="C997" i="12"/>
  <c r="F996" i="12"/>
  <c r="D996" i="12"/>
  <c r="C996" i="12"/>
  <c r="F995" i="12"/>
  <c r="D995" i="12"/>
  <c r="C995" i="12"/>
  <c r="F994" i="12"/>
  <c r="D994" i="12"/>
  <c r="C994" i="12"/>
  <c r="F993" i="12"/>
  <c r="D993" i="12"/>
  <c r="C993" i="12"/>
  <c r="F992" i="12"/>
  <c r="D992" i="12"/>
  <c r="C992" i="12"/>
  <c r="F991" i="12"/>
  <c r="D991" i="12"/>
  <c r="C991" i="12"/>
  <c r="F990" i="12"/>
  <c r="D990" i="12"/>
  <c r="C990" i="12"/>
  <c r="F989" i="12"/>
  <c r="D989" i="12"/>
  <c r="C989" i="12"/>
  <c r="F988" i="12"/>
  <c r="D988" i="12"/>
  <c r="C988" i="12"/>
  <c r="F987" i="12"/>
  <c r="D987" i="12"/>
  <c r="C987" i="12"/>
  <c r="F986" i="12"/>
  <c r="D986" i="12"/>
  <c r="C986" i="12"/>
  <c r="F985" i="12"/>
  <c r="D985" i="12"/>
  <c r="C985" i="12"/>
  <c r="F984" i="12"/>
  <c r="D984" i="12"/>
  <c r="C984" i="12"/>
  <c r="F983" i="12"/>
  <c r="D983" i="12"/>
  <c r="C983" i="12"/>
  <c r="F982" i="12"/>
  <c r="D982" i="12"/>
  <c r="C982" i="12"/>
  <c r="F981" i="12"/>
  <c r="D981" i="12"/>
  <c r="C981" i="12"/>
  <c r="F980" i="12"/>
  <c r="D980" i="12"/>
  <c r="C980" i="12"/>
  <c r="F979" i="12"/>
  <c r="D979" i="12"/>
  <c r="C979" i="12"/>
  <c r="F978" i="12"/>
  <c r="D978" i="12"/>
  <c r="C978" i="12"/>
  <c r="F977" i="12"/>
  <c r="D977" i="12"/>
  <c r="C977" i="12"/>
  <c r="F976" i="12"/>
  <c r="D976" i="12"/>
  <c r="C976" i="12"/>
  <c r="F975" i="12"/>
  <c r="D975" i="12"/>
  <c r="C975" i="12"/>
  <c r="F974" i="12"/>
  <c r="D974" i="12"/>
  <c r="C974" i="12"/>
  <c r="F973" i="12"/>
  <c r="D973" i="12"/>
  <c r="C973" i="12"/>
  <c r="F972" i="12"/>
  <c r="D972" i="12"/>
  <c r="C972" i="12"/>
  <c r="F971" i="12"/>
  <c r="D971" i="12"/>
  <c r="C971" i="12"/>
  <c r="F970" i="12"/>
  <c r="D970" i="12"/>
  <c r="C970" i="12"/>
  <c r="F969" i="12"/>
  <c r="D969" i="12"/>
  <c r="C969" i="12"/>
  <c r="F968" i="12"/>
  <c r="D968" i="12"/>
  <c r="C968" i="12"/>
  <c r="F967" i="12"/>
  <c r="D967" i="12"/>
  <c r="C967" i="12"/>
  <c r="F966" i="12"/>
  <c r="D966" i="12"/>
  <c r="C966" i="12"/>
  <c r="F965" i="12"/>
  <c r="D965" i="12"/>
  <c r="C965" i="12"/>
  <c r="F964" i="12"/>
  <c r="D964" i="12"/>
  <c r="C964" i="12"/>
  <c r="F963" i="12"/>
  <c r="D963" i="12"/>
  <c r="C963" i="12"/>
  <c r="F962" i="12"/>
  <c r="D962" i="12"/>
  <c r="C962" i="12"/>
  <c r="F961" i="12"/>
  <c r="D961" i="12"/>
  <c r="C961" i="12"/>
  <c r="F960" i="12"/>
  <c r="D960" i="12"/>
  <c r="C960" i="12"/>
  <c r="F959" i="12"/>
  <c r="D959" i="12"/>
  <c r="C959" i="12"/>
  <c r="F958" i="12"/>
  <c r="D958" i="12"/>
  <c r="C958" i="12"/>
  <c r="F957" i="12"/>
  <c r="D957" i="12"/>
  <c r="C957" i="12"/>
  <c r="F956" i="12"/>
  <c r="D956" i="12"/>
  <c r="C956" i="12"/>
  <c r="F955" i="12"/>
  <c r="D955" i="12"/>
  <c r="C955" i="12"/>
  <c r="F954" i="12"/>
  <c r="D954" i="12"/>
  <c r="C954" i="12"/>
  <c r="F953" i="12"/>
  <c r="D953" i="12"/>
  <c r="C953" i="12"/>
  <c r="F952" i="12"/>
  <c r="D952" i="12"/>
  <c r="C952" i="12"/>
  <c r="F951" i="12"/>
  <c r="D951" i="12"/>
  <c r="C951" i="12"/>
  <c r="F950" i="12"/>
  <c r="D950" i="12"/>
  <c r="C950" i="12"/>
  <c r="F949" i="12"/>
  <c r="D949" i="12"/>
  <c r="C949" i="12"/>
  <c r="F948" i="12"/>
  <c r="D948" i="12"/>
  <c r="C948" i="12"/>
  <c r="F947" i="12"/>
  <c r="D947" i="12"/>
  <c r="C947" i="12"/>
  <c r="F946" i="12"/>
  <c r="D946" i="12"/>
  <c r="C946" i="12"/>
  <c r="F945" i="12"/>
  <c r="D945" i="12"/>
  <c r="C945" i="12"/>
  <c r="F944" i="12"/>
  <c r="D944" i="12"/>
  <c r="C944" i="12"/>
  <c r="F943" i="12"/>
  <c r="D943" i="12"/>
  <c r="C943" i="12"/>
  <c r="F942" i="12"/>
  <c r="D942" i="12"/>
  <c r="C942" i="12"/>
  <c r="F941" i="12"/>
  <c r="D941" i="12"/>
  <c r="C941" i="12"/>
  <c r="F940" i="12"/>
  <c r="D940" i="12"/>
  <c r="C940" i="12"/>
  <c r="F939" i="12"/>
  <c r="D939" i="12"/>
  <c r="C939" i="12"/>
  <c r="F938" i="12"/>
  <c r="D938" i="12"/>
  <c r="C938" i="12"/>
  <c r="F937" i="12"/>
  <c r="D937" i="12"/>
  <c r="C937" i="12"/>
  <c r="F936" i="12"/>
  <c r="D936" i="12"/>
  <c r="C936" i="12"/>
  <c r="F935" i="12"/>
  <c r="D935" i="12"/>
  <c r="C935" i="12"/>
  <c r="F934" i="12"/>
  <c r="D934" i="12"/>
  <c r="C934" i="12"/>
  <c r="F933" i="12"/>
  <c r="D933" i="12"/>
  <c r="C933" i="12"/>
  <c r="F932" i="12"/>
  <c r="D932" i="12"/>
  <c r="C932" i="12"/>
  <c r="F930" i="12"/>
  <c r="D930" i="12"/>
  <c r="C930" i="12"/>
  <c r="F929" i="12"/>
  <c r="D929" i="12"/>
  <c r="C929" i="12"/>
  <c r="F928" i="12"/>
  <c r="D928" i="12"/>
  <c r="C928" i="12"/>
  <c r="F927" i="12"/>
  <c r="D927" i="12"/>
  <c r="C927" i="12"/>
  <c r="F926" i="12"/>
  <c r="D926" i="12"/>
  <c r="C926" i="12"/>
  <c r="F925" i="12"/>
  <c r="D925" i="12"/>
  <c r="C925" i="12"/>
  <c r="F924" i="12"/>
  <c r="D924" i="12"/>
  <c r="C924" i="12"/>
  <c r="F923" i="12"/>
  <c r="D923" i="12"/>
  <c r="C923" i="12"/>
  <c r="F922" i="12"/>
  <c r="D922" i="12"/>
  <c r="C922" i="12"/>
  <c r="F921" i="12"/>
  <c r="D921" i="12"/>
  <c r="C921" i="12"/>
  <c r="F920" i="12"/>
  <c r="D920" i="12"/>
  <c r="C920" i="12"/>
  <c r="F919" i="12"/>
  <c r="D919" i="12"/>
  <c r="C919" i="12"/>
  <c r="F918" i="12"/>
  <c r="D918" i="12"/>
  <c r="C918" i="12"/>
  <c r="F917" i="12"/>
  <c r="D917" i="12"/>
  <c r="C917" i="12"/>
  <c r="F916" i="12"/>
  <c r="D916" i="12"/>
  <c r="C916" i="12"/>
  <c r="F915" i="12"/>
  <c r="D915" i="12"/>
  <c r="C915" i="12"/>
  <c r="F914" i="12"/>
  <c r="D914" i="12"/>
  <c r="C914" i="12"/>
  <c r="F913" i="12"/>
  <c r="D913" i="12"/>
  <c r="C913" i="12"/>
  <c r="F912" i="12"/>
  <c r="D912" i="12"/>
  <c r="C912" i="12"/>
  <c r="F911" i="12"/>
  <c r="D911" i="12"/>
  <c r="C911" i="12"/>
  <c r="F910" i="12"/>
  <c r="D910" i="12"/>
  <c r="C910" i="12"/>
  <c r="F909" i="12"/>
  <c r="D909" i="12"/>
  <c r="C909" i="12"/>
  <c r="F908" i="12"/>
  <c r="D908" i="12"/>
  <c r="C908" i="12"/>
  <c r="F907" i="12"/>
  <c r="D907" i="12"/>
  <c r="C907" i="12"/>
  <c r="F906" i="12"/>
  <c r="D906" i="12"/>
  <c r="C906" i="12"/>
  <c r="F905" i="12"/>
  <c r="D905" i="12"/>
  <c r="C905" i="12"/>
  <c r="F904" i="12"/>
  <c r="D904" i="12"/>
  <c r="C904" i="12"/>
  <c r="F903" i="12"/>
  <c r="D903" i="12"/>
  <c r="C903" i="12"/>
  <c r="F902" i="12"/>
  <c r="D902" i="12"/>
  <c r="C902" i="12"/>
  <c r="F901" i="12"/>
  <c r="D901" i="12"/>
  <c r="C901" i="12"/>
  <c r="F900" i="12"/>
  <c r="D900" i="12"/>
  <c r="C900" i="12"/>
  <c r="F899" i="12"/>
  <c r="D899" i="12"/>
  <c r="C899" i="12"/>
  <c r="F898" i="12"/>
  <c r="D898" i="12"/>
  <c r="C898" i="12"/>
  <c r="F897" i="12"/>
  <c r="D897" i="12"/>
  <c r="C897" i="12"/>
  <c r="F896" i="12"/>
  <c r="D896" i="12"/>
  <c r="C896" i="12"/>
  <c r="F895" i="12"/>
  <c r="D895" i="12"/>
  <c r="C895" i="12"/>
  <c r="F894" i="12"/>
  <c r="D894" i="12"/>
  <c r="C894" i="12"/>
  <c r="F893" i="12"/>
  <c r="D893" i="12"/>
  <c r="C893" i="12"/>
  <c r="F892" i="12"/>
  <c r="D892" i="12"/>
  <c r="C892" i="12"/>
  <c r="F891" i="12"/>
  <c r="D891" i="12"/>
  <c r="C891" i="12"/>
  <c r="F890" i="12"/>
  <c r="D890" i="12"/>
  <c r="C890" i="12"/>
  <c r="F889" i="12"/>
  <c r="D889" i="12"/>
  <c r="C889" i="12"/>
  <c r="F888" i="12"/>
  <c r="D888" i="12"/>
  <c r="C888" i="12"/>
  <c r="F887" i="12"/>
  <c r="D887" i="12"/>
  <c r="C887" i="12"/>
  <c r="F886" i="12"/>
  <c r="D886" i="12"/>
  <c r="C886" i="12"/>
  <c r="F885" i="12"/>
  <c r="D885" i="12"/>
  <c r="C885" i="12"/>
  <c r="F884" i="12"/>
  <c r="D884" i="12"/>
  <c r="C884" i="12"/>
  <c r="F883" i="12"/>
  <c r="D883" i="12"/>
  <c r="C883" i="12"/>
  <c r="F882" i="12"/>
  <c r="D882" i="12"/>
  <c r="C882" i="12"/>
  <c r="F881" i="12"/>
  <c r="D881" i="12"/>
  <c r="C881" i="12"/>
  <c r="F880" i="12"/>
  <c r="D880" i="12"/>
  <c r="C880" i="12"/>
  <c r="F879" i="12"/>
  <c r="D879" i="12"/>
  <c r="C879" i="12"/>
  <c r="F878" i="12"/>
  <c r="D878" i="12"/>
  <c r="C878" i="12"/>
  <c r="F877" i="12"/>
  <c r="D877" i="12"/>
  <c r="C877" i="12"/>
  <c r="F876" i="12"/>
  <c r="D876" i="12"/>
  <c r="C876" i="12"/>
  <c r="F875" i="12"/>
  <c r="D875" i="12"/>
  <c r="C875" i="12"/>
  <c r="F874" i="12"/>
  <c r="D874" i="12"/>
  <c r="C874" i="12"/>
  <c r="F873" i="12"/>
  <c r="D873" i="12"/>
  <c r="C873" i="12"/>
  <c r="F872" i="12"/>
  <c r="D872" i="12"/>
  <c r="C872" i="12"/>
  <c r="F871" i="12"/>
  <c r="D871" i="12"/>
  <c r="C871" i="12"/>
  <c r="F870" i="12"/>
  <c r="D870" i="12"/>
  <c r="C870" i="12"/>
  <c r="F869" i="12"/>
  <c r="D869" i="12"/>
  <c r="C869" i="12"/>
  <c r="F868" i="12"/>
  <c r="D868" i="12"/>
  <c r="C868" i="12"/>
  <c r="F867" i="12"/>
  <c r="D867" i="12"/>
  <c r="C867" i="12"/>
  <c r="F866" i="12"/>
  <c r="D866" i="12"/>
  <c r="C866" i="12"/>
  <c r="F865" i="12"/>
  <c r="D865" i="12"/>
  <c r="C865" i="12"/>
  <c r="F864" i="12"/>
  <c r="D864" i="12"/>
  <c r="C864" i="12"/>
  <c r="F863" i="12"/>
  <c r="D863" i="12"/>
  <c r="C863" i="12"/>
  <c r="F862" i="12"/>
  <c r="D862" i="12"/>
  <c r="C862" i="12"/>
  <c r="F861" i="12"/>
  <c r="D861" i="12"/>
  <c r="C861" i="12"/>
  <c r="F860" i="12"/>
  <c r="D860" i="12"/>
  <c r="C860" i="12"/>
  <c r="F859" i="12"/>
  <c r="D859" i="12"/>
  <c r="C859" i="12"/>
  <c r="F858" i="12"/>
  <c r="D858" i="12"/>
  <c r="C858" i="12"/>
  <c r="F857" i="12"/>
  <c r="D857" i="12"/>
  <c r="C857" i="12"/>
  <c r="F856" i="12"/>
  <c r="D856" i="12"/>
  <c r="C856" i="12"/>
  <c r="F855" i="12"/>
  <c r="D855" i="12"/>
  <c r="C855" i="12"/>
  <c r="F854" i="12"/>
  <c r="D854" i="12"/>
  <c r="C854" i="12"/>
  <c r="F853" i="12"/>
  <c r="D853" i="12"/>
  <c r="C853" i="12"/>
  <c r="F852" i="12"/>
  <c r="D852" i="12"/>
  <c r="C852" i="12"/>
  <c r="F851" i="12"/>
  <c r="D851" i="12"/>
  <c r="C851" i="12"/>
  <c r="F850" i="12"/>
  <c r="D850" i="12"/>
  <c r="C850" i="12"/>
  <c r="F849" i="12"/>
  <c r="D849" i="12"/>
  <c r="C849" i="12"/>
  <c r="F848" i="12"/>
  <c r="D848" i="12"/>
  <c r="C848" i="12"/>
  <c r="F847" i="12"/>
  <c r="D847" i="12"/>
  <c r="C847" i="12"/>
  <c r="F846" i="12"/>
  <c r="D846" i="12"/>
  <c r="C846" i="12"/>
  <c r="F845" i="12"/>
  <c r="D845" i="12"/>
  <c r="C845" i="12"/>
  <c r="F844" i="12"/>
  <c r="D844" i="12"/>
  <c r="C844" i="12"/>
  <c r="F843" i="12"/>
  <c r="D843" i="12"/>
  <c r="C843" i="12"/>
  <c r="F842" i="12"/>
  <c r="D842" i="12"/>
  <c r="C842" i="12"/>
  <c r="F841" i="12"/>
  <c r="D841" i="12"/>
  <c r="C841" i="12"/>
  <c r="F840" i="12"/>
  <c r="D840" i="12"/>
  <c r="C840" i="12"/>
  <c r="F839" i="12"/>
  <c r="D839" i="12"/>
  <c r="C839" i="12"/>
  <c r="F838" i="12"/>
  <c r="D838" i="12"/>
  <c r="C838" i="12"/>
  <c r="F837" i="12"/>
  <c r="D837" i="12"/>
  <c r="C837" i="12"/>
  <c r="F836" i="12"/>
  <c r="D836" i="12"/>
  <c r="C836" i="12"/>
  <c r="F835" i="12"/>
  <c r="D835" i="12"/>
  <c r="C835" i="12"/>
  <c r="F834" i="12"/>
  <c r="D834" i="12"/>
  <c r="C834" i="12"/>
  <c r="F833" i="12"/>
  <c r="D833" i="12"/>
  <c r="C833" i="12"/>
  <c r="F832" i="12"/>
  <c r="D832" i="12"/>
  <c r="C832" i="12"/>
  <c r="F831" i="12"/>
  <c r="D831" i="12"/>
  <c r="C831" i="12"/>
  <c r="F830" i="12"/>
  <c r="D830" i="12"/>
  <c r="C830" i="12"/>
  <c r="F829" i="12"/>
  <c r="D829" i="12"/>
  <c r="C829" i="12"/>
  <c r="F828" i="12"/>
  <c r="D828" i="12"/>
  <c r="C828" i="12"/>
  <c r="F827" i="12"/>
  <c r="D827" i="12"/>
  <c r="C827" i="12"/>
  <c r="F826" i="12"/>
  <c r="D826" i="12"/>
  <c r="C826" i="12"/>
  <c r="F825" i="12"/>
  <c r="D825" i="12"/>
  <c r="C825" i="12"/>
  <c r="F824" i="12"/>
  <c r="D824" i="12"/>
  <c r="C824" i="12"/>
  <c r="F823" i="12"/>
  <c r="D823" i="12"/>
  <c r="C823" i="12"/>
  <c r="F822" i="12"/>
  <c r="D822" i="12"/>
  <c r="C822" i="12"/>
  <c r="F821" i="12"/>
  <c r="D821" i="12"/>
  <c r="C821" i="12"/>
  <c r="F820" i="12"/>
  <c r="D820" i="12"/>
  <c r="C820" i="12"/>
  <c r="F819" i="12"/>
  <c r="D819" i="12"/>
  <c r="C819" i="12"/>
  <c r="F818" i="12"/>
  <c r="D818" i="12"/>
  <c r="C818" i="12"/>
  <c r="F817" i="12"/>
  <c r="D817" i="12"/>
  <c r="C817" i="12"/>
  <c r="F816" i="12"/>
  <c r="D816" i="12"/>
  <c r="C816" i="12"/>
  <c r="F815" i="12"/>
  <c r="D815" i="12"/>
  <c r="C815" i="12"/>
  <c r="F814" i="12"/>
  <c r="D814" i="12"/>
  <c r="C814" i="12"/>
  <c r="F813" i="12"/>
  <c r="D813" i="12"/>
  <c r="C813" i="12"/>
  <c r="F812" i="12"/>
  <c r="D812" i="12"/>
  <c r="C812" i="12"/>
  <c r="F811" i="12"/>
  <c r="D811" i="12"/>
  <c r="C811" i="12"/>
  <c r="F810" i="12"/>
  <c r="D810" i="12"/>
  <c r="C810" i="12"/>
  <c r="F809" i="12"/>
  <c r="D809" i="12"/>
  <c r="C809" i="12"/>
  <c r="F808" i="12"/>
  <c r="D808" i="12"/>
  <c r="C808" i="12"/>
  <c r="F807" i="12"/>
  <c r="D807" i="12"/>
  <c r="C807" i="12"/>
  <c r="F806" i="12"/>
  <c r="D806" i="12"/>
  <c r="C806" i="12"/>
  <c r="F805" i="12"/>
  <c r="D805" i="12"/>
  <c r="C805" i="12"/>
  <c r="F804" i="12"/>
  <c r="D804" i="12"/>
  <c r="C804" i="12"/>
  <c r="F803" i="12"/>
  <c r="D803" i="12"/>
  <c r="C803" i="12"/>
  <c r="F802" i="12"/>
  <c r="D802" i="12"/>
  <c r="C802" i="12"/>
  <c r="F801" i="12"/>
  <c r="D801" i="12"/>
  <c r="C801" i="12"/>
  <c r="F800" i="12"/>
  <c r="D800" i="12"/>
  <c r="C800" i="12"/>
  <c r="F799" i="12"/>
  <c r="D799" i="12"/>
  <c r="C799" i="12"/>
  <c r="F798" i="12"/>
  <c r="D798" i="12"/>
  <c r="C798" i="12"/>
  <c r="F797" i="12"/>
  <c r="D797" i="12"/>
  <c r="C797" i="12"/>
  <c r="F796" i="12"/>
  <c r="D796" i="12"/>
  <c r="C796" i="12"/>
  <c r="F795" i="12"/>
  <c r="D795" i="12"/>
  <c r="C795" i="12"/>
  <c r="F794" i="12"/>
  <c r="D794" i="12"/>
  <c r="C794" i="12"/>
  <c r="F793" i="12"/>
  <c r="D793" i="12"/>
  <c r="C793" i="12"/>
  <c r="F792" i="12"/>
  <c r="D792" i="12"/>
  <c r="C792" i="12"/>
  <c r="F791" i="12"/>
  <c r="D791" i="12"/>
  <c r="C791" i="12"/>
  <c r="F790" i="12"/>
  <c r="D790" i="12"/>
  <c r="C790" i="12"/>
  <c r="F789" i="12"/>
  <c r="D789" i="12"/>
  <c r="C789" i="12"/>
  <c r="F788" i="12"/>
  <c r="D788" i="12"/>
  <c r="C788" i="12"/>
  <c r="F787" i="12"/>
  <c r="D787" i="12"/>
  <c r="C787" i="12"/>
  <c r="F786" i="12"/>
  <c r="D786" i="12"/>
  <c r="C786" i="12"/>
  <c r="F785" i="12"/>
  <c r="D785" i="12"/>
  <c r="C785" i="12"/>
  <c r="F784" i="12"/>
  <c r="D784" i="12"/>
  <c r="C784" i="12"/>
  <c r="F783" i="12"/>
  <c r="D783" i="12"/>
  <c r="C783" i="12"/>
  <c r="F782" i="12"/>
  <c r="D782" i="12"/>
  <c r="C782" i="12"/>
  <c r="F781" i="12"/>
  <c r="D781" i="12"/>
  <c r="C781" i="12"/>
  <c r="F780" i="12"/>
  <c r="D780" i="12"/>
  <c r="C780" i="12"/>
  <c r="F779" i="12"/>
  <c r="D779" i="12"/>
  <c r="C779" i="12"/>
  <c r="F778" i="12"/>
  <c r="D778" i="12"/>
  <c r="C778" i="12"/>
  <c r="F777" i="12"/>
  <c r="D777" i="12"/>
  <c r="C777" i="12"/>
  <c r="F776" i="12"/>
  <c r="D776" i="12"/>
  <c r="C776" i="12"/>
  <c r="F775" i="12"/>
  <c r="D775" i="12"/>
  <c r="C775" i="12"/>
  <c r="F774" i="12"/>
  <c r="D774" i="12"/>
  <c r="C774" i="12"/>
  <c r="F773" i="12"/>
  <c r="D773" i="12"/>
  <c r="C773" i="12"/>
  <c r="E773" i="12" s="1"/>
  <c r="F772" i="12"/>
  <c r="D772" i="12"/>
  <c r="C772" i="12"/>
  <c r="F771" i="12"/>
  <c r="D771" i="12"/>
  <c r="C771" i="12"/>
  <c r="F770" i="12"/>
  <c r="D770" i="12"/>
  <c r="C770" i="12"/>
  <c r="F769" i="12"/>
  <c r="D769" i="12"/>
  <c r="C769" i="12"/>
  <c r="F768" i="12"/>
  <c r="D768" i="12"/>
  <c r="C768" i="12"/>
  <c r="F767" i="12"/>
  <c r="D767" i="12"/>
  <c r="C767" i="12"/>
  <c r="F766" i="12"/>
  <c r="D766" i="12"/>
  <c r="C766" i="12"/>
  <c r="F765" i="12"/>
  <c r="D765" i="12"/>
  <c r="C765" i="12"/>
  <c r="F764" i="12"/>
  <c r="D764" i="12"/>
  <c r="C764" i="12"/>
  <c r="F763" i="12"/>
  <c r="D763" i="12"/>
  <c r="C763" i="12"/>
  <c r="F762" i="12"/>
  <c r="D762" i="12"/>
  <c r="C762" i="12"/>
  <c r="F761" i="12"/>
  <c r="D761" i="12"/>
  <c r="C761" i="12"/>
  <c r="F760" i="12"/>
  <c r="D760" i="12"/>
  <c r="C760" i="12"/>
  <c r="F759" i="12"/>
  <c r="D759" i="12"/>
  <c r="C759" i="12"/>
  <c r="F758" i="12"/>
  <c r="D758" i="12"/>
  <c r="C758" i="12"/>
  <c r="F757" i="12"/>
  <c r="D757" i="12"/>
  <c r="C757" i="12"/>
  <c r="F756" i="12"/>
  <c r="D756" i="12"/>
  <c r="C756" i="12"/>
  <c r="F755" i="12"/>
  <c r="D755" i="12"/>
  <c r="C755" i="12"/>
  <c r="F754" i="12"/>
  <c r="D754" i="12"/>
  <c r="C754" i="12"/>
  <c r="F753" i="12"/>
  <c r="D753" i="12"/>
  <c r="C753" i="12"/>
  <c r="F752" i="12"/>
  <c r="D752" i="12"/>
  <c r="C752" i="12"/>
  <c r="F751" i="12"/>
  <c r="D751" i="12"/>
  <c r="C751" i="12"/>
  <c r="F750" i="12"/>
  <c r="D750" i="12"/>
  <c r="C750" i="12"/>
  <c r="F749" i="12"/>
  <c r="D749" i="12"/>
  <c r="C749" i="12"/>
  <c r="F748" i="12"/>
  <c r="D748" i="12"/>
  <c r="C748" i="12"/>
  <c r="F747" i="12"/>
  <c r="D747" i="12"/>
  <c r="C747" i="12"/>
  <c r="F746" i="12"/>
  <c r="D746" i="12"/>
  <c r="C746" i="12"/>
  <c r="F745" i="12"/>
  <c r="D745" i="12"/>
  <c r="C745" i="12"/>
  <c r="F744" i="12"/>
  <c r="D744" i="12"/>
  <c r="C744" i="12"/>
  <c r="F743" i="12"/>
  <c r="D743" i="12"/>
  <c r="C743" i="12"/>
  <c r="F742" i="12"/>
  <c r="D742" i="12"/>
  <c r="C742" i="12"/>
  <c r="F741" i="12"/>
  <c r="D741" i="12"/>
  <c r="C741" i="12"/>
  <c r="F740" i="12"/>
  <c r="D740" i="12"/>
  <c r="C740" i="12"/>
  <c r="F739" i="12"/>
  <c r="D739" i="12"/>
  <c r="C739" i="12"/>
  <c r="F738" i="12"/>
  <c r="D738" i="12"/>
  <c r="C738" i="12"/>
  <c r="F737" i="12"/>
  <c r="D737" i="12"/>
  <c r="C737" i="12"/>
  <c r="F736" i="12"/>
  <c r="D736" i="12"/>
  <c r="C736" i="12"/>
  <c r="F735" i="12"/>
  <c r="D735" i="12"/>
  <c r="C735" i="12"/>
  <c r="F734" i="12"/>
  <c r="D734" i="12"/>
  <c r="C734" i="12"/>
  <c r="F733" i="12"/>
  <c r="D733" i="12"/>
  <c r="C733" i="12"/>
  <c r="F732" i="12"/>
  <c r="D732" i="12"/>
  <c r="C732" i="12"/>
  <c r="F731" i="12"/>
  <c r="D731" i="12"/>
  <c r="C731" i="12"/>
  <c r="F730" i="12"/>
  <c r="D730" i="12"/>
  <c r="C730" i="12"/>
  <c r="F729" i="12"/>
  <c r="D729" i="12"/>
  <c r="C729" i="12"/>
  <c r="F728" i="12"/>
  <c r="D728" i="12"/>
  <c r="C728" i="12"/>
  <c r="F727" i="12"/>
  <c r="D727" i="12"/>
  <c r="C727" i="12"/>
  <c r="F726" i="12"/>
  <c r="D726" i="12"/>
  <c r="C726" i="12"/>
  <c r="F725" i="12"/>
  <c r="D725" i="12"/>
  <c r="C725" i="12"/>
  <c r="F724" i="12"/>
  <c r="D724" i="12"/>
  <c r="C724" i="12"/>
  <c r="F723" i="12"/>
  <c r="D723" i="12"/>
  <c r="C723" i="12"/>
  <c r="F722" i="12"/>
  <c r="D722" i="12"/>
  <c r="C722" i="12"/>
  <c r="F721" i="12"/>
  <c r="D721" i="12"/>
  <c r="C721" i="12"/>
  <c r="F720" i="12"/>
  <c r="D720" i="12"/>
  <c r="C720" i="12"/>
  <c r="F719" i="12"/>
  <c r="D719" i="12"/>
  <c r="C719" i="12"/>
  <c r="F718" i="12"/>
  <c r="D718" i="12"/>
  <c r="C718" i="12"/>
  <c r="F717" i="12"/>
  <c r="D717" i="12"/>
  <c r="C717" i="12"/>
  <c r="F716" i="12"/>
  <c r="D716" i="12"/>
  <c r="C716" i="12"/>
  <c r="F715" i="12"/>
  <c r="D715" i="12"/>
  <c r="C715" i="12"/>
  <c r="F714" i="12"/>
  <c r="D714" i="12"/>
  <c r="C714" i="12"/>
  <c r="F713" i="12"/>
  <c r="D713" i="12"/>
  <c r="C713" i="12"/>
  <c r="F712" i="12"/>
  <c r="D712" i="12"/>
  <c r="C712" i="12"/>
  <c r="F711" i="12"/>
  <c r="D711" i="12"/>
  <c r="C711" i="12"/>
  <c r="F710" i="12"/>
  <c r="D710" i="12"/>
  <c r="C710" i="12"/>
  <c r="F709" i="12"/>
  <c r="D709" i="12"/>
  <c r="C709" i="12"/>
  <c r="F708" i="12"/>
  <c r="D708" i="12"/>
  <c r="C708" i="12"/>
  <c r="F707" i="12"/>
  <c r="D707" i="12"/>
  <c r="C707" i="12"/>
  <c r="F706" i="12"/>
  <c r="D706" i="12"/>
  <c r="C706" i="12"/>
  <c r="F705" i="12"/>
  <c r="D705" i="12"/>
  <c r="C705" i="12"/>
  <c r="F704" i="12"/>
  <c r="D704" i="12"/>
  <c r="C704" i="12"/>
  <c r="F703" i="12"/>
  <c r="D703" i="12"/>
  <c r="C703" i="12"/>
  <c r="F702" i="12"/>
  <c r="D702" i="12"/>
  <c r="C702" i="12"/>
  <c r="F701" i="12"/>
  <c r="D701" i="12"/>
  <c r="C701" i="12"/>
  <c r="F700" i="12"/>
  <c r="D700" i="12"/>
  <c r="C700" i="12"/>
  <c r="F699" i="12"/>
  <c r="D699" i="12"/>
  <c r="C699" i="12"/>
  <c r="F698" i="12"/>
  <c r="D698" i="12"/>
  <c r="C698" i="12"/>
  <c r="F697" i="12"/>
  <c r="D697" i="12"/>
  <c r="C697" i="12"/>
  <c r="F696" i="12"/>
  <c r="D696" i="12"/>
  <c r="C696" i="12"/>
  <c r="F695" i="12"/>
  <c r="D695" i="12"/>
  <c r="C695" i="12"/>
  <c r="F694" i="12"/>
  <c r="D694" i="12"/>
  <c r="C694" i="12"/>
  <c r="F693" i="12"/>
  <c r="D693" i="12"/>
  <c r="C693" i="12"/>
  <c r="F692" i="12"/>
  <c r="D692" i="12"/>
  <c r="C692" i="12"/>
  <c r="F691" i="12"/>
  <c r="D691" i="12"/>
  <c r="C691" i="12"/>
  <c r="F690" i="12"/>
  <c r="D690" i="12"/>
  <c r="C690" i="12"/>
  <c r="F689" i="12"/>
  <c r="D689" i="12"/>
  <c r="C689" i="12"/>
  <c r="F688" i="12"/>
  <c r="D688" i="12"/>
  <c r="C688" i="12"/>
  <c r="F687" i="12"/>
  <c r="D687" i="12"/>
  <c r="C687" i="12"/>
  <c r="F686" i="12"/>
  <c r="D686" i="12"/>
  <c r="C686" i="12"/>
  <c r="F685" i="12"/>
  <c r="D685" i="12"/>
  <c r="C685" i="12"/>
  <c r="F684" i="12"/>
  <c r="D684" i="12"/>
  <c r="C684" i="12"/>
  <c r="F683" i="12"/>
  <c r="D683" i="12"/>
  <c r="C683" i="12"/>
  <c r="F682" i="12"/>
  <c r="D682" i="12"/>
  <c r="C682" i="12"/>
  <c r="F681" i="12"/>
  <c r="D681" i="12"/>
  <c r="C681" i="12"/>
  <c r="F680" i="12"/>
  <c r="D680" i="12"/>
  <c r="C680" i="12"/>
  <c r="F679" i="12"/>
  <c r="D679" i="12"/>
  <c r="C679" i="12"/>
  <c r="F678" i="12"/>
  <c r="D678" i="12"/>
  <c r="C678" i="12"/>
  <c r="F677" i="12"/>
  <c r="D677" i="12"/>
  <c r="C677" i="12"/>
  <c r="F676" i="12"/>
  <c r="D676" i="12"/>
  <c r="C676" i="12"/>
  <c r="F675" i="12"/>
  <c r="D675" i="12"/>
  <c r="C675" i="12"/>
  <c r="F674" i="12"/>
  <c r="D674" i="12"/>
  <c r="C674" i="12"/>
  <c r="F673" i="12"/>
  <c r="D673" i="12"/>
  <c r="C673" i="12"/>
  <c r="F672" i="12"/>
  <c r="D672" i="12"/>
  <c r="C672" i="12"/>
  <c r="F671" i="12"/>
  <c r="D671" i="12"/>
  <c r="C671" i="12"/>
  <c r="F670" i="12"/>
  <c r="D670" i="12"/>
  <c r="C670" i="12"/>
  <c r="F669" i="12"/>
  <c r="D669" i="12"/>
  <c r="C669" i="12"/>
  <c r="F668" i="12"/>
  <c r="D668" i="12"/>
  <c r="C668" i="12"/>
  <c r="F667" i="12"/>
  <c r="D667" i="12"/>
  <c r="C667" i="12"/>
  <c r="F666" i="12"/>
  <c r="D666" i="12"/>
  <c r="C666" i="12"/>
  <c r="F665" i="12"/>
  <c r="D665" i="12"/>
  <c r="C665" i="12"/>
  <c r="F664" i="12"/>
  <c r="D664" i="12"/>
  <c r="C664" i="12"/>
  <c r="F663" i="12"/>
  <c r="D663" i="12"/>
  <c r="C663" i="12"/>
  <c r="F662" i="12"/>
  <c r="D662" i="12"/>
  <c r="C662" i="12"/>
  <c r="F661" i="12"/>
  <c r="D661" i="12"/>
  <c r="C661" i="12"/>
  <c r="F660" i="12"/>
  <c r="D660" i="12"/>
  <c r="C660" i="12"/>
  <c r="F659" i="12"/>
  <c r="D659" i="12"/>
  <c r="C659" i="12"/>
  <c r="F658" i="12"/>
  <c r="D658" i="12"/>
  <c r="C658" i="12"/>
  <c r="F657" i="12"/>
  <c r="D657" i="12"/>
  <c r="C657" i="12"/>
  <c r="F656" i="12"/>
  <c r="D656" i="12"/>
  <c r="C656" i="12"/>
  <c r="F655" i="12"/>
  <c r="D655" i="12"/>
  <c r="C655" i="12"/>
  <c r="F654" i="12"/>
  <c r="D654" i="12"/>
  <c r="C654" i="12"/>
  <c r="F653" i="12"/>
  <c r="D653" i="12"/>
  <c r="C653" i="12"/>
  <c r="F652" i="12"/>
  <c r="D652" i="12"/>
  <c r="C652" i="12"/>
  <c r="F651" i="12"/>
  <c r="D651" i="12"/>
  <c r="C651" i="12"/>
  <c r="F650" i="12"/>
  <c r="D650" i="12"/>
  <c r="C650" i="12"/>
  <c r="F649" i="12"/>
  <c r="D649" i="12"/>
  <c r="C649" i="12"/>
  <c r="F648" i="12"/>
  <c r="D648" i="12"/>
  <c r="C648" i="12"/>
  <c r="F647" i="12"/>
  <c r="D647" i="12"/>
  <c r="C647" i="12"/>
  <c r="F646" i="12"/>
  <c r="D646" i="12"/>
  <c r="C646" i="12"/>
  <c r="F645" i="12"/>
  <c r="D645" i="12"/>
  <c r="C645" i="12"/>
  <c r="F644" i="12"/>
  <c r="D644" i="12"/>
  <c r="C644" i="12"/>
  <c r="F643" i="12"/>
  <c r="D643" i="12"/>
  <c r="C643" i="12"/>
  <c r="F642" i="12"/>
  <c r="D642" i="12"/>
  <c r="C642" i="12"/>
  <c r="F641" i="12"/>
  <c r="D641" i="12"/>
  <c r="C641" i="12"/>
  <c r="F640" i="12"/>
  <c r="D640" i="12"/>
  <c r="C640" i="12"/>
  <c r="F639" i="12"/>
  <c r="D639" i="12"/>
  <c r="C639" i="12"/>
  <c r="F638" i="12"/>
  <c r="D638" i="12"/>
  <c r="C638" i="12"/>
  <c r="F637" i="12"/>
  <c r="D637" i="12"/>
  <c r="C637" i="12"/>
  <c r="F636" i="12"/>
  <c r="D636" i="12"/>
  <c r="C636" i="12"/>
  <c r="F635" i="12"/>
  <c r="D635" i="12"/>
  <c r="C635" i="12"/>
  <c r="F634" i="12"/>
  <c r="D634" i="12"/>
  <c r="C634" i="12"/>
  <c r="F633" i="12"/>
  <c r="D633" i="12"/>
  <c r="C633" i="12"/>
  <c r="F632" i="12"/>
  <c r="D632" i="12"/>
  <c r="C632" i="12"/>
  <c r="F631" i="12"/>
  <c r="D631" i="12"/>
  <c r="C631" i="12"/>
  <c r="F630" i="12"/>
  <c r="D630" i="12"/>
  <c r="C630" i="12"/>
  <c r="F629" i="12"/>
  <c r="D629" i="12"/>
  <c r="C629" i="12"/>
  <c r="F628" i="12"/>
  <c r="D628" i="12"/>
  <c r="C628" i="12"/>
  <c r="F627" i="12"/>
  <c r="D627" i="12"/>
  <c r="C627" i="12"/>
  <c r="F626" i="12"/>
  <c r="D626" i="12"/>
  <c r="C626" i="12"/>
  <c r="F625" i="12"/>
  <c r="D625" i="12"/>
  <c r="C625" i="12"/>
  <c r="F624" i="12"/>
  <c r="D624" i="12"/>
  <c r="C624" i="12"/>
  <c r="F623" i="12"/>
  <c r="D623" i="12"/>
  <c r="C623" i="12"/>
  <c r="F622" i="12"/>
  <c r="D622" i="12"/>
  <c r="C622" i="12"/>
  <c r="F621" i="12"/>
  <c r="D621" i="12"/>
  <c r="C621" i="12"/>
  <c r="F620" i="12"/>
  <c r="D620" i="12"/>
  <c r="C620" i="12"/>
  <c r="F619" i="12"/>
  <c r="D619" i="12"/>
  <c r="C619" i="12"/>
  <c r="F618" i="12"/>
  <c r="D618" i="12"/>
  <c r="C618" i="12"/>
  <c r="F617" i="12"/>
  <c r="D617" i="12"/>
  <c r="C617" i="12"/>
  <c r="F616" i="12"/>
  <c r="D616" i="12"/>
  <c r="C616" i="12"/>
  <c r="F615" i="12"/>
  <c r="D615" i="12"/>
  <c r="C615" i="12"/>
  <c r="F614" i="12"/>
  <c r="D614" i="12"/>
  <c r="C614" i="12"/>
  <c r="F613" i="12"/>
  <c r="D613" i="12"/>
  <c r="C613" i="12"/>
  <c r="F612" i="12"/>
  <c r="D612" i="12"/>
  <c r="C612" i="12"/>
  <c r="F611" i="12"/>
  <c r="D611" i="12"/>
  <c r="C611" i="12"/>
  <c r="F610" i="12"/>
  <c r="D610" i="12"/>
  <c r="C610" i="12"/>
  <c r="F609" i="12"/>
  <c r="D609" i="12"/>
  <c r="C609" i="12"/>
  <c r="F608" i="12"/>
  <c r="D608" i="12"/>
  <c r="C608" i="12"/>
  <c r="F607" i="12"/>
  <c r="D607" i="12"/>
  <c r="C607" i="12"/>
  <c r="F606" i="12"/>
  <c r="D606" i="12"/>
  <c r="C606" i="12"/>
  <c r="F605" i="12"/>
  <c r="D605" i="12"/>
  <c r="C605" i="12"/>
  <c r="F604" i="12"/>
  <c r="D604" i="12"/>
  <c r="C604" i="12"/>
  <c r="F603" i="12"/>
  <c r="D603" i="12"/>
  <c r="C603" i="12"/>
  <c r="F602" i="12"/>
  <c r="D602" i="12"/>
  <c r="C602" i="12"/>
  <c r="F601" i="12"/>
  <c r="D601" i="12"/>
  <c r="C601" i="12"/>
  <c r="F600" i="12"/>
  <c r="D600" i="12"/>
  <c r="C600" i="12"/>
  <c r="F599" i="12"/>
  <c r="D599" i="12"/>
  <c r="C599" i="12"/>
  <c r="F598" i="12"/>
  <c r="D598" i="12"/>
  <c r="C598" i="12"/>
  <c r="F597" i="12"/>
  <c r="D597" i="12"/>
  <c r="C597" i="12"/>
  <c r="F596" i="12"/>
  <c r="D596" i="12"/>
  <c r="C596" i="12"/>
  <c r="F595" i="12"/>
  <c r="D595" i="12"/>
  <c r="C595" i="12"/>
  <c r="F594" i="12"/>
  <c r="D594" i="12"/>
  <c r="C594" i="12"/>
  <c r="F593" i="12"/>
  <c r="D593" i="12"/>
  <c r="C593" i="12"/>
  <c r="F592" i="12"/>
  <c r="D592" i="12"/>
  <c r="C592" i="12"/>
  <c r="F591" i="12"/>
  <c r="D591" i="12"/>
  <c r="C591" i="12"/>
  <c r="F590" i="12"/>
  <c r="D590" i="12"/>
  <c r="C590" i="12"/>
  <c r="F589" i="12"/>
  <c r="D589" i="12"/>
  <c r="C589" i="12"/>
  <c r="F588" i="12"/>
  <c r="D588" i="12"/>
  <c r="C588" i="12"/>
  <c r="F587" i="12"/>
  <c r="D587" i="12"/>
  <c r="C587" i="12"/>
  <c r="F586" i="12"/>
  <c r="D586" i="12"/>
  <c r="C586" i="12"/>
  <c r="F585" i="12"/>
  <c r="D585" i="12"/>
  <c r="C585" i="12"/>
  <c r="F584" i="12"/>
  <c r="D584" i="12"/>
  <c r="C584" i="12"/>
  <c r="F583" i="12"/>
  <c r="D583" i="12"/>
  <c r="C583" i="12"/>
  <c r="F582" i="12"/>
  <c r="D582" i="12"/>
  <c r="C582" i="12"/>
  <c r="F581" i="12"/>
  <c r="D581" i="12"/>
  <c r="C581" i="12"/>
  <c r="F580" i="12"/>
  <c r="D580" i="12"/>
  <c r="C580" i="12"/>
  <c r="F579" i="12"/>
  <c r="D579" i="12"/>
  <c r="C579" i="12"/>
  <c r="F578" i="12"/>
  <c r="D578" i="12"/>
  <c r="C578" i="12"/>
  <c r="F577" i="12"/>
  <c r="D577" i="12"/>
  <c r="C577" i="12"/>
  <c r="F576" i="12"/>
  <c r="D576" i="12"/>
  <c r="C576" i="12"/>
  <c r="F575" i="12"/>
  <c r="D575" i="12"/>
  <c r="C575" i="12"/>
  <c r="F574" i="12"/>
  <c r="D574" i="12"/>
  <c r="C574" i="12"/>
  <c r="F573" i="12"/>
  <c r="D573" i="12"/>
  <c r="C573" i="12"/>
  <c r="F572" i="12"/>
  <c r="D572" i="12"/>
  <c r="C572" i="12"/>
  <c r="F571" i="12"/>
  <c r="D571" i="12"/>
  <c r="C571" i="12"/>
  <c r="F570" i="12"/>
  <c r="D570" i="12"/>
  <c r="C570" i="12"/>
  <c r="F569" i="12"/>
  <c r="D569" i="12"/>
  <c r="C569" i="12"/>
  <c r="F568" i="12"/>
  <c r="D568" i="12"/>
  <c r="C568" i="12"/>
  <c r="F567" i="12"/>
  <c r="D567" i="12"/>
  <c r="C567" i="12"/>
  <c r="F566" i="12"/>
  <c r="D566" i="12"/>
  <c r="C566" i="12"/>
  <c r="F565" i="12"/>
  <c r="D565" i="12"/>
  <c r="C565" i="12"/>
  <c r="F564" i="12"/>
  <c r="D564" i="12"/>
  <c r="C564" i="12"/>
  <c r="F563" i="12"/>
  <c r="D563" i="12"/>
  <c r="C563" i="12"/>
  <c r="F562" i="12"/>
  <c r="D562" i="12"/>
  <c r="C562" i="12"/>
  <c r="F561" i="12"/>
  <c r="D561" i="12"/>
  <c r="C561" i="12"/>
  <c r="F560" i="12"/>
  <c r="D560" i="12"/>
  <c r="C560" i="12"/>
  <c r="F559" i="12"/>
  <c r="D559" i="12"/>
  <c r="C559" i="12"/>
  <c r="F558" i="12"/>
  <c r="D558" i="12"/>
  <c r="C558" i="12"/>
  <c r="F557" i="12"/>
  <c r="D557" i="12"/>
  <c r="C557" i="12"/>
  <c r="F556" i="12"/>
  <c r="D556" i="12"/>
  <c r="C556" i="12"/>
  <c r="F555" i="12"/>
  <c r="D555" i="12"/>
  <c r="C555" i="12"/>
  <c r="F554" i="12"/>
  <c r="D554" i="12"/>
  <c r="C554" i="12"/>
  <c r="F553" i="12"/>
  <c r="D553" i="12"/>
  <c r="C553" i="12"/>
  <c r="F552" i="12"/>
  <c r="D552" i="12"/>
  <c r="C552" i="12"/>
  <c r="F551" i="12"/>
  <c r="D551" i="12"/>
  <c r="C551" i="12"/>
  <c r="F550" i="12"/>
  <c r="D550" i="12"/>
  <c r="C550" i="12"/>
  <c r="F549" i="12"/>
  <c r="D549" i="12"/>
  <c r="C549" i="12"/>
  <c r="F548" i="12"/>
  <c r="D548" i="12"/>
  <c r="C548" i="12"/>
  <c r="F547" i="12"/>
  <c r="D547" i="12"/>
  <c r="C547" i="12"/>
  <c r="F546" i="12"/>
  <c r="D546" i="12"/>
  <c r="C546" i="12"/>
  <c r="F545" i="12"/>
  <c r="D545" i="12"/>
  <c r="C545" i="12"/>
  <c r="F544" i="12"/>
  <c r="D544" i="12"/>
  <c r="C544" i="12"/>
  <c r="F543" i="12"/>
  <c r="D543" i="12"/>
  <c r="C543" i="12"/>
  <c r="F542" i="12"/>
  <c r="D542" i="12"/>
  <c r="C542" i="12"/>
  <c r="F541" i="12"/>
  <c r="D541" i="12"/>
  <c r="C541" i="12"/>
  <c r="F540" i="12"/>
  <c r="D540" i="12"/>
  <c r="C540" i="12"/>
  <c r="F539" i="12"/>
  <c r="D539" i="12"/>
  <c r="C539" i="12"/>
  <c r="F538" i="12"/>
  <c r="D538" i="12"/>
  <c r="C538" i="12"/>
  <c r="F537" i="12"/>
  <c r="D537" i="12"/>
  <c r="C537" i="12"/>
  <c r="F536" i="12"/>
  <c r="D536" i="12"/>
  <c r="C536" i="12"/>
  <c r="F535" i="12"/>
  <c r="D535" i="12"/>
  <c r="C535" i="12"/>
  <c r="F534" i="12"/>
  <c r="D534" i="12"/>
  <c r="C534" i="12"/>
  <c r="F533" i="12"/>
  <c r="D533" i="12"/>
  <c r="C533" i="12"/>
  <c r="F532" i="12"/>
  <c r="D532" i="12"/>
  <c r="C532" i="12"/>
  <c r="F531" i="12"/>
  <c r="D531" i="12"/>
  <c r="C531" i="12"/>
  <c r="F530" i="12"/>
  <c r="D530" i="12"/>
  <c r="C530" i="12"/>
  <c r="F529" i="12"/>
  <c r="D529" i="12"/>
  <c r="C529" i="12"/>
  <c r="F528" i="12"/>
  <c r="D528" i="12"/>
  <c r="C528" i="12"/>
  <c r="F527" i="12"/>
  <c r="D527" i="12"/>
  <c r="C527" i="12"/>
  <c r="F526" i="12"/>
  <c r="D526" i="12"/>
  <c r="C526" i="12"/>
  <c r="F525" i="12"/>
  <c r="D525" i="12"/>
  <c r="C525" i="12"/>
  <c r="F524" i="12"/>
  <c r="D524" i="12"/>
  <c r="C524" i="12"/>
  <c r="F523" i="12"/>
  <c r="D523" i="12"/>
  <c r="C523" i="12"/>
  <c r="F522" i="12"/>
  <c r="D522" i="12"/>
  <c r="C522" i="12"/>
  <c r="F521" i="12"/>
  <c r="D521" i="12"/>
  <c r="C521" i="12"/>
  <c r="F520" i="12"/>
  <c r="D520" i="12"/>
  <c r="C520" i="12"/>
  <c r="F519" i="12"/>
  <c r="D519" i="12"/>
  <c r="C519" i="12"/>
  <c r="F518" i="12"/>
  <c r="D518" i="12"/>
  <c r="C518" i="12"/>
  <c r="F517" i="12"/>
  <c r="D517" i="12"/>
  <c r="C517" i="12"/>
  <c r="F516" i="12"/>
  <c r="D516" i="12"/>
  <c r="C516" i="12"/>
  <c r="F515" i="12"/>
  <c r="D515" i="12"/>
  <c r="C515" i="12"/>
  <c r="F514" i="12"/>
  <c r="D514" i="12"/>
  <c r="C514" i="12"/>
  <c r="F513" i="12"/>
  <c r="D513" i="12"/>
  <c r="C513" i="12"/>
  <c r="F512" i="12"/>
  <c r="D512" i="12"/>
  <c r="C512" i="12"/>
  <c r="F511" i="12"/>
  <c r="D511" i="12"/>
  <c r="C511" i="12"/>
  <c r="F510" i="12"/>
  <c r="D510" i="12"/>
  <c r="C510" i="12"/>
  <c r="F509" i="12"/>
  <c r="D509" i="12"/>
  <c r="C509" i="12"/>
  <c r="F508" i="12"/>
  <c r="D508" i="12"/>
  <c r="C508" i="12"/>
  <c r="F507" i="12"/>
  <c r="D507" i="12"/>
  <c r="C507" i="12"/>
  <c r="F506" i="12"/>
  <c r="D506" i="12"/>
  <c r="C506" i="12"/>
  <c r="F505" i="12"/>
  <c r="D505" i="12"/>
  <c r="C505" i="12"/>
  <c r="F504" i="12"/>
  <c r="D504" i="12"/>
  <c r="C504" i="12"/>
  <c r="F503" i="12"/>
  <c r="D503" i="12"/>
  <c r="C503" i="12"/>
  <c r="F502" i="12"/>
  <c r="D502" i="12"/>
  <c r="C502" i="12"/>
  <c r="F501" i="12"/>
  <c r="D501" i="12"/>
  <c r="C501" i="12"/>
  <c r="F500" i="12"/>
  <c r="D500" i="12"/>
  <c r="C500" i="12"/>
  <c r="F499" i="12"/>
  <c r="D499" i="12"/>
  <c r="C499" i="12"/>
  <c r="F498" i="12"/>
  <c r="D498" i="12"/>
  <c r="C498" i="12"/>
  <c r="F497" i="12"/>
  <c r="D497" i="12"/>
  <c r="C497" i="12"/>
  <c r="F496" i="12"/>
  <c r="D496" i="12"/>
  <c r="C496" i="12"/>
  <c r="F495" i="12"/>
  <c r="D495" i="12"/>
  <c r="C495" i="12"/>
  <c r="F494" i="12"/>
  <c r="D494" i="12"/>
  <c r="C494" i="12"/>
  <c r="F493" i="12"/>
  <c r="D493" i="12"/>
  <c r="C493" i="12"/>
  <c r="F492" i="12"/>
  <c r="D492" i="12"/>
  <c r="C492" i="12"/>
  <c r="F491" i="12"/>
  <c r="D491" i="12"/>
  <c r="C491" i="12"/>
  <c r="F490" i="12"/>
  <c r="D490" i="12"/>
  <c r="C490" i="12"/>
  <c r="F489" i="12"/>
  <c r="D489" i="12"/>
  <c r="C489" i="12"/>
  <c r="F488" i="12"/>
  <c r="D488" i="12"/>
  <c r="C488" i="12"/>
  <c r="F487" i="12"/>
  <c r="D487" i="12"/>
  <c r="C487" i="12"/>
  <c r="F486" i="12"/>
  <c r="D486" i="12"/>
  <c r="C486" i="12"/>
  <c r="F485" i="12"/>
  <c r="D485" i="12"/>
  <c r="C485" i="12"/>
  <c r="F484" i="12"/>
  <c r="D484" i="12"/>
  <c r="C484" i="12"/>
  <c r="F483" i="12"/>
  <c r="D483" i="12"/>
  <c r="C483" i="12"/>
  <c r="F482" i="12"/>
  <c r="D482" i="12"/>
  <c r="C482" i="12"/>
  <c r="F481" i="12"/>
  <c r="D481" i="12"/>
  <c r="C481" i="12"/>
  <c r="F480" i="12"/>
  <c r="D480" i="12"/>
  <c r="C480" i="12"/>
  <c r="F479" i="12"/>
  <c r="D479" i="12"/>
  <c r="C479" i="12"/>
  <c r="F478" i="12"/>
  <c r="D478" i="12"/>
  <c r="C478" i="12"/>
  <c r="F477" i="12"/>
  <c r="D477" i="12"/>
  <c r="C477" i="12"/>
  <c r="F476" i="12"/>
  <c r="D476" i="12"/>
  <c r="C476" i="12"/>
  <c r="F475" i="12"/>
  <c r="D475" i="12"/>
  <c r="C475" i="12"/>
  <c r="F474" i="12"/>
  <c r="D474" i="12"/>
  <c r="C474" i="12"/>
  <c r="F473" i="12"/>
  <c r="D473" i="12"/>
  <c r="C473" i="12"/>
  <c r="F472" i="12"/>
  <c r="D472" i="12"/>
  <c r="C472" i="12"/>
  <c r="F471" i="12"/>
  <c r="D471" i="12"/>
  <c r="C471" i="12"/>
  <c r="F470" i="12"/>
  <c r="D470" i="12"/>
  <c r="C470" i="12"/>
  <c r="F469" i="12"/>
  <c r="D469" i="12"/>
  <c r="C469" i="12"/>
  <c r="F468" i="12"/>
  <c r="D468" i="12"/>
  <c r="C468" i="12"/>
  <c r="F467" i="12"/>
  <c r="D467" i="12"/>
  <c r="C467" i="12"/>
  <c r="F466" i="12"/>
  <c r="D466" i="12"/>
  <c r="C466" i="12"/>
  <c r="F465" i="12"/>
  <c r="D465" i="12"/>
  <c r="C465" i="12"/>
  <c r="F464" i="12"/>
  <c r="D464" i="12"/>
  <c r="C464" i="12"/>
  <c r="F463" i="12"/>
  <c r="D463" i="12"/>
  <c r="C463" i="12"/>
  <c r="F462" i="12"/>
  <c r="D462" i="12"/>
  <c r="C462" i="12"/>
  <c r="F461" i="12"/>
  <c r="D461" i="12"/>
  <c r="C461" i="12"/>
  <c r="F460" i="12"/>
  <c r="D460" i="12"/>
  <c r="C460" i="12"/>
  <c r="F459" i="12"/>
  <c r="D459" i="12"/>
  <c r="C459" i="12"/>
  <c r="F458" i="12"/>
  <c r="D458" i="12"/>
  <c r="C458" i="12"/>
  <c r="F457" i="12"/>
  <c r="D457" i="12"/>
  <c r="C457" i="12"/>
  <c r="F456" i="12"/>
  <c r="D456" i="12"/>
  <c r="C456" i="12"/>
  <c r="F455" i="12"/>
  <c r="D455" i="12"/>
  <c r="C455" i="12"/>
  <c r="F454" i="12"/>
  <c r="D454" i="12"/>
  <c r="C454" i="12"/>
  <c r="F453" i="12"/>
  <c r="D453" i="12"/>
  <c r="C453" i="12"/>
  <c r="F452" i="12"/>
  <c r="D452" i="12"/>
  <c r="C452" i="12"/>
  <c r="F451" i="12"/>
  <c r="D451" i="12"/>
  <c r="C451" i="12"/>
  <c r="F450" i="12"/>
  <c r="D450" i="12"/>
  <c r="C450" i="12"/>
  <c r="F449" i="12"/>
  <c r="D449" i="12"/>
  <c r="C449" i="12"/>
  <c r="F448" i="12"/>
  <c r="D448" i="12"/>
  <c r="C448" i="12"/>
  <c r="F447" i="12"/>
  <c r="D447" i="12"/>
  <c r="C447" i="12"/>
  <c r="F446" i="12"/>
  <c r="D446" i="12"/>
  <c r="C446" i="12"/>
  <c r="F445" i="12"/>
  <c r="D445" i="12"/>
  <c r="C445" i="12"/>
  <c r="F444" i="12"/>
  <c r="D444" i="12"/>
  <c r="C444" i="12"/>
  <c r="F443" i="12"/>
  <c r="D443" i="12"/>
  <c r="C443" i="12"/>
  <c r="F442" i="12"/>
  <c r="D442" i="12"/>
  <c r="C442" i="12"/>
  <c r="F441" i="12"/>
  <c r="D441" i="12"/>
  <c r="C441" i="12"/>
  <c r="F440" i="12"/>
  <c r="D440" i="12"/>
  <c r="C440" i="12"/>
  <c r="F439" i="12"/>
  <c r="D439" i="12"/>
  <c r="C439" i="12"/>
  <c r="F438" i="12"/>
  <c r="D438" i="12"/>
  <c r="C438" i="12"/>
  <c r="F437" i="12"/>
  <c r="D437" i="12"/>
  <c r="C437" i="12"/>
  <c r="F436" i="12"/>
  <c r="D436" i="12"/>
  <c r="C436" i="12"/>
  <c r="F435" i="12"/>
  <c r="D435" i="12"/>
  <c r="C435" i="12"/>
  <c r="F434" i="12"/>
  <c r="D434" i="12"/>
  <c r="C434" i="12"/>
  <c r="F433" i="12"/>
  <c r="D433" i="12"/>
  <c r="C433" i="12"/>
  <c r="F432" i="12"/>
  <c r="D432" i="12"/>
  <c r="C432" i="12"/>
  <c r="F431" i="12"/>
  <c r="D431" i="12"/>
  <c r="C431" i="12"/>
  <c r="F430" i="12"/>
  <c r="D430" i="12"/>
  <c r="C430" i="12"/>
  <c r="F429" i="12"/>
  <c r="D429" i="12"/>
  <c r="C429" i="12"/>
  <c r="F428" i="12"/>
  <c r="D428" i="12"/>
  <c r="C428" i="12"/>
  <c r="F427" i="12"/>
  <c r="D427" i="12"/>
  <c r="C427" i="12"/>
  <c r="F426" i="12"/>
  <c r="D426" i="12"/>
  <c r="C426" i="12"/>
  <c r="F425" i="12"/>
  <c r="D425" i="12"/>
  <c r="C425" i="12"/>
  <c r="F424" i="12"/>
  <c r="D424" i="12"/>
  <c r="C424" i="12"/>
  <c r="F423" i="12"/>
  <c r="D423" i="12"/>
  <c r="C423" i="12"/>
  <c r="F422" i="12"/>
  <c r="D422" i="12"/>
  <c r="C422" i="12"/>
  <c r="F421" i="12"/>
  <c r="D421" i="12"/>
  <c r="C421" i="12"/>
  <c r="F420" i="12"/>
  <c r="D420" i="12"/>
  <c r="C420" i="12"/>
  <c r="F419" i="12"/>
  <c r="D419" i="12"/>
  <c r="C419" i="12"/>
  <c r="F418" i="12"/>
  <c r="D418" i="12"/>
  <c r="C418" i="12"/>
  <c r="F417" i="12"/>
  <c r="D417" i="12"/>
  <c r="C417" i="12"/>
  <c r="F416" i="12"/>
  <c r="D416" i="12"/>
  <c r="C416" i="12"/>
  <c r="F415" i="12"/>
  <c r="D415" i="12"/>
  <c r="C415" i="12"/>
  <c r="F414" i="12"/>
  <c r="D414" i="12"/>
  <c r="C414" i="12"/>
  <c r="F413" i="12"/>
  <c r="D413" i="12"/>
  <c r="C413" i="12"/>
  <c r="F412" i="12"/>
  <c r="D412" i="12"/>
  <c r="C412" i="12"/>
  <c r="F411" i="12"/>
  <c r="D411" i="12"/>
  <c r="C411" i="12"/>
  <c r="F410" i="12"/>
  <c r="D410" i="12"/>
  <c r="C410" i="12"/>
  <c r="F409" i="12"/>
  <c r="D409" i="12"/>
  <c r="C409" i="12"/>
  <c r="F408" i="12"/>
  <c r="D408" i="12"/>
  <c r="C408" i="12"/>
  <c r="F407" i="12"/>
  <c r="D407" i="12"/>
  <c r="C407" i="12"/>
  <c r="F406" i="12"/>
  <c r="D406" i="12"/>
  <c r="C406" i="12"/>
  <c r="F405" i="12"/>
  <c r="D405" i="12"/>
  <c r="C405" i="12"/>
  <c r="F404" i="12"/>
  <c r="D404" i="12"/>
  <c r="C404" i="12"/>
  <c r="F403" i="12"/>
  <c r="D403" i="12"/>
  <c r="C403" i="12"/>
  <c r="F402" i="12"/>
  <c r="D402" i="12"/>
  <c r="C402" i="12"/>
  <c r="F401" i="12"/>
  <c r="D401" i="12"/>
  <c r="C401" i="12"/>
  <c r="F400" i="12"/>
  <c r="D400" i="12"/>
  <c r="C400" i="12"/>
  <c r="F399" i="12"/>
  <c r="D399" i="12"/>
  <c r="C399" i="12"/>
  <c r="F398" i="12"/>
  <c r="D398" i="12"/>
  <c r="C398" i="12"/>
  <c r="F397" i="12"/>
  <c r="D397" i="12"/>
  <c r="C397" i="12"/>
  <c r="F396" i="12"/>
  <c r="D396" i="12"/>
  <c r="C396" i="12"/>
  <c r="F395" i="12"/>
  <c r="D395" i="12"/>
  <c r="C395" i="12"/>
  <c r="F394" i="12"/>
  <c r="D394" i="12"/>
  <c r="C394" i="12"/>
  <c r="F393" i="12"/>
  <c r="D393" i="12"/>
  <c r="C393" i="12"/>
  <c r="F392" i="12"/>
  <c r="D392" i="12"/>
  <c r="C392" i="12"/>
  <c r="F391" i="12"/>
  <c r="D391" i="12"/>
  <c r="C391" i="12"/>
  <c r="F390" i="12"/>
  <c r="D390" i="12"/>
  <c r="C390" i="12"/>
  <c r="F389" i="12"/>
  <c r="D389" i="12"/>
  <c r="C389" i="12"/>
  <c r="F388" i="12"/>
  <c r="D388" i="12"/>
  <c r="C388" i="12"/>
  <c r="F387" i="12"/>
  <c r="D387" i="12"/>
  <c r="C387" i="12"/>
  <c r="F386" i="12"/>
  <c r="D386" i="12"/>
  <c r="C386" i="12"/>
  <c r="F385" i="12"/>
  <c r="D385" i="12"/>
  <c r="C385" i="12"/>
  <c r="F384" i="12"/>
  <c r="D384" i="12"/>
  <c r="C384" i="12"/>
  <c r="F383" i="12"/>
  <c r="D383" i="12"/>
  <c r="C383" i="12"/>
  <c r="F382" i="12"/>
  <c r="D382" i="12"/>
  <c r="C382" i="12"/>
  <c r="F381" i="12"/>
  <c r="D381" i="12"/>
  <c r="C381" i="12"/>
  <c r="F380" i="12"/>
  <c r="D380" i="12"/>
  <c r="C380" i="12"/>
  <c r="F379" i="12"/>
  <c r="D379" i="12"/>
  <c r="C379" i="12"/>
  <c r="F378" i="12"/>
  <c r="D378" i="12"/>
  <c r="C378" i="12"/>
  <c r="F377" i="12"/>
  <c r="D377" i="12"/>
  <c r="C377" i="12"/>
  <c r="F376" i="12"/>
  <c r="D376" i="12"/>
  <c r="C376" i="12"/>
  <c r="F375" i="12"/>
  <c r="D375" i="12"/>
  <c r="C375" i="12"/>
  <c r="F374" i="12"/>
  <c r="D374" i="12"/>
  <c r="C374" i="12"/>
  <c r="F373" i="12"/>
  <c r="D373" i="12"/>
  <c r="C373" i="12"/>
  <c r="F372" i="12"/>
  <c r="D372" i="12"/>
  <c r="C372" i="12"/>
  <c r="F371" i="12"/>
  <c r="D371" i="12"/>
  <c r="C371" i="12"/>
  <c r="F370" i="12"/>
  <c r="D370" i="12"/>
  <c r="C370" i="12"/>
  <c r="F369" i="12"/>
  <c r="D369" i="12"/>
  <c r="C369" i="12"/>
  <c r="F368" i="12"/>
  <c r="D368" i="12"/>
  <c r="C368" i="12"/>
  <c r="F367" i="12"/>
  <c r="D367" i="12"/>
  <c r="C367" i="12"/>
  <c r="F366" i="12"/>
  <c r="D366" i="12"/>
  <c r="C366" i="12"/>
  <c r="F365" i="12"/>
  <c r="D365" i="12"/>
  <c r="C365" i="12"/>
  <c r="F364" i="12"/>
  <c r="D364" i="12"/>
  <c r="C364" i="12"/>
  <c r="F363" i="12"/>
  <c r="D363" i="12"/>
  <c r="C363" i="12"/>
  <c r="F362" i="12"/>
  <c r="D362" i="12"/>
  <c r="C362" i="12"/>
  <c r="F361" i="12"/>
  <c r="D361" i="12"/>
  <c r="C361" i="12"/>
  <c r="F360" i="12"/>
  <c r="D360" i="12"/>
  <c r="C360" i="12"/>
  <c r="F359" i="12"/>
  <c r="D359" i="12"/>
  <c r="C359" i="12"/>
  <c r="F358" i="12"/>
  <c r="D358" i="12"/>
  <c r="C358" i="12"/>
  <c r="F357" i="12"/>
  <c r="D357" i="12"/>
  <c r="C357" i="12"/>
  <c r="F356" i="12"/>
  <c r="D356" i="12"/>
  <c r="C356" i="12"/>
  <c r="F355" i="12"/>
  <c r="D355" i="12"/>
  <c r="C355" i="12"/>
  <c r="F354" i="12"/>
  <c r="D354" i="12"/>
  <c r="C354" i="12"/>
  <c r="F353" i="12"/>
  <c r="D353" i="12"/>
  <c r="C353" i="12"/>
  <c r="F352" i="12"/>
  <c r="D352" i="12"/>
  <c r="C352" i="12"/>
  <c r="F351" i="12"/>
  <c r="D351" i="12"/>
  <c r="C351" i="12"/>
  <c r="F350" i="12"/>
  <c r="D350" i="12"/>
  <c r="C350" i="12"/>
  <c r="F349" i="12"/>
  <c r="D349" i="12"/>
  <c r="C349" i="12"/>
  <c r="F348" i="12"/>
  <c r="D348" i="12"/>
  <c r="C348" i="12"/>
  <c r="F347" i="12"/>
  <c r="D347" i="12"/>
  <c r="C347" i="12"/>
  <c r="F346" i="12"/>
  <c r="D346" i="12"/>
  <c r="C346" i="12"/>
  <c r="F345" i="12"/>
  <c r="D345" i="12"/>
  <c r="C345" i="12"/>
  <c r="F344" i="12"/>
  <c r="D344" i="12"/>
  <c r="C344" i="12"/>
  <c r="F343" i="12"/>
  <c r="D343" i="12"/>
  <c r="C343" i="12"/>
  <c r="F342" i="12"/>
  <c r="D342" i="12"/>
  <c r="C342" i="12"/>
  <c r="F341" i="12"/>
  <c r="D341" i="12"/>
  <c r="C341" i="12"/>
  <c r="F340" i="12"/>
  <c r="D340" i="12"/>
  <c r="C340" i="12"/>
  <c r="F339" i="12"/>
  <c r="D339" i="12"/>
  <c r="C339" i="12"/>
  <c r="F338" i="12"/>
  <c r="D338" i="12"/>
  <c r="C338" i="12"/>
  <c r="F337" i="12"/>
  <c r="D337" i="12"/>
  <c r="C337" i="12"/>
  <c r="F336" i="12"/>
  <c r="D336" i="12"/>
  <c r="C336" i="12"/>
  <c r="F335" i="12"/>
  <c r="D335" i="12"/>
  <c r="C335" i="12"/>
  <c r="F334" i="12"/>
  <c r="D334" i="12"/>
  <c r="C334" i="12"/>
  <c r="F333" i="12"/>
  <c r="D333" i="12"/>
  <c r="C333" i="12"/>
  <c r="F332" i="12"/>
  <c r="D332" i="12"/>
  <c r="C332" i="12"/>
  <c r="F331" i="12"/>
  <c r="D331" i="12"/>
  <c r="C331" i="12"/>
  <c r="F330" i="12"/>
  <c r="D330" i="12"/>
  <c r="C330" i="12"/>
  <c r="F329" i="12"/>
  <c r="D329" i="12"/>
  <c r="C329" i="12"/>
  <c r="F328" i="12"/>
  <c r="D328" i="12"/>
  <c r="C328" i="12"/>
  <c r="F327" i="12"/>
  <c r="D327" i="12"/>
  <c r="C327" i="12"/>
  <c r="F326" i="12"/>
  <c r="D326" i="12"/>
  <c r="C326" i="12"/>
  <c r="F325" i="12"/>
  <c r="D325" i="12"/>
  <c r="C325" i="12"/>
  <c r="F324" i="12"/>
  <c r="D324" i="12"/>
  <c r="C324" i="12"/>
  <c r="F323" i="12"/>
  <c r="D323" i="12"/>
  <c r="C323" i="12"/>
  <c r="F322" i="12"/>
  <c r="D322" i="12"/>
  <c r="C322" i="12"/>
  <c r="F321" i="12"/>
  <c r="D321" i="12"/>
  <c r="C321" i="12"/>
  <c r="F320" i="12"/>
  <c r="D320" i="12"/>
  <c r="C320" i="12"/>
  <c r="F319" i="12"/>
  <c r="D319" i="12"/>
  <c r="C319" i="12"/>
  <c r="F318" i="12"/>
  <c r="D318" i="12"/>
  <c r="C318" i="12"/>
  <c r="F317" i="12"/>
  <c r="D317" i="12"/>
  <c r="C317" i="12"/>
  <c r="F316" i="12"/>
  <c r="D316" i="12"/>
  <c r="C316" i="12"/>
  <c r="F315" i="12"/>
  <c r="D315" i="12"/>
  <c r="C315" i="12"/>
  <c r="F314" i="12"/>
  <c r="D314" i="12"/>
  <c r="C314" i="12"/>
  <c r="F313" i="12"/>
  <c r="D313" i="12"/>
  <c r="C313" i="12"/>
  <c r="F312" i="12"/>
  <c r="D312" i="12"/>
  <c r="C312" i="12"/>
  <c r="F311" i="12"/>
  <c r="D311" i="12"/>
  <c r="C311" i="12"/>
  <c r="F310" i="12"/>
  <c r="D310" i="12"/>
  <c r="C310" i="12"/>
  <c r="F309" i="12"/>
  <c r="D309" i="12"/>
  <c r="C309" i="12"/>
  <c r="F308" i="12"/>
  <c r="D308" i="12"/>
  <c r="C308" i="12"/>
  <c r="F307" i="12"/>
  <c r="D307" i="12"/>
  <c r="C307" i="12"/>
  <c r="F306" i="12"/>
  <c r="D306" i="12"/>
  <c r="C306" i="12"/>
  <c r="F305" i="12"/>
  <c r="D305" i="12"/>
  <c r="C305" i="12"/>
  <c r="F304" i="12"/>
  <c r="D304" i="12"/>
  <c r="C304" i="12"/>
  <c r="F303" i="12"/>
  <c r="D303" i="12"/>
  <c r="C303" i="12"/>
  <c r="F302" i="12"/>
  <c r="D302" i="12"/>
  <c r="C302" i="12"/>
  <c r="F301" i="12"/>
  <c r="D301" i="12"/>
  <c r="C301" i="12"/>
  <c r="F300" i="12"/>
  <c r="D300" i="12"/>
  <c r="C300" i="12"/>
  <c r="F299" i="12"/>
  <c r="D299" i="12"/>
  <c r="C299" i="12"/>
  <c r="F298" i="12"/>
  <c r="D298" i="12"/>
  <c r="C298" i="12"/>
  <c r="F297" i="12"/>
  <c r="D297" i="12"/>
  <c r="C297" i="12"/>
  <c r="F296" i="12"/>
  <c r="D296" i="12"/>
  <c r="C296" i="12"/>
  <c r="F295" i="12"/>
  <c r="D295" i="12"/>
  <c r="C295" i="12"/>
  <c r="F294" i="12"/>
  <c r="D294" i="12"/>
  <c r="C294" i="12"/>
  <c r="F293" i="12"/>
  <c r="D293" i="12"/>
  <c r="C293" i="12"/>
  <c r="F292" i="12"/>
  <c r="D292" i="12"/>
  <c r="C292" i="12"/>
  <c r="F291" i="12"/>
  <c r="D291" i="12"/>
  <c r="C291" i="12"/>
  <c r="F290" i="12"/>
  <c r="D290" i="12"/>
  <c r="C290" i="12"/>
  <c r="F289" i="12"/>
  <c r="D289" i="12"/>
  <c r="C289" i="12"/>
  <c r="F288" i="12"/>
  <c r="D288" i="12"/>
  <c r="C288" i="12"/>
  <c r="F287" i="12"/>
  <c r="D287" i="12"/>
  <c r="C287" i="12"/>
  <c r="F286" i="12"/>
  <c r="D286" i="12"/>
  <c r="C286" i="12"/>
  <c r="F285" i="12"/>
  <c r="D285" i="12"/>
  <c r="C285" i="12"/>
  <c r="F284" i="12"/>
  <c r="D284" i="12"/>
  <c r="C284" i="12"/>
  <c r="F283" i="12"/>
  <c r="D283" i="12"/>
  <c r="C283" i="12"/>
  <c r="F282" i="12"/>
  <c r="D282" i="12"/>
  <c r="C282" i="12"/>
  <c r="F281" i="12"/>
  <c r="D281" i="12"/>
  <c r="C281" i="12"/>
  <c r="F280" i="12"/>
  <c r="D280" i="12"/>
  <c r="C280" i="12"/>
  <c r="F279" i="12"/>
  <c r="D279" i="12"/>
  <c r="C279" i="12"/>
  <c r="F278" i="12"/>
  <c r="D278" i="12"/>
  <c r="C278" i="12"/>
  <c r="F277" i="12"/>
  <c r="D277" i="12"/>
  <c r="C277" i="12"/>
  <c r="F276" i="12"/>
  <c r="D276" i="12"/>
  <c r="C276" i="12"/>
  <c r="F275" i="12"/>
  <c r="D275" i="12"/>
  <c r="C275" i="12"/>
  <c r="F274" i="12"/>
  <c r="D274" i="12"/>
  <c r="C274" i="12"/>
  <c r="F273" i="12"/>
  <c r="D273" i="12"/>
  <c r="C273" i="12"/>
  <c r="F272" i="12"/>
  <c r="D272" i="12"/>
  <c r="C272" i="12"/>
  <c r="F271" i="12"/>
  <c r="D271" i="12"/>
  <c r="C271" i="12"/>
  <c r="F270" i="12"/>
  <c r="D270" i="12"/>
  <c r="C270" i="12"/>
  <c r="F269" i="12"/>
  <c r="D269" i="12"/>
  <c r="C269" i="12"/>
  <c r="F268" i="12"/>
  <c r="D268" i="12"/>
  <c r="C268" i="12"/>
  <c r="F267" i="12"/>
  <c r="D267" i="12"/>
  <c r="C267" i="12"/>
  <c r="F266" i="12"/>
  <c r="D266" i="12"/>
  <c r="C266" i="12"/>
  <c r="F265" i="12"/>
  <c r="D265" i="12"/>
  <c r="C265" i="12"/>
  <c r="F264" i="12"/>
  <c r="D264" i="12"/>
  <c r="C264" i="12"/>
  <c r="F263" i="12"/>
  <c r="D263" i="12"/>
  <c r="C263" i="12"/>
  <c r="F262" i="12"/>
  <c r="D262" i="12"/>
  <c r="C262" i="12"/>
  <c r="F261" i="12"/>
  <c r="D261" i="12"/>
  <c r="C261" i="12"/>
  <c r="F260" i="12"/>
  <c r="D260" i="12"/>
  <c r="C260" i="12"/>
  <c r="F259" i="12"/>
  <c r="D259" i="12"/>
  <c r="C259" i="12"/>
  <c r="F258" i="12"/>
  <c r="D258" i="12"/>
  <c r="C258" i="12"/>
  <c r="F257" i="12"/>
  <c r="D257" i="12"/>
  <c r="C257" i="12"/>
  <c r="F256" i="12"/>
  <c r="D256" i="12"/>
  <c r="C256" i="12"/>
  <c r="F255" i="12"/>
  <c r="D255" i="12"/>
  <c r="C255" i="12"/>
  <c r="F254" i="12"/>
  <c r="D254" i="12"/>
  <c r="C254" i="12"/>
  <c r="F253" i="12"/>
  <c r="D253" i="12"/>
  <c r="C253" i="12"/>
  <c r="F252" i="12"/>
  <c r="D252" i="12"/>
  <c r="C252" i="12"/>
  <c r="F251" i="12"/>
  <c r="D251" i="12"/>
  <c r="C251" i="12"/>
  <c r="F250" i="12"/>
  <c r="D250" i="12"/>
  <c r="C250" i="12"/>
  <c r="F249" i="12"/>
  <c r="D249" i="12"/>
  <c r="C249" i="12"/>
  <c r="F248" i="12"/>
  <c r="D248" i="12"/>
  <c r="C248" i="12"/>
  <c r="F247" i="12"/>
  <c r="D247" i="12"/>
  <c r="C247" i="12"/>
  <c r="F246" i="12"/>
  <c r="D246" i="12"/>
  <c r="C246" i="12"/>
  <c r="F245" i="12"/>
  <c r="D245" i="12"/>
  <c r="C245" i="12"/>
  <c r="F244" i="12"/>
  <c r="D244" i="12"/>
  <c r="C244" i="12"/>
  <c r="F243" i="12"/>
  <c r="D243" i="12"/>
  <c r="C243" i="12"/>
  <c r="F242" i="12"/>
  <c r="D242" i="12"/>
  <c r="C242" i="12"/>
  <c r="F241" i="12"/>
  <c r="D241" i="12"/>
  <c r="C241" i="12"/>
  <c r="F240" i="12"/>
  <c r="D240" i="12"/>
  <c r="C240" i="12"/>
  <c r="F239" i="12"/>
  <c r="D239" i="12"/>
  <c r="C239" i="12"/>
  <c r="F238" i="12"/>
  <c r="D238" i="12"/>
  <c r="C238" i="12"/>
  <c r="F237" i="12"/>
  <c r="D237" i="12"/>
  <c r="C237" i="12"/>
  <c r="F236" i="12"/>
  <c r="D236" i="12"/>
  <c r="C236" i="12"/>
  <c r="F235" i="12"/>
  <c r="D235" i="12"/>
  <c r="C235" i="12"/>
  <c r="F234" i="12"/>
  <c r="D234" i="12"/>
  <c r="C234" i="12"/>
  <c r="F233" i="12"/>
  <c r="D233" i="12"/>
  <c r="C233" i="12"/>
  <c r="F232" i="12"/>
  <c r="D232" i="12"/>
  <c r="C232" i="12"/>
  <c r="F231" i="12"/>
  <c r="D231" i="12"/>
  <c r="C231" i="12"/>
  <c r="F230" i="12"/>
  <c r="D230" i="12"/>
  <c r="C230" i="12"/>
  <c r="F229" i="12"/>
  <c r="D229" i="12"/>
  <c r="C229" i="12"/>
  <c r="F228" i="12"/>
  <c r="D228" i="12"/>
  <c r="C228" i="12"/>
  <c r="F227" i="12"/>
  <c r="D227" i="12"/>
  <c r="C227" i="12"/>
  <c r="F226" i="12"/>
  <c r="D226" i="12"/>
  <c r="C226" i="12"/>
  <c r="F225" i="12"/>
  <c r="D225" i="12"/>
  <c r="C225" i="12"/>
  <c r="F224" i="12"/>
  <c r="D224" i="12"/>
  <c r="C224" i="12"/>
  <c r="F223" i="12"/>
  <c r="D223" i="12"/>
  <c r="C223" i="12"/>
  <c r="F222" i="12"/>
  <c r="D222" i="12"/>
  <c r="C222" i="12"/>
  <c r="F221" i="12"/>
  <c r="D221" i="12"/>
  <c r="C221" i="12"/>
  <c r="F220" i="12"/>
  <c r="D220" i="12"/>
  <c r="C220" i="12"/>
  <c r="F219" i="12"/>
  <c r="D219" i="12"/>
  <c r="C219" i="12"/>
  <c r="F218" i="12"/>
  <c r="D218" i="12"/>
  <c r="C218" i="12"/>
  <c r="F217" i="12"/>
  <c r="D217" i="12"/>
  <c r="C217" i="12"/>
  <c r="F216" i="12"/>
  <c r="D216" i="12"/>
  <c r="C216" i="12"/>
  <c r="F215" i="12"/>
  <c r="D215" i="12"/>
  <c r="C215" i="12"/>
  <c r="F214" i="12"/>
  <c r="D214" i="12"/>
  <c r="C214" i="12"/>
  <c r="F213" i="12"/>
  <c r="D213" i="12"/>
  <c r="C213" i="12"/>
  <c r="F212" i="12"/>
  <c r="D212" i="12"/>
  <c r="C212" i="12"/>
  <c r="F211" i="12"/>
  <c r="D211" i="12"/>
  <c r="C211" i="12"/>
  <c r="F210" i="12"/>
  <c r="D210" i="12"/>
  <c r="C210" i="12"/>
  <c r="F209" i="12"/>
  <c r="D209" i="12"/>
  <c r="C209" i="12"/>
  <c r="F208" i="12"/>
  <c r="D208" i="12"/>
  <c r="C208" i="12"/>
  <c r="F207" i="12"/>
  <c r="D207" i="12"/>
  <c r="C207" i="12"/>
  <c r="F206" i="12"/>
  <c r="D206" i="12"/>
  <c r="C206" i="12"/>
  <c r="F205" i="12"/>
  <c r="D205" i="12"/>
  <c r="C205" i="12"/>
  <c r="F204" i="12"/>
  <c r="D204" i="12"/>
  <c r="C204" i="12"/>
  <c r="F203" i="12"/>
  <c r="D203" i="12"/>
  <c r="C203" i="12"/>
  <c r="F202" i="12"/>
  <c r="D202" i="12"/>
  <c r="C202" i="12"/>
  <c r="F201" i="12"/>
  <c r="D201" i="12"/>
  <c r="C201" i="12"/>
  <c r="F200" i="12"/>
  <c r="D200" i="12"/>
  <c r="C200" i="12"/>
  <c r="F199" i="12"/>
  <c r="D199" i="12"/>
  <c r="C199" i="12"/>
  <c r="F198" i="12"/>
  <c r="D198" i="12"/>
  <c r="C198" i="12"/>
  <c r="F197" i="12"/>
  <c r="D197" i="12"/>
  <c r="C197" i="12"/>
  <c r="F196" i="12"/>
  <c r="D196" i="12"/>
  <c r="C196" i="12"/>
  <c r="F195" i="12"/>
  <c r="D195" i="12"/>
  <c r="C195" i="12"/>
  <c r="F194" i="12"/>
  <c r="D194" i="12"/>
  <c r="C194" i="12"/>
  <c r="F193" i="12"/>
  <c r="D193" i="12"/>
  <c r="C193" i="12"/>
  <c r="F192" i="12"/>
  <c r="D192" i="12"/>
  <c r="C192" i="12"/>
  <c r="F191" i="12"/>
  <c r="D191" i="12"/>
  <c r="C191" i="12"/>
  <c r="F190" i="12"/>
  <c r="D190" i="12"/>
  <c r="C190" i="12"/>
  <c r="F189" i="12"/>
  <c r="D189" i="12"/>
  <c r="C189" i="12"/>
  <c r="F188" i="12"/>
  <c r="D188" i="12"/>
  <c r="C188" i="12"/>
  <c r="F187" i="12"/>
  <c r="D187" i="12"/>
  <c r="C187" i="12"/>
  <c r="F186" i="12"/>
  <c r="D186" i="12"/>
  <c r="C186" i="12"/>
  <c r="F185" i="12"/>
  <c r="D185" i="12"/>
  <c r="C185" i="12"/>
  <c r="F184" i="12"/>
  <c r="D184" i="12"/>
  <c r="C184" i="12"/>
  <c r="F183" i="12"/>
  <c r="D183" i="12"/>
  <c r="C183" i="12"/>
  <c r="F182" i="12"/>
  <c r="D182" i="12"/>
  <c r="C182" i="12"/>
  <c r="F181" i="12"/>
  <c r="D181" i="12"/>
  <c r="C181" i="12"/>
  <c r="F180" i="12"/>
  <c r="D180" i="12"/>
  <c r="C180" i="12"/>
  <c r="F179" i="12"/>
  <c r="D179" i="12"/>
  <c r="C179" i="12"/>
  <c r="F178" i="12"/>
  <c r="D178" i="12"/>
  <c r="C178" i="12"/>
  <c r="F177" i="12"/>
  <c r="D177" i="12"/>
  <c r="C177" i="12"/>
  <c r="F176" i="12"/>
  <c r="D176" i="12"/>
  <c r="C176" i="12"/>
  <c r="F175" i="12"/>
  <c r="D175" i="12"/>
  <c r="C175" i="12"/>
  <c r="F174" i="12"/>
  <c r="D174" i="12"/>
  <c r="C174" i="12"/>
  <c r="F173" i="12"/>
  <c r="D173" i="12"/>
  <c r="C173" i="12"/>
  <c r="F172" i="12"/>
  <c r="D172" i="12"/>
  <c r="C172" i="12"/>
  <c r="F171" i="12"/>
  <c r="D171" i="12"/>
  <c r="C171" i="12"/>
  <c r="F170" i="12"/>
  <c r="D170" i="12"/>
  <c r="C170" i="12"/>
  <c r="F169" i="12"/>
  <c r="D169" i="12"/>
  <c r="C169" i="12"/>
  <c r="F168" i="12"/>
  <c r="D168" i="12"/>
  <c r="C168" i="12"/>
  <c r="F167" i="12"/>
  <c r="D167" i="12"/>
  <c r="C167" i="12"/>
  <c r="F166" i="12"/>
  <c r="D166" i="12"/>
  <c r="C166" i="12"/>
  <c r="F165" i="12"/>
  <c r="D165" i="12"/>
  <c r="C165" i="12"/>
  <c r="F164" i="12"/>
  <c r="D164" i="12"/>
  <c r="C164" i="12"/>
  <c r="F163" i="12"/>
  <c r="D163" i="12"/>
  <c r="C163" i="12"/>
  <c r="F162" i="12"/>
  <c r="D162" i="12"/>
  <c r="C162" i="12"/>
  <c r="F161" i="12"/>
  <c r="D161" i="12"/>
  <c r="C161" i="12"/>
  <c r="F160" i="12"/>
  <c r="D160" i="12"/>
  <c r="C160" i="12"/>
  <c r="F159" i="12"/>
  <c r="D159" i="12"/>
  <c r="C159" i="12"/>
  <c r="F158" i="12"/>
  <c r="D158" i="12"/>
  <c r="C158" i="12"/>
  <c r="F157" i="12"/>
  <c r="D157" i="12"/>
  <c r="C157" i="12"/>
  <c r="F156" i="12"/>
  <c r="D156" i="12"/>
  <c r="C156" i="12"/>
  <c r="F155" i="12"/>
  <c r="D155" i="12"/>
  <c r="C155" i="12"/>
  <c r="F154" i="12"/>
  <c r="D154" i="12"/>
  <c r="C154" i="12"/>
  <c r="F153" i="12"/>
  <c r="D153" i="12"/>
  <c r="C153" i="12"/>
  <c r="F152" i="12"/>
  <c r="D152" i="12"/>
  <c r="C152" i="12"/>
  <c r="F151" i="12"/>
  <c r="D151" i="12"/>
  <c r="C151" i="12"/>
  <c r="F150" i="12"/>
  <c r="D150" i="12"/>
  <c r="C150" i="12"/>
  <c r="F149" i="12"/>
  <c r="D149" i="12"/>
  <c r="C149" i="12"/>
  <c r="F148" i="12"/>
  <c r="D148" i="12"/>
  <c r="C148" i="12"/>
  <c r="F147" i="12"/>
  <c r="D147" i="12"/>
  <c r="C147" i="12"/>
  <c r="F146" i="12"/>
  <c r="D146" i="12"/>
  <c r="C146" i="12"/>
  <c r="F145" i="12"/>
  <c r="D145" i="12"/>
  <c r="C145" i="12"/>
  <c r="F144" i="12"/>
  <c r="D144" i="12"/>
  <c r="C144" i="12"/>
  <c r="F143" i="12"/>
  <c r="D143" i="12"/>
  <c r="C143" i="12"/>
  <c r="F142" i="12"/>
  <c r="D142" i="12"/>
  <c r="C142" i="12"/>
  <c r="F141" i="12"/>
  <c r="D141" i="12"/>
  <c r="C141" i="12"/>
  <c r="F140" i="12"/>
  <c r="D140" i="12"/>
  <c r="C140" i="12"/>
  <c r="F139" i="12"/>
  <c r="D139" i="12"/>
  <c r="C139" i="12"/>
  <c r="F138" i="12"/>
  <c r="D138" i="12"/>
  <c r="C138" i="12"/>
  <c r="F137" i="12"/>
  <c r="D137" i="12"/>
  <c r="C137" i="12"/>
  <c r="F136" i="12"/>
  <c r="D136" i="12"/>
  <c r="C136" i="12"/>
  <c r="F135" i="12"/>
  <c r="D135" i="12"/>
  <c r="C135" i="12"/>
  <c r="F134" i="12"/>
  <c r="D134" i="12"/>
  <c r="C134" i="12"/>
  <c r="F133" i="12"/>
  <c r="D133" i="12"/>
  <c r="C133" i="12"/>
  <c r="F132" i="12"/>
  <c r="D132" i="12"/>
  <c r="C132" i="12"/>
  <c r="F131" i="12"/>
  <c r="D131" i="12"/>
  <c r="C131" i="12"/>
  <c r="F130" i="12"/>
  <c r="D130" i="12"/>
  <c r="C130" i="12"/>
  <c r="F129" i="12"/>
  <c r="D129" i="12"/>
  <c r="C129" i="12"/>
  <c r="F128" i="12"/>
  <c r="D128" i="12"/>
  <c r="C128" i="12"/>
  <c r="F127" i="12"/>
  <c r="D127" i="12"/>
  <c r="C127" i="12"/>
  <c r="F126" i="12"/>
  <c r="D126" i="12"/>
  <c r="C126" i="12"/>
  <c r="F125" i="12"/>
  <c r="D125" i="12"/>
  <c r="C125" i="12"/>
  <c r="F124" i="12"/>
  <c r="D124" i="12"/>
  <c r="C124" i="12"/>
  <c r="F123" i="12"/>
  <c r="D123" i="12"/>
  <c r="C123" i="12"/>
  <c r="F122" i="12"/>
  <c r="D122" i="12"/>
  <c r="C122" i="12"/>
  <c r="F121" i="12"/>
  <c r="D121" i="12"/>
  <c r="C121" i="12"/>
  <c r="F120" i="12"/>
  <c r="D120" i="12"/>
  <c r="C120" i="12"/>
  <c r="F119" i="12"/>
  <c r="D119" i="12"/>
  <c r="C119" i="12"/>
  <c r="F118" i="12"/>
  <c r="D118" i="12"/>
  <c r="C118" i="12"/>
  <c r="F117" i="12"/>
  <c r="D117" i="12"/>
  <c r="C117" i="12"/>
  <c r="F116" i="12"/>
  <c r="D116" i="12"/>
  <c r="C116" i="12"/>
  <c r="F115" i="12"/>
  <c r="D115" i="12"/>
  <c r="C115" i="12"/>
  <c r="F114" i="12"/>
  <c r="D114" i="12"/>
  <c r="C114" i="12"/>
  <c r="F113" i="12"/>
  <c r="D113" i="12"/>
  <c r="C113" i="12"/>
  <c r="F112" i="12"/>
  <c r="D112" i="12"/>
  <c r="C112" i="12"/>
  <c r="F111" i="12"/>
  <c r="D111" i="12"/>
  <c r="C111" i="12"/>
  <c r="F110" i="12"/>
  <c r="D110" i="12"/>
  <c r="C110" i="12"/>
  <c r="F109" i="12"/>
  <c r="D109" i="12"/>
  <c r="C109" i="12"/>
  <c r="F108" i="12"/>
  <c r="D108" i="12"/>
  <c r="C108" i="12"/>
  <c r="F107" i="12"/>
  <c r="D107" i="12"/>
  <c r="C107" i="12"/>
  <c r="F106" i="12"/>
  <c r="D106" i="12"/>
  <c r="C106" i="12"/>
  <c r="F105" i="12"/>
  <c r="D105" i="12"/>
  <c r="C105" i="12"/>
  <c r="F104" i="12"/>
  <c r="D104" i="12"/>
  <c r="C104" i="12"/>
  <c r="F103" i="12"/>
  <c r="D103" i="12"/>
  <c r="C103" i="12"/>
  <c r="F102" i="12"/>
  <c r="D102" i="12"/>
  <c r="C102" i="12"/>
  <c r="F101" i="12"/>
  <c r="D101" i="12"/>
  <c r="C101" i="12"/>
  <c r="F100" i="12"/>
  <c r="D100" i="12"/>
  <c r="C100" i="12"/>
  <c r="F99" i="12"/>
  <c r="D99" i="12"/>
  <c r="C99" i="12"/>
  <c r="F98" i="12"/>
  <c r="D98" i="12"/>
  <c r="C98" i="12"/>
  <c r="F97" i="12"/>
  <c r="D97" i="12"/>
  <c r="C97" i="12"/>
  <c r="F96" i="12"/>
  <c r="D96" i="12"/>
  <c r="C96" i="12"/>
  <c r="F95" i="12"/>
  <c r="D95" i="12"/>
  <c r="C95" i="12"/>
  <c r="F94" i="12"/>
  <c r="D94" i="12"/>
  <c r="C94" i="12"/>
  <c r="F93" i="12"/>
  <c r="D93" i="12"/>
  <c r="C93" i="12"/>
  <c r="F92" i="12"/>
  <c r="D92" i="12"/>
  <c r="C92" i="12"/>
  <c r="F91" i="12"/>
  <c r="D91" i="12"/>
  <c r="C91" i="12"/>
  <c r="F90" i="12"/>
  <c r="D90" i="12"/>
  <c r="C90" i="12"/>
  <c r="F89" i="12"/>
  <c r="D89" i="12"/>
  <c r="C89" i="12"/>
  <c r="F88" i="12"/>
  <c r="D88" i="12"/>
  <c r="C88" i="12"/>
  <c r="F87" i="12"/>
  <c r="D87" i="12"/>
  <c r="C87" i="12"/>
  <c r="F86" i="12"/>
  <c r="D86" i="12"/>
  <c r="C86" i="12"/>
  <c r="F85" i="12"/>
  <c r="D85" i="12"/>
  <c r="C85" i="12"/>
  <c r="F84" i="12"/>
  <c r="D84" i="12"/>
  <c r="C84" i="12"/>
  <c r="F83" i="12"/>
  <c r="D83" i="12"/>
  <c r="C83" i="12"/>
  <c r="F82" i="12"/>
  <c r="D82" i="12"/>
  <c r="C82" i="12"/>
  <c r="F81" i="12"/>
  <c r="D81" i="12"/>
  <c r="C81" i="12"/>
  <c r="F80" i="12"/>
  <c r="D80" i="12"/>
  <c r="C80" i="12"/>
  <c r="F79" i="12"/>
  <c r="D79" i="12"/>
  <c r="C79" i="12"/>
  <c r="F78" i="12"/>
  <c r="D78" i="12"/>
  <c r="C78" i="12"/>
  <c r="F77" i="12"/>
  <c r="D77" i="12"/>
  <c r="C77" i="12"/>
  <c r="F76" i="12"/>
  <c r="D76" i="12"/>
  <c r="C76" i="12"/>
  <c r="F75" i="12"/>
  <c r="D75" i="12"/>
  <c r="C75" i="12"/>
  <c r="F74" i="12"/>
  <c r="D74" i="12"/>
  <c r="C74" i="12"/>
  <c r="F73" i="12"/>
  <c r="D73" i="12"/>
  <c r="C73" i="12"/>
  <c r="F72" i="12"/>
  <c r="D72" i="12"/>
  <c r="C72" i="12"/>
  <c r="F71" i="12"/>
  <c r="D71" i="12"/>
  <c r="C71" i="12"/>
  <c r="F70" i="12"/>
  <c r="D70" i="12"/>
  <c r="C70" i="12"/>
  <c r="F69" i="12"/>
  <c r="D69" i="12"/>
  <c r="C69" i="12"/>
  <c r="F68" i="12"/>
  <c r="D68" i="12"/>
  <c r="C68" i="12"/>
  <c r="F67" i="12"/>
  <c r="D67" i="12"/>
  <c r="C67" i="12"/>
  <c r="F66" i="12"/>
  <c r="D66" i="12"/>
  <c r="C66" i="12"/>
  <c r="F65" i="12"/>
  <c r="D65" i="12"/>
  <c r="C65" i="12"/>
  <c r="F64" i="12"/>
  <c r="D64" i="12"/>
  <c r="C64" i="12"/>
  <c r="F63" i="12"/>
  <c r="D63" i="12"/>
  <c r="C63" i="12"/>
  <c r="F62" i="12"/>
  <c r="D62" i="12"/>
  <c r="C62" i="12"/>
  <c r="F61" i="12"/>
  <c r="D61" i="12"/>
  <c r="C61" i="12"/>
  <c r="F60" i="12"/>
  <c r="D60" i="12"/>
  <c r="C60" i="12"/>
  <c r="F59" i="12"/>
  <c r="D59" i="12"/>
  <c r="C59" i="12"/>
  <c r="F58" i="12"/>
  <c r="D58" i="12"/>
  <c r="C58" i="12"/>
  <c r="F57" i="12"/>
  <c r="D57" i="12"/>
  <c r="C57" i="12"/>
  <c r="F56" i="12"/>
  <c r="D56" i="12"/>
  <c r="C56" i="12"/>
  <c r="F55" i="12"/>
  <c r="D55" i="12"/>
  <c r="C55" i="12"/>
  <c r="F54" i="12"/>
  <c r="D54" i="12"/>
  <c r="C54" i="12"/>
  <c r="F53" i="12"/>
  <c r="D53" i="12"/>
  <c r="C53" i="12"/>
  <c r="F52" i="12"/>
  <c r="D52" i="12"/>
  <c r="C52" i="12"/>
  <c r="F51" i="12"/>
  <c r="D51" i="12"/>
  <c r="C51" i="12"/>
  <c r="F50" i="12"/>
  <c r="D50" i="12"/>
  <c r="C50" i="12"/>
  <c r="F49" i="12"/>
  <c r="D49" i="12"/>
  <c r="C49" i="12"/>
  <c r="F48" i="12"/>
  <c r="D48" i="12"/>
  <c r="C48" i="12"/>
  <c r="F47" i="12"/>
  <c r="D47" i="12"/>
  <c r="C47" i="12"/>
  <c r="F46" i="12"/>
  <c r="D46" i="12"/>
  <c r="C46" i="12"/>
  <c r="F45" i="12"/>
  <c r="D45" i="12"/>
  <c r="C45" i="12"/>
  <c r="F44" i="12"/>
  <c r="D44" i="12"/>
  <c r="C44" i="12"/>
  <c r="F43" i="12"/>
  <c r="D43" i="12"/>
  <c r="C43" i="12"/>
  <c r="F42" i="12"/>
  <c r="D42" i="12"/>
  <c r="C42" i="12"/>
  <c r="F41" i="12"/>
  <c r="D41" i="12"/>
  <c r="C41" i="12"/>
  <c r="F40" i="12"/>
  <c r="D40" i="12"/>
  <c r="C40" i="12"/>
  <c r="F39" i="12"/>
  <c r="D39" i="12"/>
  <c r="C39" i="12"/>
  <c r="F38" i="12"/>
  <c r="D38" i="12"/>
  <c r="C38" i="12"/>
  <c r="F37" i="12"/>
  <c r="D37" i="12"/>
  <c r="C37" i="12"/>
  <c r="F36" i="12"/>
  <c r="D36" i="12"/>
  <c r="C36" i="12"/>
  <c r="F35" i="12"/>
  <c r="D35" i="12"/>
  <c r="C35" i="12"/>
  <c r="F34" i="12"/>
  <c r="D34" i="12"/>
  <c r="C34" i="12"/>
  <c r="F33" i="12"/>
  <c r="D33" i="12"/>
  <c r="C33" i="12"/>
  <c r="F32" i="12"/>
  <c r="D32" i="12"/>
  <c r="C32" i="12"/>
  <c r="F31" i="12"/>
  <c r="D31" i="12"/>
  <c r="C31" i="12"/>
  <c r="F30" i="12"/>
  <c r="D30" i="12"/>
  <c r="C30" i="12"/>
  <c r="F29" i="12"/>
  <c r="D29" i="12"/>
  <c r="C29" i="12"/>
  <c r="F28" i="12"/>
  <c r="D28" i="12"/>
  <c r="C28" i="12"/>
  <c r="F27" i="12"/>
  <c r="D27" i="12"/>
  <c r="C27" i="12"/>
  <c r="F26" i="12"/>
  <c r="D26" i="12"/>
  <c r="C26" i="12"/>
  <c r="F25" i="12"/>
  <c r="D25" i="12"/>
  <c r="C25" i="12"/>
  <c r="F24" i="12"/>
  <c r="D24" i="12"/>
  <c r="C24" i="12"/>
  <c r="F23" i="12"/>
  <c r="D23" i="12"/>
  <c r="C23" i="12"/>
  <c r="F22" i="12"/>
  <c r="D22" i="12"/>
  <c r="C22" i="12"/>
  <c r="F21" i="12"/>
  <c r="D21" i="12"/>
  <c r="C21" i="12"/>
  <c r="F20" i="12"/>
  <c r="D20" i="12"/>
  <c r="C20" i="12"/>
  <c r="F19" i="12"/>
  <c r="D19" i="12"/>
  <c r="C19" i="12"/>
  <c r="F18" i="12"/>
  <c r="D18" i="12"/>
  <c r="C18" i="12"/>
  <c r="F17" i="12"/>
  <c r="D17" i="12"/>
  <c r="C17" i="12"/>
  <c r="F16" i="12"/>
  <c r="D16" i="12"/>
  <c r="C16" i="12"/>
  <c r="F15" i="12"/>
  <c r="D15" i="12"/>
  <c r="C15" i="12"/>
  <c r="F14" i="12"/>
  <c r="D14" i="12"/>
  <c r="C14" i="12"/>
  <c r="F13" i="12"/>
  <c r="D13" i="12"/>
  <c r="C13" i="12"/>
  <c r="F12" i="12"/>
  <c r="D12" i="12"/>
  <c r="C12" i="12"/>
  <c r="F11" i="12"/>
  <c r="D11" i="12"/>
  <c r="C11" i="12"/>
  <c r="F10" i="12"/>
  <c r="D10" i="12"/>
  <c r="C10" i="12"/>
  <c r="F9" i="12"/>
  <c r="D9" i="12"/>
  <c r="C9" i="12"/>
  <c r="F8" i="12"/>
  <c r="D8" i="12"/>
  <c r="C8" i="12"/>
  <c r="B8" i="12"/>
  <c r="A8" i="12" s="1"/>
  <c r="F7" i="12"/>
  <c r="D7" i="12"/>
  <c r="C7" i="12"/>
  <c r="H1744" i="10"/>
  <c r="E1743" i="10"/>
  <c r="E1744" i="10" s="1"/>
  <c r="I1742" i="10" s="1"/>
  <c r="C1741" i="10"/>
  <c r="C1740" i="10"/>
  <c r="D1738" i="10"/>
  <c r="J1738" i="10" s="1"/>
  <c r="C1738" i="10"/>
  <c r="D1737" i="10"/>
  <c r="J1737" i="10" s="1"/>
  <c r="C1737" i="10"/>
  <c r="J1736" i="10"/>
  <c r="D1735" i="10"/>
  <c r="C1735" i="10"/>
  <c r="O1734" i="12" s="1"/>
  <c r="D1734" i="10"/>
  <c r="C1734" i="10"/>
  <c r="H1732" i="10"/>
  <c r="D1732" i="10"/>
  <c r="J1732" i="10" s="1"/>
  <c r="C1732" i="10"/>
  <c r="D1731" i="10"/>
  <c r="J1731" i="10" s="1"/>
  <c r="C1731" i="10"/>
  <c r="I1730" i="10"/>
  <c r="D1729" i="10"/>
  <c r="C1729" i="10"/>
  <c r="O1728" i="12" s="1"/>
  <c r="D1728" i="10"/>
  <c r="J1728" i="10" s="1"/>
  <c r="C1728" i="10"/>
  <c r="H1726" i="10"/>
  <c r="D1726" i="10"/>
  <c r="J1726" i="10" s="1"/>
  <c r="C1726" i="10"/>
  <c r="O1725" i="12" s="1"/>
  <c r="D1725" i="10"/>
  <c r="C1725" i="10"/>
  <c r="O1724" i="12" s="1"/>
  <c r="D1723" i="10"/>
  <c r="J1723" i="10" s="1"/>
  <c r="C1723" i="10"/>
  <c r="H1722" i="10"/>
  <c r="D1722" i="10"/>
  <c r="J1722" i="10" s="1"/>
  <c r="C1722" i="10"/>
  <c r="J1721" i="10"/>
  <c r="D1720" i="10"/>
  <c r="J1720" i="10" s="1"/>
  <c r="C1720" i="10"/>
  <c r="D1719" i="10"/>
  <c r="J1719" i="10" s="1"/>
  <c r="C1719" i="10"/>
  <c r="O1718" i="12" s="1"/>
  <c r="J1718" i="10"/>
  <c r="I1718" i="10"/>
  <c r="D1717" i="10"/>
  <c r="J1717" i="10" s="1"/>
  <c r="C1717" i="10"/>
  <c r="H1716" i="10"/>
  <c r="D1716" i="10"/>
  <c r="J1716" i="10" s="1"/>
  <c r="C1716" i="10"/>
  <c r="O1715" i="12" s="1"/>
  <c r="H1715" i="10"/>
  <c r="D1714" i="10"/>
  <c r="J1714" i="10" s="1"/>
  <c r="C1714" i="10"/>
  <c r="O1713" i="12" s="1"/>
  <c r="I1713" i="10"/>
  <c r="H1713" i="10"/>
  <c r="D1713" i="10"/>
  <c r="C1713" i="10"/>
  <c r="H1712" i="10"/>
  <c r="H1711" i="10"/>
  <c r="D1711" i="10"/>
  <c r="C1711" i="10"/>
  <c r="O1710" i="12" s="1"/>
  <c r="D1710" i="10"/>
  <c r="J1710" i="10" s="1"/>
  <c r="C1710" i="10"/>
  <c r="J1709" i="10"/>
  <c r="D1708" i="10"/>
  <c r="J1708" i="10" s="1"/>
  <c r="C1708" i="10"/>
  <c r="D1707" i="10"/>
  <c r="J1707" i="10" s="1"/>
  <c r="C1707" i="10"/>
  <c r="I1707" i="10" s="1"/>
  <c r="H1706" i="10"/>
  <c r="D1705" i="10"/>
  <c r="J1705" i="10" s="1"/>
  <c r="C1705" i="10"/>
  <c r="O1704" i="12" s="1"/>
  <c r="D1704" i="10"/>
  <c r="J1704" i="10" s="1"/>
  <c r="C1704" i="10"/>
  <c r="O1703" i="12" s="1"/>
  <c r="I1703" i="10"/>
  <c r="H1703" i="10"/>
  <c r="H1702" i="10"/>
  <c r="D1702" i="10"/>
  <c r="C1702" i="10"/>
  <c r="H1701" i="10"/>
  <c r="D1701" i="10"/>
  <c r="C1701" i="10"/>
  <c r="O1700" i="12" s="1"/>
  <c r="H1699" i="10"/>
  <c r="D1699" i="10"/>
  <c r="J1699" i="10" s="1"/>
  <c r="C1699" i="10"/>
  <c r="H1698" i="10"/>
  <c r="D1698" i="10"/>
  <c r="C1698" i="10"/>
  <c r="J1697" i="10"/>
  <c r="I1697" i="10"/>
  <c r="D1696" i="10"/>
  <c r="C1696" i="10"/>
  <c r="D1695" i="10"/>
  <c r="J1695" i="10" s="1"/>
  <c r="C1695" i="10"/>
  <c r="O1694" i="12" s="1"/>
  <c r="I1694" i="10"/>
  <c r="D1693" i="10"/>
  <c r="J1693" i="10" s="1"/>
  <c r="C1693" i="10"/>
  <c r="I1692" i="10"/>
  <c r="D1692" i="10"/>
  <c r="J1692" i="10" s="1"/>
  <c r="C1692" i="10"/>
  <c r="D1690" i="10"/>
  <c r="J1690" i="10" s="1"/>
  <c r="C1690" i="10"/>
  <c r="I1690" i="10" s="1"/>
  <c r="D1689" i="10"/>
  <c r="J1689" i="10" s="1"/>
  <c r="C1689" i="10"/>
  <c r="J1688" i="10"/>
  <c r="D1687" i="10"/>
  <c r="C1687" i="10"/>
  <c r="O1686" i="12" s="1"/>
  <c r="D1686" i="10"/>
  <c r="C1686" i="10"/>
  <c r="H1684" i="10"/>
  <c r="D1684" i="10"/>
  <c r="J1684" i="10" s="1"/>
  <c r="C1684" i="10"/>
  <c r="D1683" i="10"/>
  <c r="J1683" i="10" s="1"/>
  <c r="C1683" i="10"/>
  <c r="I1682" i="10"/>
  <c r="D1681" i="10"/>
  <c r="C1681" i="10"/>
  <c r="O1680" i="12" s="1"/>
  <c r="D1680" i="10"/>
  <c r="J1680" i="10" s="1"/>
  <c r="C1680" i="10"/>
  <c r="H1678" i="10"/>
  <c r="D1678" i="10"/>
  <c r="J1678" i="10" s="1"/>
  <c r="C1678" i="10"/>
  <c r="D1677" i="10"/>
  <c r="C1677" i="10"/>
  <c r="O1676" i="12" s="1"/>
  <c r="D1675" i="10"/>
  <c r="J1675" i="10" s="1"/>
  <c r="C1675" i="10"/>
  <c r="H1674" i="10"/>
  <c r="D1674" i="10"/>
  <c r="J1674" i="10" s="1"/>
  <c r="C1674" i="10"/>
  <c r="J1673" i="10"/>
  <c r="D1672" i="10"/>
  <c r="J1672" i="10" s="1"/>
  <c r="C1672" i="10"/>
  <c r="D1671" i="10"/>
  <c r="J1671" i="10" s="1"/>
  <c r="C1671" i="10"/>
  <c r="O1670" i="12" s="1"/>
  <c r="J1670" i="10"/>
  <c r="I1670" i="10"/>
  <c r="D1669" i="10"/>
  <c r="J1669" i="10" s="1"/>
  <c r="C1669" i="10"/>
  <c r="H1668" i="10"/>
  <c r="D1668" i="10"/>
  <c r="J1668" i="10" s="1"/>
  <c r="C1668" i="10"/>
  <c r="O1667" i="12" s="1"/>
  <c r="H1667" i="10"/>
  <c r="D1666" i="10"/>
  <c r="J1666" i="10" s="1"/>
  <c r="C1666" i="10"/>
  <c r="O1665" i="12" s="1"/>
  <c r="H1665" i="10"/>
  <c r="D1665" i="10"/>
  <c r="C1665" i="10"/>
  <c r="I1665" i="10" s="1"/>
  <c r="H1664" i="10"/>
  <c r="H1663" i="10"/>
  <c r="C1663" i="10"/>
  <c r="O1662" i="12" s="1"/>
  <c r="C1662" i="10"/>
  <c r="D1661" i="10"/>
  <c r="C1660" i="10"/>
  <c r="H1659" i="10"/>
  <c r="C1659" i="10"/>
  <c r="J1658" i="10"/>
  <c r="D1657" i="10"/>
  <c r="J1657" i="10" s="1"/>
  <c r="C1657" i="10"/>
  <c r="D1656" i="10"/>
  <c r="J1656" i="10" s="1"/>
  <c r="C1656" i="10"/>
  <c r="O1655" i="12" s="1"/>
  <c r="J1655" i="10"/>
  <c r="I1655" i="10"/>
  <c r="D1654" i="10"/>
  <c r="J1654" i="10" s="1"/>
  <c r="C1654" i="10"/>
  <c r="H1653" i="10"/>
  <c r="D1653" i="10"/>
  <c r="J1653" i="10" s="1"/>
  <c r="C1653" i="10"/>
  <c r="O1652" i="12" s="1"/>
  <c r="H1652" i="10"/>
  <c r="D1651" i="10"/>
  <c r="J1651" i="10" s="1"/>
  <c r="C1651" i="10"/>
  <c r="O1650" i="12" s="1"/>
  <c r="H1650" i="10"/>
  <c r="D1650" i="10"/>
  <c r="J1650" i="10" s="1"/>
  <c r="C1650" i="10"/>
  <c r="H1649" i="10"/>
  <c r="H1648" i="10"/>
  <c r="D1648" i="10"/>
  <c r="C1648" i="10"/>
  <c r="O1647" i="12" s="1"/>
  <c r="D1647" i="10"/>
  <c r="J1647" i="10" s="1"/>
  <c r="C1647" i="10"/>
  <c r="J1646" i="10"/>
  <c r="D1645" i="10"/>
  <c r="J1645" i="10" s="1"/>
  <c r="C1645" i="10"/>
  <c r="D1644" i="10"/>
  <c r="J1644" i="10" s="1"/>
  <c r="C1644" i="10"/>
  <c r="H1643" i="10"/>
  <c r="D1642" i="10"/>
  <c r="J1642" i="10" s="1"/>
  <c r="C1642" i="10"/>
  <c r="O1641" i="12" s="1"/>
  <c r="D1641" i="10"/>
  <c r="J1641" i="10" s="1"/>
  <c r="C1641" i="10"/>
  <c r="O1640" i="12" s="1"/>
  <c r="I1640" i="10"/>
  <c r="H1640" i="10"/>
  <c r="H1639" i="10"/>
  <c r="D1639" i="10"/>
  <c r="C1639" i="10"/>
  <c r="H1638" i="10"/>
  <c r="D1638" i="10"/>
  <c r="C1638" i="10"/>
  <c r="O1637" i="12" s="1"/>
  <c r="H1636" i="10"/>
  <c r="D1636" i="10"/>
  <c r="J1636" i="10" s="1"/>
  <c r="C1636" i="10"/>
  <c r="H1635" i="10"/>
  <c r="D1635" i="10"/>
  <c r="J1635" i="10" s="1"/>
  <c r="C1635" i="10"/>
  <c r="J1634" i="10"/>
  <c r="I1634" i="10"/>
  <c r="D1633" i="10"/>
  <c r="C1633" i="10"/>
  <c r="D1632" i="10"/>
  <c r="J1632" i="10" s="1"/>
  <c r="C1632" i="10"/>
  <c r="O1631" i="12" s="1"/>
  <c r="J1631" i="10"/>
  <c r="I1631" i="10"/>
  <c r="D1630" i="10"/>
  <c r="J1630" i="10" s="1"/>
  <c r="C1630" i="10"/>
  <c r="H1629" i="10"/>
  <c r="D1629" i="10"/>
  <c r="J1629" i="10" s="1"/>
  <c r="C1629" i="10"/>
  <c r="I1629" i="10" s="1"/>
  <c r="D1627" i="10"/>
  <c r="J1627" i="10" s="1"/>
  <c r="C1627" i="10"/>
  <c r="D1626" i="10"/>
  <c r="J1626" i="10" s="1"/>
  <c r="C1626" i="10"/>
  <c r="J1625" i="10"/>
  <c r="H1625" i="10"/>
  <c r="D1624" i="10"/>
  <c r="C1624" i="10"/>
  <c r="O1623" i="12" s="1"/>
  <c r="D1623" i="10"/>
  <c r="J1623" i="10" s="1"/>
  <c r="C1623" i="10"/>
  <c r="H1621" i="10"/>
  <c r="D1621" i="10"/>
  <c r="J1621" i="10" s="1"/>
  <c r="C1621" i="10"/>
  <c r="D1620" i="10"/>
  <c r="J1620" i="10" s="1"/>
  <c r="C1620" i="10"/>
  <c r="I1619" i="10"/>
  <c r="H1619" i="10"/>
  <c r="D1618" i="10"/>
  <c r="C1618" i="10"/>
  <c r="O1617" i="12" s="1"/>
  <c r="D1617" i="10"/>
  <c r="J1617" i="10" s="1"/>
  <c r="C1617" i="10"/>
  <c r="I1617" i="10" s="1"/>
  <c r="H1615" i="10"/>
  <c r="D1615" i="10"/>
  <c r="J1615" i="10" s="1"/>
  <c r="C1615" i="10"/>
  <c r="O1614" i="12" s="1"/>
  <c r="H1614" i="10"/>
  <c r="D1614" i="10"/>
  <c r="C1614" i="10"/>
  <c r="O1613" i="12" s="1"/>
  <c r="H1612" i="10"/>
  <c r="D1612" i="10"/>
  <c r="J1612" i="10" s="1"/>
  <c r="C1612" i="10"/>
  <c r="H1611" i="10"/>
  <c r="D1611" i="10"/>
  <c r="J1611" i="10" s="1"/>
  <c r="C1611" i="10"/>
  <c r="J1610" i="10"/>
  <c r="D1609" i="10"/>
  <c r="J1609" i="10" s="1"/>
  <c r="C1609" i="10"/>
  <c r="D1608" i="10"/>
  <c r="J1608" i="10" s="1"/>
  <c r="C1608" i="10"/>
  <c r="O1607" i="12" s="1"/>
  <c r="J1607" i="10"/>
  <c r="I1607" i="10"/>
  <c r="D1606" i="10"/>
  <c r="J1606" i="10" s="1"/>
  <c r="C1606" i="10"/>
  <c r="H1605" i="10"/>
  <c r="D1605" i="10"/>
  <c r="J1605" i="10" s="1"/>
  <c r="C1605" i="10"/>
  <c r="O1604" i="12" s="1"/>
  <c r="H1604" i="10"/>
  <c r="D1603" i="10"/>
  <c r="J1603" i="10" s="1"/>
  <c r="C1603" i="10"/>
  <c r="O1602" i="12" s="1"/>
  <c r="H1602" i="10"/>
  <c r="D1602" i="10"/>
  <c r="J1602" i="10" s="1"/>
  <c r="C1602" i="10"/>
  <c r="I1602" i="10" s="1"/>
  <c r="H1601" i="10"/>
  <c r="H1600" i="10"/>
  <c r="D1600" i="10"/>
  <c r="C1600" i="10"/>
  <c r="O1599" i="12" s="1"/>
  <c r="D1599" i="10"/>
  <c r="J1599" i="10" s="1"/>
  <c r="C1599" i="10"/>
  <c r="J1598" i="10"/>
  <c r="D1597" i="10"/>
  <c r="J1597" i="10" s="1"/>
  <c r="C1597" i="10"/>
  <c r="D1596" i="10"/>
  <c r="J1596" i="10" s="1"/>
  <c r="C1596" i="10"/>
  <c r="H1595" i="10"/>
  <c r="D1594" i="10"/>
  <c r="J1594" i="10" s="1"/>
  <c r="C1594" i="10"/>
  <c r="O1593" i="12" s="1"/>
  <c r="D1593" i="10"/>
  <c r="J1593" i="10" s="1"/>
  <c r="C1593" i="10"/>
  <c r="O1592" i="12" s="1"/>
  <c r="I1592" i="10"/>
  <c r="H1592" i="10"/>
  <c r="H1591" i="10"/>
  <c r="D1591" i="10"/>
  <c r="J1591" i="10" s="1"/>
  <c r="C1591" i="10"/>
  <c r="I1591" i="10" s="1"/>
  <c r="H1590" i="10"/>
  <c r="D1590" i="10"/>
  <c r="C1590" i="10"/>
  <c r="O1589" i="12" s="1"/>
  <c r="H1588" i="10"/>
  <c r="D1588" i="10"/>
  <c r="J1588" i="10" s="1"/>
  <c r="C1588" i="10"/>
  <c r="J1587" i="10"/>
  <c r="H1587" i="10"/>
  <c r="D1587" i="10"/>
  <c r="C1587" i="10"/>
  <c r="J1586" i="10"/>
  <c r="I1586" i="10"/>
  <c r="D1585" i="10"/>
  <c r="J1585" i="10" s="1"/>
  <c r="C1585" i="10"/>
  <c r="D1584" i="10"/>
  <c r="J1584" i="10" s="1"/>
  <c r="C1584" i="10"/>
  <c r="O1583" i="12" s="1"/>
  <c r="J1583" i="10"/>
  <c r="I1583" i="10"/>
  <c r="D1582" i="10"/>
  <c r="J1582" i="10" s="1"/>
  <c r="C1582" i="10"/>
  <c r="H1581" i="10"/>
  <c r="D1581" i="10"/>
  <c r="J1581" i="10" s="1"/>
  <c r="C1581" i="10"/>
  <c r="I1581" i="10" s="1"/>
  <c r="D1579" i="10"/>
  <c r="J1579" i="10" s="1"/>
  <c r="C1579" i="10"/>
  <c r="I1579" i="10" s="1"/>
  <c r="D1578" i="10"/>
  <c r="J1578" i="10" s="1"/>
  <c r="C1578" i="10"/>
  <c r="J1577" i="10"/>
  <c r="H1577" i="10"/>
  <c r="H1576" i="10"/>
  <c r="D1576" i="10"/>
  <c r="C1576" i="10"/>
  <c r="O1575" i="12" s="1"/>
  <c r="D1575" i="10"/>
  <c r="J1575" i="10" s="1"/>
  <c r="C1575" i="10"/>
  <c r="H1573" i="10"/>
  <c r="D1573" i="10"/>
  <c r="J1573" i="10" s="1"/>
  <c r="C1573" i="10"/>
  <c r="D1572" i="10"/>
  <c r="J1572" i="10" s="1"/>
  <c r="C1572" i="10"/>
  <c r="I1571" i="10"/>
  <c r="H1571" i="10"/>
  <c r="D1570" i="10"/>
  <c r="J1570" i="10" s="1"/>
  <c r="C1570" i="10"/>
  <c r="O1569" i="12" s="1"/>
  <c r="D1569" i="10"/>
  <c r="J1569" i="10" s="1"/>
  <c r="C1569" i="10"/>
  <c r="I1569" i="10" s="1"/>
  <c r="I1568" i="10"/>
  <c r="H1567" i="10"/>
  <c r="D1567" i="10"/>
  <c r="J1567" i="10" s="1"/>
  <c r="C1567" i="10"/>
  <c r="O1566" i="12" s="1"/>
  <c r="H1566" i="10"/>
  <c r="D1566" i="10"/>
  <c r="C1566" i="10"/>
  <c r="O1565" i="12" s="1"/>
  <c r="H1564" i="10"/>
  <c r="D1564" i="10"/>
  <c r="J1564" i="10" s="1"/>
  <c r="C1564" i="10"/>
  <c r="I1564" i="10" s="1"/>
  <c r="H1563" i="10"/>
  <c r="D1563" i="10"/>
  <c r="J1563" i="10" s="1"/>
  <c r="C1563" i="10"/>
  <c r="J1562" i="10"/>
  <c r="I1562" i="10"/>
  <c r="D1561" i="10"/>
  <c r="J1561" i="10" s="1"/>
  <c r="C1561" i="10"/>
  <c r="D1560" i="10"/>
  <c r="J1560" i="10" s="1"/>
  <c r="C1560" i="10"/>
  <c r="O1559" i="12" s="1"/>
  <c r="J1559" i="10"/>
  <c r="I1559" i="10"/>
  <c r="D1558" i="10"/>
  <c r="J1558" i="10" s="1"/>
  <c r="C1558" i="10"/>
  <c r="I1558" i="10" s="1"/>
  <c r="H1557" i="10"/>
  <c r="D1557" i="10"/>
  <c r="J1557" i="10" s="1"/>
  <c r="C1557" i="10"/>
  <c r="O1556" i="12" s="1"/>
  <c r="H1556" i="10"/>
  <c r="H1555" i="10"/>
  <c r="D1555" i="10"/>
  <c r="J1555" i="10" s="1"/>
  <c r="C1555" i="10"/>
  <c r="O1554" i="12" s="1"/>
  <c r="H1554" i="10"/>
  <c r="D1554" i="10"/>
  <c r="C1554" i="10"/>
  <c r="I1554" i="10" s="1"/>
  <c r="J1553" i="10"/>
  <c r="H1553" i="10"/>
  <c r="H1552" i="10"/>
  <c r="C1552" i="10"/>
  <c r="J1551" i="10"/>
  <c r="C1551" i="10"/>
  <c r="I1551" i="10" s="1"/>
  <c r="I1550" i="10"/>
  <c r="H1549" i="10"/>
  <c r="C1549" i="10"/>
  <c r="I1549" i="10" s="1"/>
  <c r="J1548" i="10"/>
  <c r="C1548" i="10"/>
  <c r="O1547" i="12" s="1"/>
  <c r="J1547" i="10"/>
  <c r="I1547" i="10"/>
  <c r="H1547" i="10"/>
  <c r="J1546" i="10"/>
  <c r="I1546" i="10"/>
  <c r="I1544" i="10"/>
  <c r="H1544" i="10"/>
  <c r="I1543" i="10"/>
  <c r="H1543" i="10"/>
  <c r="J1542" i="10"/>
  <c r="I1542" i="10"/>
  <c r="J1541" i="10"/>
  <c r="H1541" i="10"/>
  <c r="J1539" i="10"/>
  <c r="I1539" i="10"/>
  <c r="H1539" i="10"/>
  <c r="J1538" i="10"/>
  <c r="I1538" i="10"/>
  <c r="J1537" i="10"/>
  <c r="I1536" i="10"/>
  <c r="H1536" i="10"/>
  <c r="I1535" i="10"/>
  <c r="J1534" i="10"/>
  <c r="I1534" i="10"/>
  <c r="J1533" i="10"/>
  <c r="H1533" i="10"/>
  <c r="H1532" i="10"/>
  <c r="J1531" i="10"/>
  <c r="I1531" i="10"/>
  <c r="H1531" i="10"/>
  <c r="J1530" i="10"/>
  <c r="I1530" i="10"/>
  <c r="J1529" i="10"/>
  <c r="I1528" i="10"/>
  <c r="H1528" i="10"/>
  <c r="H1527" i="10"/>
  <c r="J1526" i="10"/>
  <c r="I1526" i="10"/>
  <c r="J1525" i="10"/>
  <c r="H1525" i="10"/>
  <c r="H1524" i="10"/>
  <c r="J1523" i="10"/>
  <c r="I1523" i="10"/>
  <c r="H1523" i="10"/>
  <c r="J1522" i="10"/>
  <c r="J1521" i="10"/>
  <c r="I1520" i="10"/>
  <c r="H1520" i="10"/>
  <c r="I1519" i="10"/>
  <c r="H1519" i="10"/>
  <c r="J1518" i="10"/>
  <c r="I1518" i="10"/>
  <c r="J1517" i="10"/>
  <c r="H1516" i="10"/>
  <c r="J1515" i="10"/>
  <c r="I1515" i="10"/>
  <c r="H1515" i="10"/>
  <c r="I1514" i="10"/>
  <c r="J1513" i="10"/>
  <c r="I1512" i="10"/>
  <c r="I1511" i="10"/>
  <c r="H1511" i="10"/>
  <c r="J1510" i="10"/>
  <c r="I1510" i="10"/>
  <c r="H1509" i="10"/>
  <c r="H1508" i="10"/>
  <c r="J1507" i="10"/>
  <c r="I1507" i="10"/>
  <c r="J1506" i="10"/>
  <c r="I1506" i="10"/>
  <c r="J1505" i="10"/>
  <c r="H1504" i="10"/>
  <c r="I1503" i="10"/>
  <c r="H1503" i="10"/>
  <c r="J1502" i="10"/>
  <c r="I1502" i="10"/>
  <c r="J1501" i="10"/>
  <c r="H1501" i="10"/>
  <c r="H1500" i="10"/>
  <c r="J1499" i="10"/>
  <c r="H1499" i="10"/>
  <c r="J1498" i="10"/>
  <c r="I1498" i="10"/>
  <c r="J1497" i="10"/>
  <c r="I1496" i="10"/>
  <c r="H1496" i="10"/>
  <c r="I1495" i="10"/>
  <c r="H1495" i="10"/>
  <c r="J1494" i="10"/>
  <c r="J1493" i="10"/>
  <c r="H1493" i="10"/>
  <c r="H1492" i="10"/>
  <c r="I1491" i="10"/>
  <c r="H1491" i="10"/>
  <c r="J1490" i="10"/>
  <c r="I1490" i="10"/>
  <c r="J1489" i="10"/>
  <c r="I1488" i="10"/>
  <c r="H1488" i="10"/>
  <c r="I1487" i="10"/>
  <c r="H1487" i="10"/>
  <c r="I1486" i="10"/>
  <c r="J1485" i="10"/>
  <c r="H1485" i="10"/>
  <c r="H1484" i="10"/>
  <c r="J1483" i="10"/>
  <c r="I1483" i="10"/>
  <c r="H1483" i="10"/>
  <c r="J1482" i="10"/>
  <c r="I1482" i="10"/>
  <c r="I1480" i="10"/>
  <c r="H1480" i="10"/>
  <c r="I1479" i="10"/>
  <c r="H1479" i="10"/>
  <c r="J1478" i="10"/>
  <c r="I1478" i="10"/>
  <c r="J1477" i="10"/>
  <c r="H1477" i="10"/>
  <c r="J1475" i="10"/>
  <c r="I1475" i="10"/>
  <c r="H1475" i="10"/>
  <c r="J1474" i="10"/>
  <c r="I1474" i="10"/>
  <c r="J1473" i="10"/>
  <c r="I1473" i="10"/>
  <c r="I1472" i="10"/>
  <c r="H1472" i="10"/>
  <c r="I1471" i="10"/>
  <c r="H1471" i="10"/>
  <c r="J1470" i="10"/>
  <c r="I1470" i="10"/>
  <c r="H1470" i="10"/>
  <c r="H1469" i="10"/>
  <c r="J1468" i="10"/>
  <c r="H1468" i="10"/>
  <c r="J1467" i="10"/>
  <c r="H1467" i="10"/>
  <c r="J1466" i="10"/>
  <c r="I1466" i="10"/>
  <c r="J1465" i="10"/>
  <c r="I1464" i="10"/>
  <c r="H1464" i="10"/>
  <c r="I1463" i="10"/>
  <c r="J1462" i="10"/>
  <c r="I1462" i="10"/>
  <c r="H1462" i="10"/>
  <c r="J1461" i="10"/>
  <c r="H1461" i="10"/>
  <c r="J1460" i="10"/>
  <c r="H1460" i="10"/>
  <c r="J1459" i="10"/>
  <c r="I1459" i="10"/>
  <c r="H1459" i="10"/>
  <c r="J1458" i="10"/>
  <c r="I1458" i="10"/>
  <c r="J1457" i="10"/>
  <c r="I1457" i="10"/>
  <c r="I1456" i="10"/>
  <c r="H1456" i="10"/>
  <c r="I1455" i="10"/>
  <c r="H1455" i="10"/>
  <c r="I1454" i="10"/>
  <c r="H1454" i="10"/>
  <c r="J1453" i="10"/>
  <c r="H1453" i="10"/>
  <c r="H1452" i="10"/>
  <c r="J1451" i="10"/>
  <c r="I1451" i="10"/>
  <c r="H1451" i="10"/>
  <c r="J1450" i="10"/>
  <c r="J1449" i="10"/>
  <c r="I1449" i="10"/>
  <c r="I1448" i="10"/>
  <c r="I1447" i="10"/>
  <c r="H1447" i="10"/>
  <c r="J1446" i="10"/>
  <c r="I1446" i="10"/>
  <c r="J1445" i="10"/>
  <c r="H1445" i="10"/>
  <c r="J1444" i="10"/>
  <c r="H1444" i="10"/>
  <c r="J1443" i="10"/>
  <c r="I1443" i="10"/>
  <c r="H1443" i="10"/>
  <c r="J1442" i="10"/>
  <c r="I1442" i="10"/>
  <c r="J1441" i="10"/>
  <c r="I1441" i="10"/>
  <c r="I1440" i="10"/>
  <c r="H1440" i="10"/>
  <c r="I1439" i="10"/>
  <c r="H1439" i="10"/>
  <c r="J1438" i="10"/>
  <c r="I1438" i="10"/>
  <c r="H1438" i="10"/>
  <c r="H1437" i="10"/>
  <c r="J1436" i="10"/>
  <c r="H1436" i="10"/>
  <c r="J1435" i="10"/>
  <c r="H1435" i="10"/>
  <c r="J1434" i="10"/>
  <c r="I1434" i="10"/>
  <c r="J1433" i="10"/>
  <c r="I1432" i="10"/>
  <c r="H1432" i="10"/>
  <c r="I1431" i="10"/>
  <c r="J1430" i="10"/>
  <c r="I1430" i="10"/>
  <c r="H1430" i="10"/>
  <c r="J1429" i="10"/>
  <c r="H1429" i="10"/>
  <c r="J1428" i="10"/>
  <c r="H1428" i="10"/>
  <c r="J1427" i="10"/>
  <c r="I1427" i="10"/>
  <c r="H1427" i="10"/>
  <c r="J1426" i="10"/>
  <c r="I1426" i="10"/>
  <c r="J1425" i="10"/>
  <c r="I1425" i="10"/>
  <c r="I1424" i="10"/>
  <c r="H1424" i="10"/>
  <c r="I1423" i="10"/>
  <c r="H1423" i="10"/>
  <c r="I1422" i="10"/>
  <c r="H1422" i="10"/>
  <c r="J1421" i="10"/>
  <c r="H1421" i="10"/>
  <c r="H1420" i="10"/>
  <c r="J1419" i="10"/>
  <c r="I1419" i="10"/>
  <c r="H1419" i="10"/>
  <c r="J1418" i="10"/>
  <c r="J1417" i="10"/>
  <c r="I1417" i="10"/>
  <c r="I1416" i="10"/>
  <c r="I1415" i="10"/>
  <c r="H1415" i="10"/>
  <c r="J1414" i="10"/>
  <c r="I1414" i="10"/>
  <c r="J1413" i="10"/>
  <c r="H1413" i="10"/>
  <c r="J1412" i="10"/>
  <c r="H1412" i="10"/>
  <c r="J1411" i="10"/>
  <c r="I1411" i="10"/>
  <c r="H1411" i="10"/>
  <c r="J1410" i="10"/>
  <c r="I1410" i="10"/>
  <c r="J1409" i="10"/>
  <c r="I1409" i="10"/>
  <c r="I1408" i="10"/>
  <c r="H1408" i="10"/>
  <c r="I1407" i="10"/>
  <c r="H1407" i="10"/>
  <c r="J1406" i="10"/>
  <c r="I1406" i="10"/>
  <c r="H1406" i="10"/>
  <c r="H1405" i="10"/>
  <c r="J1404" i="10"/>
  <c r="H1404" i="10"/>
  <c r="J1403" i="10"/>
  <c r="H1403" i="10"/>
  <c r="J1402" i="10"/>
  <c r="I1402" i="10"/>
  <c r="J1401" i="10"/>
  <c r="I1400" i="10"/>
  <c r="H1400" i="10"/>
  <c r="I1399" i="10"/>
  <c r="J1398" i="10"/>
  <c r="I1398" i="10"/>
  <c r="H1398" i="10"/>
  <c r="J1397" i="10"/>
  <c r="H1397" i="10"/>
  <c r="J1396" i="10"/>
  <c r="H1396" i="10"/>
  <c r="J1395" i="10"/>
  <c r="I1395" i="10"/>
  <c r="H1395" i="10"/>
  <c r="J1394" i="10"/>
  <c r="I1394" i="10"/>
  <c r="J1393" i="10"/>
  <c r="I1393" i="10"/>
  <c r="I1392" i="10"/>
  <c r="H1392" i="10"/>
  <c r="I1391" i="10"/>
  <c r="H1391" i="10"/>
  <c r="I1390" i="10"/>
  <c r="H1390" i="10"/>
  <c r="J1389" i="10"/>
  <c r="H1389" i="10"/>
  <c r="H1388" i="10"/>
  <c r="J1387" i="10"/>
  <c r="I1387" i="10"/>
  <c r="H1387" i="10"/>
  <c r="J1386" i="10"/>
  <c r="J1385" i="10"/>
  <c r="I1385" i="10"/>
  <c r="I1384" i="10"/>
  <c r="I1383" i="10"/>
  <c r="H1383" i="10"/>
  <c r="J1382" i="10"/>
  <c r="I1382" i="10"/>
  <c r="J1381" i="10"/>
  <c r="H1381" i="10"/>
  <c r="J1380" i="10"/>
  <c r="H1380" i="10"/>
  <c r="J1379" i="10"/>
  <c r="I1379" i="10"/>
  <c r="H1379" i="10"/>
  <c r="J1378" i="10"/>
  <c r="I1378" i="10"/>
  <c r="J1377" i="10"/>
  <c r="I1377" i="10"/>
  <c r="H1377" i="10"/>
  <c r="I1376" i="10"/>
  <c r="H1376" i="10"/>
  <c r="J1375" i="10"/>
  <c r="I1375" i="10"/>
  <c r="H1375" i="10"/>
  <c r="J1374" i="10"/>
  <c r="I1374" i="10"/>
  <c r="J1373" i="10"/>
  <c r="H1373" i="10"/>
  <c r="J1372" i="10"/>
  <c r="H1372" i="10"/>
  <c r="J1371" i="10"/>
  <c r="I1371" i="10"/>
  <c r="H1371" i="10"/>
  <c r="I1370" i="10"/>
  <c r="J1369" i="10"/>
  <c r="I1369" i="10"/>
  <c r="H1369" i="10"/>
  <c r="I1368" i="10"/>
  <c r="H1368" i="10"/>
  <c r="J1367" i="10"/>
  <c r="I1367" i="10"/>
  <c r="H1367" i="10"/>
  <c r="J1366" i="10"/>
  <c r="I1366" i="10"/>
  <c r="H1366" i="10"/>
  <c r="J1365" i="10"/>
  <c r="H1365" i="10"/>
  <c r="J1364" i="10"/>
  <c r="I1364" i="10"/>
  <c r="H1364" i="10"/>
  <c r="J1363" i="10"/>
  <c r="I1363" i="10"/>
  <c r="J1362" i="10"/>
  <c r="I1362" i="10"/>
  <c r="J1361" i="10"/>
  <c r="H1361" i="10"/>
  <c r="I1360" i="10"/>
  <c r="H1360" i="10"/>
  <c r="I1359" i="10"/>
  <c r="H1359" i="10"/>
  <c r="J1358" i="10"/>
  <c r="I1358" i="10"/>
  <c r="H1358" i="10"/>
  <c r="J1357" i="10"/>
  <c r="H1357" i="10"/>
  <c r="J1356" i="10"/>
  <c r="I1356" i="10"/>
  <c r="H1356" i="10"/>
  <c r="J1355" i="10"/>
  <c r="I1355" i="10"/>
  <c r="H1355" i="10"/>
  <c r="J1354" i="10"/>
  <c r="I1354" i="10"/>
  <c r="J1353" i="10"/>
  <c r="I1353" i="10"/>
  <c r="H1353" i="10"/>
  <c r="I1352" i="10"/>
  <c r="J1351" i="10"/>
  <c r="I1351" i="10"/>
  <c r="H1351" i="10"/>
  <c r="J1350" i="10"/>
  <c r="H1350" i="10"/>
  <c r="J1349" i="10"/>
  <c r="H1349" i="10"/>
  <c r="I1348" i="10"/>
  <c r="H1348" i="10"/>
  <c r="J1347" i="10"/>
  <c r="I1347" i="10"/>
  <c r="H1347" i="10"/>
  <c r="J1346" i="10"/>
  <c r="I1346" i="10"/>
  <c r="J1345" i="10"/>
  <c r="I1345" i="10"/>
  <c r="H1345" i="10"/>
  <c r="I1344" i="10"/>
  <c r="H1344" i="10"/>
  <c r="J1343" i="10"/>
  <c r="I1343" i="10"/>
  <c r="J1342" i="10"/>
  <c r="I1342" i="10"/>
  <c r="H1342" i="10"/>
  <c r="J1341" i="10"/>
  <c r="J1340" i="10"/>
  <c r="I1340" i="10"/>
  <c r="H1340" i="10"/>
  <c r="J1339" i="10"/>
  <c r="H1339" i="10"/>
  <c r="J1338" i="10"/>
  <c r="I1338" i="10"/>
  <c r="I1337" i="10"/>
  <c r="H1337" i="10"/>
  <c r="I1336" i="10"/>
  <c r="H1336" i="10"/>
  <c r="J1335" i="10"/>
  <c r="I1335" i="10"/>
  <c r="H1335" i="10"/>
  <c r="J1334" i="10"/>
  <c r="I1334" i="10"/>
  <c r="H1334" i="10"/>
  <c r="J1333" i="10"/>
  <c r="H1333" i="10"/>
  <c r="J1332" i="10"/>
  <c r="I1332" i="10"/>
  <c r="J1331" i="10"/>
  <c r="I1331" i="10"/>
  <c r="H1331" i="10"/>
  <c r="J1330" i="10"/>
  <c r="J1329" i="10"/>
  <c r="I1329" i="10"/>
  <c r="H1329" i="10"/>
  <c r="H1328" i="10"/>
  <c r="J1327" i="10"/>
  <c r="I1327" i="10"/>
  <c r="H1327" i="10"/>
  <c r="I1326" i="10"/>
  <c r="H1326" i="10"/>
  <c r="J1325" i="10"/>
  <c r="H1325" i="10"/>
  <c r="J1324" i="10"/>
  <c r="I1324" i="10"/>
  <c r="H1324" i="10"/>
  <c r="J1323" i="10"/>
  <c r="I1323" i="10"/>
  <c r="H1323" i="10"/>
  <c r="J1322" i="10"/>
  <c r="I1322" i="10"/>
  <c r="J1321" i="10"/>
  <c r="I1321" i="10"/>
  <c r="I1320" i="10"/>
  <c r="H1320" i="10"/>
  <c r="J1319" i="10"/>
  <c r="H1319" i="10"/>
  <c r="J1318" i="10"/>
  <c r="I1318" i="10"/>
  <c r="H1318" i="10"/>
  <c r="H1317" i="10"/>
  <c r="J1316" i="10"/>
  <c r="I1316" i="10"/>
  <c r="H1316" i="10"/>
  <c r="I1315" i="10"/>
  <c r="H1315" i="10"/>
  <c r="J1314" i="10"/>
  <c r="I1314" i="10"/>
  <c r="J1313" i="10"/>
  <c r="I1313" i="10"/>
  <c r="H1313" i="10"/>
  <c r="I1312" i="10"/>
  <c r="H1312" i="10"/>
  <c r="J1311" i="10"/>
  <c r="I1311" i="10"/>
  <c r="H1311" i="10"/>
  <c r="J1310" i="10"/>
  <c r="I1310" i="10"/>
  <c r="J1309" i="10"/>
  <c r="H1309" i="10"/>
  <c r="J1308" i="10"/>
  <c r="H1308" i="10"/>
  <c r="J1307" i="10"/>
  <c r="I1307" i="10"/>
  <c r="H1307" i="10"/>
  <c r="I1306" i="10"/>
  <c r="J1305" i="10"/>
  <c r="I1305" i="10"/>
  <c r="H1305" i="10"/>
  <c r="I1304" i="10"/>
  <c r="H1304" i="10"/>
  <c r="J1303" i="10"/>
  <c r="I1303" i="10"/>
  <c r="H1303" i="10"/>
  <c r="J1302" i="10"/>
  <c r="I1302" i="10"/>
  <c r="H1302" i="10"/>
  <c r="J1301" i="10"/>
  <c r="H1301" i="10"/>
  <c r="J1300" i="10"/>
  <c r="I1300" i="10"/>
  <c r="H1300" i="10"/>
  <c r="J1299" i="10"/>
  <c r="I1299" i="10"/>
  <c r="J1298" i="10"/>
  <c r="I1298" i="10"/>
  <c r="J1297" i="10"/>
  <c r="H1297" i="10"/>
  <c r="I1296" i="10"/>
  <c r="H1296" i="10"/>
  <c r="I1295" i="10"/>
  <c r="H1295" i="10"/>
  <c r="J1294" i="10"/>
  <c r="I1294" i="10"/>
  <c r="H1294" i="10"/>
  <c r="J1293" i="10"/>
  <c r="H1293" i="10"/>
  <c r="J1292" i="10"/>
  <c r="I1292" i="10"/>
  <c r="H1292" i="10"/>
  <c r="J1291" i="10"/>
  <c r="I1291" i="10"/>
  <c r="H1291" i="10"/>
  <c r="J1290" i="10"/>
  <c r="I1290" i="10"/>
  <c r="J1289" i="10"/>
  <c r="I1289" i="10"/>
  <c r="H1289" i="10"/>
  <c r="I1288" i="10"/>
  <c r="J1287" i="10"/>
  <c r="I1287" i="10"/>
  <c r="H1287" i="10"/>
  <c r="J1286" i="10"/>
  <c r="H1286" i="10"/>
  <c r="J1285" i="10"/>
  <c r="H1285" i="10"/>
  <c r="J1284" i="10"/>
  <c r="I1284" i="10"/>
  <c r="H1284" i="10"/>
  <c r="J1283" i="10"/>
  <c r="I1283" i="10"/>
  <c r="H1283" i="10"/>
  <c r="J1282" i="10"/>
  <c r="I1282" i="10"/>
  <c r="J1281" i="10"/>
  <c r="I1281" i="10"/>
  <c r="H1281" i="10"/>
  <c r="I1280" i="10"/>
  <c r="H1280" i="10"/>
  <c r="J1279" i="10"/>
  <c r="I1279" i="10"/>
  <c r="H1279" i="10"/>
  <c r="J1278" i="10"/>
  <c r="I1278" i="10"/>
  <c r="H1278" i="10"/>
  <c r="J1277" i="10"/>
  <c r="H1277" i="10"/>
  <c r="J1276" i="10"/>
  <c r="I1276" i="10"/>
  <c r="H1276" i="10"/>
  <c r="J1275" i="10"/>
  <c r="I1275" i="10"/>
  <c r="H1275" i="10"/>
  <c r="J1274" i="10"/>
  <c r="I1274" i="10"/>
  <c r="J1273" i="10"/>
  <c r="I1273" i="10"/>
  <c r="H1273" i="10"/>
  <c r="I1272" i="10"/>
  <c r="H1272" i="10"/>
  <c r="J1271" i="10"/>
  <c r="I1271" i="10"/>
  <c r="H1271" i="10"/>
  <c r="J1270" i="10"/>
  <c r="I1270" i="10"/>
  <c r="H1270" i="10"/>
  <c r="J1269" i="10"/>
  <c r="H1269" i="10"/>
  <c r="J1268" i="10"/>
  <c r="I1268" i="10"/>
  <c r="H1268" i="10"/>
  <c r="J1267" i="10"/>
  <c r="I1267" i="10"/>
  <c r="H1267" i="10"/>
  <c r="J1266" i="10"/>
  <c r="I1266" i="10"/>
  <c r="J1265" i="10"/>
  <c r="I1265" i="10"/>
  <c r="H1265" i="10"/>
  <c r="I1264" i="10"/>
  <c r="H1264" i="10"/>
  <c r="J1263" i="10"/>
  <c r="I1263" i="10"/>
  <c r="H1263" i="10"/>
  <c r="J1262" i="10"/>
  <c r="I1262" i="10"/>
  <c r="H1262" i="10"/>
  <c r="J1261" i="10"/>
  <c r="H1261" i="10"/>
  <c r="J1260" i="10"/>
  <c r="I1260" i="10"/>
  <c r="H1260" i="10"/>
  <c r="J1259" i="10"/>
  <c r="I1259" i="10"/>
  <c r="H1259" i="10"/>
  <c r="J1258" i="10"/>
  <c r="I1258" i="10"/>
  <c r="J1257" i="10"/>
  <c r="I1257" i="10"/>
  <c r="H1257" i="10"/>
  <c r="I1256" i="10"/>
  <c r="H1256" i="10"/>
  <c r="J1255" i="10"/>
  <c r="I1255" i="10"/>
  <c r="H1255" i="10"/>
  <c r="J1254" i="10"/>
  <c r="I1254" i="10"/>
  <c r="H1254" i="10"/>
  <c r="J1253" i="10"/>
  <c r="H1253" i="10"/>
  <c r="J1252" i="10"/>
  <c r="I1252" i="10"/>
  <c r="H1252" i="10"/>
  <c r="J1251" i="10"/>
  <c r="I1251" i="10"/>
  <c r="H1251" i="10"/>
  <c r="J1250" i="10"/>
  <c r="I1250" i="10"/>
  <c r="J1249" i="10"/>
  <c r="I1249" i="10"/>
  <c r="H1249" i="10"/>
  <c r="I1248" i="10"/>
  <c r="H1248" i="10"/>
  <c r="J1247" i="10"/>
  <c r="I1247" i="10"/>
  <c r="H1247" i="10"/>
  <c r="J1246" i="10"/>
  <c r="I1246" i="10"/>
  <c r="H1246" i="10"/>
  <c r="J1245" i="10"/>
  <c r="H1245" i="10"/>
  <c r="J1244" i="10"/>
  <c r="I1244" i="10"/>
  <c r="H1244" i="10"/>
  <c r="J1243" i="10"/>
  <c r="I1243" i="10"/>
  <c r="H1243" i="10"/>
  <c r="J1242" i="10"/>
  <c r="I1242" i="10"/>
  <c r="J1241" i="10"/>
  <c r="I1241" i="10"/>
  <c r="H1241" i="10"/>
  <c r="I1240" i="10"/>
  <c r="H1240" i="10"/>
  <c r="J1239" i="10"/>
  <c r="I1239" i="10"/>
  <c r="H1239" i="10"/>
  <c r="J1238" i="10"/>
  <c r="I1238" i="10"/>
  <c r="H1238" i="10"/>
  <c r="J1237" i="10"/>
  <c r="H1237" i="10"/>
  <c r="J1236" i="10"/>
  <c r="I1236" i="10"/>
  <c r="H1236" i="10"/>
  <c r="J1235" i="10"/>
  <c r="I1235" i="10"/>
  <c r="H1235" i="10"/>
  <c r="J1234" i="10"/>
  <c r="I1234" i="10"/>
  <c r="J1233" i="10"/>
  <c r="I1233" i="10"/>
  <c r="H1233" i="10"/>
  <c r="I1232" i="10"/>
  <c r="H1232" i="10"/>
  <c r="J1231" i="10"/>
  <c r="I1231" i="10"/>
  <c r="H1231" i="10"/>
  <c r="J1230" i="10"/>
  <c r="I1230" i="10"/>
  <c r="H1230" i="10"/>
  <c r="J1229" i="10"/>
  <c r="H1229" i="10"/>
  <c r="J1228" i="10"/>
  <c r="I1228" i="10"/>
  <c r="H1228" i="10"/>
  <c r="J1227" i="10"/>
  <c r="I1227" i="10"/>
  <c r="H1227" i="10"/>
  <c r="J1226" i="10"/>
  <c r="I1226" i="10"/>
  <c r="J1225" i="10"/>
  <c r="I1225" i="10"/>
  <c r="H1225" i="10"/>
  <c r="I1224" i="10"/>
  <c r="H1224" i="10"/>
  <c r="J1223" i="10"/>
  <c r="I1223" i="10"/>
  <c r="H1223" i="10"/>
  <c r="J1222" i="10"/>
  <c r="I1222" i="10"/>
  <c r="H1222" i="10"/>
  <c r="J1221" i="10"/>
  <c r="H1221" i="10"/>
  <c r="J1220" i="10"/>
  <c r="I1220" i="10"/>
  <c r="H1220" i="10"/>
  <c r="J1219" i="10"/>
  <c r="I1219" i="10"/>
  <c r="H1219" i="10"/>
  <c r="J1218" i="10"/>
  <c r="I1218" i="10"/>
  <c r="J1217" i="10"/>
  <c r="I1217" i="10"/>
  <c r="H1217" i="10"/>
  <c r="I1216" i="10"/>
  <c r="H1216" i="10"/>
  <c r="J1215" i="10"/>
  <c r="I1215" i="10"/>
  <c r="H1215" i="10"/>
  <c r="J1214" i="10"/>
  <c r="I1214" i="10"/>
  <c r="H1214" i="10"/>
  <c r="J1213" i="10"/>
  <c r="H1213" i="10"/>
  <c r="J1212" i="10"/>
  <c r="I1212" i="10"/>
  <c r="H1212" i="10"/>
  <c r="J1211" i="10"/>
  <c r="I1211" i="10"/>
  <c r="H1211" i="10"/>
  <c r="J1210" i="10"/>
  <c r="I1210" i="10"/>
  <c r="J1209" i="10"/>
  <c r="I1209" i="10"/>
  <c r="H1209" i="10"/>
  <c r="I1208" i="10"/>
  <c r="H1208" i="10"/>
  <c r="J1207" i="10"/>
  <c r="I1207" i="10"/>
  <c r="H1207" i="10"/>
  <c r="J1206" i="10"/>
  <c r="I1206" i="10"/>
  <c r="H1206" i="10"/>
  <c r="J1205" i="10"/>
  <c r="H1205" i="10"/>
  <c r="J1204" i="10"/>
  <c r="I1204" i="10"/>
  <c r="H1204" i="10"/>
  <c r="J1203" i="10"/>
  <c r="I1203" i="10"/>
  <c r="H1203" i="10"/>
  <c r="J1202" i="10"/>
  <c r="I1202" i="10"/>
  <c r="J1201" i="10"/>
  <c r="I1201" i="10"/>
  <c r="H1201" i="10"/>
  <c r="I1200" i="10"/>
  <c r="H1200" i="10"/>
  <c r="J1199" i="10"/>
  <c r="I1199" i="10"/>
  <c r="H1199" i="10"/>
  <c r="J1198" i="10"/>
  <c r="I1198" i="10"/>
  <c r="H1198" i="10"/>
  <c r="J1197" i="10"/>
  <c r="H1197" i="10"/>
  <c r="J1196" i="10"/>
  <c r="I1196" i="10"/>
  <c r="H1196" i="10"/>
  <c r="J1195" i="10"/>
  <c r="I1195" i="10"/>
  <c r="H1195" i="10"/>
  <c r="J1194" i="10"/>
  <c r="I1194" i="10"/>
  <c r="J1193" i="10"/>
  <c r="I1193" i="10"/>
  <c r="H1193" i="10"/>
  <c r="I1192" i="10"/>
  <c r="H1192" i="10"/>
  <c r="J1191" i="10"/>
  <c r="I1191" i="10"/>
  <c r="H1191" i="10"/>
  <c r="J1190" i="10"/>
  <c r="I1190" i="10"/>
  <c r="H1190" i="10"/>
  <c r="J1189" i="10"/>
  <c r="H1189" i="10"/>
  <c r="J1188" i="10"/>
  <c r="I1188" i="10"/>
  <c r="H1188" i="10"/>
  <c r="J1187" i="10"/>
  <c r="I1187" i="10"/>
  <c r="H1187" i="10"/>
  <c r="J1186" i="10"/>
  <c r="I1186" i="10"/>
  <c r="J1185" i="10"/>
  <c r="I1185" i="10"/>
  <c r="H1185" i="10"/>
  <c r="I1184" i="10"/>
  <c r="H1184" i="10"/>
  <c r="J1183" i="10"/>
  <c r="I1183" i="10"/>
  <c r="H1183" i="10"/>
  <c r="J1182" i="10"/>
  <c r="I1182" i="10"/>
  <c r="H1182" i="10"/>
  <c r="J1181" i="10"/>
  <c r="H1181" i="10"/>
  <c r="J1180" i="10"/>
  <c r="I1180" i="10"/>
  <c r="H1180" i="10"/>
  <c r="J1179" i="10"/>
  <c r="I1179" i="10"/>
  <c r="H1179" i="10"/>
  <c r="J1178" i="10"/>
  <c r="I1178" i="10"/>
  <c r="J1177" i="10"/>
  <c r="I1177" i="10"/>
  <c r="H1177" i="10"/>
  <c r="I1176" i="10"/>
  <c r="H1176" i="10"/>
  <c r="J1175" i="10"/>
  <c r="I1175" i="10"/>
  <c r="H1175" i="10"/>
  <c r="J1174" i="10"/>
  <c r="I1174" i="10"/>
  <c r="H1174" i="10"/>
  <c r="J1173" i="10"/>
  <c r="H1173" i="10"/>
  <c r="J1172" i="10"/>
  <c r="I1172" i="10"/>
  <c r="H1172" i="10"/>
  <c r="J1171" i="10"/>
  <c r="I1171" i="10"/>
  <c r="H1171" i="10"/>
  <c r="J1170" i="10"/>
  <c r="I1170" i="10"/>
  <c r="J1169" i="10"/>
  <c r="I1169" i="10"/>
  <c r="H1169" i="10"/>
  <c r="I1168" i="10"/>
  <c r="H1168" i="10"/>
  <c r="J1167" i="10"/>
  <c r="I1167" i="10"/>
  <c r="H1167" i="10"/>
  <c r="J1166" i="10"/>
  <c r="I1166" i="10"/>
  <c r="H1166" i="10"/>
  <c r="J1165" i="10"/>
  <c r="H1165" i="10"/>
  <c r="J1164" i="10"/>
  <c r="I1164" i="10"/>
  <c r="H1164" i="10"/>
  <c r="J1163" i="10"/>
  <c r="I1163" i="10"/>
  <c r="H1163" i="10"/>
  <c r="J1162" i="10"/>
  <c r="I1162" i="10"/>
  <c r="J1161" i="10"/>
  <c r="I1161" i="10"/>
  <c r="H1161" i="10"/>
  <c r="I1160" i="10"/>
  <c r="H1160" i="10"/>
  <c r="J1159" i="10"/>
  <c r="I1159" i="10"/>
  <c r="H1159" i="10"/>
  <c r="J1158" i="10"/>
  <c r="I1158" i="10"/>
  <c r="H1158" i="10"/>
  <c r="J1157" i="10"/>
  <c r="H1157" i="10"/>
  <c r="J1156" i="10"/>
  <c r="I1156" i="10"/>
  <c r="H1156" i="10"/>
  <c r="J1155" i="10"/>
  <c r="I1155" i="10"/>
  <c r="H1155" i="10"/>
  <c r="J1154" i="10"/>
  <c r="I1154" i="10"/>
  <c r="J1153" i="10"/>
  <c r="I1153" i="10"/>
  <c r="H1153" i="10"/>
  <c r="I1152" i="10"/>
  <c r="H1152" i="10"/>
  <c r="J1151" i="10"/>
  <c r="I1151" i="10"/>
  <c r="H1151" i="10"/>
  <c r="J1150" i="10"/>
  <c r="I1150" i="10"/>
  <c r="H1150" i="10"/>
  <c r="J1149" i="10"/>
  <c r="H1149" i="10"/>
  <c r="J1148" i="10"/>
  <c r="I1148" i="10"/>
  <c r="H1148" i="10"/>
  <c r="J1147" i="10"/>
  <c r="I1147" i="10"/>
  <c r="H1147" i="10"/>
  <c r="J1146" i="10"/>
  <c r="I1146" i="10"/>
  <c r="J1145" i="10"/>
  <c r="I1145" i="10"/>
  <c r="H1145" i="10"/>
  <c r="I1144" i="10"/>
  <c r="H1144" i="10"/>
  <c r="J1143" i="10"/>
  <c r="I1143" i="10"/>
  <c r="H1143" i="10"/>
  <c r="J1142" i="10"/>
  <c r="I1142" i="10"/>
  <c r="H1142" i="10"/>
  <c r="J1141" i="10"/>
  <c r="H1141" i="10"/>
  <c r="J1140" i="10"/>
  <c r="I1140" i="10"/>
  <c r="H1140" i="10"/>
  <c r="J1139" i="10"/>
  <c r="I1139" i="10"/>
  <c r="H1139" i="10"/>
  <c r="J1138" i="10"/>
  <c r="I1138" i="10"/>
  <c r="J1137" i="10"/>
  <c r="I1137" i="10"/>
  <c r="H1137" i="10"/>
  <c r="I1136" i="10"/>
  <c r="H1136" i="10"/>
  <c r="J1135" i="10"/>
  <c r="I1135" i="10"/>
  <c r="H1135" i="10"/>
  <c r="J1134" i="10"/>
  <c r="I1134" i="10"/>
  <c r="H1134" i="10"/>
  <c r="J1133" i="10"/>
  <c r="H1133" i="10"/>
  <c r="J1132" i="10"/>
  <c r="I1132" i="10"/>
  <c r="H1132" i="10"/>
  <c r="J1131" i="10"/>
  <c r="I1131" i="10"/>
  <c r="H1131" i="10"/>
  <c r="J1130" i="10"/>
  <c r="I1130" i="10"/>
  <c r="J1129" i="10"/>
  <c r="I1129" i="10"/>
  <c r="H1129" i="10"/>
  <c r="I1128" i="10"/>
  <c r="H1128" i="10"/>
  <c r="J1127" i="10"/>
  <c r="I1127" i="10"/>
  <c r="H1127" i="10"/>
  <c r="J1126" i="10"/>
  <c r="I1126" i="10"/>
  <c r="H1126" i="10"/>
  <c r="J1125" i="10"/>
  <c r="H1125" i="10"/>
  <c r="J1124" i="10"/>
  <c r="I1124" i="10"/>
  <c r="H1124" i="10"/>
  <c r="J1123" i="10"/>
  <c r="I1123" i="10"/>
  <c r="H1123" i="10"/>
  <c r="J1122" i="10"/>
  <c r="I1122" i="10"/>
  <c r="J1121" i="10"/>
  <c r="I1121" i="10"/>
  <c r="H1121" i="10"/>
  <c r="I1120" i="10"/>
  <c r="H1120" i="10"/>
  <c r="J1119" i="10"/>
  <c r="I1119" i="10"/>
  <c r="H1119" i="10"/>
  <c r="J1118" i="10"/>
  <c r="I1118" i="10"/>
  <c r="H1118" i="10"/>
  <c r="J1117" i="10"/>
  <c r="H1117" i="10"/>
  <c r="J1116" i="10"/>
  <c r="I1116" i="10"/>
  <c r="H1116" i="10"/>
  <c r="J1115" i="10"/>
  <c r="I1115" i="10"/>
  <c r="H1115" i="10"/>
  <c r="J1114" i="10"/>
  <c r="I1114" i="10"/>
  <c r="J1113" i="10"/>
  <c r="I1113" i="10"/>
  <c r="H1113" i="10"/>
  <c r="I1112" i="10"/>
  <c r="H1112" i="10"/>
  <c r="J1111" i="10"/>
  <c r="I1111" i="10"/>
  <c r="H1111" i="10"/>
  <c r="J1110" i="10"/>
  <c r="I1110" i="10"/>
  <c r="H1110" i="10"/>
  <c r="J1109" i="10"/>
  <c r="H1109" i="10"/>
  <c r="J1108" i="10"/>
  <c r="I1108" i="10"/>
  <c r="H1108" i="10"/>
  <c r="J1107" i="10"/>
  <c r="I1107" i="10"/>
  <c r="H1107" i="10"/>
  <c r="J1106" i="10"/>
  <c r="I1106" i="10"/>
  <c r="J1105" i="10"/>
  <c r="I1105" i="10"/>
  <c r="H1105" i="10"/>
  <c r="I1104" i="10"/>
  <c r="H1104" i="10"/>
  <c r="J1103" i="10"/>
  <c r="I1103" i="10"/>
  <c r="H1103" i="10"/>
  <c r="J1102" i="10"/>
  <c r="I1102" i="10"/>
  <c r="H1102" i="10"/>
  <c r="J1101" i="10"/>
  <c r="I1101" i="10"/>
  <c r="H1101" i="10"/>
  <c r="J1100" i="10"/>
  <c r="I1100" i="10"/>
  <c r="H1100" i="10"/>
  <c r="J1099" i="10"/>
  <c r="I1099" i="10"/>
  <c r="H1099" i="10"/>
  <c r="J1098" i="10"/>
  <c r="I1098" i="10"/>
  <c r="H1098" i="10"/>
  <c r="J1097" i="10"/>
  <c r="I1097" i="10"/>
  <c r="H1097" i="10"/>
  <c r="J1096" i="10"/>
  <c r="I1096" i="10"/>
  <c r="H1096" i="10"/>
  <c r="J1095" i="10"/>
  <c r="I1095" i="10"/>
  <c r="H1095" i="10"/>
  <c r="J1094" i="10"/>
  <c r="I1094" i="10"/>
  <c r="H1094" i="10"/>
  <c r="J1093" i="10"/>
  <c r="I1093" i="10"/>
  <c r="H1093" i="10"/>
  <c r="J1092" i="10"/>
  <c r="I1092" i="10"/>
  <c r="H1092" i="10"/>
  <c r="J1091" i="10"/>
  <c r="I1091" i="10"/>
  <c r="H1091" i="10"/>
  <c r="J1090" i="10"/>
  <c r="I1090" i="10"/>
  <c r="H1090" i="10"/>
  <c r="J1089" i="10"/>
  <c r="I1089" i="10"/>
  <c r="H1089" i="10"/>
  <c r="J1088" i="10"/>
  <c r="I1088" i="10"/>
  <c r="H1088" i="10"/>
  <c r="J1087" i="10"/>
  <c r="I1087" i="10"/>
  <c r="H1087" i="10"/>
  <c r="J1086" i="10"/>
  <c r="I1086" i="10"/>
  <c r="H1086" i="10"/>
  <c r="J1085" i="10"/>
  <c r="I1085" i="10"/>
  <c r="H1085" i="10"/>
  <c r="J1084" i="10"/>
  <c r="I1084" i="10"/>
  <c r="H1084" i="10"/>
  <c r="J1083" i="10"/>
  <c r="I1083" i="10"/>
  <c r="H1083" i="10"/>
  <c r="J1082" i="10"/>
  <c r="I1082" i="10"/>
  <c r="H1082" i="10"/>
  <c r="J1081" i="10"/>
  <c r="I1081" i="10"/>
  <c r="H1081" i="10"/>
  <c r="J1080" i="10"/>
  <c r="I1080" i="10"/>
  <c r="H1080" i="10"/>
  <c r="J1079" i="10"/>
  <c r="I1079" i="10"/>
  <c r="H1079" i="10"/>
  <c r="J1078" i="10"/>
  <c r="I1078" i="10"/>
  <c r="H1078" i="10"/>
  <c r="J1077" i="10"/>
  <c r="I1077" i="10"/>
  <c r="H1077" i="10"/>
  <c r="J1076" i="10"/>
  <c r="I1076" i="10"/>
  <c r="H1076" i="10"/>
  <c r="J1075" i="10"/>
  <c r="I1075" i="10"/>
  <c r="H1075" i="10"/>
  <c r="J1074" i="10"/>
  <c r="I1074" i="10"/>
  <c r="H1074" i="10"/>
  <c r="J1073" i="10"/>
  <c r="I1073" i="10"/>
  <c r="H1073" i="10"/>
  <c r="J1072" i="10"/>
  <c r="I1072" i="10"/>
  <c r="H1072" i="10"/>
  <c r="J1071" i="10"/>
  <c r="I1071" i="10"/>
  <c r="H1071" i="10"/>
  <c r="J1070" i="10"/>
  <c r="I1070" i="10"/>
  <c r="H1070" i="10"/>
  <c r="J1069" i="10"/>
  <c r="I1069" i="10"/>
  <c r="H1069" i="10"/>
  <c r="J1068" i="10"/>
  <c r="I1068" i="10"/>
  <c r="H1068" i="10"/>
  <c r="J1067" i="10"/>
  <c r="I1067" i="10"/>
  <c r="H1067" i="10"/>
  <c r="J1066" i="10"/>
  <c r="I1066" i="10"/>
  <c r="H1066" i="10"/>
  <c r="J1065" i="10"/>
  <c r="I1065" i="10"/>
  <c r="H1065" i="10"/>
  <c r="J1064" i="10"/>
  <c r="I1064" i="10"/>
  <c r="H1064" i="10"/>
  <c r="J1063" i="10"/>
  <c r="I1063" i="10"/>
  <c r="H1063" i="10"/>
  <c r="J1062" i="10"/>
  <c r="I1062" i="10"/>
  <c r="H1062" i="10"/>
  <c r="J1061" i="10"/>
  <c r="I1061" i="10"/>
  <c r="H1061" i="10"/>
  <c r="J1060" i="10"/>
  <c r="I1060" i="10"/>
  <c r="H1060" i="10"/>
  <c r="J1059" i="10"/>
  <c r="I1059" i="10"/>
  <c r="H1059" i="10"/>
  <c r="J1058" i="10"/>
  <c r="I1058" i="10"/>
  <c r="H1058" i="10"/>
  <c r="J1057" i="10"/>
  <c r="I1057" i="10"/>
  <c r="H1057" i="10"/>
  <c r="J1056" i="10"/>
  <c r="I1056" i="10"/>
  <c r="H1056" i="10"/>
  <c r="J1055" i="10"/>
  <c r="I1055" i="10"/>
  <c r="H1055" i="10"/>
  <c r="J1054" i="10"/>
  <c r="I1054" i="10"/>
  <c r="H1054" i="10"/>
  <c r="J1053" i="10"/>
  <c r="I1053" i="10"/>
  <c r="H1053" i="10"/>
  <c r="J1052" i="10"/>
  <c r="I1052" i="10"/>
  <c r="H1052" i="10"/>
  <c r="J1051" i="10"/>
  <c r="I1051" i="10"/>
  <c r="H1051" i="10"/>
  <c r="J1050" i="10"/>
  <c r="I1050" i="10"/>
  <c r="H1050" i="10"/>
  <c r="J1049" i="10"/>
  <c r="I1049" i="10"/>
  <c r="H1049" i="10"/>
  <c r="J1048" i="10"/>
  <c r="I1048" i="10"/>
  <c r="H1048" i="10"/>
  <c r="J1047" i="10"/>
  <c r="I1047" i="10"/>
  <c r="H1047" i="10"/>
  <c r="J1046" i="10"/>
  <c r="I1046" i="10"/>
  <c r="H1046" i="10"/>
  <c r="J1045" i="10"/>
  <c r="I1045" i="10"/>
  <c r="H1045" i="10"/>
  <c r="J1044" i="10"/>
  <c r="I1044" i="10"/>
  <c r="H1044" i="10"/>
  <c r="J1043" i="10"/>
  <c r="I1043" i="10"/>
  <c r="H1043" i="10"/>
  <c r="J1042" i="10"/>
  <c r="I1042" i="10"/>
  <c r="H1042" i="10"/>
  <c r="J1041" i="10"/>
  <c r="I1041" i="10"/>
  <c r="H1041" i="10"/>
  <c r="J1040" i="10"/>
  <c r="I1040" i="10"/>
  <c r="H1040" i="10"/>
  <c r="J1039" i="10"/>
  <c r="I1039" i="10"/>
  <c r="H1039" i="10"/>
  <c r="J1038" i="10"/>
  <c r="I1038" i="10"/>
  <c r="H1038" i="10"/>
  <c r="J1037" i="10"/>
  <c r="I1037" i="10"/>
  <c r="H1037" i="10"/>
  <c r="J1036" i="10"/>
  <c r="I1036" i="10"/>
  <c r="H1036" i="10"/>
  <c r="J1035" i="10"/>
  <c r="I1035" i="10"/>
  <c r="H1035" i="10"/>
  <c r="J1034" i="10"/>
  <c r="I1034" i="10"/>
  <c r="H1034" i="10"/>
  <c r="J1033" i="10"/>
  <c r="I1033" i="10"/>
  <c r="H1033" i="10"/>
  <c r="J1032" i="10"/>
  <c r="I1032" i="10"/>
  <c r="H1032" i="10"/>
  <c r="J1031" i="10"/>
  <c r="I1031" i="10"/>
  <c r="H1031" i="10"/>
  <c r="J1030" i="10"/>
  <c r="I1030" i="10"/>
  <c r="H1030" i="10"/>
  <c r="J1029" i="10"/>
  <c r="I1029" i="10"/>
  <c r="H1029" i="10"/>
  <c r="J1028" i="10"/>
  <c r="I1028" i="10"/>
  <c r="H1028" i="10"/>
  <c r="J1027" i="10"/>
  <c r="I1027" i="10"/>
  <c r="H1027" i="10"/>
  <c r="J1026" i="10"/>
  <c r="I1026" i="10"/>
  <c r="H1026" i="10"/>
  <c r="J1025" i="10"/>
  <c r="I1025" i="10"/>
  <c r="H1025" i="10"/>
  <c r="J1024" i="10"/>
  <c r="I1024" i="10"/>
  <c r="H1024" i="10"/>
  <c r="J1023" i="10"/>
  <c r="I1023" i="10"/>
  <c r="H1023" i="10"/>
  <c r="J1022" i="10"/>
  <c r="I1022" i="10"/>
  <c r="H1022" i="10"/>
  <c r="J1021" i="10"/>
  <c r="I1021" i="10"/>
  <c r="H1021" i="10"/>
  <c r="J1020" i="10"/>
  <c r="I1020" i="10"/>
  <c r="H1020" i="10"/>
  <c r="J1019" i="10"/>
  <c r="I1019" i="10"/>
  <c r="H1019" i="10"/>
  <c r="J1018" i="10"/>
  <c r="I1018" i="10"/>
  <c r="H1018" i="10"/>
  <c r="J1017" i="10"/>
  <c r="I1017" i="10"/>
  <c r="H1017" i="10"/>
  <c r="J1016" i="10"/>
  <c r="I1016" i="10"/>
  <c r="H1016" i="10"/>
  <c r="J1015" i="10"/>
  <c r="I1015" i="10"/>
  <c r="H1015" i="10"/>
  <c r="J1014" i="10"/>
  <c r="I1014" i="10"/>
  <c r="H1014" i="10"/>
  <c r="J1013" i="10"/>
  <c r="I1013" i="10"/>
  <c r="H1013" i="10"/>
  <c r="J1012" i="10"/>
  <c r="I1012" i="10"/>
  <c r="H1012" i="10"/>
  <c r="J1011" i="10"/>
  <c r="I1011" i="10"/>
  <c r="H1011" i="10"/>
  <c r="J1010" i="10"/>
  <c r="I1010" i="10"/>
  <c r="H1010" i="10"/>
  <c r="J1009" i="10"/>
  <c r="I1009" i="10"/>
  <c r="H1009" i="10"/>
  <c r="J1008" i="10"/>
  <c r="I1008" i="10"/>
  <c r="H1008" i="10"/>
  <c r="J1007" i="10"/>
  <c r="I1007" i="10"/>
  <c r="H1007" i="10"/>
  <c r="J1006" i="10"/>
  <c r="I1006" i="10"/>
  <c r="H1006" i="10"/>
  <c r="J1005" i="10"/>
  <c r="I1005" i="10"/>
  <c r="H1005" i="10"/>
  <c r="J1004" i="10"/>
  <c r="I1004" i="10"/>
  <c r="H1004" i="10"/>
  <c r="J1003" i="10"/>
  <c r="I1003" i="10"/>
  <c r="H1003" i="10"/>
  <c r="J1002" i="10"/>
  <c r="I1002" i="10"/>
  <c r="H1002" i="10"/>
  <c r="J1001" i="10"/>
  <c r="I1001" i="10"/>
  <c r="H1001" i="10"/>
  <c r="J1000" i="10"/>
  <c r="I1000" i="10"/>
  <c r="H1000" i="10"/>
  <c r="J999" i="10"/>
  <c r="I999" i="10"/>
  <c r="H999" i="10"/>
  <c r="J998" i="10"/>
  <c r="I998" i="10"/>
  <c r="H998" i="10"/>
  <c r="J997" i="10"/>
  <c r="I997" i="10"/>
  <c r="H997" i="10"/>
  <c r="J996" i="10"/>
  <c r="I996" i="10"/>
  <c r="H996" i="10"/>
  <c r="J995" i="10"/>
  <c r="I995" i="10"/>
  <c r="H995" i="10"/>
  <c r="J994" i="10"/>
  <c r="I994" i="10"/>
  <c r="H994" i="10"/>
  <c r="J993" i="10"/>
  <c r="I993" i="10"/>
  <c r="H993" i="10"/>
  <c r="J992" i="10"/>
  <c r="I992" i="10"/>
  <c r="H992" i="10"/>
  <c r="G992" i="10"/>
  <c r="J991" i="10"/>
  <c r="I991" i="10"/>
  <c r="H991" i="10"/>
  <c r="G991" i="10"/>
  <c r="J990" i="10"/>
  <c r="I990" i="10"/>
  <c r="H990" i="10"/>
  <c r="G990" i="10"/>
  <c r="J989" i="10"/>
  <c r="I989" i="10"/>
  <c r="H989" i="10"/>
  <c r="G989" i="10"/>
  <c r="J988" i="10"/>
  <c r="I988" i="10"/>
  <c r="H988" i="10"/>
  <c r="G988" i="10"/>
  <c r="J987" i="10"/>
  <c r="I987" i="10"/>
  <c r="H987" i="10"/>
  <c r="G987" i="10"/>
  <c r="J986" i="10"/>
  <c r="I986" i="10"/>
  <c r="H986" i="10"/>
  <c r="G986" i="10"/>
  <c r="J985" i="10"/>
  <c r="I985" i="10"/>
  <c r="H985" i="10"/>
  <c r="G985" i="10"/>
  <c r="J984" i="10"/>
  <c r="I984" i="10"/>
  <c r="H984" i="10"/>
  <c r="G984" i="10"/>
  <c r="J983" i="10"/>
  <c r="I983" i="10"/>
  <c r="H983" i="10"/>
  <c r="G983" i="10"/>
  <c r="J982" i="10"/>
  <c r="I982" i="10"/>
  <c r="H982" i="10"/>
  <c r="G982" i="10"/>
  <c r="J981" i="10"/>
  <c r="I981" i="10"/>
  <c r="H981" i="10"/>
  <c r="J980" i="10"/>
  <c r="I980" i="10"/>
  <c r="H980" i="10"/>
  <c r="G980" i="10"/>
  <c r="J979" i="10"/>
  <c r="I979" i="10"/>
  <c r="H979" i="10"/>
  <c r="G979" i="10"/>
  <c r="J978" i="10"/>
  <c r="I978" i="10"/>
  <c r="H978" i="10"/>
  <c r="G978" i="10"/>
  <c r="J977" i="10"/>
  <c r="I977" i="10"/>
  <c r="H977" i="10"/>
  <c r="G977" i="10"/>
  <c r="J976" i="10"/>
  <c r="I976" i="10"/>
  <c r="H976" i="10"/>
  <c r="G976" i="10"/>
  <c r="J975" i="10"/>
  <c r="I975" i="10"/>
  <c r="H975" i="10"/>
  <c r="G975" i="10"/>
  <c r="J974" i="10"/>
  <c r="I974" i="10"/>
  <c r="H974" i="10"/>
  <c r="G974" i="10"/>
  <c r="J973" i="10"/>
  <c r="I973" i="10"/>
  <c r="H973" i="10"/>
  <c r="G973" i="10"/>
  <c r="J972" i="10"/>
  <c r="I972" i="10"/>
  <c r="H972" i="10"/>
  <c r="G972" i="10"/>
  <c r="J971" i="10"/>
  <c r="I971" i="10"/>
  <c r="H971" i="10"/>
  <c r="G971" i="10"/>
  <c r="J970" i="10"/>
  <c r="I970" i="10"/>
  <c r="H970" i="10"/>
  <c r="G970" i="10"/>
  <c r="J969" i="10"/>
  <c r="I969" i="10"/>
  <c r="H969" i="10"/>
  <c r="J968" i="10"/>
  <c r="I968" i="10"/>
  <c r="H968" i="10"/>
  <c r="G968" i="10"/>
  <c r="J967" i="10"/>
  <c r="I967" i="10"/>
  <c r="H967" i="10"/>
  <c r="G967" i="10"/>
  <c r="J966" i="10"/>
  <c r="I966" i="10"/>
  <c r="H966" i="10"/>
  <c r="G966" i="10"/>
  <c r="J965" i="10"/>
  <c r="I965" i="10"/>
  <c r="H965" i="10"/>
  <c r="G965" i="10"/>
  <c r="J964" i="10"/>
  <c r="I964" i="10"/>
  <c r="H964" i="10"/>
  <c r="G964" i="10"/>
  <c r="J963" i="10"/>
  <c r="I963" i="10"/>
  <c r="H963" i="10"/>
  <c r="G963" i="10"/>
  <c r="J962" i="10"/>
  <c r="I962" i="10"/>
  <c r="H962" i="10"/>
  <c r="G962" i="10"/>
  <c r="J961" i="10"/>
  <c r="I961" i="10"/>
  <c r="H961" i="10"/>
  <c r="G961" i="10"/>
  <c r="J960" i="10"/>
  <c r="I960" i="10"/>
  <c r="H960" i="10"/>
  <c r="G960" i="10"/>
  <c r="J959" i="10"/>
  <c r="I959" i="10"/>
  <c r="H959" i="10"/>
  <c r="G959" i="10"/>
  <c r="J958" i="10"/>
  <c r="I958" i="10"/>
  <c r="H958" i="10"/>
  <c r="G958" i="10"/>
  <c r="J957" i="10"/>
  <c r="I957" i="10"/>
  <c r="H957" i="10"/>
  <c r="J956" i="10"/>
  <c r="I956" i="10"/>
  <c r="H956" i="10"/>
  <c r="G956" i="10"/>
  <c r="J955" i="10"/>
  <c r="I955" i="10"/>
  <c r="H955" i="10"/>
  <c r="G955" i="10"/>
  <c r="J954" i="10"/>
  <c r="I954" i="10"/>
  <c r="H954" i="10"/>
  <c r="G954" i="10"/>
  <c r="J953" i="10"/>
  <c r="I953" i="10"/>
  <c r="H953" i="10"/>
  <c r="G953" i="10"/>
  <c r="J952" i="10"/>
  <c r="I952" i="10"/>
  <c r="H952" i="10"/>
  <c r="G952" i="10"/>
  <c r="J951" i="10"/>
  <c r="I951" i="10"/>
  <c r="H951" i="10"/>
  <c r="G951" i="10"/>
  <c r="J950" i="10"/>
  <c r="I950" i="10"/>
  <c r="H950" i="10"/>
  <c r="G950" i="10"/>
  <c r="J949" i="10"/>
  <c r="I949" i="10"/>
  <c r="H949" i="10"/>
  <c r="G949" i="10"/>
  <c r="J948" i="10"/>
  <c r="I948" i="10"/>
  <c r="H948" i="10"/>
  <c r="G948" i="10"/>
  <c r="J947" i="10"/>
  <c r="I947" i="10"/>
  <c r="H947" i="10"/>
  <c r="G947" i="10"/>
  <c r="J946" i="10"/>
  <c r="I946" i="10"/>
  <c r="H946" i="10"/>
  <c r="G946" i="10"/>
  <c r="J945" i="10"/>
  <c r="I945" i="10"/>
  <c r="H945" i="10"/>
  <c r="J944" i="10"/>
  <c r="I944" i="10"/>
  <c r="H944" i="10"/>
  <c r="G944" i="10"/>
  <c r="J943" i="10"/>
  <c r="I943" i="10"/>
  <c r="H943" i="10"/>
  <c r="G943" i="10"/>
  <c r="J942" i="10"/>
  <c r="I942" i="10"/>
  <c r="H942" i="10"/>
  <c r="G942" i="10"/>
  <c r="J941" i="10"/>
  <c r="I941" i="10"/>
  <c r="H941" i="10"/>
  <c r="G941" i="10"/>
  <c r="J940" i="10"/>
  <c r="I940" i="10"/>
  <c r="H940" i="10"/>
  <c r="G940" i="10"/>
  <c r="J939" i="10"/>
  <c r="I939" i="10"/>
  <c r="H939" i="10"/>
  <c r="G939" i="10"/>
  <c r="J938" i="10"/>
  <c r="I938" i="10"/>
  <c r="H938" i="10"/>
  <c r="G938" i="10"/>
  <c r="J937" i="10"/>
  <c r="I937" i="10"/>
  <c r="H937" i="10"/>
  <c r="G937" i="10"/>
  <c r="J936" i="10"/>
  <c r="I936" i="10"/>
  <c r="H936" i="10"/>
  <c r="G936" i="10"/>
  <c r="J935" i="10"/>
  <c r="I935" i="10"/>
  <c r="H935" i="10"/>
  <c r="G935" i="10"/>
  <c r="J934" i="10"/>
  <c r="I934" i="10"/>
  <c r="H934" i="10"/>
  <c r="G934" i="10"/>
  <c r="J933" i="10"/>
  <c r="I933" i="10"/>
  <c r="H933" i="10"/>
  <c r="J932" i="10"/>
  <c r="I932" i="10"/>
  <c r="H932" i="10"/>
  <c r="G932" i="10"/>
  <c r="J931" i="10"/>
  <c r="I931" i="10"/>
  <c r="H931" i="10"/>
  <c r="G931" i="10"/>
  <c r="J930" i="10"/>
  <c r="I930" i="10"/>
  <c r="H930" i="10"/>
  <c r="G930" i="10"/>
  <c r="J929" i="10"/>
  <c r="I929" i="10"/>
  <c r="H929" i="10"/>
  <c r="G929" i="10"/>
  <c r="J928" i="10"/>
  <c r="I928" i="10"/>
  <c r="H928" i="10"/>
  <c r="G928" i="10"/>
  <c r="J927" i="10"/>
  <c r="I927" i="10"/>
  <c r="H927" i="10"/>
  <c r="G927" i="10"/>
  <c r="J926" i="10"/>
  <c r="I926" i="10"/>
  <c r="H926" i="10"/>
  <c r="G926" i="10"/>
  <c r="J925" i="10"/>
  <c r="I925" i="10"/>
  <c r="H925" i="10"/>
  <c r="G925" i="10"/>
  <c r="J924" i="10"/>
  <c r="I924" i="10"/>
  <c r="H924" i="10"/>
  <c r="G924" i="10"/>
  <c r="J923" i="10"/>
  <c r="I923" i="10"/>
  <c r="H923" i="10"/>
  <c r="G923" i="10"/>
  <c r="J922" i="10"/>
  <c r="I922" i="10"/>
  <c r="H922" i="10"/>
  <c r="G922" i="10"/>
  <c r="J921" i="10"/>
  <c r="I921" i="10"/>
  <c r="H921" i="10"/>
  <c r="J920" i="10"/>
  <c r="I920" i="10"/>
  <c r="H920" i="10"/>
  <c r="G920" i="10"/>
  <c r="J919" i="10"/>
  <c r="I919" i="10"/>
  <c r="H919" i="10"/>
  <c r="G919" i="10"/>
  <c r="J918" i="10"/>
  <c r="I918" i="10"/>
  <c r="H918" i="10"/>
  <c r="G918" i="10"/>
  <c r="J917" i="10"/>
  <c r="I917" i="10"/>
  <c r="H917" i="10"/>
  <c r="G917" i="10"/>
  <c r="J916" i="10"/>
  <c r="I916" i="10"/>
  <c r="H916" i="10"/>
  <c r="G916" i="10"/>
  <c r="J915" i="10"/>
  <c r="I915" i="10"/>
  <c r="H915" i="10"/>
  <c r="G915" i="10"/>
  <c r="J914" i="10"/>
  <c r="I914" i="10"/>
  <c r="H914" i="10"/>
  <c r="G914" i="10"/>
  <c r="J913" i="10"/>
  <c r="I913" i="10"/>
  <c r="H913" i="10"/>
  <c r="G913" i="10"/>
  <c r="J912" i="10"/>
  <c r="I912" i="10"/>
  <c r="H912" i="10"/>
  <c r="G912" i="10"/>
  <c r="J911" i="10"/>
  <c r="I911" i="10"/>
  <c r="H911" i="10"/>
  <c r="G911" i="10"/>
  <c r="J910" i="10"/>
  <c r="I910" i="10"/>
  <c r="H910" i="10"/>
  <c r="G910" i="10"/>
  <c r="J909" i="10"/>
  <c r="I909" i="10"/>
  <c r="H909" i="10"/>
  <c r="J908" i="10"/>
  <c r="I908" i="10"/>
  <c r="H908" i="10"/>
  <c r="G908" i="10"/>
  <c r="J907" i="10"/>
  <c r="I907" i="10"/>
  <c r="H907" i="10"/>
  <c r="G907" i="10"/>
  <c r="J906" i="10"/>
  <c r="I906" i="10"/>
  <c r="H906" i="10"/>
  <c r="G906" i="10"/>
  <c r="J905" i="10"/>
  <c r="I905" i="10"/>
  <c r="H905" i="10"/>
  <c r="G905" i="10"/>
  <c r="J904" i="10"/>
  <c r="I904" i="10"/>
  <c r="H904" i="10"/>
  <c r="G904" i="10"/>
  <c r="J903" i="10"/>
  <c r="I903" i="10"/>
  <c r="H903" i="10"/>
  <c r="G903" i="10"/>
  <c r="J902" i="10"/>
  <c r="I902" i="10"/>
  <c r="H902" i="10"/>
  <c r="G902" i="10"/>
  <c r="J901" i="10"/>
  <c r="I901" i="10"/>
  <c r="H901" i="10"/>
  <c r="G901" i="10"/>
  <c r="J900" i="10"/>
  <c r="I900" i="10"/>
  <c r="H900" i="10"/>
  <c r="G900" i="10"/>
  <c r="J899" i="10"/>
  <c r="I899" i="10"/>
  <c r="H899" i="10"/>
  <c r="G899" i="10"/>
  <c r="J898" i="10"/>
  <c r="I898" i="10"/>
  <c r="H898" i="10"/>
  <c r="G898" i="10"/>
  <c r="J897" i="10"/>
  <c r="I897" i="10"/>
  <c r="H897" i="10"/>
  <c r="J896" i="10"/>
  <c r="I896" i="10"/>
  <c r="H896" i="10"/>
  <c r="G896" i="10"/>
  <c r="J895" i="10"/>
  <c r="I895" i="10"/>
  <c r="H895" i="10"/>
  <c r="G895" i="10"/>
  <c r="J894" i="10"/>
  <c r="I894" i="10"/>
  <c r="H894" i="10"/>
  <c r="G894" i="10"/>
  <c r="J893" i="10"/>
  <c r="I893" i="10"/>
  <c r="H893" i="10"/>
  <c r="G893" i="10"/>
  <c r="J892" i="10"/>
  <c r="I892" i="10"/>
  <c r="H892" i="10"/>
  <c r="G892" i="10"/>
  <c r="J891" i="10"/>
  <c r="I891" i="10"/>
  <c r="H891" i="10"/>
  <c r="G891" i="10"/>
  <c r="J890" i="10"/>
  <c r="I890" i="10"/>
  <c r="H890" i="10"/>
  <c r="G890" i="10"/>
  <c r="J889" i="10"/>
  <c r="I889" i="10"/>
  <c r="H889" i="10"/>
  <c r="G889" i="10"/>
  <c r="J888" i="10"/>
  <c r="I888" i="10"/>
  <c r="H888" i="10"/>
  <c r="G888" i="10"/>
  <c r="J887" i="10"/>
  <c r="I887" i="10"/>
  <c r="H887" i="10"/>
  <c r="G887" i="10"/>
  <c r="J886" i="10"/>
  <c r="I886" i="10"/>
  <c r="H886" i="10"/>
  <c r="G886" i="10"/>
  <c r="J885" i="10"/>
  <c r="I885" i="10"/>
  <c r="H885" i="10"/>
  <c r="J884" i="10"/>
  <c r="I884" i="10"/>
  <c r="H884" i="10"/>
  <c r="G884" i="10"/>
  <c r="J883" i="10"/>
  <c r="I883" i="10"/>
  <c r="H883" i="10"/>
  <c r="G883" i="10"/>
  <c r="J882" i="10"/>
  <c r="I882" i="10"/>
  <c r="H882" i="10"/>
  <c r="G882" i="10"/>
  <c r="J881" i="10"/>
  <c r="I881" i="10"/>
  <c r="H881" i="10"/>
  <c r="G881" i="10"/>
  <c r="J880" i="10"/>
  <c r="I880" i="10"/>
  <c r="H880" i="10"/>
  <c r="G880" i="10"/>
  <c r="J879" i="10"/>
  <c r="I879" i="10"/>
  <c r="H879" i="10"/>
  <c r="G879" i="10"/>
  <c r="J878" i="10"/>
  <c r="I878" i="10"/>
  <c r="H878" i="10"/>
  <c r="G878" i="10"/>
  <c r="J877" i="10"/>
  <c r="I877" i="10"/>
  <c r="H877" i="10"/>
  <c r="G877" i="10"/>
  <c r="J876" i="10"/>
  <c r="I876" i="10"/>
  <c r="H876" i="10"/>
  <c r="G876" i="10"/>
  <c r="J875" i="10"/>
  <c r="I875" i="10"/>
  <c r="H875" i="10"/>
  <c r="G875" i="10"/>
  <c r="J874" i="10"/>
  <c r="I874" i="10"/>
  <c r="H874" i="10"/>
  <c r="G874" i="10"/>
  <c r="J873" i="10"/>
  <c r="I873" i="10"/>
  <c r="H873" i="10"/>
  <c r="J872" i="10"/>
  <c r="I872" i="10"/>
  <c r="H872" i="10"/>
  <c r="G872" i="10"/>
  <c r="J871" i="10"/>
  <c r="I871" i="10"/>
  <c r="H871" i="10"/>
  <c r="G871" i="10"/>
  <c r="J870" i="10"/>
  <c r="I870" i="10"/>
  <c r="H870" i="10"/>
  <c r="G870" i="10"/>
  <c r="J869" i="10"/>
  <c r="I869" i="10"/>
  <c r="H869" i="10"/>
  <c r="G869" i="10"/>
  <c r="J868" i="10"/>
  <c r="I868" i="10"/>
  <c r="H868" i="10"/>
  <c r="G868" i="10"/>
  <c r="J867" i="10"/>
  <c r="I867" i="10"/>
  <c r="H867" i="10"/>
  <c r="G867" i="10"/>
  <c r="J866" i="10"/>
  <c r="I866" i="10"/>
  <c r="H866" i="10"/>
  <c r="G866" i="10"/>
  <c r="J865" i="10"/>
  <c r="I865" i="10"/>
  <c r="H865" i="10"/>
  <c r="G865" i="10"/>
  <c r="J864" i="10"/>
  <c r="I864" i="10"/>
  <c r="H864" i="10"/>
  <c r="G864" i="10"/>
  <c r="J863" i="10"/>
  <c r="I863" i="10"/>
  <c r="H863" i="10"/>
  <c r="G863" i="10"/>
  <c r="J862" i="10"/>
  <c r="I862" i="10"/>
  <c r="H862" i="10"/>
  <c r="G862" i="10"/>
  <c r="J861" i="10"/>
  <c r="I861" i="10"/>
  <c r="H861" i="10"/>
  <c r="J860" i="10"/>
  <c r="I860" i="10"/>
  <c r="H860" i="10"/>
  <c r="G860" i="10"/>
  <c r="J859" i="10"/>
  <c r="I859" i="10"/>
  <c r="H859" i="10"/>
  <c r="G859" i="10"/>
  <c r="J858" i="10"/>
  <c r="I858" i="10"/>
  <c r="H858" i="10"/>
  <c r="G858" i="10"/>
  <c r="J857" i="10"/>
  <c r="I857" i="10"/>
  <c r="H857" i="10"/>
  <c r="G857" i="10"/>
  <c r="J856" i="10"/>
  <c r="I856" i="10"/>
  <c r="H856" i="10"/>
  <c r="G856" i="10"/>
  <c r="J855" i="10"/>
  <c r="I855" i="10"/>
  <c r="H855" i="10"/>
  <c r="G855" i="10"/>
  <c r="J854" i="10"/>
  <c r="I854" i="10"/>
  <c r="H854" i="10"/>
  <c r="G854" i="10"/>
  <c r="J853" i="10"/>
  <c r="I853" i="10"/>
  <c r="H853" i="10"/>
  <c r="G853" i="10"/>
  <c r="J852" i="10"/>
  <c r="I852" i="10"/>
  <c r="H852" i="10"/>
  <c r="G852" i="10"/>
  <c r="J851" i="10"/>
  <c r="I851" i="10"/>
  <c r="H851" i="10"/>
  <c r="G851" i="10"/>
  <c r="J850" i="10"/>
  <c r="I850" i="10"/>
  <c r="H850" i="10"/>
  <c r="G850" i="10"/>
  <c r="J849" i="10"/>
  <c r="I849" i="10"/>
  <c r="H849" i="10"/>
  <c r="J848" i="10"/>
  <c r="I848" i="10"/>
  <c r="H848" i="10"/>
  <c r="G848" i="10"/>
  <c r="J847" i="10"/>
  <c r="I847" i="10"/>
  <c r="H847" i="10"/>
  <c r="G847" i="10"/>
  <c r="J846" i="10"/>
  <c r="I846" i="10"/>
  <c r="H846" i="10"/>
  <c r="G846" i="10"/>
  <c r="J845" i="10"/>
  <c r="I845" i="10"/>
  <c r="H845" i="10"/>
  <c r="G845" i="10"/>
  <c r="J844" i="10"/>
  <c r="I844" i="10"/>
  <c r="H844" i="10"/>
  <c r="G844" i="10"/>
  <c r="J843" i="10"/>
  <c r="I843" i="10"/>
  <c r="H843" i="10"/>
  <c r="G843" i="10"/>
  <c r="J842" i="10"/>
  <c r="I842" i="10"/>
  <c r="H842" i="10"/>
  <c r="G842" i="10"/>
  <c r="J841" i="10"/>
  <c r="I841" i="10"/>
  <c r="H841" i="10"/>
  <c r="G841" i="10"/>
  <c r="J840" i="10"/>
  <c r="I840" i="10"/>
  <c r="H840" i="10"/>
  <c r="G840" i="10"/>
  <c r="J839" i="10"/>
  <c r="I839" i="10"/>
  <c r="H839" i="10"/>
  <c r="G839" i="10"/>
  <c r="J838" i="10"/>
  <c r="I838" i="10"/>
  <c r="H838" i="10"/>
  <c r="G838" i="10"/>
  <c r="J837" i="10"/>
  <c r="I837" i="10"/>
  <c r="H837" i="10"/>
  <c r="J836" i="10"/>
  <c r="I836" i="10"/>
  <c r="H836" i="10"/>
  <c r="G836" i="10"/>
  <c r="J835" i="10"/>
  <c r="I835" i="10"/>
  <c r="H835" i="10"/>
  <c r="G835" i="10"/>
  <c r="J834" i="10"/>
  <c r="I834" i="10"/>
  <c r="H834" i="10"/>
  <c r="G834" i="10"/>
  <c r="J833" i="10"/>
  <c r="I833" i="10"/>
  <c r="H833" i="10"/>
  <c r="G833" i="10"/>
  <c r="J832" i="10"/>
  <c r="I832" i="10"/>
  <c r="H832" i="10"/>
  <c r="G832" i="10"/>
  <c r="J831" i="10"/>
  <c r="I831" i="10"/>
  <c r="H831" i="10"/>
  <c r="G831" i="10"/>
  <c r="J830" i="10"/>
  <c r="I830" i="10"/>
  <c r="H830" i="10"/>
  <c r="G830" i="10"/>
  <c r="J829" i="10"/>
  <c r="I829" i="10"/>
  <c r="H829" i="10"/>
  <c r="G829" i="10"/>
  <c r="J828" i="10"/>
  <c r="I828" i="10"/>
  <c r="H828" i="10"/>
  <c r="G828" i="10"/>
  <c r="J827" i="10"/>
  <c r="I827" i="10"/>
  <c r="H827" i="10"/>
  <c r="G827" i="10"/>
  <c r="J826" i="10"/>
  <c r="I826" i="10"/>
  <c r="H826" i="10"/>
  <c r="G826" i="10"/>
  <c r="J825" i="10"/>
  <c r="I825" i="10"/>
  <c r="H825" i="10"/>
  <c r="J824" i="10"/>
  <c r="I824" i="10"/>
  <c r="H824" i="10"/>
  <c r="G824" i="10"/>
  <c r="J823" i="10"/>
  <c r="I823" i="10"/>
  <c r="H823" i="10"/>
  <c r="G823" i="10"/>
  <c r="J822" i="10"/>
  <c r="I822" i="10"/>
  <c r="H822" i="10"/>
  <c r="G822" i="10"/>
  <c r="J821" i="10"/>
  <c r="I821" i="10"/>
  <c r="H821" i="10"/>
  <c r="G821" i="10"/>
  <c r="J820" i="10"/>
  <c r="I820" i="10"/>
  <c r="H820" i="10"/>
  <c r="G820" i="10"/>
  <c r="J819" i="10"/>
  <c r="I819" i="10"/>
  <c r="H819" i="10"/>
  <c r="G819" i="10"/>
  <c r="J818" i="10"/>
  <c r="I818" i="10"/>
  <c r="H818" i="10"/>
  <c r="G818" i="10"/>
  <c r="J817" i="10"/>
  <c r="I817" i="10"/>
  <c r="H817" i="10"/>
  <c r="G817" i="10"/>
  <c r="J816" i="10"/>
  <c r="I816" i="10"/>
  <c r="H816" i="10"/>
  <c r="G816" i="10"/>
  <c r="J815" i="10"/>
  <c r="I815" i="10"/>
  <c r="H815" i="10"/>
  <c r="G815" i="10"/>
  <c r="J814" i="10"/>
  <c r="I814" i="10"/>
  <c r="H814" i="10"/>
  <c r="G814" i="10"/>
  <c r="J813" i="10"/>
  <c r="I813" i="10"/>
  <c r="H813" i="10"/>
  <c r="J812" i="10"/>
  <c r="I812" i="10"/>
  <c r="H812" i="10"/>
  <c r="G812" i="10"/>
  <c r="J811" i="10"/>
  <c r="I811" i="10"/>
  <c r="H811" i="10"/>
  <c r="G811" i="10"/>
  <c r="J810" i="10"/>
  <c r="I810" i="10"/>
  <c r="H810" i="10"/>
  <c r="G810" i="10"/>
  <c r="J809" i="10"/>
  <c r="I809" i="10"/>
  <c r="H809" i="10"/>
  <c r="G809" i="10"/>
  <c r="J808" i="10"/>
  <c r="I808" i="10"/>
  <c r="H808" i="10"/>
  <c r="G808" i="10"/>
  <c r="J807" i="10"/>
  <c r="I807" i="10"/>
  <c r="H807" i="10"/>
  <c r="G807" i="10"/>
  <c r="J806" i="10"/>
  <c r="I806" i="10"/>
  <c r="H806" i="10"/>
  <c r="G806" i="10"/>
  <c r="J805" i="10"/>
  <c r="I805" i="10"/>
  <c r="H805" i="10"/>
  <c r="G805" i="10"/>
  <c r="J804" i="10"/>
  <c r="I804" i="10"/>
  <c r="H804" i="10"/>
  <c r="G804" i="10"/>
  <c r="J803" i="10"/>
  <c r="I803" i="10"/>
  <c r="H803" i="10"/>
  <c r="G803" i="10"/>
  <c r="J802" i="10"/>
  <c r="I802" i="10"/>
  <c r="H802" i="10"/>
  <c r="G802" i="10"/>
  <c r="J801" i="10"/>
  <c r="I801" i="10"/>
  <c r="H801" i="10"/>
  <c r="J800" i="10"/>
  <c r="I800" i="10"/>
  <c r="H800" i="10"/>
  <c r="G800" i="10"/>
  <c r="J799" i="10"/>
  <c r="I799" i="10"/>
  <c r="H799" i="10"/>
  <c r="G799" i="10"/>
  <c r="J798" i="10"/>
  <c r="I798" i="10"/>
  <c r="H798" i="10"/>
  <c r="G798" i="10"/>
  <c r="J797" i="10"/>
  <c r="I797" i="10"/>
  <c r="H797" i="10"/>
  <c r="G797" i="10"/>
  <c r="J796" i="10"/>
  <c r="I796" i="10"/>
  <c r="H796" i="10"/>
  <c r="G796" i="10"/>
  <c r="J795" i="10"/>
  <c r="I795" i="10"/>
  <c r="H795" i="10"/>
  <c r="G795" i="10"/>
  <c r="J794" i="10"/>
  <c r="I794" i="10"/>
  <c r="H794" i="10"/>
  <c r="G794" i="10"/>
  <c r="J793" i="10"/>
  <c r="I793" i="10"/>
  <c r="H793" i="10"/>
  <c r="G793" i="10"/>
  <c r="J792" i="10"/>
  <c r="I792" i="10"/>
  <c r="H792" i="10"/>
  <c r="G792" i="10"/>
  <c r="J791" i="10"/>
  <c r="I791" i="10"/>
  <c r="H791" i="10"/>
  <c r="G791" i="10"/>
  <c r="J790" i="10"/>
  <c r="I790" i="10"/>
  <c r="H790" i="10"/>
  <c r="G790" i="10"/>
  <c r="J789" i="10"/>
  <c r="I789" i="10"/>
  <c r="H789" i="10"/>
  <c r="J788" i="10"/>
  <c r="I788" i="10"/>
  <c r="H788" i="10"/>
  <c r="G788" i="10"/>
  <c r="J787" i="10"/>
  <c r="I787" i="10"/>
  <c r="H787" i="10"/>
  <c r="G787" i="10"/>
  <c r="J786" i="10"/>
  <c r="I786" i="10"/>
  <c r="H786" i="10"/>
  <c r="G786" i="10"/>
  <c r="J785" i="10"/>
  <c r="I785" i="10"/>
  <c r="H785" i="10"/>
  <c r="G785" i="10"/>
  <c r="J784" i="10"/>
  <c r="I784" i="10"/>
  <c r="H784" i="10"/>
  <c r="G784" i="10"/>
  <c r="J783" i="10"/>
  <c r="I783" i="10"/>
  <c r="H783" i="10"/>
  <c r="G783" i="10"/>
  <c r="J782" i="10"/>
  <c r="I782" i="10"/>
  <c r="H782" i="10"/>
  <c r="G782" i="10"/>
  <c r="J781" i="10"/>
  <c r="I781" i="10"/>
  <c r="H781" i="10"/>
  <c r="G781" i="10"/>
  <c r="J780" i="10"/>
  <c r="I780" i="10"/>
  <c r="H780" i="10"/>
  <c r="G780" i="10"/>
  <c r="J779" i="10"/>
  <c r="I779" i="10"/>
  <c r="H779" i="10"/>
  <c r="G779" i="10"/>
  <c r="J778" i="10"/>
  <c r="I778" i="10"/>
  <c r="H778" i="10"/>
  <c r="G778" i="10"/>
  <c r="J777" i="10"/>
  <c r="I777" i="10"/>
  <c r="H777" i="10"/>
  <c r="J776" i="10"/>
  <c r="I776" i="10"/>
  <c r="H776" i="10"/>
  <c r="G776" i="10"/>
  <c r="J775" i="10"/>
  <c r="I775" i="10"/>
  <c r="H775" i="10"/>
  <c r="G775" i="10"/>
  <c r="J774" i="10"/>
  <c r="I774" i="10"/>
  <c r="H774" i="10"/>
  <c r="G774" i="10"/>
  <c r="J773" i="10"/>
  <c r="I773" i="10"/>
  <c r="H773" i="10"/>
  <c r="G773" i="10"/>
  <c r="J772" i="10"/>
  <c r="I772" i="10"/>
  <c r="H772" i="10"/>
  <c r="G772" i="10"/>
  <c r="J771" i="10"/>
  <c r="I771" i="10"/>
  <c r="H771" i="10"/>
  <c r="G771" i="10"/>
  <c r="J770" i="10"/>
  <c r="I770" i="10"/>
  <c r="H770" i="10"/>
  <c r="G770" i="10"/>
  <c r="J769" i="10"/>
  <c r="I769" i="10"/>
  <c r="H769" i="10"/>
  <c r="G769" i="10"/>
  <c r="J768" i="10"/>
  <c r="I768" i="10"/>
  <c r="H768" i="10"/>
  <c r="G768" i="10"/>
  <c r="J767" i="10"/>
  <c r="I767" i="10"/>
  <c r="H767" i="10"/>
  <c r="G767" i="10"/>
  <c r="J766" i="10"/>
  <c r="I766" i="10"/>
  <c r="H766" i="10"/>
  <c r="G766" i="10"/>
  <c r="J765" i="10"/>
  <c r="I765" i="10"/>
  <c r="H765" i="10"/>
  <c r="J764" i="10"/>
  <c r="I764" i="10"/>
  <c r="H764" i="10"/>
  <c r="G764" i="10"/>
  <c r="J763" i="10"/>
  <c r="I763" i="10"/>
  <c r="H763" i="10"/>
  <c r="G763" i="10"/>
  <c r="J762" i="10"/>
  <c r="I762" i="10"/>
  <c r="H762" i="10"/>
  <c r="G762" i="10"/>
  <c r="J761" i="10"/>
  <c r="I761" i="10"/>
  <c r="H761" i="10"/>
  <c r="G761" i="10"/>
  <c r="J760" i="10"/>
  <c r="I760" i="10"/>
  <c r="H760" i="10"/>
  <c r="G760" i="10"/>
  <c r="J759" i="10"/>
  <c r="I759" i="10"/>
  <c r="H759" i="10"/>
  <c r="G759" i="10"/>
  <c r="J758" i="10"/>
  <c r="I758" i="10"/>
  <c r="H758" i="10"/>
  <c r="G758" i="10"/>
  <c r="J757" i="10"/>
  <c r="I757" i="10"/>
  <c r="H757" i="10"/>
  <c r="G757" i="10"/>
  <c r="J756" i="10"/>
  <c r="I756" i="10"/>
  <c r="H756" i="10"/>
  <c r="G756" i="10"/>
  <c r="J755" i="10"/>
  <c r="I755" i="10"/>
  <c r="H755" i="10"/>
  <c r="G755" i="10"/>
  <c r="J754" i="10"/>
  <c r="I754" i="10"/>
  <c r="H754" i="10"/>
  <c r="G754" i="10"/>
  <c r="J753" i="10"/>
  <c r="I753" i="10"/>
  <c r="H753" i="10"/>
  <c r="J752" i="10"/>
  <c r="I752" i="10"/>
  <c r="H752" i="10"/>
  <c r="G752" i="10"/>
  <c r="J751" i="10"/>
  <c r="I751" i="10"/>
  <c r="H751" i="10"/>
  <c r="G751" i="10"/>
  <c r="J750" i="10"/>
  <c r="I750" i="10"/>
  <c r="H750" i="10"/>
  <c r="G750" i="10"/>
  <c r="J749" i="10"/>
  <c r="I749" i="10"/>
  <c r="H749" i="10"/>
  <c r="G749" i="10"/>
  <c r="J748" i="10"/>
  <c r="I748" i="10"/>
  <c r="H748" i="10"/>
  <c r="G748" i="10"/>
  <c r="J747" i="10"/>
  <c r="I747" i="10"/>
  <c r="H747" i="10"/>
  <c r="G747" i="10"/>
  <c r="J746" i="10"/>
  <c r="I746" i="10"/>
  <c r="H746" i="10"/>
  <c r="G746" i="10"/>
  <c r="J745" i="10"/>
  <c r="I745" i="10"/>
  <c r="H745" i="10"/>
  <c r="G745" i="10"/>
  <c r="J744" i="10"/>
  <c r="I744" i="10"/>
  <c r="H744" i="10"/>
  <c r="G744" i="10"/>
  <c r="J743" i="10"/>
  <c r="I743" i="10"/>
  <c r="H743" i="10"/>
  <c r="G743" i="10"/>
  <c r="J742" i="10"/>
  <c r="I742" i="10"/>
  <c r="H742" i="10"/>
  <c r="G742" i="10"/>
  <c r="J741" i="10"/>
  <c r="I741" i="10"/>
  <c r="H741" i="10"/>
  <c r="J740" i="10"/>
  <c r="I740" i="10"/>
  <c r="H740" i="10"/>
  <c r="G740" i="10"/>
  <c r="J739" i="10"/>
  <c r="I739" i="10"/>
  <c r="H739" i="10"/>
  <c r="G739" i="10"/>
  <c r="J738" i="10"/>
  <c r="I738" i="10"/>
  <c r="H738" i="10"/>
  <c r="G738" i="10"/>
  <c r="J737" i="10"/>
  <c r="I737" i="10"/>
  <c r="H737" i="10"/>
  <c r="G737" i="10"/>
  <c r="J736" i="10"/>
  <c r="I736" i="10"/>
  <c r="H736" i="10"/>
  <c r="G736" i="10"/>
  <c r="J735" i="10"/>
  <c r="I735" i="10"/>
  <c r="H735" i="10"/>
  <c r="G735" i="10"/>
  <c r="J734" i="10"/>
  <c r="I734" i="10"/>
  <c r="H734" i="10"/>
  <c r="G734" i="10"/>
  <c r="J733" i="10"/>
  <c r="I733" i="10"/>
  <c r="H733" i="10"/>
  <c r="G733" i="10"/>
  <c r="J732" i="10"/>
  <c r="I732" i="10"/>
  <c r="H732" i="10"/>
  <c r="G732" i="10"/>
  <c r="J731" i="10"/>
  <c r="I731" i="10"/>
  <c r="H731" i="10"/>
  <c r="G731" i="10"/>
  <c r="J730" i="10"/>
  <c r="I730" i="10"/>
  <c r="H730" i="10"/>
  <c r="G730" i="10"/>
  <c r="J729" i="10"/>
  <c r="I729" i="10"/>
  <c r="H729" i="10"/>
  <c r="J728" i="10"/>
  <c r="I728" i="10"/>
  <c r="H728" i="10"/>
  <c r="G728" i="10"/>
  <c r="J727" i="10"/>
  <c r="I727" i="10"/>
  <c r="H727" i="10"/>
  <c r="G727" i="10"/>
  <c r="J726" i="10"/>
  <c r="I726" i="10"/>
  <c r="H726" i="10"/>
  <c r="G726" i="10"/>
  <c r="J725" i="10"/>
  <c r="I725" i="10"/>
  <c r="H725" i="10"/>
  <c r="G725" i="10"/>
  <c r="J724" i="10"/>
  <c r="I724" i="10"/>
  <c r="H724" i="10"/>
  <c r="G724" i="10"/>
  <c r="J723" i="10"/>
  <c r="I723" i="10"/>
  <c r="H723" i="10"/>
  <c r="G723" i="10"/>
  <c r="J722" i="10"/>
  <c r="I722" i="10"/>
  <c r="H722" i="10"/>
  <c r="G722" i="10"/>
  <c r="J721" i="10"/>
  <c r="I721" i="10"/>
  <c r="H721" i="10"/>
  <c r="G721" i="10"/>
  <c r="J720" i="10"/>
  <c r="I720" i="10"/>
  <c r="H720" i="10"/>
  <c r="G720" i="10"/>
  <c r="J719" i="10"/>
  <c r="I719" i="10"/>
  <c r="H719" i="10"/>
  <c r="G719" i="10"/>
  <c r="J718" i="10"/>
  <c r="I718" i="10"/>
  <c r="H718" i="10"/>
  <c r="G718" i="10"/>
  <c r="J717" i="10"/>
  <c r="I717" i="10"/>
  <c r="H717" i="10"/>
  <c r="J716" i="10"/>
  <c r="I716" i="10"/>
  <c r="H716" i="10"/>
  <c r="G716" i="10"/>
  <c r="J715" i="10"/>
  <c r="I715" i="10"/>
  <c r="H715" i="10"/>
  <c r="G715" i="10"/>
  <c r="J714" i="10"/>
  <c r="I714" i="10"/>
  <c r="H714" i="10"/>
  <c r="G714" i="10"/>
  <c r="J713" i="10"/>
  <c r="I713" i="10"/>
  <c r="H713" i="10"/>
  <c r="G713" i="10"/>
  <c r="J712" i="10"/>
  <c r="I712" i="10"/>
  <c r="H712" i="10"/>
  <c r="G712" i="10"/>
  <c r="J711" i="10"/>
  <c r="I711" i="10"/>
  <c r="H711" i="10"/>
  <c r="G711" i="10"/>
  <c r="J710" i="10"/>
  <c r="I710" i="10"/>
  <c r="H710" i="10"/>
  <c r="G710" i="10"/>
  <c r="J709" i="10"/>
  <c r="I709" i="10"/>
  <c r="H709" i="10"/>
  <c r="G709" i="10"/>
  <c r="J708" i="10"/>
  <c r="I708" i="10"/>
  <c r="H708" i="10"/>
  <c r="G708" i="10"/>
  <c r="J707" i="10"/>
  <c r="I707" i="10"/>
  <c r="H707" i="10"/>
  <c r="G707" i="10"/>
  <c r="J706" i="10"/>
  <c r="I706" i="10"/>
  <c r="H706" i="10"/>
  <c r="G706" i="10"/>
  <c r="J705" i="10"/>
  <c r="I705" i="10"/>
  <c r="H705" i="10"/>
  <c r="J704" i="10"/>
  <c r="I704" i="10"/>
  <c r="H704" i="10"/>
  <c r="G704" i="10"/>
  <c r="J703" i="10"/>
  <c r="I703" i="10"/>
  <c r="H703" i="10"/>
  <c r="G703" i="10"/>
  <c r="J702" i="10"/>
  <c r="I702" i="10"/>
  <c r="H702" i="10"/>
  <c r="G702" i="10"/>
  <c r="J701" i="10"/>
  <c r="I701" i="10"/>
  <c r="H701" i="10"/>
  <c r="G701" i="10"/>
  <c r="J700" i="10"/>
  <c r="I700" i="10"/>
  <c r="H700" i="10"/>
  <c r="G700" i="10"/>
  <c r="J699" i="10"/>
  <c r="I699" i="10"/>
  <c r="H699" i="10"/>
  <c r="G699" i="10"/>
  <c r="J698" i="10"/>
  <c r="I698" i="10"/>
  <c r="H698" i="10"/>
  <c r="G698" i="10"/>
  <c r="J697" i="10"/>
  <c r="I697" i="10"/>
  <c r="H697" i="10"/>
  <c r="G697" i="10"/>
  <c r="J696" i="10"/>
  <c r="I696" i="10"/>
  <c r="H696" i="10"/>
  <c r="G696" i="10"/>
  <c r="J695" i="10"/>
  <c r="I695" i="10"/>
  <c r="H695" i="10"/>
  <c r="G695" i="10"/>
  <c r="J694" i="10"/>
  <c r="I694" i="10"/>
  <c r="H694" i="10"/>
  <c r="G694" i="10"/>
  <c r="J693" i="10"/>
  <c r="I693" i="10"/>
  <c r="H693" i="10"/>
  <c r="J692" i="10"/>
  <c r="I692" i="10"/>
  <c r="H692" i="10"/>
  <c r="G692" i="10"/>
  <c r="J691" i="10"/>
  <c r="I691" i="10"/>
  <c r="H691" i="10"/>
  <c r="G691" i="10"/>
  <c r="J690" i="10"/>
  <c r="I690" i="10"/>
  <c r="H690" i="10"/>
  <c r="G690" i="10"/>
  <c r="J689" i="10"/>
  <c r="I689" i="10"/>
  <c r="H689" i="10"/>
  <c r="G689" i="10"/>
  <c r="J688" i="10"/>
  <c r="I688" i="10"/>
  <c r="H688" i="10"/>
  <c r="G688" i="10"/>
  <c r="J687" i="10"/>
  <c r="I687" i="10"/>
  <c r="H687" i="10"/>
  <c r="G687" i="10"/>
  <c r="J686" i="10"/>
  <c r="I686" i="10"/>
  <c r="H686" i="10"/>
  <c r="G686" i="10"/>
  <c r="J685" i="10"/>
  <c r="I685" i="10"/>
  <c r="H685" i="10"/>
  <c r="G685" i="10"/>
  <c r="J684" i="10"/>
  <c r="I684" i="10"/>
  <c r="H684" i="10"/>
  <c r="G684" i="10"/>
  <c r="J683" i="10"/>
  <c r="I683" i="10"/>
  <c r="H683" i="10"/>
  <c r="G683" i="10"/>
  <c r="J682" i="10"/>
  <c r="I682" i="10"/>
  <c r="H682" i="10"/>
  <c r="G682" i="10"/>
  <c r="J681" i="10"/>
  <c r="I681" i="10"/>
  <c r="H681" i="10"/>
  <c r="J680" i="10"/>
  <c r="I680" i="10"/>
  <c r="H680" i="10"/>
  <c r="G680" i="10"/>
  <c r="J679" i="10"/>
  <c r="I679" i="10"/>
  <c r="H679" i="10"/>
  <c r="G679" i="10"/>
  <c r="J678" i="10"/>
  <c r="I678" i="10"/>
  <c r="H678" i="10"/>
  <c r="G678" i="10"/>
  <c r="J677" i="10"/>
  <c r="I677" i="10"/>
  <c r="H677" i="10"/>
  <c r="G677" i="10"/>
  <c r="J676" i="10"/>
  <c r="I676" i="10"/>
  <c r="H676" i="10"/>
  <c r="G676" i="10"/>
  <c r="J675" i="10"/>
  <c r="I675" i="10"/>
  <c r="H675" i="10"/>
  <c r="G675" i="10"/>
  <c r="J674" i="10"/>
  <c r="I674" i="10"/>
  <c r="H674" i="10"/>
  <c r="G674" i="10"/>
  <c r="J673" i="10"/>
  <c r="I673" i="10"/>
  <c r="H673" i="10"/>
  <c r="G673" i="10"/>
  <c r="J672" i="10"/>
  <c r="I672" i="10"/>
  <c r="H672" i="10"/>
  <c r="G672" i="10"/>
  <c r="J671" i="10"/>
  <c r="I671" i="10"/>
  <c r="H671" i="10"/>
  <c r="G671" i="10"/>
  <c r="J670" i="10"/>
  <c r="I670" i="10"/>
  <c r="H670" i="10"/>
  <c r="G670" i="10"/>
  <c r="J669" i="10"/>
  <c r="I669" i="10"/>
  <c r="H669" i="10"/>
  <c r="J668" i="10"/>
  <c r="I668" i="10"/>
  <c r="H668" i="10"/>
  <c r="G668" i="10"/>
  <c r="J667" i="10"/>
  <c r="I667" i="10"/>
  <c r="H667" i="10"/>
  <c r="G667" i="10"/>
  <c r="J666" i="10"/>
  <c r="I666" i="10"/>
  <c r="H666" i="10"/>
  <c r="G666" i="10"/>
  <c r="J665" i="10"/>
  <c r="I665" i="10"/>
  <c r="H665" i="10"/>
  <c r="G665" i="10"/>
  <c r="J664" i="10"/>
  <c r="I664" i="10"/>
  <c r="H664" i="10"/>
  <c r="G664" i="10"/>
  <c r="J663" i="10"/>
  <c r="I663" i="10"/>
  <c r="H663" i="10"/>
  <c r="G663" i="10"/>
  <c r="J662" i="10"/>
  <c r="I662" i="10"/>
  <c r="H662" i="10"/>
  <c r="G662" i="10"/>
  <c r="J661" i="10"/>
  <c r="I661" i="10"/>
  <c r="H661" i="10"/>
  <c r="G661" i="10"/>
  <c r="J660" i="10"/>
  <c r="I660" i="10"/>
  <c r="H660" i="10"/>
  <c r="G660" i="10"/>
  <c r="J659" i="10"/>
  <c r="I659" i="10"/>
  <c r="H659" i="10"/>
  <c r="G659" i="10"/>
  <c r="J658" i="10"/>
  <c r="I658" i="10"/>
  <c r="H658" i="10"/>
  <c r="G658" i="10"/>
  <c r="J657" i="10"/>
  <c r="I657" i="10"/>
  <c r="H657" i="10"/>
  <c r="J656" i="10"/>
  <c r="I656" i="10"/>
  <c r="H656" i="10"/>
  <c r="G656" i="10"/>
  <c r="J655" i="10"/>
  <c r="I655" i="10"/>
  <c r="H655" i="10"/>
  <c r="G655" i="10"/>
  <c r="J654" i="10"/>
  <c r="I654" i="10"/>
  <c r="H654" i="10"/>
  <c r="G654" i="10"/>
  <c r="J653" i="10"/>
  <c r="I653" i="10"/>
  <c r="H653" i="10"/>
  <c r="G653" i="10"/>
  <c r="J652" i="10"/>
  <c r="I652" i="10"/>
  <c r="H652" i="10"/>
  <c r="G652" i="10"/>
  <c r="J651" i="10"/>
  <c r="I651" i="10"/>
  <c r="H651" i="10"/>
  <c r="G651" i="10"/>
  <c r="J650" i="10"/>
  <c r="I650" i="10"/>
  <c r="H650" i="10"/>
  <c r="G650" i="10"/>
  <c r="J649" i="10"/>
  <c r="I649" i="10"/>
  <c r="H649" i="10"/>
  <c r="G649" i="10"/>
  <c r="J648" i="10"/>
  <c r="I648" i="10"/>
  <c r="H648" i="10"/>
  <c r="G648" i="10"/>
  <c r="J647" i="10"/>
  <c r="I647" i="10"/>
  <c r="H647" i="10"/>
  <c r="G647" i="10"/>
  <c r="J646" i="10"/>
  <c r="I646" i="10"/>
  <c r="H646" i="10"/>
  <c r="G646" i="10"/>
  <c r="J645" i="10"/>
  <c r="I645" i="10"/>
  <c r="H645" i="10"/>
  <c r="J644" i="10"/>
  <c r="I644" i="10"/>
  <c r="H644" i="10"/>
  <c r="G644" i="10"/>
  <c r="J643" i="10"/>
  <c r="I643" i="10"/>
  <c r="H643" i="10"/>
  <c r="G643" i="10"/>
  <c r="J642" i="10"/>
  <c r="I642" i="10"/>
  <c r="H642" i="10"/>
  <c r="G642" i="10"/>
  <c r="J641" i="10"/>
  <c r="I641" i="10"/>
  <c r="H641" i="10"/>
  <c r="G641" i="10"/>
  <c r="J640" i="10"/>
  <c r="I640" i="10"/>
  <c r="H640" i="10"/>
  <c r="G640" i="10"/>
  <c r="J639" i="10"/>
  <c r="I639" i="10"/>
  <c r="H639" i="10"/>
  <c r="G639" i="10"/>
  <c r="J638" i="10"/>
  <c r="I638" i="10"/>
  <c r="H638" i="10"/>
  <c r="G638" i="10"/>
  <c r="J637" i="10"/>
  <c r="I637" i="10"/>
  <c r="H637" i="10"/>
  <c r="G637" i="10"/>
  <c r="J636" i="10"/>
  <c r="I636" i="10"/>
  <c r="H636" i="10"/>
  <c r="G636" i="10"/>
  <c r="J635" i="10"/>
  <c r="I635" i="10"/>
  <c r="H635" i="10"/>
  <c r="G635" i="10"/>
  <c r="J634" i="10"/>
  <c r="I634" i="10"/>
  <c r="H634" i="10"/>
  <c r="G634" i="10"/>
  <c r="J633" i="10"/>
  <c r="I633" i="10"/>
  <c r="H633" i="10"/>
  <c r="J632" i="10"/>
  <c r="I632" i="10"/>
  <c r="H632" i="10"/>
  <c r="G632" i="10"/>
  <c r="J631" i="10"/>
  <c r="I631" i="10"/>
  <c r="H631" i="10"/>
  <c r="G631" i="10"/>
  <c r="J630" i="10"/>
  <c r="I630" i="10"/>
  <c r="H630" i="10"/>
  <c r="G630" i="10"/>
  <c r="J629" i="10"/>
  <c r="I629" i="10"/>
  <c r="H629" i="10"/>
  <c r="G629" i="10"/>
  <c r="J628" i="10"/>
  <c r="I628" i="10"/>
  <c r="H628" i="10"/>
  <c r="G628" i="10"/>
  <c r="J627" i="10"/>
  <c r="I627" i="10"/>
  <c r="H627" i="10"/>
  <c r="G627" i="10"/>
  <c r="J626" i="10"/>
  <c r="I626" i="10"/>
  <c r="H626" i="10"/>
  <c r="G626" i="10"/>
  <c r="J625" i="10"/>
  <c r="I625" i="10"/>
  <c r="H625" i="10"/>
  <c r="G625" i="10"/>
  <c r="J624" i="10"/>
  <c r="I624" i="10"/>
  <c r="H624" i="10"/>
  <c r="G624" i="10"/>
  <c r="J623" i="10"/>
  <c r="I623" i="10"/>
  <c r="H623" i="10"/>
  <c r="G623" i="10"/>
  <c r="J622" i="10"/>
  <c r="I622" i="10"/>
  <c r="H622" i="10"/>
  <c r="G622" i="10"/>
  <c r="J621" i="10"/>
  <c r="I621" i="10"/>
  <c r="H621" i="10"/>
  <c r="J620" i="10"/>
  <c r="I620" i="10"/>
  <c r="H620" i="10"/>
  <c r="G620" i="10"/>
  <c r="J619" i="10"/>
  <c r="I619" i="10"/>
  <c r="H619" i="10"/>
  <c r="G619" i="10"/>
  <c r="J618" i="10"/>
  <c r="I618" i="10"/>
  <c r="H618" i="10"/>
  <c r="G618" i="10"/>
  <c r="J617" i="10"/>
  <c r="I617" i="10"/>
  <c r="H617" i="10"/>
  <c r="G617" i="10"/>
  <c r="J616" i="10"/>
  <c r="I616" i="10"/>
  <c r="H616" i="10"/>
  <c r="G616" i="10"/>
  <c r="J615" i="10"/>
  <c r="I615" i="10"/>
  <c r="H615" i="10"/>
  <c r="G615" i="10"/>
  <c r="J614" i="10"/>
  <c r="I614" i="10"/>
  <c r="H614" i="10"/>
  <c r="G614" i="10"/>
  <c r="J613" i="10"/>
  <c r="I613" i="10"/>
  <c r="H613" i="10"/>
  <c r="G613" i="10"/>
  <c r="J612" i="10"/>
  <c r="I612" i="10"/>
  <c r="H612" i="10"/>
  <c r="G612" i="10"/>
  <c r="J611" i="10"/>
  <c r="I611" i="10"/>
  <c r="H611" i="10"/>
  <c r="G611" i="10"/>
  <c r="J610" i="10"/>
  <c r="I610" i="10"/>
  <c r="H610" i="10"/>
  <c r="G610" i="10"/>
  <c r="J609" i="10"/>
  <c r="I609" i="10"/>
  <c r="H609" i="10"/>
  <c r="J608" i="10"/>
  <c r="I608" i="10"/>
  <c r="H608" i="10"/>
  <c r="G608" i="10"/>
  <c r="J607" i="10"/>
  <c r="I607" i="10"/>
  <c r="H607" i="10"/>
  <c r="G607" i="10"/>
  <c r="J606" i="10"/>
  <c r="I606" i="10"/>
  <c r="H606" i="10"/>
  <c r="G606" i="10"/>
  <c r="J605" i="10"/>
  <c r="I605" i="10"/>
  <c r="H605" i="10"/>
  <c r="G605" i="10"/>
  <c r="J604" i="10"/>
  <c r="I604" i="10"/>
  <c r="H604" i="10"/>
  <c r="G604" i="10"/>
  <c r="J603" i="10"/>
  <c r="I603" i="10"/>
  <c r="H603" i="10"/>
  <c r="G603" i="10"/>
  <c r="J602" i="10"/>
  <c r="I602" i="10"/>
  <c r="H602" i="10"/>
  <c r="G602" i="10"/>
  <c r="J601" i="10"/>
  <c r="I601" i="10"/>
  <c r="H601" i="10"/>
  <c r="G601" i="10"/>
  <c r="J600" i="10"/>
  <c r="I600" i="10"/>
  <c r="H600" i="10"/>
  <c r="G600" i="10"/>
  <c r="J599" i="10"/>
  <c r="I599" i="10"/>
  <c r="H599" i="10"/>
  <c r="G599" i="10"/>
  <c r="J598" i="10"/>
  <c r="I598" i="10"/>
  <c r="H598" i="10"/>
  <c r="G598" i="10"/>
  <c r="J597" i="10"/>
  <c r="I597" i="10"/>
  <c r="H597" i="10"/>
  <c r="J596" i="10"/>
  <c r="I596" i="10"/>
  <c r="H596" i="10"/>
  <c r="G596" i="10"/>
  <c r="J595" i="10"/>
  <c r="I595" i="10"/>
  <c r="H595" i="10"/>
  <c r="G595" i="10"/>
  <c r="J594" i="10"/>
  <c r="I594" i="10"/>
  <c r="H594" i="10"/>
  <c r="G594" i="10"/>
  <c r="J593" i="10"/>
  <c r="I593" i="10"/>
  <c r="H593" i="10"/>
  <c r="G593" i="10"/>
  <c r="J592" i="10"/>
  <c r="I592" i="10"/>
  <c r="H592" i="10"/>
  <c r="G592" i="10"/>
  <c r="J591" i="10"/>
  <c r="I591" i="10"/>
  <c r="H591" i="10"/>
  <c r="G591" i="10"/>
  <c r="J590" i="10"/>
  <c r="I590" i="10"/>
  <c r="H590" i="10"/>
  <c r="G590" i="10"/>
  <c r="J589" i="10"/>
  <c r="I589" i="10"/>
  <c r="H589" i="10"/>
  <c r="G589" i="10"/>
  <c r="J588" i="10"/>
  <c r="I588" i="10"/>
  <c r="H588" i="10"/>
  <c r="G588" i="10"/>
  <c r="J587" i="10"/>
  <c r="I587" i="10"/>
  <c r="H587" i="10"/>
  <c r="G587" i="10"/>
  <c r="J586" i="10"/>
  <c r="I586" i="10"/>
  <c r="H586" i="10"/>
  <c r="G586" i="10"/>
  <c r="J585" i="10"/>
  <c r="I585" i="10"/>
  <c r="H585" i="10"/>
  <c r="J584" i="10"/>
  <c r="I584" i="10"/>
  <c r="H584" i="10"/>
  <c r="G584" i="10"/>
  <c r="J583" i="10"/>
  <c r="I583" i="10"/>
  <c r="H583" i="10"/>
  <c r="G583" i="10"/>
  <c r="J582" i="10"/>
  <c r="I582" i="10"/>
  <c r="H582" i="10"/>
  <c r="G582" i="10"/>
  <c r="J581" i="10"/>
  <c r="I581" i="10"/>
  <c r="H581" i="10"/>
  <c r="G581" i="10"/>
  <c r="J580" i="10"/>
  <c r="I580" i="10"/>
  <c r="H580" i="10"/>
  <c r="G580" i="10"/>
  <c r="J579" i="10"/>
  <c r="I579" i="10"/>
  <c r="H579" i="10"/>
  <c r="G579" i="10"/>
  <c r="J578" i="10"/>
  <c r="I578" i="10"/>
  <c r="H578" i="10"/>
  <c r="G578" i="10"/>
  <c r="J577" i="10"/>
  <c r="I577" i="10"/>
  <c r="H577" i="10"/>
  <c r="G577" i="10"/>
  <c r="J576" i="10"/>
  <c r="I576" i="10"/>
  <c r="H576" i="10"/>
  <c r="G576" i="10"/>
  <c r="J575" i="10"/>
  <c r="I575" i="10"/>
  <c r="H575" i="10"/>
  <c r="G575" i="10"/>
  <c r="J574" i="10"/>
  <c r="I574" i="10"/>
  <c r="H574" i="10"/>
  <c r="G574" i="10"/>
  <c r="J573" i="10"/>
  <c r="I573" i="10"/>
  <c r="H573" i="10"/>
  <c r="J572" i="10"/>
  <c r="I572" i="10"/>
  <c r="H572" i="10"/>
  <c r="G572" i="10"/>
  <c r="J571" i="10"/>
  <c r="I571" i="10"/>
  <c r="H571" i="10"/>
  <c r="G571" i="10"/>
  <c r="J570" i="10"/>
  <c r="I570" i="10"/>
  <c r="H570" i="10"/>
  <c r="G570" i="10"/>
  <c r="J569" i="10"/>
  <c r="I569" i="10"/>
  <c r="H569" i="10"/>
  <c r="G569" i="10"/>
  <c r="J568" i="10"/>
  <c r="I568" i="10"/>
  <c r="H568" i="10"/>
  <c r="G568" i="10"/>
  <c r="J567" i="10"/>
  <c r="I567" i="10"/>
  <c r="H567" i="10"/>
  <c r="G567" i="10"/>
  <c r="J566" i="10"/>
  <c r="I566" i="10"/>
  <c r="H566" i="10"/>
  <c r="G566" i="10"/>
  <c r="J565" i="10"/>
  <c r="I565" i="10"/>
  <c r="H565" i="10"/>
  <c r="G565" i="10"/>
  <c r="J564" i="10"/>
  <c r="I564" i="10"/>
  <c r="H564" i="10"/>
  <c r="G564" i="10"/>
  <c r="J563" i="10"/>
  <c r="I563" i="10"/>
  <c r="H563" i="10"/>
  <c r="G563" i="10"/>
  <c r="J562" i="10"/>
  <c r="I562" i="10"/>
  <c r="H562" i="10"/>
  <c r="G562" i="10"/>
  <c r="J561" i="10"/>
  <c r="I561" i="10"/>
  <c r="H561" i="10"/>
  <c r="J560" i="10"/>
  <c r="I560" i="10"/>
  <c r="H560" i="10"/>
  <c r="G560" i="10"/>
  <c r="J559" i="10"/>
  <c r="I559" i="10"/>
  <c r="H559" i="10"/>
  <c r="G559" i="10"/>
  <c r="J558" i="10"/>
  <c r="I558" i="10"/>
  <c r="H558" i="10"/>
  <c r="G558" i="10"/>
  <c r="J557" i="10"/>
  <c r="I557" i="10"/>
  <c r="H557" i="10"/>
  <c r="G557" i="10"/>
  <c r="J556" i="10"/>
  <c r="I556" i="10"/>
  <c r="H556" i="10"/>
  <c r="G556" i="10"/>
  <c r="J555" i="10"/>
  <c r="I555" i="10"/>
  <c r="H555" i="10"/>
  <c r="G555" i="10"/>
  <c r="J554" i="10"/>
  <c r="I554" i="10"/>
  <c r="H554" i="10"/>
  <c r="G554" i="10"/>
  <c r="J553" i="10"/>
  <c r="I553" i="10"/>
  <c r="H553" i="10"/>
  <c r="G553" i="10"/>
  <c r="J552" i="10"/>
  <c r="I552" i="10"/>
  <c r="H552" i="10"/>
  <c r="G552" i="10"/>
  <c r="J551" i="10"/>
  <c r="I551" i="10"/>
  <c r="H551" i="10"/>
  <c r="G551" i="10"/>
  <c r="J550" i="10"/>
  <c r="I550" i="10"/>
  <c r="H550" i="10"/>
  <c r="G550" i="10"/>
  <c r="J549" i="10"/>
  <c r="I549" i="10"/>
  <c r="H549" i="10"/>
  <c r="J548" i="10"/>
  <c r="I548" i="10"/>
  <c r="H548" i="10"/>
  <c r="G548" i="10"/>
  <c r="J547" i="10"/>
  <c r="I547" i="10"/>
  <c r="H547" i="10"/>
  <c r="G547" i="10"/>
  <c r="J546" i="10"/>
  <c r="I546" i="10"/>
  <c r="H546" i="10"/>
  <c r="G546" i="10"/>
  <c r="J545" i="10"/>
  <c r="I545" i="10"/>
  <c r="H545" i="10"/>
  <c r="G545" i="10"/>
  <c r="J544" i="10"/>
  <c r="I544" i="10"/>
  <c r="H544" i="10"/>
  <c r="G544" i="10"/>
  <c r="J543" i="10"/>
  <c r="I543" i="10"/>
  <c r="H543" i="10"/>
  <c r="G543" i="10"/>
  <c r="J542" i="10"/>
  <c r="I542" i="10"/>
  <c r="H542" i="10"/>
  <c r="G542" i="10"/>
  <c r="J541" i="10"/>
  <c r="I541" i="10"/>
  <c r="H541" i="10"/>
  <c r="G541" i="10"/>
  <c r="J540" i="10"/>
  <c r="I540" i="10"/>
  <c r="H540" i="10"/>
  <c r="G540" i="10"/>
  <c r="J539" i="10"/>
  <c r="I539" i="10"/>
  <c r="H539" i="10"/>
  <c r="G539" i="10"/>
  <c r="J538" i="10"/>
  <c r="I538" i="10"/>
  <c r="H538" i="10"/>
  <c r="G538" i="10"/>
  <c r="J537" i="10"/>
  <c r="I537" i="10"/>
  <c r="H537" i="10"/>
  <c r="J536" i="10"/>
  <c r="I536" i="10"/>
  <c r="H536" i="10"/>
  <c r="G536" i="10"/>
  <c r="J535" i="10"/>
  <c r="I535" i="10"/>
  <c r="H535" i="10"/>
  <c r="G535" i="10"/>
  <c r="J534" i="10"/>
  <c r="I534" i="10"/>
  <c r="H534" i="10"/>
  <c r="G534" i="10"/>
  <c r="J533" i="10"/>
  <c r="I533" i="10"/>
  <c r="H533" i="10"/>
  <c r="G533" i="10"/>
  <c r="J532" i="10"/>
  <c r="I532" i="10"/>
  <c r="H532" i="10"/>
  <c r="G532" i="10"/>
  <c r="J531" i="10"/>
  <c r="I531" i="10"/>
  <c r="H531" i="10"/>
  <c r="G531" i="10"/>
  <c r="J530" i="10"/>
  <c r="I530" i="10"/>
  <c r="H530" i="10"/>
  <c r="G530" i="10"/>
  <c r="J529" i="10"/>
  <c r="I529" i="10"/>
  <c r="H529" i="10"/>
  <c r="G529" i="10"/>
  <c r="J528" i="10"/>
  <c r="I528" i="10"/>
  <c r="H528" i="10"/>
  <c r="G528" i="10"/>
  <c r="J527" i="10"/>
  <c r="I527" i="10"/>
  <c r="H527" i="10"/>
  <c r="G527" i="10"/>
  <c r="J526" i="10"/>
  <c r="I526" i="10"/>
  <c r="H526" i="10"/>
  <c r="G526" i="10"/>
  <c r="J525" i="10"/>
  <c r="I525" i="10"/>
  <c r="H525" i="10"/>
  <c r="J524" i="10"/>
  <c r="I524" i="10"/>
  <c r="H524" i="10"/>
  <c r="G524" i="10"/>
  <c r="J523" i="10"/>
  <c r="I523" i="10"/>
  <c r="H523" i="10"/>
  <c r="G523" i="10"/>
  <c r="J522" i="10"/>
  <c r="I522" i="10"/>
  <c r="H522" i="10"/>
  <c r="G522" i="10"/>
  <c r="J521" i="10"/>
  <c r="I521" i="10"/>
  <c r="H521" i="10"/>
  <c r="G521" i="10"/>
  <c r="J520" i="10"/>
  <c r="I520" i="10"/>
  <c r="H520" i="10"/>
  <c r="G520" i="10"/>
  <c r="J519" i="10"/>
  <c r="I519" i="10"/>
  <c r="H519" i="10"/>
  <c r="G519" i="10"/>
  <c r="J518" i="10"/>
  <c r="I518" i="10"/>
  <c r="H518" i="10"/>
  <c r="G518" i="10"/>
  <c r="J517" i="10"/>
  <c r="I517" i="10"/>
  <c r="H517" i="10"/>
  <c r="G517" i="10"/>
  <c r="J516" i="10"/>
  <c r="I516" i="10"/>
  <c r="H516" i="10"/>
  <c r="G516" i="10"/>
  <c r="J515" i="10"/>
  <c r="I515" i="10"/>
  <c r="H515" i="10"/>
  <c r="G515" i="10"/>
  <c r="J514" i="10"/>
  <c r="I514" i="10"/>
  <c r="H514" i="10"/>
  <c r="G514" i="10"/>
  <c r="J513" i="10"/>
  <c r="I513" i="10"/>
  <c r="H513" i="10"/>
  <c r="J512" i="10"/>
  <c r="I512" i="10"/>
  <c r="H512" i="10"/>
  <c r="G512" i="10"/>
  <c r="J511" i="10"/>
  <c r="I511" i="10"/>
  <c r="H511" i="10"/>
  <c r="G511" i="10"/>
  <c r="J510" i="10"/>
  <c r="I510" i="10"/>
  <c r="H510" i="10"/>
  <c r="G510" i="10"/>
  <c r="J509" i="10"/>
  <c r="I509" i="10"/>
  <c r="H509" i="10"/>
  <c r="G509" i="10"/>
  <c r="J508" i="10"/>
  <c r="I508" i="10"/>
  <c r="H508" i="10"/>
  <c r="G508" i="10"/>
  <c r="J507" i="10"/>
  <c r="I507" i="10"/>
  <c r="H507" i="10"/>
  <c r="G507" i="10"/>
  <c r="J506" i="10"/>
  <c r="I506" i="10"/>
  <c r="H506" i="10"/>
  <c r="G506" i="10"/>
  <c r="J505" i="10"/>
  <c r="I505" i="10"/>
  <c r="H505" i="10"/>
  <c r="G505" i="10"/>
  <c r="J504" i="10"/>
  <c r="I504" i="10"/>
  <c r="H504" i="10"/>
  <c r="G504" i="10"/>
  <c r="J503" i="10"/>
  <c r="I503" i="10"/>
  <c r="H503" i="10"/>
  <c r="G503" i="10"/>
  <c r="J502" i="10"/>
  <c r="I502" i="10"/>
  <c r="H502" i="10"/>
  <c r="G502" i="10"/>
  <c r="J501" i="10"/>
  <c r="I501" i="10"/>
  <c r="H501" i="10"/>
  <c r="J500" i="10"/>
  <c r="I500" i="10"/>
  <c r="H500" i="10"/>
  <c r="G500" i="10"/>
  <c r="J499" i="10"/>
  <c r="I499" i="10"/>
  <c r="H499" i="10"/>
  <c r="G499" i="10"/>
  <c r="J498" i="10"/>
  <c r="I498" i="10"/>
  <c r="H498" i="10"/>
  <c r="G498" i="10"/>
  <c r="J497" i="10"/>
  <c r="I497" i="10"/>
  <c r="H497" i="10"/>
  <c r="G497" i="10"/>
  <c r="J496" i="10"/>
  <c r="I496" i="10"/>
  <c r="H496" i="10"/>
  <c r="G496" i="10"/>
  <c r="J495" i="10"/>
  <c r="I495" i="10"/>
  <c r="H495" i="10"/>
  <c r="G495" i="10"/>
  <c r="J494" i="10"/>
  <c r="I494" i="10"/>
  <c r="H494" i="10"/>
  <c r="G494" i="10"/>
  <c r="J493" i="10"/>
  <c r="I493" i="10"/>
  <c r="H493" i="10"/>
  <c r="G493" i="10"/>
  <c r="J492" i="10"/>
  <c r="I492" i="10"/>
  <c r="H492" i="10"/>
  <c r="G492" i="10"/>
  <c r="J491" i="10"/>
  <c r="I491" i="10"/>
  <c r="H491" i="10"/>
  <c r="G491" i="10"/>
  <c r="J490" i="10"/>
  <c r="I490" i="10"/>
  <c r="H490" i="10"/>
  <c r="G490" i="10"/>
  <c r="J489" i="10"/>
  <c r="I489" i="10"/>
  <c r="H489" i="10"/>
  <c r="J488" i="10"/>
  <c r="I488" i="10"/>
  <c r="H488" i="10"/>
  <c r="G488" i="10"/>
  <c r="J487" i="10"/>
  <c r="I487" i="10"/>
  <c r="H487" i="10"/>
  <c r="G487" i="10"/>
  <c r="J486" i="10"/>
  <c r="I486" i="10"/>
  <c r="H486" i="10"/>
  <c r="G486" i="10"/>
  <c r="J485" i="10"/>
  <c r="I485" i="10"/>
  <c r="H485" i="10"/>
  <c r="G485" i="10"/>
  <c r="J484" i="10"/>
  <c r="I484" i="10"/>
  <c r="H484" i="10"/>
  <c r="G484" i="10"/>
  <c r="J483" i="10"/>
  <c r="I483" i="10"/>
  <c r="H483" i="10"/>
  <c r="G483" i="10"/>
  <c r="J482" i="10"/>
  <c r="I482" i="10"/>
  <c r="H482" i="10"/>
  <c r="G482" i="10"/>
  <c r="J481" i="10"/>
  <c r="I481" i="10"/>
  <c r="H481" i="10"/>
  <c r="G481" i="10"/>
  <c r="J480" i="10"/>
  <c r="I480" i="10"/>
  <c r="H480" i="10"/>
  <c r="G480" i="10"/>
  <c r="J479" i="10"/>
  <c r="I479" i="10"/>
  <c r="H479" i="10"/>
  <c r="G479" i="10"/>
  <c r="J478" i="10"/>
  <c r="I478" i="10"/>
  <c r="H478" i="10"/>
  <c r="G478" i="10"/>
  <c r="J477" i="10"/>
  <c r="I477" i="10"/>
  <c r="H477" i="10"/>
  <c r="J476" i="10"/>
  <c r="I476" i="10"/>
  <c r="H476" i="10"/>
  <c r="G476" i="10"/>
  <c r="J475" i="10"/>
  <c r="I475" i="10"/>
  <c r="H475" i="10"/>
  <c r="G475" i="10"/>
  <c r="J474" i="10"/>
  <c r="I474" i="10"/>
  <c r="H474" i="10"/>
  <c r="G474" i="10"/>
  <c r="J473" i="10"/>
  <c r="I473" i="10"/>
  <c r="H473" i="10"/>
  <c r="G473" i="10"/>
  <c r="J472" i="10"/>
  <c r="I472" i="10"/>
  <c r="H472" i="10"/>
  <c r="G472" i="10"/>
  <c r="J471" i="10"/>
  <c r="I471" i="10"/>
  <c r="H471" i="10"/>
  <c r="G471" i="10"/>
  <c r="J470" i="10"/>
  <c r="I470" i="10"/>
  <c r="H470" i="10"/>
  <c r="G470" i="10"/>
  <c r="J469" i="10"/>
  <c r="I469" i="10"/>
  <c r="H469" i="10"/>
  <c r="G469" i="10"/>
  <c r="J468" i="10"/>
  <c r="I468" i="10"/>
  <c r="H468" i="10"/>
  <c r="G468" i="10"/>
  <c r="J467" i="10"/>
  <c r="I467" i="10"/>
  <c r="H467" i="10"/>
  <c r="G467" i="10"/>
  <c r="J466" i="10"/>
  <c r="I466" i="10"/>
  <c r="H466" i="10"/>
  <c r="G466" i="10"/>
  <c r="J465" i="10"/>
  <c r="I465" i="10"/>
  <c r="H465" i="10"/>
  <c r="J464" i="10"/>
  <c r="I464" i="10"/>
  <c r="H464" i="10"/>
  <c r="G464" i="10"/>
  <c r="J463" i="10"/>
  <c r="I463" i="10"/>
  <c r="H463" i="10"/>
  <c r="G463" i="10"/>
  <c r="J462" i="10"/>
  <c r="I462" i="10"/>
  <c r="H462" i="10"/>
  <c r="G462" i="10"/>
  <c r="J461" i="10"/>
  <c r="I461" i="10"/>
  <c r="H461" i="10"/>
  <c r="G461" i="10"/>
  <c r="J460" i="10"/>
  <c r="I460" i="10"/>
  <c r="H460" i="10"/>
  <c r="G460" i="10"/>
  <c r="J459" i="10"/>
  <c r="I459" i="10"/>
  <c r="H459" i="10"/>
  <c r="G459" i="10"/>
  <c r="J458" i="10"/>
  <c r="I458" i="10"/>
  <c r="H458" i="10"/>
  <c r="G458" i="10"/>
  <c r="J457" i="10"/>
  <c r="I457" i="10"/>
  <c r="H457" i="10"/>
  <c r="G457" i="10"/>
  <c r="J456" i="10"/>
  <c r="I456" i="10"/>
  <c r="H456" i="10"/>
  <c r="G456" i="10"/>
  <c r="J455" i="10"/>
  <c r="I455" i="10"/>
  <c r="H455" i="10"/>
  <c r="G455" i="10"/>
  <c r="J454" i="10"/>
  <c r="I454" i="10"/>
  <c r="H454" i="10"/>
  <c r="G454" i="10"/>
  <c r="J453" i="10"/>
  <c r="I453" i="10"/>
  <c r="H453" i="10"/>
  <c r="J452" i="10"/>
  <c r="I452" i="10"/>
  <c r="H452" i="10"/>
  <c r="G452" i="10"/>
  <c r="J451" i="10"/>
  <c r="I451" i="10"/>
  <c r="H451" i="10"/>
  <c r="G451" i="10"/>
  <c r="J450" i="10"/>
  <c r="I450" i="10"/>
  <c r="H450" i="10"/>
  <c r="G450" i="10"/>
  <c r="J449" i="10"/>
  <c r="I449" i="10"/>
  <c r="H449" i="10"/>
  <c r="G449" i="10"/>
  <c r="J448" i="10"/>
  <c r="I448" i="10"/>
  <c r="H448" i="10"/>
  <c r="G448" i="10"/>
  <c r="J447" i="10"/>
  <c r="I447" i="10"/>
  <c r="H447" i="10"/>
  <c r="G447" i="10"/>
  <c r="J446" i="10"/>
  <c r="I446" i="10"/>
  <c r="H446" i="10"/>
  <c r="G446" i="10"/>
  <c r="J445" i="10"/>
  <c r="I445" i="10"/>
  <c r="H445" i="10"/>
  <c r="G445" i="10"/>
  <c r="J444" i="10"/>
  <c r="I444" i="10"/>
  <c r="H444" i="10"/>
  <c r="G444" i="10"/>
  <c r="J443" i="10"/>
  <c r="I443" i="10"/>
  <c r="H443" i="10"/>
  <c r="G443" i="10"/>
  <c r="J442" i="10"/>
  <c r="I442" i="10"/>
  <c r="H442" i="10"/>
  <c r="G442" i="10"/>
  <c r="J441" i="10"/>
  <c r="I441" i="10"/>
  <c r="H441" i="10"/>
  <c r="J440" i="10"/>
  <c r="I440" i="10"/>
  <c r="H440" i="10"/>
  <c r="G440" i="10"/>
  <c r="J439" i="10"/>
  <c r="I439" i="10"/>
  <c r="H439" i="10"/>
  <c r="G439" i="10"/>
  <c r="J438" i="10"/>
  <c r="I438" i="10"/>
  <c r="H438" i="10"/>
  <c r="G438" i="10"/>
  <c r="J437" i="10"/>
  <c r="I437" i="10"/>
  <c r="H437" i="10"/>
  <c r="G437" i="10"/>
  <c r="J436" i="10"/>
  <c r="I436" i="10"/>
  <c r="H436" i="10"/>
  <c r="G436" i="10"/>
  <c r="J435" i="10"/>
  <c r="I435" i="10"/>
  <c r="H435" i="10"/>
  <c r="G435" i="10"/>
  <c r="J434" i="10"/>
  <c r="I434" i="10"/>
  <c r="H434" i="10"/>
  <c r="G434" i="10"/>
  <c r="J433" i="10"/>
  <c r="I433" i="10"/>
  <c r="H433" i="10"/>
  <c r="G433" i="10"/>
  <c r="J432" i="10"/>
  <c r="I432" i="10"/>
  <c r="H432" i="10"/>
  <c r="G432" i="10"/>
  <c r="J431" i="10"/>
  <c r="I431" i="10"/>
  <c r="H431" i="10"/>
  <c r="G431" i="10"/>
  <c r="J430" i="10"/>
  <c r="I430" i="10"/>
  <c r="H430" i="10"/>
  <c r="G430" i="10"/>
  <c r="J429" i="10"/>
  <c r="I429" i="10"/>
  <c r="H429" i="10"/>
  <c r="J428" i="10"/>
  <c r="I428" i="10"/>
  <c r="H428" i="10"/>
  <c r="G428" i="10"/>
  <c r="J427" i="10"/>
  <c r="I427" i="10"/>
  <c r="H427" i="10"/>
  <c r="G427" i="10"/>
  <c r="J426" i="10"/>
  <c r="I426" i="10"/>
  <c r="H426" i="10"/>
  <c r="G426" i="10"/>
  <c r="J425" i="10"/>
  <c r="I425" i="10"/>
  <c r="H425" i="10"/>
  <c r="G425" i="10"/>
  <c r="J424" i="10"/>
  <c r="I424" i="10"/>
  <c r="H424" i="10"/>
  <c r="G424" i="10"/>
  <c r="J423" i="10"/>
  <c r="I423" i="10"/>
  <c r="H423" i="10"/>
  <c r="G423" i="10"/>
  <c r="J422" i="10"/>
  <c r="I422" i="10"/>
  <c r="H422" i="10"/>
  <c r="G422" i="10"/>
  <c r="J421" i="10"/>
  <c r="I421" i="10"/>
  <c r="H421" i="10"/>
  <c r="G421" i="10"/>
  <c r="J420" i="10"/>
  <c r="I420" i="10"/>
  <c r="H420" i="10"/>
  <c r="G420" i="10"/>
  <c r="J419" i="10"/>
  <c r="I419" i="10"/>
  <c r="H419" i="10"/>
  <c r="G419" i="10"/>
  <c r="J418" i="10"/>
  <c r="I418" i="10"/>
  <c r="H418" i="10"/>
  <c r="G418" i="10"/>
  <c r="J417" i="10"/>
  <c r="I417" i="10"/>
  <c r="H417" i="10"/>
  <c r="J416" i="10"/>
  <c r="I416" i="10"/>
  <c r="H416" i="10"/>
  <c r="G416" i="10"/>
  <c r="J415" i="10"/>
  <c r="I415" i="10"/>
  <c r="H415" i="10"/>
  <c r="G415" i="10"/>
  <c r="J414" i="10"/>
  <c r="I414" i="10"/>
  <c r="H414" i="10"/>
  <c r="G414" i="10"/>
  <c r="J413" i="10"/>
  <c r="I413" i="10"/>
  <c r="H413" i="10"/>
  <c r="G413" i="10"/>
  <c r="J412" i="10"/>
  <c r="I412" i="10"/>
  <c r="H412" i="10"/>
  <c r="G412" i="10"/>
  <c r="J411" i="10"/>
  <c r="I411" i="10"/>
  <c r="H411" i="10"/>
  <c r="G411" i="10"/>
  <c r="J410" i="10"/>
  <c r="I410" i="10"/>
  <c r="H410" i="10"/>
  <c r="G410" i="10"/>
  <c r="J409" i="10"/>
  <c r="I409" i="10"/>
  <c r="H409" i="10"/>
  <c r="G409" i="10"/>
  <c r="J408" i="10"/>
  <c r="I408" i="10"/>
  <c r="H408" i="10"/>
  <c r="G408" i="10"/>
  <c r="J407" i="10"/>
  <c r="I407" i="10"/>
  <c r="H407" i="10"/>
  <c r="G407" i="10"/>
  <c r="J406" i="10"/>
  <c r="I406" i="10"/>
  <c r="H406" i="10"/>
  <c r="G406" i="10"/>
  <c r="J405" i="10"/>
  <c r="I405" i="10"/>
  <c r="H405" i="10"/>
  <c r="J404" i="10"/>
  <c r="I404" i="10"/>
  <c r="H404" i="10"/>
  <c r="G404" i="10"/>
  <c r="J403" i="10"/>
  <c r="I403" i="10"/>
  <c r="H403" i="10"/>
  <c r="G403" i="10"/>
  <c r="J402" i="10"/>
  <c r="I402" i="10"/>
  <c r="H402" i="10"/>
  <c r="G402" i="10"/>
  <c r="J401" i="10"/>
  <c r="I401" i="10"/>
  <c r="H401" i="10"/>
  <c r="G401" i="10"/>
  <c r="J400" i="10"/>
  <c r="I400" i="10"/>
  <c r="H400" i="10"/>
  <c r="G400" i="10"/>
  <c r="J399" i="10"/>
  <c r="I399" i="10"/>
  <c r="H399" i="10"/>
  <c r="G399" i="10"/>
  <c r="J398" i="10"/>
  <c r="I398" i="10"/>
  <c r="H398" i="10"/>
  <c r="G398" i="10"/>
  <c r="J397" i="10"/>
  <c r="I397" i="10"/>
  <c r="H397" i="10"/>
  <c r="G397" i="10"/>
  <c r="J396" i="10"/>
  <c r="I396" i="10"/>
  <c r="H396" i="10"/>
  <c r="G396" i="10"/>
  <c r="J395" i="10"/>
  <c r="I395" i="10"/>
  <c r="H395" i="10"/>
  <c r="G395" i="10"/>
  <c r="J394" i="10"/>
  <c r="I394" i="10"/>
  <c r="H394" i="10"/>
  <c r="G394" i="10"/>
  <c r="J393" i="10"/>
  <c r="I393" i="10"/>
  <c r="H393" i="10"/>
  <c r="J392" i="10"/>
  <c r="I392" i="10"/>
  <c r="H392" i="10"/>
  <c r="G392" i="10"/>
  <c r="J391" i="10"/>
  <c r="I391" i="10"/>
  <c r="H391" i="10"/>
  <c r="G391" i="10"/>
  <c r="J390" i="10"/>
  <c r="I390" i="10"/>
  <c r="H390" i="10"/>
  <c r="G390" i="10"/>
  <c r="J389" i="10"/>
  <c r="I389" i="10"/>
  <c r="H389" i="10"/>
  <c r="G389" i="10"/>
  <c r="J388" i="10"/>
  <c r="I388" i="10"/>
  <c r="H388" i="10"/>
  <c r="G388" i="10"/>
  <c r="J387" i="10"/>
  <c r="I387" i="10"/>
  <c r="H387" i="10"/>
  <c r="G387" i="10"/>
  <c r="J386" i="10"/>
  <c r="I386" i="10"/>
  <c r="H386" i="10"/>
  <c r="G386" i="10"/>
  <c r="J385" i="10"/>
  <c r="I385" i="10"/>
  <c r="H385" i="10"/>
  <c r="G385" i="10"/>
  <c r="J384" i="10"/>
  <c r="I384" i="10"/>
  <c r="H384" i="10"/>
  <c r="G384" i="10"/>
  <c r="J383" i="10"/>
  <c r="I383" i="10"/>
  <c r="H383" i="10"/>
  <c r="G383" i="10"/>
  <c r="J382" i="10"/>
  <c r="I382" i="10"/>
  <c r="H382" i="10"/>
  <c r="G382" i="10"/>
  <c r="J381" i="10"/>
  <c r="I381" i="10"/>
  <c r="H381" i="10"/>
  <c r="J380" i="10"/>
  <c r="I380" i="10"/>
  <c r="H380" i="10"/>
  <c r="G380" i="10"/>
  <c r="J379" i="10"/>
  <c r="I379" i="10"/>
  <c r="H379" i="10"/>
  <c r="G379" i="10"/>
  <c r="J378" i="10"/>
  <c r="I378" i="10"/>
  <c r="H378" i="10"/>
  <c r="G378" i="10"/>
  <c r="J377" i="10"/>
  <c r="I377" i="10"/>
  <c r="H377" i="10"/>
  <c r="G377" i="10"/>
  <c r="J376" i="10"/>
  <c r="I376" i="10"/>
  <c r="H376" i="10"/>
  <c r="G376" i="10"/>
  <c r="J375" i="10"/>
  <c r="I375" i="10"/>
  <c r="H375" i="10"/>
  <c r="G375" i="10"/>
  <c r="J374" i="10"/>
  <c r="I374" i="10"/>
  <c r="H374" i="10"/>
  <c r="G374" i="10"/>
  <c r="J373" i="10"/>
  <c r="I373" i="10"/>
  <c r="H373" i="10"/>
  <c r="G373" i="10"/>
  <c r="J372" i="10"/>
  <c r="I372" i="10"/>
  <c r="H372" i="10"/>
  <c r="G372" i="10"/>
  <c r="J371" i="10"/>
  <c r="I371" i="10"/>
  <c r="H371" i="10"/>
  <c r="G371" i="10"/>
  <c r="J370" i="10"/>
  <c r="I370" i="10"/>
  <c r="H370" i="10"/>
  <c r="G370" i="10"/>
  <c r="J369" i="10"/>
  <c r="I369" i="10"/>
  <c r="H369" i="10"/>
  <c r="J368" i="10"/>
  <c r="I368" i="10"/>
  <c r="H368" i="10"/>
  <c r="G368" i="10"/>
  <c r="J367" i="10"/>
  <c r="I367" i="10"/>
  <c r="H367" i="10"/>
  <c r="G367" i="10"/>
  <c r="J366" i="10"/>
  <c r="I366" i="10"/>
  <c r="H366" i="10"/>
  <c r="G366" i="10"/>
  <c r="J365" i="10"/>
  <c r="I365" i="10"/>
  <c r="H365" i="10"/>
  <c r="G365" i="10"/>
  <c r="J364" i="10"/>
  <c r="I364" i="10"/>
  <c r="H364" i="10"/>
  <c r="G364" i="10"/>
  <c r="J363" i="10"/>
  <c r="I363" i="10"/>
  <c r="H363" i="10"/>
  <c r="G363" i="10"/>
  <c r="J362" i="10"/>
  <c r="I362" i="10"/>
  <c r="H362" i="10"/>
  <c r="G362" i="10"/>
  <c r="J361" i="10"/>
  <c r="I361" i="10"/>
  <c r="H361" i="10"/>
  <c r="G361" i="10"/>
  <c r="J360" i="10"/>
  <c r="I360" i="10"/>
  <c r="H360" i="10"/>
  <c r="G360" i="10"/>
  <c r="J359" i="10"/>
  <c r="I359" i="10"/>
  <c r="H359" i="10"/>
  <c r="G359" i="10"/>
  <c r="J358" i="10"/>
  <c r="I358" i="10"/>
  <c r="H358" i="10"/>
  <c r="G358" i="10"/>
  <c r="J357" i="10"/>
  <c r="I357" i="10"/>
  <c r="H357" i="10"/>
  <c r="J356" i="10"/>
  <c r="I356" i="10"/>
  <c r="H356" i="10"/>
  <c r="G356" i="10"/>
  <c r="J355" i="10"/>
  <c r="I355" i="10"/>
  <c r="H355" i="10"/>
  <c r="G355" i="10"/>
  <c r="J354" i="10"/>
  <c r="I354" i="10"/>
  <c r="H354" i="10"/>
  <c r="G354" i="10"/>
  <c r="J353" i="10"/>
  <c r="I353" i="10"/>
  <c r="H353" i="10"/>
  <c r="G353" i="10"/>
  <c r="J352" i="10"/>
  <c r="I352" i="10"/>
  <c r="H352" i="10"/>
  <c r="G352" i="10"/>
  <c r="J351" i="10"/>
  <c r="I351" i="10"/>
  <c r="H351" i="10"/>
  <c r="G351" i="10"/>
  <c r="J350" i="10"/>
  <c r="I350" i="10"/>
  <c r="H350" i="10"/>
  <c r="G350" i="10"/>
  <c r="J349" i="10"/>
  <c r="I349" i="10"/>
  <c r="H349" i="10"/>
  <c r="G349" i="10"/>
  <c r="J348" i="10"/>
  <c r="I348" i="10"/>
  <c r="H348" i="10"/>
  <c r="G348" i="10"/>
  <c r="J347" i="10"/>
  <c r="I347" i="10"/>
  <c r="H347" i="10"/>
  <c r="G347" i="10"/>
  <c r="J346" i="10"/>
  <c r="I346" i="10"/>
  <c r="H346" i="10"/>
  <c r="G346" i="10"/>
  <c r="J345" i="10"/>
  <c r="I345" i="10"/>
  <c r="H345" i="10"/>
  <c r="J344" i="10"/>
  <c r="I344" i="10"/>
  <c r="H344" i="10"/>
  <c r="G344" i="10"/>
  <c r="J343" i="10"/>
  <c r="I343" i="10"/>
  <c r="H343" i="10"/>
  <c r="G343" i="10"/>
  <c r="J342" i="10"/>
  <c r="I342" i="10"/>
  <c r="H342" i="10"/>
  <c r="G342" i="10"/>
  <c r="J341" i="10"/>
  <c r="I341" i="10"/>
  <c r="H341" i="10"/>
  <c r="G341" i="10"/>
  <c r="J340" i="10"/>
  <c r="I340" i="10"/>
  <c r="H340" i="10"/>
  <c r="G340" i="10"/>
  <c r="J339" i="10"/>
  <c r="I339" i="10"/>
  <c r="H339" i="10"/>
  <c r="G339" i="10"/>
  <c r="J338" i="10"/>
  <c r="I338" i="10"/>
  <c r="H338" i="10"/>
  <c r="G338" i="10"/>
  <c r="J337" i="10"/>
  <c r="I337" i="10"/>
  <c r="H337" i="10"/>
  <c r="G337" i="10"/>
  <c r="J336" i="10"/>
  <c r="I336" i="10"/>
  <c r="H336" i="10"/>
  <c r="G336" i="10"/>
  <c r="J335" i="10"/>
  <c r="I335" i="10"/>
  <c r="H335" i="10"/>
  <c r="G335" i="10"/>
  <c r="J334" i="10"/>
  <c r="I334" i="10"/>
  <c r="H334" i="10"/>
  <c r="G334" i="10"/>
  <c r="J333" i="10"/>
  <c r="I333" i="10"/>
  <c r="H333" i="10"/>
  <c r="J332" i="10"/>
  <c r="I332" i="10"/>
  <c r="H332" i="10"/>
  <c r="G332" i="10"/>
  <c r="J331" i="10"/>
  <c r="I331" i="10"/>
  <c r="H331" i="10"/>
  <c r="G331" i="10"/>
  <c r="J330" i="10"/>
  <c r="I330" i="10"/>
  <c r="H330" i="10"/>
  <c r="G330" i="10"/>
  <c r="J329" i="10"/>
  <c r="I329" i="10"/>
  <c r="H329" i="10"/>
  <c r="G329" i="10"/>
  <c r="J328" i="10"/>
  <c r="I328" i="10"/>
  <c r="H328" i="10"/>
  <c r="G328" i="10"/>
  <c r="J327" i="10"/>
  <c r="I327" i="10"/>
  <c r="H327" i="10"/>
  <c r="G327" i="10"/>
  <c r="J326" i="10"/>
  <c r="I326" i="10"/>
  <c r="H326" i="10"/>
  <c r="G326" i="10"/>
  <c r="J325" i="10"/>
  <c r="I325" i="10"/>
  <c r="H325" i="10"/>
  <c r="G325" i="10"/>
  <c r="J324" i="10"/>
  <c r="I324" i="10"/>
  <c r="H324" i="10"/>
  <c r="G324" i="10"/>
  <c r="J323" i="10"/>
  <c r="I323" i="10"/>
  <c r="H323" i="10"/>
  <c r="G323" i="10"/>
  <c r="J322" i="10"/>
  <c r="I322" i="10"/>
  <c r="H322" i="10"/>
  <c r="G322" i="10"/>
  <c r="J321" i="10"/>
  <c r="I321" i="10"/>
  <c r="H321" i="10"/>
  <c r="J320" i="10"/>
  <c r="I320" i="10"/>
  <c r="H320" i="10"/>
  <c r="G320" i="10"/>
  <c r="J319" i="10"/>
  <c r="I319" i="10"/>
  <c r="H319" i="10"/>
  <c r="G319" i="10"/>
  <c r="J318" i="10"/>
  <c r="I318" i="10"/>
  <c r="H318" i="10"/>
  <c r="G318" i="10"/>
  <c r="J317" i="10"/>
  <c r="I317" i="10"/>
  <c r="H317" i="10"/>
  <c r="G317" i="10"/>
  <c r="J316" i="10"/>
  <c r="I316" i="10"/>
  <c r="H316" i="10"/>
  <c r="G316" i="10"/>
  <c r="J315" i="10"/>
  <c r="I315" i="10"/>
  <c r="H315" i="10"/>
  <c r="G315" i="10"/>
  <c r="J314" i="10"/>
  <c r="I314" i="10"/>
  <c r="H314" i="10"/>
  <c r="G314" i="10"/>
  <c r="J313" i="10"/>
  <c r="I313" i="10"/>
  <c r="H313" i="10"/>
  <c r="G313" i="10"/>
  <c r="J312" i="10"/>
  <c r="I312" i="10"/>
  <c r="H312" i="10"/>
  <c r="G312" i="10"/>
  <c r="J311" i="10"/>
  <c r="I311" i="10"/>
  <c r="H311" i="10"/>
  <c r="G311" i="10"/>
  <c r="J310" i="10"/>
  <c r="I310" i="10"/>
  <c r="H310" i="10"/>
  <c r="G310" i="10"/>
  <c r="J309" i="10"/>
  <c r="I309" i="10"/>
  <c r="H309" i="10"/>
  <c r="J308" i="10"/>
  <c r="I308" i="10"/>
  <c r="H308" i="10"/>
  <c r="G308" i="10"/>
  <c r="J307" i="10"/>
  <c r="I307" i="10"/>
  <c r="H307" i="10"/>
  <c r="G307" i="10"/>
  <c r="J306" i="10"/>
  <c r="I306" i="10"/>
  <c r="H306" i="10"/>
  <c r="G306" i="10"/>
  <c r="J305" i="10"/>
  <c r="I305" i="10"/>
  <c r="H305" i="10"/>
  <c r="G305" i="10"/>
  <c r="J304" i="10"/>
  <c r="I304" i="10"/>
  <c r="H304" i="10"/>
  <c r="G304" i="10"/>
  <c r="J303" i="10"/>
  <c r="I303" i="10"/>
  <c r="H303" i="10"/>
  <c r="G303" i="10"/>
  <c r="J302" i="10"/>
  <c r="I302" i="10"/>
  <c r="H302" i="10"/>
  <c r="G302" i="10"/>
  <c r="J301" i="10"/>
  <c r="I301" i="10"/>
  <c r="H301" i="10"/>
  <c r="G301" i="10"/>
  <c r="J300" i="10"/>
  <c r="I300" i="10"/>
  <c r="H300" i="10"/>
  <c r="G300" i="10"/>
  <c r="J299" i="10"/>
  <c r="I299" i="10"/>
  <c r="H299" i="10"/>
  <c r="G299" i="10"/>
  <c r="J298" i="10"/>
  <c r="I298" i="10"/>
  <c r="H298" i="10"/>
  <c r="G298" i="10"/>
  <c r="J297" i="10"/>
  <c r="I297" i="10"/>
  <c r="H297" i="10"/>
  <c r="J296" i="10"/>
  <c r="I296" i="10"/>
  <c r="H296" i="10"/>
  <c r="G296" i="10"/>
  <c r="J295" i="10"/>
  <c r="I295" i="10"/>
  <c r="H295" i="10"/>
  <c r="G295" i="10"/>
  <c r="J294" i="10"/>
  <c r="I294" i="10"/>
  <c r="H294" i="10"/>
  <c r="G294" i="10"/>
  <c r="J293" i="10"/>
  <c r="I293" i="10"/>
  <c r="H293" i="10"/>
  <c r="G293" i="10"/>
  <c r="J292" i="10"/>
  <c r="I292" i="10"/>
  <c r="H292" i="10"/>
  <c r="G292" i="10"/>
  <c r="J291" i="10"/>
  <c r="I291" i="10"/>
  <c r="H291" i="10"/>
  <c r="G291" i="10"/>
  <c r="J290" i="10"/>
  <c r="I290" i="10"/>
  <c r="H290" i="10"/>
  <c r="G290" i="10"/>
  <c r="J289" i="10"/>
  <c r="I289" i="10"/>
  <c r="H289" i="10"/>
  <c r="G289" i="10"/>
  <c r="J288" i="10"/>
  <c r="I288" i="10"/>
  <c r="H288" i="10"/>
  <c r="G288" i="10"/>
  <c r="J287" i="10"/>
  <c r="I287" i="10"/>
  <c r="H287" i="10"/>
  <c r="G287" i="10"/>
  <c r="J286" i="10"/>
  <c r="I286" i="10"/>
  <c r="H286" i="10"/>
  <c r="G286" i="10"/>
  <c r="J285" i="10"/>
  <c r="I285" i="10"/>
  <c r="H285" i="10"/>
  <c r="J284" i="10"/>
  <c r="I284" i="10"/>
  <c r="H284" i="10"/>
  <c r="G284" i="10"/>
  <c r="J283" i="10"/>
  <c r="I283" i="10"/>
  <c r="H283" i="10"/>
  <c r="G283" i="10"/>
  <c r="J282" i="10"/>
  <c r="I282" i="10"/>
  <c r="H282" i="10"/>
  <c r="G282" i="10"/>
  <c r="J281" i="10"/>
  <c r="I281" i="10"/>
  <c r="H281" i="10"/>
  <c r="G281" i="10"/>
  <c r="J280" i="10"/>
  <c r="I280" i="10"/>
  <c r="H280" i="10"/>
  <c r="G280" i="10"/>
  <c r="J279" i="10"/>
  <c r="I279" i="10"/>
  <c r="H279" i="10"/>
  <c r="G279" i="10"/>
  <c r="J278" i="10"/>
  <c r="I278" i="10"/>
  <c r="H278" i="10"/>
  <c r="G278" i="10"/>
  <c r="J277" i="10"/>
  <c r="I277" i="10"/>
  <c r="H277" i="10"/>
  <c r="G277" i="10"/>
  <c r="J276" i="10"/>
  <c r="I276" i="10"/>
  <c r="H276" i="10"/>
  <c r="G276" i="10"/>
  <c r="J275" i="10"/>
  <c r="I275" i="10"/>
  <c r="H275" i="10"/>
  <c r="G275" i="10"/>
  <c r="J274" i="10"/>
  <c r="I274" i="10"/>
  <c r="H274" i="10"/>
  <c r="G274" i="10"/>
  <c r="J273" i="10"/>
  <c r="I273" i="10"/>
  <c r="H273" i="10"/>
  <c r="J272" i="10"/>
  <c r="I272" i="10"/>
  <c r="H272" i="10"/>
  <c r="G272" i="10"/>
  <c r="J271" i="10"/>
  <c r="I271" i="10"/>
  <c r="H271" i="10"/>
  <c r="G271" i="10"/>
  <c r="J270" i="10"/>
  <c r="I270" i="10"/>
  <c r="H270" i="10"/>
  <c r="G270" i="10"/>
  <c r="J269" i="10"/>
  <c r="I269" i="10"/>
  <c r="H269" i="10"/>
  <c r="G269" i="10"/>
  <c r="J268" i="10"/>
  <c r="I268" i="10"/>
  <c r="H268" i="10"/>
  <c r="G268" i="10"/>
  <c r="J267" i="10"/>
  <c r="I267" i="10"/>
  <c r="H267" i="10"/>
  <c r="G267" i="10"/>
  <c r="J266" i="10"/>
  <c r="I266" i="10"/>
  <c r="H266" i="10"/>
  <c r="G266" i="10"/>
  <c r="J265" i="10"/>
  <c r="I265" i="10"/>
  <c r="H265" i="10"/>
  <c r="G265" i="10"/>
  <c r="J264" i="10"/>
  <c r="I264" i="10"/>
  <c r="H264" i="10"/>
  <c r="G264" i="10"/>
  <c r="J263" i="10"/>
  <c r="I263" i="10"/>
  <c r="H263" i="10"/>
  <c r="G263" i="10"/>
  <c r="J262" i="10"/>
  <c r="I262" i="10"/>
  <c r="H262" i="10"/>
  <c r="G262" i="10"/>
  <c r="J261" i="10"/>
  <c r="I261" i="10"/>
  <c r="H261" i="10"/>
  <c r="J260" i="10"/>
  <c r="I260" i="10"/>
  <c r="H260" i="10"/>
  <c r="G260" i="10"/>
  <c r="J259" i="10"/>
  <c r="I259" i="10"/>
  <c r="H259" i="10"/>
  <c r="G259" i="10"/>
  <c r="J258" i="10"/>
  <c r="I258" i="10"/>
  <c r="H258" i="10"/>
  <c r="G258" i="10"/>
  <c r="J257" i="10"/>
  <c r="I257" i="10"/>
  <c r="H257" i="10"/>
  <c r="G257" i="10"/>
  <c r="J256" i="10"/>
  <c r="I256" i="10"/>
  <c r="H256" i="10"/>
  <c r="G256" i="10"/>
  <c r="J255" i="10"/>
  <c r="I255" i="10"/>
  <c r="H255" i="10"/>
  <c r="G255" i="10"/>
  <c r="J254" i="10"/>
  <c r="I254" i="10"/>
  <c r="H254" i="10"/>
  <c r="G254" i="10"/>
  <c r="J253" i="10"/>
  <c r="I253" i="10"/>
  <c r="H253" i="10"/>
  <c r="G253" i="10"/>
  <c r="J252" i="10"/>
  <c r="I252" i="10"/>
  <c r="H252" i="10"/>
  <c r="G252" i="10"/>
  <c r="J251" i="10"/>
  <c r="I251" i="10"/>
  <c r="H251" i="10"/>
  <c r="G251" i="10"/>
  <c r="J250" i="10"/>
  <c r="I250" i="10"/>
  <c r="H250" i="10"/>
  <c r="G250" i="10"/>
  <c r="J249" i="10"/>
  <c r="I249" i="10"/>
  <c r="H249" i="10"/>
  <c r="J248" i="10"/>
  <c r="I248" i="10"/>
  <c r="H248" i="10"/>
  <c r="G248" i="10"/>
  <c r="J247" i="10"/>
  <c r="I247" i="10"/>
  <c r="H247" i="10"/>
  <c r="G247" i="10"/>
  <c r="J246" i="10"/>
  <c r="I246" i="10"/>
  <c r="H246" i="10"/>
  <c r="G246" i="10"/>
  <c r="J245" i="10"/>
  <c r="I245" i="10"/>
  <c r="H245" i="10"/>
  <c r="G245" i="10"/>
  <c r="J244" i="10"/>
  <c r="I244" i="10"/>
  <c r="H244" i="10"/>
  <c r="G244" i="10"/>
  <c r="J243" i="10"/>
  <c r="I243" i="10"/>
  <c r="H243" i="10"/>
  <c r="G243" i="10"/>
  <c r="J242" i="10"/>
  <c r="I242" i="10"/>
  <c r="H242" i="10"/>
  <c r="G242" i="10"/>
  <c r="J241" i="10"/>
  <c r="I241" i="10"/>
  <c r="H241" i="10"/>
  <c r="G241" i="10"/>
  <c r="J240" i="10"/>
  <c r="I240" i="10"/>
  <c r="H240" i="10"/>
  <c r="G240" i="10"/>
  <c r="J239" i="10"/>
  <c r="I239" i="10"/>
  <c r="H239" i="10"/>
  <c r="G239" i="10"/>
  <c r="J238" i="10"/>
  <c r="I238" i="10"/>
  <c r="H238" i="10"/>
  <c r="G238" i="10"/>
  <c r="J237" i="10"/>
  <c r="I237" i="10"/>
  <c r="H237" i="10"/>
  <c r="J236" i="10"/>
  <c r="I236" i="10"/>
  <c r="H236" i="10"/>
  <c r="G236" i="10"/>
  <c r="J235" i="10"/>
  <c r="I235" i="10"/>
  <c r="H235" i="10"/>
  <c r="G235" i="10"/>
  <c r="J234" i="10"/>
  <c r="I234" i="10"/>
  <c r="H234" i="10"/>
  <c r="G234" i="10"/>
  <c r="J233" i="10"/>
  <c r="I233" i="10"/>
  <c r="H233" i="10"/>
  <c r="G233" i="10"/>
  <c r="J232" i="10"/>
  <c r="I232" i="10"/>
  <c r="H232" i="10"/>
  <c r="G232" i="10"/>
  <c r="J231" i="10"/>
  <c r="I231" i="10"/>
  <c r="H231" i="10"/>
  <c r="G231" i="10"/>
  <c r="J230" i="10"/>
  <c r="I230" i="10"/>
  <c r="H230" i="10"/>
  <c r="G230" i="10"/>
  <c r="J229" i="10"/>
  <c r="I229" i="10"/>
  <c r="H229" i="10"/>
  <c r="G229" i="10"/>
  <c r="J228" i="10"/>
  <c r="I228" i="10"/>
  <c r="H228" i="10"/>
  <c r="G228" i="10"/>
  <c r="J227" i="10"/>
  <c r="I227" i="10"/>
  <c r="H227" i="10"/>
  <c r="G227" i="10"/>
  <c r="J226" i="10"/>
  <c r="I226" i="10"/>
  <c r="H226" i="10"/>
  <c r="G226" i="10"/>
  <c r="J225" i="10"/>
  <c r="I225" i="10"/>
  <c r="H225" i="10"/>
  <c r="J224" i="10"/>
  <c r="I224" i="10"/>
  <c r="H224" i="10"/>
  <c r="G224" i="10"/>
  <c r="J223" i="10"/>
  <c r="I223" i="10"/>
  <c r="H223" i="10"/>
  <c r="G223" i="10"/>
  <c r="J222" i="10"/>
  <c r="I222" i="10"/>
  <c r="H222" i="10"/>
  <c r="G222" i="10"/>
  <c r="J221" i="10"/>
  <c r="I221" i="10"/>
  <c r="H221" i="10"/>
  <c r="G221" i="10"/>
  <c r="J220" i="10"/>
  <c r="I220" i="10"/>
  <c r="H220" i="10"/>
  <c r="G220" i="10"/>
  <c r="J219" i="10"/>
  <c r="I219" i="10"/>
  <c r="H219" i="10"/>
  <c r="G219" i="10"/>
  <c r="J218" i="10"/>
  <c r="I218" i="10"/>
  <c r="H218" i="10"/>
  <c r="G218" i="10"/>
  <c r="J217" i="10"/>
  <c r="I217" i="10"/>
  <c r="H217" i="10"/>
  <c r="G217" i="10"/>
  <c r="J216" i="10"/>
  <c r="I216" i="10"/>
  <c r="H216" i="10"/>
  <c r="G216" i="10"/>
  <c r="J215" i="10"/>
  <c r="I215" i="10"/>
  <c r="H215" i="10"/>
  <c r="G215" i="10"/>
  <c r="J214" i="10"/>
  <c r="I214" i="10"/>
  <c r="H214" i="10"/>
  <c r="G214" i="10"/>
  <c r="J213" i="10"/>
  <c r="I213" i="10"/>
  <c r="H213" i="10"/>
  <c r="J212" i="10"/>
  <c r="I212" i="10"/>
  <c r="H212" i="10"/>
  <c r="G212" i="10"/>
  <c r="J211" i="10"/>
  <c r="I211" i="10"/>
  <c r="H211" i="10"/>
  <c r="G211" i="10"/>
  <c r="J210" i="10"/>
  <c r="I210" i="10"/>
  <c r="H210" i="10"/>
  <c r="G210" i="10"/>
  <c r="J209" i="10"/>
  <c r="I209" i="10"/>
  <c r="H209" i="10"/>
  <c r="G209" i="10"/>
  <c r="J208" i="10"/>
  <c r="I208" i="10"/>
  <c r="H208" i="10"/>
  <c r="G208" i="10"/>
  <c r="J207" i="10"/>
  <c r="I207" i="10"/>
  <c r="H207" i="10"/>
  <c r="G207" i="10"/>
  <c r="J206" i="10"/>
  <c r="I206" i="10"/>
  <c r="H206" i="10"/>
  <c r="G206" i="10"/>
  <c r="J205" i="10"/>
  <c r="I205" i="10"/>
  <c r="H205" i="10"/>
  <c r="G205" i="10"/>
  <c r="J204" i="10"/>
  <c r="I204" i="10"/>
  <c r="H204" i="10"/>
  <c r="G204" i="10"/>
  <c r="J203" i="10"/>
  <c r="I203" i="10"/>
  <c r="H203" i="10"/>
  <c r="G203" i="10"/>
  <c r="J202" i="10"/>
  <c r="I202" i="10"/>
  <c r="H202" i="10"/>
  <c r="G202" i="10"/>
  <c r="J201" i="10"/>
  <c r="I201" i="10"/>
  <c r="H201" i="10"/>
  <c r="J200" i="10"/>
  <c r="I200" i="10"/>
  <c r="H200" i="10"/>
  <c r="G200" i="10"/>
  <c r="J199" i="10"/>
  <c r="I199" i="10"/>
  <c r="H199" i="10"/>
  <c r="G199" i="10"/>
  <c r="J198" i="10"/>
  <c r="I198" i="10"/>
  <c r="H198" i="10"/>
  <c r="G198" i="10"/>
  <c r="J197" i="10"/>
  <c r="I197" i="10"/>
  <c r="H197" i="10"/>
  <c r="G197" i="10"/>
  <c r="J196" i="10"/>
  <c r="I196" i="10"/>
  <c r="H196" i="10"/>
  <c r="G196" i="10"/>
  <c r="J195" i="10"/>
  <c r="I195" i="10"/>
  <c r="H195" i="10"/>
  <c r="G195" i="10"/>
  <c r="J194" i="10"/>
  <c r="I194" i="10"/>
  <c r="H194" i="10"/>
  <c r="G194" i="10"/>
  <c r="J193" i="10"/>
  <c r="I193" i="10"/>
  <c r="H193" i="10"/>
  <c r="G193" i="10"/>
  <c r="J192" i="10"/>
  <c r="I192" i="10"/>
  <c r="H192" i="10"/>
  <c r="G192" i="10"/>
  <c r="J191" i="10"/>
  <c r="I191" i="10"/>
  <c r="H191" i="10"/>
  <c r="G191" i="10"/>
  <c r="J190" i="10"/>
  <c r="I190" i="10"/>
  <c r="H190" i="10"/>
  <c r="G190" i="10"/>
  <c r="J189" i="10"/>
  <c r="I189" i="10"/>
  <c r="H189" i="10"/>
  <c r="J188" i="10"/>
  <c r="I188" i="10"/>
  <c r="H188" i="10"/>
  <c r="G188" i="10"/>
  <c r="J187" i="10"/>
  <c r="I187" i="10"/>
  <c r="H187" i="10"/>
  <c r="G187" i="10"/>
  <c r="J186" i="10"/>
  <c r="I186" i="10"/>
  <c r="H186" i="10"/>
  <c r="G186" i="10"/>
  <c r="J185" i="10"/>
  <c r="I185" i="10"/>
  <c r="H185" i="10"/>
  <c r="G185" i="10"/>
  <c r="J184" i="10"/>
  <c r="I184" i="10"/>
  <c r="H184" i="10"/>
  <c r="G184" i="10"/>
  <c r="J183" i="10"/>
  <c r="I183" i="10"/>
  <c r="H183" i="10"/>
  <c r="G183" i="10"/>
  <c r="J182" i="10"/>
  <c r="I182" i="10"/>
  <c r="H182" i="10"/>
  <c r="G182" i="10"/>
  <c r="J181" i="10"/>
  <c r="I181" i="10"/>
  <c r="H181" i="10"/>
  <c r="G181" i="10"/>
  <c r="J180" i="10"/>
  <c r="I180" i="10"/>
  <c r="H180" i="10"/>
  <c r="G180" i="10"/>
  <c r="J179" i="10"/>
  <c r="I179" i="10"/>
  <c r="H179" i="10"/>
  <c r="G179" i="10"/>
  <c r="J178" i="10"/>
  <c r="I178" i="10"/>
  <c r="H178" i="10"/>
  <c r="G178" i="10"/>
  <c r="J177" i="10"/>
  <c r="I177" i="10"/>
  <c r="H177" i="10"/>
  <c r="J176" i="10"/>
  <c r="I176" i="10"/>
  <c r="H176" i="10"/>
  <c r="G176" i="10"/>
  <c r="J175" i="10"/>
  <c r="I175" i="10"/>
  <c r="H175" i="10"/>
  <c r="G175" i="10"/>
  <c r="J174" i="10"/>
  <c r="I174" i="10"/>
  <c r="H174" i="10"/>
  <c r="G174" i="10"/>
  <c r="J173" i="10"/>
  <c r="I173" i="10"/>
  <c r="H173" i="10"/>
  <c r="G173" i="10"/>
  <c r="J172" i="10"/>
  <c r="I172" i="10"/>
  <c r="H172" i="10"/>
  <c r="G172" i="10"/>
  <c r="J171" i="10"/>
  <c r="I171" i="10"/>
  <c r="H171" i="10"/>
  <c r="G171" i="10"/>
  <c r="J170" i="10"/>
  <c r="I170" i="10"/>
  <c r="H170" i="10"/>
  <c r="G170" i="10"/>
  <c r="J169" i="10"/>
  <c r="I169" i="10"/>
  <c r="H169" i="10"/>
  <c r="G169" i="10"/>
  <c r="J168" i="10"/>
  <c r="I168" i="10"/>
  <c r="H168" i="10"/>
  <c r="G168" i="10"/>
  <c r="J167" i="10"/>
  <c r="I167" i="10"/>
  <c r="H167" i="10"/>
  <c r="G167" i="10"/>
  <c r="J166" i="10"/>
  <c r="I166" i="10"/>
  <c r="H166" i="10"/>
  <c r="G166" i="10"/>
  <c r="J165" i="10"/>
  <c r="I165" i="10"/>
  <c r="H165" i="10"/>
  <c r="J164" i="10"/>
  <c r="I164" i="10"/>
  <c r="H164" i="10"/>
  <c r="G164" i="10"/>
  <c r="J163" i="10"/>
  <c r="I163" i="10"/>
  <c r="H163" i="10"/>
  <c r="G163" i="10"/>
  <c r="J162" i="10"/>
  <c r="I162" i="10"/>
  <c r="H162" i="10"/>
  <c r="G162" i="10"/>
  <c r="J161" i="10"/>
  <c r="I161" i="10"/>
  <c r="H161" i="10"/>
  <c r="G161" i="10"/>
  <c r="J160" i="10"/>
  <c r="I160" i="10"/>
  <c r="H160" i="10"/>
  <c r="G160" i="10"/>
  <c r="J159" i="10"/>
  <c r="I159" i="10"/>
  <c r="H159" i="10"/>
  <c r="G159" i="10"/>
  <c r="J158" i="10"/>
  <c r="I158" i="10"/>
  <c r="H158" i="10"/>
  <c r="G158" i="10"/>
  <c r="J157" i="10"/>
  <c r="I157" i="10"/>
  <c r="H157" i="10"/>
  <c r="G157" i="10"/>
  <c r="J156" i="10"/>
  <c r="I156" i="10"/>
  <c r="H156" i="10"/>
  <c r="G156" i="10"/>
  <c r="J155" i="10"/>
  <c r="I155" i="10"/>
  <c r="H155" i="10"/>
  <c r="G155" i="10"/>
  <c r="J154" i="10"/>
  <c r="I154" i="10"/>
  <c r="H154" i="10"/>
  <c r="G154" i="10"/>
  <c r="J153" i="10"/>
  <c r="I153" i="10"/>
  <c r="H153" i="10"/>
  <c r="J152" i="10"/>
  <c r="I152" i="10"/>
  <c r="H152" i="10"/>
  <c r="G152" i="10"/>
  <c r="J151" i="10"/>
  <c r="I151" i="10"/>
  <c r="H151" i="10"/>
  <c r="G151" i="10"/>
  <c r="J150" i="10"/>
  <c r="I150" i="10"/>
  <c r="H150" i="10"/>
  <c r="G150" i="10"/>
  <c r="J149" i="10"/>
  <c r="I149" i="10"/>
  <c r="H149" i="10"/>
  <c r="G149" i="10"/>
  <c r="J148" i="10"/>
  <c r="I148" i="10"/>
  <c r="H148" i="10"/>
  <c r="G148" i="10"/>
  <c r="J147" i="10"/>
  <c r="I147" i="10"/>
  <c r="H147" i="10"/>
  <c r="G147" i="10"/>
  <c r="J146" i="10"/>
  <c r="I146" i="10"/>
  <c r="H146" i="10"/>
  <c r="G146" i="10"/>
  <c r="J145" i="10"/>
  <c r="I145" i="10"/>
  <c r="H145" i="10"/>
  <c r="G145" i="10"/>
  <c r="J144" i="10"/>
  <c r="I144" i="10"/>
  <c r="H144" i="10"/>
  <c r="G144" i="10"/>
  <c r="J143" i="10"/>
  <c r="I143" i="10"/>
  <c r="H143" i="10"/>
  <c r="G143" i="10"/>
  <c r="J142" i="10"/>
  <c r="I142" i="10"/>
  <c r="H142" i="10"/>
  <c r="G142" i="10"/>
  <c r="J141" i="10"/>
  <c r="I141" i="10"/>
  <c r="H141" i="10"/>
  <c r="J140" i="10"/>
  <c r="I140" i="10"/>
  <c r="H140" i="10"/>
  <c r="G140" i="10"/>
  <c r="J139" i="10"/>
  <c r="I139" i="10"/>
  <c r="H139" i="10"/>
  <c r="G139" i="10"/>
  <c r="J138" i="10"/>
  <c r="I138" i="10"/>
  <c r="H138" i="10"/>
  <c r="G138" i="10"/>
  <c r="J137" i="10"/>
  <c r="I137" i="10"/>
  <c r="H137" i="10"/>
  <c r="G137" i="10"/>
  <c r="J136" i="10"/>
  <c r="I136" i="10"/>
  <c r="H136" i="10"/>
  <c r="G136" i="10"/>
  <c r="J135" i="10"/>
  <c r="I135" i="10"/>
  <c r="H135" i="10"/>
  <c r="G135" i="10"/>
  <c r="J134" i="10"/>
  <c r="I134" i="10"/>
  <c r="H134" i="10"/>
  <c r="G134" i="10"/>
  <c r="J133" i="10"/>
  <c r="I133" i="10"/>
  <c r="H133" i="10"/>
  <c r="G133" i="10"/>
  <c r="J132" i="10"/>
  <c r="I132" i="10"/>
  <c r="H132" i="10"/>
  <c r="G132" i="10"/>
  <c r="J131" i="10"/>
  <c r="I131" i="10"/>
  <c r="H131" i="10"/>
  <c r="G131" i="10"/>
  <c r="J130" i="10"/>
  <c r="I130" i="10"/>
  <c r="H130" i="10"/>
  <c r="G130" i="10"/>
  <c r="J129" i="10"/>
  <c r="I129" i="10"/>
  <c r="H129" i="10"/>
  <c r="J128" i="10"/>
  <c r="I128" i="10"/>
  <c r="H128" i="10"/>
  <c r="G128" i="10"/>
  <c r="J127" i="10"/>
  <c r="I127" i="10"/>
  <c r="H127" i="10"/>
  <c r="G127" i="10"/>
  <c r="J126" i="10"/>
  <c r="I126" i="10"/>
  <c r="H126" i="10"/>
  <c r="G126" i="10"/>
  <c r="J125" i="10"/>
  <c r="I125" i="10"/>
  <c r="H125" i="10"/>
  <c r="G125" i="10"/>
  <c r="J124" i="10"/>
  <c r="I124" i="10"/>
  <c r="H124" i="10"/>
  <c r="G124" i="10"/>
  <c r="J123" i="10"/>
  <c r="I123" i="10"/>
  <c r="H123" i="10"/>
  <c r="G123" i="10"/>
  <c r="J122" i="10"/>
  <c r="I122" i="10"/>
  <c r="H122" i="10"/>
  <c r="G122" i="10"/>
  <c r="J121" i="10"/>
  <c r="I121" i="10"/>
  <c r="H121" i="10"/>
  <c r="G121" i="10"/>
  <c r="J120" i="10"/>
  <c r="I120" i="10"/>
  <c r="H120" i="10"/>
  <c r="G120" i="10"/>
  <c r="J119" i="10"/>
  <c r="I119" i="10"/>
  <c r="H119" i="10"/>
  <c r="G119" i="10"/>
  <c r="J118" i="10"/>
  <c r="I118" i="10"/>
  <c r="H118" i="10"/>
  <c r="G118" i="10"/>
  <c r="J117" i="10"/>
  <c r="I117" i="10"/>
  <c r="H117" i="10"/>
  <c r="J116" i="10"/>
  <c r="I116" i="10"/>
  <c r="H116" i="10"/>
  <c r="G116" i="10"/>
  <c r="J115" i="10"/>
  <c r="I115" i="10"/>
  <c r="H115" i="10"/>
  <c r="G115" i="10"/>
  <c r="J114" i="10"/>
  <c r="I114" i="10"/>
  <c r="H114" i="10"/>
  <c r="G114" i="10"/>
  <c r="J113" i="10"/>
  <c r="I113" i="10"/>
  <c r="H113" i="10"/>
  <c r="G113" i="10"/>
  <c r="J112" i="10"/>
  <c r="I112" i="10"/>
  <c r="H112" i="10"/>
  <c r="G112" i="10"/>
  <c r="J111" i="10"/>
  <c r="I111" i="10"/>
  <c r="H111" i="10"/>
  <c r="G111" i="10"/>
  <c r="J110" i="10"/>
  <c r="I110" i="10"/>
  <c r="H110" i="10"/>
  <c r="G110" i="10"/>
  <c r="J109" i="10"/>
  <c r="I109" i="10"/>
  <c r="H109" i="10"/>
  <c r="G109" i="10"/>
  <c r="J108" i="10"/>
  <c r="I108" i="10"/>
  <c r="H108" i="10"/>
  <c r="G108" i="10"/>
  <c r="J107" i="10"/>
  <c r="I107" i="10"/>
  <c r="H107" i="10"/>
  <c r="G107" i="10"/>
  <c r="J106" i="10"/>
  <c r="I106" i="10"/>
  <c r="H106" i="10"/>
  <c r="G106" i="10"/>
  <c r="J105" i="10"/>
  <c r="I105" i="10"/>
  <c r="H105" i="10"/>
  <c r="J104" i="10"/>
  <c r="I104" i="10"/>
  <c r="H104" i="10"/>
  <c r="G104" i="10"/>
  <c r="J103" i="10"/>
  <c r="I103" i="10"/>
  <c r="H103" i="10"/>
  <c r="G103" i="10"/>
  <c r="J102" i="10"/>
  <c r="I102" i="10"/>
  <c r="H102" i="10"/>
  <c r="G102" i="10"/>
  <c r="J101" i="10"/>
  <c r="I101" i="10"/>
  <c r="H101" i="10"/>
  <c r="G101" i="10"/>
  <c r="J100" i="10"/>
  <c r="I100" i="10"/>
  <c r="H100" i="10"/>
  <c r="G100" i="10"/>
  <c r="J99" i="10"/>
  <c r="I99" i="10"/>
  <c r="H99" i="10"/>
  <c r="G99" i="10"/>
  <c r="J98" i="10"/>
  <c r="I98" i="10"/>
  <c r="H98" i="10"/>
  <c r="G98" i="10"/>
  <c r="J97" i="10"/>
  <c r="I97" i="10"/>
  <c r="H97" i="10"/>
  <c r="G97" i="10"/>
  <c r="J96" i="10"/>
  <c r="I96" i="10"/>
  <c r="H96" i="10"/>
  <c r="G96" i="10"/>
  <c r="J95" i="10"/>
  <c r="I95" i="10"/>
  <c r="H95" i="10"/>
  <c r="G95" i="10"/>
  <c r="J94" i="10"/>
  <c r="I94" i="10"/>
  <c r="H94" i="10"/>
  <c r="G94" i="10"/>
  <c r="J93" i="10"/>
  <c r="I93" i="10"/>
  <c r="H93" i="10"/>
  <c r="J92" i="10"/>
  <c r="I92" i="10"/>
  <c r="H92" i="10"/>
  <c r="G92" i="10"/>
  <c r="J91" i="10"/>
  <c r="I91" i="10"/>
  <c r="H91" i="10"/>
  <c r="G91" i="10"/>
  <c r="J90" i="10"/>
  <c r="I90" i="10"/>
  <c r="H90" i="10"/>
  <c r="G90" i="10"/>
  <c r="J89" i="10"/>
  <c r="I89" i="10"/>
  <c r="H89" i="10"/>
  <c r="G89" i="10"/>
  <c r="J88" i="10"/>
  <c r="I88" i="10"/>
  <c r="H88" i="10"/>
  <c r="G88" i="10"/>
  <c r="J87" i="10"/>
  <c r="I87" i="10"/>
  <c r="H87" i="10"/>
  <c r="G87" i="10"/>
  <c r="J86" i="10"/>
  <c r="I86" i="10"/>
  <c r="H86" i="10"/>
  <c r="G86" i="10"/>
  <c r="J85" i="10"/>
  <c r="I85" i="10"/>
  <c r="H85" i="10"/>
  <c r="G85" i="10"/>
  <c r="J84" i="10"/>
  <c r="I84" i="10"/>
  <c r="H84" i="10"/>
  <c r="G84" i="10"/>
  <c r="J83" i="10"/>
  <c r="I83" i="10"/>
  <c r="H83" i="10"/>
  <c r="G83" i="10"/>
  <c r="J82" i="10"/>
  <c r="I82" i="10"/>
  <c r="H82" i="10"/>
  <c r="G82" i="10"/>
  <c r="J81" i="10"/>
  <c r="I81" i="10"/>
  <c r="H81" i="10"/>
  <c r="J80" i="10"/>
  <c r="I80" i="10"/>
  <c r="H80" i="10"/>
  <c r="G80" i="10"/>
  <c r="J79" i="10"/>
  <c r="I79" i="10"/>
  <c r="H79" i="10"/>
  <c r="G79" i="10"/>
  <c r="J78" i="10"/>
  <c r="I78" i="10"/>
  <c r="H78" i="10"/>
  <c r="G78" i="10"/>
  <c r="J77" i="10"/>
  <c r="I77" i="10"/>
  <c r="H77" i="10"/>
  <c r="G77" i="10"/>
  <c r="J76" i="10"/>
  <c r="I76" i="10"/>
  <c r="H76" i="10"/>
  <c r="G76" i="10"/>
  <c r="J75" i="10"/>
  <c r="I75" i="10"/>
  <c r="H75" i="10"/>
  <c r="G75" i="10"/>
  <c r="J74" i="10"/>
  <c r="I74" i="10"/>
  <c r="H74" i="10"/>
  <c r="G74" i="10"/>
  <c r="J73" i="10"/>
  <c r="I73" i="10"/>
  <c r="H73" i="10"/>
  <c r="G73" i="10"/>
  <c r="J72" i="10"/>
  <c r="I72" i="10"/>
  <c r="H72" i="10"/>
  <c r="G72" i="10"/>
  <c r="J71" i="10"/>
  <c r="I71" i="10"/>
  <c r="H71" i="10"/>
  <c r="G71" i="10"/>
  <c r="J70" i="10"/>
  <c r="I70" i="10"/>
  <c r="H70" i="10"/>
  <c r="G70" i="10"/>
  <c r="J69" i="10"/>
  <c r="I69" i="10"/>
  <c r="H69" i="10"/>
  <c r="J68" i="10"/>
  <c r="I68" i="10"/>
  <c r="H68" i="10"/>
  <c r="G68" i="10"/>
  <c r="J67" i="10"/>
  <c r="I67" i="10"/>
  <c r="H67" i="10"/>
  <c r="G67" i="10"/>
  <c r="J66" i="10"/>
  <c r="I66" i="10"/>
  <c r="H66" i="10"/>
  <c r="G66" i="10"/>
  <c r="J65" i="10"/>
  <c r="I65" i="10"/>
  <c r="H65" i="10"/>
  <c r="G65" i="10"/>
  <c r="J64" i="10"/>
  <c r="I64" i="10"/>
  <c r="H64" i="10"/>
  <c r="G64" i="10"/>
  <c r="J63" i="10"/>
  <c r="I63" i="10"/>
  <c r="H63" i="10"/>
  <c r="G63" i="10"/>
  <c r="J62" i="10"/>
  <c r="I62" i="10"/>
  <c r="H62" i="10"/>
  <c r="G62" i="10"/>
  <c r="J61" i="10"/>
  <c r="I61" i="10"/>
  <c r="H61" i="10"/>
  <c r="G61" i="10"/>
  <c r="J60" i="10"/>
  <c r="I60" i="10"/>
  <c r="H60" i="10"/>
  <c r="G60" i="10"/>
  <c r="J59" i="10"/>
  <c r="I59" i="10"/>
  <c r="H59" i="10"/>
  <c r="G59" i="10"/>
  <c r="J58" i="10"/>
  <c r="I58" i="10"/>
  <c r="H58" i="10"/>
  <c r="G58" i="10"/>
  <c r="J57" i="10"/>
  <c r="I57" i="10"/>
  <c r="H57" i="10"/>
  <c r="J56" i="10"/>
  <c r="I56" i="10"/>
  <c r="H56" i="10"/>
  <c r="G56" i="10"/>
  <c r="J55" i="10"/>
  <c r="I55" i="10"/>
  <c r="H55" i="10"/>
  <c r="G55" i="10"/>
  <c r="J54" i="10"/>
  <c r="I54" i="10"/>
  <c r="H54" i="10"/>
  <c r="G54" i="10"/>
  <c r="J53" i="10"/>
  <c r="I53" i="10"/>
  <c r="H53" i="10"/>
  <c r="G53" i="10"/>
  <c r="J52" i="10"/>
  <c r="I52" i="10"/>
  <c r="H52" i="10"/>
  <c r="G52" i="10"/>
  <c r="J51" i="10"/>
  <c r="I51" i="10"/>
  <c r="H51" i="10"/>
  <c r="G51" i="10"/>
  <c r="J50" i="10"/>
  <c r="I50" i="10"/>
  <c r="H50" i="10"/>
  <c r="G50" i="10"/>
  <c r="J49" i="10"/>
  <c r="I49" i="10"/>
  <c r="H49" i="10"/>
  <c r="G49" i="10"/>
  <c r="J48" i="10"/>
  <c r="I48" i="10"/>
  <c r="H48" i="10"/>
  <c r="G48" i="10"/>
  <c r="J47" i="10"/>
  <c r="I47" i="10"/>
  <c r="H47" i="10"/>
  <c r="G47" i="10"/>
  <c r="J46" i="10"/>
  <c r="I46" i="10"/>
  <c r="H46" i="10"/>
  <c r="G46" i="10"/>
  <c r="J45" i="10"/>
  <c r="I45" i="10"/>
  <c r="H45" i="10"/>
  <c r="J44" i="10"/>
  <c r="I44" i="10"/>
  <c r="H44" i="10"/>
  <c r="G44" i="10"/>
  <c r="J43" i="10"/>
  <c r="I43" i="10"/>
  <c r="H43" i="10"/>
  <c r="G43" i="10"/>
  <c r="J42" i="10"/>
  <c r="I42" i="10"/>
  <c r="H42" i="10"/>
  <c r="G42" i="10"/>
  <c r="J41" i="10"/>
  <c r="I41" i="10"/>
  <c r="H41" i="10"/>
  <c r="G41" i="10"/>
  <c r="J40" i="10"/>
  <c r="I40" i="10"/>
  <c r="H40" i="10"/>
  <c r="G40" i="10"/>
  <c r="J39" i="10"/>
  <c r="I39" i="10"/>
  <c r="H39" i="10"/>
  <c r="G39" i="10"/>
  <c r="J38" i="10"/>
  <c r="I38" i="10"/>
  <c r="H38" i="10"/>
  <c r="G38" i="10"/>
  <c r="J37" i="10"/>
  <c r="I37" i="10"/>
  <c r="H37" i="10"/>
  <c r="G37" i="10"/>
  <c r="J36" i="10"/>
  <c r="I36" i="10"/>
  <c r="H36" i="10"/>
  <c r="G36" i="10"/>
  <c r="J35" i="10"/>
  <c r="I35" i="10"/>
  <c r="H35" i="10"/>
  <c r="G35" i="10"/>
  <c r="J34" i="10"/>
  <c r="I34" i="10"/>
  <c r="H34" i="10"/>
  <c r="G34" i="10"/>
  <c r="J33" i="10"/>
  <c r="I33" i="10"/>
  <c r="H33" i="10"/>
  <c r="J32" i="10"/>
  <c r="I32" i="10"/>
  <c r="H32" i="10"/>
  <c r="G32" i="10"/>
  <c r="J31" i="10"/>
  <c r="I31" i="10"/>
  <c r="H31" i="10"/>
  <c r="G31" i="10"/>
  <c r="J30" i="10"/>
  <c r="I30" i="10"/>
  <c r="H30" i="10"/>
  <c r="G30" i="10"/>
  <c r="J29" i="10"/>
  <c r="I29" i="10"/>
  <c r="H29" i="10"/>
  <c r="G29" i="10"/>
  <c r="J28" i="10"/>
  <c r="I28" i="10"/>
  <c r="H28" i="10"/>
  <c r="G28" i="10"/>
  <c r="J27" i="10"/>
  <c r="I27" i="10"/>
  <c r="H27" i="10"/>
  <c r="G27" i="10"/>
  <c r="J26" i="10"/>
  <c r="I26" i="10"/>
  <c r="H26" i="10"/>
  <c r="G26" i="10"/>
  <c r="J25" i="10"/>
  <c r="I25" i="10"/>
  <c r="H25" i="10"/>
  <c r="G25" i="10"/>
  <c r="J24" i="10"/>
  <c r="I24" i="10"/>
  <c r="H24" i="10"/>
  <c r="G24" i="10"/>
  <c r="J23" i="10"/>
  <c r="I23" i="10"/>
  <c r="H23" i="10"/>
  <c r="G23" i="10"/>
  <c r="J22" i="10"/>
  <c r="I22" i="10"/>
  <c r="H22" i="10"/>
  <c r="G22" i="10"/>
  <c r="J21" i="10"/>
  <c r="I21" i="10"/>
  <c r="H21" i="10"/>
  <c r="J20" i="10"/>
  <c r="I20" i="10"/>
  <c r="H20" i="10"/>
  <c r="G20" i="10"/>
  <c r="J19" i="10"/>
  <c r="I19" i="10"/>
  <c r="H19" i="10"/>
  <c r="G19" i="10"/>
  <c r="J18" i="10"/>
  <c r="I18" i="10"/>
  <c r="H18" i="10"/>
  <c r="G18" i="10"/>
  <c r="J17" i="10"/>
  <c r="I17" i="10"/>
  <c r="H17" i="10"/>
  <c r="G17" i="10"/>
  <c r="J16" i="10"/>
  <c r="I16" i="10"/>
  <c r="H16" i="10"/>
  <c r="G16" i="10"/>
  <c r="J15" i="10"/>
  <c r="I15" i="10"/>
  <c r="H15" i="10"/>
  <c r="G15" i="10"/>
  <c r="J14" i="10"/>
  <c r="I14" i="10"/>
  <c r="H14" i="10"/>
  <c r="G14" i="10"/>
  <c r="J13" i="10"/>
  <c r="I13" i="10"/>
  <c r="H13" i="10"/>
  <c r="G13" i="10"/>
  <c r="J12" i="10"/>
  <c r="I12" i="10"/>
  <c r="H12" i="10"/>
  <c r="G12" i="10"/>
  <c r="J11" i="10"/>
  <c r="I11" i="10"/>
  <c r="H11" i="10"/>
  <c r="G11" i="10"/>
  <c r="J10" i="10"/>
  <c r="I10" i="10"/>
  <c r="H10" i="10"/>
  <c r="G10" i="10"/>
  <c r="J9" i="10"/>
  <c r="I9" i="10"/>
  <c r="H9" i="10"/>
  <c r="F9" i="10"/>
  <c r="F10" i="10" s="1"/>
  <c r="F11" i="10" s="1"/>
  <c r="F12" i="10" s="1"/>
  <c r="F13" i="10" s="1"/>
  <c r="F14" i="10" s="1"/>
  <c r="F15" i="10" s="1"/>
  <c r="F16" i="10" s="1"/>
  <c r="F17" i="10" s="1"/>
  <c r="F18" i="10" s="1"/>
  <c r="F19" i="10" s="1"/>
  <c r="F20" i="10" s="1"/>
  <c r="F21" i="10" s="1"/>
  <c r="F22" i="10" s="1"/>
  <c r="F23" i="10" s="1"/>
  <c r="F24" i="10" s="1"/>
  <c r="F25" i="10" s="1"/>
  <c r="F26" i="10" s="1"/>
  <c r="F27" i="10" s="1"/>
  <c r="F28" i="10" s="1"/>
  <c r="F29" i="10" s="1"/>
  <c r="F30" i="10" s="1"/>
  <c r="F31" i="10" s="1"/>
  <c r="F32" i="10" s="1"/>
  <c r="F33" i="10" s="1"/>
  <c r="F34" i="10" s="1"/>
  <c r="F35" i="10" s="1"/>
  <c r="F36" i="10" s="1"/>
  <c r="F37" i="10" s="1"/>
  <c r="F38" i="10" s="1"/>
  <c r="F39" i="10" s="1"/>
  <c r="F40" i="10" s="1"/>
  <c r="F41" i="10" s="1"/>
  <c r="F42" i="10" s="1"/>
  <c r="F43" i="10" s="1"/>
  <c r="F44" i="10" s="1"/>
  <c r="F45" i="10" s="1"/>
  <c r="F46" i="10" s="1"/>
  <c r="F47" i="10" s="1"/>
  <c r="F48" i="10" s="1"/>
  <c r="F49" i="10" s="1"/>
  <c r="F50" i="10" s="1"/>
  <c r="F51" i="10" s="1"/>
  <c r="F52" i="10" s="1"/>
  <c r="F53" i="10" s="1"/>
  <c r="F54" i="10" s="1"/>
  <c r="F55" i="10" s="1"/>
  <c r="F56" i="10" s="1"/>
  <c r="F57" i="10" s="1"/>
  <c r="F58" i="10" s="1"/>
  <c r="F59" i="10" s="1"/>
  <c r="F60" i="10" s="1"/>
  <c r="F61" i="10" s="1"/>
  <c r="F62" i="10" s="1"/>
  <c r="F63" i="10" s="1"/>
  <c r="F64" i="10" s="1"/>
  <c r="F65" i="10" s="1"/>
  <c r="F66" i="10" s="1"/>
  <c r="F67" i="10" s="1"/>
  <c r="F68" i="10" s="1"/>
  <c r="F69" i="10" s="1"/>
  <c r="F70" i="10" s="1"/>
  <c r="F71" i="10" s="1"/>
  <c r="F72" i="10" s="1"/>
  <c r="F73" i="10" s="1"/>
  <c r="F74" i="10" s="1"/>
  <c r="F75" i="10" s="1"/>
  <c r="F76" i="10" s="1"/>
  <c r="F77" i="10" s="1"/>
  <c r="F78" i="10" s="1"/>
  <c r="F79" i="10" s="1"/>
  <c r="F80" i="10" s="1"/>
  <c r="F81" i="10" s="1"/>
  <c r="F82" i="10" s="1"/>
  <c r="F83" i="10" s="1"/>
  <c r="F84" i="10" s="1"/>
  <c r="F85" i="10" s="1"/>
  <c r="F86" i="10" s="1"/>
  <c r="F87" i="10" s="1"/>
  <c r="F88" i="10" s="1"/>
  <c r="F89" i="10" s="1"/>
  <c r="F90" i="10" s="1"/>
  <c r="F91" i="10" s="1"/>
  <c r="F92" i="10" s="1"/>
  <c r="F93" i="10" s="1"/>
  <c r="F94" i="10" s="1"/>
  <c r="F95" i="10" s="1"/>
  <c r="F96" i="10" s="1"/>
  <c r="F97" i="10" s="1"/>
  <c r="F98" i="10" s="1"/>
  <c r="F99" i="10" s="1"/>
  <c r="F100" i="10" s="1"/>
  <c r="F101" i="10" s="1"/>
  <c r="F102" i="10" s="1"/>
  <c r="F103" i="10" s="1"/>
  <c r="F104" i="10" s="1"/>
  <c r="F105" i="10" s="1"/>
  <c r="F106" i="10" s="1"/>
  <c r="F107" i="10" s="1"/>
  <c r="F108" i="10" s="1"/>
  <c r="F109" i="10" s="1"/>
  <c r="F110" i="10" s="1"/>
  <c r="F111" i="10" s="1"/>
  <c r="F112" i="10" s="1"/>
  <c r="F113" i="10" s="1"/>
  <c r="F114" i="10" s="1"/>
  <c r="F115" i="10" s="1"/>
  <c r="F116" i="10" s="1"/>
  <c r="F117" i="10" s="1"/>
  <c r="F118" i="10" s="1"/>
  <c r="F119" i="10" s="1"/>
  <c r="F120" i="10" s="1"/>
  <c r="F121" i="10" s="1"/>
  <c r="F122" i="10" s="1"/>
  <c r="F123" i="10" s="1"/>
  <c r="F124" i="10" s="1"/>
  <c r="F125" i="10" s="1"/>
  <c r="F126" i="10" s="1"/>
  <c r="F127" i="10" s="1"/>
  <c r="F128" i="10" s="1"/>
  <c r="F129" i="10" s="1"/>
  <c r="F130" i="10" s="1"/>
  <c r="F131" i="10" s="1"/>
  <c r="F132" i="10" s="1"/>
  <c r="F133" i="10" s="1"/>
  <c r="F134" i="10" s="1"/>
  <c r="F135" i="10" s="1"/>
  <c r="F136" i="10" s="1"/>
  <c r="F137" i="10" s="1"/>
  <c r="F138" i="10" s="1"/>
  <c r="F139" i="10" s="1"/>
  <c r="F140" i="10" s="1"/>
  <c r="F141" i="10" s="1"/>
  <c r="F142" i="10" s="1"/>
  <c r="F143" i="10" s="1"/>
  <c r="F144" i="10" s="1"/>
  <c r="F145" i="10" s="1"/>
  <c r="F146" i="10" s="1"/>
  <c r="F147" i="10" s="1"/>
  <c r="F148" i="10" s="1"/>
  <c r="F149" i="10" s="1"/>
  <c r="F150" i="10" s="1"/>
  <c r="F151" i="10" s="1"/>
  <c r="F152" i="10" s="1"/>
  <c r="F153" i="10" s="1"/>
  <c r="F154" i="10" s="1"/>
  <c r="F155" i="10" s="1"/>
  <c r="F156" i="10" s="1"/>
  <c r="F157" i="10" s="1"/>
  <c r="F158" i="10" s="1"/>
  <c r="F159" i="10" s="1"/>
  <c r="F160" i="10" s="1"/>
  <c r="F161" i="10" s="1"/>
  <c r="F162" i="10" s="1"/>
  <c r="F163" i="10" s="1"/>
  <c r="F164" i="10" s="1"/>
  <c r="F165" i="10" s="1"/>
  <c r="F166" i="10" s="1"/>
  <c r="F167" i="10" s="1"/>
  <c r="F168" i="10" s="1"/>
  <c r="F169" i="10" s="1"/>
  <c r="F170" i="10" s="1"/>
  <c r="F171" i="10" s="1"/>
  <c r="F172" i="10" s="1"/>
  <c r="F173" i="10" s="1"/>
  <c r="F174" i="10" s="1"/>
  <c r="F175" i="10" s="1"/>
  <c r="F176" i="10" s="1"/>
  <c r="F177" i="10" s="1"/>
  <c r="F178" i="10" s="1"/>
  <c r="F179" i="10" s="1"/>
  <c r="F180" i="10" s="1"/>
  <c r="F181" i="10" s="1"/>
  <c r="F182" i="10" s="1"/>
  <c r="F183" i="10" s="1"/>
  <c r="F184" i="10" s="1"/>
  <c r="F185" i="10" s="1"/>
  <c r="F186" i="10" s="1"/>
  <c r="F187" i="10" s="1"/>
  <c r="F188" i="10" s="1"/>
  <c r="F189" i="10" s="1"/>
  <c r="F190" i="10" s="1"/>
  <c r="F191" i="10" s="1"/>
  <c r="F192" i="10" s="1"/>
  <c r="F193" i="10" s="1"/>
  <c r="F194" i="10" s="1"/>
  <c r="F195" i="10" s="1"/>
  <c r="F196" i="10" s="1"/>
  <c r="F197" i="10" s="1"/>
  <c r="F198" i="10" s="1"/>
  <c r="F199" i="10" s="1"/>
  <c r="F200" i="10" s="1"/>
  <c r="F201" i="10" s="1"/>
  <c r="F202" i="10" s="1"/>
  <c r="F203" i="10" s="1"/>
  <c r="F204" i="10" s="1"/>
  <c r="F205" i="10" s="1"/>
  <c r="F206" i="10" s="1"/>
  <c r="F207" i="10" s="1"/>
  <c r="F208" i="10" s="1"/>
  <c r="F209" i="10" s="1"/>
  <c r="F210" i="10" s="1"/>
  <c r="F211" i="10" s="1"/>
  <c r="F212" i="10" s="1"/>
  <c r="F213" i="10" s="1"/>
  <c r="F214" i="10" s="1"/>
  <c r="F215" i="10" s="1"/>
  <c r="F216" i="10" s="1"/>
  <c r="F217" i="10" s="1"/>
  <c r="F218" i="10" s="1"/>
  <c r="F219" i="10" s="1"/>
  <c r="F220" i="10" s="1"/>
  <c r="F221" i="10" s="1"/>
  <c r="F222" i="10" s="1"/>
  <c r="F223" i="10" s="1"/>
  <c r="F224" i="10" s="1"/>
  <c r="F225" i="10" s="1"/>
  <c r="F226" i="10" s="1"/>
  <c r="F227" i="10" s="1"/>
  <c r="F228" i="10" s="1"/>
  <c r="F229" i="10" s="1"/>
  <c r="F230" i="10" s="1"/>
  <c r="F231" i="10" s="1"/>
  <c r="F232" i="10" s="1"/>
  <c r="F233" i="10" s="1"/>
  <c r="F234" i="10" s="1"/>
  <c r="F235" i="10" s="1"/>
  <c r="F236" i="10" s="1"/>
  <c r="F237" i="10" s="1"/>
  <c r="F238" i="10" s="1"/>
  <c r="F239" i="10" s="1"/>
  <c r="F240" i="10" s="1"/>
  <c r="F241" i="10" s="1"/>
  <c r="F242" i="10" s="1"/>
  <c r="F243" i="10" s="1"/>
  <c r="F244" i="10" s="1"/>
  <c r="F245" i="10" s="1"/>
  <c r="F246" i="10" s="1"/>
  <c r="F247" i="10" s="1"/>
  <c r="F248" i="10" s="1"/>
  <c r="F249" i="10" s="1"/>
  <c r="F250" i="10" s="1"/>
  <c r="F251" i="10" s="1"/>
  <c r="F252" i="10" s="1"/>
  <c r="F253" i="10" s="1"/>
  <c r="F254" i="10" s="1"/>
  <c r="F255" i="10" s="1"/>
  <c r="F256" i="10" s="1"/>
  <c r="F257" i="10" s="1"/>
  <c r="F258" i="10" s="1"/>
  <c r="F259" i="10" s="1"/>
  <c r="F260" i="10" s="1"/>
  <c r="F261" i="10" s="1"/>
  <c r="F262" i="10" s="1"/>
  <c r="F263" i="10" s="1"/>
  <c r="F264" i="10" s="1"/>
  <c r="F265" i="10" s="1"/>
  <c r="F266" i="10" s="1"/>
  <c r="F267" i="10" s="1"/>
  <c r="F268" i="10" s="1"/>
  <c r="F269" i="10" s="1"/>
  <c r="F270" i="10" s="1"/>
  <c r="F271" i="10" s="1"/>
  <c r="F272" i="10" s="1"/>
  <c r="F273" i="10" s="1"/>
  <c r="F274" i="10" s="1"/>
  <c r="F275" i="10" s="1"/>
  <c r="F276" i="10" s="1"/>
  <c r="F277" i="10" s="1"/>
  <c r="F278" i="10" s="1"/>
  <c r="F279" i="10" s="1"/>
  <c r="F280" i="10" s="1"/>
  <c r="F281" i="10" s="1"/>
  <c r="F282" i="10" s="1"/>
  <c r="F283" i="10" s="1"/>
  <c r="F284" i="10" s="1"/>
  <c r="F285" i="10" s="1"/>
  <c r="F286" i="10" s="1"/>
  <c r="F287" i="10" s="1"/>
  <c r="F288" i="10" s="1"/>
  <c r="F289" i="10" s="1"/>
  <c r="F290" i="10" s="1"/>
  <c r="F291" i="10" s="1"/>
  <c r="F292" i="10" s="1"/>
  <c r="F293" i="10" s="1"/>
  <c r="F294" i="10" s="1"/>
  <c r="F295" i="10" s="1"/>
  <c r="F296" i="10" s="1"/>
  <c r="F297" i="10" s="1"/>
  <c r="F298" i="10" s="1"/>
  <c r="F299" i="10" s="1"/>
  <c r="F300" i="10" s="1"/>
  <c r="F301" i="10" s="1"/>
  <c r="F302" i="10" s="1"/>
  <c r="F303" i="10" s="1"/>
  <c r="F304" i="10" s="1"/>
  <c r="F305" i="10" s="1"/>
  <c r="F306" i="10" s="1"/>
  <c r="F307" i="10" s="1"/>
  <c r="F308" i="10" s="1"/>
  <c r="F309" i="10" s="1"/>
  <c r="F310" i="10" s="1"/>
  <c r="F311" i="10" s="1"/>
  <c r="F312" i="10" s="1"/>
  <c r="F313" i="10" s="1"/>
  <c r="F314" i="10" s="1"/>
  <c r="F315" i="10" s="1"/>
  <c r="F316" i="10" s="1"/>
  <c r="F317" i="10" s="1"/>
  <c r="F318" i="10" s="1"/>
  <c r="F319" i="10" s="1"/>
  <c r="F320" i="10" s="1"/>
  <c r="F321" i="10" s="1"/>
  <c r="F322" i="10" s="1"/>
  <c r="F323" i="10" s="1"/>
  <c r="F324" i="10" s="1"/>
  <c r="F325" i="10" s="1"/>
  <c r="F326" i="10" s="1"/>
  <c r="F327" i="10" s="1"/>
  <c r="F328" i="10" s="1"/>
  <c r="F329" i="10" s="1"/>
  <c r="F330" i="10" s="1"/>
  <c r="F331" i="10" s="1"/>
  <c r="F332" i="10" s="1"/>
  <c r="F333" i="10" s="1"/>
  <c r="F334" i="10" s="1"/>
  <c r="F335" i="10" s="1"/>
  <c r="F336" i="10" s="1"/>
  <c r="F337" i="10" s="1"/>
  <c r="F338" i="10" s="1"/>
  <c r="F339" i="10" s="1"/>
  <c r="F340" i="10" s="1"/>
  <c r="F341" i="10" s="1"/>
  <c r="F342" i="10" s="1"/>
  <c r="F343" i="10" s="1"/>
  <c r="F344" i="10" s="1"/>
  <c r="F345" i="10" s="1"/>
  <c r="F346" i="10" s="1"/>
  <c r="F347" i="10" s="1"/>
  <c r="F348" i="10" s="1"/>
  <c r="F349" i="10" s="1"/>
  <c r="F350" i="10" s="1"/>
  <c r="F351" i="10" s="1"/>
  <c r="F352" i="10" s="1"/>
  <c r="F353" i="10" s="1"/>
  <c r="F354" i="10" s="1"/>
  <c r="F355" i="10" s="1"/>
  <c r="F356" i="10" s="1"/>
  <c r="F357" i="10" s="1"/>
  <c r="F358" i="10" s="1"/>
  <c r="F359" i="10" s="1"/>
  <c r="F360" i="10" s="1"/>
  <c r="F361" i="10" s="1"/>
  <c r="F362" i="10" s="1"/>
  <c r="F363" i="10" s="1"/>
  <c r="F364" i="10" s="1"/>
  <c r="F365" i="10" s="1"/>
  <c r="F366" i="10" s="1"/>
  <c r="F367" i="10" s="1"/>
  <c r="F368" i="10" s="1"/>
  <c r="F369" i="10" s="1"/>
  <c r="F370" i="10" s="1"/>
  <c r="F371" i="10" s="1"/>
  <c r="F372" i="10" s="1"/>
  <c r="F373" i="10" s="1"/>
  <c r="F374" i="10" s="1"/>
  <c r="F375" i="10" s="1"/>
  <c r="F376" i="10" s="1"/>
  <c r="F377" i="10" s="1"/>
  <c r="F378" i="10" s="1"/>
  <c r="F379" i="10" s="1"/>
  <c r="F380" i="10" s="1"/>
  <c r="F381" i="10" s="1"/>
  <c r="F382" i="10" s="1"/>
  <c r="F383" i="10" s="1"/>
  <c r="F384" i="10" s="1"/>
  <c r="F385" i="10" s="1"/>
  <c r="F386" i="10" s="1"/>
  <c r="F387" i="10" s="1"/>
  <c r="F388" i="10" s="1"/>
  <c r="F389" i="10" s="1"/>
  <c r="F390" i="10" s="1"/>
  <c r="F391" i="10" s="1"/>
  <c r="F392" i="10" s="1"/>
  <c r="F393" i="10" s="1"/>
  <c r="F394" i="10" s="1"/>
  <c r="F395" i="10" s="1"/>
  <c r="F396" i="10" s="1"/>
  <c r="F397" i="10" s="1"/>
  <c r="F398" i="10" s="1"/>
  <c r="F399" i="10" s="1"/>
  <c r="F400" i="10" s="1"/>
  <c r="F401" i="10" s="1"/>
  <c r="F402" i="10" s="1"/>
  <c r="F403" i="10" s="1"/>
  <c r="F404" i="10" s="1"/>
  <c r="F405" i="10" s="1"/>
  <c r="F406" i="10" s="1"/>
  <c r="F407" i="10" s="1"/>
  <c r="F408" i="10" s="1"/>
  <c r="F409" i="10" s="1"/>
  <c r="F410" i="10" s="1"/>
  <c r="F411" i="10" s="1"/>
  <c r="F412" i="10" s="1"/>
  <c r="F413" i="10" s="1"/>
  <c r="F414" i="10" s="1"/>
  <c r="F415" i="10" s="1"/>
  <c r="F416" i="10" s="1"/>
  <c r="F417" i="10" s="1"/>
  <c r="F418" i="10" s="1"/>
  <c r="F419" i="10" s="1"/>
  <c r="F420" i="10" s="1"/>
  <c r="F421" i="10" s="1"/>
  <c r="F422" i="10" s="1"/>
  <c r="F423" i="10" s="1"/>
  <c r="F424" i="10" s="1"/>
  <c r="F425" i="10" s="1"/>
  <c r="F426" i="10" s="1"/>
  <c r="F427" i="10" s="1"/>
  <c r="F428" i="10" s="1"/>
  <c r="F429" i="10" s="1"/>
  <c r="F430" i="10" s="1"/>
  <c r="F431" i="10" s="1"/>
  <c r="F432" i="10" s="1"/>
  <c r="F433" i="10" s="1"/>
  <c r="F434" i="10" s="1"/>
  <c r="F435" i="10" s="1"/>
  <c r="F436" i="10" s="1"/>
  <c r="F437" i="10" s="1"/>
  <c r="F438" i="10" s="1"/>
  <c r="F439" i="10" s="1"/>
  <c r="F440" i="10" s="1"/>
  <c r="F441" i="10" s="1"/>
  <c r="F442" i="10" s="1"/>
  <c r="F443" i="10" s="1"/>
  <c r="F444" i="10" s="1"/>
  <c r="F445" i="10" s="1"/>
  <c r="F446" i="10" s="1"/>
  <c r="F447" i="10" s="1"/>
  <c r="F448" i="10" s="1"/>
  <c r="F449" i="10" s="1"/>
  <c r="F450" i="10" s="1"/>
  <c r="F451" i="10" s="1"/>
  <c r="F452" i="10" s="1"/>
  <c r="F453" i="10" s="1"/>
  <c r="F454" i="10" s="1"/>
  <c r="F455" i="10" s="1"/>
  <c r="F456" i="10" s="1"/>
  <c r="F457" i="10" s="1"/>
  <c r="F458" i="10" s="1"/>
  <c r="F459" i="10" s="1"/>
  <c r="F460" i="10" s="1"/>
  <c r="F461" i="10" s="1"/>
  <c r="F462" i="10" s="1"/>
  <c r="F463" i="10" s="1"/>
  <c r="F464" i="10" s="1"/>
  <c r="F465" i="10" s="1"/>
  <c r="F466" i="10" s="1"/>
  <c r="F467" i="10" s="1"/>
  <c r="F468" i="10" s="1"/>
  <c r="F469" i="10" s="1"/>
  <c r="F470" i="10" s="1"/>
  <c r="F471" i="10" s="1"/>
  <c r="F472" i="10" s="1"/>
  <c r="F473" i="10" s="1"/>
  <c r="F474" i="10" s="1"/>
  <c r="F475" i="10" s="1"/>
  <c r="F476" i="10" s="1"/>
  <c r="F477" i="10" s="1"/>
  <c r="F478" i="10" s="1"/>
  <c r="F479" i="10" s="1"/>
  <c r="F480" i="10" s="1"/>
  <c r="F481" i="10" s="1"/>
  <c r="F482" i="10" s="1"/>
  <c r="F483" i="10" s="1"/>
  <c r="F484" i="10" s="1"/>
  <c r="F485" i="10" s="1"/>
  <c r="F486" i="10" s="1"/>
  <c r="F487" i="10" s="1"/>
  <c r="F488" i="10" s="1"/>
  <c r="F489" i="10" s="1"/>
  <c r="F490" i="10" s="1"/>
  <c r="F491" i="10" s="1"/>
  <c r="F492" i="10" s="1"/>
  <c r="F493" i="10" s="1"/>
  <c r="F494" i="10" s="1"/>
  <c r="F495" i="10" s="1"/>
  <c r="F496" i="10" s="1"/>
  <c r="F497" i="10" s="1"/>
  <c r="F498" i="10" s="1"/>
  <c r="F499" i="10" s="1"/>
  <c r="F500" i="10" s="1"/>
  <c r="F501" i="10" s="1"/>
  <c r="F502" i="10" s="1"/>
  <c r="F503" i="10" s="1"/>
  <c r="F504" i="10" s="1"/>
  <c r="F505" i="10" s="1"/>
  <c r="F506" i="10" s="1"/>
  <c r="F507" i="10" s="1"/>
  <c r="F508" i="10" s="1"/>
  <c r="F509" i="10" s="1"/>
  <c r="F510" i="10" s="1"/>
  <c r="F511" i="10" s="1"/>
  <c r="F512" i="10" s="1"/>
  <c r="F513" i="10" s="1"/>
  <c r="F514" i="10" s="1"/>
  <c r="F515" i="10" s="1"/>
  <c r="F516" i="10" s="1"/>
  <c r="F517" i="10" s="1"/>
  <c r="F518" i="10" s="1"/>
  <c r="F519" i="10" s="1"/>
  <c r="F520" i="10" s="1"/>
  <c r="F521" i="10" s="1"/>
  <c r="F522" i="10" s="1"/>
  <c r="F523" i="10" s="1"/>
  <c r="F524" i="10" s="1"/>
  <c r="F525" i="10" s="1"/>
  <c r="F526" i="10" s="1"/>
  <c r="F527" i="10" s="1"/>
  <c r="F528" i="10" s="1"/>
  <c r="F529" i="10" s="1"/>
  <c r="F530" i="10" s="1"/>
  <c r="F531" i="10" s="1"/>
  <c r="F532" i="10" s="1"/>
  <c r="F533" i="10" s="1"/>
  <c r="F534" i="10" s="1"/>
  <c r="F535" i="10" s="1"/>
  <c r="F536" i="10" s="1"/>
  <c r="F537" i="10" s="1"/>
  <c r="F538" i="10" s="1"/>
  <c r="F539" i="10" s="1"/>
  <c r="F540" i="10" s="1"/>
  <c r="F541" i="10" s="1"/>
  <c r="F542" i="10" s="1"/>
  <c r="F543" i="10" s="1"/>
  <c r="F544" i="10" s="1"/>
  <c r="F545" i="10" s="1"/>
  <c r="F546" i="10" s="1"/>
  <c r="F547" i="10" s="1"/>
  <c r="F548" i="10" s="1"/>
  <c r="F549" i="10" s="1"/>
  <c r="F550" i="10" s="1"/>
  <c r="F551" i="10" s="1"/>
  <c r="F552" i="10" s="1"/>
  <c r="F553" i="10" s="1"/>
  <c r="F554" i="10" s="1"/>
  <c r="F555" i="10" s="1"/>
  <c r="F556" i="10" s="1"/>
  <c r="F557" i="10" s="1"/>
  <c r="F558" i="10" s="1"/>
  <c r="F559" i="10" s="1"/>
  <c r="F560" i="10" s="1"/>
  <c r="F561" i="10" s="1"/>
  <c r="F562" i="10" s="1"/>
  <c r="F563" i="10" s="1"/>
  <c r="F564" i="10" s="1"/>
  <c r="F565" i="10" s="1"/>
  <c r="F566" i="10" s="1"/>
  <c r="F567" i="10" s="1"/>
  <c r="F568" i="10" s="1"/>
  <c r="F569" i="10" s="1"/>
  <c r="F570" i="10" s="1"/>
  <c r="F571" i="10" s="1"/>
  <c r="F572" i="10" s="1"/>
  <c r="F573" i="10" s="1"/>
  <c r="F574" i="10" s="1"/>
  <c r="F575" i="10" s="1"/>
  <c r="F576" i="10" s="1"/>
  <c r="F577" i="10" s="1"/>
  <c r="F578" i="10" s="1"/>
  <c r="F579" i="10" s="1"/>
  <c r="F580" i="10" s="1"/>
  <c r="F581" i="10" s="1"/>
  <c r="F582" i="10" s="1"/>
  <c r="F583" i="10" s="1"/>
  <c r="F584" i="10" s="1"/>
  <c r="F585" i="10" s="1"/>
  <c r="F586" i="10" s="1"/>
  <c r="F587" i="10" s="1"/>
  <c r="F588" i="10" s="1"/>
  <c r="F589" i="10" s="1"/>
  <c r="F590" i="10" s="1"/>
  <c r="F591" i="10" s="1"/>
  <c r="F592" i="10" s="1"/>
  <c r="F593" i="10" s="1"/>
  <c r="F594" i="10" s="1"/>
  <c r="F595" i="10" s="1"/>
  <c r="F596" i="10" s="1"/>
  <c r="F597" i="10" s="1"/>
  <c r="F598" i="10" s="1"/>
  <c r="F599" i="10" s="1"/>
  <c r="F600" i="10" s="1"/>
  <c r="F601" i="10" s="1"/>
  <c r="F602" i="10" s="1"/>
  <c r="F603" i="10" s="1"/>
  <c r="F604" i="10" s="1"/>
  <c r="F605" i="10" s="1"/>
  <c r="F606" i="10" s="1"/>
  <c r="F607" i="10" s="1"/>
  <c r="F608" i="10" s="1"/>
  <c r="F609" i="10" s="1"/>
  <c r="F610" i="10" s="1"/>
  <c r="F611" i="10" s="1"/>
  <c r="F612" i="10" s="1"/>
  <c r="F613" i="10" s="1"/>
  <c r="F614" i="10" s="1"/>
  <c r="F615" i="10" s="1"/>
  <c r="F616" i="10" s="1"/>
  <c r="F617" i="10" s="1"/>
  <c r="F618" i="10" s="1"/>
  <c r="F619" i="10" s="1"/>
  <c r="F620" i="10" s="1"/>
  <c r="F621" i="10" s="1"/>
  <c r="F622" i="10" s="1"/>
  <c r="F623" i="10" s="1"/>
  <c r="F624" i="10" s="1"/>
  <c r="F625" i="10" s="1"/>
  <c r="F626" i="10" s="1"/>
  <c r="F627" i="10" s="1"/>
  <c r="F628" i="10" s="1"/>
  <c r="F629" i="10" s="1"/>
  <c r="F630" i="10" s="1"/>
  <c r="F631" i="10" s="1"/>
  <c r="F632" i="10" s="1"/>
  <c r="F633" i="10" s="1"/>
  <c r="F634" i="10" s="1"/>
  <c r="F635" i="10" s="1"/>
  <c r="F636" i="10" s="1"/>
  <c r="F637" i="10" s="1"/>
  <c r="F638" i="10" s="1"/>
  <c r="F639" i="10" s="1"/>
  <c r="F640" i="10" s="1"/>
  <c r="F641" i="10" s="1"/>
  <c r="F642" i="10" s="1"/>
  <c r="F643" i="10" s="1"/>
  <c r="F644" i="10" s="1"/>
  <c r="F645" i="10" s="1"/>
  <c r="F646" i="10" s="1"/>
  <c r="F647" i="10" s="1"/>
  <c r="F648" i="10" s="1"/>
  <c r="F649" i="10" s="1"/>
  <c r="F650" i="10" s="1"/>
  <c r="F651" i="10" s="1"/>
  <c r="F652" i="10" s="1"/>
  <c r="F653" i="10" s="1"/>
  <c r="F654" i="10" s="1"/>
  <c r="F655" i="10" s="1"/>
  <c r="F656" i="10" s="1"/>
  <c r="F657" i="10" s="1"/>
  <c r="F658" i="10" s="1"/>
  <c r="F659" i="10" s="1"/>
  <c r="F660" i="10" s="1"/>
  <c r="F661" i="10" s="1"/>
  <c r="F662" i="10" s="1"/>
  <c r="F663" i="10" s="1"/>
  <c r="F664" i="10" s="1"/>
  <c r="F665" i="10" s="1"/>
  <c r="F666" i="10" s="1"/>
  <c r="F667" i="10" s="1"/>
  <c r="F668" i="10" s="1"/>
  <c r="F669" i="10" s="1"/>
  <c r="F670" i="10" s="1"/>
  <c r="F671" i="10" s="1"/>
  <c r="F672" i="10" s="1"/>
  <c r="F673" i="10" s="1"/>
  <c r="F674" i="10" s="1"/>
  <c r="F675" i="10" s="1"/>
  <c r="F676" i="10" s="1"/>
  <c r="F677" i="10" s="1"/>
  <c r="F678" i="10" s="1"/>
  <c r="F679" i="10" s="1"/>
  <c r="F680" i="10" s="1"/>
  <c r="F681" i="10" s="1"/>
  <c r="F682" i="10" s="1"/>
  <c r="F683" i="10" s="1"/>
  <c r="F684" i="10" s="1"/>
  <c r="F685" i="10" s="1"/>
  <c r="F686" i="10" s="1"/>
  <c r="F687" i="10" s="1"/>
  <c r="F688" i="10" s="1"/>
  <c r="F689" i="10" s="1"/>
  <c r="F690" i="10" s="1"/>
  <c r="F691" i="10" s="1"/>
  <c r="F692" i="10" s="1"/>
  <c r="F693" i="10" s="1"/>
  <c r="F694" i="10" s="1"/>
  <c r="F695" i="10" s="1"/>
  <c r="F696" i="10" s="1"/>
  <c r="F697" i="10" s="1"/>
  <c r="F698" i="10" s="1"/>
  <c r="F699" i="10" s="1"/>
  <c r="F700" i="10" s="1"/>
  <c r="F701" i="10" s="1"/>
  <c r="F702" i="10" s="1"/>
  <c r="F703" i="10" s="1"/>
  <c r="F704" i="10" s="1"/>
  <c r="F705" i="10" s="1"/>
  <c r="F706" i="10" s="1"/>
  <c r="F707" i="10" s="1"/>
  <c r="F708" i="10" s="1"/>
  <c r="F709" i="10" s="1"/>
  <c r="F710" i="10" s="1"/>
  <c r="F711" i="10" s="1"/>
  <c r="F712" i="10" s="1"/>
  <c r="F713" i="10" s="1"/>
  <c r="F714" i="10" s="1"/>
  <c r="F715" i="10" s="1"/>
  <c r="F716" i="10" s="1"/>
  <c r="F717" i="10" s="1"/>
  <c r="F718" i="10" s="1"/>
  <c r="F719" i="10" s="1"/>
  <c r="F720" i="10" s="1"/>
  <c r="F721" i="10" s="1"/>
  <c r="F722" i="10" s="1"/>
  <c r="F723" i="10" s="1"/>
  <c r="F724" i="10" s="1"/>
  <c r="F725" i="10" s="1"/>
  <c r="F726" i="10" s="1"/>
  <c r="F727" i="10" s="1"/>
  <c r="F728" i="10" s="1"/>
  <c r="F729" i="10" s="1"/>
  <c r="F730" i="10" s="1"/>
  <c r="F731" i="10" s="1"/>
  <c r="F732" i="10" s="1"/>
  <c r="F733" i="10" s="1"/>
  <c r="F734" i="10" s="1"/>
  <c r="F735" i="10" s="1"/>
  <c r="F736" i="10" s="1"/>
  <c r="F737" i="10" s="1"/>
  <c r="F738" i="10" s="1"/>
  <c r="F739" i="10" s="1"/>
  <c r="F740" i="10" s="1"/>
  <c r="F741" i="10" s="1"/>
  <c r="F742" i="10" s="1"/>
  <c r="F743" i="10" s="1"/>
  <c r="F744" i="10" s="1"/>
  <c r="F745" i="10" s="1"/>
  <c r="F746" i="10" s="1"/>
  <c r="F747" i="10" s="1"/>
  <c r="F748" i="10" s="1"/>
  <c r="F749" i="10" s="1"/>
  <c r="F750" i="10" s="1"/>
  <c r="F751" i="10" s="1"/>
  <c r="F752" i="10" s="1"/>
  <c r="F753" i="10" s="1"/>
  <c r="F754" i="10" s="1"/>
  <c r="F755" i="10" s="1"/>
  <c r="F756" i="10" s="1"/>
  <c r="F757" i="10" s="1"/>
  <c r="F758" i="10" s="1"/>
  <c r="F759" i="10" s="1"/>
  <c r="F760" i="10" s="1"/>
  <c r="F761" i="10" s="1"/>
  <c r="F762" i="10" s="1"/>
  <c r="F763" i="10" s="1"/>
  <c r="F764" i="10" s="1"/>
  <c r="F765" i="10" s="1"/>
  <c r="F766" i="10" s="1"/>
  <c r="F767" i="10" s="1"/>
  <c r="F768" i="10" s="1"/>
  <c r="F769" i="10" s="1"/>
  <c r="F770" i="10" s="1"/>
  <c r="F771" i="10" s="1"/>
  <c r="F772" i="10" s="1"/>
  <c r="F773" i="10" s="1"/>
  <c r="F774" i="10" s="1"/>
  <c r="F775" i="10" s="1"/>
  <c r="F776" i="10" s="1"/>
  <c r="F777" i="10" s="1"/>
  <c r="F778" i="10" s="1"/>
  <c r="F779" i="10" s="1"/>
  <c r="F780" i="10" s="1"/>
  <c r="F781" i="10" s="1"/>
  <c r="F782" i="10" s="1"/>
  <c r="F783" i="10" s="1"/>
  <c r="F784" i="10" s="1"/>
  <c r="F785" i="10" s="1"/>
  <c r="F786" i="10" s="1"/>
  <c r="F787" i="10" s="1"/>
  <c r="F788" i="10" s="1"/>
  <c r="F789" i="10" s="1"/>
  <c r="F790" i="10" s="1"/>
  <c r="F791" i="10" s="1"/>
  <c r="F792" i="10" s="1"/>
  <c r="F793" i="10" s="1"/>
  <c r="F794" i="10" s="1"/>
  <c r="F795" i="10" s="1"/>
  <c r="F796" i="10" s="1"/>
  <c r="F797" i="10" s="1"/>
  <c r="F798" i="10" s="1"/>
  <c r="F799" i="10" s="1"/>
  <c r="F800" i="10" s="1"/>
  <c r="F801" i="10" s="1"/>
  <c r="F802" i="10" s="1"/>
  <c r="F803" i="10" s="1"/>
  <c r="F804" i="10" s="1"/>
  <c r="F805" i="10" s="1"/>
  <c r="F806" i="10" s="1"/>
  <c r="F807" i="10" s="1"/>
  <c r="F808" i="10" s="1"/>
  <c r="F809" i="10" s="1"/>
  <c r="F810" i="10" s="1"/>
  <c r="F811" i="10" s="1"/>
  <c r="F812" i="10" s="1"/>
  <c r="F813" i="10" s="1"/>
  <c r="F814" i="10" s="1"/>
  <c r="F815" i="10" s="1"/>
  <c r="F816" i="10" s="1"/>
  <c r="F817" i="10" s="1"/>
  <c r="F818" i="10" s="1"/>
  <c r="F819" i="10" s="1"/>
  <c r="F820" i="10" s="1"/>
  <c r="F821" i="10" s="1"/>
  <c r="F822" i="10" s="1"/>
  <c r="F823" i="10" s="1"/>
  <c r="F824" i="10" s="1"/>
  <c r="F825" i="10" s="1"/>
  <c r="F826" i="10" s="1"/>
  <c r="F827" i="10" s="1"/>
  <c r="F828" i="10" s="1"/>
  <c r="F829" i="10" s="1"/>
  <c r="F830" i="10" s="1"/>
  <c r="F831" i="10" s="1"/>
  <c r="F832" i="10" s="1"/>
  <c r="F833" i="10" s="1"/>
  <c r="F834" i="10" s="1"/>
  <c r="F835" i="10" s="1"/>
  <c r="F836" i="10" s="1"/>
  <c r="F837" i="10" s="1"/>
  <c r="F838" i="10" s="1"/>
  <c r="F839" i="10" s="1"/>
  <c r="F840" i="10" s="1"/>
  <c r="F841" i="10" s="1"/>
  <c r="F842" i="10" s="1"/>
  <c r="F843" i="10" s="1"/>
  <c r="F844" i="10" s="1"/>
  <c r="F845" i="10" s="1"/>
  <c r="F846" i="10" s="1"/>
  <c r="F847" i="10" s="1"/>
  <c r="F848" i="10" s="1"/>
  <c r="F849" i="10" s="1"/>
  <c r="F850" i="10" s="1"/>
  <c r="F851" i="10" s="1"/>
  <c r="F852" i="10" s="1"/>
  <c r="F853" i="10" s="1"/>
  <c r="F854" i="10" s="1"/>
  <c r="F855" i="10" s="1"/>
  <c r="F856" i="10" s="1"/>
  <c r="F857" i="10" s="1"/>
  <c r="F858" i="10" s="1"/>
  <c r="F859" i="10" s="1"/>
  <c r="F860" i="10" s="1"/>
  <c r="F861" i="10" s="1"/>
  <c r="F862" i="10" s="1"/>
  <c r="F863" i="10" s="1"/>
  <c r="F864" i="10" s="1"/>
  <c r="F865" i="10" s="1"/>
  <c r="F866" i="10" s="1"/>
  <c r="F867" i="10" s="1"/>
  <c r="F868" i="10" s="1"/>
  <c r="F869" i="10" s="1"/>
  <c r="F870" i="10" s="1"/>
  <c r="F871" i="10" s="1"/>
  <c r="F872" i="10" s="1"/>
  <c r="F873" i="10" s="1"/>
  <c r="F874" i="10" s="1"/>
  <c r="F875" i="10" s="1"/>
  <c r="F876" i="10" s="1"/>
  <c r="F877" i="10" s="1"/>
  <c r="F878" i="10" s="1"/>
  <c r="F879" i="10" s="1"/>
  <c r="F880" i="10" s="1"/>
  <c r="F881" i="10" s="1"/>
  <c r="F882" i="10" s="1"/>
  <c r="F883" i="10" s="1"/>
  <c r="F884" i="10" s="1"/>
  <c r="F885" i="10" s="1"/>
  <c r="F886" i="10" s="1"/>
  <c r="F887" i="10" s="1"/>
  <c r="F888" i="10" s="1"/>
  <c r="F889" i="10" s="1"/>
  <c r="F890" i="10" s="1"/>
  <c r="F891" i="10" s="1"/>
  <c r="F892" i="10" s="1"/>
  <c r="F893" i="10" s="1"/>
  <c r="F894" i="10" s="1"/>
  <c r="F895" i="10" s="1"/>
  <c r="F896" i="10" s="1"/>
  <c r="F897" i="10" s="1"/>
  <c r="F898" i="10" s="1"/>
  <c r="F899" i="10" s="1"/>
  <c r="F900" i="10" s="1"/>
  <c r="F901" i="10" s="1"/>
  <c r="F902" i="10" s="1"/>
  <c r="F903" i="10" s="1"/>
  <c r="F904" i="10" s="1"/>
  <c r="F905" i="10" s="1"/>
  <c r="F906" i="10" s="1"/>
  <c r="F907" i="10" s="1"/>
  <c r="F908" i="10" s="1"/>
  <c r="F909" i="10" s="1"/>
  <c r="F910" i="10" s="1"/>
  <c r="F911" i="10" s="1"/>
  <c r="F912" i="10" s="1"/>
  <c r="F913" i="10" s="1"/>
  <c r="F914" i="10" s="1"/>
  <c r="F915" i="10" s="1"/>
  <c r="F916" i="10" s="1"/>
  <c r="F917" i="10" s="1"/>
  <c r="F918" i="10" s="1"/>
  <c r="F919" i="10" s="1"/>
  <c r="F920" i="10" s="1"/>
  <c r="F921" i="10" s="1"/>
  <c r="F922" i="10" s="1"/>
  <c r="F923" i="10" s="1"/>
  <c r="F924" i="10" s="1"/>
  <c r="F925" i="10" s="1"/>
  <c r="F926" i="10" s="1"/>
  <c r="F927" i="10" s="1"/>
  <c r="F928" i="10" s="1"/>
  <c r="F929" i="10" s="1"/>
  <c r="F930" i="10" s="1"/>
  <c r="F931" i="10" s="1"/>
  <c r="F932" i="10" s="1"/>
  <c r="F933" i="10" s="1"/>
  <c r="F934" i="10" s="1"/>
  <c r="F935" i="10" s="1"/>
  <c r="F936" i="10" s="1"/>
  <c r="F937" i="10" s="1"/>
  <c r="F938" i="10" s="1"/>
  <c r="F939" i="10" s="1"/>
  <c r="F940" i="10" s="1"/>
  <c r="F941" i="10" s="1"/>
  <c r="F942" i="10" s="1"/>
  <c r="F943" i="10" s="1"/>
  <c r="F944" i="10" s="1"/>
  <c r="F945" i="10" s="1"/>
  <c r="F946" i="10" s="1"/>
  <c r="F947" i="10" s="1"/>
  <c r="F948" i="10" s="1"/>
  <c r="F949" i="10" s="1"/>
  <c r="F950" i="10" s="1"/>
  <c r="F951" i="10" s="1"/>
  <c r="F952" i="10" s="1"/>
  <c r="F953" i="10" s="1"/>
  <c r="F954" i="10" s="1"/>
  <c r="F955" i="10" s="1"/>
  <c r="F956" i="10" s="1"/>
  <c r="F957" i="10" s="1"/>
  <c r="F958" i="10" s="1"/>
  <c r="F959" i="10" s="1"/>
  <c r="F960" i="10" s="1"/>
  <c r="F961" i="10" s="1"/>
  <c r="F962" i="10" s="1"/>
  <c r="F963" i="10" s="1"/>
  <c r="F964" i="10" s="1"/>
  <c r="F965" i="10" s="1"/>
  <c r="F966" i="10" s="1"/>
  <c r="F967" i="10" s="1"/>
  <c r="F968" i="10" s="1"/>
  <c r="F969" i="10" s="1"/>
  <c r="F970" i="10" s="1"/>
  <c r="F971" i="10" s="1"/>
  <c r="F972" i="10" s="1"/>
  <c r="F973" i="10" s="1"/>
  <c r="F974" i="10" s="1"/>
  <c r="F975" i="10" s="1"/>
  <c r="F976" i="10" s="1"/>
  <c r="F977" i="10" s="1"/>
  <c r="F978" i="10" s="1"/>
  <c r="F979" i="10" s="1"/>
  <c r="F980" i="10" s="1"/>
  <c r="F981" i="10" s="1"/>
  <c r="F982" i="10" s="1"/>
  <c r="F983" i="10" s="1"/>
  <c r="F984" i="10" s="1"/>
  <c r="F985" i="10" s="1"/>
  <c r="F986" i="10" s="1"/>
  <c r="F987" i="10" s="1"/>
  <c r="F988" i="10" s="1"/>
  <c r="F989" i="10" s="1"/>
  <c r="F990" i="10" s="1"/>
  <c r="F991" i="10" s="1"/>
  <c r="F992" i="10" s="1"/>
  <c r="F993" i="10" s="1"/>
  <c r="F994" i="10" s="1"/>
  <c r="F995" i="10" s="1"/>
  <c r="F996" i="10" s="1"/>
  <c r="F997" i="10" s="1"/>
  <c r="F998" i="10" s="1"/>
  <c r="F999" i="10" s="1"/>
  <c r="F1000" i="10" s="1"/>
  <c r="F1001" i="10" s="1"/>
  <c r="F1002" i="10" s="1"/>
  <c r="F1003" i="10" s="1"/>
  <c r="F1004" i="10" s="1"/>
  <c r="F1005" i="10" s="1"/>
  <c r="F1006" i="10" s="1"/>
  <c r="F1007" i="10" s="1"/>
  <c r="F1008" i="10" s="1"/>
  <c r="F1009" i="10" s="1"/>
  <c r="F1010" i="10" s="1"/>
  <c r="F1011" i="10" s="1"/>
  <c r="F1012" i="10" s="1"/>
  <c r="F1013" i="10" s="1"/>
  <c r="F1014" i="10" s="1"/>
  <c r="F1015" i="10" s="1"/>
  <c r="F1016" i="10" s="1"/>
  <c r="F1017" i="10" s="1"/>
  <c r="F1018" i="10" s="1"/>
  <c r="F1019" i="10" s="1"/>
  <c r="F1020" i="10" s="1"/>
  <c r="F1021" i="10" s="1"/>
  <c r="F1022" i="10" s="1"/>
  <c r="F1023" i="10" s="1"/>
  <c r="F1024" i="10" s="1"/>
  <c r="F1025" i="10" s="1"/>
  <c r="F1026" i="10" s="1"/>
  <c r="F1027" i="10" s="1"/>
  <c r="F1028" i="10" s="1"/>
  <c r="F1029" i="10" s="1"/>
  <c r="F1030" i="10" s="1"/>
  <c r="F1031" i="10" s="1"/>
  <c r="F1032" i="10" s="1"/>
  <c r="F1033" i="10" s="1"/>
  <c r="F1034" i="10" s="1"/>
  <c r="F1035" i="10" s="1"/>
  <c r="F1036" i="10" s="1"/>
  <c r="F1037" i="10" s="1"/>
  <c r="F1038" i="10" s="1"/>
  <c r="F1039" i="10" s="1"/>
  <c r="F1040" i="10" s="1"/>
  <c r="F1041" i="10" s="1"/>
  <c r="F1042" i="10" s="1"/>
  <c r="F1043" i="10" s="1"/>
  <c r="F1044" i="10" s="1"/>
  <c r="F1045" i="10" s="1"/>
  <c r="F1046" i="10" s="1"/>
  <c r="F1047" i="10" s="1"/>
  <c r="F1048" i="10" s="1"/>
  <c r="F1049" i="10" s="1"/>
  <c r="F1050" i="10" s="1"/>
  <c r="F1051" i="10" s="1"/>
  <c r="F1052" i="10" s="1"/>
  <c r="F1053" i="10" s="1"/>
  <c r="F1054" i="10" s="1"/>
  <c r="F1055" i="10" s="1"/>
  <c r="F1056" i="10" s="1"/>
  <c r="F1057" i="10" s="1"/>
  <c r="F1058" i="10" s="1"/>
  <c r="F1059" i="10" s="1"/>
  <c r="F1060" i="10" s="1"/>
  <c r="F1061" i="10" s="1"/>
  <c r="F1062" i="10" s="1"/>
  <c r="F1063" i="10" s="1"/>
  <c r="F1064" i="10" s="1"/>
  <c r="F1065" i="10" s="1"/>
  <c r="F1066" i="10" s="1"/>
  <c r="F1067" i="10" s="1"/>
  <c r="F1068" i="10" s="1"/>
  <c r="F1069" i="10" s="1"/>
  <c r="F1070" i="10" s="1"/>
  <c r="F1071" i="10" s="1"/>
  <c r="F1072" i="10" s="1"/>
  <c r="F1073" i="10" s="1"/>
  <c r="F1074" i="10" s="1"/>
  <c r="F1075" i="10" s="1"/>
  <c r="F1076" i="10" s="1"/>
  <c r="F1077" i="10" s="1"/>
  <c r="F1078" i="10" s="1"/>
  <c r="F1079" i="10" s="1"/>
  <c r="F1080" i="10" s="1"/>
  <c r="F1081" i="10" s="1"/>
  <c r="F1082" i="10" s="1"/>
  <c r="F1083" i="10" s="1"/>
  <c r="F1084" i="10" s="1"/>
  <c r="F1085" i="10" s="1"/>
  <c r="F1086" i="10" s="1"/>
  <c r="F1087" i="10" s="1"/>
  <c r="F1088" i="10" s="1"/>
  <c r="F1089" i="10" s="1"/>
  <c r="F1090" i="10" s="1"/>
  <c r="F1091" i="10" s="1"/>
  <c r="F1092" i="10" s="1"/>
  <c r="F1093" i="10" s="1"/>
  <c r="F1094" i="10" s="1"/>
  <c r="F1095" i="10" s="1"/>
  <c r="F1096" i="10" s="1"/>
  <c r="F1097" i="10" s="1"/>
  <c r="F1098" i="10" s="1"/>
  <c r="F1099" i="10" s="1"/>
  <c r="F1100" i="10" s="1"/>
  <c r="F1101" i="10" s="1"/>
  <c r="F1102" i="10" s="1"/>
  <c r="F1103" i="10" s="1"/>
  <c r="F1104" i="10" s="1"/>
  <c r="F1105" i="10" s="1"/>
  <c r="F1106" i="10" s="1"/>
  <c r="F1107" i="10" s="1"/>
  <c r="F1108" i="10" s="1"/>
  <c r="F1109" i="10" s="1"/>
  <c r="F1110" i="10" s="1"/>
  <c r="F1111" i="10" s="1"/>
  <c r="F1112" i="10" s="1"/>
  <c r="F1113" i="10" s="1"/>
  <c r="F1114" i="10" s="1"/>
  <c r="F1115" i="10" s="1"/>
  <c r="F1116" i="10" s="1"/>
  <c r="F1117" i="10" s="1"/>
  <c r="F1118" i="10" s="1"/>
  <c r="F1119" i="10" s="1"/>
  <c r="F1120" i="10" s="1"/>
  <c r="F1121" i="10" s="1"/>
  <c r="F1122" i="10" s="1"/>
  <c r="F1123" i="10" s="1"/>
  <c r="F1124" i="10" s="1"/>
  <c r="F1125" i="10" s="1"/>
  <c r="F1126" i="10" s="1"/>
  <c r="F1127" i="10" s="1"/>
  <c r="F1128" i="10" s="1"/>
  <c r="F1129" i="10" s="1"/>
  <c r="F1130" i="10" s="1"/>
  <c r="F1131" i="10" s="1"/>
  <c r="F1132" i="10" s="1"/>
  <c r="F1133" i="10" s="1"/>
  <c r="F1134" i="10" s="1"/>
  <c r="F1135" i="10" s="1"/>
  <c r="F1136" i="10" s="1"/>
  <c r="F1137" i="10" s="1"/>
  <c r="F1138" i="10" s="1"/>
  <c r="F1139" i="10" s="1"/>
  <c r="F1140" i="10" s="1"/>
  <c r="F1141" i="10" s="1"/>
  <c r="F1142" i="10" s="1"/>
  <c r="F1143" i="10" s="1"/>
  <c r="F1144" i="10" s="1"/>
  <c r="F1145" i="10" s="1"/>
  <c r="F1146" i="10" s="1"/>
  <c r="F1147" i="10" s="1"/>
  <c r="F1148" i="10" s="1"/>
  <c r="F1149" i="10" s="1"/>
  <c r="F1150" i="10" s="1"/>
  <c r="F1151" i="10" s="1"/>
  <c r="F1152" i="10" s="1"/>
  <c r="F1153" i="10" s="1"/>
  <c r="F1154" i="10" s="1"/>
  <c r="F1155" i="10" s="1"/>
  <c r="F1156" i="10" s="1"/>
  <c r="F1157" i="10" s="1"/>
  <c r="F1158" i="10" s="1"/>
  <c r="F1159" i="10" s="1"/>
  <c r="F1160" i="10" s="1"/>
  <c r="F1161" i="10" s="1"/>
  <c r="F1162" i="10" s="1"/>
  <c r="F1163" i="10" s="1"/>
  <c r="F1164" i="10" s="1"/>
  <c r="F1165" i="10" s="1"/>
  <c r="F1166" i="10" s="1"/>
  <c r="F1167" i="10" s="1"/>
  <c r="F1168" i="10" s="1"/>
  <c r="F1169" i="10" s="1"/>
  <c r="F1170" i="10" s="1"/>
  <c r="F1171" i="10" s="1"/>
  <c r="F1172" i="10" s="1"/>
  <c r="F1173" i="10" s="1"/>
  <c r="F1174" i="10" s="1"/>
  <c r="F1175" i="10" s="1"/>
  <c r="F1176" i="10" s="1"/>
  <c r="F1177" i="10" s="1"/>
  <c r="F1178" i="10" s="1"/>
  <c r="F1179" i="10" s="1"/>
  <c r="F1180" i="10" s="1"/>
  <c r="F1181" i="10" s="1"/>
  <c r="F1182" i="10" s="1"/>
  <c r="F1183" i="10" s="1"/>
  <c r="F1184" i="10" s="1"/>
  <c r="F1185" i="10" s="1"/>
  <c r="F1186" i="10" s="1"/>
  <c r="F1187" i="10" s="1"/>
  <c r="F1188" i="10" s="1"/>
  <c r="F1189" i="10" s="1"/>
  <c r="F1190" i="10" s="1"/>
  <c r="F1191" i="10" s="1"/>
  <c r="F1192" i="10" s="1"/>
  <c r="F1193" i="10" s="1"/>
  <c r="F1194" i="10" s="1"/>
  <c r="F1195" i="10" s="1"/>
  <c r="F1196" i="10" s="1"/>
  <c r="F1197" i="10" s="1"/>
  <c r="F1198" i="10" s="1"/>
  <c r="F1199" i="10" s="1"/>
  <c r="F1200" i="10" s="1"/>
  <c r="F1201" i="10" s="1"/>
  <c r="F1202" i="10" s="1"/>
  <c r="F1203" i="10" s="1"/>
  <c r="F1204" i="10" s="1"/>
  <c r="F1205" i="10" s="1"/>
  <c r="F1206" i="10" s="1"/>
  <c r="F1207" i="10" s="1"/>
  <c r="F1208" i="10" s="1"/>
  <c r="F1209" i="10" s="1"/>
  <c r="F1210" i="10" s="1"/>
  <c r="F1211" i="10" s="1"/>
  <c r="F1212" i="10" s="1"/>
  <c r="F1213" i="10" s="1"/>
  <c r="F1214" i="10" s="1"/>
  <c r="F1215" i="10" s="1"/>
  <c r="F1216" i="10" s="1"/>
  <c r="F1217" i="10" s="1"/>
  <c r="F1218" i="10" s="1"/>
  <c r="F1219" i="10" s="1"/>
  <c r="F1220" i="10" s="1"/>
  <c r="F1221" i="10" s="1"/>
  <c r="F1222" i="10" s="1"/>
  <c r="F1223" i="10" s="1"/>
  <c r="F1224" i="10" s="1"/>
  <c r="F1225" i="10" s="1"/>
  <c r="F1226" i="10" s="1"/>
  <c r="F1227" i="10" s="1"/>
  <c r="F1228" i="10" s="1"/>
  <c r="F1229" i="10" s="1"/>
  <c r="F1230" i="10" s="1"/>
  <c r="F1231" i="10" s="1"/>
  <c r="F1232" i="10" s="1"/>
  <c r="F1233" i="10" s="1"/>
  <c r="F1234" i="10" s="1"/>
  <c r="F1235" i="10" s="1"/>
  <c r="F1236" i="10" s="1"/>
  <c r="F1237" i="10" s="1"/>
  <c r="F1238" i="10" s="1"/>
  <c r="F1239" i="10" s="1"/>
  <c r="F1240" i="10" s="1"/>
  <c r="F1241" i="10" s="1"/>
  <c r="F1242" i="10" s="1"/>
  <c r="F1243" i="10" s="1"/>
  <c r="F1244" i="10" s="1"/>
  <c r="F1245" i="10" s="1"/>
  <c r="F1246" i="10" s="1"/>
  <c r="F1247" i="10" s="1"/>
  <c r="F1248" i="10" s="1"/>
  <c r="F1249" i="10" s="1"/>
  <c r="F1250" i="10" s="1"/>
  <c r="F1251" i="10" s="1"/>
  <c r="F1252" i="10" s="1"/>
  <c r="F1253" i="10" s="1"/>
  <c r="F1254" i="10" s="1"/>
  <c r="F1255" i="10" s="1"/>
  <c r="F1256" i="10" s="1"/>
  <c r="F1257" i="10" s="1"/>
  <c r="F1258" i="10" s="1"/>
  <c r="F1259" i="10" s="1"/>
  <c r="F1260" i="10" s="1"/>
  <c r="F1261" i="10" s="1"/>
  <c r="F1262" i="10" s="1"/>
  <c r="F1263" i="10" s="1"/>
  <c r="F1264" i="10" s="1"/>
  <c r="F1265" i="10" s="1"/>
  <c r="F1266" i="10" s="1"/>
  <c r="F1267" i="10" s="1"/>
  <c r="F1268" i="10" s="1"/>
  <c r="F1269" i="10" s="1"/>
  <c r="F1270" i="10" s="1"/>
  <c r="F1271" i="10" s="1"/>
  <c r="F1272" i="10" s="1"/>
  <c r="F1273" i="10" s="1"/>
  <c r="F1274" i="10" s="1"/>
  <c r="F1275" i="10" s="1"/>
  <c r="F1276" i="10" s="1"/>
  <c r="F1277" i="10" s="1"/>
  <c r="F1278" i="10" s="1"/>
  <c r="F1279" i="10" s="1"/>
  <c r="F1280" i="10" s="1"/>
  <c r="F1281" i="10" s="1"/>
  <c r="F1282" i="10" s="1"/>
  <c r="F1283" i="10" s="1"/>
  <c r="F1284" i="10" s="1"/>
  <c r="F1285" i="10" s="1"/>
  <c r="F1286" i="10" s="1"/>
  <c r="F1287" i="10" s="1"/>
  <c r="F1288" i="10" s="1"/>
  <c r="F1289" i="10" s="1"/>
  <c r="F1290" i="10" s="1"/>
  <c r="F1291" i="10" s="1"/>
  <c r="F1292" i="10" s="1"/>
  <c r="F1293" i="10" s="1"/>
  <c r="F1294" i="10" s="1"/>
  <c r="F1295" i="10" s="1"/>
  <c r="F1296" i="10" s="1"/>
  <c r="F1297" i="10" s="1"/>
  <c r="F1298" i="10" s="1"/>
  <c r="F1299" i="10" s="1"/>
  <c r="F1300" i="10" s="1"/>
  <c r="F1301" i="10" s="1"/>
  <c r="F1302" i="10" s="1"/>
  <c r="F1303" i="10" s="1"/>
  <c r="F1304" i="10" s="1"/>
  <c r="F1305" i="10" s="1"/>
  <c r="F1306" i="10" s="1"/>
  <c r="F1307" i="10" s="1"/>
  <c r="F1308" i="10" s="1"/>
  <c r="F1309" i="10" s="1"/>
  <c r="F1310" i="10" s="1"/>
  <c r="F1311" i="10" s="1"/>
  <c r="F1312" i="10" s="1"/>
  <c r="F1313" i="10" s="1"/>
  <c r="F1314" i="10" s="1"/>
  <c r="F1315" i="10" s="1"/>
  <c r="F1316" i="10" s="1"/>
  <c r="F1317" i="10" s="1"/>
  <c r="F1318" i="10" s="1"/>
  <c r="F1319" i="10" s="1"/>
  <c r="F1320" i="10" s="1"/>
  <c r="F1321" i="10" s="1"/>
  <c r="F1322" i="10" s="1"/>
  <c r="F1323" i="10" s="1"/>
  <c r="F1324" i="10" s="1"/>
  <c r="F1325" i="10" s="1"/>
  <c r="F1326" i="10" s="1"/>
  <c r="F1327" i="10" s="1"/>
  <c r="F1328" i="10" s="1"/>
  <c r="F1329" i="10" s="1"/>
  <c r="F1330" i="10" s="1"/>
  <c r="F1331" i="10" s="1"/>
  <c r="F1332" i="10" s="1"/>
  <c r="F1333" i="10" s="1"/>
  <c r="F1334" i="10" s="1"/>
  <c r="F1335" i="10" s="1"/>
  <c r="F1336" i="10" s="1"/>
  <c r="F1337" i="10" s="1"/>
  <c r="F1338" i="10" s="1"/>
  <c r="F1339" i="10" s="1"/>
  <c r="F1340" i="10" s="1"/>
  <c r="F1341" i="10" s="1"/>
  <c r="F1342" i="10" s="1"/>
  <c r="F1343" i="10" s="1"/>
  <c r="F1344" i="10" s="1"/>
  <c r="F1345" i="10" s="1"/>
  <c r="F1346" i="10" s="1"/>
  <c r="F1347" i="10" s="1"/>
  <c r="F1348" i="10" s="1"/>
  <c r="F1349" i="10" s="1"/>
  <c r="F1350" i="10" s="1"/>
  <c r="F1351" i="10" s="1"/>
  <c r="F1352" i="10" s="1"/>
  <c r="F1353" i="10" s="1"/>
  <c r="F1354" i="10" s="1"/>
  <c r="F1355" i="10" s="1"/>
  <c r="F1356" i="10" s="1"/>
  <c r="F1357" i="10" s="1"/>
  <c r="F1358" i="10" s="1"/>
  <c r="F1359" i="10" s="1"/>
  <c r="F1360" i="10" s="1"/>
  <c r="F1361" i="10" s="1"/>
  <c r="F1362" i="10" s="1"/>
  <c r="F1363" i="10" s="1"/>
  <c r="F1364" i="10" s="1"/>
  <c r="F1365" i="10" s="1"/>
  <c r="F1366" i="10" s="1"/>
  <c r="F1367" i="10" s="1"/>
  <c r="F1368" i="10" s="1"/>
  <c r="F1369" i="10" s="1"/>
  <c r="F1370" i="10" s="1"/>
  <c r="F1371" i="10" s="1"/>
  <c r="F1372" i="10" s="1"/>
  <c r="F1373" i="10" s="1"/>
  <c r="F1374" i="10" s="1"/>
  <c r="F1375" i="10" s="1"/>
  <c r="F1376" i="10" s="1"/>
  <c r="F1377" i="10" s="1"/>
  <c r="F1378" i="10" s="1"/>
  <c r="F1379" i="10" s="1"/>
  <c r="F1380" i="10" s="1"/>
  <c r="F1381" i="10" s="1"/>
  <c r="F1382" i="10" s="1"/>
  <c r="F1383" i="10" s="1"/>
  <c r="F1384" i="10" s="1"/>
  <c r="F1385" i="10" s="1"/>
  <c r="F1386" i="10" s="1"/>
  <c r="F1387" i="10" s="1"/>
  <c r="F1388" i="10" s="1"/>
  <c r="F1389" i="10" s="1"/>
  <c r="F1390" i="10" s="1"/>
  <c r="F1391" i="10" s="1"/>
  <c r="F1392" i="10" s="1"/>
  <c r="F1393" i="10" s="1"/>
  <c r="F1394" i="10" s="1"/>
  <c r="F1395" i="10" s="1"/>
  <c r="F1396" i="10" s="1"/>
  <c r="F1397" i="10" s="1"/>
  <c r="F1398" i="10" s="1"/>
  <c r="F1399" i="10" s="1"/>
  <c r="F1400" i="10" s="1"/>
  <c r="F1401" i="10" s="1"/>
  <c r="F1402" i="10" s="1"/>
  <c r="F1403" i="10" s="1"/>
  <c r="F1404" i="10" s="1"/>
  <c r="F1405" i="10" s="1"/>
  <c r="F1406" i="10" s="1"/>
  <c r="F1407" i="10" s="1"/>
  <c r="F1408" i="10" s="1"/>
  <c r="F1409" i="10" s="1"/>
  <c r="F1410" i="10" s="1"/>
  <c r="F1411" i="10" s="1"/>
  <c r="F1412" i="10" s="1"/>
  <c r="F1413" i="10" s="1"/>
  <c r="F1414" i="10" s="1"/>
  <c r="F1415" i="10" s="1"/>
  <c r="F1416" i="10" s="1"/>
  <c r="F1417" i="10" s="1"/>
  <c r="F1418" i="10" s="1"/>
  <c r="F1419" i="10" s="1"/>
  <c r="F1420" i="10" s="1"/>
  <c r="F1421" i="10" s="1"/>
  <c r="F1422" i="10" s="1"/>
  <c r="F1423" i="10" s="1"/>
  <c r="F1424" i="10" s="1"/>
  <c r="F1425" i="10" s="1"/>
  <c r="F1426" i="10" s="1"/>
  <c r="F1427" i="10" s="1"/>
  <c r="F1428" i="10" s="1"/>
  <c r="F1429" i="10" s="1"/>
  <c r="F1430" i="10" s="1"/>
  <c r="F1431" i="10" s="1"/>
  <c r="F1432" i="10" s="1"/>
  <c r="F1433" i="10" s="1"/>
  <c r="F1434" i="10" s="1"/>
  <c r="F1435" i="10" s="1"/>
  <c r="F1436" i="10" s="1"/>
  <c r="F1437" i="10" s="1"/>
  <c r="F1438" i="10" s="1"/>
  <c r="F1439" i="10" s="1"/>
  <c r="F1440" i="10" s="1"/>
  <c r="F1441" i="10" s="1"/>
  <c r="F1442" i="10" s="1"/>
  <c r="F1443" i="10" s="1"/>
  <c r="F1444" i="10" s="1"/>
  <c r="F1445" i="10" s="1"/>
  <c r="F1446" i="10" s="1"/>
  <c r="F1447" i="10" s="1"/>
  <c r="F1448" i="10" s="1"/>
  <c r="F1449" i="10" s="1"/>
  <c r="F1450" i="10" s="1"/>
  <c r="F1451" i="10" s="1"/>
  <c r="F1452" i="10" s="1"/>
  <c r="F1453" i="10" s="1"/>
  <c r="F1454" i="10" s="1"/>
  <c r="F1455" i="10" s="1"/>
  <c r="F1456" i="10" s="1"/>
  <c r="F1457" i="10" s="1"/>
  <c r="F1458" i="10" s="1"/>
  <c r="F1459" i="10" s="1"/>
  <c r="F1460" i="10" s="1"/>
  <c r="F1461" i="10" s="1"/>
  <c r="F1462" i="10" s="1"/>
  <c r="F1463" i="10" s="1"/>
  <c r="F1464" i="10" s="1"/>
  <c r="F1465" i="10" s="1"/>
  <c r="F1466" i="10" s="1"/>
  <c r="F1467" i="10" s="1"/>
  <c r="F1468" i="10" s="1"/>
  <c r="F1469" i="10" s="1"/>
  <c r="F1470" i="10" s="1"/>
  <c r="F1471" i="10" s="1"/>
  <c r="F1472" i="10" s="1"/>
  <c r="F1473" i="10" s="1"/>
  <c r="F1474" i="10" s="1"/>
  <c r="F1475" i="10" s="1"/>
  <c r="F1476" i="10" s="1"/>
  <c r="F1477" i="10" s="1"/>
  <c r="F1478" i="10" s="1"/>
  <c r="F1479" i="10" s="1"/>
  <c r="F1480" i="10" s="1"/>
  <c r="F1481" i="10" s="1"/>
  <c r="F1482" i="10" s="1"/>
  <c r="F1483" i="10" s="1"/>
  <c r="F1484" i="10" s="1"/>
  <c r="F1485" i="10" s="1"/>
  <c r="F1486" i="10" s="1"/>
  <c r="F1487" i="10" s="1"/>
  <c r="F1488" i="10" s="1"/>
  <c r="F1489" i="10" s="1"/>
  <c r="F1490" i="10" s="1"/>
  <c r="F1491" i="10" s="1"/>
  <c r="F1492" i="10" s="1"/>
  <c r="F1493" i="10" s="1"/>
  <c r="F1494" i="10" s="1"/>
  <c r="F1495" i="10" s="1"/>
  <c r="F1496" i="10" s="1"/>
  <c r="F1497" i="10" s="1"/>
  <c r="F1498" i="10" s="1"/>
  <c r="F1499" i="10" s="1"/>
  <c r="F1500" i="10" s="1"/>
  <c r="F1501" i="10" s="1"/>
  <c r="F1502" i="10" s="1"/>
  <c r="F1503" i="10" s="1"/>
  <c r="F1504" i="10" s="1"/>
  <c r="F1505" i="10" s="1"/>
  <c r="F1506" i="10" s="1"/>
  <c r="F1507" i="10" s="1"/>
  <c r="F1508" i="10" s="1"/>
  <c r="F1509" i="10" s="1"/>
  <c r="F1510" i="10" s="1"/>
  <c r="F1511" i="10" s="1"/>
  <c r="F1512" i="10" s="1"/>
  <c r="F1513" i="10" s="1"/>
  <c r="F1514" i="10" s="1"/>
  <c r="F1515" i="10" s="1"/>
  <c r="F1516" i="10" s="1"/>
  <c r="F1517" i="10" s="1"/>
  <c r="F1518" i="10" s="1"/>
  <c r="F1519" i="10" s="1"/>
  <c r="F1520" i="10" s="1"/>
  <c r="F1521" i="10" s="1"/>
  <c r="F1522" i="10" s="1"/>
  <c r="F1523" i="10" s="1"/>
  <c r="F1524" i="10" s="1"/>
  <c r="F1525" i="10" s="1"/>
  <c r="F1526" i="10" s="1"/>
  <c r="F1527" i="10" s="1"/>
  <c r="F1528" i="10" s="1"/>
  <c r="F1529" i="10" s="1"/>
  <c r="F1530" i="10" s="1"/>
  <c r="F1531" i="10" s="1"/>
  <c r="F1532" i="10" s="1"/>
  <c r="F1533" i="10" s="1"/>
  <c r="F1534" i="10" s="1"/>
  <c r="F1535" i="10" s="1"/>
  <c r="F1536" i="10" s="1"/>
  <c r="F1537" i="10" s="1"/>
  <c r="F1538" i="10" s="1"/>
  <c r="F1539" i="10" s="1"/>
  <c r="F1540" i="10" s="1"/>
  <c r="F1541" i="10" s="1"/>
  <c r="F1542" i="10" s="1"/>
  <c r="F1543" i="10" s="1"/>
  <c r="F1544" i="10" s="1"/>
  <c r="F1545" i="10" s="1"/>
  <c r="F1546" i="10" s="1"/>
  <c r="F1547" i="10" s="1"/>
  <c r="F1548" i="10" s="1"/>
  <c r="F1549" i="10" s="1"/>
  <c r="F1550" i="10" s="1"/>
  <c r="F1551" i="10" s="1"/>
  <c r="F1552" i="10" s="1"/>
  <c r="F1553" i="10" s="1"/>
  <c r="F1554" i="10" s="1"/>
  <c r="F1555" i="10" s="1"/>
  <c r="F1556" i="10" s="1"/>
  <c r="F1557" i="10" s="1"/>
  <c r="F1558" i="10" s="1"/>
  <c r="F1559" i="10" s="1"/>
  <c r="F1560" i="10" s="1"/>
  <c r="F1561" i="10" s="1"/>
  <c r="F1562" i="10" s="1"/>
  <c r="F1563" i="10" s="1"/>
  <c r="F1564" i="10" s="1"/>
  <c r="F1565" i="10" s="1"/>
  <c r="F1566" i="10" s="1"/>
  <c r="F1567" i="10" s="1"/>
  <c r="F1568" i="10" s="1"/>
  <c r="F1569" i="10" s="1"/>
  <c r="F1570" i="10" s="1"/>
  <c r="F1571" i="10" s="1"/>
  <c r="F1572" i="10" s="1"/>
  <c r="F1573" i="10" s="1"/>
  <c r="F1574" i="10" s="1"/>
  <c r="F1575" i="10" s="1"/>
  <c r="F1576" i="10" s="1"/>
  <c r="F1577" i="10" s="1"/>
  <c r="F1578" i="10" s="1"/>
  <c r="F1579" i="10" s="1"/>
  <c r="F1580" i="10" s="1"/>
  <c r="F1581" i="10" s="1"/>
  <c r="F1582" i="10" s="1"/>
  <c r="F1583" i="10" s="1"/>
  <c r="F1584" i="10" s="1"/>
  <c r="F1585" i="10" s="1"/>
  <c r="F1586" i="10" s="1"/>
  <c r="F1587" i="10" s="1"/>
  <c r="F1588" i="10" s="1"/>
  <c r="F1589" i="10" s="1"/>
  <c r="F1590" i="10" s="1"/>
  <c r="F1591" i="10" s="1"/>
  <c r="F1592" i="10" s="1"/>
  <c r="F1593" i="10" s="1"/>
  <c r="F1594" i="10" s="1"/>
  <c r="F1595" i="10" s="1"/>
  <c r="F1596" i="10" s="1"/>
  <c r="F1597" i="10" s="1"/>
  <c r="F1598" i="10" s="1"/>
  <c r="F1599" i="10" s="1"/>
  <c r="F1600" i="10" s="1"/>
  <c r="F1601" i="10" s="1"/>
  <c r="F1602" i="10" s="1"/>
  <c r="F1603" i="10" s="1"/>
  <c r="F1604" i="10" s="1"/>
  <c r="F1605" i="10" s="1"/>
  <c r="F1606" i="10" s="1"/>
  <c r="F1607" i="10" s="1"/>
  <c r="F1608" i="10" s="1"/>
  <c r="F1609" i="10" s="1"/>
  <c r="F1610" i="10" s="1"/>
  <c r="F1611" i="10" s="1"/>
  <c r="F1612" i="10" s="1"/>
  <c r="F1613" i="10" s="1"/>
  <c r="F1614" i="10" s="1"/>
  <c r="F1615" i="10" s="1"/>
  <c r="F1616" i="10" s="1"/>
  <c r="F1617" i="10" s="1"/>
  <c r="F1618" i="10" s="1"/>
  <c r="F1619" i="10" s="1"/>
  <c r="F1620" i="10" s="1"/>
  <c r="F1621" i="10" s="1"/>
  <c r="F1622" i="10" s="1"/>
  <c r="F1623" i="10" s="1"/>
  <c r="F1624" i="10" s="1"/>
  <c r="F1625" i="10" s="1"/>
  <c r="F1626" i="10" s="1"/>
  <c r="F1627" i="10" s="1"/>
  <c r="F1628" i="10" s="1"/>
  <c r="F1629" i="10" s="1"/>
  <c r="F1630" i="10" s="1"/>
  <c r="F1631" i="10" s="1"/>
  <c r="F1632" i="10" s="1"/>
  <c r="F1633" i="10" s="1"/>
  <c r="F1634" i="10" s="1"/>
  <c r="F1635" i="10" s="1"/>
  <c r="F1636" i="10" s="1"/>
  <c r="F1637" i="10" s="1"/>
  <c r="F1638" i="10" s="1"/>
  <c r="F1639" i="10" s="1"/>
  <c r="F1640" i="10" s="1"/>
  <c r="F1641" i="10" s="1"/>
  <c r="F1642" i="10" s="1"/>
  <c r="F1643" i="10" s="1"/>
  <c r="F1644" i="10" s="1"/>
  <c r="F1645" i="10" s="1"/>
  <c r="F1646" i="10" s="1"/>
  <c r="F1647" i="10" s="1"/>
  <c r="F1648" i="10" s="1"/>
  <c r="F1649" i="10" s="1"/>
  <c r="F1650" i="10" s="1"/>
  <c r="F1651" i="10" s="1"/>
  <c r="F1652" i="10" s="1"/>
  <c r="F1653" i="10" s="1"/>
  <c r="F1654" i="10" s="1"/>
  <c r="F1655" i="10" s="1"/>
  <c r="F1656" i="10" s="1"/>
  <c r="F1657" i="10" s="1"/>
  <c r="F1658" i="10" s="1"/>
  <c r="F1659" i="10" s="1"/>
  <c r="F1660" i="10" s="1"/>
  <c r="F1661" i="10" s="1"/>
  <c r="F1662" i="10" s="1"/>
  <c r="F1663" i="10" s="1"/>
  <c r="F1664" i="10" s="1"/>
  <c r="F1665" i="10" s="1"/>
  <c r="F1666" i="10" s="1"/>
  <c r="F1667" i="10" s="1"/>
  <c r="F1668" i="10" s="1"/>
  <c r="F1669" i="10" s="1"/>
  <c r="F1670" i="10" s="1"/>
  <c r="F1671" i="10" s="1"/>
  <c r="F1672" i="10" s="1"/>
  <c r="F1673" i="10" s="1"/>
  <c r="F1674" i="10" s="1"/>
  <c r="F1675" i="10" s="1"/>
  <c r="F1676" i="10" s="1"/>
  <c r="F1677" i="10" s="1"/>
  <c r="F1678" i="10" s="1"/>
  <c r="F1679" i="10" s="1"/>
  <c r="F1680" i="10" s="1"/>
  <c r="F1681" i="10" s="1"/>
  <c r="F1682" i="10" s="1"/>
  <c r="F1683" i="10" s="1"/>
  <c r="F1684" i="10" s="1"/>
  <c r="F1685" i="10" s="1"/>
  <c r="F1686" i="10" s="1"/>
  <c r="F1687" i="10" s="1"/>
  <c r="F1688" i="10" s="1"/>
  <c r="F1689" i="10" s="1"/>
  <c r="F1690" i="10" s="1"/>
  <c r="F1691" i="10" s="1"/>
  <c r="F1692" i="10" s="1"/>
  <c r="F1693" i="10" s="1"/>
  <c r="F1694" i="10" s="1"/>
  <c r="F1695" i="10" s="1"/>
  <c r="F1696" i="10" s="1"/>
  <c r="F1697" i="10" s="1"/>
  <c r="F1698" i="10" s="1"/>
  <c r="F1699" i="10" s="1"/>
  <c r="F1700" i="10" s="1"/>
  <c r="F1701" i="10" s="1"/>
  <c r="F1702" i="10" s="1"/>
  <c r="F1703" i="10" s="1"/>
  <c r="F1704" i="10" s="1"/>
  <c r="F1705" i="10" s="1"/>
  <c r="F1706" i="10" s="1"/>
  <c r="F1707" i="10" s="1"/>
  <c r="F1708" i="10" s="1"/>
  <c r="F1709" i="10" s="1"/>
  <c r="F1710" i="10" s="1"/>
  <c r="F1711" i="10" s="1"/>
  <c r="F1712" i="10" s="1"/>
  <c r="F1713" i="10" s="1"/>
  <c r="F1714" i="10" s="1"/>
  <c r="F1715" i="10" s="1"/>
  <c r="F1716" i="10" s="1"/>
  <c r="F1717" i="10" s="1"/>
  <c r="F1718" i="10" s="1"/>
  <c r="F1719" i="10" s="1"/>
  <c r="F1720" i="10" s="1"/>
  <c r="F1721" i="10" s="1"/>
  <c r="F1722" i="10" s="1"/>
  <c r="F1723" i="10" s="1"/>
  <c r="F1724" i="10" s="1"/>
  <c r="F1725" i="10" s="1"/>
  <c r="F1726" i="10" s="1"/>
  <c r="F1727" i="10" s="1"/>
  <c r="F1728" i="10" s="1"/>
  <c r="F1729" i="10" s="1"/>
  <c r="F1730" i="10" s="1"/>
  <c r="F1731" i="10" s="1"/>
  <c r="F1732" i="10" s="1"/>
  <c r="F1733" i="10" s="1"/>
  <c r="F1734" i="10" s="1"/>
  <c r="F1735" i="10" s="1"/>
  <c r="F1736" i="10" s="1"/>
  <c r="F1737" i="10" s="1"/>
  <c r="F1738" i="10" s="1"/>
  <c r="F1739" i="10" s="1"/>
  <c r="F1740" i="10" s="1"/>
  <c r="F1741" i="10" s="1"/>
  <c r="F1742" i="10" s="1"/>
  <c r="F1743" i="10" s="1"/>
  <c r="F1744" i="10" s="1"/>
  <c r="D43" i="82" l="1"/>
  <c r="E43" i="82" s="1"/>
  <c r="F43" i="82" s="1"/>
  <c r="C44" i="82"/>
  <c r="D21" i="75"/>
  <c r="C21" i="75"/>
  <c r="E21" i="75"/>
  <c r="F21" i="75"/>
  <c r="B21" i="75"/>
  <c r="F21" i="73"/>
  <c r="E21" i="73"/>
  <c r="B21" i="73"/>
  <c r="D21" i="73"/>
  <c r="C21" i="73"/>
  <c r="F21" i="74"/>
  <c r="C21" i="74"/>
  <c r="B21" i="74"/>
  <c r="D21" i="74"/>
  <c r="E21" i="74"/>
  <c r="R48" i="75"/>
  <c r="A49" i="75"/>
  <c r="A50" i="74"/>
  <c r="R49" i="74"/>
  <c r="A48" i="73"/>
  <c r="R47" i="73"/>
  <c r="E323" i="12"/>
  <c r="E427" i="12"/>
  <c r="E435" i="12"/>
  <c r="G435" i="12" s="1"/>
  <c r="E443" i="12"/>
  <c r="G443" i="12" s="1"/>
  <c r="H77" i="58"/>
  <c r="H66" i="58"/>
  <c r="H72" i="58"/>
  <c r="H78" i="58"/>
  <c r="H74" i="58"/>
  <c r="G323" i="12"/>
  <c r="G427" i="12"/>
  <c r="H69" i="58"/>
  <c r="H70" i="58"/>
  <c r="H71" i="58"/>
  <c r="U24" i="47"/>
  <c r="D1563" i="12"/>
  <c r="O1563" i="12"/>
  <c r="D1571" i="12"/>
  <c r="E1571" i="12" s="1"/>
  <c r="O1571" i="12"/>
  <c r="D1584" i="12"/>
  <c r="O1584" i="12"/>
  <c r="D1586" i="12"/>
  <c r="O1586" i="12"/>
  <c r="D1587" i="12"/>
  <c r="O1587" i="12"/>
  <c r="D1601" i="12"/>
  <c r="E1601" i="12" s="1"/>
  <c r="G1601" i="12" s="1"/>
  <c r="P1601" i="12" s="1"/>
  <c r="O1601" i="12"/>
  <c r="D1611" i="12"/>
  <c r="E1611" i="12" s="1"/>
  <c r="O1611" i="12"/>
  <c r="D1619" i="12"/>
  <c r="O1619" i="12"/>
  <c r="D1635" i="12"/>
  <c r="O1635" i="12"/>
  <c r="D1643" i="12"/>
  <c r="E1643" i="12" s="1"/>
  <c r="O1643" i="12"/>
  <c r="D1649" i="12"/>
  <c r="O1649" i="12"/>
  <c r="D1656" i="12"/>
  <c r="O1656" i="12"/>
  <c r="D1671" i="12"/>
  <c r="O1671" i="12"/>
  <c r="D1683" i="12"/>
  <c r="E1683" i="12" s="1"/>
  <c r="O1683" i="12"/>
  <c r="D1688" i="12"/>
  <c r="O1688" i="12"/>
  <c r="D1692" i="12"/>
  <c r="E1692" i="12" s="1"/>
  <c r="G1692" i="12" s="1"/>
  <c r="P1692" i="12" s="1"/>
  <c r="O1692" i="12"/>
  <c r="D1707" i="12"/>
  <c r="O1707" i="12"/>
  <c r="D1722" i="12"/>
  <c r="O1722" i="12"/>
  <c r="D1730" i="12"/>
  <c r="O1730" i="12"/>
  <c r="D1740" i="12"/>
  <c r="O1740" i="12"/>
  <c r="D1551" i="12"/>
  <c r="O1551" i="12"/>
  <c r="D1553" i="12"/>
  <c r="O1553" i="12"/>
  <c r="D1557" i="12"/>
  <c r="O1557" i="12"/>
  <c r="D1560" i="12"/>
  <c r="O1560" i="12"/>
  <c r="D1562" i="12"/>
  <c r="O1562" i="12"/>
  <c r="D1577" i="12"/>
  <c r="E1577" i="12" s="1"/>
  <c r="O1577" i="12"/>
  <c r="D1595" i="12"/>
  <c r="O1595" i="12"/>
  <c r="D1610" i="12"/>
  <c r="E1610" i="12" s="1"/>
  <c r="E683" i="24" s="1"/>
  <c r="O1610" i="12"/>
  <c r="D1616" i="12"/>
  <c r="O1616" i="12"/>
  <c r="D1622" i="12"/>
  <c r="E1622" i="12" s="1"/>
  <c r="E695" i="24" s="1"/>
  <c r="O1622" i="12"/>
  <c r="D1626" i="12"/>
  <c r="O1626" i="12"/>
  <c r="D1632" i="12"/>
  <c r="O1632" i="12"/>
  <c r="D1634" i="12"/>
  <c r="E1634" i="12" s="1"/>
  <c r="G1634" i="12" s="1"/>
  <c r="P1634" i="12" s="1"/>
  <c r="O1634" i="12"/>
  <c r="D1653" i="12"/>
  <c r="O1653" i="12"/>
  <c r="D1659" i="12"/>
  <c r="E1659" i="12" s="1"/>
  <c r="G1659" i="12" s="1"/>
  <c r="P1659" i="12" s="1"/>
  <c r="O1659" i="12"/>
  <c r="D1668" i="12"/>
  <c r="E1668" i="12" s="1"/>
  <c r="G1668" i="12" s="1"/>
  <c r="P1668" i="12" s="1"/>
  <c r="O1668" i="12"/>
  <c r="D1679" i="12"/>
  <c r="E1679" i="12" s="1"/>
  <c r="O1679" i="12"/>
  <c r="D1691" i="12"/>
  <c r="E1691" i="12" s="1"/>
  <c r="O1691" i="12"/>
  <c r="D1698" i="12"/>
  <c r="O1698" i="12"/>
  <c r="D1706" i="12"/>
  <c r="E1706" i="12" s="1"/>
  <c r="G1706" i="12" s="1"/>
  <c r="P1706" i="12" s="1"/>
  <c r="O1706" i="12"/>
  <c r="D1712" i="12"/>
  <c r="O1712" i="12"/>
  <c r="D1721" i="12"/>
  <c r="O1721" i="12"/>
  <c r="D1737" i="12"/>
  <c r="E1737" i="12" s="1"/>
  <c r="O1737" i="12"/>
  <c r="I1741" i="10"/>
  <c r="K309" i="10"/>
  <c r="K501" i="10"/>
  <c r="K597" i="10"/>
  <c r="K693" i="10"/>
  <c r="K789" i="10"/>
  <c r="K885" i="10"/>
  <c r="K984" i="10"/>
  <c r="D1548" i="12"/>
  <c r="E1548" i="12" s="1"/>
  <c r="G1548" i="12" s="1"/>
  <c r="P1548" i="12" s="1"/>
  <c r="O1548" i="12"/>
  <c r="D1550" i="12"/>
  <c r="O1550" i="12"/>
  <c r="D1572" i="12"/>
  <c r="O1572" i="12"/>
  <c r="D1574" i="12"/>
  <c r="O1574" i="12"/>
  <c r="D1580" i="12"/>
  <c r="O1580" i="12"/>
  <c r="D1581" i="12"/>
  <c r="O1581" i="12"/>
  <c r="D1590" i="12"/>
  <c r="E1590" i="12" s="1"/>
  <c r="O1590" i="12"/>
  <c r="D1598" i="12"/>
  <c r="O1598" i="12"/>
  <c r="D1608" i="12"/>
  <c r="E1608" i="12" s="1"/>
  <c r="O1608" i="12"/>
  <c r="D1620" i="12"/>
  <c r="E1620" i="12" s="1"/>
  <c r="G1620" i="12" s="1"/>
  <c r="O1620" i="12"/>
  <c r="D1638" i="12"/>
  <c r="E1638" i="12" s="1"/>
  <c r="O1638" i="12"/>
  <c r="I1644" i="10"/>
  <c r="D1646" i="12"/>
  <c r="O1646" i="12"/>
  <c r="D1674" i="12"/>
  <c r="O1674" i="12"/>
  <c r="D1677" i="12"/>
  <c r="O1677" i="12"/>
  <c r="D1682" i="12"/>
  <c r="O1682" i="12"/>
  <c r="D1689" i="12"/>
  <c r="E1689" i="12" s="1"/>
  <c r="O1689" i="12"/>
  <c r="D1695" i="12"/>
  <c r="O1695" i="12"/>
  <c r="D1697" i="12"/>
  <c r="O1697" i="12"/>
  <c r="D1719" i="12"/>
  <c r="O1719" i="12"/>
  <c r="D1731" i="12"/>
  <c r="O1731" i="12"/>
  <c r="D1733" i="12"/>
  <c r="O1733" i="12"/>
  <c r="E1500" i="12"/>
  <c r="G1500" i="12" s="1"/>
  <c r="E1576" i="12"/>
  <c r="G1576" i="12" s="1"/>
  <c r="H76" i="58"/>
  <c r="H68" i="58"/>
  <c r="K154" i="10"/>
  <c r="K1070" i="10"/>
  <c r="K1076" i="10"/>
  <c r="D1568" i="12"/>
  <c r="O1568" i="12"/>
  <c r="D1578" i="12"/>
  <c r="O1578" i="12"/>
  <c r="D1596" i="12"/>
  <c r="O1596" i="12"/>
  <c r="D1605" i="12"/>
  <c r="E1605" i="12" s="1"/>
  <c r="O1605" i="12"/>
  <c r="D1625" i="12"/>
  <c r="O1625" i="12"/>
  <c r="D1628" i="12"/>
  <c r="E1628" i="12" s="1"/>
  <c r="O1628" i="12"/>
  <c r="D1629" i="12"/>
  <c r="O1629" i="12"/>
  <c r="D1644" i="12"/>
  <c r="E1644" i="12" s="1"/>
  <c r="O1644" i="12"/>
  <c r="D1658" i="12"/>
  <c r="O1658" i="12"/>
  <c r="D1661" i="12"/>
  <c r="O1661" i="12"/>
  <c r="D1664" i="12"/>
  <c r="E1664" i="12" s="1"/>
  <c r="O1664" i="12"/>
  <c r="D1673" i="12"/>
  <c r="E1673" i="12" s="1"/>
  <c r="O1673" i="12"/>
  <c r="D1685" i="12"/>
  <c r="O1685" i="12"/>
  <c r="D1701" i="12"/>
  <c r="O1701" i="12"/>
  <c r="D1709" i="12"/>
  <c r="O1709" i="12"/>
  <c r="D1716" i="12"/>
  <c r="E1716" i="12" s="1"/>
  <c r="G1716" i="12" s="1"/>
  <c r="P1716" i="12" s="1"/>
  <c r="O1716" i="12"/>
  <c r="D1727" i="12"/>
  <c r="O1727" i="12"/>
  <c r="D1736" i="12"/>
  <c r="E1736" i="12" s="1"/>
  <c r="G1736" i="12" s="1"/>
  <c r="P1736" i="12" s="1"/>
  <c r="O1736" i="12"/>
  <c r="D1739" i="12"/>
  <c r="O1739" i="12"/>
  <c r="T21" i="47"/>
  <c r="T24" i="47"/>
  <c r="U23" i="47"/>
  <c r="T23" i="47"/>
  <c r="B21" i="32"/>
  <c r="E21" i="32"/>
  <c r="D21" i="32"/>
  <c r="F21" i="32"/>
  <c r="C21" i="32"/>
  <c r="U25" i="47"/>
  <c r="T25" i="47"/>
  <c r="U21" i="47"/>
  <c r="U22" i="47"/>
  <c r="T22" i="47"/>
  <c r="G1622" i="12"/>
  <c r="G1737" i="12"/>
  <c r="P1737" i="12" s="1"/>
  <c r="G1664" i="12"/>
  <c r="G773" i="12"/>
  <c r="G1689" i="12"/>
  <c r="P1689" i="12" s="1"/>
  <c r="E915" i="12"/>
  <c r="G915" i="12" s="1"/>
  <c r="E284" i="12"/>
  <c r="G284" i="12" s="1"/>
  <c r="E316" i="12"/>
  <c r="G316" i="12" s="1"/>
  <c r="E1409" i="12"/>
  <c r="E254" i="12"/>
  <c r="G254" i="12" s="1"/>
  <c r="E270" i="12"/>
  <c r="G270" i="12" s="1"/>
  <c r="E281" i="12"/>
  <c r="G281" i="12" s="1"/>
  <c r="E225" i="12"/>
  <c r="G225" i="12" s="1"/>
  <c r="E646" i="12"/>
  <c r="G646" i="12" s="1"/>
  <c r="E654" i="12"/>
  <c r="G654" i="12" s="1"/>
  <c r="E1626" i="12"/>
  <c r="E268" i="12"/>
  <c r="G268" i="12" s="1"/>
  <c r="E417" i="12"/>
  <c r="G417" i="12" s="1"/>
  <c r="E425" i="12"/>
  <c r="G425" i="12" s="1"/>
  <c r="E441" i="12"/>
  <c r="G441" i="12" s="1"/>
  <c r="E465" i="12"/>
  <c r="G465" i="12" s="1"/>
  <c r="E505" i="12"/>
  <c r="G505" i="12" s="1"/>
  <c r="E513" i="12"/>
  <c r="G513" i="12" s="1"/>
  <c r="E1130" i="12"/>
  <c r="E1154" i="12"/>
  <c r="E1330" i="12"/>
  <c r="G1330" i="12" s="1"/>
  <c r="P1330" i="12" s="1"/>
  <c r="E1338" i="12"/>
  <c r="G1338" i="12" s="1"/>
  <c r="E1346" i="12"/>
  <c r="E1697" i="12"/>
  <c r="E90" i="12"/>
  <c r="G90" i="12" s="1"/>
  <c r="E98" i="12"/>
  <c r="G98" i="12" s="1"/>
  <c r="E130" i="12"/>
  <c r="G130" i="12" s="1"/>
  <c r="E146" i="12"/>
  <c r="G146" i="12" s="1"/>
  <c r="E250" i="12"/>
  <c r="G250" i="12" s="1"/>
  <c r="E887" i="12"/>
  <c r="G887" i="12" s="1"/>
  <c r="E221" i="12"/>
  <c r="G221" i="12" s="1"/>
  <c r="E578" i="12"/>
  <c r="G578" i="12" s="1"/>
  <c r="E626" i="12"/>
  <c r="G626" i="12" s="1"/>
  <c r="E866" i="12"/>
  <c r="G866" i="12" s="1"/>
  <c r="E1486" i="12"/>
  <c r="G1486" i="12" s="1"/>
  <c r="P1486" i="12" s="1"/>
  <c r="E53" i="12"/>
  <c r="G53" i="12" s="1"/>
  <c r="E874" i="12"/>
  <c r="G874" i="12" s="1"/>
  <c r="E46" i="12"/>
  <c r="G46" i="12" s="1"/>
  <c r="E78" i="12"/>
  <c r="G78" i="12" s="1"/>
  <c r="E238" i="12"/>
  <c r="G238" i="12" s="1"/>
  <c r="E1341" i="12"/>
  <c r="G1341" i="12" s="1"/>
  <c r="E1357" i="12"/>
  <c r="E1381" i="12"/>
  <c r="E580" i="12"/>
  <c r="G580" i="12" s="1"/>
  <c r="E588" i="12"/>
  <c r="G588" i="12" s="1"/>
  <c r="E684" i="12"/>
  <c r="G684" i="12" s="1"/>
  <c r="E1173" i="12"/>
  <c r="E1181" i="12"/>
  <c r="G1181" i="12" s="1"/>
  <c r="E1189" i="12"/>
  <c r="E1221" i="12"/>
  <c r="G1221" i="12" s="1"/>
  <c r="E1229" i="12"/>
  <c r="G1229" i="12" s="1"/>
  <c r="E1245" i="12"/>
  <c r="E1285" i="12"/>
  <c r="E1301" i="12"/>
  <c r="E1410" i="12"/>
  <c r="E1426" i="12"/>
  <c r="G1426" i="12" s="1"/>
  <c r="E1434" i="12"/>
  <c r="E1450" i="12"/>
  <c r="G1450" i="12" s="1"/>
  <c r="E1739" i="12"/>
  <c r="E314" i="12"/>
  <c r="G314" i="12" s="1"/>
  <c r="E327" i="12"/>
  <c r="G327" i="12" s="1"/>
  <c r="E351" i="12"/>
  <c r="G351" i="12" s="1"/>
  <c r="E431" i="12"/>
  <c r="G431" i="12" s="1"/>
  <c r="E439" i="12"/>
  <c r="G439" i="12" s="1"/>
  <c r="E447" i="12"/>
  <c r="G447" i="12" s="1"/>
  <c r="E495" i="12"/>
  <c r="G495" i="12" s="1"/>
  <c r="E498" i="12"/>
  <c r="G498" i="12" s="1"/>
  <c r="E826" i="12"/>
  <c r="G826" i="12" s="1"/>
  <c r="E834" i="12"/>
  <c r="G834" i="12" s="1"/>
  <c r="E858" i="12"/>
  <c r="G858" i="12" s="1"/>
  <c r="E911" i="12"/>
  <c r="G911" i="12" s="1"/>
  <c r="E1000" i="12"/>
  <c r="E1032" i="12"/>
  <c r="E1400" i="12"/>
  <c r="G1400" i="12" s="1"/>
  <c r="P1400" i="12" s="1"/>
  <c r="E1445" i="12"/>
  <c r="G1445" i="12" s="1"/>
  <c r="E1453" i="12"/>
  <c r="E1461" i="12"/>
  <c r="G1461" i="12" s="1"/>
  <c r="P1461" i="12" s="1"/>
  <c r="E1485" i="12"/>
  <c r="G1485" i="12" s="1"/>
  <c r="E1501" i="12"/>
  <c r="E477" i="12"/>
  <c r="G477" i="12" s="1"/>
  <c r="E1326" i="12"/>
  <c r="G1326" i="12" s="1"/>
  <c r="P1326" i="12" s="1"/>
  <c r="E1350" i="12"/>
  <c r="E1374" i="12"/>
  <c r="E1382" i="12"/>
  <c r="G1382" i="12" s="1"/>
  <c r="P1382" i="12" s="1"/>
  <c r="E1598" i="12"/>
  <c r="E1677" i="12"/>
  <c r="E1731" i="12"/>
  <c r="E680" i="12"/>
  <c r="G680" i="12" s="1"/>
  <c r="E792" i="12"/>
  <c r="G792" i="12" s="1"/>
  <c r="I932" i="12"/>
  <c r="E1156" i="12"/>
  <c r="G1156" i="12" s="1"/>
  <c r="P1156" i="12" s="1"/>
  <c r="E1177" i="12"/>
  <c r="E1217" i="12"/>
  <c r="E1225" i="12"/>
  <c r="E1244" i="12"/>
  <c r="G1244" i="12" s="1"/>
  <c r="P1244" i="12" s="1"/>
  <c r="E1249" i="12"/>
  <c r="E1257" i="12"/>
  <c r="E1305" i="12"/>
  <c r="E1430" i="12"/>
  <c r="E1438" i="12"/>
  <c r="G1438" i="12" s="1"/>
  <c r="E1446" i="12"/>
  <c r="E1454" i="12"/>
  <c r="G1454" i="12" s="1"/>
  <c r="E1609" i="12"/>
  <c r="E1684" i="12"/>
  <c r="E341" i="12"/>
  <c r="G341" i="12" s="1"/>
  <c r="E453" i="12"/>
  <c r="G453" i="12" s="1"/>
  <c r="E509" i="12"/>
  <c r="G509" i="12" s="1"/>
  <c r="E1496" i="12"/>
  <c r="E1544" i="12"/>
  <c r="E1727" i="12"/>
  <c r="E265" i="12"/>
  <c r="G265" i="12" s="1"/>
  <c r="E371" i="12"/>
  <c r="G371" i="12" s="1"/>
  <c r="E822" i="12"/>
  <c r="G822" i="12" s="1"/>
  <c r="E935" i="12"/>
  <c r="E1460" i="12"/>
  <c r="E1534" i="12"/>
  <c r="E325" i="12"/>
  <c r="G325" i="12" s="1"/>
  <c r="E461" i="12"/>
  <c r="G461" i="12" s="1"/>
  <c r="E1520" i="12"/>
  <c r="E1536" i="12"/>
  <c r="E1707" i="12"/>
  <c r="G1707" i="12" s="1"/>
  <c r="P1707" i="12" s="1"/>
  <c r="E60" i="12"/>
  <c r="G60" i="12" s="1"/>
  <c r="E76" i="12"/>
  <c r="G76" i="12" s="1"/>
  <c r="E705" i="12"/>
  <c r="G705" i="12" s="1"/>
  <c r="E785" i="12"/>
  <c r="G785" i="12" s="1"/>
  <c r="H67" i="58"/>
  <c r="H65" i="58"/>
  <c r="S24" i="58"/>
  <c r="R25" i="58"/>
  <c r="O45" i="58"/>
  <c r="H73" i="58"/>
  <c r="Q27" i="58"/>
  <c r="Q35" i="58"/>
  <c r="I56" i="58" s="1"/>
  <c r="Q29" i="58"/>
  <c r="I50" i="58" s="1"/>
  <c r="Q37" i="58"/>
  <c r="I58" i="58" s="1"/>
  <c r="Q30" i="58"/>
  <c r="I51" i="58" s="1"/>
  <c r="Q38" i="58"/>
  <c r="I59" i="58" s="1"/>
  <c r="Q31" i="58"/>
  <c r="I52" i="58" s="1"/>
  <c r="Q39" i="58"/>
  <c r="I60" i="58" s="1"/>
  <c r="Q32" i="58"/>
  <c r="I53" i="58" s="1"/>
  <c r="Q40" i="58"/>
  <c r="I61" i="58" s="1"/>
  <c r="Q34" i="58"/>
  <c r="I55" i="58" s="1"/>
  <c r="Q42" i="58"/>
  <c r="Q28" i="58"/>
  <c r="I49" i="58" s="1"/>
  <c r="Q36" i="58"/>
  <c r="I57" i="58" s="1"/>
  <c r="Q33" i="58"/>
  <c r="I54" i="58" s="1"/>
  <c r="Q41" i="58"/>
  <c r="I62" i="58" s="1"/>
  <c r="E1685" i="12"/>
  <c r="G1685" i="12" s="1"/>
  <c r="P1685" i="12" s="1"/>
  <c r="E22" i="12"/>
  <c r="G22" i="12" s="1"/>
  <c r="E25" i="12"/>
  <c r="G25" i="12" s="1"/>
  <c r="E29" i="12"/>
  <c r="G29" i="12" s="1"/>
  <c r="E34" i="12"/>
  <c r="G34" i="12" s="1"/>
  <c r="E42" i="12"/>
  <c r="G42" i="12" s="1"/>
  <c r="E73" i="12"/>
  <c r="G73" i="12" s="1"/>
  <c r="E158" i="12"/>
  <c r="G158" i="12" s="1"/>
  <c r="E166" i="12"/>
  <c r="G166" i="12" s="1"/>
  <c r="E169" i="12"/>
  <c r="G169" i="12" s="1"/>
  <c r="E193" i="12"/>
  <c r="G193" i="12" s="1"/>
  <c r="E197" i="12"/>
  <c r="G197" i="12" s="1"/>
  <c r="E209" i="12"/>
  <c r="G209" i="12" s="1"/>
  <c r="E214" i="12"/>
  <c r="G214" i="12" s="1"/>
  <c r="E399" i="12"/>
  <c r="G399" i="12" s="1"/>
  <c r="E400" i="12"/>
  <c r="G400" i="12" s="1"/>
  <c r="E408" i="12"/>
  <c r="G408" i="12" s="1"/>
  <c r="E440" i="12"/>
  <c r="G440" i="12" s="1"/>
  <c r="E472" i="12"/>
  <c r="G472" i="12" s="1"/>
  <c r="E488" i="12"/>
  <c r="G488" i="12" s="1"/>
  <c r="E521" i="12"/>
  <c r="G521" i="12" s="1"/>
  <c r="E589" i="12"/>
  <c r="G589" i="12" s="1"/>
  <c r="E593" i="12"/>
  <c r="G593" i="12" s="1"/>
  <c r="E597" i="12"/>
  <c r="G597" i="12" s="1"/>
  <c r="E605" i="12"/>
  <c r="G605" i="12" s="1"/>
  <c r="E648" i="12"/>
  <c r="G648" i="12" s="1"/>
  <c r="E737" i="12"/>
  <c r="G737" i="12" s="1"/>
  <c r="E753" i="12"/>
  <c r="G753" i="12" s="1"/>
  <c r="E761" i="12"/>
  <c r="G761" i="12" s="1"/>
  <c r="E765" i="12"/>
  <c r="G765" i="12" s="1"/>
  <c r="E784" i="12"/>
  <c r="G784" i="12" s="1"/>
  <c r="E814" i="12"/>
  <c r="G814" i="12" s="1"/>
  <c r="E842" i="12"/>
  <c r="G842" i="12" s="1"/>
  <c r="E924" i="12"/>
  <c r="G924" i="12" s="1"/>
  <c r="E956" i="12"/>
  <c r="G956" i="12" s="1"/>
  <c r="E957" i="12"/>
  <c r="G957" i="12" s="1"/>
  <c r="E972" i="12"/>
  <c r="E973" i="12"/>
  <c r="G973" i="12" s="1"/>
  <c r="E981" i="12"/>
  <c r="G981" i="12" s="1"/>
  <c r="E1005" i="12"/>
  <c r="G1005" i="12" s="1"/>
  <c r="E1045" i="12"/>
  <c r="E1053" i="12"/>
  <c r="G1053" i="12" s="1"/>
  <c r="E1069" i="12"/>
  <c r="E1085" i="12"/>
  <c r="E1121" i="12"/>
  <c r="E1129" i="12"/>
  <c r="E1202" i="12"/>
  <c r="G1202" i="12" s="1"/>
  <c r="E1206" i="12"/>
  <c r="E1238" i="12"/>
  <c r="G1238" i="12" s="1"/>
  <c r="E1250" i="12"/>
  <c r="E1270" i="12"/>
  <c r="G1270" i="12" s="1"/>
  <c r="P1270" i="12" s="1"/>
  <c r="E1286" i="12"/>
  <c r="G1286" i="12" s="1"/>
  <c r="P1286" i="12" s="1"/>
  <c r="E1323" i="12"/>
  <c r="E1362" i="12"/>
  <c r="G1362" i="12" s="1"/>
  <c r="E1366" i="12"/>
  <c r="G1366" i="12" s="1"/>
  <c r="E1484" i="12"/>
  <c r="E1492" i="12"/>
  <c r="E1541" i="12"/>
  <c r="E1584" i="12"/>
  <c r="G1584" i="12" s="1"/>
  <c r="P1584" i="12" s="1"/>
  <c r="E1740" i="12"/>
  <c r="G1740" i="12" s="1"/>
  <c r="E1405" i="12"/>
  <c r="E1721" i="12"/>
  <c r="E7" i="12"/>
  <c r="G7" i="12" s="1"/>
  <c r="E64" i="12"/>
  <c r="G64" i="12" s="1"/>
  <c r="E72" i="12"/>
  <c r="G72" i="12" s="1"/>
  <c r="E80" i="12"/>
  <c r="G80" i="12" s="1"/>
  <c r="E88" i="12"/>
  <c r="G88" i="12" s="1"/>
  <c r="E104" i="12"/>
  <c r="G104" i="12" s="1"/>
  <c r="E112" i="12"/>
  <c r="G112" i="12" s="1"/>
  <c r="E120" i="12"/>
  <c r="G120" i="12" s="1"/>
  <c r="E128" i="12"/>
  <c r="G128" i="12" s="1"/>
  <c r="E294" i="12"/>
  <c r="G294" i="12" s="1"/>
  <c r="E298" i="12"/>
  <c r="G298" i="12" s="1"/>
  <c r="E306" i="12"/>
  <c r="G306" i="12" s="1"/>
  <c r="E326" i="12"/>
  <c r="G326" i="12" s="1"/>
  <c r="E337" i="12"/>
  <c r="G337" i="12" s="1"/>
  <c r="E350" i="12"/>
  <c r="G350" i="12" s="1"/>
  <c r="E353" i="12"/>
  <c r="G353" i="12" s="1"/>
  <c r="E361" i="12"/>
  <c r="G361" i="12" s="1"/>
  <c r="E385" i="12"/>
  <c r="G385" i="12" s="1"/>
  <c r="E393" i="12"/>
  <c r="G393" i="12" s="1"/>
  <c r="E409" i="12"/>
  <c r="G409" i="12" s="1"/>
  <c r="E497" i="12"/>
  <c r="G497" i="12" s="1"/>
  <c r="E594" i="12"/>
  <c r="G594" i="12" s="1"/>
  <c r="E599" i="12"/>
  <c r="G599" i="12" s="1"/>
  <c r="E602" i="12"/>
  <c r="G602" i="12" s="1"/>
  <c r="E607" i="12"/>
  <c r="G607" i="12" s="1"/>
  <c r="E623" i="12"/>
  <c r="G623" i="12" s="1"/>
  <c r="E631" i="12"/>
  <c r="G631" i="12" s="1"/>
  <c r="E639" i="12"/>
  <c r="G639" i="12" s="1"/>
  <c r="E647" i="12"/>
  <c r="G647" i="12" s="1"/>
  <c r="E667" i="12"/>
  <c r="G667" i="12" s="1"/>
  <c r="E679" i="12"/>
  <c r="G679" i="12" s="1"/>
  <c r="E687" i="12"/>
  <c r="G687" i="12" s="1"/>
  <c r="E699" i="12"/>
  <c r="G699" i="12" s="1"/>
  <c r="E703" i="12"/>
  <c r="G703" i="12" s="1"/>
  <c r="E707" i="12"/>
  <c r="G707" i="12" s="1"/>
  <c r="E715" i="12"/>
  <c r="G715" i="12" s="1"/>
  <c r="E751" i="12"/>
  <c r="G751" i="12" s="1"/>
  <c r="E767" i="12"/>
  <c r="G767" i="12" s="1"/>
  <c r="E795" i="12"/>
  <c r="G795" i="12" s="1"/>
  <c r="E804" i="12"/>
  <c r="G804" i="12" s="1"/>
  <c r="E831" i="12"/>
  <c r="G831" i="12" s="1"/>
  <c r="E855" i="12"/>
  <c r="G855" i="12" s="1"/>
  <c r="E917" i="12"/>
  <c r="G917" i="12" s="1"/>
  <c r="E921" i="12"/>
  <c r="G921" i="12" s="1"/>
  <c r="E975" i="12"/>
  <c r="E987" i="12"/>
  <c r="E1002" i="12"/>
  <c r="E1018" i="12"/>
  <c r="G1018" i="12" s="1"/>
  <c r="E1042" i="12"/>
  <c r="G1042" i="12" s="1"/>
  <c r="E1059" i="12"/>
  <c r="E1079" i="12"/>
  <c r="E1091" i="12"/>
  <c r="E1131" i="12"/>
  <c r="E1164" i="12"/>
  <c r="G1164" i="12" s="1"/>
  <c r="P1164" i="12" s="1"/>
  <c r="E1180" i="12"/>
  <c r="E1183" i="12"/>
  <c r="G1183" i="12" s="1"/>
  <c r="P1183" i="12" s="1"/>
  <c r="E1231" i="12"/>
  <c r="G1231" i="12" s="1"/>
  <c r="E1389" i="12"/>
  <c r="E1474" i="12"/>
  <c r="G1474" i="12" s="1"/>
  <c r="P1474" i="12" s="1"/>
  <c r="E1487" i="12"/>
  <c r="G1487" i="12" s="1"/>
  <c r="P1487" i="12" s="1"/>
  <c r="E1507" i="12"/>
  <c r="K135" i="10"/>
  <c r="K141" i="10"/>
  <c r="K181" i="10"/>
  <c r="K176" i="10"/>
  <c r="K231" i="10"/>
  <c r="K273" i="10"/>
  <c r="K323" i="10"/>
  <c r="K369" i="10"/>
  <c r="K419" i="10"/>
  <c r="K469" i="10"/>
  <c r="K515" i="10"/>
  <c r="K565" i="10"/>
  <c r="K611" i="10"/>
  <c r="K661" i="10"/>
  <c r="K657" i="10"/>
  <c r="K707" i="10"/>
  <c r="K757" i="10"/>
  <c r="K753" i="10"/>
  <c r="K803" i="10"/>
  <c r="K853" i="10"/>
  <c r="K849" i="10"/>
  <c r="K899" i="10"/>
  <c r="K947" i="10"/>
  <c r="K991" i="10"/>
  <c r="K1094" i="10"/>
  <c r="K1098" i="10"/>
  <c r="K1001" i="10"/>
  <c r="K1065" i="10"/>
  <c r="I1578" i="10"/>
  <c r="I1596" i="10"/>
  <c r="I1654" i="10"/>
  <c r="I1669" i="10"/>
  <c r="I1675" i="10"/>
  <c r="I1680" i="10"/>
  <c r="E810" i="24"/>
  <c r="E77" i="12"/>
  <c r="G77" i="12" s="1"/>
  <c r="E81" i="12"/>
  <c r="G81" i="12" s="1"/>
  <c r="E108" i="12"/>
  <c r="G108" i="12" s="1"/>
  <c r="E121" i="12"/>
  <c r="G121" i="12" s="1"/>
  <c r="E174" i="12"/>
  <c r="G174" i="12" s="1"/>
  <c r="E182" i="12"/>
  <c r="G182" i="12" s="1"/>
  <c r="E202" i="12"/>
  <c r="G202" i="12" s="1"/>
  <c r="E210" i="12"/>
  <c r="G210" i="12" s="1"/>
  <c r="E252" i="12"/>
  <c r="G252" i="12" s="1"/>
  <c r="E269" i="12"/>
  <c r="G269" i="12" s="1"/>
  <c r="E273" i="12"/>
  <c r="G273" i="12" s="1"/>
  <c r="E286" i="12"/>
  <c r="G286" i="12" s="1"/>
  <c r="E307" i="12"/>
  <c r="G307" i="12" s="1"/>
  <c r="E324" i="12"/>
  <c r="G324" i="12" s="1"/>
  <c r="E345" i="12"/>
  <c r="G345" i="12" s="1"/>
  <c r="E413" i="12"/>
  <c r="G413" i="12" s="1"/>
  <c r="E527" i="12"/>
  <c r="G527" i="12" s="1"/>
  <c r="E531" i="12"/>
  <c r="G531" i="12" s="1"/>
  <c r="E567" i="12"/>
  <c r="G567" i="12" s="1"/>
  <c r="E575" i="12"/>
  <c r="G575" i="12" s="1"/>
  <c r="E583" i="12"/>
  <c r="G583" i="12" s="1"/>
  <c r="E612" i="12"/>
  <c r="G612" i="12" s="1"/>
  <c r="E628" i="12"/>
  <c r="G628" i="12" s="1"/>
  <c r="E632" i="12"/>
  <c r="G632" i="12" s="1"/>
  <c r="E664" i="12"/>
  <c r="G664" i="12" s="1"/>
  <c r="E789" i="12"/>
  <c r="G789" i="12" s="1"/>
  <c r="E806" i="12"/>
  <c r="G806" i="12" s="1"/>
  <c r="E810" i="12"/>
  <c r="G810" i="12" s="1"/>
  <c r="E860" i="12"/>
  <c r="G860" i="12" s="1"/>
  <c r="E879" i="12"/>
  <c r="G879" i="12" s="1"/>
  <c r="E893" i="12"/>
  <c r="G893" i="12" s="1"/>
  <c r="E938" i="12"/>
  <c r="G938" i="12" s="1"/>
  <c r="E970" i="12"/>
  <c r="G970" i="12" s="1"/>
  <c r="E982" i="12"/>
  <c r="G982" i="12" s="1"/>
  <c r="E994" i="12"/>
  <c r="G994" i="12" s="1"/>
  <c r="E1030" i="12"/>
  <c r="G1030" i="12" s="1"/>
  <c r="E1070" i="12"/>
  <c r="G1070" i="12" s="1"/>
  <c r="P1070" i="12" s="1"/>
  <c r="E1110" i="12"/>
  <c r="G1110" i="12" s="1"/>
  <c r="P1110" i="12" s="1"/>
  <c r="E1165" i="12"/>
  <c r="G1165" i="12" s="1"/>
  <c r="E1172" i="12"/>
  <c r="G1172" i="12" s="1"/>
  <c r="P1172" i="12" s="1"/>
  <c r="E1197" i="12"/>
  <c r="G1197" i="12" s="1"/>
  <c r="P1197" i="12" s="1"/>
  <c r="E1201" i="12"/>
  <c r="G1201" i="12" s="1"/>
  <c r="P1201" i="12" s="1"/>
  <c r="E1219" i="12"/>
  <c r="G1219" i="12" s="1"/>
  <c r="E1246" i="12"/>
  <c r="G1246" i="12" s="1"/>
  <c r="P1246" i="12" s="1"/>
  <c r="E1283" i="12"/>
  <c r="G1283" i="12" s="1"/>
  <c r="P1283" i="12" s="1"/>
  <c r="E1302" i="12"/>
  <c r="G1302" i="12" s="1"/>
  <c r="P1302" i="12" s="1"/>
  <c r="E1317" i="12"/>
  <c r="G1317" i="12" s="1"/>
  <c r="E1321" i="12"/>
  <c r="G1321" i="12" s="1"/>
  <c r="E1325" i="12"/>
  <c r="G1325" i="12" s="1"/>
  <c r="P1325" i="12" s="1"/>
  <c r="E1401" i="12"/>
  <c r="G1401" i="12" s="1"/>
  <c r="P1401" i="12" s="1"/>
  <c r="E1469" i="12"/>
  <c r="G1469" i="12" s="1"/>
  <c r="E1516" i="12"/>
  <c r="G1516" i="12" s="1"/>
  <c r="P1516" i="12" s="1"/>
  <c r="E1525" i="12"/>
  <c r="G1525" i="12" s="1"/>
  <c r="P1525" i="12" s="1"/>
  <c r="E1533" i="12"/>
  <c r="G1533" i="12" s="1"/>
  <c r="P1533" i="12" s="1"/>
  <c r="E1618" i="12"/>
  <c r="G1618" i="12" s="1"/>
  <c r="E1666" i="12"/>
  <c r="G1666" i="12" s="1"/>
  <c r="P1666" i="12" s="1"/>
  <c r="E1687" i="12"/>
  <c r="G1687" i="12" s="1"/>
  <c r="P1687" i="12" s="1"/>
  <c r="E1738" i="12"/>
  <c r="G1738" i="12" s="1"/>
  <c r="P1738" i="12" s="1"/>
  <c r="K162" i="10"/>
  <c r="K212" i="10"/>
  <c r="K219" i="10"/>
  <c r="K168" i="10"/>
  <c r="K172" i="10"/>
  <c r="K315" i="10"/>
  <c r="K214" i="10"/>
  <c r="K222" i="10"/>
  <c r="K264" i="10"/>
  <c r="K268" i="10"/>
  <c r="K411" i="10"/>
  <c r="K310" i="10"/>
  <c r="K318" i="10"/>
  <c r="K456" i="10"/>
  <c r="K360" i="10"/>
  <c r="K364" i="10"/>
  <c r="K507" i="10"/>
  <c r="K406" i="10"/>
  <c r="K414" i="10"/>
  <c r="K552" i="10"/>
  <c r="K460" i="10"/>
  <c r="K603" i="10"/>
  <c r="K502" i="10"/>
  <c r="K510" i="10"/>
  <c r="K556" i="10"/>
  <c r="K699" i="10"/>
  <c r="K598" i="10"/>
  <c r="K606" i="10"/>
  <c r="K652" i="10"/>
  <c r="K795" i="10"/>
  <c r="K694" i="10"/>
  <c r="K702" i="10"/>
  <c r="K834" i="10"/>
  <c r="K748" i="10"/>
  <c r="K891" i="10"/>
  <c r="K790" i="10"/>
  <c r="K798" i="10"/>
  <c r="K930" i="10"/>
  <c r="K844" i="10"/>
  <c r="K987" i="10"/>
  <c r="K886" i="10"/>
  <c r="K894" i="10"/>
  <c r="K1033" i="10"/>
  <c r="K989" i="10"/>
  <c r="K1016" i="10"/>
  <c r="K1080" i="10"/>
  <c r="I1606" i="10"/>
  <c r="I1627" i="10"/>
  <c r="I1660" i="10"/>
  <c r="E54" i="12"/>
  <c r="G54" i="12" s="1"/>
  <c r="E62" i="12"/>
  <c r="G62" i="12" s="1"/>
  <c r="E180" i="12"/>
  <c r="G180" i="12" s="1"/>
  <c r="E189" i="12"/>
  <c r="G189" i="12" s="1"/>
  <c r="E222" i="12"/>
  <c r="G222" i="12" s="1"/>
  <c r="E230" i="12"/>
  <c r="G230" i="12" s="1"/>
  <c r="E242" i="12"/>
  <c r="G242" i="12" s="1"/>
  <c r="E285" i="12"/>
  <c r="G285" i="12" s="1"/>
  <c r="E313" i="12"/>
  <c r="G313" i="12" s="1"/>
  <c r="E348" i="12"/>
  <c r="G348" i="12" s="1"/>
  <c r="E381" i="12"/>
  <c r="G381" i="12" s="1"/>
  <c r="E397" i="12"/>
  <c r="G397" i="12" s="1"/>
  <c r="E695" i="12"/>
  <c r="G695" i="12" s="1"/>
  <c r="E719" i="12"/>
  <c r="G719" i="12" s="1"/>
  <c r="E720" i="12"/>
  <c r="G720" i="12" s="1"/>
  <c r="E732" i="12"/>
  <c r="G732" i="12" s="1"/>
  <c r="E736" i="12"/>
  <c r="G736" i="12" s="1"/>
  <c r="E756" i="12"/>
  <c r="G756" i="12" s="1"/>
  <c r="E772" i="12"/>
  <c r="G772" i="12" s="1"/>
  <c r="E776" i="12"/>
  <c r="G776" i="12" s="1"/>
  <c r="E779" i="12"/>
  <c r="G779" i="12" s="1"/>
  <c r="E780" i="12"/>
  <c r="G780" i="12" s="1"/>
  <c r="E878" i="12"/>
  <c r="G878" i="12" s="1"/>
  <c r="E891" i="12"/>
  <c r="G891" i="12" s="1"/>
  <c r="E903" i="12"/>
  <c r="G903" i="12" s="1"/>
  <c r="E960" i="12"/>
  <c r="G960" i="12" s="1"/>
  <c r="E984" i="12"/>
  <c r="G984" i="12" s="1"/>
  <c r="E989" i="12"/>
  <c r="G989" i="12" s="1"/>
  <c r="E1153" i="12"/>
  <c r="G1153" i="12" s="1"/>
  <c r="P1153" i="12" s="1"/>
  <c r="E1167" i="12"/>
  <c r="G1167" i="12" s="1"/>
  <c r="E1209" i="12"/>
  <c r="G1209" i="12" s="1"/>
  <c r="E1297" i="12"/>
  <c r="G1297" i="12" s="1"/>
  <c r="P1297" i="12" s="1"/>
  <c r="E1312" i="12"/>
  <c r="G1312" i="12" s="1"/>
  <c r="P1312" i="12" s="1"/>
  <c r="E1395" i="12"/>
  <c r="G1395" i="12" s="1"/>
  <c r="P1395" i="12" s="1"/>
  <c r="E1408" i="12"/>
  <c r="G1408" i="12" s="1"/>
  <c r="E1463" i="12"/>
  <c r="G1463" i="12" s="1"/>
  <c r="P1463" i="12" s="1"/>
  <c r="E573" i="24"/>
  <c r="K158" i="10"/>
  <c r="K250" i="10"/>
  <c r="K254" i="10"/>
  <c r="K300" i="10"/>
  <c r="K346" i="10"/>
  <c r="K350" i="10"/>
  <c r="K396" i="10"/>
  <c r="K442" i="10"/>
  <c r="K446" i="10"/>
  <c r="K496" i="10"/>
  <c r="K538" i="10"/>
  <c r="K542" i="10"/>
  <c r="K579" i="10"/>
  <c r="K592" i="10"/>
  <c r="K634" i="10"/>
  <c r="K638" i="10"/>
  <c r="K675" i="10"/>
  <c r="K684" i="10"/>
  <c r="K730" i="10"/>
  <c r="K734" i="10"/>
  <c r="K784" i="10"/>
  <c r="K826" i="10"/>
  <c r="K830" i="10"/>
  <c r="K867" i="10"/>
  <c r="K882" i="10"/>
  <c r="K926" i="10"/>
  <c r="K978" i="10"/>
  <c r="K1066" i="10"/>
  <c r="K977" i="10"/>
  <c r="K1011" i="10"/>
  <c r="K1075" i="10"/>
  <c r="I1612" i="10"/>
  <c r="E707" i="24"/>
  <c r="I1650" i="10"/>
  <c r="E762" i="24"/>
  <c r="I1717" i="10"/>
  <c r="I1723" i="10"/>
  <c r="I1728" i="10"/>
  <c r="E809" i="24"/>
  <c r="I1738" i="10"/>
  <c r="E305" i="12"/>
  <c r="G305" i="12" s="1"/>
  <c r="E317" i="12"/>
  <c r="G317" i="12" s="1"/>
  <c r="E549" i="12"/>
  <c r="G549" i="12" s="1"/>
  <c r="E553" i="12"/>
  <c r="G553" i="12" s="1"/>
  <c r="E557" i="12"/>
  <c r="G557" i="12" s="1"/>
  <c r="E564" i="12"/>
  <c r="G564" i="12" s="1"/>
  <c r="E572" i="12"/>
  <c r="G572" i="12" s="1"/>
  <c r="E573" i="12"/>
  <c r="G573" i="12" s="1"/>
  <c r="E898" i="12"/>
  <c r="G898" i="12" s="1"/>
  <c r="E967" i="12"/>
  <c r="G967" i="12" s="1"/>
  <c r="E968" i="12"/>
  <c r="G968" i="12" s="1"/>
  <c r="E1040" i="12"/>
  <c r="G1040" i="12" s="1"/>
  <c r="E1075" i="12"/>
  <c r="G1075" i="12" s="1"/>
  <c r="E1137" i="12"/>
  <c r="G1137" i="12" s="1"/>
  <c r="E1145" i="12"/>
  <c r="G1145" i="12" s="1"/>
  <c r="P1145" i="12" s="1"/>
  <c r="E1314" i="12"/>
  <c r="G1314" i="12" s="1"/>
  <c r="E1342" i="12"/>
  <c r="G1342" i="12" s="1"/>
  <c r="E1624" i="12"/>
  <c r="G1624" i="12" s="1"/>
  <c r="P1624" i="12" s="1"/>
  <c r="E1648" i="12"/>
  <c r="G1648" i="12" s="1"/>
  <c r="P1648" i="12" s="1"/>
  <c r="E1720" i="12"/>
  <c r="G1720" i="12" s="1"/>
  <c r="K237" i="10"/>
  <c r="K145" i="10"/>
  <c r="K288" i="10"/>
  <c r="K191" i="10"/>
  <c r="K195" i="10"/>
  <c r="K199" i="10"/>
  <c r="K333" i="10"/>
  <c r="K241" i="10"/>
  <c r="K384" i="10"/>
  <c r="K287" i="10"/>
  <c r="K291" i="10"/>
  <c r="K295" i="10"/>
  <c r="K429" i="10"/>
  <c r="K337" i="10"/>
  <c r="K480" i="10"/>
  <c r="K383" i="10"/>
  <c r="K387" i="10"/>
  <c r="K391" i="10"/>
  <c r="K433" i="10"/>
  <c r="K576" i="10"/>
  <c r="K479" i="10"/>
  <c r="K487" i="10"/>
  <c r="K621" i="10"/>
  <c r="K529" i="10"/>
  <c r="K672" i="10"/>
  <c r="K575" i="10"/>
  <c r="K583" i="10"/>
  <c r="K717" i="10"/>
  <c r="K625" i="10"/>
  <c r="K768" i="10"/>
  <c r="K671" i="10"/>
  <c r="K679" i="10"/>
  <c r="K721" i="10"/>
  <c r="K864" i="10"/>
  <c r="K767" i="10"/>
  <c r="K775" i="10"/>
  <c r="K909" i="10"/>
  <c r="K817" i="10"/>
  <c r="K961" i="10"/>
  <c r="K863" i="10"/>
  <c r="K871" i="10"/>
  <c r="K1002" i="10"/>
  <c r="K1012" i="10"/>
  <c r="K913" i="10"/>
  <c r="K1104" i="10"/>
  <c r="K1038" i="10"/>
  <c r="E693" i="24"/>
  <c r="I1639" i="10"/>
  <c r="E737" i="24"/>
  <c r="E779" i="24"/>
  <c r="E14" i="12"/>
  <c r="G14" i="12" s="1"/>
  <c r="E18" i="12"/>
  <c r="G18" i="12" s="1"/>
  <c r="E44" i="12"/>
  <c r="G44" i="12" s="1"/>
  <c r="E52" i="12"/>
  <c r="G52" i="12" s="1"/>
  <c r="E65" i="12"/>
  <c r="G65" i="12" s="1"/>
  <c r="E110" i="12"/>
  <c r="G110" i="12" s="1"/>
  <c r="E126" i="12"/>
  <c r="G126" i="12" s="1"/>
  <c r="E162" i="12"/>
  <c r="G162" i="12" s="1"/>
  <c r="E190" i="12"/>
  <c r="G190" i="12" s="1"/>
  <c r="E206" i="12"/>
  <c r="G206" i="12" s="1"/>
  <c r="E271" i="12"/>
  <c r="G271" i="12" s="1"/>
  <c r="E359" i="12"/>
  <c r="G359" i="12" s="1"/>
  <c r="E379" i="12"/>
  <c r="G379" i="12" s="1"/>
  <c r="E403" i="12"/>
  <c r="G403" i="12" s="1"/>
  <c r="E451" i="12"/>
  <c r="G451" i="12" s="1"/>
  <c r="E459" i="12"/>
  <c r="G459" i="12" s="1"/>
  <c r="E463" i="12"/>
  <c r="G463" i="12" s="1"/>
  <c r="E511" i="12"/>
  <c r="G511" i="12" s="1"/>
  <c r="E617" i="12"/>
  <c r="G617" i="12" s="1"/>
  <c r="E641" i="12"/>
  <c r="G641" i="12" s="1"/>
  <c r="E673" i="12"/>
  <c r="G673" i="12" s="1"/>
  <c r="E678" i="12"/>
  <c r="G678" i="12" s="1"/>
  <c r="E702" i="12"/>
  <c r="G702" i="12" s="1"/>
  <c r="E710" i="12"/>
  <c r="G710" i="12" s="1"/>
  <c r="E770" i="12"/>
  <c r="G770" i="12" s="1"/>
  <c r="E799" i="12"/>
  <c r="G799" i="12" s="1"/>
  <c r="E832" i="12"/>
  <c r="G832" i="12" s="1"/>
  <c r="E856" i="12"/>
  <c r="G856" i="12" s="1"/>
  <c r="E902" i="12"/>
  <c r="G902" i="12" s="1"/>
  <c r="E906" i="12"/>
  <c r="G906" i="12" s="1"/>
  <c r="E910" i="12"/>
  <c r="G910" i="12" s="1"/>
  <c r="E926" i="12"/>
  <c r="G926" i="12" s="1"/>
  <c r="E991" i="12"/>
  <c r="G991" i="12" s="1"/>
  <c r="E1007" i="12"/>
  <c r="G1007" i="12" s="1"/>
  <c r="E1170" i="12"/>
  <c r="G1170" i="12" s="1"/>
  <c r="E1187" i="12"/>
  <c r="G1187" i="12" s="1"/>
  <c r="P1187" i="12" s="1"/>
  <c r="E1220" i="12"/>
  <c r="G1220" i="12" s="1"/>
  <c r="P1220" i="12" s="1"/>
  <c r="E1224" i="12"/>
  <c r="G1224" i="12" s="1"/>
  <c r="E1365" i="12"/>
  <c r="G1365" i="12" s="1"/>
  <c r="E1378" i="12"/>
  <c r="G1378" i="12" s="1"/>
  <c r="P1378" i="12" s="1"/>
  <c r="E1424" i="12"/>
  <c r="G1424" i="12" s="1"/>
  <c r="P1424" i="12" s="1"/>
  <c r="E1440" i="12"/>
  <c r="G1440" i="12" s="1"/>
  <c r="P1440" i="12" s="1"/>
  <c r="E1456" i="12"/>
  <c r="G1456" i="12" s="1"/>
  <c r="P1456" i="12" s="1"/>
  <c r="E1457" i="12"/>
  <c r="G1457" i="12" s="1"/>
  <c r="P1457" i="12" s="1"/>
  <c r="E1466" i="12"/>
  <c r="G1466" i="12" s="1"/>
  <c r="E1470" i="12"/>
  <c r="G1470" i="12" s="1"/>
  <c r="E1479" i="12"/>
  <c r="G1479" i="12" s="1"/>
  <c r="P1479" i="12" s="1"/>
  <c r="E1494" i="12"/>
  <c r="G1494" i="12" s="1"/>
  <c r="P1494" i="12" s="1"/>
  <c r="E1573" i="12"/>
  <c r="G1573" i="12" s="1"/>
  <c r="P1573" i="12" s="1"/>
  <c r="E124" i="12"/>
  <c r="G124" i="12" s="1"/>
  <c r="E391" i="12"/>
  <c r="G391" i="12" s="1"/>
  <c r="E525" i="12"/>
  <c r="G525" i="12" s="1"/>
  <c r="E1508" i="12"/>
  <c r="G1508" i="12" s="1"/>
  <c r="E30" i="12"/>
  <c r="G30" i="12" s="1"/>
  <c r="E820" i="12"/>
  <c r="G820" i="12" s="1"/>
  <c r="E109" i="12"/>
  <c r="G109" i="12" s="1"/>
  <c r="E217" i="12"/>
  <c r="G217" i="12" s="1"/>
  <c r="E261" i="12"/>
  <c r="G261" i="12" s="1"/>
  <c r="P1209" i="12"/>
  <c r="E1252" i="12"/>
  <c r="G1252" i="12" s="1"/>
  <c r="P1252" i="12" s="1"/>
  <c r="E220" i="12"/>
  <c r="G220" i="12" s="1"/>
  <c r="E349" i="12"/>
  <c r="G349" i="12" s="1"/>
  <c r="E1490" i="12"/>
  <c r="G1490" i="12" s="1"/>
  <c r="E718" i="12"/>
  <c r="G718" i="12" s="1"/>
  <c r="E815" i="12"/>
  <c r="G815" i="12" s="1"/>
  <c r="E41" i="12"/>
  <c r="G41" i="12" s="1"/>
  <c r="E592" i="12"/>
  <c r="G592" i="12" s="1"/>
  <c r="E1039" i="12"/>
  <c r="G1039" i="12" s="1"/>
  <c r="E149" i="12"/>
  <c r="G149" i="12" s="1"/>
  <c r="E257" i="12"/>
  <c r="G257" i="12" s="1"/>
  <c r="E405" i="12"/>
  <c r="G405" i="12" s="1"/>
  <c r="E529" i="12"/>
  <c r="G529" i="12" s="1"/>
  <c r="E716" i="12"/>
  <c r="G716" i="12" s="1"/>
  <c r="E941" i="12"/>
  <c r="G941" i="12" s="1"/>
  <c r="E1385" i="12"/>
  <c r="G1385" i="12" s="1"/>
  <c r="E1390" i="12"/>
  <c r="G1390" i="12" s="1"/>
  <c r="E1413" i="12"/>
  <c r="G1413" i="12" s="1"/>
  <c r="E401" i="12"/>
  <c r="G401" i="12" s="1"/>
  <c r="E504" i="12"/>
  <c r="G504" i="12" s="1"/>
  <c r="E660" i="12"/>
  <c r="G660" i="12" s="1"/>
  <c r="E1281" i="12"/>
  <c r="G1281" i="12" s="1"/>
  <c r="P1281" i="12" s="1"/>
  <c r="E1425" i="12"/>
  <c r="G1425" i="12" s="1"/>
  <c r="P1425" i="12" s="1"/>
  <c r="E1524" i="12"/>
  <c r="G1524" i="12" s="1"/>
  <c r="E84" i="12"/>
  <c r="G84" i="12" s="1"/>
  <c r="E655" i="12"/>
  <c r="G655" i="12" s="1"/>
  <c r="E1483" i="12"/>
  <c r="G1483" i="12" s="1"/>
  <c r="E56" i="12"/>
  <c r="G56" i="12" s="1"/>
  <c r="E66" i="12"/>
  <c r="G66" i="12" s="1"/>
  <c r="E241" i="12"/>
  <c r="G241" i="12" s="1"/>
  <c r="E309" i="12"/>
  <c r="G309" i="12" s="1"/>
  <c r="E357" i="12"/>
  <c r="G357" i="12" s="1"/>
  <c r="E365" i="12"/>
  <c r="G365" i="12" s="1"/>
  <c r="E389" i="12"/>
  <c r="G389" i="12" s="1"/>
  <c r="E407" i="12"/>
  <c r="G407" i="12" s="1"/>
  <c r="E105" i="12"/>
  <c r="G105" i="12" s="1"/>
  <c r="E729" i="12"/>
  <c r="G729" i="12" s="1"/>
  <c r="E808" i="12"/>
  <c r="G808" i="12" s="1"/>
  <c r="E289" i="12"/>
  <c r="G289" i="12" s="1"/>
  <c r="E310" i="12"/>
  <c r="G310" i="12" s="1"/>
  <c r="E479" i="12"/>
  <c r="G479" i="12" s="1"/>
  <c r="E919" i="12"/>
  <c r="G919" i="12" s="1"/>
  <c r="E927" i="12"/>
  <c r="G927" i="12" s="1"/>
  <c r="E944" i="12"/>
  <c r="G944" i="12" s="1"/>
  <c r="E1109" i="12"/>
  <c r="G1109" i="12" s="1"/>
  <c r="P1109" i="12" s="1"/>
  <c r="E1354" i="12"/>
  <c r="G1354" i="12" s="1"/>
  <c r="P1354" i="12" s="1"/>
  <c r="E212" i="12"/>
  <c r="G212" i="12" s="1"/>
  <c r="E138" i="12"/>
  <c r="G138" i="12" s="1"/>
  <c r="E262" i="12"/>
  <c r="G262" i="12" s="1"/>
  <c r="E392" i="12"/>
  <c r="G392" i="12" s="1"/>
  <c r="E420" i="12"/>
  <c r="G420" i="12" s="1"/>
  <c r="E17" i="12"/>
  <c r="G17" i="12" s="1"/>
  <c r="E37" i="12"/>
  <c r="G37" i="12" s="1"/>
  <c r="E70" i="12"/>
  <c r="G70" i="12" s="1"/>
  <c r="E96" i="12"/>
  <c r="G96" i="12" s="1"/>
  <c r="E263" i="12"/>
  <c r="G263" i="12" s="1"/>
  <c r="E369" i="12"/>
  <c r="G369" i="12" s="1"/>
  <c r="E421" i="12"/>
  <c r="G421" i="12" s="1"/>
  <c r="E625" i="12"/>
  <c r="G625" i="12" s="1"/>
  <c r="E914" i="12"/>
  <c r="G914" i="12" s="1"/>
  <c r="E1034" i="12"/>
  <c r="G1034" i="12" s="1"/>
  <c r="E1140" i="12"/>
  <c r="G1140" i="12" s="1"/>
  <c r="P1140" i="12" s="1"/>
  <c r="E1148" i="12"/>
  <c r="G1148" i="12" s="1"/>
  <c r="E1210" i="12"/>
  <c r="G1210" i="12" s="1"/>
  <c r="E1218" i="12"/>
  <c r="G1218" i="12" s="1"/>
  <c r="P1218" i="12" s="1"/>
  <c r="E1349" i="12"/>
  <c r="G1349" i="12" s="1"/>
  <c r="P1349" i="12" s="1"/>
  <c r="E1465" i="12"/>
  <c r="G1465" i="12" s="1"/>
  <c r="E1478" i="12"/>
  <c r="G1478" i="12" s="1"/>
  <c r="P1478" i="12" s="1"/>
  <c r="E1625" i="12"/>
  <c r="G1625" i="12" s="1"/>
  <c r="P1625" i="12" s="1"/>
  <c r="E28" i="12"/>
  <c r="G28" i="12" s="1"/>
  <c r="E58" i="12"/>
  <c r="G58" i="12" s="1"/>
  <c r="E68" i="12"/>
  <c r="G68" i="12" s="1"/>
  <c r="E86" i="12"/>
  <c r="G86" i="12" s="1"/>
  <c r="E113" i="12"/>
  <c r="G113" i="12" s="1"/>
  <c r="E170" i="12"/>
  <c r="G170" i="12" s="1"/>
  <c r="E175" i="12"/>
  <c r="G175" i="12" s="1"/>
  <c r="E178" i="12"/>
  <c r="G178" i="12" s="1"/>
  <c r="E185" i="12"/>
  <c r="G185" i="12" s="1"/>
  <c r="E244" i="12"/>
  <c r="G244" i="12" s="1"/>
  <c r="E293" i="12"/>
  <c r="G293" i="12" s="1"/>
  <c r="E358" i="12"/>
  <c r="G358" i="12" s="1"/>
  <c r="E423" i="12"/>
  <c r="G423" i="12" s="1"/>
  <c r="E452" i="12"/>
  <c r="G452" i="12" s="1"/>
  <c r="E473" i="12"/>
  <c r="G473" i="12" s="1"/>
  <c r="E481" i="12"/>
  <c r="G481" i="12" s="1"/>
  <c r="E615" i="12"/>
  <c r="G615" i="12" s="1"/>
  <c r="E683" i="12"/>
  <c r="G683" i="12" s="1"/>
  <c r="E688" i="12"/>
  <c r="G688" i="12" s="1"/>
  <c r="E711" i="12"/>
  <c r="G711" i="12" s="1"/>
  <c r="E769" i="12"/>
  <c r="G769" i="12" s="1"/>
  <c r="E909" i="12"/>
  <c r="G909" i="12" s="1"/>
  <c r="E1008" i="12"/>
  <c r="G1008" i="12" s="1"/>
  <c r="E1016" i="12"/>
  <c r="G1016" i="12" s="1"/>
  <c r="E1021" i="12"/>
  <c r="G1021" i="12" s="1"/>
  <c r="E1135" i="12"/>
  <c r="G1135" i="12" s="1"/>
  <c r="P1135" i="12" s="1"/>
  <c r="E1205" i="12"/>
  <c r="G1205" i="12" s="1"/>
  <c r="E1279" i="12"/>
  <c r="G1279" i="12" s="1"/>
  <c r="P1279" i="12" s="1"/>
  <c r="E1190" i="12"/>
  <c r="G1190" i="12" s="1"/>
  <c r="P1190" i="12" s="1"/>
  <c r="E1663" i="12"/>
  <c r="G1663" i="12" s="1"/>
  <c r="E1711" i="12"/>
  <c r="G1711" i="12" s="1"/>
  <c r="P1711" i="12" s="1"/>
  <c r="E1133" i="12"/>
  <c r="G1133" i="12" s="1"/>
  <c r="E1248" i="12"/>
  <c r="G1248" i="12" s="1"/>
  <c r="P1248" i="12" s="1"/>
  <c r="E1316" i="12"/>
  <c r="G1316" i="12" s="1"/>
  <c r="E1557" i="12"/>
  <c r="G1557" i="12" s="1"/>
  <c r="P1557" i="12" s="1"/>
  <c r="E36" i="12"/>
  <c r="G36" i="12" s="1"/>
  <c r="E153" i="12"/>
  <c r="G153" i="12" s="1"/>
  <c r="E245" i="12"/>
  <c r="G245" i="12" s="1"/>
  <c r="E302" i="12"/>
  <c r="G302" i="12" s="1"/>
  <c r="E318" i="12"/>
  <c r="G318" i="12" s="1"/>
  <c r="E321" i="12"/>
  <c r="G321" i="12" s="1"/>
  <c r="E338" i="12"/>
  <c r="G338" i="12" s="1"/>
  <c r="E387" i="12"/>
  <c r="G387" i="12" s="1"/>
  <c r="E424" i="12"/>
  <c r="G424" i="12" s="1"/>
  <c r="E530" i="12"/>
  <c r="G530" i="12" s="1"/>
  <c r="E543" i="12"/>
  <c r="G543" i="12" s="1"/>
  <c r="E548" i="12"/>
  <c r="G548" i="12" s="1"/>
  <c r="E577" i="12"/>
  <c r="G577" i="12" s="1"/>
  <c r="E671" i="12"/>
  <c r="G671" i="12" s="1"/>
  <c r="E749" i="12"/>
  <c r="G749" i="12" s="1"/>
  <c r="E798" i="12"/>
  <c r="G798" i="12" s="1"/>
  <c r="E823" i="12"/>
  <c r="G823" i="12" s="1"/>
  <c r="E951" i="12"/>
  <c r="G951" i="12" s="1"/>
  <c r="E1107" i="12"/>
  <c r="G1107" i="12" s="1"/>
  <c r="E1193" i="12"/>
  <c r="G1193" i="12" s="1"/>
  <c r="P1193" i="12" s="1"/>
  <c r="E1588" i="12"/>
  <c r="G1588" i="12" s="1"/>
  <c r="P1588" i="12" s="1"/>
  <c r="E1708" i="12"/>
  <c r="G1708" i="12" s="1"/>
  <c r="P1708" i="12" s="1"/>
  <c r="E493" i="12"/>
  <c r="G493" i="12" s="1"/>
  <c r="E537" i="12"/>
  <c r="G537" i="12" s="1"/>
  <c r="E545" i="12"/>
  <c r="G545" i="12" s="1"/>
  <c r="E596" i="12"/>
  <c r="G596" i="12" s="1"/>
  <c r="E609" i="12"/>
  <c r="G609" i="12" s="1"/>
  <c r="E624" i="12"/>
  <c r="G624" i="12" s="1"/>
  <c r="E634" i="12"/>
  <c r="G634" i="12" s="1"/>
  <c r="E657" i="12"/>
  <c r="G657" i="12" s="1"/>
  <c r="E662" i="12"/>
  <c r="G662" i="12" s="1"/>
  <c r="E670" i="12"/>
  <c r="G670" i="12" s="1"/>
  <c r="E675" i="12"/>
  <c r="G675" i="12" s="1"/>
  <c r="E700" i="12"/>
  <c r="G700" i="12" s="1"/>
  <c r="E712" i="12"/>
  <c r="G712" i="12" s="1"/>
  <c r="E827" i="12"/>
  <c r="G827" i="12" s="1"/>
  <c r="E846" i="12"/>
  <c r="G846" i="12" s="1"/>
  <c r="E854" i="12"/>
  <c r="G854" i="12" s="1"/>
  <c r="E943" i="12"/>
  <c r="G943" i="12" s="1"/>
  <c r="E948" i="12"/>
  <c r="G948" i="12" s="1"/>
  <c r="E963" i="12"/>
  <c r="G963" i="12" s="1"/>
  <c r="E992" i="12"/>
  <c r="G992" i="12" s="1"/>
  <c r="E997" i="12"/>
  <c r="G997" i="12" s="1"/>
  <c r="E1010" i="12"/>
  <c r="G1010" i="12" s="1"/>
  <c r="E1013" i="12"/>
  <c r="G1013" i="12" s="1"/>
  <c r="E1023" i="12"/>
  <c r="G1023" i="12" s="1"/>
  <c r="E1026" i="12"/>
  <c r="G1026" i="12" s="1"/>
  <c r="E1080" i="12"/>
  <c r="G1080" i="12" s="1"/>
  <c r="P1080" i="12" s="1"/>
  <c r="E1132" i="12"/>
  <c r="G1132" i="12" s="1"/>
  <c r="P1132" i="12" s="1"/>
  <c r="E1157" i="12"/>
  <c r="G1157" i="12" s="1"/>
  <c r="E1162" i="12"/>
  <c r="G1162" i="12" s="1"/>
  <c r="P1162" i="12" s="1"/>
  <c r="E1174" i="12"/>
  <c r="G1174" i="12" s="1"/>
  <c r="E1212" i="12"/>
  <c r="G1212" i="12" s="1"/>
  <c r="P1212" i="12" s="1"/>
  <c r="E1227" i="12"/>
  <c r="G1227" i="12" s="1"/>
  <c r="P1227" i="12" s="1"/>
  <c r="E1235" i="12"/>
  <c r="G1235" i="12" s="1"/>
  <c r="E1278" i="12"/>
  <c r="G1278" i="12" s="1"/>
  <c r="E1313" i="12"/>
  <c r="G1313" i="12" s="1"/>
  <c r="P1313" i="12" s="1"/>
  <c r="E1328" i="12"/>
  <c r="G1328" i="12" s="1"/>
  <c r="P1328" i="12" s="1"/>
  <c r="E1333" i="12"/>
  <c r="G1333" i="12" s="1"/>
  <c r="E1402" i="12"/>
  <c r="G1402" i="12" s="1"/>
  <c r="P1402" i="12" s="1"/>
  <c r="E1442" i="12"/>
  <c r="G1442" i="12" s="1"/>
  <c r="P1442" i="12" s="1"/>
  <c r="E1462" i="12"/>
  <c r="G1462" i="12" s="1"/>
  <c r="P1462" i="12" s="1"/>
  <c r="E1570" i="12"/>
  <c r="G1570" i="12" s="1"/>
  <c r="E1621" i="12"/>
  <c r="G1621" i="12" s="1"/>
  <c r="P1621" i="12" s="1"/>
  <c r="E828" i="12"/>
  <c r="G828" i="12" s="1"/>
  <c r="E836" i="12"/>
  <c r="G836" i="12" s="1"/>
  <c r="E844" i="12"/>
  <c r="G844" i="12" s="1"/>
  <c r="E886" i="12"/>
  <c r="G886" i="12" s="1"/>
  <c r="E904" i="12"/>
  <c r="G904" i="12" s="1"/>
  <c r="E922" i="12"/>
  <c r="G922" i="12" s="1"/>
  <c r="E936" i="12"/>
  <c r="G936" i="12" s="1"/>
  <c r="E959" i="12"/>
  <c r="G959" i="12" s="1"/>
  <c r="E1024" i="12"/>
  <c r="G1024" i="12" s="1"/>
  <c r="E1068" i="12"/>
  <c r="G1068" i="12" s="1"/>
  <c r="P1068" i="12" s="1"/>
  <c r="E1102" i="12"/>
  <c r="G1102" i="12" s="1"/>
  <c r="E1112" i="12"/>
  <c r="G1112" i="12" s="1"/>
  <c r="P1112" i="12" s="1"/>
  <c r="E1120" i="12"/>
  <c r="G1120" i="12" s="1"/>
  <c r="P1120" i="12" s="1"/>
  <c r="E1158" i="12"/>
  <c r="G1158" i="12" s="1"/>
  <c r="P1158" i="12" s="1"/>
  <c r="E1163" i="12"/>
  <c r="G1163" i="12" s="1"/>
  <c r="P1163" i="12" s="1"/>
  <c r="E1208" i="12"/>
  <c r="G1208" i="12" s="1"/>
  <c r="E1213" i="12"/>
  <c r="G1213" i="12" s="1"/>
  <c r="P1213" i="12" s="1"/>
  <c r="E1233" i="12"/>
  <c r="G1233" i="12" s="1"/>
  <c r="P1233" i="12" s="1"/>
  <c r="E1241" i="12"/>
  <c r="G1241" i="12" s="1"/>
  <c r="P1241" i="12" s="1"/>
  <c r="E1266" i="12"/>
  <c r="G1266" i="12" s="1"/>
  <c r="E1271" i="12"/>
  <c r="G1271" i="12" s="1"/>
  <c r="E1294" i="12"/>
  <c r="G1294" i="12" s="1"/>
  <c r="P1294" i="12" s="1"/>
  <c r="E1306" i="12"/>
  <c r="G1306" i="12" s="1"/>
  <c r="P1306" i="12" s="1"/>
  <c r="E1334" i="12"/>
  <c r="G1334" i="12" s="1"/>
  <c r="E1344" i="12"/>
  <c r="G1344" i="12" s="1"/>
  <c r="P1344" i="12" s="1"/>
  <c r="E1352" i="12"/>
  <c r="G1352" i="12" s="1"/>
  <c r="P1352" i="12" s="1"/>
  <c r="E1370" i="12"/>
  <c r="G1370" i="12" s="1"/>
  <c r="E1418" i="12"/>
  <c r="G1418" i="12" s="1"/>
  <c r="P1418" i="12" s="1"/>
  <c r="E1443" i="12"/>
  <c r="G1443" i="12" s="1"/>
  <c r="P1443" i="12" s="1"/>
  <c r="E1448" i="12"/>
  <c r="G1448" i="12" s="1"/>
  <c r="E1468" i="12"/>
  <c r="G1468" i="12" s="1"/>
  <c r="P1468" i="12" s="1"/>
  <c r="E1503" i="12"/>
  <c r="G1503" i="12" s="1"/>
  <c r="E1532" i="12"/>
  <c r="G1532" i="12" s="1"/>
  <c r="P1532" i="12" s="1"/>
  <c r="E489" i="12"/>
  <c r="G489" i="12" s="1"/>
  <c r="E533" i="12"/>
  <c r="G533" i="12" s="1"/>
  <c r="E562" i="12"/>
  <c r="G562" i="12" s="1"/>
  <c r="E570" i="12"/>
  <c r="G570" i="12" s="1"/>
  <c r="E643" i="12"/>
  <c r="G643" i="12" s="1"/>
  <c r="E676" i="12"/>
  <c r="G676" i="12" s="1"/>
  <c r="E686" i="12"/>
  <c r="G686" i="12" s="1"/>
  <c r="E691" i="12"/>
  <c r="G691" i="12" s="1"/>
  <c r="E744" i="12"/>
  <c r="G744" i="12" s="1"/>
  <c r="E786" i="12"/>
  <c r="G786" i="12" s="1"/>
  <c r="E796" i="12"/>
  <c r="G796" i="12" s="1"/>
  <c r="E839" i="12"/>
  <c r="G839" i="12" s="1"/>
  <c r="E847" i="12"/>
  <c r="G847" i="12" s="1"/>
  <c r="E894" i="12"/>
  <c r="G894" i="12" s="1"/>
  <c r="E899" i="12"/>
  <c r="G899" i="12" s="1"/>
  <c r="E907" i="12"/>
  <c r="G907" i="12" s="1"/>
  <c r="E930" i="12"/>
  <c r="E949" i="12"/>
  <c r="G949" i="12" s="1"/>
  <c r="E954" i="12"/>
  <c r="G954" i="12" s="1"/>
  <c r="E988" i="12"/>
  <c r="G988" i="12" s="1"/>
  <c r="E1050" i="12"/>
  <c r="G1050" i="12" s="1"/>
  <c r="E1063" i="12"/>
  <c r="G1063" i="12" s="1"/>
  <c r="E1084" i="12"/>
  <c r="G1084" i="12" s="1"/>
  <c r="E1115" i="12"/>
  <c r="G1115" i="12" s="1"/>
  <c r="P1115" i="12" s="1"/>
  <c r="E1168" i="12"/>
  <c r="G1168" i="12" s="1"/>
  <c r="P1168" i="12" s="1"/>
  <c r="E1188" i="12"/>
  <c r="G1188" i="12" s="1"/>
  <c r="P1188" i="12" s="1"/>
  <c r="E1191" i="12"/>
  <c r="G1191" i="12" s="1"/>
  <c r="P1191" i="12" s="1"/>
  <c r="E1196" i="12"/>
  <c r="G1196" i="12" s="1"/>
  <c r="P1196" i="12" s="1"/>
  <c r="E1261" i="12"/>
  <c r="G1261" i="12" s="1"/>
  <c r="E1274" i="12"/>
  <c r="G1274" i="12" s="1"/>
  <c r="E1322" i="12"/>
  <c r="G1322" i="12" s="1"/>
  <c r="P1322" i="12" s="1"/>
  <c r="E1329" i="12"/>
  <c r="G1329" i="12" s="1"/>
  <c r="P1329" i="12" s="1"/>
  <c r="E1337" i="12"/>
  <c r="G1337" i="12" s="1"/>
  <c r="E1347" i="12"/>
  <c r="G1347" i="12" s="1"/>
  <c r="P1347" i="12" s="1"/>
  <c r="E1373" i="12"/>
  <c r="G1373" i="12" s="1"/>
  <c r="P1373" i="12" s="1"/>
  <c r="E1416" i="12"/>
  <c r="G1416" i="12" s="1"/>
  <c r="P1416" i="12" s="1"/>
  <c r="E1421" i="12"/>
  <c r="G1421" i="12" s="1"/>
  <c r="P1450" i="12"/>
  <c r="P1465" i="12"/>
  <c r="E1471" i="12"/>
  <c r="G1471" i="12" s="1"/>
  <c r="E1476" i="12"/>
  <c r="G1476" i="12" s="1"/>
  <c r="E1555" i="12"/>
  <c r="G1555" i="12" s="1"/>
  <c r="P1555" i="12" s="1"/>
  <c r="E1633" i="12"/>
  <c r="G1633" i="12" s="1"/>
  <c r="E1681" i="12"/>
  <c r="G1681" i="12" s="1"/>
  <c r="E1705" i="12"/>
  <c r="G1705" i="12" s="1"/>
  <c r="P1705" i="12" s="1"/>
  <c r="E1151" i="12"/>
  <c r="G1151" i="12" s="1"/>
  <c r="P1151" i="12" s="1"/>
  <c r="E1161" i="12"/>
  <c r="G1161" i="12" s="1"/>
  <c r="E1178" i="12"/>
  <c r="G1178" i="12" s="1"/>
  <c r="P1178" i="12" s="1"/>
  <c r="E1543" i="12"/>
  <c r="G1543" i="12" s="1"/>
  <c r="P1543" i="12" s="1"/>
  <c r="E49" i="12"/>
  <c r="G49" i="12" s="1"/>
  <c r="E92" i="12"/>
  <c r="G92" i="12" s="1"/>
  <c r="E97" i="12"/>
  <c r="G97" i="12" s="1"/>
  <c r="E102" i="12"/>
  <c r="G102" i="12" s="1"/>
  <c r="E137" i="12"/>
  <c r="G137" i="12" s="1"/>
  <c r="E142" i="12"/>
  <c r="G142" i="12" s="1"/>
  <c r="E145" i="12"/>
  <c r="G145" i="12" s="1"/>
  <c r="E181" i="12"/>
  <c r="G181" i="12" s="1"/>
  <c r="E204" i="12"/>
  <c r="G204" i="12" s="1"/>
  <c r="E234" i="12"/>
  <c r="G234" i="12" s="1"/>
  <c r="E239" i="12"/>
  <c r="G239" i="12" s="1"/>
  <c r="E249" i="12"/>
  <c r="G249" i="12" s="1"/>
  <c r="E266" i="12"/>
  <c r="G266" i="12" s="1"/>
  <c r="E278" i="12"/>
  <c r="G278" i="12" s="1"/>
  <c r="E308" i="12"/>
  <c r="G308" i="12" s="1"/>
  <c r="E315" i="12"/>
  <c r="G315" i="12" s="1"/>
  <c r="E329" i="12"/>
  <c r="G329" i="12" s="1"/>
  <c r="E383" i="12"/>
  <c r="G383" i="12" s="1"/>
  <c r="E395" i="12"/>
  <c r="G395" i="12" s="1"/>
  <c r="E432" i="12"/>
  <c r="G432" i="12" s="1"/>
  <c r="E448" i="12"/>
  <c r="G448" i="12" s="1"/>
  <c r="E456" i="12"/>
  <c r="G456" i="12" s="1"/>
  <c r="E500" i="12"/>
  <c r="G500" i="12" s="1"/>
  <c r="E591" i="12"/>
  <c r="G591" i="12" s="1"/>
  <c r="E863" i="12"/>
  <c r="G863" i="12" s="1"/>
  <c r="E882" i="12"/>
  <c r="G882" i="12" s="1"/>
  <c r="E895" i="12"/>
  <c r="G895" i="12" s="1"/>
  <c r="E918" i="12"/>
  <c r="G918" i="12" s="1"/>
  <c r="E940" i="12"/>
  <c r="G940" i="12" s="1"/>
  <c r="E947" i="12"/>
  <c r="G947" i="12" s="1"/>
  <c r="E952" i="12"/>
  <c r="G952" i="12" s="1"/>
  <c r="E965" i="12"/>
  <c r="G965" i="12" s="1"/>
  <c r="E1103" i="12"/>
  <c r="G1103" i="12" s="1"/>
  <c r="E1113" i="12"/>
  <c r="G1113" i="12" s="1"/>
  <c r="E1144" i="12"/>
  <c r="G1144" i="12" s="1"/>
  <c r="E1149" i="12"/>
  <c r="G1149" i="12" s="1"/>
  <c r="P1149" i="12" s="1"/>
  <c r="E1199" i="12"/>
  <c r="G1199" i="12" s="1"/>
  <c r="P1199" i="12" s="1"/>
  <c r="E1287" i="12"/>
  <c r="G1287" i="12" s="1"/>
  <c r="E1345" i="12"/>
  <c r="G1345" i="12" s="1"/>
  <c r="E1371" i="12"/>
  <c r="G1371" i="12" s="1"/>
  <c r="E1394" i="12"/>
  <c r="G1394" i="12" s="1"/>
  <c r="P1394" i="12" s="1"/>
  <c r="E1429" i="12"/>
  <c r="G1429" i="12" s="1"/>
  <c r="P1429" i="12" s="1"/>
  <c r="E1439" i="12"/>
  <c r="G1439" i="12" s="1"/>
  <c r="E1449" i="12"/>
  <c r="G1449" i="12" s="1"/>
  <c r="E1515" i="12"/>
  <c r="G1515" i="12" s="1"/>
  <c r="E1600" i="12"/>
  <c r="G1600" i="12" s="1"/>
  <c r="E723" i="12"/>
  <c r="G723" i="12" s="1"/>
  <c r="E859" i="12"/>
  <c r="G859" i="12" s="1"/>
  <c r="E9" i="12"/>
  <c r="G9" i="12" s="1"/>
  <c r="E94" i="12"/>
  <c r="G94" i="12" s="1"/>
  <c r="E150" i="12"/>
  <c r="G150" i="12" s="1"/>
  <c r="E207" i="12"/>
  <c r="G207" i="12" s="1"/>
  <c r="E297" i="12"/>
  <c r="G297" i="12" s="1"/>
  <c r="E332" i="12"/>
  <c r="G332" i="12" s="1"/>
  <c r="E363" i="12"/>
  <c r="G363" i="12" s="1"/>
  <c r="E433" i="12"/>
  <c r="G433" i="12" s="1"/>
  <c r="E449" i="12"/>
  <c r="G449" i="12" s="1"/>
  <c r="E501" i="12"/>
  <c r="G501" i="12" s="1"/>
  <c r="E663" i="12"/>
  <c r="G663" i="12" s="1"/>
  <c r="E26" i="12"/>
  <c r="G26" i="12" s="1"/>
  <c r="E33" i="12"/>
  <c r="G33" i="12" s="1"/>
  <c r="E82" i="12"/>
  <c r="G82" i="12" s="1"/>
  <c r="E118" i="12"/>
  <c r="G118" i="12" s="1"/>
  <c r="E173" i="12"/>
  <c r="G173" i="12" s="1"/>
  <c r="E205" i="12"/>
  <c r="G205" i="12" s="1"/>
  <c r="E233" i="12"/>
  <c r="G233" i="12" s="1"/>
  <c r="E276" i="12"/>
  <c r="G276" i="12" s="1"/>
  <c r="E335" i="12"/>
  <c r="G335" i="12" s="1"/>
  <c r="E342" i="12"/>
  <c r="G342" i="12" s="1"/>
  <c r="E402" i="12"/>
  <c r="G402" i="12" s="1"/>
  <c r="E411" i="12"/>
  <c r="G411" i="12" s="1"/>
  <c r="E457" i="12"/>
  <c r="G457" i="12" s="1"/>
  <c r="E487" i="12"/>
  <c r="G487" i="12" s="1"/>
  <c r="E721" i="12"/>
  <c r="G721" i="12" s="1"/>
  <c r="E1138" i="12"/>
  <c r="G1138" i="12" s="1"/>
  <c r="P1137" i="12"/>
  <c r="E1403" i="12"/>
  <c r="G1403" i="12" s="1"/>
  <c r="P1403" i="12" s="1"/>
  <c r="E198" i="12"/>
  <c r="G198" i="12" s="1"/>
  <c r="E303" i="12"/>
  <c r="G303" i="12" s="1"/>
  <c r="E485" i="12"/>
  <c r="G485" i="12" s="1"/>
  <c r="E651" i="12"/>
  <c r="G651" i="12" s="1"/>
  <c r="E1048" i="12"/>
  <c r="G1048" i="12" s="1"/>
  <c r="E50" i="12"/>
  <c r="G50" i="12" s="1"/>
  <c r="E69" i="12"/>
  <c r="G69" i="12" s="1"/>
  <c r="E100" i="12"/>
  <c r="G100" i="12" s="1"/>
  <c r="E154" i="12"/>
  <c r="G154" i="12" s="1"/>
  <c r="E164" i="12"/>
  <c r="G164" i="12" s="1"/>
  <c r="E188" i="12"/>
  <c r="G188" i="12" s="1"/>
  <c r="E201" i="12"/>
  <c r="G201" i="12" s="1"/>
  <c r="E229" i="12"/>
  <c r="G229" i="12" s="1"/>
  <c r="E246" i="12"/>
  <c r="G246" i="12" s="1"/>
  <c r="E253" i="12"/>
  <c r="G253" i="12" s="1"/>
  <c r="E279" i="12"/>
  <c r="G279" i="12" s="1"/>
  <c r="E377" i="12"/>
  <c r="G377" i="12" s="1"/>
  <c r="E419" i="12"/>
  <c r="G419" i="12" s="1"/>
  <c r="E429" i="12"/>
  <c r="G429" i="12" s="1"/>
  <c r="E437" i="12"/>
  <c r="G437" i="12" s="1"/>
  <c r="E445" i="12"/>
  <c r="G445" i="12" s="1"/>
  <c r="E471" i="12"/>
  <c r="G471" i="12" s="1"/>
  <c r="E519" i="12"/>
  <c r="G519" i="12" s="1"/>
  <c r="E541" i="12"/>
  <c r="G541" i="12" s="1"/>
  <c r="E802" i="12"/>
  <c r="G802" i="12" s="1"/>
  <c r="E1384" i="12"/>
  <c r="G1384" i="12" s="1"/>
  <c r="P1384" i="12" s="1"/>
  <c r="E356" i="12"/>
  <c r="G356" i="12" s="1"/>
  <c r="E116" i="12"/>
  <c r="G116" i="12" s="1"/>
  <c r="E161" i="12"/>
  <c r="G161" i="12" s="1"/>
  <c r="E333" i="12"/>
  <c r="G333" i="12" s="1"/>
  <c r="E480" i="12"/>
  <c r="G480" i="12" s="1"/>
  <c r="E689" i="12"/>
  <c r="G689" i="12" s="1"/>
  <c r="E196" i="12"/>
  <c r="G196" i="12" s="1"/>
  <c r="E372" i="12"/>
  <c r="G372" i="12" s="1"/>
  <c r="E512" i="12"/>
  <c r="G512" i="12" s="1"/>
  <c r="E536" i="12"/>
  <c r="G536" i="12" s="1"/>
  <c r="E1204" i="12"/>
  <c r="G1204" i="12" s="1"/>
  <c r="P1204" i="12" s="1"/>
  <c r="E12" i="12"/>
  <c r="G12" i="12" s="1"/>
  <c r="E38" i="12"/>
  <c r="G38" i="12" s="1"/>
  <c r="E133" i="12"/>
  <c r="G133" i="12" s="1"/>
  <c r="E141" i="12"/>
  <c r="G141" i="12" s="1"/>
  <c r="E260" i="12"/>
  <c r="G260" i="12" s="1"/>
  <c r="E274" i="12"/>
  <c r="G274" i="12" s="1"/>
  <c r="E13" i="12"/>
  <c r="G13" i="12" s="1"/>
  <c r="E117" i="12"/>
  <c r="G117" i="12" s="1"/>
  <c r="E122" i="12"/>
  <c r="G122" i="12" s="1"/>
  <c r="E134" i="12"/>
  <c r="G134" i="12" s="1"/>
  <c r="E157" i="12"/>
  <c r="G157" i="12" s="1"/>
  <c r="E177" i="12"/>
  <c r="G177" i="12" s="1"/>
  <c r="E186" i="12"/>
  <c r="G186" i="12" s="1"/>
  <c r="E334" i="12"/>
  <c r="G334" i="12" s="1"/>
  <c r="E380" i="12"/>
  <c r="G380" i="12" s="1"/>
  <c r="E464" i="12"/>
  <c r="G464" i="12" s="1"/>
  <c r="E469" i="12"/>
  <c r="G469" i="12" s="1"/>
  <c r="E503" i="12"/>
  <c r="G503" i="12" s="1"/>
  <c r="E620" i="12"/>
  <c r="G620" i="12" s="1"/>
  <c r="E728" i="12"/>
  <c r="G728" i="12" s="1"/>
  <c r="E668" i="12"/>
  <c r="G668" i="12" s="1"/>
  <c r="E696" i="12"/>
  <c r="G696" i="12" s="1"/>
  <c r="E807" i="12"/>
  <c r="G807" i="12" s="1"/>
  <c r="E852" i="12"/>
  <c r="G852" i="12" s="1"/>
  <c r="E883" i="12"/>
  <c r="G883" i="12" s="1"/>
  <c r="E896" i="12"/>
  <c r="G896" i="12" s="1"/>
  <c r="E983" i="12"/>
  <c r="G983" i="12" s="1"/>
  <c r="E1234" i="12"/>
  <c r="G1234" i="12" s="1"/>
  <c r="E1277" i="12"/>
  <c r="G1277" i="12" s="1"/>
  <c r="E1289" i="12"/>
  <c r="G1289" i="12" s="1"/>
  <c r="E1616" i="12"/>
  <c r="G1616" i="12" s="1"/>
  <c r="P1616" i="12" s="1"/>
  <c r="B9" i="12"/>
  <c r="B10" i="12" s="1"/>
  <c r="B11" i="12" s="1"/>
  <c r="E47" i="12"/>
  <c r="G47" i="12" s="1"/>
  <c r="E89" i="12"/>
  <c r="G89" i="12" s="1"/>
  <c r="E129" i="12"/>
  <c r="G129" i="12" s="1"/>
  <c r="E183" i="12"/>
  <c r="G183" i="12" s="1"/>
  <c r="E215" i="12"/>
  <c r="G215" i="12" s="1"/>
  <c r="E340" i="12"/>
  <c r="G340" i="12" s="1"/>
  <c r="E347" i="12"/>
  <c r="G347" i="12" s="1"/>
  <c r="E382" i="12"/>
  <c r="G382" i="12" s="1"/>
  <c r="E404" i="12"/>
  <c r="G404" i="12" s="1"/>
  <c r="E415" i="12"/>
  <c r="G415" i="12" s="1"/>
  <c r="E475" i="12"/>
  <c r="G475" i="12" s="1"/>
  <c r="E491" i="12"/>
  <c r="G491" i="12" s="1"/>
  <c r="E496" i="12"/>
  <c r="G496" i="12" s="1"/>
  <c r="E507" i="12"/>
  <c r="G507" i="12" s="1"/>
  <c r="E514" i="12"/>
  <c r="G514" i="12" s="1"/>
  <c r="E523" i="12"/>
  <c r="G523" i="12" s="1"/>
  <c r="E546" i="12"/>
  <c r="G546" i="12" s="1"/>
  <c r="E551" i="12"/>
  <c r="G551" i="12" s="1"/>
  <c r="E556" i="12"/>
  <c r="G556" i="12" s="1"/>
  <c r="E601" i="12"/>
  <c r="G601" i="12" s="1"/>
  <c r="E644" i="12"/>
  <c r="G644" i="12" s="1"/>
  <c r="E656" i="12"/>
  <c r="G656" i="12" s="1"/>
  <c r="E754" i="12"/>
  <c r="G754" i="12" s="1"/>
  <c r="E759" i="12"/>
  <c r="G759" i="12" s="1"/>
  <c r="E790" i="12"/>
  <c r="G790" i="12" s="1"/>
  <c r="E845" i="12"/>
  <c r="G845" i="12" s="1"/>
  <c r="E850" i="12"/>
  <c r="G850" i="12" s="1"/>
  <c r="E978" i="12"/>
  <c r="G978" i="12" s="1"/>
  <c r="E1195" i="12"/>
  <c r="G1195" i="12" s="1"/>
  <c r="P1195" i="12" s="1"/>
  <c r="E1215" i="12"/>
  <c r="G1215" i="12" s="1"/>
  <c r="P1215" i="12" s="1"/>
  <c r="E1386" i="12"/>
  <c r="G1386" i="12" s="1"/>
  <c r="P1386" i="12" s="1"/>
  <c r="P1408" i="12"/>
  <c r="E559" i="12"/>
  <c r="G559" i="12" s="1"/>
  <c r="E640" i="12"/>
  <c r="G640" i="12" s="1"/>
  <c r="E659" i="12"/>
  <c r="G659" i="12" s="1"/>
  <c r="E788" i="12"/>
  <c r="G788" i="12" s="1"/>
  <c r="E830" i="12"/>
  <c r="G830" i="12" s="1"/>
  <c r="E1630" i="12"/>
  <c r="G1630" i="12" s="1"/>
  <c r="P1630" i="12" s="1"/>
  <c r="E1688" i="12"/>
  <c r="G1688" i="12" s="1"/>
  <c r="E1722" i="12"/>
  <c r="G1722" i="12" s="1"/>
  <c r="P1722" i="12" s="1"/>
  <c r="E57" i="12"/>
  <c r="G57" i="12" s="1"/>
  <c r="E85" i="12"/>
  <c r="G85" i="12" s="1"/>
  <c r="E101" i="12"/>
  <c r="G101" i="12" s="1"/>
  <c r="E199" i="12"/>
  <c r="G199" i="12" s="1"/>
  <c r="E343" i="12"/>
  <c r="G343" i="12" s="1"/>
  <c r="E366" i="12"/>
  <c r="G366" i="12" s="1"/>
  <c r="E373" i="12"/>
  <c r="G373" i="12" s="1"/>
  <c r="E416" i="12"/>
  <c r="G416" i="12" s="1"/>
  <c r="E418" i="12"/>
  <c r="G418" i="12" s="1"/>
  <c r="E455" i="12"/>
  <c r="G455" i="12" s="1"/>
  <c r="E499" i="12"/>
  <c r="G499" i="12" s="1"/>
  <c r="E517" i="12"/>
  <c r="G517" i="12" s="1"/>
  <c r="E535" i="12"/>
  <c r="G535" i="12" s="1"/>
  <c r="E569" i="12"/>
  <c r="G569" i="12" s="1"/>
  <c r="E595" i="12"/>
  <c r="G595" i="12" s="1"/>
  <c r="E604" i="12"/>
  <c r="G604" i="12" s="1"/>
  <c r="E611" i="12"/>
  <c r="G611" i="12" s="1"/>
  <c r="E616" i="12"/>
  <c r="G616" i="12" s="1"/>
  <c r="E618" i="12"/>
  <c r="G618" i="12" s="1"/>
  <c r="E629" i="12"/>
  <c r="G629" i="12" s="1"/>
  <c r="E652" i="12"/>
  <c r="G652" i="12" s="1"/>
  <c r="E730" i="12"/>
  <c r="G730" i="12" s="1"/>
  <c r="E740" i="12"/>
  <c r="G740" i="12" s="1"/>
  <c r="E781" i="12"/>
  <c r="G781" i="12" s="1"/>
  <c r="E871" i="12"/>
  <c r="G871" i="12" s="1"/>
  <c r="E1051" i="12"/>
  <c r="G1051" i="12" s="1"/>
  <c r="E1141" i="12"/>
  <c r="G1141" i="12" s="1"/>
  <c r="P1141" i="12" s="1"/>
  <c r="E1146" i="12"/>
  <c r="G1146" i="12" s="1"/>
  <c r="P1146" i="12" s="1"/>
  <c r="E528" i="12"/>
  <c r="G528" i="12" s="1"/>
  <c r="E774" i="12"/>
  <c r="G774" i="12" s="1"/>
  <c r="E838" i="12"/>
  <c r="G838" i="12" s="1"/>
  <c r="E868" i="12"/>
  <c r="G868" i="12" s="1"/>
  <c r="E912" i="12"/>
  <c r="G912" i="12" s="1"/>
  <c r="E1377" i="12"/>
  <c r="G1377" i="12" s="1"/>
  <c r="E636" i="12"/>
  <c r="G636" i="12" s="1"/>
  <c r="E1031" i="12"/>
  <c r="G1031" i="12" s="1"/>
  <c r="E1477" i="12"/>
  <c r="G1477" i="12" s="1"/>
  <c r="E1482" i="12"/>
  <c r="G1482" i="12" s="1"/>
  <c r="E1528" i="12"/>
  <c r="G1528" i="12" s="1"/>
  <c r="E581" i="12"/>
  <c r="G581" i="12" s="1"/>
  <c r="E633" i="12"/>
  <c r="G633" i="12" s="1"/>
  <c r="E745" i="12"/>
  <c r="G745" i="12" s="1"/>
  <c r="E876" i="12"/>
  <c r="G876" i="12" s="1"/>
  <c r="E172" i="12"/>
  <c r="G172" i="12" s="1"/>
  <c r="E374" i="12"/>
  <c r="G374" i="12" s="1"/>
  <c r="E520" i="12"/>
  <c r="G520" i="12" s="1"/>
  <c r="E818" i="12"/>
  <c r="G818" i="12" s="1"/>
  <c r="E864" i="12"/>
  <c r="G864" i="12" s="1"/>
  <c r="E890" i="12"/>
  <c r="G890" i="12" s="1"/>
  <c r="E932" i="12"/>
  <c r="G932" i="12" s="1"/>
  <c r="P1238" i="12"/>
  <c r="E1467" i="12"/>
  <c r="G1467" i="12" s="1"/>
  <c r="P1467" i="12" s="1"/>
  <c r="E467" i="12"/>
  <c r="G467" i="12" s="1"/>
  <c r="E483" i="12"/>
  <c r="G483" i="12" s="1"/>
  <c r="E515" i="12"/>
  <c r="G515" i="12" s="1"/>
  <c r="E539" i="12"/>
  <c r="G539" i="12" s="1"/>
  <c r="E561" i="12"/>
  <c r="G561" i="12" s="1"/>
  <c r="E585" i="12"/>
  <c r="G585" i="12" s="1"/>
  <c r="E694" i="12"/>
  <c r="G694" i="12" s="1"/>
  <c r="E708" i="12"/>
  <c r="G708" i="12" s="1"/>
  <c r="E752" i="12"/>
  <c r="G752" i="12" s="1"/>
  <c r="E757" i="12"/>
  <c r="G757" i="12" s="1"/>
  <c r="E843" i="12"/>
  <c r="G843" i="12" s="1"/>
  <c r="E848" i="12"/>
  <c r="G848" i="12" s="1"/>
  <c r="E862" i="12"/>
  <c r="G862" i="12" s="1"/>
  <c r="E908" i="12"/>
  <c r="G908" i="12" s="1"/>
  <c r="E933" i="12"/>
  <c r="G933" i="12" s="1"/>
  <c r="E964" i="12"/>
  <c r="G964" i="12" s="1"/>
  <c r="E986" i="12"/>
  <c r="G986" i="12" s="1"/>
  <c r="E1029" i="12"/>
  <c r="G1029" i="12" s="1"/>
  <c r="E1067" i="12"/>
  <c r="G1067" i="12" s="1"/>
  <c r="P1067" i="12" s="1"/>
  <c r="E1320" i="12"/>
  <c r="G1320" i="12" s="1"/>
  <c r="P1320" i="12" s="1"/>
  <c r="E1441" i="12"/>
  <c r="G1441" i="12" s="1"/>
  <c r="E1495" i="12"/>
  <c r="G1495" i="12" s="1"/>
  <c r="P1495" i="12" s="1"/>
  <c r="E1597" i="12"/>
  <c r="G1597" i="12" s="1"/>
  <c r="E1052" i="12"/>
  <c r="G1052" i="12" s="1"/>
  <c r="E1083" i="12"/>
  <c r="G1083" i="12" s="1"/>
  <c r="P1083" i="12" s="1"/>
  <c r="E1273" i="12"/>
  <c r="G1273" i="12" s="1"/>
  <c r="P1273" i="12" s="1"/>
  <c r="E1519" i="12"/>
  <c r="G1519" i="12" s="1"/>
  <c r="P1519" i="12" s="1"/>
  <c r="E762" i="12"/>
  <c r="G762" i="12" s="1"/>
  <c r="E778" i="12"/>
  <c r="G778" i="12" s="1"/>
  <c r="E812" i="12"/>
  <c r="G812" i="12" s="1"/>
  <c r="E853" i="12"/>
  <c r="G853" i="12" s="1"/>
  <c r="E877" i="12"/>
  <c r="G877" i="12" s="1"/>
  <c r="E923" i="12"/>
  <c r="G923" i="12" s="1"/>
  <c r="E1037" i="12"/>
  <c r="G1037" i="12" s="1"/>
  <c r="E1169" i="12"/>
  <c r="G1169" i="12" s="1"/>
  <c r="P1169" i="12" s="1"/>
  <c r="E1437" i="12"/>
  <c r="G1437" i="12" s="1"/>
  <c r="P1437" i="12" s="1"/>
  <c r="E1493" i="12"/>
  <c r="G1493" i="12" s="1"/>
  <c r="E746" i="12"/>
  <c r="G746" i="12" s="1"/>
  <c r="E760" i="12"/>
  <c r="G760" i="12" s="1"/>
  <c r="E870" i="12"/>
  <c r="G870" i="12" s="1"/>
  <c r="E880" i="12"/>
  <c r="G880" i="12" s="1"/>
  <c r="E892" i="12"/>
  <c r="G892" i="12" s="1"/>
  <c r="E1223" i="12"/>
  <c r="G1223" i="12" s="1"/>
  <c r="E1263" i="12"/>
  <c r="G1263" i="12" s="1"/>
  <c r="P1439" i="12"/>
  <c r="E1447" i="12"/>
  <c r="G1447" i="12" s="1"/>
  <c r="P1447" i="12" s="1"/>
  <c r="E672" i="12"/>
  <c r="G672" i="12" s="1"/>
  <c r="E692" i="12"/>
  <c r="G692" i="12" s="1"/>
  <c r="E704" i="12"/>
  <c r="G704" i="12" s="1"/>
  <c r="E724" i="12"/>
  <c r="G724" i="12" s="1"/>
  <c r="E738" i="12"/>
  <c r="G738" i="12" s="1"/>
  <c r="E748" i="12"/>
  <c r="G748" i="12" s="1"/>
  <c r="E764" i="12"/>
  <c r="G764" i="12" s="1"/>
  <c r="E768" i="12"/>
  <c r="G768" i="12" s="1"/>
  <c r="E851" i="12"/>
  <c r="G851" i="12" s="1"/>
  <c r="E901" i="12"/>
  <c r="G901" i="12" s="1"/>
  <c r="E916" i="12"/>
  <c r="G916" i="12" s="1"/>
  <c r="E929" i="12"/>
  <c r="G929" i="12" s="1"/>
  <c r="E939" i="12"/>
  <c r="G939" i="12" s="1"/>
  <c r="E946" i="12"/>
  <c r="G946" i="12" s="1"/>
  <c r="E955" i="12"/>
  <c r="G955" i="12" s="1"/>
  <c r="E962" i="12"/>
  <c r="G962" i="12" s="1"/>
  <c r="E971" i="12"/>
  <c r="G971" i="12" s="1"/>
  <c r="E976" i="12"/>
  <c r="G976" i="12" s="1"/>
  <c r="E1047" i="12"/>
  <c r="G1047" i="12" s="1"/>
  <c r="E1056" i="12"/>
  <c r="G1056" i="12" s="1"/>
  <c r="E1061" i="12"/>
  <c r="G1061" i="12" s="1"/>
  <c r="E1094" i="12"/>
  <c r="G1094" i="12" s="1"/>
  <c r="P1094" i="12" s="1"/>
  <c r="E1099" i="12"/>
  <c r="G1099" i="12" s="1"/>
  <c r="P1099" i="12" s="1"/>
  <c r="P1107" i="12"/>
  <c r="E1185" i="12"/>
  <c r="G1185" i="12" s="1"/>
  <c r="P1185" i="12" s="1"/>
  <c r="E1228" i="12"/>
  <c r="G1228" i="12" s="1"/>
  <c r="P1228" i="12" s="1"/>
  <c r="E1295" i="12"/>
  <c r="G1295" i="12" s="1"/>
  <c r="P1448" i="12"/>
  <c r="E1491" i="12"/>
  <c r="G1491" i="12" s="1"/>
  <c r="E1531" i="12"/>
  <c r="G1531" i="12" s="1"/>
  <c r="E1579" i="12"/>
  <c r="G1579" i="12" s="1"/>
  <c r="P1579" i="12" s="1"/>
  <c r="E1636" i="12"/>
  <c r="G1636" i="12" s="1"/>
  <c r="P1636" i="12" s="1"/>
  <c r="E1660" i="12"/>
  <c r="G1660" i="12" s="1"/>
  <c r="P1720" i="12"/>
  <c r="E875" i="12"/>
  <c r="G875" i="12" s="1"/>
  <c r="E884" i="12"/>
  <c r="G884" i="12" s="1"/>
  <c r="E979" i="12"/>
  <c r="G979" i="12" s="1"/>
  <c r="E1015" i="12"/>
  <c r="G1015" i="12" s="1"/>
  <c r="E1036" i="12"/>
  <c r="G1036" i="12" s="1"/>
  <c r="P1075" i="12"/>
  <c r="E1077" i="12"/>
  <c r="G1077" i="12" s="1"/>
  <c r="E1100" i="12"/>
  <c r="G1100" i="12" s="1"/>
  <c r="P1100" i="12" s="1"/>
  <c r="E1118" i="12"/>
  <c r="G1118" i="12" s="1"/>
  <c r="P1118" i="12" s="1"/>
  <c r="E1176" i="12"/>
  <c r="G1176" i="12" s="1"/>
  <c r="E1239" i="12"/>
  <c r="G1239" i="12" s="1"/>
  <c r="P1278" i="12"/>
  <c r="E1303" i="12"/>
  <c r="G1303" i="12" s="1"/>
  <c r="E1336" i="12"/>
  <c r="G1336" i="12" s="1"/>
  <c r="P1336" i="12" s="1"/>
  <c r="E1353" i="12"/>
  <c r="G1353" i="12" s="1"/>
  <c r="P1353" i="12" s="1"/>
  <c r="E1392" i="12"/>
  <c r="G1392" i="12" s="1"/>
  <c r="P1392" i="12" s="1"/>
  <c r="E1397" i="12"/>
  <c r="G1397" i="12" s="1"/>
  <c r="P1397" i="12" s="1"/>
  <c r="E1499" i="12"/>
  <c r="G1499" i="12" s="1"/>
  <c r="P1499" i="12" s="1"/>
  <c r="E1540" i="12"/>
  <c r="G1540" i="12" s="1"/>
  <c r="P1576" i="12"/>
  <c r="E1651" i="12"/>
  <c r="G1651" i="12" s="1"/>
  <c r="E1699" i="12"/>
  <c r="G1699" i="12" s="1"/>
  <c r="P1231" i="12"/>
  <c r="E1512" i="12"/>
  <c r="G1512" i="12" s="1"/>
  <c r="P1512" i="12" s="1"/>
  <c r="E1561" i="12"/>
  <c r="G1561" i="12" s="1"/>
  <c r="E900" i="12"/>
  <c r="G900" i="12" s="1"/>
  <c r="E980" i="12"/>
  <c r="G980" i="12" s="1"/>
  <c r="E1046" i="12"/>
  <c r="G1046" i="12" s="1"/>
  <c r="P1077" i="12"/>
  <c r="E1088" i="12"/>
  <c r="G1088" i="12" s="1"/>
  <c r="P1088" i="12" s="1"/>
  <c r="E1093" i="12"/>
  <c r="G1093" i="12" s="1"/>
  <c r="P1093" i="12" s="1"/>
  <c r="P1148" i="12"/>
  <c r="E1232" i="12"/>
  <c r="G1232" i="12" s="1"/>
  <c r="P1232" i="12" s="1"/>
  <c r="E1376" i="12"/>
  <c r="G1376" i="12" s="1"/>
  <c r="P1376" i="12" s="1"/>
  <c r="E1645" i="12"/>
  <c r="G1645" i="12" s="1"/>
  <c r="P1645" i="12" s="1"/>
  <c r="P1651" i="12"/>
  <c r="E999" i="12"/>
  <c r="G999" i="12" s="1"/>
  <c r="E1071" i="12"/>
  <c r="G1071" i="12" s="1"/>
  <c r="E1076" i="12"/>
  <c r="G1076" i="12" s="1"/>
  <c r="P1076" i="12" s="1"/>
  <c r="E1117" i="12"/>
  <c r="G1117" i="12" s="1"/>
  <c r="P1117" i="12" s="1"/>
  <c r="E1126" i="12"/>
  <c r="G1126" i="12" s="1"/>
  <c r="P1126" i="12" s="1"/>
  <c r="E1160" i="12"/>
  <c r="G1160" i="12" s="1"/>
  <c r="P1160" i="12" s="1"/>
  <c r="P1181" i="12"/>
  <c r="E1186" i="12"/>
  <c r="G1186" i="12" s="1"/>
  <c r="P1186" i="12" s="1"/>
  <c r="E1253" i="12"/>
  <c r="G1253" i="12" s="1"/>
  <c r="E1267" i="12"/>
  <c r="G1267" i="12" s="1"/>
  <c r="E1293" i="12"/>
  <c r="G1293" i="12" s="1"/>
  <c r="E1307" i="12"/>
  <c r="G1307" i="12" s="1"/>
  <c r="P1307" i="12" s="1"/>
  <c r="E1379" i="12"/>
  <c r="G1379" i="12" s="1"/>
  <c r="P1379" i="12" s="1"/>
  <c r="E1459" i="12"/>
  <c r="G1459" i="12" s="1"/>
  <c r="P1459" i="12" s="1"/>
  <c r="E1481" i="12"/>
  <c r="G1481" i="12" s="1"/>
  <c r="P1481" i="12" s="1"/>
  <c r="P1483" i="12"/>
  <c r="E1504" i="12"/>
  <c r="G1504" i="12" s="1"/>
  <c r="P1504" i="12" s="1"/>
  <c r="E1539" i="12"/>
  <c r="G1539" i="12" s="1"/>
  <c r="P1539" i="12" s="1"/>
  <c r="E1672" i="12"/>
  <c r="G1672" i="12" s="1"/>
  <c r="P1672" i="12" s="1"/>
  <c r="E1675" i="12"/>
  <c r="G1675" i="12" s="1"/>
  <c r="E1125" i="12"/>
  <c r="G1125" i="12" s="1"/>
  <c r="P1125" i="12" s="1"/>
  <c r="E1136" i="12"/>
  <c r="G1136" i="12" s="1"/>
  <c r="E1142" i="12"/>
  <c r="G1142" i="12" s="1"/>
  <c r="E1159" i="12"/>
  <c r="G1159" i="12" s="1"/>
  <c r="P1167" i="12"/>
  <c r="E1282" i="12"/>
  <c r="G1282" i="12" s="1"/>
  <c r="P1282" i="12" s="1"/>
  <c r="E1355" i="12"/>
  <c r="G1355" i="12" s="1"/>
  <c r="P1355" i="12" s="1"/>
  <c r="E1458" i="12"/>
  <c r="G1458" i="12" s="1"/>
  <c r="P1458" i="12" s="1"/>
  <c r="P1470" i="12"/>
  <c r="E1473" i="12"/>
  <c r="G1473" i="12" s="1"/>
  <c r="P1473" i="12" s="1"/>
  <c r="E1475" i="12"/>
  <c r="G1475" i="12" s="1"/>
  <c r="P1475" i="12" s="1"/>
  <c r="E1489" i="12"/>
  <c r="G1489" i="12" s="1"/>
  <c r="P1489" i="12" s="1"/>
  <c r="P1491" i="12"/>
  <c r="E1564" i="12"/>
  <c r="G1564" i="12" s="1"/>
  <c r="P1570" i="12"/>
  <c r="E1582" i="12"/>
  <c r="G1582" i="12" s="1"/>
  <c r="P1582" i="12" s="1"/>
  <c r="E1654" i="12"/>
  <c r="G1654" i="12" s="1"/>
  <c r="P1654" i="12" s="1"/>
  <c r="E1696" i="12"/>
  <c r="G1696" i="12" s="1"/>
  <c r="P1696" i="12" s="1"/>
  <c r="E1729" i="12"/>
  <c r="G1729" i="12" s="1"/>
  <c r="P1161" i="12"/>
  <c r="P1165" i="12"/>
  <c r="P1338" i="12"/>
  <c r="E1639" i="12"/>
  <c r="G1639" i="12" s="1"/>
  <c r="P1639" i="12" s="1"/>
  <c r="E1128" i="12"/>
  <c r="G1128" i="12" s="1"/>
  <c r="E1192" i="12"/>
  <c r="G1192" i="12" s="1"/>
  <c r="P1192" i="12" s="1"/>
  <c r="E1222" i="12"/>
  <c r="G1222" i="12" s="1"/>
  <c r="P1222" i="12" s="1"/>
  <c r="E1269" i="12"/>
  <c r="G1269" i="12" s="1"/>
  <c r="E1309" i="12"/>
  <c r="G1309" i="12" s="1"/>
  <c r="E1518" i="12"/>
  <c r="G1518" i="12" s="1"/>
  <c r="P1518" i="12" s="1"/>
  <c r="P1531" i="12"/>
  <c r="E1552" i="12"/>
  <c r="G1552" i="12" s="1"/>
  <c r="K217" i="10"/>
  <c r="K464" i="10"/>
  <c r="K470" i="10"/>
  <c r="K473" i="10"/>
  <c r="K656" i="10"/>
  <c r="K664" i="10"/>
  <c r="K673" i="10"/>
  <c r="K742" i="10"/>
  <c r="K752" i="10"/>
  <c r="K838" i="10"/>
  <c r="K848" i="10"/>
  <c r="K854" i="10"/>
  <c r="K856" i="10"/>
  <c r="K857" i="10"/>
  <c r="K865" i="10"/>
  <c r="K934" i="10"/>
  <c r="K937" i="10"/>
  <c r="K943" i="10"/>
  <c r="K944" i="10"/>
  <c r="K965" i="10"/>
  <c r="K968" i="10"/>
  <c r="K970" i="10"/>
  <c r="K976" i="10"/>
  <c r="K995" i="10"/>
  <c r="K1043" i="10"/>
  <c r="K1058" i="10"/>
  <c r="K1074" i="10"/>
  <c r="K1081" i="10"/>
  <c r="K1103" i="10"/>
  <c r="D1617" i="12"/>
  <c r="E1617" i="12" s="1"/>
  <c r="G1617" i="12" s="1"/>
  <c r="I1618" i="10"/>
  <c r="D1650" i="12"/>
  <c r="I1651" i="10"/>
  <c r="E107" i="12"/>
  <c r="G107" i="12" s="1"/>
  <c r="E296" i="12"/>
  <c r="G296" i="12" s="1"/>
  <c r="E494" i="12"/>
  <c r="G494" i="12" s="1"/>
  <c r="K144" i="10"/>
  <c r="K167" i="10"/>
  <c r="K198" i="10"/>
  <c r="K200" i="10"/>
  <c r="K240" i="10"/>
  <c r="K130" i="10"/>
  <c r="K131" i="10"/>
  <c r="K137" i="10"/>
  <c r="K261" i="10"/>
  <c r="K149" i="10"/>
  <c r="K271" i="10"/>
  <c r="K155" i="10"/>
  <c r="K157" i="10"/>
  <c r="K164" i="10"/>
  <c r="K206" i="10"/>
  <c r="K218" i="10"/>
  <c r="K340" i="10"/>
  <c r="K224" i="10"/>
  <c r="K226" i="10"/>
  <c r="K227" i="10"/>
  <c r="K233" i="10"/>
  <c r="K357" i="10"/>
  <c r="K245" i="10"/>
  <c r="K367" i="10"/>
  <c r="K251" i="10"/>
  <c r="K253" i="10"/>
  <c r="K260" i="10"/>
  <c r="K302" i="10"/>
  <c r="K314" i="10"/>
  <c r="K436" i="10"/>
  <c r="K320" i="10"/>
  <c r="K322" i="10"/>
  <c r="K329" i="10"/>
  <c r="K453" i="10"/>
  <c r="K341" i="10"/>
  <c r="K463" i="10"/>
  <c r="K347" i="10"/>
  <c r="K349" i="10"/>
  <c r="K356" i="10"/>
  <c r="K398" i="10"/>
  <c r="K410" i="10"/>
  <c r="K532" i="10"/>
  <c r="K416" i="10"/>
  <c r="K418" i="10"/>
  <c r="K425" i="10"/>
  <c r="K549" i="10"/>
  <c r="K437" i="10"/>
  <c r="K559" i="10"/>
  <c r="K443" i="10"/>
  <c r="K445" i="10"/>
  <c r="K452" i="10"/>
  <c r="K494" i="10"/>
  <c r="K506" i="10"/>
  <c r="K628" i="10"/>
  <c r="K512" i="10"/>
  <c r="K514" i="10"/>
  <c r="K521" i="10"/>
  <c r="K645" i="10"/>
  <c r="K533" i="10"/>
  <c r="K655" i="10"/>
  <c r="K539" i="10"/>
  <c r="K541" i="10"/>
  <c r="K548" i="10"/>
  <c r="K590" i="10"/>
  <c r="K602" i="10"/>
  <c r="K724" i="10"/>
  <c r="K608" i="10"/>
  <c r="K610" i="10"/>
  <c r="K617" i="10"/>
  <c r="K741" i="10"/>
  <c r="K629" i="10"/>
  <c r="K751" i="10"/>
  <c r="K635" i="10"/>
  <c r="K637" i="10"/>
  <c r="K644" i="10"/>
  <c r="K686" i="10"/>
  <c r="K698" i="10"/>
  <c r="K820" i="10"/>
  <c r="K704" i="10"/>
  <c r="K706" i="10"/>
  <c r="K713" i="10"/>
  <c r="K837" i="10"/>
  <c r="K725" i="10"/>
  <c r="K847" i="10"/>
  <c r="K731" i="10"/>
  <c r="K733" i="10"/>
  <c r="K740" i="10"/>
  <c r="K897" i="10"/>
  <c r="K782" i="10"/>
  <c r="K794" i="10"/>
  <c r="K916" i="10"/>
  <c r="K800" i="10"/>
  <c r="K802" i="10"/>
  <c r="K924" i="10"/>
  <c r="K809" i="10"/>
  <c r="K932" i="10"/>
  <c r="K933" i="10"/>
  <c r="K821" i="10"/>
  <c r="K827" i="10"/>
  <c r="K829" i="10"/>
  <c r="K952" i="10"/>
  <c r="K950" i="10"/>
  <c r="K836" i="10"/>
  <c r="K990" i="10"/>
  <c r="K1003" i="10"/>
  <c r="K890" i="10"/>
  <c r="K896" i="10"/>
  <c r="K898" i="10"/>
  <c r="K1019" i="10"/>
  <c r="K1028" i="10"/>
  <c r="K1030" i="10"/>
  <c r="K917" i="10"/>
  <c r="K1041" i="10"/>
  <c r="K923" i="10"/>
  <c r="K925" i="10"/>
  <c r="K1046" i="10"/>
  <c r="K939" i="10"/>
  <c r="K1068" i="10"/>
  <c r="K958" i="10"/>
  <c r="K960" i="10"/>
  <c r="K1000" i="10"/>
  <c r="K1006" i="10"/>
  <c r="K1021" i="10"/>
  <c r="K1034" i="10"/>
  <c r="K1048" i="10"/>
  <c r="K1063" i="10"/>
  <c r="K1071" i="10"/>
  <c r="K1079" i="10"/>
  <c r="K1086" i="10"/>
  <c r="D1614" i="12"/>
  <c r="E1614" i="12" s="1"/>
  <c r="G1614" i="12" s="1"/>
  <c r="I1615" i="10"/>
  <c r="K146" i="10"/>
  <c r="K148" i="10"/>
  <c r="K242" i="10"/>
  <c r="K244" i="10"/>
  <c r="K286" i="10"/>
  <c r="K170" i="10"/>
  <c r="K292" i="10"/>
  <c r="K179" i="10"/>
  <c r="K186" i="10"/>
  <c r="K188" i="10"/>
  <c r="K313" i="10"/>
  <c r="K197" i="10"/>
  <c r="K319" i="10"/>
  <c r="K382" i="10"/>
  <c r="K266" i="10"/>
  <c r="K388" i="10"/>
  <c r="K275" i="10"/>
  <c r="K282" i="10"/>
  <c r="K284" i="10"/>
  <c r="K409" i="10"/>
  <c r="K293" i="10"/>
  <c r="K415" i="10"/>
  <c r="K478" i="10"/>
  <c r="K362" i="10"/>
  <c r="K484" i="10"/>
  <c r="K371" i="10"/>
  <c r="K378" i="10"/>
  <c r="K380" i="10"/>
  <c r="K505" i="10"/>
  <c r="K389" i="10"/>
  <c r="K511" i="10"/>
  <c r="K574" i="10"/>
  <c r="K458" i="10"/>
  <c r="K580" i="10"/>
  <c r="K467" i="10"/>
  <c r="K474" i="10"/>
  <c r="K476" i="10"/>
  <c r="K601" i="10"/>
  <c r="K485" i="10"/>
  <c r="K607" i="10"/>
  <c r="K670" i="10"/>
  <c r="K554" i="10"/>
  <c r="K676" i="10"/>
  <c r="K563" i="10"/>
  <c r="K570" i="10"/>
  <c r="K572" i="10"/>
  <c r="K697" i="10"/>
  <c r="K581" i="10"/>
  <c r="K703" i="10"/>
  <c r="K766" i="10"/>
  <c r="K650" i="10"/>
  <c r="K772" i="10"/>
  <c r="K659" i="10"/>
  <c r="K666" i="10"/>
  <c r="K668" i="10"/>
  <c r="K793" i="10"/>
  <c r="K677" i="10"/>
  <c r="K799" i="10"/>
  <c r="K862" i="10"/>
  <c r="K746" i="10"/>
  <c r="K868" i="10"/>
  <c r="K755" i="10"/>
  <c r="K762" i="10"/>
  <c r="K764" i="10"/>
  <c r="K889" i="10"/>
  <c r="K773" i="10"/>
  <c r="K895" i="10"/>
  <c r="K935" i="10"/>
  <c r="K842" i="10"/>
  <c r="K964" i="10"/>
  <c r="K851" i="10"/>
  <c r="K858" i="10"/>
  <c r="K860" i="10"/>
  <c r="K869" i="10"/>
  <c r="K992" i="10"/>
  <c r="K1056" i="10"/>
  <c r="K938" i="10"/>
  <c r="K1072" i="10"/>
  <c r="K963" i="10"/>
  <c r="K1084" i="10"/>
  <c r="K1087" i="10"/>
  <c r="K985" i="10"/>
  <c r="K1026" i="10"/>
  <c r="K1042" i="10"/>
  <c r="K1049" i="10"/>
  <c r="K1091" i="10"/>
  <c r="K1096" i="10"/>
  <c r="D1728" i="12"/>
  <c r="E1728" i="12" s="1"/>
  <c r="G1728" i="12" s="1"/>
  <c r="I1729" i="10"/>
  <c r="K262" i="10"/>
  <c r="K280" i="10"/>
  <c r="K368" i="10"/>
  <c r="K376" i="10"/>
  <c r="K550" i="10"/>
  <c r="K566" i="10"/>
  <c r="K569" i="10"/>
  <c r="K577" i="10"/>
  <c r="K646" i="10"/>
  <c r="K758" i="10"/>
  <c r="K760" i="10"/>
  <c r="K761" i="10"/>
  <c r="K769" i="10"/>
  <c r="K134" i="10"/>
  <c r="K265" i="10"/>
  <c r="K204" i="10"/>
  <c r="K210" i="10"/>
  <c r="K230" i="10"/>
  <c r="K361" i="10"/>
  <c r="K257" i="10"/>
  <c r="K299" i="10"/>
  <c r="K440" i="10"/>
  <c r="K327" i="10"/>
  <c r="K354" i="10"/>
  <c r="K393" i="10"/>
  <c r="K526" i="10"/>
  <c r="K422" i="10"/>
  <c r="K447" i="10"/>
  <c r="K492" i="10"/>
  <c r="K632" i="10"/>
  <c r="K518" i="10"/>
  <c r="K649" i="10"/>
  <c r="K585" i="10"/>
  <c r="K588" i="10"/>
  <c r="K594" i="10"/>
  <c r="K615" i="10"/>
  <c r="K623" i="10"/>
  <c r="K639" i="10"/>
  <c r="K814" i="10"/>
  <c r="K708" i="10"/>
  <c r="K711" i="10"/>
  <c r="K737" i="10"/>
  <c r="K779" i="10"/>
  <c r="K780" i="10"/>
  <c r="K786" i="10"/>
  <c r="K804" i="10"/>
  <c r="K807" i="10"/>
  <c r="K956" i="10"/>
  <c r="K966" i="10"/>
  <c r="K1018" i="10"/>
  <c r="K903" i="10"/>
  <c r="K911" i="10"/>
  <c r="K927" i="10"/>
  <c r="K1052" i="10"/>
  <c r="K1050" i="10"/>
  <c r="K1051" i="10"/>
  <c r="K951" i="10"/>
  <c r="K1054" i="10"/>
  <c r="D1725" i="12"/>
  <c r="E1725" i="12" s="1"/>
  <c r="G1725" i="12" s="1"/>
  <c r="I1726" i="10"/>
  <c r="K177" i="10"/>
  <c r="K386" i="10"/>
  <c r="K270" i="10"/>
  <c r="K279" i="10"/>
  <c r="K488" i="10"/>
  <c r="K578" i="10"/>
  <c r="K465" i="10"/>
  <c r="K483" i="10"/>
  <c r="K674" i="10"/>
  <c r="K561" i="10"/>
  <c r="K648" i="10"/>
  <c r="K776" i="10"/>
  <c r="K866" i="10"/>
  <c r="K893" i="10"/>
  <c r="K840" i="10"/>
  <c r="K971" i="10"/>
  <c r="K1009" i="10"/>
  <c r="K1036" i="10"/>
  <c r="K1073" i="10"/>
  <c r="K1092" i="10"/>
  <c r="K1100" i="10"/>
  <c r="K1059" i="10"/>
  <c r="E621" i="12"/>
  <c r="G621" i="12" s="1"/>
  <c r="K165" i="10"/>
  <c r="K221" i="10"/>
  <c r="K129" i="10"/>
  <c r="K136" i="10"/>
  <c r="K138" i="10"/>
  <c r="K139" i="10"/>
  <c r="K263" i="10"/>
  <c r="K147" i="10"/>
  <c r="K269" i="10"/>
  <c r="K156" i="10"/>
  <c r="K163" i="10"/>
  <c r="K205" i="10"/>
  <c r="K207" i="10"/>
  <c r="K208" i="10"/>
  <c r="K216" i="10"/>
  <c r="K338" i="10"/>
  <c r="K225" i="10"/>
  <c r="K232" i="10"/>
  <c r="K234" i="10"/>
  <c r="K235" i="10"/>
  <c r="K359" i="10"/>
  <c r="K243" i="10"/>
  <c r="K365" i="10"/>
  <c r="K252" i="10"/>
  <c r="K259" i="10"/>
  <c r="K301" i="10"/>
  <c r="K303" i="10"/>
  <c r="K304" i="10"/>
  <c r="K312" i="10"/>
  <c r="K434" i="10"/>
  <c r="K321" i="10"/>
  <c r="K328" i="10"/>
  <c r="K330" i="10"/>
  <c r="K331" i="10"/>
  <c r="K455" i="10"/>
  <c r="K339" i="10"/>
  <c r="K461" i="10"/>
  <c r="K348" i="10"/>
  <c r="K355" i="10"/>
  <c r="K397" i="10"/>
  <c r="K399" i="10"/>
  <c r="K400" i="10"/>
  <c r="K408" i="10"/>
  <c r="K530" i="10"/>
  <c r="K417" i="10"/>
  <c r="K424" i="10"/>
  <c r="K426" i="10"/>
  <c r="K427" i="10"/>
  <c r="K551" i="10"/>
  <c r="K435" i="10"/>
  <c r="K557" i="10"/>
  <c r="K444" i="10"/>
  <c r="K451" i="10"/>
  <c r="K493" i="10"/>
  <c r="K495" i="10"/>
  <c r="K504" i="10"/>
  <c r="K626" i="10"/>
  <c r="K513" i="10"/>
  <c r="K520" i="10"/>
  <c r="K522" i="10"/>
  <c r="K523" i="10"/>
  <c r="K525" i="10"/>
  <c r="K647" i="10"/>
  <c r="K531" i="10"/>
  <c r="K653" i="10"/>
  <c r="K540" i="10"/>
  <c r="K547" i="10"/>
  <c r="K589" i="10"/>
  <c r="K591" i="10"/>
  <c r="K600" i="10"/>
  <c r="K722" i="10"/>
  <c r="K609" i="10"/>
  <c r="K616" i="10"/>
  <c r="K618" i="10"/>
  <c r="K619" i="10"/>
  <c r="K743" i="10"/>
  <c r="K627" i="10"/>
  <c r="K749" i="10"/>
  <c r="K636" i="10"/>
  <c r="K643" i="10"/>
  <c r="K685" i="10"/>
  <c r="K687" i="10"/>
  <c r="K688" i="10"/>
  <c r="K696" i="10"/>
  <c r="K818" i="10"/>
  <c r="K705" i="10"/>
  <c r="K712" i="10"/>
  <c r="K714" i="10"/>
  <c r="K715" i="10"/>
  <c r="K839" i="10"/>
  <c r="K723" i="10"/>
  <c r="K845" i="10"/>
  <c r="K732" i="10"/>
  <c r="K739" i="10"/>
  <c r="K781" i="10"/>
  <c r="K783" i="10"/>
  <c r="K905" i="10"/>
  <c r="K792" i="10"/>
  <c r="K914" i="10"/>
  <c r="K801" i="10"/>
  <c r="K808" i="10"/>
  <c r="K810" i="10"/>
  <c r="K811" i="10"/>
  <c r="K813" i="10"/>
  <c r="K819" i="10"/>
  <c r="K942" i="10"/>
  <c r="K828" i="10"/>
  <c r="K835" i="10"/>
  <c r="K982" i="10"/>
  <c r="K993" i="10"/>
  <c r="K877" i="10"/>
  <c r="K879" i="10"/>
  <c r="K880" i="10"/>
  <c r="K888" i="10"/>
  <c r="K1020" i="10"/>
  <c r="K904" i="10"/>
  <c r="K906" i="10"/>
  <c r="K907" i="10"/>
  <c r="K915" i="10"/>
  <c r="K931" i="10"/>
  <c r="K1060" i="10"/>
  <c r="K946" i="10"/>
  <c r="K1082" i="10"/>
  <c r="K979" i="10"/>
  <c r="K999" i="10"/>
  <c r="K1007" i="10"/>
  <c r="K1015" i="10"/>
  <c r="K1022" i="10"/>
  <c r="K1064" i="10"/>
  <c r="K1085" i="10"/>
  <c r="K1097" i="10"/>
  <c r="K1102" i="10"/>
  <c r="D1703" i="12"/>
  <c r="E1703" i="12" s="1"/>
  <c r="G1703" i="12" s="1"/>
  <c r="I1704" i="10"/>
  <c r="E434" i="12"/>
  <c r="G434" i="12" s="1"/>
  <c r="E450" i="12"/>
  <c r="G450" i="12" s="1"/>
  <c r="K182" i="10"/>
  <c r="K185" i="10"/>
  <c r="K193" i="10"/>
  <c r="K278" i="10"/>
  <c r="K405" i="10"/>
  <c r="K560" i="10"/>
  <c r="K568" i="10"/>
  <c r="K152" i="10"/>
  <c r="K175" i="10"/>
  <c r="K213" i="10"/>
  <c r="K132" i="10"/>
  <c r="K159" i="10"/>
  <c r="K201" i="10"/>
  <c r="K334" i="10"/>
  <c r="K228" i="10"/>
  <c r="K258" i="10"/>
  <c r="K430" i="10"/>
  <c r="K324" i="10"/>
  <c r="K335" i="10"/>
  <c r="K351" i="10"/>
  <c r="K395" i="10"/>
  <c r="K536" i="10"/>
  <c r="K423" i="10"/>
  <c r="K431" i="10"/>
  <c r="K450" i="10"/>
  <c r="K491" i="10"/>
  <c r="K498" i="10"/>
  <c r="K516" i="10"/>
  <c r="K543" i="10"/>
  <c r="K545" i="10"/>
  <c r="K587" i="10"/>
  <c r="K728" i="10"/>
  <c r="K614" i="10"/>
  <c r="K642" i="10"/>
  <c r="K683" i="10"/>
  <c r="K824" i="10"/>
  <c r="K710" i="10"/>
  <c r="K719" i="10"/>
  <c r="K735" i="10"/>
  <c r="K901" i="10"/>
  <c r="K920" i="10"/>
  <c r="K806" i="10"/>
  <c r="K815" i="10"/>
  <c r="K831" i="10"/>
  <c r="K969" i="10"/>
  <c r="K873" i="10"/>
  <c r="K876" i="10"/>
  <c r="K902" i="10"/>
  <c r="K1089" i="10"/>
  <c r="K1031" i="10"/>
  <c r="K1039" i="10"/>
  <c r="K215" i="10"/>
  <c r="K290" i="10"/>
  <c r="K296" i="10"/>
  <c r="K392" i="10"/>
  <c r="K366" i="10"/>
  <c r="K375" i="10"/>
  <c r="K462" i="10"/>
  <c r="K471" i="10"/>
  <c r="K605" i="10"/>
  <c r="K558" i="10"/>
  <c r="K567" i="10"/>
  <c r="K701" i="10"/>
  <c r="K654" i="10"/>
  <c r="K663" i="10"/>
  <c r="K750" i="10"/>
  <c r="K759" i="10"/>
  <c r="K962" i="10"/>
  <c r="K1067" i="10"/>
  <c r="K954" i="10"/>
  <c r="K988" i="10"/>
  <c r="K1010" i="10"/>
  <c r="K1017" i="10"/>
  <c r="K1044" i="10"/>
  <c r="E15" i="12"/>
  <c r="G15" i="12" s="1"/>
  <c r="E32" i="12"/>
  <c r="G32" i="12" s="1"/>
  <c r="K223" i="10"/>
  <c r="K294" i="10"/>
  <c r="K178" i="10"/>
  <c r="K180" i="10"/>
  <c r="K187" i="10"/>
  <c r="K189" i="10"/>
  <c r="K311" i="10"/>
  <c r="K390" i="10"/>
  <c r="K274" i="10"/>
  <c r="K276" i="10"/>
  <c r="K277" i="10"/>
  <c r="K283" i="10"/>
  <c r="K285" i="10"/>
  <c r="K407" i="10"/>
  <c r="K486" i="10"/>
  <c r="K370" i="10"/>
  <c r="K372" i="10"/>
  <c r="K373" i="10"/>
  <c r="K379" i="10"/>
  <c r="K381" i="10"/>
  <c r="K503" i="10"/>
  <c r="K582" i="10"/>
  <c r="K466" i="10"/>
  <c r="K468" i="10"/>
  <c r="K475" i="10"/>
  <c r="K477" i="10"/>
  <c r="K599" i="10"/>
  <c r="K678" i="10"/>
  <c r="K562" i="10"/>
  <c r="K564" i="10"/>
  <c r="K571" i="10"/>
  <c r="K573" i="10"/>
  <c r="K695" i="10"/>
  <c r="K774" i="10"/>
  <c r="K658" i="10"/>
  <c r="K660" i="10"/>
  <c r="K667" i="10"/>
  <c r="K669" i="10"/>
  <c r="K791" i="10"/>
  <c r="K870" i="10"/>
  <c r="K754" i="10"/>
  <c r="K756" i="10"/>
  <c r="K878" i="10"/>
  <c r="K763" i="10"/>
  <c r="K765" i="10"/>
  <c r="K887" i="10"/>
  <c r="K957" i="10"/>
  <c r="K850" i="10"/>
  <c r="K852" i="10"/>
  <c r="K973" i="10"/>
  <c r="K859" i="10"/>
  <c r="K861" i="10"/>
  <c r="K983" i="10"/>
  <c r="K1004" i="10"/>
  <c r="K1040" i="10"/>
  <c r="K1055" i="10"/>
  <c r="K1062" i="10"/>
  <c r="K955" i="10"/>
  <c r="K1083" i="10"/>
  <c r="K974" i="10"/>
  <c r="K975" i="10"/>
  <c r="K1027" i="10"/>
  <c r="K1090" i="10"/>
  <c r="D1734" i="12"/>
  <c r="I1735" i="10"/>
  <c r="E10" i="12"/>
  <c r="G10" i="12" s="1"/>
  <c r="E223" i="12"/>
  <c r="G223" i="12" s="1"/>
  <c r="K166" i="10"/>
  <c r="K184" i="10"/>
  <c r="K272" i="10"/>
  <c r="K281" i="10"/>
  <c r="K289" i="10"/>
  <c r="K358" i="10"/>
  <c r="K374" i="10"/>
  <c r="K377" i="10"/>
  <c r="K385" i="10"/>
  <c r="K454" i="10"/>
  <c r="K472" i="10"/>
  <c r="K481" i="10"/>
  <c r="K662" i="10"/>
  <c r="K665" i="10"/>
  <c r="K171" i="10"/>
  <c r="K248" i="10"/>
  <c r="K143" i="10"/>
  <c r="K161" i="10"/>
  <c r="K203" i="10"/>
  <c r="K344" i="10"/>
  <c r="K239" i="10"/>
  <c r="K255" i="10"/>
  <c r="K297" i="10"/>
  <c r="K306" i="10"/>
  <c r="K326" i="10"/>
  <c r="K457" i="10"/>
  <c r="K353" i="10"/>
  <c r="K402" i="10"/>
  <c r="K420" i="10"/>
  <c r="K553" i="10"/>
  <c r="K449" i="10"/>
  <c r="K489" i="10"/>
  <c r="K622" i="10"/>
  <c r="K519" i="10"/>
  <c r="K527" i="10"/>
  <c r="K546" i="10"/>
  <c r="K718" i="10"/>
  <c r="K612" i="10"/>
  <c r="K745" i="10"/>
  <c r="K641" i="10"/>
  <c r="K681" i="10"/>
  <c r="K690" i="10"/>
  <c r="K841" i="10"/>
  <c r="K738" i="10"/>
  <c r="K777" i="10"/>
  <c r="K910" i="10"/>
  <c r="K928" i="10"/>
  <c r="K833" i="10"/>
  <c r="K875" i="10"/>
  <c r="K998" i="10"/>
  <c r="K996" i="10"/>
  <c r="K900" i="10"/>
  <c r="K1025" i="10"/>
  <c r="K1023" i="10"/>
  <c r="K1024" i="10"/>
  <c r="K929" i="10"/>
  <c r="K1047" i="10"/>
  <c r="E165" i="12"/>
  <c r="G165" i="12" s="1"/>
  <c r="K174" i="10"/>
  <c r="K183" i="10"/>
  <c r="K317" i="10"/>
  <c r="K413" i="10"/>
  <c r="K482" i="10"/>
  <c r="K509" i="10"/>
  <c r="K584" i="10"/>
  <c r="K680" i="10"/>
  <c r="K770" i="10"/>
  <c r="K797" i="10"/>
  <c r="K744" i="10"/>
  <c r="K872" i="10"/>
  <c r="K771" i="10"/>
  <c r="K940" i="10"/>
  <c r="K846" i="10"/>
  <c r="K855" i="10"/>
  <c r="K1057" i="10"/>
  <c r="K953" i="10"/>
  <c r="K994" i="10"/>
  <c r="K150" i="10"/>
  <c r="K169" i="10"/>
  <c r="K173" i="10"/>
  <c r="K190" i="10"/>
  <c r="K192" i="10"/>
  <c r="K194" i="10"/>
  <c r="K246" i="10"/>
  <c r="K133" i="10"/>
  <c r="K140" i="10"/>
  <c r="K267" i="10"/>
  <c r="K151" i="10"/>
  <c r="K153" i="10"/>
  <c r="K160" i="10"/>
  <c r="K202" i="10"/>
  <c r="K209" i="10"/>
  <c r="K211" i="10"/>
  <c r="K336" i="10"/>
  <c r="K220" i="10"/>
  <c r="K342" i="10"/>
  <c r="K229" i="10"/>
  <c r="K236" i="10"/>
  <c r="K363" i="10"/>
  <c r="K247" i="10"/>
  <c r="K249" i="10"/>
  <c r="K256" i="10"/>
  <c r="K298" i="10"/>
  <c r="K305" i="10"/>
  <c r="K307" i="10"/>
  <c r="K308" i="10"/>
  <c r="K432" i="10"/>
  <c r="K316" i="10"/>
  <c r="K438" i="10"/>
  <c r="K325" i="10"/>
  <c r="K332" i="10"/>
  <c r="K459" i="10"/>
  <c r="K343" i="10"/>
  <c r="K345" i="10"/>
  <c r="K352" i="10"/>
  <c r="K394" i="10"/>
  <c r="K401" i="10"/>
  <c r="K403" i="10"/>
  <c r="K404" i="10"/>
  <c r="K528" i="10"/>
  <c r="K412" i="10"/>
  <c r="K534" i="10"/>
  <c r="K421" i="10"/>
  <c r="K428" i="10"/>
  <c r="K555" i="10"/>
  <c r="K439" i="10"/>
  <c r="K441" i="10"/>
  <c r="K448" i="10"/>
  <c r="K490" i="10"/>
  <c r="K497" i="10"/>
  <c r="K499" i="10"/>
  <c r="K500" i="10"/>
  <c r="K624" i="10"/>
  <c r="K508" i="10"/>
  <c r="K630" i="10"/>
  <c r="K517" i="10"/>
  <c r="K524" i="10"/>
  <c r="K651" i="10"/>
  <c r="K535" i="10"/>
  <c r="K537" i="10"/>
  <c r="K544" i="10"/>
  <c r="K586" i="10"/>
  <c r="K593" i="10"/>
  <c r="K595" i="10"/>
  <c r="K596" i="10"/>
  <c r="K720" i="10"/>
  <c r="K604" i="10"/>
  <c r="K726" i="10"/>
  <c r="K613" i="10"/>
  <c r="K620" i="10"/>
  <c r="K747" i="10"/>
  <c r="K631" i="10"/>
  <c r="K633" i="10"/>
  <c r="K640" i="10"/>
  <c r="K682" i="10"/>
  <c r="K689" i="10"/>
  <c r="K691" i="10"/>
  <c r="K692" i="10"/>
  <c r="K816" i="10"/>
  <c r="K700" i="10"/>
  <c r="K822" i="10"/>
  <c r="K709" i="10"/>
  <c r="K716" i="10"/>
  <c r="K843" i="10"/>
  <c r="K727" i="10"/>
  <c r="K729" i="10"/>
  <c r="K736" i="10"/>
  <c r="K778" i="10"/>
  <c r="K785" i="10"/>
  <c r="K787" i="10"/>
  <c r="K788" i="10"/>
  <c r="K912" i="10"/>
  <c r="K796" i="10"/>
  <c r="K918" i="10"/>
  <c r="K805" i="10"/>
  <c r="K812" i="10"/>
  <c r="K823" i="10"/>
  <c r="K825" i="10"/>
  <c r="K832" i="10"/>
  <c r="K959" i="10"/>
  <c r="K986" i="10"/>
  <c r="K874" i="10"/>
  <c r="K881" i="10"/>
  <c r="K883" i="10"/>
  <c r="K884" i="10"/>
  <c r="K1008" i="10"/>
  <c r="K892" i="10"/>
  <c r="K1014" i="10"/>
  <c r="K908" i="10"/>
  <c r="K1035" i="10"/>
  <c r="K919" i="10"/>
  <c r="K921" i="10"/>
  <c r="K922" i="10"/>
  <c r="K941" i="10"/>
  <c r="K948" i="10"/>
  <c r="K1078" i="10"/>
  <c r="K1099" i="10"/>
  <c r="K1032" i="10"/>
  <c r="K1053" i="10"/>
  <c r="K1095" i="10"/>
  <c r="D1566" i="12"/>
  <c r="I1567" i="10"/>
  <c r="D1604" i="12"/>
  <c r="I1605" i="10"/>
  <c r="E362" i="12"/>
  <c r="G362" i="12" s="1"/>
  <c r="E1017" i="12"/>
  <c r="G1017" i="12" s="1"/>
  <c r="E1092" i="12"/>
  <c r="G1092" i="12" s="1"/>
  <c r="P1092" i="12" s="1"/>
  <c r="K142" i="10"/>
  <c r="K196" i="10"/>
  <c r="K238" i="10"/>
  <c r="K949" i="10"/>
  <c r="K981" i="10"/>
  <c r="K1088" i="10"/>
  <c r="D1554" i="12"/>
  <c r="I1555" i="10"/>
  <c r="D1569" i="12"/>
  <c r="E1569" i="12" s="1"/>
  <c r="G1569" i="12" s="1"/>
  <c r="I1570" i="10"/>
  <c r="D1623" i="12"/>
  <c r="I1624" i="10"/>
  <c r="E40" i="12"/>
  <c r="G40" i="12" s="1"/>
  <c r="E93" i="12"/>
  <c r="G93" i="12" s="1"/>
  <c r="E203" i="12"/>
  <c r="G203" i="12" s="1"/>
  <c r="E240" i="12"/>
  <c r="G240" i="12" s="1"/>
  <c r="E287" i="12"/>
  <c r="G287" i="12" s="1"/>
  <c r="E291" i="12"/>
  <c r="G291" i="12" s="1"/>
  <c r="E300" i="12"/>
  <c r="G300" i="12" s="1"/>
  <c r="E468" i="12"/>
  <c r="G468" i="12" s="1"/>
  <c r="K936" i="10"/>
  <c r="K945" i="10"/>
  <c r="K967" i="10"/>
  <c r="K980" i="10"/>
  <c r="K1013" i="10"/>
  <c r="K1045" i="10"/>
  <c r="K1077" i="10"/>
  <c r="D1583" i="12"/>
  <c r="E1583" i="12" s="1"/>
  <c r="G1583" i="12" s="1"/>
  <c r="I1584" i="10"/>
  <c r="D1640" i="12"/>
  <c r="E1640" i="12" s="1"/>
  <c r="G1640" i="12" s="1"/>
  <c r="I1641" i="10"/>
  <c r="D1665" i="12"/>
  <c r="I1666" i="10"/>
  <c r="D1715" i="12"/>
  <c r="E1715" i="12" s="1"/>
  <c r="G1715" i="12" s="1"/>
  <c r="I1716" i="10"/>
  <c r="E21" i="12"/>
  <c r="G21" i="12" s="1"/>
  <c r="E67" i="12"/>
  <c r="G67" i="12" s="1"/>
  <c r="E194" i="12"/>
  <c r="G194" i="12" s="1"/>
  <c r="E282" i="12"/>
  <c r="G282" i="12" s="1"/>
  <c r="E322" i="12"/>
  <c r="G322" i="12" s="1"/>
  <c r="E364" i="12"/>
  <c r="G364" i="12" s="1"/>
  <c r="E370" i="12"/>
  <c r="G370" i="12" s="1"/>
  <c r="E466" i="12"/>
  <c r="G466" i="12" s="1"/>
  <c r="E478" i="12"/>
  <c r="G478" i="12" s="1"/>
  <c r="E697" i="12"/>
  <c r="G697" i="12" s="1"/>
  <c r="E48" i="12"/>
  <c r="G48" i="12" s="1"/>
  <c r="K1069" i="10"/>
  <c r="D1602" i="12"/>
  <c r="E1602" i="12" s="1"/>
  <c r="G1602" i="12" s="1"/>
  <c r="I1603" i="10"/>
  <c r="D1659" i="10"/>
  <c r="J1659" i="10" s="1"/>
  <c r="D1660" i="10"/>
  <c r="J1660" i="10" s="1"/>
  <c r="D1663" i="10"/>
  <c r="J1663" i="10" s="1"/>
  <c r="D1662" i="10"/>
  <c r="J1662" i="10" s="1"/>
  <c r="B12" i="12"/>
  <c r="E23" i="12"/>
  <c r="G23" i="12" s="1"/>
  <c r="E106" i="12"/>
  <c r="G106" i="12" s="1"/>
  <c r="E277" i="12"/>
  <c r="G277" i="12" s="1"/>
  <c r="E367" i="12"/>
  <c r="G367" i="12" s="1"/>
  <c r="E410" i="12"/>
  <c r="G410" i="12" s="1"/>
  <c r="E966" i="12"/>
  <c r="G966" i="12" s="1"/>
  <c r="E1194" i="12"/>
  <c r="G1194" i="12" s="1"/>
  <c r="P1194" i="12" s="1"/>
  <c r="J1661" i="10"/>
  <c r="E11" i="12"/>
  <c r="G11" i="12" s="1"/>
  <c r="E20" i="12"/>
  <c r="G20" i="12" s="1"/>
  <c r="E31" i="12"/>
  <c r="G31" i="12" s="1"/>
  <c r="E156" i="12"/>
  <c r="G156" i="12" s="1"/>
  <c r="E226" i="12"/>
  <c r="G226" i="12" s="1"/>
  <c r="E299" i="12"/>
  <c r="G299" i="12" s="1"/>
  <c r="E328" i="12"/>
  <c r="G328" i="12" s="1"/>
  <c r="E330" i="12"/>
  <c r="G330" i="12" s="1"/>
  <c r="E442" i="12"/>
  <c r="G442" i="12" s="1"/>
  <c r="E482" i="12"/>
  <c r="G482" i="12" s="1"/>
  <c r="E484" i="12"/>
  <c r="G484" i="12" s="1"/>
  <c r="E630" i="12"/>
  <c r="G630" i="12" s="1"/>
  <c r="D1575" i="12"/>
  <c r="E1575" i="12" s="1"/>
  <c r="G1575" i="12" s="1"/>
  <c r="I1576" i="10"/>
  <c r="K1101" i="10"/>
  <c r="D1680" i="12"/>
  <c r="I1681" i="10"/>
  <c r="E235" i="12"/>
  <c r="G235" i="12" s="1"/>
  <c r="K997" i="10"/>
  <c r="K1029" i="10"/>
  <c r="K1061" i="10"/>
  <c r="K1093" i="10"/>
  <c r="D1592" i="12"/>
  <c r="E1592" i="12" s="1"/>
  <c r="G1592" i="12" s="1"/>
  <c r="I1593" i="10"/>
  <c r="D1631" i="12"/>
  <c r="I1632" i="10"/>
  <c r="D1667" i="12"/>
  <c r="E1667" i="12" s="1"/>
  <c r="G1667" i="12" s="1"/>
  <c r="I1668" i="10"/>
  <c r="D1694" i="12"/>
  <c r="I1695" i="10"/>
  <c r="D1700" i="12"/>
  <c r="I1701" i="10"/>
  <c r="D1713" i="12"/>
  <c r="E1713" i="12" s="1"/>
  <c r="G1713" i="12" s="1"/>
  <c r="I1714" i="10"/>
  <c r="E114" i="12"/>
  <c r="G114" i="12" s="1"/>
  <c r="E125" i="12"/>
  <c r="G125" i="12" s="1"/>
  <c r="E132" i="12"/>
  <c r="G132" i="12" s="1"/>
  <c r="E139" i="12"/>
  <c r="G139" i="12" s="1"/>
  <c r="E200" i="12"/>
  <c r="G200" i="12" s="1"/>
  <c r="E232" i="12"/>
  <c r="G232" i="12" s="1"/>
  <c r="E237" i="12"/>
  <c r="G237" i="12" s="1"/>
  <c r="E267" i="12"/>
  <c r="G267" i="12" s="1"/>
  <c r="E290" i="12"/>
  <c r="G290" i="12" s="1"/>
  <c r="E426" i="12"/>
  <c r="G426" i="12" s="1"/>
  <c r="E510" i="12"/>
  <c r="G510" i="12" s="1"/>
  <c r="E665" i="12"/>
  <c r="G665" i="12" s="1"/>
  <c r="E731" i="12"/>
  <c r="G731" i="12" s="1"/>
  <c r="E763" i="12"/>
  <c r="G763" i="12" s="1"/>
  <c r="D1589" i="12"/>
  <c r="E1589" i="12" s="1"/>
  <c r="G1589" i="12" s="1"/>
  <c r="I1590" i="10"/>
  <c r="E75" i="12"/>
  <c r="G75" i="12" s="1"/>
  <c r="E320" i="12"/>
  <c r="G320" i="12" s="1"/>
  <c r="K972" i="10"/>
  <c r="K1005" i="10"/>
  <c r="K1037" i="10"/>
  <c r="D1652" i="12"/>
  <c r="E1652" i="12" s="1"/>
  <c r="G1652" i="12" s="1"/>
  <c r="I1653" i="10"/>
  <c r="D1686" i="12"/>
  <c r="I1687" i="10"/>
  <c r="E61" i="12"/>
  <c r="G61" i="12" s="1"/>
  <c r="E131" i="12"/>
  <c r="G131" i="12" s="1"/>
  <c r="E159" i="12"/>
  <c r="G159" i="12" s="1"/>
  <c r="E192" i="12"/>
  <c r="G192" i="12" s="1"/>
  <c r="E805" i="12"/>
  <c r="G805" i="12" s="1"/>
  <c r="D1556" i="12"/>
  <c r="E1556" i="12" s="1"/>
  <c r="G1556" i="12" s="1"/>
  <c r="I1557" i="10"/>
  <c r="D1637" i="12"/>
  <c r="I1638" i="10"/>
  <c r="I1678" i="10"/>
  <c r="E19" i="12"/>
  <c r="G19" i="12" s="1"/>
  <c r="E24" i="12"/>
  <c r="G24" i="12" s="1"/>
  <c r="E74" i="12"/>
  <c r="G74" i="12" s="1"/>
  <c r="E99" i="12"/>
  <c r="G99" i="12" s="1"/>
  <c r="E160" i="12"/>
  <c r="G160" i="12" s="1"/>
  <c r="E228" i="12"/>
  <c r="G228" i="12" s="1"/>
  <c r="E458" i="12"/>
  <c r="G458" i="12" s="1"/>
  <c r="E462" i="12"/>
  <c r="G462" i="12" s="1"/>
  <c r="E538" i="12"/>
  <c r="G538" i="12" s="1"/>
  <c r="I1286" i="10"/>
  <c r="H1288" i="10"/>
  <c r="J1295" i="10"/>
  <c r="I1297" i="10"/>
  <c r="H1299" i="10"/>
  <c r="J1306" i="10"/>
  <c r="I1308" i="10"/>
  <c r="H1310" i="10"/>
  <c r="J1315" i="10"/>
  <c r="J1317" i="10"/>
  <c r="I1319" i="10"/>
  <c r="H1321" i="10"/>
  <c r="J1326" i="10"/>
  <c r="I1328" i="10"/>
  <c r="I1330" i="10"/>
  <c r="H1332" i="10"/>
  <c r="J1337" i="10"/>
  <c r="I1339" i="10"/>
  <c r="H1341" i="10"/>
  <c r="H1343" i="10"/>
  <c r="J1348" i="10"/>
  <c r="I1350" i="10"/>
  <c r="H1352" i="10"/>
  <c r="J1359" i="10"/>
  <c r="I1361" i="10"/>
  <c r="H1363" i="10"/>
  <c r="J1370" i="10"/>
  <c r="I1372" i="10"/>
  <c r="H1374" i="10"/>
  <c r="H1382" i="10"/>
  <c r="H1384" i="10"/>
  <c r="I1386" i="10"/>
  <c r="J1388" i="10"/>
  <c r="J1390" i="10"/>
  <c r="H1399" i="10"/>
  <c r="I1401" i="10"/>
  <c r="I1403" i="10"/>
  <c r="J1405" i="10"/>
  <c r="H1414" i="10"/>
  <c r="H1416" i="10"/>
  <c r="I1418" i="10"/>
  <c r="J1420" i="10"/>
  <c r="J1422" i="10"/>
  <c r="H1431" i="10"/>
  <c r="I1433" i="10"/>
  <c r="I1435" i="10"/>
  <c r="J1437" i="10"/>
  <c r="H1446" i="10"/>
  <c r="H1448" i="10"/>
  <c r="I1450" i="10"/>
  <c r="J1452" i="10"/>
  <c r="J1454" i="10"/>
  <c r="H1463" i="10"/>
  <c r="I1465" i="10"/>
  <c r="I1467" i="10"/>
  <c r="J1469" i="10"/>
  <c r="H1476" i="10"/>
  <c r="J1481" i="10"/>
  <c r="J1486" i="10"/>
  <c r="J1491" i="10"/>
  <c r="I1494" i="10"/>
  <c r="I1499" i="10"/>
  <c r="I1504" i="10"/>
  <c r="H1507" i="10"/>
  <c r="J1509" i="10"/>
  <c r="H1512" i="10"/>
  <c r="J1514" i="10"/>
  <c r="H1517" i="10"/>
  <c r="I1522" i="10"/>
  <c r="I1527" i="10"/>
  <c r="H1535" i="10"/>
  <c r="H1540" i="10"/>
  <c r="J1545" i="10"/>
  <c r="D1547" i="12"/>
  <c r="I1548" i="10"/>
  <c r="H1550" i="10"/>
  <c r="J1554" i="10"/>
  <c r="D1559" i="12"/>
  <c r="I1560" i="10"/>
  <c r="D1565" i="12"/>
  <c r="I1566" i="10"/>
  <c r="H1568" i="10"/>
  <c r="I1572" i="10"/>
  <c r="J1574" i="10"/>
  <c r="H1578" i="10"/>
  <c r="H1580" i="10"/>
  <c r="I1582" i="10"/>
  <c r="I1588" i="10"/>
  <c r="I1595" i="10"/>
  <c r="J1601" i="10"/>
  <c r="D1607" i="12"/>
  <c r="E1607" i="12" s="1"/>
  <c r="G1607" i="12" s="1"/>
  <c r="I1608" i="10"/>
  <c r="D1613" i="12"/>
  <c r="E1613" i="12" s="1"/>
  <c r="G1613" i="12" s="1"/>
  <c r="I1614" i="10"/>
  <c r="H1616" i="10"/>
  <c r="I1620" i="10"/>
  <c r="J1622" i="10"/>
  <c r="H1626" i="10"/>
  <c r="H1628" i="10"/>
  <c r="I1630" i="10"/>
  <c r="I1636" i="10"/>
  <c r="I1643" i="10"/>
  <c r="J1649" i="10"/>
  <c r="D1655" i="12"/>
  <c r="I1656" i="10"/>
  <c r="J1664" i="10"/>
  <c r="D1670" i="12"/>
  <c r="I1671" i="10"/>
  <c r="D1676" i="12"/>
  <c r="E1676" i="12" s="1"/>
  <c r="G1676" i="12" s="1"/>
  <c r="I1677" i="10"/>
  <c r="H1679" i="10"/>
  <c r="I1683" i="10"/>
  <c r="J1685" i="10"/>
  <c r="H1689" i="10"/>
  <c r="H1691" i="10"/>
  <c r="I1693" i="10"/>
  <c r="I1699" i="10"/>
  <c r="E1701" i="12"/>
  <c r="G1701" i="12" s="1"/>
  <c r="P1701" i="12" s="1"/>
  <c r="I1706" i="10"/>
  <c r="J1712" i="10"/>
  <c r="D1718" i="12"/>
  <c r="I1719" i="10"/>
  <c r="D1724" i="12"/>
  <c r="I1725" i="10"/>
  <c r="H1727" i="10"/>
  <c r="I1731" i="10"/>
  <c r="J1733" i="10"/>
  <c r="H1737" i="10"/>
  <c r="H1739" i="10"/>
  <c r="H1742" i="10"/>
  <c r="E8" i="12"/>
  <c r="G8" i="12" s="1"/>
  <c r="E27" i="12"/>
  <c r="G27" i="12" s="1"/>
  <c r="E39" i="12"/>
  <c r="G39" i="12" s="1"/>
  <c r="E148" i="12"/>
  <c r="G148" i="12" s="1"/>
  <c r="E168" i="12"/>
  <c r="G168" i="12" s="1"/>
  <c r="E211" i="12"/>
  <c r="G211" i="12" s="1"/>
  <c r="E247" i="12"/>
  <c r="G247" i="12" s="1"/>
  <c r="E304" i="12"/>
  <c r="G304" i="12" s="1"/>
  <c r="E346" i="12"/>
  <c r="G346" i="12" s="1"/>
  <c r="E355" i="12"/>
  <c r="G355" i="12" s="1"/>
  <c r="E375" i="12"/>
  <c r="G375" i="12" s="1"/>
  <c r="E378" i="12"/>
  <c r="G378" i="12" s="1"/>
  <c r="E394" i="12"/>
  <c r="G394" i="12" s="1"/>
  <c r="E436" i="12"/>
  <c r="G436" i="12" s="1"/>
  <c r="E446" i="12"/>
  <c r="G446" i="12" s="1"/>
  <c r="E522" i="12"/>
  <c r="G522" i="12" s="1"/>
  <c r="E1580" i="12"/>
  <c r="G1580" i="12" s="1"/>
  <c r="P1580" i="12" s="1"/>
  <c r="H1597" i="10"/>
  <c r="I1610" i="10"/>
  <c r="I1616" i="10"/>
  <c r="J1618" i="10"/>
  <c r="H1624" i="10"/>
  <c r="I1626" i="10"/>
  <c r="J1633" i="10"/>
  <c r="J1639" i="10"/>
  <c r="H1645" i="10"/>
  <c r="I1658" i="10"/>
  <c r="H1660" i="10"/>
  <c r="I1673" i="10"/>
  <c r="I1679" i="10"/>
  <c r="J1681" i="10"/>
  <c r="H1687" i="10"/>
  <c r="I1689" i="10"/>
  <c r="J1696" i="10"/>
  <c r="J1702" i="10"/>
  <c r="H1708" i="10"/>
  <c r="I1721" i="10"/>
  <c r="I1727" i="10"/>
  <c r="J1729" i="10"/>
  <c r="H1735" i="10"/>
  <c r="I1737" i="10"/>
  <c r="E35" i="12"/>
  <c r="G35" i="12" s="1"/>
  <c r="E59" i="12"/>
  <c r="G59" i="12" s="1"/>
  <c r="E91" i="12"/>
  <c r="G91" i="12" s="1"/>
  <c r="E123" i="12"/>
  <c r="G123" i="12" s="1"/>
  <c r="E213" i="12"/>
  <c r="G213" i="12" s="1"/>
  <c r="E227" i="12"/>
  <c r="G227" i="12" s="1"/>
  <c r="E258" i="12"/>
  <c r="G258" i="12" s="1"/>
  <c r="E430" i="12"/>
  <c r="G430" i="12" s="1"/>
  <c r="E506" i="12"/>
  <c r="G506" i="12" s="1"/>
  <c r="E622" i="12"/>
  <c r="G622" i="12" s="1"/>
  <c r="E649" i="12"/>
  <c r="G649" i="12" s="1"/>
  <c r="E800" i="12"/>
  <c r="G800" i="12" s="1"/>
  <c r="E835" i="12"/>
  <c r="G835" i="12" s="1"/>
  <c r="E840" i="12"/>
  <c r="G840" i="12" s="1"/>
  <c r="E1020" i="12"/>
  <c r="G1020" i="12" s="1"/>
  <c r="D1599" i="12"/>
  <c r="I1600" i="10"/>
  <c r="D1647" i="12"/>
  <c r="I1648" i="10"/>
  <c r="D1710" i="12"/>
  <c r="I1711" i="10"/>
  <c r="H1741" i="10"/>
  <c r="H1738" i="10"/>
  <c r="I1733" i="10"/>
  <c r="H1728" i="10"/>
  <c r="J1724" i="10"/>
  <c r="H1718" i="10"/>
  <c r="H1714" i="10"/>
  <c r="I1709" i="10"/>
  <c r="H1704" i="10"/>
  <c r="J1700" i="10"/>
  <c r="H1694" i="10"/>
  <c r="H1690" i="10"/>
  <c r="I1685" i="10"/>
  <c r="H1680" i="10"/>
  <c r="J1676" i="10"/>
  <c r="H1670" i="10"/>
  <c r="H1666" i="10"/>
  <c r="I1661" i="10"/>
  <c r="H1655" i="10"/>
  <c r="H1651" i="10"/>
  <c r="I1646" i="10"/>
  <c r="H1641" i="10"/>
  <c r="J1637" i="10"/>
  <c r="H1631" i="10"/>
  <c r="H1627" i="10"/>
  <c r="I1622" i="10"/>
  <c r="H1617" i="10"/>
  <c r="J1613" i="10"/>
  <c r="H1607" i="10"/>
  <c r="H1603" i="10"/>
  <c r="I1598" i="10"/>
  <c r="H1593" i="10"/>
  <c r="J1589" i="10"/>
  <c r="H1583" i="10"/>
  <c r="H1579" i="10"/>
  <c r="I1574" i="10"/>
  <c r="H1569" i="10"/>
  <c r="J1565" i="10"/>
  <c r="H1559" i="10"/>
  <c r="J1739" i="10"/>
  <c r="J1735" i="10"/>
  <c r="I1734" i="10"/>
  <c r="H1733" i="10"/>
  <c r="H1729" i="10"/>
  <c r="J1725" i="10"/>
  <c r="I1724" i="10"/>
  <c r="I1720" i="10"/>
  <c r="H1719" i="10"/>
  <c r="J1715" i="10"/>
  <c r="J1711" i="10"/>
  <c r="I1710" i="10"/>
  <c r="H1709" i="10"/>
  <c r="H1705" i="10"/>
  <c r="J1701" i="10"/>
  <c r="I1700" i="10"/>
  <c r="I1696" i="10"/>
  <c r="H1695" i="10"/>
  <c r="J1691" i="10"/>
  <c r="J1687" i="10"/>
  <c r="I1686" i="10"/>
  <c r="H1685" i="10"/>
  <c r="H1681" i="10"/>
  <c r="J1677" i="10"/>
  <c r="I1676" i="10"/>
  <c r="I1672" i="10"/>
  <c r="H1671" i="10"/>
  <c r="J1667" i="10"/>
  <c r="I1662" i="10"/>
  <c r="H1661" i="10"/>
  <c r="I1657" i="10"/>
  <c r="H1656" i="10"/>
  <c r="J1652" i="10"/>
  <c r="J1648" i="10"/>
  <c r="I1647" i="10"/>
  <c r="H1646" i="10"/>
  <c r="H1642" i="10"/>
  <c r="J1638" i="10"/>
  <c r="I1637" i="10"/>
  <c r="I1633" i="10"/>
  <c r="H1632" i="10"/>
  <c r="J1628" i="10"/>
  <c r="J1624" i="10"/>
  <c r="I1623" i="10"/>
  <c r="H1622" i="10"/>
  <c r="H1618" i="10"/>
  <c r="J1614" i="10"/>
  <c r="I1613" i="10"/>
  <c r="I1609" i="10"/>
  <c r="H1608" i="10"/>
  <c r="J1604" i="10"/>
  <c r="J1600" i="10"/>
  <c r="I1599" i="10"/>
  <c r="H1598" i="10"/>
  <c r="H1594" i="10"/>
  <c r="J1590" i="10"/>
  <c r="I1589" i="10"/>
  <c r="I1585" i="10"/>
  <c r="H1584" i="10"/>
  <c r="J1580" i="10"/>
  <c r="J1576" i="10"/>
  <c r="I1575" i="10"/>
  <c r="H1574" i="10"/>
  <c r="H1570" i="10"/>
  <c r="J1566" i="10"/>
  <c r="I1565" i="10"/>
  <c r="I1561" i="10"/>
  <c r="H1560" i="10"/>
  <c r="J1556" i="10"/>
  <c r="J1552" i="10"/>
  <c r="H1551" i="10"/>
  <c r="I1545" i="10"/>
  <c r="H1542" i="10"/>
  <c r="J1540" i="10"/>
  <c r="I1537" i="10"/>
  <c r="H1534" i="10"/>
  <c r="J1532" i="10"/>
  <c r="I1529" i="10"/>
  <c r="H1526" i="10"/>
  <c r="J1524" i="10"/>
  <c r="I1521" i="10"/>
  <c r="H1518" i="10"/>
  <c r="J1516" i="10"/>
  <c r="I1513" i="10"/>
  <c r="H1510" i="10"/>
  <c r="J1508" i="10"/>
  <c r="I1505" i="10"/>
  <c r="H1502" i="10"/>
  <c r="J1500" i="10"/>
  <c r="I1497" i="10"/>
  <c r="H1494" i="10"/>
  <c r="J1492" i="10"/>
  <c r="I1489" i="10"/>
  <c r="H1486" i="10"/>
  <c r="J1484" i="10"/>
  <c r="I1481" i="10"/>
  <c r="H1478" i="10"/>
  <c r="J1476" i="10"/>
  <c r="I1739" i="10"/>
  <c r="H1734" i="10"/>
  <c r="J1730" i="10"/>
  <c r="H1724" i="10"/>
  <c r="H1720" i="10"/>
  <c r="I1715" i="10"/>
  <c r="H1710" i="10"/>
  <c r="J1706" i="10"/>
  <c r="H1700" i="10"/>
  <c r="H1696" i="10"/>
  <c r="I1691" i="10"/>
  <c r="H1686" i="10"/>
  <c r="J1682" i="10"/>
  <c r="H1676" i="10"/>
  <c r="H1672" i="10"/>
  <c r="I1667" i="10"/>
  <c r="H1662" i="10"/>
  <c r="H1657" i="10"/>
  <c r="I1652" i="10"/>
  <c r="H1647" i="10"/>
  <c r="J1643" i="10"/>
  <c r="H1637" i="10"/>
  <c r="H1633" i="10"/>
  <c r="I1628" i="10"/>
  <c r="H1623" i="10"/>
  <c r="J1619" i="10"/>
  <c r="H1613" i="10"/>
  <c r="H1609" i="10"/>
  <c r="I1604" i="10"/>
  <c r="H1599" i="10"/>
  <c r="J1595" i="10"/>
  <c r="H1589" i="10"/>
  <c r="H1585" i="10"/>
  <c r="I1580" i="10"/>
  <c r="H1575" i="10"/>
  <c r="J1571" i="10"/>
  <c r="H1565" i="10"/>
  <c r="H1561" i="10"/>
  <c r="I1556" i="10"/>
  <c r="I1552" i="10"/>
  <c r="J1549" i="10"/>
  <c r="H1548" i="10"/>
  <c r="H1545" i="10"/>
  <c r="J1543" i="10"/>
  <c r="I1540" i="10"/>
  <c r="H1537" i="10"/>
  <c r="J1535" i="10"/>
  <c r="I1532" i="10"/>
  <c r="H1529" i="10"/>
  <c r="J1527" i="10"/>
  <c r="I1524" i="10"/>
  <c r="H1521" i="10"/>
  <c r="J1519" i="10"/>
  <c r="I1516" i="10"/>
  <c r="H1513" i="10"/>
  <c r="J1511" i="10"/>
  <c r="I1508" i="10"/>
  <c r="H1505" i="10"/>
  <c r="J1503" i="10"/>
  <c r="I1500" i="10"/>
  <c r="H1497" i="10"/>
  <c r="J1495" i="10"/>
  <c r="I1492" i="10"/>
  <c r="H1489" i="10"/>
  <c r="J1487" i="10"/>
  <c r="I1484" i="10"/>
  <c r="H1481" i="10"/>
  <c r="J1479" i="10"/>
  <c r="I1476" i="10"/>
  <c r="H1473" i="10"/>
  <c r="J1471" i="10"/>
  <c r="I1468" i="10"/>
  <c r="H1465" i="10"/>
  <c r="J1463" i="10"/>
  <c r="I1460" i="10"/>
  <c r="H1457" i="10"/>
  <c r="J1455" i="10"/>
  <c r="I1452" i="10"/>
  <c r="H1449" i="10"/>
  <c r="J1447" i="10"/>
  <c r="I1444" i="10"/>
  <c r="H1441" i="10"/>
  <c r="J1439" i="10"/>
  <c r="I1436" i="10"/>
  <c r="H1433" i="10"/>
  <c r="J1431" i="10"/>
  <c r="I1428" i="10"/>
  <c r="H1425" i="10"/>
  <c r="J1423" i="10"/>
  <c r="I1420" i="10"/>
  <c r="H1417" i="10"/>
  <c r="J1415" i="10"/>
  <c r="I1412" i="10"/>
  <c r="H1409" i="10"/>
  <c r="J1407" i="10"/>
  <c r="I1404" i="10"/>
  <c r="H1401" i="10"/>
  <c r="J1399" i="10"/>
  <c r="I1396" i="10"/>
  <c r="H1393" i="10"/>
  <c r="J1391" i="10"/>
  <c r="I1388" i="10"/>
  <c r="H1385" i="10"/>
  <c r="J1383" i="10"/>
  <c r="I1380" i="10"/>
  <c r="H1740" i="10"/>
  <c r="I1736" i="10"/>
  <c r="H1731" i="10"/>
  <c r="J1727" i="10"/>
  <c r="H1721" i="10"/>
  <c r="H1717" i="10"/>
  <c r="I1712" i="10"/>
  <c r="H1707" i="10"/>
  <c r="J1703" i="10"/>
  <c r="H1697" i="10"/>
  <c r="H1693" i="10"/>
  <c r="I1688" i="10"/>
  <c r="H1683" i="10"/>
  <c r="J1679" i="10"/>
  <c r="H1673" i="10"/>
  <c r="H1669" i="10"/>
  <c r="I1664" i="10"/>
  <c r="H1658" i="10"/>
  <c r="H1654" i="10"/>
  <c r="I1649" i="10"/>
  <c r="H1644" i="10"/>
  <c r="J1640" i="10"/>
  <c r="H1634" i="10"/>
  <c r="H1630" i="10"/>
  <c r="I1625" i="10"/>
  <c r="H1620" i="10"/>
  <c r="J1616" i="10"/>
  <c r="H1610" i="10"/>
  <c r="H1606" i="10"/>
  <c r="I1601" i="10"/>
  <c r="H1596" i="10"/>
  <c r="J1592" i="10"/>
  <c r="H1586" i="10"/>
  <c r="H1582" i="10"/>
  <c r="I1577" i="10"/>
  <c r="H1572" i="10"/>
  <c r="J1568" i="10"/>
  <c r="H1562" i="10"/>
  <c r="H1558" i="10"/>
  <c r="I1553" i="10"/>
  <c r="J1550" i="10"/>
  <c r="H1546" i="10"/>
  <c r="J1544" i="10"/>
  <c r="I1541" i="10"/>
  <c r="H1538" i="10"/>
  <c r="J1536" i="10"/>
  <c r="I1533" i="10"/>
  <c r="H1530" i="10"/>
  <c r="J1528" i="10"/>
  <c r="I1525" i="10"/>
  <c r="H1522" i="10"/>
  <c r="J1520" i="10"/>
  <c r="I1517" i="10"/>
  <c r="H1514" i="10"/>
  <c r="J1512" i="10"/>
  <c r="I1509" i="10"/>
  <c r="H1506" i="10"/>
  <c r="J1504" i="10"/>
  <c r="I1501" i="10"/>
  <c r="H1498" i="10"/>
  <c r="J1496" i="10"/>
  <c r="I1493" i="10"/>
  <c r="H1490" i="10"/>
  <c r="J1488" i="10"/>
  <c r="I1485" i="10"/>
  <c r="H1482" i="10"/>
  <c r="J1480" i="10"/>
  <c r="I1477" i="10"/>
  <c r="H1474" i="10"/>
  <c r="J1472" i="10"/>
  <c r="I1469" i="10"/>
  <c r="H1466" i="10"/>
  <c r="J1464" i="10"/>
  <c r="I1461" i="10"/>
  <c r="H1458" i="10"/>
  <c r="J1456" i="10"/>
  <c r="I1453" i="10"/>
  <c r="H1450" i="10"/>
  <c r="J1448" i="10"/>
  <c r="I1445" i="10"/>
  <c r="H1442" i="10"/>
  <c r="J1440" i="10"/>
  <c r="I1437" i="10"/>
  <c r="H1434" i="10"/>
  <c r="J1432" i="10"/>
  <c r="I1429" i="10"/>
  <c r="H1426" i="10"/>
  <c r="J1424" i="10"/>
  <c r="I1421" i="10"/>
  <c r="H1418" i="10"/>
  <c r="J1416" i="10"/>
  <c r="I1413" i="10"/>
  <c r="H1410" i="10"/>
  <c r="J1408" i="10"/>
  <c r="I1405" i="10"/>
  <c r="H1402" i="10"/>
  <c r="J1400" i="10"/>
  <c r="I1397" i="10"/>
  <c r="H1394" i="10"/>
  <c r="J1392" i="10"/>
  <c r="I1389" i="10"/>
  <c r="H1386" i="10"/>
  <c r="J1384" i="10"/>
  <c r="I1381" i="10"/>
  <c r="H1378" i="10"/>
  <c r="J1376" i="10"/>
  <c r="I1373" i="10"/>
  <c r="H1370" i="10"/>
  <c r="J1368" i="10"/>
  <c r="I1365" i="10"/>
  <c r="H1362" i="10"/>
  <c r="J1360" i="10"/>
  <c r="I1357" i="10"/>
  <c r="H1354" i="10"/>
  <c r="J1352" i="10"/>
  <c r="I1349" i="10"/>
  <c r="H1346" i="10"/>
  <c r="J1344" i="10"/>
  <c r="I1341" i="10"/>
  <c r="H1338" i="10"/>
  <c r="J1336" i="10"/>
  <c r="I1333" i="10"/>
  <c r="H1330" i="10"/>
  <c r="J1328" i="10"/>
  <c r="I1325" i="10"/>
  <c r="H1322" i="10"/>
  <c r="J1320" i="10"/>
  <c r="I1317" i="10"/>
  <c r="H1314" i="10"/>
  <c r="J1312" i="10"/>
  <c r="I1309" i="10"/>
  <c r="H1306" i="10"/>
  <c r="J1304" i="10"/>
  <c r="I1301" i="10"/>
  <c r="H1298" i="10"/>
  <c r="J1296" i="10"/>
  <c r="I1293" i="10"/>
  <c r="H1290" i="10"/>
  <c r="J1288" i="10"/>
  <c r="I1285" i="10"/>
  <c r="H1282" i="10"/>
  <c r="J1280" i="10"/>
  <c r="I1277" i="10"/>
  <c r="H1274" i="10"/>
  <c r="J1272" i="10"/>
  <c r="I1269" i="10"/>
  <c r="H1266" i="10"/>
  <c r="J1264" i="10"/>
  <c r="I1261" i="10"/>
  <c r="H1258" i="10"/>
  <c r="J1256" i="10"/>
  <c r="I1253" i="10"/>
  <c r="H1250" i="10"/>
  <c r="J1248" i="10"/>
  <c r="I1245" i="10"/>
  <c r="H1242" i="10"/>
  <c r="J1240" i="10"/>
  <c r="I1237" i="10"/>
  <c r="H1234" i="10"/>
  <c r="J1232" i="10"/>
  <c r="I1229" i="10"/>
  <c r="H1226" i="10"/>
  <c r="J1224" i="10"/>
  <c r="I1221" i="10"/>
  <c r="H1218" i="10"/>
  <c r="J1216" i="10"/>
  <c r="I1213" i="10"/>
  <c r="H1210" i="10"/>
  <c r="J1208" i="10"/>
  <c r="I1205" i="10"/>
  <c r="H1202" i="10"/>
  <c r="J1200" i="10"/>
  <c r="I1197" i="10"/>
  <c r="H1194" i="10"/>
  <c r="J1192" i="10"/>
  <c r="I1189" i="10"/>
  <c r="H1186" i="10"/>
  <c r="J1184" i="10"/>
  <c r="I1181" i="10"/>
  <c r="H1178" i="10"/>
  <c r="J1176" i="10"/>
  <c r="I1173" i="10"/>
  <c r="H1170" i="10"/>
  <c r="J1168" i="10"/>
  <c r="I1165" i="10"/>
  <c r="H1162" i="10"/>
  <c r="J1160" i="10"/>
  <c r="I1157" i="10"/>
  <c r="H1154" i="10"/>
  <c r="J1152" i="10"/>
  <c r="I1149" i="10"/>
  <c r="H1146" i="10"/>
  <c r="J1144" i="10"/>
  <c r="I1141" i="10"/>
  <c r="H1138" i="10"/>
  <c r="J1136" i="10"/>
  <c r="I1133" i="10"/>
  <c r="H1130" i="10"/>
  <c r="J1128" i="10"/>
  <c r="I1125" i="10"/>
  <c r="H1122" i="10"/>
  <c r="J1120" i="10"/>
  <c r="I1117" i="10"/>
  <c r="H1114" i="10"/>
  <c r="J1112" i="10"/>
  <c r="I1109" i="10"/>
  <c r="H1106" i="10"/>
  <c r="J1104" i="10"/>
  <c r="E43" i="12"/>
  <c r="G43" i="12" s="1"/>
  <c r="E140" i="12"/>
  <c r="G140" i="12" s="1"/>
  <c r="E147" i="12"/>
  <c r="G147" i="12" s="1"/>
  <c r="E176" i="12"/>
  <c r="G176" i="12" s="1"/>
  <c r="E218" i="12"/>
  <c r="G218" i="12" s="1"/>
  <c r="E236" i="12"/>
  <c r="G236" i="12" s="1"/>
  <c r="E256" i="12"/>
  <c r="G256" i="12" s="1"/>
  <c r="E264" i="12"/>
  <c r="G264" i="12" s="1"/>
  <c r="E301" i="12"/>
  <c r="G301" i="12" s="1"/>
  <c r="E354" i="12"/>
  <c r="G354" i="12" s="1"/>
  <c r="E386" i="12"/>
  <c r="G386" i="12" s="1"/>
  <c r="E414" i="12"/>
  <c r="G414" i="12" s="1"/>
  <c r="E490" i="12"/>
  <c r="G490" i="12" s="1"/>
  <c r="E532" i="12"/>
  <c r="G532" i="12" s="1"/>
  <c r="E542" i="12"/>
  <c r="G542" i="12" s="1"/>
  <c r="E574" i="12"/>
  <c r="G574" i="12" s="1"/>
  <c r="E582" i="12"/>
  <c r="G582" i="12" s="1"/>
  <c r="E681" i="12"/>
  <c r="G681" i="12" s="1"/>
  <c r="E743" i="12"/>
  <c r="G743" i="12" s="1"/>
  <c r="E787" i="12"/>
  <c r="G787" i="12" s="1"/>
  <c r="E1550" i="12"/>
  <c r="G1550" i="12" s="1"/>
  <c r="P1550" i="12" s="1"/>
  <c r="E1568" i="12"/>
  <c r="G1568" i="12" s="1"/>
  <c r="P1568" i="12" s="1"/>
  <c r="E1578" i="12"/>
  <c r="G1578" i="12" s="1"/>
  <c r="P1578" i="12" s="1"/>
  <c r="D1593" i="12"/>
  <c r="E1593" i="12" s="1"/>
  <c r="G1593" i="12" s="1"/>
  <c r="I1594" i="10"/>
  <c r="D1641" i="12"/>
  <c r="I1642" i="10"/>
  <c r="D1662" i="12"/>
  <c r="I1663" i="10"/>
  <c r="J1665" i="10"/>
  <c r="H1675" i="10"/>
  <c r="H1677" i="10"/>
  <c r="H1682" i="10"/>
  <c r="J1686" i="10"/>
  <c r="H1688" i="10"/>
  <c r="H1692" i="10"/>
  <c r="J1694" i="10"/>
  <c r="J1698" i="10"/>
  <c r="I1702" i="10"/>
  <c r="D1704" i="12"/>
  <c r="I1705" i="10"/>
  <c r="J1713" i="10"/>
  <c r="H1723" i="10"/>
  <c r="H1725" i="10"/>
  <c r="H1730" i="10"/>
  <c r="J1734" i="10"/>
  <c r="H1736" i="10"/>
  <c r="I1740" i="10"/>
  <c r="H1743" i="10"/>
  <c r="E16" i="12"/>
  <c r="G16" i="12" s="1"/>
  <c r="E45" i="12"/>
  <c r="G45" i="12" s="1"/>
  <c r="E51" i="12"/>
  <c r="G51" i="12" s="1"/>
  <c r="E83" i="12"/>
  <c r="G83" i="12" s="1"/>
  <c r="E115" i="12"/>
  <c r="G115" i="12" s="1"/>
  <c r="E167" i="12"/>
  <c r="G167" i="12" s="1"/>
  <c r="E275" i="12"/>
  <c r="G275" i="12" s="1"/>
  <c r="E292" i="12"/>
  <c r="G292" i="12" s="1"/>
  <c r="E311" i="12"/>
  <c r="G311" i="12" s="1"/>
  <c r="E331" i="12"/>
  <c r="G331" i="12" s="1"/>
  <c r="E388" i="12"/>
  <c r="G388" i="12" s="1"/>
  <c r="E398" i="12"/>
  <c r="G398" i="12" s="1"/>
  <c r="E474" i="12"/>
  <c r="G474" i="12" s="1"/>
  <c r="E516" i="12"/>
  <c r="G516" i="12" s="1"/>
  <c r="E526" i="12"/>
  <c r="G526" i="12" s="1"/>
  <c r="E550" i="12"/>
  <c r="G550" i="12" s="1"/>
  <c r="E713" i="12"/>
  <c r="G713" i="12" s="1"/>
  <c r="E1551" i="12"/>
  <c r="G1551" i="12" s="1"/>
  <c r="P1551" i="12" s="1"/>
  <c r="E1560" i="12"/>
  <c r="G1560" i="12" s="1"/>
  <c r="P1560" i="12" s="1"/>
  <c r="I1563" i="10"/>
  <c r="I1573" i="10"/>
  <c r="E1574" i="12"/>
  <c r="G1574" i="12" s="1"/>
  <c r="P1574" i="12" s="1"/>
  <c r="I1587" i="10"/>
  <c r="I1597" i="10"/>
  <c r="I1611" i="10"/>
  <c r="I1621" i="10"/>
  <c r="E1632" i="12"/>
  <c r="G1632" i="12" s="1"/>
  <c r="P1632" i="12" s="1"/>
  <c r="I1635" i="10"/>
  <c r="I1645" i="10"/>
  <c r="E1646" i="12"/>
  <c r="G1646" i="12" s="1"/>
  <c r="P1646" i="12" s="1"/>
  <c r="E1656" i="12"/>
  <c r="G1656" i="12" s="1"/>
  <c r="P1656" i="12" s="1"/>
  <c r="I1659" i="10"/>
  <c r="E1661" i="12"/>
  <c r="G1661" i="12" s="1"/>
  <c r="P1661" i="12" s="1"/>
  <c r="E1671" i="12"/>
  <c r="G1671" i="12" s="1"/>
  <c r="P1671" i="12" s="1"/>
  <c r="I1674" i="10"/>
  <c r="I1684" i="10"/>
  <c r="E1695" i="12"/>
  <c r="G1695" i="12" s="1"/>
  <c r="P1695" i="12" s="1"/>
  <c r="I1698" i="10"/>
  <c r="I1708" i="10"/>
  <c r="E1709" i="12"/>
  <c r="G1709" i="12" s="1"/>
  <c r="P1709" i="12" s="1"/>
  <c r="E1719" i="12"/>
  <c r="G1719" i="12" s="1"/>
  <c r="P1719" i="12" s="1"/>
  <c r="I1722" i="10"/>
  <c r="I1732" i="10"/>
  <c r="E1733" i="12"/>
  <c r="G1733" i="12" s="1"/>
  <c r="P1733" i="12" s="1"/>
  <c r="E135" i="12"/>
  <c r="G135" i="12" s="1"/>
  <c r="E136" i="12"/>
  <c r="G136" i="12" s="1"/>
  <c r="E143" i="12"/>
  <c r="G143" i="12" s="1"/>
  <c r="E144" i="12"/>
  <c r="G144" i="12" s="1"/>
  <c r="E151" i="12"/>
  <c r="G151" i="12" s="1"/>
  <c r="E152" i="12"/>
  <c r="G152" i="12" s="1"/>
  <c r="E155" i="12"/>
  <c r="G155" i="12" s="1"/>
  <c r="E163" i="12"/>
  <c r="G163" i="12" s="1"/>
  <c r="E171" i="12"/>
  <c r="G171" i="12" s="1"/>
  <c r="E184" i="12"/>
  <c r="G184" i="12" s="1"/>
  <c r="E219" i="12"/>
  <c r="G219" i="12" s="1"/>
  <c r="E231" i="12"/>
  <c r="G231" i="12" s="1"/>
  <c r="E248" i="12"/>
  <c r="G248" i="12" s="1"/>
  <c r="E283" i="12"/>
  <c r="G283" i="12" s="1"/>
  <c r="E295" i="12"/>
  <c r="G295" i="12" s="1"/>
  <c r="E312" i="12"/>
  <c r="G312" i="12" s="1"/>
  <c r="E339" i="12"/>
  <c r="G339" i="12" s="1"/>
  <c r="E565" i="12"/>
  <c r="G565" i="12" s="1"/>
  <c r="E610" i="12"/>
  <c r="G610" i="12" s="1"/>
  <c r="E824" i="12"/>
  <c r="G824" i="12" s="1"/>
  <c r="E1028" i="12"/>
  <c r="G1028" i="12" s="1"/>
  <c r="E1553" i="12"/>
  <c r="G1553" i="12" s="1"/>
  <c r="P1553" i="12" s="1"/>
  <c r="E1563" i="12"/>
  <c r="G1563" i="12" s="1"/>
  <c r="P1563" i="12" s="1"/>
  <c r="E1587" i="12"/>
  <c r="G1587" i="12" s="1"/>
  <c r="P1587" i="12" s="1"/>
  <c r="E1635" i="12"/>
  <c r="G1635" i="12" s="1"/>
  <c r="P1635" i="12" s="1"/>
  <c r="E1649" i="12"/>
  <c r="G1649" i="12" s="1"/>
  <c r="P1649" i="12" s="1"/>
  <c r="E1674" i="12"/>
  <c r="G1674" i="12" s="1"/>
  <c r="P1674" i="12" s="1"/>
  <c r="E1698" i="12"/>
  <c r="G1698" i="12" s="1"/>
  <c r="P1698" i="12" s="1"/>
  <c r="E1712" i="12"/>
  <c r="G1712" i="12" s="1"/>
  <c r="P1712" i="12" s="1"/>
  <c r="E55" i="12"/>
  <c r="G55" i="12" s="1"/>
  <c r="E63" i="12"/>
  <c r="G63" i="12" s="1"/>
  <c r="E71" i="12"/>
  <c r="G71" i="12" s="1"/>
  <c r="E79" i="12"/>
  <c r="G79" i="12" s="1"/>
  <c r="E87" i="12"/>
  <c r="G87" i="12" s="1"/>
  <c r="E95" i="12"/>
  <c r="G95" i="12" s="1"/>
  <c r="E103" i="12"/>
  <c r="G103" i="12" s="1"/>
  <c r="E111" i="12"/>
  <c r="G111" i="12" s="1"/>
  <c r="E119" i="12"/>
  <c r="G119" i="12" s="1"/>
  <c r="E127" i="12"/>
  <c r="G127" i="12" s="1"/>
  <c r="E179" i="12"/>
  <c r="G179" i="12" s="1"/>
  <c r="E191" i="12"/>
  <c r="G191" i="12" s="1"/>
  <c r="E208" i="12"/>
  <c r="G208" i="12" s="1"/>
  <c r="E243" i="12"/>
  <c r="G243" i="12" s="1"/>
  <c r="E255" i="12"/>
  <c r="G255" i="12" s="1"/>
  <c r="E272" i="12"/>
  <c r="G272" i="12" s="1"/>
  <c r="E319" i="12"/>
  <c r="G319" i="12" s="1"/>
  <c r="E336" i="12"/>
  <c r="G336" i="12" s="1"/>
  <c r="E390" i="12"/>
  <c r="G390" i="12" s="1"/>
  <c r="E396" i="12"/>
  <c r="G396" i="12" s="1"/>
  <c r="E406" i="12"/>
  <c r="G406" i="12" s="1"/>
  <c r="E412" i="12"/>
  <c r="G412" i="12" s="1"/>
  <c r="E422" i="12"/>
  <c r="G422" i="12" s="1"/>
  <c r="E428" i="12"/>
  <c r="G428" i="12" s="1"/>
  <c r="E438" i="12"/>
  <c r="G438" i="12" s="1"/>
  <c r="E444" i="12"/>
  <c r="G444" i="12" s="1"/>
  <c r="E454" i="12"/>
  <c r="G454" i="12" s="1"/>
  <c r="E460" i="12"/>
  <c r="G460" i="12" s="1"/>
  <c r="E470" i="12"/>
  <c r="G470" i="12" s="1"/>
  <c r="E476" i="12"/>
  <c r="G476" i="12" s="1"/>
  <c r="E486" i="12"/>
  <c r="G486" i="12" s="1"/>
  <c r="E492" i="12"/>
  <c r="G492" i="12" s="1"/>
  <c r="E502" i="12"/>
  <c r="G502" i="12" s="1"/>
  <c r="E508" i="12"/>
  <c r="G508" i="12" s="1"/>
  <c r="E518" i="12"/>
  <c r="G518" i="12" s="1"/>
  <c r="E524" i="12"/>
  <c r="G524" i="12" s="1"/>
  <c r="E534" i="12"/>
  <c r="G534" i="12" s="1"/>
  <c r="E540" i="12"/>
  <c r="G540" i="12" s="1"/>
  <c r="E554" i="12"/>
  <c r="G554" i="12" s="1"/>
  <c r="E558" i="12"/>
  <c r="G558" i="12" s="1"/>
  <c r="E586" i="12"/>
  <c r="G586" i="12" s="1"/>
  <c r="E590" i="12"/>
  <c r="G590" i="12" s="1"/>
  <c r="E600" i="12"/>
  <c r="G600" i="12" s="1"/>
  <c r="E653" i="12"/>
  <c r="G653" i="12" s="1"/>
  <c r="E685" i="12"/>
  <c r="G685" i="12" s="1"/>
  <c r="E717" i="12"/>
  <c r="G717" i="12" s="1"/>
  <c r="E755" i="12"/>
  <c r="G755" i="12" s="1"/>
  <c r="E793" i="12"/>
  <c r="G793" i="12" s="1"/>
  <c r="E920" i="12"/>
  <c r="G920" i="12" s="1"/>
  <c r="E1033" i="12"/>
  <c r="G1033" i="12" s="1"/>
  <c r="E1035" i="12"/>
  <c r="G1035" i="12" s="1"/>
  <c r="E1116" i="12"/>
  <c r="G1116" i="12" s="1"/>
  <c r="P1116" i="12" s="1"/>
  <c r="E1407" i="12"/>
  <c r="G1407" i="12" s="1"/>
  <c r="P1407" i="12" s="1"/>
  <c r="E1562" i="12"/>
  <c r="G1562" i="12" s="1"/>
  <c r="P1562" i="12" s="1"/>
  <c r="E1572" i="12"/>
  <c r="G1572" i="12" s="1"/>
  <c r="P1572" i="12" s="1"/>
  <c r="E1586" i="12"/>
  <c r="G1586" i="12" s="1"/>
  <c r="P1586" i="12" s="1"/>
  <c r="E1596" i="12"/>
  <c r="G1596" i="12" s="1"/>
  <c r="P1596" i="12" s="1"/>
  <c r="E1658" i="12"/>
  <c r="G1658" i="12" s="1"/>
  <c r="P1658" i="12" s="1"/>
  <c r="E187" i="12"/>
  <c r="G187" i="12" s="1"/>
  <c r="E216" i="12"/>
  <c r="G216" i="12" s="1"/>
  <c r="E251" i="12"/>
  <c r="G251" i="12" s="1"/>
  <c r="E280" i="12"/>
  <c r="G280" i="12" s="1"/>
  <c r="E344" i="12"/>
  <c r="G344" i="12" s="1"/>
  <c r="E544" i="12"/>
  <c r="G544" i="12" s="1"/>
  <c r="E650" i="12"/>
  <c r="G650" i="12" s="1"/>
  <c r="E682" i="12"/>
  <c r="G682" i="12" s="1"/>
  <c r="E714" i="12"/>
  <c r="G714" i="12" s="1"/>
  <c r="E1060" i="12"/>
  <c r="G1060" i="12" s="1"/>
  <c r="E1101" i="12"/>
  <c r="G1101" i="12" s="1"/>
  <c r="P1101" i="12" s="1"/>
  <c r="E1114" i="12"/>
  <c r="G1114" i="12" s="1"/>
  <c r="P1114" i="12" s="1"/>
  <c r="P1113" i="12"/>
  <c r="E1581" i="12"/>
  <c r="G1581" i="12" s="1"/>
  <c r="P1581" i="12" s="1"/>
  <c r="E1595" i="12"/>
  <c r="G1595" i="12" s="1"/>
  <c r="P1595" i="12" s="1"/>
  <c r="E1619" i="12"/>
  <c r="G1619" i="12" s="1"/>
  <c r="P1619" i="12" s="1"/>
  <c r="E1629" i="12"/>
  <c r="G1629" i="12" s="1"/>
  <c r="P1629" i="12" s="1"/>
  <c r="E1653" i="12"/>
  <c r="G1653" i="12" s="1"/>
  <c r="P1653" i="12" s="1"/>
  <c r="E1682" i="12"/>
  <c r="G1682" i="12" s="1"/>
  <c r="P1682" i="12" s="1"/>
  <c r="E1730" i="12"/>
  <c r="G1730" i="12" s="1"/>
  <c r="P1730" i="12" s="1"/>
  <c r="E195" i="12"/>
  <c r="G195" i="12" s="1"/>
  <c r="E224" i="12"/>
  <c r="G224" i="12" s="1"/>
  <c r="E259" i="12"/>
  <c r="G259" i="12" s="1"/>
  <c r="E288" i="12"/>
  <c r="G288" i="12" s="1"/>
  <c r="E352" i="12"/>
  <c r="G352" i="12" s="1"/>
  <c r="E360" i="12"/>
  <c r="G360" i="12" s="1"/>
  <c r="E368" i="12"/>
  <c r="G368" i="12" s="1"/>
  <c r="E376" i="12"/>
  <c r="G376" i="12" s="1"/>
  <c r="E384" i="12"/>
  <c r="G384" i="12" s="1"/>
  <c r="E566" i="12"/>
  <c r="G566" i="12" s="1"/>
  <c r="E613" i="12"/>
  <c r="G613" i="12" s="1"/>
  <c r="E619" i="12"/>
  <c r="G619" i="12" s="1"/>
  <c r="E637" i="12"/>
  <c r="G637" i="12" s="1"/>
  <c r="E658" i="12"/>
  <c r="G658" i="12" s="1"/>
  <c r="E669" i="12"/>
  <c r="G669" i="12" s="1"/>
  <c r="E690" i="12"/>
  <c r="G690" i="12" s="1"/>
  <c r="E701" i="12"/>
  <c r="G701" i="12" s="1"/>
  <c r="E722" i="12"/>
  <c r="G722" i="12" s="1"/>
  <c r="E727" i="12"/>
  <c r="G727" i="12" s="1"/>
  <c r="E739" i="12"/>
  <c r="G739" i="12" s="1"/>
  <c r="E777" i="12"/>
  <c r="G777" i="12" s="1"/>
  <c r="E841" i="12"/>
  <c r="G841" i="12" s="1"/>
  <c r="E881" i="12"/>
  <c r="G881" i="12" s="1"/>
  <c r="E1214" i="12"/>
  <c r="G1214" i="12" s="1"/>
  <c r="P1214" i="12" s="1"/>
  <c r="E603" i="12"/>
  <c r="G603" i="12" s="1"/>
  <c r="E638" i="12"/>
  <c r="G638" i="12" s="1"/>
  <c r="E645" i="12"/>
  <c r="G645" i="12" s="1"/>
  <c r="E677" i="12"/>
  <c r="G677" i="12" s="1"/>
  <c r="E709" i="12"/>
  <c r="G709" i="12" s="1"/>
  <c r="E735" i="12"/>
  <c r="G735" i="12" s="1"/>
  <c r="E771" i="12"/>
  <c r="G771" i="12" s="1"/>
  <c r="E849" i="12"/>
  <c r="G849" i="12" s="1"/>
  <c r="E873" i="12"/>
  <c r="G873" i="12" s="1"/>
  <c r="E1089" i="12"/>
  <c r="G1089" i="12" s="1"/>
  <c r="E1505" i="12"/>
  <c r="G1505" i="12" s="1"/>
  <c r="P1505" i="12" s="1"/>
  <c r="E547" i="12"/>
  <c r="G547" i="12" s="1"/>
  <c r="E555" i="12"/>
  <c r="G555" i="12" s="1"/>
  <c r="E563" i="12"/>
  <c r="G563" i="12" s="1"/>
  <c r="E571" i="12"/>
  <c r="G571" i="12" s="1"/>
  <c r="E579" i="12"/>
  <c r="G579" i="12" s="1"/>
  <c r="E587" i="12"/>
  <c r="G587" i="12" s="1"/>
  <c r="E598" i="12"/>
  <c r="G598" i="12" s="1"/>
  <c r="E627" i="12"/>
  <c r="G627" i="12" s="1"/>
  <c r="E642" i="12"/>
  <c r="G642" i="12" s="1"/>
  <c r="E674" i="12"/>
  <c r="G674" i="12" s="1"/>
  <c r="E706" i="12"/>
  <c r="G706" i="12" s="1"/>
  <c r="E725" i="12"/>
  <c r="G725" i="12" s="1"/>
  <c r="E775" i="12"/>
  <c r="G775" i="12" s="1"/>
  <c r="E794" i="12"/>
  <c r="G794" i="12" s="1"/>
  <c r="E825" i="12"/>
  <c r="G825" i="12" s="1"/>
  <c r="E885" i="12"/>
  <c r="G885" i="12" s="1"/>
  <c r="P1174" i="12"/>
  <c r="E1175" i="12"/>
  <c r="G1175" i="12" s="1"/>
  <c r="E1226" i="12"/>
  <c r="G1226" i="12" s="1"/>
  <c r="P1226" i="12" s="1"/>
  <c r="E552" i="12"/>
  <c r="G552" i="12" s="1"/>
  <c r="E560" i="12"/>
  <c r="G560" i="12" s="1"/>
  <c r="E568" i="12"/>
  <c r="G568" i="12" s="1"/>
  <c r="E576" i="12"/>
  <c r="G576" i="12" s="1"/>
  <c r="E584" i="12"/>
  <c r="G584" i="12" s="1"/>
  <c r="E606" i="12"/>
  <c r="G606" i="12" s="1"/>
  <c r="E608" i="12"/>
  <c r="G608" i="12" s="1"/>
  <c r="E635" i="12"/>
  <c r="G635" i="12" s="1"/>
  <c r="E661" i="12"/>
  <c r="G661" i="12" s="1"/>
  <c r="E693" i="12"/>
  <c r="G693" i="12" s="1"/>
  <c r="E733" i="12"/>
  <c r="G733" i="12" s="1"/>
  <c r="E829" i="12"/>
  <c r="G829" i="12" s="1"/>
  <c r="E867" i="12"/>
  <c r="G867" i="12" s="1"/>
  <c r="E942" i="12"/>
  <c r="G942" i="12" s="1"/>
  <c r="E1004" i="12"/>
  <c r="G1004" i="12" s="1"/>
  <c r="E1012" i="12"/>
  <c r="G1012" i="12" s="1"/>
  <c r="E1065" i="12"/>
  <c r="G1065" i="12" s="1"/>
  <c r="P1065" i="12" s="1"/>
  <c r="E1108" i="12"/>
  <c r="G1108" i="12" s="1"/>
  <c r="P1108" i="12" s="1"/>
  <c r="E1123" i="12"/>
  <c r="G1123" i="12" s="1"/>
  <c r="P1123" i="12" s="1"/>
  <c r="E1155" i="12"/>
  <c r="G1155" i="12" s="1"/>
  <c r="P1155" i="12" s="1"/>
  <c r="E1237" i="12"/>
  <c r="G1237" i="12" s="1"/>
  <c r="P1237" i="12" s="1"/>
  <c r="P1289" i="12"/>
  <c r="E1290" i="12"/>
  <c r="G1290" i="12" s="1"/>
  <c r="P1290" i="12" s="1"/>
  <c r="E1419" i="12"/>
  <c r="G1419" i="12" s="1"/>
  <c r="P1419" i="12" s="1"/>
  <c r="E614" i="12"/>
  <c r="G614" i="12" s="1"/>
  <c r="E666" i="12"/>
  <c r="G666" i="12" s="1"/>
  <c r="E698" i="12"/>
  <c r="G698" i="12" s="1"/>
  <c r="E741" i="12"/>
  <c r="G741" i="12" s="1"/>
  <c r="E747" i="12"/>
  <c r="G747" i="12" s="1"/>
  <c r="E801" i="12"/>
  <c r="G801" i="12" s="1"/>
  <c r="E811" i="12"/>
  <c r="G811" i="12" s="1"/>
  <c r="E816" i="12"/>
  <c r="G816" i="12" s="1"/>
  <c r="E872" i="12"/>
  <c r="G872" i="12" s="1"/>
  <c r="E889" i="12"/>
  <c r="G889" i="12" s="1"/>
  <c r="E925" i="12"/>
  <c r="G925" i="12" s="1"/>
  <c r="E1339" i="12"/>
  <c r="G1339" i="12" s="1"/>
  <c r="P1339" i="12" s="1"/>
  <c r="E726" i="12"/>
  <c r="G726" i="12" s="1"/>
  <c r="E734" i="12"/>
  <c r="G734" i="12" s="1"/>
  <c r="E742" i="12"/>
  <c r="G742" i="12" s="1"/>
  <c r="E783" i="12"/>
  <c r="G783" i="12" s="1"/>
  <c r="E809" i="12"/>
  <c r="G809" i="12" s="1"/>
  <c r="E813" i="12"/>
  <c r="G813" i="12" s="1"/>
  <c r="E819" i="12"/>
  <c r="G819" i="12" s="1"/>
  <c r="E857" i="12"/>
  <c r="G857" i="12" s="1"/>
  <c r="E861" i="12"/>
  <c r="G861" i="12" s="1"/>
  <c r="E897" i="12"/>
  <c r="G897" i="12" s="1"/>
  <c r="E950" i="12"/>
  <c r="G950" i="12" s="1"/>
  <c r="E1014" i="12"/>
  <c r="G1014" i="12" s="1"/>
  <c r="E1019" i="12"/>
  <c r="G1019" i="12" s="1"/>
  <c r="E1057" i="12"/>
  <c r="G1057" i="12" s="1"/>
  <c r="E1062" i="12"/>
  <c r="G1062" i="12" s="1"/>
  <c r="E1207" i="12"/>
  <c r="G1207" i="12" s="1"/>
  <c r="P1207" i="12" s="1"/>
  <c r="E1211" i="12"/>
  <c r="G1211" i="12" s="1"/>
  <c r="P1211" i="12" s="1"/>
  <c r="P1210" i="12"/>
  <c r="E1272" i="12"/>
  <c r="G1272" i="12" s="1"/>
  <c r="P1272" i="12" s="1"/>
  <c r="P1271" i="12"/>
  <c r="P1421" i="12"/>
  <c r="E1422" i="12"/>
  <c r="G1422" i="12" s="1"/>
  <c r="P1422" i="12" s="1"/>
  <c r="E791" i="12"/>
  <c r="G791" i="12" s="1"/>
  <c r="E833" i="12"/>
  <c r="G833" i="12" s="1"/>
  <c r="E837" i="12"/>
  <c r="G837" i="12" s="1"/>
  <c r="E905" i="12"/>
  <c r="G905" i="12" s="1"/>
  <c r="E974" i="12"/>
  <c r="G974" i="12" s="1"/>
  <c r="E996" i="12"/>
  <c r="G996" i="12" s="1"/>
  <c r="E1001" i="12"/>
  <c r="G1001" i="12" s="1"/>
  <c r="E1311" i="12"/>
  <c r="G1311" i="12" s="1"/>
  <c r="P1311" i="12" s="1"/>
  <c r="E750" i="12"/>
  <c r="G750" i="12" s="1"/>
  <c r="E758" i="12"/>
  <c r="G758" i="12" s="1"/>
  <c r="E766" i="12"/>
  <c r="G766" i="12" s="1"/>
  <c r="E782" i="12"/>
  <c r="G782" i="12" s="1"/>
  <c r="E797" i="12"/>
  <c r="G797" i="12" s="1"/>
  <c r="E803" i="12"/>
  <c r="G803" i="12" s="1"/>
  <c r="E865" i="12"/>
  <c r="G865" i="12" s="1"/>
  <c r="E869" i="12"/>
  <c r="G869" i="12" s="1"/>
  <c r="E888" i="12"/>
  <c r="G888" i="12" s="1"/>
  <c r="E913" i="12"/>
  <c r="G913" i="12" s="1"/>
  <c r="E934" i="12"/>
  <c r="G934" i="12" s="1"/>
  <c r="E998" i="12"/>
  <c r="G998" i="12" s="1"/>
  <c r="E1003" i="12"/>
  <c r="G1003" i="12" s="1"/>
  <c r="P1071" i="12"/>
  <c r="E1081" i="12"/>
  <c r="G1081" i="12" s="1"/>
  <c r="P1081" i="12" s="1"/>
  <c r="E1086" i="12"/>
  <c r="G1086" i="12" s="1"/>
  <c r="P1086" i="12" s="1"/>
  <c r="E1127" i="12"/>
  <c r="G1127" i="12" s="1"/>
  <c r="E817" i="12"/>
  <c r="G817" i="12" s="1"/>
  <c r="E821" i="12"/>
  <c r="G821" i="12" s="1"/>
  <c r="E958" i="12"/>
  <c r="G958" i="12" s="1"/>
  <c r="E985" i="12"/>
  <c r="G985" i="12" s="1"/>
  <c r="E1044" i="12"/>
  <c r="G1044" i="12" s="1"/>
  <c r="E1049" i="12"/>
  <c r="G1049" i="12" s="1"/>
  <c r="E1296" i="12"/>
  <c r="G1296" i="12" s="1"/>
  <c r="P1296" i="12" s="1"/>
  <c r="P1295" i="12"/>
  <c r="E1398" i="12"/>
  <c r="G1398" i="12" s="1"/>
  <c r="P1398" i="12" s="1"/>
  <c r="E1511" i="12"/>
  <c r="G1511" i="12" s="1"/>
  <c r="P1511" i="12" s="1"/>
  <c r="E1055" i="12"/>
  <c r="G1055" i="12" s="1"/>
  <c r="E1073" i="12"/>
  <c r="G1073" i="12" s="1"/>
  <c r="P1073" i="12" s="1"/>
  <c r="E1078" i="12"/>
  <c r="G1078" i="12" s="1"/>
  <c r="P1078" i="12" s="1"/>
  <c r="E1096" i="12"/>
  <c r="G1096" i="12" s="1"/>
  <c r="P1096" i="12" s="1"/>
  <c r="P1102" i="12"/>
  <c r="E1147" i="12"/>
  <c r="G1147" i="12" s="1"/>
  <c r="P1147" i="12" s="1"/>
  <c r="E1150" i="12"/>
  <c r="G1150" i="12" s="1"/>
  <c r="P1150" i="12" s="1"/>
  <c r="P1219" i="12"/>
  <c r="E1359" i="12"/>
  <c r="G1359" i="12" s="1"/>
  <c r="P1359" i="12" s="1"/>
  <c r="E1432" i="12"/>
  <c r="G1432" i="12" s="1"/>
  <c r="P1432" i="12" s="1"/>
  <c r="E1527" i="12"/>
  <c r="G1527" i="12" s="1"/>
  <c r="P1527" i="12" s="1"/>
  <c r="E990" i="12"/>
  <c r="G990" i="12" s="1"/>
  <c r="E995" i="12"/>
  <c r="G995" i="12" s="1"/>
  <c r="E1006" i="12"/>
  <c r="G1006" i="12" s="1"/>
  <c r="E1011" i="12"/>
  <c r="G1011" i="12" s="1"/>
  <c r="E1022" i="12"/>
  <c r="G1022" i="12" s="1"/>
  <c r="E1027" i="12"/>
  <c r="G1027" i="12" s="1"/>
  <c r="E1038" i="12"/>
  <c r="G1038" i="12" s="1"/>
  <c r="E1043" i="12"/>
  <c r="G1043" i="12" s="1"/>
  <c r="E1054" i="12"/>
  <c r="G1054" i="12" s="1"/>
  <c r="E1072" i="12"/>
  <c r="G1072" i="12" s="1"/>
  <c r="P1072" i="12" s="1"/>
  <c r="E1095" i="12"/>
  <c r="G1095" i="12" s="1"/>
  <c r="P1095" i="12" s="1"/>
  <c r="P1142" i="12"/>
  <c r="E1143" i="12"/>
  <c r="G1143" i="12" s="1"/>
  <c r="P1143" i="12" s="1"/>
  <c r="E1179" i="12"/>
  <c r="G1179" i="12" s="1"/>
  <c r="P1179" i="12" s="1"/>
  <c r="E1182" i="12"/>
  <c r="G1182" i="12" s="1"/>
  <c r="P1182" i="12" s="1"/>
  <c r="E1236" i="12"/>
  <c r="G1236" i="12" s="1"/>
  <c r="P1236" i="12" s="1"/>
  <c r="P1235" i="12"/>
  <c r="E1258" i="12"/>
  <c r="G1258" i="12" s="1"/>
  <c r="P1317" i="12"/>
  <c r="E1318" i="12"/>
  <c r="G1318" i="12" s="1"/>
  <c r="P1318" i="12" s="1"/>
  <c r="E1452" i="12"/>
  <c r="G1452" i="12" s="1"/>
  <c r="P1452" i="12" s="1"/>
  <c r="E928" i="12"/>
  <c r="G928" i="12" s="1"/>
  <c r="E937" i="12"/>
  <c r="G937" i="12" s="1"/>
  <c r="E945" i="12"/>
  <c r="G945" i="12" s="1"/>
  <c r="E953" i="12"/>
  <c r="G953" i="12" s="1"/>
  <c r="E961" i="12"/>
  <c r="G961" i="12" s="1"/>
  <c r="E969" i="12"/>
  <c r="G969" i="12" s="1"/>
  <c r="E977" i="12"/>
  <c r="G977" i="12" s="1"/>
  <c r="E1064" i="12"/>
  <c r="G1064" i="12" s="1"/>
  <c r="P1064" i="12" s="1"/>
  <c r="E1087" i="12"/>
  <c r="G1087" i="12" s="1"/>
  <c r="P1087" i="12" s="1"/>
  <c r="E1122" i="12"/>
  <c r="G1122" i="12" s="1"/>
  <c r="P1122" i="12" s="1"/>
  <c r="P1133" i="12"/>
  <c r="E1200" i="12"/>
  <c r="G1200" i="12" s="1"/>
  <c r="P1200" i="12" s="1"/>
  <c r="P1261" i="12"/>
  <c r="E1262" i="12"/>
  <c r="G1262" i="12" s="1"/>
  <c r="P1262" i="12" s="1"/>
  <c r="E1360" i="12"/>
  <c r="G1360" i="12" s="1"/>
  <c r="P1360" i="12" s="1"/>
  <c r="E993" i="12"/>
  <c r="G993" i="12" s="1"/>
  <c r="E1009" i="12"/>
  <c r="G1009" i="12" s="1"/>
  <c r="E1025" i="12"/>
  <c r="G1025" i="12" s="1"/>
  <c r="E1041" i="12"/>
  <c r="G1041" i="12" s="1"/>
  <c r="P1084" i="12"/>
  <c r="E1097" i="12"/>
  <c r="G1097" i="12" s="1"/>
  <c r="P1097" i="12" s="1"/>
  <c r="E1124" i="12"/>
  <c r="G1124" i="12" s="1"/>
  <c r="P1124" i="12" s="1"/>
  <c r="P1229" i="12"/>
  <c r="E1331" i="12"/>
  <c r="G1331" i="12" s="1"/>
  <c r="P1331" i="12" s="1"/>
  <c r="E1427" i="12"/>
  <c r="G1427" i="12" s="1"/>
  <c r="P1427" i="12" s="1"/>
  <c r="P1127" i="12"/>
  <c r="P1138" i="12"/>
  <c r="P1159" i="12"/>
  <c r="P1170" i="12"/>
  <c r="P1202" i="12"/>
  <c r="P1205" i="12"/>
  <c r="P1223" i="12"/>
  <c r="P1234" i="12"/>
  <c r="E1242" i="12"/>
  <c r="G1242" i="12" s="1"/>
  <c r="P1242" i="12" s="1"/>
  <c r="E1247" i="12"/>
  <c r="G1247" i="12" s="1"/>
  <c r="P1247" i="12" s="1"/>
  <c r="E1255" i="12"/>
  <c r="G1255" i="12" s="1"/>
  <c r="P1255" i="12" s="1"/>
  <c r="E1260" i="12"/>
  <c r="G1260" i="12" s="1"/>
  <c r="P1260" i="12" s="1"/>
  <c r="E1298" i="12"/>
  <c r="G1298" i="12" s="1"/>
  <c r="P1298" i="12" s="1"/>
  <c r="E1300" i="12"/>
  <c r="G1300" i="12" s="1"/>
  <c r="P1300" i="12" s="1"/>
  <c r="E1368" i="12"/>
  <c r="G1368" i="12" s="1"/>
  <c r="P1368" i="12" s="1"/>
  <c r="E1480" i="12"/>
  <c r="G1480" i="12" s="1"/>
  <c r="P1480" i="12"/>
  <c r="P1089" i="12"/>
  <c r="P1103" i="12"/>
  <c r="E1111" i="12"/>
  <c r="G1111" i="12" s="1"/>
  <c r="P1111" i="12" s="1"/>
  <c r="E1119" i="12"/>
  <c r="G1119" i="12" s="1"/>
  <c r="P1119" i="12" s="1"/>
  <c r="E1134" i="12"/>
  <c r="G1134" i="12" s="1"/>
  <c r="P1134" i="12" s="1"/>
  <c r="E1152" i="12"/>
  <c r="G1152" i="12" s="1"/>
  <c r="P1152" i="12" s="1"/>
  <c r="E1166" i="12"/>
  <c r="G1166" i="12" s="1"/>
  <c r="P1166" i="12" s="1"/>
  <c r="E1184" i="12"/>
  <c r="G1184" i="12" s="1"/>
  <c r="P1184" i="12" s="1"/>
  <c r="E1198" i="12"/>
  <c r="G1198" i="12" s="1"/>
  <c r="E1216" i="12"/>
  <c r="G1216" i="12" s="1"/>
  <c r="P1216" i="12" s="1"/>
  <c r="E1230" i="12"/>
  <c r="G1230" i="12" s="1"/>
  <c r="P1230" i="12" s="1"/>
  <c r="E1240" i="12"/>
  <c r="G1240" i="12" s="1"/>
  <c r="P1240" i="12" s="1"/>
  <c r="P1239" i="12"/>
  <c r="P1253" i="12"/>
  <c r="E1254" i="12"/>
  <c r="G1254" i="12" s="1"/>
  <c r="P1254" i="12" s="1"/>
  <c r="P1258" i="12"/>
  <c r="E1369" i="12"/>
  <c r="G1369" i="12" s="1"/>
  <c r="P1369" i="12" s="1"/>
  <c r="E1415" i="12"/>
  <c r="G1415" i="12" s="1"/>
  <c r="P1415" i="12"/>
  <c r="E1417" i="12"/>
  <c r="G1417" i="12" s="1"/>
  <c r="P1417" i="12" s="1"/>
  <c r="P1157" i="12"/>
  <c r="P1175" i="12"/>
  <c r="P1221" i="12"/>
  <c r="E1256" i="12"/>
  <c r="G1256" i="12" s="1"/>
  <c r="P1256" i="12" s="1"/>
  <c r="E1291" i="12"/>
  <c r="G1291" i="12" s="1"/>
  <c r="P1291" i="12" s="1"/>
  <c r="E1388" i="12"/>
  <c r="G1388" i="12" s="1"/>
  <c r="P1388" i="12" s="1"/>
  <c r="E1406" i="12"/>
  <c r="G1406" i="12" s="1"/>
  <c r="P1406" i="12" s="1"/>
  <c r="E1058" i="12"/>
  <c r="G1058" i="12" s="1"/>
  <c r="E1066" i="12"/>
  <c r="G1066" i="12" s="1"/>
  <c r="P1066" i="12" s="1"/>
  <c r="E1074" i="12"/>
  <c r="G1074" i="12" s="1"/>
  <c r="P1074" i="12" s="1"/>
  <c r="E1082" i="12"/>
  <c r="G1082" i="12" s="1"/>
  <c r="P1082" i="12" s="1"/>
  <c r="E1090" i="12"/>
  <c r="G1090" i="12" s="1"/>
  <c r="P1090" i="12" s="1"/>
  <c r="E1098" i="12"/>
  <c r="G1098" i="12" s="1"/>
  <c r="P1098" i="12" s="1"/>
  <c r="E1104" i="12"/>
  <c r="G1104" i="12" s="1"/>
  <c r="P1104" i="12" s="1"/>
  <c r="E1105" i="12"/>
  <c r="G1105" i="12" s="1"/>
  <c r="P1105" i="12" s="1"/>
  <c r="E1106" i="12"/>
  <c r="G1106" i="12" s="1"/>
  <c r="P1106" i="12" s="1"/>
  <c r="E1139" i="12"/>
  <c r="G1139" i="12" s="1"/>
  <c r="P1139" i="12" s="1"/>
  <c r="E1171" i="12"/>
  <c r="G1171" i="12" s="1"/>
  <c r="P1171" i="12" s="1"/>
  <c r="P1198" i="12"/>
  <c r="E1203" i="12"/>
  <c r="G1203" i="12" s="1"/>
  <c r="P1203" i="12" s="1"/>
  <c r="E1265" i="12"/>
  <c r="G1265" i="12" s="1"/>
  <c r="P1265" i="12" s="1"/>
  <c r="E1288" i="12"/>
  <c r="G1288" i="12" s="1"/>
  <c r="P1288" i="12" s="1"/>
  <c r="P1287" i="12"/>
  <c r="E1423" i="12"/>
  <c r="G1423" i="12" s="1"/>
  <c r="P1423" i="12" s="1"/>
  <c r="E1444" i="12"/>
  <c r="G1444" i="12" s="1"/>
  <c r="P1444" i="12" s="1"/>
  <c r="E1464" i="12"/>
  <c r="G1464" i="12" s="1"/>
  <c r="P1464" i="12" s="1"/>
  <c r="P1503" i="12"/>
  <c r="E1259" i="12"/>
  <c r="G1259" i="12" s="1"/>
  <c r="P1259" i="12" s="1"/>
  <c r="E1264" i="12"/>
  <c r="G1264" i="12" s="1"/>
  <c r="P1264" i="12" s="1"/>
  <c r="P1263" i="12"/>
  <c r="P1266" i="12"/>
  <c r="E1268" i="12"/>
  <c r="G1268" i="12" s="1"/>
  <c r="P1268" i="12" s="1"/>
  <c r="P1267" i="12"/>
  <c r="E1280" i="12"/>
  <c r="G1280" i="12" s="1"/>
  <c r="P1280" i="12" s="1"/>
  <c r="E1319" i="12"/>
  <c r="G1319" i="12" s="1"/>
  <c r="P1319" i="12" s="1"/>
  <c r="P1370" i="12"/>
  <c r="E1396" i="12"/>
  <c r="G1396" i="12" s="1"/>
  <c r="P1396" i="12" s="1"/>
  <c r="P1426" i="12"/>
  <c r="E1431" i="12"/>
  <c r="G1431" i="12" s="1"/>
  <c r="P1431" i="12" s="1"/>
  <c r="E1436" i="12"/>
  <c r="G1436" i="12" s="1"/>
  <c r="P1436" i="12" s="1"/>
  <c r="P1493" i="12"/>
  <c r="E1535" i="12"/>
  <c r="G1535" i="12" s="1"/>
  <c r="P1535" i="12" s="1"/>
  <c r="P1561" i="12"/>
  <c r="P1128" i="12"/>
  <c r="P1136" i="12"/>
  <c r="P1144" i="12"/>
  <c r="P1176" i="12"/>
  <c r="P1208" i="12"/>
  <c r="P1224" i="12"/>
  <c r="E1243" i="12"/>
  <c r="G1243" i="12" s="1"/>
  <c r="P1243" i="12" s="1"/>
  <c r="E1276" i="12"/>
  <c r="G1276" i="12" s="1"/>
  <c r="P1276" i="12" s="1"/>
  <c r="E1308" i="12"/>
  <c r="G1308" i="12" s="1"/>
  <c r="P1308" i="12" s="1"/>
  <c r="P1371" i="12"/>
  <c r="P1413" i="12"/>
  <c r="E1414" i="12"/>
  <c r="G1414" i="12" s="1"/>
  <c r="P1414" i="12" s="1"/>
  <c r="E1433" i="12"/>
  <c r="G1433" i="12" s="1"/>
  <c r="P1433" i="12" s="1"/>
  <c r="E1558" i="12"/>
  <c r="G1558" i="12" s="1"/>
  <c r="P1558" i="12" s="1"/>
  <c r="P1274" i="12"/>
  <c r="E1284" i="12"/>
  <c r="G1284" i="12" s="1"/>
  <c r="P1284" i="12" s="1"/>
  <c r="E1304" i="12"/>
  <c r="G1304" i="12" s="1"/>
  <c r="P1304" i="12" s="1"/>
  <c r="P1303" i="12"/>
  <c r="P1309" i="12"/>
  <c r="E1310" i="12"/>
  <c r="G1310" i="12" s="1"/>
  <c r="P1310" i="12" s="1"/>
  <c r="P1314" i="12"/>
  <c r="P1316" i="12"/>
  <c r="P1362" i="12"/>
  <c r="E1367" i="12"/>
  <c r="G1367" i="12" s="1"/>
  <c r="P1367" i="12" s="1"/>
  <c r="P1366" i="12"/>
  <c r="E1372" i="12"/>
  <c r="G1372" i="12" s="1"/>
  <c r="P1372" i="12" s="1"/>
  <c r="P1469" i="12"/>
  <c r="E1251" i="12"/>
  <c r="G1251" i="12" s="1"/>
  <c r="P1251" i="12" s="1"/>
  <c r="E1275" i="12"/>
  <c r="G1275" i="12" s="1"/>
  <c r="P1275" i="12" s="1"/>
  <c r="E1292" i="12"/>
  <c r="G1292" i="12" s="1"/>
  <c r="P1292" i="12" s="1"/>
  <c r="E1299" i="12"/>
  <c r="G1299" i="12" s="1"/>
  <c r="P1299" i="12" s="1"/>
  <c r="E1315" i="12"/>
  <c r="G1315" i="12" s="1"/>
  <c r="P1315" i="12" s="1"/>
  <c r="E1358" i="12"/>
  <c r="G1358" i="12" s="1"/>
  <c r="P1358" i="12" s="1"/>
  <c r="E1361" i="12"/>
  <c r="G1361" i="12" s="1"/>
  <c r="P1361" i="12" s="1"/>
  <c r="E1363" i="12"/>
  <c r="G1363" i="12" s="1"/>
  <c r="P1363" i="12" s="1"/>
  <c r="E1380" i="12"/>
  <c r="G1380" i="12" s="1"/>
  <c r="P1380" i="12" s="1"/>
  <c r="E1435" i="12"/>
  <c r="G1435" i="12" s="1"/>
  <c r="P1435" i="12" s="1"/>
  <c r="E1529" i="12"/>
  <c r="G1529" i="12" s="1"/>
  <c r="P1529" i="12" s="1"/>
  <c r="P1365" i="12"/>
  <c r="E1375" i="12"/>
  <c r="G1375" i="12" s="1"/>
  <c r="P1375" i="12" s="1"/>
  <c r="P1377" i="12"/>
  <c r="E1387" i="12"/>
  <c r="G1387" i="12" s="1"/>
  <c r="P1387" i="12" s="1"/>
  <c r="E1404" i="12"/>
  <c r="G1404" i="12" s="1"/>
  <c r="P1404" i="12" s="1"/>
  <c r="P1438" i="12"/>
  <c r="P1441" i="12"/>
  <c r="E1451" i="12"/>
  <c r="G1451" i="12" s="1"/>
  <c r="P1451" i="12" s="1"/>
  <c r="P1477" i="12"/>
  <c r="E1488" i="12"/>
  <c r="G1488" i="12" s="1"/>
  <c r="P1488" i="12" s="1"/>
  <c r="E1513" i="12"/>
  <c r="G1513" i="12" s="1"/>
  <c r="P1513" i="12" s="1"/>
  <c r="P1515" i="12"/>
  <c r="E1383" i="12"/>
  <c r="G1383" i="12" s="1"/>
  <c r="P1383" i="12" s="1"/>
  <c r="P1385" i="12"/>
  <c r="E1412" i="12"/>
  <c r="G1412" i="12" s="1"/>
  <c r="P1412" i="12" s="1"/>
  <c r="P1449" i="12"/>
  <c r="P1471" i="12"/>
  <c r="P1476" i="12"/>
  <c r="P1508" i="12"/>
  <c r="E1509" i="12"/>
  <c r="G1509" i="12" s="1"/>
  <c r="P1509" i="12" s="1"/>
  <c r="E1517" i="12"/>
  <c r="G1517" i="12" s="1"/>
  <c r="P1517" i="12" s="1"/>
  <c r="E1523" i="12"/>
  <c r="G1523" i="12" s="1"/>
  <c r="P1523" i="12" s="1"/>
  <c r="E1327" i="12"/>
  <c r="G1327" i="12" s="1"/>
  <c r="P1327" i="12" s="1"/>
  <c r="P1333" i="12"/>
  <c r="E1335" i="12"/>
  <c r="G1335" i="12" s="1"/>
  <c r="P1335" i="12" s="1"/>
  <c r="P1334" i="12"/>
  <c r="P1341" i="12"/>
  <c r="E1343" i="12"/>
  <c r="G1343" i="12" s="1"/>
  <c r="P1343" i="12" s="1"/>
  <c r="P1342" i="12"/>
  <c r="E1351" i="12"/>
  <c r="G1351" i="12" s="1"/>
  <c r="P1351" i="12" s="1"/>
  <c r="E1356" i="12"/>
  <c r="G1356" i="12" s="1"/>
  <c r="P1356" i="12" s="1"/>
  <c r="E1391" i="12"/>
  <c r="G1391" i="12" s="1"/>
  <c r="P1391" i="12" s="1"/>
  <c r="P1390" i="12"/>
  <c r="E1420" i="12"/>
  <c r="G1420" i="12" s="1"/>
  <c r="P1420" i="12" s="1"/>
  <c r="P1445" i="12"/>
  <c r="P1454" i="12"/>
  <c r="E1472" i="12"/>
  <c r="G1472" i="12" s="1"/>
  <c r="P1472" i="12" s="1"/>
  <c r="P1500" i="12"/>
  <c r="P1524" i="12"/>
  <c r="P1269" i="12"/>
  <c r="P1277" i="12"/>
  <c r="P1293" i="12"/>
  <c r="P1321" i="12"/>
  <c r="E1324" i="12"/>
  <c r="G1324" i="12" s="1"/>
  <c r="P1324" i="12" s="1"/>
  <c r="E1332" i="12"/>
  <c r="G1332" i="12" s="1"/>
  <c r="P1332" i="12" s="1"/>
  <c r="P1337" i="12"/>
  <c r="E1340" i="12"/>
  <c r="G1340" i="12" s="1"/>
  <c r="P1340" i="12" s="1"/>
  <c r="P1345" i="12"/>
  <c r="E1348" i="12"/>
  <c r="G1348" i="12" s="1"/>
  <c r="P1348" i="12" s="1"/>
  <c r="E1364" i="12"/>
  <c r="G1364" i="12" s="1"/>
  <c r="P1364" i="12" s="1"/>
  <c r="E1393" i="12"/>
  <c r="G1393" i="12" s="1"/>
  <c r="P1393" i="12" s="1"/>
  <c r="E1399" i="12"/>
  <c r="G1399" i="12" s="1"/>
  <c r="P1399" i="12" s="1"/>
  <c r="E1411" i="12"/>
  <c r="G1411" i="12" s="1"/>
  <c r="P1411" i="12" s="1"/>
  <c r="E1428" i="12"/>
  <c r="G1428" i="12" s="1"/>
  <c r="P1428" i="12" s="1"/>
  <c r="E1455" i="12"/>
  <c r="G1455" i="12" s="1"/>
  <c r="P1455" i="12" s="1"/>
  <c r="P1485" i="12"/>
  <c r="E1591" i="12"/>
  <c r="G1591" i="12" s="1"/>
  <c r="P1591" i="12" s="1"/>
  <c r="E1497" i="12"/>
  <c r="G1497" i="12" s="1"/>
  <c r="P1497" i="12" s="1"/>
  <c r="E1502" i="12"/>
  <c r="G1502" i="12" s="1"/>
  <c r="P1502" i="12" s="1"/>
  <c r="E1526" i="12"/>
  <c r="G1526" i="12" s="1"/>
  <c r="P1526" i="12" s="1"/>
  <c r="E1510" i="12"/>
  <c r="G1510" i="12" s="1"/>
  <c r="P1510" i="12" s="1"/>
  <c r="E1521" i="12"/>
  <c r="G1521" i="12" s="1"/>
  <c r="P1521" i="12" s="1"/>
  <c r="E1545" i="12"/>
  <c r="G1545" i="12" s="1"/>
  <c r="P1545" i="12" s="1"/>
  <c r="P1552" i="12"/>
  <c r="P1597" i="12"/>
  <c r="E1612" i="12"/>
  <c r="G1612" i="12" s="1"/>
  <c r="P1612" i="12" s="1"/>
  <c r="P1466" i="12"/>
  <c r="P1482" i="12"/>
  <c r="P1490" i="12"/>
  <c r="P1528" i="12"/>
  <c r="P1540" i="12"/>
  <c r="E1549" i="12"/>
  <c r="G1549" i="12" s="1"/>
  <c r="P1549" i="12" s="1"/>
  <c r="E1537" i="12"/>
  <c r="G1537" i="12" s="1"/>
  <c r="P1537" i="12" s="1"/>
  <c r="E1542" i="12"/>
  <c r="G1542" i="12" s="1"/>
  <c r="P1542" i="12" s="1"/>
  <c r="E1585" i="12"/>
  <c r="G1585" i="12" s="1"/>
  <c r="P1585" i="12" s="1"/>
  <c r="E1594" i="12"/>
  <c r="G1594" i="12" s="1"/>
  <c r="P1594" i="12" s="1"/>
  <c r="E1606" i="12"/>
  <c r="G1606" i="12" s="1"/>
  <c r="P1606" i="12" s="1"/>
  <c r="P1622" i="12"/>
  <c r="E1678" i="12"/>
  <c r="G1678" i="12" s="1"/>
  <c r="P1678" i="12" s="1"/>
  <c r="E1714" i="12"/>
  <c r="G1714" i="12" s="1"/>
  <c r="P1714" i="12" s="1"/>
  <c r="E1498" i="12"/>
  <c r="G1498" i="12" s="1"/>
  <c r="P1498" i="12" s="1"/>
  <c r="E1506" i="12"/>
  <c r="G1506" i="12" s="1"/>
  <c r="P1506" i="12" s="1"/>
  <c r="E1514" i="12"/>
  <c r="G1514" i="12" s="1"/>
  <c r="P1514" i="12" s="1"/>
  <c r="E1522" i="12"/>
  <c r="G1522" i="12" s="1"/>
  <c r="P1522" i="12" s="1"/>
  <c r="E1530" i="12"/>
  <c r="G1530" i="12" s="1"/>
  <c r="P1530" i="12" s="1"/>
  <c r="E1538" i="12"/>
  <c r="G1538" i="12" s="1"/>
  <c r="P1538" i="12" s="1"/>
  <c r="E1546" i="12"/>
  <c r="G1546" i="12" s="1"/>
  <c r="P1546" i="12" s="1"/>
  <c r="P1600" i="12"/>
  <c r="E1603" i="12"/>
  <c r="G1603" i="12" s="1"/>
  <c r="P1603" i="12" s="1"/>
  <c r="E1642" i="12"/>
  <c r="G1642" i="12" s="1"/>
  <c r="P1642" i="12" s="1"/>
  <c r="E1735" i="12"/>
  <c r="G1735" i="12" s="1"/>
  <c r="P1735" i="12" s="1"/>
  <c r="P1564" i="12"/>
  <c r="P1675" i="12"/>
  <c r="E1693" i="12"/>
  <c r="G1693" i="12" s="1"/>
  <c r="P1693" i="12" s="1"/>
  <c r="E1567" i="12"/>
  <c r="G1567" i="12" s="1"/>
  <c r="P1567" i="12" s="1"/>
  <c r="P1664" i="12"/>
  <c r="P1688" i="12"/>
  <c r="P1633" i="12"/>
  <c r="E1669" i="12"/>
  <c r="G1669" i="12" s="1"/>
  <c r="P1669" i="12" s="1"/>
  <c r="E1726" i="12"/>
  <c r="G1726" i="12" s="1"/>
  <c r="P1726" i="12" s="1"/>
  <c r="P1618" i="12"/>
  <c r="E1627" i="12"/>
  <c r="G1627" i="12" s="1"/>
  <c r="P1627" i="12" s="1"/>
  <c r="E1615" i="12"/>
  <c r="G1615" i="12" s="1"/>
  <c r="P1615" i="12" s="1"/>
  <c r="E1690" i="12"/>
  <c r="G1690" i="12" s="1"/>
  <c r="P1690" i="12" s="1"/>
  <c r="P1660" i="12"/>
  <c r="E1702" i="12"/>
  <c r="G1702" i="12" s="1"/>
  <c r="P1702" i="12" s="1"/>
  <c r="E1723" i="12"/>
  <c r="G1723" i="12" s="1"/>
  <c r="P1723" i="12" s="1"/>
  <c r="P1620" i="12"/>
  <c r="P1663" i="12"/>
  <c r="P1681" i="12"/>
  <c r="P1729" i="12"/>
  <c r="E1717" i="12"/>
  <c r="G1717" i="12" s="1"/>
  <c r="P1717" i="12" s="1"/>
  <c r="E1732" i="12"/>
  <c r="G1732" i="12" s="1"/>
  <c r="P1732" i="12" s="1"/>
  <c r="P1740" i="12"/>
  <c r="E1741" i="12"/>
  <c r="P1699" i="12"/>
  <c r="E1657" i="12"/>
  <c r="G1657" i="12" s="1"/>
  <c r="P1657" i="12" s="1"/>
  <c r="D44" i="82" l="1"/>
  <c r="E44" i="82" s="1"/>
  <c r="F44" i="82" s="1"/>
  <c r="C45" i="82"/>
  <c r="B22" i="73" a="1"/>
  <c r="N21" i="73"/>
  <c r="O21" i="73"/>
  <c r="Q21" i="73"/>
  <c r="J21" i="73"/>
  <c r="M21" i="73"/>
  <c r="H21" i="73"/>
  <c r="I21" i="73"/>
  <c r="K21" i="73"/>
  <c r="L21" i="73"/>
  <c r="P21" i="73"/>
  <c r="G21" i="73"/>
  <c r="E649" i="24"/>
  <c r="G1610" i="12"/>
  <c r="P1610" i="12" s="1"/>
  <c r="E411" i="24"/>
  <c r="E621" i="24"/>
  <c r="J21" i="74"/>
  <c r="G21" i="74"/>
  <c r="Q21" i="74"/>
  <c r="P21" i="74"/>
  <c r="B22" i="74" a="1"/>
  <c r="K21" i="74"/>
  <c r="H21" i="74"/>
  <c r="L21" i="74"/>
  <c r="N21" i="74"/>
  <c r="M21" i="74"/>
  <c r="O21" i="74"/>
  <c r="I21" i="74"/>
  <c r="M21" i="75"/>
  <c r="I21" i="75"/>
  <c r="Q21" i="75"/>
  <c r="K21" i="75"/>
  <c r="N21" i="75"/>
  <c r="P21" i="75"/>
  <c r="J21" i="75"/>
  <c r="L21" i="75"/>
  <c r="O21" i="75"/>
  <c r="H21" i="75"/>
  <c r="G21" i="75"/>
  <c r="B22" i="75" a="1"/>
  <c r="A50" i="75"/>
  <c r="R49" i="75"/>
  <c r="R50" i="74"/>
  <c r="A51" i="74"/>
  <c r="A49" i="73"/>
  <c r="R48" i="73"/>
  <c r="X1077" i="12" a="1"/>
  <c r="Y1077" i="12" s="1"/>
  <c r="K1256" i="10"/>
  <c r="K1544" i="10"/>
  <c r="E294" i="24"/>
  <c r="K1132" i="10"/>
  <c r="K1318" i="10"/>
  <c r="K1406" i="10"/>
  <c r="K1576" i="10"/>
  <c r="Q21" i="32"/>
  <c r="I21" i="32"/>
  <c r="P21" i="32"/>
  <c r="G21" i="32"/>
  <c r="N21" i="32"/>
  <c r="J21" i="32"/>
  <c r="M21" i="32"/>
  <c r="H21" i="32"/>
  <c r="L21" i="32"/>
  <c r="K21" i="32"/>
  <c r="O21" i="32"/>
  <c r="B22" i="32" a="1"/>
  <c r="E158" i="24"/>
  <c r="G1085" i="12"/>
  <c r="P1085" i="12" s="1"/>
  <c r="E8" i="24"/>
  <c r="G935" i="12"/>
  <c r="E503" i="24"/>
  <c r="G1430" i="12"/>
  <c r="P1430" i="12" s="1"/>
  <c r="E374" i="24"/>
  <c r="G1301" i="12"/>
  <c r="P1301" i="12" s="1"/>
  <c r="E253" i="24"/>
  <c r="G1180" i="12"/>
  <c r="P1180" i="12" s="1"/>
  <c r="E794" i="24"/>
  <c r="G1721" i="12"/>
  <c r="P1721" i="12" s="1"/>
  <c r="E614" i="24"/>
  <c r="G1541" i="12"/>
  <c r="P1541" i="12" s="1"/>
  <c r="E142" i="24"/>
  <c r="G1069" i="12"/>
  <c r="P1069" i="12" s="1"/>
  <c r="E756" i="24"/>
  <c r="G1683" i="12"/>
  <c r="P1683" i="12" s="1"/>
  <c r="E378" i="24"/>
  <c r="G1305" i="12"/>
  <c r="P1305" i="12" s="1"/>
  <c r="E447" i="24"/>
  <c r="G1374" i="12"/>
  <c r="P1374" i="12" s="1"/>
  <c r="E526" i="24"/>
  <c r="G1453" i="12"/>
  <c r="P1453" i="12" s="1"/>
  <c r="E358" i="24"/>
  <c r="G1285" i="12"/>
  <c r="P1285" i="12" s="1"/>
  <c r="E227" i="24"/>
  <c r="G1154" i="12"/>
  <c r="P1154" i="12" s="1"/>
  <c r="E580" i="24"/>
  <c r="G1507" i="12"/>
  <c r="P1507" i="12" s="1"/>
  <c r="E75" i="24"/>
  <c r="G1002" i="12"/>
  <c r="E565" i="24"/>
  <c r="G1492" i="12"/>
  <c r="P1492" i="12" s="1"/>
  <c r="E323" i="24"/>
  <c r="G1250" i="12"/>
  <c r="P1250" i="12" s="1"/>
  <c r="E609" i="24"/>
  <c r="G1536" i="12"/>
  <c r="P1536" i="12" s="1"/>
  <c r="E330" i="24"/>
  <c r="G1257" i="12"/>
  <c r="P1257" i="12" s="1"/>
  <c r="E423" i="24"/>
  <c r="G1350" i="12"/>
  <c r="P1350" i="12" s="1"/>
  <c r="E812" i="24"/>
  <c r="G1739" i="12"/>
  <c r="P1739" i="12" s="1"/>
  <c r="E318" i="24"/>
  <c r="G1245" i="12"/>
  <c r="P1245" i="12" s="1"/>
  <c r="E681" i="24"/>
  <c r="G1608" i="12"/>
  <c r="P1608" i="12" s="1"/>
  <c r="E203" i="24"/>
  <c r="G1130" i="12"/>
  <c r="P1130" i="12" s="1"/>
  <c r="E752" i="24"/>
  <c r="G1679" i="12"/>
  <c r="P1679" i="12" s="1"/>
  <c r="E482" i="24"/>
  <c r="G1409" i="12"/>
  <c r="P1409" i="12" s="1"/>
  <c r="E557" i="24"/>
  <c r="G1484" i="12"/>
  <c r="P1484" i="12" s="1"/>
  <c r="E593" i="24"/>
  <c r="G1520" i="12"/>
  <c r="P1520" i="12" s="1"/>
  <c r="E757" i="24"/>
  <c r="G1684" i="12"/>
  <c r="P1684" i="12" s="1"/>
  <c r="E478" i="24"/>
  <c r="G1405" i="12"/>
  <c r="P1405" i="12" s="1"/>
  <c r="E164" i="24"/>
  <c r="G1091" i="12"/>
  <c r="P1091" i="12" s="1"/>
  <c r="E717" i="24"/>
  <c r="G1644" i="12"/>
  <c r="P1644" i="12" s="1"/>
  <c r="E678" i="24"/>
  <c r="G1605" i="12"/>
  <c r="P1605" i="12" s="1"/>
  <c r="E298" i="24"/>
  <c r="G1225" i="12"/>
  <c r="P1225" i="12" s="1"/>
  <c r="E750" i="24"/>
  <c r="G1677" i="12"/>
  <c r="P1677" i="12" s="1"/>
  <c r="E73" i="24"/>
  <c r="G1000" i="12"/>
  <c r="E507" i="24"/>
  <c r="G1434" i="12"/>
  <c r="P1434" i="12" s="1"/>
  <c r="E262" i="24"/>
  <c r="G1189" i="12"/>
  <c r="P1189" i="12" s="1"/>
  <c r="E430" i="24"/>
  <c r="G1357" i="12"/>
  <c r="P1357" i="12" s="1"/>
  <c r="E684" i="24"/>
  <c r="G1611" i="12"/>
  <c r="P1611" i="12" s="1"/>
  <c r="E770" i="24"/>
  <c r="G1697" i="12"/>
  <c r="P1697" i="12" s="1"/>
  <c r="E60" i="24"/>
  <c r="G987" i="12"/>
  <c r="E650" i="24"/>
  <c r="G1577" i="12"/>
  <c r="P1577" i="12" s="1"/>
  <c r="E204" i="24"/>
  <c r="G1131" i="12"/>
  <c r="P1131" i="12" s="1"/>
  <c r="E279" i="24"/>
  <c r="G1206" i="12"/>
  <c r="P1206" i="12" s="1"/>
  <c r="E746" i="24"/>
  <c r="G1673" i="12"/>
  <c r="P1673" i="12" s="1"/>
  <c r="E682" i="24"/>
  <c r="G1609" i="12"/>
  <c r="P1609" i="12" s="1"/>
  <c r="E462" i="24"/>
  <c r="G1389" i="12"/>
  <c r="P1389" i="12" s="1"/>
  <c r="E152" i="24"/>
  <c r="G1079" i="12"/>
  <c r="P1079" i="12" s="1"/>
  <c r="E396" i="24"/>
  <c r="G1323" i="12"/>
  <c r="P1323" i="12" s="1"/>
  <c r="E202" i="24"/>
  <c r="G1129" i="12"/>
  <c r="P1129" i="12" s="1"/>
  <c r="E607" i="24"/>
  <c r="G1534" i="12"/>
  <c r="P1534" i="12" s="1"/>
  <c r="E617" i="24"/>
  <c r="G1544" i="12"/>
  <c r="P1544" i="12" s="1"/>
  <c r="E519" i="24"/>
  <c r="G1446" i="12"/>
  <c r="P1446" i="12" s="1"/>
  <c r="E290" i="24"/>
  <c r="G1217" i="12"/>
  <c r="P1217" i="12" s="1"/>
  <c r="E671" i="24"/>
  <c r="G1598" i="12"/>
  <c r="P1598" i="12" s="1"/>
  <c r="E574" i="24"/>
  <c r="G1501" i="12"/>
  <c r="P1501" i="12" s="1"/>
  <c r="E644" i="24"/>
  <c r="G1571" i="12"/>
  <c r="P1571" i="12" s="1"/>
  <c r="E419" i="24"/>
  <c r="G1346" i="12"/>
  <c r="P1346" i="12" s="1"/>
  <c r="E118" i="24"/>
  <c r="G1045" i="12"/>
  <c r="E322" i="24"/>
  <c r="G1249" i="12"/>
  <c r="P1249" i="12" s="1"/>
  <c r="E701" i="24"/>
  <c r="G1628" i="12"/>
  <c r="P1628" i="12" s="1"/>
  <c r="E711" i="24"/>
  <c r="G1638" i="12"/>
  <c r="P1638" i="12" s="1"/>
  <c r="E699" i="24"/>
  <c r="G1626" i="12"/>
  <c r="P1626" i="12" s="1"/>
  <c r="E48" i="24"/>
  <c r="G975" i="12"/>
  <c r="E800" i="24"/>
  <c r="G1727" i="12"/>
  <c r="P1727" i="12" s="1"/>
  <c r="E804" i="24"/>
  <c r="G1731" i="12"/>
  <c r="P1731" i="12" s="1"/>
  <c r="E105" i="24"/>
  <c r="G1032" i="12"/>
  <c r="E454" i="24"/>
  <c r="G1381" i="12"/>
  <c r="P1381" i="12" s="1"/>
  <c r="E716" i="24"/>
  <c r="G1643" i="12"/>
  <c r="P1643" i="12" s="1"/>
  <c r="E302" i="24"/>
  <c r="E132" i="24"/>
  <c r="G1059" i="12"/>
  <c r="E194" i="24"/>
  <c r="G1121" i="12"/>
  <c r="P1121" i="12" s="1"/>
  <c r="E45" i="24"/>
  <c r="G972" i="12"/>
  <c r="E533" i="24"/>
  <c r="G1460" i="12"/>
  <c r="P1460" i="12" s="1"/>
  <c r="E569" i="24"/>
  <c r="G1496" i="12"/>
  <c r="P1496" i="12" s="1"/>
  <c r="E250" i="24"/>
  <c r="G1177" i="12"/>
  <c r="P1177" i="12" s="1"/>
  <c r="E663" i="24"/>
  <c r="G1590" i="12"/>
  <c r="P1590" i="12" s="1"/>
  <c r="E483" i="24"/>
  <c r="G1410" i="12"/>
  <c r="P1410" i="12" s="1"/>
  <c r="E246" i="24"/>
  <c r="G1173" i="12"/>
  <c r="P1173" i="12" s="1"/>
  <c r="E764" i="24"/>
  <c r="G1691" i="12"/>
  <c r="P1691" i="12" s="1"/>
  <c r="E674" i="24"/>
  <c r="E559" i="24"/>
  <c r="E403" i="24"/>
  <c r="P1703" i="12"/>
  <c r="E414" i="24"/>
  <c r="E91" i="24"/>
  <c r="E311" i="24"/>
  <c r="E126" i="24"/>
  <c r="E732" i="24"/>
  <c r="E758" i="24"/>
  <c r="E473" i="24"/>
  <c r="P1725" i="12"/>
  <c r="E534" i="24"/>
  <c r="E523" i="24"/>
  <c r="E237" i="24"/>
  <c r="E399" i="24"/>
  <c r="E558" i="24"/>
  <c r="E511" i="24"/>
  <c r="E46" i="24"/>
  <c r="E455" i="24"/>
  <c r="E547" i="24"/>
  <c r="E54" i="24"/>
  <c r="E813" i="24"/>
  <c r="E115" i="24"/>
  <c r="E741" i="24"/>
  <c r="E343" i="24"/>
  <c r="E29" i="24"/>
  <c r="P1583" i="12"/>
  <c r="E780" i="24"/>
  <c r="E560" i="24"/>
  <c r="E499" i="24"/>
  <c r="E254" i="24"/>
  <c r="E30" i="24"/>
  <c r="E435" i="24"/>
  <c r="P1617" i="12"/>
  <c r="E304" i="24"/>
  <c r="E657" i="24"/>
  <c r="E518" i="24"/>
  <c r="E317" i="24"/>
  <c r="E359" i="24"/>
  <c r="E78" i="24"/>
  <c r="E439" i="24"/>
  <c r="E229" i="24"/>
  <c r="E275" i="24"/>
  <c r="E256" i="24"/>
  <c r="P1667" i="12"/>
  <c r="E527" i="24"/>
  <c r="P45" i="58"/>
  <c r="R34" i="58"/>
  <c r="R42" i="58"/>
  <c r="R28" i="58"/>
  <c r="R36" i="58"/>
  <c r="R29" i="58"/>
  <c r="R37" i="58"/>
  <c r="R30" i="58"/>
  <c r="R38" i="58"/>
  <c r="R31" i="58"/>
  <c r="R39" i="58"/>
  <c r="R33" i="58"/>
  <c r="R41" i="58"/>
  <c r="R27" i="58"/>
  <c r="J46" i="58" s="1"/>
  <c r="J47" i="58" s="1"/>
  <c r="J48" i="58" s="1"/>
  <c r="J64" i="58" s="1"/>
  <c r="R40" i="58"/>
  <c r="R35" i="58"/>
  <c r="R32" i="58"/>
  <c r="I80" i="58"/>
  <c r="I69" i="58" s="1"/>
  <c r="T24" i="58"/>
  <c r="S25" i="58"/>
  <c r="P1593" i="12"/>
  <c r="E715" i="24"/>
  <c r="E579" i="24"/>
  <c r="E472" i="24"/>
  <c r="E397" i="24"/>
  <c r="E561" i="24"/>
  <c r="E337" i="24"/>
  <c r="E139" i="24"/>
  <c r="E192" i="24"/>
  <c r="E433" i="24"/>
  <c r="E195" i="24"/>
  <c r="E15" i="24"/>
  <c r="E299" i="24"/>
  <c r="E162" i="24"/>
  <c r="E669" i="24"/>
  <c r="E106" i="24"/>
  <c r="E729" i="24"/>
  <c r="E633" i="24"/>
  <c r="E653" i="24"/>
  <c r="K1629" i="10"/>
  <c r="E801" i="24"/>
  <c r="E382" i="24"/>
  <c r="E554" i="24"/>
  <c r="E259" i="24"/>
  <c r="E149" i="24"/>
  <c r="E470" i="24"/>
  <c r="E258" i="24"/>
  <c r="E125" i="24"/>
  <c r="E568" i="24"/>
  <c r="E140" i="24"/>
  <c r="E450" i="24"/>
  <c r="E476" i="24"/>
  <c r="E467" i="24"/>
  <c r="E20" i="24"/>
  <c r="E616" i="24"/>
  <c r="E754" i="24"/>
  <c r="E420" i="24"/>
  <c r="E157" i="24"/>
  <c r="E576" i="24"/>
  <c r="E306" i="24"/>
  <c r="E300" i="24"/>
  <c r="E36" i="24"/>
  <c r="E263" i="24"/>
  <c r="E213" i="24"/>
  <c r="E539" i="24"/>
  <c r="E697" i="24"/>
  <c r="E218" i="24"/>
  <c r="E148" i="24"/>
  <c r="E775" i="24"/>
  <c r="E763" i="24"/>
  <c r="E808" i="24"/>
  <c r="E595" i="24"/>
  <c r="E787" i="24"/>
  <c r="E667" i="24"/>
  <c r="E615" i="24"/>
  <c r="E622" i="24"/>
  <c r="E685" i="24"/>
  <c r="E618" i="24"/>
  <c r="E575" i="24"/>
  <c r="E421" i="24"/>
  <c r="E405" i="24"/>
  <c r="E408" i="24"/>
  <c r="E596" i="24"/>
  <c r="E582" i="24"/>
  <c r="E365" i="24"/>
  <c r="E324" i="24"/>
  <c r="E377" i="24"/>
  <c r="E357" i="24"/>
  <c r="E631" i="24"/>
  <c r="E487" i="24"/>
  <c r="E469" i="24"/>
  <c r="E353" i="24"/>
  <c r="E178" i="24"/>
  <c r="E155" i="24"/>
  <c r="E461" i="24"/>
  <c r="E329" i="24"/>
  <c r="E289" i="24"/>
  <c r="E225" i="24"/>
  <c r="E328" i="24"/>
  <c r="E170" i="24"/>
  <c r="E114" i="24"/>
  <c r="E82" i="24"/>
  <c r="E335" i="24"/>
  <c r="E50" i="24"/>
  <c r="E34" i="24"/>
  <c r="E18" i="24"/>
  <c r="E525" i="24"/>
  <c r="E331" i="24"/>
  <c r="E255" i="24"/>
  <c r="E145" i="24"/>
  <c r="E111" i="24"/>
  <c r="E79" i="24"/>
  <c r="E505" i="24"/>
  <c r="E432" i="24"/>
  <c r="E223" i="24"/>
  <c r="E169" i="24"/>
  <c r="E584" i="24"/>
  <c r="E122" i="24"/>
  <c r="E159" i="24"/>
  <c r="E384" i="24"/>
  <c r="E92" i="24"/>
  <c r="E23" i="24"/>
  <c r="E412" i="24"/>
  <c r="E363" i="24"/>
  <c r="E228" i="24"/>
  <c r="E196" i="24"/>
  <c r="E77" i="24"/>
  <c r="E803" i="24"/>
  <c r="E187" i="24"/>
  <c r="E133" i="24"/>
  <c r="E108" i="24"/>
  <c r="E101" i="24"/>
  <c r="E782" i="24"/>
  <c r="E768" i="24"/>
  <c r="E719" i="24"/>
  <c r="E624" i="24"/>
  <c r="K1677" i="10"/>
  <c r="E666" i="24"/>
  <c r="E641" i="24"/>
  <c r="K1237" i="10"/>
  <c r="K1130" i="10"/>
  <c r="K1271" i="10"/>
  <c r="K1304" i="10"/>
  <c r="K1333" i="10"/>
  <c r="K1365" i="10"/>
  <c r="K1398" i="10"/>
  <c r="K1432" i="10"/>
  <c r="K1460" i="10"/>
  <c r="K1496" i="10"/>
  <c r="K1592" i="10"/>
  <c r="K1527" i="10"/>
  <c r="K1591" i="10"/>
  <c r="K1653" i="10"/>
  <c r="K1713" i="10"/>
  <c r="K1619" i="10"/>
  <c r="K1678" i="10"/>
  <c r="K1726" i="10"/>
  <c r="E93" i="24"/>
  <c r="E749" i="24"/>
  <c r="E686" i="24"/>
  <c r="K1674" i="10"/>
  <c r="E625" i="24"/>
  <c r="E562" i="24"/>
  <c r="E546" i="24"/>
  <c r="E428" i="24"/>
  <c r="E215" i="24"/>
  <c r="E612" i="24"/>
  <c r="E532" i="24"/>
  <c r="E340" i="24"/>
  <c r="E72" i="24"/>
  <c r="E166" i="24"/>
  <c r="E119" i="24"/>
  <c r="E53" i="24"/>
  <c r="E724" i="24"/>
  <c r="E613" i="24"/>
  <c r="E465" i="24"/>
  <c r="E409" i="24"/>
  <c r="E191" i="24"/>
  <c r="E150" i="24"/>
  <c r="E88" i="24"/>
  <c r="E52" i="24"/>
  <c r="E652" i="24"/>
  <c r="E368" i="24"/>
  <c r="E167" i="24"/>
  <c r="E120" i="24"/>
  <c r="E49" i="24"/>
  <c r="E19" i="24"/>
  <c r="E242" i="24"/>
  <c r="E110" i="24"/>
  <c r="E592" i="24"/>
  <c r="E59" i="24"/>
  <c r="E6" i="24"/>
  <c r="E555" i="24"/>
  <c r="E761" i="24"/>
  <c r="E689" i="24"/>
  <c r="E457" i="24"/>
  <c r="E211" i="24"/>
  <c r="E512" i="24"/>
  <c r="E186" i="24"/>
  <c r="E38" i="24"/>
  <c r="E778" i="24"/>
  <c r="E489" i="24"/>
  <c r="E402" i="24"/>
  <c r="E334" i="24"/>
  <c r="E241" i="24"/>
  <c r="E123" i="24"/>
  <c r="E22" i="24"/>
  <c r="E541" i="24"/>
  <c r="E407" i="24"/>
  <c r="E339" i="24"/>
  <c r="E281" i="24"/>
  <c r="E193" i="24"/>
  <c r="E141" i="24"/>
  <c r="E643" i="24"/>
  <c r="E475" i="24"/>
  <c r="E401" i="24"/>
  <c r="E247" i="24"/>
  <c r="E205" i="24"/>
  <c r="E96" i="24"/>
  <c r="E65" i="24"/>
  <c r="E21" i="24"/>
  <c r="E661" i="24"/>
  <c r="E736" i="24"/>
  <c r="E208" i="24"/>
  <c r="E551" i="24"/>
  <c r="E283" i="24"/>
  <c r="E354" i="24"/>
  <c r="E486" i="24"/>
  <c r="E325" i="24"/>
  <c r="E581" i="24"/>
  <c r="E552" i="24"/>
  <c r="E497" i="24"/>
  <c r="E243" i="24"/>
  <c r="E64" i="24"/>
  <c r="E793" i="24"/>
  <c r="E415" i="24"/>
  <c r="E41" i="24"/>
  <c r="E536" i="24"/>
  <c r="E282" i="24"/>
  <c r="E811" i="24"/>
  <c r="E691" i="24"/>
  <c r="E542" i="24"/>
  <c r="E390" i="24"/>
  <c r="E292" i="24"/>
  <c r="E238" i="24"/>
  <c r="E183" i="24"/>
  <c r="E55" i="24"/>
  <c r="E11" i="24"/>
  <c r="E700" i="24"/>
  <c r="E413" i="24"/>
  <c r="E424" i="24"/>
  <c r="E590" i="24"/>
  <c r="E448" i="24"/>
  <c r="E434" i="24"/>
  <c r="E506" i="24"/>
  <c r="E488" i="24"/>
  <c r="E553" i="24"/>
  <c r="E66" i="24"/>
  <c r="E10" i="24"/>
  <c r="E391" i="24"/>
  <c r="E127" i="24"/>
  <c r="E151" i="24"/>
  <c r="E76" i="24"/>
  <c r="E345" i="24"/>
  <c r="E310" i="24"/>
  <c r="E647" i="24"/>
  <c r="K1668" i="10"/>
  <c r="K1744" i="10"/>
  <c r="K1605" i="10"/>
  <c r="E662" i="24"/>
  <c r="E201" i="24"/>
  <c r="E802" i="24"/>
  <c r="E198" i="24"/>
  <c r="E380" i="24"/>
  <c r="E585" i="24"/>
  <c r="E134" i="24"/>
  <c r="E520" i="24"/>
  <c r="E277" i="24"/>
  <c r="E222" i="24"/>
  <c r="E425" i="24"/>
  <c r="E175" i="24"/>
  <c r="E386" i="24"/>
  <c r="E83" i="24"/>
  <c r="E206" i="24"/>
  <c r="E17" i="24"/>
  <c r="E646" i="24"/>
  <c r="E529" i="24"/>
  <c r="E293" i="24"/>
  <c r="E468" i="24"/>
  <c r="E62" i="24"/>
  <c r="E33" i="24"/>
  <c r="E730" i="24"/>
  <c r="E805" i="24"/>
  <c r="E790" i="24"/>
  <c r="E796" i="24"/>
  <c r="P1728" i="12"/>
  <c r="E688" i="24"/>
  <c r="E766" i="24"/>
  <c r="E619" i="24"/>
  <c r="E587" i="24"/>
  <c r="E610" i="24"/>
  <c r="E594" i="24"/>
  <c r="E570" i="24"/>
  <c r="E664" i="24"/>
  <c r="E501" i="24"/>
  <c r="E437" i="24"/>
  <c r="E545" i="24"/>
  <c r="E493" i="24"/>
  <c r="E464" i="24"/>
  <c r="E416" i="24"/>
  <c r="E524" i="24"/>
  <c r="E477" i="24"/>
  <c r="E508" i="24"/>
  <c r="E436" i="24"/>
  <c r="E388" i="24"/>
  <c r="E445" i="24"/>
  <c r="E440" i="24"/>
  <c r="E383" i="24"/>
  <c r="E349" i="24"/>
  <c r="E608" i="24"/>
  <c r="E509" i="24"/>
  <c r="E504" i="24"/>
  <c r="E338" i="24"/>
  <c r="E276" i="24"/>
  <c r="E212" i="24"/>
  <c r="E177" i="24"/>
  <c r="E147" i="24"/>
  <c r="E271" i="24"/>
  <c r="E207" i="24"/>
  <c r="E371" i="24"/>
  <c r="E320" i="24"/>
  <c r="E500" i="24"/>
  <c r="E197" i="24"/>
  <c r="E137" i="24"/>
  <c r="E252" i="24"/>
  <c r="E100" i="24"/>
  <c r="E68" i="24"/>
  <c r="E220" i="24"/>
  <c r="E369" i="24"/>
  <c r="E31" i="24"/>
  <c r="E154" i="24"/>
  <c r="E7" i="24"/>
  <c r="E74" i="24"/>
  <c r="E47" i="24"/>
  <c r="E284" i="24"/>
  <c r="E135" i="24"/>
  <c r="E87" i="24"/>
  <c r="E578" i="24"/>
  <c r="E287" i="24"/>
  <c r="E726" i="24"/>
  <c r="E692" i="24"/>
  <c r="E654" i="24"/>
  <c r="E731" i="24"/>
  <c r="E659" i="24"/>
  <c r="E635" i="24"/>
  <c r="E480" i="24"/>
  <c r="E785" i="24"/>
  <c r="E747" i="24"/>
  <c r="E708" i="24"/>
  <c r="E636" i="24"/>
  <c r="E744" i="24"/>
  <c r="E623" i="24"/>
  <c r="K1122" i="10"/>
  <c r="K1261" i="10"/>
  <c r="K1327" i="10"/>
  <c r="K1391" i="10"/>
  <c r="K1422" i="10"/>
  <c r="K1444" i="10"/>
  <c r="K1483" i="10"/>
  <c r="K1520" i="10"/>
  <c r="K1648" i="10"/>
  <c r="K1650" i="10"/>
  <c r="K1586" i="10"/>
  <c r="K1503" i="10"/>
  <c r="K1549" i="10"/>
  <c r="K1615" i="10"/>
  <c r="K1621" i="10"/>
  <c r="K1696" i="10"/>
  <c r="K1638" i="10"/>
  <c r="K1698" i="10"/>
  <c r="K1702" i="10"/>
  <c r="K1706" i="10"/>
  <c r="K1601" i="10"/>
  <c r="K1588" i="10"/>
  <c r="K1573" i="10"/>
  <c r="K1477" i="10"/>
  <c r="E629" i="24"/>
  <c r="E786" i="24"/>
  <c r="E267" i="24"/>
  <c r="E675" i="24"/>
  <c r="E788" i="24"/>
  <c r="E713" i="24"/>
  <c r="E642" i="24"/>
  <c r="E90" i="24"/>
  <c r="K1116" i="10"/>
  <c r="K1127" i="10"/>
  <c r="K1128" i="10"/>
  <c r="E265" i="24"/>
  <c r="E655" i="24"/>
  <c r="E355" i="24"/>
  <c r="E209" i="24"/>
  <c r="E748" i="24"/>
  <c r="E452" i="24"/>
  <c r="E326" i="24"/>
  <c r="E305" i="24"/>
  <c r="E161" i="24"/>
  <c r="E634" i="24"/>
  <c r="E572" i="24"/>
  <c r="E426" i="24"/>
  <c r="E376" i="24"/>
  <c r="E249" i="24"/>
  <c r="E173" i="24"/>
  <c r="E604" i="24"/>
  <c r="E44" i="24"/>
  <c r="E296" i="24"/>
  <c r="E566" i="24"/>
  <c r="E346" i="24"/>
  <c r="E102" i="24"/>
  <c r="E540" i="24"/>
  <c r="E550" i="24"/>
  <c r="E765" i="24"/>
  <c r="E219" i="24"/>
  <c r="E703" i="24"/>
  <c r="E459" i="24"/>
  <c r="E268" i="24"/>
  <c r="E362" i="24"/>
  <c r="E56" i="24"/>
  <c r="E673" i="24"/>
  <c r="E588" i="24"/>
  <c r="E502" i="24"/>
  <c r="E418" i="24"/>
  <c r="E272" i="24"/>
  <c r="E176" i="24"/>
  <c r="E25" i="24"/>
  <c r="E224" i="24"/>
  <c r="E628" i="24"/>
  <c r="E446" i="24"/>
  <c r="E395" i="24"/>
  <c r="E269" i="24"/>
  <c r="E188" i="24"/>
  <c r="E605" i="24"/>
  <c r="E521" i="24"/>
  <c r="E443" i="24"/>
  <c r="E379" i="24"/>
  <c r="E314" i="24"/>
  <c r="E236" i="24"/>
  <c r="E185" i="24"/>
  <c r="E97" i="24"/>
  <c r="E32" i="24"/>
  <c r="E535" i="24"/>
  <c r="E308" i="24"/>
  <c r="E235" i="24"/>
  <c r="E86" i="24"/>
  <c r="E16" i="24"/>
  <c r="E266" i="24"/>
  <c r="E630" i="24"/>
  <c r="E321" i="24"/>
  <c r="E352" i="24"/>
  <c r="E94" i="24"/>
  <c r="E538" i="24"/>
  <c r="E221" i="24"/>
  <c r="E182" i="24"/>
  <c r="E556" i="24"/>
  <c r="E597" i="24"/>
  <c r="E463" i="24"/>
  <c r="E543" i="24"/>
  <c r="E530" i="24"/>
  <c r="E451" i="24"/>
  <c r="E297" i="24"/>
  <c r="E80" i="24"/>
  <c r="E721" i="24"/>
  <c r="E40" i="24"/>
  <c r="E481" i="24"/>
  <c r="E240" i="24"/>
  <c r="E760" i="24"/>
  <c r="E606" i="24"/>
  <c r="E474" i="24"/>
  <c r="E375" i="24"/>
  <c r="E274" i="24"/>
  <c r="E143" i="24"/>
  <c r="E583" i="24"/>
  <c r="E602" i="24"/>
  <c r="E372" i="24"/>
  <c r="E537" i="24"/>
  <c r="E479" i="24"/>
  <c r="E313" i="24"/>
  <c r="E315" i="24"/>
  <c r="E98" i="24"/>
  <c r="E273" i="24"/>
  <c r="E42" i="24"/>
  <c r="E168" i="24"/>
  <c r="E63" i="24"/>
  <c r="E130" i="24"/>
  <c r="E181" i="24"/>
  <c r="E722" i="24"/>
  <c r="K1711" i="10"/>
  <c r="K1543" i="10"/>
  <c r="K1531" i="10"/>
  <c r="E776" i="24"/>
  <c r="E769" i="24"/>
  <c r="E531" i="24"/>
  <c r="E745" i="24"/>
  <c r="E199" i="24"/>
  <c r="E449" i="24"/>
  <c r="E564" i="24"/>
  <c r="E12" i="24"/>
  <c r="E214" i="24"/>
  <c r="E251" i="24"/>
  <c r="E549" i="24"/>
  <c r="E61" i="24"/>
  <c r="E367" i="24"/>
  <c r="E153" i="24"/>
  <c r="E89" i="24"/>
  <c r="E498" i="24"/>
  <c r="E739" i="24"/>
  <c r="E598" i="24"/>
  <c r="E398" i="24"/>
  <c r="E356" i="24"/>
  <c r="E270" i="24"/>
  <c r="E103" i="24"/>
  <c r="E43" i="24"/>
  <c r="E611" i="24"/>
  <c r="E679" i="24"/>
  <c r="E361" i="24"/>
  <c r="E171" i="24"/>
  <c r="E364" i="24"/>
  <c r="E490" i="24"/>
  <c r="E257" i="24"/>
  <c r="E26" i="24"/>
  <c r="E95" i="24"/>
  <c r="E128" i="24"/>
  <c r="E471" i="24"/>
  <c r="E117" i="24"/>
  <c r="E85" i="24"/>
  <c r="E174" i="24"/>
  <c r="E189" i="24"/>
  <c r="E626" i="24"/>
  <c r="E651" i="24"/>
  <c r="K1511" i="10"/>
  <c r="K1722" i="10"/>
  <c r="E680" i="24"/>
  <c r="K1556" i="10"/>
  <c r="E39" i="24"/>
  <c r="K1109" i="10"/>
  <c r="E295" i="24"/>
  <c r="E577" i="24"/>
  <c r="E233" i="24"/>
  <c r="E718" i="24"/>
  <c r="E109" i="24"/>
  <c r="E733" i="24"/>
  <c r="E172" i="24"/>
  <c r="E35" i="24"/>
  <c r="E336" i="24"/>
  <c r="E124" i="24"/>
  <c r="E350" i="24"/>
  <c r="E360" i="24"/>
  <c r="E264" i="24"/>
  <c r="E516" i="24"/>
  <c r="E231" i="24"/>
  <c r="E230" i="24"/>
  <c r="E180" i="24"/>
  <c r="E458" i="24"/>
  <c r="E112" i="24"/>
  <c r="E563" i="24"/>
  <c r="E438" i="24"/>
  <c r="E385" i="24"/>
  <c r="E226" i="24"/>
  <c r="E799" i="24"/>
  <c r="E742" i="24"/>
  <c r="E640" i="24"/>
  <c r="E676" i="24"/>
  <c r="E603" i="24"/>
  <c r="E571" i="24"/>
  <c r="E751" i="24"/>
  <c r="E658" i="24"/>
  <c r="E599" i="24"/>
  <c r="E528" i="24"/>
  <c r="E484" i="24"/>
  <c r="E466" i="24"/>
  <c r="E429" i="24"/>
  <c r="E400" i="24"/>
  <c r="E485" i="24"/>
  <c r="E456" i="24"/>
  <c r="E586" i="24"/>
  <c r="E460" i="24"/>
  <c r="E453" i="24"/>
  <c r="E431" i="24"/>
  <c r="E348" i="24"/>
  <c r="E381" i="24"/>
  <c r="E316" i="24"/>
  <c r="E392" i="24"/>
  <c r="E341" i="24"/>
  <c r="E332" i="24"/>
  <c r="E517" i="24"/>
  <c r="E496" i="24"/>
  <c r="E244" i="24"/>
  <c r="E179" i="24"/>
  <c r="E163" i="24"/>
  <c r="E131" i="24"/>
  <c r="E442" i="24"/>
  <c r="E327" i="24"/>
  <c r="E303" i="24"/>
  <c r="E239" i="24"/>
  <c r="E184" i="24"/>
  <c r="E441" i="24"/>
  <c r="E373" i="24"/>
  <c r="E333" i="24"/>
  <c r="E404" i="24"/>
  <c r="E160" i="24"/>
  <c r="E309" i="24"/>
  <c r="E216" i="24"/>
  <c r="E116" i="24"/>
  <c r="E84" i="24"/>
  <c r="E600" i="24"/>
  <c r="E146" i="24"/>
  <c r="E58" i="24"/>
  <c r="E200" i="24"/>
  <c r="E71" i="24"/>
  <c r="E69" i="24"/>
  <c r="E495" i="24"/>
  <c r="E280" i="24"/>
  <c r="E492" i="24"/>
  <c r="E138" i="24"/>
  <c r="E248" i="24"/>
  <c r="E755" i="24"/>
  <c r="E702" i="24"/>
  <c r="E668" i="24"/>
  <c r="E645" i="24"/>
  <c r="E771" i="24"/>
  <c r="E660" i="24"/>
  <c r="E806" i="24"/>
  <c r="E792" i="24"/>
  <c r="E734" i="24"/>
  <c r="E705" i="24"/>
  <c r="K1730" i="10"/>
  <c r="K1495" i="10"/>
  <c r="K1280" i="10"/>
  <c r="K1470" i="10"/>
  <c r="K1600" i="10"/>
  <c r="K1563" i="10"/>
  <c r="K1595" i="10"/>
  <c r="K1701" i="10"/>
  <c r="E774" i="24"/>
  <c r="K1539" i="10"/>
  <c r="K1509" i="10"/>
  <c r="K1436" i="10"/>
  <c r="E725" i="24"/>
  <c r="E740" i="24"/>
  <c r="E665" i="24"/>
  <c r="E648" i="24"/>
  <c r="E656" i="24"/>
  <c r="E165" i="24"/>
  <c r="E798" i="24"/>
  <c r="E687" i="24"/>
  <c r="E690" i="24"/>
  <c r="E591" i="24"/>
  <c r="E342" i="24"/>
  <c r="E712" i="24"/>
  <c r="E727" i="24"/>
  <c r="E637" i="24"/>
  <c r="E548" i="24"/>
  <c r="E232" i="24"/>
  <c r="E366" i="24"/>
  <c r="E190" i="24"/>
  <c r="E144" i="24"/>
  <c r="E772" i="24"/>
  <c r="E312" i="24"/>
  <c r="E709" i="24"/>
  <c r="E301" i="24"/>
  <c r="E129" i="24"/>
  <c r="E28" i="24"/>
  <c r="E510" i="24"/>
  <c r="E156" i="24"/>
  <c r="E670" i="24"/>
  <c r="E514" i="24"/>
  <c r="E393" i="24"/>
  <c r="E37" i="24"/>
  <c r="E5" i="24"/>
  <c r="E601" i="24"/>
  <c r="E104" i="24"/>
  <c r="E795" i="24"/>
  <c r="E288" i="24"/>
  <c r="E51" i="24"/>
  <c r="E307" i="24"/>
  <c r="E121" i="24"/>
  <c r="E522" i="24"/>
  <c r="E444" i="24"/>
  <c r="E217" i="24"/>
  <c r="E13" i="24"/>
  <c r="E234" i="24"/>
  <c r="E706" i="24"/>
  <c r="E544" i="24"/>
  <c r="E494" i="24"/>
  <c r="E410" i="24"/>
  <c r="E347" i="24"/>
  <c r="E261" i="24"/>
  <c r="E136" i="24"/>
  <c r="E27" i="24"/>
  <c r="E491" i="24"/>
  <c r="E417" i="24"/>
  <c r="E344" i="24"/>
  <c r="E286" i="24"/>
  <c r="E9" i="24"/>
  <c r="E694" i="24"/>
  <c r="E515" i="24"/>
  <c r="E406" i="24"/>
  <c r="E351" i="24"/>
  <c r="E285" i="24"/>
  <c r="E99" i="24"/>
  <c r="E70" i="24"/>
  <c r="E781" i="24"/>
  <c r="E24" i="24"/>
  <c r="E389" i="24"/>
  <c r="E784" i="24"/>
  <c r="E278" i="24"/>
  <c r="E81" i="24"/>
  <c r="E698" i="24"/>
  <c r="E422" i="24"/>
  <c r="E291" i="24"/>
  <c r="E107" i="24"/>
  <c r="E427" i="24"/>
  <c r="E14" i="24"/>
  <c r="E789" i="24"/>
  <c r="E567" i="24"/>
  <c r="E513" i="24"/>
  <c r="E260" i="24"/>
  <c r="E387" i="24"/>
  <c r="E210" i="24"/>
  <c r="E113" i="24"/>
  <c r="E370" i="24"/>
  <c r="E57" i="24"/>
  <c r="E589" i="24"/>
  <c r="E394" i="24"/>
  <c r="E319" i="24"/>
  <c r="E245" i="24"/>
  <c r="E67" i="24"/>
  <c r="P1592" i="12"/>
  <c r="P1640" i="12"/>
  <c r="P1589" i="12"/>
  <c r="A9" i="12"/>
  <c r="A10" i="12" s="1"/>
  <c r="A11" i="12" s="1"/>
  <c r="A12" i="12" s="1"/>
  <c r="P1715" i="12"/>
  <c r="P1569" i="12"/>
  <c r="P1556" i="12"/>
  <c r="P1602" i="12"/>
  <c r="K1675" i="10"/>
  <c r="K1571" i="10"/>
  <c r="K1451" i="10"/>
  <c r="K1224" i="10"/>
  <c r="K1222" i="10"/>
  <c r="K1223" i="10"/>
  <c r="K1221" i="10"/>
  <c r="K1146" i="10"/>
  <c r="K1287" i="10"/>
  <c r="K1286" i="10"/>
  <c r="K1210" i="10"/>
  <c r="K1351" i="10"/>
  <c r="K1274" i="10"/>
  <c r="K1338" i="10"/>
  <c r="K1480" i="10"/>
  <c r="K1402" i="10"/>
  <c r="K1466" i="10"/>
  <c r="K1530" i="10"/>
  <c r="K1630" i="10"/>
  <c r="K1669" i="10"/>
  <c r="K1707" i="10"/>
  <c r="K1401" i="10"/>
  <c r="K1465" i="10"/>
  <c r="K1529" i="10"/>
  <c r="K1585" i="10"/>
  <c r="K1623" i="10"/>
  <c r="K1662" i="10"/>
  <c r="K1700" i="10"/>
  <c r="K1494" i="10"/>
  <c r="K1635" i="10"/>
  <c r="K1584" i="10"/>
  <c r="K1671" i="10"/>
  <c r="K1583" i="10"/>
  <c r="K1738" i="10"/>
  <c r="K1660" i="10"/>
  <c r="E1724" i="12"/>
  <c r="G1724" i="12" s="1"/>
  <c r="P1724" i="12" s="1"/>
  <c r="K1580" i="10"/>
  <c r="E1559" i="12"/>
  <c r="G1559" i="12" s="1"/>
  <c r="P1559" i="12" s="1"/>
  <c r="K1525" i="10"/>
  <c r="K1382" i="10"/>
  <c r="K1107" i="10"/>
  <c r="K1475" i="10"/>
  <c r="K1295" i="10"/>
  <c r="K1123" i="10"/>
  <c r="K1379" i="10"/>
  <c r="E1700" i="12"/>
  <c r="G1700" i="12" s="1"/>
  <c r="P1700" i="12" s="1"/>
  <c r="K1454" i="10"/>
  <c r="K1284" i="10"/>
  <c r="K1611" i="10"/>
  <c r="K1652" i="10"/>
  <c r="K1377" i="10"/>
  <c r="K1160" i="10"/>
  <c r="K1403" i="10"/>
  <c r="K1649" i="10"/>
  <c r="K1366" i="10"/>
  <c r="K1240" i="10"/>
  <c r="K1715" i="10"/>
  <c r="K1430" i="10"/>
  <c r="K1159" i="10"/>
  <c r="E1604" i="12"/>
  <c r="G1604" i="12" s="1"/>
  <c r="P1604" i="12" s="1"/>
  <c r="K1340" i="10"/>
  <c r="K1204" i="10"/>
  <c r="K1625" i="10"/>
  <c r="K1133" i="10"/>
  <c r="K1428" i="10"/>
  <c r="K1292" i="10"/>
  <c r="K1108" i="10"/>
  <c r="K1172" i="10"/>
  <c r="K1167" i="10"/>
  <c r="K1488" i="10"/>
  <c r="K1201" i="10"/>
  <c r="K1189" i="10"/>
  <c r="K1329" i="10"/>
  <c r="K1216" i="10"/>
  <c r="K1712" i="10"/>
  <c r="K1316" i="10"/>
  <c r="K1281" i="10"/>
  <c r="K1485" i="10"/>
  <c r="K1252" i="10"/>
  <c r="K1212" i="10"/>
  <c r="K1134" i="10"/>
  <c r="P1614" i="12"/>
  <c r="K1725" i="10"/>
  <c r="K1692" i="10"/>
  <c r="K1419" i="10"/>
  <c r="K1106" i="10"/>
  <c r="K1246" i="10"/>
  <c r="K1248" i="10"/>
  <c r="K1247" i="10"/>
  <c r="K1170" i="10"/>
  <c r="K1312" i="10"/>
  <c r="K1309" i="10"/>
  <c r="K1234" i="10"/>
  <c r="K1376" i="10"/>
  <c r="K1375" i="10"/>
  <c r="K1298" i="10"/>
  <c r="K1440" i="10"/>
  <c r="K1362" i="10"/>
  <c r="K1426" i="10"/>
  <c r="K1490" i="10"/>
  <c r="K1558" i="10"/>
  <c r="K1596" i="10"/>
  <c r="K1634" i="10"/>
  <c r="K1673" i="10"/>
  <c r="K1500" i="10"/>
  <c r="K1425" i="10"/>
  <c r="K1489" i="10"/>
  <c r="K1589" i="10"/>
  <c r="K1518" i="10"/>
  <c r="K1659" i="10"/>
  <c r="K1608" i="10"/>
  <c r="K1695" i="10"/>
  <c r="K1627" i="10"/>
  <c r="K1666" i="10"/>
  <c r="K1704" i="10"/>
  <c r="K1741" i="10"/>
  <c r="E1599" i="12"/>
  <c r="G1599" i="12" s="1"/>
  <c r="P1599" i="12" s="1"/>
  <c r="K1515" i="10"/>
  <c r="K1742" i="10"/>
  <c r="K1691" i="10"/>
  <c r="E1670" i="12"/>
  <c r="G1670" i="12" s="1"/>
  <c r="P1670" i="12" s="1"/>
  <c r="K1578" i="10"/>
  <c r="K1463" i="10"/>
  <c r="K1374" i="10"/>
  <c r="K1468" i="10"/>
  <c r="K1445" i="10"/>
  <c r="K1299" i="10"/>
  <c r="K1264" i="10"/>
  <c r="K1121" i="10"/>
  <c r="K1361" i="10"/>
  <c r="E1631" i="12"/>
  <c r="G1631" i="12" s="1"/>
  <c r="P1631" i="12" s="1"/>
  <c r="K1439" i="10"/>
  <c r="K1699" i="10"/>
  <c r="K1484" i="10"/>
  <c r="K1155" i="10"/>
  <c r="K1253" i="10"/>
  <c r="K1555" i="10"/>
  <c r="K1567" i="10"/>
  <c r="K1348" i="10"/>
  <c r="K1238" i="10"/>
  <c r="E1554" i="12"/>
  <c r="G1554" i="12" s="1"/>
  <c r="P1554" i="12" s="1"/>
  <c r="K1317" i="10"/>
  <c r="K1131" i="10"/>
  <c r="K1173" i="10"/>
  <c r="K1206" i="10"/>
  <c r="K1493" i="10"/>
  <c r="K1197" i="10"/>
  <c r="K1141" i="10"/>
  <c r="K1265" i="10"/>
  <c r="K1524" i="10"/>
  <c r="K1198" i="10"/>
  <c r="K1111" i="10"/>
  <c r="K1208" i="10"/>
  <c r="K1300" i="10"/>
  <c r="K1276" i="10"/>
  <c r="K1117" i="10"/>
  <c r="K1541" i="10"/>
  <c r="K1241" i="10"/>
  <c r="K1209" i="10"/>
  <c r="K1250" i="10"/>
  <c r="K1378" i="10"/>
  <c r="K1534" i="10"/>
  <c r="K1646" i="10"/>
  <c r="K1733" i="10"/>
  <c r="K1639" i="10"/>
  <c r="K1259" i="10"/>
  <c r="K1535" i="10"/>
  <c r="K1352" i="10"/>
  <c r="K1501" i="10"/>
  <c r="K1420" i="10"/>
  <c r="K1412" i="10"/>
  <c r="K1203" i="10"/>
  <c r="K1456" i="10"/>
  <c r="K1368" i="10"/>
  <c r="K1200" i="10"/>
  <c r="K1356" i="10"/>
  <c r="K1150" i="10"/>
  <c r="K1255" i="10"/>
  <c r="K1723" i="10"/>
  <c r="K1387" i="10"/>
  <c r="K1194" i="10"/>
  <c r="K1322" i="10"/>
  <c r="K1386" i="10"/>
  <c r="K1450" i="10"/>
  <c r="K1514" i="10"/>
  <c r="K1562" i="10"/>
  <c r="K1717" i="10"/>
  <c r="K1633" i="10"/>
  <c r="K1710" i="10"/>
  <c r="K1542" i="10"/>
  <c r="K1593" i="10"/>
  <c r="K1689" i="10"/>
  <c r="K1517" i="10"/>
  <c r="K1321" i="10"/>
  <c r="K1407" i="10"/>
  <c r="K1397" i="10"/>
  <c r="K1392" i="10"/>
  <c r="K1174" i="10"/>
  <c r="K1293" i="10"/>
  <c r="K1193" i="10"/>
  <c r="K1285" i="10"/>
  <c r="K1305" i="10"/>
  <c r="K1469" i="10"/>
  <c r="K1400" i="10"/>
  <c r="K1303" i="10"/>
  <c r="K1152" i="10"/>
  <c r="K1233" i="10"/>
  <c r="P1613" i="12"/>
  <c r="E1662" i="12"/>
  <c r="G1662" i="12" s="1"/>
  <c r="P1662" i="12" s="1"/>
  <c r="K1371" i="10"/>
  <c r="K1232" i="10"/>
  <c r="K1360" i="10"/>
  <c r="K1423" i="10"/>
  <c r="K1410" i="10"/>
  <c r="K1606" i="10"/>
  <c r="K1683" i="10"/>
  <c r="K1599" i="10"/>
  <c r="K1502" i="10"/>
  <c r="K1656" i="10"/>
  <c r="K1523" i="10"/>
  <c r="K1735" i="10"/>
  <c r="K1341" i="10"/>
  <c r="K1604" i="10"/>
  <c r="K1229" i="10"/>
  <c r="K1372" i="10"/>
  <c r="K1435" i="10"/>
  <c r="K1703" i="10"/>
  <c r="K1118" i="10"/>
  <c r="K1236" i="10"/>
  <c r="K1151" i="10"/>
  <c r="P1676" i="12"/>
  <c r="K1307" i="10"/>
  <c r="K1114" i="10"/>
  <c r="K1178" i="10"/>
  <c r="K1320" i="10"/>
  <c r="K1319" i="10"/>
  <c r="K1242" i="10"/>
  <c r="K1381" i="10"/>
  <c r="K1383" i="10"/>
  <c r="K1306" i="10"/>
  <c r="K1370" i="10"/>
  <c r="K1434" i="10"/>
  <c r="K1498" i="10"/>
  <c r="K1640" i="10"/>
  <c r="K1572" i="10"/>
  <c r="K1610" i="10"/>
  <c r="K1433" i="10"/>
  <c r="K1497" i="10"/>
  <c r="K1565" i="10"/>
  <c r="K1720" i="10"/>
  <c r="K1602" i="10"/>
  <c r="K1526" i="10"/>
  <c r="K1551" i="10"/>
  <c r="K1574" i="10"/>
  <c r="K1594" i="10"/>
  <c r="K1681" i="10"/>
  <c r="K1684" i="10"/>
  <c r="K1603" i="10"/>
  <c r="K1641" i="10"/>
  <c r="K1680" i="10"/>
  <c r="K1718" i="10"/>
  <c r="K1487" i="10"/>
  <c r="K1687" i="10"/>
  <c r="K1427" i="10"/>
  <c r="E1655" i="12"/>
  <c r="G1655" i="12" s="1"/>
  <c r="P1655" i="12" s="1"/>
  <c r="K1568" i="10"/>
  <c r="E1547" i="12"/>
  <c r="G1547" i="12" s="1"/>
  <c r="P1547" i="12" s="1"/>
  <c r="K1512" i="10"/>
  <c r="K1363" i="10"/>
  <c r="K1288" i="10"/>
  <c r="K1355" i="10"/>
  <c r="K1227" i="10"/>
  <c r="K1328" i="10"/>
  <c r="K1115" i="10"/>
  <c r="K1716" i="10"/>
  <c r="K1251" i="10"/>
  <c r="K1461" i="10"/>
  <c r="K1249" i="10"/>
  <c r="K1452" i="10"/>
  <c r="K1283" i="10"/>
  <c r="K1112" i="10"/>
  <c r="E1623" i="12"/>
  <c r="G1623" i="12" s="1"/>
  <c r="P1623" i="12" s="1"/>
  <c r="K1192" i="10"/>
  <c r="K1119" i="10"/>
  <c r="K1175" i="10"/>
  <c r="K1260" i="10"/>
  <c r="K1564" i="10"/>
  <c r="K1308" i="10"/>
  <c r="K1263" i="10"/>
  <c r="K1135" i="10"/>
  <c r="K1311" i="10"/>
  <c r="K1336" i="10"/>
  <c r="K1153" i="10"/>
  <c r="K1166" i="10"/>
  <c r="K1519" i="10"/>
  <c r="K1244" i="10"/>
  <c r="K1113" i="10"/>
  <c r="K1353" i="10"/>
  <c r="K1148" i="10"/>
  <c r="K1136" i="10"/>
  <c r="K1314" i="10"/>
  <c r="K1442" i="10"/>
  <c r="K1506" i="10"/>
  <c r="K1577" i="10"/>
  <c r="K1505" i="10"/>
  <c r="K1657" i="10"/>
  <c r="K1612" i="10"/>
  <c r="K1579" i="10"/>
  <c r="K1655" i="10"/>
  <c r="K1708" i="10"/>
  <c r="K1553" i="10"/>
  <c r="K1554" i="10"/>
  <c r="K1384" i="10"/>
  <c r="K1163" i="10"/>
  <c r="K1636" i="10"/>
  <c r="K1504" i="10"/>
  <c r="K1147" i="10"/>
  <c r="K1663" i="10"/>
  <c r="K1380" i="10"/>
  <c r="K1185" i="10"/>
  <c r="K1214" i="10"/>
  <c r="K1516" i="10"/>
  <c r="K1254" i="10"/>
  <c r="K1177" i="10"/>
  <c r="K1743" i="10"/>
  <c r="K1614" i="10"/>
  <c r="K1272" i="10"/>
  <c r="K1258" i="10"/>
  <c r="K1528" i="10"/>
  <c r="K1385" i="10"/>
  <c r="K1449" i="10"/>
  <c r="K1672" i="10"/>
  <c r="K1632" i="10"/>
  <c r="K1719" i="10"/>
  <c r="K1631" i="10"/>
  <c r="K1645" i="10"/>
  <c r="E1718" i="12"/>
  <c r="G1718" i="12" s="1"/>
  <c r="P1718" i="12" s="1"/>
  <c r="K1628" i="10"/>
  <c r="K1343" i="10"/>
  <c r="E1637" i="12"/>
  <c r="G1637" i="12" s="1"/>
  <c r="P1637" i="12" s="1"/>
  <c r="K1262" i="10"/>
  <c r="K1388" i="10"/>
  <c r="K1667" i="10"/>
  <c r="K1499" i="10"/>
  <c r="K1220" i="10"/>
  <c r="K1643" i="10"/>
  <c r="K1547" i="10"/>
  <c r="E1566" i="12"/>
  <c r="G1566" i="12" s="1"/>
  <c r="P1566" i="12" s="1"/>
  <c r="K1181" i="10"/>
  <c r="K1213" i="10"/>
  <c r="K1587" i="10"/>
  <c r="K1126" i="10"/>
  <c r="K1413" i="10"/>
  <c r="K1199" i="10"/>
  <c r="K1688" i="10"/>
  <c r="K1566" i="10"/>
  <c r="K1296" i="10"/>
  <c r="K1289" i="10"/>
  <c r="K1346" i="10"/>
  <c r="K1552" i="10"/>
  <c r="K1538" i="10"/>
  <c r="K1644" i="10"/>
  <c r="K1409" i="10"/>
  <c r="K1561" i="10"/>
  <c r="K1676" i="10"/>
  <c r="K1559" i="10"/>
  <c r="K1714" i="10"/>
  <c r="K1597" i="10"/>
  <c r="K1399" i="10"/>
  <c r="K1415" i="10"/>
  <c r="K1357" i="10"/>
  <c r="K1335" i="10"/>
  <c r="K1313" i="10"/>
  <c r="K1467" i="10"/>
  <c r="K1301" i="10"/>
  <c r="K1532" i="10"/>
  <c r="K1291" i="10"/>
  <c r="K1447" i="10"/>
  <c r="K1184" i="10"/>
  <c r="K1245" i="10"/>
  <c r="K1269" i="10"/>
  <c r="K1364" i="10"/>
  <c r="K1324" i="10"/>
  <c r="K1277" i="10"/>
  <c r="K1168" i="10"/>
  <c r="E1650" i="12"/>
  <c r="G1650" i="12" s="1"/>
  <c r="P1650" i="12" s="1"/>
  <c r="K1191" i="10"/>
  <c r="P1607" i="12"/>
  <c r="K1736" i="10"/>
  <c r="E1704" i="12"/>
  <c r="G1704" i="12" s="1"/>
  <c r="P1704" i="12" s="1"/>
  <c r="K1682" i="10"/>
  <c r="E1641" i="12"/>
  <c r="G1641" i="12" s="1"/>
  <c r="P1641" i="12" s="1"/>
  <c r="K1581" i="10"/>
  <c r="K1138" i="10"/>
  <c r="K1202" i="10"/>
  <c r="K1342" i="10"/>
  <c r="K1266" i="10"/>
  <c r="K1408" i="10"/>
  <c r="K1404" i="10"/>
  <c r="K1330" i="10"/>
  <c r="K1472" i="10"/>
  <c r="K1394" i="10"/>
  <c r="K1536" i="10"/>
  <c r="K1458" i="10"/>
  <c r="K1522" i="10"/>
  <c r="K1654" i="10"/>
  <c r="K1693" i="10"/>
  <c r="K1731" i="10"/>
  <c r="K1393" i="10"/>
  <c r="K1533" i="10"/>
  <c r="K1457" i="10"/>
  <c r="K1521" i="10"/>
  <c r="K1609" i="10"/>
  <c r="K1647" i="10"/>
  <c r="K1686" i="10"/>
  <c r="K1724" i="10"/>
  <c r="K1486" i="10"/>
  <c r="K1598" i="10"/>
  <c r="K1618" i="10"/>
  <c r="K1661" i="10"/>
  <c r="K1685" i="10"/>
  <c r="K1705" i="10"/>
  <c r="K1569" i="10"/>
  <c r="K1607" i="10"/>
  <c r="K1347" i="10"/>
  <c r="K1395" i="10"/>
  <c r="K1679" i="10"/>
  <c r="K1665" i="10"/>
  <c r="K1476" i="10"/>
  <c r="K1448" i="10"/>
  <c r="K1508" i="10"/>
  <c r="K1331" i="10"/>
  <c r="K1196" i="10"/>
  <c r="E1686" i="12"/>
  <c r="G1686" i="12" s="1"/>
  <c r="P1686" i="12" s="1"/>
  <c r="K1590" i="10"/>
  <c r="K1243" i="10"/>
  <c r="K1267" i="10"/>
  <c r="K1231" i="10"/>
  <c r="K1195" i="10"/>
  <c r="K1411" i="10"/>
  <c r="K1275" i="10"/>
  <c r="K1110" i="10"/>
  <c r="P1713" i="12"/>
  <c r="K1491" i="10"/>
  <c r="K1190" i="10"/>
  <c r="K1230" i="10"/>
  <c r="K1279" i="10"/>
  <c r="K1164" i="10"/>
  <c r="K1144" i="10"/>
  <c r="K1294" i="10"/>
  <c r="K1421" i="10"/>
  <c r="K1257" i="10"/>
  <c r="K1205" i="10"/>
  <c r="K1453" i="10"/>
  <c r="K1268" i="10"/>
  <c r="K1358" i="10"/>
  <c r="K1228" i="10"/>
  <c r="K1325" i="10"/>
  <c r="K1145" i="10"/>
  <c r="K1186" i="10"/>
  <c r="K1740" i="10"/>
  <c r="K1441" i="10"/>
  <c r="K1548" i="10"/>
  <c r="K1734" i="10"/>
  <c r="K1560" i="10"/>
  <c r="K1617" i="10"/>
  <c r="K1694" i="10"/>
  <c r="K1624" i="10"/>
  <c r="K1414" i="10"/>
  <c r="K1171" i="10"/>
  <c r="K1429" i="10"/>
  <c r="K1664" i="10"/>
  <c r="K1424" i="10"/>
  <c r="K1557" i="10"/>
  <c r="K1437" i="10"/>
  <c r="K1389" i="10"/>
  <c r="E1734" i="12"/>
  <c r="G1734" i="12" s="1"/>
  <c r="P1734" i="12" s="1"/>
  <c r="K1179" i="10"/>
  <c r="K1225" i="10"/>
  <c r="K1455" i="10"/>
  <c r="K1215" i="10"/>
  <c r="K1157" i="10"/>
  <c r="K1334" i="10"/>
  <c r="K1464" i="10"/>
  <c r="K1462" i="10"/>
  <c r="K1513" i="10"/>
  <c r="K1478" i="10"/>
  <c r="K1670" i="10"/>
  <c r="K1479" i="10"/>
  <c r="K1739" i="10"/>
  <c r="K1550" i="10"/>
  <c r="K1431" i="10"/>
  <c r="K1339" i="10"/>
  <c r="E1694" i="12"/>
  <c r="G1694" i="12" s="1"/>
  <c r="P1694" i="12" s="1"/>
  <c r="K1219" i="10"/>
  <c r="K1359" i="10"/>
  <c r="K1161" i="10"/>
  <c r="K1344" i="10"/>
  <c r="K1182" i="10"/>
  <c r="K1183" i="10"/>
  <c r="K1154" i="10"/>
  <c r="K1218" i="10"/>
  <c r="K1282" i="10"/>
  <c r="K1474" i="10"/>
  <c r="K1721" i="10"/>
  <c r="K1473" i="10"/>
  <c r="K1537" i="10"/>
  <c r="K1637" i="10"/>
  <c r="K1570" i="10"/>
  <c r="E1710" i="12"/>
  <c r="G1710" i="12" s="1"/>
  <c r="P1710" i="12" s="1"/>
  <c r="K1459" i="10"/>
  <c r="K1737" i="10"/>
  <c r="K1626" i="10"/>
  <c r="K1211" i="10"/>
  <c r="K1337" i="10"/>
  <c r="K1315" i="10"/>
  <c r="K1125" i="10"/>
  <c r="K1345" i="10"/>
  <c r="K1156" i="10"/>
  <c r="K1129" i="10"/>
  <c r="K1350" i="10"/>
  <c r="K1390" i="10"/>
  <c r="K1270" i="10"/>
  <c r="P1575" i="12"/>
  <c r="P1652" i="12"/>
  <c r="K1239" i="10"/>
  <c r="K1162" i="10"/>
  <c r="K1297" i="10"/>
  <c r="K1226" i="10"/>
  <c r="K1367" i="10"/>
  <c r="K1290" i="10"/>
  <c r="K1354" i="10"/>
  <c r="K1418" i="10"/>
  <c r="K1482" i="10"/>
  <c r="K1546" i="10"/>
  <c r="K1582" i="10"/>
  <c r="K1620" i="10"/>
  <c r="K1658" i="10"/>
  <c r="K1697" i="10"/>
  <c r="K1417" i="10"/>
  <c r="K1481" i="10"/>
  <c r="K1545" i="10"/>
  <c r="K1575" i="10"/>
  <c r="K1613" i="10"/>
  <c r="K1510" i="10"/>
  <c r="K1622" i="10"/>
  <c r="K1642" i="10"/>
  <c r="K1709" i="10"/>
  <c r="K1729" i="10"/>
  <c r="K1732" i="10"/>
  <c r="K1651" i="10"/>
  <c r="K1690" i="10"/>
  <c r="K1728" i="10"/>
  <c r="E1647" i="12"/>
  <c r="G1647" i="12" s="1"/>
  <c r="P1647" i="12" s="1"/>
  <c r="K1323" i="10"/>
  <c r="K1727" i="10"/>
  <c r="K1616" i="10"/>
  <c r="E1565" i="12"/>
  <c r="G1565" i="12" s="1"/>
  <c r="P1565" i="12"/>
  <c r="K1540" i="10"/>
  <c r="K1507" i="10"/>
  <c r="K1446" i="10"/>
  <c r="K1416" i="10"/>
  <c r="K1332" i="10"/>
  <c r="K1310" i="10"/>
  <c r="K1235" i="10"/>
  <c r="K1326" i="10"/>
  <c r="K1165" i="10"/>
  <c r="K1492" i="10"/>
  <c r="K1302" i="10"/>
  <c r="E1680" i="12"/>
  <c r="G1680" i="12" s="1"/>
  <c r="P1680" i="12" s="1"/>
  <c r="K1176" i="10"/>
  <c r="K1143" i="10"/>
  <c r="K1471" i="10"/>
  <c r="K1207" i="10"/>
  <c r="B13" i="12"/>
  <c r="K1139" i="10"/>
  <c r="E1665" i="12"/>
  <c r="G1665" i="12" s="1"/>
  <c r="P1665" i="12" s="1"/>
  <c r="K1405" i="10"/>
  <c r="K1273" i="10"/>
  <c r="K1443" i="10"/>
  <c r="K1187" i="10"/>
  <c r="K1278" i="10"/>
  <c r="K1217" i="10"/>
  <c r="K1149" i="10"/>
  <c r="K1124" i="10"/>
  <c r="K1349" i="10"/>
  <c r="K1137" i="10"/>
  <c r="K1396" i="10"/>
  <c r="K1169" i="10"/>
  <c r="K1373" i="10"/>
  <c r="K1369" i="10"/>
  <c r="K1120" i="10"/>
  <c r="K1158" i="10"/>
  <c r="K1180" i="10"/>
  <c r="K1105" i="10"/>
  <c r="K1438" i="10"/>
  <c r="K1142" i="10"/>
  <c r="K1140" i="10"/>
  <c r="K1188" i="10"/>
  <c r="D45" i="82" l="1"/>
  <c r="E45" i="82" s="1"/>
  <c r="F45" i="82" s="1"/>
  <c r="C46" i="82"/>
  <c r="D22" i="75"/>
  <c r="E22" i="75"/>
  <c r="F22" i="75"/>
  <c r="C22" i="75"/>
  <c r="B22" i="75"/>
  <c r="C22" i="74"/>
  <c r="D22" i="74"/>
  <c r="B22" i="74"/>
  <c r="E22" i="74"/>
  <c r="F22" i="74"/>
  <c r="B22" i="73"/>
  <c r="E22" i="73"/>
  <c r="F22" i="73"/>
  <c r="D22" i="73"/>
  <c r="C22" i="73"/>
  <c r="R50" i="75"/>
  <c r="A51" i="75"/>
  <c r="A52" i="74"/>
  <c r="R51" i="74"/>
  <c r="R49" i="73"/>
  <c r="A50" i="73"/>
  <c r="Z1079" i="12"/>
  <c r="Z1078" i="12"/>
  <c r="X1078" i="12"/>
  <c r="X1077" i="12"/>
  <c r="Y1078" i="12"/>
  <c r="X1079" i="12"/>
  <c r="Z1077" i="12"/>
  <c r="Y1079" i="12"/>
  <c r="X1081" i="12" a="1"/>
  <c r="I73" i="58"/>
  <c r="I72" i="58"/>
  <c r="D22" i="32"/>
  <c r="B22" i="32"/>
  <c r="F22" i="32"/>
  <c r="C22" i="32"/>
  <c r="E22" i="32"/>
  <c r="P3" i="12"/>
  <c r="I66" i="58"/>
  <c r="I71" i="58"/>
  <c r="I68" i="58"/>
  <c r="S33" i="58"/>
  <c r="J54" i="58" s="1"/>
  <c r="S41" i="58"/>
  <c r="J62" i="58" s="1"/>
  <c r="S27" i="58"/>
  <c r="S35" i="58"/>
  <c r="J56" i="58" s="1"/>
  <c r="S28" i="58"/>
  <c r="J49" i="58" s="1"/>
  <c r="S36" i="58"/>
  <c r="J57" i="58" s="1"/>
  <c r="S29" i="58"/>
  <c r="J50" i="58" s="1"/>
  <c r="S37" i="58"/>
  <c r="J58" i="58" s="1"/>
  <c r="S32" i="58"/>
  <c r="J53" i="58" s="1"/>
  <c r="S40" i="58"/>
  <c r="J61" i="58" s="1"/>
  <c r="S31" i="58"/>
  <c r="J52" i="58" s="1"/>
  <c r="S39" i="58"/>
  <c r="J60" i="58" s="1"/>
  <c r="S30" i="58"/>
  <c r="J51" i="58" s="1"/>
  <c r="S34" i="58"/>
  <c r="J55" i="58" s="1"/>
  <c r="S38" i="58"/>
  <c r="J59" i="58" s="1"/>
  <c r="S42" i="58"/>
  <c r="U24" i="58"/>
  <c r="I77" i="58"/>
  <c r="I67" i="58"/>
  <c r="I70" i="58"/>
  <c r="Q45" i="58"/>
  <c r="I76" i="58"/>
  <c r="I65" i="58"/>
  <c r="I78" i="58"/>
  <c r="I74" i="58"/>
  <c r="I75" i="58"/>
  <c r="E738" i="24"/>
  <c r="E767" i="24"/>
  <c r="E714" i="24"/>
  <c r="E777" i="24"/>
  <c r="E735" i="24"/>
  <c r="E672" i="24"/>
  <c r="E753" i="24"/>
  <c r="E783" i="24"/>
  <c r="E807" i="24"/>
  <c r="E723" i="24"/>
  <c r="E627" i="24"/>
  <c r="E773" i="24"/>
  <c r="E638" i="24"/>
  <c r="E720" i="24"/>
  <c r="E759" i="24"/>
  <c r="E639" i="24"/>
  <c r="E710" i="24"/>
  <c r="E791" i="24"/>
  <c r="E728" i="24"/>
  <c r="E743" i="24"/>
  <c r="E797" i="24"/>
  <c r="E696" i="24"/>
  <c r="E620" i="24"/>
  <c r="E704" i="24"/>
  <c r="E677" i="24"/>
  <c r="E632" i="24"/>
  <c r="A13" i="12"/>
  <c r="B14" i="12"/>
  <c r="G3" i="12"/>
  <c r="D46" i="82" l="1"/>
  <c r="E46" i="82" s="1"/>
  <c r="F46" i="82" s="1"/>
  <c r="C47" i="82"/>
  <c r="H22" i="74"/>
  <c r="L22" i="74"/>
  <c r="K22" i="74"/>
  <c r="O22" i="74"/>
  <c r="I22" i="74"/>
  <c r="B23" i="74" a="1"/>
  <c r="M22" i="74"/>
  <c r="J22" i="74"/>
  <c r="G22" i="74"/>
  <c r="Q22" i="74"/>
  <c r="P22" i="74"/>
  <c r="N22" i="74"/>
  <c r="J22" i="73"/>
  <c r="N22" i="73"/>
  <c r="O22" i="73"/>
  <c r="I22" i="73"/>
  <c r="H22" i="73"/>
  <c r="M22" i="73"/>
  <c r="L22" i="73"/>
  <c r="Q22" i="73"/>
  <c r="B23" i="73" a="1"/>
  <c r="P22" i="73"/>
  <c r="G22" i="73"/>
  <c r="K22" i="73"/>
  <c r="X1085" i="12" a="1"/>
  <c r="Z1086" i="12" s="1"/>
  <c r="M22" i="75"/>
  <c r="N22" i="75"/>
  <c r="P22" i="75"/>
  <c r="K22" i="75"/>
  <c r="H22" i="75"/>
  <c r="I22" i="75"/>
  <c r="L22" i="75"/>
  <c r="Q22" i="75"/>
  <c r="B23" i="75" a="1"/>
  <c r="J22" i="75"/>
  <c r="G22" i="75"/>
  <c r="O22" i="75"/>
  <c r="A52" i="75"/>
  <c r="R51" i="75"/>
  <c r="R52" i="74"/>
  <c r="A53" i="74"/>
  <c r="A51" i="73"/>
  <c r="R50" i="73"/>
  <c r="Y1087" i="12"/>
  <c r="Z1085" i="12"/>
  <c r="Y1085" i="12"/>
  <c r="Z1087" i="12"/>
  <c r="X1085" i="12"/>
  <c r="X1082" i="12"/>
  <c r="X1081" i="12"/>
  <c r="X1083" i="12"/>
  <c r="P22" i="32"/>
  <c r="O22" i="32"/>
  <c r="I22" i="32"/>
  <c r="H22" i="32"/>
  <c r="Q22" i="32"/>
  <c r="K22" i="32"/>
  <c r="G22" i="32"/>
  <c r="L22" i="32"/>
  <c r="N22" i="32"/>
  <c r="B23" i="32" a="1"/>
  <c r="J22" i="32"/>
  <c r="M22" i="32"/>
  <c r="V24" i="58"/>
  <c r="J80" i="58"/>
  <c r="J78" i="58" s="1"/>
  <c r="F1" i="24"/>
  <c r="G753" i="24" s="1"/>
  <c r="B15" i="12"/>
  <c r="A14" i="12"/>
  <c r="D47" i="82" l="1"/>
  <c r="E47" i="82" s="1"/>
  <c r="F47" i="82" s="1"/>
  <c r="C48" i="82"/>
  <c r="Y1086" i="12"/>
  <c r="X1087" i="12"/>
  <c r="X1086" i="12"/>
  <c r="E23" i="75"/>
  <c r="D23" i="75"/>
  <c r="C23" i="75"/>
  <c r="F23" i="75"/>
  <c r="B23" i="75"/>
  <c r="B23" i="74"/>
  <c r="E23" i="74"/>
  <c r="C23" i="74"/>
  <c r="D23" i="74"/>
  <c r="F23" i="74"/>
  <c r="E23" i="73"/>
  <c r="B23" i="73"/>
  <c r="D23" i="73"/>
  <c r="F23" i="73"/>
  <c r="C23" i="73"/>
  <c r="R52" i="75"/>
  <c r="A53" i="75"/>
  <c r="A54" i="74"/>
  <c r="R53" i="74"/>
  <c r="A52" i="73"/>
  <c r="R51" i="73"/>
  <c r="J73" i="58"/>
  <c r="J77" i="58"/>
  <c r="J70" i="58"/>
  <c r="J72" i="58"/>
  <c r="E23" i="32"/>
  <c r="F23" i="32"/>
  <c r="D23" i="32"/>
  <c r="C23" i="32"/>
  <c r="B23" i="32"/>
  <c r="J69" i="58"/>
  <c r="J76" i="58"/>
  <c r="J74" i="58"/>
  <c r="J71" i="58"/>
  <c r="J65" i="58"/>
  <c r="J67" i="58"/>
  <c r="W24" i="58"/>
  <c r="J66" i="58"/>
  <c r="J68" i="58"/>
  <c r="J75" i="58"/>
  <c r="G627" i="24"/>
  <c r="G773" i="24"/>
  <c r="G720" i="24"/>
  <c r="G632" i="24"/>
  <c r="G672" i="24"/>
  <c r="G783" i="24"/>
  <c r="G723" i="24"/>
  <c r="G710" i="24"/>
  <c r="G759" i="24"/>
  <c r="G696" i="24"/>
  <c r="G767" i="24"/>
  <c r="G620" i="24"/>
  <c r="G777" i="24"/>
  <c r="G728" i="24"/>
  <c r="G807" i="24"/>
  <c r="G738" i="24"/>
  <c r="G638" i="24"/>
  <c r="G797" i="24"/>
  <c r="G704" i="24"/>
  <c r="G677" i="24"/>
  <c r="G714" i="24"/>
  <c r="G743" i="24"/>
  <c r="G735" i="24"/>
  <c r="G33" i="24"/>
  <c r="G229" i="24"/>
  <c r="G527" i="24"/>
  <c r="G607" i="24"/>
  <c r="G411" i="24"/>
  <c r="G695" i="24"/>
  <c r="G483" i="24"/>
  <c r="G246" i="24"/>
  <c r="G614" i="24"/>
  <c r="G683" i="24"/>
  <c r="G682" i="24"/>
  <c r="G780" i="24"/>
  <c r="G526" i="24"/>
  <c r="G318" i="24"/>
  <c r="G227" i="24"/>
  <c r="G757" i="24"/>
  <c r="G359" i="24"/>
  <c r="G54" i="24"/>
  <c r="G621" i="24"/>
  <c r="G810" i="24"/>
  <c r="G478" i="24"/>
  <c r="G423" i="24"/>
  <c r="G439" i="24"/>
  <c r="G378" i="24"/>
  <c r="G507" i="24"/>
  <c r="G779" i="24"/>
  <c r="G558" i="24"/>
  <c r="G298" i="24"/>
  <c r="G764" i="24"/>
  <c r="G142" i="24"/>
  <c r="G46" i="24"/>
  <c r="G454" i="24"/>
  <c r="G455" i="24"/>
  <c r="G657" i="24"/>
  <c r="G499" i="24"/>
  <c r="G399" i="24"/>
  <c r="G164" i="24"/>
  <c r="G684" i="24"/>
  <c r="G649" i="24"/>
  <c r="G523" i="24"/>
  <c r="G30" i="24"/>
  <c r="G557" i="24"/>
  <c r="G617" i="24"/>
  <c r="G250" i="24"/>
  <c r="G770" i="24"/>
  <c r="G482" i="24"/>
  <c r="G302" i="24"/>
  <c r="G202" i="24"/>
  <c r="G762" i="24"/>
  <c r="G593" i="24"/>
  <c r="G323" i="24"/>
  <c r="G158" i="24"/>
  <c r="G45" i="24"/>
  <c r="G794" i="24"/>
  <c r="G152" i="24"/>
  <c r="G732" i="24"/>
  <c r="G462" i="24"/>
  <c r="G115" i="24"/>
  <c r="G758" i="24"/>
  <c r="G518" i="24"/>
  <c r="G358" i="24"/>
  <c r="G290" i="24"/>
  <c r="G752" i="24"/>
  <c r="G609" i="24"/>
  <c r="G343" i="24"/>
  <c r="G118" i="24"/>
  <c r="G717" i="24"/>
  <c r="G812" i="24"/>
  <c r="G194" i="24"/>
  <c r="G262" i="24"/>
  <c r="G430" i="24"/>
  <c r="G304" i="24"/>
  <c r="G132" i="24"/>
  <c r="G48" i="24"/>
  <c r="G678" i="24"/>
  <c r="G8" i="24"/>
  <c r="G511" i="24"/>
  <c r="G275" i="24"/>
  <c r="G804" i="24"/>
  <c r="G60" i="24"/>
  <c r="G519" i="24"/>
  <c r="G813" i="24"/>
  <c r="G756" i="24"/>
  <c r="G374" i="24"/>
  <c r="G294" i="24"/>
  <c r="G105" i="24"/>
  <c r="G746" i="24"/>
  <c r="G569" i="24"/>
  <c r="G126" i="24"/>
  <c r="G716" i="24"/>
  <c r="G711" i="24"/>
  <c r="G534" i="24"/>
  <c r="G396" i="24"/>
  <c r="G693" i="24"/>
  <c r="G809" i="24"/>
  <c r="G750" i="24"/>
  <c r="G435" i="24"/>
  <c r="G322" i="24"/>
  <c r="G253" i="24"/>
  <c r="G741" i="24"/>
  <c r="G573" i="24"/>
  <c r="G311" i="24"/>
  <c r="G644" i="24"/>
  <c r="G800" i="24"/>
  <c r="G473" i="24"/>
  <c r="G414" i="24"/>
  <c r="G29" i="24"/>
  <c r="G533" i="24"/>
  <c r="G419" i="24"/>
  <c r="G91" i="24"/>
  <c r="G701" i="24"/>
  <c r="G503" i="24"/>
  <c r="G254" i="24"/>
  <c r="G403" i="24"/>
  <c r="G699" i="24"/>
  <c r="G737" i="24"/>
  <c r="G559" i="24"/>
  <c r="G330" i="24"/>
  <c r="G256" i="24"/>
  <c r="G671" i="24"/>
  <c r="G78" i="24"/>
  <c r="G663" i="24"/>
  <c r="G447" i="24"/>
  <c r="G674" i="24"/>
  <c r="G547" i="24"/>
  <c r="G574" i="24"/>
  <c r="G565" i="24"/>
  <c r="G707" i="24"/>
  <c r="G279" i="24"/>
  <c r="G75" i="24"/>
  <c r="G580" i="24"/>
  <c r="G317" i="24"/>
  <c r="G73" i="24"/>
  <c r="G650" i="24"/>
  <c r="G560" i="24"/>
  <c r="G203" i="24"/>
  <c r="G204" i="24"/>
  <c r="G681" i="24"/>
  <c r="G237" i="24"/>
  <c r="G319" i="24"/>
  <c r="G387" i="24"/>
  <c r="G698" i="24"/>
  <c r="G286" i="24"/>
  <c r="G444" i="24"/>
  <c r="G709" i="24"/>
  <c r="G687" i="24"/>
  <c r="G725" i="24"/>
  <c r="G755" i="24"/>
  <c r="G280" i="24"/>
  <c r="G58" i="24"/>
  <c r="G216" i="24"/>
  <c r="G332" i="24"/>
  <c r="G599" i="24"/>
  <c r="G295" i="24"/>
  <c r="G117" i="24"/>
  <c r="G257" i="24"/>
  <c r="G270" i="24"/>
  <c r="G181" i="24"/>
  <c r="G40" i="24"/>
  <c r="G236" i="24"/>
  <c r="G219" i="24"/>
  <c r="G100" i="24"/>
  <c r="G147" i="24"/>
  <c r="G436" i="24"/>
  <c r="G766" i="24"/>
  <c r="G468" i="24"/>
  <c r="G10" i="24"/>
  <c r="G325" i="24"/>
  <c r="G401" i="24"/>
  <c r="G241" i="24"/>
  <c r="G211" i="24"/>
  <c r="G724" i="24"/>
  <c r="G782" i="24"/>
  <c r="G187" i="24"/>
  <c r="G223" i="24"/>
  <c r="G357" i="24"/>
  <c r="G405" i="24"/>
  <c r="G615" i="24"/>
  <c r="G263" i="24"/>
  <c r="G470" i="24"/>
  <c r="G729" i="24"/>
  <c r="G472" i="24"/>
  <c r="G427" i="24"/>
  <c r="G351" i="24"/>
  <c r="G136" i="24"/>
  <c r="G234" i="24"/>
  <c r="G51" i="24"/>
  <c r="G5" i="24"/>
  <c r="G774" i="24"/>
  <c r="G492" i="24"/>
  <c r="G586" i="24"/>
  <c r="G484" i="24"/>
  <c r="G571" i="24"/>
  <c r="G438" i="24"/>
  <c r="G231" i="24"/>
  <c r="G35" i="24"/>
  <c r="G577" i="24"/>
  <c r="G367" i="24"/>
  <c r="G12" i="24"/>
  <c r="G531" i="24"/>
  <c r="G80" i="24"/>
  <c r="G269" i="24"/>
  <c r="G176" i="24"/>
  <c r="G362" i="24"/>
  <c r="G265" i="24"/>
  <c r="G629" i="24"/>
  <c r="G480" i="24"/>
  <c r="G437" i="24"/>
  <c r="G175" i="24"/>
  <c r="G585" i="24"/>
  <c r="G66" i="24"/>
  <c r="G700" i="24"/>
  <c r="G542" i="24"/>
  <c r="G65" i="24"/>
  <c r="G407" i="24"/>
  <c r="G555" i="24"/>
  <c r="G166" i="24"/>
  <c r="G546" i="24"/>
  <c r="G155" i="24"/>
  <c r="G324" i="24"/>
  <c r="G408" i="24"/>
  <c r="G20" i="24"/>
  <c r="G245" i="24"/>
  <c r="G567" i="24"/>
  <c r="G107" i="24"/>
  <c r="G99" i="24"/>
  <c r="G13" i="24"/>
  <c r="G37" i="24"/>
  <c r="G690" i="24"/>
  <c r="G702" i="24"/>
  <c r="G333" i="24"/>
  <c r="G442" i="24"/>
  <c r="G348" i="24"/>
  <c r="G563" i="24"/>
  <c r="G626" i="24"/>
  <c r="G471" i="24"/>
  <c r="G171" i="24"/>
  <c r="G598" i="24"/>
  <c r="G760" i="24"/>
  <c r="G538" i="24"/>
  <c r="G443" i="24"/>
  <c r="G636" i="24"/>
  <c r="G578" i="24"/>
  <c r="G68" i="24"/>
  <c r="G177" i="24"/>
  <c r="G388" i="24"/>
  <c r="G570" i="24"/>
  <c r="G587" i="24"/>
  <c r="G805" i="24"/>
  <c r="G488" i="24"/>
  <c r="G486" i="24"/>
  <c r="G475" i="24"/>
  <c r="G489" i="24"/>
  <c r="G689" i="24"/>
  <c r="G191" i="24"/>
  <c r="G101" i="24"/>
  <c r="G584" i="24"/>
  <c r="G111" i="24"/>
  <c r="G353" i="24"/>
  <c r="G377" i="24"/>
  <c r="G582" i="24"/>
  <c r="G450" i="24"/>
  <c r="G259" i="24"/>
  <c r="G669" i="24"/>
  <c r="G192" i="24"/>
  <c r="G406" i="24"/>
  <c r="G261" i="24"/>
  <c r="G217" i="24"/>
  <c r="G601" i="24"/>
  <c r="G528" i="24"/>
  <c r="G751" i="24"/>
  <c r="G799" i="24"/>
  <c r="G350" i="24"/>
  <c r="G109" i="24"/>
  <c r="G39" i="24"/>
  <c r="G251" i="24"/>
  <c r="G449" i="24"/>
  <c r="G42" i="24"/>
  <c r="G297" i="24"/>
  <c r="G94" i="24"/>
  <c r="G395" i="24"/>
  <c r="G502" i="24"/>
  <c r="G703" i="24"/>
  <c r="G566" i="24"/>
  <c r="G713" i="24"/>
  <c r="G731" i="24"/>
  <c r="G608" i="24"/>
  <c r="G594" i="24"/>
  <c r="G293" i="24"/>
  <c r="G386" i="24"/>
  <c r="G134" i="24"/>
  <c r="G238" i="24"/>
  <c r="G41" i="24"/>
  <c r="G208" i="24"/>
  <c r="G247" i="24"/>
  <c r="G242" i="24"/>
  <c r="G409" i="24"/>
  <c r="G562" i="24"/>
  <c r="G686" i="24"/>
  <c r="G196" i="24"/>
  <c r="G82" i="24"/>
  <c r="G576" i="24"/>
  <c r="G140" i="24"/>
  <c r="G15" i="24"/>
  <c r="G337" i="24"/>
  <c r="G579" i="24"/>
  <c r="G513" i="24"/>
  <c r="G14" i="24"/>
  <c r="G278" i="24"/>
  <c r="G417" i="24"/>
  <c r="G514" i="24"/>
  <c r="G727" i="24"/>
  <c r="G165" i="24"/>
  <c r="G404" i="24"/>
  <c r="G239" i="24"/>
  <c r="G163" i="24"/>
  <c r="G400" i="24"/>
  <c r="G112" i="24"/>
  <c r="G124" i="24"/>
  <c r="G128" i="24"/>
  <c r="G364" i="24"/>
  <c r="G398" i="24"/>
  <c r="G89" i="24"/>
  <c r="G372" i="24"/>
  <c r="G143" i="24"/>
  <c r="G308" i="24"/>
  <c r="G379" i="24"/>
  <c r="G44" i="24"/>
  <c r="G249" i="24"/>
  <c r="G305" i="24"/>
  <c r="G209" i="24"/>
  <c r="G708" i="24"/>
  <c r="G252" i="24"/>
  <c r="G197" i="24"/>
  <c r="G207" i="24"/>
  <c r="G212" i="24"/>
  <c r="G610" i="24"/>
  <c r="G646" i="24"/>
  <c r="G310" i="24"/>
  <c r="G424" i="24"/>
  <c r="G536" i="24"/>
  <c r="G354" i="24"/>
  <c r="G643" i="24"/>
  <c r="G402" i="24"/>
  <c r="G59" i="24"/>
  <c r="G52" i="24"/>
  <c r="G532" i="24"/>
  <c r="G505" i="24"/>
  <c r="G596" i="24"/>
  <c r="G300" i="24"/>
  <c r="G149" i="24"/>
  <c r="G106" i="24"/>
  <c r="G784" i="24"/>
  <c r="G515" i="24"/>
  <c r="G347" i="24"/>
  <c r="G795" i="24"/>
  <c r="G645" i="24"/>
  <c r="G495" i="24"/>
  <c r="G485" i="24"/>
  <c r="G742" i="24"/>
  <c r="G264" i="24"/>
  <c r="G733" i="24"/>
  <c r="G95" i="24"/>
  <c r="G549" i="24"/>
  <c r="G168" i="24"/>
  <c r="G451" i="24"/>
  <c r="G352" i="24"/>
  <c r="G446" i="24"/>
  <c r="G418" i="24"/>
  <c r="G459" i="24"/>
  <c r="G572" i="24"/>
  <c r="G642" i="24"/>
  <c r="G623" i="24"/>
  <c r="G659" i="24"/>
  <c r="G31" i="24"/>
  <c r="G509" i="24"/>
  <c r="G688" i="24"/>
  <c r="G62" i="24"/>
  <c r="G277" i="24"/>
  <c r="G380" i="24"/>
  <c r="G647" i="24"/>
  <c r="G553" i="24"/>
  <c r="G448" i="24"/>
  <c r="G11" i="24"/>
  <c r="G811" i="24"/>
  <c r="G283" i="24"/>
  <c r="G205" i="24"/>
  <c r="G457" i="24"/>
  <c r="G49" i="24"/>
  <c r="G465" i="24"/>
  <c r="G749" i="24"/>
  <c r="G228" i="24"/>
  <c r="G384" i="24"/>
  <c r="G255" i="24"/>
  <c r="G667" i="24"/>
  <c r="G775" i="24"/>
  <c r="G306" i="24"/>
  <c r="G476" i="24"/>
  <c r="G801" i="24"/>
  <c r="G394" i="24"/>
  <c r="G422" i="24"/>
  <c r="G393" i="24"/>
  <c r="G637" i="24"/>
  <c r="G798" i="24"/>
  <c r="G792" i="24"/>
  <c r="G146" i="24"/>
  <c r="G441" i="24"/>
  <c r="G517" i="24"/>
  <c r="G316" i="24"/>
  <c r="G385" i="24"/>
  <c r="G458" i="24"/>
  <c r="G174" i="24"/>
  <c r="G26" i="24"/>
  <c r="G611" i="24"/>
  <c r="G602" i="24"/>
  <c r="G321" i="24"/>
  <c r="G32" i="24"/>
  <c r="G605" i="24"/>
  <c r="G634" i="24"/>
  <c r="G452" i="24"/>
  <c r="G747" i="24"/>
  <c r="G7" i="24"/>
  <c r="G271" i="24"/>
  <c r="G276" i="24"/>
  <c r="G508" i="24"/>
  <c r="G416" i="24"/>
  <c r="G529" i="24"/>
  <c r="G76" i="24"/>
  <c r="G551" i="24"/>
  <c r="G541" i="24"/>
  <c r="G778" i="24"/>
  <c r="G761" i="24"/>
  <c r="G613" i="24"/>
  <c r="G340" i="24"/>
  <c r="G169" i="24"/>
  <c r="G329" i="24"/>
  <c r="G539" i="24"/>
  <c r="G139" i="24"/>
  <c r="G397" i="24"/>
  <c r="G389" i="24"/>
  <c r="G694" i="24"/>
  <c r="G410" i="24"/>
  <c r="G307" i="24"/>
  <c r="G156" i="24"/>
  <c r="G603" i="24"/>
  <c r="G85" i="24"/>
  <c r="G214" i="24"/>
  <c r="G745" i="24"/>
  <c r="G98" i="24"/>
  <c r="G530" i="24"/>
  <c r="G224" i="24"/>
  <c r="G673" i="24"/>
  <c r="G550" i="24"/>
  <c r="G675" i="24"/>
  <c r="G744" i="24"/>
  <c r="G654" i="24"/>
  <c r="G464" i="24"/>
  <c r="G425" i="24"/>
  <c r="G390" i="24"/>
  <c r="G64" i="24"/>
  <c r="G186" i="24"/>
  <c r="G19" i="24"/>
  <c r="G93" i="24"/>
  <c r="G363" i="24"/>
  <c r="G331" i="24"/>
  <c r="G170" i="24"/>
  <c r="G469" i="24"/>
  <c r="G365" i="24"/>
  <c r="G685" i="24"/>
  <c r="G218" i="24"/>
  <c r="G420" i="24"/>
  <c r="G125" i="24"/>
  <c r="G382" i="24"/>
  <c r="G370" i="24"/>
  <c r="G70" i="24"/>
  <c r="G129" i="24"/>
  <c r="G734" i="24"/>
  <c r="G327" i="24"/>
  <c r="G244" i="24"/>
  <c r="G429" i="24"/>
  <c r="G676" i="24"/>
  <c r="G189" i="24"/>
  <c r="G361" i="24"/>
  <c r="G679" i="24"/>
  <c r="G739" i="24"/>
  <c r="G315" i="24"/>
  <c r="G606" i="24"/>
  <c r="G597" i="24"/>
  <c r="G630" i="24"/>
  <c r="G535" i="24"/>
  <c r="G521" i="24"/>
  <c r="G426" i="24"/>
  <c r="G785" i="24"/>
  <c r="G87" i="24"/>
  <c r="G338" i="24"/>
  <c r="G440" i="24"/>
  <c r="G524" i="24"/>
  <c r="G222" i="24"/>
  <c r="G802" i="24"/>
  <c r="G793" i="24"/>
  <c r="G150" i="24"/>
  <c r="G624" i="24"/>
  <c r="G108" i="24"/>
  <c r="G79" i="24"/>
  <c r="G461" i="24"/>
  <c r="G575" i="24"/>
  <c r="G595" i="24"/>
  <c r="G554" i="24"/>
  <c r="G589" i="24"/>
  <c r="G24" i="24"/>
  <c r="G9" i="24"/>
  <c r="G494" i="24"/>
  <c r="G104" i="24"/>
  <c r="G312" i="24"/>
  <c r="G232" i="24"/>
  <c r="G591" i="24"/>
  <c r="G248" i="24"/>
  <c r="G600" i="24"/>
  <c r="G160" i="24"/>
  <c r="G453" i="24"/>
  <c r="G360" i="24"/>
  <c r="G651" i="24"/>
  <c r="G722" i="24"/>
  <c r="G273" i="24"/>
  <c r="G274" i="24"/>
  <c r="G543" i="24"/>
  <c r="G86" i="24"/>
  <c r="G588" i="24"/>
  <c r="G296" i="24"/>
  <c r="G355" i="24"/>
  <c r="G788" i="24"/>
  <c r="G47" i="24"/>
  <c r="G369" i="24"/>
  <c r="G493" i="24"/>
  <c r="G520" i="24"/>
  <c r="G345" i="24"/>
  <c r="G413" i="24"/>
  <c r="G183" i="24"/>
  <c r="G415" i="24"/>
  <c r="G141" i="24"/>
  <c r="G167" i="24"/>
  <c r="G612" i="24"/>
  <c r="G666" i="24"/>
  <c r="G412" i="24"/>
  <c r="G159" i="24"/>
  <c r="G525" i="24"/>
  <c r="G114" i="24"/>
  <c r="G487" i="24"/>
  <c r="G148" i="24"/>
  <c r="G157" i="24"/>
  <c r="G195" i="24"/>
  <c r="G715" i="24"/>
  <c r="G113" i="24"/>
  <c r="G81" i="24"/>
  <c r="G344" i="24"/>
  <c r="G522" i="24"/>
  <c r="G670" i="24"/>
  <c r="G648" i="24"/>
  <c r="G771" i="24"/>
  <c r="G69" i="24"/>
  <c r="G184" i="24"/>
  <c r="G131" i="24"/>
  <c r="G341" i="24"/>
  <c r="G180" i="24"/>
  <c r="G103" i="24"/>
  <c r="G564" i="24"/>
  <c r="G479" i="24"/>
  <c r="G463" i="24"/>
  <c r="G266" i="24"/>
  <c r="G185" i="24"/>
  <c r="G628" i="24"/>
  <c r="G765" i="24"/>
  <c r="G173" i="24"/>
  <c r="G748" i="24"/>
  <c r="G383" i="24"/>
  <c r="G477" i="24"/>
  <c r="G17" i="24"/>
  <c r="G201" i="24"/>
  <c r="G552" i="24"/>
  <c r="G123" i="24"/>
  <c r="G6" i="24"/>
  <c r="G652" i="24"/>
  <c r="G215" i="24"/>
  <c r="G77" i="24"/>
  <c r="G432" i="24"/>
  <c r="G335" i="24"/>
  <c r="G622" i="24"/>
  <c r="G633" i="24"/>
  <c r="G67" i="24"/>
  <c r="G789" i="24"/>
  <c r="G781" i="24"/>
  <c r="G544" i="24"/>
  <c r="G288" i="24"/>
  <c r="G510" i="24"/>
  <c r="G772" i="24"/>
  <c r="G190" i="24"/>
  <c r="G705" i="24"/>
  <c r="G456" i="24"/>
  <c r="G226" i="24"/>
  <c r="G516" i="24"/>
  <c r="G336" i="24"/>
  <c r="G233" i="24"/>
  <c r="G769" i="24"/>
  <c r="G583" i="24"/>
  <c r="G375" i="24"/>
  <c r="G25" i="24"/>
  <c r="G56" i="24"/>
  <c r="G786" i="24"/>
  <c r="G726" i="24"/>
  <c r="G74" i="24"/>
  <c r="G220" i="24"/>
  <c r="G545" i="24"/>
  <c r="G796" i="24"/>
  <c r="G151" i="24"/>
  <c r="G506" i="24"/>
  <c r="G691" i="24"/>
  <c r="G497" i="24"/>
  <c r="G21" i="24"/>
  <c r="G193" i="24"/>
  <c r="G512" i="24"/>
  <c r="G120" i="24"/>
  <c r="G641" i="24"/>
  <c r="G23" i="24"/>
  <c r="G18" i="24"/>
  <c r="G213" i="24"/>
  <c r="G616" i="24"/>
  <c r="G561" i="24"/>
  <c r="G210" i="24"/>
  <c r="G291" i="24"/>
  <c r="G301" i="24"/>
  <c r="G665" i="24"/>
  <c r="G806" i="24"/>
  <c r="G668" i="24"/>
  <c r="G373" i="24"/>
  <c r="G496" i="24"/>
  <c r="G381" i="24"/>
  <c r="G640" i="24"/>
  <c r="G230" i="24"/>
  <c r="G43" i="24"/>
  <c r="G481" i="24"/>
  <c r="G182" i="24"/>
  <c r="G16" i="24"/>
  <c r="G97" i="24"/>
  <c r="G346" i="24"/>
  <c r="G604" i="24"/>
  <c r="G326" i="24"/>
  <c r="G655" i="24"/>
  <c r="G287" i="24"/>
  <c r="G284" i="24"/>
  <c r="G137" i="24"/>
  <c r="G320" i="24"/>
  <c r="G664" i="24"/>
  <c r="G619" i="24"/>
  <c r="G730" i="24"/>
  <c r="G127" i="24"/>
  <c r="G243" i="24"/>
  <c r="G736" i="24"/>
  <c r="G22" i="24"/>
  <c r="G72" i="24"/>
  <c r="G145" i="24"/>
  <c r="G225" i="24"/>
  <c r="G808" i="24"/>
  <c r="G258" i="24"/>
  <c r="G653" i="24"/>
  <c r="G57" i="24"/>
  <c r="G706" i="24"/>
  <c r="G144" i="24"/>
  <c r="G548" i="24"/>
  <c r="G656" i="24"/>
  <c r="G660" i="24"/>
  <c r="G138" i="24"/>
  <c r="G71" i="24"/>
  <c r="G84" i="24"/>
  <c r="G460" i="24"/>
  <c r="G718" i="24"/>
  <c r="G153" i="24"/>
  <c r="G199" i="24"/>
  <c r="G313" i="24"/>
  <c r="G240" i="24"/>
  <c r="G221" i="24"/>
  <c r="G540" i="24"/>
  <c r="G267" i="24"/>
  <c r="G692" i="24"/>
  <c r="G500" i="24"/>
  <c r="G349" i="24"/>
  <c r="G83" i="24"/>
  <c r="G292" i="24"/>
  <c r="G661" i="24"/>
  <c r="G281" i="24"/>
  <c r="G38" i="24"/>
  <c r="G110" i="24"/>
  <c r="G368" i="24"/>
  <c r="G53" i="24"/>
  <c r="G719" i="24"/>
  <c r="G92" i="24"/>
  <c r="G122" i="24"/>
  <c r="G34" i="24"/>
  <c r="G618" i="24"/>
  <c r="G763" i="24"/>
  <c r="G697" i="24"/>
  <c r="G754" i="24"/>
  <c r="G568" i="24"/>
  <c r="G299" i="24"/>
  <c r="G260" i="24"/>
  <c r="G491" i="24"/>
  <c r="G121" i="24"/>
  <c r="G712" i="24"/>
  <c r="G740" i="24"/>
  <c r="G200" i="24"/>
  <c r="G309" i="24"/>
  <c r="G303" i="24"/>
  <c r="G179" i="24"/>
  <c r="G680" i="24"/>
  <c r="G490" i="24"/>
  <c r="G356" i="24"/>
  <c r="G498" i="24"/>
  <c r="G130" i="24"/>
  <c r="G474" i="24"/>
  <c r="G556" i="24"/>
  <c r="G235" i="24"/>
  <c r="G314" i="24"/>
  <c r="G102" i="24"/>
  <c r="G376" i="24"/>
  <c r="G135" i="24"/>
  <c r="G371" i="24"/>
  <c r="G445" i="24"/>
  <c r="G501" i="24"/>
  <c r="G662" i="24"/>
  <c r="G391" i="24"/>
  <c r="G590" i="24"/>
  <c r="G581" i="24"/>
  <c r="G334" i="24"/>
  <c r="G88" i="24"/>
  <c r="G768" i="24"/>
  <c r="G133" i="24"/>
  <c r="G289" i="24"/>
  <c r="G631" i="24"/>
  <c r="G421" i="24"/>
  <c r="G787" i="24"/>
  <c r="G36" i="24"/>
  <c r="G285" i="24"/>
  <c r="G27" i="24"/>
  <c r="G28" i="24"/>
  <c r="G366" i="24"/>
  <c r="G342" i="24"/>
  <c r="G116" i="24"/>
  <c r="G392" i="24"/>
  <c r="G431" i="24"/>
  <c r="G466" i="24"/>
  <c r="G658" i="24"/>
  <c r="G172" i="24"/>
  <c r="G61" i="24"/>
  <c r="G776" i="24"/>
  <c r="G63" i="24"/>
  <c r="G537" i="24"/>
  <c r="G721" i="24"/>
  <c r="G188" i="24"/>
  <c r="G272" i="24"/>
  <c r="G268" i="24"/>
  <c r="G161" i="24"/>
  <c r="G90" i="24"/>
  <c r="G635" i="24"/>
  <c r="G154" i="24"/>
  <c r="G504" i="24"/>
  <c r="G790" i="24"/>
  <c r="G206" i="24"/>
  <c r="G198" i="24"/>
  <c r="G434" i="24"/>
  <c r="G55" i="24"/>
  <c r="G282" i="24"/>
  <c r="G96" i="24"/>
  <c r="G339" i="24"/>
  <c r="G592" i="24"/>
  <c r="G119" i="24"/>
  <c r="G428" i="24"/>
  <c r="G625" i="24"/>
  <c r="G803" i="24"/>
  <c r="G50" i="24"/>
  <c r="G328" i="24"/>
  <c r="G178" i="24"/>
  <c r="G467" i="24"/>
  <c r="G162" i="24"/>
  <c r="G433" i="24"/>
  <c r="G639" i="24"/>
  <c r="G791" i="24"/>
  <c r="A15" i="12"/>
  <c r="B16" i="12"/>
  <c r="D48" i="82" l="1"/>
  <c r="E48" i="82" s="1"/>
  <c r="F48" i="82" s="1"/>
  <c r="C49" i="82"/>
  <c r="Q23" i="75"/>
  <c r="K23" i="75"/>
  <c r="M23" i="75"/>
  <c r="I23" i="75"/>
  <c r="H23" i="75"/>
  <c r="G23" i="75"/>
  <c r="L23" i="75"/>
  <c r="J23" i="75"/>
  <c r="P23" i="75"/>
  <c r="B24" i="75" a="1"/>
  <c r="N23" i="75"/>
  <c r="O23" i="75"/>
  <c r="J23" i="73"/>
  <c r="B24" i="73" a="1"/>
  <c r="L23" i="73"/>
  <c r="H23" i="73"/>
  <c r="P23" i="73"/>
  <c r="O23" i="73"/>
  <c r="Q23" i="73"/>
  <c r="K23" i="73"/>
  <c r="N23" i="73"/>
  <c r="I23" i="73"/>
  <c r="G23" i="73"/>
  <c r="M23" i="73"/>
  <c r="M23" i="74"/>
  <c r="Q23" i="74"/>
  <c r="J23" i="74"/>
  <c r="B24" i="74" a="1"/>
  <c r="P23" i="74"/>
  <c r="I23" i="74"/>
  <c r="O23" i="74"/>
  <c r="L23" i="74"/>
  <c r="N23" i="74"/>
  <c r="G23" i="74"/>
  <c r="H23" i="74"/>
  <c r="K23" i="74"/>
  <c r="A54" i="75"/>
  <c r="R53" i="75"/>
  <c r="A55" i="74"/>
  <c r="R54" i="74"/>
  <c r="A53" i="73"/>
  <c r="R52" i="73"/>
  <c r="G3" i="24"/>
  <c r="J23" i="32"/>
  <c r="K23" i="32"/>
  <c r="O23" i="32"/>
  <c r="L23" i="32"/>
  <c r="M23" i="32"/>
  <c r="I23" i="32"/>
  <c r="Q23" i="32"/>
  <c r="B24" i="32" a="1"/>
  <c r="H23" i="32"/>
  <c r="P23" i="32"/>
  <c r="N23" i="32"/>
  <c r="G23" i="32"/>
  <c r="X24" i="58"/>
  <c r="G2" i="24"/>
  <c r="B17" i="12"/>
  <c r="A16" i="12"/>
  <c r="D49" i="82" l="1"/>
  <c r="E49" i="82" s="1"/>
  <c r="F49" i="82" s="1"/>
  <c r="C50" i="82"/>
  <c r="E24" i="74"/>
  <c r="D24" i="74"/>
  <c r="C24" i="74"/>
  <c r="B24" i="74"/>
  <c r="F24" i="74"/>
  <c r="B24" i="73"/>
  <c r="E24" i="73"/>
  <c r="F24" i="73"/>
  <c r="D24" i="73"/>
  <c r="C24" i="73"/>
  <c r="D24" i="75"/>
  <c r="C24" i="75"/>
  <c r="F24" i="75"/>
  <c r="E24" i="75"/>
  <c r="B24" i="75"/>
  <c r="R54" i="75"/>
  <c r="A55" i="75"/>
  <c r="A56" i="74"/>
  <c r="R55" i="74"/>
  <c r="R53" i="73"/>
  <c r="A54" i="73"/>
  <c r="B24" i="32"/>
  <c r="E24" i="32"/>
  <c r="F24" i="32"/>
  <c r="D24" i="32"/>
  <c r="C24" i="32"/>
  <c r="Y24" i="58"/>
  <c r="A17" i="12"/>
  <c r="B18" i="12"/>
  <c r="D50" i="82" l="1"/>
  <c r="E50" i="82" s="1"/>
  <c r="F50" i="82" s="1"/>
  <c r="C51" i="82"/>
  <c r="B25" i="74" a="1"/>
  <c r="I24" i="74"/>
  <c r="K24" i="74"/>
  <c r="L24" i="74"/>
  <c r="N24" i="74"/>
  <c r="H24" i="74"/>
  <c r="J24" i="74"/>
  <c r="G24" i="74"/>
  <c r="P24" i="74"/>
  <c r="Q24" i="74"/>
  <c r="M24" i="74"/>
  <c r="O24" i="74"/>
  <c r="J24" i="75"/>
  <c r="B25" i="75" a="1"/>
  <c r="O24" i="75"/>
  <c r="I24" i="75"/>
  <c r="L24" i="75"/>
  <c r="G24" i="75"/>
  <c r="N24" i="75"/>
  <c r="Q24" i="75"/>
  <c r="H24" i="75"/>
  <c r="K24" i="75"/>
  <c r="M24" i="75"/>
  <c r="P24" i="75"/>
  <c r="N24" i="73"/>
  <c r="O24" i="73"/>
  <c r="G24" i="73"/>
  <c r="I24" i="73"/>
  <c r="L24" i="73"/>
  <c r="M24" i="73"/>
  <c r="Q24" i="73"/>
  <c r="J24" i="73"/>
  <c r="K24" i="73"/>
  <c r="H24" i="73"/>
  <c r="B25" i="73" a="1"/>
  <c r="P24" i="73"/>
  <c r="A56" i="75"/>
  <c r="R55" i="75"/>
  <c r="A57" i="74"/>
  <c r="R56" i="74"/>
  <c r="A55" i="73"/>
  <c r="R54" i="73"/>
  <c r="O24" i="32"/>
  <c r="Q24" i="32"/>
  <c r="K24" i="32"/>
  <c r="H24" i="32"/>
  <c r="P24" i="32"/>
  <c r="B25" i="32" a="1"/>
  <c r="G24" i="32"/>
  <c r="N24" i="32"/>
  <c r="M24" i="32"/>
  <c r="J24" i="32"/>
  <c r="I24" i="32"/>
  <c r="L24" i="32"/>
  <c r="Z24" i="58"/>
  <c r="A18" i="12"/>
  <c r="B19" i="12"/>
  <c r="D51" i="82" l="1"/>
  <c r="E51" i="82" s="1"/>
  <c r="F51" i="82" s="1"/>
  <c r="C52" i="82"/>
  <c r="E25" i="73"/>
  <c r="F25" i="73"/>
  <c r="D25" i="73"/>
  <c r="C25" i="73"/>
  <c r="B25" i="73"/>
  <c r="F25" i="75"/>
  <c r="C25" i="75"/>
  <c r="D25" i="75"/>
  <c r="B25" i="75"/>
  <c r="E25" i="75"/>
  <c r="D25" i="74"/>
  <c r="F25" i="74"/>
  <c r="C25" i="74"/>
  <c r="E25" i="74"/>
  <c r="B25" i="74"/>
  <c r="A57" i="75"/>
  <c r="R56" i="75"/>
  <c r="R57" i="74"/>
  <c r="A58" i="74"/>
  <c r="A56" i="73"/>
  <c r="R55" i="73"/>
  <c r="C25" i="32"/>
  <c r="D25" i="32"/>
  <c r="E25" i="32"/>
  <c r="B25" i="32"/>
  <c r="F25" i="32"/>
  <c r="AA24" i="58"/>
  <c r="T25" i="58"/>
  <c r="B20" i="12"/>
  <c r="A19" i="12"/>
  <c r="D52" i="82" l="1"/>
  <c r="E52" i="82" s="1"/>
  <c r="F52" i="82" s="1"/>
  <c r="C53" i="82"/>
  <c r="Q25" i="74"/>
  <c r="N25" i="74"/>
  <c r="M25" i="74"/>
  <c r="I25" i="74"/>
  <c r="B26" i="74" a="1"/>
  <c r="P25" i="74"/>
  <c r="O25" i="74"/>
  <c r="H25" i="74"/>
  <c r="K25" i="74"/>
  <c r="G25" i="74"/>
  <c r="L25" i="74"/>
  <c r="J25" i="74"/>
  <c r="J25" i="75"/>
  <c r="O25" i="75"/>
  <c r="B26" i="75" a="1"/>
  <c r="I25" i="75"/>
  <c r="P25" i="75"/>
  <c r="K25" i="75"/>
  <c r="Q25" i="75"/>
  <c r="G25" i="75"/>
  <c r="N25" i="75"/>
  <c r="H25" i="75"/>
  <c r="L25" i="75"/>
  <c r="M25" i="75"/>
  <c r="H25" i="73"/>
  <c r="O25" i="73"/>
  <c r="B26" i="73" a="1"/>
  <c r="P25" i="73"/>
  <c r="M25" i="73"/>
  <c r="N25" i="73"/>
  <c r="K25" i="73"/>
  <c r="G25" i="73"/>
  <c r="L25" i="73"/>
  <c r="Q25" i="73"/>
  <c r="I25" i="73"/>
  <c r="J25" i="73"/>
  <c r="A58" i="75"/>
  <c r="R57" i="75"/>
  <c r="A59" i="74"/>
  <c r="R58" i="74"/>
  <c r="A57" i="73"/>
  <c r="R56" i="73"/>
  <c r="O25" i="32"/>
  <c r="G25" i="32"/>
  <c r="K25" i="32"/>
  <c r="N25" i="32"/>
  <c r="J25" i="32"/>
  <c r="Q25" i="32"/>
  <c r="L25" i="32"/>
  <c r="P25" i="32"/>
  <c r="H25" i="32"/>
  <c r="B26" i="32" a="1"/>
  <c r="I25" i="32"/>
  <c r="M25" i="32"/>
  <c r="T32" i="58"/>
  <c r="T40" i="58"/>
  <c r="T34" i="58"/>
  <c r="T42" i="58"/>
  <c r="T27" i="58"/>
  <c r="K46" i="58" s="1"/>
  <c r="K47" i="58" s="1"/>
  <c r="K48" i="58" s="1"/>
  <c r="K64" i="58" s="1"/>
  <c r="T35" i="58"/>
  <c r="T28" i="58"/>
  <c r="T36" i="58"/>
  <c r="T29" i="58"/>
  <c r="T37" i="58"/>
  <c r="T30" i="58"/>
  <c r="T38" i="58"/>
  <c r="T31" i="58"/>
  <c r="T39" i="58"/>
  <c r="T33" i="58"/>
  <c r="T41" i="58"/>
  <c r="AB24" i="58"/>
  <c r="U25" i="58"/>
  <c r="A20" i="12"/>
  <c r="B21" i="12"/>
  <c r="D53" i="82" l="1"/>
  <c r="E53" i="82" s="1"/>
  <c r="F53" i="82" s="1"/>
  <c r="C54" i="82"/>
  <c r="E26" i="73"/>
  <c r="C26" i="73"/>
  <c r="F26" i="73"/>
  <c r="D26" i="73"/>
  <c r="B26" i="73"/>
  <c r="F26" i="75"/>
  <c r="C26" i="75"/>
  <c r="E26" i="75"/>
  <c r="B26" i="75"/>
  <c r="D26" i="75"/>
  <c r="D26" i="74"/>
  <c r="C26" i="74"/>
  <c r="E26" i="74"/>
  <c r="F26" i="74"/>
  <c r="B26" i="74"/>
  <c r="A59" i="75"/>
  <c r="R58" i="75"/>
  <c r="R59" i="74"/>
  <c r="A60" i="74"/>
  <c r="R57" i="73"/>
  <c r="A58" i="73"/>
  <c r="B26" i="32"/>
  <c r="F26" i="32"/>
  <c r="D26" i="32"/>
  <c r="C26" i="32"/>
  <c r="E26" i="32"/>
  <c r="AC24" i="58"/>
  <c r="U31" i="58"/>
  <c r="K52" i="58" s="1"/>
  <c r="U39" i="58"/>
  <c r="K60" i="58" s="1"/>
  <c r="U33" i="58"/>
  <c r="K54" i="58" s="1"/>
  <c r="U41" i="58"/>
  <c r="K62" i="58" s="1"/>
  <c r="U34" i="58"/>
  <c r="K55" i="58" s="1"/>
  <c r="U42" i="58"/>
  <c r="U27" i="58"/>
  <c r="U35" i="58"/>
  <c r="K56" i="58" s="1"/>
  <c r="U30" i="58"/>
  <c r="K51" i="58" s="1"/>
  <c r="U38" i="58"/>
  <c r="K59" i="58" s="1"/>
  <c r="U28" i="58"/>
  <c r="K49" i="58" s="1"/>
  <c r="U36" i="58"/>
  <c r="K57" i="58" s="1"/>
  <c r="U29" i="58"/>
  <c r="K50" i="58" s="1"/>
  <c r="U37" i="58"/>
  <c r="K58" i="58" s="1"/>
  <c r="U40" i="58"/>
  <c r="K61" i="58" s="1"/>
  <c r="U32" i="58"/>
  <c r="K53" i="58" s="1"/>
  <c r="A21" i="12"/>
  <c r="B22" i="12"/>
  <c r="D54" i="82" l="1"/>
  <c r="E54" i="82" s="1"/>
  <c r="F54" i="82" s="1"/>
  <c r="C55" i="82"/>
  <c r="N26" i="74"/>
  <c r="M26" i="74"/>
  <c r="L26" i="74"/>
  <c r="I26" i="74"/>
  <c r="H26" i="74"/>
  <c r="O26" i="74"/>
  <c r="B27" i="74" a="1"/>
  <c r="K26" i="74"/>
  <c r="Q26" i="74"/>
  <c r="G26" i="74"/>
  <c r="P26" i="74"/>
  <c r="J26" i="74"/>
  <c r="I26" i="75"/>
  <c r="B27" i="75" a="1"/>
  <c r="K26" i="75"/>
  <c r="L26" i="75"/>
  <c r="O26" i="75"/>
  <c r="Q26" i="75"/>
  <c r="J26" i="75"/>
  <c r="P26" i="75"/>
  <c r="G26" i="75"/>
  <c r="H26" i="75"/>
  <c r="N26" i="75"/>
  <c r="M26" i="75"/>
  <c r="J26" i="73"/>
  <c r="Q26" i="73"/>
  <c r="P26" i="73"/>
  <c r="G26" i="73"/>
  <c r="I26" i="73"/>
  <c r="N26" i="73"/>
  <c r="L26" i="73"/>
  <c r="H26" i="73"/>
  <c r="O26" i="73"/>
  <c r="K26" i="73"/>
  <c r="M26" i="73"/>
  <c r="B27" i="73" a="1"/>
  <c r="A60" i="75"/>
  <c r="R59" i="75"/>
  <c r="A61" i="74"/>
  <c r="R60" i="74"/>
  <c r="R58" i="73"/>
  <c r="A59" i="73"/>
  <c r="K26" i="32"/>
  <c r="B27" i="32" a="1"/>
  <c r="J26" i="32"/>
  <c r="G26" i="32"/>
  <c r="L26" i="32"/>
  <c r="Q26" i="32"/>
  <c r="P26" i="32"/>
  <c r="M26" i="32"/>
  <c r="O26" i="32"/>
  <c r="I26" i="32"/>
  <c r="N26" i="32"/>
  <c r="H26" i="32"/>
  <c r="AD24" i="58"/>
  <c r="K80" i="58"/>
  <c r="K74" i="58" s="1"/>
  <c r="B23" i="12"/>
  <c r="A22" i="12"/>
  <c r="D55" i="82" l="1"/>
  <c r="E55" i="82" s="1"/>
  <c r="F55" i="82" s="1"/>
  <c r="C56" i="82"/>
  <c r="F27" i="73"/>
  <c r="B27" i="73"/>
  <c r="E27" i="73"/>
  <c r="D27" i="73"/>
  <c r="C27" i="73"/>
  <c r="D27" i="74"/>
  <c r="C27" i="74"/>
  <c r="B27" i="74"/>
  <c r="F27" i="74"/>
  <c r="E27" i="74"/>
  <c r="B27" i="75"/>
  <c r="E27" i="75"/>
  <c r="D27" i="75"/>
  <c r="C27" i="75"/>
  <c r="F27" i="75"/>
  <c r="R60" i="75"/>
  <c r="A61" i="75"/>
  <c r="A62" i="74"/>
  <c r="R61" i="74"/>
  <c r="A60" i="73"/>
  <c r="R59" i="73"/>
  <c r="K68" i="58"/>
  <c r="K69" i="58"/>
  <c r="K77" i="58"/>
  <c r="K72" i="58"/>
  <c r="K67" i="58"/>
  <c r="D27" i="32"/>
  <c r="F27" i="32"/>
  <c r="B27" i="32"/>
  <c r="E27" i="32"/>
  <c r="C27" i="32"/>
  <c r="K65" i="58"/>
  <c r="K78" i="58"/>
  <c r="K66" i="58"/>
  <c r="AE24" i="58"/>
  <c r="V25" i="58"/>
  <c r="K75" i="58"/>
  <c r="K76" i="58"/>
  <c r="K70" i="58"/>
  <c r="K73" i="58"/>
  <c r="K71" i="58"/>
  <c r="A23" i="12"/>
  <c r="B24" i="12"/>
  <c r="D56" i="82" l="1"/>
  <c r="E56" i="82" s="1"/>
  <c r="F56" i="82" s="1"/>
  <c r="C57" i="82"/>
  <c r="K27" i="74"/>
  <c r="P27" i="74"/>
  <c r="O27" i="74"/>
  <c r="J27" i="74"/>
  <c r="H27" i="74"/>
  <c r="N27" i="74"/>
  <c r="Q27" i="74"/>
  <c r="G27" i="74"/>
  <c r="M27" i="74"/>
  <c r="I27" i="74"/>
  <c r="B28" i="74" a="1"/>
  <c r="L27" i="74"/>
  <c r="K27" i="75"/>
  <c r="B28" i="75" a="1"/>
  <c r="N27" i="75"/>
  <c r="H27" i="75"/>
  <c r="M27" i="75"/>
  <c r="P27" i="75"/>
  <c r="O27" i="75"/>
  <c r="J27" i="75"/>
  <c r="L27" i="75"/>
  <c r="G27" i="75"/>
  <c r="I27" i="75"/>
  <c r="Q27" i="75"/>
  <c r="M27" i="73"/>
  <c r="G27" i="73"/>
  <c r="B28" i="73" a="1"/>
  <c r="L27" i="73"/>
  <c r="O27" i="73"/>
  <c r="Q27" i="73"/>
  <c r="J27" i="73"/>
  <c r="K27" i="73"/>
  <c r="N27" i="73"/>
  <c r="P27" i="73"/>
  <c r="H27" i="73"/>
  <c r="I27" i="73"/>
  <c r="A62" i="75"/>
  <c r="R61" i="75"/>
  <c r="A63" i="74"/>
  <c r="R62" i="74"/>
  <c r="A61" i="73"/>
  <c r="R60" i="73"/>
  <c r="L27" i="32"/>
  <c r="Q27" i="32"/>
  <c r="J27" i="32"/>
  <c r="P27" i="32"/>
  <c r="M27" i="32"/>
  <c r="H27" i="32"/>
  <c r="N27" i="32"/>
  <c r="K27" i="32"/>
  <c r="O27" i="32"/>
  <c r="G27" i="32"/>
  <c r="B28" i="32" a="1"/>
  <c r="I27" i="32"/>
  <c r="V30" i="58"/>
  <c r="V38" i="58"/>
  <c r="V32" i="58"/>
  <c r="V40" i="58"/>
  <c r="V33" i="58"/>
  <c r="V41" i="58"/>
  <c r="V34" i="58"/>
  <c r="V42" i="58"/>
  <c r="V28" i="58"/>
  <c r="V36" i="58"/>
  <c r="V29" i="58"/>
  <c r="V37" i="58"/>
  <c r="V31" i="58"/>
  <c r="V27" i="58"/>
  <c r="L46" i="58" s="1"/>
  <c r="L47" i="58" s="1"/>
  <c r="L48" i="58" s="1"/>
  <c r="L64" i="58" s="1"/>
  <c r="V39" i="58"/>
  <c r="V35" i="58"/>
  <c r="AF24" i="58"/>
  <c r="W25" i="58"/>
  <c r="B25" i="12"/>
  <c r="A24" i="12"/>
  <c r="D57" i="82" l="1"/>
  <c r="E57" i="82" s="1"/>
  <c r="F57" i="82" s="1"/>
  <c r="C58" i="82"/>
  <c r="B28" i="73"/>
  <c r="D28" i="73"/>
  <c r="C28" i="73"/>
  <c r="F28" i="73"/>
  <c r="E28" i="73"/>
  <c r="C28" i="74"/>
  <c r="F28" i="74"/>
  <c r="B28" i="74"/>
  <c r="E28" i="74"/>
  <c r="D28" i="74"/>
  <c r="B28" i="75"/>
  <c r="F28" i="75"/>
  <c r="D28" i="75"/>
  <c r="E28" i="75"/>
  <c r="C28" i="75"/>
  <c r="R62" i="75"/>
  <c r="A63" i="75"/>
  <c r="A64" i="74"/>
  <c r="R63" i="74"/>
  <c r="R61" i="73"/>
  <c r="A62" i="73"/>
  <c r="B28" i="32"/>
  <c r="F28" i="32"/>
  <c r="C28" i="32"/>
  <c r="D28" i="32"/>
  <c r="E28" i="32"/>
  <c r="W29" i="58"/>
  <c r="L50" i="58" s="1"/>
  <c r="W37" i="58"/>
  <c r="L58" i="58" s="1"/>
  <c r="W31" i="58"/>
  <c r="L52" i="58" s="1"/>
  <c r="W39" i="58"/>
  <c r="L60" i="58" s="1"/>
  <c r="W32" i="58"/>
  <c r="L53" i="58" s="1"/>
  <c r="W40" i="58"/>
  <c r="L61" i="58" s="1"/>
  <c r="W33" i="58"/>
  <c r="L54" i="58" s="1"/>
  <c r="W41" i="58"/>
  <c r="L62" i="58" s="1"/>
  <c r="W27" i="58"/>
  <c r="W35" i="58"/>
  <c r="L56" i="58" s="1"/>
  <c r="W30" i="58"/>
  <c r="L51" i="58" s="1"/>
  <c r="W38" i="58"/>
  <c r="L59" i="58" s="1"/>
  <c r="W28" i="58"/>
  <c r="L49" i="58" s="1"/>
  <c r="W36" i="58"/>
  <c r="L57" i="58" s="1"/>
  <c r="W34" i="58"/>
  <c r="L55" i="58" s="1"/>
  <c r="W42" i="58"/>
  <c r="AG24" i="58"/>
  <c r="X25" i="58"/>
  <c r="A25" i="12"/>
  <c r="B26" i="12"/>
  <c r="D58" i="82" l="1"/>
  <c r="E58" i="82" s="1"/>
  <c r="F58" i="82" s="1"/>
  <c r="C59" i="82"/>
  <c r="P28" i="74"/>
  <c r="N28" i="74"/>
  <c r="K28" i="74"/>
  <c r="H28" i="74"/>
  <c r="M28" i="74"/>
  <c r="Q28" i="74"/>
  <c r="O28" i="74"/>
  <c r="B29" i="74" a="1"/>
  <c r="J28" i="74"/>
  <c r="G28" i="74"/>
  <c r="L28" i="74"/>
  <c r="I28" i="74"/>
  <c r="O28" i="75"/>
  <c r="J28" i="75"/>
  <c r="B29" i="75" a="1"/>
  <c r="G28" i="75"/>
  <c r="K28" i="75"/>
  <c r="Q28" i="75"/>
  <c r="M28" i="75"/>
  <c r="P28" i="75"/>
  <c r="I28" i="75"/>
  <c r="L28" i="75"/>
  <c r="N28" i="75"/>
  <c r="H28" i="75"/>
  <c r="J28" i="73"/>
  <c r="N28" i="73"/>
  <c r="P28" i="73"/>
  <c r="L28" i="73"/>
  <c r="K28" i="73"/>
  <c r="B29" i="73" a="1"/>
  <c r="I28" i="73"/>
  <c r="G28" i="73"/>
  <c r="M28" i="73"/>
  <c r="O28" i="73"/>
  <c r="Q28" i="73"/>
  <c r="H28" i="73"/>
  <c r="R63" i="75"/>
  <c r="A64" i="75"/>
  <c r="A65" i="74"/>
  <c r="R64" i="74"/>
  <c r="A63" i="73"/>
  <c r="R62" i="73"/>
  <c r="M28" i="32"/>
  <c r="H28" i="32"/>
  <c r="K28" i="32"/>
  <c r="P28" i="32"/>
  <c r="N28" i="32"/>
  <c r="L28" i="32"/>
  <c r="Q28" i="32"/>
  <c r="J28" i="32"/>
  <c r="B29" i="32" a="1"/>
  <c r="O28" i="32"/>
  <c r="I28" i="32"/>
  <c r="G28" i="32"/>
  <c r="X28" i="58"/>
  <c r="X36" i="58"/>
  <c r="X30" i="58"/>
  <c r="X38" i="58"/>
  <c r="X31" i="58"/>
  <c r="X39" i="58"/>
  <c r="X32" i="58"/>
  <c r="X40" i="58"/>
  <c r="X27" i="58"/>
  <c r="M46" i="58" s="1"/>
  <c r="M47" i="58" s="1"/>
  <c r="M48" i="58" s="1"/>
  <c r="M64" i="58" s="1"/>
  <c r="X35" i="58"/>
  <c r="X33" i="58"/>
  <c r="X41" i="58"/>
  <c r="X29" i="58"/>
  <c r="X34" i="58"/>
  <c r="X42" i="58"/>
  <c r="X37" i="58"/>
  <c r="L80" i="58"/>
  <c r="L78" i="58" s="1"/>
  <c r="AH24" i="58"/>
  <c r="Y25" i="58"/>
  <c r="A26" i="12"/>
  <c r="B27" i="12"/>
  <c r="D59" i="82" l="1"/>
  <c r="E59" i="82" s="1"/>
  <c r="F59" i="82" s="1"/>
  <c r="C60" i="82"/>
  <c r="D29" i="74"/>
  <c r="C29" i="74"/>
  <c r="B29" i="74"/>
  <c r="E29" i="74"/>
  <c r="F29" i="74"/>
  <c r="F29" i="75"/>
  <c r="B29" i="75"/>
  <c r="E29" i="75"/>
  <c r="D29" i="75"/>
  <c r="C29" i="75"/>
  <c r="F29" i="73"/>
  <c r="C29" i="73"/>
  <c r="B29" i="73"/>
  <c r="E29" i="73"/>
  <c r="D29" i="73"/>
  <c r="A65" i="75"/>
  <c r="R64" i="75"/>
  <c r="A66" i="74"/>
  <c r="R65" i="74"/>
  <c r="A64" i="73"/>
  <c r="R63" i="73"/>
  <c r="L77" i="58"/>
  <c r="L75" i="58"/>
  <c r="L65" i="58"/>
  <c r="L71" i="58"/>
  <c r="L68" i="58"/>
  <c r="L76" i="58"/>
  <c r="D29" i="32"/>
  <c r="E29" i="32"/>
  <c r="C29" i="32"/>
  <c r="B29" i="32"/>
  <c r="F29" i="32"/>
  <c r="L67" i="58"/>
  <c r="L69" i="58"/>
  <c r="AI24" i="58"/>
  <c r="AH25" i="58"/>
  <c r="L70" i="58"/>
  <c r="L66" i="58"/>
  <c r="L74" i="58"/>
  <c r="L73" i="58"/>
  <c r="Y27" i="58"/>
  <c r="Y35" i="58"/>
  <c r="M56" i="58" s="1"/>
  <c r="Y29" i="58"/>
  <c r="M50" i="58" s="1"/>
  <c r="Y37" i="58"/>
  <c r="M58" i="58" s="1"/>
  <c r="Y30" i="58"/>
  <c r="M51" i="58" s="1"/>
  <c r="Y38" i="58"/>
  <c r="M59" i="58" s="1"/>
  <c r="Y31" i="58"/>
  <c r="M52" i="58" s="1"/>
  <c r="Y39" i="58"/>
  <c r="M60" i="58" s="1"/>
  <c r="Y34" i="58"/>
  <c r="M55" i="58" s="1"/>
  <c r="Y42" i="58"/>
  <c r="Y28" i="58"/>
  <c r="M49" i="58" s="1"/>
  <c r="Y36" i="58"/>
  <c r="M57" i="58" s="1"/>
  <c r="Y33" i="58"/>
  <c r="M54" i="58" s="1"/>
  <c r="Y41" i="58"/>
  <c r="M62" i="58" s="1"/>
  <c r="Y32" i="58"/>
  <c r="M53" i="58" s="1"/>
  <c r="Y40" i="58"/>
  <c r="M61" i="58" s="1"/>
  <c r="L72" i="58"/>
  <c r="B28" i="12"/>
  <c r="A27" i="12"/>
  <c r="D60" i="82" l="1"/>
  <c r="E60" i="82" s="1"/>
  <c r="F60" i="82" s="1"/>
  <c r="C61" i="82"/>
  <c r="P29" i="75"/>
  <c r="B30" i="75" a="1"/>
  <c r="K29" i="75"/>
  <c r="N29" i="75"/>
  <c r="Q29" i="75"/>
  <c r="J29" i="75"/>
  <c r="O29" i="75"/>
  <c r="M29" i="75"/>
  <c r="H29" i="75"/>
  <c r="G29" i="75"/>
  <c r="I29" i="75"/>
  <c r="L29" i="75"/>
  <c r="M29" i="74"/>
  <c r="J29" i="74"/>
  <c r="I29" i="74"/>
  <c r="B30" i="74" a="1"/>
  <c r="Q29" i="74"/>
  <c r="N29" i="74"/>
  <c r="L29" i="74"/>
  <c r="H29" i="74"/>
  <c r="G29" i="74"/>
  <c r="K29" i="74"/>
  <c r="P29" i="74"/>
  <c r="O29" i="74"/>
  <c r="H29" i="73"/>
  <c r="P29" i="73"/>
  <c r="M29" i="73"/>
  <c r="L29" i="73"/>
  <c r="O29" i="73"/>
  <c r="I29" i="73"/>
  <c r="N29" i="73"/>
  <c r="B30" i="73" a="1"/>
  <c r="K29" i="73"/>
  <c r="Q29" i="73"/>
  <c r="J29" i="73"/>
  <c r="G29" i="73"/>
  <c r="A66" i="75"/>
  <c r="R65" i="75"/>
  <c r="A67" i="74"/>
  <c r="R66" i="74"/>
  <c r="A65" i="73"/>
  <c r="R64" i="73"/>
  <c r="G29" i="32"/>
  <c r="M29" i="32"/>
  <c r="P29" i="32"/>
  <c r="L29" i="32"/>
  <c r="N29" i="32"/>
  <c r="Q29" i="32"/>
  <c r="B30" i="32" a="1"/>
  <c r="K29" i="32"/>
  <c r="O29" i="32"/>
  <c r="J29" i="32"/>
  <c r="I29" i="32"/>
  <c r="H29" i="32"/>
  <c r="M80" i="58"/>
  <c r="M77" i="58" s="1"/>
  <c r="AJ24" i="58"/>
  <c r="AI25" i="58"/>
  <c r="A28" i="12"/>
  <c r="B29" i="12"/>
  <c r="D61" i="82" l="1"/>
  <c r="E61" i="82" s="1"/>
  <c r="F61" i="82" s="1"/>
  <c r="C62" i="82"/>
  <c r="F30" i="73"/>
  <c r="B30" i="73"/>
  <c r="C30" i="73"/>
  <c r="E30" i="73"/>
  <c r="D30" i="73"/>
  <c r="D30" i="74"/>
  <c r="B30" i="74"/>
  <c r="C30" i="74"/>
  <c r="F30" i="74"/>
  <c r="E30" i="74"/>
  <c r="E30" i="75"/>
  <c r="D30" i="75"/>
  <c r="F30" i="75"/>
  <c r="C30" i="75"/>
  <c r="B30" i="75"/>
  <c r="R66" i="75"/>
  <c r="A67" i="75"/>
  <c r="R67" i="74"/>
  <c r="A68" i="74"/>
  <c r="R65" i="73"/>
  <c r="A66" i="73"/>
  <c r="M68" i="58"/>
  <c r="M66" i="58"/>
  <c r="C30" i="32"/>
  <c r="F30" i="32"/>
  <c r="D30" i="32"/>
  <c r="B30" i="32"/>
  <c r="E30" i="32"/>
  <c r="M65" i="58"/>
  <c r="M70" i="58"/>
  <c r="M73" i="58"/>
  <c r="M78" i="58"/>
  <c r="M69" i="58"/>
  <c r="M72" i="58"/>
  <c r="M74" i="58"/>
  <c r="M67" i="58"/>
  <c r="M76" i="58"/>
  <c r="M75" i="58"/>
  <c r="M71" i="58"/>
  <c r="AK24" i="58"/>
  <c r="AJ25" i="58"/>
  <c r="Z25" i="58"/>
  <c r="B30" i="12"/>
  <c r="A29" i="12"/>
  <c r="D62" i="82" l="1"/>
  <c r="E62" i="82" s="1"/>
  <c r="F62" i="82" s="1"/>
  <c r="C63" i="82"/>
  <c r="I30" i="75"/>
  <c r="H30" i="75"/>
  <c r="L30" i="75"/>
  <c r="N30" i="75"/>
  <c r="P30" i="75"/>
  <c r="M30" i="75"/>
  <c r="O30" i="75"/>
  <c r="B31" i="75" a="1"/>
  <c r="K30" i="75"/>
  <c r="G30" i="75"/>
  <c r="Q30" i="75"/>
  <c r="J30" i="75"/>
  <c r="J30" i="74"/>
  <c r="H30" i="74"/>
  <c r="M30" i="74"/>
  <c r="Q30" i="74"/>
  <c r="O30" i="74"/>
  <c r="L30" i="74"/>
  <c r="I30" i="74"/>
  <c r="G30" i="74"/>
  <c r="K30" i="74"/>
  <c r="P30" i="74"/>
  <c r="N30" i="74"/>
  <c r="B31" i="74" a="1"/>
  <c r="K30" i="73"/>
  <c r="L30" i="73"/>
  <c r="J30" i="73"/>
  <c r="P30" i="73"/>
  <c r="H30" i="73"/>
  <c r="I30" i="73"/>
  <c r="G30" i="73"/>
  <c r="Q30" i="73"/>
  <c r="B31" i="73" a="1"/>
  <c r="N30" i="73"/>
  <c r="M30" i="73"/>
  <c r="O30" i="73"/>
  <c r="R67" i="75"/>
  <c r="A68" i="75"/>
  <c r="A69" i="74"/>
  <c r="R68" i="74"/>
  <c r="R66" i="73"/>
  <c r="A67" i="73"/>
  <c r="N30" i="32"/>
  <c r="O30" i="32"/>
  <c r="Q30" i="32"/>
  <c r="K30" i="32"/>
  <c r="P30" i="32"/>
  <c r="J30" i="32"/>
  <c r="H30" i="32"/>
  <c r="I30" i="32"/>
  <c r="B31" i="32" a="1"/>
  <c r="M30" i="32"/>
  <c r="G30" i="32"/>
  <c r="L30" i="32"/>
  <c r="AK25" i="58"/>
  <c r="AL24" i="58"/>
  <c r="AA25" i="58"/>
  <c r="Z34" i="58"/>
  <c r="Z42" i="58"/>
  <c r="Z28" i="58"/>
  <c r="Z36" i="58"/>
  <c r="Z29" i="58"/>
  <c r="Z37" i="58"/>
  <c r="Z30" i="58"/>
  <c r="Z38" i="58"/>
  <c r="Z33" i="58"/>
  <c r="Z41" i="58"/>
  <c r="Z27" i="58"/>
  <c r="N46" i="58" s="1"/>
  <c r="N47" i="58" s="1"/>
  <c r="N48" i="58" s="1"/>
  <c r="N64" i="58" s="1"/>
  <c r="Z35" i="58"/>
  <c r="Z32" i="58"/>
  <c r="Z40" i="58"/>
  <c r="Z31" i="58"/>
  <c r="Z39" i="58"/>
  <c r="B31" i="12"/>
  <c r="A30" i="12"/>
  <c r="D63" i="82" l="1"/>
  <c r="E63" i="82" s="1"/>
  <c r="F63" i="82" s="1"/>
  <c r="C64" i="82"/>
  <c r="C31" i="74"/>
  <c r="F31" i="74"/>
  <c r="B31" i="74"/>
  <c r="E31" i="74"/>
  <c r="D31" i="74"/>
  <c r="B31" i="75"/>
  <c r="E31" i="75"/>
  <c r="D31" i="75"/>
  <c r="C31" i="75"/>
  <c r="F31" i="75"/>
  <c r="C31" i="73"/>
  <c r="B31" i="73"/>
  <c r="F31" i="73"/>
  <c r="D31" i="73"/>
  <c r="E31" i="73"/>
  <c r="R68" i="75"/>
  <c r="A69" i="75"/>
  <c r="A70" i="74"/>
  <c r="R69" i="74"/>
  <c r="R67" i="73"/>
  <c r="A68" i="73"/>
  <c r="F31" i="32"/>
  <c r="C31" i="32"/>
  <c r="B31" i="32"/>
  <c r="D31" i="32"/>
  <c r="E31" i="32"/>
  <c r="AA33" i="58"/>
  <c r="N54" i="58" s="1"/>
  <c r="AA41" i="58"/>
  <c r="N62" i="58" s="1"/>
  <c r="AA27" i="58"/>
  <c r="AA35" i="58"/>
  <c r="N56" i="58" s="1"/>
  <c r="AA28" i="58"/>
  <c r="N49" i="58" s="1"/>
  <c r="AA36" i="58"/>
  <c r="N57" i="58" s="1"/>
  <c r="AA29" i="58"/>
  <c r="N50" i="58" s="1"/>
  <c r="AA37" i="58"/>
  <c r="N58" i="58" s="1"/>
  <c r="AA32" i="58"/>
  <c r="N53" i="58" s="1"/>
  <c r="AA40" i="58"/>
  <c r="N61" i="58" s="1"/>
  <c r="AA30" i="58"/>
  <c r="N51" i="58" s="1"/>
  <c r="AA38" i="58"/>
  <c r="N59" i="58" s="1"/>
  <c r="AA31" i="58"/>
  <c r="N52" i="58" s="1"/>
  <c r="AA39" i="58"/>
  <c r="N60" i="58" s="1"/>
  <c r="AA42" i="58"/>
  <c r="AA34" i="58"/>
  <c r="N55" i="58" s="1"/>
  <c r="AM24" i="58"/>
  <c r="AL25" i="58"/>
  <c r="AB25" i="58"/>
  <c r="A31" i="12"/>
  <c r="B32" i="12"/>
  <c r="D64" i="82" l="1"/>
  <c r="E64" i="82" s="1"/>
  <c r="F64" i="82" s="1"/>
  <c r="C65" i="82"/>
  <c r="P31" i="73"/>
  <c r="M31" i="73"/>
  <c r="N31" i="73"/>
  <c r="H31" i="73"/>
  <c r="B32" i="73" a="1"/>
  <c r="G31" i="73"/>
  <c r="O31" i="73"/>
  <c r="J31" i="73"/>
  <c r="K31" i="73"/>
  <c r="Q31" i="73"/>
  <c r="I31" i="73"/>
  <c r="L31" i="73"/>
  <c r="P31" i="74"/>
  <c r="O31" i="74"/>
  <c r="J31" i="74"/>
  <c r="H31" i="74"/>
  <c r="N31" i="74"/>
  <c r="K31" i="74"/>
  <c r="Q31" i="74"/>
  <c r="M31" i="74"/>
  <c r="I31" i="74"/>
  <c r="G31" i="74"/>
  <c r="L31" i="74"/>
  <c r="B32" i="74" a="1"/>
  <c r="O31" i="75"/>
  <c r="I31" i="75"/>
  <c r="Q31" i="75"/>
  <c r="G31" i="75"/>
  <c r="H31" i="75"/>
  <c r="P31" i="75"/>
  <c r="M31" i="75"/>
  <c r="K31" i="75"/>
  <c r="N31" i="75"/>
  <c r="B32" i="75" a="1"/>
  <c r="J31" i="75"/>
  <c r="L31" i="75"/>
  <c r="R69" i="75"/>
  <c r="A70" i="75"/>
  <c r="R70" i="74"/>
  <c r="A71" i="74"/>
  <c r="R68" i="73"/>
  <c r="A69" i="73"/>
  <c r="O31" i="32"/>
  <c r="H31" i="32"/>
  <c r="N31" i="32"/>
  <c r="K31" i="32"/>
  <c r="G31" i="32"/>
  <c r="J31" i="32"/>
  <c r="L31" i="32"/>
  <c r="Q31" i="32"/>
  <c r="I31" i="32"/>
  <c r="P31" i="32"/>
  <c r="B32" i="32" a="1"/>
  <c r="M31" i="32"/>
  <c r="N80" i="58"/>
  <c r="N74" i="58" s="1"/>
  <c r="AB32" i="58"/>
  <c r="AB40" i="58"/>
  <c r="AB34" i="58"/>
  <c r="AB42" i="58"/>
  <c r="AB27" i="58"/>
  <c r="O46" i="58" s="1"/>
  <c r="O47" i="58" s="1"/>
  <c r="O48" i="58" s="1"/>
  <c r="O64" i="58" s="1"/>
  <c r="AB35" i="58"/>
  <c r="AB28" i="58"/>
  <c r="AB36" i="58"/>
  <c r="AB31" i="58"/>
  <c r="AB39" i="58"/>
  <c r="AB29" i="58"/>
  <c r="AB37" i="58"/>
  <c r="AB30" i="58"/>
  <c r="AB38" i="58"/>
  <c r="AB41" i="58"/>
  <c r="AB33" i="58"/>
  <c r="AM25" i="58"/>
  <c r="AN24" i="58"/>
  <c r="AC25" i="58"/>
  <c r="B33" i="12"/>
  <c r="A32" i="12"/>
  <c r="D65" i="82" l="1"/>
  <c r="E65" i="82" s="1"/>
  <c r="F65" i="82" s="1"/>
  <c r="C66" i="82"/>
  <c r="F32" i="74"/>
  <c r="D32" i="74"/>
  <c r="C32" i="74"/>
  <c r="E32" i="74"/>
  <c r="B32" i="74"/>
  <c r="B32" i="75"/>
  <c r="F32" i="75"/>
  <c r="D32" i="75"/>
  <c r="E32" i="75"/>
  <c r="C32" i="75"/>
  <c r="E32" i="73"/>
  <c r="B32" i="73"/>
  <c r="F32" i="73"/>
  <c r="D32" i="73"/>
  <c r="C32" i="73"/>
  <c r="A71" i="75"/>
  <c r="R70" i="75"/>
  <c r="A72" i="74"/>
  <c r="R71" i="74"/>
  <c r="A70" i="73"/>
  <c r="R69" i="73"/>
  <c r="N77" i="58"/>
  <c r="N72" i="58"/>
  <c r="N65" i="58"/>
  <c r="N68" i="58"/>
  <c r="N66" i="58"/>
  <c r="E32" i="32"/>
  <c r="C32" i="32"/>
  <c r="D32" i="32"/>
  <c r="B32" i="32"/>
  <c r="F32" i="32"/>
  <c r="N76" i="58"/>
  <c r="N75" i="58"/>
  <c r="AO24" i="58"/>
  <c r="AN25" i="58"/>
  <c r="N71" i="58"/>
  <c r="N73" i="58"/>
  <c r="AC31" i="58"/>
  <c r="O52" i="58" s="1"/>
  <c r="AC39" i="58"/>
  <c r="O60" i="58" s="1"/>
  <c r="AC33" i="58"/>
  <c r="O54" i="58" s="1"/>
  <c r="AC41" i="58"/>
  <c r="O62" i="58" s="1"/>
  <c r="AC34" i="58"/>
  <c r="O55" i="58" s="1"/>
  <c r="AC42" i="58"/>
  <c r="AC27" i="58"/>
  <c r="AC35" i="58"/>
  <c r="O56" i="58" s="1"/>
  <c r="AC32" i="58"/>
  <c r="O53" i="58" s="1"/>
  <c r="AC40" i="58"/>
  <c r="O61" i="58" s="1"/>
  <c r="AC36" i="58"/>
  <c r="O57" i="58" s="1"/>
  <c r="AC30" i="58"/>
  <c r="O51" i="58" s="1"/>
  <c r="AC38" i="58"/>
  <c r="O59" i="58" s="1"/>
  <c r="AC28" i="58"/>
  <c r="O49" i="58" s="1"/>
  <c r="AC29" i="58"/>
  <c r="O50" i="58" s="1"/>
  <c r="AC37" i="58"/>
  <c r="O58" i="58" s="1"/>
  <c r="N67" i="58"/>
  <c r="N70" i="58"/>
  <c r="N69" i="58"/>
  <c r="N78" i="58"/>
  <c r="A33" i="12"/>
  <c r="B34" i="12"/>
  <c r="D66" i="82" l="1"/>
  <c r="E66" i="82" s="1"/>
  <c r="F66" i="82" s="1"/>
  <c r="C67" i="82"/>
  <c r="O32" i="73"/>
  <c r="J32" i="73"/>
  <c r="I32" i="73"/>
  <c r="H32" i="73"/>
  <c r="B33" i="73" a="1"/>
  <c r="N32" i="73"/>
  <c r="P32" i="73"/>
  <c r="Q32" i="73"/>
  <c r="G32" i="73"/>
  <c r="M32" i="73"/>
  <c r="K32" i="73"/>
  <c r="L32" i="73"/>
  <c r="B33" i="75" a="1"/>
  <c r="N32" i="75"/>
  <c r="H32" i="75"/>
  <c r="J32" i="75"/>
  <c r="L32" i="75"/>
  <c r="G32" i="75"/>
  <c r="Q32" i="75"/>
  <c r="P32" i="75"/>
  <c r="M32" i="75"/>
  <c r="I32" i="75"/>
  <c r="O32" i="75"/>
  <c r="K32" i="75"/>
  <c r="P32" i="74"/>
  <c r="L32" i="74"/>
  <c r="Q32" i="74"/>
  <c r="G32" i="74"/>
  <c r="K32" i="74"/>
  <c r="I32" i="74"/>
  <c r="O32" i="74"/>
  <c r="J32" i="74"/>
  <c r="B33" i="74" a="1"/>
  <c r="M32" i="74"/>
  <c r="N32" i="74"/>
  <c r="H32" i="74"/>
  <c r="R71" i="75"/>
  <c r="A72" i="75"/>
  <c r="A73" i="74"/>
  <c r="R72" i="74"/>
  <c r="A71" i="73"/>
  <c r="R70" i="73"/>
  <c r="G32" i="32"/>
  <c r="Q32" i="32"/>
  <c r="M32" i="32"/>
  <c r="K32" i="32"/>
  <c r="J32" i="32"/>
  <c r="I32" i="32"/>
  <c r="O32" i="32"/>
  <c r="P32" i="32"/>
  <c r="L32" i="32"/>
  <c r="H32" i="32"/>
  <c r="B33" i="32" a="1"/>
  <c r="N32" i="32"/>
  <c r="O80" i="58"/>
  <c r="O77" i="58" s="1"/>
  <c r="AO25" i="58"/>
  <c r="AP24" i="58"/>
  <c r="O73" i="58"/>
  <c r="A34" i="12"/>
  <c r="B35" i="12"/>
  <c r="D67" i="82" l="1"/>
  <c r="E67" i="82" s="1"/>
  <c r="F67" i="82" s="1"/>
  <c r="C68" i="82"/>
  <c r="E33" i="74"/>
  <c r="D33" i="74"/>
  <c r="B33" i="74"/>
  <c r="C33" i="74"/>
  <c r="F33" i="74"/>
  <c r="E33" i="75"/>
  <c r="B33" i="75"/>
  <c r="C33" i="75"/>
  <c r="F33" i="75"/>
  <c r="D33" i="75"/>
  <c r="F33" i="73"/>
  <c r="B33" i="73"/>
  <c r="D33" i="73"/>
  <c r="E33" i="73"/>
  <c r="C33" i="73"/>
  <c r="A73" i="75"/>
  <c r="R72" i="75"/>
  <c r="A74" i="74"/>
  <c r="R73" i="74"/>
  <c r="A72" i="73"/>
  <c r="R71" i="73"/>
  <c r="O69" i="58"/>
  <c r="O74" i="58"/>
  <c r="O71" i="58"/>
  <c r="O78" i="58"/>
  <c r="O75" i="58"/>
  <c r="D33" i="32"/>
  <c r="F33" i="32"/>
  <c r="E33" i="32"/>
  <c r="C33" i="32"/>
  <c r="B33" i="32"/>
  <c r="AQ24" i="58"/>
  <c r="AP25" i="58"/>
  <c r="O72" i="58"/>
  <c r="O68" i="58"/>
  <c r="O67" i="58"/>
  <c r="O65" i="58"/>
  <c r="O66" i="58"/>
  <c r="O70" i="58"/>
  <c r="O76" i="58"/>
  <c r="B36" i="12"/>
  <c r="A35" i="12"/>
  <c r="D68" i="82" l="1"/>
  <c r="E68" i="82" s="1"/>
  <c r="F68" i="82" s="1"/>
  <c r="C69" i="82"/>
  <c r="I33" i="73"/>
  <c r="L33" i="73"/>
  <c r="K33" i="73"/>
  <c r="J33" i="73"/>
  <c r="Q33" i="73"/>
  <c r="P33" i="73"/>
  <c r="N33" i="73"/>
  <c r="G33" i="73"/>
  <c r="O33" i="73"/>
  <c r="B34" i="73" a="1"/>
  <c r="M33" i="73"/>
  <c r="H33" i="73"/>
  <c r="Q33" i="75"/>
  <c r="B34" i="75" a="1"/>
  <c r="P33" i="75"/>
  <c r="O33" i="75"/>
  <c r="I33" i="75"/>
  <c r="H33" i="75"/>
  <c r="G33" i="75"/>
  <c r="K33" i="75"/>
  <c r="M33" i="75"/>
  <c r="N33" i="75"/>
  <c r="J33" i="75"/>
  <c r="L33" i="75"/>
  <c r="M33" i="74"/>
  <c r="H33" i="74"/>
  <c r="P33" i="74"/>
  <c r="J33" i="74"/>
  <c r="L33" i="74"/>
  <c r="G33" i="74"/>
  <c r="O33" i="74"/>
  <c r="K33" i="74"/>
  <c r="B34" i="74" a="1"/>
  <c r="N33" i="74"/>
  <c r="I33" i="74"/>
  <c r="Q33" i="74"/>
  <c r="A74" i="75"/>
  <c r="R73" i="75"/>
  <c r="A75" i="74"/>
  <c r="R74" i="74"/>
  <c r="R72" i="73"/>
  <c r="A73" i="73"/>
  <c r="I33" i="32"/>
  <c r="H33" i="32"/>
  <c r="P33" i="32"/>
  <c r="K33" i="32"/>
  <c r="J33" i="32"/>
  <c r="Q33" i="32"/>
  <c r="O33" i="32"/>
  <c r="L33" i="32"/>
  <c r="B34" i="32" a="1"/>
  <c r="N33" i="32"/>
  <c r="G33" i="32"/>
  <c r="M33" i="32"/>
  <c r="AR24" i="58"/>
  <c r="AQ25" i="58"/>
  <c r="A36" i="12"/>
  <c r="B37" i="12"/>
  <c r="D69" i="82" l="1"/>
  <c r="E69" i="82" s="1"/>
  <c r="F69" i="82" s="1"/>
  <c r="C70" i="82"/>
  <c r="D34" i="75"/>
  <c r="B34" i="75"/>
  <c r="C34" i="75"/>
  <c r="F34" i="75"/>
  <c r="E34" i="75"/>
  <c r="C34" i="73"/>
  <c r="F34" i="73"/>
  <c r="D34" i="73"/>
  <c r="B34" i="73"/>
  <c r="E34" i="73"/>
  <c r="B34" i="74"/>
  <c r="E34" i="74"/>
  <c r="F34" i="74"/>
  <c r="D34" i="74"/>
  <c r="C34" i="74"/>
  <c r="A75" i="75"/>
  <c r="R74" i="75"/>
  <c r="A76" i="74"/>
  <c r="R75" i="74"/>
  <c r="R73" i="73"/>
  <c r="A74" i="73"/>
  <c r="F34" i="32"/>
  <c r="E34" i="32"/>
  <c r="B34" i="32"/>
  <c r="D34" i="32"/>
  <c r="C34" i="32"/>
  <c r="AS24" i="58"/>
  <c r="AR25" i="58"/>
  <c r="B38" i="12"/>
  <c r="A37" i="12"/>
  <c r="D70" i="82" l="1"/>
  <c r="E70" i="82" s="1"/>
  <c r="F70" i="82" s="1"/>
  <c r="C71" i="82"/>
  <c r="K34" i="73"/>
  <c r="B35" i="73" a="1"/>
  <c r="L34" i="73"/>
  <c r="O34" i="73"/>
  <c r="I34" i="73"/>
  <c r="J34" i="73"/>
  <c r="G34" i="73"/>
  <c r="P34" i="73"/>
  <c r="Q34" i="73"/>
  <c r="M34" i="73"/>
  <c r="N34" i="73"/>
  <c r="H34" i="73"/>
  <c r="M34" i="74"/>
  <c r="J34" i="74"/>
  <c r="H34" i="74"/>
  <c r="O34" i="74"/>
  <c r="L34" i="74"/>
  <c r="I34" i="74"/>
  <c r="G34" i="74"/>
  <c r="B35" i="74" a="1"/>
  <c r="Q34" i="74"/>
  <c r="N34" i="74"/>
  <c r="K34" i="74"/>
  <c r="P34" i="74"/>
  <c r="L34" i="75"/>
  <c r="P34" i="75"/>
  <c r="G34" i="75"/>
  <c r="K34" i="75"/>
  <c r="M34" i="75"/>
  <c r="J34" i="75"/>
  <c r="N34" i="75"/>
  <c r="O34" i="75"/>
  <c r="I34" i="75"/>
  <c r="B35" i="75" a="1"/>
  <c r="Q34" i="75"/>
  <c r="H34" i="75"/>
  <c r="A76" i="75"/>
  <c r="R75" i="75"/>
  <c r="R76" i="74"/>
  <c r="A77" i="74"/>
  <c r="A75" i="73"/>
  <c r="R74" i="73"/>
  <c r="J34" i="32"/>
  <c r="O34" i="32"/>
  <c r="K34" i="32"/>
  <c r="M34" i="32"/>
  <c r="B35" i="32" a="1"/>
  <c r="I34" i="32"/>
  <c r="Q34" i="32"/>
  <c r="N34" i="32"/>
  <c r="L34" i="32"/>
  <c r="H34" i="32"/>
  <c r="P34" i="32"/>
  <c r="G34" i="32"/>
  <c r="AS25" i="58"/>
  <c r="AT24" i="58"/>
  <c r="B39" i="12"/>
  <c r="A38" i="12"/>
  <c r="D71" i="82" l="1"/>
  <c r="E71" i="82" s="1"/>
  <c r="F71" i="82" s="1"/>
  <c r="C72" i="82"/>
  <c r="D35" i="74"/>
  <c r="F35" i="74"/>
  <c r="E35" i="74"/>
  <c r="C35" i="74"/>
  <c r="B35" i="74"/>
  <c r="F35" i="75"/>
  <c r="B35" i="75"/>
  <c r="E35" i="75"/>
  <c r="C35" i="75"/>
  <c r="D35" i="75"/>
  <c r="C35" i="73"/>
  <c r="B35" i="73"/>
  <c r="F35" i="73"/>
  <c r="D35" i="73"/>
  <c r="E35" i="73"/>
  <c r="A77" i="75"/>
  <c r="R76" i="75"/>
  <c r="A78" i="74"/>
  <c r="R77" i="74"/>
  <c r="R75" i="73"/>
  <c r="A76" i="73"/>
  <c r="B35" i="32"/>
  <c r="E35" i="32"/>
  <c r="C35" i="32"/>
  <c r="D35" i="32"/>
  <c r="F35" i="32"/>
  <c r="AU24" i="58"/>
  <c r="AT25" i="58"/>
  <c r="A39" i="12"/>
  <c r="B40" i="12"/>
  <c r="D72" i="82" l="1"/>
  <c r="E72" i="82" s="1"/>
  <c r="F72" i="82" s="1"/>
  <c r="C73" i="82"/>
  <c r="B36" i="73" a="1"/>
  <c r="J35" i="73"/>
  <c r="O35" i="73"/>
  <c r="L35" i="73"/>
  <c r="Q35" i="73"/>
  <c r="I35" i="73"/>
  <c r="M35" i="73"/>
  <c r="G35" i="73"/>
  <c r="H35" i="73"/>
  <c r="N35" i="73"/>
  <c r="P35" i="73"/>
  <c r="K35" i="73"/>
  <c r="Q35" i="75"/>
  <c r="K35" i="75"/>
  <c r="B36" i="75" a="1"/>
  <c r="I35" i="75"/>
  <c r="L35" i="75"/>
  <c r="N35" i="75"/>
  <c r="P35" i="75"/>
  <c r="J35" i="75"/>
  <c r="M35" i="75"/>
  <c r="H35" i="75"/>
  <c r="G35" i="75"/>
  <c r="O35" i="75"/>
  <c r="N35" i="74"/>
  <c r="I35" i="74"/>
  <c r="P35" i="74"/>
  <c r="M35" i="74"/>
  <c r="G35" i="74"/>
  <c r="O35" i="74"/>
  <c r="B36" i="74" a="1"/>
  <c r="K35" i="74"/>
  <c r="H35" i="74"/>
  <c r="L35" i="74"/>
  <c r="J35" i="74"/>
  <c r="Q35" i="74"/>
  <c r="R77" i="75"/>
  <c r="A78" i="75"/>
  <c r="R78" i="74"/>
  <c r="A79" i="74"/>
  <c r="A77" i="73"/>
  <c r="R76" i="73"/>
  <c r="H35" i="32"/>
  <c r="J35" i="32"/>
  <c r="N35" i="32"/>
  <c r="I35" i="32"/>
  <c r="O35" i="32"/>
  <c r="M35" i="32"/>
  <c r="B36" i="32" a="1"/>
  <c r="K35" i="32"/>
  <c r="P35" i="32"/>
  <c r="L35" i="32"/>
  <c r="G35" i="32"/>
  <c r="Q35" i="32"/>
  <c r="AU25" i="58"/>
  <c r="AV24" i="58"/>
  <c r="B41" i="12"/>
  <c r="A40" i="12"/>
  <c r="D73" i="82" l="1"/>
  <c r="E73" i="82" s="1"/>
  <c r="F73" i="82" s="1"/>
  <c r="C74" i="82"/>
  <c r="C36" i="74"/>
  <c r="B36" i="74"/>
  <c r="E36" i="74"/>
  <c r="D36" i="74"/>
  <c r="F36" i="74"/>
  <c r="F36" i="75"/>
  <c r="B36" i="75"/>
  <c r="E36" i="75"/>
  <c r="D36" i="75"/>
  <c r="C36" i="75"/>
  <c r="B36" i="73"/>
  <c r="D36" i="73"/>
  <c r="C36" i="73"/>
  <c r="F36" i="73"/>
  <c r="E36" i="73"/>
  <c r="A79" i="75"/>
  <c r="R78" i="75"/>
  <c r="A80" i="74"/>
  <c r="R79" i="74"/>
  <c r="A78" i="73"/>
  <c r="R77" i="73"/>
  <c r="D36" i="32"/>
  <c r="E36" i="32"/>
  <c r="C36" i="32"/>
  <c r="B36" i="32"/>
  <c r="F36" i="32"/>
  <c r="AW24" i="58"/>
  <c r="AV25" i="58"/>
  <c r="AD25" i="58"/>
  <c r="A41" i="12"/>
  <c r="B42" i="12"/>
  <c r="D74" i="82" l="1"/>
  <c r="E74" i="82" s="1"/>
  <c r="F74" i="82" s="1"/>
  <c r="C75" i="82"/>
  <c r="O36" i="73"/>
  <c r="N36" i="73"/>
  <c r="Q36" i="73"/>
  <c r="M36" i="73"/>
  <c r="K36" i="73"/>
  <c r="H36" i="73"/>
  <c r="I36" i="73"/>
  <c r="J36" i="73"/>
  <c r="L36" i="73"/>
  <c r="G36" i="73"/>
  <c r="P36" i="73"/>
  <c r="B37" i="73" a="1"/>
  <c r="M36" i="75"/>
  <c r="I36" i="75"/>
  <c r="K36" i="75"/>
  <c r="J36" i="75"/>
  <c r="Q36" i="75"/>
  <c r="G36" i="75"/>
  <c r="O36" i="75"/>
  <c r="H36" i="75"/>
  <c r="P36" i="75"/>
  <c r="N36" i="75"/>
  <c r="B37" i="75" a="1"/>
  <c r="L36" i="75"/>
  <c r="I36" i="74"/>
  <c r="K36" i="74"/>
  <c r="G36" i="74"/>
  <c r="M36" i="74"/>
  <c r="J36" i="74"/>
  <c r="O36" i="74"/>
  <c r="N36" i="74"/>
  <c r="L36" i="74"/>
  <c r="H36" i="74"/>
  <c r="Q36" i="74"/>
  <c r="B37" i="74" a="1"/>
  <c r="P36" i="74"/>
  <c r="R79" i="75"/>
  <c r="A80" i="75"/>
  <c r="A81" i="74"/>
  <c r="R80" i="74"/>
  <c r="A79" i="73"/>
  <c r="R78" i="73"/>
  <c r="K36" i="32"/>
  <c r="Q36" i="32"/>
  <c r="I36" i="32"/>
  <c r="G36" i="32"/>
  <c r="M36" i="32"/>
  <c r="L36" i="32"/>
  <c r="N36" i="32"/>
  <c r="J36" i="32"/>
  <c r="O36" i="32"/>
  <c r="P36" i="32"/>
  <c r="H36" i="32"/>
  <c r="B37" i="32" a="1"/>
  <c r="AD30" i="58"/>
  <c r="AD38" i="58"/>
  <c r="AD32" i="58"/>
  <c r="AD40" i="58"/>
  <c r="AD33" i="58"/>
  <c r="AD41" i="58"/>
  <c r="AD34" i="58"/>
  <c r="AD42" i="58"/>
  <c r="AD28" i="58"/>
  <c r="AD36" i="58"/>
  <c r="AD27" i="58"/>
  <c r="P46" i="58" s="1"/>
  <c r="P47" i="58" s="1"/>
  <c r="P48" i="58" s="1"/>
  <c r="P64" i="58" s="1"/>
  <c r="AD35" i="58"/>
  <c r="AD31" i="58"/>
  <c r="AD29" i="58"/>
  <c r="AD39" i="58"/>
  <c r="AD37" i="58"/>
  <c r="AW25" i="58"/>
  <c r="AX24" i="58"/>
  <c r="AE25" i="58"/>
  <c r="A42" i="12"/>
  <c r="B43" i="12"/>
  <c r="D75" i="82" l="1"/>
  <c r="E75" i="82" s="1"/>
  <c r="F75" i="82" s="1"/>
  <c r="C76" i="82"/>
  <c r="D76" i="82" s="1"/>
  <c r="E76" i="82" s="1"/>
  <c r="F76" i="82" s="1"/>
  <c r="D37" i="73"/>
  <c r="E37" i="73"/>
  <c r="F37" i="73"/>
  <c r="C37" i="73"/>
  <c r="B37" i="73"/>
  <c r="C37" i="74"/>
  <c r="B37" i="74"/>
  <c r="E37" i="74"/>
  <c r="F37" i="74"/>
  <c r="D37" i="74"/>
  <c r="E37" i="75"/>
  <c r="F37" i="75"/>
  <c r="D37" i="75"/>
  <c r="C37" i="75"/>
  <c r="B37" i="75"/>
  <c r="R80" i="75"/>
  <c r="A81" i="75"/>
  <c r="A82" i="74"/>
  <c r="R81" i="74"/>
  <c r="R79" i="73"/>
  <c r="A80" i="73"/>
  <c r="F37" i="32"/>
  <c r="E37" i="32"/>
  <c r="C37" i="32"/>
  <c r="D37" i="32"/>
  <c r="B37" i="32"/>
  <c r="AE29" i="58"/>
  <c r="P50" i="58" s="1"/>
  <c r="AE37" i="58"/>
  <c r="P58" i="58" s="1"/>
  <c r="AE31" i="58"/>
  <c r="P52" i="58" s="1"/>
  <c r="AE39" i="58"/>
  <c r="P60" i="58" s="1"/>
  <c r="AE32" i="58"/>
  <c r="P53" i="58" s="1"/>
  <c r="AE40" i="58"/>
  <c r="P61" i="58" s="1"/>
  <c r="AE33" i="58"/>
  <c r="P54" i="58" s="1"/>
  <c r="AE41" i="58"/>
  <c r="P62" i="58" s="1"/>
  <c r="AE30" i="58"/>
  <c r="P51" i="58" s="1"/>
  <c r="AE38" i="58"/>
  <c r="P59" i="58" s="1"/>
  <c r="AE34" i="58"/>
  <c r="P55" i="58" s="1"/>
  <c r="AE42" i="58"/>
  <c r="AE27" i="58"/>
  <c r="AE35" i="58"/>
  <c r="P56" i="58" s="1"/>
  <c r="AE28" i="58"/>
  <c r="P49" i="58" s="1"/>
  <c r="AE36" i="58"/>
  <c r="P57" i="58" s="1"/>
  <c r="AY24" i="58"/>
  <c r="AX25" i="58"/>
  <c r="AF25" i="58"/>
  <c r="B44" i="12"/>
  <c r="A43" i="12"/>
  <c r="M37" i="75" l="1"/>
  <c r="B38" i="75" a="1"/>
  <c r="J37" i="75"/>
  <c r="O37" i="75"/>
  <c r="L37" i="75"/>
  <c r="P37" i="75"/>
  <c r="G37" i="75"/>
  <c r="Q37" i="75"/>
  <c r="I37" i="75"/>
  <c r="N37" i="75"/>
  <c r="H37" i="75"/>
  <c r="K37" i="75"/>
  <c r="L37" i="74"/>
  <c r="I37" i="74"/>
  <c r="O37" i="74"/>
  <c r="B38" i="74" a="1"/>
  <c r="H37" i="74"/>
  <c r="M37" i="74"/>
  <c r="K37" i="74"/>
  <c r="G37" i="74"/>
  <c r="P37" i="74"/>
  <c r="N37" i="74"/>
  <c r="J37" i="74"/>
  <c r="Q37" i="74"/>
  <c r="Q37" i="73"/>
  <c r="I37" i="73"/>
  <c r="N37" i="73"/>
  <c r="G37" i="73"/>
  <c r="P37" i="73"/>
  <c r="O37" i="73"/>
  <c r="M37" i="73"/>
  <c r="H37" i="73"/>
  <c r="B38" i="73" a="1"/>
  <c r="K37" i="73"/>
  <c r="J37" i="73"/>
  <c r="L37" i="73"/>
  <c r="R81" i="75"/>
  <c r="A82" i="75"/>
  <c r="R82" i="74"/>
  <c r="A83" i="74"/>
  <c r="R80" i="73"/>
  <c r="A81" i="73"/>
  <c r="J37" i="32"/>
  <c r="Q37" i="32"/>
  <c r="H37" i="32"/>
  <c r="K37" i="32"/>
  <c r="M37" i="32"/>
  <c r="L37" i="32"/>
  <c r="O37" i="32"/>
  <c r="G37" i="32"/>
  <c r="I37" i="32"/>
  <c r="P37" i="32"/>
  <c r="B38" i="32" a="1"/>
  <c r="N37" i="32"/>
  <c r="P80" i="58"/>
  <c r="P78" i="58" s="1"/>
  <c r="AF28" i="58"/>
  <c r="AF36" i="58"/>
  <c r="AF30" i="58"/>
  <c r="AF38" i="58"/>
  <c r="AF31" i="58"/>
  <c r="AF39" i="58"/>
  <c r="AF32" i="58"/>
  <c r="AF40" i="58"/>
  <c r="AF33" i="58"/>
  <c r="AF41" i="58"/>
  <c r="AF29" i="58"/>
  <c r="AF37" i="58"/>
  <c r="AF27" i="58"/>
  <c r="Q46" i="58" s="1"/>
  <c r="Q47" i="58" s="1"/>
  <c r="Q48" i="58" s="1"/>
  <c r="Q64" i="58" s="1"/>
  <c r="AF35" i="58"/>
  <c r="AF34" i="58"/>
  <c r="AF42" i="58"/>
  <c r="P68" i="58"/>
  <c r="AZ24" i="58"/>
  <c r="AY25" i="58"/>
  <c r="AG25" i="58"/>
  <c r="P67" i="58"/>
  <c r="P66" i="58"/>
  <c r="A44" i="12"/>
  <c r="B45" i="12"/>
  <c r="D38" i="74" l="1"/>
  <c r="C38" i="74"/>
  <c r="E38" i="74"/>
  <c r="B38" i="74"/>
  <c r="F38" i="74"/>
  <c r="D38" i="75"/>
  <c r="F38" i="75"/>
  <c r="E38" i="75"/>
  <c r="C38" i="75"/>
  <c r="B38" i="75"/>
  <c r="B38" i="73"/>
  <c r="D38" i="73"/>
  <c r="C38" i="73"/>
  <c r="E38" i="73"/>
  <c r="F38" i="73"/>
  <c r="A83" i="75"/>
  <c r="R82" i="75"/>
  <c r="A84" i="74"/>
  <c r="R83" i="74"/>
  <c r="R81" i="73"/>
  <c r="A82" i="73"/>
  <c r="P73" i="58"/>
  <c r="P71" i="58"/>
  <c r="P70" i="58"/>
  <c r="P69" i="58"/>
  <c r="P74" i="58"/>
  <c r="P77" i="58"/>
  <c r="P72" i="58"/>
  <c r="P76" i="58"/>
  <c r="P65" i="58"/>
  <c r="F38" i="32"/>
  <c r="D38" i="32"/>
  <c r="B38" i="32"/>
  <c r="C38" i="32"/>
  <c r="E38" i="32"/>
  <c r="BA24" i="58"/>
  <c r="BA25" i="58" s="1"/>
  <c r="AZ25" i="58"/>
  <c r="AG27" i="58"/>
  <c r="AG35" i="58"/>
  <c r="Q56" i="58" s="1"/>
  <c r="AG29" i="58"/>
  <c r="Q50" i="58" s="1"/>
  <c r="AG37" i="58"/>
  <c r="Q58" i="58" s="1"/>
  <c r="AG30" i="58"/>
  <c r="Q51" i="58" s="1"/>
  <c r="AG38" i="58"/>
  <c r="Q59" i="58" s="1"/>
  <c r="AG31" i="58"/>
  <c r="Q52" i="58" s="1"/>
  <c r="AG39" i="58"/>
  <c r="Q60" i="58" s="1"/>
  <c r="AG32" i="58"/>
  <c r="Q53" i="58" s="1"/>
  <c r="AG40" i="58"/>
  <c r="Q61" i="58" s="1"/>
  <c r="AG34" i="58"/>
  <c r="Q55" i="58" s="1"/>
  <c r="AG42" i="58"/>
  <c r="AG33" i="58"/>
  <c r="Q54" i="58" s="1"/>
  <c r="AG41" i="58"/>
  <c r="Q62" i="58" s="1"/>
  <c r="AG36" i="58"/>
  <c r="Q57" i="58" s="1"/>
  <c r="AG28" i="58"/>
  <c r="Q49" i="58" s="1"/>
  <c r="P75" i="58"/>
  <c r="B46" i="12"/>
  <c r="A45" i="12"/>
  <c r="G38" i="74" l="1"/>
  <c r="M38" i="74"/>
  <c r="K38" i="74"/>
  <c r="I38" i="74"/>
  <c r="O38" i="74"/>
  <c r="P38" i="74"/>
  <c r="L38" i="74"/>
  <c r="Q38" i="74"/>
  <c r="B39" i="74" a="1"/>
  <c r="H38" i="74"/>
  <c r="N38" i="74"/>
  <c r="J38" i="74"/>
  <c r="G38" i="73"/>
  <c r="K38" i="73"/>
  <c r="P38" i="73"/>
  <c r="O38" i="73"/>
  <c r="B39" i="73" a="1"/>
  <c r="N38" i="73"/>
  <c r="M38" i="73"/>
  <c r="J38" i="73"/>
  <c r="L38" i="73"/>
  <c r="I38" i="73"/>
  <c r="H38" i="73"/>
  <c r="Q38" i="73"/>
  <c r="M38" i="75"/>
  <c r="O38" i="75"/>
  <c r="I38" i="75"/>
  <c r="B39" i="75" a="1"/>
  <c r="K38" i="75"/>
  <c r="Q38" i="75"/>
  <c r="L38" i="75"/>
  <c r="P38" i="75"/>
  <c r="H38" i="75"/>
  <c r="N38" i="75"/>
  <c r="G38" i="75"/>
  <c r="J38" i="75"/>
  <c r="A84" i="75"/>
  <c r="R83" i="75"/>
  <c r="R84" i="74"/>
  <c r="A85" i="74"/>
  <c r="A83" i="73"/>
  <c r="R82" i="73"/>
  <c r="I38" i="32"/>
  <c r="H38" i="32"/>
  <c r="K38" i="32"/>
  <c r="P38" i="32"/>
  <c r="O38" i="32"/>
  <c r="N38" i="32"/>
  <c r="M38" i="32"/>
  <c r="L38" i="32"/>
  <c r="B39" i="32" a="1"/>
  <c r="Q38" i="32"/>
  <c r="G38" i="32"/>
  <c r="J38" i="32"/>
  <c r="Q80" i="58"/>
  <c r="Q78" i="58" s="1"/>
  <c r="B47" i="12"/>
  <c r="A46" i="12"/>
  <c r="D39" i="75" l="1"/>
  <c r="E39" i="75"/>
  <c r="C39" i="75"/>
  <c r="B39" i="75"/>
  <c r="F39" i="75"/>
  <c r="E39" i="73"/>
  <c r="B39" i="73"/>
  <c r="D39" i="73"/>
  <c r="F39" i="73"/>
  <c r="C39" i="73"/>
  <c r="E39" i="74"/>
  <c r="B39" i="74"/>
  <c r="C39" i="74"/>
  <c r="F39" i="74"/>
  <c r="D39" i="74"/>
  <c r="A85" i="75"/>
  <c r="R84" i="75"/>
  <c r="A86" i="74"/>
  <c r="R85" i="74"/>
  <c r="A84" i="73"/>
  <c r="R83" i="73"/>
  <c r="Q69" i="58"/>
  <c r="Q77" i="58"/>
  <c r="Q72" i="58"/>
  <c r="Q75" i="58"/>
  <c r="Q68" i="58"/>
  <c r="Q66" i="58"/>
  <c r="Q73" i="58"/>
  <c r="Q65" i="58"/>
  <c r="Q71" i="58"/>
  <c r="B39" i="32"/>
  <c r="F39" i="32"/>
  <c r="D39" i="32"/>
  <c r="C39" i="32"/>
  <c r="E39" i="32"/>
  <c r="Q70" i="58"/>
  <c r="Q74" i="58"/>
  <c r="Q76" i="58"/>
  <c r="Q67" i="58"/>
  <c r="A47" i="12"/>
  <c r="B48" i="12"/>
  <c r="M39" i="74" l="1"/>
  <c r="Q39" i="74"/>
  <c r="L39" i="74"/>
  <c r="G39" i="74"/>
  <c r="I39" i="74"/>
  <c r="K39" i="74"/>
  <c r="O39" i="74"/>
  <c r="P39" i="74"/>
  <c r="B40" i="74" a="1"/>
  <c r="N39" i="74"/>
  <c r="H39" i="74"/>
  <c r="J39" i="74"/>
  <c r="H39" i="75"/>
  <c r="Q39" i="75"/>
  <c r="B40" i="75" a="1"/>
  <c r="N39" i="75"/>
  <c r="I39" i="75"/>
  <c r="G39" i="75"/>
  <c r="K39" i="75"/>
  <c r="M39" i="75"/>
  <c r="O39" i="75"/>
  <c r="J39" i="75"/>
  <c r="L39" i="75"/>
  <c r="P39" i="75"/>
  <c r="I39" i="73"/>
  <c r="P39" i="73"/>
  <c r="G39" i="73"/>
  <c r="B40" i="73" a="1"/>
  <c r="N39" i="73"/>
  <c r="H39" i="73"/>
  <c r="Q39" i="73"/>
  <c r="J39" i="73"/>
  <c r="M39" i="73"/>
  <c r="O39" i="73"/>
  <c r="K39" i="73"/>
  <c r="L39" i="73"/>
  <c r="A86" i="75"/>
  <c r="R85" i="75"/>
  <c r="A87" i="74"/>
  <c r="R86" i="74"/>
  <c r="A85" i="73"/>
  <c r="R84" i="73"/>
  <c r="H39" i="32"/>
  <c r="K39" i="32"/>
  <c r="G39" i="32"/>
  <c r="N39" i="32"/>
  <c r="M39" i="32"/>
  <c r="B40" i="32" a="1"/>
  <c r="O39" i="32"/>
  <c r="I39" i="32"/>
  <c r="Q39" i="32"/>
  <c r="J39" i="32"/>
  <c r="P39" i="32"/>
  <c r="L39" i="32"/>
  <c r="B49" i="12"/>
  <c r="A48" i="12"/>
  <c r="F40" i="73" l="1"/>
  <c r="D40" i="73"/>
  <c r="E40" i="73"/>
  <c r="C40" i="73"/>
  <c r="B40" i="73"/>
  <c r="F40" i="75"/>
  <c r="D40" i="75"/>
  <c r="C40" i="75"/>
  <c r="B40" i="75"/>
  <c r="E40" i="75"/>
  <c r="E40" i="74"/>
  <c r="C40" i="74"/>
  <c r="B40" i="74"/>
  <c r="F40" i="74"/>
  <c r="D40" i="74"/>
  <c r="R86" i="75"/>
  <c r="A87" i="75"/>
  <c r="A88" i="74"/>
  <c r="R87" i="74"/>
  <c r="A86" i="73"/>
  <c r="R85" i="73"/>
  <c r="E40" i="32"/>
  <c r="C40" i="32"/>
  <c r="D40" i="32"/>
  <c r="F40" i="32"/>
  <c r="B40" i="32"/>
  <c r="B50" i="12"/>
  <c r="A49" i="12"/>
  <c r="L40" i="74" l="1"/>
  <c r="I40" i="74"/>
  <c r="P40" i="74"/>
  <c r="N40" i="74"/>
  <c r="K40" i="74"/>
  <c r="H40" i="74"/>
  <c r="M40" i="74"/>
  <c r="B41" i="74" a="1"/>
  <c r="G40" i="74"/>
  <c r="O40" i="74"/>
  <c r="J40" i="74"/>
  <c r="Q40" i="74"/>
  <c r="K40" i="75"/>
  <c r="P40" i="75"/>
  <c r="H40" i="75"/>
  <c r="N40" i="75"/>
  <c r="J40" i="75"/>
  <c r="G40" i="75"/>
  <c r="L40" i="75"/>
  <c r="O40" i="75"/>
  <c r="M40" i="75"/>
  <c r="B41" i="75" a="1"/>
  <c r="Q40" i="75"/>
  <c r="I40" i="75"/>
  <c r="B41" i="73" a="1"/>
  <c r="K40" i="73"/>
  <c r="H40" i="73"/>
  <c r="M40" i="73"/>
  <c r="J40" i="73"/>
  <c r="G40" i="73"/>
  <c r="I40" i="73"/>
  <c r="P40" i="73"/>
  <c r="Q40" i="73"/>
  <c r="L40" i="73"/>
  <c r="O40" i="73"/>
  <c r="N40" i="73"/>
  <c r="A88" i="75"/>
  <c r="R87" i="75"/>
  <c r="A89" i="74"/>
  <c r="R88" i="74"/>
  <c r="R86" i="73"/>
  <c r="A87" i="73"/>
  <c r="K40" i="32"/>
  <c r="G40" i="32"/>
  <c r="J40" i="32"/>
  <c r="O40" i="32"/>
  <c r="N40" i="32"/>
  <c r="Q40" i="32"/>
  <c r="M40" i="32"/>
  <c r="I40" i="32"/>
  <c r="L40" i="32"/>
  <c r="P40" i="32"/>
  <c r="H40" i="32"/>
  <c r="B41" i="32" a="1"/>
  <c r="A50" i="12"/>
  <c r="B51" i="12"/>
  <c r="E41" i="74" l="1"/>
  <c r="C41" i="74"/>
  <c r="D41" i="74"/>
  <c r="B41" i="74"/>
  <c r="F41" i="74"/>
  <c r="C41" i="75"/>
  <c r="D41" i="75"/>
  <c r="B41" i="75"/>
  <c r="E41" i="75"/>
  <c r="F41" i="75"/>
  <c r="F41" i="73"/>
  <c r="E41" i="73"/>
  <c r="B41" i="73"/>
  <c r="C41" i="73"/>
  <c r="D41" i="73"/>
  <c r="R88" i="75"/>
  <c r="A89" i="75"/>
  <c r="A90" i="74"/>
  <c r="R89" i="74"/>
  <c r="A88" i="73"/>
  <c r="R87" i="73"/>
  <c r="C41" i="32"/>
  <c r="B41" i="32"/>
  <c r="D41" i="32"/>
  <c r="E41" i="32"/>
  <c r="F41" i="32"/>
  <c r="A51" i="12"/>
  <c r="B52" i="12"/>
  <c r="J41" i="75" l="1"/>
  <c r="M41" i="75"/>
  <c r="G41" i="75"/>
  <c r="K41" i="75"/>
  <c r="I41" i="75"/>
  <c r="P41" i="75"/>
  <c r="L41" i="75"/>
  <c r="N41" i="75"/>
  <c r="O41" i="75"/>
  <c r="B42" i="75" a="1"/>
  <c r="Q41" i="75"/>
  <c r="H41" i="75"/>
  <c r="O41" i="74"/>
  <c r="I41" i="74"/>
  <c r="H41" i="74"/>
  <c r="K41" i="74"/>
  <c r="N41" i="74"/>
  <c r="G41" i="74"/>
  <c r="J41" i="74"/>
  <c r="M41" i="74"/>
  <c r="B42" i="74" a="1"/>
  <c r="P41" i="74"/>
  <c r="L41" i="74"/>
  <c r="Q41" i="74"/>
  <c r="N41" i="73"/>
  <c r="M41" i="73"/>
  <c r="J41" i="73"/>
  <c r="L41" i="73"/>
  <c r="K41" i="73"/>
  <c r="G41" i="73"/>
  <c r="Q41" i="73"/>
  <c r="I41" i="73"/>
  <c r="H41" i="73"/>
  <c r="P41" i="73"/>
  <c r="B42" i="73" a="1"/>
  <c r="O41" i="73"/>
  <c r="A90" i="75"/>
  <c r="R89" i="75"/>
  <c r="A91" i="74"/>
  <c r="R90" i="74"/>
  <c r="A89" i="73"/>
  <c r="R88" i="73"/>
  <c r="N41" i="32"/>
  <c r="M41" i="32"/>
  <c r="Q41" i="32"/>
  <c r="H41" i="32"/>
  <c r="G41" i="32"/>
  <c r="J41" i="32"/>
  <c r="I41" i="32"/>
  <c r="L41" i="32"/>
  <c r="O41" i="32"/>
  <c r="B42" i="32" a="1"/>
  <c r="K41" i="32"/>
  <c r="P41" i="32"/>
  <c r="B53" i="12"/>
  <c r="A52" i="12"/>
  <c r="D42" i="73" l="1"/>
  <c r="F42" i="73"/>
  <c r="E42" i="73"/>
  <c r="B42" i="73"/>
  <c r="C42" i="73"/>
  <c r="B42" i="75"/>
  <c r="F42" i="75"/>
  <c r="D42" i="75"/>
  <c r="E42" i="75"/>
  <c r="C42" i="75"/>
  <c r="C42" i="74"/>
  <c r="F42" i="74"/>
  <c r="B42" i="74"/>
  <c r="E42" i="74"/>
  <c r="D42" i="74"/>
  <c r="A91" i="75"/>
  <c r="R90" i="75"/>
  <c r="R91" i="74"/>
  <c r="A92" i="74"/>
  <c r="R89" i="73"/>
  <c r="A90" i="73"/>
  <c r="E42" i="32"/>
  <c r="D42" i="32"/>
  <c r="F42" i="32"/>
  <c r="C42" i="32"/>
  <c r="B42" i="32"/>
  <c r="A53" i="12"/>
  <c r="B54" i="12"/>
  <c r="H42" i="73" l="1"/>
  <c r="L42" i="73"/>
  <c r="O42" i="73"/>
  <c r="P42" i="73"/>
  <c r="I42" i="73"/>
  <c r="N42" i="73"/>
  <c r="G42" i="73"/>
  <c r="M42" i="73"/>
  <c r="Q42" i="73"/>
  <c r="B43" i="73" a="1"/>
  <c r="K42" i="73"/>
  <c r="J42" i="73"/>
  <c r="K42" i="75"/>
  <c r="Q42" i="75"/>
  <c r="G42" i="75"/>
  <c r="P42" i="75"/>
  <c r="J42" i="75"/>
  <c r="O42" i="75"/>
  <c r="H42" i="75"/>
  <c r="I42" i="75"/>
  <c r="L42" i="75"/>
  <c r="B43" i="75" a="1"/>
  <c r="M42" i="75"/>
  <c r="N42" i="75"/>
  <c r="H42" i="74"/>
  <c r="Q42" i="74"/>
  <c r="L42" i="74"/>
  <c r="O42" i="74"/>
  <c r="N42" i="74"/>
  <c r="J42" i="74"/>
  <c r="G42" i="74"/>
  <c r="M42" i="74"/>
  <c r="B43" i="74" a="1"/>
  <c r="P42" i="74"/>
  <c r="I42" i="74"/>
  <c r="K42" i="74"/>
  <c r="A92" i="75"/>
  <c r="R91" i="75"/>
  <c r="A93" i="74"/>
  <c r="R92" i="74"/>
  <c r="R90" i="73"/>
  <c r="A91" i="73"/>
  <c r="M42" i="32"/>
  <c r="G42" i="32"/>
  <c r="P42" i="32"/>
  <c r="I42" i="32"/>
  <c r="O42" i="32"/>
  <c r="L42" i="32"/>
  <c r="H42" i="32"/>
  <c r="K42" i="32"/>
  <c r="B43" i="32" a="1"/>
  <c r="Q42" i="32"/>
  <c r="N42" i="32"/>
  <c r="J42" i="32"/>
  <c r="A54" i="12"/>
  <c r="B55" i="12"/>
  <c r="C43" i="75" l="1"/>
  <c r="D43" i="75"/>
  <c r="B43" i="75"/>
  <c r="E43" i="75"/>
  <c r="F43" i="75"/>
  <c r="D43" i="73"/>
  <c r="E43" i="73"/>
  <c r="F43" i="73"/>
  <c r="C43" i="73"/>
  <c r="B43" i="73"/>
  <c r="F43" i="74"/>
  <c r="B43" i="74"/>
  <c r="E43" i="74"/>
  <c r="C43" i="74"/>
  <c r="D43" i="74"/>
  <c r="A93" i="75"/>
  <c r="R92" i="75"/>
  <c r="A94" i="74"/>
  <c r="R93" i="74"/>
  <c r="R91" i="73"/>
  <c r="A92" i="73"/>
  <c r="B43" i="32"/>
  <c r="D43" i="32"/>
  <c r="E43" i="32"/>
  <c r="F43" i="32"/>
  <c r="C43" i="32"/>
  <c r="B56" i="12"/>
  <c r="A55" i="12"/>
  <c r="B44" i="74" l="1" a="1"/>
  <c r="O43" i="74"/>
  <c r="L43" i="74"/>
  <c r="Q43" i="74"/>
  <c r="N43" i="74"/>
  <c r="G43" i="74"/>
  <c r="J43" i="74"/>
  <c r="K43" i="74"/>
  <c r="M43" i="74"/>
  <c r="I43" i="74"/>
  <c r="P43" i="74"/>
  <c r="H43" i="74"/>
  <c r="Q43" i="75"/>
  <c r="O43" i="75"/>
  <c r="G43" i="75"/>
  <c r="M43" i="75"/>
  <c r="H43" i="75"/>
  <c r="N43" i="75"/>
  <c r="J43" i="75"/>
  <c r="L43" i="75"/>
  <c r="K43" i="75"/>
  <c r="I43" i="75"/>
  <c r="P43" i="75"/>
  <c r="B44" i="75" a="1"/>
  <c r="O43" i="73"/>
  <c r="P43" i="73"/>
  <c r="K43" i="73"/>
  <c r="I43" i="73"/>
  <c r="G43" i="73"/>
  <c r="N43" i="73"/>
  <c r="J43" i="73"/>
  <c r="B44" i="73" a="1"/>
  <c r="H43" i="73"/>
  <c r="Q43" i="73"/>
  <c r="L43" i="73"/>
  <c r="M43" i="73"/>
  <c r="R93" i="75"/>
  <c r="A94" i="75"/>
  <c r="A95" i="74"/>
  <c r="R94" i="74"/>
  <c r="A93" i="73"/>
  <c r="R92" i="73"/>
  <c r="K43" i="32"/>
  <c r="P43" i="32"/>
  <c r="J43" i="32"/>
  <c r="I43" i="32"/>
  <c r="G43" i="32"/>
  <c r="N43" i="32"/>
  <c r="Q43" i="32"/>
  <c r="B44" i="32" a="1"/>
  <c r="M43" i="32"/>
  <c r="L43" i="32"/>
  <c r="H43" i="32"/>
  <c r="O43" i="32"/>
  <c r="B57" i="12"/>
  <c r="A56" i="12"/>
  <c r="F44" i="73" l="1"/>
  <c r="D44" i="73"/>
  <c r="C44" i="73"/>
  <c r="B44" i="73"/>
  <c r="E44" i="73"/>
  <c r="D44" i="75"/>
  <c r="F44" i="75"/>
  <c r="B44" i="75"/>
  <c r="E44" i="75"/>
  <c r="C44" i="75"/>
  <c r="C44" i="74"/>
  <c r="E44" i="74"/>
  <c r="D44" i="74"/>
  <c r="B44" i="74"/>
  <c r="F44" i="74"/>
  <c r="A95" i="75"/>
  <c r="R94" i="75"/>
  <c r="R95" i="74"/>
  <c r="A96" i="74"/>
  <c r="A94" i="73"/>
  <c r="R93" i="73"/>
  <c r="F44" i="32"/>
  <c r="D44" i="32"/>
  <c r="C44" i="32"/>
  <c r="E44" i="32"/>
  <c r="B44" i="32"/>
  <c r="A57" i="12"/>
  <c r="B58" i="12"/>
  <c r="I44" i="75" l="1"/>
  <c r="G44" i="75"/>
  <c r="N44" i="75"/>
  <c r="Q44" i="75"/>
  <c r="L44" i="75"/>
  <c r="M44" i="75"/>
  <c r="H44" i="75"/>
  <c r="O44" i="75"/>
  <c r="B45" i="75" a="1"/>
  <c r="J44" i="75"/>
  <c r="P44" i="75"/>
  <c r="K44" i="75"/>
  <c r="I44" i="73"/>
  <c r="G44" i="73"/>
  <c r="K44" i="73"/>
  <c r="O44" i="73"/>
  <c r="M44" i="73"/>
  <c r="P44" i="73"/>
  <c r="B45" i="73" a="1"/>
  <c r="L44" i="73"/>
  <c r="H44" i="73"/>
  <c r="Q44" i="73"/>
  <c r="J44" i="73"/>
  <c r="N44" i="73"/>
  <c r="Q44" i="74"/>
  <c r="K44" i="74"/>
  <c r="N44" i="74"/>
  <c r="I44" i="74"/>
  <c r="B45" i="74" a="1"/>
  <c r="G44" i="74"/>
  <c r="M44" i="74"/>
  <c r="H44" i="74"/>
  <c r="O44" i="74"/>
  <c r="J44" i="74"/>
  <c r="L44" i="74"/>
  <c r="P44" i="74"/>
  <c r="A96" i="75"/>
  <c r="R95" i="75"/>
  <c r="A97" i="74"/>
  <c r="R96" i="74"/>
  <c r="R94" i="73"/>
  <c r="A95" i="73"/>
  <c r="N44" i="32"/>
  <c r="I44" i="32"/>
  <c r="G44" i="32"/>
  <c r="J44" i="32"/>
  <c r="B45" i="32" a="1"/>
  <c r="L44" i="32"/>
  <c r="P44" i="32"/>
  <c r="Q44" i="32"/>
  <c r="M44" i="32"/>
  <c r="H44" i="32"/>
  <c r="O44" i="32"/>
  <c r="K44" i="32"/>
  <c r="A58" i="12"/>
  <c r="B59" i="12"/>
  <c r="F45" i="73" l="1"/>
  <c r="B45" i="73"/>
  <c r="E45" i="73"/>
  <c r="D45" i="73"/>
  <c r="C45" i="73"/>
  <c r="D45" i="74"/>
  <c r="C45" i="74"/>
  <c r="B45" i="74"/>
  <c r="F45" i="74"/>
  <c r="E45" i="74"/>
  <c r="F45" i="75"/>
  <c r="D45" i="75"/>
  <c r="B45" i="75"/>
  <c r="C45" i="75"/>
  <c r="E45" i="75"/>
  <c r="A97" i="75"/>
  <c r="R96" i="75"/>
  <c r="R97" i="74"/>
  <c r="A98" i="74"/>
  <c r="A96" i="73"/>
  <c r="R95" i="73"/>
  <c r="D45" i="32"/>
  <c r="C45" i="32"/>
  <c r="B45" i="32"/>
  <c r="F45" i="32"/>
  <c r="E45" i="32"/>
  <c r="A59" i="12"/>
  <c r="B60" i="12"/>
  <c r="G45" i="74" l="1"/>
  <c r="L45" i="74"/>
  <c r="Q45" i="74"/>
  <c r="N45" i="74"/>
  <c r="K45" i="74"/>
  <c r="J45" i="74"/>
  <c r="P45" i="74"/>
  <c r="B46" i="74" a="1"/>
  <c r="H45" i="74"/>
  <c r="O45" i="74"/>
  <c r="M45" i="74"/>
  <c r="I45" i="74"/>
  <c r="O45" i="73"/>
  <c r="H45" i="73"/>
  <c r="K45" i="73"/>
  <c r="B46" i="73" a="1"/>
  <c r="G45" i="73"/>
  <c r="J45" i="73"/>
  <c r="I45" i="73"/>
  <c r="L45" i="73"/>
  <c r="N45" i="73"/>
  <c r="P45" i="73"/>
  <c r="Q45" i="73"/>
  <c r="M45" i="73"/>
  <c r="Q45" i="75"/>
  <c r="K45" i="75"/>
  <c r="J45" i="75"/>
  <c r="O45" i="75"/>
  <c r="H45" i="75"/>
  <c r="N45" i="75"/>
  <c r="G45" i="75"/>
  <c r="P45" i="75"/>
  <c r="M45" i="75"/>
  <c r="I45" i="75"/>
  <c r="B46" i="75" a="1"/>
  <c r="L45" i="75"/>
  <c r="A98" i="75"/>
  <c r="R97" i="75"/>
  <c r="A99" i="74"/>
  <c r="R98" i="74"/>
  <c r="A97" i="73"/>
  <c r="R96" i="73"/>
  <c r="I45" i="32"/>
  <c r="P45" i="32"/>
  <c r="B46" i="32" a="1"/>
  <c r="G45" i="32"/>
  <c r="L45" i="32"/>
  <c r="H45" i="32"/>
  <c r="K45" i="32"/>
  <c r="N45" i="32"/>
  <c r="Q45" i="32"/>
  <c r="O45" i="32"/>
  <c r="J45" i="32"/>
  <c r="M45" i="32"/>
  <c r="B61" i="12"/>
  <c r="A60" i="12"/>
  <c r="B46" i="73" l="1"/>
  <c r="F46" i="73"/>
  <c r="C46" i="73"/>
  <c r="D46" i="73"/>
  <c r="E46" i="73"/>
  <c r="C46" i="74"/>
  <c r="F46" i="74"/>
  <c r="E46" i="74"/>
  <c r="D46" i="74"/>
  <c r="B46" i="74"/>
  <c r="D46" i="75"/>
  <c r="C46" i="75"/>
  <c r="F46" i="75"/>
  <c r="B46" i="75"/>
  <c r="E46" i="75"/>
  <c r="A99" i="75"/>
  <c r="R98" i="75"/>
  <c r="R99" i="74"/>
  <c r="A100" i="74"/>
  <c r="A98" i="73"/>
  <c r="R97" i="73"/>
  <c r="B46" i="32"/>
  <c r="E46" i="32"/>
  <c r="D46" i="32"/>
  <c r="F46" i="32"/>
  <c r="C46" i="32"/>
  <c r="A61" i="12"/>
  <c r="B62" i="12"/>
  <c r="G46" i="75" l="1"/>
  <c r="Q46" i="75"/>
  <c r="O46" i="75"/>
  <c r="I46" i="75"/>
  <c r="H46" i="75"/>
  <c r="J46" i="75"/>
  <c r="K46" i="75"/>
  <c r="B47" i="75" a="1"/>
  <c r="P46" i="75"/>
  <c r="N46" i="75"/>
  <c r="L46" i="75"/>
  <c r="M46" i="75"/>
  <c r="B47" i="74" a="1"/>
  <c r="G46" i="74"/>
  <c r="M46" i="74"/>
  <c r="L46" i="74"/>
  <c r="P46" i="74"/>
  <c r="J46" i="74"/>
  <c r="K46" i="74"/>
  <c r="O46" i="74"/>
  <c r="I46" i="74"/>
  <c r="Q46" i="74"/>
  <c r="N46" i="74"/>
  <c r="H46" i="74"/>
  <c r="B47" i="73" a="1"/>
  <c r="K46" i="73"/>
  <c r="Q46" i="73"/>
  <c r="L46" i="73"/>
  <c r="N46" i="73"/>
  <c r="I46" i="73"/>
  <c r="M46" i="73"/>
  <c r="P46" i="73"/>
  <c r="H46" i="73"/>
  <c r="J46" i="73"/>
  <c r="O46" i="73"/>
  <c r="G46" i="73"/>
  <c r="A100" i="75"/>
  <c r="R99" i="75"/>
  <c r="R100" i="74"/>
  <c r="A101" i="74"/>
  <c r="R98" i="73"/>
  <c r="A99" i="73"/>
  <c r="H46" i="32"/>
  <c r="G46" i="32"/>
  <c r="K46" i="32"/>
  <c r="J46" i="32"/>
  <c r="M46" i="32"/>
  <c r="O46" i="32"/>
  <c r="B47" i="32" a="1"/>
  <c r="P46" i="32"/>
  <c r="L46" i="32"/>
  <c r="Q46" i="32"/>
  <c r="N46" i="32"/>
  <c r="I46" i="32"/>
  <c r="B63" i="12"/>
  <c r="A62" i="12"/>
  <c r="B47" i="75" l="1"/>
  <c r="D47" i="75"/>
  <c r="F47" i="75"/>
  <c r="C47" i="75"/>
  <c r="E47" i="75"/>
  <c r="B47" i="73"/>
  <c r="C47" i="73"/>
  <c r="D47" i="73"/>
  <c r="F47" i="73"/>
  <c r="E47" i="73"/>
  <c r="D47" i="74"/>
  <c r="C47" i="74"/>
  <c r="B47" i="74"/>
  <c r="F47" i="74"/>
  <c r="E47" i="74"/>
  <c r="A101" i="75"/>
  <c r="R100" i="75"/>
  <c r="A102" i="74"/>
  <c r="R101" i="74"/>
  <c r="R99" i="73"/>
  <c r="A100" i="73"/>
  <c r="B47" i="32"/>
  <c r="D47" i="32"/>
  <c r="E47" i="32"/>
  <c r="C47" i="32"/>
  <c r="F47" i="32"/>
  <c r="B64" i="12"/>
  <c r="A63" i="12"/>
  <c r="O47" i="73" l="1"/>
  <c r="N47" i="73"/>
  <c r="J47" i="73"/>
  <c r="P47" i="73"/>
  <c r="L47" i="73"/>
  <c r="B48" i="73" a="1"/>
  <c r="H47" i="73"/>
  <c r="I47" i="73"/>
  <c r="Q47" i="73"/>
  <c r="M47" i="73"/>
  <c r="G47" i="73"/>
  <c r="K47" i="73"/>
  <c r="P47" i="74"/>
  <c r="G47" i="74"/>
  <c r="M47" i="74"/>
  <c r="K47" i="74"/>
  <c r="H47" i="74"/>
  <c r="B48" i="74" a="1"/>
  <c r="Q47" i="74"/>
  <c r="L47" i="74"/>
  <c r="O47" i="74"/>
  <c r="I47" i="74"/>
  <c r="J47" i="74"/>
  <c r="N47" i="74"/>
  <c r="I47" i="75"/>
  <c r="N47" i="75"/>
  <c r="K47" i="75"/>
  <c r="P47" i="75"/>
  <c r="J47" i="75"/>
  <c r="H47" i="75"/>
  <c r="G47" i="75"/>
  <c r="M47" i="75"/>
  <c r="B48" i="75" a="1"/>
  <c r="Q47" i="75"/>
  <c r="O47" i="75"/>
  <c r="L47" i="75"/>
  <c r="R101" i="75"/>
  <c r="A102" i="75"/>
  <c r="A103" i="74"/>
  <c r="R102" i="74"/>
  <c r="A101" i="73"/>
  <c r="R100" i="73"/>
  <c r="G47" i="32"/>
  <c r="M47" i="32"/>
  <c r="P47" i="32"/>
  <c r="B48" i="32" a="1"/>
  <c r="J47" i="32"/>
  <c r="K47" i="32"/>
  <c r="Q47" i="32"/>
  <c r="N47" i="32"/>
  <c r="I47" i="32"/>
  <c r="L47" i="32"/>
  <c r="H47" i="32"/>
  <c r="O47" i="32"/>
  <c r="B65" i="12"/>
  <c r="A64" i="12"/>
  <c r="C48" i="74" l="1"/>
  <c r="F48" i="74"/>
  <c r="B48" i="74"/>
  <c r="E48" i="74"/>
  <c r="D48" i="74"/>
  <c r="D48" i="73"/>
  <c r="F48" i="73"/>
  <c r="E48" i="73"/>
  <c r="B48" i="73"/>
  <c r="C48" i="73"/>
  <c r="F48" i="75"/>
  <c r="B48" i="75"/>
  <c r="E48" i="75"/>
  <c r="D48" i="75"/>
  <c r="C48" i="75"/>
  <c r="A103" i="75"/>
  <c r="R102" i="75"/>
  <c r="A104" i="74"/>
  <c r="R103" i="74"/>
  <c r="A102" i="73"/>
  <c r="R101" i="73"/>
  <c r="C48" i="32"/>
  <c r="B48" i="32"/>
  <c r="E48" i="32"/>
  <c r="D48" i="32"/>
  <c r="F48" i="32"/>
  <c r="A65" i="12"/>
  <c r="B66" i="12"/>
  <c r="O48" i="75" l="1"/>
  <c r="H48" i="75"/>
  <c r="B49" i="75" a="1"/>
  <c r="N48" i="75"/>
  <c r="M48" i="75"/>
  <c r="K48" i="75"/>
  <c r="P48" i="75"/>
  <c r="I48" i="75"/>
  <c r="J48" i="75"/>
  <c r="G48" i="75"/>
  <c r="L48" i="75"/>
  <c r="Q48" i="75"/>
  <c r="M48" i="74"/>
  <c r="K48" i="74"/>
  <c r="B49" i="74" a="1"/>
  <c r="P48" i="74"/>
  <c r="Q48" i="74"/>
  <c r="I48" i="74"/>
  <c r="H48" i="74"/>
  <c r="O48" i="74"/>
  <c r="J48" i="74"/>
  <c r="N48" i="74"/>
  <c r="L48" i="74"/>
  <c r="G48" i="74"/>
  <c r="G48" i="73"/>
  <c r="I48" i="73"/>
  <c r="P48" i="73"/>
  <c r="M48" i="73"/>
  <c r="O48" i="73"/>
  <c r="N48" i="73"/>
  <c r="L48" i="73"/>
  <c r="B49" i="73" a="1"/>
  <c r="K48" i="73"/>
  <c r="Q48" i="73"/>
  <c r="J48" i="73"/>
  <c r="H48" i="73"/>
  <c r="A104" i="75"/>
  <c r="R103" i="75"/>
  <c r="A105" i="74"/>
  <c r="R104" i="74"/>
  <c r="A103" i="73"/>
  <c r="R102" i="73"/>
  <c r="J48" i="32"/>
  <c r="P48" i="32"/>
  <c r="B49" i="32" a="1"/>
  <c r="O48" i="32"/>
  <c r="K48" i="32"/>
  <c r="M48" i="32"/>
  <c r="I48" i="32"/>
  <c r="Q48" i="32"/>
  <c r="L48" i="32"/>
  <c r="H48" i="32"/>
  <c r="G48" i="32"/>
  <c r="N48" i="32"/>
  <c r="A66" i="12"/>
  <c r="B67" i="12"/>
  <c r="F49" i="73" l="1"/>
  <c r="D49" i="73"/>
  <c r="B49" i="73"/>
  <c r="E49" i="73"/>
  <c r="C49" i="73"/>
  <c r="C49" i="74"/>
  <c r="B49" i="74"/>
  <c r="D49" i="74"/>
  <c r="E49" i="74"/>
  <c r="F49" i="74"/>
  <c r="C49" i="75"/>
  <c r="B49" i="75"/>
  <c r="F49" i="75"/>
  <c r="E49" i="75"/>
  <c r="D49" i="75"/>
  <c r="A105" i="75"/>
  <c r="R104" i="75"/>
  <c r="R105" i="74"/>
  <c r="A106" i="74"/>
  <c r="A104" i="73"/>
  <c r="R103" i="73"/>
  <c r="E49" i="32"/>
  <c r="D49" i="32"/>
  <c r="C49" i="32"/>
  <c r="F49" i="32"/>
  <c r="B49" i="32"/>
  <c r="A67" i="12"/>
  <c r="B68" i="12"/>
  <c r="K49" i="75" l="1"/>
  <c r="H49" i="75"/>
  <c r="I49" i="75"/>
  <c r="O49" i="75"/>
  <c r="L49" i="75"/>
  <c r="B50" i="75" a="1"/>
  <c r="N49" i="75"/>
  <c r="J49" i="75"/>
  <c r="P49" i="75"/>
  <c r="Q49" i="75"/>
  <c r="M49" i="75"/>
  <c r="G49" i="75"/>
  <c r="K49" i="74"/>
  <c r="H49" i="74"/>
  <c r="P49" i="74"/>
  <c r="J49" i="74"/>
  <c r="B50" i="74" a="1"/>
  <c r="N49" i="74"/>
  <c r="L49" i="74"/>
  <c r="G49" i="74"/>
  <c r="O49" i="74"/>
  <c r="M49" i="74"/>
  <c r="I49" i="74"/>
  <c r="Q49" i="74"/>
  <c r="B50" i="73" a="1"/>
  <c r="K49" i="73"/>
  <c r="I49" i="73"/>
  <c r="J49" i="73"/>
  <c r="H49" i="73"/>
  <c r="G49" i="73"/>
  <c r="Q49" i="73"/>
  <c r="P49" i="73"/>
  <c r="O49" i="73"/>
  <c r="L49" i="73"/>
  <c r="M49" i="73"/>
  <c r="N49" i="73"/>
  <c r="A106" i="75"/>
  <c r="R105" i="75"/>
  <c r="A107" i="74"/>
  <c r="R106" i="74"/>
  <c r="A105" i="73"/>
  <c r="R104" i="73"/>
  <c r="M49" i="32"/>
  <c r="B50" i="32" a="1"/>
  <c r="O49" i="32"/>
  <c r="N49" i="32"/>
  <c r="I49" i="32"/>
  <c r="H49" i="32"/>
  <c r="P49" i="32"/>
  <c r="L49" i="32"/>
  <c r="K49" i="32"/>
  <c r="G49" i="32"/>
  <c r="Q49" i="32"/>
  <c r="J49" i="32"/>
  <c r="B69" i="12"/>
  <c r="A68" i="12"/>
  <c r="F50" i="75" l="1"/>
  <c r="B50" i="75"/>
  <c r="E50" i="75"/>
  <c r="D50" i="75"/>
  <c r="C50" i="75"/>
  <c r="D50" i="73"/>
  <c r="F50" i="73"/>
  <c r="B50" i="73"/>
  <c r="C50" i="73"/>
  <c r="E50" i="73"/>
  <c r="E50" i="74"/>
  <c r="D50" i="74"/>
  <c r="C50" i="74"/>
  <c r="B50" i="74"/>
  <c r="F50" i="74"/>
  <c r="A107" i="75"/>
  <c r="R106" i="75"/>
  <c r="A108" i="74"/>
  <c r="R107" i="74"/>
  <c r="A106" i="73"/>
  <c r="R105" i="73"/>
  <c r="F50" i="32"/>
  <c r="D50" i="32"/>
  <c r="E50" i="32"/>
  <c r="B50" i="32"/>
  <c r="C50" i="32"/>
  <c r="A69" i="12"/>
  <c r="B70" i="12"/>
  <c r="H50" i="73" l="1"/>
  <c r="M50" i="73"/>
  <c r="I50" i="73"/>
  <c r="O50" i="73"/>
  <c r="N50" i="73"/>
  <c r="J50" i="73"/>
  <c r="G50" i="73"/>
  <c r="B51" i="73" a="1"/>
  <c r="L50" i="73"/>
  <c r="Q50" i="73"/>
  <c r="K50" i="73"/>
  <c r="P50" i="73"/>
  <c r="P50" i="74"/>
  <c r="Q50" i="74"/>
  <c r="L50" i="74"/>
  <c r="H50" i="74"/>
  <c r="N50" i="74"/>
  <c r="I50" i="74"/>
  <c r="O50" i="74"/>
  <c r="M50" i="74"/>
  <c r="K50" i="74"/>
  <c r="J50" i="74"/>
  <c r="G50" i="74"/>
  <c r="B51" i="74" a="1"/>
  <c r="G50" i="75"/>
  <c r="J50" i="75"/>
  <c r="I50" i="75"/>
  <c r="N50" i="75"/>
  <c r="Q50" i="75"/>
  <c r="M50" i="75"/>
  <c r="P50" i="75"/>
  <c r="O50" i="75"/>
  <c r="L50" i="75"/>
  <c r="H50" i="75"/>
  <c r="B51" i="75" a="1"/>
  <c r="K50" i="75"/>
  <c r="A108" i="75"/>
  <c r="R107" i="75"/>
  <c r="A109" i="74"/>
  <c r="R108" i="74"/>
  <c r="R106" i="73"/>
  <c r="A107" i="73"/>
  <c r="O50" i="32"/>
  <c r="N50" i="32"/>
  <c r="M50" i="32"/>
  <c r="I50" i="32"/>
  <c r="K50" i="32"/>
  <c r="Q50" i="32"/>
  <c r="B51" i="32" a="1"/>
  <c r="P50" i="32"/>
  <c r="G50" i="32"/>
  <c r="J50" i="32"/>
  <c r="H50" i="32"/>
  <c r="L50" i="32"/>
  <c r="B71" i="12"/>
  <c r="A70" i="12"/>
  <c r="D51" i="74" l="1"/>
  <c r="F51" i="74"/>
  <c r="C51" i="74"/>
  <c r="E51" i="74"/>
  <c r="B51" i="74"/>
  <c r="F51" i="73"/>
  <c r="C51" i="73"/>
  <c r="D51" i="73"/>
  <c r="B51" i="73"/>
  <c r="E51" i="73"/>
  <c r="C51" i="75"/>
  <c r="D51" i="75"/>
  <c r="E51" i="75"/>
  <c r="B51" i="75"/>
  <c r="F51" i="75"/>
  <c r="A109" i="75"/>
  <c r="R108" i="75"/>
  <c r="A110" i="74"/>
  <c r="R109" i="74"/>
  <c r="R107" i="73"/>
  <c r="A108" i="73"/>
  <c r="B51" i="32"/>
  <c r="C51" i="32"/>
  <c r="F51" i="32"/>
  <c r="D51" i="32"/>
  <c r="E51" i="32"/>
  <c r="B72" i="12"/>
  <c r="A71" i="12"/>
  <c r="G51" i="73" l="1"/>
  <c r="O51" i="73"/>
  <c r="H51" i="73"/>
  <c r="B52" i="73" a="1"/>
  <c r="N51" i="73"/>
  <c r="M51" i="73"/>
  <c r="L51" i="73"/>
  <c r="J51" i="73"/>
  <c r="Q51" i="73"/>
  <c r="P51" i="73"/>
  <c r="I51" i="73"/>
  <c r="K51" i="73"/>
  <c r="B52" i="74" a="1"/>
  <c r="I51" i="74"/>
  <c r="N51" i="74"/>
  <c r="O51" i="74"/>
  <c r="L51" i="74"/>
  <c r="H51" i="74"/>
  <c r="G51" i="74"/>
  <c r="K51" i="74"/>
  <c r="Q51" i="74"/>
  <c r="M51" i="74"/>
  <c r="J51" i="74"/>
  <c r="P51" i="74"/>
  <c r="I51" i="75"/>
  <c r="L51" i="75"/>
  <c r="N51" i="75"/>
  <c r="K51" i="75"/>
  <c r="H51" i="75"/>
  <c r="P51" i="75"/>
  <c r="M51" i="75"/>
  <c r="Q51" i="75"/>
  <c r="J51" i="75"/>
  <c r="B52" i="75" a="1"/>
  <c r="G51" i="75"/>
  <c r="O51" i="75"/>
  <c r="R109" i="75"/>
  <c r="A110" i="75"/>
  <c r="A111" i="74"/>
  <c r="R110" i="74"/>
  <c r="A109" i="73"/>
  <c r="R108" i="73"/>
  <c r="K51" i="32"/>
  <c r="P51" i="32"/>
  <c r="M51" i="32"/>
  <c r="L51" i="32"/>
  <c r="H51" i="32"/>
  <c r="G51" i="32"/>
  <c r="B52" i="32" a="1"/>
  <c r="N51" i="32"/>
  <c r="I51" i="32"/>
  <c r="Q51" i="32"/>
  <c r="J51" i="32"/>
  <c r="O51" i="32"/>
  <c r="B73" i="12"/>
  <c r="A72" i="12"/>
  <c r="E52" i="73" l="1"/>
  <c r="B52" i="73"/>
  <c r="F52" i="73"/>
  <c r="C52" i="73"/>
  <c r="D52" i="73"/>
  <c r="B52" i="75"/>
  <c r="F52" i="75"/>
  <c r="D52" i="75"/>
  <c r="E52" i="75"/>
  <c r="C52" i="75"/>
  <c r="B52" i="74"/>
  <c r="F52" i="74"/>
  <c r="E52" i="74"/>
  <c r="D52" i="74"/>
  <c r="C52" i="74"/>
  <c r="A111" i="75"/>
  <c r="R110" i="75"/>
  <c r="R111" i="74"/>
  <c r="A112" i="74"/>
  <c r="R109" i="73"/>
  <c r="A110" i="73"/>
  <c r="C52" i="32"/>
  <c r="E52" i="32"/>
  <c r="B52" i="32"/>
  <c r="F52" i="32"/>
  <c r="D52" i="32"/>
  <c r="A73" i="12"/>
  <c r="B74" i="12"/>
  <c r="L52" i="74" l="1"/>
  <c r="P52" i="74"/>
  <c r="K52" i="74"/>
  <c r="J52" i="74"/>
  <c r="O52" i="74"/>
  <c r="H52" i="74"/>
  <c r="Q52" i="74"/>
  <c r="N52" i="74"/>
  <c r="G52" i="74"/>
  <c r="B53" i="74" a="1"/>
  <c r="I52" i="74"/>
  <c r="M52" i="74"/>
  <c r="L52" i="75"/>
  <c r="N52" i="75"/>
  <c r="G52" i="75"/>
  <c r="P52" i="75"/>
  <c r="K52" i="75"/>
  <c r="Q52" i="75"/>
  <c r="H52" i="75"/>
  <c r="B53" i="75" a="1"/>
  <c r="M52" i="75"/>
  <c r="J52" i="75"/>
  <c r="I52" i="75"/>
  <c r="O52" i="75"/>
  <c r="I52" i="73"/>
  <c r="B53" i="73" a="1"/>
  <c r="N52" i="73"/>
  <c r="L52" i="73"/>
  <c r="O52" i="73"/>
  <c r="P52" i="73"/>
  <c r="G52" i="73"/>
  <c r="M52" i="73"/>
  <c r="K52" i="73"/>
  <c r="H52" i="73"/>
  <c r="Q52" i="73"/>
  <c r="J52" i="73"/>
  <c r="A112" i="75"/>
  <c r="R111" i="75"/>
  <c r="A113" i="74"/>
  <c r="R112" i="74"/>
  <c r="A111" i="73"/>
  <c r="R110" i="73"/>
  <c r="J52" i="32"/>
  <c r="P52" i="32"/>
  <c r="B53" i="32" a="1"/>
  <c r="O52" i="32"/>
  <c r="K52" i="32"/>
  <c r="G52" i="32"/>
  <c r="M52" i="32"/>
  <c r="I52" i="32"/>
  <c r="Q52" i="32"/>
  <c r="L52" i="32"/>
  <c r="H52" i="32"/>
  <c r="N52" i="32"/>
  <c r="A74" i="12"/>
  <c r="B75" i="12"/>
  <c r="E53" i="75" l="1"/>
  <c r="D53" i="75"/>
  <c r="C53" i="75"/>
  <c r="B53" i="75"/>
  <c r="F53" i="75"/>
  <c r="C53" i="73"/>
  <c r="D53" i="73"/>
  <c r="F53" i="73"/>
  <c r="B53" i="73"/>
  <c r="E53" i="73"/>
  <c r="D53" i="74"/>
  <c r="E53" i="74"/>
  <c r="C53" i="74"/>
  <c r="F53" i="74"/>
  <c r="B53" i="74"/>
  <c r="A113" i="75"/>
  <c r="R112" i="75"/>
  <c r="R113" i="74"/>
  <c r="A114" i="74"/>
  <c r="A112" i="73"/>
  <c r="R111" i="73"/>
  <c r="D53" i="32"/>
  <c r="F53" i="32"/>
  <c r="C53" i="32"/>
  <c r="E53" i="32"/>
  <c r="B53" i="32"/>
  <c r="A75" i="12"/>
  <c r="B76" i="12"/>
  <c r="I53" i="73" l="1"/>
  <c r="G53" i="73"/>
  <c r="Q53" i="73"/>
  <c r="H53" i="73"/>
  <c r="N53" i="73"/>
  <c r="P53" i="73"/>
  <c r="M53" i="73"/>
  <c r="J53" i="73"/>
  <c r="O53" i="73"/>
  <c r="K53" i="73"/>
  <c r="L53" i="73"/>
  <c r="B54" i="73" a="1"/>
  <c r="N53" i="75"/>
  <c r="B54" i="75" a="1"/>
  <c r="I53" i="75"/>
  <c r="M53" i="75"/>
  <c r="L53" i="75"/>
  <c r="P53" i="75"/>
  <c r="O53" i="75"/>
  <c r="K53" i="75"/>
  <c r="H53" i="75"/>
  <c r="G53" i="75"/>
  <c r="Q53" i="75"/>
  <c r="J53" i="75"/>
  <c r="G53" i="74"/>
  <c r="J53" i="74"/>
  <c r="M53" i="74"/>
  <c r="Q53" i="74"/>
  <c r="N53" i="74"/>
  <c r="B54" i="74" a="1"/>
  <c r="I53" i="74"/>
  <c r="L53" i="74"/>
  <c r="H53" i="74"/>
  <c r="O53" i="74"/>
  <c r="K53" i="74"/>
  <c r="P53" i="74"/>
  <c r="A114" i="75"/>
  <c r="R113" i="75"/>
  <c r="A115" i="74"/>
  <c r="R114" i="74"/>
  <c r="A113" i="73"/>
  <c r="R112" i="73"/>
  <c r="M53" i="32"/>
  <c r="B54" i="32" a="1"/>
  <c r="P53" i="32"/>
  <c r="H53" i="32"/>
  <c r="I53" i="32"/>
  <c r="N53" i="32"/>
  <c r="Q53" i="32"/>
  <c r="L53" i="32"/>
  <c r="O53" i="32"/>
  <c r="K53" i="32"/>
  <c r="G53" i="32"/>
  <c r="J53" i="32"/>
  <c r="B77" i="12"/>
  <c r="A76" i="12"/>
  <c r="B54" i="73" l="1"/>
  <c r="F54" i="73"/>
  <c r="C54" i="73"/>
  <c r="D54" i="73"/>
  <c r="E54" i="73"/>
  <c r="E54" i="74"/>
  <c r="F54" i="74"/>
  <c r="B54" i="74"/>
  <c r="D54" i="74"/>
  <c r="C54" i="74"/>
  <c r="B54" i="75"/>
  <c r="C54" i="75"/>
  <c r="D54" i="75"/>
  <c r="F54" i="75"/>
  <c r="E54" i="75"/>
  <c r="A115" i="75"/>
  <c r="R114" i="75"/>
  <c r="A116" i="74"/>
  <c r="R115" i="74"/>
  <c r="A114" i="73"/>
  <c r="R113" i="73"/>
  <c r="C54" i="32"/>
  <c r="D54" i="32"/>
  <c r="E54" i="32"/>
  <c r="B54" i="32"/>
  <c r="F54" i="32"/>
  <c r="A77" i="12"/>
  <c r="B78" i="12"/>
  <c r="K54" i="74" l="1"/>
  <c r="O54" i="74"/>
  <c r="H54" i="74"/>
  <c r="N54" i="74"/>
  <c r="G54" i="74"/>
  <c r="M54" i="74"/>
  <c r="B55" i="74" a="1"/>
  <c r="Q54" i="74"/>
  <c r="J54" i="74"/>
  <c r="L54" i="74"/>
  <c r="P54" i="74"/>
  <c r="I54" i="74"/>
  <c r="P54" i="75"/>
  <c r="Q54" i="75"/>
  <c r="K54" i="75"/>
  <c r="J54" i="75"/>
  <c r="O54" i="75"/>
  <c r="I54" i="75"/>
  <c r="B55" i="75" a="1"/>
  <c r="N54" i="75"/>
  <c r="G54" i="75"/>
  <c r="L54" i="75"/>
  <c r="H54" i="75"/>
  <c r="M54" i="75"/>
  <c r="Q54" i="73"/>
  <c r="M54" i="73"/>
  <c r="J54" i="73"/>
  <c r="K54" i="73"/>
  <c r="H54" i="73"/>
  <c r="I54" i="73"/>
  <c r="O54" i="73"/>
  <c r="N54" i="73"/>
  <c r="P54" i="73"/>
  <c r="B55" i="73" a="1"/>
  <c r="L54" i="73"/>
  <c r="G54" i="73"/>
  <c r="A116" i="75"/>
  <c r="R115" i="75"/>
  <c r="A117" i="74"/>
  <c r="R116" i="74"/>
  <c r="R114" i="73"/>
  <c r="A115" i="73"/>
  <c r="K54" i="32"/>
  <c r="N54" i="32"/>
  <c r="M54" i="32"/>
  <c r="L54" i="32"/>
  <c r="O54" i="32"/>
  <c r="Q54" i="32"/>
  <c r="B55" i="32" a="1"/>
  <c r="P54" i="32"/>
  <c r="G54" i="32"/>
  <c r="J54" i="32"/>
  <c r="I54" i="32"/>
  <c r="H54" i="32"/>
  <c r="B79" i="12"/>
  <c r="A78" i="12"/>
  <c r="F55" i="75" l="1"/>
  <c r="B55" i="75"/>
  <c r="E55" i="75"/>
  <c r="D55" i="75"/>
  <c r="C55" i="75"/>
  <c r="F55" i="74"/>
  <c r="D55" i="74"/>
  <c r="E55" i="74"/>
  <c r="C55" i="74"/>
  <c r="B55" i="74"/>
  <c r="F55" i="73"/>
  <c r="E55" i="73"/>
  <c r="D55" i="73"/>
  <c r="C55" i="73"/>
  <c r="B55" i="73"/>
  <c r="A117" i="75"/>
  <c r="R116" i="75"/>
  <c r="A118" i="74"/>
  <c r="R117" i="74"/>
  <c r="R115" i="73"/>
  <c r="A116" i="73"/>
  <c r="D55" i="32"/>
  <c r="F55" i="32"/>
  <c r="C55" i="32"/>
  <c r="B55" i="32"/>
  <c r="E55" i="32"/>
  <c r="B80" i="12"/>
  <c r="A79" i="12"/>
  <c r="B56" i="73" l="1" a="1"/>
  <c r="O55" i="73"/>
  <c r="N55" i="73"/>
  <c r="I55" i="73"/>
  <c r="P55" i="73"/>
  <c r="K55" i="73"/>
  <c r="L55" i="73"/>
  <c r="J55" i="73"/>
  <c r="H55" i="73"/>
  <c r="Q55" i="73"/>
  <c r="M55" i="73"/>
  <c r="G55" i="73"/>
  <c r="Q55" i="74"/>
  <c r="M55" i="74"/>
  <c r="B56" i="74" a="1"/>
  <c r="I55" i="74"/>
  <c r="L55" i="74"/>
  <c r="O55" i="74"/>
  <c r="P55" i="74"/>
  <c r="J55" i="74"/>
  <c r="N55" i="74"/>
  <c r="K55" i="74"/>
  <c r="H55" i="74"/>
  <c r="G55" i="74"/>
  <c r="I55" i="75"/>
  <c r="B56" i="75" a="1"/>
  <c r="M55" i="75"/>
  <c r="O55" i="75"/>
  <c r="H55" i="75"/>
  <c r="L55" i="75"/>
  <c r="G55" i="75"/>
  <c r="P55" i="75"/>
  <c r="J55" i="75"/>
  <c r="Q55" i="75"/>
  <c r="K55" i="75"/>
  <c r="N55" i="75"/>
  <c r="R117" i="75"/>
  <c r="A118" i="75"/>
  <c r="A119" i="74"/>
  <c r="R118" i="74"/>
  <c r="A117" i="73"/>
  <c r="R116" i="73"/>
  <c r="G55" i="32"/>
  <c r="J55" i="32"/>
  <c r="I55" i="32"/>
  <c r="N55" i="32"/>
  <c r="L55" i="32"/>
  <c r="H55" i="32"/>
  <c r="Q55" i="32"/>
  <c r="M55" i="32"/>
  <c r="P55" i="32"/>
  <c r="B56" i="32" a="1"/>
  <c r="O55" i="32"/>
  <c r="K55" i="32"/>
  <c r="B81" i="12"/>
  <c r="A80" i="12"/>
  <c r="F56" i="74" l="1"/>
  <c r="E56" i="74"/>
  <c r="D56" i="74"/>
  <c r="C56" i="74"/>
  <c r="B56" i="74"/>
  <c r="D56" i="75"/>
  <c r="E56" i="75"/>
  <c r="C56" i="75"/>
  <c r="F56" i="75"/>
  <c r="B56" i="75"/>
  <c r="F56" i="73"/>
  <c r="D56" i="73"/>
  <c r="E56" i="73"/>
  <c r="B56" i="73"/>
  <c r="C56" i="73"/>
  <c r="R118" i="75"/>
  <c r="A119" i="75"/>
  <c r="A120" i="74"/>
  <c r="R119" i="74"/>
  <c r="A118" i="73"/>
  <c r="R117" i="73"/>
  <c r="D56" i="32"/>
  <c r="B56" i="32"/>
  <c r="F56" i="32"/>
  <c r="E56" i="32"/>
  <c r="C56" i="32"/>
  <c r="A81" i="12"/>
  <c r="B82" i="12"/>
  <c r="P56" i="73" l="1"/>
  <c r="H56" i="73"/>
  <c r="I56" i="73"/>
  <c r="M56" i="73"/>
  <c r="G56" i="73"/>
  <c r="Q56" i="73"/>
  <c r="L56" i="73"/>
  <c r="O56" i="73"/>
  <c r="B57" i="73" a="1"/>
  <c r="J56" i="73"/>
  <c r="K56" i="73"/>
  <c r="N56" i="73"/>
  <c r="N56" i="75"/>
  <c r="P56" i="75"/>
  <c r="O56" i="75"/>
  <c r="B57" i="75" a="1"/>
  <c r="M56" i="75"/>
  <c r="H56" i="75"/>
  <c r="L56" i="75"/>
  <c r="J56" i="75"/>
  <c r="G56" i="75"/>
  <c r="K56" i="75"/>
  <c r="I56" i="75"/>
  <c r="Q56" i="75"/>
  <c r="P56" i="74"/>
  <c r="B57" i="74" a="1"/>
  <c r="L56" i="74"/>
  <c r="K56" i="74"/>
  <c r="G56" i="74"/>
  <c r="N56" i="74"/>
  <c r="I56" i="74"/>
  <c r="O56" i="74"/>
  <c r="M56" i="74"/>
  <c r="Q56" i="74"/>
  <c r="H56" i="74"/>
  <c r="J56" i="74"/>
  <c r="A120" i="75"/>
  <c r="R119" i="75"/>
  <c r="A121" i="74"/>
  <c r="R121" i="74" s="1"/>
  <c r="R120" i="74"/>
  <c r="A119" i="73"/>
  <c r="R118" i="73"/>
  <c r="G56" i="32"/>
  <c r="P56" i="32"/>
  <c r="B57" i="32" a="1"/>
  <c r="M56" i="32"/>
  <c r="L56" i="32"/>
  <c r="O56" i="32"/>
  <c r="N56" i="32"/>
  <c r="Q56" i="32"/>
  <c r="K56" i="32"/>
  <c r="J56" i="32"/>
  <c r="H56" i="32"/>
  <c r="I56" i="32"/>
  <c r="A82" i="12"/>
  <c r="B83" i="12"/>
  <c r="C57" i="75" l="1"/>
  <c r="B57" i="75"/>
  <c r="F57" i="75"/>
  <c r="E57" i="75"/>
  <c r="D57" i="75"/>
  <c r="E57" i="74"/>
  <c r="D57" i="74"/>
  <c r="C57" i="74"/>
  <c r="F57" i="74"/>
  <c r="B57" i="74"/>
  <c r="F57" i="73"/>
  <c r="E57" i="73"/>
  <c r="B57" i="73"/>
  <c r="D57" i="73"/>
  <c r="C57" i="73"/>
  <c r="A121" i="75"/>
  <c r="R120" i="75"/>
  <c r="A120" i="73"/>
  <c r="R119" i="73"/>
  <c r="E57" i="32"/>
  <c r="C57" i="32"/>
  <c r="D57" i="32"/>
  <c r="B57" i="32"/>
  <c r="F57" i="32"/>
  <c r="A83" i="12"/>
  <c r="B84" i="12"/>
  <c r="Q57" i="74" l="1"/>
  <c r="B58" i="74" a="1"/>
  <c r="J57" i="74"/>
  <c r="P57" i="74"/>
  <c r="G57" i="74"/>
  <c r="L57" i="74"/>
  <c r="H57" i="74"/>
  <c r="O57" i="74"/>
  <c r="M57" i="74"/>
  <c r="I57" i="74"/>
  <c r="N57" i="74"/>
  <c r="K57" i="74"/>
  <c r="I57" i="75"/>
  <c r="G57" i="75"/>
  <c r="N57" i="75"/>
  <c r="P57" i="75"/>
  <c r="K57" i="75"/>
  <c r="M57" i="75"/>
  <c r="H57" i="75"/>
  <c r="B58" i="75" a="1"/>
  <c r="J57" i="75"/>
  <c r="Q57" i="75"/>
  <c r="O57" i="75"/>
  <c r="L57" i="75"/>
  <c r="O57" i="73"/>
  <c r="Q57" i="73"/>
  <c r="M57" i="73"/>
  <c r="J57" i="73"/>
  <c r="N57" i="73"/>
  <c r="P57" i="73"/>
  <c r="L57" i="73"/>
  <c r="K57" i="73"/>
  <c r="H57" i="73"/>
  <c r="I57" i="73"/>
  <c r="G57" i="73"/>
  <c r="B58" i="73" a="1"/>
  <c r="R121" i="75"/>
  <c r="A121" i="73"/>
  <c r="R121" i="73" s="1"/>
  <c r="R120" i="73"/>
  <c r="G57" i="32"/>
  <c r="J57" i="32"/>
  <c r="K57" i="32"/>
  <c r="N57" i="32"/>
  <c r="M57" i="32"/>
  <c r="I57" i="32"/>
  <c r="Q57" i="32"/>
  <c r="P57" i="32"/>
  <c r="B58" i="32" a="1"/>
  <c r="L57" i="32"/>
  <c r="H57" i="32"/>
  <c r="O57" i="32"/>
  <c r="B85" i="12"/>
  <c r="A84" i="12"/>
  <c r="D58" i="73" l="1"/>
  <c r="F58" i="73"/>
  <c r="B58" i="73"/>
  <c r="C58" i="73"/>
  <c r="E58" i="73"/>
  <c r="F58" i="75"/>
  <c r="B58" i="75"/>
  <c r="E58" i="75"/>
  <c r="D58" i="75"/>
  <c r="C58" i="75"/>
  <c r="F58" i="74"/>
  <c r="D58" i="74"/>
  <c r="C58" i="74"/>
  <c r="E58" i="74"/>
  <c r="B58" i="74"/>
  <c r="F58" i="32"/>
  <c r="E58" i="32"/>
  <c r="C58" i="32"/>
  <c r="B58" i="32"/>
  <c r="D58" i="32"/>
  <c r="A85" i="12"/>
  <c r="B86" i="12"/>
  <c r="P58" i="74" l="1"/>
  <c r="B59" i="74" a="1"/>
  <c r="I58" i="74"/>
  <c r="M58" i="74"/>
  <c r="G58" i="74"/>
  <c r="L58" i="74"/>
  <c r="Q58" i="74"/>
  <c r="O58" i="74"/>
  <c r="K58" i="74"/>
  <c r="H58" i="74"/>
  <c r="N58" i="74"/>
  <c r="J58" i="74"/>
  <c r="M58" i="75"/>
  <c r="H58" i="75"/>
  <c r="G58" i="75"/>
  <c r="B59" i="75" a="1"/>
  <c r="Q58" i="75"/>
  <c r="O58" i="75"/>
  <c r="L58" i="75"/>
  <c r="I58" i="75"/>
  <c r="K58" i="75"/>
  <c r="N58" i="75"/>
  <c r="P58" i="75"/>
  <c r="J58" i="75"/>
  <c r="K58" i="73"/>
  <c r="J58" i="73"/>
  <c r="H58" i="73"/>
  <c r="O58" i="73"/>
  <c r="I58" i="73"/>
  <c r="Q58" i="73"/>
  <c r="G58" i="73"/>
  <c r="N58" i="73"/>
  <c r="P58" i="73"/>
  <c r="B59" i="73" a="1"/>
  <c r="M58" i="73"/>
  <c r="L58" i="73"/>
  <c r="J58" i="32"/>
  <c r="P58" i="32"/>
  <c r="B59" i="32" a="1"/>
  <c r="O58" i="32"/>
  <c r="N58" i="32"/>
  <c r="M58" i="32"/>
  <c r="I58" i="32"/>
  <c r="Q58" i="32"/>
  <c r="L58" i="32"/>
  <c r="H58" i="32"/>
  <c r="K58" i="32"/>
  <c r="G58" i="32"/>
  <c r="A86" i="12"/>
  <c r="B87" i="12"/>
  <c r="C59" i="75" l="1"/>
  <c r="D59" i="75"/>
  <c r="B59" i="75"/>
  <c r="E59" i="75"/>
  <c r="F59" i="75"/>
  <c r="C59" i="73"/>
  <c r="F59" i="73"/>
  <c r="D59" i="73"/>
  <c r="B59" i="73"/>
  <c r="E59" i="73"/>
  <c r="D59" i="74"/>
  <c r="B59" i="74"/>
  <c r="C59" i="74"/>
  <c r="F59" i="74"/>
  <c r="E59" i="74"/>
  <c r="F59" i="32"/>
  <c r="D59" i="32"/>
  <c r="B59" i="32"/>
  <c r="E59" i="32"/>
  <c r="C59" i="32"/>
  <c r="B88" i="12"/>
  <c r="A87" i="12"/>
  <c r="Q59" i="73" l="1"/>
  <c r="I59" i="73"/>
  <c r="K59" i="73"/>
  <c r="N59" i="73"/>
  <c r="G59" i="73"/>
  <c r="B60" i="73" a="1"/>
  <c r="H59" i="73"/>
  <c r="P59" i="73"/>
  <c r="O59" i="73"/>
  <c r="M59" i="73"/>
  <c r="L59" i="73"/>
  <c r="J59" i="73"/>
  <c r="P59" i="74"/>
  <c r="M59" i="74"/>
  <c r="I59" i="74"/>
  <c r="G59" i="74"/>
  <c r="B60" i="74" a="1"/>
  <c r="H59" i="74"/>
  <c r="O59" i="74"/>
  <c r="Q59" i="74"/>
  <c r="K59" i="74"/>
  <c r="J59" i="74"/>
  <c r="N59" i="74"/>
  <c r="L59" i="74"/>
  <c r="J59" i="75"/>
  <c r="P59" i="75"/>
  <c r="G59" i="75"/>
  <c r="M59" i="75"/>
  <c r="I59" i="75"/>
  <c r="O59" i="75"/>
  <c r="B60" i="75" a="1"/>
  <c r="N59" i="75"/>
  <c r="L59" i="75"/>
  <c r="K59" i="75"/>
  <c r="Q59" i="75"/>
  <c r="H59" i="75"/>
  <c r="M59" i="32"/>
  <c r="P59" i="32"/>
  <c r="O59" i="32"/>
  <c r="I59" i="32"/>
  <c r="L59" i="32"/>
  <c r="Q59" i="32"/>
  <c r="B60" i="32" a="1"/>
  <c r="H59" i="32"/>
  <c r="K59" i="32"/>
  <c r="G59" i="32"/>
  <c r="N59" i="32"/>
  <c r="J59" i="32"/>
  <c r="B89" i="12"/>
  <c r="A88" i="12"/>
  <c r="B60" i="75" l="1"/>
  <c r="C60" i="75"/>
  <c r="D60" i="75"/>
  <c r="E60" i="75"/>
  <c r="F60" i="75"/>
  <c r="E60" i="73"/>
  <c r="F60" i="73"/>
  <c r="D60" i="73"/>
  <c r="B60" i="73"/>
  <c r="C60" i="73"/>
  <c r="E60" i="74"/>
  <c r="D60" i="74"/>
  <c r="C60" i="74"/>
  <c r="F60" i="74"/>
  <c r="B60" i="74"/>
  <c r="C60" i="32"/>
  <c r="E60" i="32"/>
  <c r="F60" i="32"/>
  <c r="B60" i="32"/>
  <c r="D60" i="32"/>
  <c r="A89" i="12"/>
  <c r="B90" i="12"/>
  <c r="I60" i="73" l="1"/>
  <c r="M60" i="73"/>
  <c r="N60" i="73"/>
  <c r="J60" i="73"/>
  <c r="L60" i="73"/>
  <c r="K60" i="73"/>
  <c r="P60" i="73"/>
  <c r="H60" i="73"/>
  <c r="B61" i="73" a="1"/>
  <c r="Q60" i="73"/>
  <c r="G60" i="73"/>
  <c r="O60" i="73"/>
  <c r="I60" i="75"/>
  <c r="P60" i="75"/>
  <c r="L60" i="75"/>
  <c r="J60" i="75"/>
  <c r="Q60" i="75"/>
  <c r="O60" i="75"/>
  <c r="B61" i="75" a="1"/>
  <c r="H60" i="75"/>
  <c r="N60" i="75"/>
  <c r="K60" i="75"/>
  <c r="M60" i="75"/>
  <c r="G60" i="75"/>
  <c r="N60" i="74"/>
  <c r="Q60" i="74"/>
  <c r="I60" i="74"/>
  <c r="O60" i="74"/>
  <c r="M60" i="74"/>
  <c r="K60" i="74"/>
  <c r="G60" i="74"/>
  <c r="L60" i="74"/>
  <c r="J60" i="74"/>
  <c r="P60" i="74"/>
  <c r="B61" i="74" a="1"/>
  <c r="H60" i="74"/>
  <c r="H60" i="32"/>
  <c r="Q60" i="32"/>
  <c r="G60" i="32"/>
  <c r="J60" i="32"/>
  <c r="O60" i="32"/>
  <c r="K60" i="32"/>
  <c r="M60" i="32"/>
  <c r="P60" i="32"/>
  <c r="B61" i="32" a="1"/>
  <c r="N60" i="32"/>
  <c r="I60" i="32"/>
  <c r="L60" i="32"/>
  <c r="A90" i="12"/>
  <c r="B91" i="12"/>
  <c r="F61" i="74" l="1"/>
  <c r="E61" i="74"/>
  <c r="C61" i="74"/>
  <c r="D61" i="74"/>
  <c r="B61" i="74"/>
  <c r="C61" i="75"/>
  <c r="B61" i="75"/>
  <c r="D61" i="75"/>
  <c r="F61" i="75"/>
  <c r="E61" i="75"/>
  <c r="F61" i="73"/>
  <c r="E61" i="73"/>
  <c r="C61" i="73"/>
  <c r="B61" i="73"/>
  <c r="D61" i="73"/>
  <c r="B61" i="32"/>
  <c r="E61" i="32"/>
  <c r="C61" i="32"/>
  <c r="D61" i="32"/>
  <c r="F61" i="32"/>
  <c r="A91" i="12"/>
  <c r="B92" i="12"/>
  <c r="G61" i="75" l="1"/>
  <c r="H61" i="75"/>
  <c r="M61" i="75"/>
  <c r="J61" i="75"/>
  <c r="L61" i="75"/>
  <c r="K61" i="75"/>
  <c r="B62" i="75" a="1"/>
  <c r="I61" i="75"/>
  <c r="P61" i="75"/>
  <c r="O61" i="75"/>
  <c r="Q61" i="75"/>
  <c r="N61" i="75"/>
  <c r="B62" i="73" a="1"/>
  <c r="P61" i="73"/>
  <c r="K61" i="73"/>
  <c r="Q61" i="73"/>
  <c r="H61" i="73"/>
  <c r="J61" i="73"/>
  <c r="G61" i="73"/>
  <c r="N61" i="73"/>
  <c r="L61" i="73"/>
  <c r="O61" i="73"/>
  <c r="I61" i="73"/>
  <c r="M61" i="73"/>
  <c r="L61" i="74"/>
  <c r="J61" i="74"/>
  <c r="O61" i="74"/>
  <c r="Q61" i="74"/>
  <c r="H61" i="74"/>
  <c r="N61" i="74"/>
  <c r="G61" i="74"/>
  <c r="P61" i="74"/>
  <c r="B62" i="74" a="1"/>
  <c r="M61" i="74"/>
  <c r="I61" i="74"/>
  <c r="K61" i="74"/>
  <c r="K61" i="32"/>
  <c r="B62" i="32" a="1"/>
  <c r="G61" i="32"/>
  <c r="J61" i="32"/>
  <c r="M61" i="32"/>
  <c r="O61" i="32"/>
  <c r="Q61" i="32"/>
  <c r="P61" i="32"/>
  <c r="N61" i="32"/>
  <c r="I61" i="32"/>
  <c r="L61" i="32"/>
  <c r="H61" i="32"/>
  <c r="B93" i="12"/>
  <c r="A92" i="12"/>
  <c r="C62" i="75" l="1"/>
  <c r="E62" i="75"/>
  <c r="D62" i="75"/>
  <c r="F62" i="75"/>
  <c r="B62" i="75"/>
  <c r="D62" i="74"/>
  <c r="C62" i="74"/>
  <c r="B62" i="74"/>
  <c r="E62" i="74"/>
  <c r="F62" i="74"/>
  <c r="D62" i="73"/>
  <c r="C62" i="73"/>
  <c r="E62" i="73"/>
  <c r="F62" i="73"/>
  <c r="B62" i="73"/>
  <c r="E62" i="32"/>
  <c r="B62" i="32"/>
  <c r="D62" i="32"/>
  <c r="F62" i="32"/>
  <c r="C62" i="32"/>
  <c r="A93" i="12"/>
  <c r="B94" i="12"/>
  <c r="B63" i="74" l="1" a="1"/>
  <c r="N62" i="74"/>
  <c r="K62" i="74"/>
  <c r="G62" i="74"/>
  <c r="M62" i="74"/>
  <c r="P62" i="74"/>
  <c r="H62" i="74"/>
  <c r="Q62" i="74"/>
  <c r="L62" i="74"/>
  <c r="O62" i="74"/>
  <c r="I62" i="74"/>
  <c r="J62" i="74"/>
  <c r="K62" i="73"/>
  <c r="L62" i="73"/>
  <c r="N62" i="73"/>
  <c r="Q62" i="73"/>
  <c r="B63" i="73" a="1"/>
  <c r="M62" i="73"/>
  <c r="H62" i="73"/>
  <c r="J62" i="73"/>
  <c r="P62" i="73"/>
  <c r="O62" i="73"/>
  <c r="G62" i="73"/>
  <c r="I62" i="73"/>
  <c r="I62" i="75"/>
  <c r="G62" i="75"/>
  <c r="M62" i="75"/>
  <c r="Q62" i="75"/>
  <c r="K62" i="75"/>
  <c r="J62" i="75"/>
  <c r="B63" i="75" a="1"/>
  <c r="H62" i="75"/>
  <c r="O62" i="75"/>
  <c r="L62" i="75"/>
  <c r="P62" i="75"/>
  <c r="N62" i="75"/>
  <c r="N62" i="32"/>
  <c r="M62" i="32"/>
  <c r="J62" i="32"/>
  <c r="P62" i="32"/>
  <c r="I62" i="32"/>
  <c r="H62" i="32"/>
  <c r="O62" i="32"/>
  <c r="Q62" i="32"/>
  <c r="B63" i="32" a="1"/>
  <c r="L62" i="32"/>
  <c r="K62" i="32"/>
  <c r="G62" i="32"/>
  <c r="B95" i="12"/>
  <c r="A94" i="12"/>
  <c r="C63" i="75" l="1"/>
  <c r="E63" i="75"/>
  <c r="F63" i="75"/>
  <c r="D63" i="75"/>
  <c r="B63" i="75"/>
  <c r="F63" i="73"/>
  <c r="C63" i="73"/>
  <c r="E63" i="73"/>
  <c r="D63" i="73"/>
  <c r="B63" i="73"/>
  <c r="D63" i="74"/>
  <c r="C63" i="74"/>
  <c r="B63" i="74"/>
  <c r="F63" i="74"/>
  <c r="E63" i="74"/>
  <c r="D63" i="32"/>
  <c r="F63" i="32"/>
  <c r="C63" i="32"/>
  <c r="B63" i="32"/>
  <c r="E63" i="32"/>
  <c r="B96" i="12"/>
  <c r="A95" i="12"/>
  <c r="P63" i="73" l="1"/>
  <c r="N63" i="73"/>
  <c r="M63" i="73"/>
  <c r="H63" i="73"/>
  <c r="B64" i="73" a="1"/>
  <c r="L63" i="73"/>
  <c r="I63" i="73"/>
  <c r="Q63" i="73"/>
  <c r="K63" i="73"/>
  <c r="O63" i="73"/>
  <c r="G63" i="73"/>
  <c r="J63" i="73"/>
  <c r="L63" i="74"/>
  <c r="Q63" i="74"/>
  <c r="H63" i="74"/>
  <c r="B64" i="74" a="1"/>
  <c r="G63" i="74"/>
  <c r="P63" i="74"/>
  <c r="N63" i="74"/>
  <c r="K63" i="74"/>
  <c r="O63" i="74"/>
  <c r="M63" i="74"/>
  <c r="J63" i="74"/>
  <c r="I63" i="74"/>
  <c r="H63" i="75"/>
  <c r="B64" i="75" a="1"/>
  <c r="L63" i="75"/>
  <c r="P63" i="75"/>
  <c r="K63" i="75"/>
  <c r="J63" i="75"/>
  <c r="Q63" i="75"/>
  <c r="G63" i="75"/>
  <c r="N63" i="75"/>
  <c r="I63" i="75"/>
  <c r="O63" i="75"/>
  <c r="M63" i="75"/>
  <c r="I63" i="32"/>
  <c r="O63" i="32"/>
  <c r="H63" i="32"/>
  <c r="L63" i="32"/>
  <c r="P63" i="32"/>
  <c r="B64" i="32" a="1"/>
  <c r="G63" i="32"/>
  <c r="N63" i="32"/>
  <c r="M63" i="32"/>
  <c r="Q63" i="32"/>
  <c r="K63" i="32"/>
  <c r="J63" i="32"/>
  <c r="B97" i="12"/>
  <c r="A96" i="12"/>
  <c r="D64" i="74" l="1"/>
  <c r="B64" i="74"/>
  <c r="F64" i="74"/>
  <c r="C64" i="74"/>
  <c r="E64" i="74"/>
  <c r="F64" i="75"/>
  <c r="D64" i="75"/>
  <c r="E64" i="75"/>
  <c r="B64" i="75"/>
  <c r="C64" i="75"/>
  <c r="F64" i="73"/>
  <c r="B64" i="73"/>
  <c r="E64" i="73"/>
  <c r="C64" i="73"/>
  <c r="D64" i="73"/>
  <c r="E64" i="32"/>
  <c r="D64" i="32"/>
  <c r="C64" i="32"/>
  <c r="F64" i="32"/>
  <c r="B64" i="32"/>
  <c r="A97" i="12"/>
  <c r="B98" i="12"/>
  <c r="P64" i="73" l="1"/>
  <c r="O64" i="73"/>
  <c r="G64" i="73"/>
  <c r="B65" i="73" a="1"/>
  <c r="H64" i="73"/>
  <c r="N64" i="73"/>
  <c r="Q64" i="73"/>
  <c r="L64" i="73"/>
  <c r="M64" i="73"/>
  <c r="J64" i="73"/>
  <c r="K64" i="73"/>
  <c r="I64" i="73"/>
  <c r="M64" i="74"/>
  <c r="L64" i="74"/>
  <c r="Q64" i="74"/>
  <c r="H64" i="74"/>
  <c r="B65" i="74" a="1"/>
  <c r="G64" i="74"/>
  <c r="P64" i="74"/>
  <c r="K64" i="74"/>
  <c r="J64" i="74"/>
  <c r="O64" i="74"/>
  <c r="I64" i="74"/>
  <c r="N64" i="74"/>
  <c r="M64" i="75"/>
  <c r="N64" i="75"/>
  <c r="G64" i="75"/>
  <c r="L64" i="75"/>
  <c r="O64" i="75"/>
  <c r="K64" i="75"/>
  <c r="Q64" i="75"/>
  <c r="H64" i="75"/>
  <c r="J64" i="75"/>
  <c r="B65" i="75" a="1"/>
  <c r="P64" i="75"/>
  <c r="I64" i="75"/>
  <c r="H64" i="32"/>
  <c r="O64" i="32"/>
  <c r="K64" i="32"/>
  <c r="P64" i="32"/>
  <c r="G64" i="32"/>
  <c r="J64" i="32"/>
  <c r="M64" i="32"/>
  <c r="Q64" i="32"/>
  <c r="B65" i="32" a="1"/>
  <c r="N64" i="32"/>
  <c r="I64" i="32"/>
  <c r="L64" i="32"/>
  <c r="A98" i="12"/>
  <c r="B99" i="12"/>
  <c r="D65" i="73" l="1"/>
  <c r="E65" i="73"/>
  <c r="B65" i="73"/>
  <c r="C65" i="73"/>
  <c r="F65" i="73"/>
  <c r="B65" i="75"/>
  <c r="F65" i="75"/>
  <c r="E65" i="75"/>
  <c r="D65" i="75"/>
  <c r="C65" i="75"/>
  <c r="E65" i="74"/>
  <c r="D65" i="74"/>
  <c r="C65" i="74"/>
  <c r="F65" i="74"/>
  <c r="B65" i="74"/>
  <c r="B65" i="32"/>
  <c r="C65" i="32"/>
  <c r="F65" i="32"/>
  <c r="E65" i="32"/>
  <c r="D65" i="32"/>
  <c r="A99" i="12"/>
  <c r="B100" i="12"/>
  <c r="L65" i="74" l="1"/>
  <c r="I65" i="74"/>
  <c r="M65" i="74"/>
  <c r="B66" i="74" a="1"/>
  <c r="G65" i="74"/>
  <c r="Q65" i="74"/>
  <c r="P65" i="74"/>
  <c r="K65" i="74"/>
  <c r="O65" i="74"/>
  <c r="H65" i="74"/>
  <c r="J65" i="74"/>
  <c r="N65" i="74"/>
  <c r="J65" i="73"/>
  <c r="Q65" i="73"/>
  <c r="K65" i="73"/>
  <c r="O65" i="73"/>
  <c r="H65" i="73"/>
  <c r="P65" i="73"/>
  <c r="G65" i="73"/>
  <c r="M65" i="73"/>
  <c r="B66" i="73" a="1"/>
  <c r="N65" i="73"/>
  <c r="I65" i="73"/>
  <c r="L65" i="73"/>
  <c r="Q65" i="75"/>
  <c r="K65" i="75"/>
  <c r="N65" i="75"/>
  <c r="J65" i="75"/>
  <c r="P65" i="75"/>
  <c r="I65" i="75"/>
  <c r="B66" i="75" a="1"/>
  <c r="G65" i="75"/>
  <c r="M65" i="75"/>
  <c r="H65" i="75"/>
  <c r="O65" i="75"/>
  <c r="L65" i="75"/>
  <c r="G65" i="32"/>
  <c r="M65" i="32"/>
  <c r="L65" i="32"/>
  <c r="O65" i="32"/>
  <c r="K65" i="32"/>
  <c r="N65" i="32"/>
  <c r="J65" i="32"/>
  <c r="I65" i="32"/>
  <c r="H65" i="32"/>
  <c r="Q65" i="32"/>
  <c r="P65" i="32"/>
  <c r="B66" i="32" a="1"/>
  <c r="B101" i="12"/>
  <c r="A100" i="12"/>
  <c r="B66" i="74" l="1"/>
  <c r="F66" i="74"/>
  <c r="C66" i="74"/>
  <c r="E66" i="74"/>
  <c r="D66" i="74"/>
  <c r="F66" i="75"/>
  <c r="C66" i="75"/>
  <c r="E66" i="75"/>
  <c r="D66" i="75"/>
  <c r="B66" i="75"/>
  <c r="D66" i="73"/>
  <c r="F66" i="73"/>
  <c r="E66" i="73"/>
  <c r="B66" i="73"/>
  <c r="C66" i="73"/>
  <c r="E66" i="32"/>
  <c r="C66" i="32"/>
  <c r="D66" i="32"/>
  <c r="B66" i="32"/>
  <c r="F66" i="32"/>
  <c r="A101" i="12"/>
  <c r="B102" i="12"/>
  <c r="L66" i="73" l="1"/>
  <c r="M66" i="73"/>
  <c r="O66" i="73"/>
  <c r="I66" i="73"/>
  <c r="J66" i="73"/>
  <c r="G66" i="73"/>
  <c r="B67" i="73" a="1"/>
  <c r="Q66" i="73"/>
  <c r="N66" i="73"/>
  <c r="H66" i="73"/>
  <c r="P66" i="73"/>
  <c r="K66" i="73"/>
  <c r="N66" i="75"/>
  <c r="K66" i="75"/>
  <c r="G66" i="75"/>
  <c r="P66" i="75"/>
  <c r="M66" i="75"/>
  <c r="J66" i="75"/>
  <c r="H66" i="75"/>
  <c r="I66" i="75"/>
  <c r="Q66" i="75"/>
  <c r="O66" i="75"/>
  <c r="L66" i="75"/>
  <c r="B67" i="75" a="1"/>
  <c r="B67" i="74" a="1"/>
  <c r="Q66" i="74"/>
  <c r="N66" i="74"/>
  <c r="K66" i="74"/>
  <c r="H66" i="74"/>
  <c r="L66" i="74"/>
  <c r="J66" i="74"/>
  <c r="P66" i="74"/>
  <c r="G66" i="74"/>
  <c r="M66" i="74"/>
  <c r="I66" i="74"/>
  <c r="O66" i="74"/>
  <c r="J66" i="32"/>
  <c r="Q66" i="32"/>
  <c r="B67" i="32" a="1"/>
  <c r="O66" i="32"/>
  <c r="K66" i="32"/>
  <c r="N66" i="32"/>
  <c r="M66" i="32"/>
  <c r="L66" i="32"/>
  <c r="P66" i="32"/>
  <c r="I66" i="32"/>
  <c r="H66" i="32"/>
  <c r="G66" i="32"/>
  <c r="B103" i="12"/>
  <c r="A102" i="12"/>
  <c r="B67" i="73" l="1"/>
  <c r="C67" i="73"/>
  <c r="D67" i="73"/>
  <c r="F67" i="73"/>
  <c r="E67" i="73"/>
  <c r="E67" i="75"/>
  <c r="B67" i="75"/>
  <c r="F67" i="75"/>
  <c r="D67" i="75"/>
  <c r="C67" i="75"/>
  <c r="E67" i="74"/>
  <c r="F67" i="74"/>
  <c r="D67" i="74"/>
  <c r="B67" i="74"/>
  <c r="C67" i="74"/>
  <c r="F67" i="32"/>
  <c r="D67" i="32"/>
  <c r="B67" i="32"/>
  <c r="E67" i="32"/>
  <c r="C67" i="32"/>
  <c r="B104" i="12"/>
  <c r="A103" i="12"/>
  <c r="O67" i="75" l="1"/>
  <c r="H67" i="75"/>
  <c r="G67" i="75"/>
  <c r="N67" i="75"/>
  <c r="K67" i="75"/>
  <c r="P67" i="75"/>
  <c r="J67" i="75"/>
  <c r="L67" i="75"/>
  <c r="B68" i="75" a="1"/>
  <c r="M67" i="75"/>
  <c r="Q67" i="75"/>
  <c r="I67" i="75"/>
  <c r="B68" i="74" a="1"/>
  <c r="N67" i="74"/>
  <c r="K67" i="74"/>
  <c r="P67" i="74"/>
  <c r="M67" i="74"/>
  <c r="G67" i="74"/>
  <c r="I67" i="74"/>
  <c r="L67" i="74"/>
  <c r="J67" i="74"/>
  <c r="Q67" i="74"/>
  <c r="O67" i="74"/>
  <c r="H67" i="74"/>
  <c r="K67" i="73"/>
  <c r="B68" i="73" a="1"/>
  <c r="Q67" i="73"/>
  <c r="J67" i="73"/>
  <c r="L67" i="73"/>
  <c r="H67" i="73"/>
  <c r="I67" i="73"/>
  <c r="N67" i="73"/>
  <c r="P67" i="73"/>
  <c r="O67" i="73"/>
  <c r="G67" i="73"/>
  <c r="M67" i="73"/>
  <c r="I67" i="32"/>
  <c r="P67" i="32"/>
  <c r="B68" i="32" a="1"/>
  <c r="G67" i="32"/>
  <c r="N67" i="32"/>
  <c r="L67" i="32"/>
  <c r="H67" i="32"/>
  <c r="Q67" i="32"/>
  <c r="O67" i="32"/>
  <c r="K67" i="32"/>
  <c r="J67" i="32"/>
  <c r="M67" i="32"/>
  <c r="B105" i="12"/>
  <c r="A104" i="12"/>
  <c r="F68" i="73" l="1"/>
  <c r="C68" i="73"/>
  <c r="D68" i="73"/>
  <c r="E68" i="73"/>
  <c r="B68" i="73"/>
  <c r="E68" i="74"/>
  <c r="D68" i="74"/>
  <c r="B68" i="74"/>
  <c r="F68" i="74"/>
  <c r="C68" i="74"/>
  <c r="D68" i="75"/>
  <c r="C68" i="75"/>
  <c r="B68" i="75"/>
  <c r="F68" i="75"/>
  <c r="E68" i="75"/>
  <c r="E68" i="32"/>
  <c r="C68" i="32"/>
  <c r="F68" i="32"/>
  <c r="B68" i="32"/>
  <c r="D68" i="32"/>
  <c r="A105" i="12"/>
  <c r="B106" i="12"/>
  <c r="P68" i="74" l="1"/>
  <c r="I68" i="74"/>
  <c r="M68" i="74"/>
  <c r="G68" i="74"/>
  <c r="H68" i="74"/>
  <c r="L68" i="74"/>
  <c r="Q68" i="74"/>
  <c r="K68" i="74"/>
  <c r="B69" i="74" a="1"/>
  <c r="O68" i="74"/>
  <c r="J68" i="74"/>
  <c r="N68" i="74"/>
  <c r="N68" i="75"/>
  <c r="G68" i="75"/>
  <c r="Q68" i="75"/>
  <c r="M68" i="75"/>
  <c r="K68" i="75"/>
  <c r="O68" i="75"/>
  <c r="L68" i="75"/>
  <c r="I68" i="75"/>
  <c r="B69" i="75" a="1"/>
  <c r="J68" i="75"/>
  <c r="P68" i="75"/>
  <c r="H68" i="75"/>
  <c r="B69" i="73" a="1"/>
  <c r="L68" i="73"/>
  <c r="Q68" i="73"/>
  <c r="K68" i="73"/>
  <c r="J68" i="73"/>
  <c r="P68" i="73"/>
  <c r="I68" i="73"/>
  <c r="H68" i="73"/>
  <c r="M68" i="73"/>
  <c r="G68" i="73"/>
  <c r="N68" i="73"/>
  <c r="O68" i="73"/>
  <c r="K68" i="32"/>
  <c r="P68" i="32"/>
  <c r="B69" i="32" a="1"/>
  <c r="M68" i="32"/>
  <c r="I68" i="32"/>
  <c r="G68" i="32"/>
  <c r="O68" i="32"/>
  <c r="Q68" i="32"/>
  <c r="N68" i="32"/>
  <c r="J68" i="32"/>
  <c r="H68" i="32"/>
  <c r="L68" i="32"/>
  <c r="A106" i="12"/>
  <c r="B107" i="12"/>
  <c r="E69" i="73" l="1"/>
  <c r="B69" i="73"/>
  <c r="D69" i="73"/>
  <c r="F69" i="73"/>
  <c r="C69" i="73"/>
  <c r="D69" i="75"/>
  <c r="E69" i="75"/>
  <c r="C69" i="75"/>
  <c r="B69" i="75"/>
  <c r="F69" i="75"/>
  <c r="F69" i="74"/>
  <c r="E69" i="74"/>
  <c r="C69" i="74"/>
  <c r="D69" i="74"/>
  <c r="B69" i="74"/>
  <c r="D69" i="32"/>
  <c r="F69" i="32"/>
  <c r="E69" i="32"/>
  <c r="C69" i="32"/>
  <c r="B69" i="32"/>
  <c r="A107" i="12"/>
  <c r="B108" i="12"/>
  <c r="K69" i="74" l="1"/>
  <c r="G69" i="74"/>
  <c r="B70" i="74" a="1"/>
  <c r="J69" i="74"/>
  <c r="P69" i="74"/>
  <c r="I69" i="74"/>
  <c r="L69" i="74"/>
  <c r="N69" i="74"/>
  <c r="O69" i="74"/>
  <c r="H69" i="74"/>
  <c r="M69" i="74"/>
  <c r="Q69" i="74"/>
  <c r="G69" i="73"/>
  <c r="M69" i="73"/>
  <c r="P69" i="73"/>
  <c r="N69" i="73"/>
  <c r="I69" i="73"/>
  <c r="L69" i="73"/>
  <c r="J69" i="73"/>
  <c r="K69" i="73"/>
  <c r="Q69" i="73"/>
  <c r="H69" i="73"/>
  <c r="O69" i="73"/>
  <c r="B70" i="73" a="1"/>
  <c r="K69" i="75"/>
  <c r="P69" i="75"/>
  <c r="N69" i="75"/>
  <c r="J69" i="75"/>
  <c r="I69" i="75"/>
  <c r="H69" i="75"/>
  <c r="M69" i="75"/>
  <c r="Q69" i="75"/>
  <c r="L69" i="75"/>
  <c r="B70" i="75" a="1"/>
  <c r="G69" i="75"/>
  <c r="O69" i="75"/>
  <c r="K69" i="32"/>
  <c r="B70" i="32" a="1"/>
  <c r="I69" i="32"/>
  <c r="H69" i="32"/>
  <c r="O69" i="32"/>
  <c r="G69" i="32"/>
  <c r="N69" i="32"/>
  <c r="M69" i="32"/>
  <c r="L69" i="32"/>
  <c r="Q69" i="32"/>
  <c r="P69" i="32"/>
  <c r="J69" i="32"/>
  <c r="B109" i="12"/>
  <c r="A108" i="12"/>
  <c r="B70" i="74" l="1"/>
  <c r="D70" i="74"/>
  <c r="E70" i="74"/>
  <c r="F70" i="74"/>
  <c r="C70" i="74"/>
  <c r="E70" i="75"/>
  <c r="B70" i="75"/>
  <c r="F70" i="75"/>
  <c r="D70" i="75"/>
  <c r="C70" i="75"/>
  <c r="D70" i="73"/>
  <c r="B70" i="73"/>
  <c r="C70" i="73"/>
  <c r="E70" i="73"/>
  <c r="F70" i="73"/>
  <c r="B70" i="32"/>
  <c r="D70" i="32"/>
  <c r="C70" i="32"/>
  <c r="E70" i="32"/>
  <c r="F70" i="32"/>
  <c r="A109" i="12"/>
  <c r="B110" i="12"/>
  <c r="H70" i="73" l="1"/>
  <c r="J70" i="73"/>
  <c r="N70" i="73"/>
  <c r="G70" i="73"/>
  <c r="Q70" i="73"/>
  <c r="O70" i="73"/>
  <c r="M70" i="73"/>
  <c r="B71" i="73" a="1"/>
  <c r="P70" i="73"/>
  <c r="L70" i="73"/>
  <c r="K70" i="73"/>
  <c r="I70" i="73"/>
  <c r="P70" i="75"/>
  <c r="N70" i="75"/>
  <c r="J70" i="75"/>
  <c r="G70" i="75"/>
  <c r="I70" i="75"/>
  <c r="B71" i="75" a="1"/>
  <c r="Q70" i="75"/>
  <c r="L70" i="75"/>
  <c r="H70" i="75"/>
  <c r="M70" i="75"/>
  <c r="O70" i="75"/>
  <c r="K70" i="75"/>
  <c r="I70" i="74"/>
  <c r="K70" i="74"/>
  <c r="N70" i="74"/>
  <c r="J70" i="74"/>
  <c r="H70" i="74"/>
  <c r="M70" i="74"/>
  <c r="B71" i="74" a="1"/>
  <c r="G70" i="74"/>
  <c r="Q70" i="74"/>
  <c r="L70" i="74"/>
  <c r="P70" i="74"/>
  <c r="O70" i="74"/>
  <c r="L70" i="32"/>
  <c r="M70" i="32"/>
  <c r="B71" i="32" a="1"/>
  <c r="K70" i="32"/>
  <c r="J70" i="32"/>
  <c r="H70" i="32"/>
  <c r="O70" i="32"/>
  <c r="P70" i="32"/>
  <c r="Q70" i="32"/>
  <c r="G70" i="32"/>
  <c r="N70" i="32"/>
  <c r="I70" i="32"/>
  <c r="B111" i="12"/>
  <c r="A110" i="12"/>
  <c r="F71" i="73" l="1"/>
  <c r="E71" i="73"/>
  <c r="B71" i="73"/>
  <c r="D71" i="73"/>
  <c r="C71" i="73"/>
  <c r="F71" i="74"/>
  <c r="B71" i="74"/>
  <c r="E71" i="74"/>
  <c r="D71" i="74"/>
  <c r="C71" i="74"/>
  <c r="F71" i="75"/>
  <c r="E71" i="75"/>
  <c r="D71" i="75"/>
  <c r="B71" i="75"/>
  <c r="C71" i="75"/>
  <c r="C71" i="32"/>
  <c r="B71" i="32"/>
  <c r="E71" i="32"/>
  <c r="F71" i="32"/>
  <c r="D71" i="32"/>
  <c r="B112" i="12"/>
  <c r="A111" i="12"/>
  <c r="N71" i="74" l="1"/>
  <c r="M71" i="74"/>
  <c r="J71" i="74"/>
  <c r="Q71" i="74"/>
  <c r="B72" i="74" a="1"/>
  <c r="I71" i="74"/>
  <c r="O71" i="74"/>
  <c r="H71" i="74"/>
  <c r="K71" i="74"/>
  <c r="G71" i="74"/>
  <c r="P71" i="74"/>
  <c r="L71" i="74"/>
  <c r="N71" i="73"/>
  <c r="K71" i="73"/>
  <c r="Q71" i="73"/>
  <c r="J71" i="73"/>
  <c r="P71" i="73"/>
  <c r="G71" i="73"/>
  <c r="I71" i="73"/>
  <c r="H71" i="73"/>
  <c r="M71" i="73"/>
  <c r="O71" i="73"/>
  <c r="L71" i="73"/>
  <c r="B72" i="73" a="1"/>
  <c r="P71" i="75"/>
  <c r="H71" i="75"/>
  <c r="K71" i="75"/>
  <c r="I71" i="75"/>
  <c r="Q71" i="75"/>
  <c r="B72" i="75" a="1"/>
  <c r="N71" i="75"/>
  <c r="J71" i="75"/>
  <c r="G71" i="75"/>
  <c r="M71" i="75"/>
  <c r="O71" i="75"/>
  <c r="L71" i="75"/>
  <c r="B72" i="32" a="1"/>
  <c r="L71" i="32"/>
  <c r="K71" i="32"/>
  <c r="N71" i="32"/>
  <c r="O71" i="32"/>
  <c r="H71" i="32"/>
  <c r="P71" i="32"/>
  <c r="J71" i="32"/>
  <c r="I71" i="32"/>
  <c r="Q71" i="32"/>
  <c r="G71" i="32"/>
  <c r="M71" i="32"/>
  <c r="B113" i="12"/>
  <c r="A112" i="12"/>
  <c r="C72" i="73" l="1"/>
  <c r="B72" i="73"/>
  <c r="E72" i="73"/>
  <c r="D72" i="73"/>
  <c r="F72" i="73"/>
  <c r="B72" i="75"/>
  <c r="C72" i="75"/>
  <c r="D72" i="75"/>
  <c r="E72" i="75"/>
  <c r="F72" i="75"/>
  <c r="D72" i="74"/>
  <c r="B72" i="74"/>
  <c r="C72" i="74"/>
  <c r="F72" i="74"/>
  <c r="E72" i="74"/>
  <c r="D72" i="32"/>
  <c r="B72" i="32"/>
  <c r="E72" i="32"/>
  <c r="C72" i="32"/>
  <c r="F72" i="32"/>
  <c r="A113" i="12"/>
  <c r="B114" i="12"/>
  <c r="K72" i="74" l="1"/>
  <c r="I72" i="74"/>
  <c r="P72" i="74"/>
  <c r="H72" i="74"/>
  <c r="G72" i="74"/>
  <c r="N72" i="74"/>
  <c r="B73" i="74" a="1"/>
  <c r="M72" i="74"/>
  <c r="Q72" i="74"/>
  <c r="L72" i="74"/>
  <c r="J72" i="74"/>
  <c r="O72" i="74"/>
  <c r="N72" i="75"/>
  <c r="H72" i="75"/>
  <c r="M72" i="75"/>
  <c r="B73" i="75" a="1"/>
  <c r="L72" i="75"/>
  <c r="K72" i="75"/>
  <c r="O72" i="75"/>
  <c r="J72" i="75"/>
  <c r="Q72" i="75"/>
  <c r="G72" i="75"/>
  <c r="I72" i="75"/>
  <c r="P72" i="75"/>
  <c r="H72" i="73"/>
  <c r="G72" i="73"/>
  <c r="Q72" i="73"/>
  <c r="O72" i="73"/>
  <c r="I72" i="73"/>
  <c r="P72" i="73"/>
  <c r="J72" i="73"/>
  <c r="L72" i="73"/>
  <c r="N72" i="73"/>
  <c r="M72" i="73"/>
  <c r="K72" i="73"/>
  <c r="B73" i="73" a="1"/>
  <c r="B73" i="32" a="1"/>
  <c r="O72" i="32"/>
  <c r="J72" i="32"/>
  <c r="M72" i="32"/>
  <c r="I72" i="32"/>
  <c r="L72" i="32"/>
  <c r="N72" i="32"/>
  <c r="K72" i="32"/>
  <c r="G72" i="32"/>
  <c r="P72" i="32"/>
  <c r="Q72" i="32"/>
  <c r="H72" i="32"/>
  <c r="A114" i="12"/>
  <c r="B115" i="12"/>
  <c r="B73" i="73" l="1"/>
  <c r="D73" i="73"/>
  <c r="E73" i="73"/>
  <c r="C73" i="73"/>
  <c r="F73" i="73"/>
  <c r="D73" i="75"/>
  <c r="B73" i="75"/>
  <c r="F73" i="75"/>
  <c r="E73" i="75"/>
  <c r="C73" i="75"/>
  <c r="B73" i="74"/>
  <c r="C73" i="74"/>
  <c r="E73" i="74"/>
  <c r="F73" i="74"/>
  <c r="D73" i="74"/>
  <c r="B73" i="32"/>
  <c r="F73" i="32"/>
  <c r="D73" i="32"/>
  <c r="C73" i="32"/>
  <c r="E73" i="32"/>
  <c r="A115" i="12"/>
  <c r="B116" i="12"/>
  <c r="G73" i="73" l="1"/>
  <c r="H73" i="73"/>
  <c r="Q73" i="73"/>
  <c r="B74" i="73" a="1"/>
  <c r="K73" i="73"/>
  <c r="O73" i="73"/>
  <c r="I73" i="73"/>
  <c r="L73" i="73"/>
  <c r="N73" i="73"/>
  <c r="P73" i="73"/>
  <c r="M73" i="73"/>
  <c r="J73" i="73"/>
  <c r="I73" i="74"/>
  <c r="O73" i="74"/>
  <c r="J73" i="74"/>
  <c r="H73" i="74"/>
  <c r="M73" i="74"/>
  <c r="Q73" i="74"/>
  <c r="L73" i="74"/>
  <c r="P73" i="74"/>
  <c r="N73" i="74"/>
  <c r="G73" i="74"/>
  <c r="B74" i="74" a="1"/>
  <c r="K73" i="74"/>
  <c r="L73" i="75"/>
  <c r="I73" i="75"/>
  <c r="M73" i="75"/>
  <c r="Q73" i="75"/>
  <c r="B74" i="75" a="1"/>
  <c r="N73" i="75"/>
  <c r="O73" i="75"/>
  <c r="H73" i="75"/>
  <c r="K73" i="75"/>
  <c r="G73" i="75"/>
  <c r="J73" i="75"/>
  <c r="P73" i="75"/>
  <c r="M73" i="32"/>
  <c r="J73" i="32"/>
  <c r="B74" i="32" a="1"/>
  <c r="G73" i="32"/>
  <c r="I73" i="32"/>
  <c r="L73" i="32"/>
  <c r="H73" i="32"/>
  <c r="K73" i="32"/>
  <c r="Q73" i="32"/>
  <c r="P73" i="32"/>
  <c r="O73" i="32"/>
  <c r="N73" i="32"/>
  <c r="B117" i="12"/>
  <c r="A116" i="12"/>
  <c r="D74" i="75" l="1"/>
  <c r="E74" i="75"/>
  <c r="B74" i="75"/>
  <c r="F74" i="75"/>
  <c r="C74" i="75"/>
  <c r="F74" i="73"/>
  <c r="D74" i="73"/>
  <c r="B74" i="73"/>
  <c r="E74" i="73"/>
  <c r="C74" i="73"/>
  <c r="C74" i="74"/>
  <c r="E74" i="74"/>
  <c r="B74" i="74"/>
  <c r="F74" i="74"/>
  <c r="D74" i="74"/>
  <c r="C74" i="32"/>
  <c r="F74" i="32"/>
  <c r="D74" i="32"/>
  <c r="E74" i="32"/>
  <c r="B74" i="32"/>
  <c r="A117" i="12"/>
  <c r="B118" i="12"/>
  <c r="L74" i="73" l="1"/>
  <c r="P74" i="73"/>
  <c r="Q74" i="73"/>
  <c r="I74" i="73"/>
  <c r="K74" i="73"/>
  <c r="O74" i="73"/>
  <c r="N74" i="73"/>
  <c r="G74" i="73"/>
  <c r="M74" i="73"/>
  <c r="J74" i="73"/>
  <c r="H74" i="73"/>
  <c r="B75" i="73" a="1"/>
  <c r="I74" i="75"/>
  <c r="K74" i="75"/>
  <c r="H74" i="75"/>
  <c r="M74" i="75"/>
  <c r="P74" i="75"/>
  <c r="O74" i="75"/>
  <c r="G74" i="75"/>
  <c r="N74" i="75"/>
  <c r="B75" i="75" a="1"/>
  <c r="J74" i="75"/>
  <c r="Q74" i="75"/>
  <c r="L74" i="75"/>
  <c r="M74" i="74"/>
  <c r="O74" i="74"/>
  <c r="Q74" i="74"/>
  <c r="L74" i="74"/>
  <c r="B75" i="74" a="1"/>
  <c r="K74" i="74"/>
  <c r="P74" i="74"/>
  <c r="H74" i="74"/>
  <c r="J74" i="74"/>
  <c r="I74" i="74"/>
  <c r="G74" i="74"/>
  <c r="N74" i="74"/>
  <c r="B75" i="32" a="1"/>
  <c r="M74" i="32"/>
  <c r="H74" i="32"/>
  <c r="P74" i="32"/>
  <c r="K74" i="32"/>
  <c r="N74" i="32"/>
  <c r="J74" i="32"/>
  <c r="L74" i="32"/>
  <c r="I74" i="32"/>
  <c r="O74" i="32"/>
  <c r="G74" i="32"/>
  <c r="Q74" i="32"/>
  <c r="B119" i="12"/>
  <c r="A118" i="12"/>
  <c r="F75" i="73" l="1"/>
  <c r="E75" i="73"/>
  <c r="B75" i="73"/>
  <c r="C75" i="73"/>
  <c r="D75" i="73"/>
  <c r="F75" i="74"/>
  <c r="C75" i="74"/>
  <c r="D75" i="74"/>
  <c r="E75" i="74"/>
  <c r="B75" i="74"/>
  <c r="F75" i="75"/>
  <c r="B75" i="75"/>
  <c r="C75" i="75"/>
  <c r="E75" i="75"/>
  <c r="D75" i="75"/>
  <c r="F75" i="32"/>
  <c r="B75" i="32"/>
  <c r="E75" i="32"/>
  <c r="C75" i="32"/>
  <c r="D75" i="32"/>
  <c r="B120" i="12"/>
  <c r="A119" i="12"/>
  <c r="J75" i="75" l="1"/>
  <c r="O75" i="75"/>
  <c r="M75" i="75"/>
  <c r="I75" i="75"/>
  <c r="L75" i="75"/>
  <c r="B76" i="75" a="1"/>
  <c r="K75" i="75"/>
  <c r="Q75" i="75"/>
  <c r="H75" i="75"/>
  <c r="G75" i="75"/>
  <c r="N75" i="75"/>
  <c r="P75" i="75"/>
  <c r="I75" i="73"/>
  <c r="L75" i="73"/>
  <c r="H75" i="73"/>
  <c r="G75" i="73"/>
  <c r="J75" i="73"/>
  <c r="M75" i="73"/>
  <c r="B76" i="73" a="1"/>
  <c r="N75" i="73"/>
  <c r="K75" i="73"/>
  <c r="P75" i="73"/>
  <c r="O75" i="73"/>
  <c r="Q75" i="73"/>
  <c r="J75" i="74"/>
  <c r="G75" i="74"/>
  <c r="N75" i="74"/>
  <c r="P75" i="74"/>
  <c r="M75" i="74"/>
  <c r="B76" i="74" a="1"/>
  <c r="I75" i="74"/>
  <c r="O75" i="74"/>
  <c r="Q75" i="74"/>
  <c r="L75" i="74"/>
  <c r="K75" i="74"/>
  <c r="H75" i="74"/>
  <c r="O75" i="32"/>
  <c r="H75" i="32"/>
  <c r="G75" i="32"/>
  <c r="N75" i="32"/>
  <c r="J75" i="32"/>
  <c r="I75" i="32"/>
  <c r="K75" i="32"/>
  <c r="B76" i="32" a="1"/>
  <c r="P75" i="32"/>
  <c r="M75" i="32"/>
  <c r="Q75" i="32"/>
  <c r="L75" i="32"/>
  <c r="B121" i="12"/>
  <c r="A120" i="12"/>
  <c r="C76" i="73" l="1"/>
  <c r="E76" i="73"/>
  <c r="B76" i="73"/>
  <c r="F76" i="73"/>
  <c r="D76" i="73"/>
  <c r="B76" i="74"/>
  <c r="C76" i="74"/>
  <c r="D76" i="74"/>
  <c r="E76" i="74"/>
  <c r="F76" i="74"/>
  <c r="C76" i="75"/>
  <c r="D76" i="75"/>
  <c r="E76" i="75"/>
  <c r="B76" i="75"/>
  <c r="F76" i="75"/>
  <c r="C76" i="32"/>
  <c r="F76" i="32"/>
  <c r="E76" i="32"/>
  <c r="D76" i="32"/>
  <c r="B76" i="32"/>
  <c r="A121" i="12"/>
  <c r="B122" i="12"/>
  <c r="J76" i="73" l="1"/>
  <c r="I76" i="73"/>
  <c r="Q76" i="73"/>
  <c r="G76" i="73"/>
  <c r="B77" i="73" a="1"/>
  <c r="P76" i="73"/>
  <c r="H76" i="73"/>
  <c r="K76" i="73"/>
  <c r="M76" i="73"/>
  <c r="O76" i="73"/>
  <c r="L76" i="73"/>
  <c r="N76" i="73"/>
  <c r="I76" i="75"/>
  <c r="B77" i="75" a="1"/>
  <c r="P76" i="75"/>
  <c r="O76" i="75"/>
  <c r="L76" i="75"/>
  <c r="G76" i="75"/>
  <c r="M76" i="75"/>
  <c r="J76" i="75"/>
  <c r="N76" i="75"/>
  <c r="Q76" i="75"/>
  <c r="K76" i="75"/>
  <c r="H76" i="75"/>
  <c r="H76" i="74"/>
  <c r="Q76" i="74"/>
  <c r="J76" i="74"/>
  <c r="N76" i="74"/>
  <c r="O76" i="74"/>
  <c r="M76" i="74"/>
  <c r="I76" i="74"/>
  <c r="K76" i="74"/>
  <c r="G76" i="74"/>
  <c r="L76" i="74"/>
  <c r="B77" i="74" a="1"/>
  <c r="P76" i="74"/>
  <c r="N76" i="32"/>
  <c r="G76" i="32"/>
  <c r="B77" i="32" a="1"/>
  <c r="P76" i="32"/>
  <c r="H76" i="32"/>
  <c r="O76" i="32"/>
  <c r="J76" i="32"/>
  <c r="M76" i="32"/>
  <c r="Q76" i="32"/>
  <c r="I76" i="32"/>
  <c r="L76" i="32"/>
  <c r="K76" i="32"/>
  <c r="A122" i="12"/>
  <c r="B123" i="12"/>
  <c r="B77" i="74" l="1"/>
  <c r="E77" i="74"/>
  <c r="C77" i="74"/>
  <c r="D77" i="74"/>
  <c r="F77" i="74"/>
  <c r="B77" i="75"/>
  <c r="E77" i="75"/>
  <c r="F77" i="75"/>
  <c r="D77" i="75"/>
  <c r="C77" i="75"/>
  <c r="D77" i="73"/>
  <c r="E77" i="73"/>
  <c r="B77" i="73"/>
  <c r="C77" i="73"/>
  <c r="F77" i="73"/>
  <c r="F77" i="32"/>
  <c r="C77" i="32"/>
  <c r="B77" i="32"/>
  <c r="E77" i="32"/>
  <c r="D77" i="32"/>
  <c r="A123" i="12"/>
  <c r="B124" i="12"/>
  <c r="H77" i="75" l="1"/>
  <c r="O77" i="75"/>
  <c r="J77" i="75"/>
  <c r="I77" i="75"/>
  <c r="N77" i="75"/>
  <c r="G77" i="75"/>
  <c r="L77" i="75"/>
  <c r="B78" i="75" a="1"/>
  <c r="M77" i="75"/>
  <c r="Q77" i="75"/>
  <c r="P77" i="75"/>
  <c r="K77" i="75"/>
  <c r="O77" i="73"/>
  <c r="Q77" i="73"/>
  <c r="N77" i="73"/>
  <c r="P77" i="73"/>
  <c r="I77" i="73"/>
  <c r="B78" i="73" a="1"/>
  <c r="G77" i="73"/>
  <c r="L77" i="73"/>
  <c r="J77" i="73"/>
  <c r="M77" i="73"/>
  <c r="H77" i="73"/>
  <c r="K77" i="73"/>
  <c r="B78" i="74" a="1"/>
  <c r="I77" i="74"/>
  <c r="H77" i="74"/>
  <c r="M77" i="74"/>
  <c r="L77" i="74"/>
  <c r="N77" i="74"/>
  <c r="P77" i="74"/>
  <c r="J77" i="74"/>
  <c r="Q77" i="74"/>
  <c r="K77" i="74"/>
  <c r="O77" i="74"/>
  <c r="G77" i="74"/>
  <c r="B78" i="32" a="1"/>
  <c r="J77" i="32"/>
  <c r="M77" i="32"/>
  <c r="N77" i="32"/>
  <c r="P77" i="32"/>
  <c r="O77" i="32"/>
  <c r="Q77" i="32"/>
  <c r="I77" i="32"/>
  <c r="L77" i="32"/>
  <c r="H77" i="32"/>
  <c r="G77" i="32"/>
  <c r="K77" i="32"/>
  <c r="B125" i="12"/>
  <c r="A124" i="12"/>
  <c r="E78" i="75" l="1"/>
  <c r="C78" i="75"/>
  <c r="F78" i="75"/>
  <c r="D78" i="75"/>
  <c r="B78" i="75"/>
  <c r="B78" i="73"/>
  <c r="C78" i="73"/>
  <c r="D78" i="73"/>
  <c r="E78" i="73"/>
  <c r="F78" i="73"/>
  <c r="D78" i="74"/>
  <c r="B78" i="74"/>
  <c r="C78" i="74"/>
  <c r="F78" i="74"/>
  <c r="E78" i="74"/>
  <c r="B78" i="32"/>
  <c r="E78" i="32"/>
  <c r="F78" i="32"/>
  <c r="D78" i="32"/>
  <c r="C78" i="32"/>
  <c r="A125" i="12"/>
  <c r="B126" i="12"/>
  <c r="Q78" i="75" l="1"/>
  <c r="B79" i="75" a="1"/>
  <c r="O78" i="75"/>
  <c r="H78" i="75"/>
  <c r="G78" i="75"/>
  <c r="N78" i="75"/>
  <c r="P78" i="75"/>
  <c r="J78" i="75"/>
  <c r="L78" i="75"/>
  <c r="K78" i="75"/>
  <c r="M78" i="75"/>
  <c r="I78" i="75"/>
  <c r="Q78" i="74"/>
  <c r="L78" i="74"/>
  <c r="N78" i="74"/>
  <c r="H78" i="74"/>
  <c r="I78" i="74"/>
  <c r="G78" i="74"/>
  <c r="K78" i="74"/>
  <c r="B79" i="74" a="1"/>
  <c r="P78" i="74"/>
  <c r="M78" i="74"/>
  <c r="J78" i="74"/>
  <c r="O78" i="74"/>
  <c r="H78" i="73"/>
  <c r="Q78" i="73"/>
  <c r="K78" i="73"/>
  <c r="G78" i="73"/>
  <c r="I78" i="73"/>
  <c r="N78" i="73"/>
  <c r="O78" i="73"/>
  <c r="P78" i="73"/>
  <c r="J78" i="73"/>
  <c r="B79" i="73" a="1"/>
  <c r="M78" i="73"/>
  <c r="L78" i="73"/>
  <c r="B79" i="32" a="1"/>
  <c r="M78" i="32"/>
  <c r="I78" i="32"/>
  <c r="Q78" i="32"/>
  <c r="G78" i="32"/>
  <c r="J78" i="32"/>
  <c r="L78" i="32"/>
  <c r="N78" i="32"/>
  <c r="P78" i="32"/>
  <c r="H78" i="32"/>
  <c r="O78" i="32"/>
  <c r="K78" i="32"/>
  <c r="B127" i="12"/>
  <c r="A126" i="12"/>
  <c r="B79" i="74" l="1"/>
  <c r="F79" i="74"/>
  <c r="E79" i="74"/>
  <c r="D79" i="74"/>
  <c r="C79" i="74"/>
  <c r="C79" i="73"/>
  <c r="F79" i="73"/>
  <c r="D79" i="73"/>
  <c r="E79" i="73"/>
  <c r="B79" i="73"/>
  <c r="B79" i="75"/>
  <c r="D79" i="75"/>
  <c r="C79" i="75"/>
  <c r="F79" i="75"/>
  <c r="E79" i="75"/>
  <c r="F79" i="32"/>
  <c r="B79" i="32"/>
  <c r="E79" i="32"/>
  <c r="C79" i="32"/>
  <c r="D79" i="32"/>
  <c r="B128" i="12"/>
  <c r="A127" i="12"/>
  <c r="P79" i="75" l="1"/>
  <c r="M79" i="75"/>
  <c r="H79" i="75"/>
  <c r="B80" i="75" a="1"/>
  <c r="G79" i="75"/>
  <c r="L79" i="75"/>
  <c r="K79" i="75"/>
  <c r="I79" i="75"/>
  <c r="Q79" i="75"/>
  <c r="O79" i="75"/>
  <c r="J79" i="75"/>
  <c r="N79" i="75"/>
  <c r="N79" i="73"/>
  <c r="P79" i="73"/>
  <c r="B80" i="73" a="1"/>
  <c r="L79" i="73"/>
  <c r="H79" i="73"/>
  <c r="I79" i="73"/>
  <c r="G79" i="73"/>
  <c r="J79" i="73"/>
  <c r="Q79" i="73"/>
  <c r="K79" i="73"/>
  <c r="O79" i="73"/>
  <c r="M79" i="73"/>
  <c r="O79" i="74"/>
  <c r="M79" i="74"/>
  <c r="I79" i="74"/>
  <c r="J79" i="74"/>
  <c r="G79" i="74"/>
  <c r="P79" i="74"/>
  <c r="H79" i="74"/>
  <c r="K79" i="74"/>
  <c r="N79" i="74"/>
  <c r="L79" i="74"/>
  <c r="B80" i="74" a="1"/>
  <c r="Q79" i="74"/>
  <c r="O79" i="32"/>
  <c r="L79" i="32"/>
  <c r="G79" i="32"/>
  <c r="N79" i="32"/>
  <c r="H79" i="32"/>
  <c r="K79" i="32"/>
  <c r="B80" i="32" a="1"/>
  <c r="M79" i="32"/>
  <c r="Q79" i="32"/>
  <c r="P79" i="32"/>
  <c r="J79" i="32"/>
  <c r="I79" i="32"/>
  <c r="B129" i="12"/>
  <c r="A128" i="12"/>
  <c r="F80" i="75" l="1"/>
  <c r="B80" i="75"/>
  <c r="E80" i="75"/>
  <c r="C80" i="75"/>
  <c r="D80" i="75"/>
  <c r="E80" i="74"/>
  <c r="F80" i="74"/>
  <c r="B80" i="74"/>
  <c r="C80" i="74"/>
  <c r="D80" i="74"/>
  <c r="F80" i="73"/>
  <c r="C80" i="73"/>
  <c r="D80" i="73"/>
  <c r="B80" i="73"/>
  <c r="E80" i="73"/>
  <c r="C80" i="32"/>
  <c r="B80" i="32"/>
  <c r="F80" i="32"/>
  <c r="D80" i="32"/>
  <c r="E80" i="32"/>
  <c r="A129" i="12"/>
  <c r="B130" i="12"/>
  <c r="L80" i="74" l="1"/>
  <c r="P80" i="74"/>
  <c r="G80" i="74"/>
  <c r="K80" i="74"/>
  <c r="O80" i="74"/>
  <c r="N80" i="74"/>
  <c r="M80" i="74"/>
  <c r="B81" i="74" a="1"/>
  <c r="J80" i="74"/>
  <c r="I80" i="74"/>
  <c r="Q80" i="74"/>
  <c r="H80" i="74"/>
  <c r="N80" i="73"/>
  <c r="Q80" i="73"/>
  <c r="O80" i="73"/>
  <c r="L80" i="73"/>
  <c r="H80" i="73"/>
  <c r="K80" i="73"/>
  <c r="P80" i="73"/>
  <c r="G80" i="73"/>
  <c r="B81" i="73" a="1"/>
  <c r="J80" i="73"/>
  <c r="I80" i="73"/>
  <c r="M80" i="73"/>
  <c r="G80" i="75"/>
  <c r="H80" i="75"/>
  <c r="P80" i="75"/>
  <c r="Q80" i="75"/>
  <c r="J80" i="75"/>
  <c r="I80" i="75"/>
  <c r="K80" i="75"/>
  <c r="M80" i="75"/>
  <c r="O80" i="75"/>
  <c r="L80" i="75"/>
  <c r="B81" i="75" a="1"/>
  <c r="N80" i="75"/>
  <c r="B81" i="32" a="1"/>
  <c r="K80" i="32"/>
  <c r="J80" i="32"/>
  <c r="P80" i="32"/>
  <c r="I80" i="32"/>
  <c r="N80" i="32"/>
  <c r="G80" i="32"/>
  <c r="M80" i="32"/>
  <c r="L80" i="32"/>
  <c r="Q80" i="32"/>
  <c r="H80" i="32"/>
  <c r="O80" i="32"/>
  <c r="A130" i="12"/>
  <c r="B131" i="12"/>
  <c r="E81" i="74" l="1"/>
  <c r="F81" i="74"/>
  <c r="C81" i="74"/>
  <c r="D81" i="74"/>
  <c r="B81" i="74"/>
  <c r="D81" i="75"/>
  <c r="B81" i="75"/>
  <c r="F81" i="75"/>
  <c r="C81" i="75"/>
  <c r="E81" i="75"/>
  <c r="E81" i="73"/>
  <c r="B81" i="73"/>
  <c r="C81" i="73"/>
  <c r="D81" i="73"/>
  <c r="F81" i="73"/>
  <c r="E81" i="32"/>
  <c r="B81" i="32"/>
  <c r="D81" i="32"/>
  <c r="F81" i="32"/>
  <c r="C81" i="32"/>
  <c r="A131" i="12"/>
  <c r="B132" i="12"/>
  <c r="Q81" i="74" l="1"/>
  <c r="L81" i="74"/>
  <c r="J81" i="74"/>
  <c r="H81" i="74"/>
  <c r="I81" i="74"/>
  <c r="N81" i="74"/>
  <c r="G81" i="74"/>
  <c r="P81" i="74"/>
  <c r="O81" i="74"/>
  <c r="B82" i="74" a="1"/>
  <c r="K81" i="74"/>
  <c r="M81" i="74"/>
  <c r="G81" i="73"/>
  <c r="P81" i="73"/>
  <c r="I81" i="73"/>
  <c r="N81" i="73"/>
  <c r="K81" i="73"/>
  <c r="O81" i="73"/>
  <c r="J81" i="73"/>
  <c r="L81" i="73"/>
  <c r="Q81" i="73"/>
  <c r="B82" i="73" a="1"/>
  <c r="M81" i="73"/>
  <c r="H81" i="73"/>
  <c r="L81" i="75"/>
  <c r="M81" i="75"/>
  <c r="I81" i="75"/>
  <c r="O81" i="75"/>
  <c r="K81" i="75"/>
  <c r="G81" i="75"/>
  <c r="Q81" i="75"/>
  <c r="J81" i="75"/>
  <c r="N81" i="75"/>
  <c r="B82" i="75" a="1"/>
  <c r="H81" i="75"/>
  <c r="P81" i="75"/>
  <c r="M81" i="32"/>
  <c r="J81" i="32"/>
  <c r="L81" i="32"/>
  <c r="P81" i="32"/>
  <c r="I81" i="32"/>
  <c r="B82" i="32" a="1"/>
  <c r="N81" i="32"/>
  <c r="Q81" i="32"/>
  <c r="H81" i="32"/>
  <c r="O81" i="32"/>
  <c r="K81" i="32"/>
  <c r="G81" i="32"/>
  <c r="A132" i="12"/>
  <c r="B133" i="12"/>
  <c r="E82" i="75" l="1"/>
  <c r="B82" i="75"/>
  <c r="F82" i="75"/>
  <c r="C82" i="75"/>
  <c r="D82" i="75"/>
  <c r="F82" i="73"/>
  <c r="E82" i="73"/>
  <c r="B82" i="73"/>
  <c r="D82" i="73"/>
  <c r="C82" i="73"/>
  <c r="C82" i="74"/>
  <c r="F82" i="74"/>
  <c r="B82" i="74"/>
  <c r="D82" i="74"/>
  <c r="E82" i="74"/>
  <c r="F82" i="32"/>
  <c r="E82" i="32"/>
  <c r="D82" i="32"/>
  <c r="C82" i="32"/>
  <c r="B82" i="32"/>
  <c r="B134" i="12"/>
  <c r="A133" i="12"/>
  <c r="G82" i="74" l="1"/>
  <c r="N82" i="74"/>
  <c r="L82" i="74"/>
  <c r="Q82" i="74"/>
  <c r="M82" i="74"/>
  <c r="O82" i="74"/>
  <c r="K82" i="74"/>
  <c r="P82" i="74"/>
  <c r="B83" i="74" a="1"/>
  <c r="J82" i="74"/>
  <c r="H82" i="74"/>
  <c r="I82" i="74"/>
  <c r="O82" i="73"/>
  <c r="K82" i="73"/>
  <c r="N82" i="73"/>
  <c r="M82" i="73"/>
  <c r="P82" i="73"/>
  <c r="J82" i="73"/>
  <c r="Q82" i="73"/>
  <c r="B83" i="73" a="1"/>
  <c r="G82" i="73"/>
  <c r="I82" i="73"/>
  <c r="L82" i="73"/>
  <c r="H82" i="73"/>
  <c r="I82" i="75"/>
  <c r="N82" i="75"/>
  <c r="J82" i="75"/>
  <c r="B83" i="75" a="1"/>
  <c r="M82" i="75"/>
  <c r="P82" i="75"/>
  <c r="H82" i="75"/>
  <c r="Q82" i="75"/>
  <c r="G82" i="75"/>
  <c r="L82" i="75"/>
  <c r="O82" i="75"/>
  <c r="K82" i="75"/>
  <c r="B83" i="32" a="1"/>
  <c r="M82" i="32"/>
  <c r="H82" i="32"/>
  <c r="P82" i="32"/>
  <c r="G82" i="32"/>
  <c r="N82" i="32"/>
  <c r="L82" i="32"/>
  <c r="I82" i="32"/>
  <c r="O82" i="32"/>
  <c r="K82" i="32"/>
  <c r="J82" i="32"/>
  <c r="Q82" i="32"/>
  <c r="A134" i="12"/>
  <c r="B135" i="12"/>
  <c r="F83" i="75" l="1"/>
  <c r="E83" i="75"/>
  <c r="D83" i="75"/>
  <c r="B83" i="75"/>
  <c r="C83" i="75"/>
  <c r="E83" i="73"/>
  <c r="D83" i="73"/>
  <c r="B83" i="73"/>
  <c r="C83" i="73"/>
  <c r="F83" i="73"/>
  <c r="F83" i="74"/>
  <c r="E83" i="74"/>
  <c r="D83" i="74"/>
  <c r="C83" i="74"/>
  <c r="B83" i="74"/>
  <c r="F83" i="32"/>
  <c r="B83" i="32"/>
  <c r="E83" i="32"/>
  <c r="C83" i="32"/>
  <c r="D83" i="32"/>
  <c r="B136" i="12"/>
  <c r="A135" i="12"/>
  <c r="I83" i="73" l="1"/>
  <c r="B84" i="73" a="1"/>
  <c r="M83" i="73"/>
  <c r="J83" i="73"/>
  <c r="K83" i="73"/>
  <c r="P83" i="73"/>
  <c r="L83" i="73"/>
  <c r="Q83" i="73"/>
  <c r="O83" i="73"/>
  <c r="H83" i="73"/>
  <c r="N83" i="73"/>
  <c r="G83" i="73"/>
  <c r="P83" i="75"/>
  <c r="B84" i="75" a="1"/>
  <c r="L83" i="75"/>
  <c r="G83" i="75"/>
  <c r="I83" i="75"/>
  <c r="H83" i="75"/>
  <c r="N83" i="75"/>
  <c r="K83" i="75"/>
  <c r="O83" i="75"/>
  <c r="M83" i="75"/>
  <c r="J83" i="75"/>
  <c r="Q83" i="75"/>
  <c r="J83" i="74"/>
  <c r="H83" i="74"/>
  <c r="P83" i="74"/>
  <c r="L83" i="74"/>
  <c r="G83" i="74"/>
  <c r="N83" i="74"/>
  <c r="M83" i="74"/>
  <c r="O83" i="74"/>
  <c r="Q83" i="74"/>
  <c r="K83" i="74"/>
  <c r="I83" i="74"/>
  <c r="B84" i="74" a="1"/>
  <c r="B84" i="32" a="1"/>
  <c r="L83" i="32"/>
  <c r="K83" i="32"/>
  <c r="O83" i="32"/>
  <c r="H83" i="32"/>
  <c r="P83" i="32"/>
  <c r="J83" i="32"/>
  <c r="Q83" i="32"/>
  <c r="G83" i="32"/>
  <c r="N83" i="32"/>
  <c r="M83" i="32"/>
  <c r="I83" i="32"/>
  <c r="B137" i="12"/>
  <c r="A136" i="12"/>
  <c r="D84" i="74" l="1"/>
  <c r="B84" i="74"/>
  <c r="C84" i="74"/>
  <c r="E84" i="74"/>
  <c r="F84" i="74"/>
  <c r="C84" i="75"/>
  <c r="B84" i="75"/>
  <c r="D84" i="75"/>
  <c r="F84" i="75"/>
  <c r="E84" i="75"/>
  <c r="D84" i="73"/>
  <c r="C84" i="73"/>
  <c r="F84" i="73"/>
  <c r="B84" i="73"/>
  <c r="E84" i="73"/>
  <c r="E84" i="32"/>
  <c r="B84" i="32"/>
  <c r="F84" i="32"/>
  <c r="C84" i="32"/>
  <c r="D84" i="32"/>
  <c r="A137" i="12"/>
  <c r="B138" i="12"/>
  <c r="O84" i="75" l="1"/>
  <c r="B85" i="75" a="1"/>
  <c r="G84" i="75"/>
  <c r="Q84" i="75"/>
  <c r="H84" i="75"/>
  <c r="L84" i="75"/>
  <c r="K84" i="75"/>
  <c r="P84" i="75"/>
  <c r="I84" i="75"/>
  <c r="M84" i="75"/>
  <c r="N84" i="75"/>
  <c r="J84" i="75"/>
  <c r="I84" i="73"/>
  <c r="O84" i="73"/>
  <c r="H84" i="73"/>
  <c r="B85" i="73" a="1"/>
  <c r="G84" i="73"/>
  <c r="Q84" i="73"/>
  <c r="M84" i="73"/>
  <c r="N84" i="73"/>
  <c r="L84" i="73"/>
  <c r="K84" i="73"/>
  <c r="J84" i="73"/>
  <c r="P84" i="73"/>
  <c r="H84" i="74"/>
  <c r="K84" i="74"/>
  <c r="M84" i="74"/>
  <c r="O84" i="74"/>
  <c r="B85" i="74" a="1"/>
  <c r="L84" i="74"/>
  <c r="J84" i="74"/>
  <c r="G84" i="74"/>
  <c r="Q84" i="74"/>
  <c r="P84" i="74"/>
  <c r="I84" i="74"/>
  <c r="N84" i="74"/>
  <c r="N84" i="32"/>
  <c r="G84" i="32"/>
  <c r="B85" i="32" a="1"/>
  <c r="Q84" i="32"/>
  <c r="O84" i="32"/>
  <c r="J84" i="32"/>
  <c r="P84" i="32"/>
  <c r="L84" i="32"/>
  <c r="K84" i="32"/>
  <c r="I84" i="32"/>
  <c r="H84" i="32"/>
  <c r="M84" i="32"/>
  <c r="B139" i="12"/>
  <c r="A138" i="12"/>
  <c r="D85" i="73" l="1"/>
  <c r="B85" i="73"/>
  <c r="C85" i="73"/>
  <c r="F85" i="73"/>
  <c r="E85" i="73"/>
  <c r="C85" i="75"/>
  <c r="B85" i="75"/>
  <c r="E85" i="75"/>
  <c r="F85" i="75"/>
  <c r="D85" i="75"/>
  <c r="F85" i="74"/>
  <c r="E85" i="74"/>
  <c r="C85" i="74"/>
  <c r="D85" i="74"/>
  <c r="B85" i="74"/>
  <c r="C85" i="32"/>
  <c r="B85" i="32"/>
  <c r="D85" i="32"/>
  <c r="F85" i="32"/>
  <c r="E85" i="32"/>
  <c r="A139" i="12"/>
  <c r="B140" i="12"/>
  <c r="M85" i="74" l="1"/>
  <c r="P85" i="74"/>
  <c r="I85" i="74"/>
  <c r="B86" i="74" a="1"/>
  <c r="J85" i="74"/>
  <c r="H85" i="74"/>
  <c r="O85" i="74"/>
  <c r="L85" i="74"/>
  <c r="Q85" i="74"/>
  <c r="G85" i="74"/>
  <c r="K85" i="74"/>
  <c r="N85" i="74"/>
  <c r="L85" i="75"/>
  <c r="K85" i="75"/>
  <c r="Q85" i="75"/>
  <c r="B86" i="75" a="1"/>
  <c r="I85" i="75"/>
  <c r="M85" i="75"/>
  <c r="P85" i="75"/>
  <c r="J85" i="75"/>
  <c r="G85" i="75"/>
  <c r="H85" i="75"/>
  <c r="N85" i="75"/>
  <c r="O85" i="75"/>
  <c r="I85" i="73"/>
  <c r="N85" i="73"/>
  <c r="O85" i="73"/>
  <c r="J85" i="73"/>
  <c r="M85" i="73"/>
  <c r="G85" i="73"/>
  <c r="K85" i="73"/>
  <c r="L85" i="73"/>
  <c r="P85" i="73"/>
  <c r="Q85" i="73"/>
  <c r="H85" i="73"/>
  <c r="B86" i="73" a="1"/>
  <c r="M85" i="32"/>
  <c r="J85" i="32"/>
  <c r="B86" i="32" a="1"/>
  <c r="P85" i="32"/>
  <c r="G85" i="32"/>
  <c r="I85" i="32"/>
  <c r="L85" i="32"/>
  <c r="K85" i="32"/>
  <c r="Q85" i="32"/>
  <c r="H85" i="32"/>
  <c r="O85" i="32"/>
  <c r="N85" i="32"/>
  <c r="A140" i="12"/>
  <c r="B141" i="12"/>
  <c r="F86" i="73" l="1"/>
  <c r="D86" i="73"/>
  <c r="E86" i="73"/>
  <c r="C86" i="73"/>
  <c r="B86" i="73"/>
  <c r="E86" i="75"/>
  <c r="B86" i="75"/>
  <c r="D86" i="75"/>
  <c r="F86" i="75"/>
  <c r="C86" i="75"/>
  <c r="E86" i="74"/>
  <c r="D86" i="74"/>
  <c r="C86" i="74"/>
  <c r="B86" i="74"/>
  <c r="F86" i="74"/>
  <c r="D86" i="32"/>
  <c r="F86" i="32"/>
  <c r="C86" i="32"/>
  <c r="E86" i="32"/>
  <c r="B86" i="32"/>
  <c r="B142" i="12"/>
  <c r="A141" i="12"/>
  <c r="G86" i="75" l="1"/>
  <c r="M86" i="75"/>
  <c r="I86" i="75"/>
  <c r="N86" i="75"/>
  <c r="L86" i="75"/>
  <c r="H86" i="75"/>
  <c r="B87" i="75" a="1"/>
  <c r="K86" i="75"/>
  <c r="P86" i="75"/>
  <c r="O86" i="75"/>
  <c r="Q86" i="75"/>
  <c r="J86" i="75"/>
  <c r="I86" i="74"/>
  <c r="L86" i="74"/>
  <c r="O86" i="74"/>
  <c r="P86" i="74"/>
  <c r="K86" i="74"/>
  <c r="M86" i="74"/>
  <c r="H86" i="74"/>
  <c r="J86" i="74"/>
  <c r="G86" i="74"/>
  <c r="Q86" i="74"/>
  <c r="N86" i="74"/>
  <c r="B87" i="74" a="1"/>
  <c r="N86" i="73"/>
  <c r="H86" i="73"/>
  <c r="M86" i="73"/>
  <c r="G86" i="73"/>
  <c r="L86" i="73"/>
  <c r="B87" i="73" a="1"/>
  <c r="P86" i="73"/>
  <c r="Q86" i="73"/>
  <c r="J86" i="73"/>
  <c r="O86" i="73"/>
  <c r="I86" i="73"/>
  <c r="K86" i="73"/>
  <c r="B87" i="32" a="1"/>
  <c r="M86" i="32"/>
  <c r="H86" i="32"/>
  <c r="O86" i="32"/>
  <c r="N86" i="32"/>
  <c r="L86" i="32"/>
  <c r="I86" i="32"/>
  <c r="K86" i="32"/>
  <c r="Q86" i="32"/>
  <c r="P86" i="32"/>
  <c r="G86" i="32"/>
  <c r="J86" i="32"/>
  <c r="A142" i="12"/>
  <c r="B143" i="12"/>
  <c r="F87" i="74" l="1"/>
  <c r="D87" i="74"/>
  <c r="E87" i="74"/>
  <c r="C87" i="74"/>
  <c r="B87" i="74"/>
  <c r="D87" i="75"/>
  <c r="B87" i="75"/>
  <c r="C87" i="75"/>
  <c r="F87" i="75"/>
  <c r="E87" i="75"/>
  <c r="D87" i="73"/>
  <c r="C87" i="73"/>
  <c r="F87" i="73"/>
  <c r="B87" i="73"/>
  <c r="E87" i="73"/>
  <c r="F87" i="32"/>
  <c r="B87" i="32"/>
  <c r="E87" i="32"/>
  <c r="C87" i="32"/>
  <c r="D87" i="32"/>
  <c r="B144" i="12"/>
  <c r="A143" i="12"/>
  <c r="K87" i="75" l="1"/>
  <c r="H87" i="75"/>
  <c r="O87" i="75"/>
  <c r="Q87" i="75"/>
  <c r="G87" i="75"/>
  <c r="M87" i="75"/>
  <c r="B88" i="75" a="1"/>
  <c r="I87" i="75"/>
  <c r="N87" i="75"/>
  <c r="L87" i="75"/>
  <c r="J87" i="75"/>
  <c r="P87" i="75"/>
  <c r="G87" i="73"/>
  <c r="J87" i="73"/>
  <c r="Q87" i="73"/>
  <c r="L87" i="73"/>
  <c r="P87" i="73"/>
  <c r="O87" i="73"/>
  <c r="H87" i="73"/>
  <c r="N87" i="73"/>
  <c r="M87" i="73"/>
  <c r="I87" i="73"/>
  <c r="K87" i="73"/>
  <c r="B88" i="73" a="1"/>
  <c r="Q87" i="74"/>
  <c r="B88" i="74" a="1"/>
  <c r="P87" i="74"/>
  <c r="G87" i="74"/>
  <c r="I87" i="74"/>
  <c r="K87" i="74"/>
  <c r="N87" i="74"/>
  <c r="O87" i="74"/>
  <c r="J87" i="74"/>
  <c r="M87" i="74"/>
  <c r="L87" i="74"/>
  <c r="H87" i="74"/>
  <c r="B88" i="32" a="1"/>
  <c r="L87" i="32"/>
  <c r="H87" i="32"/>
  <c r="O87" i="32"/>
  <c r="P87" i="32"/>
  <c r="N87" i="32"/>
  <c r="M87" i="32"/>
  <c r="Q87" i="32"/>
  <c r="K87" i="32"/>
  <c r="G87" i="32"/>
  <c r="J87" i="32"/>
  <c r="I87" i="32"/>
  <c r="B145" i="12"/>
  <c r="A144" i="12"/>
  <c r="F88" i="73" l="1"/>
  <c r="D88" i="73"/>
  <c r="C88" i="73"/>
  <c r="E88" i="73"/>
  <c r="B88" i="73"/>
  <c r="F88" i="75"/>
  <c r="B88" i="75"/>
  <c r="D88" i="75"/>
  <c r="E88" i="75"/>
  <c r="C88" i="75"/>
  <c r="E88" i="74"/>
  <c r="C88" i="74"/>
  <c r="D88" i="74"/>
  <c r="B88" i="74"/>
  <c r="F88" i="74"/>
  <c r="C88" i="32"/>
  <c r="D88" i="32"/>
  <c r="B88" i="32"/>
  <c r="E88" i="32"/>
  <c r="F88" i="32"/>
  <c r="B146" i="12"/>
  <c r="A145" i="12"/>
  <c r="P88" i="75" l="1"/>
  <c r="O88" i="75"/>
  <c r="M88" i="75"/>
  <c r="H88" i="75"/>
  <c r="J88" i="75"/>
  <c r="G88" i="75"/>
  <c r="Q88" i="75"/>
  <c r="N88" i="75"/>
  <c r="K88" i="75"/>
  <c r="I88" i="75"/>
  <c r="B89" i="75" a="1"/>
  <c r="L88" i="75"/>
  <c r="B89" i="74" a="1"/>
  <c r="Q88" i="74"/>
  <c r="L88" i="74"/>
  <c r="H88" i="74"/>
  <c r="I88" i="74"/>
  <c r="M88" i="74"/>
  <c r="K88" i="74"/>
  <c r="P88" i="74"/>
  <c r="G88" i="74"/>
  <c r="J88" i="74"/>
  <c r="O88" i="74"/>
  <c r="N88" i="74"/>
  <c r="P88" i="73"/>
  <c r="H88" i="73"/>
  <c r="I88" i="73"/>
  <c r="B89" i="73" a="1"/>
  <c r="O88" i="73"/>
  <c r="Q88" i="73"/>
  <c r="J88" i="73"/>
  <c r="K88" i="73"/>
  <c r="G88" i="73"/>
  <c r="M88" i="73"/>
  <c r="N88" i="73"/>
  <c r="L88" i="73"/>
  <c r="N88" i="32"/>
  <c r="G88" i="32"/>
  <c r="B89" i="32" a="1"/>
  <c r="P88" i="32"/>
  <c r="K88" i="32"/>
  <c r="J88" i="32"/>
  <c r="M88" i="32"/>
  <c r="I88" i="32"/>
  <c r="L88" i="32"/>
  <c r="Q88" i="32"/>
  <c r="H88" i="32"/>
  <c r="O88" i="32"/>
  <c r="B147" i="12"/>
  <c r="A146" i="12"/>
  <c r="C89" i="73" l="1"/>
  <c r="F89" i="73"/>
  <c r="E89" i="73"/>
  <c r="B89" i="73"/>
  <c r="D89" i="73"/>
  <c r="F89" i="75"/>
  <c r="B89" i="75"/>
  <c r="E89" i="75"/>
  <c r="C89" i="75"/>
  <c r="D89" i="75"/>
  <c r="E89" i="74"/>
  <c r="F89" i="74"/>
  <c r="C89" i="74"/>
  <c r="B89" i="74"/>
  <c r="D89" i="74"/>
  <c r="F89" i="32"/>
  <c r="E89" i="32"/>
  <c r="D89" i="32"/>
  <c r="B89" i="32"/>
  <c r="C89" i="32"/>
  <c r="A147" i="12"/>
  <c r="B148" i="12"/>
  <c r="H89" i="73" l="1"/>
  <c r="M89" i="73"/>
  <c r="K89" i="73"/>
  <c r="N89" i="73"/>
  <c r="J89" i="73"/>
  <c r="O89" i="73"/>
  <c r="B90" i="73" a="1"/>
  <c r="P89" i="73"/>
  <c r="L89" i="73"/>
  <c r="G89" i="73"/>
  <c r="I89" i="73"/>
  <c r="Q89" i="73"/>
  <c r="O89" i="75"/>
  <c r="K89" i="75"/>
  <c r="L89" i="75"/>
  <c r="B90" i="75" a="1"/>
  <c r="I89" i="75"/>
  <c r="Q89" i="75"/>
  <c r="J89" i="75"/>
  <c r="N89" i="75"/>
  <c r="P89" i="75"/>
  <c r="H89" i="75"/>
  <c r="M89" i="75"/>
  <c r="G89" i="75"/>
  <c r="I89" i="74"/>
  <c r="O89" i="74"/>
  <c r="Q89" i="74"/>
  <c r="M89" i="74"/>
  <c r="N89" i="74"/>
  <c r="J89" i="74"/>
  <c r="G89" i="74"/>
  <c r="P89" i="74"/>
  <c r="K89" i="74"/>
  <c r="L89" i="74"/>
  <c r="H89" i="74"/>
  <c r="B90" i="74" a="1"/>
  <c r="B90" i="32" a="1"/>
  <c r="J89" i="32"/>
  <c r="P89" i="32"/>
  <c r="M89" i="32"/>
  <c r="N89" i="32"/>
  <c r="Q89" i="32"/>
  <c r="I89" i="32"/>
  <c r="L89" i="32"/>
  <c r="H89" i="32"/>
  <c r="O89" i="32"/>
  <c r="K89" i="32"/>
  <c r="G89" i="32"/>
  <c r="A148" i="12"/>
  <c r="B149" i="12"/>
  <c r="C90" i="74" l="1"/>
  <c r="E90" i="74"/>
  <c r="F90" i="74"/>
  <c r="D90" i="74"/>
  <c r="B90" i="74"/>
  <c r="C90" i="75"/>
  <c r="D90" i="75"/>
  <c r="B90" i="75"/>
  <c r="E90" i="75"/>
  <c r="F90" i="75"/>
  <c r="C90" i="73"/>
  <c r="F90" i="73"/>
  <c r="E90" i="73"/>
  <c r="D90" i="73"/>
  <c r="B90" i="73"/>
  <c r="E90" i="32"/>
  <c r="F90" i="32"/>
  <c r="D90" i="32"/>
  <c r="B90" i="32"/>
  <c r="C90" i="32"/>
  <c r="B150" i="12"/>
  <c r="A149" i="12"/>
  <c r="B91" i="74" l="1" a="1"/>
  <c r="L90" i="74"/>
  <c r="P90" i="74"/>
  <c r="G90" i="74"/>
  <c r="O90" i="74"/>
  <c r="Q90" i="74"/>
  <c r="N90" i="74"/>
  <c r="M90" i="74"/>
  <c r="J90" i="74"/>
  <c r="H90" i="74"/>
  <c r="I90" i="74"/>
  <c r="K90" i="74"/>
  <c r="J90" i="75"/>
  <c r="P90" i="75"/>
  <c r="I90" i="75"/>
  <c r="O90" i="75"/>
  <c r="G90" i="75"/>
  <c r="M90" i="75"/>
  <c r="H90" i="75"/>
  <c r="K90" i="75"/>
  <c r="Q90" i="75"/>
  <c r="N90" i="75"/>
  <c r="L90" i="75"/>
  <c r="B91" i="75" a="1"/>
  <c r="J90" i="73"/>
  <c r="H90" i="73"/>
  <c r="Q90" i="73"/>
  <c r="G90" i="73"/>
  <c r="L90" i="73"/>
  <c r="B91" i="73" a="1"/>
  <c r="I90" i="73"/>
  <c r="P90" i="73"/>
  <c r="M90" i="73"/>
  <c r="O90" i="73"/>
  <c r="K90" i="73"/>
  <c r="N90" i="73"/>
  <c r="B91" i="32" a="1"/>
  <c r="M90" i="32"/>
  <c r="L90" i="32"/>
  <c r="I90" i="32"/>
  <c r="Q90" i="32"/>
  <c r="K90" i="32"/>
  <c r="G90" i="32"/>
  <c r="P90" i="32"/>
  <c r="H90" i="32"/>
  <c r="O90" i="32"/>
  <c r="N90" i="32"/>
  <c r="J90" i="32"/>
  <c r="A150" i="12"/>
  <c r="B151" i="12"/>
  <c r="F91" i="75" l="1"/>
  <c r="D91" i="75"/>
  <c r="C91" i="75"/>
  <c r="E91" i="75"/>
  <c r="B91" i="75"/>
  <c r="D91" i="73"/>
  <c r="B91" i="73"/>
  <c r="E91" i="73"/>
  <c r="F91" i="73"/>
  <c r="C91" i="73"/>
  <c r="B91" i="74"/>
  <c r="D91" i="74"/>
  <c r="E91" i="74"/>
  <c r="C91" i="74"/>
  <c r="F91" i="74"/>
  <c r="D91" i="32"/>
  <c r="C91" i="32"/>
  <c r="B91" i="32"/>
  <c r="F91" i="32"/>
  <c r="E91" i="32"/>
  <c r="B152" i="12"/>
  <c r="A151" i="12"/>
  <c r="H91" i="75" l="1"/>
  <c r="K91" i="75"/>
  <c r="N91" i="75"/>
  <c r="O91" i="75"/>
  <c r="B92" i="75" a="1"/>
  <c r="Q91" i="75"/>
  <c r="G91" i="75"/>
  <c r="J91" i="75"/>
  <c r="I91" i="75"/>
  <c r="P91" i="75"/>
  <c r="M91" i="75"/>
  <c r="L91" i="75"/>
  <c r="L91" i="74"/>
  <c r="P91" i="74"/>
  <c r="K91" i="74"/>
  <c r="J91" i="74"/>
  <c r="N91" i="74"/>
  <c r="G91" i="74"/>
  <c r="Q91" i="74"/>
  <c r="M91" i="74"/>
  <c r="H91" i="74"/>
  <c r="B92" i="74" a="1"/>
  <c r="I91" i="74"/>
  <c r="O91" i="74"/>
  <c r="O91" i="73"/>
  <c r="G91" i="73"/>
  <c r="Q91" i="73"/>
  <c r="B92" i="73" a="1"/>
  <c r="P91" i="73"/>
  <c r="N91" i="73"/>
  <c r="L91" i="73"/>
  <c r="J91" i="73"/>
  <c r="I91" i="73"/>
  <c r="M91" i="73"/>
  <c r="K91" i="73"/>
  <c r="H91" i="73"/>
  <c r="B92" i="32" a="1"/>
  <c r="H91" i="32"/>
  <c r="K91" i="32"/>
  <c r="G91" i="32"/>
  <c r="O91" i="32"/>
  <c r="L91" i="32"/>
  <c r="P91" i="32"/>
  <c r="M91" i="32"/>
  <c r="Q91" i="32"/>
  <c r="N91" i="32"/>
  <c r="J91" i="32"/>
  <c r="I91" i="32"/>
  <c r="B153" i="12"/>
  <c r="A152" i="12"/>
  <c r="B92" i="73" l="1"/>
  <c r="F92" i="73"/>
  <c r="D92" i="73"/>
  <c r="E92" i="73"/>
  <c r="C92" i="73"/>
  <c r="D92" i="74"/>
  <c r="F92" i="74"/>
  <c r="C92" i="74"/>
  <c r="E92" i="74"/>
  <c r="B92" i="74"/>
  <c r="E92" i="75"/>
  <c r="C92" i="75"/>
  <c r="D92" i="75"/>
  <c r="B92" i="75"/>
  <c r="F92" i="75"/>
  <c r="F92" i="32"/>
  <c r="C92" i="32"/>
  <c r="D92" i="32"/>
  <c r="B92" i="32"/>
  <c r="E92" i="32"/>
  <c r="A153" i="12"/>
  <c r="B154" i="12"/>
  <c r="B93" i="75" l="1" a="1"/>
  <c r="Q92" i="75"/>
  <c r="N92" i="75"/>
  <c r="L92" i="75"/>
  <c r="P92" i="75"/>
  <c r="I92" i="75"/>
  <c r="K92" i="75"/>
  <c r="O92" i="75"/>
  <c r="H92" i="75"/>
  <c r="M92" i="75"/>
  <c r="J92" i="75"/>
  <c r="G92" i="75"/>
  <c r="I92" i="74"/>
  <c r="P92" i="74"/>
  <c r="O92" i="74"/>
  <c r="J92" i="74"/>
  <c r="L92" i="74"/>
  <c r="M92" i="74"/>
  <c r="G92" i="74"/>
  <c r="B93" i="74" a="1"/>
  <c r="Q92" i="74"/>
  <c r="N92" i="74"/>
  <c r="H92" i="74"/>
  <c r="K92" i="74"/>
  <c r="P92" i="73"/>
  <c r="B93" i="73" a="1"/>
  <c r="M92" i="73"/>
  <c r="H92" i="73"/>
  <c r="J92" i="73"/>
  <c r="L92" i="73"/>
  <c r="Q92" i="73"/>
  <c r="O92" i="73"/>
  <c r="K92" i="73"/>
  <c r="I92" i="73"/>
  <c r="G92" i="73"/>
  <c r="N92" i="73"/>
  <c r="N92" i="32"/>
  <c r="G92" i="32"/>
  <c r="H92" i="32"/>
  <c r="J92" i="32"/>
  <c r="B93" i="32" a="1"/>
  <c r="P92" i="32"/>
  <c r="Q92" i="32"/>
  <c r="M92" i="32"/>
  <c r="I92" i="32"/>
  <c r="L92" i="32"/>
  <c r="O92" i="32"/>
  <c r="K92" i="32"/>
  <c r="A154" i="12"/>
  <c r="B155" i="12"/>
  <c r="E93" i="74" l="1"/>
  <c r="F93" i="74"/>
  <c r="B93" i="74"/>
  <c r="D93" i="74"/>
  <c r="C93" i="74"/>
  <c r="F93" i="73"/>
  <c r="E93" i="73"/>
  <c r="D93" i="73"/>
  <c r="C93" i="73"/>
  <c r="B93" i="73"/>
  <c r="B93" i="75"/>
  <c r="D93" i="75"/>
  <c r="C93" i="75"/>
  <c r="E93" i="75"/>
  <c r="F93" i="75"/>
  <c r="D93" i="32"/>
  <c r="C93" i="32"/>
  <c r="B93" i="32"/>
  <c r="E93" i="32"/>
  <c r="F93" i="32"/>
  <c r="B156" i="12"/>
  <c r="A155" i="12"/>
  <c r="Q93" i="75" l="1"/>
  <c r="I93" i="75"/>
  <c r="G93" i="75"/>
  <c r="L93" i="75"/>
  <c r="B94" i="75" a="1"/>
  <c r="K93" i="75"/>
  <c r="P93" i="75"/>
  <c r="J93" i="75"/>
  <c r="H93" i="75"/>
  <c r="N93" i="75"/>
  <c r="O93" i="75"/>
  <c r="M93" i="75"/>
  <c r="P93" i="74"/>
  <c r="L93" i="74"/>
  <c r="O93" i="74"/>
  <c r="I93" i="74"/>
  <c r="M93" i="74"/>
  <c r="K93" i="74"/>
  <c r="G93" i="74"/>
  <c r="N93" i="74"/>
  <c r="Q93" i="74"/>
  <c r="H93" i="74"/>
  <c r="B94" i="74" a="1"/>
  <c r="J93" i="74"/>
  <c r="L93" i="73"/>
  <c r="Q93" i="73"/>
  <c r="O93" i="73"/>
  <c r="N93" i="73"/>
  <c r="I93" i="73"/>
  <c r="G93" i="73"/>
  <c r="M93" i="73"/>
  <c r="B94" i="73" a="1"/>
  <c r="P93" i="73"/>
  <c r="K93" i="73"/>
  <c r="H93" i="73"/>
  <c r="J93" i="73"/>
  <c r="B94" i="32" a="1"/>
  <c r="N93" i="32"/>
  <c r="P93" i="32"/>
  <c r="M93" i="32"/>
  <c r="J93" i="32"/>
  <c r="H93" i="32"/>
  <c r="K93" i="32"/>
  <c r="Q93" i="32"/>
  <c r="I93" i="32"/>
  <c r="L93" i="32"/>
  <c r="O93" i="32"/>
  <c r="G93" i="32"/>
  <c r="A156" i="12"/>
  <c r="B157" i="12"/>
  <c r="D94" i="73" l="1"/>
  <c r="C94" i="73"/>
  <c r="F94" i="73"/>
  <c r="B94" i="73"/>
  <c r="E94" i="73"/>
  <c r="D94" i="74"/>
  <c r="C94" i="74"/>
  <c r="B94" i="74"/>
  <c r="F94" i="74"/>
  <c r="E94" i="74"/>
  <c r="F94" i="75"/>
  <c r="B94" i="75"/>
  <c r="E94" i="75"/>
  <c r="D94" i="75"/>
  <c r="C94" i="75"/>
  <c r="B94" i="32"/>
  <c r="E94" i="32"/>
  <c r="F94" i="32"/>
  <c r="C94" i="32"/>
  <c r="D94" i="32"/>
  <c r="B158" i="12"/>
  <c r="A157" i="12"/>
  <c r="L94" i="75" l="1"/>
  <c r="N94" i="75"/>
  <c r="Q94" i="75"/>
  <c r="I94" i="75"/>
  <c r="P94" i="75"/>
  <c r="H94" i="75"/>
  <c r="M94" i="75"/>
  <c r="O94" i="75"/>
  <c r="B95" i="75" a="1"/>
  <c r="K94" i="75"/>
  <c r="G94" i="75"/>
  <c r="J94" i="75"/>
  <c r="L94" i="74"/>
  <c r="I94" i="74"/>
  <c r="J94" i="74"/>
  <c r="O94" i="74"/>
  <c r="G94" i="74"/>
  <c r="M94" i="74"/>
  <c r="P94" i="74"/>
  <c r="K94" i="74"/>
  <c r="H94" i="74"/>
  <c r="B95" i="74" a="1"/>
  <c r="Q94" i="74"/>
  <c r="N94" i="74"/>
  <c r="I94" i="73"/>
  <c r="N94" i="73"/>
  <c r="H94" i="73"/>
  <c r="K94" i="73"/>
  <c r="J94" i="73"/>
  <c r="M94" i="73"/>
  <c r="O94" i="73"/>
  <c r="Q94" i="73"/>
  <c r="B95" i="73" a="1"/>
  <c r="G94" i="73"/>
  <c r="L94" i="73"/>
  <c r="P94" i="73"/>
  <c r="L94" i="32"/>
  <c r="I94" i="32"/>
  <c r="N94" i="32"/>
  <c r="H94" i="32"/>
  <c r="B95" i="32" a="1"/>
  <c r="P94" i="32"/>
  <c r="M94" i="32"/>
  <c r="Q94" i="32"/>
  <c r="O94" i="32"/>
  <c r="K94" i="32"/>
  <c r="G94" i="32"/>
  <c r="J94" i="32"/>
  <c r="B159" i="12"/>
  <c r="A158" i="12"/>
  <c r="C95" i="74" l="1"/>
  <c r="F95" i="74"/>
  <c r="B95" i="74"/>
  <c r="E95" i="74"/>
  <c r="D95" i="74"/>
  <c r="B95" i="73"/>
  <c r="E95" i="73"/>
  <c r="F95" i="73"/>
  <c r="D95" i="73"/>
  <c r="C95" i="73"/>
  <c r="D95" i="75"/>
  <c r="E95" i="75"/>
  <c r="C95" i="75"/>
  <c r="B95" i="75"/>
  <c r="F95" i="75"/>
  <c r="F95" i="32"/>
  <c r="C95" i="32"/>
  <c r="B95" i="32"/>
  <c r="E95" i="32"/>
  <c r="D95" i="32"/>
  <c r="A159" i="12"/>
  <c r="B160" i="12"/>
  <c r="H95" i="74" l="1"/>
  <c r="G95" i="74"/>
  <c r="N95" i="74"/>
  <c r="L95" i="74"/>
  <c r="B96" i="74" a="1"/>
  <c r="M95" i="74"/>
  <c r="I95" i="74"/>
  <c r="K95" i="74"/>
  <c r="P95" i="74"/>
  <c r="Q95" i="74"/>
  <c r="J95" i="74"/>
  <c r="O95" i="74"/>
  <c r="L95" i="75"/>
  <c r="I95" i="75"/>
  <c r="K95" i="75"/>
  <c r="P95" i="75"/>
  <c r="G95" i="75"/>
  <c r="J95" i="75"/>
  <c r="O95" i="75"/>
  <c r="H95" i="75"/>
  <c r="B96" i="75" a="1"/>
  <c r="Q95" i="75"/>
  <c r="N95" i="75"/>
  <c r="M95" i="75"/>
  <c r="P95" i="73"/>
  <c r="J95" i="73"/>
  <c r="H95" i="73"/>
  <c r="B96" i="73" a="1"/>
  <c r="G95" i="73"/>
  <c r="O95" i="73"/>
  <c r="Q95" i="73"/>
  <c r="N95" i="73"/>
  <c r="I95" i="73"/>
  <c r="M95" i="73"/>
  <c r="K95" i="73"/>
  <c r="L95" i="73"/>
  <c r="B96" i="32" a="1"/>
  <c r="L95" i="32"/>
  <c r="P95" i="32"/>
  <c r="O95" i="32"/>
  <c r="H95" i="32"/>
  <c r="M95" i="32"/>
  <c r="Q95" i="32"/>
  <c r="K95" i="32"/>
  <c r="G95" i="32"/>
  <c r="N95" i="32"/>
  <c r="J95" i="32"/>
  <c r="I95" i="32"/>
  <c r="B161" i="12"/>
  <c r="A160" i="12"/>
  <c r="B96" i="73" l="1"/>
  <c r="E96" i="73"/>
  <c r="C96" i="73"/>
  <c r="D96" i="73"/>
  <c r="F96" i="73"/>
  <c r="F96" i="75"/>
  <c r="B96" i="75"/>
  <c r="E96" i="75"/>
  <c r="D96" i="75"/>
  <c r="C96" i="75"/>
  <c r="F96" i="74"/>
  <c r="E96" i="74"/>
  <c r="D96" i="74"/>
  <c r="C96" i="74"/>
  <c r="B96" i="74"/>
  <c r="D96" i="32"/>
  <c r="B96" i="32"/>
  <c r="F96" i="32"/>
  <c r="E96" i="32"/>
  <c r="C96" i="32"/>
  <c r="A161" i="12"/>
  <c r="B162" i="12"/>
  <c r="H96" i="74" l="1"/>
  <c r="J96" i="74"/>
  <c r="B97" i="74" a="1"/>
  <c r="N96" i="74"/>
  <c r="L96" i="74"/>
  <c r="G96" i="74"/>
  <c r="O96" i="74"/>
  <c r="M96" i="74"/>
  <c r="I96" i="74"/>
  <c r="Q96" i="74"/>
  <c r="K96" i="74"/>
  <c r="P96" i="74"/>
  <c r="I96" i="75"/>
  <c r="P96" i="75"/>
  <c r="N96" i="75"/>
  <c r="J96" i="75"/>
  <c r="M96" i="75"/>
  <c r="H96" i="75"/>
  <c r="B97" i="75" a="1"/>
  <c r="Q96" i="75"/>
  <c r="O96" i="75"/>
  <c r="L96" i="75"/>
  <c r="G96" i="75"/>
  <c r="K96" i="75"/>
  <c r="P96" i="73"/>
  <c r="H96" i="73"/>
  <c r="Q96" i="73"/>
  <c r="L96" i="73"/>
  <c r="O96" i="73"/>
  <c r="B97" i="73" a="1"/>
  <c r="I96" i="73"/>
  <c r="K96" i="73"/>
  <c r="G96" i="73"/>
  <c r="M96" i="73"/>
  <c r="N96" i="73"/>
  <c r="J96" i="73"/>
  <c r="B97" i="32" a="1"/>
  <c r="G96" i="32"/>
  <c r="J96" i="32"/>
  <c r="H96" i="32"/>
  <c r="N96" i="32"/>
  <c r="O96" i="32"/>
  <c r="Q96" i="32"/>
  <c r="I96" i="32"/>
  <c r="P96" i="32"/>
  <c r="M96" i="32"/>
  <c r="L96" i="32"/>
  <c r="K96" i="32"/>
  <c r="B163" i="12"/>
  <c r="A162" i="12"/>
  <c r="F97" i="75" l="1"/>
  <c r="B97" i="75"/>
  <c r="E97" i="75"/>
  <c r="D97" i="75"/>
  <c r="C97" i="75"/>
  <c r="C97" i="74"/>
  <c r="B97" i="74"/>
  <c r="F97" i="74"/>
  <c r="E97" i="74"/>
  <c r="D97" i="74"/>
  <c r="C97" i="73"/>
  <c r="F97" i="73"/>
  <c r="E97" i="73"/>
  <c r="B97" i="73"/>
  <c r="D97" i="73"/>
  <c r="E97" i="32"/>
  <c r="F97" i="32"/>
  <c r="B97" i="32"/>
  <c r="D97" i="32"/>
  <c r="C97" i="32"/>
  <c r="B164" i="12"/>
  <c r="A163" i="12"/>
  <c r="P97" i="74" l="1"/>
  <c r="Q97" i="74"/>
  <c r="I97" i="74"/>
  <c r="H97" i="74"/>
  <c r="N97" i="74"/>
  <c r="L97" i="74"/>
  <c r="O97" i="74"/>
  <c r="M97" i="74"/>
  <c r="K97" i="74"/>
  <c r="J97" i="74"/>
  <c r="G97" i="74"/>
  <c r="B98" i="74" a="1"/>
  <c r="H97" i="73"/>
  <c r="J97" i="73"/>
  <c r="M97" i="73"/>
  <c r="O97" i="73"/>
  <c r="I97" i="73"/>
  <c r="Q97" i="73"/>
  <c r="B98" i="73" a="1"/>
  <c r="N97" i="73"/>
  <c r="P97" i="73"/>
  <c r="L97" i="73"/>
  <c r="G97" i="73"/>
  <c r="K97" i="73"/>
  <c r="M97" i="75"/>
  <c r="J97" i="75"/>
  <c r="Q97" i="75"/>
  <c r="B98" i="75" a="1"/>
  <c r="I97" i="75"/>
  <c r="P97" i="75"/>
  <c r="L97" i="75"/>
  <c r="H97" i="75"/>
  <c r="O97" i="75"/>
  <c r="N97" i="75"/>
  <c r="K97" i="75"/>
  <c r="G97" i="75"/>
  <c r="B98" i="32" a="1"/>
  <c r="N97" i="32"/>
  <c r="I97" i="32"/>
  <c r="P97" i="32"/>
  <c r="G97" i="32"/>
  <c r="M97" i="32"/>
  <c r="J97" i="32"/>
  <c r="Q97" i="32"/>
  <c r="L97" i="32"/>
  <c r="H97" i="32"/>
  <c r="O97" i="32"/>
  <c r="K97" i="32"/>
  <c r="A164" i="12"/>
  <c r="B165" i="12"/>
  <c r="B98" i="75" l="1"/>
  <c r="F98" i="75"/>
  <c r="E98" i="75"/>
  <c r="C98" i="75"/>
  <c r="D98" i="75"/>
  <c r="E98" i="74"/>
  <c r="B98" i="74"/>
  <c r="D98" i="74"/>
  <c r="F98" i="74"/>
  <c r="C98" i="74"/>
  <c r="D98" i="73"/>
  <c r="E98" i="73"/>
  <c r="C98" i="73"/>
  <c r="B98" i="73"/>
  <c r="F98" i="73"/>
  <c r="E98" i="32"/>
  <c r="D98" i="32"/>
  <c r="B98" i="32"/>
  <c r="F98" i="32"/>
  <c r="C98" i="32"/>
  <c r="B166" i="12"/>
  <c r="A165" i="12"/>
  <c r="G98" i="74" l="1"/>
  <c r="M98" i="74"/>
  <c r="J98" i="74"/>
  <c r="Q98" i="74"/>
  <c r="I98" i="74"/>
  <c r="B99" i="74" a="1"/>
  <c r="N98" i="74"/>
  <c r="O98" i="74"/>
  <c r="L98" i="74"/>
  <c r="H98" i="74"/>
  <c r="K98" i="74"/>
  <c r="P98" i="74"/>
  <c r="J98" i="73"/>
  <c r="N98" i="73"/>
  <c r="Q98" i="73"/>
  <c r="L98" i="73"/>
  <c r="G98" i="73"/>
  <c r="I98" i="73"/>
  <c r="K98" i="73"/>
  <c r="O98" i="73"/>
  <c r="M98" i="73"/>
  <c r="P98" i="73"/>
  <c r="B99" i="73" a="1"/>
  <c r="H98" i="73"/>
  <c r="J98" i="75"/>
  <c r="H98" i="75"/>
  <c r="N98" i="75"/>
  <c r="Q98" i="75"/>
  <c r="G98" i="75"/>
  <c r="O98" i="75"/>
  <c r="I98" i="75"/>
  <c r="B99" i="75" a="1"/>
  <c r="L98" i="75"/>
  <c r="K98" i="75"/>
  <c r="P98" i="75"/>
  <c r="M98" i="75"/>
  <c r="B99" i="32" a="1"/>
  <c r="I98" i="32"/>
  <c r="M98" i="32"/>
  <c r="P98" i="32"/>
  <c r="L98" i="32"/>
  <c r="H98" i="32"/>
  <c r="N98" i="32"/>
  <c r="Q98" i="32"/>
  <c r="O98" i="32"/>
  <c r="K98" i="32"/>
  <c r="G98" i="32"/>
  <c r="J98" i="32"/>
  <c r="B167" i="12"/>
  <c r="A166" i="12"/>
  <c r="E99" i="75" l="1"/>
  <c r="D99" i="75"/>
  <c r="C99" i="75"/>
  <c r="F99" i="75"/>
  <c r="B99" i="75"/>
  <c r="D99" i="73"/>
  <c r="B99" i="73"/>
  <c r="C99" i="73"/>
  <c r="F99" i="73"/>
  <c r="E99" i="73"/>
  <c r="D99" i="74"/>
  <c r="C99" i="74"/>
  <c r="B99" i="74"/>
  <c r="F99" i="74"/>
  <c r="E99" i="74"/>
  <c r="C99" i="32"/>
  <c r="F99" i="32"/>
  <c r="B99" i="32"/>
  <c r="D99" i="32"/>
  <c r="E99" i="32"/>
  <c r="A167" i="12"/>
  <c r="B168" i="12"/>
  <c r="O99" i="73" l="1"/>
  <c r="I99" i="73"/>
  <c r="H99" i="73"/>
  <c r="G99" i="73"/>
  <c r="P99" i="73"/>
  <c r="Q99" i="73"/>
  <c r="L99" i="73"/>
  <c r="N99" i="73"/>
  <c r="B100" i="73" a="1"/>
  <c r="J99" i="73"/>
  <c r="M99" i="73"/>
  <c r="K99" i="73"/>
  <c r="L99" i="74"/>
  <c r="P99" i="74"/>
  <c r="K99" i="74"/>
  <c r="J99" i="74"/>
  <c r="O99" i="74"/>
  <c r="G99" i="74"/>
  <c r="Q99" i="74"/>
  <c r="N99" i="74"/>
  <c r="H99" i="74"/>
  <c r="B100" i="74" a="1"/>
  <c r="I99" i="74"/>
  <c r="M99" i="74"/>
  <c r="H99" i="75"/>
  <c r="M99" i="75"/>
  <c r="K99" i="75"/>
  <c r="O99" i="75"/>
  <c r="B100" i="75" a="1"/>
  <c r="J99" i="75"/>
  <c r="G99" i="75"/>
  <c r="Q99" i="75"/>
  <c r="I99" i="75"/>
  <c r="P99" i="75"/>
  <c r="N99" i="75"/>
  <c r="L99" i="75"/>
  <c r="B100" i="32" a="1"/>
  <c r="L99" i="32"/>
  <c r="H99" i="32"/>
  <c r="P99" i="32"/>
  <c r="O99" i="32"/>
  <c r="K99" i="32"/>
  <c r="I99" i="32"/>
  <c r="Q99" i="32"/>
  <c r="G99" i="32"/>
  <c r="N99" i="32"/>
  <c r="J99" i="32"/>
  <c r="M99" i="32"/>
  <c r="B169" i="12"/>
  <c r="A168" i="12"/>
  <c r="F100" i="74" l="1"/>
  <c r="B100" i="74"/>
  <c r="C100" i="74"/>
  <c r="E100" i="74"/>
  <c r="D100" i="74"/>
  <c r="F100" i="75"/>
  <c r="D100" i="75"/>
  <c r="C100" i="75"/>
  <c r="B100" i="75"/>
  <c r="E100" i="75"/>
  <c r="B100" i="73"/>
  <c r="F100" i="73"/>
  <c r="D100" i="73"/>
  <c r="E100" i="73"/>
  <c r="C100" i="73"/>
  <c r="C100" i="32"/>
  <c r="F100" i="32"/>
  <c r="B100" i="32"/>
  <c r="E100" i="32"/>
  <c r="D100" i="32"/>
  <c r="A169" i="12"/>
  <c r="B170" i="12"/>
  <c r="J100" i="73" l="1"/>
  <c r="B101" i="73" a="1"/>
  <c r="N100" i="73"/>
  <c r="P100" i="73"/>
  <c r="Q100" i="73"/>
  <c r="L100" i="73"/>
  <c r="I100" i="73"/>
  <c r="O100" i="73"/>
  <c r="K100" i="73"/>
  <c r="M100" i="73"/>
  <c r="G100" i="73"/>
  <c r="H100" i="73"/>
  <c r="I100" i="74"/>
  <c r="G100" i="74"/>
  <c r="K100" i="74"/>
  <c r="P100" i="74"/>
  <c r="N100" i="74"/>
  <c r="J100" i="74"/>
  <c r="H100" i="74"/>
  <c r="M100" i="74"/>
  <c r="B101" i="74" a="1"/>
  <c r="Q100" i="74"/>
  <c r="O100" i="74"/>
  <c r="L100" i="74"/>
  <c r="B101" i="75" a="1"/>
  <c r="Q100" i="75"/>
  <c r="G100" i="75"/>
  <c r="L100" i="75"/>
  <c r="P100" i="75"/>
  <c r="I100" i="75"/>
  <c r="K100" i="75"/>
  <c r="O100" i="75"/>
  <c r="H100" i="75"/>
  <c r="M100" i="75"/>
  <c r="J100" i="75"/>
  <c r="N100" i="75"/>
  <c r="B101" i="32" a="1"/>
  <c r="O100" i="32"/>
  <c r="J100" i="32"/>
  <c r="M100" i="32"/>
  <c r="I100" i="32"/>
  <c r="N100" i="32"/>
  <c r="K100" i="32"/>
  <c r="G100" i="32"/>
  <c r="Q100" i="32"/>
  <c r="P100" i="32"/>
  <c r="L100" i="32"/>
  <c r="H100" i="32"/>
  <c r="A170" i="12"/>
  <c r="B171" i="12"/>
  <c r="E101" i="73" l="1"/>
  <c r="B101" i="73"/>
  <c r="D101" i="73"/>
  <c r="F101" i="73"/>
  <c r="C101" i="73"/>
  <c r="B101" i="75"/>
  <c r="C101" i="75"/>
  <c r="F101" i="75"/>
  <c r="E101" i="75"/>
  <c r="D101" i="75"/>
  <c r="C101" i="74"/>
  <c r="F101" i="74"/>
  <c r="B101" i="74"/>
  <c r="E101" i="74"/>
  <c r="D101" i="74"/>
  <c r="F101" i="32"/>
  <c r="E101" i="32"/>
  <c r="D101" i="32"/>
  <c r="C101" i="32"/>
  <c r="B101" i="32"/>
  <c r="B172" i="12"/>
  <c r="A171" i="12"/>
  <c r="O101" i="75" l="1"/>
  <c r="I101" i="75"/>
  <c r="G101" i="75"/>
  <c r="K101" i="75"/>
  <c r="N101" i="75"/>
  <c r="B102" i="75" a="1"/>
  <c r="P101" i="75"/>
  <c r="J101" i="75"/>
  <c r="H101" i="75"/>
  <c r="M101" i="75"/>
  <c r="Q101" i="75"/>
  <c r="L101" i="75"/>
  <c r="L101" i="73"/>
  <c r="Q101" i="73"/>
  <c r="O101" i="73"/>
  <c r="K101" i="73"/>
  <c r="I101" i="73"/>
  <c r="N101" i="73"/>
  <c r="G101" i="73"/>
  <c r="B102" i="73" a="1"/>
  <c r="P101" i="73"/>
  <c r="M101" i="73"/>
  <c r="H101" i="73"/>
  <c r="J101" i="73"/>
  <c r="J101" i="74"/>
  <c r="B102" i="74" a="1"/>
  <c r="I101" i="74"/>
  <c r="Q101" i="74"/>
  <c r="H101" i="74"/>
  <c r="L101" i="74"/>
  <c r="O101" i="74"/>
  <c r="N101" i="74"/>
  <c r="K101" i="74"/>
  <c r="G101" i="74"/>
  <c r="M101" i="74"/>
  <c r="P101" i="74"/>
  <c r="M101" i="32"/>
  <c r="J101" i="32"/>
  <c r="L101" i="32"/>
  <c r="G101" i="32"/>
  <c r="N101" i="32"/>
  <c r="I101" i="32"/>
  <c r="B102" i="32" a="1"/>
  <c r="P101" i="32"/>
  <c r="Q101" i="32"/>
  <c r="H101" i="32"/>
  <c r="O101" i="32"/>
  <c r="K101" i="32"/>
  <c r="A172" i="12"/>
  <c r="B173" i="12"/>
  <c r="D102" i="73" l="1"/>
  <c r="C102" i="73"/>
  <c r="F102" i="73"/>
  <c r="B102" i="73"/>
  <c r="E102" i="73"/>
  <c r="E102" i="74"/>
  <c r="C102" i="74"/>
  <c r="D102" i="74"/>
  <c r="B102" i="74"/>
  <c r="F102" i="74"/>
  <c r="F102" i="75"/>
  <c r="C102" i="75"/>
  <c r="E102" i="75"/>
  <c r="D102" i="75"/>
  <c r="B102" i="75"/>
  <c r="B102" i="32"/>
  <c r="E102" i="32"/>
  <c r="C102" i="32"/>
  <c r="D102" i="32"/>
  <c r="F102" i="32"/>
  <c r="B174" i="12"/>
  <c r="A173" i="12"/>
  <c r="I102" i="73" l="1"/>
  <c r="G102" i="73"/>
  <c r="N102" i="73"/>
  <c r="P102" i="73"/>
  <c r="H102" i="73"/>
  <c r="K102" i="73"/>
  <c r="M102" i="73"/>
  <c r="O102" i="73"/>
  <c r="Q102" i="73"/>
  <c r="B103" i="73" a="1"/>
  <c r="J102" i="73"/>
  <c r="L102" i="73"/>
  <c r="G102" i="75"/>
  <c r="N102" i="75"/>
  <c r="K102" i="75"/>
  <c r="Q102" i="75"/>
  <c r="M102" i="75"/>
  <c r="P102" i="75"/>
  <c r="J102" i="75"/>
  <c r="O102" i="75"/>
  <c r="B103" i="75" a="1"/>
  <c r="I102" i="75"/>
  <c r="L102" i="75"/>
  <c r="H102" i="75"/>
  <c r="H102" i="74"/>
  <c r="Q102" i="74"/>
  <c r="G102" i="74"/>
  <c r="L102" i="74"/>
  <c r="B103" i="74" a="1"/>
  <c r="M102" i="74"/>
  <c r="I102" i="74"/>
  <c r="K102" i="74"/>
  <c r="P102" i="74"/>
  <c r="O102" i="74"/>
  <c r="J102" i="74"/>
  <c r="N102" i="74"/>
  <c r="L102" i="32"/>
  <c r="I102" i="32"/>
  <c r="O102" i="32"/>
  <c r="K102" i="32"/>
  <c r="G102" i="32"/>
  <c r="M102" i="32"/>
  <c r="H102" i="32"/>
  <c r="B103" i="32" a="1"/>
  <c r="Q102" i="32"/>
  <c r="P102" i="32"/>
  <c r="N102" i="32"/>
  <c r="J102" i="32"/>
  <c r="B175" i="12"/>
  <c r="A174" i="12"/>
  <c r="F103" i="74" l="1"/>
  <c r="B103" i="74"/>
  <c r="E103" i="74"/>
  <c r="D103" i="74"/>
  <c r="C103" i="74"/>
  <c r="D103" i="73"/>
  <c r="F103" i="73"/>
  <c r="E103" i="73"/>
  <c r="C103" i="73"/>
  <c r="B103" i="73"/>
  <c r="C103" i="75"/>
  <c r="B103" i="75"/>
  <c r="F103" i="75"/>
  <c r="D103" i="75"/>
  <c r="E103" i="75"/>
  <c r="C103" i="32"/>
  <c r="F103" i="32"/>
  <c r="B103" i="32"/>
  <c r="D103" i="32"/>
  <c r="E103" i="32"/>
  <c r="A175" i="12"/>
  <c r="B176" i="12"/>
  <c r="I103" i="75" l="1"/>
  <c r="K103" i="75"/>
  <c r="H103" i="75"/>
  <c r="O103" i="75"/>
  <c r="J103" i="75"/>
  <c r="G103" i="75"/>
  <c r="M103" i="75"/>
  <c r="B104" i="75" a="1"/>
  <c r="Q103" i="75"/>
  <c r="N103" i="75"/>
  <c r="L103" i="75"/>
  <c r="P103" i="75"/>
  <c r="K103" i="73"/>
  <c r="J103" i="73"/>
  <c r="L103" i="73"/>
  <c r="O103" i="73"/>
  <c r="Q103" i="73"/>
  <c r="B104" i="73" a="1"/>
  <c r="H103" i="73"/>
  <c r="N103" i="73"/>
  <c r="I103" i="73"/>
  <c r="P103" i="73"/>
  <c r="M103" i="73"/>
  <c r="G103" i="73"/>
  <c r="O103" i="74"/>
  <c r="B104" i="74" a="1"/>
  <c r="K103" i="74"/>
  <c r="G103" i="74"/>
  <c r="Q103" i="74"/>
  <c r="I103" i="74"/>
  <c r="P103" i="74"/>
  <c r="N103" i="74"/>
  <c r="J103" i="74"/>
  <c r="H103" i="74"/>
  <c r="M103" i="74"/>
  <c r="L103" i="74"/>
  <c r="O103" i="32"/>
  <c r="H103" i="32"/>
  <c r="G103" i="32"/>
  <c r="L103" i="32"/>
  <c r="K103" i="32"/>
  <c r="B104" i="32" a="1"/>
  <c r="P103" i="32"/>
  <c r="J103" i="32"/>
  <c r="Q103" i="32"/>
  <c r="N103" i="32"/>
  <c r="M103" i="32"/>
  <c r="I103" i="32"/>
  <c r="B177" i="12"/>
  <c r="A176" i="12"/>
  <c r="F104" i="75" l="1"/>
  <c r="B104" i="75"/>
  <c r="E104" i="75"/>
  <c r="D104" i="75"/>
  <c r="C104" i="75"/>
  <c r="B104" i="74"/>
  <c r="E104" i="74"/>
  <c r="F104" i="74"/>
  <c r="D104" i="74"/>
  <c r="C104" i="74"/>
  <c r="B104" i="73"/>
  <c r="D104" i="73"/>
  <c r="C104" i="73"/>
  <c r="E104" i="73"/>
  <c r="F104" i="73"/>
  <c r="E104" i="32"/>
  <c r="D104" i="32"/>
  <c r="F104" i="32"/>
  <c r="B104" i="32"/>
  <c r="C104" i="32"/>
  <c r="A177" i="12"/>
  <c r="B178" i="12"/>
  <c r="P104" i="73" l="1"/>
  <c r="H104" i="73"/>
  <c r="J104" i="73"/>
  <c r="I104" i="73"/>
  <c r="L104" i="73"/>
  <c r="O104" i="73"/>
  <c r="M104" i="73"/>
  <c r="K104" i="73"/>
  <c r="G104" i="73"/>
  <c r="B105" i="73" a="1"/>
  <c r="N104" i="73"/>
  <c r="Q104" i="73"/>
  <c r="B105" i="74" a="1"/>
  <c r="L104" i="74"/>
  <c r="P104" i="74"/>
  <c r="H104" i="74"/>
  <c r="O104" i="74"/>
  <c r="G104" i="74"/>
  <c r="K104" i="74"/>
  <c r="M104" i="74"/>
  <c r="J104" i="74"/>
  <c r="N104" i="74"/>
  <c r="Q104" i="74"/>
  <c r="I104" i="74"/>
  <c r="G104" i="75"/>
  <c r="P104" i="75"/>
  <c r="N104" i="75"/>
  <c r="K104" i="75"/>
  <c r="B105" i="75" a="1"/>
  <c r="J104" i="75"/>
  <c r="H104" i="75"/>
  <c r="Q104" i="75"/>
  <c r="O104" i="75"/>
  <c r="M104" i="75"/>
  <c r="I104" i="75"/>
  <c r="L104" i="75"/>
  <c r="B105" i="32" a="1"/>
  <c r="K104" i="32"/>
  <c r="G104" i="32"/>
  <c r="H104" i="32"/>
  <c r="N104" i="32"/>
  <c r="P104" i="32"/>
  <c r="Q104" i="32"/>
  <c r="J104" i="32"/>
  <c r="M104" i="32"/>
  <c r="I104" i="32"/>
  <c r="L104" i="32"/>
  <c r="O104" i="32"/>
  <c r="A178" i="12"/>
  <c r="B179" i="12"/>
  <c r="C105" i="73" l="1"/>
  <c r="F105" i="73"/>
  <c r="E105" i="73"/>
  <c r="B105" i="73"/>
  <c r="D105" i="73"/>
  <c r="F105" i="75"/>
  <c r="B105" i="75"/>
  <c r="E105" i="75"/>
  <c r="D105" i="75"/>
  <c r="C105" i="75"/>
  <c r="E105" i="74"/>
  <c r="B105" i="74"/>
  <c r="C105" i="74"/>
  <c r="D105" i="74"/>
  <c r="F105" i="74"/>
  <c r="D105" i="32"/>
  <c r="C105" i="32"/>
  <c r="F105" i="32"/>
  <c r="B105" i="32"/>
  <c r="E105" i="32"/>
  <c r="B180" i="12"/>
  <c r="A179" i="12"/>
  <c r="O105" i="74" l="1"/>
  <c r="I105" i="74"/>
  <c r="G105" i="74"/>
  <c r="K105" i="74"/>
  <c r="N105" i="74"/>
  <c r="P105" i="74"/>
  <c r="B106" i="74" a="1"/>
  <c r="J105" i="74"/>
  <c r="H105" i="74"/>
  <c r="M105" i="74"/>
  <c r="Q105" i="74"/>
  <c r="L105" i="74"/>
  <c r="H105" i="73"/>
  <c r="M105" i="73"/>
  <c r="G105" i="73"/>
  <c r="I105" i="73"/>
  <c r="B106" i="73" a="1"/>
  <c r="J105" i="73"/>
  <c r="N105" i="73"/>
  <c r="P105" i="73"/>
  <c r="L105" i="73"/>
  <c r="Q105" i="73"/>
  <c r="K105" i="73"/>
  <c r="O105" i="73"/>
  <c r="M105" i="75"/>
  <c r="I105" i="75"/>
  <c r="B106" i="75" a="1"/>
  <c r="P105" i="75"/>
  <c r="J105" i="75"/>
  <c r="G105" i="75"/>
  <c r="L105" i="75"/>
  <c r="O105" i="75"/>
  <c r="N105" i="75"/>
  <c r="K105" i="75"/>
  <c r="H105" i="75"/>
  <c r="Q105" i="75"/>
  <c r="M105" i="32"/>
  <c r="N105" i="32"/>
  <c r="B106" i="32" a="1"/>
  <c r="O105" i="32"/>
  <c r="G105" i="32"/>
  <c r="I105" i="32"/>
  <c r="L105" i="32"/>
  <c r="P105" i="32"/>
  <c r="Q105" i="32"/>
  <c r="H105" i="32"/>
  <c r="K105" i="32"/>
  <c r="J105" i="32"/>
  <c r="A180" i="12"/>
  <c r="B181" i="12"/>
  <c r="C106" i="75" l="1"/>
  <c r="D106" i="75"/>
  <c r="B106" i="75"/>
  <c r="F106" i="75"/>
  <c r="E106" i="75"/>
  <c r="C106" i="74"/>
  <c r="F106" i="74"/>
  <c r="B106" i="74"/>
  <c r="E106" i="74"/>
  <c r="D106" i="74"/>
  <c r="D106" i="73"/>
  <c r="C106" i="73"/>
  <c r="E106" i="73"/>
  <c r="F106" i="73"/>
  <c r="B106" i="73"/>
  <c r="D106" i="32"/>
  <c r="F106" i="32"/>
  <c r="C106" i="32"/>
  <c r="E106" i="32"/>
  <c r="B106" i="32"/>
  <c r="A181" i="12"/>
  <c r="B182" i="12"/>
  <c r="L106" i="74" l="1"/>
  <c r="N106" i="74"/>
  <c r="K106" i="74"/>
  <c r="Q106" i="74"/>
  <c r="J106" i="74"/>
  <c r="P106" i="74"/>
  <c r="M106" i="74"/>
  <c r="O106" i="74"/>
  <c r="B107" i="74" a="1"/>
  <c r="I106" i="74"/>
  <c r="G106" i="74"/>
  <c r="H106" i="74"/>
  <c r="J106" i="73"/>
  <c r="Q106" i="73"/>
  <c r="B107" i="73" a="1"/>
  <c r="G106" i="73"/>
  <c r="K106" i="73"/>
  <c r="I106" i="73"/>
  <c r="L106" i="73"/>
  <c r="M106" i="73"/>
  <c r="P106" i="73"/>
  <c r="O106" i="73"/>
  <c r="H106" i="73"/>
  <c r="N106" i="73"/>
  <c r="J106" i="75"/>
  <c r="L106" i="75"/>
  <c r="Q106" i="75"/>
  <c r="O106" i="75"/>
  <c r="G106" i="75"/>
  <c r="B107" i="75" a="1"/>
  <c r="I106" i="75"/>
  <c r="N106" i="75"/>
  <c r="K106" i="75"/>
  <c r="P106" i="75"/>
  <c r="M106" i="75"/>
  <c r="H106" i="75"/>
  <c r="L106" i="32"/>
  <c r="I106" i="32"/>
  <c r="O106" i="32"/>
  <c r="K106" i="32"/>
  <c r="G106" i="32"/>
  <c r="N106" i="32"/>
  <c r="H106" i="32"/>
  <c r="B107" i="32" a="1"/>
  <c r="J106" i="32"/>
  <c r="Q106" i="32"/>
  <c r="P106" i="32"/>
  <c r="M106" i="32"/>
  <c r="B183" i="12"/>
  <c r="A182" i="12"/>
  <c r="E107" i="73" l="1"/>
  <c r="D107" i="73"/>
  <c r="B107" i="73"/>
  <c r="C107" i="73"/>
  <c r="F107" i="73"/>
  <c r="F107" i="75"/>
  <c r="C107" i="75"/>
  <c r="E107" i="75"/>
  <c r="B107" i="75"/>
  <c r="D107" i="75"/>
  <c r="F107" i="74"/>
  <c r="D107" i="74"/>
  <c r="E107" i="74"/>
  <c r="C107" i="74"/>
  <c r="B107" i="74"/>
  <c r="F107" i="32"/>
  <c r="B107" i="32"/>
  <c r="E107" i="32"/>
  <c r="C107" i="32"/>
  <c r="D107" i="32"/>
  <c r="A183" i="12"/>
  <c r="B184" i="12"/>
  <c r="L107" i="74" l="1"/>
  <c r="O107" i="74"/>
  <c r="K107" i="74"/>
  <c r="H107" i="74"/>
  <c r="M107" i="74"/>
  <c r="J107" i="74"/>
  <c r="N107" i="74"/>
  <c r="G107" i="74"/>
  <c r="B108" i="74" a="1"/>
  <c r="Q107" i="74"/>
  <c r="P107" i="74"/>
  <c r="I107" i="74"/>
  <c r="Q107" i="73"/>
  <c r="G107" i="73"/>
  <c r="I107" i="73"/>
  <c r="K107" i="73"/>
  <c r="P107" i="73"/>
  <c r="H107" i="73"/>
  <c r="N107" i="73"/>
  <c r="J107" i="73"/>
  <c r="M107" i="73"/>
  <c r="L107" i="73"/>
  <c r="O107" i="73"/>
  <c r="B108" i="73" a="1"/>
  <c r="H107" i="75"/>
  <c r="O107" i="75"/>
  <c r="L107" i="75"/>
  <c r="B108" i="75" a="1"/>
  <c r="K107" i="75"/>
  <c r="G107" i="75"/>
  <c r="Q107" i="75"/>
  <c r="P107" i="75"/>
  <c r="N107" i="75"/>
  <c r="J107" i="75"/>
  <c r="M107" i="75"/>
  <c r="I107" i="75"/>
  <c r="B108" i="32" a="1"/>
  <c r="H107" i="32"/>
  <c r="L107" i="32"/>
  <c r="J107" i="32"/>
  <c r="M107" i="32"/>
  <c r="I107" i="32"/>
  <c r="O107" i="32"/>
  <c r="K107" i="32"/>
  <c r="G107" i="32"/>
  <c r="Q107" i="32"/>
  <c r="P107" i="32"/>
  <c r="N107" i="32"/>
  <c r="B185" i="12"/>
  <c r="A184" i="12"/>
  <c r="E108" i="75" l="1"/>
  <c r="F108" i="75"/>
  <c r="D108" i="75"/>
  <c r="C108" i="75"/>
  <c r="B108" i="75"/>
  <c r="B108" i="73"/>
  <c r="F108" i="73"/>
  <c r="D108" i="73"/>
  <c r="E108" i="73"/>
  <c r="C108" i="73"/>
  <c r="C108" i="74"/>
  <c r="F108" i="74"/>
  <c r="B108" i="74"/>
  <c r="E108" i="74"/>
  <c r="D108" i="74"/>
  <c r="E108" i="32"/>
  <c r="D108" i="32"/>
  <c r="B108" i="32"/>
  <c r="F108" i="32"/>
  <c r="C108" i="32"/>
  <c r="A185" i="12"/>
  <c r="B186" i="12"/>
  <c r="J108" i="73" l="1"/>
  <c r="B109" i="73" a="1"/>
  <c r="N108" i="73"/>
  <c r="M108" i="73"/>
  <c r="H108" i="73"/>
  <c r="I108" i="73"/>
  <c r="L108" i="73"/>
  <c r="O108" i="73"/>
  <c r="K108" i="73"/>
  <c r="Q108" i="73"/>
  <c r="G108" i="73"/>
  <c r="P108" i="73"/>
  <c r="I108" i="74"/>
  <c r="L108" i="74"/>
  <c r="P108" i="74"/>
  <c r="N108" i="74"/>
  <c r="J108" i="74"/>
  <c r="H108" i="74"/>
  <c r="M108" i="74"/>
  <c r="B109" i="74" a="1"/>
  <c r="Q108" i="74"/>
  <c r="O108" i="74"/>
  <c r="K108" i="74"/>
  <c r="G108" i="74"/>
  <c r="B109" i="75" a="1"/>
  <c r="L108" i="75"/>
  <c r="H108" i="75"/>
  <c r="Q108" i="75"/>
  <c r="G108" i="75"/>
  <c r="K108" i="75"/>
  <c r="N108" i="75"/>
  <c r="M108" i="75"/>
  <c r="J108" i="75"/>
  <c r="O108" i="75"/>
  <c r="I108" i="75"/>
  <c r="P108" i="75"/>
  <c r="B109" i="32" a="1"/>
  <c r="K108" i="32"/>
  <c r="J108" i="32"/>
  <c r="M108" i="32"/>
  <c r="L108" i="32"/>
  <c r="N108" i="32"/>
  <c r="G108" i="32"/>
  <c r="P108" i="32"/>
  <c r="I108" i="32"/>
  <c r="H108" i="32"/>
  <c r="Q108" i="32"/>
  <c r="O108" i="32"/>
  <c r="A186" i="12"/>
  <c r="B187" i="12"/>
  <c r="C109" i="74" l="1"/>
  <c r="F109" i="74"/>
  <c r="B109" i="74"/>
  <c r="E109" i="74"/>
  <c r="D109" i="74"/>
  <c r="C109" i="73"/>
  <c r="B109" i="73"/>
  <c r="D109" i="73"/>
  <c r="E109" i="73"/>
  <c r="F109" i="73"/>
  <c r="B109" i="75"/>
  <c r="C109" i="75"/>
  <c r="F109" i="75"/>
  <c r="E109" i="75"/>
  <c r="D109" i="75"/>
  <c r="B109" i="32"/>
  <c r="D109" i="32"/>
  <c r="C109" i="32"/>
  <c r="E109" i="32"/>
  <c r="F109" i="32"/>
  <c r="B188" i="12"/>
  <c r="A187" i="12"/>
  <c r="Q109" i="75" l="1"/>
  <c r="O109" i="75"/>
  <c r="M109" i="75"/>
  <c r="I109" i="75"/>
  <c r="G109" i="75"/>
  <c r="L109" i="75"/>
  <c r="P109" i="75"/>
  <c r="B110" i="75" a="1"/>
  <c r="K109" i="75"/>
  <c r="J109" i="75"/>
  <c r="H109" i="75"/>
  <c r="N109" i="75"/>
  <c r="L109" i="73"/>
  <c r="N109" i="73"/>
  <c r="Q109" i="73"/>
  <c r="O109" i="73"/>
  <c r="M109" i="73"/>
  <c r="I109" i="73"/>
  <c r="J109" i="73"/>
  <c r="G109" i="73"/>
  <c r="B110" i="73" a="1"/>
  <c r="P109" i="73"/>
  <c r="K109" i="73"/>
  <c r="H109" i="73"/>
  <c r="M109" i="74"/>
  <c r="Q109" i="74"/>
  <c r="B110" i="74" a="1"/>
  <c r="P109" i="74"/>
  <c r="G109" i="74"/>
  <c r="L109" i="74"/>
  <c r="O109" i="74"/>
  <c r="H109" i="74"/>
  <c r="N109" i="74"/>
  <c r="K109" i="74"/>
  <c r="J109" i="74"/>
  <c r="I109" i="74"/>
  <c r="B110" i="32" a="1"/>
  <c r="N109" i="32"/>
  <c r="H109" i="32"/>
  <c r="K109" i="32"/>
  <c r="G109" i="32"/>
  <c r="M109" i="32"/>
  <c r="J109" i="32"/>
  <c r="P109" i="32"/>
  <c r="Q109" i="32"/>
  <c r="I109" i="32"/>
  <c r="L109" i="32"/>
  <c r="O109" i="32"/>
  <c r="A188" i="12"/>
  <c r="B189" i="12"/>
  <c r="F110" i="74" l="1"/>
  <c r="C110" i="74"/>
  <c r="D110" i="74"/>
  <c r="B110" i="74"/>
  <c r="E110" i="74"/>
  <c r="F110" i="75"/>
  <c r="B110" i="75"/>
  <c r="E110" i="75"/>
  <c r="D110" i="75"/>
  <c r="C110" i="75"/>
  <c r="D110" i="73"/>
  <c r="C110" i="73"/>
  <c r="F110" i="73"/>
  <c r="B110" i="73"/>
  <c r="E110" i="73"/>
  <c r="C110" i="32"/>
  <c r="B110" i="32"/>
  <c r="D110" i="32"/>
  <c r="F110" i="32"/>
  <c r="E110" i="32"/>
  <c r="B190" i="12"/>
  <c r="A189" i="12"/>
  <c r="L110" i="73" l="1"/>
  <c r="N110" i="73"/>
  <c r="H110" i="73"/>
  <c r="K110" i="73"/>
  <c r="G110" i="73"/>
  <c r="M110" i="73"/>
  <c r="J110" i="73"/>
  <c r="Q110" i="73"/>
  <c r="B111" i="73" a="1"/>
  <c r="P110" i="73"/>
  <c r="I110" i="73"/>
  <c r="O110" i="73"/>
  <c r="J110" i="74"/>
  <c r="H110" i="74"/>
  <c r="L110" i="74"/>
  <c r="Q110" i="74"/>
  <c r="O110" i="74"/>
  <c r="B111" i="74" a="1"/>
  <c r="I110" i="74"/>
  <c r="N110" i="74"/>
  <c r="G110" i="74"/>
  <c r="K110" i="74"/>
  <c r="P110" i="74"/>
  <c r="M110" i="74"/>
  <c r="G110" i="75"/>
  <c r="L110" i="75"/>
  <c r="K110" i="75"/>
  <c r="N110" i="75"/>
  <c r="Q110" i="75"/>
  <c r="J110" i="75"/>
  <c r="M110" i="75"/>
  <c r="P110" i="75"/>
  <c r="H110" i="75"/>
  <c r="O110" i="75"/>
  <c r="B111" i="75" a="1"/>
  <c r="I110" i="75"/>
  <c r="L110" i="32"/>
  <c r="I110" i="32"/>
  <c r="B111" i="32" a="1"/>
  <c r="Q110" i="32"/>
  <c r="J110" i="32"/>
  <c r="H110" i="32"/>
  <c r="O110" i="32"/>
  <c r="K110" i="32"/>
  <c r="G110" i="32"/>
  <c r="P110" i="32"/>
  <c r="N110" i="32"/>
  <c r="M110" i="32"/>
  <c r="B191" i="12"/>
  <c r="A190" i="12"/>
  <c r="C111" i="75" l="1"/>
  <c r="B111" i="75"/>
  <c r="F111" i="75"/>
  <c r="D111" i="75"/>
  <c r="E111" i="75"/>
  <c r="F111" i="74"/>
  <c r="B111" i="74"/>
  <c r="E111" i="74"/>
  <c r="D111" i="74"/>
  <c r="C111" i="74"/>
  <c r="E111" i="73"/>
  <c r="F111" i="73"/>
  <c r="D111" i="73"/>
  <c r="C111" i="73"/>
  <c r="B111" i="73"/>
  <c r="C111" i="32"/>
  <c r="F111" i="32"/>
  <c r="B111" i="32"/>
  <c r="D111" i="32"/>
  <c r="E111" i="32"/>
  <c r="A191" i="12"/>
  <c r="B192" i="12"/>
  <c r="K111" i="73" l="1"/>
  <c r="P111" i="73"/>
  <c r="J111" i="73"/>
  <c r="O111" i="73"/>
  <c r="H111" i="73"/>
  <c r="Q111" i="73"/>
  <c r="B112" i="73" a="1"/>
  <c r="M111" i="73"/>
  <c r="N111" i="73"/>
  <c r="I111" i="73"/>
  <c r="L111" i="73"/>
  <c r="G111" i="73"/>
  <c r="H111" i="74"/>
  <c r="M111" i="74"/>
  <c r="O111" i="74"/>
  <c r="L111" i="74"/>
  <c r="B112" i="74" a="1"/>
  <c r="G111" i="74"/>
  <c r="K111" i="74"/>
  <c r="Q111" i="74"/>
  <c r="P111" i="74"/>
  <c r="N111" i="74"/>
  <c r="J111" i="74"/>
  <c r="I111" i="74"/>
  <c r="L111" i="75"/>
  <c r="I111" i="75"/>
  <c r="M111" i="75"/>
  <c r="K111" i="75"/>
  <c r="P111" i="75"/>
  <c r="H111" i="75"/>
  <c r="J111" i="75"/>
  <c r="O111" i="75"/>
  <c r="G111" i="75"/>
  <c r="B112" i="75" a="1"/>
  <c r="Q111" i="75"/>
  <c r="N111" i="75"/>
  <c r="B112" i="32" a="1"/>
  <c r="L111" i="32"/>
  <c r="P111" i="32"/>
  <c r="J111" i="32"/>
  <c r="O111" i="32"/>
  <c r="H111" i="32"/>
  <c r="M111" i="32"/>
  <c r="Q111" i="32"/>
  <c r="K111" i="32"/>
  <c r="G111" i="32"/>
  <c r="N111" i="32"/>
  <c r="I111" i="32"/>
  <c r="B193" i="12"/>
  <c r="A192" i="12"/>
  <c r="E112" i="73" l="1"/>
  <c r="C112" i="73"/>
  <c r="D112" i="73"/>
  <c r="F112" i="73"/>
  <c r="B112" i="73"/>
  <c r="F112" i="75"/>
  <c r="B112" i="75"/>
  <c r="C112" i="75"/>
  <c r="D112" i="75"/>
  <c r="E112" i="75"/>
  <c r="B112" i="74"/>
  <c r="E112" i="74"/>
  <c r="F112" i="74"/>
  <c r="D112" i="74"/>
  <c r="C112" i="74"/>
  <c r="D112" i="32"/>
  <c r="C112" i="32"/>
  <c r="B112" i="32"/>
  <c r="E112" i="32"/>
  <c r="F112" i="32"/>
  <c r="B194" i="12"/>
  <c r="A193" i="12"/>
  <c r="I112" i="74" l="1"/>
  <c r="L112" i="74"/>
  <c r="H112" i="74"/>
  <c r="N112" i="74"/>
  <c r="K112" i="74"/>
  <c r="O112" i="74"/>
  <c r="G112" i="74"/>
  <c r="M112" i="74"/>
  <c r="J112" i="74"/>
  <c r="Q112" i="74"/>
  <c r="B113" i="74" a="1"/>
  <c r="P112" i="74"/>
  <c r="G112" i="75"/>
  <c r="P112" i="75"/>
  <c r="N112" i="75"/>
  <c r="J112" i="75"/>
  <c r="H112" i="75"/>
  <c r="B113" i="75" a="1"/>
  <c r="M112" i="75"/>
  <c r="Q112" i="75"/>
  <c r="O112" i="75"/>
  <c r="L112" i="75"/>
  <c r="I112" i="75"/>
  <c r="K112" i="75"/>
  <c r="N112" i="73"/>
  <c r="H112" i="73"/>
  <c r="M112" i="73"/>
  <c r="Q112" i="73"/>
  <c r="L112" i="73"/>
  <c r="I112" i="73"/>
  <c r="O112" i="73"/>
  <c r="K112" i="73"/>
  <c r="G112" i="73"/>
  <c r="J112" i="73"/>
  <c r="P112" i="73"/>
  <c r="B113" i="73" a="1"/>
  <c r="B113" i="32" a="1"/>
  <c r="G112" i="32"/>
  <c r="J112" i="32"/>
  <c r="M112" i="32"/>
  <c r="I112" i="32"/>
  <c r="L112" i="32"/>
  <c r="N112" i="32"/>
  <c r="O112" i="32"/>
  <c r="P112" i="32"/>
  <c r="H112" i="32"/>
  <c r="Q112" i="32"/>
  <c r="K112" i="32"/>
  <c r="A194" i="12"/>
  <c r="B195" i="12"/>
  <c r="C113" i="73" l="1"/>
  <c r="F113" i="73"/>
  <c r="E113" i="73"/>
  <c r="B113" i="73"/>
  <c r="D113" i="73"/>
  <c r="D113" i="74"/>
  <c r="B113" i="74"/>
  <c r="C113" i="74"/>
  <c r="F113" i="74"/>
  <c r="E113" i="74"/>
  <c r="F113" i="75"/>
  <c r="B113" i="75"/>
  <c r="E113" i="75"/>
  <c r="D113" i="75"/>
  <c r="C113" i="75"/>
  <c r="E113" i="32"/>
  <c r="B113" i="32"/>
  <c r="D113" i="32"/>
  <c r="C113" i="32"/>
  <c r="F113" i="32"/>
  <c r="B196" i="12"/>
  <c r="A195" i="12"/>
  <c r="M113" i="75" l="1"/>
  <c r="J113" i="75"/>
  <c r="P113" i="75"/>
  <c r="B114" i="75" a="1"/>
  <c r="I113" i="75"/>
  <c r="Q113" i="75"/>
  <c r="L113" i="75"/>
  <c r="H113" i="75"/>
  <c r="O113" i="75"/>
  <c r="N113" i="75"/>
  <c r="K113" i="75"/>
  <c r="G113" i="75"/>
  <c r="H113" i="73"/>
  <c r="I113" i="73"/>
  <c r="M113" i="73"/>
  <c r="O113" i="73"/>
  <c r="Q113" i="73"/>
  <c r="N113" i="73"/>
  <c r="B114" i="73" a="1"/>
  <c r="P113" i="73"/>
  <c r="L113" i="73"/>
  <c r="J113" i="73"/>
  <c r="K113" i="73"/>
  <c r="G113" i="73"/>
  <c r="Q113" i="74"/>
  <c r="O113" i="74"/>
  <c r="N113" i="74"/>
  <c r="I113" i="74"/>
  <c r="G113" i="74"/>
  <c r="M113" i="74"/>
  <c r="P113" i="74"/>
  <c r="B114" i="74" a="1"/>
  <c r="K113" i="74"/>
  <c r="J113" i="74"/>
  <c r="H113" i="74"/>
  <c r="L113" i="74"/>
  <c r="M113" i="32"/>
  <c r="J113" i="32"/>
  <c r="P113" i="32"/>
  <c r="O113" i="32"/>
  <c r="K113" i="32"/>
  <c r="G113" i="32"/>
  <c r="I113" i="32"/>
  <c r="B114" i="32" a="1"/>
  <c r="N113" i="32"/>
  <c r="Q113" i="32"/>
  <c r="L113" i="32"/>
  <c r="H113" i="32"/>
  <c r="A196" i="12"/>
  <c r="B197" i="12"/>
  <c r="C114" i="73" l="1"/>
  <c r="E114" i="73"/>
  <c r="F114" i="73"/>
  <c r="B114" i="73"/>
  <c r="D114" i="73"/>
  <c r="F114" i="74"/>
  <c r="B114" i="74"/>
  <c r="E114" i="74"/>
  <c r="D114" i="74"/>
  <c r="C114" i="74"/>
  <c r="B114" i="75"/>
  <c r="F114" i="75"/>
  <c r="E114" i="75"/>
  <c r="C114" i="75"/>
  <c r="D114" i="75"/>
  <c r="F114" i="32"/>
  <c r="E114" i="32"/>
  <c r="D114" i="32"/>
  <c r="C114" i="32"/>
  <c r="B114" i="32"/>
  <c r="B198" i="12"/>
  <c r="A197" i="12"/>
  <c r="J114" i="73" l="1"/>
  <c r="Q114" i="73"/>
  <c r="L114" i="73"/>
  <c r="O114" i="73"/>
  <c r="N114" i="73"/>
  <c r="I114" i="73"/>
  <c r="B115" i="73" a="1"/>
  <c r="M114" i="73"/>
  <c r="P114" i="73"/>
  <c r="K114" i="73"/>
  <c r="H114" i="73"/>
  <c r="G114" i="73"/>
  <c r="J114" i="75"/>
  <c r="H114" i="75"/>
  <c r="N114" i="75"/>
  <c r="Q114" i="75"/>
  <c r="G114" i="75"/>
  <c r="M114" i="75"/>
  <c r="I114" i="75"/>
  <c r="B115" i="75" a="1"/>
  <c r="L114" i="75"/>
  <c r="K114" i="75"/>
  <c r="P114" i="75"/>
  <c r="O114" i="75"/>
  <c r="G114" i="74"/>
  <c r="L114" i="74"/>
  <c r="J114" i="74"/>
  <c r="N114" i="74"/>
  <c r="Q114" i="74"/>
  <c r="H114" i="74"/>
  <c r="M114" i="74"/>
  <c r="P114" i="74"/>
  <c r="I114" i="74"/>
  <c r="O114" i="74"/>
  <c r="B115" i="74" a="1"/>
  <c r="K114" i="74"/>
  <c r="B115" i="32" a="1"/>
  <c r="I114" i="32"/>
  <c r="M114" i="32"/>
  <c r="P114" i="32"/>
  <c r="L114" i="32"/>
  <c r="H114" i="32"/>
  <c r="Q114" i="32"/>
  <c r="O114" i="32"/>
  <c r="K114" i="32"/>
  <c r="G114" i="32"/>
  <c r="N114" i="32"/>
  <c r="J114" i="32"/>
  <c r="B199" i="12"/>
  <c r="A198" i="12"/>
  <c r="F115" i="74" l="1"/>
  <c r="D115" i="74"/>
  <c r="E115" i="74"/>
  <c r="C115" i="74"/>
  <c r="B115" i="74"/>
  <c r="C115" i="73"/>
  <c r="B115" i="73"/>
  <c r="D115" i="73"/>
  <c r="F115" i="73"/>
  <c r="E115" i="73"/>
  <c r="E115" i="75"/>
  <c r="D115" i="75"/>
  <c r="C115" i="75"/>
  <c r="F115" i="75"/>
  <c r="B115" i="75"/>
  <c r="F115" i="32"/>
  <c r="B115" i="32"/>
  <c r="E115" i="32"/>
  <c r="C115" i="32"/>
  <c r="D115" i="32"/>
  <c r="A199" i="12"/>
  <c r="B200" i="12"/>
  <c r="H115" i="75" l="1"/>
  <c r="M115" i="75"/>
  <c r="K115" i="75"/>
  <c r="O115" i="75"/>
  <c r="B116" i="75" a="1"/>
  <c r="L115" i="75"/>
  <c r="G115" i="75"/>
  <c r="Q115" i="75"/>
  <c r="I115" i="75"/>
  <c r="P115" i="75"/>
  <c r="N115" i="75"/>
  <c r="J115" i="75"/>
  <c r="I115" i="73"/>
  <c r="G115" i="73"/>
  <c r="B116" i="73" a="1"/>
  <c r="P115" i="73"/>
  <c r="L115" i="73"/>
  <c r="N115" i="73"/>
  <c r="Q115" i="73"/>
  <c r="J115" i="73"/>
  <c r="M115" i="73"/>
  <c r="K115" i="73"/>
  <c r="O115" i="73"/>
  <c r="H115" i="73"/>
  <c r="L115" i="74"/>
  <c r="M115" i="74"/>
  <c r="K115" i="74"/>
  <c r="P115" i="74"/>
  <c r="G115" i="74"/>
  <c r="H115" i="74"/>
  <c r="J115" i="74"/>
  <c r="O115" i="74"/>
  <c r="B116" i="74" a="1"/>
  <c r="Q115" i="74"/>
  <c r="N115" i="74"/>
  <c r="I115" i="74"/>
  <c r="B116" i="32" a="1"/>
  <c r="L115" i="32"/>
  <c r="K115" i="32"/>
  <c r="G115" i="32"/>
  <c r="O115" i="32"/>
  <c r="H115" i="32"/>
  <c r="P115" i="32"/>
  <c r="J115" i="32"/>
  <c r="Q115" i="32"/>
  <c r="N115" i="32"/>
  <c r="M115" i="32"/>
  <c r="I115" i="32"/>
  <c r="B201" i="12"/>
  <c r="A200" i="12"/>
  <c r="B116" i="73" l="1"/>
  <c r="F116" i="73"/>
  <c r="D116" i="73"/>
  <c r="E116" i="73"/>
  <c r="C116" i="73"/>
  <c r="B116" i="74"/>
  <c r="F116" i="74"/>
  <c r="C116" i="74"/>
  <c r="E116" i="74"/>
  <c r="D116" i="74"/>
  <c r="E116" i="75"/>
  <c r="F116" i="75"/>
  <c r="D116" i="75"/>
  <c r="C116" i="75"/>
  <c r="B116" i="75"/>
  <c r="E116" i="32"/>
  <c r="D116" i="32"/>
  <c r="F116" i="32"/>
  <c r="B116" i="32"/>
  <c r="C116" i="32"/>
  <c r="A201" i="12"/>
  <c r="B202" i="12"/>
  <c r="B117" i="75" l="1" a="1"/>
  <c r="L116" i="75"/>
  <c r="P116" i="75"/>
  <c r="H116" i="75"/>
  <c r="O116" i="75"/>
  <c r="G116" i="75"/>
  <c r="K116" i="75"/>
  <c r="M116" i="75"/>
  <c r="J116" i="75"/>
  <c r="N116" i="75"/>
  <c r="Q116" i="75"/>
  <c r="I116" i="75"/>
  <c r="G116" i="74"/>
  <c r="P116" i="74"/>
  <c r="N116" i="74"/>
  <c r="J116" i="74"/>
  <c r="M116" i="74"/>
  <c r="B117" i="74" a="1"/>
  <c r="H116" i="74"/>
  <c r="Q116" i="74"/>
  <c r="O116" i="74"/>
  <c r="L116" i="74"/>
  <c r="I116" i="74"/>
  <c r="K116" i="74"/>
  <c r="G116" i="73"/>
  <c r="B117" i="73" a="1"/>
  <c r="M116" i="73"/>
  <c r="N116" i="73"/>
  <c r="I116" i="73"/>
  <c r="L116" i="73"/>
  <c r="Q116" i="73"/>
  <c r="O116" i="73"/>
  <c r="K116" i="73"/>
  <c r="H116" i="73"/>
  <c r="J116" i="73"/>
  <c r="P116" i="73"/>
  <c r="B117" i="32" a="1"/>
  <c r="O116" i="32"/>
  <c r="K116" i="32"/>
  <c r="P116" i="32"/>
  <c r="L116" i="32"/>
  <c r="H116" i="32"/>
  <c r="N116" i="32"/>
  <c r="Q116" i="32"/>
  <c r="J116" i="32"/>
  <c r="M116" i="32"/>
  <c r="I116" i="32"/>
  <c r="G116" i="32"/>
  <c r="A202" i="12"/>
  <c r="B203" i="12"/>
  <c r="B117" i="73" l="1"/>
  <c r="F117" i="73"/>
  <c r="D117" i="73"/>
  <c r="E117" i="73"/>
  <c r="C117" i="73"/>
  <c r="C117" i="74"/>
  <c r="F117" i="74"/>
  <c r="B117" i="74"/>
  <c r="E117" i="74"/>
  <c r="D117" i="74"/>
  <c r="B117" i="75"/>
  <c r="C117" i="75"/>
  <c r="D117" i="75"/>
  <c r="F117" i="75"/>
  <c r="E117" i="75"/>
  <c r="B117" i="32"/>
  <c r="D117" i="32"/>
  <c r="C117" i="32"/>
  <c r="E117" i="32"/>
  <c r="F117" i="32"/>
  <c r="B204" i="12"/>
  <c r="A203" i="12"/>
  <c r="J117" i="74" l="1"/>
  <c r="B118" i="74" a="1"/>
  <c r="I117" i="74"/>
  <c r="O117" i="74"/>
  <c r="H117" i="74"/>
  <c r="L117" i="74"/>
  <c r="P117" i="74"/>
  <c r="N117" i="74"/>
  <c r="K117" i="74"/>
  <c r="G117" i="74"/>
  <c r="M117" i="74"/>
  <c r="Q117" i="74"/>
  <c r="Q117" i="75"/>
  <c r="O117" i="75"/>
  <c r="L117" i="75"/>
  <c r="I117" i="75"/>
  <c r="G117" i="75"/>
  <c r="K117" i="75"/>
  <c r="P117" i="75"/>
  <c r="N117" i="75"/>
  <c r="B118" i="75" a="1"/>
  <c r="J117" i="75"/>
  <c r="H117" i="75"/>
  <c r="M117" i="75"/>
  <c r="L117" i="73"/>
  <c r="Q117" i="73"/>
  <c r="O117" i="73"/>
  <c r="M117" i="73"/>
  <c r="I117" i="73"/>
  <c r="G117" i="73"/>
  <c r="N117" i="73"/>
  <c r="B118" i="73" a="1"/>
  <c r="P117" i="73"/>
  <c r="K117" i="73"/>
  <c r="H117" i="73"/>
  <c r="J117" i="73"/>
  <c r="B118" i="32" a="1"/>
  <c r="N117" i="32"/>
  <c r="I117" i="32"/>
  <c r="L117" i="32"/>
  <c r="H117" i="32"/>
  <c r="G117" i="32"/>
  <c r="M117" i="32"/>
  <c r="J117" i="32"/>
  <c r="P117" i="32"/>
  <c r="O117" i="32"/>
  <c r="Q117" i="32"/>
  <c r="K117" i="32"/>
  <c r="A204" i="12"/>
  <c r="B205" i="12"/>
  <c r="D118" i="73" l="1"/>
  <c r="B118" i="73"/>
  <c r="F118" i="73"/>
  <c r="C118" i="73"/>
  <c r="E118" i="73"/>
  <c r="E118" i="74"/>
  <c r="C118" i="74"/>
  <c r="D118" i="74"/>
  <c r="B118" i="74"/>
  <c r="F118" i="74"/>
  <c r="F118" i="75"/>
  <c r="B118" i="75"/>
  <c r="E118" i="75"/>
  <c r="D118" i="75"/>
  <c r="C118" i="75"/>
  <c r="B118" i="32"/>
  <c r="E118" i="32"/>
  <c r="D118" i="32"/>
  <c r="C118" i="32"/>
  <c r="F118" i="32"/>
  <c r="B206" i="12"/>
  <c r="A205" i="12"/>
  <c r="L118" i="73" l="1"/>
  <c r="N118" i="73"/>
  <c r="P118" i="73"/>
  <c r="O118" i="73"/>
  <c r="J118" i="73"/>
  <c r="M118" i="73"/>
  <c r="K118" i="73"/>
  <c r="Q118" i="73"/>
  <c r="B119" i="73" a="1"/>
  <c r="H118" i="73"/>
  <c r="I118" i="73"/>
  <c r="G118" i="73"/>
  <c r="G118" i="75"/>
  <c r="L118" i="75"/>
  <c r="H118" i="75"/>
  <c r="N118" i="75"/>
  <c r="K118" i="75"/>
  <c r="Q118" i="75"/>
  <c r="M118" i="75"/>
  <c r="J118" i="75"/>
  <c r="P118" i="75"/>
  <c r="O118" i="75"/>
  <c r="B119" i="75" a="1"/>
  <c r="I118" i="75"/>
  <c r="J118" i="74"/>
  <c r="H118" i="74"/>
  <c r="O118" i="74"/>
  <c r="Q118" i="74"/>
  <c r="G118" i="74"/>
  <c r="N118" i="74"/>
  <c r="I118" i="74"/>
  <c r="B119" i="74" a="1"/>
  <c r="L118" i="74"/>
  <c r="K118" i="74"/>
  <c r="P118" i="74"/>
  <c r="M118" i="74"/>
  <c r="L118" i="32"/>
  <c r="I118" i="32"/>
  <c r="O118" i="32"/>
  <c r="Q118" i="32"/>
  <c r="H118" i="32"/>
  <c r="B119" i="32" a="1"/>
  <c r="G118" i="32"/>
  <c r="N118" i="32"/>
  <c r="M118" i="32"/>
  <c r="P118" i="32"/>
  <c r="K118" i="32"/>
  <c r="J118" i="32"/>
  <c r="B207" i="12"/>
  <c r="A206" i="12"/>
  <c r="D119" i="75" l="1"/>
  <c r="E119" i="75"/>
  <c r="C119" i="75"/>
  <c r="B119" i="75"/>
  <c r="F119" i="75"/>
  <c r="C119" i="74"/>
  <c r="F119" i="74"/>
  <c r="B119" i="74"/>
  <c r="E119" i="74"/>
  <c r="D119" i="74"/>
  <c r="B119" i="73"/>
  <c r="E119" i="73"/>
  <c r="F119" i="73"/>
  <c r="D119" i="73"/>
  <c r="C119" i="73"/>
  <c r="D119" i="32"/>
  <c r="C119" i="32"/>
  <c r="B119" i="32"/>
  <c r="F119" i="32"/>
  <c r="E119" i="32"/>
  <c r="A207" i="12"/>
  <c r="B208" i="12"/>
  <c r="H119" i="74" l="1"/>
  <c r="M119" i="74"/>
  <c r="K119" i="74"/>
  <c r="O119" i="74"/>
  <c r="B120" i="74" a="1"/>
  <c r="I119" i="74"/>
  <c r="G119" i="74"/>
  <c r="Q119" i="74"/>
  <c r="J119" i="74"/>
  <c r="P119" i="74"/>
  <c r="N119" i="74"/>
  <c r="L119" i="74"/>
  <c r="L119" i="75"/>
  <c r="I119" i="75"/>
  <c r="O119" i="75"/>
  <c r="K119" i="75"/>
  <c r="H119" i="75"/>
  <c r="N119" i="75"/>
  <c r="J119" i="75"/>
  <c r="G119" i="75"/>
  <c r="M119" i="75"/>
  <c r="B120" i="75" a="1"/>
  <c r="Q119" i="75"/>
  <c r="P119" i="75"/>
  <c r="K119" i="73"/>
  <c r="P119" i="73"/>
  <c r="J119" i="73"/>
  <c r="B120" i="73" a="1"/>
  <c r="L119" i="73"/>
  <c r="O119" i="73"/>
  <c r="Q119" i="73"/>
  <c r="H119" i="73"/>
  <c r="N119" i="73"/>
  <c r="I119" i="73"/>
  <c r="G119" i="73"/>
  <c r="M119" i="73"/>
  <c r="B120" i="32" a="1"/>
  <c r="L119" i="32"/>
  <c r="K119" i="32"/>
  <c r="P119" i="32"/>
  <c r="M119" i="32"/>
  <c r="O119" i="32"/>
  <c r="H119" i="32"/>
  <c r="G119" i="32"/>
  <c r="N119" i="32"/>
  <c r="J119" i="32"/>
  <c r="Q119" i="32"/>
  <c r="I119" i="32"/>
  <c r="B209" i="12"/>
  <c r="A208" i="12"/>
  <c r="E120" i="73" l="1"/>
  <c r="D120" i="73"/>
  <c r="C120" i="73"/>
  <c r="B120" i="73"/>
  <c r="F120" i="73"/>
  <c r="F120" i="75"/>
  <c r="B120" i="75"/>
  <c r="E120" i="75"/>
  <c r="D120" i="75"/>
  <c r="C120" i="75"/>
  <c r="B120" i="74"/>
  <c r="E120" i="74"/>
  <c r="F120" i="74"/>
  <c r="D120" i="74"/>
  <c r="C120" i="74"/>
  <c r="C120" i="32"/>
  <c r="F120" i="32"/>
  <c r="B120" i="32"/>
  <c r="E120" i="32"/>
  <c r="D120" i="32"/>
  <c r="A209" i="12"/>
  <c r="B210" i="12"/>
  <c r="P120" i="73" l="1"/>
  <c r="H120" i="73"/>
  <c r="J120" i="73"/>
  <c r="Q120" i="73"/>
  <c r="O120" i="73"/>
  <c r="B121" i="73" a="1"/>
  <c r="I120" i="73"/>
  <c r="K120" i="73"/>
  <c r="G120" i="73"/>
  <c r="M120" i="73"/>
  <c r="N120" i="73"/>
  <c r="L120" i="73"/>
  <c r="B121" i="74" a="1"/>
  <c r="L120" i="74"/>
  <c r="P120" i="74"/>
  <c r="I120" i="74"/>
  <c r="K120" i="74"/>
  <c r="H120" i="74"/>
  <c r="O120" i="74"/>
  <c r="M120" i="74"/>
  <c r="J120" i="74"/>
  <c r="N120" i="74"/>
  <c r="Q120" i="74"/>
  <c r="G120" i="74"/>
  <c r="I120" i="75"/>
  <c r="P120" i="75"/>
  <c r="N120" i="75"/>
  <c r="L120" i="75"/>
  <c r="B121" i="75" a="1"/>
  <c r="H120" i="75"/>
  <c r="J120" i="75"/>
  <c r="Q120" i="75"/>
  <c r="O120" i="75"/>
  <c r="K120" i="75"/>
  <c r="G120" i="75"/>
  <c r="M120" i="75"/>
  <c r="B121" i="32" a="1"/>
  <c r="K120" i="32"/>
  <c r="O120" i="32"/>
  <c r="N120" i="32"/>
  <c r="G120" i="32"/>
  <c r="P120" i="32"/>
  <c r="H120" i="32"/>
  <c r="Q120" i="32"/>
  <c r="J120" i="32"/>
  <c r="M120" i="32"/>
  <c r="I120" i="32"/>
  <c r="L120" i="32"/>
  <c r="A210" i="12"/>
  <c r="B211" i="12"/>
  <c r="C121" i="73" l="1"/>
  <c r="F121" i="73"/>
  <c r="E121" i="73"/>
  <c r="B121" i="73"/>
  <c r="D121" i="73"/>
  <c r="F121" i="75"/>
  <c r="B121" i="75"/>
  <c r="E121" i="75"/>
  <c r="D121" i="75"/>
  <c r="C121" i="75"/>
  <c r="C121" i="74"/>
  <c r="B121" i="74"/>
  <c r="D121" i="74"/>
  <c r="F121" i="74"/>
  <c r="E121" i="74"/>
  <c r="E121" i="32"/>
  <c r="B121" i="32"/>
  <c r="D121" i="32"/>
  <c r="F121" i="32"/>
  <c r="C121" i="32"/>
  <c r="B212" i="12"/>
  <c r="A211" i="12"/>
  <c r="I121" i="74" l="1"/>
  <c r="G121" i="74"/>
  <c r="K121" i="74"/>
  <c r="L121" i="74"/>
  <c r="P121" i="74"/>
  <c r="N121" i="74"/>
  <c r="Q121" i="74"/>
  <c r="J121" i="74"/>
  <c r="H121" i="74"/>
  <c r="M121" i="74"/>
  <c r="O121" i="74"/>
  <c r="L121" i="73"/>
  <c r="I121" i="73"/>
  <c r="K121" i="73"/>
  <c r="N121" i="73"/>
  <c r="P121" i="73"/>
  <c r="O121" i="73"/>
  <c r="M121" i="73"/>
  <c r="H121" i="73"/>
  <c r="G121" i="73"/>
  <c r="J121" i="73"/>
  <c r="Q121" i="73"/>
  <c r="M121" i="75"/>
  <c r="P121" i="75"/>
  <c r="H121" i="75"/>
  <c r="Q121" i="75"/>
  <c r="L121" i="75"/>
  <c r="O121" i="75"/>
  <c r="G121" i="75"/>
  <c r="N121" i="75"/>
  <c r="K121" i="75"/>
  <c r="J121" i="75"/>
  <c r="I121" i="75"/>
  <c r="I121" i="32"/>
  <c r="P121" i="32"/>
  <c r="G121" i="32"/>
  <c r="J121" i="32"/>
  <c r="L121" i="32"/>
  <c r="N121" i="32"/>
  <c r="Q121" i="32"/>
  <c r="H121" i="32"/>
  <c r="O121" i="32"/>
  <c r="K121" i="32"/>
  <c r="M121" i="32"/>
  <c r="A212" i="12"/>
  <c r="B213" i="12"/>
  <c r="B214" i="12" l="1"/>
  <c r="A213" i="12"/>
  <c r="B215" i="12" l="1"/>
  <c r="A214" i="12"/>
  <c r="A215" i="12" l="1"/>
  <c r="B216" i="12"/>
  <c r="B217" i="12" l="1"/>
  <c r="A216" i="12"/>
  <c r="B218" i="12" l="1"/>
  <c r="A217" i="12"/>
  <c r="A218" i="12" l="1"/>
  <c r="B219" i="12"/>
  <c r="B220" i="12" l="1"/>
  <c r="A219" i="12"/>
  <c r="A220" i="12" l="1"/>
  <c r="B221" i="12"/>
  <c r="A221" i="12" l="1"/>
  <c r="B222" i="12"/>
  <c r="B223" i="12" l="1"/>
  <c r="A222" i="12"/>
  <c r="A223" i="12" l="1"/>
  <c r="B224" i="12"/>
  <c r="B225" i="12" l="1"/>
  <c r="A224" i="12"/>
  <c r="B226" i="12" l="1"/>
  <c r="A225" i="12"/>
  <c r="A226" i="12" l="1"/>
  <c r="B227" i="12"/>
  <c r="B228" i="12" l="1"/>
  <c r="A227" i="12"/>
  <c r="A228" i="12" l="1"/>
  <c r="B229" i="12"/>
  <c r="A229" i="12" l="1"/>
  <c r="B230" i="12"/>
  <c r="B231" i="12" l="1"/>
  <c r="A230" i="12"/>
  <c r="A231" i="12" l="1"/>
  <c r="B232" i="12"/>
  <c r="B233" i="12" l="1"/>
  <c r="A232" i="12"/>
  <c r="A233" i="12" l="1"/>
  <c r="B234" i="12"/>
  <c r="A234" i="12" l="1"/>
  <c r="B235" i="12"/>
  <c r="B236" i="12" l="1"/>
  <c r="A235" i="12"/>
  <c r="A236" i="12" l="1"/>
  <c r="B237" i="12"/>
  <c r="B238" i="12" l="1"/>
  <c r="A237" i="12"/>
  <c r="B239" i="12" l="1"/>
  <c r="A238" i="12"/>
  <c r="A239" i="12" l="1"/>
  <c r="B240" i="12"/>
  <c r="B241" i="12" l="1"/>
  <c r="A240" i="12"/>
  <c r="A241" i="12" l="1"/>
  <c r="B242" i="12"/>
  <c r="A242" i="12" l="1"/>
  <c r="B243" i="12"/>
  <c r="B244" i="12" l="1"/>
  <c r="A243" i="12"/>
  <c r="A244" i="12" l="1"/>
  <c r="B245" i="12"/>
  <c r="A245" i="12" l="1"/>
  <c r="B246" i="12"/>
  <c r="B247" i="12" l="1"/>
  <c r="A246" i="12"/>
  <c r="A247" i="12" l="1"/>
  <c r="B248" i="12"/>
  <c r="B249" i="12" l="1"/>
  <c r="A248" i="12"/>
  <c r="A249" i="12" l="1"/>
  <c r="B250" i="12"/>
  <c r="A250" i="12" l="1"/>
  <c r="B251" i="12"/>
  <c r="B252" i="12" l="1"/>
  <c r="A251" i="12"/>
  <c r="A252" i="12" l="1"/>
  <c r="B253" i="12"/>
  <c r="A253" i="12" l="1"/>
  <c r="B254" i="12"/>
  <c r="B255" i="12" l="1"/>
  <c r="A254" i="12"/>
  <c r="A255" i="12" l="1"/>
  <c r="B256" i="12"/>
  <c r="B257" i="12" l="1"/>
  <c r="A256" i="12"/>
  <c r="B258" i="12" l="1"/>
  <c r="A257" i="12"/>
  <c r="A258" i="12" l="1"/>
  <c r="B259" i="12"/>
  <c r="B260" i="12" l="1"/>
  <c r="A259" i="12"/>
  <c r="A260" i="12" l="1"/>
  <c r="B261" i="12"/>
  <c r="B262" i="12" l="1"/>
  <c r="A261" i="12"/>
  <c r="B263" i="12" l="1"/>
  <c r="A262" i="12"/>
  <c r="A263" i="12" l="1"/>
  <c r="B264" i="12"/>
  <c r="B265" i="12" l="1"/>
  <c r="A264" i="12"/>
  <c r="B266" i="12" l="1"/>
  <c r="A265" i="12"/>
  <c r="A266" i="12" l="1"/>
  <c r="B267" i="12"/>
  <c r="B268" i="12" l="1"/>
  <c r="A267" i="12"/>
  <c r="A268" i="12" l="1"/>
  <c r="B269" i="12"/>
  <c r="B270" i="12" l="1"/>
  <c r="A269" i="12"/>
  <c r="B271" i="12" l="1"/>
  <c r="A270" i="12"/>
  <c r="A271" i="12" l="1"/>
  <c r="B272" i="12"/>
  <c r="B273" i="12" l="1"/>
  <c r="A272" i="12"/>
  <c r="A273" i="12" l="1"/>
  <c r="B274" i="12"/>
  <c r="A274" i="12" l="1"/>
  <c r="B275" i="12"/>
  <c r="B276" i="12" l="1"/>
  <c r="A275" i="12"/>
  <c r="A276" i="12" l="1"/>
  <c r="B277" i="12"/>
  <c r="B278" i="12" l="1"/>
  <c r="A277" i="12"/>
  <c r="B279" i="12" l="1"/>
  <c r="A278" i="12"/>
  <c r="A279" i="12" l="1"/>
  <c r="B280" i="12"/>
  <c r="B281" i="12" l="1"/>
  <c r="A280" i="12"/>
  <c r="B282" i="12" l="1"/>
  <c r="A281" i="12"/>
  <c r="A282" i="12" l="1"/>
  <c r="B283" i="12"/>
  <c r="B284" i="12" l="1"/>
  <c r="A283" i="12"/>
  <c r="A284" i="12" l="1"/>
  <c r="B285" i="12"/>
  <c r="A285" i="12" l="1"/>
  <c r="B286" i="12"/>
  <c r="B287" i="12" l="1"/>
  <c r="A286" i="12"/>
  <c r="A287" i="12" l="1"/>
  <c r="B288" i="12"/>
  <c r="B289" i="12" l="1"/>
  <c r="A288" i="12"/>
  <c r="A289" i="12" l="1"/>
  <c r="B290" i="12"/>
  <c r="A290" i="12" l="1"/>
  <c r="B291" i="12"/>
  <c r="B292" i="12" l="1"/>
  <c r="A291" i="12"/>
  <c r="A292" i="12" l="1"/>
  <c r="B293" i="12"/>
  <c r="B294" i="12" l="1"/>
  <c r="A293" i="12"/>
  <c r="B295" i="12" l="1"/>
  <c r="A294" i="12"/>
  <c r="A295" i="12" l="1"/>
  <c r="B296" i="12"/>
  <c r="B297" i="12" l="1"/>
  <c r="A296" i="12"/>
  <c r="A297" i="12" l="1"/>
  <c r="B298" i="12"/>
  <c r="A298" i="12" l="1"/>
  <c r="B299" i="12"/>
  <c r="B300" i="12" l="1"/>
  <c r="A299" i="12"/>
  <c r="A300" i="12" l="1"/>
  <c r="B301" i="12"/>
  <c r="B302" i="12" l="1"/>
  <c r="A301" i="12"/>
  <c r="B303" i="12" l="1"/>
  <c r="A302" i="12"/>
  <c r="A303" i="12" l="1"/>
  <c r="B304" i="12"/>
  <c r="B305" i="12" l="1"/>
  <c r="A304" i="12"/>
  <c r="A305" i="12" l="1"/>
  <c r="B306" i="12"/>
  <c r="A306" i="12" l="1"/>
  <c r="B307" i="12"/>
  <c r="B308" i="12" l="1"/>
  <c r="A307" i="12"/>
  <c r="A308" i="12" l="1"/>
  <c r="B309" i="12"/>
  <c r="A309" i="12" l="1"/>
  <c r="B310" i="12"/>
  <c r="B311" i="12" l="1"/>
  <c r="A310" i="12"/>
  <c r="A311" i="12" l="1"/>
  <c r="B312" i="12"/>
  <c r="B313" i="12" l="1"/>
  <c r="A312" i="12"/>
  <c r="A313" i="12" l="1"/>
  <c r="B314" i="12"/>
  <c r="A314" i="12" l="1"/>
  <c r="B315" i="12"/>
  <c r="B316" i="12" l="1"/>
  <c r="A315" i="12"/>
  <c r="A316" i="12" l="1"/>
  <c r="B317" i="12"/>
  <c r="B318" i="12" l="1"/>
  <c r="A317" i="12"/>
  <c r="B319" i="12" l="1"/>
  <c r="A318" i="12"/>
  <c r="A319" i="12" l="1"/>
  <c r="B320" i="12"/>
  <c r="B321" i="12" l="1"/>
  <c r="A320" i="12"/>
  <c r="B322" i="12" l="1"/>
  <c r="A321" i="12"/>
  <c r="A322" i="12" l="1"/>
  <c r="B323" i="12"/>
  <c r="B324" i="12" l="1"/>
  <c r="A323" i="12"/>
  <c r="A324" i="12" l="1"/>
  <c r="B325" i="12"/>
  <c r="B326" i="12" l="1"/>
  <c r="A325" i="12"/>
  <c r="B327" i="12" l="1"/>
  <c r="A326" i="12"/>
  <c r="A327" i="12" l="1"/>
  <c r="B328" i="12"/>
  <c r="B329" i="12" l="1"/>
  <c r="A328" i="12"/>
  <c r="A329" i="12" l="1"/>
  <c r="B330" i="12"/>
  <c r="A330" i="12" l="1"/>
  <c r="B331" i="12"/>
  <c r="B332" i="12" l="1"/>
  <c r="A331" i="12"/>
  <c r="A332" i="12" l="1"/>
  <c r="B333" i="12"/>
  <c r="B334" i="12" l="1"/>
  <c r="A333" i="12"/>
  <c r="B335" i="12" l="1"/>
  <c r="A334" i="12"/>
  <c r="A335" i="12" l="1"/>
  <c r="B336" i="12"/>
  <c r="B337" i="12" l="1"/>
  <c r="A336" i="12"/>
  <c r="A337" i="12" l="1"/>
  <c r="B338" i="12"/>
  <c r="A338" i="12" l="1"/>
  <c r="B339" i="12"/>
  <c r="B340" i="12" l="1"/>
  <c r="A339" i="12"/>
  <c r="A340" i="12" l="1"/>
  <c r="B341" i="12"/>
  <c r="B342" i="12" l="1"/>
  <c r="A341" i="12"/>
  <c r="B343" i="12" l="1"/>
  <c r="A342" i="12"/>
  <c r="A343" i="12" l="1"/>
  <c r="B344" i="12"/>
  <c r="B345" i="12" l="1"/>
  <c r="A344" i="12"/>
  <c r="B346" i="12" l="1"/>
  <c r="A345" i="12"/>
  <c r="A346" i="12" l="1"/>
  <c r="B347" i="12"/>
  <c r="B348" i="12" l="1"/>
  <c r="A347" i="12"/>
  <c r="A348" i="12" l="1"/>
  <c r="B349" i="12"/>
  <c r="A349" i="12" l="1"/>
  <c r="B350" i="12"/>
  <c r="B351" i="12" l="1"/>
  <c r="A350" i="12"/>
  <c r="A351" i="12" l="1"/>
  <c r="B352" i="12"/>
  <c r="B353" i="12" l="1"/>
  <c r="A352" i="12"/>
  <c r="A353" i="12" l="1"/>
  <c r="B354" i="12"/>
  <c r="A354" i="12" l="1"/>
  <c r="B355" i="12"/>
  <c r="B356" i="12" l="1"/>
  <c r="A355" i="12"/>
  <c r="A356" i="12" l="1"/>
  <c r="B357" i="12"/>
  <c r="A357" i="12" l="1"/>
  <c r="B358" i="12"/>
  <c r="B359" i="12" l="1"/>
  <c r="A358" i="12"/>
  <c r="A359" i="12" l="1"/>
  <c r="B360" i="12"/>
  <c r="B361" i="12" l="1"/>
  <c r="A360" i="12"/>
  <c r="B362" i="12" l="1"/>
  <c r="A361" i="12"/>
  <c r="A362" i="12" l="1"/>
  <c r="B363" i="12"/>
  <c r="B364" i="12" l="1"/>
  <c r="A363" i="12"/>
  <c r="A364" i="12" l="1"/>
  <c r="B365" i="12"/>
  <c r="A365" i="12" l="1"/>
  <c r="B366" i="12"/>
  <c r="B367" i="12" l="1"/>
  <c r="A366" i="12"/>
  <c r="A367" i="12" l="1"/>
  <c r="B368" i="12"/>
  <c r="B369" i="12" l="1"/>
  <c r="A368" i="12"/>
  <c r="A369" i="12" l="1"/>
  <c r="B370" i="12"/>
  <c r="A370" i="12" l="1"/>
  <c r="B371" i="12"/>
  <c r="B372" i="12" l="1"/>
  <c r="A371" i="12"/>
  <c r="A372" i="12" l="1"/>
  <c r="B373" i="12"/>
  <c r="B374" i="12" l="1"/>
  <c r="A373" i="12"/>
  <c r="B375" i="12" l="1"/>
  <c r="A374" i="12"/>
  <c r="A375" i="12" l="1"/>
  <c r="B376" i="12"/>
  <c r="B377" i="12" l="1"/>
  <c r="A376" i="12"/>
  <c r="A377" i="12" l="1"/>
  <c r="B378" i="12"/>
  <c r="A378" i="12" l="1"/>
  <c r="B379" i="12"/>
  <c r="B380" i="12" l="1"/>
  <c r="A379" i="12"/>
  <c r="A380" i="12" l="1"/>
  <c r="B381" i="12"/>
  <c r="A381" i="12" l="1"/>
  <c r="B382" i="12"/>
  <c r="B383" i="12" l="1"/>
  <c r="A382" i="12"/>
  <c r="A383" i="12" l="1"/>
  <c r="B384" i="12"/>
  <c r="B385" i="12" l="1"/>
  <c r="A384" i="12"/>
  <c r="A385" i="12" l="1"/>
  <c r="B386" i="12"/>
  <c r="A386" i="12" l="1"/>
  <c r="B387" i="12"/>
  <c r="B388" i="12" l="1"/>
  <c r="A387" i="12"/>
  <c r="B389" i="12" l="1"/>
  <c r="A388" i="12"/>
  <c r="B390" i="12" l="1"/>
  <c r="A389" i="12"/>
  <c r="A390" i="12" l="1"/>
  <c r="B391" i="12"/>
  <c r="A391" i="12" l="1"/>
  <c r="B392" i="12"/>
  <c r="B393" i="12" l="1"/>
  <c r="A392" i="12"/>
  <c r="A393" i="12" l="1"/>
  <c r="B394" i="12"/>
  <c r="A394" i="12" l="1"/>
  <c r="B395" i="12"/>
  <c r="B396" i="12" l="1"/>
  <c r="A395" i="12"/>
  <c r="B397" i="12" l="1"/>
  <c r="A396" i="12"/>
  <c r="B398" i="12" l="1"/>
  <c r="A397" i="12"/>
  <c r="A398" i="12" l="1"/>
  <c r="B399" i="12"/>
  <c r="A399" i="12" l="1"/>
  <c r="B400" i="12"/>
  <c r="B401" i="12" l="1"/>
  <c r="A400" i="12"/>
  <c r="A401" i="12" l="1"/>
  <c r="B402" i="12"/>
  <c r="A402" i="12" l="1"/>
  <c r="B403" i="12"/>
  <c r="B404" i="12" l="1"/>
  <c r="A403" i="12"/>
  <c r="B405" i="12" l="1"/>
  <c r="A404" i="12"/>
  <c r="B406" i="12" l="1"/>
  <c r="A405" i="12"/>
  <c r="A406" i="12" l="1"/>
  <c r="B407" i="12"/>
  <c r="A407" i="12" l="1"/>
  <c r="B408" i="12"/>
  <c r="B409" i="12" l="1"/>
  <c r="A408" i="12"/>
  <c r="A409" i="12" l="1"/>
  <c r="B410" i="12"/>
  <c r="A410" i="12" l="1"/>
  <c r="B411" i="12"/>
  <c r="B412" i="12" l="1"/>
  <c r="A411" i="12"/>
  <c r="B413" i="12" l="1"/>
  <c r="A412" i="12"/>
  <c r="B414" i="12" l="1"/>
  <c r="A413" i="12"/>
  <c r="A414" i="12" l="1"/>
  <c r="B415" i="12"/>
  <c r="A415" i="12" l="1"/>
  <c r="B416" i="12"/>
  <c r="B417" i="12" l="1"/>
  <c r="A416" i="12"/>
  <c r="A417" i="12" l="1"/>
  <c r="B418" i="12"/>
  <c r="A418" i="12" l="1"/>
  <c r="B419" i="12"/>
  <c r="B420" i="12" l="1"/>
  <c r="A419" i="12"/>
  <c r="B421" i="12" l="1"/>
  <c r="A420" i="12"/>
  <c r="B422" i="12" l="1"/>
  <c r="A421" i="12"/>
  <c r="A422" i="12" l="1"/>
  <c r="B423" i="12"/>
  <c r="A423" i="12" l="1"/>
  <c r="B424" i="12"/>
  <c r="B425" i="12" l="1"/>
  <c r="A424" i="12"/>
  <c r="A425" i="12" l="1"/>
  <c r="B426" i="12"/>
  <c r="A426" i="12" l="1"/>
  <c r="B427" i="12"/>
  <c r="B428" i="12" l="1"/>
  <c r="A427" i="12"/>
  <c r="B429" i="12" l="1"/>
  <c r="A428" i="12"/>
  <c r="B430" i="12" l="1"/>
  <c r="A429" i="12"/>
  <c r="A430" i="12" l="1"/>
  <c r="B431" i="12"/>
  <c r="A431" i="12" l="1"/>
  <c r="B432" i="12"/>
  <c r="B433" i="12" l="1"/>
  <c r="A432" i="12"/>
  <c r="A433" i="12" l="1"/>
  <c r="B434" i="12"/>
  <c r="A434" i="12" l="1"/>
  <c r="B435" i="12"/>
  <c r="B436" i="12" l="1"/>
  <c r="A435" i="12"/>
  <c r="B437" i="12" l="1"/>
  <c r="A436" i="12"/>
  <c r="B438" i="12" l="1"/>
  <c r="A437" i="12"/>
  <c r="A438" i="12" l="1"/>
  <c r="B439" i="12"/>
  <c r="A439" i="12" l="1"/>
  <c r="B440" i="12"/>
  <c r="B441" i="12" l="1"/>
  <c r="A440" i="12"/>
  <c r="A441" i="12" l="1"/>
  <c r="B442" i="12"/>
  <c r="A442" i="12" l="1"/>
  <c r="B443" i="12"/>
  <c r="B444" i="12" l="1"/>
  <c r="A443" i="12"/>
  <c r="B445" i="12" l="1"/>
  <c r="A444" i="12"/>
  <c r="B446" i="12" l="1"/>
  <c r="A445" i="12"/>
  <c r="A446" i="12" l="1"/>
  <c r="B447" i="12"/>
  <c r="A447" i="12" l="1"/>
  <c r="B448" i="12"/>
  <c r="B449" i="12" l="1"/>
  <c r="A448" i="12"/>
  <c r="A449" i="12" l="1"/>
  <c r="B450" i="12"/>
  <c r="A450" i="12" l="1"/>
  <c r="B451" i="12"/>
  <c r="B452" i="12" l="1"/>
  <c r="A451" i="12"/>
  <c r="B453" i="12" l="1"/>
  <c r="A452" i="12"/>
  <c r="B454" i="12" l="1"/>
  <c r="A453" i="12"/>
  <c r="A454" i="12" l="1"/>
  <c r="B455" i="12"/>
  <c r="A455" i="12" l="1"/>
  <c r="B456" i="12"/>
  <c r="B457" i="12" l="1"/>
  <c r="A456" i="12"/>
  <c r="A457" i="12" l="1"/>
  <c r="B458" i="12"/>
  <c r="A458" i="12" l="1"/>
  <c r="B459" i="12"/>
  <c r="B460" i="12" l="1"/>
  <c r="A459" i="12"/>
  <c r="B461" i="12" l="1"/>
  <c r="A460" i="12"/>
  <c r="B462" i="12" l="1"/>
  <c r="A461" i="12"/>
  <c r="A462" i="12" l="1"/>
  <c r="B463" i="12"/>
  <c r="A463" i="12" l="1"/>
  <c r="B464" i="12"/>
  <c r="B465" i="12" l="1"/>
  <c r="A464" i="12"/>
  <c r="A465" i="12" l="1"/>
  <c r="B466" i="12"/>
  <c r="A466" i="12" l="1"/>
  <c r="B467" i="12"/>
  <c r="B468" i="12" l="1"/>
  <c r="A467" i="12"/>
  <c r="B469" i="12" l="1"/>
  <c r="A468" i="12"/>
  <c r="B470" i="12" l="1"/>
  <c r="A469" i="12"/>
  <c r="A470" i="12" l="1"/>
  <c r="B471" i="12"/>
  <c r="A471" i="12" l="1"/>
  <c r="B472" i="12"/>
  <c r="B473" i="12" l="1"/>
  <c r="A472" i="12"/>
  <c r="A473" i="12" l="1"/>
  <c r="B474" i="12"/>
  <c r="A474" i="12" l="1"/>
  <c r="B475" i="12"/>
  <c r="B476" i="12" l="1"/>
  <c r="A475" i="12"/>
  <c r="B477" i="12" l="1"/>
  <c r="A476" i="12"/>
  <c r="B478" i="12" l="1"/>
  <c r="A477" i="12"/>
  <c r="A478" i="12" l="1"/>
  <c r="B479" i="12"/>
  <c r="A479" i="12" l="1"/>
  <c r="B480" i="12"/>
  <c r="B481" i="12" l="1"/>
  <c r="A480" i="12"/>
  <c r="A481" i="12" l="1"/>
  <c r="B482" i="12"/>
  <c r="A482" i="12" l="1"/>
  <c r="B483" i="12"/>
  <c r="B484" i="12" l="1"/>
  <c r="A483" i="12"/>
  <c r="B485" i="12" l="1"/>
  <c r="A484" i="12"/>
  <c r="B486" i="12" l="1"/>
  <c r="A485" i="12"/>
  <c r="A486" i="12" l="1"/>
  <c r="B487" i="12"/>
  <c r="A487" i="12" l="1"/>
  <c r="B488" i="12"/>
  <c r="B489" i="12" l="1"/>
  <c r="A488" i="12"/>
  <c r="A489" i="12" l="1"/>
  <c r="B490" i="12"/>
  <c r="A490" i="12" l="1"/>
  <c r="B491" i="12"/>
  <c r="B492" i="12" l="1"/>
  <c r="A491" i="12"/>
  <c r="B493" i="12" l="1"/>
  <c r="A492" i="12"/>
  <c r="B494" i="12" l="1"/>
  <c r="A493" i="12"/>
  <c r="A494" i="12" l="1"/>
  <c r="B495" i="12"/>
  <c r="A495" i="12" l="1"/>
  <c r="B496" i="12"/>
  <c r="B497" i="12" l="1"/>
  <c r="A496" i="12"/>
  <c r="A497" i="12" l="1"/>
  <c r="B498" i="12"/>
  <c r="A498" i="12" l="1"/>
  <c r="B499" i="12"/>
  <c r="B500" i="12" l="1"/>
  <c r="A499" i="12"/>
  <c r="B501" i="12" l="1"/>
  <c r="A500" i="12"/>
  <c r="B502" i="12" l="1"/>
  <c r="A501" i="12"/>
  <c r="A502" i="12" l="1"/>
  <c r="B503" i="12"/>
  <c r="A503" i="12" l="1"/>
  <c r="B504" i="12"/>
  <c r="B505" i="12" l="1"/>
  <c r="A504" i="12"/>
  <c r="A505" i="12" l="1"/>
  <c r="B506" i="12"/>
  <c r="A506" i="12" l="1"/>
  <c r="B507" i="12"/>
  <c r="B508" i="12" l="1"/>
  <c r="A507" i="12"/>
  <c r="B509" i="12" l="1"/>
  <c r="A508" i="12"/>
  <c r="B510" i="12" l="1"/>
  <c r="A509" i="12"/>
  <c r="A510" i="12" l="1"/>
  <c r="B511" i="12"/>
  <c r="A511" i="12" l="1"/>
  <c r="B512" i="12"/>
  <c r="B513" i="12" l="1"/>
  <c r="A512" i="12"/>
  <c r="A513" i="12" l="1"/>
  <c r="B514" i="12"/>
  <c r="A514" i="12" l="1"/>
  <c r="B515" i="12"/>
  <c r="B516" i="12" l="1"/>
  <c r="A515" i="12"/>
  <c r="B517" i="12" l="1"/>
  <c r="A516" i="12"/>
  <c r="B518" i="12" l="1"/>
  <c r="A517" i="12"/>
  <c r="A518" i="12" l="1"/>
  <c r="B519" i="12"/>
  <c r="A519" i="12" l="1"/>
  <c r="B520" i="12"/>
  <c r="B521" i="12" l="1"/>
  <c r="A520" i="12"/>
  <c r="A521" i="12" l="1"/>
  <c r="B522" i="12"/>
  <c r="A522" i="12" l="1"/>
  <c r="B523" i="12"/>
  <c r="B524" i="12" l="1"/>
  <c r="A523" i="12"/>
  <c r="B525" i="12" l="1"/>
  <c r="A524" i="12"/>
  <c r="B526" i="12" l="1"/>
  <c r="A525" i="12"/>
  <c r="A526" i="12" l="1"/>
  <c r="B527" i="12"/>
  <c r="A527" i="12" l="1"/>
  <c r="B528" i="12"/>
  <c r="B529" i="12" l="1"/>
  <c r="A528" i="12"/>
  <c r="A529" i="12" l="1"/>
  <c r="B530" i="12"/>
  <c r="A530" i="12" l="1"/>
  <c r="B531" i="12"/>
  <c r="B532" i="12" l="1"/>
  <c r="A531" i="12"/>
  <c r="B533" i="12" l="1"/>
  <c r="A532" i="12"/>
  <c r="B534" i="12" l="1"/>
  <c r="A533" i="12"/>
  <c r="A534" i="12" l="1"/>
  <c r="B535" i="12"/>
  <c r="A535" i="12" l="1"/>
  <c r="B536" i="12"/>
  <c r="B537" i="12" l="1"/>
  <c r="A536" i="12"/>
  <c r="A537" i="12" l="1"/>
  <c r="B538" i="12"/>
  <c r="A538" i="12" l="1"/>
  <c r="B539" i="12"/>
  <c r="B540" i="12" l="1"/>
  <c r="A539" i="12"/>
  <c r="B541" i="12" l="1"/>
  <c r="A540" i="12"/>
  <c r="B542" i="12" l="1"/>
  <c r="A541" i="12"/>
  <c r="A542" i="12" l="1"/>
  <c r="B543" i="12"/>
  <c r="A543" i="12" l="1"/>
  <c r="B544" i="12"/>
  <c r="A544" i="12" l="1"/>
  <c r="B545" i="12"/>
  <c r="B546" i="12" l="1"/>
  <c r="A545" i="12"/>
  <c r="A546" i="12" l="1"/>
  <c r="B547" i="12"/>
  <c r="B548" i="12" l="1"/>
  <c r="A547" i="12"/>
  <c r="A548" i="12" l="1"/>
  <c r="B549" i="12"/>
  <c r="A549" i="12" l="1"/>
  <c r="B550" i="12"/>
  <c r="B551" i="12" l="1"/>
  <c r="A550" i="12"/>
  <c r="A551" i="12" l="1"/>
  <c r="B552" i="12"/>
  <c r="A552" i="12" l="1"/>
  <c r="B553" i="12"/>
  <c r="B554" i="12" l="1"/>
  <c r="A553" i="12"/>
  <c r="A554" i="12" l="1"/>
  <c r="B555" i="12"/>
  <c r="B556" i="12" l="1"/>
  <c r="A555" i="12"/>
  <c r="A556" i="12" l="1"/>
  <c r="B557" i="12"/>
  <c r="A557" i="12" l="1"/>
  <c r="B558" i="12"/>
  <c r="B559" i="12" l="1"/>
  <c r="A558" i="12"/>
  <c r="A559" i="12" l="1"/>
  <c r="B560" i="12"/>
  <c r="A560" i="12" l="1"/>
  <c r="B561" i="12"/>
  <c r="B562" i="12" l="1"/>
  <c r="A561" i="12"/>
  <c r="A562" i="12" l="1"/>
  <c r="B563" i="12"/>
  <c r="B564" i="12" l="1"/>
  <c r="A563" i="12"/>
  <c r="A564" i="12" l="1"/>
  <c r="B565" i="12"/>
  <c r="A565" i="12" l="1"/>
  <c r="B566" i="12"/>
  <c r="B567" i="12" l="1"/>
  <c r="A566" i="12"/>
  <c r="A567" i="12" l="1"/>
  <c r="B568" i="12"/>
  <c r="A568" i="12" l="1"/>
  <c r="B569" i="12"/>
  <c r="B570" i="12" l="1"/>
  <c r="A569" i="12"/>
  <c r="A570" i="12" l="1"/>
  <c r="B571" i="12"/>
  <c r="B572" i="12" l="1"/>
  <c r="A571" i="12"/>
  <c r="B573" i="12" l="1"/>
  <c r="A572" i="12"/>
  <c r="A573" i="12" l="1"/>
  <c r="B574" i="12"/>
  <c r="B575" i="12" l="1"/>
  <c r="A574" i="12"/>
  <c r="A575" i="12" l="1"/>
  <c r="B576" i="12"/>
  <c r="A576" i="12" l="1"/>
  <c r="B577" i="12"/>
  <c r="B578" i="12" l="1"/>
  <c r="A577" i="12"/>
  <c r="A578" i="12" l="1"/>
  <c r="B579" i="12"/>
  <c r="B580" i="12" l="1"/>
  <c r="A579" i="12"/>
  <c r="A580" i="12" l="1"/>
  <c r="B581" i="12"/>
  <c r="A581" i="12" l="1"/>
  <c r="B582" i="12"/>
  <c r="B583" i="12" l="1"/>
  <c r="A582" i="12"/>
  <c r="A583" i="12" l="1"/>
  <c r="B584" i="12"/>
  <c r="A584" i="12" l="1"/>
  <c r="B585" i="12"/>
  <c r="B586" i="12" l="1"/>
  <c r="A585" i="12"/>
  <c r="A586" i="12" l="1"/>
  <c r="B587" i="12"/>
  <c r="B588" i="12" l="1"/>
  <c r="A587" i="12"/>
  <c r="A588" i="12" l="1"/>
  <c r="B589" i="12"/>
  <c r="A589" i="12" l="1"/>
  <c r="B590" i="12"/>
  <c r="B591" i="12" l="1"/>
  <c r="A590" i="12"/>
  <c r="A591" i="12" l="1"/>
  <c r="B592" i="12"/>
  <c r="A592" i="12" l="1"/>
  <c r="B593" i="12"/>
  <c r="B594" i="12" l="1"/>
  <c r="A593" i="12"/>
  <c r="A594" i="12" l="1"/>
  <c r="B595" i="12"/>
  <c r="B596" i="12" l="1"/>
  <c r="A595" i="12"/>
  <c r="B597" i="12" l="1"/>
  <c r="A596" i="12"/>
  <c r="A597" i="12" l="1"/>
  <c r="B598" i="12"/>
  <c r="B599" i="12" l="1"/>
  <c r="A598" i="12"/>
  <c r="A599" i="12" l="1"/>
  <c r="B600" i="12"/>
  <c r="A600" i="12" l="1"/>
  <c r="B601" i="12"/>
  <c r="B602" i="12" l="1"/>
  <c r="A601" i="12"/>
  <c r="A602" i="12" l="1"/>
  <c r="B603" i="12"/>
  <c r="B604" i="12" l="1"/>
  <c r="A603" i="12"/>
  <c r="B605" i="12" l="1"/>
  <c r="A604" i="12"/>
  <c r="A605" i="12" l="1"/>
  <c r="B606" i="12"/>
  <c r="B607" i="12" l="1"/>
  <c r="A606" i="12"/>
  <c r="A607" i="12" l="1"/>
  <c r="B608" i="12"/>
  <c r="A608" i="12" l="1"/>
  <c r="B609" i="12"/>
  <c r="B610" i="12" l="1"/>
  <c r="A609" i="12"/>
  <c r="A610" i="12" l="1"/>
  <c r="B611" i="12"/>
  <c r="B612" i="12" l="1"/>
  <c r="A611" i="12"/>
  <c r="B613" i="12" l="1"/>
  <c r="A612" i="12"/>
  <c r="A613" i="12" l="1"/>
  <c r="B614" i="12"/>
  <c r="B615" i="12" l="1"/>
  <c r="A614" i="12"/>
  <c r="A615" i="12" l="1"/>
  <c r="B616" i="12"/>
  <c r="A616" i="12" l="1"/>
  <c r="B617" i="12"/>
  <c r="B618" i="12" l="1"/>
  <c r="A617" i="12"/>
  <c r="A618" i="12" l="1"/>
  <c r="B619" i="12"/>
  <c r="B620" i="12" l="1"/>
  <c r="A619" i="12"/>
  <c r="B621" i="12" l="1"/>
  <c r="A620" i="12"/>
  <c r="A621" i="12" l="1"/>
  <c r="B622" i="12"/>
  <c r="B623" i="12" l="1"/>
  <c r="A622" i="12"/>
  <c r="A623" i="12" l="1"/>
  <c r="B624" i="12"/>
  <c r="A624" i="12" l="1"/>
  <c r="B625" i="12"/>
  <c r="B626" i="12" l="1"/>
  <c r="A625" i="12"/>
  <c r="A626" i="12" l="1"/>
  <c r="B627" i="12"/>
  <c r="B628" i="12" l="1"/>
  <c r="A627" i="12"/>
  <c r="B629" i="12" l="1"/>
  <c r="A628" i="12"/>
  <c r="A629" i="12" l="1"/>
  <c r="B630" i="12"/>
  <c r="B631" i="12" l="1"/>
  <c r="A630" i="12"/>
  <c r="A631" i="12" l="1"/>
  <c r="B632" i="12"/>
  <c r="A632" i="12" l="1"/>
  <c r="B633" i="12"/>
  <c r="B634" i="12" l="1"/>
  <c r="A633" i="12"/>
  <c r="A634" i="12" l="1"/>
  <c r="B635" i="12"/>
  <c r="B636" i="12" l="1"/>
  <c r="A635" i="12"/>
  <c r="B637" i="12" l="1"/>
  <c r="A636" i="12"/>
  <c r="A637" i="12" l="1"/>
  <c r="B638" i="12"/>
  <c r="B639" i="12" l="1"/>
  <c r="A638" i="12"/>
  <c r="B640" i="12" l="1"/>
  <c r="A639" i="12"/>
  <c r="A640" i="12" l="1"/>
  <c r="B641" i="12"/>
  <c r="A641" i="12" l="1"/>
  <c r="B642" i="12"/>
  <c r="A642" i="12" l="1"/>
  <c r="B643" i="12"/>
  <c r="B644" i="12" l="1"/>
  <c r="A643" i="12"/>
  <c r="A644" i="12" l="1"/>
  <c r="B645" i="12"/>
  <c r="B646" i="12" l="1"/>
  <c r="A645" i="12"/>
  <c r="B647" i="12" l="1"/>
  <c r="A646" i="12"/>
  <c r="B648" i="12" l="1"/>
  <c r="A647" i="12"/>
  <c r="A648" i="12" l="1"/>
  <c r="B649" i="12"/>
  <c r="A649" i="12" l="1"/>
  <c r="B650" i="12"/>
  <c r="A650" i="12" l="1"/>
  <c r="B651" i="12"/>
  <c r="B652" i="12" l="1"/>
  <c r="A651" i="12"/>
  <c r="A652" i="12" l="1"/>
  <c r="B653" i="12"/>
  <c r="B654" i="12" l="1"/>
  <c r="A653" i="12"/>
  <c r="B655" i="12" l="1"/>
  <c r="A654" i="12"/>
  <c r="B656" i="12" l="1"/>
  <c r="A655" i="12"/>
  <c r="A656" i="12" l="1"/>
  <c r="B657" i="12"/>
  <c r="A657" i="12" l="1"/>
  <c r="B658" i="12"/>
  <c r="A658" i="12" l="1"/>
  <c r="B659" i="12"/>
  <c r="B660" i="12" l="1"/>
  <c r="A659" i="12"/>
  <c r="A660" i="12" l="1"/>
  <c r="B661" i="12"/>
  <c r="A661" i="12" l="1"/>
  <c r="B662" i="12"/>
  <c r="B663" i="12" l="1"/>
  <c r="A662" i="12"/>
  <c r="B664" i="12" l="1"/>
  <c r="A663" i="12"/>
  <c r="A664" i="12" l="1"/>
  <c r="B665" i="12"/>
  <c r="A665" i="12" l="1"/>
  <c r="B666" i="12"/>
  <c r="A666" i="12" l="1"/>
  <c r="B667" i="12"/>
  <c r="B668" i="12" l="1"/>
  <c r="A667" i="12"/>
  <c r="A668" i="12" l="1"/>
  <c r="B669" i="12"/>
  <c r="A669" i="12" l="1"/>
  <c r="B670" i="12"/>
  <c r="B671" i="12" l="1"/>
  <c r="A670" i="12"/>
  <c r="B672" i="12" l="1"/>
  <c r="A671" i="12"/>
  <c r="A672" i="12" l="1"/>
  <c r="B673" i="12"/>
  <c r="A673" i="12" l="1"/>
  <c r="B674" i="12"/>
  <c r="A674" i="12" l="1"/>
  <c r="B675" i="12"/>
  <c r="B676" i="12" l="1"/>
  <c r="A675" i="12"/>
  <c r="A676" i="12" l="1"/>
  <c r="B677" i="12"/>
  <c r="B678" i="12" l="1"/>
  <c r="A677" i="12"/>
  <c r="B679" i="12" l="1"/>
  <c r="A678" i="12"/>
  <c r="B680" i="12" l="1"/>
  <c r="A679" i="12"/>
  <c r="A680" i="12" l="1"/>
  <c r="B681" i="12"/>
  <c r="A681" i="12" l="1"/>
  <c r="B682" i="12"/>
  <c r="A682" i="12" l="1"/>
  <c r="B683" i="12"/>
  <c r="B684" i="12" l="1"/>
  <c r="A683" i="12"/>
  <c r="A684" i="12" l="1"/>
  <c r="B685" i="12"/>
  <c r="B686" i="12" l="1"/>
  <c r="A685" i="12"/>
  <c r="B687" i="12" l="1"/>
  <c r="A686" i="12"/>
  <c r="B688" i="12" l="1"/>
  <c r="A687" i="12"/>
  <c r="A688" i="12" l="1"/>
  <c r="B689" i="12"/>
  <c r="A689" i="12" l="1"/>
  <c r="B690" i="12"/>
  <c r="A690" i="12" l="1"/>
  <c r="B691" i="12"/>
  <c r="B692" i="12" l="1"/>
  <c r="A691" i="12"/>
  <c r="A692" i="12" l="1"/>
  <c r="B693" i="12"/>
  <c r="B694" i="12" l="1"/>
  <c r="A693" i="12"/>
  <c r="B695" i="12" l="1"/>
  <c r="A694" i="12"/>
  <c r="B696" i="12" l="1"/>
  <c r="A695" i="12"/>
  <c r="A696" i="12" l="1"/>
  <c r="B697" i="12"/>
  <c r="A697" i="12" l="1"/>
  <c r="B698" i="12"/>
  <c r="A698" i="12" l="1"/>
  <c r="B699" i="12"/>
  <c r="B700" i="12" l="1"/>
  <c r="A699" i="12"/>
  <c r="A700" i="12" l="1"/>
  <c r="B701" i="12"/>
  <c r="A701" i="12" l="1"/>
  <c r="B702" i="12"/>
  <c r="B703" i="12" l="1"/>
  <c r="A702" i="12"/>
  <c r="B704" i="12" l="1"/>
  <c r="A703" i="12"/>
  <c r="A704" i="12" l="1"/>
  <c r="B705" i="12"/>
  <c r="A705" i="12" l="1"/>
  <c r="B706" i="12"/>
  <c r="A706" i="12" l="1"/>
  <c r="B707" i="12"/>
  <c r="B708" i="12" l="1"/>
  <c r="A707" i="12"/>
  <c r="A708" i="12" l="1"/>
  <c r="B709" i="12"/>
  <c r="B710" i="12" l="1"/>
  <c r="A709" i="12"/>
  <c r="B711" i="12" l="1"/>
  <c r="A710" i="12"/>
  <c r="B712" i="12" l="1"/>
  <c r="A711" i="12"/>
  <c r="A712" i="12" l="1"/>
  <c r="B713" i="12"/>
  <c r="A713" i="12" l="1"/>
  <c r="B714" i="12"/>
  <c r="A714" i="12" l="1"/>
  <c r="B715" i="12"/>
  <c r="B716" i="12" l="1"/>
  <c r="A715" i="12"/>
  <c r="A716" i="12" l="1"/>
  <c r="B717" i="12"/>
  <c r="B718" i="12" l="1"/>
  <c r="A717" i="12"/>
  <c r="B719" i="12" l="1"/>
  <c r="A718" i="12"/>
  <c r="B720" i="12" l="1"/>
  <c r="A719" i="12"/>
  <c r="A720" i="12" l="1"/>
  <c r="B721" i="12"/>
  <c r="A721" i="12" l="1"/>
  <c r="B722" i="12"/>
  <c r="A722" i="12" l="1"/>
  <c r="B723" i="12"/>
  <c r="B724" i="12" l="1"/>
  <c r="A723" i="12"/>
  <c r="A724" i="12" l="1"/>
  <c r="B725" i="12"/>
  <c r="B726" i="12" l="1"/>
  <c r="A725" i="12"/>
  <c r="A726" i="12" l="1"/>
  <c r="B727" i="12"/>
  <c r="B728" i="12" l="1"/>
  <c r="A727" i="12"/>
  <c r="B729" i="12" l="1"/>
  <c r="A728" i="12"/>
  <c r="B730" i="12" l="1"/>
  <c r="A729" i="12"/>
  <c r="B731" i="12" l="1"/>
  <c r="A730" i="12"/>
  <c r="A731" i="12" l="1"/>
  <c r="B732" i="12"/>
  <c r="A732" i="12" l="1"/>
  <c r="B733" i="12"/>
  <c r="B734" i="12" l="1"/>
  <c r="A733" i="12"/>
  <c r="A734" i="12" l="1"/>
  <c r="B735" i="12"/>
  <c r="B736" i="12" l="1"/>
  <c r="A735" i="12"/>
  <c r="B737" i="12" l="1"/>
  <c r="A736" i="12"/>
  <c r="B738" i="12" l="1"/>
  <c r="A737" i="12"/>
  <c r="B739" i="12" l="1"/>
  <c r="A738" i="12"/>
  <c r="A739" i="12" l="1"/>
  <c r="B740" i="12"/>
  <c r="A740" i="12" l="1"/>
  <c r="B741" i="12"/>
  <c r="A741" i="12" l="1"/>
  <c r="B742" i="12"/>
  <c r="A742" i="12" l="1"/>
  <c r="B743" i="12"/>
  <c r="B744" i="12" l="1"/>
  <c r="A743" i="12"/>
  <c r="B745" i="12" l="1"/>
  <c r="A744" i="12"/>
  <c r="A745" i="12" l="1"/>
  <c r="B746" i="12"/>
  <c r="B747" i="12" l="1"/>
  <c r="A746" i="12"/>
  <c r="A747" i="12" l="1"/>
  <c r="B748" i="12"/>
  <c r="B749" i="12" l="1"/>
  <c r="A748" i="12"/>
  <c r="B750" i="12" l="1"/>
  <c r="A749" i="12"/>
  <c r="A750" i="12" l="1"/>
  <c r="B751" i="12"/>
  <c r="B752" i="12" l="1"/>
  <c r="A751" i="12"/>
  <c r="A752" i="12" l="1"/>
  <c r="B753" i="12"/>
  <c r="A753" i="12" l="1"/>
  <c r="B754" i="12"/>
  <c r="B755" i="12" l="1"/>
  <c r="A754" i="12"/>
  <c r="A755" i="12" l="1"/>
  <c r="B756" i="12"/>
  <c r="B757" i="12" l="1"/>
  <c r="A756" i="12"/>
  <c r="B758" i="12" l="1"/>
  <c r="A757" i="12"/>
  <c r="A758" i="12" l="1"/>
  <c r="B759" i="12"/>
  <c r="B760" i="12" l="1"/>
  <c r="A759" i="12"/>
  <c r="B761" i="12" l="1"/>
  <c r="A760" i="12"/>
  <c r="B762" i="12" l="1"/>
  <c r="A761" i="12"/>
  <c r="B763" i="12" l="1"/>
  <c r="A762" i="12"/>
  <c r="A763" i="12" l="1"/>
  <c r="B764" i="12"/>
  <c r="B765" i="12" l="1"/>
  <c r="A764" i="12"/>
  <c r="B766" i="12" l="1"/>
  <c r="A765" i="12"/>
  <c r="A766" i="12" l="1"/>
  <c r="B767" i="12"/>
  <c r="B768" i="12" l="1"/>
  <c r="A767" i="12"/>
  <c r="B769" i="12" l="1"/>
  <c r="A768" i="12"/>
  <c r="A769" i="12" l="1"/>
  <c r="B770" i="12"/>
  <c r="B771" i="12" l="1"/>
  <c r="A770" i="12"/>
  <c r="A771" i="12" l="1"/>
  <c r="B772" i="12"/>
  <c r="B773" i="12" l="1"/>
  <c r="A772" i="12"/>
  <c r="B774" i="12" l="1"/>
  <c r="A773" i="12"/>
  <c r="A774" i="12" l="1"/>
  <c r="B775" i="12"/>
  <c r="B776" i="12" l="1"/>
  <c r="A775" i="12"/>
  <c r="B777" i="12" l="1"/>
  <c r="A776" i="12"/>
  <c r="A777" i="12" l="1"/>
  <c r="B778" i="12"/>
  <c r="B779" i="12" l="1"/>
  <c r="A778" i="12"/>
  <c r="A779" i="12" l="1"/>
  <c r="B780" i="12"/>
  <c r="B781" i="12" l="1"/>
  <c r="A780" i="12"/>
  <c r="B782" i="12" l="1"/>
  <c r="A781" i="12"/>
  <c r="A782" i="12" l="1"/>
  <c r="B783" i="12"/>
  <c r="B784" i="12" l="1"/>
  <c r="A783" i="12"/>
  <c r="B785" i="12" l="1"/>
  <c r="A784" i="12"/>
  <c r="A785" i="12" l="1"/>
  <c r="B786" i="12"/>
  <c r="B787" i="12" l="1"/>
  <c r="A786" i="12"/>
  <c r="A787" i="12" l="1"/>
  <c r="B788" i="12"/>
  <c r="B789" i="12" l="1"/>
  <c r="A788" i="12"/>
  <c r="B790" i="12" l="1"/>
  <c r="A789" i="12"/>
  <c r="A790" i="12" l="1"/>
  <c r="B791" i="12"/>
  <c r="B792" i="12" l="1"/>
  <c r="A791" i="12"/>
  <c r="B793" i="12" l="1"/>
  <c r="A792" i="12"/>
  <c r="A793" i="12" l="1"/>
  <c r="B794" i="12"/>
  <c r="B795" i="12" l="1"/>
  <c r="A794" i="12"/>
  <c r="A795" i="12" l="1"/>
  <c r="B796" i="12"/>
  <c r="B797" i="12" l="1"/>
  <c r="A796" i="12"/>
  <c r="A797" i="12" l="1"/>
  <c r="B798" i="12"/>
  <c r="B799" i="12" l="1"/>
  <c r="A798" i="12"/>
  <c r="A799" i="12" l="1"/>
  <c r="B800" i="12"/>
  <c r="A800" i="12" l="1"/>
  <c r="B801" i="12"/>
  <c r="B802" i="12" l="1"/>
  <c r="A801" i="12"/>
  <c r="B803" i="12" l="1"/>
  <c r="A802" i="12"/>
  <c r="A803" i="12" l="1"/>
  <c r="B804" i="12"/>
  <c r="B805" i="12" l="1"/>
  <c r="A804" i="12"/>
  <c r="A805" i="12" l="1"/>
  <c r="B806" i="12"/>
  <c r="B807" i="12" l="1"/>
  <c r="A806" i="12"/>
  <c r="A807" i="12" l="1"/>
  <c r="B808" i="12"/>
  <c r="A808" i="12" l="1"/>
  <c r="B809" i="12"/>
  <c r="B810" i="12" l="1"/>
  <c r="A809" i="12"/>
  <c r="B811" i="12" l="1"/>
  <c r="A810" i="12"/>
  <c r="A811" i="12" l="1"/>
  <c r="B812" i="12"/>
  <c r="B813" i="12" l="1"/>
  <c r="A812" i="12"/>
  <c r="A813" i="12" l="1"/>
  <c r="B814" i="12"/>
  <c r="B815" i="12" l="1"/>
  <c r="A814" i="12"/>
  <c r="A815" i="12" l="1"/>
  <c r="B816" i="12"/>
  <c r="A816" i="12" l="1"/>
  <c r="B817" i="12"/>
  <c r="B818" i="12" l="1"/>
  <c r="A817" i="12"/>
  <c r="B819" i="12" l="1"/>
  <c r="A818" i="12"/>
  <c r="A819" i="12" l="1"/>
  <c r="B820" i="12"/>
  <c r="B821" i="12" l="1"/>
  <c r="A820" i="12"/>
  <c r="A821" i="12" l="1"/>
  <c r="B822" i="12"/>
  <c r="B823" i="12" l="1"/>
  <c r="A822" i="12"/>
  <c r="A823" i="12" l="1"/>
  <c r="B824" i="12"/>
  <c r="A824" i="12" l="1"/>
  <c r="B825" i="12"/>
  <c r="B826" i="12" l="1"/>
  <c r="A825" i="12"/>
  <c r="B827" i="12" l="1"/>
  <c r="A826" i="12"/>
  <c r="A827" i="12" l="1"/>
  <c r="B828" i="12"/>
  <c r="B829" i="12" l="1"/>
  <c r="A828" i="12"/>
  <c r="A829" i="12" l="1"/>
  <c r="B830" i="12"/>
  <c r="B831" i="12" l="1"/>
  <c r="A830" i="12"/>
  <c r="A831" i="12" l="1"/>
  <c r="B832" i="12"/>
  <c r="A832" i="12" l="1"/>
  <c r="B833" i="12"/>
  <c r="B834" i="12" l="1"/>
  <c r="A833" i="12"/>
  <c r="B835" i="12" l="1"/>
  <c r="A834" i="12"/>
  <c r="A835" i="12" l="1"/>
  <c r="B836" i="12"/>
  <c r="B837" i="12" l="1"/>
  <c r="A836" i="12"/>
  <c r="A837" i="12" l="1"/>
  <c r="B838" i="12"/>
  <c r="B839" i="12" l="1"/>
  <c r="A838" i="12"/>
  <c r="A839" i="12" l="1"/>
  <c r="B840" i="12"/>
  <c r="A840" i="12" l="1"/>
  <c r="B841" i="12"/>
  <c r="B842" i="12" l="1"/>
  <c r="A841" i="12"/>
  <c r="B843" i="12" l="1"/>
  <c r="A842" i="12"/>
  <c r="A843" i="12" l="1"/>
  <c r="B844" i="12"/>
  <c r="B845" i="12" l="1"/>
  <c r="A844" i="12"/>
  <c r="A845" i="12" l="1"/>
  <c r="B846" i="12"/>
  <c r="B847" i="12" l="1"/>
  <c r="A846" i="12"/>
  <c r="A847" i="12" l="1"/>
  <c r="B848" i="12"/>
  <c r="A848" i="12" l="1"/>
  <c r="B849" i="12"/>
  <c r="B850" i="12" l="1"/>
  <c r="A849" i="12"/>
  <c r="B851" i="12" l="1"/>
  <c r="A850" i="12"/>
  <c r="A851" i="12" l="1"/>
  <c r="B852" i="12"/>
  <c r="B853" i="12" l="1"/>
  <c r="A852" i="12"/>
  <c r="A853" i="12" l="1"/>
  <c r="B854" i="12"/>
  <c r="B855" i="12" l="1"/>
  <c r="A854" i="12"/>
  <c r="A855" i="12" l="1"/>
  <c r="B856" i="12"/>
  <c r="A856" i="12" l="1"/>
  <c r="B857" i="12"/>
  <c r="B858" i="12" l="1"/>
  <c r="A857" i="12"/>
  <c r="B859" i="12" l="1"/>
  <c r="A858" i="12"/>
  <c r="A859" i="12" l="1"/>
  <c r="B860" i="12"/>
  <c r="B861" i="12" l="1"/>
  <c r="A860" i="12"/>
  <c r="A861" i="12" l="1"/>
  <c r="B862" i="12"/>
  <c r="B863" i="12" l="1"/>
  <c r="A862" i="12"/>
  <c r="A863" i="12" l="1"/>
  <c r="B864" i="12"/>
  <c r="A864" i="12" l="1"/>
  <c r="B865" i="12"/>
  <c r="B866" i="12" l="1"/>
  <c r="A865" i="12"/>
  <c r="B867" i="12" l="1"/>
  <c r="A866" i="12"/>
  <c r="A867" i="12" l="1"/>
  <c r="B868" i="12"/>
  <c r="B869" i="12" l="1"/>
  <c r="A868" i="12"/>
  <c r="A869" i="12" l="1"/>
  <c r="B870" i="12"/>
  <c r="B871" i="12" l="1"/>
  <c r="A870" i="12"/>
  <c r="A871" i="12" l="1"/>
  <c r="B872" i="12"/>
  <c r="A872" i="12" l="1"/>
  <c r="B873" i="12"/>
  <c r="B874" i="12" l="1"/>
  <c r="A873" i="12"/>
  <c r="B875" i="12" l="1"/>
  <c r="A874" i="12"/>
  <c r="A875" i="12" l="1"/>
  <c r="B876" i="12"/>
  <c r="B877" i="12" l="1"/>
  <c r="A876" i="12"/>
  <c r="A877" i="12" l="1"/>
  <c r="B878" i="12"/>
  <c r="B879" i="12" l="1"/>
  <c r="A878" i="12"/>
  <c r="A879" i="12" l="1"/>
  <c r="B880" i="12"/>
  <c r="A880" i="12" l="1"/>
  <c r="B881" i="12"/>
  <c r="B882" i="12" l="1"/>
  <c r="A881" i="12"/>
  <c r="B883" i="12" l="1"/>
  <c r="A882" i="12"/>
  <c r="B884" i="12" l="1"/>
  <c r="A883" i="12"/>
  <c r="A884" i="12" l="1"/>
  <c r="B885" i="12"/>
  <c r="A885" i="12" l="1"/>
  <c r="B886" i="12"/>
  <c r="A886" i="12" l="1"/>
  <c r="B887" i="12"/>
  <c r="B888" i="12" l="1"/>
  <c r="A887" i="12"/>
  <c r="B889" i="12" l="1"/>
  <c r="A888" i="12"/>
  <c r="A889" i="12" l="1"/>
  <c r="B890" i="12"/>
  <c r="B891" i="12" l="1"/>
  <c r="A890" i="12"/>
  <c r="B892" i="12" l="1"/>
  <c r="A891" i="12"/>
  <c r="A892" i="12" l="1"/>
  <c r="B893" i="12"/>
  <c r="A893" i="12" l="1"/>
  <c r="B894" i="12"/>
  <c r="A894" i="12" l="1"/>
  <c r="B895" i="12"/>
  <c r="B896" i="12" l="1"/>
  <c r="A895" i="12"/>
  <c r="B897" i="12" l="1"/>
  <c r="A896" i="12"/>
  <c r="A897" i="12" l="1"/>
  <c r="B898" i="12"/>
  <c r="B899" i="12" l="1"/>
  <c r="A898" i="12"/>
  <c r="B900" i="12" l="1"/>
  <c r="A899" i="12"/>
  <c r="A900" i="12" l="1"/>
  <c r="B901" i="12"/>
  <c r="A901" i="12" l="1"/>
  <c r="B902" i="12"/>
  <c r="A902" i="12" l="1"/>
  <c r="B903" i="12"/>
  <c r="B904" i="12" l="1"/>
  <c r="A903" i="12"/>
  <c r="B905" i="12" l="1"/>
  <c r="A904" i="12"/>
  <c r="A905" i="12" l="1"/>
  <c r="B906" i="12"/>
  <c r="B907" i="12" l="1"/>
  <c r="A906" i="12"/>
  <c r="B908" i="12" l="1"/>
  <c r="A907" i="12"/>
  <c r="A908" i="12" l="1"/>
  <c r="B909" i="12"/>
  <c r="A909" i="12" l="1"/>
  <c r="B910" i="12"/>
  <c r="A910" i="12" l="1"/>
  <c r="B911" i="12"/>
  <c r="B912" i="12" l="1"/>
  <c r="A911" i="12"/>
  <c r="B913" i="12" l="1"/>
  <c r="A912" i="12"/>
  <c r="A913" i="12" l="1"/>
  <c r="B914" i="12"/>
  <c r="B915" i="12" l="1"/>
  <c r="A914" i="12"/>
  <c r="B916" i="12" l="1"/>
  <c r="A915" i="12"/>
  <c r="A916" i="12" l="1"/>
  <c r="B917" i="12"/>
  <c r="A917" i="12" l="1"/>
  <c r="B918" i="12"/>
  <c r="A918" i="12" l="1"/>
  <c r="B919" i="12"/>
  <c r="B920" i="12" l="1"/>
  <c r="A919" i="12"/>
  <c r="B921" i="12" l="1"/>
  <c r="A920" i="12"/>
  <c r="A921" i="12" l="1"/>
  <c r="B922" i="12"/>
  <c r="B923" i="12" l="1"/>
  <c r="A922" i="12"/>
  <c r="B924" i="12" l="1"/>
  <c r="A923" i="12"/>
  <c r="A924" i="12" l="1"/>
  <c r="B925" i="12"/>
  <c r="B926" i="12" l="1"/>
  <c r="A925" i="12"/>
  <c r="A926" i="12" l="1"/>
  <c r="B927" i="12"/>
  <c r="A927" i="12" l="1"/>
  <c r="B928" i="12"/>
  <c r="B929" i="12" l="1"/>
  <c r="A928" i="12"/>
  <c r="A929" i="12" l="1"/>
  <c r="B930" i="12"/>
  <c r="A930" i="12" l="1"/>
  <c r="B932" i="12"/>
  <c r="B933" i="12" l="1"/>
  <c r="A932" i="12"/>
  <c r="A933" i="12" l="1"/>
  <c r="B934" i="12"/>
  <c r="B935" i="12" l="1"/>
  <c r="A934" i="12"/>
  <c r="A935" i="12" l="1"/>
  <c r="B936" i="12"/>
  <c r="A936" i="12" l="1"/>
  <c r="B937" i="12"/>
  <c r="B938" i="12" l="1"/>
  <c r="A937" i="12"/>
  <c r="A938" i="12" l="1"/>
  <c r="B939" i="12"/>
  <c r="A939" i="12" l="1"/>
  <c r="B940" i="12"/>
  <c r="B941" i="12" l="1"/>
  <c r="A940" i="12"/>
  <c r="A941" i="12" l="1"/>
  <c r="B942" i="12"/>
  <c r="B943" i="12" l="1"/>
  <c r="A942" i="12"/>
  <c r="A943" i="12" l="1"/>
  <c r="B944" i="12"/>
  <c r="A944" i="12" l="1"/>
  <c r="B945" i="12"/>
  <c r="B946" i="12" l="1"/>
  <c r="A945" i="12"/>
  <c r="A946" i="12" l="1"/>
  <c r="B947" i="12"/>
  <c r="A947" i="12" l="1"/>
  <c r="B948" i="12"/>
  <c r="B949" i="12" l="1"/>
  <c r="A948" i="12"/>
  <c r="A949" i="12" l="1"/>
  <c r="B950" i="12"/>
  <c r="B951" i="12" l="1"/>
  <c r="A950" i="12"/>
  <c r="A951" i="12" l="1"/>
  <c r="B952" i="12"/>
  <c r="A952" i="12" l="1"/>
  <c r="B953" i="12"/>
  <c r="B954" i="12" l="1"/>
  <c r="A953" i="12"/>
  <c r="A954" i="12" l="1"/>
  <c r="B955" i="12"/>
  <c r="A955" i="12" l="1"/>
  <c r="B956" i="12"/>
  <c r="B957" i="12" l="1"/>
  <c r="A956" i="12"/>
  <c r="A957" i="12" l="1"/>
  <c r="B958" i="12"/>
  <c r="B959" i="12" l="1"/>
  <c r="A958" i="12"/>
  <c r="A959" i="12" l="1"/>
  <c r="B960" i="12"/>
  <c r="A960" i="12" l="1"/>
  <c r="B961" i="12"/>
  <c r="B962" i="12" l="1"/>
  <c r="A961" i="12"/>
  <c r="A962" i="12" l="1"/>
  <c r="B963" i="12"/>
  <c r="A963" i="12" l="1"/>
  <c r="B964" i="12"/>
  <c r="B965" i="12" l="1"/>
  <c r="A964" i="12"/>
  <c r="A965" i="12" l="1"/>
  <c r="B966" i="12"/>
  <c r="B967" i="12" l="1"/>
  <c r="A966" i="12"/>
  <c r="A967" i="12" l="1"/>
  <c r="B968" i="12"/>
  <c r="A968" i="12" l="1"/>
  <c r="B969" i="12"/>
  <c r="B970" i="12" l="1"/>
  <c r="A969" i="12"/>
  <c r="A970" i="12" l="1"/>
  <c r="B971" i="12"/>
  <c r="A971" i="12" l="1"/>
  <c r="B972" i="12"/>
  <c r="B973" i="12" l="1"/>
  <c r="A972" i="12"/>
  <c r="A973" i="12" l="1"/>
  <c r="B974" i="12"/>
  <c r="B975" i="12" l="1"/>
  <c r="A974" i="12"/>
  <c r="A975" i="12" l="1"/>
  <c r="B976" i="12"/>
  <c r="A976" i="12" l="1"/>
  <c r="B977" i="12"/>
  <c r="B978" i="12" l="1"/>
  <c r="A977" i="12"/>
  <c r="A978" i="12" l="1"/>
  <c r="B979" i="12"/>
  <c r="A979" i="12" l="1"/>
  <c r="B980" i="12"/>
  <c r="B981" i="12" l="1"/>
  <c r="A980" i="12"/>
  <c r="A981" i="12" l="1"/>
  <c r="B982" i="12"/>
  <c r="B983" i="12" l="1"/>
  <c r="A982" i="12"/>
  <c r="B984" i="12" l="1"/>
  <c r="A983" i="12"/>
  <c r="B985" i="12" l="1"/>
  <c r="A984" i="12"/>
  <c r="A985" i="12" l="1"/>
  <c r="B986" i="12"/>
  <c r="A986" i="12" l="1"/>
  <c r="B987" i="12"/>
  <c r="B988" i="12" l="1"/>
  <c r="A987" i="12"/>
  <c r="A988" i="12" l="1"/>
  <c r="B989" i="12"/>
  <c r="A989" i="12" l="1"/>
  <c r="B990" i="12"/>
  <c r="B991" i="12" l="1"/>
  <c r="A990" i="12"/>
  <c r="B992" i="12" l="1"/>
  <c r="A991" i="12"/>
  <c r="B993" i="12" l="1"/>
  <c r="A992" i="12"/>
  <c r="A993" i="12" l="1"/>
  <c r="B994" i="12"/>
  <c r="A994" i="12" l="1"/>
  <c r="B995" i="12"/>
  <c r="B996" i="12" l="1"/>
  <c r="A995" i="12"/>
  <c r="A996" i="12" l="1"/>
  <c r="B997" i="12"/>
  <c r="A997" i="12" l="1"/>
  <c r="B998" i="12"/>
  <c r="B999" i="12" l="1"/>
  <c r="A998" i="12"/>
  <c r="B1000" i="12" l="1"/>
  <c r="A999" i="12"/>
  <c r="B1001" i="12" l="1"/>
  <c r="A1000" i="12"/>
  <c r="A1001" i="12" l="1"/>
  <c r="B1002" i="12"/>
  <c r="A1002" i="12" l="1"/>
  <c r="B1003" i="12"/>
  <c r="B1004" i="12" l="1"/>
  <c r="A1003" i="12"/>
  <c r="A1004" i="12" l="1"/>
  <c r="B1005" i="12"/>
  <c r="A1005" i="12" l="1"/>
  <c r="B1006" i="12"/>
  <c r="B1007" i="12" l="1"/>
  <c r="A1006" i="12"/>
  <c r="B1008" i="12" l="1"/>
  <c r="A1007" i="12"/>
  <c r="B1009" i="12" l="1"/>
  <c r="A1008" i="12"/>
  <c r="A1009" i="12" l="1"/>
  <c r="B1010" i="12"/>
  <c r="A1010" i="12" l="1"/>
  <c r="B1011" i="12"/>
  <c r="B1012" i="12" l="1"/>
  <c r="A1011" i="12"/>
  <c r="A1012" i="12" l="1"/>
  <c r="B1013" i="12"/>
  <c r="A1013" i="12" l="1"/>
  <c r="B1014" i="12"/>
  <c r="B1015" i="12" l="1"/>
  <c r="A1014" i="12"/>
  <c r="B1016" i="12" l="1"/>
  <c r="A1015" i="12"/>
  <c r="B1017" i="12" l="1"/>
  <c r="A1016" i="12"/>
  <c r="A1017" i="12" l="1"/>
  <c r="B1018" i="12"/>
  <c r="A1018" i="12" l="1"/>
  <c r="B1019" i="12"/>
  <c r="B1020" i="12" l="1"/>
  <c r="A1019" i="12"/>
  <c r="A1020" i="12" l="1"/>
  <c r="B1021" i="12"/>
  <c r="A1021" i="12" l="1"/>
  <c r="B1022" i="12"/>
  <c r="B1023" i="12" l="1"/>
  <c r="A1022" i="12"/>
  <c r="B1024" i="12" l="1"/>
  <c r="A1023" i="12"/>
  <c r="B1025" i="12" l="1"/>
  <c r="A1024" i="12"/>
  <c r="A1025" i="12" l="1"/>
  <c r="B1026" i="12"/>
  <c r="A1026" i="12" l="1"/>
  <c r="B1027" i="12"/>
  <c r="B1028" i="12" l="1"/>
  <c r="A1027" i="12"/>
  <c r="A1028" i="12" l="1"/>
  <c r="B1029" i="12"/>
  <c r="A1029" i="12" l="1"/>
  <c r="B1030" i="12"/>
  <c r="B1031" i="12" l="1"/>
  <c r="A1030" i="12"/>
  <c r="B1032" i="12" l="1"/>
  <c r="A1031" i="12"/>
  <c r="B1033" i="12" l="1"/>
  <c r="A1032" i="12"/>
  <c r="A1033" i="12" l="1"/>
  <c r="B1034" i="12"/>
  <c r="A1034" i="12" l="1"/>
  <c r="B1035" i="12"/>
  <c r="B1036" i="12" l="1"/>
  <c r="A1035" i="12"/>
  <c r="A1036" i="12" l="1"/>
  <c r="B1037" i="12"/>
  <c r="A1037" i="12" l="1"/>
  <c r="B1038" i="12"/>
  <c r="B1039" i="12" l="1"/>
  <c r="A1038" i="12"/>
  <c r="B1040" i="12" l="1"/>
  <c r="A1039" i="12"/>
  <c r="B1041" i="12" l="1"/>
  <c r="A1040" i="12"/>
  <c r="A1041" i="12" l="1"/>
  <c r="B1042" i="12"/>
  <c r="A1042" i="12" l="1"/>
  <c r="B1043" i="12"/>
  <c r="B1044" i="12" l="1"/>
  <c r="A1043" i="12"/>
  <c r="A1044" i="12" l="1"/>
  <c r="B1045" i="12"/>
  <c r="A1045" i="12" l="1"/>
  <c r="B1046" i="12"/>
  <c r="B1047" i="12" l="1"/>
  <c r="A1046" i="12"/>
  <c r="B1048" i="12" l="1"/>
  <c r="A1047" i="12"/>
  <c r="B1049" i="12" l="1"/>
  <c r="A1048" i="12"/>
  <c r="A1049" i="12" l="1"/>
  <c r="B1050" i="12"/>
  <c r="A1050" i="12" l="1"/>
  <c r="B1051" i="12"/>
  <c r="B1052" i="12" l="1"/>
  <c r="A1051" i="12"/>
  <c r="A1052" i="12" l="1"/>
  <c r="B1053" i="12"/>
  <c r="A1053" i="12" l="1"/>
  <c r="B1054" i="12"/>
  <c r="B1055" i="12" l="1"/>
  <c r="A1054" i="12"/>
  <c r="B1056" i="12" l="1"/>
  <c r="A1055" i="12"/>
  <c r="A1056" i="12" l="1"/>
  <c r="B1057" i="12"/>
  <c r="A1057" i="12" l="1"/>
  <c r="B1058" i="12"/>
  <c r="A1058" i="12" l="1"/>
  <c r="B1059" i="12"/>
  <c r="A1059" i="12" l="1"/>
  <c r="B1060" i="12"/>
  <c r="A1060" i="12" l="1"/>
  <c r="B1061" i="12"/>
  <c r="B1062" i="12" l="1"/>
  <c r="A1061" i="12"/>
  <c r="B1063" i="12" l="1"/>
  <c r="A1062" i="12"/>
  <c r="B1064" i="12" l="1"/>
  <c r="A1063" i="12"/>
  <c r="A1064" i="12" l="1"/>
  <c r="B1065" i="12"/>
  <c r="A1065" i="12" l="1"/>
  <c r="B1066" i="12"/>
  <c r="A1066" i="12" l="1"/>
  <c r="B1067" i="12"/>
  <c r="A1067" i="12" l="1"/>
  <c r="B1068" i="12"/>
  <c r="A1068" i="12" l="1"/>
  <c r="B1069" i="12"/>
  <c r="B1070" i="12" l="1"/>
  <c r="A1069" i="12"/>
  <c r="B1071" i="12" l="1"/>
  <c r="A1070" i="12"/>
  <c r="B1072" i="12" l="1"/>
  <c r="A1071" i="12"/>
  <c r="A1072" i="12" l="1"/>
  <c r="B1073" i="12"/>
  <c r="A1073" i="12" l="1"/>
  <c r="B1074" i="12"/>
  <c r="A1074" i="12" l="1"/>
  <c r="B1075" i="12"/>
  <c r="A1075" i="12" l="1"/>
  <c r="B1076" i="12"/>
  <c r="A1076" i="12" l="1"/>
  <c r="B1077" i="12"/>
  <c r="B1078" i="12" l="1"/>
  <c r="A1077" i="12"/>
  <c r="B1079" i="12" l="1"/>
  <c r="A1078" i="12"/>
  <c r="B1080" i="12" l="1"/>
  <c r="A1079" i="12"/>
  <c r="A1080" i="12" l="1"/>
  <c r="B1081" i="12"/>
  <c r="A1081" i="12" l="1"/>
  <c r="B1082" i="12"/>
  <c r="A1082" i="12" l="1"/>
  <c r="B1083" i="12"/>
  <c r="A1083" i="12" l="1"/>
  <c r="B1084" i="12"/>
  <c r="A1084" i="12" l="1"/>
  <c r="B1085" i="12"/>
  <c r="B1086" i="12" l="1"/>
  <c r="A1085" i="12"/>
  <c r="B1087" i="12" l="1"/>
  <c r="A1086" i="12"/>
  <c r="B1088" i="12" l="1"/>
  <c r="A1087" i="12"/>
  <c r="A1088" i="12" l="1"/>
  <c r="B1089" i="12"/>
  <c r="A1089" i="12" l="1"/>
  <c r="B1090" i="12"/>
  <c r="A1090" i="12" l="1"/>
  <c r="B1091" i="12"/>
  <c r="A1091" i="12" l="1"/>
  <c r="B1092" i="12"/>
  <c r="A1092" i="12" l="1"/>
  <c r="B1093" i="12"/>
  <c r="B1094" i="12" l="1"/>
  <c r="A1093" i="12"/>
  <c r="B1095" i="12" l="1"/>
  <c r="A1094" i="12"/>
  <c r="B1096" i="12" l="1"/>
  <c r="A1095" i="12"/>
  <c r="A1096" i="12" l="1"/>
  <c r="B1097" i="12"/>
  <c r="A1097" i="12" l="1"/>
  <c r="B1098" i="12"/>
  <c r="A1098" i="12" l="1"/>
  <c r="B1099" i="12"/>
  <c r="A1099" i="12" l="1"/>
  <c r="B1100" i="12"/>
  <c r="B1101" i="12" l="1"/>
  <c r="A1100" i="12"/>
  <c r="B1102" i="12" l="1"/>
  <c r="A1101" i="12"/>
  <c r="B1103" i="12" l="1"/>
  <c r="A1102" i="12"/>
  <c r="B1104" i="12" l="1"/>
  <c r="A1103" i="12"/>
  <c r="A1104" i="12" l="1"/>
  <c r="B1105" i="12"/>
  <c r="A1105" i="12" l="1"/>
  <c r="B1106" i="12"/>
  <c r="A1106" i="12" l="1"/>
  <c r="B1107" i="12"/>
  <c r="A1107" i="12" l="1"/>
  <c r="B1108" i="12"/>
  <c r="B1109" i="12" l="1"/>
  <c r="A1108" i="12"/>
  <c r="B1110" i="12" l="1"/>
  <c r="A1109" i="12"/>
  <c r="A1110" i="12" l="1"/>
  <c r="B1111" i="12"/>
  <c r="B1112" i="12" l="1"/>
  <c r="A1111" i="12"/>
  <c r="A1112" i="12" l="1"/>
  <c r="B1113" i="12"/>
  <c r="A1113" i="12" l="1"/>
  <c r="B1114" i="12"/>
  <c r="B1115" i="12" l="1"/>
  <c r="A1114" i="12"/>
  <c r="A1115" i="12" l="1"/>
  <c r="B1116" i="12"/>
  <c r="B1117" i="12" l="1"/>
  <c r="A1116" i="12"/>
  <c r="B1118" i="12" l="1"/>
  <c r="A1117" i="12"/>
  <c r="A1118" i="12" l="1"/>
  <c r="B1119" i="12"/>
  <c r="B1120" i="12" l="1"/>
  <c r="A1119" i="12"/>
  <c r="A1120" i="12" l="1"/>
  <c r="B1121" i="12"/>
  <c r="A1121" i="12" l="1"/>
  <c r="B1122" i="12"/>
  <c r="B1123" i="12" l="1"/>
  <c r="A1122" i="12"/>
  <c r="A1123" i="12" l="1"/>
  <c r="B1124" i="12"/>
  <c r="B1125" i="12" l="1"/>
  <c r="A1124" i="12"/>
  <c r="B1126" i="12" l="1"/>
  <c r="A1125" i="12"/>
  <c r="B1127" i="12" l="1"/>
  <c r="A1126" i="12"/>
  <c r="B1128" i="12" l="1"/>
  <c r="A1127" i="12"/>
  <c r="B1129" i="12" l="1"/>
  <c r="A1128" i="12"/>
  <c r="B1130" i="12" l="1"/>
  <c r="A1129" i="12"/>
  <c r="A1130" i="12" l="1"/>
  <c r="B1131" i="12"/>
  <c r="A1131" i="12" l="1"/>
  <c r="B1132" i="12"/>
  <c r="B1133" i="12" l="1"/>
  <c r="A1132" i="12"/>
  <c r="B1134" i="12" l="1"/>
  <c r="A1133" i="12"/>
  <c r="B1135" i="12" l="1"/>
  <c r="A1134" i="12"/>
  <c r="B1136" i="12" l="1"/>
  <c r="A1135" i="12"/>
  <c r="A1136" i="12" l="1"/>
  <c r="B1137" i="12"/>
  <c r="B1138" i="12" l="1"/>
  <c r="A1137" i="12"/>
  <c r="A1138" i="12" l="1"/>
  <c r="B1139" i="12"/>
  <c r="A1139" i="12" l="1"/>
  <c r="B1140" i="12"/>
  <c r="B1141" i="12" l="1"/>
  <c r="A1140" i="12"/>
  <c r="B1142" i="12" l="1"/>
  <c r="A1141" i="12"/>
  <c r="B1143" i="12" l="1"/>
  <c r="A1142" i="12"/>
  <c r="B1144" i="12" l="1"/>
  <c r="A1143" i="12"/>
  <c r="A1144" i="12" l="1"/>
  <c r="B1145" i="12"/>
  <c r="B1146" i="12" l="1"/>
  <c r="A1145" i="12"/>
  <c r="A1146" i="12" l="1"/>
  <c r="B1147" i="12"/>
  <c r="A1147" i="12" l="1"/>
  <c r="B1148" i="12"/>
  <c r="B1149" i="12" l="1"/>
  <c r="A1148" i="12"/>
  <c r="B1150" i="12" l="1"/>
  <c r="A1149" i="12"/>
  <c r="B1151" i="12" l="1"/>
  <c r="A1150" i="12"/>
  <c r="B1152" i="12" l="1"/>
  <c r="A1151" i="12"/>
  <c r="B1153" i="12" l="1"/>
  <c r="A1152" i="12"/>
  <c r="B1154" i="12" l="1"/>
  <c r="A1153" i="12"/>
  <c r="A1154" i="12" l="1"/>
  <c r="B1155" i="12"/>
  <c r="A1155" i="12" l="1"/>
  <c r="B1156" i="12"/>
  <c r="B1157" i="12" l="1"/>
  <c r="A1156" i="12"/>
  <c r="B1158" i="12" l="1"/>
  <c r="A1157" i="12"/>
  <c r="B1159" i="12" l="1"/>
  <c r="A1158" i="12"/>
  <c r="B1160" i="12" l="1"/>
  <c r="A1159" i="12"/>
  <c r="B1161" i="12" l="1"/>
  <c r="A1160" i="12"/>
  <c r="B1162" i="12" l="1"/>
  <c r="A1161" i="12"/>
  <c r="A1162" i="12" l="1"/>
  <c r="B1163" i="12"/>
  <c r="A1163" i="12" l="1"/>
  <c r="B1164" i="12"/>
  <c r="B1165" i="12" l="1"/>
  <c r="A1164" i="12"/>
  <c r="B1166" i="12" l="1"/>
  <c r="A1165" i="12"/>
  <c r="B1167" i="12" l="1"/>
  <c r="A1166" i="12"/>
  <c r="B1168" i="12" l="1"/>
  <c r="A1167" i="12"/>
  <c r="A1168" i="12" l="1"/>
  <c r="B1169" i="12"/>
  <c r="B1170" i="12" l="1"/>
  <c r="A1169" i="12"/>
  <c r="A1170" i="12" l="1"/>
  <c r="B1171" i="12"/>
  <c r="A1171" i="12" l="1"/>
  <c r="B1172" i="12"/>
  <c r="B1173" i="12" l="1"/>
  <c r="A1172" i="12"/>
  <c r="B1174" i="12" l="1"/>
  <c r="A1173" i="12"/>
  <c r="B1175" i="12" l="1"/>
  <c r="A1174" i="12"/>
  <c r="B1176" i="12" l="1"/>
  <c r="A1175" i="12"/>
  <c r="A1176" i="12" l="1"/>
  <c r="B1177" i="12"/>
  <c r="B1178" i="12" l="1"/>
  <c r="A1177" i="12"/>
  <c r="A1178" i="12" l="1"/>
  <c r="B1179" i="12"/>
  <c r="A1179" i="12" l="1"/>
  <c r="B1180" i="12"/>
  <c r="B1181" i="12" l="1"/>
  <c r="A1180" i="12"/>
  <c r="B1182" i="12" l="1"/>
  <c r="A1181" i="12"/>
  <c r="B1183" i="12" l="1"/>
  <c r="A1182" i="12"/>
  <c r="B1184" i="12" l="1"/>
  <c r="A1183" i="12"/>
  <c r="B1185" i="12" l="1"/>
  <c r="A1184" i="12"/>
  <c r="B1186" i="12" l="1"/>
  <c r="A1185" i="12"/>
  <c r="A1186" i="12" l="1"/>
  <c r="B1187" i="12"/>
  <c r="A1187" i="12" l="1"/>
  <c r="B1188" i="12"/>
  <c r="B1189" i="12" l="1"/>
  <c r="A1188" i="12"/>
  <c r="B1190" i="12" l="1"/>
  <c r="A1189" i="12"/>
  <c r="B1191" i="12" l="1"/>
  <c r="A1190" i="12"/>
  <c r="B1192" i="12" l="1"/>
  <c r="A1191" i="12"/>
  <c r="A1192" i="12" l="1"/>
  <c r="B1193" i="12"/>
  <c r="B1194" i="12" l="1"/>
  <c r="A1193" i="12"/>
  <c r="A1194" i="12" l="1"/>
  <c r="B1195" i="12"/>
  <c r="A1195" i="12" l="1"/>
  <c r="B1196" i="12"/>
  <c r="B1197" i="12" l="1"/>
  <c r="A1196" i="12"/>
  <c r="B1198" i="12" l="1"/>
  <c r="A1197" i="12"/>
  <c r="B1199" i="12" l="1"/>
  <c r="A1198" i="12"/>
  <c r="B1200" i="12" l="1"/>
  <c r="A1199" i="12"/>
  <c r="A1200" i="12" l="1"/>
  <c r="B1201" i="12"/>
  <c r="B1202" i="12" l="1"/>
  <c r="A1201" i="12"/>
  <c r="A1202" i="12" l="1"/>
  <c r="B1203" i="12"/>
  <c r="A1203" i="12" l="1"/>
  <c r="B1204" i="12"/>
  <c r="B1205" i="12" l="1"/>
  <c r="A1204" i="12"/>
  <c r="B1206" i="12" l="1"/>
  <c r="A1205" i="12"/>
  <c r="B1207" i="12" l="1"/>
  <c r="A1206" i="12"/>
  <c r="B1208" i="12" l="1"/>
  <c r="A1207" i="12"/>
  <c r="A1208" i="12" l="1"/>
  <c r="B1209" i="12"/>
  <c r="B1210" i="12" l="1"/>
  <c r="A1209" i="12"/>
  <c r="A1210" i="12" l="1"/>
  <c r="B1211" i="12"/>
  <c r="A1211" i="12" l="1"/>
  <c r="B1212" i="12"/>
  <c r="B1213" i="12" l="1"/>
  <c r="A1212" i="12"/>
  <c r="B1214" i="12" l="1"/>
  <c r="A1213" i="12"/>
  <c r="B1215" i="12" l="1"/>
  <c r="A1214" i="12"/>
  <c r="B1216" i="12" l="1"/>
  <c r="A1215" i="12"/>
  <c r="B1217" i="12" l="1"/>
  <c r="A1216" i="12"/>
  <c r="B1218" i="12" l="1"/>
  <c r="A1217" i="12"/>
  <c r="A1218" i="12" l="1"/>
  <c r="B1219" i="12"/>
  <c r="A1219" i="12" l="1"/>
  <c r="B1220" i="12"/>
  <c r="B1221" i="12" l="1"/>
  <c r="A1220" i="12"/>
  <c r="B1222" i="12" l="1"/>
  <c r="A1221" i="12"/>
  <c r="B1223" i="12" l="1"/>
  <c r="A1222" i="12"/>
  <c r="B1224" i="12" l="1"/>
  <c r="A1223" i="12"/>
  <c r="B1225" i="12" l="1"/>
  <c r="A1224" i="12"/>
  <c r="B1226" i="12" l="1"/>
  <c r="A1225" i="12"/>
  <c r="A1226" i="12" l="1"/>
  <c r="B1227" i="12"/>
  <c r="A1227" i="12" l="1"/>
  <c r="B1228" i="12"/>
  <c r="B1229" i="12" l="1"/>
  <c r="A1228" i="12"/>
  <c r="B1230" i="12" l="1"/>
  <c r="A1229" i="12"/>
  <c r="B1231" i="12" l="1"/>
  <c r="A1230" i="12"/>
  <c r="B1232" i="12" l="1"/>
  <c r="A1231" i="12"/>
  <c r="A1232" i="12" l="1"/>
  <c r="B1233" i="12"/>
  <c r="B1234" i="12" l="1"/>
  <c r="A1233" i="12"/>
  <c r="A1234" i="12" l="1"/>
  <c r="B1235" i="12"/>
  <c r="B1236" i="12" l="1"/>
  <c r="A1235" i="12"/>
  <c r="B1237" i="12" l="1"/>
  <c r="A1236" i="12"/>
  <c r="B1238" i="12" l="1"/>
  <c r="A1237" i="12"/>
  <c r="B1239" i="12" l="1"/>
  <c r="A1238" i="12"/>
  <c r="A1239" i="12" l="1"/>
  <c r="B1240" i="12"/>
  <c r="A1240" i="12" l="1"/>
  <c r="B1241" i="12"/>
  <c r="A1241" i="12" l="1"/>
  <c r="B1242" i="12"/>
  <c r="B1243" i="12" l="1"/>
  <c r="A1242" i="12"/>
  <c r="B1244" i="12" l="1"/>
  <c r="A1243" i="12"/>
  <c r="B1245" i="12" l="1"/>
  <c r="A1244" i="12"/>
  <c r="B1246" i="12" l="1"/>
  <c r="A1245" i="12"/>
  <c r="B1247" i="12" l="1"/>
  <c r="A1246" i="12"/>
  <c r="A1247" i="12" l="1"/>
  <c r="B1248" i="12"/>
  <c r="B1249" i="12" l="1"/>
  <c r="A1248" i="12"/>
  <c r="A1249" i="12" l="1"/>
  <c r="B1250" i="12"/>
  <c r="B1251" i="12" l="1"/>
  <c r="A1250" i="12"/>
  <c r="B1252" i="12" l="1"/>
  <c r="A1251" i="12"/>
  <c r="B1253" i="12" l="1"/>
  <c r="A1252" i="12"/>
  <c r="B1254" i="12" l="1"/>
  <c r="A1253" i="12"/>
  <c r="A1254" i="12" l="1"/>
  <c r="B1255" i="12"/>
  <c r="A1255" i="12" l="1"/>
  <c r="B1256" i="12"/>
  <c r="B1257" i="12" l="1"/>
  <c r="A1256" i="12"/>
  <c r="A1257" i="12" l="1"/>
  <c r="B1258" i="12"/>
  <c r="A1258" i="12" l="1"/>
  <c r="B1259" i="12"/>
  <c r="B1260" i="12" l="1"/>
  <c r="A1259" i="12"/>
  <c r="B1261" i="12" l="1"/>
  <c r="A1260" i="12"/>
  <c r="A1261" i="12" l="1"/>
  <c r="B1262" i="12"/>
  <c r="A1262" i="12" l="1"/>
  <c r="B1263" i="12"/>
  <c r="A1263" i="12" l="1"/>
  <c r="B1264" i="12"/>
  <c r="B1265" i="12" l="1"/>
  <c r="A1264" i="12"/>
  <c r="A1265" i="12" l="1"/>
  <c r="B1266" i="12"/>
  <c r="A1266" i="12" l="1"/>
  <c r="B1267" i="12"/>
  <c r="B1268" i="12" l="1"/>
  <c r="A1267" i="12"/>
  <c r="B1269" i="12" l="1"/>
  <c r="A1268" i="12"/>
  <c r="A1269" i="12" l="1"/>
  <c r="B1270" i="12"/>
  <c r="A1270" i="12" l="1"/>
  <c r="B1271" i="12"/>
  <c r="A1271" i="12" l="1"/>
  <c r="B1272" i="12"/>
  <c r="B1273" i="12" l="1"/>
  <c r="A1272" i="12"/>
  <c r="B1274" i="12" l="1"/>
  <c r="A1273" i="12"/>
  <c r="A1274" i="12" l="1"/>
  <c r="B1275" i="12"/>
  <c r="B1276" i="12" l="1"/>
  <c r="A1275" i="12"/>
  <c r="B1277" i="12" l="1"/>
  <c r="A1276" i="12"/>
  <c r="B1278" i="12" l="1"/>
  <c r="A1277" i="12"/>
  <c r="A1278" i="12" l="1"/>
  <c r="B1279" i="12"/>
  <c r="A1279" i="12" l="1"/>
  <c r="B1280" i="12"/>
  <c r="B1281" i="12" l="1"/>
  <c r="A1280" i="12"/>
  <c r="B1282" i="12" l="1"/>
  <c r="A1281" i="12"/>
  <c r="A1282" i="12" l="1"/>
  <c r="B1283" i="12"/>
  <c r="B1284" i="12" l="1"/>
  <c r="A1283" i="12"/>
  <c r="B1285" i="12" l="1"/>
  <c r="A1284" i="12"/>
  <c r="A1285" i="12" l="1"/>
  <c r="B1286" i="12"/>
  <c r="A1286" i="12" l="1"/>
  <c r="B1287" i="12"/>
  <c r="A1287" i="12" l="1"/>
  <c r="B1288" i="12"/>
  <c r="B1289" i="12" l="1"/>
  <c r="A1288" i="12"/>
  <c r="B1290" i="12" l="1"/>
  <c r="A1289" i="12"/>
  <c r="B1291" i="12" l="1"/>
  <c r="A1290" i="12"/>
  <c r="B1292" i="12" l="1"/>
  <c r="A1291" i="12"/>
  <c r="B1293" i="12" l="1"/>
  <c r="A1292" i="12"/>
  <c r="A1293" i="12" l="1"/>
  <c r="B1294" i="12"/>
  <c r="A1294" i="12" l="1"/>
  <c r="B1295" i="12"/>
  <c r="A1295" i="12" l="1"/>
  <c r="B1296" i="12"/>
  <c r="B1297" i="12" l="1"/>
  <c r="A1296" i="12"/>
  <c r="B1298" i="12" l="1"/>
  <c r="A1297" i="12"/>
  <c r="A1298" i="12" l="1"/>
  <c r="B1299" i="12"/>
  <c r="B1300" i="12" l="1"/>
  <c r="A1299" i="12"/>
  <c r="B1301" i="12" l="1"/>
  <c r="A1300" i="12"/>
  <c r="B1302" i="12" l="1"/>
  <c r="A1301" i="12"/>
  <c r="A1302" i="12" l="1"/>
  <c r="B1303" i="12"/>
  <c r="A1303" i="12" l="1"/>
  <c r="B1304" i="12"/>
  <c r="B1305" i="12" l="1"/>
  <c r="A1304" i="12"/>
  <c r="B1306" i="12" l="1"/>
  <c r="A1305" i="12"/>
  <c r="A1306" i="12" l="1"/>
  <c r="B1307" i="12"/>
  <c r="B1308" i="12" l="1"/>
  <c r="A1307" i="12"/>
  <c r="B1309" i="12" l="1"/>
  <c r="A1308" i="12"/>
  <c r="A1309" i="12" l="1"/>
  <c r="B1310" i="12"/>
  <c r="A1310" i="12" l="1"/>
  <c r="B1311" i="12"/>
  <c r="A1311" i="12" l="1"/>
  <c r="B1312" i="12"/>
  <c r="A1312" i="12" l="1"/>
  <c r="B1313" i="12"/>
  <c r="B1314" i="12" l="1"/>
  <c r="A1313" i="12"/>
  <c r="A1314" i="12" l="1"/>
  <c r="B1315" i="12"/>
  <c r="B1316" i="12" l="1"/>
  <c r="A1315" i="12"/>
  <c r="B1317" i="12" l="1"/>
  <c r="A1316" i="12"/>
  <c r="A1317" i="12" l="1"/>
  <c r="B1318" i="12"/>
  <c r="A1318" i="12" l="1"/>
  <c r="B1319" i="12"/>
  <c r="A1319" i="12" l="1"/>
  <c r="B1320" i="12"/>
  <c r="A1320" i="12" l="1"/>
  <c r="B1321" i="12"/>
  <c r="B1322" i="12" l="1"/>
  <c r="A1321" i="12"/>
  <c r="B1323" i="12" l="1"/>
  <c r="A1322" i="12"/>
  <c r="A1323" i="12" l="1"/>
  <c r="B1324" i="12"/>
  <c r="B1325" i="12" l="1"/>
  <c r="A1324" i="12"/>
  <c r="B1326" i="12" l="1"/>
  <c r="A1325" i="12"/>
  <c r="B1327" i="12" l="1"/>
  <c r="A1326" i="12"/>
  <c r="B1328" i="12" l="1"/>
  <c r="A1327" i="12"/>
  <c r="A1328" i="12" l="1"/>
  <c r="B1329" i="12"/>
  <c r="B1330" i="12" l="1"/>
  <c r="A1329" i="12"/>
  <c r="B1331" i="12" l="1"/>
  <c r="A1330" i="12"/>
  <c r="A1331" i="12" l="1"/>
  <c r="B1332" i="12"/>
  <c r="B1333" i="12" l="1"/>
  <c r="A1332" i="12"/>
  <c r="B1334" i="12" l="1"/>
  <c r="A1333" i="12"/>
  <c r="B1335" i="12" l="1"/>
  <c r="A1334" i="12"/>
  <c r="B1336" i="12" l="1"/>
  <c r="A1335" i="12"/>
  <c r="A1336" i="12" l="1"/>
  <c r="B1337" i="12"/>
  <c r="B1338" i="12" l="1"/>
  <c r="A1337" i="12"/>
  <c r="B1339" i="12" l="1"/>
  <c r="A1338" i="12"/>
  <c r="A1339" i="12" l="1"/>
  <c r="B1340" i="12"/>
  <c r="B1341" i="12" l="1"/>
  <c r="A1340" i="12"/>
  <c r="B1342" i="12" l="1"/>
  <c r="A1341" i="12"/>
  <c r="B1343" i="12" l="1"/>
  <c r="A1342" i="12"/>
  <c r="B1344" i="12" l="1"/>
  <c r="A1343" i="12"/>
  <c r="A1344" i="12" l="1"/>
  <c r="B1345" i="12"/>
  <c r="B1346" i="12" l="1"/>
  <c r="A1345" i="12"/>
  <c r="B1347" i="12" l="1"/>
  <c r="A1346" i="12"/>
  <c r="A1347" i="12" l="1"/>
  <c r="B1348" i="12"/>
  <c r="B1349" i="12" l="1"/>
  <c r="A1348" i="12"/>
  <c r="B1350" i="12" l="1"/>
  <c r="A1349" i="12"/>
  <c r="B1351" i="12" l="1"/>
  <c r="A1350" i="12"/>
  <c r="B1352" i="12" l="1"/>
  <c r="A1351" i="12"/>
  <c r="A1352" i="12" l="1"/>
  <c r="B1353" i="12"/>
  <c r="B1354" i="12" l="1"/>
  <c r="A1353" i="12"/>
  <c r="B1355" i="12" l="1"/>
  <c r="A1354" i="12"/>
  <c r="A1355" i="12" l="1"/>
  <c r="B1356" i="12"/>
  <c r="B1357" i="12" l="1"/>
  <c r="A1356" i="12"/>
  <c r="A1357" i="12" l="1"/>
  <c r="B1358" i="12"/>
  <c r="A1358" i="12" l="1"/>
  <c r="B1359" i="12"/>
  <c r="B1360" i="12" l="1"/>
  <c r="A1359" i="12"/>
  <c r="A1360" i="12" l="1"/>
  <c r="B1361" i="12"/>
  <c r="A1361" i="12" l="1"/>
  <c r="B1362" i="12"/>
  <c r="B1363" i="12" l="1"/>
  <c r="A1362" i="12"/>
  <c r="A1363" i="12" l="1"/>
  <c r="B1364" i="12"/>
  <c r="B1365" i="12" l="1"/>
  <c r="A1364" i="12"/>
  <c r="A1365" i="12" l="1"/>
  <c r="B1366" i="12"/>
  <c r="A1366" i="12" l="1"/>
  <c r="B1367" i="12"/>
  <c r="B1368" i="12" l="1"/>
  <c r="A1367" i="12"/>
  <c r="A1368" i="12" l="1"/>
  <c r="B1369" i="12"/>
  <c r="A1369" i="12" l="1"/>
  <c r="B1370" i="12"/>
  <c r="B1371" i="12" l="1"/>
  <c r="A1370" i="12"/>
  <c r="A1371" i="12" l="1"/>
  <c r="B1372" i="12"/>
  <c r="B1373" i="12" l="1"/>
  <c r="A1372" i="12"/>
  <c r="A1373" i="12" l="1"/>
  <c r="B1374" i="12"/>
  <c r="A1374" i="12" l="1"/>
  <c r="B1375" i="12"/>
  <c r="B1376" i="12" l="1"/>
  <c r="A1375" i="12"/>
  <c r="A1376" i="12" l="1"/>
  <c r="B1377" i="12"/>
  <c r="B1378" i="12" l="1"/>
  <c r="A1377" i="12"/>
  <c r="B1379" i="12" l="1"/>
  <c r="A1378" i="12"/>
  <c r="A1379" i="12" l="1"/>
  <c r="B1380" i="12"/>
  <c r="B1381" i="12" l="1"/>
  <c r="A1380" i="12"/>
  <c r="A1381" i="12" l="1"/>
  <c r="B1382" i="12"/>
  <c r="A1382" i="12" l="1"/>
  <c r="B1383" i="12"/>
  <c r="B1384" i="12" l="1"/>
  <c r="A1383" i="12"/>
  <c r="A1384" i="12" l="1"/>
  <c r="B1385" i="12"/>
  <c r="A1385" i="12" l="1"/>
  <c r="B1386" i="12"/>
  <c r="B1387" i="12" l="1"/>
  <c r="A1386" i="12"/>
  <c r="A1387" i="12" l="1"/>
  <c r="B1388" i="12"/>
  <c r="B1389" i="12" l="1"/>
  <c r="A1388" i="12"/>
  <c r="A1389" i="12" l="1"/>
  <c r="B1390" i="12"/>
  <c r="A1390" i="12" l="1"/>
  <c r="B1391" i="12"/>
  <c r="B1392" i="12" l="1"/>
  <c r="A1391" i="12"/>
  <c r="A1392" i="12" l="1"/>
  <c r="B1393" i="12"/>
  <c r="B1394" i="12" l="1"/>
  <c r="A1393" i="12"/>
  <c r="B1395" i="12" l="1"/>
  <c r="A1394" i="12"/>
  <c r="A1395" i="12" l="1"/>
  <c r="B1396" i="12"/>
  <c r="B1397" i="12" l="1"/>
  <c r="A1396" i="12"/>
  <c r="B1398" i="12" l="1"/>
  <c r="A1397" i="12"/>
  <c r="A1398" i="12" l="1"/>
  <c r="B1399" i="12"/>
  <c r="B1400" i="12" l="1"/>
  <c r="A1399" i="12"/>
  <c r="A1400" i="12" l="1"/>
  <c r="B1401" i="12"/>
  <c r="B1402" i="12" l="1"/>
  <c r="A1401" i="12"/>
  <c r="B1403" i="12" l="1"/>
  <c r="A1402" i="12"/>
  <c r="A1403" i="12" l="1"/>
  <c r="B1404" i="12"/>
  <c r="B1405" i="12" l="1"/>
  <c r="A1404" i="12"/>
  <c r="A1405" i="12" l="1"/>
  <c r="B1406" i="12"/>
  <c r="A1406" i="12" l="1"/>
  <c r="B1407" i="12"/>
  <c r="B1408" i="12" l="1"/>
  <c r="A1407" i="12"/>
  <c r="A1408" i="12" l="1"/>
  <c r="B1409" i="12"/>
  <c r="B1410" i="12" l="1"/>
  <c r="A1409" i="12"/>
  <c r="B1411" i="12" l="1"/>
  <c r="A1410" i="12"/>
  <c r="A1411" i="12" l="1"/>
  <c r="B1412" i="12"/>
  <c r="B1413" i="12" l="1"/>
  <c r="A1412" i="12"/>
  <c r="A1413" i="12" l="1"/>
  <c r="B1414" i="12"/>
  <c r="A1414" i="12" l="1"/>
  <c r="B1415" i="12"/>
  <c r="B1416" i="12" l="1"/>
  <c r="A1415" i="12"/>
  <c r="A1416" i="12" l="1"/>
  <c r="B1417" i="12"/>
  <c r="B1418" i="12" l="1"/>
  <c r="A1417" i="12"/>
  <c r="B1419" i="12" l="1"/>
  <c r="A1418" i="12"/>
  <c r="A1419" i="12" l="1"/>
  <c r="B1420" i="12"/>
  <c r="B1421" i="12" l="1"/>
  <c r="A1420" i="12"/>
  <c r="B1422" i="12" l="1"/>
  <c r="A1421" i="12"/>
  <c r="A1422" i="12" l="1"/>
  <c r="B1423" i="12"/>
  <c r="B1424" i="12" l="1"/>
  <c r="A1423" i="12"/>
  <c r="A1424" i="12" l="1"/>
  <c r="B1425" i="12"/>
  <c r="A1425" i="12" l="1"/>
  <c r="B1426" i="12"/>
  <c r="B1427" i="12" l="1"/>
  <c r="A1426" i="12"/>
  <c r="A1427" i="12" l="1"/>
  <c r="B1428" i="12"/>
  <c r="B1429" i="12" l="1"/>
  <c r="A1428" i="12"/>
  <c r="A1429" i="12" l="1"/>
  <c r="B1430" i="12"/>
  <c r="A1430" i="12" l="1"/>
  <c r="B1431" i="12"/>
  <c r="B1432" i="12" l="1"/>
  <c r="A1431" i="12"/>
  <c r="A1432" i="12" l="1"/>
  <c r="B1433" i="12"/>
  <c r="A1433" i="12" l="1"/>
  <c r="B1434" i="12"/>
  <c r="B1435" i="12" l="1"/>
  <c r="A1434" i="12"/>
  <c r="A1435" i="12" l="1"/>
  <c r="B1436" i="12"/>
  <c r="B1437" i="12" l="1"/>
  <c r="A1436" i="12"/>
  <c r="A1437" i="12" l="1"/>
  <c r="B1438" i="12"/>
  <c r="A1438" i="12" l="1"/>
  <c r="B1439" i="12"/>
  <c r="B1440" i="12" l="1"/>
  <c r="A1439" i="12"/>
  <c r="A1440" i="12" l="1"/>
  <c r="B1441" i="12"/>
  <c r="B1442" i="12" l="1"/>
  <c r="A1441" i="12"/>
  <c r="B1443" i="12" l="1"/>
  <c r="A1442" i="12"/>
  <c r="A1443" i="12" l="1"/>
  <c r="B1444" i="12"/>
  <c r="B1445" i="12" l="1"/>
  <c r="A1444" i="12"/>
  <c r="A1445" i="12" l="1"/>
  <c r="B1446" i="12"/>
  <c r="A1446" i="12" l="1"/>
  <c r="B1447" i="12"/>
  <c r="B1448" i="12" l="1"/>
  <c r="A1447" i="12"/>
  <c r="A1448" i="12" l="1"/>
  <c r="B1449" i="12"/>
  <c r="B1450" i="12" l="1"/>
  <c r="A1449" i="12"/>
  <c r="B1451" i="12" l="1"/>
  <c r="A1450" i="12"/>
  <c r="A1451" i="12" l="1"/>
  <c r="B1452" i="12"/>
  <c r="B1453" i="12" l="1"/>
  <c r="A1452" i="12"/>
  <c r="A1453" i="12" l="1"/>
  <c r="B1454" i="12"/>
  <c r="A1454" i="12" l="1"/>
  <c r="B1455" i="12"/>
  <c r="B1456" i="12" l="1"/>
  <c r="A1455" i="12"/>
  <c r="A1456" i="12" l="1"/>
  <c r="B1457" i="12"/>
  <c r="A1457" i="12" l="1"/>
  <c r="B1458" i="12"/>
  <c r="B1459" i="12" l="1"/>
  <c r="A1458" i="12"/>
  <c r="B1460" i="12" l="1"/>
  <c r="A1459" i="12"/>
  <c r="A1460" i="12" l="1"/>
  <c r="B1461" i="12"/>
  <c r="A1461" i="12" l="1"/>
  <c r="B1462" i="12"/>
  <c r="A1462" i="12" l="1"/>
  <c r="B1463" i="12"/>
  <c r="A1463" i="12" l="1"/>
  <c r="B1464" i="12"/>
  <c r="B1465" i="12" l="1"/>
  <c r="A1464" i="12"/>
  <c r="A1465" i="12" l="1"/>
  <c r="B1466" i="12"/>
  <c r="B1467" i="12" l="1"/>
  <c r="A1466" i="12"/>
  <c r="B1468" i="12" l="1"/>
  <c r="A1467" i="12"/>
  <c r="A1468" i="12" l="1"/>
  <c r="B1469" i="12"/>
  <c r="A1469" i="12" l="1"/>
  <c r="B1470" i="12"/>
  <c r="A1470" i="12" l="1"/>
  <c r="B1471" i="12"/>
  <c r="A1471" i="12" l="1"/>
  <c r="B1472" i="12"/>
  <c r="B1473" i="12" l="1"/>
  <c r="A1472" i="12"/>
  <c r="B1474" i="12" l="1"/>
  <c r="A1473" i="12"/>
  <c r="B1475" i="12" l="1"/>
  <c r="A1474" i="12"/>
  <c r="B1476" i="12" l="1"/>
  <c r="A1475" i="12"/>
  <c r="A1476" i="12" l="1"/>
  <c r="B1477" i="12"/>
  <c r="A1477" i="12" l="1"/>
  <c r="B1478" i="12"/>
  <c r="A1478" i="12" l="1"/>
  <c r="B1479" i="12"/>
  <c r="A1479" i="12" l="1"/>
  <c r="B1480" i="12"/>
  <c r="B1481" i="12" l="1"/>
  <c r="A1480" i="12"/>
  <c r="A1481" i="12" l="1"/>
  <c r="B1482" i="12"/>
  <c r="B1483" i="12" l="1"/>
  <c r="A1482" i="12"/>
  <c r="B1484" i="12" l="1"/>
  <c r="A1483" i="12"/>
  <c r="A1484" i="12" l="1"/>
  <c r="B1485" i="12"/>
  <c r="A1485" i="12" l="1"/>
  <c r="B1486" i="12"/>
  <c r="A1486" i="12" l="1"/>
  <c r="B1487" i="12"/>
  <c r="A1487" i="12" l="1"/>
  <c r="B1488" i="12"/>
  <c r="B1489" i="12" l="1"/>
  <c r="A1488" i="12"/>
  <c r="B1490" i="12" l="1"/>
  <c r="A1489" i="12"/>
  <c r="B1491" i="12" l="1"/>
  <c r="A1490" i="12"/>
  <c r="B1492" i="12" l="1"/>
  <c r="A1491" i="12"/>
  <c r="A1492" i="12" l="1"/>
  <c r="B1493" i="12"/>
  <c r="B1494" i="12" l="1"/>
  <c r="A1493" i="12"/>
  <c r="A1494" i="12" l="1"/>
  <c r="B1495" i="12"/>
  <c r="A1495" i="12" l="1"/>
  <c r="B1496" i="12"/>
  <c r="A1496" i="12" l="1"/>
  <c r="B1497" i="12"/>
  <c r="A1497" i="12" l="1"/>
  <c r="B1498" i="12"/>
  <c r="B1499" i="12" l="1"/>
  <c r="A1498" i="12"/>
  <c r="A1499" i="12" l="1"/>
  <c r="B1500" i="12"/>
  <c r="A1500" i="12" l="1"/>
  <c r="B1501" i="12"/>
  <c r="A1501" i="12" l="1"/>
  <c r="B1502" i="12"/>
  <c r="A1502" i="12" l="1"/>
  <c r="B1503" i="12"/>
  <c r="B1504" i="12" l="1"/>
  <c r="A1503" i="12"/>
  <c r="B1505" i="12" l="1"/>
  <c r="A1504" i="12"/>
  <c r="B1506" i="12" l="1"/>
  <c r="A1505" i="12"/>
  <c r="B1507" i="12" l="1"/>
  <c r="A1506" i="12"/>
  <c r="A1507" i="12" l="1"/>
  <c r="B1508" i="12"/>
  <c r="A1508" i="12" l="1"/>
  <c r="B1509" i="12"/>
  <c r="A1509" i="12" l="1"/>
  <c r="B1510" i="12"/>
  <c r="A1510" i="12" l="1"/>
  <c r="B1511" i="12"/>
  <c r="A1511" i="12" l="1"/>
  <c r="B1512" i="12"/>
  <c r="B1513" i="12" l="1"/>
  <c r="A1512" i="12"/>
  <c r="B1514" i="12" l="1"/>
  <c r="A1513" i="12"/>
  <c r="B1515" i="12" l="1"/>
  <c r="A1514" i="12"/>
  <c r="A1515" i="12" l="1"/>
  <c r="B1516" i="12"/>
  <c r="A1516" i="12" l="1"/>
  <c r="B1517" i="12"/>
  <c r="A1517" i="12" l="1"/>
  <c r="B1518" i="12"/>
  <c r="A1518" i="12" l="1"/>
  <c r="B1519" i="12"/>
  <c r="B1520" i="12" l="1"/>
  <c r="A1519" i="12"/>
  <c r="B1521" i="12" l="1"/>
  <c r="A1520" i="12"/>
  <c r="A1521" i="12" l="1"/>
  <c r="B1522" i="12"/>
  <c r="B1523" i="12" l="1"/>
  <c r="A1522" i="12"/>
  <c r="A1523" i="12" l="1"/>
  <c r="B1524" i="12"/>
  <c r="A1524" i="12" l="1"/>
  <c r="B1525" i="12"/>
  <c r="A1525" i="12" l="1"/>
  <c r="B1526" i="12"/>
  <c r="A1526" i="12" l="1"/>
  <c r="B1527" i="12"/>
  <c r="B1528" i="12" l="1"/>
  <c r="A1527" i="12"/>
  <c r="B1529" i="12" l="1"/>
  <c r="A1528" i="12"/>
  <c r="B1530" i="12" l="1"/>
  <c r="A1529" i="12"/>
  <c r="B1531" i="12" l="1"/>
  <c r="A1530" i="12"/>
  <c r="A1531" i="12" l="1"/>
  <c r="B1532" i="12"/>
  <c r="A1532" i="12" l="1"/>
  <c r="B1533" i="12"/>
  <c r="B1534" i="12" l="1"/>
  <c r="A1533" i="12"/>
  <c r="A1534" i="12" l="1"/>
  <c r="B1535" i="12"/>
  <c r="B1536" i="12" l="1"/>
  <c r="A1535" i="12"/>
  <c r="B1537" i="12" l="1"/>
  <c r="A1536" i="12"/>
  <c r="B1538" i="12" l="1"/>
  <c r="A1537" i="12"/>
  <c r="B1539" i="12" l="1"/>
  <c r="A1538" i="12"/>
  <c r="A1539" i="12" l="1"/>
  <c r="B1540" i="12"/>
  <c r="A1540" i="12" l="1"/>
  <c r="B1541" i="12"/>
  <c r="A1541" i="12" l="1"/>
  <c r="B1542" i="12"/>
  <c r="A1542" i="12" l="1"/>
  <c r="B1543" i="12"/>
  <c r="B1544" i="12" l="1"/>
  <c r="A1543" i="12"/>
  <c r="A1544" i="12" l="1"/>
  <c r="B1545" i="12"/>
  <c r="B1546" i="12" l="1"/>
  <c r="A1545" i="12"/>
  <c r="B1547" i="12" l="1"/>
  <c r="A1546" i="12"/>
  <c r="A1547" i="12" l="1"/>
  <c r="B1548" i="12"/>
  <c r="A1548" i="12" l="1"/>
  <c r="B1549" i="12"/>
  <c r="A1549" i="12" l="1"/>
  <c r="B1550" i="12"/>
  <c r="A1550" i="12" l="1"/>
  <c r="B1551" i="12"/>
  <c r="B1552" i="12" l="1"/>
  <c r="A1551" i="12"/>
  <c r="A1552" i="12" l="1"/>
  <c r="B1553" i="12"/>
  <c r="B1554" i="12" l="1"/>
  <c r="A1553" i="12"/>
  <c r="B1555" i="12" l="1"/>
  <c r="A1554" i="12"/>
  <c r="B1556" i="12" l="1"/>
  <c r="A1555" i="12"/>
  <c r="A1556" i="12" l="1"/>
  <c r="B1557" i="12"/>
  <c r="A1557" i="12" l="1"/>
  <c r="B1558" i="12"/>
  <c r="A1558" i="12" l="1"/>
  <c r="B1559" i="12"/>
  <c r="B1560" i="12" l="1"/>
  <c r="A1559" i="12"/>
  <c r="A1560" i="12" l="1"/>
  <c r="B1561" i="12"/>
  <c r="A1561" i="12" l="1"/>
  <c r="B1562" i="12"/>
  <c r="B1563" i="12" l="1"/>
  <c r="A1562" i="12"/>
  <c r="B1564" i="12" l="1"/>
  <c r="A1563" i="12"/>
  <c r="B1565" i="12" l="1"/>
  <c r="A1564" i="12"/>
  <c r="B1566" i="12" l="1"/>
  <c r="A1565" i="12"/>
  <c r="A1566" i="12" l="1"/>
  <c r="B1567" i="12"/>
  <c r="B1568" i="12" l="1"/>
  <c r="A1567" i="12"/>
  <c r="B1569" i="12" l="1"/>
  <c r="A1568" i="12"/>
  <c r="B1570" i="12" l="1"/>
  <c r="A1569" i="12"/>
  <c r="A1570" i="12" l="1"/>
  <c r="B1571" i="12"/>
  <c r="A1571" i="12" l="1"/>
  <c r="B1572" i="12"/>
  <c r="B1573" i="12" l="1"/>
  <c r="A1572" i="12"/>
  <c r="B1574" i="12" l="1"/>
  <c r="A1573" i="12"/>
  <c r="A1574" i="12" l="1"/>
  <c r="B1575" i="12"/>
  <c r="B1576" i="12" l="1"/>
  <c r="A1575" i="12"/>
  <c r="B1577" i="12" l="1"/>
  <c r="A1576" i="12"/>
  <c r="B1578" i="12" l="1"/>
  <c r="A1577" i="12"/>
  <c r="A1578" i="12" l="1"/>
  <c r="B1579" i="12"/>
  <c r="A1579" i="12" l="1"/>
  <c r="B1580" i="12"/>
  <c r="B1581" i="12" l="1"/>
  <c r="A1580" i="12"/>
  <c r="B1582" i="12" l="1"/>
  <c r="A1581" i="12"/>
  <c r="A1582" i="12" l="1"/>
  <c r="B1583" i="12"/>
  <c r="B1584" i="12" l="1"/>
  <c r="A1583" i="12"/>
  <c r="A1584" i="12" l="1"/>
  <c r="B1585" i="12"/>
  <c r="B1586" i="12" l="1"/>
  <c r="A1585" i="12"/>
  <c r="B1587" i="12" l="1"/>
  <c r="A1586" i="12"/>
  <c r="A1587" i="12" l="1"/>
  <c r="B1588" i="12"/>
  <c r="A1588" i="12" l="1"/>
  <c r="B1589" i="12"/>
  <c r="A1589" i="12" l="1"/>
  <c r="B1590" i="12"/>
  <c r="B1591" i="12" l="1"/>
  <c r="A1590" i="12"/>
  <c r="B1592" i="12" l="1"/>
  <c r="A1591" i="12"/>
  <c r="A1592" i="12" l="1"/>
  <c r="B1593" i="12"/>
  <c r="A1593" i="12" l="1"/>
  <c r="B1594" i="12"/>
  <c r="B1595" i="12" l="1"/>
  <c r="A1594" i="12"/>
  <c r="A1595" i="12" l="1"/>
  <c r="B1596" i="12"/>
  <c r="A1596" i="12" l="1"/>
  <c r="B1597" i="12"/>
  <c r="A1597" i="12" l="1"/>
  <c r="B1598" i="12"/>
  <c r="B1599" i="12" l="1"/>
  <c r="A1598" i="12"/>
  <c r="B1600" i="12" l="1"/>
  <c r="A1599" i="12"/>
  <c r="A1600" i="12" l="1"/>
  <c r="B1601" i="12"/>
  <c r="B1602" i="12" l="1"/>
  <c r="A1601" i="12"/>
  <c r="B1603" i="12" l="1"/>
  <c r="A1602" i="12"/>
  <c r="A1603" i="12" l="1"/>
  <c r="B1604" i="12"/>
  <c r="B1605" i="12" l="1"/>
  <c r="A1604" i="12"/>
  <c r="A1605" i="12" l="1"/>
  <c r="B1606" i="12"/>
  <c r="A1606" i="12" l="1"/>
  <c r="B1607" i="12"/>
  <c r="B1608" i="12" l="1"/>
  <c r="A1607" i="12"/>
  <c r="A1608" i="12" l="1"/>
  <c r="B1609" i="12"/>
  <c r="A1609" i="12" l="1"/>
  <c r="B1610" i="12"/>
  <c r="B1611" i="12" l="1"/>
  <c r="A1610" i="12"/>
  <c r="B1612" i="12" l="1"/>
  <c r="A1611" i="12"/>
  <c r="B1613" i="12" l="1"/>
  <c r="A1612" i="12"/>
  <c r="A1613" i="12" l="1"/>
  <c r="B1614" i="12"/>
  <c r="A1614" i="12" l="1"/>
  <c r="B1615" i="12"/>
  <c r="B1616" i="12" l="1"/>
  <c r="A1615" i="12"/>
  <c r="B1617" i="12" l="1"/>
  <c r="A1616" i="12"/>
  <c r="B1618" i="12" l="1"/>
  <c r="A1617" i="12"/>
  <c r="B1619" i="12" l="1"/>
  <c r="A1618" i="12"/>
  <c r="B1620" i="12" l="1"/>
  <c r="A1619" i="12"/>
  <c r="B1621" i="12" l="1"/>
  <c r="A1620" i="12"/>
  <c r="A1621" i="12" l="1"/>
  <c r="B1622" i="12"/>
  <c r="A1622" i="12" l="1"/>
  <c r="B1623" i="12"/>
  <c r="B1624" i="12" l="1"/>
  <c r="A1623" i="12"/>
  <c r="B1625" i="12" l="1"/>
  <c r="A1624" i="12"/>
  <c r="B1626" i="12" l="1"/>
  <c r="A1625" i="12"/>
  <c r="B1627" i="12" l="1"/>
  <c r="A1626" i="12"/>
  <c r="A1627" i="12" l="1"/>
  <c r="B1628" i="12"/>
  <c r="A1628" i="12" l="1"/>
  <c r="B1629" i="12"/>
  <c r="A1629" i="12" l="1"/>
  <c r="B1630" i="12"/>
  <c r="A1630" i="12" l="1"/>
  <c r="B1631" i="12"/>
  <c r="B1632" i="12" l="1"/>
  <c r="A1631" i="12"/>
  <c r="A1632" i="12" l="1"/>
  <c r="B1633" i="12"/>
  <c r="A1633" i="12" l="1"/>
  <c r="B1634" i="12"/>
  <c r="B1635" i="12" l="1"/>
  <c r="A1634" i="12"/>
  <c r="A1635" i="12" l="1"/>
  <c r="B1636" i="12"/>
  <c r="B1637" i="12" l="1"/>
  <c r="A1636" i="12"/>
  <c r="B1638" i="12" l="1"/>
  <c r="A1637" i="12"/>
  <c r="A1638" i="12" l="1"/>
  <c r="B1639" i="12"/>
  <c r="A1639" i="12" l="1"/>
  <c r="B1640" i="12"/>
  <c r="B1641" i="12" l="1"/>
  <c r="A1640" i="12"/>
  <c r="A1641" i="12" l="1"/>
  <c r="B1642" i="12"/>
  <c r="B1643" i="12" l="1"/>
  <c r="A1642" i="12"/>
  <c r="B1644" i="12" l="1"/>
  <c r="A1643" i="12"/>
  <c r="A1644" i="12" l="1"/>
  <c r="B1645" i="12"/>
  <c r="A1645" i="12" l="1"/>
  <c r="B1646" i="12"/>
  <c r="A1646" i="12" l="1"/>
  <c r="B1647" i="12"/>
  <c r="B1648" i="12" l="1"/>
  <c r="A1647" i="12"/>
  <c r="B1649" i="12" l="1"/>
  <c r="A1648" i="12"/>
  <c r="B1650" i="12" l="1"/>
  <c r="A1649" i="12"/>
  <c r="B1651" i="12" l="1"/>
  <c r="A1650" i="12"/>
  <c r="B1652" i="12" l="1"/>
  <c r="A1651" i="12"/>
  <c r="B1653" i="12" l="1"/>
  <c r="A1652" i="12"/>
  <c r="A1653" i="12" l="1"/>
  <c r="B1654" i="12"/>
  <c r="A1654" i="12" l="1"/>
  <c r="B1655" i="12"/>
  <c r="A1655" i="12" l="1"/>
  <c r="B1656" i="12"/>
  <c r="A1656" i="12" l="1"/>
  <c r="B1657" i="12"/>
  <c r="B1658" i="12" l="1"/>
  <c r="A1657" i="12"/>
  <c r="A1658" i="12" l="1"/>
  <c r="B1659" i="12"/>
  <c r="A1659" i="12" l="1"/>
  <c r="B1660" i="12"/>
  <c r="B1661" i="12" l="1"/>
  <c r="A1660" i="12"/>
  <c r="A1661" i="12" l="1"/>
  <c r="B1662" i="12"/>
  <c r="A1662" i="12" l="1"/>
  <c r="B1663" i="12"/>
  <c r="B1664" i="12" l="1"/>
  <c r="A1663" i="12"/>
  <c r="B1665" i="12" l="1"/>
  <c r="A1664" i="12"/>
  <c r="B1666" i="12" l="1"/>
  <c r="A1665" i="12"/>
  <c r="A1666" i="12" l="1"/>
  <c r="B1667" i="12"/>
  <c r="A1667" i="12" l="1"/>
  <c r="B1668" i="12"/>
  <c r="A1668" i="12" l="1"/>
  <c r="B1669" i="12"/>
  <c r="A1669" i="12" l="1"/>
  <c r="B1670" i="12"/>
  <c r="A1670" i="12" l="1"/>
  <c r="B1671" i="12"/>
  <c r="A1671" i="12" l="1"/>
  <c r="B1672" i="12"/>
  <c r="B1673" i="12" l="1"/>
  <c r="A1672" i="12"/>
  <c r="B1674" i="12" l="1"/>
  <c r="A1673" i="12"/>
  <c r="B1675" i="12" l="1"/>
  <c r="A1674" i="12"/>
  <c r="A1675" i="12" l="1"/>
  <c r="B1676" i="12"/>
  <c r="A1676" i="12" l="1"/>
  <c r="B1677" i="12"/>
  <c r="A1677" i="12" l="1"/>
  <c r="B1678" i="12"/>
  <c r="B1679" i="12" l="1"/>
  <c r="A1678" i="12"/>
  <c r="B1680" i="12" l="1"/>
  <c r="A1679" i="12"/>
  <c r="B1681" i="12" l="1"/>
  <c r="A1680" i="12"/>
  <c r="B1682" i="12" l="1"/>
  <c r="A1681" i="12"/>
  <c r="B1683" i="12" l="1"/>
  <c r="A1682" i="12"/>
  <c r="A1683" i="12" l="1"/>
  <c r="B1684" i="12"/>
  <c r="A1684" i="12" l="1"/>
  <c r="B1685" i="12"/>
  <c r="A1685" i="12" l="1"/>
  <c r="B1686" i="12"/>
  <c r="B1687" i="12" l="1"/>
  <c r="A1686" i="12"/>
  <c r="A1687" i="12" l="1"/>
  <c r="B1688" i="12"/>
  <c r="A1688" i="12" l="1"/>
  <c r="B1689" i="12"/>
  <c r="B1690" i="12" l="1"/>
  <c r="A1689" i="12"/>
  <c r="B1691" i="12" l="1"/>
  <c r="A1690" i="12"/>
  <c r="A1691" i="12" l="1"/>
  <c r="B1692" i="12"/>
  <c r="A1692" i="12" l="1"/>
  <c r="B1693" i="12"/>
  <c r="A1693" i="12" l="1"/>
  <c r="B1694" i="12"/>
  <c r="A1694" i="12" l="1"/>
  <c r="B1695" i="12"/>
  <c r="B1696" i="12" l="1"/>
  <c r="A1695" i="12"/>
  <c r="A1696" i="12" l="1"/>
  <c r="B1697" i="12"/>
  <c r="B1698" i="12" l="1"/>
  <c r="A1697" i="12"/>
  <c r="B1699" i="12" l="1"/>
  <c r="A1698" i="12"/>
  <c r="B1700" i="12" l="1"/>
  <c r="A1699" i="12"/>
  <c r="A1700" i="12" l="1"/>
  <c r="B1701" i="12"/>
  <c r="A1701" i="12" l="1"/>
  <c r="B1702" i="12"/>
  <c r="B1703" i="12" l="1"/>
  <c r="A1702" i="12"/>
  <c r="B1704" i="12" l="1"/>
  <c r="A1703" i="12"/>
  <c r="A1704" i="12" l="1"/>
  <c r="B1705" i="12"/>
  <c r="B1706" i="12" l="1"/>
  <c r="A1705" i="12"/>
  <c r="B1707" i="12" l="1"/>
  <c r="A1706" i="12"/>
  <c r="B1708" i="12" l="1"/>
  <c r="A1707" i="12"/>
  <c r="A1708" i="12" l="1"/>
  <c r="B1709" i="12"/>
  <c r="A1709" i="12" l="1"/>
  <c r="B1710" i="12"/>
  <c r="A1710" i="12" l="1"/>
  <c r="B1711" i="12"/>
  <c r="B1712" i="12" l="1"/>
  <c r="A1711" i="12"/>
  <c r="B1713" i="12" l="1"/>
  <c r="A1712" i="12"/>
  <c r="B1714" i="12" l="1"/>
  <c r="A1713" i="12"/>
  <c r="A1714" i="12" l="1"/>
  <c r="B1715" i="12"/>
  <c r="A1715" i="12" l="1"/>
  <c r="B1716" i="12"/>
  <c r="B1717" i="12" l="1"/>
  <c r="A1716" i="12"/>
  <c r="A1717" i="12" l="1"/>
  <c r="B1718" i="12"/>
  <c r="B1719" i="12" l="1"/>
  <c r="A1718" i="12"/>
  <c r="A1719" i="12" l="1"/>
  <c r="B1720" i="12"/>
  <c r="A1720" i="12" l="1"/>
  <c r="B1721" i="12"/>
  <c r="B1722" i="12" l="1"/>
  <c r="A1721" i="12"/>
  <c r="B1723" i="12" l="1"/>
  <c r="A1722" i="12"/>
  <c r="B1724" i="12" l="1"/>
  <c r="A1723" i="12"/>
  <c r="B1725" i="12" l="1"/>
  <c r="A1724" i="12"/>
  <c r="A1725" i="12" l="1"/>
  <c r="B1726" i="12"/>
  <c r="A1726" i="12" l="1"/>
  <c r="B1727" i="12"/>
  <c r="B1728" i="12" l="1"/>
  <c r="A1727" i="12"/>
  <c r="B1729" i="12" l="1"/>
  <c r="A1728" i="12"/>
  <c r="B1730" i="12" l="1"/>
  <c r="A1729" i="12"/>
  <c r="A1730" i="12" l="1"/>
  <c r="B1731" i="12"/>
  <c r="A1731" i="12" l="1"/>
  <c r="B1732" i="12"/>
  <c r="B1733" i="12" l="1"/>
  <c r="A1732" i="12"/>
  <c r="A1733" i="12" l="1"/>
  <c r="B1734" i="12"/>
  <c r="B1735" i="12" l="1"/>
  <c r="A1734" i="12"/>
  <c r="B1736" i="12" l="1"/>
  <c r="A1735" i="12"/>
  <c r="A1736" i="12" l="1"/>
  <c r="B1737" i="12"/>
  <c r="B1738" i="12" l="1"/>
  <c r="A1737" i="12"/>
  <c r="B1739" i="12" l="1"/>
  <c r="A1738" i="12"/>
  <c r="A1739" i="12" l="1"/>
  <c r="B1740" i="12"/>
  <c r="B1741" i="12" l="1"/>
  <c r="A1740" i="12"/>
  <c r="B1742" i="12" l="1"/>
  <c r="A1741" i="12"/>
  <c r="B1743" i="12" l="1"/>
  <c r="A1742" i="12"/>
  <c r="B1744" i="12" l="1"/>
  <c r="A1743" i="12"/>
  <c r="B1745" i="12" l="1"/>
  <c r="A1744" i="12"/>
  <c r="B1746" i="12" l="1"/>
  <c r="A1745" i="12"/>
  <c r="B1747" i="12" l="1"/>
  <c r="A1746" i="12"/>
  <c r="A1747" i="12" l="1"/>
  <c r="D8" i="2" l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B7" i="2"/>
  <c r="A7" i="2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H790" i="1" s="1"/>
  <c r="D789" i="1"/>
  <c r="H789" i="1" s="1"/>
  <c r="D788" i="1"/>
  <c r="D787" i="1"/>
  <c r="D786" i="1"/>
  <c r="H786" i="1" s="1"/>
  <c r="D785" i="1"/>
  <c r="H785" i="1" s="1"/>
  <c r="D784" i="1"/>
  <c r="D783" i="1"/>
  <c r="D782" i="1"/>
  <c r="H782" i="1" s="1"/>
  <c r="D781" i="1"/>
  <c r="H781" i="1" s="1"/>
  <c r="D780" i="1"/>
  <c r="D779" i="1"/>
  <c r="D778" i="1"/>
  <c r="H778" i="1" s="1"/>
  <c r="D777" i="1"/>
  <c r="H777" i="1" s="1"/>
  <c r="D776" i="1"/>
  <c r="D775" i="1"/>
  <c r="D774" i="1"/>
  <c r="H774" i="1" s="1"/>
  <c r="D773" i="1"/>
  <c r="H773" i="1" s="1"/>
  <c r="D772" i="1"/>
  <c r="D771" i="1"/>
  <c r="D770" i="1"/>
  <c r="H770" i="1" s="1"/>
  <c r="D769" i="1"/>
  <c r="H769" i="1" s="1"/>
  <c r="D768" i="1"/>
  <c r="D767" i="1"/>
  <c r="D766" i="1"/>
  <c r="H766" i="1" s="1"/>
  <c r="D765" i="1"/>
  <c r="H765" i="1" s="1"/>
  <c r="D764" i="1"/>
  <c r="D763" i="1"/>
  <c r="D762" i="1"/>
  <c r="H762" i="1" s="1"/>
  <c r="D761" i="1"/>
  <c r="H761" i="1" s="1"/>
  <c r="D760" i="1"/>
  <c r="D759" i="1"/>
  <c r="D758" i="1"/>
  <c r="H758" i="1" s="1"/>
  <c r="D757" i="1"/>
  <c r="H757" i="1" s="1"/>
  <c r="D756" i="1"/>
  <c r="D755" i="1"/>
  <c r="D754" i="1"/>
  <c r="H754" i="1" s="1"/>
  <c r="D753" i="1"/>
  <c r="H753" i="1" s="1"/>
  <c r="D752" i="1"/>
  <c r="D751" i="1"/>
  <c r="D750" i="1"/>
  <c r="H750" i="1" s="1"/>
  <c r="D749" i="1"/>
  <c r="H749" i="1" s="1"/>
  <c r="D748" i="1"/>
  <c r="D747" i="1"/>
  <c r="D746" i="1"/>
  <c r="H746" i="1" s="1"/>
  <c r="D745" i="1"/>
  <c r="H745" i="1" s="1"/>
  <c r="D744" i="1"/>
  <c r="D743" i="1"/>
  <c r="D742" i="1"/>
  <c r="H742" i="1" s="1"/>
  <c r="D741" i="1"/>
  <c r="H741" i="1" s="1"/>
  <c r="D740" i="1"/>
  <c r="D739" i="1"/>
  <c r="D738" i="1"/>
  <c r="H738" i="1" s="1"/>
  <c r="D737" i="1"/>
  <c r="H737" i="1" s="1"/>
  <c r="D736" i="1"/>
  <c r="D735" i="1"/>
  <c r="D734" i="1"/>
  <c r="H734" i="1" s="1"/>
  <c r="D733" i="1"/>
  <c r="H733" i="1" s="1"/>
  <c r="D732" i="1"/>
  <c r="D731" i="1"/>
  <c r="D730" i="1"/>
  <c r="H730" i="1" s="1"/>
  <c r="D729" i="1"/>
  <c r="H729" i="1" s="1"/>
  <c r="D728" i="1"/>
  <c r="D727" i="1"/>
  <c r="D726" i="1"/>
  <c r="H726" i="1" s="1"/>
  <c r="D725" i="1"/>
  <c r="H725" i="1" s="1"/>
  <c r="D724" i="1"/>
  <c r="D723" i="1"/>
  <c r="D722" i="1"/>
  <c r="H722" i="1" s="1"/>
  <c r="D721" i="1"/>
  <c r="H721" i="1" s="1"/>
  <c r="D720" i="1"/>
  <c r="D719" i="1"/>
  <c r="D718" i="1"/>
  <c r="H718" i="1" s="1"/>
  <c r="D717" i="1"/>
  <c r="H717" i="1" s="1"/>
  <c r="D716" i="1"/>
  <c r="D715" i="1"/>
  <c r="D714" i="1"/>
  <c r="H714" i="1" s="1"/>
  <c r="D713" i="1"/>
  <c r="H713" i="1" s="1"/>
  <c r="D712" i="1"/>
  <c r="D711" i="1"/>
  <c r="D710" i="1"/>
  <c r="H710" i="1" s="1"/>
  <c r="D709" i="1"/>
  <c r="H709" i="1" s="1"/>
  <c r="D708" i="1"/>
  <c r="D707" i="1"/>
  <c r="D706" i="1"/>
  <c r="H706" i="1" s="1"/>
  <c r="D705" i="1"/>
  <c r="H705" i="1" s="1"/>
  <c r="D704" i="1"/>
  <c r="D703" i="1"/>
  <c r="D702" i="1"/>
  <c r="H702" i="1" s="1"/>
  <c r="D701" i="1"/>
  <c r="H701" i="1" s="1"/>
  <c r="D700" i="1"/>
  <c r="D699" i="1"/>
  <c r="D698" i="1"/>
  <c r="H698" i="1" s="1"/>
  <c r="D697" i="1"/>
  <c r="H697" i="1" s="1"/>
  <c r="D696" i="1"/>
  <c r="D695" i="1"/>
  <c r="D694" i="1"/>
  <c r="H694" i="1" s="1"/>
  <c r="D693" i="1"/>
  <c r="H693" i="1" s="1"/>
  <c r="D692" i="1"/>
  <c r="D691" i="1"/>
  <c r="D690" i="1"/>
  <c r="H690" i="1" s="1"/>
  <c r="D689" i="1"/>
  <c r="H689" i="1" s="1"/>
  <c r="D688" i="1"/>
  <c r="D687" i="1"/>
  <c r="D686" i="1"/>
  <c r="H686" i="1" s="1"/>
  <c r="D685" i="1"/>
  <c r="H685" i="1" s="1"/>
  <c r="D684" i="1"/>
  <c r="D683" i="1"/>
  <c r="D682" i="1"/>
  <c r="H682" i="1" s="1"/>
  <c r="D681" i="1"/>
  <c r="H681" i="1" s="1"/>
  <c r="D680" i="1"/>
  <c r="D679" i="1"/>
  <c r="D678" i="1"/>
  <c r="H678" i="1" s="1"/>
  <c r="D677" i="1"/>
  <c r="H677" i="1" s="1"/>
  <c r="D676" i="1"/>
  <c r="D675" i="1"/>
  <c r="D674" i="1"/>
  <c r="H674" i="1" s="1"/>
  <c r="D673" i="1"/>
  <c r="H673" i="1" s="1"/>
  <c r="D672" i="1"/>
  <c r="D671" i="1"/>
  <c r="D670" i="1"/>
  <c r="H670" i="1" s="1"/>
  <c r="D669" i="1"/>
  <c r="H669" i="1" s="1"/>
  <c r="D668" i="1"/>
  <c r="D667" i="1"/>
  <c r="D666" i="1"/>
  <c r="H666" i="1" s="1"/>
  <c r="D665" i="1"/>
  <c r="H665" i="1" s="1"/>
  <c r="D664" i="1"/>
  <c r="D663" i="1"/>
  <c r="D662" i="1"/>
  <c r="H662" i="1" s="1"/>
  <c r="D661" i="1"/>
  <c r="H661" i="1" s="1"/>
  <c r="D660" i="1"/>
  <c r="D659" i="1"/>
  <c r="D658" i="1"/>
  <c r="H658" i="1" s="1"/>
  <c r="D657" i="1"/>
  <c r="H657" i="1" s="1"/>
  <c r="D656" i="1"/>
  <c r="D655" i="1"/>
  <c r="D654" i="1"/>
  <c r="H654" i="1" s="1"/>
  <c r="D653" i="1"/>
  <c r="H653" i="1" s="1"/>
  <c r="D652" i="1"/>
  <c r="D651" i="1"/>
  <c r="D650" i="1"/>
  <c r="H650" i="1" s="1"/>
  <c r="D649" i="1"/>
  <c r="H649" i="1" s="1"/>
  <c r="D648" i="1"/>
  <c r="D647" i="1"/>
  <c r="D646" i="1"/>
  <c r="H646" i="1" s="1"/>
  <c r="D645" i="1"/>
  <c r="H645" i="1" s="1"/>
  <c r="D644" i="1"/>
  <c r="D643" i="1"/>
  <c r="D642" i="1"/>
  <c r="H642" i="1" s="1"/>
  <c r="D641" i="1"/>
  <c r="H641" i="1" s="1"/>
  <c r="D640" i="1"/>
  <c r="D639" i="1"/>
  <c r="D638" i="1"/>
  <c r="H638" i="1" s="1"/>
  <c r="D637" i="1"/>
  <c r="H637" i="1" s="1"/>
  <c r="D636" i="1"/>
  <c r="D635" i="1"/>
  <c r="D634" i="1"/>
  <c r="H634" i="1" s="1"/>
  <c r="D633" i="1"/>
  <c r="H633" i="1" s="1"/>
  <c r="D632" i="1"/>
  <c r="D631" i="1"/>
  <c r="D630" i="1"/>
  <c r="H630" i="1" s="1"/>
  <c r="D629" i="1"/>
  <c r="H629" i="1" s="1"/>
  <c r="D628" i="1"/>
  <c r="D627" i="1"/>
  <c r="D626" i="1"/>
  <c r="H626" i="1" s="1"/>
  <c r="D625" i="1"/>
  <c r="H625" i="1" s="1"/>
  <c r="D624" i="1"/>
  <c r="D623" i="1"/>
  <c r="D622" i="1"/>
  <c r="H622" i="1" s="1"/>
  <c r="D621" i="1"/>
  <c r="H621" i="1" s="1"/>
  <c r="D620" i="1"/>
  <c r="D619" i="1"/>
  <c r="D618" i="1"/>
  <c r="H618" i="1" s="1"/>
  <c r="D617" i="1"/>
  <c r="H617" i="1" s="1"/>
  <c r="D616" i="1"/>
  <c r="D615" i="1"/>
  <c r="D614" i="1"/>
  <c r="H614" i="1" s="1"/>
  <c r="D613" i="1"/>
  <c r="H613" i="1" s="1"/>
  <c r="D612" i="1"/>
  <c r="D611" i="1"/>
  <c r="D610" i="1"/>
  <c r="H610" i="1" s="1"/>
  <c r="D609" i="1"/>
  <c r="H609" i="1" s="1"/>
  <c r="D608" i="1"/>
  <c r="D607" i="1"/>
  <c r="D606" i="1"/>
  <c r="H606" i="1" s="1"/>
  <c r="D605" i="1"/>
  <c r="H605" i="1" s="1"/>
  <c r="D604" i="1"/>
  <c r="D603" i="1"/>
  <c r="D602" i="1"/>
  <c r="H602" i="1" s="1"/>
  <c r="D601" i="1"/>
  <c r="H601" i="1" s="1"/>
  <c r="D600" i="1"/>
  <c r="D599" i="1"/>
  <c r="D598" i="1"/>
  <c r="H598" i="1" s="1"/>
  <c r="D597" i="1"/>
  <c r="H597" i="1" s="1"/>
  <c r="D596" i="1"/>
  <c r="D595" i="1"/>
  <c r="D594" i="1"/>
  <c r="H594" i="1" s="1"/>
  <c r="D593" i="1"/>
  <c r="H593" i="1" s="1"/>
  <c r="D592" i="1"/>
  <c r="D591" i="1"/>
  <c r="D590" i="1"/>
  <c r="H590" i="1" s="1"/>
  <c r="D589" i="1"/>
  <c r="H589" i="1" s="1"/>
  <c r="D588" i="1"/>
  <c r="D587" i="1"/>
  <c r="D586" i="1"/>
  <c r="H586" i="1" s="1"/>
  <c r="D585" i="1"/>
  <c r="H585" i="1" s="1"/>
  <c r="D584" i="1"/>
  <c r="D583" i="1"/>
  <c r="D582" i="1"/>
  <c r="H582" i="1" s="1"/>
  <c r="D581" i="1"/>
  <c r="H581" i="1" s="1"/>
  <c r="D580" i="1"/>
  <c r="D579" i="1"/>
  <c r="D578" i="1"/>
  <c r="H578" i="1" s="1"/>
  <c r="D577" i="1"/>
  <c r="H577" i="1" s="1"/>
  <c r="D576" i="1"/>
  <c r="D575" i="1"/>
  <c r="D574" i="1"/>
  <c r="H574" i="1" s="1"/>
  <c r="D573" i="1"/>
  <c r="H573" i="1" s="1"/>
  <c r="D572" i="1"/>
  <c r="D571" i="1"/>
  <c r="D570" i="1"/>
  <c r="H570" i="1" s="1"/>
  <c r="D569" i="1"/>
  <c r="H569" i="1" s="1"/>
  <c r="D568" i="1"/>
  <c r="D567" i="1"/>
  <c r="D566" i="1"/>
  <c r="H566" i="1" s="1"/>
  <c r="D565" i="1"/>
  <c r="H565" i="1" s="1"/>
  <c r="D564" i="1"/>
  <c r="D563" i="1"/>
  <c r="D562" i="1"/>
  <c r="H562" i="1" s="1"/>
  <c r="D561" i="1"/>
  <c r="H561" i="1" s="1"/>
  <c r="D560" i="1"/>
  <c r="D559" i="1"/>
  <c r="D558" i="1"/>
  <c r="H558" i="1" s="1"/>
  <c r="D557" i="1"/>
  <c r="H557" i="1" s="1"/>
  <c r="D556" i="1"/>
  <c r="D555" i="1"/>
  <c r="D554" i="1"/>
  <c r="H554" i="1" s="1"/>
  <c r="D553" i="1"/>
  <c r="H553" i="1" s="1"/>
  <c r="D552" i="1"/>
  <c r="D551" i="1"/>
  <c r="D550" i="1"/>
  <c r="H550" i="1" s="1"/>
  <c r="D549" i="1"/>
  <c r="H549" i="1" s="1"/>
  <c r="D548" i="1"/>
  <c r="D547" i="1"/>
  <c r="D546" i="1"/>
  <c r="H546" i="1" s="1"/>
  <c r="D545" i="1"/>
  <c r="H545" i="1" s="1"/>
  <c r="D544" i="1"/>
  <c r="D543" i="1"/>
  <c r="D542" i="1"/>
  <c r="H542" i="1" s="1"/>
  <c r="D541" i="1"/>
  <c r="H541" i="1" s="1"/>
  <c r="D540" i="1"/>
  <c r="D539" i="1"/>
  <c r="D538" i="1"/>
  <c r="H538" i="1" s="1"/>
  <c r="D537" i="1"/>
  <c r="H537" i="1" s="1"/>
  <c r="D536" i="1"/>
  <c r="D535" i="1"/>
  <c r="D534" i="1"/>
  <c r="H534" i="1" s="1"/>
  <c r="D533" i="1"/>
  <c r="H533" i="1" s="1"/>
  <c r="D532" i="1"/>
  <c r="D531" i="1"/>
  <c r="D530" i="1"/>
  <c r="H530" i="1" s="1"/>
  <c r="D529" i="1"/>
  <c r="H529" i="1" s="1"/>
  <c r="D528" i="1"/>
  <c r="D527" i="1"/>
  <c r="D526" i="1"/>
  <c r="H526" i="1" s="1"/>
  <c r="D525" i="1"/>
  <c r="H525" i="1" s="1"/>
  <c r="D524" i="1"/>
  <c r="D523" i="1"/>
  <c r="D522" i="1"/>
  <c r="H522" i="1" s="1"/>
  <c r="D521" i="1"/>
  <c r="H521" i="1" s="1"/>
  <c r="D520" i="1"/>
  <c r="D519" i="1"/>
  <c r="D518" i="1"/>
  <c r="H518" i="1" s="1"/>
  <c r="D517" i="1"/>
  <c r="H517" i="1" s="1"/>
  <c r="D516" i="1"/>
  <c r="D515" i="1"/>
  <c r="D514" i="1"/>
  <c r="H514" i="1" s="1"/>
  <c r="D513" i="1"/>
  <c r="H513" i="1" s="1"/>
  <c r="D512" i="1"/>
  <c r="D511" i="1"/>
  <c r="D510" i="1"/>
  <c r="H510" i="1" s="1"/>
  <c r="D509" i="1"/>
  <c r="H509" i="1" s="1"/>
  <c r="D508" i="1"/>
  <c r="D507" i="1"/>
  <c r="D506" i="1"/>
  <c r="H506" i="1" s="1"/>
  <c r="D505" i="1"/>
  <c r="H505" i="1" s="1"/>
  <c r="D504" i="1"/>
  <c r="D503" i="1"/>
  <c r="D502" i="1"/>
  <c r="H502" i="1" s="1"/>
  <c r="D501" i="1"/>
  <c r="H501" i="1" s="1"/>
  <c r="D500" i="1"/>
  <c r="D499" i="1"/>
  <c r="D498" i="1"/>
  <c r="H498" i="1" s="1"/>
  <c r="D497" i="1"/>
  <c r="H497" i="1" s="1"/>
  <c r="D496" i="1"/>
  <c r="D495" i="1"/>
  <c r="D494" i="1"/>
  <c r="H494" i="1" s="1"/>
  <c r="D493" i="1"/>
  <c r="H493" i="1" s="1"/>
  <c r="D492" i="1"/>
  <c r="D491" i="1"/>
  <c r="D490" i="1"/>
  <c r="H490" i="1" s="1"/>
  <c r="D489" i="1"/>
  <c r="H489" i="1" s="1"/>
  <c r="D488" i="1"/>
  <c r="D487" i="1"/>
  <c r="D486" i="1"/>
  <c r="H486" i="1" s="1"/>
  <c r="D485" i="1"/>
  <c r="H485" i="1" s="1"/>
  <c r="D484" i="1"/>
  <c r="D483" i="1"/>
  <c r="D482" i="1"/>
  <c r="H482" i="1" s="1"/>
  <c r="D481" i="1"/>
  <c r="H481" i="1" s="1"/>
  <c r="D480" i="1"/>
  <c r="D479" i="1"/>
  <c r="D478" i="1"/>
  <c r="H478" i="1" s="1"/>
  <c r="D477" i="1"/>
  <c r="H477" i="1" s="1"/>
  <c r="D476" i="1"/>
  <c r="D475" i="1"/>
  <c r="D474" i="1"/>
  <c r="H474" i="1" s="1"/>
  <c r="D473" i="1"/>
  <c r="H473" i="1" s="1"/>
  <c r="D472" i="1"/>
  <c r="D471" i="1"/>
  <c r="D470" i="1"/>
  <c r="H470" i="1" s="1"/>
  <c r="D469" i="1"/>
  <c r="H469" i="1" s="1"/>
  <c r="D468" i="1"/>
  <c r="D467" i="1"/>
  <c r="D466" i="1"/>
  <c r="H466" i="1" s="1"/>
  <c r="D465" i="1"/>
  <c r="H465" i="1" s="1"/>
  <c r="D464" i="1"/>
  <c r="D463" i="1"/>
  <c r="D462" i="1"/>
  <c r="H462" i="1" s="1"/>
  <c r="D461" i="1"/>
  <c r="H461" i="1" s="1"/>
  <c r="D460" i="1"/>
  <c r="D459" i="1"/>
  <c r="D458" i="1"/>
  <c r="H458" i="1" s="1"/>
  <c r="D457" i="1"/>
  <c r="H457" i="1" s="1"/>
  <c r="D456" i="1"/>
  <c r="D455" i="1"/>
  <c r="D454" i="1"/>
  <c r="H454" i="1" s="1"/>
  <c r="D453" i="1"/>
  <c r="H453" i="1" s="1"/>
  <c r="D452" i="1"/>
  <c r="D451" i="1"/>
  <c r="D450" i="1"/>
  <c r="H450" i="1" s="1"/>
  <c r="D449" i="1"/>
  <c r="H449" i="1" s="1"/>
  <c r="D448" i="1"/>
  <c r="D447" i="1"/>
  <c r="D446" i="1"/>
  <c r="H446" i="1" s="1"/>
  <c r="D445" i="1"/>
  <c r="H445" i="1" s="1"/>
  <c r="D444" i="1"/>
  <c r="D443" i="1"/>
  <c r="D442" i="1"/>
  <c r="H442" i="1" s="1"/>
  <c r="D441" i="1"/>
  <c r="H441" i="1" s="1"/>
  <c r="D440" i="1"/>
  <c r="D439" i="1"/>
  <c r="D438" i="1"/>
  <c r="H438" i="1" s="1"/>
  <c r="D437" i="1"/>
  <c r="H437" i="1" s="1"/>
  <c r="D436" i="1"/>
  <c r="D435" i="1"/>
  <c r="D434" i="1"/>
  <c r="H434" i="1" s="1"/>
  <c r="D433" i="1"/>
  <c r="H433" i="1" s="1"/>
  <c r="D432" i="1"/>
  <c r="D431" i="1"/>
  <c r="D430" i="1"/>
  <c r="H430" i="1" s="1"/>
  <c r="D429" i="1"/>
  <c r="H429" i="1" s="1"/>
  <c r="D428" i="1"/>
  <c r="D427" i="1"/>
  <c r="D426" i="1"/>
  <c r="H426" i="1" s="1"/>
  <c r="D425" i="1"/>
  <c r="H425" i="1" s="1"/>
  <c r="D424" i="1"/>
  <c r="D423" i="1"/>
  <c r="D422" i="1"/>
  <c r="H422" i="1" s="1"/>
  <c r="D421" i="1"/>
  <c r="H421" i="1" s="1"/>
  <c r="D420" i="1"/>
  <c r="D419" i="1"/>
  <c r="D418" i="1"/>
  <c r="H418" i="1" s="1"/>
  <c r="D417" i="1"/>
  <c r="H417" i="1" s="1"/>
  <c r="D416" i="1"/>
  <c r="D415" i="1"/>
  <c r="D414" i="1"/>
  <c r="H414" i="1" s="1"/>
  <c r="D413" i="1"/>
  <c r="H413" i="1" s="1"/>
  <c r="D412" i="1"/>
  <c r="D411" i="1"/>
  <c r="D410" i="1"/>
  <c r="H410" i="1" s="1"/>
  <c r="D409" i="1"/>
  <c r="H409" i="1" s="1"/>
  <c r="D408" i="1"/>
  <c r="D407" i="1"/>
  <c r="D406" i="1"/>
  <c r="H406" i="1" s="1"/>
  <c r="D405" i="1"/>
  <c r="H405" i="1" s="1"/>
  <c r="D404" i="1"/>
  <c r="D403" i="1"/>
  <c r="D402" i="1"/>
  <c r="H402" i="1" s="1"/>
  <c r="D401" i="1"/>
  <c r="H401" i="1" s="1"/>
  <c r="D400" i="1"/>
  <c r="D399" i="1"/>
  <c r="D398" i="1"/>
  <c r="H398" i="1" s="1"/>
  <c r="D397" i="1"/>
  <c r="H397" i="1" s="1"/>
  <c r="D396" i="1"/>
  <c r="D395" i="1"/>
  <c r="D394" i="1"/>
  <c r="H394" i="1" s="1"/>
  <c r="D393" i="1"/>
  <c r="H393" i="1" s="1"/>
  <c r="D392" i="1"/>
  <c r="D391" i="1"/>
  <c r="D390" i="1"/>
  <c r="H390" i="1" s="1"/>
  <c r="D389" i="1"/>
  <c r="H389" i="1" s="1"/>
  <c r="D388" i="1"/>
  <c r="D387" i="1"/>
  <c r="D386" i="1"/>
  <c r="H386" i="1" s="1"/>
  <c r="D385" i="1"/>
  <c r="H385" i="1" s="1"/>
  <c r="D384" i="1"/>
  <c r="D383" i="1"/>
  <c r="D382" i="1"/>
  <c r="H382" i="1" s="1"/>
  <c r="D381" i="1"/>
  <c r="H381" i="1" s="1"/>
  <c r="D380" i="1"/>
  <c r="D379" i="1"/>
  <c r="D378" i="1"/>
  <c r="H378" i="1" s="1"/>
  <c r="D377" i="1"/>
  <c r="H377" i="1" s="1"/>
  <c r="D376" i="1"/>
  <c r="D375" i="1"/>
  <c r="D374" i="1"/>
  <c r="H374" i="1" s="1"/>
  <c r="D373" i="1"/>
  <c r="H373" i="1" s="1"/>
  <c r="D372" i="1"/>
  <c r="D371" i="1"/>
  <c r="D370" i="1"/>
  <c r="H370" i="1" s="1"/>
  <c r="D369" i="1"/>
  <c r="H369" i="1" s="1"/>
  <c r="D368" i="1"/>
  <c r="D367" i="1"/>
  <c r="D366" i="1"/>
  <c r="H366" i="1" s="1"/>
  <c r="D365" i="1"/>
  <c r="H365" i="1" s="1"/>
  <c r="D364" i="1"/>
  <c r="D363" i="1"/>
  <c r="D362" i="1"/>
  <c r="H362" i="1" s="1"/>
  <c r="D361" i="1"/>
  <c r="H361" i="1" s="1"/>
  <c r="D360" i="1"/>
  <c r="D359" i="1"/>
  <c r="D358" i="1"/>
  <c r="H358" i="1" s="1"/>
  <c r="D357" i="1"/>
  <c r="H357" i="1" s="1"/>
  <c r="D356" i="1"/>
  <c r="D355" i="1"/>
  <c r="D354" i="1"/>
  <c r="H354" i="1" s="1"/>
  <c r="D353" i="1"/>
  <c r="H353" i="1" s="1"/>
  <c r="D352" i="1"/>
  <c r="D351" i="1"/>
  <c r="D350" i="1"/>
  <c r="H350" i="1" s="1"/>
  <c r="D349" i="1"/>
  <c r="H349" i="1" s="1"/>
  <c r="D348" i="1"/>
  <c r="D347" i="1"/>
  <c r="D346" i="1"/>
  <c r="H346" i="1" s="1"/>
  <c r="D345" i="1"/>
  <c r="H345" i="1" s="1"/>
  <c r="D344" i="1"/>
  <c r="D343" i="1"/>
  <c r="D342" i="1"/>
  <c r="H342" i="1" s="1"/>
  <c r="D341" i="1"/>
  <c r="H341" i="1" s="1"/>
  <c r="D340" i="1"/>
  <c r="D339" i="1"/>
  <c r="D338" i="1"/>
  <c r="H338" i="1" s="1"/>
  <c r="D337" i="1"/>
  <c r="H337" i="1" s="1"/>
  <c r="D336" i="1"/>
  <c r="D335" i="1"/>
  <c r="D334" i="1"/>
  <c r="H334" i="1" s="1"/>
  <c r="D333" i="1"/>
  <c r="H333" i="1" s="1"/>
  <c r="D332" i="1"/>
  <c r="D331" i="1"/>
  <c r="D330" i="1"/>
  <c r="H330" i="1" s="1"/>
  <c r="D329" i="1"/>
  <c r="H329" i="1" s="1"/>
  <c r="D328" i="1"/>
  <c r="D327" i="1"/>
  <c r="D326" i="1"/>
  <c r="H326" i="1" s="1"/>
  <c r="D325" i="1"/>
  <c r="H325" i="1" s="1"/>
  <c r="D324" i="1"/>
  <c r="D323" i="1"/>
  <c r="D322" i="1"/>
  <c r="H322" i="1" s="1"/>
  <c r="D321" i="1"/>
  <c r="H321" i="1" s="1"/>
  <c r="D320" i="1"/>
  <c r="D319" i="1"/>
  <c r="D318" i="1"/>
  <c r="H318" i="1" s="1"/>
  <c r="D317" i="1"/>
  <c r="H317" i="1" s="1"/>
  <c r="D316" i="1"/>
  <c r="D315" i="1"/>
  <c r="D314" i="1"/>
  <c r="H314" i="1" s="1"/>
  <c r="D313" i="1"/>
  <c r="H313" i="1" s="1"/>
  <c r="D312" i="1"/>
  <c r="D311" i="1"/>
  <c r="D310" i="1"/>
  <c r="H310" i="1" s="1"/>
  <c r="D309" i="1"/>
  <c r="H309" i="1" s="1"/>
  <c r="D308" i="1"/>
  <c r="D307" i="1"/>
  <c r="D306" i="1"/>
  <c r="H306" i="1" s="1"/>
  <c r="D305" i="1"/>
  <c r="H305" i="1" s="1"/>
  <c r="D304" i="1"/>
  <c r="D303" i="1"/>
  <c r="D302" i="1"/>
  <c r="H302" i="1" s="1"/>
  <c r="D301" i="1"/>
  <c r="H301" i="1" s="1"/>
  <c r="D300" i="1"/>
  <c r="D299" i="1"/>
  <c r="D298" i="1"/>
  <c r="H298" i="1" s="1"/>
  <c r="D297" i="1"/>
  <c r="H297" i="1" s="1"/>
  <c r="D296" i="1"/>
  <c r="D295" i="1"/>
  <c r="D294" i="1"/>
  <c r="H294" i="1" s="1"/>
  <c r="D293" i="1"/>
  <c r="H293" i="1" s="1"/>
  <c r="D292" i="1"/>
  <c r="D291" i="1"/>
  <c r="D290" i="1"/>
  <c r="H290" i="1" s="1"/>
  <c r="D289" i="1"/>
  <c r="H289" i="1" s="1"/>
  <c r="D288" i="1"/>
  <c r="D287" i="1"/>
  <c r="D286" i="1"/>
  <c r="H286" i="1" s="1"/>
  <c r="D285" i="1"/>
  <c r="H285" i="1" s="1"/>
  <c r="D284" i="1"/>
  <c r="D283" i="1"/>
  <c r="D282" i="1"/>
  <c r="H282" i="1" s="1"/>
  <c r="D281" i="1"/>
  <c r="H281" i="1" s="1"/>
  <c r="D280" i="1"/>
  <c r="D279" i="1"/>
  <c r="D278" i="1"/>
  <c r="H278" i="1" s="1"/>
  <c r="D277" i="1"/>
  <c r="H277" i="1" s="1"/>
  <c r="D276" i="1"/>
  <c r="D275" i="1"/>
  <c r="D274" i="1"/>
  <c r="H274" i="1" s="1"/>
  <c r="D273" i="1"/>
  <c r="H273" i="1" s="1"/>
  <c r="D272" i="1"/>
  <c r="D271" i="1"/>
  <c r="D270" i="1"/>
  <c r="H270" i="1" s="1"/>
  <c r="D269" i="1"/>
  <c r="H269" i="1" s="1"/>
  <c r="D268" i="1"/>
  <c r="D267" i="1"/>
  <c r="D266" i="1"/>
  <c r="H266" i="1" s="1"/>
  <c r="D265" i="1"/>
  <c r="H265" i="1" s="1"/>
  <c r="D264" i="1"/>
  <c r="D263" i="1"/>
  <c r="D262" i="1"/>
  <c r="H262" i="1" s="1"/>
  <c r="D261" i="1"/>
  <c r="H261" i="1" s="1"/>
  <c r="D260" i="1"/>
  <c r="D259" i="1"/>
  <c r="D258" i="1"/>
  <c r="H258" i="1" s="1"/>
  <c r="D257" i="1"/>
  <c r="H257" i="1" s="1"/>
  <c r="D256" i="1"/>
  <c r="D255" i="1"/>
  <c r="D254" i="1"/>
  <c r="H254" i="1" s="1"/>
  <c r="D253" i="1"/>
  <c r="H253" i="1" s="1"/>
  <c r="D252" i="1"/>
  <c r="D251" i="1"/>
  <c r="D250" i="1"/>
  <c r="H250" i="1" s="1"/>
  <c r="D249" i="1"/>
  <c r="H249" i="1" s="1"/>
  <c r="D248" i="1"/>
  <c r="D247" i="1"/>
  <c r="D246" i="1"/>
  <c r="H246" i="1" s="1"/>
  <c r="D245" i="1"/>
  <c r="H245" i="1" s="1"/>
  <c r="D244" i="1"/>
  <c r="D243" i="1"/>
  <c r="D242" i="1"/>
  <c r="H242" i="1" s="1"/>
  <c r="D241" i="1"/>
  <c r="H241" i="1" s="1"/>
  <c r="D240" i="1"/>
  <c r="D239" i="1"/>
  <c r="D238" i="1"/>
  <c r="H238" i="1" s="1"/>
  <c r="D237" i="1"/>
  <c r="H237" i="1" s="1"/>
  <c r="D236" i="1"/>
  <c r="D235" i="1"/>
  <c r="D234" i="1"/>
  <c r="H234" i="1" s="1"/>
  <c r="D233" i="1"/>
  <c r="H233" i="1" s="1"/>
  <c r="D232" i="1"/>
  <c r="D231" i="1"/>
  <c r="D230" i="1"/>
  <c r="H230" i="1" s="1"/>
  <c r="D229" i="1"/>
  <c r="H229" i="1" s="1"/>
  <c r="D228" i="1"/>
  <c r="D227" i="1"/>
  <c r="D226" i="1"/>
  <c r="H226" i="1" s="1"/>
  <c r="D225" i="1"/>
  <c r="H225" i="1" s="1"/>
  <c r="D224" i="1"/>
  <c r="D223" i="1"/>
  <c r="D222" i="1"/>
  <c r="H222" i="1" s="1"/>
  <c r="D221" i="1"/>
  <c r="H221" i="1" s="1"/>
  <c r="D220" i="1"/>
  <c r="D219" i="1"/>
  <c r="D218" i="1"/>
  <c r="H218" i="1" s="1"/>
  <c r="D217" i="1"/>
  <c r="H217" i="1" s="1"/>
  <c r="D216" i="1"/>
  <c r="D215" i="1"/>
  <c r="D214" i="1"/>
  <c r="H214" i="1" s="1"/>
  <c r="D213" i="1"/>
  <c r="H213" i="1" s="1"/>
  <c r="D212" i="1"/>
  <c r="D211" i="1"/>
  <c r="D210" i="1"/>
  <c r="H210" i="1" s="1"/>
  <c r="D209" i="1"/>
  <c r="H209" i="1" s="1"/>
  <c r="D208" i="1"/>
  <c r="D207" i="1"/>
  <c r="D206" i="1"/>
  <c r="H206" i="1" s="1"/>
  <c r="D205" i="1"/>
  <c r="H205" i="1" s="1"/>
  <c r="D204" i="1"/>
  <c r="D203" i="1"/>
  <c r="D202" i="1"/>
  <c r="H202" i="1" s="1"/>
  <c r="D201" i="1"/>
  <c r="H201" i="1" s="1"/>
  <c r="D200" i="1"/>
  <c r="D199" i="1"/>
  <c r="D198" i="1"/>
  <c r="H198" i="1" s="1"/>
  <c r="D197" i="1"/>
  <c r="H197" i="1" s="1"/>
  <c r="D196" i="1"/>
  <c r="D195" i="1"/>
  <c r="H195" i="1" s="1"/>
  <c r="D194" i="1"/>
  <c r="H194" i="1" s="1"/>
  <c r="D193" i="1"/>
  <c r="H193" i="1" s="1"/>
  <c r="D192" i="1"/>
  <c r="D191" i="1"/>
  <c r="D190" i="1"/>
  <c r="H190" i="1" s="1"/>
  <c r="D189" i="1"/>
  <c r="H189" i="1" s="1"/>
  <c r="D188" i="1"/>
  <c r="D187" i="1"/>
  <c r="H187" i="1" s="1"/>
  <c r="D186" i="1"/>
  <c r="H186" i="1" s="1"/>
  <c r="D185" i="1"/>
  <c r="H185" i="1" s="1"/>
  <c r="D184" i="1"/>
  <c r="D183" i="1"/>
  <c r="D182" i="1"/>
  <c r="H182" i="1" s="1"/>
  <c r="D181" i="1"/>
  <c r="H181" i="1" s="1"/>
  <c r="D180" i="1"/>
  <c r="D179" i="1"/>
  <c r="H179" i="1" s="1"/>
  <c r="D178" i="1"/>
  <c r="H178" i="1" s="1"/>
  <c r="D177" i="1"/>
  <c r="H177" i="1" s="1"/>
  <c r="D176" i="1"/>
  <c r="D175" i="1"/>
  <c r="D174" i="1"/>
  <c r="H174" i="1" s="1"/>
  <c r="D173" i="1"/>
  <c r="H173" i="1" s="1"/>
  <c r="D172" i="1"/>
  <c r="D171" i="1"/>
  <c r="H171" i="1" s="1"/>
  <c r="D170" i="1"/>
  <c r="H170" i="1" s="1"/>
  <c r="D169" i="1"/>
  <c r="H169" i="1" s="1"/>
  <c r="D168" i="1"/>
  <c r="D167" i="1"/>
  <c r="D166" i="1"/>
  <c r="H166" i="1" s="1"/>
  <c r="D165" i="1"/>
  <c r="H165" i="1" s="1"/>
  <c r="D164" i="1"/>
  <c r="D163" i="1"/>
  <c r="H163" i="1" s="1"/>
  <c r="D162" i="1"/>
  <c r="H162" i="1" s="1"/>
  <c r="D161" i="1"/>
  <c r="H161" i="1" s="1"/>
  <c r="D160" i="1"/>
  <c r="D159" i="1"/>
  <c r="D158" i="1"/>
  <c r="H158" i="1" s="1"/>
  <c r="D157" i="1"/>
  <c r="H157" i="1" s="1"/>
  <c r="D156" i="1"/>
  <c r="D155" i="1"/>
  <c r="H155" i="1" s="1"/>
  <c r="D154" i="1"/>
  <c r="H154" i="1" s="1"/>
  <c r="D153" i="1"/>
  <c r="H153" i="1" s="1"/>
  <c r="D152" i="1"/>
  <c r="D151" i="1"/>
  <c r="D150" i="1"/>
  <c r="H150" i="1" s="1"/>
  <c r="D149" i="1"/>
  <c r="H149" i="1" s="1"/>
  <c r="D148" i="1"/>
  <c r="D147" i="1"/>
  <c r="H147" i="1" s="1"/>
  <c r="D146" i="1"/>
  <c r="H146" i="1" s="1"/>
  <c r="D145" i="1"/>
  <c r="H145" i="1" s="1"/>
  <c r="D144" i="1"/>
  <c r="D143" i="1"/>
  <c r="D142" i="1"/>
  <c r="H142" i="1" s="1"/>
  <c r="D141" i="1"/>
  <c r="H141" i="1" s="1"/>
  <c r="D140" i="1"/>
  <c r="D139" i="1"/>
  <c r="H139" i="1" s="1"/>
  <c r="D138" i="1"/>
  <c r="H138" i="1" s="1"/>
  <c r="D137" i="1"/>
  <c r="H137" i="1" s="1"/>
  <c r="D136" i="1"/>
  <c r="D135" i="1"/>
  <c r="D134" i="1"/>
  <c r="H134" i="1" s="1"/>
  <c r="D133" i="1"/>
  <c r="H133" i="1" s="1"/>
  <c r="D132" i="1"/>
  <c r="D131" i="1"/>
  <c r="H131" i="1" s="1"/>
  <c r="D130" i="1"/>
  <c r="H130" i="1" s="1"/>
  <c r="D129" i="1"/>
  <c r="H129" i="1" s="1"/>
  <c r="D128" i="1"/>
  <c r="D127" i="1"/>
  <c r="D126" i="1"/>
  <c r="H126" i="1" s="1"/>
  <c r="D125" i="1"/>
  <c r="H125" i="1" s="1"/>
  <c r="D124" i="1"/>
  <c r="D123" i="1"/>
  <c r="H123" i="1" s="1"/>
  <c r="D122" i="1"/>
  <c r="H122" i="1" s="1"/>
  <c r="D121" i="1"/>
  <c r="H121" i="1" s="1"/>
  <c r="D120" i="1"/>
  <c r="D119" i="1"/>
  <c r="D118" i="1"/>
  <c r="H118" i="1" s="1"/>
  <c r="D117" i="1"/>
  <c r="H117" i="1" s="1"/>
  <c r="D116" i="1"/>
  <c r="D115" i="1"/>
  <c r="H115" i="1" s="1"/>
  <c r="D114" i="1"/>
  <c r="H114" i="1" s="1"/>
  <c r="D113" i="1"/>
  <c r="H113" i="1" s="1"/>
  <c r="D112" i="1"/>
  <c r="D111" i="1"/>
  <c r="D110" i="1"/>
  <c r="H110" i="1" s="1"/>
  <c r="D109" i="1"/>
  <c r="H109" i="1" s="1"/>
  <c r="D108" i="1"/>
  <c r="D107" i="1"/>
  <c r="H107" i="1" s="1"/>
  <c r="D106" i="1"/>
  <c r="H106" i="1" s="1"/>
  <c r="D105" i="1"/>
  <c r="H105" i="1" s="1"/>
  <c r="D104" i="1"/>
  <c r="D103" i="1"/>
  <c r="D102" i="1"/>
  <c r="H102" i="1" s="1"/>
  <c r="D101" i="1"/>
  <c r="H101" i="1" s="1"/>
  <c r="D100" i="1"/>
  <c r="D99" i="1"/>
  <c r="H99" i="1" s="1"/>
  <c r="D98" i="1"/>
  <c r="H98" i="1" s="1"/>
  <c r="D97" i="1"/>
  <c r="H97" i="1" s="1"/>
  <c r="D96" i="1"/>
  <c r="D95" i="1"/>
  <c r="D94" i="1"/>
  <c r="H94" i="1" s="1"/>
  <c r="D93" i="1"/>
  <c r="H93" i="1" s="1"/>
  <c r="D92" i="1"/>
  <c r="D91" i="1"/>
  <c r="H91" i="1" s="1"/>
  <c r="D90" i="1"/>
  <c r="H90" i="1" s="1"/>
  <c r="D89" i="1"/>
  <c r="H89" i="1" s="1"/>
  <c r="D88" i="1"/>
  <c r="D87" i="1"/>
  <c r="D86" i="1"/>
  <c r="H86" i="1" s="1"/>
  <c r="D85" i="1"/>
  <c r="H85" i="1" s="1"/>
  <c r="D84" i="1"/>
  <c r="D83" i="1"/>
  <c r="H83" i="1" s="1"/>
  <c r="D82" i="1"/>
  <c r="H82" i="1" s="1"/>
  <c r="D81" i="1"/>
  <c r="H81" i="1" s="1"/>
  <c r="D80" i="1"/>
  <c r="D79" i="1"/>
  <c r="D78" i="1"/>
  <c r="H78" i="1" s="1"/>
  <c r="D77" i="1"/>
  <c r="H77" i="1" s="1"/>
  <c r="D76" i="1"/>
  <c r="D75" i="1"/>
  <c r="H75" i="1" s="1"/>
  <c r="D74" i="1"/>
  <c r="H74" i="1" s="1"/>
  <c r="D73" i="1"/>
  <c r="H73" i="1" s="1"/>
  <c r="D72" i="1"/>
  <c r="D71" i="1"/>
  <c r="D70" i="1"/>
  <c r="H70" i="1" s="1"/>
  <c r="D69" i="1"/>
  <c r="H69" i="1" s="1"/>
  <c r="D68" i="1"/>
  <c r="D67" i="1"/>
  <c r="H67" i="1" s="1"/>
  <c r="D66" i="1"/>
  <c r="H66" i="1" s="1"/>
  <c r="D65" i="1"/>
  <c r="H65" i="1" s="1"/>
  <c r="D64" i="1"/>
  <c r="D63" i="1"/>
  <c r="D62" i="1"/>
  <c r="H62" i="1" s="1"/>
  <c r="D61" i="1"/>
  <c r="H61" i="1" s="1"/>
  <c r="D60" i="1"/>
  <c r="D59" i="1"/>
  <c r="H59" i="1" s="1"/>
  <c r="D58" i="1"/>
  <c r="H58" i="1" s="1"/>
  <c r="D57" i="1"/>
  <c r="H57" i="1" s="1"/>
  <c r="D56" i="1"/>
  <c r="D55" i="1"/>
  <c r="D54" i="1"/>
  <c r="H54" i="1" s="1"/>
  <c r="D53" i="1"/>
  <c r="H53" i="1" s="1"/>
  <c r="D52" i="1"/>
  <c r="D51" i="1"/>
  <c r="H51" i="1" s="1"/>
  <c r="D50" i="1"/>
  <c r="H50" i="1" s="1"/>
  <c r="D49" i="1"/>
  <c r="H49" i="1" s="1"/>
  <c r="D48" i="1"/>
  <c r="D47" i="1"/>
  <c r="D46" i="1"/>
  <c r="H46" i="1" s="1"/>
  <c r="D45" i="1"/>
  <c r="H45" i="1" s="1"/>
  <c r="D44" i="1"/>
  <c r="D43" i="1"/>
  <c r="H43" i="1" s="1"/>
  <c r="D42" i="1"/>
  <c r="H42" i="1" s="1"/>
  <c r="D41" i="1"/>
  <c r="H41" i="1" s="1"/>
  <c r="D40" i="1"/>
  <c r="D39" i="1"/>
  <c r="D38" i="1"/>
  <c r="H38" i="1" s="1"/>
  <c r="D37" i="1"/>
  <c r="H37" i="1" s="1"/>
  <c r="D36" i="1"/>
  <c r="D35" i="1"/>
  <c r="H35" i="1" s="1"/>
  <c r="D34" i="1"/>
  <c r="H34" i="1" s="1"/>
  <c r="D33" i="1"/>
  <c r="H33" i="1" s="1"/>
  <c r="D32" i="1"/>
  <c r="D31" i="1"/>
  <c r="D30" i="1"/>
  <c r="H30" i="1" s="1"/>
  <c r="D29" i="1"/>
  <c r="H29" i="1" s="1"/>
  <c r="D28" i="1"/>
  <c r="D27" i="1"/>
  <c r="H27" i="1" s="1"/>
  <c r="D26" i="1"/>
  <c r="H26" i="1" s="1"/>
  <c r="D25" i="1"/>
  <c r="H25" i="1" s="1"/>
  <c r="D24" i="1"/>
  <c r="D23" i="1"/>
  <c r="D22" i="1"/>
  <c r="H22" i="1" s="1"/>
  <c r="D21" i="1"/>
  <c r="H21" i="1" s="1"/>
  <c r="D20" i="1"/>
  <c r="D19" i="1"/>
  <c r="H19" i="1" s="1"/>
  <c r="D18" i="1"/>
  <c r="H18" i="1" s="1"/>
  <c r="D17" i="1"/>
  <c r="H17" i="1" s="1"/>
  <c r="D16" i="1"/>
  <c r="D15" i="1"/>
  <c r="D14" i="1"/>
  <c r="H14" i="1" s="1"/>
  <c r="D13" i="1"/>
  <c r="H13" i="1" s="1"/>
  <c r="D12" i="1"/>
  <c r="D11" i="1"/>
  <c r="H11" i="1" s="1"/>
  <c r="D10" i="1"/>
  <c r="H10" i="1" s="1"/>
  <c r="D9" i="1"/>
  <c r="H9" i="1" s="1"/>
  <c r="D8" i="1"/>
  <c r="D7" i="1"/>
  <c r="D6" i="1"/>
  <c r="H6" i="1" s="1"/>
  <c r="C816" i="1"/>
  <c r="C815" i="1"/>
  <c r="C814" i="1"/>
  <c r="G814" i="1" s="1"/>
  <c r="J814" i="1" s="1"/>
  <c r="C815" i="2" s="1"/>
  <c r="C813" i="1"/>
  <c r="G813" i="1" s="1"/>
  <c r="J813" i="1" s="1"/>
  <c r="C814" i="2" s="1"/>
  <c r="C812" i="1"/>
  <c r="G812" i="1" s="1"/>
  <c r="J812" i="1" s="1"/>
  <c r="C813" i="2" s="1"/>
  <c r="C811" i="1"/>
  <c r="G811" i="1" s="1"/>
  <c r="J811" i="1" s="1"/>
  <c r="C812" i="2" s="1"/>
  <c r="C810" i="1"/>
  <c r="C809" i="1"/>
  <c r="C808" i="1"/>
  <c r="C807" i="1"/>
  <c r="C806" i="1"/>
  <c r="G806" i="1" s="1"/>
  <c r="J806" i="1" s="1"/>
  <c r="C807" i="2" s="1"/>
  <c r="C805" i="1"/>
  <c r="G805" i="1" s="1"/>
  <c r="J805" i="1" s="1"/>
  <c r="C806" i="2" s="1"/>
  <c r="C804" i="1"/>
  <c r="G804" i="1" s="1"/>
  <c r="J804" i="1" s="1"/>
  <c r="C805" i="2" s="1"/>
  <c r="C803" i="1"/>
  <c r="G803" i="1" s="1"/>
  <c r="J803" i="1" s="1"/>
  <c r="C804" i="2" s="1"/>
  <c r="C802" i="1"/>
  <c r="C801" i="1"/>
  <c r="C800" i="1"/>
  <c r="C799" i="1"/>
  <c r="C798" i="1"/>
  <c r="G798" i="1" s="1"/>
  <c r="J798" i="1" s="1"/>
  <c r="C799" i="2" s="1"/>
  <c r="C797" i="1"/>
  <c r="G797" i="1" s="1"/>
  <c r="J797" i="1" s="1"/>
  <c r="C798" i="2" s="1"/>
  <c r="C796" i="1"/>
  <c r="G796" i="1" s="1"/>
  <c r="J796" i="1" s="1"/>
  <c r="C797" i="2" s="1"/>
  <c r="C795" i="1"/>
  <c r="G795" i="1" s="1"/>
  <c r="J795" i="1" s="1"/>
  <c r="C796" i="2" s="1"/>
  <c r="C794" i="1"/>
  <c r="C793" i="1"/>
  <c r="C792" i="1"/>
  <c r="C791" i="1"/>
  <c r="C790" i="1"/>
  <c r="G790" i="1" s="1"/>
  <c r="C789" i="1"/>
  <c r="G789" i="1" s="1"/>
  <c r="C788" i="1"/>
  <c r="G788" i="1" s="1"/>
  <c r="J788" i="1" s="1"/>
  <c r="C789" i="2" s="1"/>
  <c r="C787" i="1"/>
  <c r="G787" i="1" s="1"/>
  <c r="C786" i="1"/>
  <c r="C785" i="1"/>
  <c r="C784" i="1"/>
  <c r="C783" i="1"/>
  <c r="C782" i="1"/>
  <c r="G782" i="1" s="1"/>
  <c r="C781" i="1"/>
  <c r="G781" i="1" s="1"/>
  <c r="J781" i="1" s="1"/>
  <c r="C782" i="2" s="1"/>
  <c r="C780" i="1"/>
  <c r="G780" i="1" s="1"/>
  <c r="J780" i="1" s="1"/>
  <c r="C781" i="2" s="1"/>
  <c r="C779" i="1"/>
  <c r="G779" i="1" s="1"/>
  <c r="C778" i="1"/>
  <c r="C777" i="1"/>
  <c r="C776" i="1"/>
  <c r="C775" i="1"/>
  <c r="C774" i="1"/>
  <c r="G774" i="1" s="1"/>
  <c r="C773" i="1"/>
  <c r="G773" i="1" s="1"/>
  <c r="C772" i="1"/>
  <c r="G772" i="1" s="1"/>
  <c r="J772" i="1" s="1"/>
  <c r="C773" i="2" s="1"/>
  <c r="C771" i="1"/>
  <c r="G771" i="1" s="1"/>
  <c r="J771" i="1" s="1"/>
  <c r="C772" i="2" s="1"/>
  <c r="C770" i="1"/>
  <c r="C769" i="1"/>
  <c r="C768" i="1"/>
  <c r="C767" i="1"/>
  <c r="C766" i="1"/>
  <c r="G766" i="1" s="1"/>
  <c r="C765" i="1"/>
  <c r="G765" i="1" s="1"/>
  <c r="C764" i="1"/>
  <c r="G764" i="1" s="1"/>
  <c r="J764" i="1" s="1"/>
  <c r="C765" i="2" s="1"/>
  <c r="C763" i="1"/>
  <c r="G763" i="1" s="1"/>
  <c r="C762" i="1"/>
  <c r="C761" i="1"/>
  <c r="C760" i="1"/>
  <c r="C759" i="1"/>
  <c r="C758" i="1"/>
  <c r="G758" i="1" s="1"/>
  <c r="C757" i="1"/>
  <c r="G757" i="1" s="1"/>
  <c r="C756" i="1"/>
  <c r="G756" i="1" s="1"/>
  <c r="J756" i="1" s="1"/>
  <c r="C757" i="2" s="1"/>
  <c r="C755" i="1"/>
  <c r="G755" i="1" s="1"/>
  <c r="J755" i="1" s="1"/>
  <c r="C756" i="2" s="1"/>
  <c r="C754" i="1"/>
  <c r="C753" i="1"/>
  <c r="C752" i="1"/>
  <c r="C751" i="1"/>
  <c r="C750" i="1"/>
  <c r="G750" i="1" s="1"/>
  <c r="C749" i="1"/>
  <c r="G749" i="1" s="1"/>
  <c r="C748" i="1"/>
  <c r="G748" i="1" s="1"/>
  <c r="J748" i="1" s="1"/>
  <c r="C749" i="2" s="1"/>
  <c r="C747" i="1"/>
  <c r="G747" i="1" s="1"/>
  <c r="J747" i="1" s="1"/>
  <c r="C748" i="2" s="1"/>
  <c r="C746" i="1"/>
  <c r="C745" i="1"/>
  <c r="C744" i="1"/>
  <c r="C743" i="1"/>
  <c r="C742" i="1"/>
  <c r="G742" i="1" s="1"/>
  <c r="C741" i="1"/>
  <c r="G741" i="1" s="1"/>
  <c r="C740" i="1"/>
  <c r="G740" i="1" s="1"/>
  <c r="J740" i="1" s="1"/>
  <c r="C741" i="2" s="1"/>
  <c r="C739" i="1"/>
  <c r="G739" i="1" s="1"/>
  <c r="C738" i="1"/>
  <c r="C737" i="1"/>
  <c r="C736" i="1"/>
  <c r="C735" i="1"/>
  <c r="C734" i="1"/>
  <c r="G734" i="1" s="1"/>
  <c r="J734" i="1" s="1"/>
  <c r="C735" i="2" s="1"/>
  <c r="C733" i="1"/>
  <c r="G733" i="1" s="1"/>
  <c r="C732" i="1"/>
  <c r="G732" i="1" s="1"/>
  <c r="J732" i="1" s="1"/>
  <c r="C733" i="2" s="1"/>
  <c r="C731" i="1"/>
  <c r="G731" i="1" s="1"/>
  <c r="J731" i="1" s="1"/>
  <c r="C732" i="2" s="1"/>
  <c r="C730" i="1"/>
  <c r="C729" i="1"/>
  <c r="C728" i="1"/>
  <c r="C727" i="1"/>
  <c r="C726" i="1"/>
  <c r="G726" i="1" s="1"/>
  <c r="C725" i="1"/>
  <c r="G725" i="1" s="1"/>
  <c r="C724" i="1"/>
  <c r="G724" i="1" s="1"/>
  <c r="J724" i="1" s="1"/>
  <c r="C725" i="2" s="1"/>
  <c r="C723" i="1"/>
  <c r="G723" i="1" s="1"/>
  <c r="C722" i="1"/>
  <c r="C721" i="1"/>
  <c r="C720" i="1"/>
  <c r="C719" i="1"/>
  <c r="C718" i="1"/>
  <c r="G718" i="1" s="1"/>
  <c r="C717" i="1"/>
  <c r="G717" i="1" s="1"/>
  <c r="J717" i="1" s="1"/>
  <c r="C718" i="2" s="1"/>
  <c r="C716" i="1"/>
  <c r="G716" i="1" s="1"/>
  <c r="J716" i="1" s="1"/>
  <c r="C717" i="2" s="1"/>
  <c r="C715" i="1"/>
  <c r="G715" i="1" s="1"/>
  <c r="C714" i="1"/>
  <c r="C713" i="1"/>
  <c r="C712" i="1"/>
  <c r="C711" i="1"/>
  <c r="C710" i="1"/>
  <c r="G710" i="1" s="1"/>
  <c r="C709" i="1"/>
  <c r="G709" i="1" s="1"/>
  <c r="C708" i="1"/>
  <c r="G708" i="1" s="1"/>
  <c r="J708" i="1" s="1"/>
  <c r="C709" i="2" s="1"/>
  <c r="C707" i="1"/>
  <c r="G707" i="1" s="1"/>
  <c r="J707" i="1" s="1"/>
  <c r="C708" i="2" s="1"/>
  <c r="C706" i="1"/>
  <c r="C705" i="1"/>
  <c r="C704" i="1"/>
  <c r="C703" i="1"/>
  <c r="C702" i="1"/>
  <c r="G702" i="1" s="1"/>
  <c r="C701" i="1"/>
  <c r="G701" i="1" s="1"/>
  <c r="C700" i="1"/>
  <c r="G700" i="1" s="1"/>
  <c r="J700" i="1" s="1"/>
  <c r="C701" i="2" s="1"/>
  <c r="C699" i="1"/>
  <c r="G699" i="1" s="1"/>
  <c r="C698" i="1"/>
  <c r="C697" i="1"/>
  <c r="C696" i="1"/>
  <c r="C695" i="1"/>
  <c r="C694" i="1"/>
  <c r="G694" i="1" s="1"/>
  <c r="J694" i="1" s="1"/>
  <c r="C695" i="2" s="1"/>
  <c r="C693" i="1"/>
  <c r="G693" i="1" s="1"/>
  <c r="C692" i="1"/>
  <c r="G692" i="1" s="1"/>
  <c r="J692" i="1" s="1"/>
  <c r="C693" i="2" s="1"/>
  <c r="C691" i="1"/>
  <c r="G691" i="1" s="1"/>
  <c r="J691" i="1" s="1"/>
  <c r="C692" i="2" s="1"/>
  <c r="C690" i="1"/>
  <c r="C689" i="1"/>
  <c r="C688" i="1"/>
  <c r="C687" i="1"/>
  <c r="C686" i="1"/>
  <c r="G686" i="1" s="1"/>
  <c r="C685" i="1"/>
  <c r="G685" i="1" s="1"/>
  <c r="C684" i="1"/>
  <c r="G684" i="1" s="1"/>
  <c r="J684" i="1" s="1"/>
  <c r="C685" i="2" s="1"/>
  <c r="C683" i="1"/>
  <c r="G683" i="1" s="1"/>
  <c r="J683" i="1" s="1"/>
  <c r="C684" i="2" s="1"/>
  <c r="C682" i="1"/>
  <c r="C681" i="1"/>
  <c r="C680" i="1"/>
  <c r="C679" i="1"/>
  <c r="C678" i="1"/>
  <c r="G678" i="1" s="1"/>
  <c r="C677" i="1"/>
  <c r="G677" i="1" s="1"/>
  <c r="C676" i="1"/>
  <c r="G676" i="1" s="1"/>
  <c r="J676" i="1" s="1"/>
  <c r="C677" i="2" s="1"/>
  <c r="C675" i="1"/>
  <c r="G675" i="1" s="1"/>
  <c r="C674" i="1"/>
  <c r="C673" i="1"/>
  <c r="C672" i="1"/>
  <c r="C671" i="1"/>
  <c r="C670" i="1"/>
  <c r="G670" i="1" s="1"/>
  <c r="C669" i="1"/>
  <c r="G669" i="1" s="1"/>
  <c r="C668" i="1"/>
  <c r="G668" i="1" s="1"/>
  <c r="J668" i="1" s="1"/>
  <c r="C669" i="2" s="1"/>
  <c r="C667" i="1"/>
  <c r="G667" i="1" s="1"/>
  <c r="J667" i="1" s="1"/>
  <c r="C668" i="2" s="1"/>
  <c r="C666" i="1"/>
  <c r="C665" i="1"/>
  <c r="C664" i="1"/>
  <c r="C663" i="1"/>
  <c r="C662" i="1"/>
  <c r="G662" i="1" s="1"/>
  <c r="C661" i="1"/>
  <c r="G661" i="1" s="1"/>
  <c r="C660" i="1"/>
  <c r="G660" i="1" s="1"/>
  <c r="J660" i="1" s="1"/>
  <c r="C661" i="2" s="1"/>
  <c r="C659" i="1"/>
  <c r="G659" i="1" s="1"/>
  <c r="C658" i="1"/>
  <c r="C657" i="1"/>
  <c r="C656" i="1"/>
  <c r="C655" i="1"/>
  <c r="C654" i="1"/>
  <c r="G654" i="1" s="1"/>
  <c r="C653" i="1"/>
  <c r="G653" i="1" s="1"/>
  <c r="J653" i="1" s="1"/>
  <c r="C654" i="2" s="1"/>
  <c r="C652" i="1"/>
  <c r="G652" i="1" s="1"/>
  <c r="J652" i="1" s="1"/>
  <c r="C653" i="2" s="1"/>
  <c r="C651" i="1"/>
  <c r="G651" i="1" s="1"/>
  <c r="C650" i="1"/>
  <c r="C649" i="1"/>
  <c r="C648" i="1"/>
  <c r="C647" i="1"/>
  <c r="C646" i="1"/>
  <c r="G646" i="1" s="1"/>
  <c r="C645" i="1"/>
  <c r="G645" i="1" s="1"/>
  <c r="C644" i="1"/>
  <c r="G644" i="1" s="1"/>
  <c r="J644" i="1" s="1"/>
  <c r="C645" i="2" s="1"/>
  <c r="C643" i="1"/>
  <c r="G643" i="1" s="1"/>
  <c r="J643" i="1" s="1"/>
  <c r="C644" i="2" s="1"/>
  <c r="C642" i="1"/>
  <c r="C641" i="1"/>
  <c r="B7" i="1"/>
  <c r="A7" i="1" s="1"/>
  <c r="A8" i="2" s="1"/>
  <c r="C5" i="7"/>
  <c r="B5" i="7" s="1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G89" i="3"/>
  <c r="C89" i="3"/>
  <c r="G88" i="3"/>
  <c r="C88" i="3"/>
  <c r="G87" i="3"/>
  <c r="C87" i="3"/>
  <c r="G86" i="3"/>
  <c r="C86" i="3"/>
  <c r="G85" i="3"/>
  <c r="C85" i="3"/>
  <c r="G84" i="3"/>
  <c r="C84" i="3"/>
  <c r="G83" i="3"/>
  <c r="C83" i="3"/>
  <c r="G82" i="3"/>
  <c r="C82" i="3"/>
  <c r="G81" i="3"/>
  <c r="C81" i="3"/>
  <c r="G80" i="3"/>
  <c r="C80" i="3"/>
  <c r="G79" i="3"/>
  <c r="C79" i="3"/>
  <c r="G78" i="3"/>
  <c r="C78" i="3"/>
  <c r="G77" i="3"/>
  <c r="C77" i="3"/>
  <c r="G76" i="3"/>
  <c r="C76" i="3"/>
  <c r="G75" i="3"/>
  <c r="C75" i="3"/>
  <c r="G74" i="3"/>
  <c r="C74" i="3"/>
  <c r="G73" i="3"/>
  <c r="C73" i="3"/>
  <c r="G72" i="3"/>
  <c r="C72" i="3"/>
  <c r="G71" i="3"/>
  <c r="C71" i="3"/>
  <c r="G70" i="3"/>
  <c r="C70" i="3"/>
  <c r="G69" i="3"/>
  <c r="C69" i="3"/>
  <c r="G68" i="3"/>
  <c r="C68" i="3"/>
  <c r="G67" i="3"/>
  <c r="C67" i="3"/>
  <c r="G66" i="3"/>
  <c r="C66" i="3"/>
  <c r="G65" i="3"/>
  <c r="C65" i="3"/>
  <c r="G64" i="3"/>
  <c r="C64" i="3"/>
  <c r="G63" i="3"/>
  <c r="C63" i="3"/>
  <c r="G62" i="3"/>
  <c r="C62" i="3"/>
  <c r="G61" i="3"/>
  <c r="C61" i="3"/>
  <c r="G60" i="3"/>
  <c r="C60" i="3"/>
  <c r="G59" i="3"/>
  <c r="C59" i="3"/>
  <c r="G58" i="3"/>
  <c r="C58" i="3"/>
  <c r="G57" i="3"/>
  <c r="C57" i="3"/>
  <c r="G56" i="3"/>
  <c r="C56" i="3"/>
  <c r="G55" i="3"/>
  <c r="C55" i="3"/>
  <c r="G54" i="3"/>
  <c r="C54" i="3"/>
  <c r="G53" i="3"/>
  <c r="C53" i="3"/>
  <c r="G52" i="3"/>
  <c r="C52" i="3"/>
  <c r="G51" i="3"/>
  <c r="C51" i="3"/>
  <c r="G50" i="3"/>
  <c r="C50" i="3"/>
  <c r="G49" i="3"/>
  <c r="C49" i="3"/>
  <c r="G48" i="3"/>
  <c r="C48" i="3"/>
  <c r="G47" i="3"/>
  <c r="C47" i="3"/>
  <c r="G46" i="3"/>
  <c r="C46" i="3"/>
  <c r="G45" i="3"/>
  <c r="C45" i="3"/>
  <c r="G44" i="3"/>
  <c r="C44" i="3"/>
  <c r="G43" i="3"/>
  <c r="C43" i="3"/>
  <c r="G42" i="3"/>
  <c r="C42" i="3"/>
  <c r="G41" i="3"/>
  <c r="C41" i="3"/>
  <c r="G40" i="3"/>
  <c r="C40" i="3"/>
  <c r="G39" i="3"/>
  <c r="C39" i="3"/>
  <c r="G38" i="3"/>
  <c r="C38" i="3"/>
  <c r="G37" i="3"/>
  <c r="C37" i="3"/>
  <c r="G36" i="3"/>
  <c r="C36" i="3"/>
  <c r="G35" i="3"/>
  <c r="C35" i="3"/>
  <c r="G34" i="3"/>
  <c r="C34" i="3"/>
  <c r="G33" i="3"/>
  <c r="C33" i="3"/>
  <c r="G32" i="3"/>
  <c r="C32" i="3"/>
  <c r="G31" i="3"/>
  <c r="C31" i="3"/>
  <c r="G30" i="3"/>
  <c r="C30" i="3"/>
  <c r="G29" i="3"/>
  <c r="C29" i="3"/>
  <c r="G28" i="3"/>
  <c r="C28" i="3"/>
  <c r="H27" i="3"/>
  <c r="H28" i="3" s="1"/>
  <c r="G27" i="3"/>
  <c r="C27" i="3"/>
  <c r="G26" i="3"/>
  <c r="I26" i="3" s="1"/>
  <c r="C26" i="3"/>
  <c r="G25" i="3"/>
  <c r="C25" i="3"/>
  <c r="G24" i="3"/>
  <c r="C24" i="3"/>
  <c r="G23" i="3"/>
  <c r="C23" i="3"/>
  <c r="G22" i="3"/>
  <c r="C22" i="3"/>
  <c r="G21" i="3"/>
  <c r="C21" i="3"/>
  <c r="G20" i="3"/>
  <c r="C20" i="3"/>
  <c r="G19" i="3"/>
  <c r="C19" i="3"/>
  <c r="G18" i="3"/>
  <c r="C18" i="3"/>
  <c r="G17" i="3"/>
  <c r="C17" i="3"/>
  <c r="G16" i="3"/>
  <c r="C16" i="3"/>
  <c r="G15" i="3"/>
  <c r="C15" i="3"/>
  <c r="G14" i="3"/>
  <c r="C14" i="3"/>
  <c r="G13" i="3"/>
  <c r="C13" i="3"/>
  <c r="G12" i="3"/>
  <c r="C12" i="3"/>
  <c r="G11" i="3"/>
  <c r="C11" i="3"/>
  <c r="G10" i="3"/>
  <c r="C10" i="3"/>
  <c r="G9" i="3"/>
  <c r="C9" i="3"/>
  <c r="G8" i="3"/>
  <c r="C8" i="3"/>
  <c r="G7" i="3"/>
  <c r="C7" i="3"/>
  <c r="G6" i="3"/>
  <c r="C6" i="3"/>
  <c r="G5" i="3"/>
  <c r="C5" i="3"/>
  <c r="C4" i="3"/>
  <c r="H203" i="1" l="1"/>
  <c r="H211" i="1"/>
  <c r="H219" i="1"/>
  <c r="H227" i="1"/>
  <c r="H235" i="1"/>
  <c r="H243" i="1"/>
  <c r="H251" i="1"/>
  <c r="H259" i="1"/>
  <c r="H267" i="1"/>
  <c r="H275" i="1"/>
  <c r="H283" i="1"/>
  <c r="H291" i="1"/>
  <c r="H299" i="1"/>
  <c r="H307" i="1"/>
  <c r="H315" i="1"/>
  <c r="H323" i="1"/>
  <c r="H331" i="1"/>
  <c r="H339" i="1"/>
  <c r="H347" i="1"/>
  <c r="H355" i="1"/>
  <c r="H363" i="1"/>
  <c r="H371" i="1"/>
  <c r="H379" i="1"/>
  <c r="H387" i="1"/>
  <c r="H395" i="1"/>
  <c r="H403" i="1"/>
  <c r="H411" i="1"/>
  <c r="H419" i="1"/>
  <c r="H427" i="1"/>
  <c r="H435" i="1"/>
  <c r="H443" i="1"/>
  <c r="H451" i="1"/>
  <c r="H459" i="1"/>
  <c r="H467" i="1"/>
  <c r="H475" i="1"/>
  <c r="H483" i="1"/>
  <c r="H491" i="1"/>
  <c r="H499" i="1"/>
  <c r="H507" i="1"/>
  <c r="H515" i="1"/>
  <c r="H523" i="1"/>
  <c r="I27" i="3"/>
  <c r="H531" i="1"/>
  <c r="H539" i="1"/>
  <c r="H547" i="1"/>
  <c r="H555" i="1"/>
  <c r="H563" i="1"/>
  <c r="H571" i="1"/>
  <c r="H579" i="1"/>
  <c r="H587" i="1"/>
  <c r="H595" i="1"/>
  <c r="H603" i="1"/>
  <c r="H611" i="1"/>
  <c r="H619" i="1"/>
  <c r="H627" i="1"/>
  <c r="H635" i="1"/>
  <c r="H643" i="1"/>
  <c r="H651" i="1"/>
  <c r="H659" i="1"/>
  <c r="H667" i="1"/>
  <c r="H675" i="1"/>
  <c r="H683" i="1"/>
  <c r="H691" i="1"/>
  <c r="H699" i="1"/>
  <c r="H707" i="1"/>
  <c r="H715" i="1"/>
  <c r="H723" i="1"/>
  <c r="H731" i="1"/>
  <c r="H739" i="1"/>
  <c r="H747" i="1"/>
  <c r="H755" i="1"/>
  <c r="H763" i="1"/>
  <c r="H771" i="1"/>
  <c r="H779" i="1"/>
  <c r="H787" i="1"/>
  <c r="H12" i="1"/>
  <c r="H20" i="1"/>
  <c r="H28" i="1"/>
  <c r="H36" i="1"/>
  <c r="H44" i="1"/>
  <c r="H52" i="1"/>
  <c r="H60" i="1"/>
  <c r="H68" i="1"/>
  <c r="H76" i="1"/>
  <c r="H84" i="1"/>
  <c r="H92" i="1"/>
  <c r="H100" i="1"/>
  <c r="H108" i="1"/>
  <c r="H7" i="1"/>
  <c r="H15" i="1"/>
  <c r="H23" i="1"/>
  <c r="H31" i="1"/>
  <c r="H39" i="1"/>
  <c r="H47" i="1"/>
  <c r="H55" i="1"/>
  <c r="H63" i="1"/>
  <c r="H71" i="1"/>
  <c r="H79" i="1"/>
  <c r="H87" i="1"/>
  <c r="H95" i="1"/>
  <c r="H103" i="1"/>
  <c r="H111" i="1"/>
  <c r="H8" i="1"/>
  <c r="H16" i="1"/>
  <c r="H24" i="1"/>
  <c r="H32" i="1"/>
  <c r="H40" i="1"/>
  <c r="H48" i="1"/>
  <c r="H56" i="1"/>
  <c r="H64" i="1"/>
  <c r="H72" i="1"/>
  <c r="H80" i="1"/>
  <c r="H88" i="1"/>
  <c r="H96" i="1"/>
  <c r="H104" i="1"/>
  <c r="H116" i="1"/>
  <c r="H124" i="1"/>
  <c r="H132" i="1"/>
  <c r="H140" i="1"/>
  <c r="H148" i="1"/>
  <c r="H156" i="1"/>
  <c r="H164" i="1"/>
  <c r="H172" i="1"/>
  <c r="H180" i="1"/>
  <c r="H188" i="1"/>
  <c r="H196" i="1"/>
  <c r="H204" i="1"/>
  <c r="H212" i="1"/>
  <c r="H220" i="1"/>
  <c r="H228" i="1"/>
  <c r="H236" i="1"/>
  <c r="H244" i="1"/>
  <c r="H252" i="1"/>
  <c r="H260" i="1"/>
  <c r="H268" i="1"/>
  <c r="H276" i="1"/>
  <c r="H284" i="1"/>
  <c r="H292" i="1"/>
  <c r="H300" i="1"/>
  <c r="H308" i="1"/>
  <c r="H316" i="1"/>
  <c r="H324" i="1"/>
  <c r="H332" i="1"/>
  <c r="H340" i="1"/>
  <c r="H348" i="1"/>
  <c r="H356" i="1"/>
  <c r="H364" i="1"/>
  <c r="H372" i="1"/>
  <c r="H380" i="1"/>
  <c r="H388" i="1"/>
  <c r="H396" i="1"/>
  <c r="H404" i="1"/>
  <c r="H412" i="1"/>
  <c r="H420" i="1"/>
  <c r="H428" i="1"/>
  <c r="H436" i="1"/>
  <c r="H444" i="1"/>
  <c r="H452" i="1"/>
  <c r="H460" i="1"/>
  <c r="H468" i="1"/>
  <c r="H476" i="1"/>
  <c r="H484" i="1"/>
  <c r="H492" i="1"/>
  <c r="H500" i="1"/>
  <c r="H508" i="1"/>
  <c r="H516" i="1"/>
  <c r="H524" i="1"/>
  <c r="H532" i="1"/>
  <c r="H540" i="1"/>
  <c r="H548" i="1"/>
  <c r="H556" i="1"/>
  <c r="H564" i="1"/>
  <c r="H572" i="1"/>
  <c r="H580" i="1"/>
  <c r="H588" i="1"/>
  <c r="H596" i="1"/>
  <c r="H604" i="1"/>
  <c r="H612" i="1"/>
  <c r="H620" i="1"/>
  <c r="H628" i="1"/>
  <c r="H636" i="1"/>
  <c r="H644" i="1"/>
  <c r="H652" i="1"/>
  <c r="H660" i="1"/>
  <c r="H668" i="1"/>
  <c r="I668" i="1" s="1"/>
  <c r="H676" i="1"/>
  <c r="H684" i="1"/>
  <c r="I684" i="1" s="1"/>
  <c r="H692" i="1"/>
  <c r="H700" i="1"/>
  <c r="H708" i="1"/>
  <c r="H716" i="1"/>
  <c r="H724" i="1"/>
  <c r="I724" i="1" s="1"/>
  <c r="H732" i="1"/>
  <c r="I732" i="1" s="1"/>
  <c r="H740" i="1"/>
  <c r="I740" i="1" s="1"/>
  <c r="H748" i="1"/>
  <c r="H756" i="1"/>
  <c r="H764" i="1"/>
  <c r="H772" i="1"/>
  <c r="H780" i="1"/>
  <c r="H788" i="1"/>
  <c r="H119" i="1"/>
  <c r="H127" i="1"/>
  <c r="H135" i="1"/>
  <c r="H143" i="1"/>
  <c r="H151" i="1"/>
  <c r="H159" i="1"/>
  <c r="H167" i="1"/>
  <c r="H175" i="1"/>
  <c r="H183" i="1"/>
  <c r="H191" i="1"/>
  <c r="H199" i="1"/>
  <c r="H207" i="1"/>
  <c r="H215" i="1"/>
  <c r="H223" i="1"/>
  <c r="H231" i="1"/>
  <c r="H239" i="1"/>
  <c r="H247" i="1"/>
  <c r="H255" i="1"/>
  <c r="H263" i="1"/>
  <c r="H271" i="1"/>
  <c r="H279" i="1"/>
  <c r="H287" i="1"/>
  <c r="H295" i="1"/>
  <c r="H303" i="1"/>
  <c r="H311" i="1"/>
  <c r="H319" i="1"/>
  <c r="H327" i="1"/>
  <c r="H335" i="1"/>
  <c r="H343" i="1"/>
  <c r="H351" i="1"/>
  <c r="H359" i="1"/>
  <c r="H367" i="1"/>
  <c r="H375" i="1"/>
  <c r="H383" i="1"/>
  <c r="H391" i="1"/>
  <c r="H399" i="1"/>
  <c r="H407" i="1"/>
  <c r="H415" i="1"/>
  <c r="H423" i="1"/>
  <c r="H431" i="1"/>
  <c r="H439" i="1"/>
  <c r="H447" i="1"/>
  <c r="H455" i="1"/>
  <c r="H463" i="1"/>
  <c r="H471" i="1"/>
  <c r="H479" i="1"/>
  <c r="H487" i="1"/>
  <c r="H495" i="1"/>
  <c r="H503" i="1"/>
  <c r="H511" i="1"/>
  <c r="H519" i="1"/>
  <c r="H527" i="1"/>
  <c r="H535" i="1"/>
  <c r="H543" i="1"/>
  <c r="H551" i="1"/>
  <c r="H559" i="1"/>
  <c r="H567" i="1"/>
  <c r="H575" i="1"/>
  <c r="H583" i="1"/>
  <c r="H591" i="1"/>
  <c r="H599" i="1"/>
  <c r="H607" i="1"/>
  <c r="H615" i="1"/>
  <c r="H623" i="1"/>
  <c r="H631" i="1"/>
  <c r="H639" i="1"/>
  <c r="H647" i="1"/>
  <c r="H655" i="1"/>
  <c r="H663" i="1"/>
  <c r="H671" i="1"/>
  <c r="H679" i="1"/>
  <c r="H687" i="1"/>
  <c r="H695" i="1"/>
  <c r="H703" i="1"/>
  <c r="H711" i="1"/>
  <c r="H719" i="1"/>
  <c r="H727" i="1"/>
  <c r="H735" i="1"/>
  <c r="H743" i="1"/>
  <c r="H751" i="1"/>
  <c r="H759" i="1"/>
  <c r="H767" i="1"/>
  <c r="H775" i="1"/>
  <c r="H783" i="1"/>
  <c r="H791" i="1"/>
  <c r="H112" i="1"/>
  <c r="H120" i="1"/>
  <c r="H128" i="1"/>
  <c r="H136" i="1"/>
  <c r="H144" i="1"/>
  <c r="H152" i="1"/>
  <c r="H160" i="1"/>
  <c r="H168" i="1"/>
  <c r="H176" i="1"/>
  <c r="H184" i="1"/>
  <c r="H192" i="1"/>
  <c r="H200" i="1"/>
  <c r="H208" i="1"/>
  <c r="H216" i="1"/>
  <c r="H224" i="1"/>
  <c r="H232" i="1"/>
  <c r="H240" i="1"/>
  <c r="H248" i="1"/>
  <c r="H256" i="1"/>
  <c r="H264" i="1"/>
  <c r="H272" i="1"/>
  <c r="H280" i="1"/>
  <c r="H288" i="1"/>
  <c r="H296" i="1"/>
  <c r="H304" i="1"/>
  <c r="H312" i="1"/>
  <c r="H320" i="1"/>
  <c r="H328" i="1"/>
  <c r="H336" i="1"/>
  <c r="H344" i="1"/>
  <c r="H352" i="1"/>
  <c r="H360" i="1"/>
  <c r="H368" i="1"/>
  <c r="H376" i="1"/>
  <c r="H384" i="1"/>
  <c r="H392" i="1"/>
  <c r="H400" i="1"/>
  <c r="H408" i="1"/>
  <c r="H416" i="1"/>
  <c r="H424" i="1"/>
  <c r="H432" i="1"/>
  <c r="H440" i="1"/>
  <c r="H448" i="1"/>
  <c r="H456" i="1"/>
  <c r="H464" i="1"/>
  <c r="H472" i="1"/>
  <c r="H480" i="1"/>
  <c r="H488" i="1"/>
  <c r="H496" i="1"/>
  <c r="H504" i="1"/>
  <c r="H512" i="1"/>
  <c r="H520" i="1"/>
  <c r="H528" i="1"/>
  <c r="H536" i="1"/>
  <c r="H544" i="1"/>
  <c r="H552" i="1"/>
  <c r="H560" i="1"/>
  <c r="H568" i="1"/>
  <c r="H576" i="1"/>
  <c r="H584" i="1"/>
  <c r="H592" i="1"/>
  <c r="H600" i="1"/>
  <c r="H608" i="1"/>
  <c r="H616" i="1"/>
  <c r="H624" i="1"/>
  <c r="H632" i="1"/>
  <c r="H640" i="1"/>
  <c r="H648" i="1"/>
  <c r="H656" i="1"/>
  <c r="H664" i="1"/>
  <c r="H672" i="1"/>
  <c r="H680" i="1"/>
  <c r="H688" i="1"/>
  <c r="I688" i="1" s="1"/>
  <c r="H696" i="1"/>
  <c r="H704" i="1"/>
  <c r="H712" i="1"/>
  <c r="H720" i="1"/>
  <c r="H728" i="1"/>
  <c r="H736" i="1"/>
  <c r="I736" i="1" s="1"/>
  <c r="H744" i="1"/>
  <c r="H752" i="1"/>
  <c r="H760" i="1"/>
  <c r="H768" i="1"/>
  <c r="H776" i="1"/>
  <c r="H784" i="1"/>
  <c r="G671" i="1"/>
  <c r="G695" i="1"/>
  <c r="J695" i="1" s="1"/>
  <c r="C696" i="2" s="1"/>
  <c r="G727" i="1"/>
  <c r="G759" i="1"/>
  <c r="J759" i="1" s="1"/>
  <c r="C760" i="2" s="1"/>
  <c r="G783" i="1"/>
  <c r="G815" i="1"/>
  <c r="J815" i="1" s="1"/>
  <c r="C816" i="2" s="1"/>
  <c r="G656" i="1"/>
  <c r="J656" i="1" s="1"/>
  <c r="C657" i="2" s="1"/>
  <c r="G680" i="1"/>
  <c r="J680" i="1" s="1"/>
  <c r="C681" i="2" s="1"/>
  <c r="G696" i="1"/>
  <c r="I696" i="1" s="1"/>
  <c r="G720" i="1"/>
  <c r="I720" i="1" s="1"/>
  <c r="G744" i="1"/>
  <c r="J744" i="1" s="1"/>
  <c r="C745" i="2" s="1"/>
  <c r="G760" i="1"/>
  <c r="J760" i="1" s="1"/>
  <c r="C761" i="2" s="1"/>
  <c r="G776" i="1"/>
  <c r="G808" i="1"/>
  <c r="J808" i="1" s="1"/>
  <c r="C809" i="2" s="1"/>
  <c r="G641" i="1"/>
  <c r="J641" i="1" s="1"/>
  <c r="C642" i="2" s="1"/>
  <c r="G649" i="1"/>
  <c r="J649" i="1" s="1"/>
  <c r="C650" i="2" s="1"/>
  <c r="G657" i="1"/>
  <c r="I657" i="1" s="1"/>
  <c r="G665" i="1"/>
  <c r="J665" i="1" s="1"/>
  <c r="C666" i="2" s="1"/>
  <c r="G673" i="1"/>
  <c r="J673" i="1" s="1"/>
  <c r="C674" i="2" s="1"/>
  <c r="G681" i="1"/>
  <c r="J681" i="1" s="1"/>
  <c r="C682" i="2" s="1"/>
  <c r="G689" i="1"/>
  <c r="J689" i="1" s="1"/>
  <c r="C690" i="2" s="1"/>
  <c r="G697" i="1"/>
  <c r="J697" i="1" s="1"/>
  <c r="C698" i="2" s="1"/>
  <c r="G705" i="1"/>
  <c r="I705" i="1" s="1"/>
  <c r="G713" i="1"/>
  <c r="J713" i="1" s="1"/>
  <c r="C714" i="2" s="1"/>
  <c r="G721" i="1"/>
  <c r="I721" i="1" s="1"/>
  <c r="G729" i="1"/>
  <c r="J729" i="1" s="1"/>
  <c r="C730" i="2" s="1"/>
  <c r="G737" i="1"/>
  <c r="J737" i="1" s="1"/>
  <c r="C738" i="2" s="1"/>
  <c r="G745" i="1"/>
  <c r="J745" i="1" s="1"/>
  <c r="C746" i="2" s="1"/>
  <c r="G753" i="1"/>
  <c r="J753" i="1" s="1"/>
  <c r="C754" i="2" s="1"/>
  <c r="G761" i="1"/>
  <c r="J761" i="1" s="1"/>
  <c r="C762" i="2" s="1"/>
  <c r="G769" i="1"/>
  <c r="I769" i="1" s="1"/>
  <c r="G777" i="1"/>
  <c r="J777" i="1" s="1"/>
  <c r="C778" i="2" s="1"/>
  <c r="G785" i="1"/>
  <c r="J785" i="1" s="1"/>
  <c r="C786" i="2" s="1"/>
  <c r="G793" i="1"/>
  <c r="J793" i="1" s="1"/>
  <c r="C794" i="2" s="1"/>
  <c r="G801" i="1"/>
  <c r="J801" i="1" s="1"/>
  <c r="C802" i="2" s="1"/>
  <c r="G809" i="1"/>
  <c r="J809" i="1" s="1"/>
  <c r="C810" i="2" s="1"/>
  <c r="G647" i="1"/>
  <c r="G679" i="1"/>
  <c r="J679" i="1" s="1"/>
  <c r="C680" i="2" s="1"/>
  <c r="G711" i="1"/>
  <c r="G735" i="1"/>
  <c r="J735" i="1" s="1"/>
  <c r="C736" i="2" s="1"/>
  <c r="G767" i="1"/>
  <c r="G791" i="1"/>
  <c r="I791" i="1" s="1"/>
  <c r="G648" i="1"/>
  <c r="G672" i="1"/>
  <c r="J672" i="1" s="1"/>
  <c r="C673" i="2" s="1"/>
  <c r="G688" i="1"/>
  <c r="G712" i="1"/>
  <c r="G728" i="1"/>
  <c r="G752" i="1"/>
  <c r="I752" i="1" s="1"/>
  <c r="G768" i="1"/>
  <c r="J768" i="1" s="1"/>
  <c r="C769" i="2" s="1"/>
  <c r="G784" i="1"/>
  <c r="J784" i="1" s="1"/>
  <c r="C785" i="2" s="1"/>
  <c r="G816" i="1"/>
  <c r="J816" i="1" s="1"/>
  <c r="G642" i="1"/>
  <c r="J642" i="1" s="1"/>
  <c r="C643" i="2" s="1"/>
  <c r="G650" i="1"/>
  <c r="G658" i="1"/>
  <c r="I658" i="1" s="1"/>
  <c r="G666" i="1"/>
  <c r="J666" i="1" s="1"/>
  <c r="C667" i="2" s="1"/>
  <c r="G674" i="1"/>
  <c r="J674" i="1" s="1"/>
  <c r="C675" i="2" s="1"/>
  <c r="G682" i="1"/>
  <c r="J682" i="1" s="1"/>
  <c r="C683" i="2" s="1"/>
  <c r="G690" i="1"/>
  <c r="J690" i="1" s="1"/>
  <c r="C691" i="2" s="1"/>
  <c r="G698" i="1"/>
  <c r="G706" i="1"/>
  <c r="J706" i="1" s="1"/>
  <c r="C707" i="2" s="1"/>
  <c r="G714" i="1"/>
  <c r="I714" i="1" s="1"/>
  <c r="G722" i="1"/>
  <c r="J722" i="1" s="1"/>
  <c r="C723" i="2" s="1"/>
  <c r="G730" i="1"/>
  <c r="J730" i="1" s="1"/>
  <c r="C731" i="2" s="1"/>
  <c r="G738" i="1"/>
  <c r="J738" i="1" s="1"/>
  <c r="C739" i="2" s="1"/>
  <c r="G746" i="1"/>
  <c r="G754" i="1"/>
  <c r="I754" i="1" s="1"/>
  <c r="G762" i="1"/>
  <c r="G770" i="1"/>
  <c r="J770" i="1" s="1"/>
  <c r="C771" i="2" s="1"/>
  <c r="G778" i="1"/>
  <c r="G786" i="1"/>
  <c r="J786" i="1" s="1"/>
  <c r="C787" i="2" s="1"/>
  <c r="G794" i="1"/>
  <c r="J794" i="1" s="1"/>
  <c r="C795" i="2" s="1"/>
  <c r="G802" i="1"/>
  <c r="J802" i="1" s="1"/>
  <c r="C803" i="2" s="1"/>
  <c r="G810" i="1"/>
  <c r="J810" i="1" s="1"/>
  <c r="C811" i="2" s="1"/>
  <c r="G663" i="1"/>
  <c r="I663" i="1" s="1"/>
  <c r="G703" i="1"/>
  <c r="G743" i="1"/>
  <c r="I743" i="1" s="1"/>
  <c r="G775" i="1"/>
  <c r="J775" i="1" s="1"/>
  <c r="C776" i="2" s="1"/>
  <c r="G807" i="1"/>
  <c r="J807" i="1" s="1"/>
  <c r="C808" i="2" s="1"/>
  <c r="G664" i="1"/>
  <c r="J664" i="1" s="1"/>
  <c r="C665" i="2" s="1"/>
  <c r="G704" i="1"/>
  <c r="G736" i="1"/>
  <c r="J736" i="1" s="1"/>
  <c r="C737" i="2" s="1"/>
  <c r="G800" i="1"/>
  <c r="J800" i="1" s="1"/>
  <c r="C801" i="2" s="1"/>
  <c r="G655" i="1"/>
  <c r="G687" i="1"/>
  <c r="J687" i="1" s="1"/>
  <c r="C688" i="2" s="1"/>
  <c r="G719" i="1"/>
  <c r="G751" i="1"/>
  <c r="J751" i="1" s="1"/>
  <c r="C752" i="2" s="1"/>
  <c r="G799" i="1"/>
  <c r="J799" i="1" s="1"/>
  <c r="C800" i="2" s="1"/>
  <c r="G792" i="1"/>
  <c r="J792" i="1" s="1"/>
  <c r="C793" i="2" s="1"/>
  <c r="I745" i="1"/>
  <c r="J769" i="1"/>
  <c r="C770" i="2" s="1"/>
  <c r="I683" i="1"/>
  <c r="I747" i="1"/>
  <c r="J705" i="1"/>
  <c r="C706" i="2" s="1"/>
  <c r="I672" i="1"/>
  <c r="I760" i="1"/>
  <c r="J688" i="1"/>
  <c r="C689" i="2" s="1"/>
  <c r="J675" i="1"/>
  <c r="C676" i="2" s="1"/>
  <c r="I675" i="1"/>
  <c r="J723" i="1"/>
  <c r="C724" i="2" s="1"/>
  <c r="I723" i="1"/>
  <c r="J763" i="1"/>
  <c r="C764" i="2" s="1"/>
  <c r="I763" i="1"/>
  <c r="J669" i="1"/>
  <c r="C670" i="2" s="1"/>
  <c r="I669" i="1"/>
  <c r="J685" i="1"/>
  <c r="C686" i="2" s="1"/>
  <c r="I685" i="1"/>
  <c r="J709" i="1"/>
  <c r="C710" i="2" s="1"/>
  <c r="I709" i="1"/>
  <c r="J725" i="1"/>
  <c r="C726" i="2" s="1"/>
  <c r="I725" i="1"/>
  <c r="J733" i="1"/>
  <c r="C734" i="2" s="1"/>
  <c r="I733" i="1"/>
  <c r="J741" i="1"/>
  <c r="C742" i="2" s="1"/>
  <c r="I741" i="1"/>
  <c r="J757" i="1"/>
  <c r="C758" i="2" s="1"/>
  <c r="I757" i="1"/>
  <c r="J765" i="1"/>
  <c r="C766" i="2" s="1"/>
  <c r="I765" i="1"/>
  <c r="J773" i="1"/>
  <c r="C774" i="2" s="1"/>
  <c r="I773" i="1"/>
  <c r="J789" i="1"/>
  <c r="C790" i="2" s="1"/>
  <c r="I789" i="1"/>
  <c r="B6" i="24"/>
  <c r="A4" i="49" s="1"/>
  <c r="F5" i="7"/>
  <c r="J696" i="1"/>
  <c r="C697" i="2" s="1"/>
  <c r="J752" i="1"/>
  <c r="C753" i="2" s="1"/>
  <c r="J651" i="1"/>
  <c r="C652" i="2" s="1"/>
  <c r="I651" i="1"/>
  <c r="J699" i="1"/>
  <c r="C700" i="2" s="1"/>
  <c r="I699" i="1"/>
  <c r="J739" i="1"/>
  <c r="C740" i="2" s="1"/>
  <c r="I739" i="1"/>
  <c r="J779" i="1"/>
  <c r="C780" i="2" s="1"/>
  <c r="I779" i="1"/>
  <c r="J645" i="1"/>
  <c r="C646" i="2" s="1"/>
  <c r="I645" i="1"/>
  <c r="I648" i="1"/>
  <c r="J648" i="1"/>
  <c r="C649" i="2" s="1"/>
  <c r="J659" i="1"/>
  <c r="C660" i="2" s="1"/>
  <c r="I659" i="1"/>
  <c r="J715" i="1"/>
  <c r="C716" i="2" s="1"/>
  <c r="I715" i="1"/>
  <c r="J787" i="1"/>
  <c r="C788" i="2" s="1"/>
  <c r="I787" i="1"/>
  <c r="J661" i="1"/>
  <c r="C662" i="2" s="1"/>
  <c r="I661" i="1"/>
  <c r="J677" i="1"/>
  <c r="C678" i="2" s="1"/>
  <c r="I677" i="1"/>
  <c r="J693" i="1"/>
  <c r="C694" i="2" s="1"/>
  <c r="I693" i="1"/>
  <c r="J701" i="1"/>
  <c r="C702" i="2" s="1"/>
  <c r="I701" i="1"/>
  <c r="J749" i="1"/>
  <c r="C750" i="2" s="1"/>
  <c r="I749" i="1"/>
  <c r="B5" i="24"/>
  <c r="A3" i="49" s="1"/>
  <c r="F4" i="7"/>
  <c r="I731" i="1"/>
  <c r="I694" i="1"/>
  <c r="I700" i="1"/>
  <c r="I764" i="1"/>
  <c r="I656" i="1"/>
  <c r="I734" i="1"/>
  <c r="I781" i="1"/>
  <c r="I646" i="1"/>
  <c r="I710" i="1"/>
  <c r="I774" i="1"/>
  <c r="I641" i="1"/>
  <c r="I673" i="1"/>
  <c r="I737" i="1"/>
  <c r="I753" i="1"/>
  <c r="J774" i="1"/>
  <c r="C775" i="2" s="1"/>
  <c r="J703" i="1"/>
  <c r="C704" i="2" s="1"/>
  <c r="I654" i="1"/>
  <c r="J654" i="1"/>
  <c r="C655" i="2" s="1"/>
  <c r="I718" i="1"/>
  <c r="J718" i="1"/>
  <c r="C719" i="2" s="1"/>
  <c r="J743" i="1"/>
  <c r="C744" i="2" s="1"/>
  <c r="I782" i="1"/>
  <c r="J782" i="1"/>
  <c r="C783" i="2" s="1"/>
  <c r="I744" i="1"/>
  <c r="I758" i="1"/>
  <c r="I652" i="1"/>
  <c r="I716" i="1"/>
  <c r="I780" i="1"/>
  <c r="I653" i="1"/>
  <c r="I717" i="1"/>
  <c r="J647" i="1"/>
  <c r="C648" i="2" s="1"/>
  <c r="J686" i="1"/>
  <c r="C687" i="2" s="1"/>
  <c r="I686" i="1"/>
  <c r="J711" i="1"/>
  <c r="C712" i="2" s="1"/>
  <c r="I750" i="1"/>
  <c r="J750" i="1"/>
  <c r="C751" i="2" s="1"/>
  <c r="I643" i="1"/>
  <c r="I691" i="1"/>
  <c r="I707" i="1"/>
  <c r="I755" i="1"/>
  <c r="I771" i="1"/>
  <c r="J710" i="1"/>
  <c r="C711" i="2" s="1"/>
  <c r="B8" i="2"/>
  <c r="B8" i="1"/>
  <c r="I768" i="1"/>
  <c r="I748" i="1"/>
  <c r="I650" i="1"/>
  <c r="J650" i="1"/>
  <c r="C651" i="2" s="1"/>
  <c r="J658" i="1"/>
  <c r="C659" i="2" s="1"/>
  <c r="J698" i="1"/>
  <c r="C699" i="2" s="1"/>
  <c r="I698" i="1"/>
  <c r="I706" i="1"/>
  <c r="I746" i="1"/>
  <c r="J754" i="1"/>
  <c r="C755" i="2" s="1"/>
  <c r="J762" i="1"/>
  <c r="C763" i="2" s="1"/>
  <c r="I762" i="1"/>
  <c r="I770" i="1"/>
  <c r="I778" i="1"/>
  <c r="J778" i="1"/>
  <c r="C779" i="2" s="1"/>
  <c r="I786" i="1"/>
  <c r="J662" i="1"/>
  <c r="C663" i="2" s="1"/>
  <c r="I662" i="1"/>
  <c r="I687" i="1"/>
  <c r="J726" i="1"/>
  <c r="C727" i="2" s="1"/>
  <c r="I726" i="1"/>
  <c r="J790" i="1"/>
  <c r="C791" i="2" s="1"/>
  <c r="I790" i="1"/>
  <c r="I644" i="1"/>
  <c r="I660" i="1"/>
  <c r="I676" i="1"/>
  <c r="I692" i="1"/>
  <c r="I708" i="1"/>
  <c r="I756" i="1"/>
  <c r="I772" i="1"/>
  <c r="I788" i="1"/>
  <c r="J646" i="1"/>
  <c r="C647" i="2" s="1"/>
  <c r="J719" i="1"/>
  <c r="C720" i="2" s="1"/>
  <c r="J746" i="1"/>
  <c r="C747" i="2" s="1"/>
  <c r="I678" i="1"/>
  <c r="J678" i="1"/>
  <c r="C679" i="2" s="1"/>
  <c r="I742" i="1"/>
  <c r="J742" i="1"/>
  <c r="C743" i="2" s="1"/>
  <c r="J767" i="1"/>
  <c r="C768" i="2" s="1"/>
  <c r="I667" i="1"/>
  <c r="C5" i="24"/>
  <c r="B3" i="49" s="1"/>
  <c r="G4" i="7"/>
  <c r="I670" i="1"/>
  <c r="I784" i="1"/>
  <c r="J670" i="1"/>
  <c r="C671" i="2" s="1"/>
  <c r="I642" i="1"/>
  <c r="J663" i="1"/>
  <c r="C664" i="2" s="1"/>
  <c r="J702" i="1"/>
  <c r="C703" i="2" s="1"/>
  <c r="I702" i="1"/>
  <c r="J727" i="1"/>
  <c r="C728" i="2" s="1"/>
  <c r="I727" i="1"/>
  <c r="J766" i="1"/>
  <c r="C767" i="2" s="1"/>
  <c r="I766" i="1"/>
  <c r="J791" i="1"/>
  <c r="C792" i="2" s="1"/>
  <c r="J655" i="1"/>
  <c r="C656" i="2" s="1"/>
  <c r="J758" i="1"/>
  <c r="C759" i="2" s="1"/>
  <c r="C6" i="7"/>
  <c r="C7" i="7" s="1"/>
  <c r="H29" i="3"/>
  <c r="H30" i="3" s="1"/>
  <c r="H31" i="3" s="1"/>
  <c r="H32" i="3" s="1"/>
  <c r="I28" i="3"/>
  <c r="J720" i="1" l="1"/>
  <c r="C721" i="2" s="1"/>
  <c r="I722" i="1"/>
  <c r="I690" i="1"/>
  <c r="I681" i="1"/>
  <c r="I719" i="1"/>
  <c r="I767" i="1"/>
  <c r="I783" i="1"/>
  <c r="I671" i="1"/>
  <c r="I704" i="1"/>
  <c r="I679" i="1"/>
  <c r="I729" i="1"/>
  <c r="I665" i="1"/>
  <c r="I761" i="1"/>
  <c r="I655" i="1"/>
  <c r="B6" i="7"/>
  <c r="I31" i="3"/>
  <c r="I775" i="1"/>
  <c r="I711" i="1"/>
  <c r="I29" i="3"/>
  <c r="I703" i="1"/>
  <c r="I759" i="1"/>
  <c r="I695" i="1"/>
  <c r="I751" i="1"/>
  <c r="I647" i="1"/>
  <c r="I776" i="1"/>
  <c r="I712" i="1"/>
  <c r="I728" i="1"/>
  <c r="I735" i="1"/>
  <c r="I785" i="1"/>
  <c r="I730" i="1"/>
  <c r="J728" i="1"/>
  <c r="C729" i="2" s="1"/>
  <c r="J714" i="1"/>
  <c r="C715" i="2" s="1"/>
  <c r="I674" i="1"/>
  <c r="J783" i="1"/>
  <c r="C784" i="2" s="1"/>
  <c r="J776" i="1"/>
  <c r="C777" i="2" s="1"/>
  <c r="J712" i="1"/>
  <c r="C713" i="2" s="1"/>
  <c r="I777" i="1"/>
  <c r="I738" i="1"/>
  <c r="J671" i="1"/>
  <c r="C672" i="2" s="1"/>
  <c r="J704" i="1"/>
  <c r="C705" i="2" s="1"/>
  <c r="I682" i="1"/>
  <c r="I664" i="1"/>
  <c r="I697" i="1"/>
  <c r="I680" i="1"/>
  <c r="I689" i="1"/>
  <c r="I713" i="1"/>
  <c r="J721" i="1"/>
  <c r="C722" i="2" s="1"/>
  <c r="J657" i="1"/>
  <c r="C658" i="2" s="1"/>
  <c r="I666" i="1"/>
  <c r="I649" i="1"/>
  <c r="B5" i="27"/>
  <c r="B4" i="45"/>
  <c r="A6" i="27"/>
  <c r="A5" i="45"/>
  <c r="A5" i="27"/>
  <c r="A4" i="45"/>
  <c r="C6" i="24"/>
  <c r="B4" i="49" s="1"/>
  <c r="G5" i="7"/>
  <c r="H5" i="7" s="1"/>
  <c r="I5" i="7" s="1"/>
  <c r="H4" i="7"/>
  <c r="I4" i="7" s="1"/>
  <c r="J5" i="7" s="1"/>
  <c r="B9" i="1"/>
  <c r="B9" i="2"/>
  <c r="A8" i="1"/>
  <c r="A9" i="2" s="1"/>
  <c r="H33" i="3"/>
  <c r="I32" i="3"/>
  <c r="B7" i="7"/>
  <c r="C8" i="7"/>
  <c r="I30" i="3"/>
  <c r="I4" i="1" l="1"/>
  <c r="J613" i="1" s="1"/>
  <c r="C614" i="2" s="1"/>
  <c r="J6" i="7"/>
  <c r="H933" i="12"/>
  <c r="I933" i="12" s="1"/>
  <c r="J932" i="12" s="1"/>
  <c r="K5" i="24" s="1"/>
  <c r="B6" i="27"/>
  <c r="B5" i="45"/>
  <c r="M6" i="24"/>
  <c r="B7" i="24"/>
  <c r="A5" i="49" s="1"/>
  <c r="F6" i="7"/>
  <c r="C7" i="24"/>
  <c r="B5" i="49" s="1"/>
  <c r="G6" i="7"/>
  <c r="B10" i="1"/>
  <c r="B10" i="2"/>
  <c r="A9" i="1"/>
  <c r="M5" i="24"/>
  <c r="J477" i="1"/>
  <c r="C478" i="2" s="1"/>
  <c r="J221" i="1"/>
  <c r="C222" i="2" s="1"/>
  <c r="J61" i="1"/>
  <c r="C62" i="2" s="1"/>
  <c r="J235" i="1"/>
  <c r="C236" i="2" s="1"/>
  <c r="J171" i="1"/>
  <c r="C172" i="2" s="1"/>
  <c r="J43" i="1"/>
  <c r="C44" i="2" s="1"/>
  <c r="J596" i="1"/>
  <c r="C597" i="2" s="1"/>
  <c r="J532" i="1"/>
  <c r="C533" i="2" s="1"/>
  <c r="J516" i="1"/>
  <c r="C517" i="2" s="1"/>
  <c r="J468" i="1"/>
  <c r="C469" i="2" s="1"/>
  <c r="J452" i="1"/>
  <c r="C453" i="2" s="1"/>
  <c r="J436" i="1"/>
  <c r="C437" i="2" s="1"/>
  <c r="J388" i="1"/>
  <c r="C389" i="2" s="1"/>
  <c r="J372" i="1"/>
  <c r="C373" i="2" s="1"/>
  <c r="J340" i="1"/>
  <c r="C341" i="2" s="1"/>
  <c r="J308" i="1"/>
  <c r="C309" i="2" s="1"/>
  <c r="J292" i="1"/>
  <c r="C293" i="2" s="1"/>
  <c r="J276" i="1"/>
  <c r="C277" i="2" s="1"/>
  <c r="J244" i="1"/>
  <c r="C245" i="2" s="1"/>
  <c r="J228" i="1"/>
  <c r="C229" i="2" s="1"/>
  <c r="J212" i="1"/>
  <c r="C213" i="2" s="1"/>
  <c r="J180" i="1"/>
  <c r="C181" i="2" s="1"/>
  <c r="J164" i="1"/>
  <c r="C165" i="2" s="1"/>
  <c r="J148" i="1"/>
  <c r="C149" i="2" s="1"/>
  <c r="J116" i="1"/>
  <c r="C117" i="2" s="1"/>
  <c r="J100" i="1"/>
  <c r="C101" i="2" s="1"/>
  <c r="J84" i="1"/>
  <c r="C85" i="2" s="1"/>
  <c r="J68" i="1"/>
  <c r="C69" i="2" s="1"/>
  <c r="J52" i="1"/>
  <c r="C53" i="2" s="1"/>
  <c r="J36" i="1"/>
  <c r="C37" i="2" s="1"/>
  <c r="J20" i="1"/>
  <c r="C21" i="2" s="1"/>
  <c r="J627" i="1"/>
  <c r="C628" i="2" s="1"/>
  <c r="J595" i="1"/>
  <c r="C596" i="2" s="1"/>
  <c r="J563" i="1"/>
  <c r="C564" i="2" s="1"/>
  <c r="J539" i="1"/>
  <c r="C540" i="2" s="1"/>
  <c r="J507" i="1"/>
  <c r="C508" i="2" s="1"/>
  <c r="J475" i="1"/>
  <c r="C476" i="2" s="1"/>
  <c r="J435" i="1"/>
  <c r="C436" i="2" s="1"/>
  <c r="J403" i="1"/>
  <c r="C404" i="2" s="1"/>
  <c r="J371" i="1"/>
  <c r="C372" i="2" s="1"/>
  <c r="J339" i="1"/>
  <c r="C340" i="2" s="1"/>
  <c r="J307" i="1"/>
  <c r="C308" i="2" s="1"/>
  <c r="J291" i="1"/>
  <c r="C292" i="2" s="1"/>
  <c r="J275" i="1"/>
  <c r="C276" i="2" s="1"/>
  <c r="J259" i="1"/>
  <c r="C260" i="2" s="1"/>
  <c r="J243" i="1"/>
  <c r="C244" i="2" s="1"/>
  <c r="J227" i="1"/>
  <c r="C228" i="2" s="1"/>
  <c r="J211" i="1"/>
  <c r="C212" i="2" s="1"/>
  <c r="J195" i="1"/>
  <c r="C196" i="2" s="1"/>
  <c r="J179" i="1"/>
  <c r="C180" i="2" s="1"/>
  <c r="J163" i="1"/>
  <c r="C164" i="2" s="1"/>
  <c r="J147" i="1"/>
  <c r="C148" i="2" s="1"/>
  <c r="J131" i="1"/>
  <c r="C132" i="2" s="1"/>
  <c r="J115" i="1"/>
  <c r="C116" i="2" s="1"/>
  <c r="J99" i="1"/>
  <c r="C100" i="2" s="1"/>
  <c r="J83" i="1"/>
  <c r="C84" i="2" s="1"/>
  <c r="J67" i="1"/>
  <c r="C68" i="2" s="1"/>
  <c r="J51" i="1"/>
  <c r="C52" i="2" s="1"/>
  <c r="J35" i="1"/>
  <c r="C36" i="2" s="1"/>
  <c r="J19" i="1"/>
  <c r="C20" i="2" s="1"/>
  <c r="J639" i="1"/>
  <c r="C640" i="2" s="1"/>
  <c r="J631" i="1"/>
  <c r="C632" i="2" s="1"/>
  <c r="J623" i="1"/>
  <c r="C624" i="2" s="1"/>
  <c r="J615" i="1"/>
  <c r="C616" i="2" s="1"/>
  <c r="J607" i="1"/>
  <c r="C608" i="2" s="1"/>
  <c r="J599" i="1"/>
  <c r="C600" i="2" s="1"/>
  <c r="J591" i="1"/>
  <c r="C592" i="2" s="1"/>
  <c r="J583" i="1"/>
  <c r="C584" i="2" s="1"/>
  <c r="J575" i="1"/>
  <c r="C576" i="2" s="1"/>
  <c r="J567" i="1"/>
  <c r="C568" i="2" s="1"/>
  <c r="J559" i="1"/>
  <c r="C560" i="2" s="1"/>
  <c r="J551" i="1"/>
  <c r="C552" i="2" s="1"/>
  <c r="J543" i="1"/>
  <c r="C544" i="2" s="1"/>
  <c r="J535" i="1"/>
  <c r="C536" i="2" s="1"/>
  <c r="J527" i="1"/>
  <c r="C528" i="2" s="1"/>
  <c r="J519" i="1"/>
  <c r="C520" i="2" s="1"/>
  <c r="J511" i="1"/>
  <c r="C512" i="2" s="1"/>
  <c r="J503" i="1"/>
  <c r="C504" i="2" s="1"/>
  <c r="J495" i="1"/>
  <c r="C496" i="2" s="1"/>
  <c r="J487" i="1"/>
  <c r="C488" i="2" s="1"/>
  <c r="J479" i="1"/>
  <c r="C480" i="2" s="1"/>
  <c r="J471" i="1"/>
  <c r="C472" i="2" s="1"/>
  <c r="J463" i="1"/>
  <c r="C464" i="2" s="1"/>
  <c r="J455" i="1"/>
  <c r="C456" i="2" s="1"/>
  <c r="J447" i="1"/>
  <c r="C448" i="2" s="1"/>
  <c r="J439" i="1"/>
  <c r="C440" i="2" s="1"/>
  <c r="J431" i="1"/>
  <c r="C432" i="2" s="1"/>
  <c r="J423" i="1"/>
  <c r="C424" i="2" s="1"/>
  <c r="J415" i="1"/>
  <c r="C416" i="2" s="1"/>
  <c r="J407" i="1"/>
  <c r="C408" i="2" s="1"/>
  <c r="J399" i="1"/>
  <c r="C400" i="2" s="1"/>
  <c r="J391" i="1"/>
  <c r="C392" i="2" s="1"/>
  <c r="J383" i="1"/>
  <c r="C384" i="2" s="1"/>
  <c r="J375" i="1"/>
  <c r="C376" i="2" s="1"/>
  <c r="J367" i="1"/>
  <c r="C368" i="2" s="1"/>
  <c r="J359" i="1"/>
  <c r="C360" i="2" s="1"/>
  <c r="J351" i="1"/>
  <c r="C352" i="2" s="1"/>
  <c r="J343" i="1"/>
  <c r="C344" i="2" s="1"/>
  <c r="J335" i="1"/>
  <c r="C336" i="2" s="1"/>
  <c r="J327" i="1"/>
  <c r="C328" i="2" s="1"/>
  <c r="J319" i="1"/>
  <c r="C320" i="2" s="1"/>
  <c r="J311" i="1"/>
  <c r="C312" i="2" s="1"/>
  <c r="J303" i="1"/>
  <c r="C304" i="2" s="1"/>
  <c r="J295" i="1"/>
  <c r="C296" i="2" s="1"/>
  <c r="J287" i="1"/>
  <c r="C288" i="2" s="1"/>
  <c r="J279" i="1"/>
  <c r="C280" i="2" s="1"/>
  <c r="J271" i="1"/>
  <c r="C272" i="2" s="1"/>
  <c r="J263" i="1"/>
  <c r="C264" i="2" s="1"/>
  <c r="J255" i="1"/>
  <c r="C256" i="2" s="1"/>
  <c r="J247" i="1"/>
  <c r="C248" i="2" s="1"/>
  <c r="J239" i="1"/>
  <c r="C240" i="2" s="1"/>
  <c r="J231" i="1"/>
  <c r="C232" i="2" s="1"/>
  <c r="J223" i="1"/>
  <c r="C224" i="2" s="1"/>
  <c r="J215" i="1"/>
  <c r="C216" i="2" s="1"/>
  <c r="J207" i="1"/>
  <c r="C208" i="2" s="1"/>
  <c r="J199" i="1"/>
  <c r="C200" i="2" s="1"/>
  <c r="J191" i="1"/>
  <c r="C192" i="2" s="1"/>
  <c r="J183" i="1"/>
  <c r="C184" i="2" s="1"/>
  <c r="J175" i="1"/>
  <c r="C176" i="2" s="1"/>
  <c r="J167" i="1"/>
  <c r="C168" i="2" s="1"/>
  <c r="J159" i="1"/>
  <c r="C160" i="2" s="1"/>
  <c r="J151" i="1"/>
  <c r="C152" i="2" s="1"/>
  <c r="J143" i="1"/>
  <c r="C144" i="2" s="1"/>
  <c r="J135" i="1"/>
  <c r="C136" i="2" s="1"/>
  <c r="J127" i="1"/>
  <c r="C128" i="2" s="1"/>
  <c r="J119" i="1"/>
  <c r="C120" i="2" s="1"/>
  <c r="J111" i="1"/>
  <c r="C112" i="2" s="1"/>
  <c r="J103" i="1"/>
  <c r="C104" i="2" s="1"/>
  <c r="J95" i="1"/>
  <c r="C96" i="2" s="1"/>
  <c r="J87" i="1"/>
  <c r="C88" i="2" s="1"/>
  <c r="J79" i="1"/>
  <c r="C80" i="2" s="1"/>
  <c r="J71" i="1"/>
  <c r="C72" i="2" s="1"/>
  <c r="J63" i="1"/>
  <c r="C64" i="2" s="1"/>
  <c r="J55" i="1"/>
  <c r="C56" i="2" s="1"/>
  <c r="J47" i="1"/>
  <c r="C48" i="2" s="1"/>
  <c r="J39" i="1"/>
  <c r="C40" i="2" s="1"/>
  <c r="J31" i="1"/>
  <c r="C32" i="2" s="1"/>
  <c r="J23" i="1"/>
  <c r="C24" i="2" s="1"/>
  <c r="J15" i="1"/>
  <c r="C16" i="2" s="1"/>
  <c r="J7" i="1"/>
  <c r="C8" i="2" s="1"/>
  <c r="J638" i="1"/>
  <c r="C639" i="2" s="1"/>
  <c r="J630" i="1"/>
  <c r="C631" i="2" s="1"/>
  <c r="J622" i="1"/>
  <c r="C623" i="2" s="1"/>
  <c r="J614" i="1"/>
  <c r="C615" i="2" s="1"/>
  <c r="J606" i="1"/>
  <c r="C607" i="2" s="1"/>
  <c r="J598" i="1"/>
  <c r="C599" i="2" s="1"/>
  <c r="J590" i="1"/>
  <c r="C591" i="2" s="1"/>
  <c r="J582" i="1"/>
  <c r="C583" i="2" s="1"/>
  <c r="J574" i="1"/>
  <c r="C575" i="2" s="1"/>
  <c r="J566" i="1"/>
  <c r="C567" i="2" s="1"/>
  <c r="J558" i="1"/>
  <c r="C559" i="2" s="1"/>
  <c r="J550" i="1"/>
  <c r="C551" i="2" s="1"/>
  <c r="J542" i="1"/>
  <c r="C543" i="2" s="1"/>
  <c r="J534" i="1"/>
  <c r="C535" i="2" s="1"/>
  <c r="J526" i="1"/>
  <c r="C527" i="2" s="1"/>
  <c r="J518" i="1"/>
  <c r="C519" i="2" s="1"/>
  <c r="J510" i="1"/>
  <c r="C511" i="2" s="1"/>
  <c r="J502" i="1"/>
  <c r="C503" i="2" s="1"/>
  <c r="J494" i="1"/>
  <c r="C495" i="2" s="1"/>
  <c r="J486" i="1"/>
  <c r="C487" i="2" s="1"/>
  <c r="J478" i="1"/>
  <c r="C479" i="2" s="1"/>
  <c r="J470" i="1"/>
  <c r="C471" i="2" s="1"/>
  <c r="J462" i="1"/>
  <c r="C463" i="2" s="1"/>
  <c r="J454" i="1"/>
  <c r="C455" i="2" s="1"/>
  <c r="J446" i="1"/>
  <c r="C447" i="2" s="1"/>
  <c r="J438" i="1"/>
  <c r="C439" i="2" s="1"/>
  <c r="J430" i="1"/>
  <c r="C431" i="2" s="1"/>
  <c r="J422" i="1"/>
  <c r="C423" i="2" s="1"/>
  <c r="J414" i="1"/>
  <c r="C415" i="2" s="1"/>
  <c r="J406" i="1"/>
  <c r="C407" i="2" s="1"/>
  <c r="J640" i="1"/>
  <c r="C641" i="2" s="1"/>
  <c r="J617" i="1"/>
  <c r="C618" i="2" s="1"/>
  <c r="J594" i="1"/>
  <c r="C595" i="2" s="1"/>
  <c r="J576" i="1"/>
  <c r="C577" i="2" s="1"/>
  <c r="J553" i="1"/>
  <c r="C554" i="2" s="1"/>
  <c r="J530" i="1"/>
  <c r="C531" i="2" s="1"/>
  <c r="J512" i="1"/>
  <c r="C513" i="2" s="1"/>
  <c r="J489" i="1"/>
  <c r="C490" i="2" s="1"/>
  <c r="J466" i="1"/>
  <c r="C467" i="2" s="1"/>
  <c r="J448" i="1"/>
  <c r="C449" i="2" s="1"/>
  <c r="J425" i="1"/>
  <c r="C426" i="2" s="1"/>
  <c r="J402" i="1"/>
  <c r="C403" i="2" s="1"/>
  <c r="J386" i="1"/>
  <c r="C387" i="2" s="1"/>
  <c r="J370" i="1"/>
  <c r="C371" i="2" s="1"/>
  <c r="J354" i="1"/>
  <c r="C355" i="2" s="1"/>
  <c r="J338" i="1"/>
  <c r="C339" i="2" s="1"/>
  <c r="J322" i="1"/>
  <c r="C323" i="2" s="1"/>
  <c r="J306" i="1"/>
  <c r="C307" i="2" s="1"/>
  <c r="J290" i="1"/>
  <c r="C291" i="2" s="1"/>
  <c r="J274" i="1"/>
  <c r="C275" i="2" s="1"/>
  <c r="J258" i="1"/>
  <c r="C259" i="2" s="1"/>
  <c r="J242" i="1"/>
  <c r="C243" i="2" s="1"/>
  <c r="J226" i="1"/>
  <c r="C227" i="2" s="1"/>
  <c r="J210" i="1"/>
  <c r="C211" i="2" s="1"/>
  <c r="J194" i="1"/>
  <c r="C195" i="2" s="1"/>
  <c r="J178" i="1"/>
  <c r="C179" i="2" s="1"/>
  <c r="J162" i="1"/>
  <c r="C163" i="2" s="1"/>
  <c r="J146" i="1"/>
  <c r="C147" i="2" s="1"/>
  <c r="J130" i="1"/>
  <c r="C131" i="2" s="1"/>
  <c r="J114" i="1"/>
  <c r="C115" i="2" s="1"/>
  <c r="J98" i="1"/>
  <c r="C99" i="2" s="1"/>
  <c r="J82" i="1"/>
  <c r="C83" i="2" s="1"/>
  <c r="J66" i="1"/>
  <c r="C67" i="2" s="1"/>
  <c r="J50" i="1"/>
  <c r="C51" i="2" s="1"/>
  <c r="J34" i="1"/>
  <c r="C35" i="2" s="1"/>
  <c r="J18" i="1"/>
  <c r="C19" i="2" s="1"/>
  <c r="J625" i="1"/>
  <c r="C626" i="2" s="1"/>
  <c r="J538" i="1"/>
  <c r="C539" i="2" s="1"/>
  <c r="J456" i="1"/>
  <c r="C457" i="2" s="1"/>
  <c r="J393" i="1"/>
  <c r="C394" i="2" s="1"/>
  <c r="J329" i="1"/>
  <c r="C330" i="2" s="1"/>
  <c r="J265" i="1"/>
  <c r="C266" i="2" s="1"/>
  <c r="J201" i="1"/>
  <c r="C202" i="2" s="1"/>
  <c r="J137" i="1"/>
  <c r="C138" i="2" s="1"/>
  <c r="J73" i="1"/>
  <c r="C74" i="2" s="1"/>
  <c r="J9" i="1"/>
  <c r="C10" i="2" s="1"/>
  <c r="J537" i="1"/>
  <c r="C538" i="2" s="1"/>
  <c r="J409" i="1"/>
  <c r="C410" i="2" s="1"/>
  <c r="J344" i="1"/>
  <c r="C345" i="2" s="1"/>
  <c r="J280" i="1"/>
  <c r="C281" i="2" s="1"/>
  <c r="J216" i="1"/>
  <c r="C217" i="2" s="1"/>
  <c r="J152" i="1"/>
  <c r="C153" i="2" s="1"/>
  <c r="J88" i="1"/>
  <c r="C89" i="2" s="1"/>
  <c r="J24" i="1"/>
  <c r="C25" i="2" s="1"/>
  <c r="J600" i="1"/>
  <c r="C601" i="2" s="1"/>
  <c r="J513" i="1"/>
  <c r="C514" i="2" s="1"/>
  <c r="J426" i="1"/>
  <c r="C427" i="2" s="1"/>
  <c r="J374" i="1"/>
  <c r="C375" i="2" s="1"/>
  <c r="J310" i="1"/>
  <c r="C311" i="2" s="1"/>
  <c r="J246" i="1"/>
  <c r="C247" i="2" s="1"/>
  <c r="J182" i="1"/>
  <c r="C183" i="2" s="1"/>
  <c r="J118" i="1"/>
  <c r="C119" i="2" s="1"/>
  <c r="J54" i="1"/>
  <c r="C55" i="2" s="1"/>
  <c r="J634" i="1"/>
  <c r="C635" i="2" s="1"/>
  <c r="J616" i="1"/>
  <c r="C617" i="2" s="1"/>
  <c r="J593" i="1"/>
  <c r="C594" i="2" s="1"/>
  <c r="J570" i="1"/>
  <c r="C571" i="2" s="1"/>
  <c r="J552" i="1"/>
  <c r="C553" i="2" s="1"/>
  <c r="J529" i="1"/>
  <c r="C530" i="2" s="1"/>
  <c r="J506" i="1"/>
  <c r="C507" i="2" s="1"/>
  <c r="J488" i="1"/>
  <c r="C489" i="2" s="1"/>
  <c r="J465" i="1"/>
  <c r="C466" i="2" s="1"/>
  <c r="J442" i="1"/>
  <c r="C443" i="2" s="1"/>
  <c r="J424" i="1"/>
  <c r="C425" i="2" s="1"/>
  <c r="J401" i="1"/>
  <c r="C402" i="2" s="1"/>
  <c r="J385" i="1"/>
  <c r="C386" i="2" s="1"/>
  <c r="J369" i="1"/>
  <c r="C370" i="2" s="1"/>
  <c r="J353" i="1"/>
  <c r="C354" i="2" s="1"/>
  <c r="J337" i="1"/>
  <c r="C338" i="2" s="1"/>
  <c r="J321" i="1"/>
  <c r="C322" i="2" s="1"/>
  <c r="J305" i="1"/>
  <c r="C306" i="2" s="1"/>
  <c r="J289" i="1"/>
  <c r="C290" i="2" s="1"/>
  <c r="J273" i="1"/>
  <c r="C274" i="2" s="1"/>
  <c r="J257" i="1"/>
  <c r="C258" i="2" s="1"/>
  <c r="J241" i="1"/>
  <c r="C242" i="2" s="1"/>
  <c r="J225" i="1"/>
  <c r="C226" i="2" s="1"/>
  <c r="J209" i="1"/>
  <c r="C210" i="2" s="1"/>
  <c r="J193" i="1"/>
  <c r="C194" i="2" s="1"/>
  <c r="J177" i="1"/>
  <c r="C178" i="2" s="1"/>
  <c r="J161" i="1"/>
  <c r="C162" i="2" s="1"/>
  <c r="J145" i="1"/>
  <c r="C146" i="2" s="1"/>
  <c r="J129" i="1"/>
  <c r="C130" i="2" s="1"/>
  <c r="J113" i="1"/>
  <c r="C114" i="2" s="1"/>
  <c r="J97" i="1"/>
  <c r="C98" i="2" s="1"/>
  <c r="J81" i="1"/>
  <c r="C82" i="2" s="1"/>
  <c r="J65" i="1"/>
  <c r="C66" i="2" s="1"/>
  <c r="J49" i="1"/>
  <c r="C50" i="2" s="1"/>
  <c r="J33" i="1"/>
  <c r="C34" i="2" s="1"/>
  <c r="J17" i="1"/>
  <c r="C18" i="2" s="1"/>
  <c r="J561" i="1"/>
  <c r="C562" i="2" s="1"/>
  <c r="J474" i="1"/>
  <c r="C475" i="2" s="1"/>
  <c r="J377" i="1"/>
  <c r="C378" i="2" s="1"/>
  <c r="J297" i="1"/>
  <c r="C298" i="2" s="1"/>
  <c r="J233" i="1"/>
  <c r="C234" i="2" s="1"/>
  <c r="J153" i="1"/>
  <c r="C154" i="2" s="1"/>
  <c r="J89" i="1"/>
  <c r="C90" i="2" s="1"/>
  <c r="J25" i="1"/>
  <c r="C26" i="2" s="1"/>
  <c r="J601" i="1"/>
  <c r="C602" i="2" s="1"/>
  <c r="J514" i="1"/>
  <c r="C515" i="2" s="1"/>
  <c r="J450" i="1"/>
  <c r="C451" i="2" s="1"/>
  <c r="J360" i="1"/>
  <c r="C361" i="2" s="1"/>
  <c r="J296" i="1"/>
  <c r="C297" i="2" s="1"/>
  <c r="J232" i="1"/>
  <c r="C233" i="2" s="1"/>
  <c r="J168" i="1"/>
  <c r="C169" i="2" s="1"/>
  <c r="J104" i="1"/>
  <c r="C105" i="2" s="1"/>
  <c r="J40" i="1"/>
  <c r="C41" i="2" s="1"/>
  <c r="J577" i="1"/>
  <c r="C578" i="2" s="1"/>
  <c r="J490" i="1"/>
  <c r="C491" i="2" s="1"/>
  <c r="J408" i="1"/>
  <c r="C409" i="2" s="1"/>
  <c r="J342" i="1"/>
  <c r="C343" i="2" s="1"/>
  <c r="J278" i="1"/>
  <c r="C279" i="2" s="1"/>
  <c r="J214" i="1"/>
  <c r="C215" i="2" s="1"/>
  <c r="J150" i="1"/>
  <c r="C151" i="2" s="1"/>
  <c r="J86" i="1"/>
  <c r="C87" i="2" s="1"/>
  <c r="J22" i="1"/>
  <c r="C23" i="2" s="1"/>
  <c r="J633" i="1"/>
  <c r="C634" i="2" s="1"/>
  <c r="J610" i="1"/>
  <c r="C611" i="2" s="1"/>
  <c r="J592" i="1"/>
  <c r="C593" i="2" s="1"/>
  <c r="J569" i="1"/>
  <c r="C570" i="2" s="1"/>
  <c r="J546" i="1"/>
  <c r="C547" i="2" s="1"/>
  <c r="J528" i="1"/>
  <c r="C529" i="2" s="1"/>
  <c r="J505" i="1"/>
  <c r="C506" i="2" s="1"/>
  <c r="J482" i="1"/>
  <c r="C483" i="2" s="1"/>
  <c r="J464" i="1"/>
  <c r="C465" i="2" s="1"/>
  <c r="J441" i="1"/>
  <c r="C442" i="2" s="1"/>
  <c r="J418" i="1"/>
  <c r="C419" i="2" s="1"/>
  <c r="J400" i="1"/>
  <c r="C401" i="2" s="1"/>
  <c r="J384" i="1"/>
  <c r="C385" i="2" s="1"/>
  <c r="J368" i="1"/>
  <c r="C369" i="2" s="1"/>
  <c r="J352" i="1"/>
  <c r="C353" i="2" s="1"/>
  <c r="J336" i="1"/>
  <c r="C337" i="2" s="1"/>
  <c r="J320" i="1"/>
  <c r="C321" i="2" s="1"/>
  <c r="J304" i="1"/>
  <c r="C305" i="2" s="1"/>
  <c r="J288" i="1"/>
  <c r="C289" i="2" s="1"/>
  <c r="J272" i="1"/>
  <c r="C273" i="2" s="1"/>
  <c r="J256" i="1"/>
  <c r="C257" i="2" s="1"/>
  <c r="J240" i="1"/>
  <c r="C241" i="2" s="1"/>
  <c r="J224" i="1"/>
  <c r="C225" i="2" s="1"/>
  <c r="J208" i="1"/>
  <c r="C209" i="2" s="1"/>
  <c r="J192" i="1"/>
  <c r="C193" i="2" s="1"/>
  <c r="J176" i="1"/>
  <c r="C177" i="2" s="1"/>
  <c r="J160" i="1"/>
  <c r="C161" i="2" s="1"/>
  <c r="J144" i="1"/>
  <c r="C145" i="2" s="1"/>
  <c r="J128" i="1"/>
  <c r="C129" i="2" s="1"/>
  <c r="J112" i="1"/>
  <c r="C113" i="2" s="1"/>
  <c r="J96" i="1"/>
  <c r="C97" i="2" s="1"/>
  <c r="J80" i="1"/>
  <c r="C81" i="2" s="1"/>
  <c r="J64" i="1"/>
  <c r="C65" i="2" s="1"/>
  <c r="J48" i="1"/>
  <c r="C49" i="2" s="1"/>
  <c r="J32" i="1"/>
  <c r="C33" i="2" s="1"/>
  <c r="J16" i="1"/>
  <c r="C17" i="2" s="1"/>
  <c r="J608" i="1"/>
  <c r="C609" i="2" s="1"/>
  <c r="J562" i="1"/>
  <c r="C563" i="2" s="1"/>
  <c r="J521" i="1"/>
  <c r="C522" i="2" s="1"/>
  <c r="J457" i="1"/>
  <c r="C458" i="2" s="1"/>
  <c r="J416" i="1"/>
  <c r="C417" i="2" s="1"/>
  <c r="J378" i="1"/>
  <c r="C379" i="2" s="1"/>
  <c r="J330" i="1"/>
  <c r="C331" i="2" s="1"/>
  <c r="J298" i="1"/>
  <c r="C299" i="2" s="1"/>
  <c r="J266" i="1"/>
  <c r="C267" i="2" s="1"/>
  <c r="J218" i="1"/>
  <c r="C219" i="2" s="1"/>
  <c r="J170" i="1"/>
  <c r="C171" i="2" s="1"/>
  <c r="J138" i="1"/>
  <c r="C139" i="2" s="1"/>
  <c r="J90" i="1"/>
  <c r="C91" i="2" s="1"/>
  <c r="J58" i="1"/>
  <c r="C59" i="2" s="1"/>
  <c r="J10" i="1"/>
  <c r="C11" i="2" s="1"/>
  <c r="J602" i="1"/>
  <c r="C603" i="2" s="1"/>
  <c r="J520" i="1"/>
  <c r="C521" i="2" s="1"/>
  <c r="J433" i="1"/>
  <c r="C434" i="2" s="1"/>
  <c r="J361" i="1"/>
  <c r="C362" i="2" s="1"/>
  <c r="J313" i="1"/>
  <c r="C314" i="2" s="1"/>
  <c r="J249" i="1"/>
  <c r="C250" i="2" s="1"/>
  <c r="J185" i="1"/>
  <c r="C186" i="2" s="1"/>
  <c r="J121" i="1"/>
  <c r="C122" i="2" s="1"/>
  <c r="J57" i="1"/>
  <c r="C58" i="2" s="1"/>
  <c r="J624" i="1"/>
  <c r="C625" i="2" s="1"/>
  <c r="J560" i="1"/>
  <c r="C561" i="2" s="1"/>
  <c r="J473" i="1"/>
  <c r="C474" i="2" s="1"/>
  <c r="J392" i="1"/>
  <c r="C393" i="2" s="1"/>
  <c r="J328" i="1"/>
  <c r="C329" i="2" s="1"/>
  <c r="J264" i="1"/>
  <c r="C265" i="2" s="1"/>
  <c r="J200" i="1"/>
  <c r="C201" i="2" s="1"/>
  <c r="J136" i="1"/>
  <c r="C137" i="2" s="1"/>
  <c r="J72" i="1"/>
  <c r="C73" i="2" s="1"/>
  <c r="J618" i="1"/>
  <c r="C619" i="2" s="1"/>
  <c r="J536" i="1"/>
  <c r="C537" i="2" s="1"/>
  <c r="J472" i="1"/>
  <c r="C473" i="2" s="1"/>
  <c r="J390" i="1"/>
  <c r="C391" i="2" s="1"/>
  <c r="J326" i="1"/>
  <c r="C327" i="2" s="1"/>
  <c r="J262" i="1"/>
  <c r="C263" i="2" s="1"/>
  <c r="J198" i="1"/>
  <c r="C199" i="2" s="1"/>
  <c r="J134" i="1"/>
  <c r="C135" i="2" s="1"/>
  <c r="J70" i="1"/>
  <c r="C71" i="2" s="1"/>
  <c r="J6" i="1"/>
  <c r="C7" i="2" s="1"/>
  <c r="J632" i="1"/>
  <c r="C633" i="2" s="1"/>
  <c r="J609" i="1"/>
  <c r="C610" i="2" s="1"/>
  <c r="J586" i="1"/>
  <c r="C587" i="2" s="1"/>
  <c r="J568" i="1"/>
  <c r="C569" i="2" s="1"/>
  <c r="J545" i="1"/>
  <c r="C546" i="2" s="1"/>
  <c r="J522" i="1"/>
  <c r="C523" i="2" s="1"/>
  <c r="J504" i="1"/>
  <c r="C505" i="2" s="1"/>
  <c r="J481" i="1"/>
  <c r="C482" i="2" s="1"/>
  <c r="J458" i="1"/>
  <c r="C459" i="2" s="1"/>
  <c r="J440" i="1"/>
  <c r="C441" i="2" s="1"/>
  <c r="J417" i="1"/>
  <c r="C418" i="2" s="1"/>
  <c r="J398" i="1"/>
  <c r="C399" i="2" s="1"/>
  <c r="J382" i="1"/>
  <c r="C383" i="2" s="1"/>
  <c r="J366" i="1"/>
  <c r="C367" i="2" s="1"/>
  <c r="J350" i="1"/>
  <c r="C351" i="2" s="1"/>
  <c r="J334" i="1"/>
  <c r="C335" i="2" s="1"/>
  <c r="J318" i="1"/>
  <c r="C319" i="2" s="1"/>
  <c r="J302" i="1"/>
  <c r="C303" i="2" s="1"/>
  <c r="J286" i="1"/>
  <c r="C287" i="2" s="1"/>
  <c r="J270" i="1"/>
  <c r="C271" i="2" s="1"/>
  <c r="J254" i="1"/>
  <c r="C255" i="2" s="1"/>
  <c r="J238" i="1"/>
  <c r="C239" i="2" s="1"/>
  <c r="J222" i="1"/>
  <c r="C223" i="2" s="1"/>
  <c r="J206" i="1"/>
  <c r="C207" i="2" s="1"/>
  <c r="J190" i="1"/>
  <c r="C191" i="2" s="1"/>
  <c r="J174" i="1"/>
  <c r="C175" i="2" s="1"/>
  <c r="J158" i="1"/>
  <c r="C159" i="2" s="1"/>
  <c r="J142" i="1"/>
  <c r="C143" i="2" s="1"/>
  <c r="J126" i="1"/>
  <c r="C127" i="2" s="1"/>
  <c r="J110" i="1"/>
  <c r="C111" i="2" s="1"/>
  <c r="J94" i="1"/>
  <c r="C95" i="2" s="1"/>
  <c r="J78" i="1"/>
  <c r="C79" i="2" s="1"/>
  <c r="J62" i="1"/>
  <c r="C63" i="2" s="1"/>
  <c r="J46" i="1"/>
  <c r="C47" i="2" s="1"/>
  <c r="J30" i="1"/>
  <c r="C31" i="2" s="1"/>
  <c r="J14" i="1"/>
  <c r="C15" i="2" s="1"/>
  <c r="J626" i="1"/>
  <c r="C627" i="2" s="1"/>
  <c r="J585" i="1"/>
  <c r="C586" i="2" s="1"/>
  <c r="J544" i="1"/>
  <c r="C545" i="2" s="1"/>
  <c r="J498" i="1"/>
  <c r="C499" i="2" s="1"/>
  <c r="J480" i="1"/>
  <c r="C481" i="2" s="1"/>
  <c r="J434" i="1"/>
  <c r="C435" i="2" s="1"/>
  <c r="J394" i="1"/>
  <c r="C395" i="2" s="1"/>
  <c r="J362" i="1"/>
  <c r="C363" i="2" s="1"/>
  <c r="J346" i="1"/>
  <c r="C347" i="2" s="1"/>
  <c r="J314" i="1"/>
  <c r="C315" i="2" s="1"/>
  <c r="J282" i="1"/>
  <c r="C283" i="2" s="1"/>
  <c r="J250" i="1"/>
  <c r="C251" i="2" s="1"/>
  <c r="J234" i="1"/>
  <c r="C235" i="2" s="1"/>
  <c r="J202" i="1"/>
  <c r="C203" i="2" s="1"/>
  <c r="J186" i="1"/>
  <c r="C187" i="2" s="1"/>
  <c r="J154" i="1"/>
  <c r="C155" i="2" s="1"/>
  <c r="J122" i="1"/>
  <c r="C123" i="2" s="1"/>
  <c r="J106" i="1"/>
  <c r="C107" i="2" s="1"/>
  <c r="J74" i="1"/>
  <c r="C75" i="2" s="1"/>
  <c r="J42" i="1"/>
  <c r="C43" i="2" s="1"/>
  <c r="J26" i="1"/>
  <c r="C27" i="2" s="1"/>
  <c r="J584" i="1"/>
  <c r="C585" i="2" s="1"/>
  <c r="J497" i="1"/>
  <c r="C498" i="2" s="1"/>
  <c r="J410" i="1"/>
  <c r="C411" i="2" s="1"/>
  <c r="J345" i="1"/>
  <c r="C346" i="2" s="1"/>
  <c r="J281" i="1"/>
  <c r="C282" i="2" s="1"/>
  <c r="J217" i="1"/>
  <c r="C218" i="2" s="1"/>
  <c r="J169" i="1"/>
  <c r="C170" i="2" s="1"/>
  <c r="J105" i="1"/>
  <c r="C106" i="2" s="1"/>
  <c r="J41" i="1"/>
  <c r="C42" i="2" s="1"/>
  <c r="J578" i="1"/>
  <c r="C579" i="2" s="1"/>
  <c r="J496" i="1"/>
  <c r="C497" i="2" s="1"/>
  <c r="J432" i="1"/>
  <c r="C433" i="2" s="1"/>
  <c r="J376" i="1"/>
  <c r="C377" i="2" s="1"/>
  <c r="J312" i="1"/>
  <c r="C313" i="2" s="1"/>
  <c r="J248" i="1"/>
  <c r="C249" i="2" s="1"/>
  <c r="J184" i="1"/>
  <c r="C185" i="2" s="1"/>
  <c r="J120" i="1"/>
  <c r="C121" i="2" s="1"/>
  <c r="J56" i="1"/>
  <c r="C57" i="2" s="1"/>
  <c r="J8" i="1"/>
  <c r="C9" i="2" s="1"/>
  <c r="J554" i="1"/>
  <c r="C555" i="2" s="1"/>
  <c r="J449" i="1"/>
  <c r="C450" i="2" s="1"/>
  <c r="J358" i="1"/>
  <c r="C359" i="2" s="1"/>
  <c r="J294" i="1"/>
  <c r="C295" i="2" s="1"/>
  <c r="J230" i="1"/>
  <c r="C231" i="2" s="1"/>
  <c r="J166" i="1"/>
  <c r="C167" i="2" s="1"/>
  <c r="J102" i="1"/>
  <c r="C103" i="2" s="1"/>
  <c r="J38" i="1"/>
  <c r="C39" i="2" s="1"/>
  <c r="B8" i="7"/>
  <c r="C9" i="7"/>
  <c r="H34" i="3"/>
  <c r="I33" i="3"/>
  <c r="J132" i="1" l="1"/>
  <c r="C133" i="2" s="1"/>
  <c r="J196" i="1"/>
  <c r="C197" i="2" s="1"/>
  <c r="J260" i="1"/>
  <c r="C261" i="2" s="1"/>
  <c r="J324" i="1"/>
  <c r="C325" i="2" s="1"/>
  <c r="J404" i="1"/>
  <c r="C405" i="2" s="1"/>
  <c r="J500" i="1"/>
  <c r="C501" i="2" s="1"/>
  <c r="J628" i="1"/>
  <c r="C629" i="2" s="1"/>
  <c r="J363" i="1"/>
  <c r="C364" i="2" s="1"/>
  <c r="J356" i="1"/>
  <c r="C357" i="2" s="1"/>
  <c r="J420" i="1"/>
  <c r="C421" i="2" s="1"/>
  <c r="J484" i="1"/>
  <c r="C485" i="2" s="1"/>
  <c r="J564" i="1"/>
  <c r="C565" i="2" s="1"/>
  <c r="J107" i="1"/>
  <c r="C108" i="2" s="1"/>
  <c r="J483" i="1"/>
  <c r="C484" i="2" s="1"/>
  <c r="J580" i="1"/>
  <c r="C581" i="2" s="1"/>
  <c r="J11" i="1"/>
  <c r="C12" i="2" s="1"/>
  <c r="J139" i="1"/>
  <c r="C140" i="2" s="1"/>
  <c r="J267" i="1"/>
  <c r="C268" i="2" s="1"/>
  <c r="J395" i="1"/>
  <c r="C396" i="2" s="1"/>
  <c r="J555" i="1"/>
  <c r="C556" i="2" s="1"/>
  <c r="J93" i="1"/>
  <c r="C94" i="2" s="1"/>
  <c r="J285" i="1"/>
  <c r="C286" i="2" s="1"/>
  <c r="J541" i="1"/>
  <c r="C542" i="2" s="1"/>
  <c r="J299" i="1"/>
  <c r="C300" i="2" s="1"/>
  <c r="J427" i="1"/>
  <c r="C428" i="2" s="1"/>
  <c r="J619" i="1"/>
  <c r="C620" i="2" s="1"/>
  <c r="J125" i="1"/>
  <c r="C126" i="2" s="1"/>
  <c r="J349" i="1"/>
  <c r="C350" i="2" s="1"/>
  <c r="J605" i="1"/>
  <c r="C606" i="2" s="1"/>
  <c r="J548" i="1"/>
  <c r="C549" i="2" s="1"/>
  <c r="J612" i="1"/>
  <c r="C613" i="2" s="1"/>
  <c r="J75" i="1"/>
  <c r="C76" i="2" s="1"/>
  <c r="J203" i="1"/>
  <c r="C204" i="2" s="1"/>
  <c r="J331" i="1"/>
  <c r="C332" i="2" s="1"/>
  <c r="J459" i="1"/>
  <c r="C460" i="2" s="1"/>
  <c r="J29" i="1"/>
  <c r="C30" i="2" s="1"/>
  <c r="J157" i="1"/>
  <c r="C158" i="2" s="1"/>
  <c r="J413" i="1"/>
  <c r="C414" i="2" s="1"/>
  <c r="J587" i="1"/>
  <c r="C588" i="2" s="1"/>
  <c r="J45" i="1"/>
  <c r="C46" i="2" s="1"/>
  <c r="J109" i="1"/>
  <c r="C110" i="2" s="1"/>
  <c r="J173" i="1"/>
  <c r="C174" i="2" s="1"/>
  <c r="J237" i="1"/>
  <c r="C238" i="2" s="1"/>
  <c r="J301" i="1"/>
  <c r="C302" i="2" s="1"/>
  <c r="J365" i="1"/>
  <c r="C366" i="2" s="1"/>
  <c r="J429" i="1"/>
  <c r="C430" i="2" s="1"/>
  <c r="J493" i="1"/>
  <c r="C494" i="2" s="1"/>
  <c r="J557" i="1"/>
  <c r="C558" i="2" s="1"/>
  <c r="J621" i="1"/>
  <c r="C622" i="2" s="1"/>
  <c r="J189" i="1"/>
  <c r="C190" i="2" s="1"/>
  <c r="J253" i="1"/>
  <c r="C254" i="2" s="1"/>
  <c r="J317" i="1"/>
  <c r="C318" i="2" s="1"/>
  <c r="J381" i="1"/>
  <c r="C382" i="2" s="1"/>
  <c r="J445" i="1"/>
  <c r="C446" i="2" s="1"/>
  <c r="J509" i="1"/>
  <c r="C510" i="2" s="1"/>
  <c r="J573" i="1"/>
  <c r="C574" i="2" s="1"/>
  <c r="J637" i="1"/>
  <c r="C638" i="2" s="1"/>
  <c r="J515" i="1"/>
  <c r="C516" i="2" s="1"/>
  <c r="J13" i="1"/>
  <c r="C14" i="2" s="1"/>
  <c r="J77" i="1"/>
  <c r="C78" i="2" s="1"/>
  <c r="J141" i="1"/>
  <c r="C142" i="2" s="1"/>
  <c r="J205" i="1"/>
  <c r="C206" i="2" s="1"/>
  <c r="J269" i="1"/>
  <c r="C270" i="2" s="1"/>
  <c r="J333" i="1"/>
  <c r="C334" i="2" s="1"/>
  <c r="J397" i="1"/>
  <c r="C398" i="2" s="1"/>
  <c r="J461" i="1"/>
  <c r="C462" i="2" s="1"/>
  <c r="J525" i="1"/>
  <c r="C526" i="2" s="1"/>
  <c r="J589" i="1"/>
  <c r="C590" i="2" s="1"/>
  <c r="J323" i="1"/>
  <c r="C324" i="2" s="1"/>
  <c r="J387" i="1"/>
  <c r="C388" i="2" s="1"/>
  <c r="J451" i="1"/>
  <c r="C452" i="2" s="1"/>
  <c r="J523" i="1"/>
  <c r="C524" i="2" s="1"/>
  <c r="J579" i="1"/>
  <c r="C580" i="2" s="1"/>
  <c r="J12" i="1"/>
  <c r="C13" i="2" s="1"/>
  <c r="J44" i="1"/>
  <c r="C45" i="2" s="1"/>
  <c r="J76" i="1"/>
  <c r="C77" i="2" s="1"/>
  <c r="J108" i="1"/>
  <c r="C109" i="2" s="1"/>
  <c r="J140" i="1"/>
  <c r="C141" i="2" s="1"/>
  <c r="J172" i="1"/>
  <c r="C173" i="2" s="1"/>
  <c r="J204" i="1"/>
  <c r="C205" i="2" s="1"/>
  <c r="J236" i="1"/>
  <c r="C237" i="2" s="1"/>
  <c r="J268" i="1"/>
  <c r="C269" i="2" s="1"/>
  <c r="J300" i="1"/>
  <c r="C301" i="2" s="1"/>
  <c r="J332" i="1"/>
  <c r="C333" i="2" s="1"/>
  <c r="J364" i="1"/>
  <c r="C365" i="2" s="1"/>
  <c r="J396" i="1"/>
  <c r="C397" i="2" s="1"/>
  <c r="J428" i="1"/>
  <c r="C429" i="2" s="1"/>
  <c r="J460" i="1"/>
  <c r="C461" i="2" s="1"/>
  <c r="J492" i="1"/>
  <c r="C493" i="2" s="1"/>
  <c r="J524" i="1"/>
  <c r="C525" i="2" s="1"/>
  <c r="J556" i="1"/>
  <c r="C557" i="2" s="1"/>
  <c r="J588" i="1"/>
  <c r="C589" i="2" s="1"/>
  <c r="J620" i="1"/>
  <c r="C621" i="2" s="1"/>
  <c r="J27" i="1"/>
  <c r="C28" i="2" s="1"/>
  <c r="J91" i="1"/>
  <c r="C92" i="2" s="1"/>
  <c r="J155" i="1"/>
  <c r="C156" i="2" s="1"/>
  <c r="J219" i="1"/>
  <c r="C220" i="2" s="1"/>
  <c r="J283" i="1"/>
  <c r="C284" i="2" s="1"/>
  <c r="J347" i="1"/>
  <c r="C348" i="2" s="1"/>
  <c r="J411" i="1"/>
  <c r="C412" i="2" s="1"/>
  <c r="J467" i="1"/>
  <c r="C468" i="2" s="1"/>
  <c r="J531" i="1"/>
  <c r="C532" i="2" s="1"/>
  <c r="J603" i="1"/>
  <c r="C604" i="2" s="1"/>
  <c r="J21" i="1"/>
  <c r="C22" i="2" s="1"/>
  <c r="J53" i="1"/>
  <c r="C54" i="2" s="1"/>
  <c r="J85" i="1"/>
  <c r="C86" i="2" s="1"/>
  <c r="J117" i="1"/>
  <c r="C118" i="2" s="1"/>
  <c r="J149" i="1"/>
  <c r="C150" i="2" s="1"/>
  <c r="J181" i="1"/>
  <c r="C182" i="2" s="1"/>
  <c r="J213" i="1"/>
  <c r="C214" i="2" s="1"/>
  <c r="J245" i="1"/>
  <c r="C246" i="2" s="1"/>
  <c r="J277" i="1"/>
  <c r="C278" i="2" s="1"/>
  <c r="J309" i="1"/>
  <c r="C310" i="2" s="1"/>
  <c r="J341" i="1"/>
  <c r="C342" i="2" s="1"/>
  <c r="J373" i="1"/>
  <c r="C374" i="2" s="1"/>
  <c r="J405" i="1"/>
  <c r="C406" i="2" s="1"/>
  <c r="J437" i="1"/>
  <c r="C438" i="2" s="1"/>
  <c r="J469" i="1"/>
  <c r="C470" i="2" s="1"/>
  <c r="J501" i="1"/>
  <c r="C502" i="2" s="1"/>
  <c r="J533" i="1"/>
  <c r="C534" i="2" s="1"/>
  <c r="J565" i="1"/>
  <c r="C566" i="2" s="1"/>
  <c r="J597" i="1"/>
  <c r="C598" i="2" s="1"/>
  <c r="J629" i="1"/>
  <c r="C630" i="2" s="1"/>
  <c r="J355" i="1"/>
  <c r="C356" i="2" s="1"/>
  <c r="J419" i="1"/>
  <c r="C420" i="2" s="1"/>
  <c r="J491" i="1"/>
  <c r="C492" i="2" s="1"/>
  <c r="J547" i="1"/>
  <c r="C548" i="2" s="1"/>
  <c r="J611" i="1"/>
  <c r="C612" i="2" s="1"/>
  <c r="J28" i="1"/>
  <c r="C29" i="2" s="1"/>
  <c r="J60" i="1"/>
  <c r="C61" i="2" s="1"/>
  <c r="J92" i="1"/>
  <c r="C93" i="2" s="1"/>
  <c r="J124" i="1"/>
  <c r="C125" i="2" s="1"/>
  <c r="J156" i="1"/>
  <c r="C157" i="2" s="1"/>
  <c r="J188" i="1"/>
  <c r="C189" i="2" s="1"/>
  <c r="J220" i="1"/>
  <c r="C221" i="2" s="1"/>
  <c r="J252" i="1"/>
  <c r="C253" i="2" s="1"/>
  <c r="J284" i="1"/>
  <c r="C285" i="2" s="1"/>
  <c r="J316" i="1"/>
  <c r="C317" i="2" s="1"/>
  <c r="J348" i="1"/>
  <c r="C349" i="2" s="1"/>
  <c r="J380" i="1"/>
  <c r="C381" i="2" s="1"/>
  <c r="J412" i="1"/>
  <c r="C413" i="2" s="1"/>
  <c r="J444" i="1"/>
  <c r="C445" i="2" s="1"/>
  <c r="J476" i="1"/>
  <c r="C477" i="2" s="1"/>
  <c r="J508" i="1"/>
  <c r="C509" i="2" s="1"/>
  <c r="J540" i="1"/>
  <c r="C541" i="2" s="1"/>
  <c r="J572" i="1"/>
  <c r="C573" i="2" s="1"/>
  <c r="J604" i="1"/>
  <c r="C605" i="2" s="1"/>
  <c r="J636" i="1"/>
  <c r="C637" i="2" s="1"/>
  <c r="J59" i="1"/>
  <c r="C60" i="2" s="1"/>
  <c r="J123" i="1"/>
  <c r="C124" i="2" s="1"/>
  <c r="J187" i="1"/>
  <c r="C188" i="2" s="1"/>
  <c r="J251" i="1"/>
  <c r="C252" i="2" s="1"/>
  <c r="J315" i="1"/>
  <c r="C316" i="2" s="1"/>
  <c r="J379" i="1"/>
  <c r="C380" i="2" s="1"/>
  <c r="J443" i="1"/>
  <c r="C444" i="2" s="1"/>
  <c r="J499" i="1"/>
  <c r="C500" i="2" s="1"/>
  <c r="J571" i="1"/>
  <c r="C572" i="2" s="1"/>
  <c r="J635" i="1"/>
  <c r="C636" i="2" s="1"/>
  <c r="J37" i="1"/>
  <c r="C38" i="2" s="1"/>
  <c r="J69" i="1"/>
  <c r="C70" i="2" s="1"/>
  <c r="J101" i="1"/>
  <c r="C102" i="2" s="1"/>
  <c r="J133" i="1"/>
  <c r="C134" i="2" s="1"/>
  <c r="J165" i="1"/>
  <c r="C166" i="2" s="1"/>
  <c r="J197" i="1"/>
  <c r="C198" i="2" s="1"/>
  <c r="J229" i="1"/>
  <c r="C230" i="2" s="1"/>
  <c r="J261" i="1"/>
  <c r="C262" i="2" s="1"/>
  <c r="J293" i="1"/>
  <c r="C294" i="2" s="1"/>
  <c r="J325" i="1"/>
  <c r="C326" i="2" s="1"/>
  <c r="J357" i="1"/>
  <c r="C358" i="2" s="1"/>
  <c r="J389" i="1"/>
  <c r="C390" i="2" s="1"/>
  <c r="J421" i="1"/>
  <c r="C422" i="2" s="1"/>
  <c r="J453" i="1"/>
  <c r="C454" i="2" s="1"/>
  <c r="J485" i="1"/>
  <c r="C486" i="2" s="1"/>
  <c r="J517" i="1"/>
  <c r="C518" i="2" s="1"/>
  <c r="J549" i="1"/>
  <c r="C550" i="2" s="1"/>
  <c r="J581" i="1"/>
  <c r="C582" i="2" s="1"/>
  <c r="I8" i="2"/>
  <c r="E275" i="2" s="1"/>
  <c r="F275" i="2" s="1"/>
  <c r="D273" i="24" s="1"/>
  <c r="H934" i="12"/>
  <c r="I934" i="12" s="1"/>
  <c r="J933" i="12" s="1"/>
  <c r="K6" i="24" s="1"/>
  <c r="B7" i="27"/>
  <c r="B6" i="45"/>
  <c r="A7" i="27"/>
  <c r="A6" i="45"/>
  <c r="H6" i="7"/>
  <c r="I6" i="7" s="1"/>
  <c r="C8" i="24"/>
  <c r="B6" i="49" s="1"/>
  <c r="G7" i="7"/>
  <c r="A10" i="1"/>
  <c r="A11" i="2" s="1"/>
  <c r="A10" i="2"/>
  <c r="B11" i="2"/>
  <c r="B11" i="1"/>
  <c r="H35" i="3"/>
  <c r="I34" i="3"/>
  <c r="B9" i="7"/>
  <c r="C10" i="7"/>
  <c r="D272" i="45" l="1"/>
  <c r="E272" i="45" s="1"/>
  <c r="F272" i="45" s="1"/>
  <c r="E407" i="2"/>
  <c r="F407" i="2" s="1"/>
  <c r="D405" i="24" s="1"/>
  <c r="E519" i="2"/>
  <c r="F519" i="2" s="1"/>
  <c r="D517" i="24" s="1"/>
  <c r="E134" i="2"/>
  <c r="F134" i="2" s="1"/>
  <c r="D132" i="24" s="1"/>
  <c r="E348" i="2"/>
  <c r="F348" i="2" s="1"/>
  <c r="D346" i="24" s="1"/>
  <c r="E498" i="2"/>
  <c r="F498" i="2" s="1"/>
  <c r="D496" i="24" s="1"/>
  <c r="E163" i="2"/>
  <c r="F163" i="2" s="1"/>
  <c r="D161" i="24" s="1"/>
  <c r="E332" i="2"/>
  <c r="F332" i="2" s="1"/>
  <c r="D330" i="24" s="1"/>
  <c r="E641" i="2"/>
  <c r="F641" i="2" s="1"/>
  <c r="D639" i="24" s="1"/>
  <c r="E559" i="2"/>
  <c r="F559" i="2" s="1"/>
  <c r="D557" i="24" s="1"/>
  <c r="E220" i="2"/>
  <c r="F220" i="2" s="1"/>
  <c r="D218" i="24" s="1"/>
  <c r="E625" i="2"/>
  <c r="F625" i="2" s="1"/>
  <c r="D623" i="24" s="1"/>
  <c r="E581" i="2"/>
  <c r="F581" i="2" s="1"/>
  <c r="D579" i="24" s="1"/>
  <c r="E204" i="2"/>
  <c r="F204" i="2" s="1"/>
  <c r="D202" i="24" s="1"/>
  <c r="E316" i="2"/>
  <c r="F316" i="2" s="1"/>
  <c r="D314" i="24" s="1"/>
  <c r="E467" i="2"/>
  <c r="F467" i="2" s="1"/>
  <c r="D465" i="24" s="1"/>
  <c r="E428" i="2"/>
  <c r="F428" i="2" s="1"/>
  <c r="D426" i="24" s="1"/>
  <c r="E618" i="2"/>
  <c r="F618" i="2" s="1"/>
  <c r="D616" i="24" s="1"/>
  <c r="E636" i="2"/>
  <c r="F636" i="2" s="1"/>
  <c r="D634" i="24" s="1"/>
  <c r="D633" i="45" s="1"/>
  <c r="E633" i="45" s="1"/>
  <c r="F633" i="45" s="1"/>
  <c r="E495" i="2"/>
  <c r="F495" i="2" s="1"/>
  <c r="D493" i="24" s="1"/>
  <c r="E481" i="2"/>
  <c r="F481" i="2" s="1"/>
  <c r="D479" i="24" s="1"/>
  <c r="E441" i="2"/>
  <c r="F441" i="2" s="1"/>
  <c r="D439" i="24" s="1"/>
  <c r="E615" i="2"/>
  <c r="F615" i="2" s="1"/>
  <c r="D613" i="24" s="1"/>
  <c r="E92" i="2"/>
  <c r="F92" i="2" s="1"/>
  <c r="D90" i="24" s="1"/>
  <c r="E227" i="2"/>
  <c r="F227" i="2" s="1"/>
  <c r="D225" i="24" s="1"/>
  <c r="E57" i="2"/>
  <c r="F57" i="2" s="1"/>
  <c r="D55" i="24" s="1"/>
  <c r="E73" i="2"/>
  <c r="F73" i="2" s="1"/>
  <c r="D71" i="24" s="1"/>
  <c r="D70" i="45" s="1"/>
  <c r="E70" i="45" s="1"/>
  <c r="F70" i="45" s="1"/>
  <c r="E95" i="2"/>
  <c r="F95" i="2" s="1"/>
  <c r="D93" i="24" s="1"/>
  <c r="E402" i="2"/>
  <c r="F402" i="2" s="1"/>
  <c r="D400" i="24" s="1"/>
  <c r="E517" i="2"/>
  <c r="F517" i="2" s="1"/>
  <c r="D515" i="24" s="1"/>
  <c r="E64" i="2"/>
  <c r="F64" i="2" s="1"/>
  <c r="D62" i="24" s="1"/>
  <c r="E357" i="2"/>
  <c r="F357" i="2" s="1"/>
  <c r="D355" i="24" s="1"/>
  <c r="E635" i="2"/>
  <c r="F635" i="2" s="1"/>
  <c r="D633" i="24" s="1"/>
  <c r="E413" i="2"/>
  <c r="F413" i="2" s="1"/>
  <c r="D411" i="24" s="1"/>
  <c r="E427" i="2"/>
  <c r="F427" i="2" s="1"/>
  <c r="D425" i="24" s="1"/>
  <c r="E469" i="2"/>
  <c r="F469" i="2" s="1"/>
  <c r="D467" i="24" s="1"/>
  <c r="E281" i="2"/>
  <c r="F281" i="2" s="1"/>
  <c r="D279" i="24" s="1"/>
  <c r="E573" i="2"/>
  <c r="F573" i="2" s="1"/>
  <c r="D571" i="24" s="1"/>
  <c r="E626" i="2"/>
  <c r="F626" i="2" s="1"/>
  <c r="D624" i="24" s="1"/>
  <c r="E236" i="2"/>
  <c r="F236" i="2" s="1"/>
  <c r="D234" i="24" s="1"/>
  <c r="E446" i="2"/>
  <c r="F446" i="2" s="1"/>
  <c r="D444" i="24" s="1"/>
  <c r="E507" i="2"/>
  <c r="F507" i="2" s="1"/>
  <c r="D505" i="24" s="1"/>
  <c r="E301" i="2"/>
  <c r="F301" i="2" s="1"/>
  <c r="D299" i="24" s="1"/>
  <c r="E489" i="2"/>
  <c r="F489" i="2" s="1"/>
  <c r="D487" i="24" s="1"/>
  <c r="E569" i="2"/>
  <c r="F569" i="2" s="1"/>
  <c r="D567" i="24" s="1"/>
  <c r="E586" i="2"/>
  <c r="F586" i="2" s="1"/>
  <c r="D584" i="24" s="1"/>
  <c r="E225" i="2"/>
  <c r="F225" i="2" s="1"/>
  <c r="D223" i="24" s="1"/>
  <c r="E283" i="2"/>
  <c r="F283" i="2" s="1"/>
  <c r="D281" i="24" s="1"/>
  <c r="E133" i="2"/>
  <c r="F133" i="2" s="1"/>
  <c r="D131" i="24" s="1"/>
  <c r="E575" i="2"/>
  <c r="F575" i="2" s="1"/>
  <c r="D573" i="24" s="1"/>
  <c r="E308" i="2"/>
  <c r="F308" i="2" s="1"/>
  <c r="D306" i="24" s="1"/>
  <c r="E540" i="2"/>
  <c r="F540" i="2" s="1"/>
  <c r="D538" i="24" s="1"/>
  <c r="E475" i="2"/>
  <c r="F475" i="2" s="1"/>
  <c r="D473" i="24" s="1"/>
  <c r="E610" i="2"/>
  <c r="F610" i="2" s="1"/>
  <c r="D608" i="24" s="1"/>
  <c r="E497" i="2"/>
  <c r="F497" i="2" s="1"/>
  <c r="D495" i="24" s="1"/>
  <c r="E274" i="2"/>
  <c r="F274" i="2" s="1"/>
  <c r="D272" i="24" s="1"/>
  <c r="E180" i="2"/>
  <c r="F180" i="2" s="1"/>
  <c r="D178" i="24" s="1"/>
  <c r="E419" i="2"/>
  <c r="F419" i="2" s="1"/>
  <c r="D417" i="24" s="1"/>
  <c r="E292" i="2"/>
  <c r="F292" i="2" s="1"/>
  <c r="D290" i="24" s="1"/>
  <c r="E570" i="2"/>
  <c r="F570" i="2" s="1"/>
  <c r="D568" i="24" s="1"/>
  <c r="E404" i="2"/>
  <c r="F404" i="2" s="1"/>
  <c r="D402" i="24" s="1"/>
  <c r="E215" i="2"/>
  <c r="F215" i="2" s="1"/>
  <c r="D213" i="24" s="1"/>
  <c r="E612" i="2"/>
  <c r="F612" i="2" s="1"/>
  <c r="D610" i="24" s="1"/>
  <c r="E515" i="2"/>
  <c r="F515" i="2" s="1"/>
  <c r="D513" i="24" s="1"/>
  <c r="E168" i="2"/>
  <c r="F168" i="2" s="1"/>
  <c r="D166" i="24" s="1"/>
  <c r="E364" i="2"/>
  <c r="F364" i="2" s="1"/>
  <c r="D362" i="24" s="1"/>
  <c r="E303" i="2"/>
  <c r="F303" i="2" s="1"/>
  <c r="D301" i="24" s="1"/>
  <c r="E299" i="49" s="1"/>
  <c r="E68" i="2"/>
  <c r="F68" i="2" s="1"/>
  <c r="D66" i="24" s="1"/>
  <c r="E305" i="2"/>
  <c r="F305" i="2" s="1"/>
  <c r="D303" i="24" s="1"/>
  <c r="E9" i="2"/>
  <c r="F9" i="2" s="1"/>
  <c r="D7" i="24" s="1"/>
  <c r="E342" i="2"/>
  <c r="F342" i="2" s="1"/>
  <c r="D340" i="24" s="1"/>
  <c r="E525" i="2"/>
  <c r="F525" i="2" s="1"/>
  <c r="D523" i="24" s="1"/>
  <c r="E251" i="2"/>
  <c r="F251" i="2" s="1"/>
  <c r="D249" i="24" s="1"/>
  <c r="E504" i="2"/>
  <c r="F504" i="2" s="1"/>
  <c r="D502" i="24" s="1"/>
  <c r="E545" i="2"/>
  <c r="F545" i="2" s="1"/>
  <c r="D543" i="24" s="1"/>
  <c r="E572" i="2"/>
  <c r="F572" i="2" s="1"/>
  <c r="D570" i="24" s="1"/>
  <c r="E30" i="2"/>
  <c r="F30" i="2" s="1"/>
  <c r="D28" i="24" s="1"/>
  <c r="E623" i="2"/>
  <c r="F623" i="2" s="1"/>
  <c r="D621" i="24" s="1"/>
  <c r="E250" i="2"/>
  <c r="F250" i="2" s="1"/>
  <c r="D248" i="24" s="1"/>
  <c r="E513" i="2"/>
  <c r="F513" i="2" s="1"/>
  <c r="D511" i="24" s="1"/>
  <c r="E561" i="2"/>
  <c r="F561" i="2" s="1"/>
  <c r="D559" i="24" s="1"/>
  <c r="E12" i="2"/>
  <c r="F12" i="2" s="1"/>
  <c r="D10" i="24" s="1"/>
  <c r="E490" i="2"/>
  <c r="F490" i="2" s="1"/>
  <c r="D488" i="24" s="1"/>
  <c r="E556" i="2"/>
  <c r="F556" i="2" s="1"/>
  <c r="D554" i="24" s="1"/>
  <c r="E70" i="2"/>
  <c r="F70" i="2" s="1"/>
  <c r="D68" i="24" s="1"/>
  <c r="E391" i="2"/>
  <c r="F391" i="2" s="1"/>
  <c r="D389" i="24" s="1"/>
  <c r="E355" i="2"/>
  <c r="F355" i="2" s="1"/>
  <c r="D353" i="24" s="1"/>
  <c r="E505" i="2"/>
  <c r="F505" i="2" s="1"/>
  <c r="D503" i="24" s="1"/>
  <c r="E13" i="2"/>
  <c r="F13" i="2" s="1"/>
  <c r="D11" i="24" s="1"/>
  <c r="E339" i="2"/>
  <c r="F339" i="2" s="1"/>
  <c r="D337" i="24" s="1"/>
  <c r="E420" i="2"/>
  <c r="F420" i="2" s="1"/>
  <c r="D418" i="24" s="1"/>
  <c r="D417" i="45" s="1"/>
  <c r="E417" i="45" s="1"/>
  <c r="F417" i="45" s="1"/>
  <c r="E169" i="2"/>
  <c r="F169" i="2" s="1"/>
  <c r="D167" i="24" s="1"/>
  <c r="E232" i="2"/>
  <c r="F232" i="2" s="1"/>
  <c r="D230" i="24" s="1"/>
  <c r="E442" i="2"/>
  <c r="F442" i="2" s="1"/>
  <c r="D440" i="24" s="1"/>
  <c r="E589" i="2"/>
  <c r="F589" i="2" s="1"/>
  <c r="D587" i="24" s="1"/>
  <c r="E568" i="2"/>
  <c r="F568" i="2" s="1"/>
  <c r="D566" i="24" s="1"/>
  <c r="E52" i="2"/>
  <c r="F52" i="2" s="1"/>
  <c r="D50" i="24" s="1"/>
  <c r="E289" i="2"/>
  <c r="F289" i="2" s="1"/>
  <c r="D287" i="24" s="1"/>
  <c r="E164" i="2"/>
  <c r="F164" i="2" s="1"/>
  <c r="D162" i="24" s="1"/>
  <c r="E401" i="2"/>
  <c r="F401" i="2" s="1"/>
  <c r="D399" i="24" s="1"/>
  <c r="E397" i="49" s="1"/>
  <c r="E276" i="2"/>
  <c r="F276" i="2" s="1"/>
  <c r="D274" i="24" s="1"/>
  <c r="E547" i="2"/>
  <c r="F547" i="2" s="1"/>
  <c r="D545" i="24" s="1"/>
  <c r="E492" i="2"/>
  <c r="F492" i="2" s="1"/>
  <c r="D490" i="24" s="1"/>
  <c r="E578" i="2"/>
  <c r="F578" i="2" s="1"/>
  <c r="D576" i="24" s="1"/>
  <c r="E40" i="2"/>
  <c r="F40" i="2" s="1"/>
  <c r="D38" i="24" s="1"/>
  <c r="E108" i="2"/>
  <c r="F108" i="2" s="1"/>
  <c r="D106" i="24" s="1"/>
  <c r="E47" i="2"/>
  <c r="F47" i="2" s="1"/>
  <c r="D45" i="24" s="1"/>
  <c r="E608" i="2"/>
  <c r="F608" i="2" s="1"/>
  <c r="D606" i="24" s="1"/>
  <c r="E177" i="2"/>
  <c r="F177" i="2" s="1"/>
  <c r="D175" i="24" s="1"/>
  <c r="E39" i="2"/>
  <c r="F39" i="2" s="1"/>
  <c r="D37" i="24" s="1"/>
  <c r="E278" i="2"/>
  <c r="F278" i="2" s="1"/>
  <c r="D276" i="24" s="1"/>
  <c r="E461" i="2"/>
  <c r="F461" i="2" s="1"/>
  <c r="D459" i="24" s="1"/>
  <c r="E590" i="2"/>
  <c r="F590" i="2" s="1"/>
  <c r="D588" i="24" s="1"/>
  <c r="E56" i="2"/>
  <c r="F56" i="2" s="1"/>
  <c r="D54" i="24" s="1"/>
  <c r="E75" i="2"/>
  <c r="F75" i="2" s="1"/>
  <c r="D73" i="24" s="1"/>
  <c r="E460" i="2"/>
  <c r="F460" i="2" s="1"/>
  <c r="D458" i="24" s="1"/>
  <c r="D457" i="45" s="1"/>
  <c r="E457" i="45" s="1"/>
  <c r="F457" i="45" s="1"/>
  <c r="E463" i="2"/>
  <c r="F463" i="2" s="1"/>
  <c r="D461" i="24" s="1"/>
  <c r="E191" i="2"/>
  <c r="F191" i="2" s="1"/>
  <c r="D189" i="24" s="1"/>
  <c r="E296" i="2"/>
  <c r="F296" i="2" s="1"/>
  <c r="D294" i="24" s="1"/>
  <c r="E555" i="2"/>
  <c r="F555" i="2" s="1"/>
  <c r="D553" i="24" s="1"/>
  <c r="E335" i="2"/>
  <c r="F335" i="2" s="1"/>
  <c r="D333" i="24" s="1"/>
  <c r="E444" i="2"/>
  <c r="F444" i="2" s="1"/>
  <c r="D442" i="24" s="1"/>
  <c r="E455" i="2"/>
  <c r="F455" i="2" s="1"/>
  <c r="D453" i="24" s="1"/>
  <c r="E63" i="2"/>
  <c r="F63" i="2" s="1"/>
  <c r="D61" i="24" s="1"/>
  <c r="E104" i="2"/>
  <c r="F104" i="2" s="1"/>
  <c r="D102" i="24" s="1"/>
  <c r="E579" i="2"/>
  <c r="F579" i="2" s="1"/>
  <c r="D577" i="24" s="1"/>
  <c r="E202" i="2"/>
  <c r="F202" i="2" s="1"/>
  <c r="D200" i="24" s="1"/>
  <c r="E593" i="2"/>
  <c r="F593" i="2" s="1"/>
  <c r="D591" i="24" s="1"/>
  <c r="E279" i="2"/>
  <c r="F279" i="2" s="1"/>
  <c r="D277" i="24" s="1"/>
  <c r="E61" i="2"/>
  <c r="F61" i="2" s="1"/>
  <c r="D59" i="24" s="1"/>
  <c r="E484" i="2"/>
  <c r="F484" i="2" s="1"/>
  <c r="D482" i="24" s="1"/>
  <c r="E196" i="2"/>
  <c r="F196" i="2" s="1"/>
  <c r="D194" i="24" s="1"/>
  <c r="E406" i="2"/>
  <c r="F406" i="2" s="1"/>
  <c r="D404" i="24" s="1"/>
  <c r="E207" i="2"/>
  <c r="F207" i="2" s="1"/>
  <c r="D205" i="24" s="1"/>
  <c r="E430" i="2"/>
  <c r="F430" i="2" s="1"/>
  <c r="D428" i="24" s="1"/>
  <c r="E280" i="2"/>
  <c r="F280" i="2" s="1"/>
  <c r="D278" i="24" s="1"/>
  <c r="E486" i="2"/>
  <c r="F486" i="2" s="1"/>
  <c r="D484" i="24" s="1"/>
  <c r="E336" i="2"/>
  <c r="F336" i="2" s="1"/>
  <c r="D334" i="24" s="1"/>
  <c r="E542" i="2"/>
  <c r="F542" i="2" s="1"/>
  <c r="D540" i="24" s="1"/>
  <c r="E392" i="2"/>
  <c r="F392" i="2" s="1"/>
  <c r="D390" i="24" s="1"/>
  <c r="E521" i="2"/>
  <c r="F521" i="2" s="1"/>
  <c r="D519" i="24" s="1"/>
  <c r="E496" i="2"/>
  <c r="F496" i="2" s="1"/>
  <c r="D494" i="24" s="1"/>
  <c r="E458" i="2"/>
  <c r="F458" i="2" s="1"/>
  <c r="D456" i="24" s="1"/>
  <c r="E119" i="2"/>
  <c r="F119" i="2" s="1"/>
  <c r="D117" i="24" s="1"/>
  <c r="E309" i="2"/>
  <c r="F309" i="2" s="1"/>
  <c r="D307" i="24" s="1"/>
  <c r="E374" i="2"/>
  <c r="F374" i="2" s="1"/>
  <c r="D372" i="24" s="1"/>
  <c r="E224" i="2"/>
  <c r="F224" i="2" s="1"/>
  <c r="D222" i="24" s="1"/>
  <c r="E327" i="2"/>
  <c r="F327" i="2" s="1"/>
  <c r="D325" i="24" s="1"/>
  <c r="E383" i="2"/>
  <c r="F383" i="2" s="1"/>
  <c r="D381" i="24" s="1"/>
  <c r="E412" i="2"/>
  <c r="F412" i="2" s="1"/>
  <c r="D410" i="24" s="1"/>
  <c r="E524" i="2"/>
  <c r="F524" i="2" s="1"/>
  <c r="D522" i="24" s="1"/>
  <c r="E206" i="2"/>
  <c r="F206" i="2" s="1"/>
  <c r="D204" i="24" s="1"/>
  <c r="E362" i="2"/>
  <c r="F362" i="2" s="1"/>
  <c r="D360" i="24" s="1"/>
  <c r="E602" i="2"/>
  <c r="F602" i="2" s="1"/>
  <c r="D600" i="24" s="1"/>
  <c r="E486" i="49"/>
  <c r="D553" i="45"/>
  <c r="E553" i="45" s="1"/>
  <c r="F553" i="45" s="1"/>
  <c r="E335" i="49"/>
  <c r="E555" i="49"/>
  <c r="E277" i="49"/>
  <c r="E415" i="49"/>
  <c r="D416" i="45"/>
  <c r="E416" i="45" s="1"/>
  <c r="F416" i="45" s="1"/>
  <c r="D300" i="45"/>
  <c r="E300" i="45" s="1"/>
  <c r="F300" i="45" s="1"/>
  <c r="D53" i="45"/>
  <c r="E53" i="45" s="1"/>
  <c r="F53" i="45" s="1"/>
  <c r="E52" i="49"/>
  <c r="E440" i="2"/>
  <c r="F440" i="2" s="1"/>
  <c r="D438" i="24" s="1"/>
  <c r="E170" i="2"/>
  <c r="F170" i="2" s="1"/>
  <c r="D168" i="24" s="1"/>
  <c r="E447" i="2"/>
  <c r="F447" i="2" s="1"/>
  <c r="D445" i="24" s="1"/>
  <c r="E313" i="2"/>
  <c r="F313" i="2" s="1"/>
  <c r="D311" i="24" s="1"/>
  <c r="E613" i="2"/>
  <c r="F613" i="2" s="1"/>
  <c r="D611" i="24" s="1"/>
  <c r="E536" i="2"/>
  <c r="F536" i="2" s="1"/>
  <c r="D534" i="24" s="1"/>
  <c r="E83" i="2"/>
  <c r="F83" i="2" s="1"/>
  <c r="D81" i="24" s="1"/>
  <c r="E33" i="2"/>
  <c r="F33" i="2" s="1"/>
  <c r="D31" i="24" s="1"/>
  <c r="E60" i="2"/>
  <c r="F60" i="2" s="1"/>
  <c r="D58" i="24" s="1"/>
  <c r="E592" i="2"/>
  <c r="F592" i="2" s="1"/>
  <c r="D590" i="24" s="1"/>
  <c r="E195" i="2"/>
  <c r="F195" i="2" s="1"/>
  <c r="D193" i="24" s="1"/>
  <c r="E145" i="2"/>
  <c r="F145" i="2" s="1"/>
  <c r="D143" i="24" s="1"/>
  <c r="E172" i="2"/>
  <c r="F172" i="2" s="1"/>
  <c r="D170" i="24" s="1"/>
  <c r="E20" i="2"/>
  <c r="F20" i="2" s="1"/>
  <c r="D18" i="24" s="1"/>
  <c r="E307" i="2"/>
  <c r="F307" i="2" s="1"/>
  <c r="D305" i="24" s="1"/>
  <c r="E257" i="2"/>
  <c r="F257" i="2" s="1"/>
  <c r="D255" i="24" s="1"/>
  <c r="E253" i="49" s="1"/>
  <c r="E380" i="2"/>
  <c r="F380" i="2" s="1"/>
  <c r="D378" i="24" s="1"/>
  <c r="E228" i="2"/>
  <c r="F228" i="2" s="1"/>
  <c r="D226" i="24" s="1"/>
  <c r="E554" i="2"/>
  <c r="F554" i="2" s="1"/>
  <c r="D552" i="24" s="1"/>
  <c r="E483" i="2"/>
  <c r="F483" i="2" s="1"/>
  <c r="D481" i="24" s="1"/>
  <c r="E27" i="2"/>
  <c r="F27" i="2" s="1"/>
  <c r="D25" i="24" s="1"/>
  <c r="E423" i="2"/>
  <c r="F423" i="2" s="1"/>
  <c r="D421" i="24" s="1"/>
  <c r="E435" i="2"/>
  <c r="F435" i="2" s="1"/>
  <c r="D433" i="24" s="1"/>
  <c r="E565" i="2"/>
  <c r="F565" i="2" s="1"/>
  <c r="D563" i="24" s="1"/>
  <c r="E531" i="2"/>
  <c r="F531" i="2" s="1"/>
  <c r="D529" i="24" s="1"/>
  <c r="E630" i="2"/>
  <c r="F630" i="2" s="1"/>
  <c r="D628" i="24" s="1"/>
  <c r="E557" i="2"/>
  <c r="F557" i="2" s="1"/>
  <c r="D555" i="24" s="1"/>
  <c r="E480" i="2"/>
  <c r="F480" i="2" s="1"/>
  <c r="D478" i="24" s="1"/>
  <c r="E457" i="2"/>
  <c r="F457" i="2" s="1"/>
  <c r="D455" i="24" s="1"/>
  <c r="E379" i="2"/>
  <c r="F379" i="2" s="1"/>
  <c r="D377" i="24" s="1"/>
  <c r="E11" i="2"/>
  <c r="F11" i="2" s="1"/>
  <c r="D9" i="24" s="1"/>
  <c r="E58" i="2"/>
  <c r="F58" i="2" s="1"/>
  <c r="D56" i="24" s="1"/>
  <c r="E523" i="2"/>
  <c r="F523" i="2" s="1"/>
  <c r="D521" i="24" s="1"/>
  <c r="E150" i="2"/>
  <c r="F150" i="2" s="1"/>
  <c r="D148" i="24" s="1"/>
  <c r="E567" i="2"/>
  <c r="F567" i="2" s="1"/>
  <c r="D565" i="24" s="1"/>
  <c r="E333" i="2"/>
  <c r="F333" i="2" s="1"/>
  <c r="D331" i="24" s="1"/>
  <c r="E529" i="2"/>
  <c r="F529" i="2" s="1"/>
  <c r="D527" i="24" s="1"/>
  <c r="E462" i="2"/>
  <c r="F462" i="2" s="1"/>
  <c r="D460" i="24" s="1"/>
  <c r="E389" i="2"/>
  <c r="F389" i="2" s="1"/>
  <c r="D387" i="24" s="1"/>
  <c r="E312" i="2"/>
  <c r="F312" i="2" s="1"/>
  <c r="D310" i="24" s="1"/>
  <c r="D309" i="45" s="1"/>
  <c r="E309" i="45" s="1"/>
  <c r="F309" i="45" s="1"/>
  <c r="E42" i="2"/>
  <c r="F42" i="2" s="1"/>
  <c r="D40" i="24" s="1"/>
  <c r="E291" i="2"/>
  <c r="F291" i="2" s="1"/>
  <c r="D289" i="24" s="1"/>
  <c r="E654" i="2"/>
  <c r="F654" i="2" s="1"/>
  <c r="D652" i="24" s="1"/>
  <c r="E782" i="2"/>
  <c r="F782" i="2" s="1"/>
  <c r="D780" i="24" s="1"/>
  <c r="E736" i="2"/>
  <c r="F736" i="2" s="1"/>
  <c r="D734" i="24" s="1"/>
  <c r="E785" i="2"/>
  <c r="F785" i="2" s="1"/>
  <c r="D783" i="24" s="1"/>
  <c r="E682" i="2"/>
  <c r="F682" i="2" s="1"/>
  <c r="D680" i="24" s="1"/>
  <c r="E806" i="2"/>
  <c r="F806" i="2" s="1"/>
  <c r="D804" i="24" s="1"/>
  <c r="E760" i="2"/>
  <c r="F760" i="2" s="1"/>
  <c r="D758" i="24" s="1"/>
  <c r="E793" i="2"/>
  <c r="F793" i="2" s="1"/>
  <c r="D791" i="24" s="1"/>
  <c r="E690" i="2"/>
  <c r="F690" i="2" s="1"/>
  <c r="D688" i="24" s="1"/>
  <c r="E799" i="2"/>
  <c r="F799" i="2" s="1"/>
  <c r="D797" i="24" s="1"/>
  <c r="E816" i="2"/>
  <c r="F816" i="2" s="1"/>
  <c r="E642" i="2"/>
  <c r="F642" i="2" s="1"/>
  <c r="D640" i="24" s="1"/>
  <c r="E730" i="2"/>
  <c r="F730" i="2" s="1"/>
  <c r="D728" i="24" s="1"/>
  <c r="E802" i="2"/>
  <c r="F802" i="2" s="1"/>
  <c r="D800" i="24" s="1"/>
  <c r="E803" i="2"/>
  <c r="F803" i="2" s="1"/>
  <c r="D801" i="24" s="1"/>
  <c r="E732" i="2"/>
  <c r="F732" i="2" s="1"/>
  <c r="D730" i="24" s="1"/>
  <c r="E798" i="2"/>
  <c r="F798" i="2" s="1"/>
  <c r="D796" i="24" s="1"/>
  <c r="E701" i="2"/>
  <c r="F701" i="2" s="1"/>
  <c r="D699" i="24" s="1"/>
  <c r="E765" i="2"/>
  <c r="F765" i="2" s="1"/>
  <c r="D763" i="24" s="1"/>
  <c r="E807" i="2"/>
  <c r="F807" i="2" s="1"/>
  <c r="D805" i="24" s="1"/>
  <c r="E657" i="2"/>
  <c r="F657" i="2" s="1"/>
  <c r="D655" i="24" s="1"/>
  <c r="E650" i="2"/>
  <c r="F650" i="2" s="1"/>
  <c r="D648" i="24" s="1"/>
  <c r="E738" i="2"/>
  <c r="F738" i="2" s="1"/>
  <c r="D736" i="24" s="1"/>
  <c r="E810" i="2"/>
  <c r="F810" i="2" s="1"/>
  <c r="D808" i="24" s="1"/>
  <c r="E811" i="2"/>
  <c r="F811" i="2" s="1"/>
  <c r="D809" i="24" s="1"/>
  <c r="E748" i="2"/>
  <c r="F748" i="2" s="1"/>
  <c r="D746" i="24" s="1"/>
  <c r="E645" i="2"/>
  <c r="F645" i="2" s="1"/>
  <c r="D643" i="24" s="1"/>
  <c r="E709" i="2"/>
  <c r="F709" i="2" s="1"/>
  <c r="D707" i="24" s="1"/>
  <c r="E773" i="2"/>
  <c r="F773" i="2" s="1"/>
  <c r="D771" i="24" s="1"/>
  <c r="E815" i="2"/>
  <c r="F815" i="2" s="1"/>
  <c r="D813" i="24" s="1"/>
  <c r="E681" i="2"/>
  <c r="F681" i="2" s="1"/>
  <c r="D679" i="24" s="1"/>
  <c r="E666" i="2"/>
  <c r="F666" i="2" s="1"/>
  <c r="D664" i="24" s="1"/>
  <c r="E746" i="2"/>
  <c r="F746" i="2" s="1"/>
  <c r="D744" i="24" s="1"/>
  <c r="E643" i="2"/>
  <c r="F643" i="2" s="1"/>
  <c r="D641" i="24" s="1"/>
  <c r="E814" i="2"/>
  <c r="F814" i="2" s="1"/>
  <c r="D812" i="24" s="1"/>
  <c r="E756" i="2"/>
  <c r="F756" i="2" s="1"/>
  <c r="D754" i="24" s="1"/>
  <c r="E653" i="2"/>
  <c r="F653" i="2" s="1"/>
  <c r="D651" i="24" s="1"/>
  <c r="E717" i="2"/>
  <c r="F717" i="2" s="1"/>
  <c r="D715" i="24" s="1"/>
  <c r="E781" i="2"/>
  <c r="F781" i="2" s="1"/>
  <c r="D779" i="24" s="1"/>
  <c r="E762" i="2"/>
  <c r="F762" i="2" s="1"/>
  <c r="D760" i="24" s="1"/>
  <c r="E754" i="2"/>
  <c r="F754" i="2" s="1"/>
  <c r="D752" i="24" s="1"/>
  <c r="E804" i="2"/>
  <c r="F804" i="2" s="1"/>
  <c r="D802" i="24" s="1"/>
  <c r="E696" i="2"/>
  <c r="F696" i="2" s="1"/>
  <c r="D694" i="24" s="1"/>
  <c r="E714" i="2"/>
  <c r="F714" i="2" s="1"/>
  <c r="D712" i="24" s="1"/>
  <c r="E731" i="2"/>
  <c r="F731" i="2" s="1"/>
  <c r="D729" i="24" s="1"/>
  <c r="E772" i="2"/>
  <c r="F772" i="2" s="1"/>
  <c r="D770" i="24" s="1"/>
  <c r="E685" i="2"/>
  <c r="F685" i="2" s="1"/>
  <c r="D683" i="24" s="1"/>
  <c r="E797" i="2"/>
  <c r="F797" i="2" s="1"/>
  <c r="D795" i="24" s="1"/>
  <c r="E771" i="2"/>
  <c r="F771" i="2" s="1"/>
  <c r="D769" i="24" s="1"/>
  <c r="E808" i="2"/>
  <c r="F808" i="2" s="1"/>
  <c r="D806" i="24" s="1"/>
  <c r="E813" i="2"/>
  <c r="F813" i="2" s="1"/>
  <c r="D811" i="24" s="1"/>
  <c r="E745" i="2"/>
  <c r="F745" i="2" s="1"/>
  <c r="D743" i="24" s="1"/>
  <c r="E778" i="2"/>
  <c r="F778" i="2" s="1"/>
  <c r="D776" i="24" s="1"/>
  <c r="E644" i="2"/>
  <c r="F644" i="2" s="1"/>
  <c r="D642" i="24" s="1"/>
  <c r="E812" i="2"/>
  <c r="F812" i="2" s="1"/>
  <c r="D810" i="24" s="1"/>
  <c r="E733" i="2"/>
  <c r="F733" i="2" s="1"/>
  <c r="D731" i="24" s="1"/>
  <c r="E801" i="2"/>
  <c r="F801" i="2" s="1"/>
  <c r="D799" i="24" s="1"/>
  <c r="E786" i="2"/>
  <c r="F786" i="2" s="1"/>
  <c r="D784" i="24" s="1"/>
  <c r="E668" i="2"/>
  <c r="F668" i="2" s="1"/>
  <c r="D666" i="24" s="1"/>
  <c r="E718" i="2"/>
  <c r="F718" i="2" s="1"/>
  <c r="D716" i="24" s="1"/>
  <c r="E741" i="2"/>
  <c r="F741" i="2" s="1"/>
  <c r="D739" i="24" s="1"/>
  <c r="E809" i="2"/>
  <c r="F809" i="2" s="1"/>
  <c r="D807" i="24" s="1"/>
  <c r="E794" i="2"/>
  <c r="F794" i="2" s="1"/>
  <c r="D792" i="24" s="1"/>
  <c r="E684" i="2"/>
  <c r="F684" i="2" s="1"/>
  <c r="D682" i="24" s="1"/>
  <c r="E661" i="2"/>
  <c r="F661" i="2" s="1"/>
  <c r="D659" i="24" s="1"/>
  <c r="E749" i="2"/>
  <c r="F749" i="2" s="1"/>
  <c r="D747" i="24" s="1"/>
  <c r="E695" i="2"/>
  <c r="F695" i="2" s="1"/>
  <c r="D693" i="24" s="1"/>
  <c r="E674" i="2"/>
  <c r="F674" i="2" s="1"/>
  <c r="D672" i="24" s="1"/>
  <c r="E667" i="2"/>
  <c r="F667" i="2" s="1"/>
  <c r="D665" i="24" s="1"/>
  <c r="E692" i="2"/>
  <c r="F692" i="2" s="1"/>
  <c r="D690" i="24" s="1"/>
  <c r="E669" i="2"/>
  <c r="F669" i="2" s="1"/>
  <c r="D667" i="24" s="1"/>
  <c r="E757" i="2"/>
  <c r="F757" i="2" s="1"/>
  <c r="D755" i="24" s="1"/>
  <c r="E735" i="2"/>
  <c r="F735" i="2" s="1"/>
  <c r="D733" i="24" s="1"/>
  <c r="E698" i="2"/>
  <c r="F698" i="2" s="1"/>
  <c r="D696" i="24" s="1"/>
  <c r="E707" i="2"/>
  <c r="F707" i="2" s="1"/>
  <c r="D705" i="24" s="1"/>
  <c r="E708" i="2"/>
  <c r="F708" i="2" s="1"/>
  <c r="D706" i="24" s="1"/>
  <c r="E677" i="2"/>
  <c r="F677" i="2" s="1"/>
  <c r="D675" i="24" s="1"/>
  <c r="E789" i="2"/>
  <c r="F789" i="2" s="1"/>
  <c r="D787" i="24" s="1"/>
  <c r="E800" i="2"/>
  <c r="F800" i="2" s="1"/>
  <c r="D798" i="24" s="1"/>
  <c r="E796" i="2"/>
  <c r="F796" i="2" s="1"/>
  <c r="D794" i="24" s="1"/>
  <c r="E693" i="2"/>
  <c r="F693" i="2" s="1"/>
  <c r="D691" i="24" s="1"/>
  <c r="E805" i="2"/>
  <c r="F805" i="2" s="1"/>
  <c r="D803" i="24" s="1"/>
  <c r="E795" i="2"/>
  <c r="F795" i="2" s="1"/>
  <c r="D793" i="24" s="1"/>
  <c r="E725" i="2"/>
  <c r="F725" i="2" s="1"/>
  <c r="D723" i="24" s="1"/>
  <c r="E759" i="2"/>
  <c r="F759" i="2" s="1"/>
  <c r="D757" i="24" s="1"/>
  <c r="E686" i="2"/>
  <c r="F686" i="2" s="1"/>
  <c r="D684" i="24" s="1"/>
  <c r="E703" i="2"/>
  <c r="F703" i="2" s="1"/>
  <c r="D701" i="24" s="1"/>
  <c r="E768" i="2"/>
  <c r="F768" i="2" s="1"/>
  <c r="D766" i="24" s="1"/>
  <c r="E775" i="2"/>
  <c r="F775" i="2" s="1"/>
  <c r="D773" i="24" s="1"/>
  <c r="E651" i="2"/>
  <c r="F651" i="2" s="1"/>
  <c r="D649" i="24" s="1"/>
  <c r="E784" i="2"/>
  <c r="F784" i="2" s="1"/>
  <c r="D782" i="24" s="1"/>
  <c r="E783" i="2"/>
  <c r="F783" i="2" s="1"/>
  <c r="D781" i="24" s="1"/>
  <c r="E729" i="2"/>
  <c r="F729" i="2" s="1"/>
  <c r="D727" i="24" s="1"/>
  <c r="E647" i="2"/>
  <c r="F647" i="2" s="1"/>
  <c r="D645" i="24" s="1"/>
  <c r="E770" i="2"/>
  <c r="F770" i="2" s="1"/>
  <c r="D768" i="24" s="1"/>
  <c r="E758" i="2"/>
  <c r="F758" i="2" s="1"/>
  <c r="D756" i="24" s="1"/>
  <c r="E655" i="2"/>
  <c r="F655" i="2" s="1"/>
  <c r="D653" i="24" s="1"/>
  <c r="E660" i="2"/>
  <c r="F660" i="2" s="1"/>
  <c r="D658" i="24" s="1"/>
  <c r="E662" i="2"/>
  <c r="F662" i="2" s="1"/>
  <c r="D660" i="24" s="1"/>
  <c r="E716" i="2"/>
  <c r="F716" i="2" s="1"/>
  <c r="D714" i="24" s="1"/>
  <c r="E691" i="2"/>
  <c r="F691" i="2" s="1"/>
  <c r="D689" i="24" s="1"/>
  <c r="E744" i="2"/>
  <c r="F744" i="2" s="1"/>
  <c r="D742" i="24" s="1"/>
  <c r="E700" i="2"/>
  <c r="F700" i="2" s="1"/>
  <c r="D698" i="24" s="1"/>
  <c r="E679" i="2"/>
  <c r="F679" i="2" s="1"/>
  <c r="D677" i="24" s="1"/>
  <c r="E688" i="2"/>
  <c r="F688" i="2" s="1"/>
  <c r="D686" i="24" s="1"/>
  <c r="E680" i="2"/>
  <c r="F680" i="2" s="1"/>
  <c r="D678" i="24" s="1"/>
  <c r="E755" i="2"/>
  <c r="F755" i="2" s="1"/>
  <c r="D753" i="24" s="1"/>
  <c r="E747" i="2"/>
  <c r="F747" i="2" s="1"/>
  <c r="D745" i="24" s="1"/>
  <c r="E649" i="2"/>
  <c r="F649" i="2" s="1"/>
  <c r="D647" i="24" s="1"/>
  <c r="E672" i="2"/>
  <c r="F672" i="2" s="1"/>
  <c r="D670" i="24" s="1"/>
  <c r="E777" i="2"/>
  <c r="F777" i="2" s="1"/>
  <c r="D775" i="24" s="1"/>
  <c r="E721" i="2"/>
  <c r="F721" i="2" s="1"/>
  <c r="D719" i="24" s="1"/>
  <c r="E713" i="2"/>
  <c r="F713" i="2" s="1"/>
  <c r="D711" i="24" s="1"/>
  <c r="E727" i="2"/>
  <c r="F727" i="2" s="1"/>
  <c r="D725" i="24" s="1"/>
  <c r="E767" i="2"/>
  <c r="F767" i="2" s="1"/>
  <c r="D765" i="24" s="1"/>
  <c r="E710" i="2"/>
  <c r="F710" i="2" s="1"/>
  <c r="D708" i="24" s="1"/>
  <c r="E769" i="2"/>
  <c r="F769" i="2" s="1"/>
  <c r="D767" i="24" s="1"/>
  <c r="E787" i="2"/>
  <c r="F787" i="2" s="1"/>
  <c r="D785" i="24" s="1"/>
  <c r="E706" i="2"/>
  <c r="F706" i="2" s="1"/>
  <c r="D704" i="24" s="1"/>
  <c r="E780" i="2"/>
  <c r="F780" i="2" s="1"/>
  <c r="D778" i="24" s="1"/>
  <c r="E694" i="2"/>
  <c r="F694" i="2" s="1"/>
  <c r="D692" i="24" s="1"/>
  <c r="E648" i="2"/>
  <c r="F648" i="2" s="1"/>
  <c r="D646" i="24" s="1"/>
  <c r="E753" i="2"/>
  <c r="F753" i="2" s="1"/>
  <c r="D751" i="24" s="1"/>
  <c r="E792" i="2"/>
  <c r="F792" i="2" s="1"/>
  <c r="D790" i="24" s="1"/>
  <c r="E742" i="2"/>
  <c r="F742" i="2" s="1"/>
  <c r="D740" i="24" s="1"/>
  <c r="E665" i="2"/>
  <c r="F665" i="2" s="1"/>
  <c r="D663" i="24" s="1"/>
  <c r="E776" i="2"/>
  <c r="F776" i="2" s="1"/>
  <c r="D774" i="24" s="1"/>
  <c r="E791" i="2"/>
  <c r="F791" i="2" s="1"/>
  <c r="D789" i="24" s="1"/>
  <c r="E678" i="2"/>
  <c r="F678" i="2" s="1"/>
  <c r="D676" i="24" s="1"/>
  <c r="E752" i="2"/>
  <c r="F752" i="2" s="1"/>
  <c r="D750" i="24" s="1"/>
  <c r="E697" i="2"/>
  <c r="F697" i="2" s="1"/>
  <c r="D695" i="24" s="1"/>
  <c r="E750" i="2"/>
  <c r="F750" i="2" s="1"/>
  <c r="D748" i="24" s="1"/>
  <c r="E711" i="2"/>
  <c r="F711" i="2" s="1"/>
  <c r="D709" i="24" s="1"/>
  <c r="E763" i="2"/>
  <c r="F763" i="2" s="1"/>
  <c r="D761" i="24" s="1"/>
  <c r="E671" i="2"/>
  <c r="F671" i="2" s="1"/>
  <c r="D669" i="24" s="1"/>
  <c r="E739" i="2"/>
  <c r="F739" i="2" s="1"/>
  <c r="D737" i="24" s="1"/>
  <c r="E723" i="2"/>
  <c r="F723" i="2" s="1"/>
  <c r="D721" i="24" s="1"/>
  <c r="E724" i="2"/>
  <c r="F724" i="2" s="1"/>
  <c r="D722" i="24" s="1"/>
  <c r="E699" i="2"/>
  <c r="F699" i="2" s="1"/>
  <c r="D697" i="24" s="1"/>
  <c r="E675" i="2"/>
  <c r="F675" i="2" s="1"/>
  <c r="D673" i="24" s="1"/>
  <c r="E737" i="2"/>
  <c r="F737" i="2" s="1"/>
  <c r="D735" i="24" s="1"/>
  <c r="E774" i="2"/>
  <c r="F774" i="2" s="1"/>
  <c r="D772" i="24" s="1"/>
  <c r="E659" i="2"/>
  <c r="F659" i="2" s="1"/>
  <c r="D657" i="24" s="1"/>
  <c r="E664" i="2"/>
  <c r="F664" i="2" s="1"/>
  <c r="D662" i="24" s="1"/>
  <c r="E766" i="2"/>
  <c r="F766" i="2" s="1"/>
  <c r="D764" i="24" s="1"/>
  <c r="E704" i="2"/>
  <c r="F704" i="2" s="1"/>
  <c r="D702" i="24" s="1"/>
  <c r="E683" i="2"/>
  <c r="F683" i="2" s="1"/>
  <c r="D681" i="24" s="1"/>
  <c r="E689" i="2"/>
  <c r="F689" i="2" s="1"/>
  <c r="D687" i="24" s="1"/>
  <c r="E687" i="2"/>
  <c r="F687" i="2" s="1"/>
  <c r="D685" i="24" s="1"/>
  <c r="E788" i="2"/>
  <c r="F788" i="2" s="1"/>
  <c r="D786" i="24" s="1"/>
  <c r="E751" i="2"/>
  <c r="F751" i="2" s="1"/>
  <c r="D749" i="24" s="1"/>
  <c r="E673" i="2"/>
  <c r="F673" i="2" s="1"/>
  <c r="D671" i="24" s="1"/>
  <c r="E734" i="2"/>
  <c r="F734" i="2" s="1"/>
  <c r="D732" i="24" s="1"/>
  <c r="E712" i="2"/>
  <c r="F712" i="2" s="1"/>
  <c r="D710" i="24" s="1"/>
  <c r="E720" i="2"/>
  <c r="F720" i="2" s="1"/>
  <c r="D718" i="24" s="1"/>
  <c r="E726" i="2"/>
  <c r="F726" i="2" s="1"/>
  <c r="D724" i="24" s="1"/>
  <c r="E722" i="2"/>
  <c r="F722" i="2" s="1"/>
  <c r="D720" i="24" s="1"/>
  <c r="E663" i="2"/>
  <c r="F663" i="2" s="1"/>
  <c r="D661" i="24" s="1"/>
  <c r="E658" i="2"/>
  <c r="F658" i="2" s="1"/>
  <c r="D656" i="24" s="1"/>
  <c r="E705" i="2"/>
  <c r="F705" i="2" s="1"/>
  <c r="D703" i="24" s="1"/>
  <c r="E646" i="2"/>
  <c r="F646" i="2" s="1"/>
  <c r="D644" i="24" s="1"/>
  <c r="E790" i="2"/>
  <c r="F790" i="2" s="1"/>
  <c r="D788" i="24" s="1"/>
  <c r="E656" i="2"/>
  <c r="F656" i="2" s="1"/>
  <c r="D654" i="24" s="1"/>
  <c r="E670" i="2"/>
  <c r="F670" i="2" s="1"/>
  <c r="D668" i="24" s="1"/>
  <c r="E719" i="2"/>
  <c r="F719" i="2" s="1"/>
  <c r="D717" i="24" s="1"/>
  <c r="E779" i="2"/>
  <c r="F779" i="2" s="1"/>
  <c r="D777" i="24" s="1"/>
  <c r="E764" i="2"/>
  <c r="F764" i="2" s="1"/>
  <c r="D762" i="24" s="1"/>
  <c r="E715" i="2"/>
  <c r="F715" i="2" s="1"/>
  <c r="D713" i="24" s="1"/>
  <c r="E740" i="2"/>
  <c r="F740" i="2" s="1"/>
  <c r="D738" i="24" s="1"/>
  <c r="E743" i="2"/>
  <c r="F743" i="2" s="1"/>
  <c r="D741" i="24" s="1"/>
  <c r="E761" i="2"/>
  <c r="F761" i="2" s="1"/>
  <c r="D759" i="24" s="1"/>
  <c r="E652" i="2"/>
  <c r="F652" i="2" s="1"/>
  <c r="D650" i="24" s="1"/>
  <c r="E728" i="2"/>
  <c r="F728" i="2" s="1"/>
  <c r="D726" i="24" s="1"/>
  <c r="E676" i="2"/>
  <c r="F676" i="2" s="1"/>
  <c r="D674" i="24" s="1"/>
  <c r="E702" i="2"/>
  <c r="F702" i="2" s="1"/>
  <c r="D700" i="24" s="1"/>
  <c r="E295" i="2"/>
  <c r="F295" i="2" s="1"/>
  <c r="D293" i="24" s="1"/>
  <c r="E258" i="2"/>
  <c r="F258" i="2" s="1"/>
  <c r="D256" i="24" s="1"/>
  <c r="E351" i="2"/>
  <c r="F351" i="2" s="1"/>
  <c r="D349" i="24" s="1"/>
  <c r="E571" i="2"/>
  <c r="F571" i="2" s="1"/>
  <c r="D569" i="24" s="1"/>
  <c r="E192" i="2"/>
  <c r="F192" i="2" s="1"/>
  <c r="D190" i="24" s="1"/>
  <c r="E205" i="2"/>
  <c r="F205" i="2" s="1"/>
  <c r="D203" i="24" s="1"/>
  <c r="E87" i="2"/>
  <c r="F87" i="2" s="1"/>
  <c r="D85" i="24" s="1"/>
  <c r="E120" i="2"/>
  <c r="F120" i="2" s="1"/>
  <c r="D118" i="24" s="1"/>
  <c r="E632" i="2"/>
  <c r="F632" i="2" s="1"/>
  <c r="D630" i="24" s="1"/>
  <c r="E197" i="2"/>
  <c r="F197" i="2" s="1"/>
  <c r="D195" i="24" s="1"/>
  <c r="E140" i="2"/>
  <c r="F140" i="2" s="1"/>
  <c r="D138" i="24" s="1"/>
  <c r="E270" i="2"/>
  <c r="F270" i="2" s="1"/>
  <c r="D268" i="24" s="1"/>
  <c r="E537" i="2"/>
  <c r="F537" i="2" s="1"/>
  <c r="D535" i="24" s="1"/>
  <c r="E223" i="2"/>
  <c r="F223" i="2" s="1"/>
  <c r="D221" i="24" s="1"/>
  <c r="E595" i="2"/>
  <c r="F595" i="2" s="1"/>
  <c r="D593" i="24" s="1"/>
  <c r="E77" i="2"/>
  <c r="F77" i="2" s="1"/>
  <c r="D75" i="24" s="1"/>
  <c r="E28" i="2"/>
  <c r="F28" i="2" s="1"/>
  <c r="D26" i="24" s="1"/>
  <c r="E41" i="2"/>
  <c r="F41" i="2" s="1"/>
  <c r="D39" i="24" s="1"/>
  <c r="E219" i="2"/>
  <c r="F219" i="2" s="1"/>
  <c r="D217" i="24" s="1"/>
  <c r="E532" i="2"/>
  <c r="F532" i="2" s="1"/>
  <c r="D530" i="24" s="1"/>
  <c r="E534" i="2"/>
  <c r="F534" i="2" s="1"/>
  <c r="D532" i="24" s="1"/>
  <c r="E111" i="2"/>
  <c r="F111" i="2" s="1"/>
  <c r="D109" i="24" s="1"/>
  <c r="E433" i="2"/>
  <c r="F433" i="2" s="1"/>
  <c r="D431" i="24" s="1"/>
  <c r="E429" i="49" s="1"/>
  <c r="E546" i="2"/>
  <c r="F546" i="2" s="1"/>
  <c r="D544" i="24" s="1"/>
  <c r="E411" i="2"/>
  <c r="F411" i="2" s="1"/>
  <c r="D409" i="24" s="1"/>
  <c r="E263" i="2"/>
  <c r="F263" i="2" s="1"/>
  <c r="D261" i="24" s="1"/>
  <c r="E187" i="2"/>
  <c r="F187" i="2" s="1"/>
  <c r="D185" i="24" s="1"/>
  <c r="E265" i="2"/>
  <c r="F265" i="2" s="1"/>
  <c r="D263" i="24" s="1"/>
  <c r="E611" i="2"/>
  <c r="F611" i="2" s="1"/>
  <c r="D609" i="24" s="1"/>
  <c r="E55" i="2"/>
  <c r="F55" i="2" s="1"/>
  <c r="D53" i="24" s="1"/>
  <c r="E415" i="2"/>
  <c r="F415" i="2" s="1"/>
  <c r="D413" i="24" s="1"/>
  <c r="E288" i="2"/>
  <c r="F288" i="2" s="1"/>
  <c r="D286" i="24" s="1"/>
  <c r="E324" i="2"/>
  <c r="F324" i="2" s="1"/>
  <c r="D322" i="24" s="1"/>
  <c r="E365" i="2"/>
  <c r="F365" i="2" s="1"/>
  <c r="D363" i="24" s="1"/>
  <c r="E468" i="2"/>
  <c r="F468" i="2" s="1"/>
  <c r="D466" i="24" s="1"/>
  <c r="E438" i="2"/>
  <c r="F438" i="2" s="1"/>
  <c r="D436" i="24" s="1"/>
  <c r="E329" i="2"/>
  <c r="F329" i="2" s="1"/>
  <c r="D327" i="24" s="1"/>
  <c r="E25" i="2"/>
  <c r="F25" i="2" s="1"/>
  <c r="D23" i="24" s="1"/>
  <c r="E424" i="2"/>
  <c r="F424" i="2" s="1"/>
  <c r="D422" i="24" s="1"/>
  <c r="E373" i="2"/>
  <c r="F373" i="2" s="1"/>
  <c r="D371" i="24" s="1"/>
  <c r="E620" i="2"/>
  <c r="F620" i="2" s="1"/>
  <c r="D618" i="24" s="1"/>
  <c r="E510" i="2"/>
  <c r="F510" i="2" s="1"/>
  <c r="D508" i="24" s="1"/>
  <c r="E417" i="2"/>
  <c r="F417" i="2" s="1"/>
  <c r="D415" i="24" s="1"/>
  <c r="E10" i="2"/>
  <c r="F10" i="2" s="1"/>
  <c r="D8" i="24" s="1"/>
  <c r="E360" i="2"/>
  <c r="F360" i="2" s="1"/>
  <c r="D358" i="24" s="1"/>
  <c r="E231" i="2"/>
  <c r="F231" i="2" s="1"/>
  <c r="D229" i="24" s="1"/>
  <c r="E319" i="2"/>
  <c r="F319" i="2" s="1"/>
  <c r="D317" i="24" s="1"/>
  <c r="E81" i="2"/>
  <c r="F81" i="2" s="1"/>
  <c r="D79" i="24" s="1"/>
  <c r="E114" i="2"/>
  <c r="F114" i="2" s="1"/>
  <c r="D112" i="24" s="1"/>
  <c r="E131" i="2"/>
  <c r="F131" i="2" s="1"/>
  <c r="D129" i="24" s="1"/>
  <c r="E48" i="2"/>
  <c r="F48" i="2" s="1"/>
  <c r="D46" i="24" s="1"/>
  <c r="E560" i="2"/>
  <c r="F560" i="2" s="1"/>
  <c r="D558" i="24" s="1"/>
  <c r="E125" i="2"/>
  <c r="F125" i="2" s="1"/>
  <c r="D123" i="24" s="1"/>
  <c r="E637" i="2"/>
  <c r="F637" i="2" s="1"/>
  <c r="D635" i="24" s="1"/>
  <c r="E198" i="2"/>
  <c r="F198" i="2" s="1"/>
  <c r="D196" i="24" s="1"/>
  <c r="D195" i="45" s="1"/>
  <c r="E195" i="45" s="1"/>
  <c r="F195" i="45" s="1"/>
  <c r="E267" i="2"/>
  <c r="F267" i="2" s="1"/>
  <c r="D265" i="24" s="1"/>
  <c r="E90" i="2"/>
  <c r="F90" i="2" s="1"/>
  <c r="D88" i="24" s="1"/>
  <c r="E266" i="2"/>
  <c r="F266" i="2" s="1"/>
  <c r="D264" i="24" s="1"/>
  <c r="E583" i="2"/>
  <c r="F583" i="2" s="1"/>
  <c r="D581" i="24" s="1"/>
  <c r="E456" i="2"/>
  <c r="F456" i="2" s="1"/>
  <c r="D454" i="24" s="1"/>
  <c r="D453" i="45" s="1"/>
  <c r="E453" i="45" s="1"/>
  <c r="F453" i="45" s="1"/>
  <c r="E21" i="2"/>
  <c r="F21" i="2" s="1"/>
  <c r="D19" i="24" s="1"/>
  <c r="E533" i="2"/>
  <c r="F533" i="2" s="1"/>
  <c r="D531" i="24" s="1"/>
  <c r="E94" i="2"/>
  <c r="F94" i="2" s="1"/>
  <c r="D92" i="24" s="1"/>
  <c r="E606" i="2"/>
  <c r="F606" i="2" s="1"/>
  <c r="D604" i="24" s="1"/>
  <c r="E233" i="2"/>
  <c r="F233" i="2" s="1"/>
  <c r="D231" i="24" s="1"/>
  <c r="E345" i="2"/>
  <c r="F345" i="2" s="1"/>
  <c r="D343" i="24" s="1"/>
  <c r="E527" i="2"/>
  <c r="F527" i="2" s="1"/>
  <c r="D525" i="24" s="1"/>
  <c r="E400" i="2"/>
  <c r="F400" i="2" s="1"/>
  <c r="D398" i="24" s="1"/>
  <c r="E548" i="2"/>
  <c r="F548" i="2" s="1"/>
  <c r="D546" i="24" s="1"/>
  <c r="E477" i="2"/>
  <c r="F477" i="2" s="1"/>
  <c r="D475" i="24" s="1"/>
  <c r="E38" i="2"/>
  <c r="F38" i="2" s="1"/>
  <c r="D36" i="24" s="1"/>
  <c r="E550" i="2"/>
  <c r="F550" i="2" s="1"/>
  <c r="D548" i="24" s="1"/>
  <c r="E343" i="2"/>
  <c r="F343" i="2" s="1"/>
  <c r="D341" i="24" s="1"/>
  <c r="E514" i="2"/>
  <c r="F514" i="2" s="1"/>
  <c r="D512" i="24" s="1"/>
  <c r="E471" i="2"/>
  <c r="F471" i="2" s="1"/>
  <c r="D469" i="24" s="1"/>
  <c r="E344" i="2"/>
  <c r="F344" i="2" s="1"/>
  <c r="D342" i="24" s="1"/>
  <c r="E436" i="2"/>
  <c r="F436" i="2" s="1"/>
  <c r="D434" i="24" s="1"/>
  <c r="E421" i="2"/>
  <c r="F421" i="2" s="1"/>
  <c r="D419" i="24" s="1"/>
  <c r="E588" i="2"/>
  <c r="F588" i="2" s="1"/>
  <c r="D586" i="24" s="1"/>
  <c r="D585" i="45" s="1"/>
  <c r="E585" i="45" s="1"/>
  <c r="F585" i="45" s="1"/>
  <c r="E494" i="2"/>
  <c r="F494" i="2" s="1"/>
  <c r="D492" i="24" s="1"/>
  <c r="E43" i="2"/>
  <c r="F43" i="2" s="1"/>
  <c r="D41" i="24" s="1"/>
  <c r="E247" i="2"/>
  <c r="F247" i="2" s="1"/>
  <c r="D245" i="24" s="1"/>
  <c r="E71" i="2"/>
  <c r="F71" i="2" s="1"/>
  <c r="D69" i="24" s="1"/>
  <c r="E217" i="2"/>
  <c r="F217" i="2" s="1"/>
  <c r="D215" i="24" s="1"/>
  <c r="E320" i="2"/>
  <c r="F320" i="2" s="1"/>
  <c r="D318" i="24" s="1"/>
  <c r="E167" i="2"/>
  <c r="F167" i="2" s="1"/>
  <c r="D165" i="24" s="1"/>
  <c r="E130" i="2"/>
  <c r="F130" i="2" s="1"/>
  <c r="D128" i="24" s="1"/>
  <c r="E126" i="49" s="1"/>
  <c r="E184" i="2"/>
  <c r="F184" i="2" s="1"/>
  <c r="D182" i="24" s="1"/>
  <c r="E116" i="2"/>
  <c r="F116" i="2" s="1"/>
  <c r="D114" i="24" s="1"/>
  <c r="E261" i="2"/>
  <c r="F261" i="2" s="1"/>
  <c r="D259" i="24" s="1"/>
  <c r="E268" i="2"/>
  <c r="F268" i="2" s="1"/>
  <c r="D266" i="24" s="1"/>
  <c r="E334" i="2"/>
  <c r="F334" i="2" s="1"/>
  <c r="D332" i="24" s="1"/>
  <c r="E522" i="2"/>
  <c r="F522" i="2" s="1"/>
  <c r="D520" i="24" s="1"/>
  <c r="E619" i="2"/>
  <c r="F619" i="2" s="1"/>
  <c r="D617" i="24" s="1"/>
  <c r="E511" i="2"/>
  <c r="F511" i="2" s="1"/>
  <c r="D509" i="24" s="1"/>
  <c r="E141" i="2"/>
  <c r="F141" i="2" s="1"/>
  <c r="D139" i="24" s="1"/>
  <c r="E156" i="2"/>
  <c r="F156" i="2" s="1"/>
  <c r="D154" i="24" s="1"/>
  <c r="E386" i="2"/>
  <c r="F386" i="2" s="1"/>
  <c r="D384" i="24" s="1"/>
  <c r="E241" i="2"/>
  <c r="F241" i="2" s="1"/>
  <c r="D239" i="24" s="1"/>
  <c r="E22" i="2"/>
  <c r="F22" i="2" s="1"/>
  <c r="D20" i="24" s="1"/>
  <c r="E598" i="2"/>
  <c r="F598" i="2" s="1"/>
  <c r="D596" i="24" s="1"/>
  <c r="E239" i="2"/>
  <c r="F239" i="2" s="1"/>
  <c r="D237" i="24" s="1"/>
  <c r="E346" i="2"/>
  <c r="F346" i="2" s="1"/>
  <c r="D344" i="24" s="1"/>
  <c r="E199" i="2"/>
  <c r="F199" i="2" s="1"/>
  <c r="D197" i="24" s="1"/>
  <c r="E155" i="2"/>
  <c r="F155" i="2" s="1"/>
  <c r="D153" i="24" s="1"/>
  <c r="E201" i="2"/>
  <c r="F201" i="2" s="1"/>
  <c r="D199" i="24" s="1"/>
  <c r="E395" i="2"/>
  <c r="F395" i="2" s="1"/>
  <c r="D393" i="24" s="1"/>
  <c r="E186" i="2"/>
  <c r="F186" i="2" s="1"/>
  <c r="D184" i="24" s="1"/>
  <c r="E409" i="2"/>
  <c r="F409" i="2" s="1"/>
  <c r="D407" i="24" s="1"/>
  <c r="E601" i="2"/>
  <c r="F601" i="2" s="1"/>
  <c r="D599" i="24" s="1"/>
  <c r="E479" i="2"/>
  <c r="F479" i="2" s="1"/>
  <c r="D477" i="24" s="1"/>
  <c r="E352" i="2"/>
  <c r="F352" i="2" s="1"/>
  <c r="D350" i="24" s="1"/>
  <c r="E452" i="2"/>
  <c r="F452" i="2" s="1"/>
  <c r="D450" i="24" s="1"/>
  <c r="E429" i="2"/>
  <c r="F429" i="2" s="1"/>
  <c r="D427" i="24" s="1"/>
  <c r="E604" i="2"/>
  <c r="F604" i="2" s="1"/>
  <c r="D602" i="24" s="1"/>
  <c r="E502" i="2"/>
  <c r="F502" i="2" s="1"/>
  <c r="D500" i="24" s="1"/>
  <c r="E91" i="2"/>
  <c r="F91" i="2" s="1"/>
  <c r="D89" i="24" s="1"/>
  <c r="E539" i="2"/>
  <c r="F539" i="2" s="1"/>
  <c r="D537" i="24" s="1"/>
  <c r="E552" i="2"/>
  <c r="F552" i="2" s="1"/>
  <c r="D550" i="24" s="1"/>
  <c r="E437" i="2"/>
  <c r="F437" i="2" s="1"/>
  <c r="D435" i="24" s="1"/>
  <c r="E62" i="2"/>
  <c r="F62" i="2" s="1"/>
  <c r="D60" i="24" s="1"/>
  <c r="E574" i="2"/>
  <c r="F574" i="2" s="1"/>
  <c r="D572" i="24" s="1"/>
  <c r="E193" i="2"/>
  <c r="F193" i="2" s="1"/>
  <c r="D191" i="24" s="1"/>
  <c r="E115" i="2"/>
  <c r="F115" i="2" s="1"/>
  <c r="D113" i="24" s="1"/>
  <c r="E488" i="2"/>
  <c r="F488" i="2" s="1"/>
  <c r="D486" i="24" s="1"/>
  <c r="E185" i="2"/>
  <c r="F185" i="2" s="1"/>
  <c r="D183" i="24" s="1"/>
  <c r="E459" i="2"/>
  <c r="F459" i="2" s="1"/>
  <c r="D457" i="24" s="1"/>
  <c r="D456" i="45" s="1"/>
  <c r="E456" i="45" s="1"/>
  <c r="F456" i="45" s="1"/>
  <c r="E209" i="2"/>
  <c r="F209" i="2" s="1"/>
  <c r="D207" i="24" s="1"/>
  <c r="E242" i="2"/>
  <c r="F242" i="2" s="1"/>
  <c r="D240" i="24" s="1"/>
  <c r="E259" i="2"/>
  <c r="F259" i="2" s="1"/>
  <c r="D257" i="24" s="1"/>
  <c r="E112" i="2"/>
  <c r="F112" i="2" s="1"/>
  <c r="D110" i="24" s="1"/>
  <c r="E624" i="2"/>
  <c r="F624" i="2" s="1"/>
  <c r="D622" i="24" s="1"/>
  <c r="E189" i="2"/>
  <c r="F189" i="2" s="1"/>
  <c r="D187" i="24" s="1"/>
  <c r="E124" i="2"/>
  <c r="F124" i="2" s="1"/>
  <c r="D122" i="24" s="1"/>
  <c r="E262" i="2"/>
  <c r="F262" i="2" s="1"/>
  <c r="D260" i="24" s="1"/>
  <c r="E609" i="2"/>
  <c r="F609" i="2" s="1"/>
  <c r="D607" i="24" s="1"/>
  <c r="E34" i="2"/>
  <c r="F34" i="2" s="1"/>
  <c r="D32" i="24" s="1"/>
  <c r="E51" i="2"/>
  <c r="F51" i="2" s="1"/>
  <c r="D49" i="24" s="1"/>
  <c r="E8" i="2"/>
  <c r="F8" i="2" s="1"/>
  <c r="D6" i="24" s="1"/>
  <c r="E520" i="2"/>
  <c r="F520" i="2" s="1"/>
  <c r="D518" i="24" s="1"/>
  <c r="E85" i="2"/>
  <c r="F85" i="2" s="1"/>
  <c r="D83" i="24" s="1"/>
  <c r="E597" i="2"/>
  <c r="F597" i="2" s="1"/>
  <c r="D595" i="24" s="1"/>
  <c r="E158" i="2"/>
  <c r="F158" i="2" s="1"/>
  <c r="D156" i="24" s="1"/>
  <c r="E299" i="2"/>
  <c r="F299" i="2" s="1"/>
  <c r="D297" i="24" s="1"/>
  <c r="E154" i="2"/>
  <c r="F154" i="2" s="1"/>
  <c r="D152" i="24" s="1"/>
  <c r="E330" i="2"/>
  <c r="F330" i="2" s="1"/>
  <c r="D328" i="24" s="1"/>
  <c r="E591" i="2"/>
  <c r="F591" i="2" s="1"/>
  <c r="D589" i="24" s="1"/>
  <c r="E464" i="2"/>
  <c r="F464" i="2" s="1"/>
  <c r="D462" i="24" s="1"/>
  <c r="E29" i="2"/>
  <c r="F29" i="2" s="1"/>
  <c r="D27" i="24" s="1"/>
  <c r="E541" i="2"/>
  <c r="F541" i="2" s="1"/>
  <c r="D539" i="24" s="1"/>
  <c r="E102" i="2"/>
  <c r="F102" i="2" s="1"/>
  <c r="D100" i="24" s="1"/>
  <c r="E614" i="2"/>
  <c r="F614" i="2" s="1"/>
  <c r="D612" i="24" s="1"/>
  <c r="E297" i="2"/>
  <c r="F297" i="2" s="1"/>
  <c r="D295" i="24" s="1"/>
  <c r="E410" i="2"/>
  <c r="F410" i="2" s="1"/>
  <c r="D408" i="24" s="1"/>
  <c r="E535" i="2"/>
  <c r="F535" i="2" s="1"/>
  <c r="D533" i="24" s="1"/>
  <c r="E408" i="2"/>
  <c r="F408" i="2" s="1"/>
  <c r="D406" i="24" s="1"/>
  <c r="E564" i="2"/>
  <c r="F564" i="2" s="1"/>
  <c r="D562" i="24" s="1"/>
  <c r="E485" i="2"/>
  <c r="F485" i="2" s="1"/>
  <c r="D483" i="24" s="1"/>
  <c r="E46" i="2"/>
  <c r="F46" i="2" s="1"/>
  <c r="D44" i="24" s="1"/>
  <c r="E558" i="2"/>
  <c r="F558" i="2" s="1"/>
  <c r="D556" i="24" s="1"/>
  <c r="E79" i="2"/>
  <c r="F79" i="2" s="1"/>
  <c r="D77" i="24" s="1"/>
  <c r="E19" i="2"/>
  <c r="F19" i="2" s="1"/>
  <c r="D17" i="24" s="1"/>
  <c r="E434" i="2"/>
  <c r="F434" i="2" s="1"/>
  <c r="D432" i="24" s="1"/>
  <c r="E35" i="2"/>
  <c r="F35" i="2" s="1"/>
  <c r="D33" i="24" s="1"/>
  <c r="E384" i="2"/>
  <c r="F384" i="2" s="1"/>
  <c r="D382" i="24" s="1"/>
  <c r="E121" i="2"/>
  <c r="F121" i="2" s="1"/>
  <c r="D119" i="24" s="1"/>
  <c r="E153" i="2"/>
  <c r="F153" i="2" s="1"/>
  <c r="D151" i="24" s="1"/>
  <c r="E248" i="2"/>
  <c r="F248" i="2" s="1"/>
  <c r="D246" i="24" s="1"/>
  <c r="E244" i="2"/>
  <c r="F244" i="2" s="1"/>
  <c r="D242" i="24" s="1"/>
  <c r="E325" i="2"/>
  <c r="F325" i="2" s="1"/>
  <c r="D323" i="24" s="1"/>
  <c r="E396" i="2"/>
  <c r="F396" i="2" s="1"/>
  <c r="D394" i="24" s="1"/>
  <c r="E398" i="2"/>
  <c r="F398" i="2" s="1"/>
  <c r="D396" i="24" s="1"/>
  <c r="E353" i="2"/>
  <c r="F353" i="2" s="1"/>
  <c r="D351" i="24" s="1"/>
  <c r="E563" i="2"/>
  <c r="F563" i="2" s="1"/>
  <c r="D561" i="24" s="1"/>
  <c r="E128" i="2"/>
  <c r="F128" i="2" s="1"/>
  <c r="D126" i="24" s="1"/>
  <c r="E269" i="2"/>
  <c r="F269" i="2" s="1"/>
  <c r="D267" i="24" s="1"/>
  <c r="E470" i="2"/>
  <c r="F470" i="2" s="1"/>
  <c r="D468" i="24" s="1"/>
  <c r="E138" i="2"/>
  <c r="F138" i="2" s="1"/>
  <c r="D136" i="24" s="1"/>
  <c r="E151" i="2"/>
  <c r="F151" i="2" s="1"/>
  <c r="D149" i="24" s="1"/>
  <c r="E86" i="2"/>
  <c r="F86" i="2" s="1"/>
  <c r="D84" i="24" s="1"/>
  <c r="E450" i="2"/>
  <c r="F450" i="2" s="1"/>
  <c r="D448" i="24" s="1"/>
  <c r="E367" i="2"/>
  <c r="F367" i="2" s="1"/>
  <c r="D365" i="24" s="1"/>
  <c r="E123" i="2"/>
  <c r="F123" i="2" s="1"/>
  <c r="D121" i="24" s="1"/>
  <c r="E137" i="2"/>
  <c r="F137" i="2" s="1"/>
  <c r="D135" i="24" s="1"/>
  <c r="E363" i="2"/>
  <c r="F363" i="2" s="1"/>
  <c r="D361" i="24" s="1"/>
  <c r="E122" i="2"/>
  <c r="F122" i="2" s="1"/>
  <c r="D120" i="24" s="1"/>
  <c r="E31" i="2"/>
  <c r="F31" i="2" s="1"/>
  <c r="D29" i="24" s="1"/>
  <c r="E59" i="2"/>
  <c r="F59" i="2" s="1"/>
  <c r="D57" i="24" s="1"/>
  <c r="E361" i="2"/>
  <c r="F361" i="2" s="1"/>
  <c r="D359" i="24" s="1"/>
  <c r="E538" i="2"/>
  <c r="F538" i="2" s="1"/>
  <c r="D536" i="24" s="1"/>
  <c r="E543" i="2"/>
  <c r="F543" i="2" s="1"/>
  <c r="D541" i="24" s="1"/>
  <c r="E416" i="2"/>
  <c r="F416" i="2" s="1"/>
  <c r="D414" i="24" s="1"/>
  <c r="E580" i="2"/>
  <c r="F580" i="2" s="1"/>
  <c r="D578" i="24" s="1"/>
  <c r="E493" i="2"/>
  <c r="F493" i="2" s="1"/>
  <c r="D491" i="24" s="1"/>
  <c r="E54" i="2"/>
  <c r="F54" i="2" s="1"/>
  <c r="D52" i="24" s="1"/>
  <c r="E566" i="2"/>
  <c r="F566" i="2" s="1"/>
  <c r="D564" i="24" s="1"/>
  <c r="E65" i="2"/>
  <c r="F65" i="2" s="1"/>
  <c r="D63" i="24" s="1"/>
  <c r="E243" i="2"/>
  <c r="F243" i="2" s="1"/>
  <c r="D241" i="24" s="1"/>
  <c r="E84" i="2"/>
  <c r="F84" i="2" s="1"/>
  <c r="D82" i="24" s="1"/>
  <c r="E501" i="2"/>
  <c r="F501" i="2" s="1"/>
  <c r="D499" i="24" s="1"/>
  <c r="E126" i="2"/>
  <c r="F126" i="2" s="1"/>
  <c r="D124" i="24" s="1"/>
  <c r="E638" i="2"/>
  <c r="F638" i="2" s="1"/>
  <c r="D636" i="24" s="1"/>
  <c r="E465" i="2"/>
  <c r="F465" i="2" s="1"/>
  <c r="D463" i="24" s="1"/>
  <c r="E371" i="2"/>
  <c r="F371" i="2" s="1"/>
  <c r="D369" i="24" s="1"/>
  <c r="E616" i="2"/>
  <c r="F616" i="2" s="1"/>
  <c r="D614" i="24" s="1"/>
  <c r="E106" i="2"/>
  <c r="F106" i="2" s="1"/>
  <c r="D104" i="24" s="1"/>
  <c r="E633" i="2"/>
  <c r="F633" i="2" s="1"/>
  <c r="D631" i="24" s="1"/>
  <c r="E337" i="2"/>
  <c r="F337" i="2" s="1"/>
  <c r="D335" i="24" s="1"/>
  <c r="E370" i="2"/>
  <c r="F370" i="2" s="1"/>
  <c r="D368" i="24" s="1"/>
  <c r="E387" i="2"/>
  <c r="F387" i="2" s="1"/>
  <c r="D385" i="24" s="1"/>
  <c r="E176" i="2"/>
  <c r="F176" i="2" s="1"/>
  <c r="D174" i="24" s="1"/>
  <c r="E100" i="2"/>
  <c r="F100" i="2" s="1"/>
  <c r="D98" i="24" s="1"/>
  <c r="E253" i="2"/>
  <c r="F253" i="2" s="1"/>
  <c r="D251" i="24" s="1"/>
  <c r="E252" i="2"/>
  <c r="F252" i="2" s="1"/>
  <c r="D250" i="24" s="1"/>
  <c r="E326" i="2"/>
  <c r="F326" i="2" s="1"/>
  <c r="D324" i="24" s="1"/>
  <c r="E322" i="49" s="1"/>
  <c r="E129" i="2"/>
  <c r="F129" i="2" s="1"/>
  <c r="D127" i="24" s="1"/>
  <c r="E162" i="2"/>
  <c r="F162" i="2" s="1"/>
  <c r="D160" i="24" s="1"/>
  <c r="E179" i="2"/>
  <c r="F179" i="2" s="1"/>
  <c r="D177" i="24" s="1"/>
  <c r="E72" i="2"/>
  <c r="F72" i="2" s="1"/>
  <c r="D70" i="24" s="1"/>
  <c r="E584" i="2"/>
  <c r="F584" i="2" s="1"/>
  <c r="D582" i="24" s="1"/>
  <c r="E149" i="2"/>
  <c r="F149" i="2" s="1"/>
  <c r="D147" i="24" s="1"/>
  <c r="E44" i="2"/>
  <c r="F44" i="2" s="1"/>
  <c r="D42" i="24" s="1"/>
  <c r="E222" i="2"/>
  <c r="F222" i="2" s="1"/>
  <c r="D220" i="24" s="1"/>
  <c r="E17" i="2"/>
  <c r="F17" i="2" s="1"/>
  <c r="D15" i="24" s="1"/>
  <c r="E50" i="2"/>
  <c r="F50" i="2" s="1"/>
  <c r="D48" i="24" s="1"/>
  <c r="E67" i="2"/>
  <c r="F67" i="2" s="1"/>
  <c r="D65" i="24" s="1"/>
  <c r="E16" i="2"/>
  <c r="F16" i="2" s="1"/>
  <c r="D14" i="24" s="1"/>
  <c r="E528" i="2"/>
  <c r="F528" i="2" s="1"/>
  <c r="D526" i="24" s="1"/>
  <c r="E93" i="2"/>
  <c r="F93" i="2" s="1"/>
  <c r="D91" i="24" s="1"/>
  <c r="E605" i="2"/>
  <c r="F605" i="2" s="1"/>
  <c r="D603" i="24" s="1"/>
  <c r="E166" i="2"/>
  <c r="F166" i="2" s="1"/>
  <c r="D164" i="24" s="1"/>
  <c r="E331" i="2"/>
  <c r="F331" i="2" s="1"/>
  <c r="D329" i="24" s="1"/>
  <c r="E234" i="2"/>
  <c r="F234" i="2" s="1"/>
  <c r="D232" i="24" s="1"/>
  <c r="E394" i="2"/>
  <c r="F394" i="2" s="1"/>
  <c r="D392" i="24" s="1"/>
  <c r="E599" i="2"/>
  <c r="F599" i="2" s="1"/>
  <c r="D597" i="24" s="1"/>
  <c r="E472" i="2"/>
  <c r="F472" i="2" s="1"/>
  <c r="D470" i="24" s="1"/>
  <c r="E37" i="2"/>
  <c r="F37" i="2" s="1"/>
  <c r="D35" i="24" s="1"/>
  <c r="E549" i="2"/>
  <c r="F549" i="2" s="1"/>
  <c r="D547" i="24" s="1"/>
  <c r="E110" i="2"/>
  <c r="F110" i="2" s="1"/>
  <c r="D108" i="24" s="1"/>
  <c r="E622" i="2"/>
  <c r="F622" i="2" s="1"/>
  <c r="D620" i="24" s="1"/>
  <c r="E474" i="2"/>
  <c r="F474" i="2" s="1"/>
  <c r="D472" i="24" s="1"/>
  <c r="E503" i="2"/>
  <c r="F503" i="2" s="1"/>
  <c r="D501" i="24" s="1"/>
  <c r="E369" i="2"/>
  <c r="F369" i="2" s="1"/>
  <c r="D367" i="24" s="1"/>
  <c r="E426" i="2"/>
  <c r="F426" i="2" s="1"/>
  <c r="D424" i="24" s="1"/>
  <c r="E640" i="2"/>
  <c r="F640" i="2" s="1"/>
  <c r="D638" i="24" s="1"/>
  <c r="E585" i="2"/>
  <c r="F585" i="2" s="1"/>
  <c r="D583" i="24" s="1"/>
  <c r="E403" i="2"/>
  <c r="F403" i="2" s="1"/>
  <c r="D401" i="24" s="1"/>
  <c r="E376" i="2"/>
  <c r="F376" i="2" s="1"/>
  <c r="D374" i="24" s="1"/>
  <c r="E508" i="2"/>
  <c r="F508" i="2" s="1"/>
  <c r="D506" i="24" s="1"/>
  <c r="E453" i="2"/>
  <c r="F453" i="2" s="1"/>
  <c r="D451" i="24" s="1"/>
  <c r="E14" i="2"/>
  <c r="F14" i="2" s="1"/>
  <c r="D12" i="24" s="1"/>
  <c r="E526" i="2"/>
  <c r="F526" i="2" s="1"/>
  <c r="D524" i="24" s="1"/>
  <c r="E553" i="2"/>
  <c r="F553" i="2" s="1"/>
  <c r="D551" i="24" s="1"/>
  <c r="E26" i="2"/>
  <c r="F26" i="2" s="1"/>
  <c r="D24" i="24" s="1"/>
  <c r="E448" i="2"/>
  <c r="F448" i="2" s="1"/>
  <c r="D446" i="24" s="1"/>
  <c r="E397" i="2"/>
  <c r="F397" i="2" s="1"/>
  <c r="D395" i="24" s="1"/>
  <c r="E499" i="2"/>
  <c r="F499" i="2" s="1"/>
  <c r="D497" i="24" s="1"/>
  <c r="E218" i="2"/>
  <c r="F218" i="2" s="1"/>
  <c r="D216" i="24" s="1"/>
  <c r="E311" i="2"/>
  <c r="F311" i="2" s="1"/>
  <c r="D309" i="24" s="1"/>
  <c r="E214" i="2"/>
  <c r="F214" i="2" s="1"/>
  <c r="D212" i="24" s="1"/>
  <c r="E282" i="2"/>
  <c r="F282" i="2" s="1"/>
  <c r="D280" i="24" s="1"/>
  <c r="E135" i="2"/>
  <c r="F135" i="2" s="1"/>
  <c r="D133" i="24" s="1"/>
  <c r="E627" i="2"/>
  <c r="F627" i="2" s="1"/>
  <c r="D625" i="24" s="1"/>
  <c r="E603" i="2"/>
  <c r="F603" i="2" s="1"/>
  <c r="D601" i="24" s="1"/>
  <c r="E143" i="2"/>
  <c r="F143" i="2" s="1"/>
  <c r="D141" i="24" s="1"/>
  <c r="E103" i="2"/>
  <c r="F103" i="2" s="1"/>
  <c r="D101" i="24" s="1"/>
  <c r="E287" i="2"/>
  <c r="F287" i="2" s="1"/>
  <c r="D285" i="24" s="1"/>
  <c r="E49" i="2"/>
  <c r="F49" i="2" s="1"/>
  <c r="D47" i="24" s="1"/>
  <c r="E82" i="2"/>
  <c r="F82" i="2" s="1"/>
  <c r="D80" i="24" s="1"/>
  <c r="E99" i="2"/>
  <c r="F99" i="2" s="1"/>
  <c r="D97" i="24" s="1"/>
  <c r="E32" i="2"/>
  <c r="F32" i="2" s="1"/>
  <c r="D30" i="24" s="1"/>
  <c r="E544" i="2"/>
  <c r="F544" i="2" s="1"/>
  <c r="D542" i="24" s="1"/>
  <c r="E109" i="2"/>
  <c r="F109" i="2" s="1"/>
  <c r="D107" i="24" s="1"/>
  <c r="E621" i="2"/>
  <c r="F621" i="2" s="1"/>
  <c r="D619" i="24" s="1"/>
  <c r="E182" i="2"/>
  <c r="F182" i="2" s="1"/>
  <c r="D180" i="24" s="1"/>
  <c r="E203" i="2"/>
  <c r="F203" i="2" s="1"/>
  <c r="D201" i="24" s="1"/>
  <c r="E634" i="2"/>
  <c r="F634" i="2" s="1"/>
  <c r="D632" i="24" s="1"/>
  <c r="E487" i="2"/>
  <c r="F487" i="2" s="1"/>
  <c r="D485" i="24" s="1"/>
  <c r="E596" i="2"/>
  <c r="F596" i="2" s="1"/>
  <c r="D594" i="24" s="1"/>
  <c r="E629" i="2"/>
  <c r="F629" i="2" s="1"/>
  <c r="D627" i="24" s="1"/>
  <c r="E254" i="2"/>
  <c r="F254" i="2" s="1"/>
  <c r="D252" i="24" s="1"/>
  <c r="E175" i="2"/>
  <c r="F175" i="2" s="1"/>
  <c r="D173" i="24" s="1"/>
  <c r="E378" i="2"/>
  <c r="F378" i="2" s="1"/>
  <c r="D376" i="24" s="1"/>
  <c r="E551" i="2"/>
  <c r="F551" i="2" s="1"/>
  <c r="D549" i="24" s="1"/>
  <c r="E476" i="2"/>
  <c r="F476" i="2" s="1"/>
  <c r="D474" i="24" s="1"/>
  <c r="E235" i="2"/>
  <c r="F235" i="2" s="1"/>
  <c r="D233" i="24" s="1"/>
  <c r="E393" i="2"/>
  <c r="F393" i="2" s="1"/>
  <c r="D391" i="24" s="1"/>
  <c r="E23" i="2"/>
  <c r="F23" i="2" s="1"/>
  <c r="D21" i="24" s="1"/>
  <c r="E183" i="2"/>
  <c r="F183" i="2" s="1"/>
  <c r="D181" i="24" s="1"/>
  <c r="E431" i="2"/>
  <c r="F431" i="2" s="1"/>
  <c r="D429" i="24" s="1"/>
  <c r="E304" i="2"/>
  <c r="F304" i="2" s="1"/>
  <c r="D302" i="24" s="1"/>
  <c r="E356" i="2"/>
  <c r="F356" i="2" s="1"/>
  <c r="D354" i="24" s="1"/>
  <c r="E381" i="2"/>
  <c r="F381" i="2" s="1"/>
  <c r="D379" i="24" s="1"/>
  <c r="E500" i="2"/>
  <c r="F500" i="2" s="1"/>
  <c r="D498" i="24" s="1"/>
  <c r="E454" i="2"/>
  <c r="F454" i="2" s="1"/>
  <c r="D452" i="24" s="1"/>
  <c r="D451" i="45" s="1"/>
  <c r="E451" i="45" s="1"/>
  <c r="F451" i="45" s="1"/>
  <c r="E385" i="2"/>
  <c r="F385" i="2" s="1"/>
  <c r="D383" i="24" s="1"/>
  <c r="E425" i="2"/>
  <c r="F425" i="2" s="1"/>
  <c r="D423" i="24" s="1"/>
  <c r="E449" i="2"/>
  <c r="F449" i="2" s="1"/>
  <c r="D447" i="24" s="1"/>
  <c r="E200" i="2"/>
  <c r="F200" i="2" s="1"/>
  <c r="D198" i="24" s="1"/>
  <c r="E148" i="2"/>
  <c r="F148" i="2" s="1"/>
  <c r="D146" i="24" s="1"/>
  <c r="E277" i="2"/>
  <c r="F277" i="2" s="1"/>
  <c r="D275" i="24" s="1"/>
  <c r="E300" i="2"/>
  <c r="F300" i="2" s="1"/>
  <c r="D298" i="24" s="1"/>
  <c r="E350" i="2"/>
  <c r="F350" i="2" s="1"/>
  <c r="D348" i="24" s="1"/>
  <c r="D347" i="45" s="1"/>
  <c r="E347" i="45" s="1"/>
  <c r="F347" i="45" s="1"/>
  <c r="E273" i="2"/>
  <c r="F273" i="2" s="1"/>
  <c r="D271" i="24" s="1"/>
  <c r="E306" i="2"/>
  <c r="F306" i="2" s="1"/>
  <c r="D304" i="24" s="1"/>
  <c r="E323" i="2"/>
  <c r="F323" i="2" s="1"/>
  <c r="D321" i="24" s="1"/>
  <c r="E144" i="2"/>
  <c r="F144" i="2" s="1"/>
  <c r="D142" i="24" s="1"/>
  <c r="E36" i="2"/>
  <c r="F36" i="2" s="1"/>
  <c r="D34" i="24" s="1"/>
  <c r="E221" i="2"/>
  <c r="F221" i="2" s="1"/>
  <c r="D219" i="24" s="1"/>
  <c r="E188" i="2"/>
  <c r="F188" i="2" s="1"/>
  <c r="D186" i="24" s="1"/>
  <c r="E294" i="2"/>
  <c r="F294" i="2" s="1"/>
  <c r="D292" i="24" s="1"/>
  <c r="E161" i="2"/>
  <c r="F161" i="2" s="1"/>
  <c r="D159" i="24" s="1"/>
  <c r="E194" i="2"/>
  <c r="F194" i="2" s="1"/>
  <c r="D192" i="24" s="1"/>
  <c r="E211" i="2"/>
  <c r="F211" i="2" s="1"/>
  <c r="D209" i="24" s="1"/>
  <c r="E88" i="2"/>
  <c r="F88" i="2" s="1"/>
  <c r="D86" i="24" s="1"/>
  <c r="E600" i="2"/>
  <c r="F600" i="2" s="1"/>
  <c r="D598" i="24" s="1"/>
  <c r="E165" i="2"/>
  <c r="F165" i="2" s="1"/>
  <c r="D163" i="24" s="1"/>
  <c r="E76" i="2"/>
  <c r="F76" i="2" s="1"/>
  <c r="D74" i="24" s="1"/>
  <c r="E238" i="2"/>
  <c r="F238" i="2" s="1"/>
  <c r="D236" i="24" s="1"/>
  <c r="D235" i="45" s="1"/>
  <c r="E235" i="45" s="1"/>
  <c r="F235" i="45" s="1"/>
  <c r="E366" i="2"/>
  <c r="F366" i="2" s="1"/>
  <c r="D364" i="24" s="1"/>
  <c r="E293" i="2"/>
  <c r="F293" i="2" s="1"/>
  <c r="D291" i="24" s="1"/>
  <c r="E216" i="2"/>
  <c r="F216" i="2" s="1"/>
  <c r="D214" i="24" s="1"/>
  <c r="E466" i="2"/>
  <c r="F466" i="2" s="1"/>
  <c r="D464" i="24" s="1"/>
  <c r="E422" i="2"/>
  <c r="F422" i="2" s="1"/>
  <c r="D420" i="24" s="1"/>
  <c r="E349" i="2"/>
  <c r="F349" i="2" s="1"/>
  <c r="D347" i="24" s="1"/>
  <c r="E272" i="2"/>
  <c r="F272" i="2" s="1"/>
  <c r="D270" i="24" s="1"/>
  <c r="E617" i="2"/>
  <c r="F617" i="2" s="1"/>
  <c r="D615" i="24" s="1"/>
  <c r="E478" i="2"/>
  <c r="F478" i="2" s="1"/>
  <c r="D476" i="24" s="1"/>
  <c r="E405" i="2"/>
  <c r="F405" i="2" s="1"/>
  <c r="D403" i="24" s="1"/>
  <c r="E328" i="2"/>
  <c r="F328" i="2" s="1"/>
  <c r="D326" i="24" s="1"/>
  <c r="E375" i="2"/>
  <c r="F375" i="2" s="1"/>
  <c r="D373" i="24" s="1"/>
  <c r="E582" i="2"/>
  <c r="F582" i="2" s="1"/>
  <c r="D580" i="24" s="1"/>
  <c r="E509" i="2"/>
  <c r="F509" i="2" s="1"/>
  <c r="D507" i="24" s="1"/>
  <c r="E432" i="2"/>
  <c r="F432" i="2" s="1"/>
  <c r="D430" i="24" s="1"/>
  <c r="E74" i="2"/>
  <c r="F74" i="2" s="1"/>
  <c r="D72" i="24" s="1"/>
  <c r="E139" i="2"/>
  <c r="F139" i="2" s="1"/>
  <c r="D137" i="24" s="1"/>
  <c r="E181" i="2"/>
  <c r="F181" i="2" s="1"/>
  <c r="D179" i="24" s="1"/>
  <c r="E354" i="2"/>
  <c r="F354" i="2" s="1"/>
  <c r="D352" i="24" s="1"/>
  <c r="E382" i="2"/>
  <c r="F382" i="2" s="1"/>
  <c r="D380" i="24" s="1"/>
  <c r="E245" i="2"/>
  <c r="F245" i="2" s="1"/>
  <c r="D243" i="24" s="1"/>
  <c r="E98" i="2"/>
  <c r="F98" i="2" s="1"/>
  <c r="D96" i="24" s="1"/>
  <c r="E310" i="2"/>
  <c r="F310" i="2" s="1"/>
  <c r="D308" i="24" s="1"/>
  <c r="E237" i="2"/>
  <c r="F237" i="2" s="1"/>
  <c r="D235" i="24" s="1"/>
  <c r="E160" i="2"/>
  <c r="F160" i="2" s="1"/>
  <c r="D158" i="24" s="1"/>
  <c r="E338" i="2"/>
  <c r="F338" i="2" s="1"/>
  <c r="D336" i="24" s="1"/>
  <c r="E587" i="2"/>
  <c r="F587" i="2" s="1"/>
  <c r="D585" i="24" s="1"/>
  <c r="E399" i="2"/>
  <c r="F399" i="2" s="1"/>
  <c r="D397" i="24" s="1"/>
  <c r="E255" i="2"/>
  <c r="F255" i="2" s="1"/>
  <c r="D253" i="24" s="1"/>
  <c r="E315" i="2"/>
  <c r="F315" i="2" s="1"/>
  <c r="D313" i="24" s="1"/>
  <c r="E284" i="2"/>
  <c r="F284" i="2" s="1"/>
  <c r="D282" i="24" s="1"/>
  <c r="E171" i="2"/>
  <c r="F171" i="2" s="1"/>
  <c r="D169" i="24" s="1"/>
  <c r="E260" i="2"/>
  <c r="F260" i="2" s="1"/>
  <c r="D258" i="24" s="1"/>
  <c r="E359" i="2"/>
  <c r="F359" i="2" s="1"/>
  <c r="D357" i="24" s="1"/>
  <c r="E142" i="2"/>
  <c r="F142" i="2" s="1"/>
  <c r="D140" i="24" s="1"/>
  <c r="E69" i="2"/>
  <c r="F69" i="2" s="1"/>
  <c r="D67" i="24" s="1"/>
  <c r="E631" i="2"/>
  <c r="F631" i="2" s="1"/>
  <c r="D629" i="24" s="1"/>
  <c r="E388" i="2"/>
  <c r="F388" i="2" s="1"/>
  <c r="D386" i="24" s="1"/>
  <c r="E18" i="2"/>
  <c r="F18" i="2" s="1"/>
  <c r="D16" i="24" s="1"/>
  <c r="E506" i="2"/>
  <c r="F506" i="2" s="1"/>
  <c r="D504" i="24" s="1"/>
  <c r="E302" i="2"/>
  <c r="F302" i="2" s="1"/>
  <c r="D300" i="24" s="1"/>
  <c r="E229" i="2"/>
  <c r="F229" i="2" s="1"/>
  <c r="D227" i="24" s="1"/>
  <c r="E152" i="2"/>
  <c r="F152" i="2" s="1"/>
  <c r="D150" i="24" s="1"/>
  <c r="E322" i="2"/>
  <c r="F322" i="2" s="1"/>
  <c r="D320" i="24" s="1"/>
  <c r="E358" i="2"/>
  <c r="F358" i="2" s="1"/>
  <c r="D356" i="24" s="1"/>
  <c r="E285" i="2"/>
  <c r="F285" i="2" s="1"/>
  <c r="D283" i="24" s="1"/>
  <c r="E208" i="2"/>
  <c r="F208" i="2" s="1"/>
  <c r="D206" i="24" s="1"/>
  <c r="E443" i="2"/>
  <c r="F443" i="2" s="1"/>
  <c r="D441" i="24" s="1"/>
  <c r="E414" i="2"/>
  <c r="F414" i="2" s="1"/>
  <c r="D412" i="24" s="1"/>
  <c r="E341" i="2"/>
  <c r="F341" i="2" s="1"/>
  <c r="D339" i="24" s="1"/>
  <c r="E264" i="2"/>
  <c r="F264" i="2" s="1"/>
  <c r="D262" i="24" s="1"/>
  <c r="E594" i="2"/>
  <c r="F594" i="2" s="1"/>
  <c r="D592" i="24" s="1"/>
  <c r="E518" i="2"/>
  <c r="F518" i="2" s="1"/>
  <c r="D516" i="24" s="1"/>
  <c r="E445" i="2"/>
  <c r="F445" i="2" s="1"/>
  <c r="D443" i="24" s="1"/>
  <c r="E368" i="2"/>
  <c r="F368" i="2" s="1"/>
  <c r="D366" i="24" s="1"/>
  <c r="E89" i="2"/>
  <c r="F89" i="2" s="1"/>
  <c r="D87" i="24" s="1"/>
  <c r="E314" i="2"/>
  <c r="F314" i="2" s="1"/>
  <c r="D312" i="24" s="1"/>
  <c r="E53" i="2"/>
  <c r="F53" i="2" s="1"/>
  <c r="D51" i="24" s="1"/>
  <c r="E226" i="2"/>
  <c r="F226" i="2" s="1"/>
  <c r="D224" i="24" s="1"/>
  <c r="E318" i="2"/>
  <c r="F318" i="2" s="1"/>
  <c r="D316" i="24" s="1"/>
  <c r="E117" i="2"/>
  <c r="F117" i="2" s="1"/>
  <c r="D115" i="24" s="1"/>
  <c r="E451" i="2"/>
  <c r="F451" i="2" s="1"/>
  <c r="D449" i="24" s="1"/>
  <c r="E246" i="2"/>
  <c r="F246" i="2" s="1"/>
  <c r="D244" i="24" s="1"/>
  <c r="E173" i="2"/>
  <c r="F173" i="2" s="1"/>
  <c r="D171" i="24" s="1"/>
  <c r="E96" i="2"/>
  <c r="F96" i="2" s="1"/>
  <c r="D94" i="24" s="1"/>
  <c r="E210" i="2"/>
  <c r="F210" i="2" s="1"/>
  <c r="D208" i="24" s="1"/>
  <c r="E418" i="2"/>
  <c r="F418" i="2" s="1"/>
  <c r="D416" i="24" s="1"/>
  <c r="E271" i="2"/>
  <c r="F271" i="2" s="1"/>
  <c r="D269" i="24" s="1"/>
  <c r="E127" i="2"/>
  <c r="F127" i="2" s="1"/>
  <c r="D125" i="24" s="1"/>
  <c r="E107" i="2"/>
  <c r="F107" i="2" s="1"/>
  <c r="D105" i="24" s="1"/>
  <c r="E639" i="2"/>
  <c r="F639" i="2" s="1"/>
  <c r="D637" i="24" s="1"/>
  <c r="E7" i="2"/>
  <c r="F7" i="2" s="1"/>
  <c r="E576" i="2"/>
  <c r="F576" i="2" s="1"/>
  <c r="D574" i="24" s="1"/>
  <c r="E577" i="2"/>
  <c r="F577" i="2" s="1"/>
  <c r="D575" i="24" s="1"/>
  <c r="E78" i="2"/>
  <c r="F78" i="2" s="1"/>
  <c r="D76" i="24" s="1"/>
  <c r="E628" i="2"/>
  <c r="F628" i="2" s="1"/>
  <c r="D626" i="24" s="1"/>
  <c r="E439" i="2"/>
  <c r="F439" i="2" s="1"/>
  <c r="D437" i="24" s="1"/>
  <c r="E132" i="2"/>
  <c r="F132" i="2" s="1"/>
  <c r="D130" i="24" s="1"/>
  <c r="E105" i="2"/>
  <c r="F105" i="2" s="1"/>
  <c r="D103" i="24" s="1"/>
  <c r="E97" i="2"/>
  <c r="F97" i="2" s="1"/>
  <c r="D95" i="24" s="1"/>
  <c r="E174" i="2"/>
  <c r="F174" i="2" s="1"/>
  <c r="D172" i="24" s="1"/>
  <c r="E101" i="2"/>
  <c r="F101" i="2" s="1"/>
  <c r="D99" i="24" s="1"/>
  <c r="E24" i="2"/>
  <c r="F24" i="2" s="1"/>
  <c r="D22" i="24" s="1"/>
  <c r="E66" i="2"/>
  <c r="F66" i="2" s="1"/>
  <c r="D64" i="24" s="1"/>
  <c r="E230" i="2"/>
  <c r="F230" i="2" s="1"/>
  <c r="D228" i="24" s="1"/>
  <c r="E157" i="2"/>
  <c r="F157" i="2" s="1"/>
  <c r="D155" i="24" s="1"/>
  <c r="E80" i="2"/>
  <c r="F80" i="2" s="1"/>
  <c r="D78" i="24" s="1"/>
  <c r="E178" i="2"/>
  <c r="F178" i="2" s="1"/>
  <c r="D176" i="24" s="1"/>
  <c r="E286" i="2"/>
  <c r="F286" i="2" s="1"/>
  <c r="D284" i="24" s="1"/>
  <c r="E213" i="2"/>
  <c r="F213" i="2" s="1"/>
  <c r="D211" i="24" s="1"/>
  <c r="E136" i="2"/>
  <c r="F136" i="2" s="1"/>
  <c r="D134" i="24" s="1"/>
  <c r="E290" i="2"/>
  <c r="F290" i="2" s="1"/>
  <c r="D288" i="24" s="1"/>
  <c r="E390" i="2"/>
  <c r="F390" i="2" s="1"/>
  <c r="D388" i="24" s="1"/>
  <c r="E317" i="2"/>
  <c r="F317" i="2" s="1"/>
  <c r="D315" i="24" s="1"/>
  <c r="E240" i="2"/>
  <c r="F240" i="2" s="1"/>
  <c r="D238" i="24" s="1"/>
  <c r="E530" i="2"/>
  <c r="F530" i="2" s="1"/>
  <c r="D528" i="24" s="1"/>
  <c r="E526" i="49" s="1"/>
  <c r="E473" i="2"/>
  <c r="F473" i="2" s="1"/>
  <c r="D471" i="24" s="1"/>
  <c r="E212" i="2"/>
  <c r="F212" i="2" s="1"/>
  <c r="D210" i="24" s="1"/>
  <c r="E491" i="2"/>
  <c r="F491" i="2" s="1"/>
  <c r="D489" i="24" s="1"/>
  <c r="E190" i="2"/>
  <c r="F190" i="2" s="1"/>
  <c r="D188" i="24" s="1"/>
  <c r="E340" i="2"/>
  <c r="F340" i="2" s="1"/>
  <c r="D338" i="24" s="1"/>
  <c r="E321" i="2"/>
  <c r="F321" i="2" s="1"/>
  <c r="D319" i="24" s="1"/>
  <c r="E118" i="2"/>
  <c r="F118" i="2" s="1"/>
  <c r="D116" i="24" s="1"/>
  <c r="E45" i="2"/>
  <c r="F45" i="2" s="1"/>
  <c r="D43" i="24" s="1"/>
  <c r="E607" i="2"/>
  <c r="F607" i="2" s="1"/>
  <c r="D605" i="24" s="1"/>
  <c r="E298" i="2"/>
  <c r="F298" i="2" s="1"/>
  <c r="D296" i="24" s="1"/>
  <c r="E159" i="2"/>
  <c r="F159" i="2" s="1"/>
  <c r="D157" i="24" s="1"/>
  <c r="E15" i="2"/>
  <c r="F15" i="2" s="1"/>
  <c r="D13" i="24" s="1"/>
  <c r="E347" i="2"/>
  <c r="F347" i="2" s="1"/>
  <c r="D345" i="24" s="1"/>
  <c r="E377" i="2"/>
  <c r="F377" i="2" s="1"/>
  <c r="D375" i="24" s="1"/>
  <c r="E146" i="2"/>
  <c r="F146" i="2" s="1"/>
  <c r="D144" i="24" s="1"/>
  <c r="E249" i="2"/>
  <c r="F249" i="2" s="1"/>
  <c r="D247" i="24" s="1"/>
  <c r="E256" i="2"/>
  <c r="F256" i="2" s="1"/>
  <c r="D254" i="24" s="1"/>
  <c r="E562" i="2"/>
  <c r="F562" i="2" s="1"/>
  <c r="D560" i="24" s="1"/>
  <c r="E516" i="2"/>
  <c r="F516" i="2" s="1"/>
  <c r="D514" i="24" s="1"/>
  <c r="E372" i="2"/>
  <c r="F372" i="2" s="1"/>
  <c r="D370" i="24" s="1"/>
  <c r="E147" i="2"/>
  <c r="F147" i="2" s="1"/>
  <c r="D145" i="24" s="1"/>
  <c r="E512" i="2"/>
  <c r="F512" i="2" s="1"/>
  <c r="D510" i="24" s="1"/>
  <c r="E113" i="2"/>
  <c r="F113" i="2" s="1"/>
  <c r="D111" i="24" s="1"/>
  <c r="E482" i="2"/>
  <c r="F482" i="2" s="1"/>
  <c r="D480" i="24" s="1"/>
  <c r="E542" i="49"/>
  <c r="D345" i="45"/>
  <c r="E345" i="45" s="1"/>
  <c r="F345" i="45" s="1"/>
  <c r="E619" i="49"/>
  <c r="E59" i="49"/>
  <c r="D371" i="45"/>
  <c r="E371" i="45" s="1"/>
  <c r="F371" i="45" s="1"/>
  <c r="D221" i="45"/>
  <c r="E221" i="45" s="1"/>
  <c r="F221" i="45" s="1"/>
  <c r="D404" i="45"/>
  <c r="E404" i="45" s="1"/>
  <c r="F404" i="45" s="1"/>
  <c r="E403" i="49"/>
  <c r="E131" i="49"/>
  <c r="D202" i="45"/>
  <c r="E202" i="45" s="1"/>
  <c r="F202" i="45" s="1"/>
  <c r="E201" i="49"/>
  <c r="D185" i="45"/>
  <c r="E185" i="45" s="1"/>
  <c r="F185" i="45" s="1"/>
  <c r="D634" i="45"/>
  <c r="E634" i="45" s="1"/>
  <c r="F634" i="45" s="1"/>
  <c r="E633" i="49"/>
  <c r="D228" i="45"/>
  <c r="E228" i="45" s="1"/>
  <c r="F228" i="45" s="1"/>
  <c r="E227" i="49"/>
  <c r="E56" i="49"/>
  <c r="D54" i="45"/>
  <c r="E54" i="45" s="1"/>
  <c r="F54" i="45" s="1"/>
  <c r="E53" i="49"/>
  <c r="E529" i="49"/>
  <c r="D530" i="45"/>
  <c r="E530" i="45" s="1"/>
  <c r="F530" i="45" s="1"/>
  <c r="E193" i="49"/>
  <c r="E228" i="49"/>
  <c r="D599" i="45"/>
  <c r="E599" i="45" s="1"/>
  <c r="F599" i="45" s="1"/>
  <c r="E598" i="49"/>
  <c r="D418" i="45"/>
  <c r="E418" i="45" s="1"/>
  <c r="F418" i="45" s="1"/>
  <c r="E417" i="49"/>
  <c r="E288" i="49"/>
  <c r="E8" i="49"/>
  <c r="D9" i="45"/>
  <c r="D615" i="45"/>
  <c r="E615" i="45" s="1"/>
  <c r="F615" i="45" s="1"/>
  <c r="E614" i="49"/>
  <c r="E543" i="49"/>
  <c r="E280" i="49"/>
  <c r="D121" i="45"/>
  <c r="E121" i="45" s="1"/>
  <c r="F121" i="45" s="1"/>
  <c r="E120" i="49"/>
  <c r="E360" i="49"/>
  <c r="D361" i="45"/>
  <c r="E361" i="45" s="1"/>
  <c r="F361" i="45" s="1"/>
  <c r="D388" i="45"/>
  <c r="E388" i="45" s="1"/>
  <c r="F388" i="45" s="1"/>
  <c r="D198" i="45"/>
  <c r="E198" i="45" s="1"/>
  <c r="F198" i="45" s="1"/>
  <c r="E197" i="49"/>
  <c r="E385" i="49"/>
  <c r="D386" i="45"/>
  <c r="E386" i="45" s="1"/>
  <c r="F386" i="45" s="1"/>
  <c r="E296" i="49"/>
  <c r="E239" i="49"/>
  <c r="E440" i="49"/>
  <c r="D441" i="45"/>
  <c r="E441" i="45" s="1"/>
  <c r="F441" i="45" s="1"/>
  <c r="E21" i="49"/>
  <c r="D22" i="45"/>
  <c r="E601" i="49"/>
  <c r="D236" i="45"/>
  <c r="E236" i="45" s="1"/>
  <c r="F236" i="45" s="1"/>
  <c r="E235" i="49"/>
  <c r="D504" i="45"/>
  <c r="E504" i="45" s="1"/>
  <c r="F504" i="45" s="1"/>
  <c r="E503" i="49"/>
  <c r="D105" i="45"/>
  <c r="E105" i="45" s="1"/>
  <c r="F105" i="45" s="1"/>
  <c r="E104" i="49"/>
  <c r="D249" i="45"/>
  <c r="E249" i="45" s="1"/>
  <c r="F249" i="45" s="1"/>
  <c r="D103" i="45"/>
  <c r="E103" i="45" s="1"/>
  <c r="F103" i="45" s="1"/>
  <c r="D80" i="45"/>
  <c r="E80" i="45" s="1"/>
  <c r="F80" i="45" s="1"/>
  <c r="E79" i="49"/>
  <c r="E29" i="49"/>
  <c r="D410" i="45"/>
  <c r="E410" i="45" s="1"/>
  <c r="F410" i="45" s="1"/>
  <c r="E409" i="49"/>
  <c r="D108" i="45"/>
  <c r="E108" i="45" s="1"/>
  <c r="F108" i="45" s="1"/>
  <c r="E107" i="49"/>
  <c r="D616" i="45"/>
  <c r="E616" i="45" s="1"/>
  <c r="F616" i="45" s="1"/>
  <c r="E615" i="49"/>
  <c r="E179" i="49"/>
  <c r="E492" i="49"/>
  <c r="E187" i="49"/>
  <c r="E597" i="49"/>
  <c r="E5" i="49"/>
  <c r="M7" i="24"/>
  <c r="J7" i="7"/>
  <c r="E364" i="49"/>
  <c r="E431" i="49"/>
  <c r="E537" i="49"/>
  <c r="E271" i="49"/>
  <c r="E163" i="49"/>
  <c r="E332" i="49"/>
  <c r="E51" i="49"/>
  <c r="B8" i="27"/>
  <c r="B7" i="45"/>
  <c r="B8" i="24"/>
  <c r="A6" i="49" s="1"/>
  <c r="F7" i="7"/>
  <c r="H7" i="7" s="1"/>
  <c r="I7" i="7" s="1"/>
  <c r="B12" i="2"/>
  <c r="B12" i="1"/>
  <c r="A11" i="1"/>
  <c r="A12" i="2" s="1"/>
  <c r="C9" i="24"/>
  <c r="B7" i="49" s="1"/>
  <c r="G8" i="7"/>
  <c r="B9" i="24"/>
  <c r="A7" i="49" s="1"/>
  <c r="F8" i="7"/>
  <c r="H36" i="3"/>
  <c r="I35" i="3"/>
  <c r="B10" i="7"/>
  <c r="C11" i="7"/>
  <c r="E346" i="49" l="1"/>
  <c r="D597" i="45"/>
  <c r="E597" i="45" s="1"/>
  <c r="F597" i="45" s="1"/>
  <c r="D158" i="45"/>
  <c r="E158" i="45" s="1"/>
  <c r="F158" i="45" s="1"/>
  <c r="D33" i="45"/>
  <c r="E33" i="45" s="1"/>
  <c r="F33" i="45" s="1"/>
  <c r="D270" i="45"/>
  <c r="E270" i="45" s="1"/>
  <c r="F270" i="45" s="1"/>
  <c r="D145" i="45"/>
  <c r="E145" i="45" s="1"/>
  <c r="F145" i="45" s="1"/>
  <c r="D382" i="45"/>
  <c r="E382" i="45" s="1"/>
  <c r="F382" i="45" s="1"/>
  <c r="D548" i="45"/>
  <c r="E548" i="45" s="1"/>
  <c r="F548" i="45" s="1"/>
  <c r="D626" i="45"/>
  <c r="E626" i="45" s="1"/>
  <c r="F626" i="45" s="1"/>
  <c r="E599" i="49"/>
  <c r="D523" i="45"/>
  <c r="E523" i="45" s="1"/>
  <c r="F523" i="45" s="1"/>
  <c r="E372" i="49"/>
  <c r="D14" i="45"/>
  <c r="P14" i="45" s="1"/>
  <c r="D334" i="45"/>
  <c r="E334" i="45" s="1"/>
  <c r="F334" i="45" s="1"/>
  <c r="D368" i="45"/>
  <c r="E368" i="45" s="1"/>
  <c r="F368" i="45" s="1"/>
  <c r="E82" i="49"/>
  <c r="D266" i="45"/>
  <c r="E266" i="45" s="1"/>
  <c r="F266" i="45" s="1"/>
  <c r="E394" i="49"/>
  <c r="D245" i="45"/>
  <c r="E245" i="45" s="1"/>
  <c r="F245" i="45" s="1"/>
  <c r="E31" i="49"/>
  <c r="E610" i="49"/>
  <c r="D461" i="45"/>
  <c r="E461" i="45" s="1"/>
  <c r="F461" i="45" s="1"/>
  <c r="E295" i="49"/>
  <c r="D517" i="45"/>
  <c r="E517" i="45" s="1"/>
  <c r="F517" i="45" s="1"/>
  <c r="D606" i="45"/>
  <c r="E606" i="45" s="1"/>
  <c r="F606" i="45" s="1"/>
  <c r="D621" i="45"/>
  <c r="E621" i="45" s="1"/>
  <c r="F621" i="45" s="1"/>
  <c r="E433" i="49"/>
  <c r="D499" i="45"/>
  <c r="E499" i="45" s="1"/>
  <c r="F499" i="45" s="1"/>
  <c r="D349" i="45"/>
  <c r="E349" i="45" s="1"/>
  <c r="F349" i="45" s="1"/>
  <c r="D183" i="45"/>
  <c r="E183" i="45" s="1"/>
  <c r="F183" i="45" s="1"/>
  <c r="D19" i="45"/>
  <c r="P19" i="45" s="1"/>
  <c r="D331" i="45"/>
  <c r="E331" i="45" s="1"/>
  <c r="F331" i="45" s="1"/>
  <c r="D181" i="45"/>
  <c r="E181" i="45" s="1"/>
  <c r="F181" i="45" s="1"/>
  <c r="D214" i="45"/>
  <c r="E214" i="45" s="1"/>
  <c r="F214" i="45" s="1"/>
  <c r="E490" i="49"/>
  <c r="D341" i="45"/>
  <c r="E341" i="45" s="1"/>
  <c r="F341" i="45" s="1"/>
  <c r="E546" i="49"/>
  <c r="D397" i="45"/>
  <c r="E397" i="45" s="1"/>
  <c r="F397" i="45" s="1"/>
  <c r="E602" i="49"/>
  <c r="E452" i="49"/>
  <c r="E263" i="49"/>
  <c r="D78" i="45"/>
  <c r="E78" i="45" s="1"/>
  <c r="F78" i="45" s="1"/>
  <c r="D7" i="45"/>
  <c r="E7" i="45" s="1"/>
  <c r="F7" i="45" s="1"/>
  <c r="D435" i="45"/>
  <c r="E435" i="45" s="1"/>
  <c r="F435" i="45" s="1"/>
  <c r="D285" i="45"/>
  <c r="E285" i="45" s="1"/>
  <c r="F285" i="45" s="1"/>
  <c r="D262" i="45"/>
  <c r="E262" i="45" s="1"/>
  <c r="F262" i="45" s="1"/>
  <c r="D543" i="45"/>
  <c r="E543" i="45" s="1"/>
  <c r="F543" i="45" s="1"/>
  <c r="D267" i="45"/>
  <c r="E267" i="45" s="1"/>
  <c r="F267" i="45" s="1"/>
  <c r="D117" i="45"/>
  <c r="E117" i="45" s="1"/>
  <c r="F117" i="45" s="1"/>
  <c r="D568" i="45"/>
  <c r="E568" i="45" s="1"/>
  <c r="F568" i="45" s="1"/>
  <c r="D39" i="45"/>
  <c r="E39" i="45" s="1"/>
  <c r="F39" i="45" s="1"/>
  <c r="D520" i="45"/>
  <c r="E520" i="45" s="1"/>
  <c r="F520" i="45" s="1"/>
  <c r="E453" i="49"/>
  <c r="E527" i="49"/>
  <c r="E23" i="49"/>
  <c r="D57" i="45"/>
  <c r="E57" i="45" s="1"/>
  <c r="F57" i="45" s="1"/>
  <c r="D610" i="45"/>
  <c r="E610" i="45" s="1"/>
  <c r="F610" i="45" s="1"/>
  <c r="D437" i="45"/>
  <c r="E437" i="45" s="1"/>
  <c r="F437" i="45" s="1"/>
  <c r="E370" i="49"/>
  <c r="D493" i="45"/>
  <c r="E493" i="45" s="1"/>
  <c r="F493" i="45" s="1"/>
  <c r="D333" i="45"/>
  <c r="E333" i="45" s="1"/>
  <c r="F333" i="45" s="1"/>
  <c r="D204" i="45"/>
  <c r="E204" i="45" s="1"/>
  <c r="F204" i="45" s="1"/>
  <c r="E575" i="49"/>
  <c r="D188" i="45"/>
  <c r="E188" i="45" s="1"/>
  <c r="F188" i="45" s="1"/>
  <c r="D36" i="45"/>
  <c r="E36" i="45" s="1"/>
  <c r="F36" i="45" s="1"/>
  <c r="D544" i="45"/>
  <c r="E544" i="45" s="1"/>
  <c r="F544" i="45" s="1"/>
  <c r="E438" i="49"/>
  <c r="D336" i="45"/>
  <c r="E336" i="45" s="1"/>
  <c r="F336" i="45" s="1"/>
  <c r="E387" i="49"/>
  <c r="D620" i="45"/>
  <c r="E620" i="45" s="1"/>
  <c r="F620" i="45" s="1"/>
  <c r="D6" i="45"/>
  <c r="P6" i="45" s="1"/>
  <c r="D607" i="45"/>
  <c r="E607" i="45" s="1"/>
  <c r="F607" i="45" s="1"/>
  <c r="D438" i="45"/>
  <c r="E438" i="45" s="1"/>
  <c r="F438" i="45" s="1"/>
  <c r="E200" i="49"/>
  <c r="D556" i="45"/>
  <c r="E556" i="45" s="1"/>
  <c r="F556" i="45" s="1"/>
  <c r="E494" i="49"/>
  <c r="E294" i="49"/>
  <c r="E317" i="49"/>
  <c r="E208" i="49"/>
  <c r="D314" i="45"/>
  <c r="E314" i="45" s="1"/>
  <c r="F314" i="45" s="1"/>
  <c r="D154" i="45"/>
  <c r="E154" i="45" s="1"/>
  <c r="F154" i="45" s="1"/>
  <c r="D98" i="45"/>
  <c r="E98" i="45" s="1"/>
  <c r="F98" i="45" s="1"/>
  <c r="D129" i="45"/>
  <c r="E129" i="45" s="1"/>
  <c r="F129" i="45" s="1"/>
  <c r="D104" i="45"/>
  <c r="E104" i="45" s="1"/>
  <c r="F104" i="45" s="1"/>
  <c r="E337" i="49"/>
  <c r="E281" i="49"/>
  <c r="D95" i="45"/>
  <c r="E95" i="45" s="1"/>
  <c r="F95" i="45" s="1"/>
  <c r="D178" i="45"/>
  <c r="E178" i="45" s="1"/>
  <c r="F178" i="45" s="1"/>
  <c r="E161" i="49"/>
  <c r="D191" i="45"/>
  <c r="E191" i="45" s="1"/>
  <c r="F191" i="45" s="1"/>
  <c r="E273" i="49"/>
  <c r="D422" i="45"/>
  <c r="E422" i="45" s="1"/>
  <c r="F422" i="45" s="1"/>
  <c r="D378" i="45"/>
  <c r="E378" i="45" s="1"/>
  <c r="F378" i="45" s="1"/>
  <c r="D180" i="45"/>
  <c r="E180" i="45" s="1"/>
  <c r="F180" i="45" s="1"/>
  <c r="D473" i="45"/>
  <c r="E473" i="45" s="1"/>
  <c r="F473" i="45" s="1"/>
  <c r="D251" i="45"/>
  <c r="E251" i="45" s="1"/>
  <c r="F251" i="45" s="1"/>
  <c r="E139" i="49"/>
  <c r="E278" i="49"/>
  <c r="D496" i="45"/>
  <c r="E496" i="45" s="1"/>
  <c r="F496" i="45" s="1"/>
  <c r="D550" i="45"/>
  <c r="E550" i="45" s="1"/>
  <c r="F550" i="45" s="1"/>
  <c r="D637" i="45"/>
  <c r="E637" i="45" s="1"/>
  <c r="F637" i="45" s="1"/>
  <c r="D471" i="45"/>
  <c r="E471" i="45" s="1"/>
  <c r="F471" i="45" s="1"/>
  <c r="E249" i="49"/>
  <c r="D613" i="45"/>
  <c r="E613" i="45" s="1"/>
  <c r="F613" i="45" s="1"/>
  <c r="D123" i="45"/>
  <c r="E123" i="45" s="1"/>
  <c r="F123" i="45" s="1"/>
  <c r="D62" i="45"/>
  <c r="E62" i="45" s="1"/>
  <c r="F62" i="45" s="1"/>
  <c r="E576" i="49"/>
  <c r="D358" i="45"/>
  <c r="E358" i="45" s="1"/>
  <c r="F358" i="45" s="1"/>
  <c r="D241" i="45"/>
  <c r="E241" i="45" s="1"/>
  <c r="F241" i="45" s="1"/>
  <c r="D381" i="45"/>
  <c r="E381" i="45" s="1"/>
  <c r="F381" i="45" s="1"/>
  <c r="E75" i="49"/>
  <c r="D151" i="45"/>
  <c r="E151" i="45" s="1"/>
  <c r="F151" i="45" s="1"/>
  <c r="E81" i="49"/>
  <c r="E30" i="49"/>
  <c r="D186" i="45"/>
  <c r="E186" i="45" s="1"/>
  <c r="F186" i="45" s="1"/>
  <c r="D239" i="45"/>
  <c r="E239" i="45" s="1"/>
  <c r="F239" i="45" s="1"/>
  <c r="E484" i="49"/>
  <c r="D59" i="45"/>
  <c r="E59" i="45" s="1"/>
  <c r="F59" i="45" s="1"/>
  <c r="E151" i="49"/>
  <c r="E594" i="49"/>
  <c r="E152" i="49"/>
  <c r="D113" i="45"/>
  <c r="E113" i="45" s="1"/>
  <c r="F113" i="45" s="1"/>
  <c r="D433" i="45"/>
  <c r="E433" i="45" s="1"/>
  <c r="F433" i="45" s="1"/>
  <c r="D340" i="45"/>
  <c r="E340" i="45" s="1"/>
  <c r="F340" i="45" s="1"/>
  <c r="D545" i="45"/>
  <c r="E545" i="45" s="1"/>
  <c r="F545" i="45" s="1"/>
  <c r="D230" i="45"/>
  <c r="E230" i="45" s="1"/>
  <c r="F230" i="45" s="1"/>
  <c r="D18" i="45"/>
  <c r="D87" i="45"/>
  <c r="E87" i="45" s="1"/>
  <c r="F87" i="45" s="1"/>
  <c r="E121" i="49"/>
  <c r="E110" i="49"/>
  <c r="D617" i="45"/>
  <c r="E617" i="45" s="1"/>
  <c r="F617" i="45" s="1"/>
  <c r="D531" i="45"/>
  <c r="E531" i="45" s="1"/>
  <c r="F531" i="45" s="1"/>
  <c r="D534" i="45"/>
  <c r="E534" i="45" s="1"/>
  <c r="F534" i="45" s="1"/>
  <c r="E188" i="49"/>
  <c r="D292" i="45"/>
  <c r="E292" i="45" s="1"/>
  <c r="F292" i="45" s="1"/>
  <c r="E287" i="49"/>
  <c r="E458" i="49"/>
  <c r="E375" i="49"/>
  <c r="E626" i="49"/>
  <c r="E588" i="49"/>
  <c r="D533" i="45"/>
  <c r="E533" i="45" s="1"/>
  <c r="F533" i="45" s="1"/>
  <c r="E166" i="49"/>
  <c r="D521" i="45"/>
  <c r="E521" i="45" s="1"/>
  <c r="F521" i="45" s="1"/>
  <c r="E220" i="49"/>
  <c r="E426" i="49"/>
  <c r="E480" i="49"/>
  <c r="E198" i="49"/>
  <c r="D293" i="45"/>
  <c r="E293" i="45" s="1"/>
  <c r="F293" i="45" s="1"/>
  <c r="E274" i="49"/>
  <c r="D489" i="45"/>
  <c r="E489" i="45" s="1"/>
  <c r="F489" i="45" s="1"/>
  <c r="D586" i="45"/>
  <c r="E586" i="45" s="1"/>
  <c r="F586" i="45" s="1"/>
  <c r="E351" i="49"/>
  <c r="D247" i="45"/>
  <c r="E247" i="45" s="1"/>
  <c r="F247" i="45" s="1"/>
  <c r="E338" i="49"/>
  <c r="D494" i="45"/>
  <c r="E494" i="45" s="1"/>
  <c r="F494" i="45" s="1"/>
  <c r="E221" i="49"/>
  <c r="E297" i="49"/>
  <c r="D623" i="45"/>
  <c r="E623" i="45" s="1"/>
  <c r="F623" i="45" s="1"/>
  <c r="D61" i="45"/>
  <c r="E61" i="45" s="1"/>
  <c r="F61" i="45" s="1"/>
  <c r="D612" i="45"/>
  <c r="E612" i="45" s="1"/>
  <c r="F612" i="45" s="1"/>
  <c r="D313" i="45"/>
  <c r="E313" i="45" s="1"/>
  <c r="F313" i="45" s="1"/>
  <c r="D44" i="45"/>
  <c r="E44" i="45" s="1"/>
  <c r="F44" i="45" s="1"/>
  <c r="D298" i="45"/>
  <c r="E298" i="45" s="1"/>
  <c r="F298" i="45" s="1"/>
  <c r="D253" i="45"/>
  <c r="E253" i="45" s="1"/>
  <c r="F253" i="45" s="1"/>
  <c r="E603" i="49"/>
  <c r="D470" i="45"/>
  <c r="E470" i="45" s="1"/>
  <c r="F470" i="45" s="1"/>
  <c r="E386" i="49"/>
  <c r="E226" i="49"/>
  <c r="D124" i="45"/>
  <c r="E124" i="45" s="1"/>
  <c r="F124" i="45" s="1"/>
  <c r="D114" i="45"/>
  <c r="E114" i="45" s="1"/>
  <c r="F114" i="45" s="1"/>
  <c r="E410" i="49"/>
  <c r="D419" i="45"/>
  <c r="E419" i="45" s="1"/>
  <c r="F419" i="45" s="1"/>
  <c r="D305" i="45"/>
  <c r="E305" i="45" s="1"/>
  <c r="F305" i="45" s="1"/>
  <c r="E43" i="49"/>
  <c r="D161" i="45"/>
  <c r="E161" i="45" s="1"/>
  <c r="F161" i="45" s="1"/>
  <c r="D479" i="45"/>
  <c r="E479" i="45" s="1"/>
  <c r="F479" i="45" s="1"/>
  <c r="E41" i="49"/>
  <c r="D527" i="45"/>
  <c r="E527" i="45" s="1"/>
  <c r="F527" i="45" s="1"/>
  <c r="D175" i="45"/>
  <c r="E175" i="45" s="1"/>
  <c r="F175" i="45" s="1"/>
  <c r="D63" i="45"/>
  <c r="E63" i="45" s="1"/>
  <c r="F63" i="45" s="1"/>
  <c r="E93" i="49"/>
  <c r="D625" i="45"/>
  <c r="E625" i="45" s="1"/>
  <c r="F625" i="45" s="1"/>
  <c r="D268" i="45"/>
  <c r="E268" i="45" s="1"/>
  <c r="F268" i="45" s="1"/>
  <c r="D315" i="45"/>
  <c r="E315" i="45" s="1"/>
  <c r="F315" i="45" s="1"/>
  <c r="D86" i="45"/>
  <c r="E86" i="45" s="1"/>
  <c r="F86" i="45" s="1"/>
  <c r="D591" i="45"/>
  <c r="E591" i="45" s="1"/>
  <c r="F591" i="45" s="1"/>
  <c r="D168" i="45"/>
  <c r="E168" i="45" s="1"/>
  <c r="F168" i="45" s="1"/>
  <c r="D396" i="45"/>
  <c r="E396" i="45" s="1"/>
  <c r="F396" i="45" s="1"/>
  <c r="E378" i="49"/>
  <c r="E70" i="49"/>
  <c r="D614" i="45"/>
  <c r="E614" i="45" s="1"/>
  <c r="F614" i="45" s="1"/>
  <c r="E234" i="49"/>
  <c r="D85" i="45"/>
  <c r="E85" i="45" s="1"/>
  <c r="F85" i="45" s="1"/>
  <c r="D291" i="45"/>
  <c r="E291" i="45" s="1"/>
  <c r="F291" i="45" s="1"/>
  <c r="E196" i="49"/>
  <c r="E450" i="49"/>
  <c r="D301" i="45"/>
  <c r="E301" i="45" s="1"/>
  <c r="F301" i="45" s="1"/>
  <c r="D390" i="45"/>
  <c r="E390" i="45" s="1"/>
  <c r="F390" i="45" s="1"/>
  <c r="E374" i="49"/>
  <c r="E623" i="49"/>
  <c r="E365" i="49"/>
  <c r="D13" i="45"/>
  <c r="D323" i="45"/>
  <c r="E323" i="45" s="1"/>
  <c r="F323" i="45" s="1"/>
  <c r="D173" i="45"/>
  <c r="E173" i="45" s="1"/>
  <c r="F173" i="45" s="1"/>
  <c r="D462" i="45"/>
  <c r="E462" i="45" s="1"/>
  <c r="F462" i="45" s="1"/>
  <c r="D81" i="45"/>
  <c r="E81" i="45" s="1"/>
  <c r="F81" i="45" s="1"/>
  <c r="E50" i="49"/>
  <c r="E539" i="49"/>
  <c r="E27" i="49"/>
  <c r="D120" i="45"/>
  <c r="E120" i="45" s="1"/>
  <c r="F120" i="45" s="1"/>
  <c r="D393" i="45"/>
  <c r="E393" i="45" s="1"/>
  <c r="F393" i="45" s="1"/>
  <c r="D150" i="45"/>
  <c r="E150" i="45" s="1"/>
  <c r="F150" i="45" s="1"/>
  <c r="D99" i="45"/>
  <c r="E99" i="45" s="1"/>
  <c r="F99" i="45" s="1"/>
  <c r="E587" i="49"/>
  <c r="D155" i="45"/>
  <c r="E155" i="45" s="1"/>
  <c r="F155" i="45" s="1"/>
  <c r="D5" i="45"/>
  <c r="D109" i="45"/>
  <c r="E109" i="45" s="1"/>
  <c r="F109" i="45" s="1"/>
  <c r="E455" i="49"/>
  <c r="D190" i="45"/>
  <c r="E190" i="45" s="1"/>
  <c r="F190" i="45" s="1"/>
  <c r="D549" i="45"/>
  <c r="E549" i="45" s="1"/>
  <c r="F549" i="45" s="1"/>
  <c r="D238" i="45"/>
  <c r="E238" i="45" s="1"/>
  <c r="F238" i="45" s="1"/>
  <c r="D127" i="45"/>
  <c r="E127" i="45" s="1"/>
  <c r="F127" i="45" s="1"/>
  <c r="E584" i="49"/>
  <c r="D468" i="45"/>
  <c r="E468" i="45" s="1"/>
  <c r="F468" i="45" s="1"/>
  <c r="D524" i="45"/>
  <c r="E524" i="45" s="1"/>
  <c r="F524" i="45" s="1"/>
  <c r="D91" i="45"/>
  <c r="E91" i="45" s="1"/>
  <c r="F91" i="45" s="1"/>
  <c r="D580" i="45"/>
  <c r="E580" i="45" s="1"/>
  <c r="F580" i="45" s="1"/>
  <c r="E194" i="49"/>
  <c r="D45" i="45"/>
  <c r="E45" i="45" s="1"/>
  <c r="F45" i="45" s="1"/>
  <c r="E413" i="49"/>
  <c r="D430" i="45"/>
  <c r="E430" i="45" s="1"/>
  <c r="F430" i="45" s="1"/>
  <c r="E215" i="49"/>
  <c r="E591" i="49"/>
  <c r="D348" i="45"/>
  <c r="E348" i="45" s="1"/>
  <c r="F348" i="45" s="1"/>
  <c r="E308" i="49"/>
  <c r="E476" i="49"/>
  <c r="D562" i="45"/>
  <c r="E562" i="45" s="1"/>
  <c r="F562" i="45" s="1"/>
  <c r="D254" i="45"/>
  <c r="E254" i="45" s="1"/>
  <c r="F254" i="45" s="1"/>
  <c r="D142" i="45"/>
  <c r="E142" i="45" s="1"/>
  <c r="F142" i="45" s="1"/>
  <c r="D30" i="45"/>
  <c r="D310" i="45"/>
  <c r="E310" i="45" s="1"/>
  <c r="F310" i="45" s="1"/>
  <c r="D481" i="45"/>
  <c r="E481" i="45" s="1"/>
  <c r="F481" i="45" s="1"/>
  <c r="E416" i="49"/>
  <c r="D359" i="45"/>
  <c r="E359" i="45" s="1"/>
  <c r="F359" i="45" s="1"/>
  <c r="D380" i="45"/>
  <c r="E380" i="45" s="1"/>
  <c r="F380" i="45" s="1"/>
  <c r="E305" i="49"/>
  <c r="D518" i="45"/>
  <c r="E518" i="45" s="1"/>
  <c r="F518" i="45" s="1"/>
  <c r="E482" i="49"/>
  <c r="E402" i="49"/>
  <c r="D276" i="45"/>
  <c r="E276" i="45" s="1"/>
  <c r="F276" i="45" s="1"/>
  <c r="D101" i="45"/>
  <c r="E101" i="45" s="1"/>
  <c r="F101" i="45" s="1"/>
  <c r="E331" i="49"/>
  <c r="E459" i="49"/>
  <c r="E173" i="49"/>
  <c r="E272" i="49"/>
  <c r="D229" i="45"/>
  <c r="E229" i="45" s="1"/>
  <c r="F229" i="45" s="1"/>
  <c r="D10" i="45"/>
  <c r="D558" i="45"/>
  <c r="E558" i="45" s="1"/>
  <c r="F558" i="45" s="1"/>
  <c r="E26" i="49"/>
  <c r="E301" i="49"/>
  <c r="E164" i="49"/>
  <c r="D177" i="45"/>
  <c r="E177" i="45" s="1"/>
  <c r="F177" i="45" s="1"/>
  <c r="E565" i="49"/>
  <c r="D443" i="45"/>
  <c r="E443" i="45" s="1"/>
  <c r="F443" i="45" s="1"/>
  <c r="D278" i="45"/>
  <c r="E278" i="45" s="1"/>
  <c r="F278" i="45" s="1"/>
  <c r="D632" i="45"/>
  <c r="E632" i="45" s="1"/>
  <c r="F632" i="45" s="1"/>
  <c r="D224" i="45"/>
  <c r="E224" i="45" s="1"/>
  <c r="F224" i="45" s="1"/>
  <c r="D425" i="45"/>
  <c r="E425" i="45" s="1"/>
  <c r="F425" i="45" s="1"/>
  <c r="D578" i="45"/>
  <c r="E578" i="45" s="1"/>
  <c r="F578" i="45" s="1"/>
  <c r="D638" i="45"/>
  <c r="E638" i="45" s="1"/>
  <c r="F638" i="45" s="1"/>
  <c r="E344" i="49"/>
  <c r="E216" i="49"/>
  <c r="E159" i="49"/>
  <c r="E632" i="49"/>
  <c r="E304" i="49"/>
  <c r="D289" i="45"/>
  <c r="E289" i="45" s="1"/>
  <c r="F289" i="45" s="1"/>
  <c r="E160" i="49"/>
  <c r="E143" i="49"/>
  <c r="D344" i="45"/>
  <c r="E344" i="45" s="1"/>
  <c r="F344" i="45" s="1"/>
  <c r="D171" i="45"/>
  <c r="E171" i="45" s="1"/>
  <c r="F171" i="45" s="1"/>
  <c r="E310" i="49"/>
  <c r="D242" i="45"/>
  <c r="E242" i="45" s="1"/>
  <c r="F242" i="45" s="1"/>
  <c r="D136" i="45"/>
  <c r="E136" i="45" s="1"/>
  <c r="F136" i="45" s="1"/>
  <c r="D217" i="45"/>
  <c r="E217" i="45" s="1"/>
  <c r="F217" i="45" s="1"/>
  <c r="E520" i="49"/>
  <c r="D82" i="45"/>
  <c r="E82" i="45" s="1"/>
  <c r="F82" i="45" s="1"/>
  <c r="E69" i="49"/>
  <c r="D110" i="45"/>
  <c r="E110" i="45" s="1"/>
  <c r="F110" i="45" s="1"/>
  <c r="E142" i="49"/>
  <c r="E155" i="49"/>
  <c r="E114" i="49"/>
  <c r="D488" i="45"/>
  <c r="E488" i="45" s="1"/>
  <c r="F488" i="45" s="1"/>
  <c r="D133" i="45"/>
  <c r="E133" i="45" s="1"/>
  <c r="F133" i="45" s="1"/>
  <c r="D77" i="45"/>
  <c r="E77" i="45" s="1"/>
  <c r="F77" i="45" s="1"/>
  <c r="E20" i="49"/>
  <c r="D75" i="45"/>
  <c r="E75" i="45" s="1"/>
  <c r="F75" i="45" s="1"/>
  <c r="E222" i="49"/>
  <c r="D365" i="45"/>
  <c r="E365" i="45" s="1"/>
  <c r="F365" i="45" s="1"/>
  <c r="D261" i="45"/>
  <c r="E261" i="45" s="1"/>
  <c r="F261" i="45" s="1"/>
  <c r="E14" i="49"/>
  <c r="D281" i="45"/>
  <c r="E281" i="45" s="1"/>
  <c r="F281" i="45" s="1"/>
  <c r="E350" i="49"/>
  <c r="E428" i="49"/>
  <c r="E268" i="49"/>
  <c r="D73" i="45"/>
  <c r="E73" i="45" s="1"/>
  <c r="F73" i="45" s="1"/>
  <c r="D208" i="45"/>
  <c r="E208" i="45" s="1"/>
  <c r="F208" i="45" s="1"/>
  <c r="E184" i="49"/>
  <c r="D297" i="45"/>
  <c r="E297" i="45" s="1"/>
  <c r="F297" i="45" s="1"/>
  <c r="D446" i="45"/>
  <c r="E446" i="45" s="1"/>
  <c r="F446" i="45" s="1"/>
  <c r="D428" i="45"/>
  <c r="E428" i="45" s="1"/>
  <c r="F428" i="45" s="1"/>
  <c r="D172" i="45"/>
  <c r="E172" i="45" s="1"/>
  <c r="F172" i="45" s="1"/>
  <c r="D484" i="45"/>
  <c r="E484" i="45" s="1"/>
  <c r="F484" i="45" s="1"/>
  <c r="D132" i="45"/>
  <c r="E132" i="45" s="1"/>
  <c r="F132" i="45" s="1"/>
  <c r="D215" i="45"/>
  <c r="E215" i="45" s="1"/>
  <c r="F215" i="45" s="1"/>
  <c r="E449" i="49"/>
  <c r="E581" i="49"/>
  <c r="D500" i="45"/>
  <c r="E500" i="45" s="1"/>
  <c r="F500" i="45" s="1"/>
  <c r="D602" i="45"/>
  <c r="E602" i="45" s="1"/>
  <c r="F602" i="45" s="1"/>
  <c r="E248" i="49"/>
  <c r="D384" i="45"/>
  <c r="E384" i="45" s="1"/>
  <c r="F384" i="45" s="1"/>
  <c r="E102" i="49"/>
  <c r="E634" i="49"/>
  <c r="D240" i="45"/>
  <c r="E240" i="45" s="1"/>
  <c r="F240" i="45" s="1"/>
  <c r="E118" i="49"/>
  <c r="D322" i="45"/>
  <c r="E322" i="45" s="1"/>
  <c r="F322" i="45" s="1"/>
  <c r="D118" i="45"/>
  <c r="E118" i="45" s="1"/>
  <c r="F118" i="45" s="1"/>
  <c r="D16" i="45"/>
  <c r="D538" i="45"/>
  <c r="E538" i="45" s="1"/>
  <c r="F538" i="45" s="1"/>
  <c r="D594" i="45"/>
  <c r="E594" i="45" s="1"/>
  <c r="F594" i="45" s="1"/>
  <c r="D48" i="45"/>
  <c r="E48" i="45" s="1"/>
  <c r="F48" i="45" s="1"/>
  <c r="D426" i="45"/>
  <c r="E426" i="45" s="1"/>
  <c r="F426" i="45" s="1"/>
  <c r="D598" i="45"/>
  <c r="E598" i="45" s="1"/>
  <c r="F598" i="45" s="1"/>
  <c r="D383" i="45"/>
  <c r="E383" i="45" s="1"/>
  <c r="F383" i="45" s="1"/>
  <c r="D164" i="45"/>
  <c r="E164" i="45" s="1"/>
  <c r="F164" i="45" s="1"/>
  <c r="E243" i="49"/>
  <c r="D511" i="45"/>
  <c r="E511" i="45" s="1"/>
  <c r="F511" i="45" s="1"/>
  <c r="E341" i="49"/>
  <c r="D263" i="45"/>
  <c r="E263" i="45" s="1"/>
  <c r="F263" i="45" s="1"/>
  <c r="D362" i="45"/>
  <c r="E362" i="45" s="1"/>
  <c r="F362" i="45" s="1"/>
  <c r="D52" i="45"/>
  <c r="E52" i="45" s="1"/>
  <c r="F52" i="45" s="1"/>
  <c r="D38" i="45"/>
  <c r="E38" i="45" s="1"/>
  <c r="F38" i="45" s="1"/>
  <c r="D194" i="45"/>
  <c r="E194" i="45" s="1"/>
  <c r="F194" i="45" s="1"/>
  <c r="D255" i="45"/>
  <c r="E255" i="45" s="1"/>
  <c r="F255" i="45" s="1"/>
  <c r="E553" i="49"/>
  <c r="D432" i="45"/>
  <c r="E432" i="45" s="1"/>
  <c r="F432" i="45" s="1"/>
  <c r="D192" i="45"/>
  <c r="E192" i="45" s="1"/>
  <c r="F192" i="45" s="1"/>
  <c r="D444" i="45"/>
  <c r="E444" i="45" s="1"/>
  <c r="F444" i="45" s="1"/>
  <c r="D487" i="45"/>
  <c r="E487" i="45" s="1"/>
  <c r="F487" i="45" s="1"/>
  <c r="E202" i="49"/>
  <c r="E323" i="49"/>
  <c r="D277" i="45"/>
  <c r="E277" i="45" s="1"/>
  <c r="F277" i="45" s="1"/>
  <c r="E192" i="49"/>
  <c r="D590" i="45"/>
  <c r="E590" i="45" s="1"/>
  <c r="F590" i="45" s="1"/>
  <c r="D60" i="45"/>
  <c r="E60" i="45" s="1"/>
  <c r="F60" i="45" s="1"/>
  <c r="D552" i="45"/>
  <c r="E552" i="45" s="1"/>
  <c r="F552" i="45" s="1"/>
  <c r="E456" i="49"/>
  <c r="D458" i="45"/>
  <c r="E458" i="45" s="1"/>
  <c r="F458" i="45" s="1"/>
  <c r="D605" i="45"/>
  <c r="E605" i="45" s="1"/>
  <c r="F605" i="45" s="1"/>
  <c r="D575" i="45"/>
  <c r="E575" i="45" s="1"/>
  <c r="F575" i="45" s="1"/>
  <c r="D398" i="45"/>
  <c r="E398" i="45" s="1"/>
  <c r="F398" i="45" s="1"/>
  <c r="E564" i="49"/>
  <c r="E501" i="49"/>
  <c r="E552" i="49"/>
  <c r="E509" i="49"/>
  <c r="D569" i="45"/>
  <c r="E569" i="45" s="1"/>
  <c r="F569" i="45" s="1"/>
  <c r="E521" i="49"/>
  <c r="E64" i="49"/>
  <c r="D512" i="45"/>
  <c r="E512" i="45" s="1"/>
  <c r="F512" i="45" s="1"/>
  <c r="D567" i="45"/>
  <c r="E567" i="45" s="1"/>
  <c r="F567" i="45" s="1"/>
  <c r="E485" i="49"/>
  <c r="D233" i="45"/>
  <c r="E233" i="45" s="1"/>
  <c r="F233" i="45" s="1"/>
  <c r="D354" i="45"/>
  <c r="E354" i="45" s="1"/>
  <c r="F354" i="45" s="1"/>
  <c r="D89" i="45"/>
  <c r="E89" i="45" s="1"/>
  <c r="F89" i="45" s="1"/>
  <c r="D464" i="45"/>
  <c r="E464" i="45" s="1"/>
  <c r="F464" i="45" s="1"/>
  <c r="E621" i="49"/>
  <c r="D131" i="45"/>
  <c r="E131" i="45" s="1"/>
  <c r="F131" i="45" s="1"/>
  <c r="E100" i="49"/>
  <c r="D273" i="45"/>
  <c r="E273" i="45" s="1"/>
  <c r="F273" i="45" s="1"/>
  <c r="E379" i="49"/>
  <c r="E94" i="49"/>
  <c r="D302" i="45"/>
  <c r="E302" i="45" s="1"/>
  <c r="F302" i="45" s="1"/>
  <c r="E357" i="49"/>
  <c r="E144" i="49"/>
  <c r="D174" i="45"/>
  <c r="E174" i="45" s="1"/>
  <c r="F174" i="45" s="1"/>
  <c r="D460" i="45"/>
  <c r="E460" i="45" s="1"/>
  <c r="F460" i="45" s="1"/>
  <c r="D622" i="45"/>
  <c r="E622" i="45" s="1"/>
  <c r="F622" i="45" s="1"/>
  <c r="D566" i="45"/>
  <c r="E566" i="45" s="1"/>
  <c r="F566" i="45" s="1"/>
  <c r="D279" i="45"/>
  <c r="E279" i="45" s="1"/>
  <c r="F279" i="45" s="1"/>
  <c r="E612" i="49"/>
  <c r="D595" i="45"/>
  <c r="E595" i="45" s="1"/>
  <c r="F595" i="45" s="1"/>
  <c r="E568" i="49"/>
  <c r="E604" i="49"/>
  <c r="D485" i="45"/>
  <c r="E485" i="45" s="1"/>
  <c r="F485" i="45" s="1"/>
  <c r="D24" i="45"/>
  <c r="D76" i="45"/>
  <c r="E76" i="45" s="1"/>
  <c r="F76" i="45" s="1"/>
  <c r="D486" i="45"/>
  <c r="E486" i="45" s="1"/>
  <c r="F486" i="45" s="1"/>
  <c r="D27" i="45"/>
  <c r="E577" i="49"/>
  <c r="D582" i="45"/>
  <c r="E582" i="45" s="1"/>
  <c r="F582" i="45" s="1"/>
  <c r="E76" i="49"/>
  <c r="E117" i="49"/>
  <c r="E593" i="49"/>
  <c r="D143" i="45"/>
  <c r="E143" i="45" s="1"/>
  <c r="F143" i="45" s="1"/>
  <c r="D403" i="45"/>
  <c r="E403" i="45" s="1"/>
  <c r="F403" i="45" s="1"/>
  <c r="D429" i="45"/>
  <c r="E429" i="45" s="1"/>
  <c r="F429" i="45" s="1"/>
  <c r="E109" i="49"/>
  <c r="E72" i="49"/>
  <c r="D269" i="45"/>
  <c r="E269" i="45" s="1"/>
  <c r="F269" i="45" s="1"/>
  <c r="D15" i="45"/>
  <c r="E483" i="49"/>
  <c r="E214" i="49"/>
  <c r="D115" i="45"/>
  <c r="E115" i="45" s="1"/>
  <c r="F115" i="45" s="1"/>
  <c r="E517" i="49"/>
  <c r="D144" i="45"/>
  <c r="E144" i="45" s="1"/>
  <c r="F144" i="45" s="1"/>
  <c r="E103" i="49"/>
  <c r="D376" i="45"/>
  <c r="E376" i="45" s="1"/>
  <c r="F376" i="45" s="1"/>
  <c r="E343" i="49"/>
  <c r="D274" i="45"/>
  <c r="E274" i="45" s="1"/>
  <c r="F274" i="45" s="1"/>
  <c r="E6" i="49"/>
  <c r="D122" i="45"/>
  <c r="E122" i="45" s="1"/>
  <c r="F122" i="45" s="1"/>
  <c r="E596" i="49"/>
  <c r="E266" i="49"/>
  <c r="D387" i="45"/>
  <c r="E387" i="45" s="1"/>
  <c r="F387" i="45" s="1"/>
  <c r="D427" i="45"/>
  <c r="E427" i="45" s="1"/>
  <c r="F427" i="45" s="1"/>
  <c r="E377" i="49"/>
  <c r="D459" i="45"/>
  <c r="E459" i="45" s="1"/>
  <c r="F459" i="45" s="1"/>
  <c r="D318" i="45"/>
  <c r="E318" i="45" s="1"/>
  <c r="F318" i="45" s="1"/>
  <c r="D189" i="45"/>
  <c r="E189" i="45" s="1"/>
  <c r="F189" i="45" s="1"/>
  <c r="E313" i="49"/>
  <c r="D282" i="45"/>
  <c r="E282" i="45" s="1"/>
  <c r="F282" i="45" s="1"/>
  <c r="E203" i="49"/>
  <c r="E60" i="49"/>
  <c r="D201" i="45"/>
  <c r="E201" i="45" s="1"/>
  <c r="F201" i="45" s="1"/>
  <c r="Q7" i="45"/>
  <c r="D160" i="45"/>
  <c r="E160" i="45" s="1"/>
  <c r="F160" i="45" s="1"/>
  <c r="E382" i="49"/>
  <c r="E17" i="49"/>
  <c r="E532" i="49"/>
  <c r="D351" i="45"/>
  <c r="E351" i="45" s="1"/>
  <c r="F351" i="45" s="1"/>
  <c r="E636" i="49"/>
  <c r="E488" i="49"/>
  <c r="E213" i="49"/>
  <c r="E380" i="49"/>
  <c r="E241" i="49"/>
  <c r="E533" i="49"/>
  <c r="D162" i="45"/>
  <c r="E162" i="45" s="1"/>
  <c r="F162" i="45" s="1"/>
  <c r="E153" i="49"/>
  <c r="E261" i="49"/>
  <c r="E6" i="45"/>
  <c r="Q6" i="45" s="1"/>
  <c r="R6" i="45" s="1"/>
  <c r="E472" i="49"/>
  <c r="E330" i="49"/>
  <c r="E549" i="49"/>
  <c r="E432" i="49"/>
  <c r="E128" i="49"/>
  <c r="E530" i="49"/>
  <c r="D32" i="45"/>
  <c r="E32" i="45" s="1"/>
  <c r="F32" i="45" s="1"/>
  <c r="D227" i="45"/>
  <c r="E227" i="45" s="1"/>
  <c r="F227" i="45" s="1"/>
  <c r="D510" i="45"/>
  <c r="E510" i="45" s="1"/>
  <c r="F510" i="45" s="1"/>
  <c r="E309" i="49"/>
  <c r="E460" i="49"/>
  <c r="E516" i="49"/>
  <c r="E182" i="49"/>
  <c r="P7" i="45"/>
  <c r="E61" i="49"/>
  <c r="E544" i="49"/>
  <c r="E609" i="49"/>
  <c r="E547" i="49"/>
  <c r="E396" i="49"/>
  <c r="D495" i="45"/>
  <c r="E495" i="45" s="1"/>
  <c r="F495" i="45" s="1"/>
  <c r="D439" i="45"/>
  <c r="E439" i="45" s="1"/>
  <c r="F439" i="45" s="1"/>
  <c r="E238" i="49"/>
  <c r="D31" i="45"/>
  <c r="P31" i="45" s="1"/>
  <c r="E511" i="49"/>
  <c r="E367" i="49"/>
  <c r="E150" i="49"/>
  <c r="D288" i="45"/>
  <c r="E288" i="45" s="1"/>
  <c r="F288" i="45" s="1"/>
  <c r="E339" i="49"/>
  <c r="D71" i="45"/>
  <c r="E71" i="45" s="1"/>
  <c r="F71" i="45" s="1"/>
  <c r="E97" i="49"/>
  <c r="E174" i="49"/>
  <c r="E613" i="49"/>
  <c r="E290" i="49"/>
  <c r="E561" i="49"/>
  <c r="E123" i="49"/>
  <c r="E566" i="49"/>
  <c r="D153" i="45"/>
  <c r="E153" i="45" s="1"/>
  <c r="F153" i="45" s="1"/>
  <c r="D111" i="45"/>
  <c r="E111" i="45" s="1"/>
  <c r="F111" i="45" s="1"/>
  <c r="D491" i="45"/>
  <c r="E491" i="45" s="1"/>
  <c r="F491" i="45" s="1"/>
  <c r="E113" i="49"/>
  <c r="E498" i="49"/>
  <c r="D339" i="45"/>
  <c r="E339" i="45" s="1"/>
  <c r="F339" i="45" s="1"/>
  <c r="E250" i="49"/>
  <c r="D324" i="45"/>
  <c r="E324" i="45" s="1"/>
  <c r="F324" i="45" s="1"/>
  <c r="D199" i="45"/>
  <c r="E199" i="45" s="1"/>
  <c r="F199" i="45" s="1"/>
  <c r="E551" i="49"/>
  <c r="E625" i="49"/>
  <c r="D306" i="45"/>
  <c r="E306" i="45" s="1"/>
  <c r="F306" i="45" s="1"/>
  <c r="E135" i="49"/>
  <c r="E77" i="49"/>
  <c r="E421" i="49"/>
  <c r="E567" i="49"/>
  <c r="D65" i="45"/>
  <c r="E65" i="45" s="1"/>
  <c r="F65" i="45" s="1"/>
  <c r="E18" i="49"/>
  <c r="D395" i="45"/>
  <c r="E395" i="45" s="1"/>
  <c r="F395" i="45" s="1"/>
  <c r="E418" i="49"/>
  <c r="D83" i="45"/>
  <c r="E83" i="45" s="1"/>
  <c r="F83" i="45" s="1"/>
  <c r="E154" i="49"/>
  <c r="E620" i="49"/>
  <c r="D592" i="45"/>
  <c r="E592" i="45" s="1"/>
  <c r="F592" i="45" s="1"/>
  <c r="E340" i="49"/>
  <c r="D624" i="45"/>
  <c r="E624" i="45" s="1"/>
  <c r="F624" i="45" s="1"/>
  <c r="D522" i="45"/>
  <c r="E522" i="45" s="1"/>
  <c r="F522" i="45" s="1"/>
  <c r="D193" i="45"/>
  <c r="E193" i="45" s="1"/>
  <c r="F193" i="45" s="1"/>
  <c r="E522" i="49"/>
  <c r="D502" i="45"/>
  <c r="E502" i="45" s="1"/>
  <c r="F502" i="45" s="1"/>
  <c r="E229" i="49"/>
  <c r="E637" i="49"/>
  <c r="E434" i="49"/>
  <c r="E32" i="49"/>
  <c r="E436" i="49"/>
  <c r="E85" i="49"/>
  <c r="E291" i="49"/>
  <c r="D483" i="45"/>
  <c r="E483" i="45" s="1"/>
  <c r="F483" i="45" s="1"/>
  <c r="E130" i="49"/>
  <c r="D248" i="45"/>
  <c r="E248" i="45" s="1"/>
  <c r="F248" i="45" s="1"/>
  <c r="E247" i="49"/>
  <c r="D130" i="45"/>
  <c r="E130" i="45" s="1"/>
  <c r="F130" i="45" s="1"/>
  <c r="E129" i="49"/>
  <c r="E141" i="49"/>
  <c r="D271" i="45"/>
  <c r="E271" i="45" s="1"/>
  <c r="F271" i="45" s="1"/>
  <c r="E270" i="49"/>
  <c r="E328" i="49"/>
  <c r="D329" i="45"/>
  <c r="E329" i="45" s="1"/>
  <c r="F329" i="45" s="1"/>
  <c r="E557" i="49"/>
  <c r="D635" i="45"/>
  <c r="E635" i="45" s="1"/>
  <c r="F635" i="45" s="1"/>
  <c r="E9" i="49"/>
  <c r="E510" i="49"/>
  <c r="D409" i="45"/>
  <c r="E409" i="45" s="1"/>
  <c r="F409" i="45" s="1"/>
  <c r="E408" i="49"/>
  <c r="E569" i="49"/>
  <c r="D570" i="45"/>
  <c r="E570" i="45" s="1"/>
  <c r="F570" i="45" s="1"/>
  <c r="E513" i="49"/>
  <c r="D514" i="45"/>
  <c r="E514" i="45" s="1"/>
  <c r="F514" i="45" s="1"/>
  <c r="E191" i="49"/>
  <c r="E254" i="49"/>
  <c r="D576" i="45"/>
  <c r="E576" i="45" s="1"/>
  <c r="F576" i="45" s="1"/>
  <c r="E470" i="49"/>
  <c r="E223" i="49"/>
  <c r="E437" i="49"/>
  <c r="D577" i="45"/>
  <c r="E577" i="45" s="1"/>
  <c r="F577" i="45" s="1"/>
  <c r="E58" i="49"/>
  <c r="E207" i="49"/>
  <c r="E347" i="49"/>
  <c r="D366" i="45"/>
  <c r="E366" i="45" s="1"/>
  <c r="F366" i="45" s="1"/>
  <c r="E276" i="49"/>
  <c r="D165" i="45"/>
  <c r="E165" i="45" s="1"/>
  <c r="F165" i="45" s="1"/>
  <c r="D28" i="45"/>
  <c r="E28" i="45" s="1"/>
  <c r="E457" i="49"/>
  <c r="D140" i="45"/>
  <c r="E140" i="45" s="1"/>
  <c r="F140" i="45" s="1"/>
  <c r="D565" i="45"/>
  <c r="E565" i="45" s="1"/>
  <c r="F565" i="45" s="1"/>
  <c r="D275" i="45"/>
  <c r="E275" i="45" s="1"/>
  <c r="F275" i="45" s="1"/>
  <c r="E177" i="49"/>
  <c r="E463" i="49"/>
  <c r="D222" i="45"/>
  <c r="E222" i="45" s="1"/>
  <c r="F222" i="45" s="1"/>
  <c r="D604" i="45"/>
  <c r="E604" i="45" s="1"/>
  <c r="F604" i="45" s="1"/>
  <c r="D332" i="45"/>
  <c r="E332" i="45" s="1"/>
  <c r="F332" i="45" s="1"/>
  <c r="E585" i="49"/>
  <c r="E176" i="49"/>
  <c r="E292" i="49"/>
  <c r="E66" i="49"/>
  <c r="D67" i="45"/>
  <c r="E67" i="45" s="1"/>
  <c r="F67" i="45" s="1"/>
  <c r="D401" i="45"/>
  <c r="E401" i="45" s="1"/>
  <c r="F401" i="45" s="1"/>
  <c r="E400" i="49"/>
  <c r="E471" i="49"/>
  <c r="D472" i="45"/>
  <c r="E472" i="45" s="1"/>
  <c r="F472" i="45" s="1"/>
  <c r="E398" i="49"/>
  <c r="D399" i="45"/>
  <c r="E399" i="45" s="1"/>
  <c r="F399" i="45" s="1"/>
  <c r="D478" i="45"/>
  <c r="E478" i="45" s="1"/>
  <c r="F478" i="45" s="1"/>
  <c r="E477" i="49"/>
  <c r="E36" i="49"/>
  <c r="D37" i="45"/>
  <c r="E37" i="45" s="1"/>
  <c r="F37" i="45" s="1"/>
  <c r="E279" i="49"/>
  <c r="D280" i="45"/>
  <c r="E280" i="45" s="1"/>
  <c r="F280" i="45" s="1"/>
  <c r="E383" i="49"/>
  <c r="E589" i="49"/>
  <c r="D455" i="45"/>
  <c r="E455" i="45" s="1"/>
  <c r="F455" i="45" s="1"/>
  <c r="E454" i="49"/>
  <c r="E608" i="49"/>
  <c r="D609" i="45"/>
  <c r="E609" i="45" s="1"/>
  <c r="F609" i="45" s="1"/>
  <c r="E37" i="49"/>
  <c r="E358" i="49"/>
  <c r="E211" i="49"/>
  <c r="D212" i="45"/>
  <c r="E212" i="45" s="1"/>
  <c r="F212" i="45" s="1"/>
  <c r="D588" i="45"/>
  <c r="E588" i="45" s="1"/>
  <c r="F588" i="45" s="1"/>
  <c r="E616" i="49"/>
  <c r="E348" i="49"/>
  <c r="E86" i="49"/>
  <c r="E265" i="49"/>
  <c r="E622" i="49"/>
  <c r="E606" i="49"/>
  <c r="E232" i="49"/>
  <c r="E112" i="49"/>
  <c r="E445" i="49"/>
  <c r="D434" i="45"/>
  <c r="E434" i="45" s="1"/>
  <c r="F434" i="45" s="1"/>
  <c r="E495" i="49"/>
  <c r="D209" i="45"/>
  <c r="E209" i="45" s="1"/>
  <c r="F209" i="45" s="1"/>
  <c r="D373" i="45"/>
  <c r="E373" i="45" s="1"/>
  <c r="F373" i="45" s="1"/>
  <c r="D152" i="45"/>
  <c r="E152" i="45" s="1"/>
  <c r="F152" i="45" s="1"/>
  <c r="D42" i="45"/>
  <c r="E42" i="45" s="1"/>
  <c r="F42" i="45" s="1"/>
  <c r="D477" i="45"/>
  <c r="E477" i="45" s="1"/>
  <c r="F477" i="45" s="1"/>
  <c r="E246" i="49"/>
  <c r="E493" i="49"/>
  <c r="E312" i="49"/>
  <c r="D389" i="45"/>
  <c r="E389" i="45" s="1"/>
  <c r="F389" i="45" s="1"/>
  <c r="E388" i="49"/>
  <c r="E165" i="49"/>
  <c r="D166" i="45"/>
  <c r="E166" i="45" s="1"/>
  <c r="F166" i="45" s="1"/>
  <c r="D537" i="45"/>
  <c r="E537" i="45" s="1"/>
  <c r="F537" i="45" s="1"/>
  <c r="E536" i="49"/>
  <c r="E465" i="49"/>
  <c r="D466" i="45"/>
  <c r="E466" i="45" s="1"/>
  <c r="F466" i="45" s="1"/>
  <c r="E91" i="49"/>
  <c r="D92" i="45"/>
  <c r="E92" i="45" s="1"/>
  <c r="F92" i="45" s="1"/>
  <c r="E491" i="49"/>
  <c r="D492" i="45"/>
  <c r="E492" i="45" s="1"/>
  <c r="F492" i="45" s="1"/>
  <c r="E586" i="49"/>
  <c r="D587" i="45"/>
  <c r="E587" i="45" s="1"/>
  <c r="F587" i="45" s="1"/>
  <c r="E48" i="49"/>
  <c r="D49" i="45"/>
  <c r="E49" i="45" s="1"/>
  <c r="F49" i="45" s="1"/>
  <c r="E275" i="49"/>
  <c r="E631" i="49"/>
  <c r="D119" i="45"/>
  <c r="E119" i="45" s="1"/>
  <c r="F119" i="45" s="1"/>
  <c r="E443" i="49"/>
  <c r="E240" i="49"/>
  <c r="E116" i="49"/>
  <c r="E425" i="49"/>
  <c r="E611" i="49"/>
  <c r="D352" i="45"/>
  <c r="E352" i="45" s="1"/>
  <c r="F352" i="45" s="1"/>
  <c r="D223" i="45"/>
  <c r="E223" i="45" s="1"/>
  <c r="F223" i="45" s="1"/>
  <c r="E300" i="49"/>
  <c r="E353" i="49"/>
  <c r="E424" i="49"/>
  <c r="E62" i="49"/>
  <c r="E88" i="49"/>
  <c r="D379" i="45"/>
  <c r="E379" i="45" s="1"/>
  <c r="F379" i="45" s="1"/>
  <c r="E190" i="49"/>
  <c r="D244" i="45"/>
  <c r="E244" i="45" s="1"/>
  <c r="F244" i="45" s="1"/>
  <c r="E333" i="49"/>
  <c r="D338" i="45"/>
  <c r="E338" i="45" s="1"/>
  <c r="F338" i="45" s="1"/>
  <c r="D203" i="45"/>
  <c r="E203" i="45" s="1"/>
  <c r="F203" i="45" s="1"/>
  <c r="E574" i="49"/>
  <c r="E519" i="49"/>
  <c r="D554" i="45"/>
  <c r="E554" i="45" s="1"/>
  <c r="F554" i="45" s="1"/>
  <c r="D539" i="45"/>
  <c r="E539" i="45" s="1"/>
  <c r="F539" i="45" s="1"/>
  <c r="E538" i="49"/>
  <c r="D452" i="45"/>
  <c r="E452" i="45" s="1"/>
  <c r="F452" i="45" s="1"/>
  <c r="E451" i="49"/>
  <c r="D72" i="45"/>
  <c r="E72" i="45" s="1"/>
  <c r="F72" i="45" s="1"/>
  <c r="E71" i="49"/>
  <c r="D542" i="45"/>
  <c r="E542" i="45" s="1"/>
  <c r="F542" i="45" s="1"/>
  <c r="E541" i="49"/>
  <c r="E423" i="49"/>
  <c r="D424" i="45"/>
  <c r="E424" i="45" s="1"/>
  <c r="F424" i="45" s="1"/>
  <c r="E515" i="49"/>
  <c r="D516" i="45"/>
  <c r="E516" i="45" s="1"/>
  <c r="F516" i="45" s="1"/>
  <c r="E442" i="49"/>
  <c r="E115" i="49"/>
  <c r="D116" i="45"/>
  <c r="E116" i="45" s="1"/>
  <c r="F116" i="45" s="1"/>
  <c r="E361" i="49"/>
  <c r="D156" i="45"/>
  <c r="E156" i="45" s="1"/>
  <c r="F156" i="45" s="1"/>
  <c r="D295" i="45"/>
  <c r="E295" i="45" s="1"/>
  <c r="F295" i="45" s="1"/>
  <c r="E582" i="49"/>
  <c r="D583" i="45"/>
  <c r="E583" i="45" s="1"/>
  <c r="F583" i="45" s="1"/>
  <c r="E35" i="49"/>
  <c r="E122" i="49"/>
  <c r="E15" i="49"/>
  <c r="D296" i="45"/>
  <c r="E296" i="45" s="1"/>
  <c r="F296" i="45" s="1"/>
  <c r="D21" i="45"/>
  <c r="P21" i="45" s="1"/>
  <c r="E180" i="49"/>
  <c r="E57" i="49"/>
  <c r="D58" i="45"/>
  <c r="E58" i="45" s="1"/>
  <c r="F58" i="45" s="1"/>
  <c r="E285" i="49"/>
  <c r="D286" i="45"/>
  <c r="E286" i="45" s="1"/>
  <c r="F286" i="45" s="1"/>
  <c r="D501" i="45"/>
  <c r="E501" i="45" s="1"/>
  <c r="F501" i="45" s="1"/>
  <c r="E500" i="49"/>
  <c r="E571" i="49"/>
  <c r="D572" i="45"/>
  <c r="E572" i="45" s="1"/>
  <c r="F572" i="45" s="1"/>
  <c r="E5" i="45"/>
  <c r="P5" i="45"/>
  <c r="D5" i="24"/>
  <c r="D12" i="45"/>
  <c r="E11" i="49"/>
  <c r="E286" i="49"/>
  <c r="D287" i="45"/>
  <c r="E287" i="45" s="1"/>
  <c r="F287" i="45" s="1"/>
  <c r="D308" i="45"/>
  <c r="E308" i="45" s="1"/>
  <c r="F308" i="45" s="1"/>
  <c r="E307" i="49"/>
  <c r="E391" i="49"/>
  <c r="D392" i="45"/>
  <c r="E392" i="45" s="1"/>
  <c r="F392" i="45" s="1"/>
  <c r="E264" i="49"/>
  <c r="D265" i="45"/>
  <c r="E265" i="45" s="1"/>
  <c r="F265" i="45" s="1"/>
  <c r="D184" i="45"/>
  <c r="E184" i="45" s="1"/>
  <c r="F184" i="45" s="1"/>
  <c r="E183" i="49"/>
  <c r="D740" i="45"/>
  <c r="E740" i="45" s="1"/>
  <c r="F740" i="45" s="1"/>
  <c r="E739" i="49"/>
  <c r="D701" i="45"/>
  <c r="E701" i="45" s="1"/>
  <c r="F701" i="45" s="1"/>
  <c r="E700" i="49"/>
  <c r="E748" i="49"/>
  <c r="D749" i="45"/>
  <c r="E749" i="45" s="1"/>
  <c r="F749" i="45" s="1"/>
  <c r="D657" i="45"/>
  <c r="E657" i="45" s="1"/>
  <c r="F657" i="45" s="1"/>
  <c r="E656" i="49"/>
  <c r="D746" i="45"/>
  <c r="E746" i="45" s="1"/>
  <c r="F746" i="45" s="1"/>
  <c r="E745" i="49"/>
  <c r="D801" i="45"/>
  <c r="E801" i="45" s="1"/>
  <c r="F801" i="45" s="1"/>
  <c r="E800" i="49"/>
  <c r="E778" i="49"/>
  <c r="D779" i="45"/>
  <c r="E779" i="45" s="1"/>
  <c r="F779" i="45" s="1"/>
  <c r="E523" i="49"/>
  <c r="E469" i="49"/>
  <c r="D611" i="45"/>
  <c r="E611" i="45" s="1"/>
  <c r="F611" i="45" s="1"/>
  <c r="E512" i="49"/>
  <c r="D513" i="45"/>
  <c r="E513" i="45" s="1"/>
  <c r="F513" i="45" s="1"/>
  <c r="D415" i="45"/>
  <c r="E415" i="45" s="1"/>
  <c r="F415" i="45" s="1"/>
  <c r="E414" i="49"/>
  <c r="D149" i="45"/>
  <c r="E149" i="45" s="1"/>
  <c r="F149" i="45" s="1"/>
  <c r="E148" i="49"/>
  <c r="D139" i="45"/>
  <c r="E139" i="45" s="1"/>
  <c r="F139" i="45" s="1"/>
  <c r="E138" i="49"/>
  <c r="E583" i="49"/>
  <c r="D584" i="45"/>
  <c r="E584" i="45" s="1"/>
  <c r="F584" i="45" s="1"/>
  <c r="E324" i="49"/>
  <c r="D325" i="45"/>
  <c r="E325" i="45" s="1"/>
  <c r="F325" i="45" s="1"/>
  <c r="E212" i="49"/>
  <c r="D213" i="45"/>
  <c r="E213" i="45" s="1"/>
  <c r="F213" i="45" s="1"/>
  <c r="E319" i="49"/>
  <c r="D320" i="45"/>
  <c r="E320" i="45" s="1"/>
  <c r="F320" i="45" s="1"/>
  <c r="E617" i="49"/>
  <c r="D618" i="45"/>
  <c r="E618" i="45" s="1"/>
  <c r="F618" i="45" s="1"/>
  <c r="E99" i="49"/>
  <c r="D100" i="45"/>
  <c r="E100" i="45" s="1"/>
  <c r="F100" i="45" s="1"/>
  <c r="D391" i="45"/>
  <c r="E391" i="45" s="1"/>
  <c r="F391" i="45" s="1"/>
  <c r="E390" i="49"/>
  <c r="E63" i="49"/>
  <c r="D64" i="45"/>
  <c r="E64" i="45" s="1"/>
  <c r="F64" i="45" s="1"/>
  <c r="E175" i="49"/>
  <c r="D176" i="45"/>
  <c r="E176" i="45" s="1"/>
  <c r="F176" i="45" s="1"/>
  <c r="D490" i="45"/>
  <c r="E490" i="45" s="1"/>
  <c r="F490" i="45" s="1"/>
  <c r="E489" i="49"/>
  <c r="D135" i="45"/>
  <c r="E135" i="45" s="1"/>
  <c r="F135" i="45" s="1"/>
  <c r="E134" i="49"/>
  <c r="D407" i="45"/>
  <c r="E407" i="45" s="1"/>
  <c r="F407" i="45" s="1"/>
  <c r="E406" i="49"/>
  <c r="D327" i="45"/>
  <c r="E327" i="45" s="1"/>
  <c r="F327" i="45" s="1"/>
  <c r="E326" i="49"/>
  <c r="D256" i="45"/>
  <c r="E256" i="45" s="1"/>
  <c r="F256" i="45" s="1"/>
  <c r="E255" i="49"/>
  <c r="E570" i="49"/>
  <c r="D571" i="45"/>
  <c r="E571" i="45" s="1"/>
  <c r="F571" i="45" s="1"/>
  <c r="E257" i="49"/>
  <c r="D258" i="45"/>
  <c r="E258" i="45" s="1"/>
  <c r="F258" i="45" s="1"/>
  <c r="D128" i="45"/>
  <c r="E128" i="45" s="1"/>
  <c r="F128" i="45" s="1"/>
  <c r="E127" i="49"/>
  <c r="D507" i="45"/>
  <c r="E507" i="45" s="1"/>
  <c r="F507" i="45" s="1"/>
  <c r="E506" i="49"/>
  <c r="E259" i="49"/>
  <c r="D260" i="45"/>
  <c r="E260" i="45" s="1"/>
  <c r="F260" i="45" s="1"/>
  <c r="E736" i="49"/>
  <c r="D737" i="45"/>
  <c r="E737" i="45" s="1"/>
  <c r="F737" i="45" s="1"/>
  <c r="D643" i="45"/>
  <c r="E643" i="45" s="1"/>
  <c r="F643" i="45" s="1"/>
  <c r="E642" i="49"/>
  <c r="D731" i="45"/>
  <c r="E731" i="45" s="1"/>
  <c r="F731" i="45" s="1"/>
  <c r="E730" i="49"/>
  <c r="E762" i="49"/>
  <c r="D763" i="45"/>
  <c r="E763" i="45" s="1"/>
  <c r="F763" i="45" s="1"/>
  <c r="E719" i="49"/>
  <c r="D720" i="45"/>
  <c r="E720" i="45" s="1"/>
  <c r="F720" i="45" s="1"/>
  <c r="E674" i="49"/>
  <c r="D675" i="45"/>
  <c r="E675" i="45" s="1"/>
  <c r="F675" i="45" s="1"/>
  <c r="E690" i="49"/>
  <c r="D691" i="45"/>
  <c r="E691" i="45" s="1"/>
  <c r="F691" i="45" s="1"/>
  <c r="D710" i="45"/>
  <c r="E710" i="45" s="1"/>
  <c r="F710" i="45" s="1"/>
  <c r="E709" i="49"/>
  <c r="E684" i="49"/>
  <c r="D685" i="45"/>
  <c r="E685" i="45" s="1"/>
  <c r="F685" i="45" s="1"/>
  <c r="D652" i="45"/>
  <c r="E652" i="45" s="1"/>
  <c r="F652" i="45" s="1"/>
  <c r="E651" i="49"/>
  <c r="D772" i="45"/>
  <c r="E772" i="45" s="1"/>
  <c r="F772" i="45" s="1"/>
  <c r="E771" i="49"/>
  <c r="E689" i="49"/>
  <c r="D690" i="45"/>
  <c r="E690" i="45" s="1"/>
  <c r="F690" i="45" s="1"/>
  <c r="D732" i="45"/>
  <c r="E732" i="45" s="1"/>
  <c r="F732" i="45" s="1"/>
  <c r="E731" i="49"/>
  <c r="E657" i="49"/>
  <c r="D658" i="45"/>
  <c r="E658" i="45" s="1"/>
  <c r="F658" i="45" s="1"/>
  <c r="D798" i="45"/>
  <c r="E798" i="45" s="1"/>
  <c r="F798" i="45" s="1"/>
  <c r="E797" i="49"/>
  <c r="D768" i="45"/>
  <c r="E768" i="45" s="1"/>
  <c r="F768" i="45" s="1"/>
  <c r="E767" i="49"/>
  <c r="E750" i="49"/>
  <c r="D751" i="45"/>
  <c r="E751" i="45" s="1"/>
  <c r="F751" i="45" s="1"/>
  <c r="D743" i="45"/>
  <c r="E743" i="45" s="1"/>
  <c r="F743" i="45" s="1"/>
  <c r="E742" i="49"/>
  <c r="D808" i="45"/>
  <c r="E808" i="45" s="1"/>
  <c r="F808" i="45" s="1"/>
  <c r="E807" i="49"/>
  <c r="D795" i="45"/>
  <c r="E795" i="45" s="1"/>
  <c r="F795" i="45" s="1"/>
  <c r="E794" i="49"/>
  <c r="E686" i="49"/>
  <c r="D687" i="45"/>
  <c r="E687" i="45" s="1"/>
  <c r="F687" i="45" s="1"/>
  <c r="E650" i="49"/>
  <c r="D651" i="45"/>
  <c r="E651" i="45" s="1"/>
  <c r="F651" i="45" s="1"/>
  <c r="D330" i="45"/>
  <c r="E330" i="45" s="1"/>
  <c r="F330" i="45" s="1"/>
  <c r="E329" i="49"/>
  <c r="E479" i="49"/>
  <c r="D480" i="45"/>
  <c r="E480" i="45" s="1"/>
  <c r="F480" i="45" s="1"/>
  <c r="E237" i="49"/>
  <c r="E108" i="49"/>
  <c r="E624" i="49"/>
  <c r="E579" i="49"/>
  <c r="E467" i="49"/>
  <c r="D51" i="45"/>
  <c r="E51" i="45" s="1"/>
  <c r="F51" i="45" s="1"/>
  <c r="E12" i="49"/>
  <c r="E172" i="49"/>
  <c r="D342" i="45"/>
  <c r="E342" i="45" s="1"/>
  <c r="F342" i="45" s="1"/>
  <c r="D375" i="45"/>
  <c r="E375" i="45" s="1"/>
  <c r="F375" i="45" s="1"/>
  <c r="D250" i="45"/>
  <c r="E250" i="45" s="1"/>
  <c r="F250" i="45" s="1"/>
  <c r="E185" i="49"/>
  <c r="D559" i="45"/>
  <c r="E559" i="45" s="1"/>
  <c r="F559" i="45" s="1"/>
  <c r="E558" i="49"/>
  <c r="D210" i="45"/>
  <c r="E210" i="45" s="1"/>
  <c r="F210" i="45" s="1"/>
  <c r="E209" i="49"/>
  <c r="D574" i="45"/>
  <c r="E574" i="45" s="1"/>
  <c r="F574" i="45" s="1"/>
  <c r="E573" i="49"/>
  <c r="D207" i="45"/>
  <c r="E207" i="45" s="1"/>
  <c r="F207" i="45" s="1"/>
  <c r="E206" i="49"/>
  <c r="E49" i="49"/>
  <c r="D50" i="45"/>
  <c r="E50" i="45" s="1"/>
  <c r="F50" i="45" s="1"/>
  <c r="D226" i="45"/>
  <c r="E226" i="45" s="1"/>
  <c r="F226" i="45" s="1"/>
  <c r="E225" i="49"/>
  <c r="D356" i="45"/>
  <c r="E356" i="45" s="1"/>
  <c r="F356" i="45" s="1"/>
  <c r="E355" i="49"/>
  <c r="E334" i="49"/>
  <c r="D335" i="45"/>
  <c r="E335" i="45" s="1"/>
  <c r="F335" i="45" s="1"/>
  <c r="D402" i="45"/>
  <c r="E402" i="45" s="1"/>
  <c r="F402" i="45" s="1"/>
  <c r="E401" i="49"/>
  <c r="E289" i="49"/>
  <c r="D290" i="45"/>
  <c r="E290" i="45" s="1"/>
  <c r="F290" i="45" s="1"/>
  <c r="E302" i="49"/>
  <c r="D303" i="45"/>
  <c r="E303" i="45" s="1"/>
  <c r="F303" i="45" s="1"/>
  <c r="D106" i="45"/>
  <c r="E106" i="45" s="1"/>
  <c r="F106" i="45" s="1"/>
  <c r="E105" i="49"/>
  <c r="D505" i="45"/>
  <c r="E505" i="45" s="1"/>
  <c r="F505" i="45" s="1"/>
  <c r="E504" i="49"/>
  <c r="E230" i="49"/>
  <c r="D231" i="45"/>
  <c r="E231" i="45" s="1"/>
  <c r="F231" i="45" s="1"/>
  <c r="D47" i="45"/>
  <c r="E47" i="45" s="1"/>
  <c r="F47" i="45" s="1"/>
  <c r="E46" i="49"/>
  <c r="D159" i="45"/>
  <c r="E159" i="45" s="1"/>
  <c r="F159" i="45" s="1"/>
  <c r="E158" i="49"/>
  <c r="E366" i="49"/>
  <c r="D367" i="45"/>
  <c r="E367" i="45" s="1"/>
  <c r="F367" i="45" s="1"/>
  <c r="D360" i="45"/>
  <c r="E360" i="45" s="1"/>
  <c r="F360" i="45" s="1"/>
  <c r="E359" i="49"/>
  <c r="D467" i="45"/>
  <c r="E467" i="45" s="1"/>
  <c r="F467" i="45" s="1"/>
  <c r="E466" i="49"/>
  <c r="D294" i="45"/>
  <c r="E294" i="45" s="1"/>
  <c r="F294" i="45" s="1"/>
  <c r="E293" i="49"/>
  <c r="E448" i="49"/>
  <c r="D449" i="45"/>
  <c r="E449" i="45" s="1"/>
  <c r="F449" i="45" s="1"/>
  <c r="E39" i="49"/>
  <c r="D40" i="45"/>
  <c r="E40" i="45" s="1"/>
  <c r="F40" i="45" s="1"/>
  <c r="D321" i="45"/>
  <c r="E321" i="45" s="1"/>
  <c r="F321" i="45" s="1"/>
  <c r="E320" i="49"/>
  <c r="E407" i="49"/>
  <c r="D408" i="45"/>
  <c r="E408" i="45" s="1"/>
  <c r="F408" i="45" s="1"/>
  <c r="D25" i="45"/>
  <c r="E24" i="49"/>
  <c r="D629" i="45"/>
  <c r="E629" i="45" s="1"/>
  <c r="F629" i="45" s="1"/>
  <c r="E628" i="49"/>
  <c r="E711" i="49"/>
  <c r="D712" i="45"/>
  <c r="E712" i="45" s="1"/>
  <c r="F712" i="45" s="1"/>
  <c r="D702" i="45"/>
  <c r="E702" i="45" s="1"/>
  <c r="F702" i="45" s="1"/>
  <c r="E701" i="49"/>
  <c r="E669" i="49"/>
  <c r="D670" i="45"/>
  <c r="E670" i="45" s="1"/>
  <c r="F670" i="45" s="1"/>
  <c r="E660" i="49"/>
  <c r="D661" i="45"/>
  <c r="E661" i="45" s="1"/>
  <c r="F661" i="45" s="1"/>
  <c r="D736" i="45"/>
  <c r="E736" i="45" s="1"/>
  <c r="F736" i="45" s="1"/>
  <c r="E735" i="49"/>
  <c r="D788" i="45"/>
  <c r="E788" i="45" s="1"/>
  <c r="F788" i="45" s="1"/>
  <c r="E787" i="49"/>
  <c r="D777" i="45"/>
  <c r="E777" i="45" s="1"/>
  <c r="F777" i="45" s="1"/>
  <c r="E776" i="49"/>
  <c r="E717" i="49"/>
  <c r="D718" i="45"/>
  <c r="E718" i="45" s="1"/>
  <c r="F718" i="45" s="1"/>
  <c r="E675" i="49"/>
  <c r="D676" i="45"/>
  <c r="E676" i="45" s="1"/>
  <c r="F676" i="45" s="1"/>
  <c r="D755" i="45"/>
  <c r="E755" i="45" s="1"/>
  <c r="F755" i="45" s="1"/>
  <c r="E754" i="49"/>
  <c r="D765" i="45"/>
  <c r="E765" i="45" s="1"/>
  <c r="F765" i="45" s="1"/>
  <c r="E764" i="49"/>
  <c r="D793" i="45"/>
  <c r="E793" i="45" s="1"/>
  <c r="F793" i="45" s="1"/>
  <c r="E792" i="49"/>
  <c r="E753" i="49"/>
  <c r="D754" i="45"/>
  <c r="E754" i="45" s="1"/>
  <c r="F754" i="45" s="1"/>
  <c r="E680" i="49"/>
  <c r="D681" i="45"/>
  <c r="E681" i="45" s="1"/>
  <c r="F681" i="45" s="1"/>
  <c r="E729" i="49"/>
  <c r="D730" i="45"/>
  <c r="E730" i="45" s="1"/>
  <c r="F730" i="45" s="1"/>
  <c r="E793" i="49"/>
  <c r="D794" i="45"/>
  <c r="E794" i="45" s="1"/>
  <c r="F794" i="45" s="1"/>
  <c r="D759" i="45"/>
  <c r="E759" i="45" s="1"/>
  <c r="F759" i="45" s="1"/>
  <c r="E758" i="49"/>
  <c r="E662" i="49"/>
  <c r="D663" i="45"/>
  <c r="E663" i="45" s="1"/>
  <c r="F663" i="45" s="1"/>
  <c r="D807" i="45"/>
  <c r="E807" i="45" s="1"/>
  <c r="F807" i="45" s="1"/>
  <c r="E806" i="49"/>
  <c r="E728" i="49"/>
  <c r="D729" i="45"/>
  <c r="E729" i="45" s="1"/>
  <c r="F729" i="45" s="1"/>
  <c r="E789" i="49"/>
  <c r="D790" i="45"/>
  <c r="E790" i="45" s="1"/>
  <c r="F790" i="45" s="1"/>
  <c r="D564" i="45"/>
  <c r="E564" i="45" s="1"/>
  <c r="F564" i="45" s="1"/>
  <c r="E563" i="49"/>
  <c r="E550" i="49"/>
  <c r="D551" i="45"/>
  <c r="E551" i="45" s="1"/>
  <c r="F551" i="45" s="1"/>
  <c r="D319" i="45"/>
  <c r="E319" i="45" s="1"/>
  <c r="F319" i="45" s="1"/>
  <c r="E318" i="49"/>
  <c r="E140" i="49"/>
  <c r="D141" i="45"/>
  <c r="E141" i="45" s="1"/>
  <c r="F141" i="45" s="1"/>
  <c r="E178" i="49"/>
  <c r="D179" i="45"/>
  <c r="E179" i="45" s="1"/>
  <c r="F179" i="45" s="1"/>
  <c r="D431" i="45"/>
  <c r="E431" i="45" s="1"/>
  <c r="F431" i="45" s="1"/>
  <c r="E430" i="49"/>
  <c r="E600" i="49"/>
  <c r="D601" i="45"/>
  <c r="E601" i="45" s="1"/>
  <c r="F601" i="45" s="1"/>
  <c r="E67" i="49"/>
  <c r="D68" i="45"/>
  <c r="E68" i="45" s="1"/>
  <c r="F68" i="45" s="1"/>
  <c r="E136" i="49"/>
  <c r="D137" i="45"/>
  <c r="E137" i="45" s="1"/>
  <c r="F137" i="45" s="1"/>
  <c r="D721" i="45"/>
  <c r="E721" i="45" s="1"/>
  <c r="F721" i="45" s="1"/>
  <c r="E720" i="49"/>
  <c r="D677" i="45"/>
  <c r="E677" i="45" s="1"/>
  <c r="F677" i="45" s="1"/>
  <c r="E676" i="49"/>
  <c r="D695" i="45"/>
  <c r="E695" i="45" s="1"/>
  <c r="F695" i="45" s="1"/>
  <c r="E694" i="49"/>
  <c r="D640" i="45"/>
  <c r="E640" i="45" s="1"/>
  <c r="F640" i="45" s="1"/>
  <c r="E639" i="49"/>
  <c r="D796" i="45"/>
  <c r="E796" i="45" s="1"/>
  <c r="F796" i="45" s="1"/>
  <c r="E795" i="49"/>
  <c r="D454" i="45"/>
  <c r="E454" i="45" s="1"/>
  <c r="F454" i="45" s="1"/>
  <c r="D283" i="45"/>
  <c r="E283" i="45" s="1"/>
  <c r="F283" i="45" s="1"/>
  <c r="E282" i="49"/>
  <c r="E92" i="49"/>
  <c r="D93" i="45"/>
  <c r="E93" i="45" s="1"/>
  <c r="F93" i="45" s="1"/>
  <c r="D299" i="45"/>
  <c r="E299" i="45" s="1"/>
  <c r="F299" i="45" s="1"/>
  <c r="E298" i="49"/>
  <c r="E540" i="49"/>
  <c r="D541" i="45"/>
  <c r="E541" i="45" s="1"/>
  <c r="F541" i="45" s="1"/>
  <c r="D328" i="45"/>
  <c r="E328" i="45" s="1"/>
  <c r="F328" i="45" s="1"/>
  <c r="E327" i="49"/>
  <c r="E133" i="49"/>
  <c r="D134" i="45"/>
  <c r="E134" i="45" s="1"/>
  <c r="F134" i="45" s="1"/>
  <c r="D74" i="45"/>
  <c r="E74" i="45" s="1"/>
  <c r="F74" i="45" s="1"/>
  <c r="E73" i="49"/>
  <c r="E760" i="49"/>
  <c r="D761" i="45"/>
  <c r="E761" i="45" s="1"/>
  <c r="F761" i="45" s="1"/>
  <c r="D656" i="45"/>
  <c r="E656" i="45" s="1"/>
  <c r="F656" i="45" s="1"/>
  <c r="E655" i="49"/>
  <c r="D703" i="45"/>
  <c r="E703" i="45" s="1"/>
  <c r="F703" i="45" s="1"/>
  <c r="E702" i="49"/>
  <c r="E766" i="49"/>
  <c r="D767" i="45"/>
  <c r="E767" i="45" s="1"/>
  <c r="F767" i="45" s="1"/>
  <c r="D791" i="45"/>
  <c r="E791" i="45" s="1"/>
  <c r="F791" i="45" s="1"/>
  <c r="E790" i="49"/>
  <c r="E777" i="49"/>
  <c r="D778" i="45"/>
  <c r="E778" i="45" s="1"/>
  <c r="F778" i="45" s="1"/>
  <c r="D800" i="45"/>
  <c r="E800" i="45" s="1"/>
  <c r="F800" i="45" s="1"/>
  <c r="E799" i="49"/>
  <c r="E260" i="49"/>
  <c r="D167" i="45"/>
  <c r="E167" i="45" s="1"/>
  <c r="F167" i="45" s="1"/>
  <c r="E605" i="49"/>
  <c r="E74" i="49"/>
  <c r="E169" i="49"/>
  <c r="D170" i="45"/>
  <c r="E170" i="45" s="1"/>
  <c r="F170" i="45" s="1"/>
  <c r="D503" i="45"/>
  <c r="E503" i="45" s="1"/>
  <c r="F503" i="45" s="1"/>
  <c r="E502" i="49"/>
  <c r="D107" i="45"/>
  <c r="E107" i="45" s="1"/>
  <c r="F107" i="45" s="1"/>
  <c r="E106" i="49"/>
  <c r="D219" i="45"/>
  <c r="E219" i="45" s="1"/>
  <c r="F219" i="45" s="1"/>
  <c r="E218" i="49"/>
  <c r="D43" i="45"/>
  <c r="E43" i="45" s="1"/>
  <c r="F43" i="45" s="1"/>
  <c r="E42" i="49"/>
  <c r="E342" i="49"/>
  <c r="D343" i="45"/>
  <c r="E343" i="45" s="1"/>
  <c r="F343" i="45" s="1"/>
  <c r="D412" i="45"/>
  <c r="E412" i="45" s="1"/>
  <c r="F412" i="45" s="1"/>
  <c r="E411" i="49"/>
  <c r="D84" i="45"/>
  <c r="E84" i="45" s="1"/>
  <c r="F84" i="45" s="1"/>
  <c r="E83" i="49"/>
  <c r="D660" i="45"/>
  <c r="E660" i="45" s="1"/>
  <c r="F660" i="45" s="1"/>
  <c r="E659" i="49"/>
  <c r="E759" i="49"/>
  <c r="D760" i="45"/>
  <c r="E760" i="45" s="1"/>
  <c r="F760" i="45" s="1"/>
  <c r="E668" i="49"/>
  <c r="D669" i="45"/>
  <c r="E669" i="45" s="1"/>
  <c r="F669" i="45" s="1"/>
  <c r="D683" i="45"/>
  <c r="E683" i="45" s="1"/>
  <c r="F683" i="45" s="1"/>
  <c r="E682" i="49"/>
  <c r="D806" i="45"/>
  <c r="E806" i="45" s="1"/>
  <c r="F806" i="45" s="1"/>
  <c r="E805" i="49"/>
  <c r="D714" i="45"/>
  <c r="E714" i="45" s="1"/>
  <c r="F714" i="45" s="1"/>
  <c r="E713" i="49"/>
  <c r="D799" i="45"/>
  <c r="E799" i="45" s="1"/>
  <c r="F799" i="45" s="1"/>
  <c r="E798" i="49"/>
  <c r="E149" i="49"/>
  <c r="E44" i="49"/>
  <c r="D414" i="45"/>
  <c r="E414" i="45" s="1"/>
  <c r="F414" i="45" s="1"/>
  <c r="D311" i="45"/>
  <c r="E311" i="45" s="1"/>
  <c r="F311" i="45" s="1"/>
  <c r="E392" i="49"/>
  <c r="D264" i="45"/>
  <c r="E264" i="45" s="1"/>
  <c r="F264" i="45" s="1"/>
  <c r="D603" i="45"/>
  <c r="E603" i="45" s="1"/>
  <c r="F603" i="45" s="1"/>
  <c r="E461" i="49"/>
  <c r="D450" i="45"/>
  <c r="E450" i="45" s="1"/>
  <c r="F450" i="45" s="1"/>
  <c r="D197" i="45"/>
  <c r="E197" i="45" s="1"/>
  <c r="F197" i="45" s="1"/>
  <c r="E590" i="49"/>
  <c r="E427" i="49"/>
  <c r="E244" i="49"/>
  <c r="D237" i="45"/>
  <c r="E237" i="45" s="1"/>
  <c r="F237" i="45" s="1"/>
  <c r="E236" i="49"/>
  <c r="D102" i="45"/>
  <c r="E102" i="45" s="1"/>
  <c r="F102" i="45" s="1"/>
  <c r="E101" i="49"/>
  <c r="E635" i="49"/>
  <c r="D636" i="45"/>
  <c r="E636" i="45" s="1"/>
  <c r="F636" i="45" s="1"/>
  <c r="D243" i="45"/>
  <c r="E243" i="45" s="1"/>
  <c r="F243" i="45" s="1"/>
  <c r="E242" i="49"/>
  <c r="D205" i="45"/>
  <c r="E205" i="45" s="1"/>
  <c r="F205" i="45" s="1"/>
  <c r="E204" i="49"/>
  <c r="E306" i="49"/>
  <c r="D307" i="45"/>
  <c r="E307" i="45" s="1"/>
  <c r="F307" i="45" s="1"/>
  <c r="D497" i="45"/>
  <c r="E497" i="45" s="1"/>
  <c r="F497" i="45" s="1"/>
  <c r="E496" i="49"/>
  <c r="D232" i="45"/>
  <c r="E232" i="45" s="1"/>
  <c r="F232" i="45" s="1"/>
  <c r="E231" i="49"/>
  <c r="E95" i="49"/>
  <c r="D96" i="45"/>
  <c r="E96" i="45" s="1"/>
  <c r="F96" i="45" s="1"/>
  <c r="D23" i="45"/>
  <c r="E22" i="49"/>
  <c r="E545" i="49"/>
  <c r="D546" i="45"/>
  <c r="E546" i="45" s="1"/>
  <c r="F546" i="45" s="1"/>
  <c r="D41" i="45"/>
  <c r="E41" i="45" s="1"/>
  <c r="F41" i="45" s="1"/>
  <c r="E40" i="49"/>
  <c r="E534" i="49"/>
  <c r="D535" i="45"/>
  <c r="E535" i="45" s="1"/>
  <c r="F535" i="45" s="1"/>
  <c r="D364" i="45"/>
  <c r="E364" i="45" s="1"/>
  <c r="F364" i="45" s="1"/>
  <c r="E363" i="49"/>
  <c r="E559" i="49"/>
  <c r="D560" i="45"/>
  <c r="E560" i="45" s="1"/>
  <c r="F560" i="45" s="1"/>
  <c r="D482" i="45"/>
  <c r="E482" i="45" s="1"/>
  <c r="F482" i="45" s="1"/>
  <c r="E481" i="49"/>
  <c r="D182" i="45"/>
  <c r="E182" i="45" s="1"/>
  <c r="F182" i="45" s="1"/>
  <c r="E181" i="49"/>
  <c r="E535" i="49"/>
  <c r="D536" i="45"/>
  <c r="E536" i="45" s="1"/>
  <c r="F536" i="45" s="1"/>
  <c r="E473" i="49"/>
  <c r="D474" i="45"/>
  <c r="E474" i="45" s="1"/>
  <c r="F474" i="45" s="1"/>
  <c r="E219" i="49"/>
  <c r="D220" i="45"/>
  <c r="E220" i="45" s="1"/>
  <c r="F220" i="45" s="1"/>
  <c r="D725" i="45"/>
  <c r="E725" i="45" s="1"/>
  <c r="F725" i="45" s="1"/>
  <c r="E724" i="49"/>
  <c r="D716" i="45"/>
  <c r="E716" i="45" s="1"/>
  <c r="F716" i="45" s="1"/>
  <c r="E715" i="49"/>
  <c r="E718" i="49"/>
  <c r="D719" i="45"/>
  <c r="E719" i="45" s="1"/>
  <c r="F719" i="45" s="1"/>
  <c r="E683" i="49"/>
  <c r="D684" i="45"/>
  <c r="E684" i="45" s="1"/>
  <c r="F684" i="45" s="1"/>
  <c r="E733" i="49"/>
  <c r="D734" i="45"/>
  <c r="E734" i="45" s="1"/>
  <c r="F734" i="45" s="1"/>
  <c r="E707" i="49"/>
  <c r="D708" i="45"/>
  <c r="E708" i="45" s="1"/>
  <c r="F708" i="45" s="1"/>
  <c r="D739" i="45"/>
  <c r="E739" i="45" s="1"/>
  <c r="F739" i="45" s="1"/>
  <c r="E738" i="49"/>
  <c r="E765" i="49"/>
  <c r="D766" i="45"/>
  <c r="E766" i="45" s="1"/>
  <c r="F766" i="45" s="1"/>
  <c r="E645" i="49"/>
  <c r="D646" i="45"/>
  <c r="E646" i="45" s="1"/>
  <c r="F646" i="45" s="1"/>
  <c r="D688" i="45"/>
  <c r="E688" i="45" s="1"/>
  <c r="F688" i="45" s="1"/>
  <c r="E687" i="49"/>
  <c r="E725" i="49"/>
  <c r="D726" i="45"/>
  <c r="E726" i="45" s="1"/>
  <c r="F726" i="45" s="1"/>
  <c r="D756" i="45"/>
  <c r="E756" i="45" s="1"/>
  <c r="F756" i="45" s="1"/>
  <c r="E755" i="49"/>
  <c r="E673" i="49"/>
  <c r="D674" i="45"/>
  <c r="E674" i="45" s="1"/>
  <c r="F674" i="45" s="1"/>
  <c r="D664" i="45"/>
  <c r="E664" i="45" s="1"/>
  <c r="F664" i="45" s="1"/>
  <c r="E663" i="49"/>
  <c r="D738" i="45"/>
  <c r="E738" i="45" s="1"/>
  <c r="F738" i="45" s="1"/>
  <c r="E737" i="49"/>
  <c r="D775" i="45"/>
  <c r="E775" i="45" s="1"/>
  <c r="F775" i="45" s="1"/>
  <c r="E774" i="49"/>
  <c r="D728" i="45"/>
  <c r="E728" i="45" s="1"/>
  <c r="F728" i="45" s="1"/>
  <c r="E727" i="49"/>
  <c r="E649" i="49"/>
  <c r="D650" i="45"/>
  <c r="E650" i="45" s="1"/>
  <c r="F650" i="45" s="1"/>
  <c r="E769" i="49"/>
  <c r="D770" i="45"/>
  <c r="E770" i="45" s="1"/>
  <c r="F770" i="45" s="1"/>
  <c r="D654" i="45"/>
  <c r="E654" i="45" s="1"/>
  <c r="F654" i="45" s="1"/>
  <c r="E653" i="49"/>
  <c r="D727" i="45"/>
  <c r="E727" i="45" s="1"/>
  <c r="F727" i="45" s="1"/>
  <c r="E726" i="49"/>
  <c r="D679" i="45"/>
  <c r="E679" i="45" s="1"/>
  <c r="F679" i="45" s="1"/>
  <c r="E678" i="49"/>
  <c r="D55" i="45"/>
  <c r="E55" i="45" s="1"/>
  <c r="F55" i="45" s="1"/>
  <c r="E54" i="49"/>
  <c r="E186" i="49"/>
  <c r="D187" i="45"/>
  <c r="E187" i="45" s="1"/>
  <c r="F187" i="45" s="1"/>
  <c r="D372" i="45"/>
  <c r="E372" i="45" s="1"/>
  <c r="F372" i="45" s="1"/>
  <c r="E371" i="49"/>
  <c r="D11" i="45"/>
  <c r="E10" i="49"/>
  <c r="D69" i="45"/>
  <c r="E69" i="45" s="1"/>
  <c r="F69" i="45" s="1"/>
  <c r="E68" i="49"/>
  <c r="E147" i="49"/>
  <c r="D148" i="45"/>
  <c r="E148" i="45" s="1"/>
  <c r="F148" i="45" s="1"/>
  <c r="E531" i="49"/>
  <c r="D532" i="45"/>
  <c r="E532" i="45" s="1"/>
  <c r="F532" i="45" s="1"/>
  <c r="E786" i="49"/>
  <c r="D787" i="45"/>
  <c r="E787" i="45" s="1"/>
  <c r="F787" i="45" s="1"/>
  <c r="D645" i="45"/>
  <c r="E645" i="45" s="1"/>
  <c r="F645" i="45" s="1"/>
  <c r="E644" i="49"/>
  <c r="E647" i="49"/>
  <c r="D648" i="45"/>
  <c r="E648" i="45" s="1"/>
  <c r="F648" i="45" s="1"/>
  <c r="E782" i="49"/>
  <c r="D783" i="45"/>
  <c r="E783" i="45" s="1"/>
  <c r="F783" i="45" s="1"/>
  <c r="D698" i="45"/>
  <c r="E698" i="45" s="1"/>
  <c r="F698" i="45" s="1"/>
  <c r="E697" i="49"/>
  <c r="D257" i="45"/>
  <c r="E257" i="45" s="1"/>
  <c r="F257" i="45" s="1"/>
  <c r="E256" i="49"/>
  <c r="D475" i="45"/>
  <c r="E475" i="45" s="1"/>
  <c r="F475" i="45" s="1"/>
  <c r="E474" i="49"/>
  <c r="E19" i="49"/>
  <c r="D20" i="45"/>
  <c r="D619" i="45"/>
  <c r="E619" i="45" s="1"/>
  <c r="F619" i="45" s="1"/>
  <c r="E618" i="49"/>
  <c r="E125" i="49"/>
  <c r="D126" i="45"/>
  <c r="E126" i="45" s="1"/>
  <c r="F126" i="45" s="1"/>
  <c r="D413" i="45"/>
  <c r="E413" i="45" s="1"/>
  <c r="F413" i="45" s="1"/>
  <c r="E412" i="49"/>
  <c r="E554" i="49"/>
  <c r="D555" i="45"/>
  <c r="E555" i="45" s="1"/>
  <c r="F555" i="45" s="1"/>
  <c r="D206" i="45"/>
  <c r="E206" i="45" s="1"/>
  <c r="F206" i="45" s="1"/>
  <c r="E205" i="49"/>
  <c r="E195" i="49"/>
  <c r="D196" i="45"/>
  <c r="E196" i="45" s="1"/>
  <c r="F196" i="45" s="1"/>
  <c r="D370" i="45"/>
  <c r="E370" i="45" s="1"/>
  <c r="F370" i="45" s="1"/>
  <c r="E369" i="49"/>
  <c r="E654" i="49"/>
  <c r="D655" i="45"/>
  <c r="E655" i="45" s="1"/>
  <c r="F655" i="45" s="1"/>
  <c r="E667" i="49"/>
  <c r="D668" i="45"/>
  <c r="E668" i="45" s="1"/>
  <c r="F668" i="45" s="1"/>
  <c r="D774" i="45"/>
  <c r="E774" i="45" s="1"/>
  <c r="F774" i="45" s="1"/>
  <c r="E773" i="49"/>
  <c r="D700" i="45"/>
  <c r="E700" i="45" s="1"/>
  <c r="F700" i="45" s="1"/>
  <c r="E699" i="49"/>
  <c r="E665" i="49"/>
  <c r="D666" i="45"/>
  <c r="E666" i="45" s="1"/>
  <c r="F666" i="45" s="1"/>
  <c r="E681" i="49"/>
  <c r="D682" i="45"/>
  <c r="E682" i="45" s="1"/>
  <c r="F682" i="45" s="1"/>
  <c r="E734" i="49"/>
  <c r="D735" i="45"/>
  <c r="E735" i="45" s="1"/>
  <c r="F735" i="45" s="1"/>
  <c r="D29" i="45"/>
  <c r="E28" i="49"/>
  <c r="D400" i="45"/>
  <c r="E400" i="45" s="1"/>
  <c r="F400" i="45" s="1"/>
  <c r="E399" i="49"/>
  <c r="E162" i="49"/>
  <c r="D163" i="45"/>
  <c r="E163" i="45" s="1"/>
  <c r="F163" i="45" s="1"/>
  <c r="E629" i="49"/>
  <c r="D630" i="45"/>
  <c r="E630" i="45" s="1"/>
  <c r="F630" i="45" s="1"/>
  <c r="D125" i="45"/>
  <c r="E125" i="45" s="1"/>
  <c r="F125" i="45" s="1"/>
  <c r="E124" i="49"/>
  <c r="E258" i="49"/>
  <c r="D259" i="45"/>
  <c r="E259" i="45" s="1"/>
  <c r="F259" i="45" s="1"/>
  <c r="E475" i="49"/>
  <c r="D476" i="45"/>
  <c r="E476" i="45" s="1"/>
  <c r="F476" i="45" s="1"/>
  <c r="D508" i="45"/>
  <c r="E508" i="45" s="1"/>
  <c r="F508" i="45" s="1"/>
  <c r="E507" i="49"/>
  <c r="D35" i="45"/>
  <c r="E35" i="45" s="1"/>
  <c r="F35" i="45" s="1"/>
  <c r="E34" i="49"/>
  <c r="E315" i="49"/>
  <c r="D316" i="45"/>
  <c r="E316" i="45" s="1"/>
  <c r="F316" i="45" s="1"/>
  <c r="E672" i="49"/>
  <c r="D673" i="45"/>
  <c r="E673" i="45" s="1"/>
  <c r="F673" i="45" s="1"/>
  <c r="D785" i="45"/>
  <c r="E785" i="45" s="1"/>
  <c r="F785" i="45" s="1"/>
  <c r="E784" i="49"/>
  <c r="E661" i="49"/>
  <c r="D662" i="45"/>
  <c r="E662" i="45" s="1"/>
  <c r="F662" i="45" s="1"/>
  <c r="D741" i="45"/>
  <c r="E741" i="45" s="1"/>
  <c r="F741" i="45" s="1"/>
  <c r="E740" i="49"/>
  <c r="E688" i="49"/>
  <c r="D689" i="45"/>
  <c r="E689" i="45" s="1"/>
  <c r="F689" i="45" s="1"/>
  <c r="D769" i="45"/>
  <c r="E769" i="45" s="1"/>
  <c r="F769" i="45" s="1"/>
  <c r="E768" i="49"/>
  <c r="D647" i="45"/>
  <c r="E647" i="45" s="1"/>
  <c r="F647" i="45" s="1"/>
  <c r="E646" i="49"/>
  <c r="D803" i="45"/>
  <c r="E803" i="45" s="1"/>
  <c r="F803" i="45" s="1"/>
  <c r="E802" i="49"/>
  <c r="D377" i="45"/>
  <c r="E377" i="45" s="1"/>
  <c r="F377" i="45" s="1"/>
  <c r="E376" i="49"/>
  <c r="E487" i="49"/>
  <c r="E171" i="49"/>
  <c r="E90" i="49"/>
  <c r="D600" i="45"/>
  <c r="E600" i="45" s="1"/>
  <c r="F600" i="45" s="1"/>
  <c r="E119" i="49"/>
  <c r="D547" i="45"/>
  <c r="E547" i="45" s="1"/>
  <c r="F547" i="45" s="1"/>
  <c r="E395" i="49"/>
  <c r="E4" i="49"/>
  <c r="D94" i="45"/>
  <c r="E94" i="45" s="1"/>
  <c r="F94" i="45" s="1"/>
  <c r="E157" i="49"/>
  <c r="D528" i="45"/>
  <c r="E528" i="45" s="1"/>
  <c r="F528" i="45" s="1"/>
  <c r="E84" i="49"/>
  <c r="D411" i="45"/>
  <c r="E411" i="45" s="1"/>
  <c r="F411" i="45" s="1"/>
  <c r="D540" i="45"/>
  <c r="E540" i="45" s="1"/>
  <c r="F540" i="45" s="1"/>
  <c r="E381" i="49"/>
  <c r="E389" i="49"/>
  <c r="D589" i="45"/>
  <c r="E589" i="45" s="1"/>
  <c r="F589" i="45" s="1"/>
  <c r="E189" i="49"/>
  <c r="E269" i="49"/>
  <c r="E167" i="49"/>
  <c r="E314" i="49"/>
  <c r="E262" i="49"/>
  <c r="E170" i="49"/>
  <c r="E80" i="49"/>
  <c r="E252" i="49"/>
  <c r="E47" i="49"/>
  <c r="D216" i="45"/>
  <c r="E216" i="45" s="1"/>
  <c r="F216" i="45" s="1"/>
  <c r="E98" i="49"/>
  <c r="E38" i="49"/>
  <c r="E132" i="49"/>
  <c r="E321" i="49"/>
  <c r="D627" i="45"/>
  <c r="E627" i="45" s="1"/>
  <c r="F627" i="45" s="1"/>
  <c r="D509" i="45"/>
  <c r="E509" i="45" s="1"/>
  <c r="F509" i="45" s="1"/>
  <c r="E508" i="49"/>
  <c r="D374" i="45"/>
  <c r="E374" i="45" s="1"/>
  <c r="F374" i="45" s="1"/>
  <c r="E373" i="49"/>
  <c r="E447" i="49"/>
  <c r="D448" i="45"/>
  <c r="E448" i="45" s="1"/>
  <c r="F448" i="45" s="1"/>
  <c r="D442" i="45"/>
  <c r="E442" i="45" s="1"/>
  <c r="F442" i="45" s="1"/>
  <c r="E441" i="49"/>
  <c r="D385" i="45"/>
  <c r="E385" i="45" s="1"/>
  <c r="F385" i="45" s="1"/>
  <c r="E384" i="49"/>
  <c r="E311" i="49"/>
  <c r="D312" i="45"/>
  <c r="E312" i="45" s="1"/>
  <c r="F312" i="45" s="1"/>
  <c r="E505" i="49"/>
  <c r="D506" i="45"/>
  <c r="E506" i="45" s="1"/>
  <c r="F506" i="45" s="1"/>
  <c r="E345" i="49"/>
  <c r="D346" i="45"/>
  <c r="E346" i="45" s="1"/>
  <c r="F346" i="45" s="1"/>
  <c r="D218" i="45"/>
  <c r="E218" i="45" s="1"/>
  <c r="F218" i="45" s="1"/>
  <c r="E217" i="49"/>
  <c r="D631" i="45"/>
  <c r="E631" i="45" s="1"/>
  <c r="F631" i="45" s="1"/>
  <c r="E630" i="49"/>
  <c r="E78" i="49"/>
  <c r="D79" i="45"/>
  <c r="E79" i="45" s="1"/>
  <c r="F79" i="45" s="1"/>
  <c r="D34" i="45"/>
  <c r="E34" i="45" s="1"/>
  <c r="F34" i="45" s="1"/>
  <c r="E33" i="49"/>
  <c r="E89" i="49"/>
  <c r="D90" i="45"/>
  <c r="E90" i="45" s="1"/>
  <c r="F90" i="45" s="1"/>
  <c r="D146" i="45"/>
  <c r="E146" i="45" s="1"/>
  <c r="F146" i="45" s="1"/>
  <c r="E145" i="49"/>
  <c r="D447" i="45"/>
  <c r="E447" i="45" s="1"/>
  <c r="F447" i="45" s="1"/>
  <c r="E446" i="49"/>
  <c r="E349" i="49"/>
  <c r="D350" i="45"/>
  <c r="E350" i="45" s="1"/>
  <c r="F350" i="45" s="1"/>
  <c r="D561" i="45"/>
  <c r="E561" i="45" s="1"/>
  <c r="F561" i="45" s="1"/>
  <c r="E560" i="49"/>
  <c r="D26" i="45"/>
  <c r="E25" i="49"/>
  <c r="E87" i="49"/>
  <c r="D88" i="45"/>
  <c r="E88" i="45" s="1"/>
  <c r="F88" i="45" s="1"/>
  <c r="E405" i="49"/>
  <c r="D406" i="45"/>
  <c r="E406" i="45" s="1"/>
  <c r="F406" i="45" s="1"/>
  <c r="E518" i="49"/>
  <c r="D519" i="45"/>
  <c r="E519" i="45" s="1"/>
  <c r="F519" i="45" s="1"/>
  <c r="E316" i="49"/>
  <c r="D317" i="45"/>
  <c r="E317" i="45" s="1"/>
  <c r="F317" i="45" s="1"/>
  <c r="D357" i="45"/>
  <c r="E357" i="45" s="1"/>
  <c r="F357" i="45" s="1"/>
  <c r="E356" i="49"/>
  <c r="E325" i="49"/>
  <c r="D326" i="45"/>
  <c r="E326" i="45" s="1"/>
  <c r="F326" i="45" s="1"/>
  <c r="E607" i="49"/>
  <c r="D608" i="45"/>
  <c r="E608" i="45" s="1"/>
  <c r="F608" i="45" s="1"/>
  <c r="D649" i="45"/>
  <c r="E649" i="45" s="1"/>
  <c r="F649" i="45" s="1"/>
  <c r="E648" i="49"/>
  <c r="D667" i="45"/>
  <c r="E667" i="45" s="1"/>
  <c r="F667" i="45" s="1"/>
  <c r="E666" i="49"/>
  <c r="D723" i="45"/>
  <c r="E723" i="45" s="1"/>
  <c r="F723" i="45" s="1"/>
  <c r="E722" i="49"/>
  <c r="D686" i="45"/>
  <c r="E686" i="45" s="1"/>
  <c r="F686" i="45" s="1"/>
  <c r="E685" i="49"/>
  <c r="D672" i="45"/>
  <c r="E672" i="45" s="1"/>
  <c r="F672" i="45" s="1"/>
  <c r="E671" i="49"/>
  <c r="E746" i="49"/>
  <c r="D747" i="45"/>
  <c r="E747" i="45" s="1"/>
  <c r="F747" i="45" s="1"/>
  <c r="E788" i="49"/>
  <c r="D789" i="45"/>
  <c r="E789" i="45" s="1"/>
  <c r="F789" i="45" s="1"/>
  <c r="E706" i="49"/>
  <c r="D707" i="45"/>
  <c r="E707" i="45" s="1"/>
  <c r="F707" i="45" s="1"/>
  <c r="D744" i="45"/>
  <c r="E744" i="45" s="1"/>
  <c r="F744" i="45" s="1"/>
  <c r="E743" i="49"/>
  <c r="E712" i="49"/>
  <c r="D713" i="45"/>
  <c r="E713" i="45" s="1"/>
  <c r="F713" i="45" s="1"/>
  <c r="D780" i="45"/>
  <c r="E780" i="45" s="1"/>
  <c r="F780" i="45" s="1"/>
  <c r="E779" i="49"/>
  <c r="E721" i="49"/>
  <c r="D722" i="45"/>
  <c r="E722" i="45" s="1"/>
  <c r="F722" i="45" s="1"/>
  <c r="D705" i="45"/>
  <c r="E705" i="45" s="1"/>
  <c r="F705" i="45" s="1"/>
  <c r="E704" i="49"/>
  <c r="D671" i="45"/>
  <c r="E671" i="45" s="1"/>
  <c r="F671" i="45" s="1"/>
  <c r="E670" i="49"/>
  <c r="D715" i="45"/>
  <c r="E715" i="45" s="1"/>
  <c r="F715" i="45" s="1"/>
  <c r="E714" i="49"/>
  <c r="D742" i="45"/>
  <c r="E742" i="45" s="1"/>
  <c r="F742" i="45" s="1"/>
  <c r="E741" i="49"/>
  <c r="D711" i="45"/>
  <c r="E711" i="45" s="1"/>
  <c r="F711" i="45" s="1"/>
  <c r="E710" i="49"/>
  <c r="D753" i="45"/>
  <c r="E753" i="45" s="1"/>
  <c r="F753" i="45" s="1"/>
  <c r="E752" i="49"/>
  <c r="E705" i="49"/>
  <c r="D706" i="45"/>
  <c r="E706" i="45" s="1"/>
  <c r="F706" i="45" s="1"/>
  <c r="D804" i="45"/>
  <c r="E804" i="45" s="1"/>
  <c r="F804" i="45" s="1"/>
  <c r="E803" i="49"/>
  <c r="D639" i="45"/>
  <c r="E639" i="45" s="1"/>
  <c r="F639" i="45" s="1"/>
  <c r="E638" i="49"/>
  <c r="E781" i="49"/>
  <c r="D782" i="45"/>
  <c r="E782" i="45" s="1"/>
  <c r="F782" i="45" s="1"/>
  <c r="E7" i="49"/>
  <c r="D8" i="45"/>
  <c r="E303" i="49"/>
  <c r="D304" i="45"/>
  <c r="E304" i="45" s="1"/>
  <c r="F304" i="45" s="1"/>
  <c r="D369" i="45"/>
  <c r="E369" i="45" s="1"/>
  <c r="F369" i="45" s="1"/>
  <c r="E368" i="49"/>
  <c r="D66" i="45"/>
  <c r="E66" i="45" s="1"/>
  <c r="F66" i="45" s="1"/>
  <c r="E65" i="49"/>
  <c r="E462" i="49"/>
  <c r="D463" i="45"/>
  <c r="E463" i="45" s="1"/>
  <c r="F463" i="45" s="1"/>
  <c r="E283" i="49"/>
  <c r="D284" i="45"/>
  <c r="E284" i="45" s="1"/>
  <c r="F284" i="45" s="1"/>
  <c r="E595" i="49"/>
  <c r="D596" i="45"/>
  <c r="E596" i="45" s="1"/>
  <c r="F596" i="45" s="1"/>
  <c r="D465" i="45"/>
  <c r="E465" i="45" s="1"/>
  <c r="F465" i="45" s="1"/>
  <c r="E464" i="49"/>
  <c r="E708" i="49"/>
  <c r="D709" i="45"/>
  <c r="E709" i="45" s="1"/>
  <c r="F709" i="45" s="1"/>
  <c r="E723" i="49"/>
  <c r="D724" i="45"/>
  <c r="E724" i="45" s="1"/>
  <c r="F724" i="45" s="1"/>
  <c r="E801" i="49"/>
  <c r="D802" i="45"/>
  <c r="E802" i="45" s="1"/>
  <c r="F802" i="45" s="1"/>
  <c r="D805" i="45"/>
  <c r="E805" i="45" s="1"/>
  <c r="F805" i="45" s="1"/>
  <c r="E804" i="49"/>
  <c r="D745" i="45"/>
  <c r="E745" i="45" s="1"/>
  <c r="F745" i="45" s="1"/>
  <c r="E744" i="49"/>
  <c r="E525" i="49"/>
  <c r="D526" i="45"/>
  <c r="E526" i="45" s="1"/>
  <c r="F526" i="45" s="1"/>
  <c r="E168" i="49"/>
  <c r="D169" i="45"/>
  <c r="E169" i="45" s="1"/>
  <c r="F169" i="45" s="1"/>
  <c r="E572" i="49"/>
  <c r="D573" i="45"/>
  <c r="E573" i="45" s="1"/>
  <c r="F573" i="45" s="1"/>
  <c r="E156" i="49"/>
  <c r="D157" i="45"/>
  <c r="E157" i="45" s="1"/>
  <c r="F157" i="45" s="1"/>
  <c r="E362" i="49"/>
  <c r="D363" i="45"/>
  <c r="E363" i="45" s="1"/>
  <c r="F363" i="45" s="1"/>
  <c r="E393" i="49"/>
  <c r="D394" i="45"/>
  <c r="E394" i="45" s="1"/>
  <c r="F394" i="45" s="1"/>
  <c r="E497" i="49"/>
  <c r="D498" i="45"/>
  <c r="E498" i="45" s="1"/>
  <c r="F498" i="45" s="1"/>
  <c r="D138" i="45"/>
  <c r="E138" i="45" s="1"/>
  <c r="F138" i="45" s="1"/>
  <c r="E137" i="49"/>
  <c r="E698" i="49"/>
  <c r="D699" i="45"/>
  <c r="E699" i="45" s="1"/>
  <c r="F699" i="45" s="1"/>
  <c r="E747" i="49"/>
  <c r="D748" i="45"/>
  <c r="E748" i="45" s="1"/>
  <c r="F748" i="45" s="1"/>
  <c r="E772" i="49"/>
  <c r="D773" i="45"/>
  <c r="E773" i="45" s="1"/>
  <c r="F773" i="45" s="1"/>
  <c r="E696" i="49"/>
  <c r="D697" i="45"/>
  <c r="E697" i="45" s="1"/>
  <c r="F697" i="45" s="1"/>
  <c r="D797" i="45"/>
  <c r="E797" i="45" s="1"/>
  <c r="F797" i="45" s="1"/>
  <c r="E796" i="49"/>
  <c r="E808" i="49"/>
  <c r="D809" i="45"/>
  <c r="E809" i="45" s="1"/>
  <c r="F809" i="45" s="1"/>
  <c r="D678" i="45"/>
  <c r="E678" i="45" s="1"/>
  <c r="F678" i="45" s="1"/>
  <c r="E677" i="49"/>
  <c r="D757" i="45"/>
  <c r="E757" i="45" s="1"/>
  <c r="F757" i="45" s="1"/>
  <c r="E756" i="49"/>
  <c r="D147" i="45"/>
  <c r="E147" i="45" s="1"/>
  <c r="F147" i="45" s="1"/>
  <c r="E146" i="49"/>
  <c r="E224" i="49"/>
  <c r="D225" i="45"/>
  <c r="E225" i="45" s="1"/>
  <c r="F225" i="45" s="1"/>
  <c r="E267" i="49"/>
  <c r="E245" i="49"/>
  <c r="D246" i="45"/>
  <c r="E246" i="45" s="1"/>
  <c r="F246" i="45" s="1"/>
  <c r="E439" i="49"/>
  <c r="D440" i="45"/>
  <c r="E440" i="45" s="1"/>
  <c r="F440" i="45" s="1"/>
  <c r="E233" i="49"/>
  <c r="D234" i="45"/>
  <c r="E234" i="45" s="1"/>
  <c r="F234" i="45" s="1"/>
  <c r="E592" i="49"/>
  <c r="D593" i="45"/>
  <c r="E593" i="45" s="1"/>
  <c r="F593" i="45" s="1"/>
  <c r="D445" i="45"/>
  <c r="E445" i="45" s="1"/>
  <c r="F445" i="45" s="1"/>
  <c r="E444" i="49"/>
  <c r="E420" i="49"/>
  <c r="D421" i="45"/>
  <c r="E421" i="45" s="1"/>
  <c r="F421" i="45" s="1"/>
  <c r="D776" i="45"/>
  <c r="E776" i="45" s="1"/>
  <c r="F776" i="45" s="1"/>
  <c r="E775" i="49"/>
  <c r="D771" i="45"/>
  <c r="E771" i="45" s="1"/>
  <c r="F771" i="45" s="1"/>
  <c r="E770" i="49"/>
  <c r="E783" i="49"/>
  <c r="D784" i="45"/>
  <c r="E784" i="45" s="1"/>
  <c r="F784" i="45" s="1"/>
  <c r="E643" i="49"/>
  <c r="D644" i="45"/>
  <c r="E644" i="45" s="1"/>
  <c r="F644" i="45" s="1"/>
  <c r="D786" i="45"/>
  <c r="E786" i="45" s="1"/>
  <c r="F786" i="45" s="1"/>
  <c r="E785" i="49"/>
  <c r="E640" i="49"/>
  <c r="D641" i="45"/>
  <c r="E641" i="45" s="1"/>
  <c r="F641" i="45" s="1"/>
  <c r="D812" i="45"/>
  <c r="E812" i="45" s="1"/>
  <c r="E811" i="49"/>
  <c r="E284" i="49"/>
  <c r="E548" i="49"/>
  <c r="E499" i="49"/>
  <c r="E13" i="49"/>
  <c r="E478" i="49"/>
  <c r="D337" i="45"/>
  <c r="E337" i="45" s="1"/>
  <c r="F337" i="45" s="1"/>
  <c r="E336" i="49"/>
  <c r="D436" i="45"/>
  <c r="E436" i="45" s="1"/>
  <c r="F436" i="45" s="1"/>
  <c r="E435" i="49"/>
  <c r="E514" i="49"/>
  <c r="D515" i="45"/>
  <c r="E515" i="45" s="1"/>
  <c r="F515" i="45" s="1"/>
  <c r="E354" i="49"/>
  <c r="D355" i="45"/>
  <c r="E355" i="45" s="1"/>
  <c r="F355" i="45" s="1"/>
  <c r="E627" i="49"/>
  <c r="D628" i="45"/>
  <c r="E628" i="45" s="1"/>
  <c r="F628" i="45" s="1"/>
  <c r="D252" i="45"/>
  <c r="E252" i="45" s="1"/>
  <c r="F252" i="45" s="1"/>
  <c r="E251" i="49"/>
  <c r="D579" i="45"/>
  <c r="E579" i="45" s="1"/>
  <c r="F579" i="45" s="1"/>
  <c r="E578" i="49"/>
  <c r="E352" i="49"/>
  <c r="D353" i="45"/>
  <c r="E353" i="45" s="1"/>
  <c r="F353" i="45" s="1"/>
  <c r="E199" i="49"/>
  <c r="D200" i="45"/>
  <c r="E200" i="45" s="1"/>
  <c r="F200" i="45" s="1"/>
  <c r="E45" i="49"/>
  <c r="D46" i="45"/>
  <c r="E46" i="45" s="1"/>
  <c r="F46" i="45" s="1"/>
  <c r="D211" i="45"/>
  <c r="E211" i="45" s="1"/>
  <c r="F211" i="45" s="1"/>
  <c r="E210" i="49"/>
  <c r="E422" i="49"/>
  <c r="D423" i="45"/>
  <c r="E423" i="45" s="1"/>
  <c r="F423" i="45" s="1"/>
  <c r="D469" i="45"/>
  <c r="E469" i="45" s="1"/>
  <c r="F469" i="45" s="1"/>
  <c r="E468" i="49"/>
  <c r="E524" i="49"/>
  <c r="D525" i="45"/>
  <c r="E525" i="45" s="1"/>
  <c r="F525" i="45" s="1"/>
  <c r="D581" i="45"/>
  <c r="E581" i="45" s="1"/>
  <c r="F581" i="45" s="1"/>
  <c r="E580" i="49"/>
  <c r="E96" i="49"/>
  <c r="D97" i="45"/>
  <c r="E97" i="45" s="1"/>
  <c r="F97" i="45" s="1"/>
  <c r="D563" i="45"/>
  <c r="E563" i="45" s="1"/>
  <c r="F563" i="45" s="1"/>
  <c r="E562" i="49"/>
  <c r="D56" i="45"/>
  <c r="E56" i="45" s="1"/>
  <c r="F56" i="45" s="1"/>
  <c r="E55" i="49"/>
  <c r="E404" i="49"/>
  <c r="D405" i="45"/>
  <c r="E405" i="45" s="1"/>
  <c r="F405" i="45" s="1"/>
  <c r="E111" i="49"/>
  <c r="D112" i="45"/>
  <c r="E112" i="45" s="1"/>
  <c r="F112" i="45" s="1"/>
  <c r="D557" i="45"/>
  <c r="E557" i="45" s="1"/>
  <c r="F557" i="45" s="1"/>
  <c r="E556" i="49"/>
  <c r="D529" i="45"/>
  <c r="E529" i="45" s="1"/>
  <c r="F529" i="45" s="1"/>
  <c r="E528" i="49"/>
  <c r="D758" i="45"/>
  <c r="E758" i="45" s="1"/>
  <c r="F758" i="45" s="1"/>
  <c r="E757" i="49"/>
  <c r="D653" i="45"/>
  <c r="E653" i="45" s="1"/>
  <c r="F653" i="45" s="1"/>
  <c r="E652" i="49"/>
  <c r="D717" i="45"/>
  <c r="E717" i="45" s="1"/>
  <c r="F717" i="45" s="1"/>
  <c r="E716" i="49"/>
  <c r="E679" i="49"/>
  <c r="D680" i="45"/>
  <c r="E680" i="45" s="1"/>
  <c r="F680" i="45" s="1"/>
  <c r="E695" i="49"/>
  <c r="D696" i="45"/>
  <c r="E696" i="45" s="1"/>
  <c r="F696" i="45" s="1"/>
  <c r="D694" i="45"/>
  <c r="E694" i="45" s="1"/>
  <c r="F694" i="45" s="1"/>
  <c r="E693" i="49"/>
  <c r="D750" i="45"/>
  <c r="E750" i="45" s="1"/>
  <c r="F750" i="45" s="1"/>
  <c r="E749" i="49"/>
  <c r="E763" i="49"/>
  <c r="D764" i="45"/>
  <c r="E764" i="45" s="1"/>
  <c r="F764" i="45" s="1"/>
  <c r="D752" i="45"/>
  <c r="E752" i="45" s="1"/>
  <c r="F752" i="45" s="1"/>
  <c r="E751" i="49"/>
  <c r="E658" i="49"/>
  <c r="D659" i="45"/>
  <c r="E659" i="45" s="1"/>
  <c r="F659" i="45" s="1"/>
  <c r="D781" i="45"/>
  <c r="E781" i="45" s="1"/>
  <c r="F781" i="45" s="1"/>
  <c r="E780" i="49"/>
  <c r="D792" i="45"/>
  <c r="E792" i="45" s="1"/>
  <c r="F792" i="45" s="1"/>
  <c r="E791" i="49"/>
  <c r="D704" i="45"/>
  <c r="E704" i="45" s="1"/>
  <c r="F704" i="45" s="1"/>
  <c r="E703" i="49"/>
  <c r="D692" i="45"/>
  <c r="E692" i="45" s="1"/>
  <c r="F692" i="45" s="1"/>
  <c r="E691" i="49"/>
  <c r="D665" i="45"/>
  <c r="E665" i="45" s="1"/>
  <c r="F665" i="45" s="1"/>
  <c r="E664" i="49"/>
  <c r="D810" i="45"/>
  <c r="E810" i="45" s="1"/>
  <c r="F810" i="45" s="1"/>
  <c r="E809" i="49"/>
  <c r="D693" i="45"/>
  <c r="E693" i="45" s="1"/>
  <c r="F693" i="45" s="1"/>
  <c r="E692" i="49"/>
  <c r="D811" i="45"/>
  <c r="E811" i="45" s="1"/>
  <c r="F811" i="45" s="1"/>
  <c r="E810" i="49"/>
  <c r="D642" i="45"/>
  <c r="E642" i="45" s="1"/>
  <c r="F642" i="45" s="1"/>
  <c r="E641" i="49"/>
  <c r="D762" i="45"/>
  <c r="E762" i="45" s="1"/>
  <c r="F762" i="45" s="1"/>
  <c r="E761" i="49"/>
  <c r="D733" i="45"/>
  <c r="E733" i="45" s="1"/>
  <c r="F733" i="45" s="1"/>
  <c r="E732" i="49"/>
  <c r="D420" i="45"/>
  <c r="E420" i="45" s="1"/>
  <c r="F420" i="45" s="1"/>
  <c r="E419" i="49"/>
  <c r="D17" i="45"/>
  <c r="E16" i="49"/>
  <c r="E16" i="45"/>
  <c r="P16" i="45"/>
  <c r="H935" i="12"/>
  <c r="I935" i="12" s="1"/>
  <c r="J934" i="12" s="1"/>
  <c r="K7" i="24" s="1"/>
  <c r="J8" i="7"/>
  <c r="P30" i="45"/>
  <c r="E30" i="45"/>
  <c r="P13" i="45"/>
  <c r="E13" i="45"/>
  <c r="E31" i="45"/>
  <c r="P22" i="45"/>
  <c r="E22" i="45"/>
  <c r="P18" i="45"/>
  <c r="E18" i="45"/>
  <c r="E10" i="45"/>
  <c r="P10" i="45"/>
  <c r="E24" i="45"/>
  <c r="P24" i="45"/>
  <c r="P9" i="45"/>
  <c r="E9" i="45"/>
  <c r="E19" i="45"/>
  <c r="F6" i="45"/>
  <c r="B9" i="27"/>
  <c r="B8" i="45"/>
  <c r="R7" i="45"/>
  <c r="A9" i="27"/>
  <c r="A8" i="45"/>
  <c r="A8" i="27"/>
  <c r="A7" i="45"/>
  <c r="H8" i="7"/>
  <c r="I8" i="7" s="1"/>
  <c r="M9" i="24" s="1"/>
  <c r="B10" i="24"/>
  <c r="A8" i="49" s="1"/>
  <c r="F9" i="7"/>
  <c r="M8" i="24"/>
  <c r="C10" i="24"/>
  <c r="B8" i="49" s="1"/>
  <c r="G9" i="7"/>
  <c r="B13" i="2"/>
  <c r="A12" i="1"/>
  <c r="A13" i="2" s="1"/>
  <c r="B13" i="1"/>
  <c r="B11" i="7"/>
  <c r="C12" i="7"/>
  <c r="H37" i="3"/>
  <c r="I36" i="3"/>
  <c r="D3" i="24" l="1"/>
  <c r="H5" i="24" s="1"/>
  <c r="E14" i="45"/>
  <c r="P27" i="45"/>
  <c r="E27" i="45"/>
  <c r="P15" i="45"/>
  <c r="E15" i="45"/>
  <c r="P28" i="45"/>
  <c r="E21" i="45"/>
  <c r="Q21" i="45" s="1"/>
  <c r="R21" i="45" s="1"/>
  <c r="E3" i="49"/>
  <c r="D4" i="45"/>
  <c r="P4" i="45" s="1"/>
  <c r="D2" i="45"/>
  <c r="P26" i="45"/>
  <c r="E26" i="45"/>
  <c r="P20" i="45"/>
  <c r="E20" i="45"/>
  <c r="E25" i="45"/>
  <c r="P25" i="45"/>
  <c r="P12" i="45"/>
  <c r="E12" i="45"/>
  <c r="P8" i="45"/>
  <c r="E8" i="45"/>
  <c r="P17" i="45"/>
  <c r="E17" i="45"/>
  <c r="E11" i="45"/>
  <c r="P11" i="45"/>
  <c r="P23" i="45"/>
  <c r="E23" i="45"/>
  <c r="P29" i="45"/>
  <c r="E29" i="45"/>
  <c r="Q14" i="45"/>
  <c r="R14" i="45" s="1"/>
  <c r="F14" i="45"/>
  <c r="Q5" i="45"/>
  <c r="R5" i="45" s="1"/>
  <c r="F5" i="45"/>
  <c r="F9" i="45"/>
  <c r="Q9" i="45"/>
  <c r="R9" i="45" s="1"/>
  <c r="Q19" i="45"/>
  <c r="R19" i="45" s="1"/>
  <c r="F19" i="45"/>
  <c r="F22" i="45"/>
  <c r="Q22" i="45"/>
  <c r="R22" i="45" s="1"/>
  <c r="F24" i="45"/>
  <c r="Q24" i="45"/>
  <c r="R24" i="45" s="1"/>
  <c r="F28" i="45"/>
  <c r="Q28" i="45"/>
  <c r="R28" i="45" s="1"/>
  <c r="Q31" i="45"/>
  <c r="F31" i="45"/>
  <c r="F30" i="45"/>
  <c r="Q30" i="45"/>
  <c r="R30" i="45" s="1"/>
  <c r="F16" i="45"/>
  <c r="Q16" i="45"/>
  <c r="R16" i="45" s="1"/>
  <c r="Q13" i="45"/>
  <c r="R13" i="45" s="1"/>
  <c r="F13" i="45"/>
  <c r="F10" i="45"/>
  <c r="Q10" i="45"/>
  <c r="R10" i="45" s="1"/>
  <c r="F18" i="45"/>
  <c r="Q18" i="45"/>
  <c r="R18" i="45" s="1"/>
  <c r="J9" i="7"/>
  <c r="H936" i="12"/>
  <c r="I936" i="12" s="1"/>
  <c r="J935" i="12" s="1"/>
  <c r="K8" i="24" s="1"/>
  <c r="B10" i="27"/>
  <c r="B9" i="45"/>
  <c r="A10" i="27"/>
  <c r="A9" i="45"/>
  <c r="B14" i="2"/>
  <c r="B14" i="1"/>
  <c r="A13" i="1"/>
  <c r="A14" i="2" s="1"/>
  <c r="H9" i="7"/>
  <c r="I9" i="7" s="1"/>
  <c r="B11" i="24"/>
  <c r="A9" i="49" s="1"/>
  <c r="F10" i="7"/>
  <c r="C11" i="24"/>
  <c r="B9" i="49" s="1"/>
  <c r="G10" i="7"/>
  <c r="B12" i="7"/>
  <c r="C13" i="7"/>
  <c r="I37" i="3"/>
  <c r="H38" i="3"/>
  <c r="E4" i="45" l="1"/>
  <c r="Q4" i="45" s="1"/>
  <c r="R4" i="45" s="1"/>
  <c r="S5" i="45" s="1"/>
  <c r="F21" i="45"/>
  <c r="H273" i="24"/>
  <c r="H364" i="24"/>
  <c r="H159" i="24"/>
  <c r="H271" i="24"/>
  <c r="H383" i="24"/>
  <c r="H549" i="24"/>
  <c r="H542" i="24"/>
  <c r="H212" i="24"/>
  <c r="H470" i="24"/>
  <c r="H15" i="24"/>
  <c r="H499" i="24"/>
  <c r="H135" i="24"/>
  <c r="H267" i="24"/>
  <c r="H246" i="24"/>
  <c r="H406" i="24"/>
  <c r="H462" i="24"/>
  <c r="H518" i="24"/>
  <c r="H622" i="24"/>
  <c r="H435" i="24"/>
  <c r="H350" i="24"/>
  <c r="H332" i="24"/>
  <c r="H215" i="24"/>
  <c r="H342" i="24"/>
  <c r="H398" i="24"/>
  <c r="H454" i="24"/>
  <c r="H371" i="24"/>
  <c r="H286" i="24"/>
  <c r="H544" i="24"/>
  <c r="H268" i="24"/>
  <c r="H569" i="24"/>
  <c r="H654" i="24"/>
  <c r="H681" i="24"/>
  <c r="H695" i="24"/>
  <c r="H765" i="24"/>
  <c r="H660" i="24"/>
  <c r="H793" i="24"/>
  <c r="H693" i="24"/>
  <c r="H811" i="24"/>
  <c r="H812" i="24"/>
  <c r="H763" i="24"/>
  <c r="H521" i="24"/>
  <c r="H529" i="24"/>
  <c r="H170" i="24"/>
  <c r="H611" i="24"/>
  <c r="H410" i="24"/>
  <c r="H494" i="24"/>
  <c r="H205" i="24"/>
  <c r="H442" i="24"/>
  <c r="H545" i="24"/>
  <c r="H10" i="24"/>
  <c r="H417" i="24"/>
  <c r="H584" i="24"/>
  <c r="H515" i="24"/>
  <c r="H616" i="24"/>
  <c r="H557" i="24"/>
  <c r="H510" i="24"/>
  <c r="H296" i="24"/>
  <c r="H210" i="24"/>
  <c r="H105" i="24"/>
  <c r="H443" i="24"/>
  <c r="H283" i="24"/>
  <c r="H313" i="24"/>
  <c r="H347" i="24"/>
  <c r="H632" i="24"/>
  <c r="H141" i="24"/>
  <c r="H497" i="24"/>
  <c r="H35" i="24"/>
  <c r="H147" i="24"/>
  <c r="H368" i="24"/>
  <c r="H124" i="24"/>
  <c r="H578" i="24"/>
  <c r="H448" i="24"/>
  <c r="H242" i="24"/>
  <c r="H77" i="24"/>
  <c r="H407" i="24"/>
  <c r="H596" i="24"/>
  <c r="H358" i="24"/>
  <c r="H322" i="24"/>
  <c r="H532" i="24"/>
  <c r="H630" i="24"/>
  <c r="H293" i="24"/>
  <c r="H703" i="24"/>
  <c r="H662" i="24"/>
  <c r="H789" i="24"/>
  <c r="H719" i="24"/>
  <c r="H756" i="24"/>
  <c r="H794" i="24"/>
  <c r="H682" i="24"/>
  <c r="H795" i="24"/>
  <c r="H664" i="24"/>
  <c r="H730" i="24"/>
  <c r="H148" i="24"/>
  <c r="H628" i="24"/>
  <c r="H294" i="24"/>
  <c r="H45" i="24"/>
  <c r="H353" i="24"/>
  <c r="H543" i="24"/>
  <c r="H610" i="24"/>
  <c r="H306" i="24"/>
  <c r="H299" i="24"/>
  <c r="H605" i="24"/>
  <c r="H388" i="24"/>
  <c r="H516" i="24"/>
  <c r="H258" i="24"/>
  <c r="H420" i="24"/>
  <c r="H13" i="24"/>
  <c r="H176" i="24"/>
  <c r="H95" i="24"/>
  <c r="H269" i="24"/>
  <c r="H441" i="24"/>
  <c r="H235" i="24"/>
  <c r="H72" i="24"/>
  <c r="H464" i="24"/>
  <c r="H86" i="24"/>
  <c r="H348" i="24"/>
  <c r="H452" i="24"/>
  <c r="H391" i="24"/>
  <c r="H180" i="24"/>
  <c r="H625" i="24"/>
  <c r="H401" i="24"/>
  <c r="H597" i="24"/>
  <c r="H220" i="24"/>
  <c r="H463" i="24"/>
  <c r="H52" i="24"/>
  <c r="H29" i="24"/>
  <c r="H126" i="24"/>
  <c r="H151" i="24"/>
  <c r="H260" i="24"/>
  <c r="H457" i="24"/>
  <c r="H550" i="24"/>
  <c r="H344" i="24"/>
  <c r="H266" i="24"/>
  <c r="H36" i="24"/>
  <c r="H92" i="24"/>
  <c r="H196" i="24"/>
  <c r="H413" i="24"/>
  <c r="H138" i="24"/>
  <c r="H674" i="24"/>
  <c r="H661" i="24"/>
  <c r="H772" i="24"/>
  <c r="H663" i="24"/>
  <c r="H670" i="24"/>
  <c r="H645" i="24"/>
  <c r="H787" i="24"/>
  <c r="H807" i="24"/>
  <c r="H770" i="24"/>
  <c r="H813" i="24"/>
  <c r="H800" i="24"/>
  <c r="H481" i="24"/>
  <c r="H143" i="24"/>
  <c r="H311" i="24"/>
  <c r="H360" i="24"/>
  <c r="H307" i="24"/>
  <c r="H484" i="24"/>
  <c r="H277" i="24"/>
  <c r="H333" i="24"/>
  <c r="H274" i="24"/>
  <c r="H559" i="24"/>
  <c r="H402" i="24"/>
  <c r="H131" i="24"/>
  <c r="H444" i="24"/>
  <c r="H633" i="24"/>
  <c r="H479" i="24"/>
  <c r="H579" i="24"/>
  <c r="H346" i="24"/>
  <c r="H218" i="24"/>
  <c r="H145" i="24"/>
  <c r="H284" i="24"/>
  <c r="H94" i="24"/>
  <c r="H629" i="24"/>
  <c r="H111" i="24"/>
  <c r="H354" i="24"/>
  <c r="H47" i="24"/>
  <c r="H395" i="24"/>
  <c r="H374" i="24"/>
  <c r="H329" i="24"/>
  <c r="H582" i="24"/>
  <c r="H335" i="24"/>
  <c r="H564" i="24"/>
  <c r="H207" i="24"/>
  <c r="H20" i="24"/>
  <c r="H79" i="24"/>
  <c r="H530" i="24"/>
  <c r="H700" i="24"/>
  <c r="H656" i="24"/>
  <c r="H657" i="24"/>
  <c r="H774" i="24"/>
  <c r="H775" i="24"/>
  <c r="H768" i="24"/>
  <c r="H798" i="24"/>
  <c r="H792" i="24"/>
  <c r="H683" i="24"/>
  <c r="H679" i="24"/>
  <c r="H801" i="24"/>
  <c r="H40" i="24"/>
  <c r="H59" i="24"/>
  <c r="H37" i="24"/>
  <c r="H287" i="24"/>
  <c r="H337" i="24"/>
  <c r="H7" i="24"/>
  <c r="H505" i="24"/>
  <c r="H55" i="24"/>
  <c r="H560" i="24"/>
  <c r="H155" i="24"/>
  <c r="H130" i="24"/>
  <c r="H208" i="24"/>
  <c r="H227" i="24"/>
  <c r="H336" i="24"/>
  <c r="H179" i="24"/>
  <c r="H291" i="24"/>
  <c r="H192" i="24"/>
  <c r="H275" i="24"/>
  <c r="H379" i="24"/>
  <c r="H474" i="24"/>
  <c r="H107" i="24"/>
  <c r="H638" i="24"/>
  <c r="H232" i="24"/>
  <c r="H160" i="24"/>
  <c r="H468" i="24"/>
  <c r="H562" i="24"/>
  <c r="H152" i="24"/>
  <c r="H32" i="24"/>
  <c r="H240" i="24"/>
  <c r="H60" i="24"/>
  <c r="H114" i="24"/>
  <c r="H434" i="24"/>
  <c r="H546" i="24"/>
  <c r="H19" i="24"/>
  <c r="H123" i="24"/>
  <c r="H609" i="24"/>
  <c r="H26" i="24"/>
  <c r="H650" i="24"/>
  <c r="H724" i="24"/>
  <c r="H673" i="24"/>
  <c r="H790" i="24"/>
  <c r="H745" i="24"/>
  <c r="H781" i="24"/>
  <c r="H706" i="24"/>
  <c r="H716" i="24"/>
  <c r="H712" i="24"/>
  <c r="H707" i="24"/>
  <c r="H640" i="24"/>
  <c r="H289" i="24"/>
  <c r="H421" i="24"/>
  <c r="H590" i="24"/>
  <c r="H168" i="24"/>
  <c r="H222" i="24"/>
  <c r="H428" i="24"/>
  <c r="H200" i="24"/>
  <c r="H73" i="24"/>
  <c r="H587" i="24"/>
  <c r="H488" i="24"/>
  <c r="H290" i="24"/>
  <c r="H62" i="24"/>
  <c r="H314" i="24"/>
  <c r="H125" i="24"/>
  <c r="H158" i="24"/>
  <c r="H480" i="24"/>
  <c r="H528" i="24"/>
  <c r="H171" i="24"/>
  <c r="H87" i="24"/>
  <c r="H320" i="24"/>
  <c r="H169" i="24"/>
  <c r="H373" i="24"/>
  <c r="H30" i="24"/>
  <c r="H309" i="24"/>
  <c r="H164" i="24"/>
  <c r="H70" i="24"/>
  <c r="H174" i="24"/>
  <c r="H432" i="24"/>
  <c r="H100" i="24"/>
  <c r="H156" i="24"/>
  <c r="H602" i="24"/>
  <c r="H586" i="24"/>
  <c r="H415" i="24"/>
  <c r="H185" i="24"/>
  <c r="H217" i="24"/>
  <c r="H85" i="24"/>
  <c r="H741" i="24"/>
  <c r="H710" i="24"/>
  <c r="H722" i="24"/>
  <c r="H646" i="24"/>
  <c r="H678" i="24"/>
  <c r="H649" i="24"/>
  <c r="H696" i="24"/>
  <c r="H784" i="24"/>
  <c r="H802" i="24"/>
  <c r="H746" i="24"/>
  <c r="H797" i="24"/>
  <c r="H310" i="24"/>
  <c r="H478" i="24"/>
  <c r="H175" i="24"/>
  <c r="H50" i="24"/>
  <c r="H11" i="24"/>
  <c r="H303" i="24"/>
  <c r="H598" i="24"/>
  <c r="H34" i="24"/>
  <c r="H146" i="24"/>
  <c r="H21" i="24"/>
  <c r="H627" i="24"/>
  <c r="H424" i="24"/>
  <c r="H526" i="24"/>
  <c r="H127" i="24"/>
  <c r="H414" i="24"/>
  <c r="H84" i="24"/>
  <c r="H396" i="24"/>
  <c r="H33" i="24"/>
  <c r="H612" i="24"/>
  <c r="H297" i="24"/>
  <c r="H607" i="24"/>
  <c r="H113" i="24"/>
  <c r="H500" i="24"/>
  <c r="H184" i="24"/>
  <c r="H139" i="24"/>
  <c r="H182" i="24"/>
  <c r="H492" i="24"/>
  <c r="H548" i="24"/>
  <c r="H604" i="24"/>
  <c r="H265" i="24"/>
  <c r="H436" i="24"/>
  <c r="H263" i="24"/>
  <c r="H75" i="24"/>
  <c r="H118" i="24"/>
  <c r="H759" i="24"/>
  <c r="H718" i="24"/>
  <c r="H697" i="24"/>
  <c r="H751" i="24"/>
  <c r="H753" i="24"/>
  <c r="H782" i="24"/>
  <c r="H705" i="24"/>
  <c r="H666" i="24"/>
  <c r="H694" i="24"/>
  <c r="H643" i="24"/>
  <c r="H758" i="24"/>
  <c r="H527" i="24"/>
  <c r="H455" i="24"/>
  <c r="H25" i="24"/>
  <c r="H58" i="24"/>
  <c r="H438" i="24"/>
  <c r="H372" i="24"/>
  <c r="H334" i="24"/>
  <c r="H189" i="24"/>
  <c r="H106" i="24"/>
  <c r="H621" i="24"/>
  <c r="H362" i="24"/>
  <c r="H608" i="24"/>
  <c r="H571" i="24"/>
  <c r="H202" i="24"/>
  <c r="H496" i="24"/>
  <c r="H375" i="24"/>
  <c r="H319" i="24"/>
  <c r="H315" i="24"/>
  <c r="H575" i="24"/>
  <c r="H449" i="24"/>
  <c r="H339" i="24"/>
  <c r="H386" i="24"/>
  <c r="H507" i="24"/>
  <c r="H219" i="24"/>
  <c r="H80" i="24"/>
  <c r="H280" i="24"/>
  <c r="H551" i="24"/>
  <c r="H91" i="24"/>
  <c r="H614" i="24"/>
  <c r="H63" i="24"/>
  <c r="H359" i="24"/>
  <c r="H351" i="24"/>
  <c r="H382" i="24"/>
  <c r="H295" i="24"/>
  <c r="H89" i="24"/>
  <c r="H153" i="24"/>
  <c r="H154" i="24"/>
  <c r="H318" i="24"/>
  <c r="H618" i="24"/>
  <c r="H409" i="24"/>
  <c r="H190" i="24"/>
  <c r="H713" i="24"/>
  <c r="H671" i="24"/>
  <c r="H737" i="24"/>
  <c r="H778" i="24"/>
  <c r="H677" i="24"/>
  <c r="H766" i="24"/>
  <c r="H755" i="24"/>
  <c r="H731" i="24"/>
  <c r="H760" i="24"/>
  <c r="H808" i="24"/>
  <c r="H791" i="24"/>
  <c r="H377" i="24"/>
  <c r="H226" i="24"/>
  <c r="H456" i="24"/>
  <c r="H453" i="24"/>
  <c r="H490" i="24"/>
  <c r="H418" i="24"/>
  <c r="H340" i="24"/>
  <c r="H223" i="24"/>
  <c r="H624" i="24"/>
  <c r="H517" i="24"/>
  <c r="H254" i="24"/>
  <c r="H471" i="24"/>
  <c r="H228" i="24"/>
  <c r="H412" i="24"/>
  <c r="H580" i="24"/>
  <c r="H370" i="24"/>
  <c r="H43" i="24"/>
  <c r="H288" i="24"/>
  <c r="H64" i="24"/>
  <c r="H626" i="24"/>
  <c r="H504" i="24"/>
  <c r="H380" i="24"/>
  <c r="H236" i="24"/>
  <c r="H292" i="24"/>
  <c r="H198" i="24"/>
  <c r="H302" i="24"/>
  <c r="H376" i="24"/>
  <c r="H285" i="24"/>
  <c r="H446" i="24"/>
  <c r="H367" i="24"/>
  <c r="H631" i="24"/>
  <c r="H82" i="24"/>
  <c r="H541" i="24"/>
  <c r="H121" i="24"/>
  <c r="H394" i="24"/>
  <c r="H44" i="24"/>
  <c r="H201" i="24"/>
  <c r="H524" i="24"/>
  <c r="H98" i="24"/>
  <c r="H57" i="24"/>
  <c r="H8" i="24"/>
  <c r="H762" i="24"/>
  <c r="H698" i="24"/>
  <c r="H779" i="24"/>
  <c r="H378" i="24"/>
  <c r="H600" i="24"/>
  <c r="H54" i="24"/>
  <c r="H440" i="24"/>
  <c r="H439" i="24"/>
  <c r="H405" i="24"/>
  <c r="H99" i="24"/>
  <c r="H96" i="24"/>
  <c r="H163" i="24"/>
  <c r="H181" i="24"/>
  <c r="H506" i="24"/>
  <c r="H48" i="24"/>
  <c r="H361" i="24"/>
  <c r="H27" i="24"/>
  <c r="H341" i="24"/>
  <c r="H708" i="24"/>
  <c r="H743" i="24"/>
  <c r="H534" i="24"/>
  <c r="H482" i="24"/>
  <c r="H276" i="24"/>
  <c r="H301" i="24"/>
  <c r="H594" i="24"/>
  <c r="H108" i="24"/>
  <c r="H324" i="24"/>
  <c r="H149" i="24"/>
  <c r="H477" i="24"/>
  <c r="H509" i="24"/>
  <c r="H525" i="24"/>
  <c r="H431" i="24"/>
  <c r="H786" i="24"/>
  <c r="H785" i="24"/>
  <c r="H684" i="24"/>
  <c r="H642" i="24"/>
  <c r="H648" i="24"/>
  <c r="H381" i="24"/>
  <c r="H461" i="24"/>
  <c r="H68" i="24"/>
  <c r="H249" i="24"/>
  <c r="H567" i="24"/>
  <c r="H639" i="24"/>
  <c r="H172" i="24"/>
  <c r="H356" i="24"/>
  <c r="H514" i="24"/>
  <c r="H157" i="24"/>
  <c r="H489" i="24"/>
  <c r="H103" i="24"/>
  <c r="H416" i="24"/>
  <c r="H206" i="24"/>
  <c r="H140" i="24"/>
  <c r="H308" i="24"/>
  <c r="H430" i="24"/>
  <c r="H214" i="24"/>
  <c r="H209" i="24"/>
  <c r="H498" i="24"/>
  <c r="H619" i="24"/>
  <c r="H133" i="24"/>
  <c r="H177" i="24"/>
  <c r="H385" i="24"/>
  <c r="H636" i="24"/>
  <c r="H536" i="24"/>
  <c r="H136" i="24"/>
  <c r="H483" i="24"/>
  <c r="H328" i="24"/>
  <c r="H49" i="24"/>
  <c r="H572" i="24"/>
  <c r="H419" i="24"/>
  <c r="H264" i="24"/>
  <c r="H508" i="24"/>
  <c r="H195" i="24"/>
  <c r="H726" i="24"/>
  <c r="H720" i="24"/>
  <c r="H735" i="24"/>
  <c r="H740" i="24"/>
  <c r="H647" i="24"/>
  <c r="H727" i="24"/>
  <c r="H675" i="24"/>
  <c r="H739" i="24"/>
  <c r="H729" i="24"/>
  <c r="H771" i="24"/>
  <c r="H728" i="24"/>
  <c r="H387" i="24"/>
  <c r="H555" i="24"/>
  <c r="H305" i="24"/>
  <c r="H204" i="24"/>
  <c r="H390" i="24"/>
  <c r="H194" i="24"/>
  <c r="H61" i="24"/>
  <c r="H458" i="24"/>
  <c r="H606" i="24"/>
  <c r="H399" i="24"/>
  <c r="H272" i="24"/>
  <c r="H487" i="24"/>
  <c r="H90" i="24"/>
  <c r="H132" i="24"/>
  <c r="H810" i="24"/>
  <c r="H213" i="24"/>
  <c r="H51" i="24"/>
  <c r="H520" i="24"/>
  <c r="H748" i="24"/>
  <c r="H522" i="24"/>
  <c r="H593" i="24"/>
  <c r="H658" i="24"/>
  <c r="H641" i="24"/>
  <c r="H255" i="24"/>
  <c r="H519" i="24"/>
  <c r="H38" i="24"/>
  <c r="H28" i="24"/>
  <c r="H279" i="24"/>
  <c r="H634" i="24"/>
  <c r="H312" i="24"/>
  <c r="H447" i="24"/>
  <c r="H485" i="24"/>
  <c r="H24" i="24"/>
  <c r="H583" i="24"/>
  <c r="H42" i="24"/>
  <c r="H229" i="24"/>
  <c r="H109" i="24"/>
  <c r="H256" i="24"/>
  <c r="H764" i="24"/>
  <c r="H711" i="24"/>
  <c r="H691" i="24"/>
  <c r="H796" i="24"/>
  <c r="H552" i="24"/>
  <c r="H66" i="24"/>
  <c r="H467" i="24"/>
  <c r="H197" i="24"/>
  <c r="H558" i="24"/>
  <c r="H749" i="24"/>
  <c r="H701" i="24"/>
  <c r="H736" i="24"/>
  <c r="H502" i="24"/>
  <c r="H573" i="24"/>
  <c r="H211" i="24"/>
  <c r="H423" i="24"/>
  <c r="H486" i="24"/>
  <c r="H41" i="24"/>
  <c r="H112" i="24"/>
  <c r="H668" i="24"/>
  <c r="H714" i="24"/>
  <c r="H754" i="24"/>
  <c r="H18" i="24"/>
  <c r="H540" i="24"/>
  <c r="H613" i="24"/>
  <c r="H115" i="24"/>
  <c r="H247" i="24"/>
  <c r="H6" i="24"/>
  <c r="H393" i="24"/>
  <c r="H422" i="24"/>
  <c r="H349" i="24"/>
  <c r="H702" i="24"/>
  <c r="H725" i="24"/>
  <c r="H803" i="24"/>
  <c r="H806" i="24"/>
  <c r="H699" i="24"/>
  <c r="H331" i="24"/>
  <c r="H563" i="24"/>
  <c r="H102" i="24"/>
  <c r="H588" i="24"/>
  <c r="H178" i="24"/>
  <c r="H400" i="24"/>
  <c r="H426" i="24"/>
  <c r="H345" i="24"/>
  <c r="H574" i="24"/>
  <c r="H253" i="24"/>
  <c r="H137" i="24"/>
  <c r="H238" i="24"/>
  <c r="H78" i="24"/>
  <c r="H244" i="24"/>
  <c r="H366" i="24"/>
  <c r="H150" i="24"/>
  <c r="H326" i="24"/>
  <c r="H298" i="24"/>
  <c r="H173" i="24"/>
  <c r="H97" i="24"/>
  <c r="H451" i="24"/>
  <c r="H501" i="24"/>
  <c r="H603" i="24"/>
  <c r="H561" i="24"/>
  <c r="H119" i="24"/>
  <c r="H408" i="24"/>
  <c r="H122" i="24"/>
  <c r="H537" i="24"/>
  <c r="H599" i="24"/>
  <c r="H384" i="24"/>
  <c r="H165" i="24"/>
  <c r="H343" i="24"/>
  <c r="H635" i="24"/>
  <c r="H23" i="24"/>
  <c r="H53" i="24"/>
  <c r="H39" i="24"/>
  <c r="H203" i="24"/>
  <c r="H738" i="24"/>
  <c r="H732" i="24"/>
  <c r="H721" i="24"/>
  <c r="H692" i="24"/>
  <c r="H686" i="24"/>
  <c r="H773" i="24"/>
  <c r="H733" i="24"/>
  <c r="H799" i="24"/>
  <c r="H752" i="24"/>
  <c r="H809" i="24"/>
  <c r="H688" i="24"/>
  <c r="H565" i="24"/>
  <c r="H445" i="24"/>
  <c r="H503" i="24"/>
  <c r="H511" i="24"/>
  <c r="H523" i="24"/>
  <c r="H513" i="24"/>
  <c r="H538" i="24"/>
  <c r="H355" i="24"/>
  <c r="H493" i="24"/>
  <c r="H623" i="24"/>
  <c r="H704" i="24"/>
  <c r="H472" i="24"/>
  <c r="H450" i="24"/>
  <c r="H231" i="24"/>
  <c r="H672" i="24"/>
  <c r="H300" i="24"/>
  <c r="H188" i="24"/>
  <c r="H316" i="24"/>
  <c r="H67" i="24"/>
  <c r="H110" i="24"/>
  <c r="H69" i="24"/>
  <c r="H317" i="24"/>
  <c r="H788" i="24"/>
  <c r="H750" i="24"/>
  <c r="H747" i="24"/>
  <c r="H166" i="24"/>
  <c r="H225" i="24"/>
  <c r="H22" i="24"/>
  <c r="H224" i="24"/>
  <c r="H16" i="24"/>
  <c r="H270" i="24"/>
  <c r="H321" i="24"/>
  <c r="H233" i="24"/>
  <c r="H491" i="24"/>
  <c r="H323" i="24"/>
  <c r="H539" i="24"/>
  <c r="H427" i="24"/>
  <c r="H259" i="24"/>
  <c r="H475" i="24"/>
  <c r="H363" i="24"/>
  <c r="H659" i="24"/>
  <c r="H744" i="24"/>
  <c r="H117" i="24"/>
  <c r="H167" i="24"/>
  <c r="H570" i="24"/>
  <c r="H568" i="24"/>
  <c r="H601" i="24"/>
  <c r="H620" i="24"/>
  <c r="H556" i="24"/>
  <c r="H669" i="24"/>
  <c r="H667" i="24"/>
  <c r="H734" i="24"/>
  <c r="H577" i="24"/>
  <c r="H411" i="24"/>
  <c r="H357" i="24"/>
  <c r="H403" i="24"/>
  <c r="H304" i="24"/>
  <c r="H251" i="24"/>
  <c r="H187" i="24"/>
  <c r="H88" i="24"/>
  <c r="H535" i="24"/>
  <c r="H687" i="24"/>
  <c r="H723" i="24"/>
  <c r="H805" i="24"/>
  <c r="H460" i="24"/>
  <c r="H162" i="24"/>
  <c r="H248" i="24"/>
  <c r="H495" i="24"/>
  <c r="H425" i="24"/>
  <c r="H437" i="24"/>
  <c r="H592" i="24"/>
  <c r="H397" i="24"/>
  <c r="H615" i="24"/>
  <c r="H142" i="24"/>
  <c r="H12" i="24"/>
  <c r="H14" i="24"/>
  <c r="H589" i="24"/>
  <c r="H191" i="24"/>
  <c r="H128" i="24"/>
  <c r="H469" i="24"/>
  <c r="H46" i="24"/>
  <c r="H466" i="24"/>
  <c r="H777" i="24"/>
  <c r="H761" i="24"/>
  <c r="H742" i="24"/>
  <c r="H690" i="24"/>
  <c r="H715" i="24"/>
  <c r="H804" i="24"/>
  <c r="H56" i="24"/>
  <c r="H31" i="24"/>
  <c r="H404" i="24"/>
  <c r="H230" i="24"/>
  <c r="H473" i="24"/>
  <c r="H71" i="24"/>
  <c r="H161" i="24"/>
  <c r="H338" i="24"/>
  <c r="H476" i="24"/>
  <c r="H144" i="24"/>
  <c r="H116" i="24"/>
  <c r="H76" i="24"/>
  <c r="H282" i="24"/>
  <c r="H352" i="24"/>
  <c r="H74" i="24"/>
  <c r="H186" i="24"/>
  <c r="H429" i="24"/>
  <c r="H101" i="24"/>
  <c r="H216" i="24"/>
  <c r="H547" i="24"/>
  <c r="H65" i="24"/>
  <c r="H250" i="24"/>
  <c r="H104" i="24"/>
  <c r="H241" i="24"/>
  <c r="H120" i="24"/>
  <c r="H595" i="24"/>
  <c r="H257" i="24"/>
  <c r="H199" i="24"/>
  <c r="H617" i="24"/>
  <c r="H512" i="24"/>
  <c r="H531" i="24"/>
  <c r="H129" i="24"/>
  <c r="H261" i="24"/>
  <c r="H221" i="24"/>
  <c r="H717" i="24"/>
  <c r="H685" i="24"/>
  <c r="H709" i="24"/>
  <c r="H767" i="24"/>
  <c r="H689" i="24"/>
  <c r="H757" i="24"/>
  <c r="H665" i="24"/>
  <c r="H776" i="24"/>
  <c r="H651" i="24"/>
  <c r="H655" i="24"/>
  <c r="H680" i="24"/>
  <c r="H9" i="24"/>
  <c r="H433" i="24"/>
  <c r="H193" i="24"/>
  <c r="H325" i="24"/>
  <c r="H278" i="24"/>
  <c r="H591" i="24"/>
  <c r="H553" i="24"/>
  <c r="H459" i="24"/>
  <c r="H576" i="24"/>
  <c r="H566" i="24"/>
  <c r="H281" i="24"/>
  <c r="H234" i="24"/>
  <c r="H93" i="24"/>
  <c r="H330" i="24"/>
  <c r="H369" i="24"/>
  <c r="H389" i="24"/>
  <c r="H252" i="24"/>
  <c r="H83" i="24"/>
  <c r="H327" i="24"/>
  <c r="H783" i="24"/>
  <c r="H533" i="24"/>
  <c r="H239" i="24"/>
  <c r="H581" i="24"/>
  <c r="H780" i="24"/>
  <c r="H243" i="24"/>
  <c r="H134" i="24"/>
  <c r="H637" i="24"/>
  <c r="H262" i="24"/>
  <c r="H585" i="24"/>
  <c r="H392" i="24"/>
  <c r="H365" i="24"/>
  <c r="H17" i="24"/>
  <c r="H183" i="24"/>
  <c r="H237" i="24"/>
  <c r="H245" i="24"/>
  <c r="H644" i="24"/>
  <c r="H676" i="24"/>
  <c r="H653" i="24"/>
  <c r="H769" i="24"/>
  <c r="H652" i="24"/>
  <c r="H81" i="24"/>
  <c r="H554" i="24"/>
  <c r="H465" i="24"/>
  <c r="F27" i="45"/>
  <c r="Q27" i="45"/>
  <c r="R27" i="45" s="1"/>
  <c r="Q15" i="45"/>
  <c r="R15" i="45" s="1"/>
  <c r="F15" i="45"/>
  <c r="F4" i="45"/>
  <c r="F29" i="45"/>
  <c r="Q29" i="45"/>
  <c r="R29" i="45" s="1"/>
  <c r="F11" i="45"/>
  <c r="Q11" i="45"/>
  <c r="R11" i="45" s="1"/>
  <c r="F25" i="45"/>
  <c r="Q25" i="45"/>
  <c r="R25" i="45" s="1"/>
  <c r="F17" i="45"/>
  <c r="Q17" i="45"/>
  <c r="R17" i="45" s="1"/>
  <c r="S6" i="45"/>
  <c r="S7" i="45" s="1"/>
  <c r="S8" i="45" s="1"/>
  <c r="F26" i="45"/>
  <c r="Q26" i="45"/>
  <c r="R26" i="45" s="1"/>
  <c r="Q20" i="45"/>
  <c r="R20" i="45" s="1"/>
  <c r="F20" i="45"/>
  <c r="E2" i="45"/>
  <c r="F8" i="45"/>
  <c r="Q8" i="45"/>
  <c r="R8" i="45" s="1"/>
  <c r="F23" i="45"/>
  <c r="Q23" i="45"/>
  <c r="R23" i="45" s="1"/>
  <c r="F12" i="45"/>
  <c r="Q12" i="45"/>
  <c r="R12" i="45" s="1"/>
  <c r="J10" i="7"/>
  <c r="H937" i="12"/>
  <c r="I937" i="12" s="1"/>
  <c r="J936" i="12" s="1"/>
  <c r="K9" i="24" s="1"/>
  <c r="A11" i="27"/>
  <c r="A10" i="45"/>
  <c r="B11" i="27"/>
  <c r="B10" i="45"/>
  <c r="H10" i="7"/>
  <c r="I10" i="7" s="1"/>
  <c r="M10" i="24"/>
  <c r="B12" i="24"/>
  <c r="A10" i="49" s="1"/>
  <c r="F11" i="7"/>
  <c r="B15" i="2"/>
  <c r="B15" i="1"/>
  <c r="A14" i="1"/>
  <c r="A15" i="2" s="1"/>
  <c r="C12" i="24"/>
  <c r="B10" i="49" s="1"/>
  <c r="G11" i="7"/>
  <c r="H39" i="3"/>
  <c r="I38" i="3"/>
  <c r="C14" i="7"/>
  <c r="B13" i="7"/>
  <c r="S10" i="24" l="1"/>
  <c r="S6" i="24"/>
  <c r="S8" i="24"/>
  <c r="S7" i="24"/>
  <c r="S9" i="24"/>
  <c r="S9" i="45"/>
  <c r="S10" i="45" s="1"/>
  <c r="S11" i="45" s="1"/>
  <c r="S12" i="45" s="1"/>
  <c r="S13" i="45" s="1"/>
  <c r="S14" i="45" s="1"/>
  <c r="S15" i="45" s="1"/>
  <c r="S16" i="45" s="1"/>
  <c r="S17" i="45" s="1"/>
  <c r="S18" i="45" s="1"/>
  <c r="S19" i="45" s="1"/>
  <c r="S20" i="45" s="1"/>
  <c r="S21" i="45" s="1"/>
  <c r="S22" i="45" s="1"/>
  <c r="S23" i="45" s="1"/>
  <c r="S24" i="45" s="1"/>
  <c r="S25" i="45" s="1"/>
  <c r="S26" i="45" s="1"/>
  <c r="S27" i="45" s="1"/>
  <c r="S28" i="45" s="1"/>
  <c r="S29" i="45" s="1"/>
  <c r="S30" i="45" s="1"/>
  <c r="S31" i="45" s="1"/>
  <c r="F2" i="45"/>
  <c r="J11" i="7"/>
  <c r="H938" i="12"/>
  <c r="I938" i="12" s="1"/>
  <c r="J937" i="12" s="1"/>
  <c r="K10" i="24" s="1"/>
  <c r="A12" i="27"/>
  <c r="A11" i="45"/>
  <c r="B12" i="27"/>
  <c r="B11" i="45"/>
  <c r="H11" i="7"/>
  <c r="I11" i="7" s="1"/>
  <c r="M12" i="24" s="1"/>
  <c r="B16" i="2"/>
  <c r="A15" i="1"/>
  <c r="A16" i="2" s="1"/>
  <c r="B16" i="1"/>
  <c r="B13" i="24"/>
  <c r="A11" i="49" s="1"/>
  <c r="F12" i="7"/>
  <c r="C13" i="24"/>
  <c r="B11" i="49" s="1"/>
  <c r="G12" i="7"/>
  <c r="M11" i="24"/>
  <c r="H40" i="3"/>
  <c r="I39" i="3"/>
  <c r="C15" i="7"/>
  <c r="B14" i="7"/>
  <c r="I553" i="24" l="1"/>
  <c r="I804" i="24"/>
  <c r="I15" i="24"/>
  <c r="I371" i="24"/>
  <c r="I529" i="24"/>
  <c r="I210" i="24"/>
  <c r="I77" i="24"/>
  <c r="I664" i="24"/>
  <c r="I13" i="24"/>
  <c r="I220" i="24"/>
  <c r="I674" i="24"/>
  <c r="I484" i="24"/>
  <c r="I629" i="24"/>
  <c r="I657" i="24"/>
  <c r="I55" i="24"/>
  <c r="I160" i="24"/>
  <c r="I673" i="24"/>
  <c r="I73" i="24"/>
  <c r="I309" i="24"/>
  <c r="I646" i="24"/>
  <c r="I146" i="24"/>
  <c r="I139" i="24"/>
  <c r="I705" i="24"/>
  <c r="I608" i="24"/>
  <c r="I91" i="24"/>
  <c r="I737" i="24"/>
  <c r="I223" i="24"/>
  <c r="I292" i="24"/>
  <c r="I57" i="24"/>
  <c r="I48" i="24"/>
  <c r="I525" i="24"/>
  <c r="I157" i="24"/>
  <c r="I536" i="24"/>
  <c r="I675" i="24"/>
  <c r="I487" i="24"/>
  <c r="I279" i="24"/>
  <c r="I66" i="24"/>
  <c r="I754" i="24"/>
  <c r="I563" i="24"/>
  <c r="I298" i="24"/>
  <c r="I23" i="24"/>
  <c r="I445" i="24"/>
  <c r="I316" i="24"/>
  <c r="I491" i="24"/>
  <c r="I669" i="24"/>
  <c r="I162" i="24"/>
  <c r="I466" i="24"/>
  <c r="I144" i="24"/>
  <c r="I595" i="24"/>
  <c r="I9" i="24"/>
  <c r="I585" i="24"/>
  <c r="I212" i="24"/>
  <c r="I763" i="24"/>
  <c r="I789" i="24"/>
  <c r="I266" i="24"/>
  <c r="I207" i="24"/>
  <c r="I650" i="24"/>
  <c r="I710" i="24"/>
  <c r="I694" i="24"/>
  <c r="I677" i="24"/>
  <c r="I762" i="24"/>
  <c r="I103" i="24"/>
  <c r="I194" i="24"/>
  <c r="I668" i="24"/>
  <c r="I343" i="24"/>
  <c r="I539" i="24"/>
  <c r="I230" i="24"/>
  <c r="I193" i="24"/>
  <c r="I5" i="24"/>
  <c r="I246" i="24"/>
  <c r="I569" i="24"/>
  <c r="I494" i="24"/>
  <c r="I313" i="24"/>
  <c r="I322" i="24"/>
  <c r="I294" i="24"/>
  <c r="I441" i="24"/>
  <c r="I126" i="24"/>
  <c r="I670" i="24"/>
  <c r="I559" i="24"/>
  <c r="I395" i="24"/>
  <c r="I798" i="24"/>
  <c r="I208" i="24"/>
  <c r="I32" i="24"/>
  <c r="I706" i="24"/>
  <c r="I62" i="24"/>
  <c r="I432" i="24"/>
  <c r="I784" i="24"/>
  <c r="I526" i="24"/>
  <c r="I604" i="24"/>
  <c r="I758" i="24"/>
  <c r="I375" i="24"/>
  <c r="I351" i="24"/>
  <c r="I755" i="24"/>
  <c r="I471" i="24"/>
  <c r="I285" i="24"/>
  <c r="I779" i="24"/>
  <c r="I708" i="24"/>
  <c r="I684" i="24"/>
  <c r="I206" i="24"/>
  <c r="I49" i="24"/>
  <c r="I728" i="24"/>
  <c r="I213" i="24"/>
  <c r="I485" i="24"/>
  <c r="I749" i="24"/>
  <c r="I115" i="24"/>
  <c r="I400" i="24"/>
  <c r="I501" i="24"/>
  <c r="I738" i="24"/>
  <c r="I513" i="24"/>
  <c r="I317" i="24"/>
  <c r="I259" i="24"/>
  <c r="I411" i="24"/>
  <c r="I437" i="24"/>
  <c r="I690" i="24"/>
  <c r="I352" i="24"/>
  <c r="I512" i="24"/>
  <c r="I278" i="24"/>
  <c r="I81" i="24"/>
  <c r="I135" i="24"/>
  <c r="I442" i="24"/>
  <c r="I353" i="24"/>
  <c r="I787" i="24"/>
  <c r="I683" i="24"/>
  <c r="I428" i="24"/>
  <c r="I175" i="24"/>
  <c r="I621" i="24"/>
  <c r="I418" i="24"/>
  <c r="I181" i="24"/>
  <c r="I385" i="24"/>
  <c r="I658" i="24"/>
  <c r="I702" i="24"/>
  <c r="I733" i="24"/>
  <c r="I620" i="24"/>
  <c r="I186" i="24"/>
  <c r="I281" i="24"/>
  <c r="I159" i="24"/>
  <c r="I435" i="24"/>
  <c r="I660" i="24"/>
  <c r="I417" i="24"/>
  <c r="I35" i="24"/>
  <c r="I662" i="24"/>
  <c r="I306" i="24"/>
  <c r="I348" i="24"/>
  <c r="I344" i="24"/>
  <c r="I813" i="24"/>
  <c r="I479" i="24"/>
  <c r="I564" i="24"/>
  <c r="I40" i="24"/>
  <c r="I192" i="24"/>
  <c r="I546" i="24"/>
  <c r="I289" i="24"/>
  <c r="I528" i="24"/>
  <c r="I415" i="24"/>
  <c r="I478" i="24"/>
  <c r="I33" i="24"/>
  <c r="I118" i="24"/>
  <c r="I438" i="24"/>
  <c r="I339" i="24"/>
  <c r="I154" i="24"/>
  <c r="I377" i="24"/>
  <c r="I43" i="24"/>
  <c r="I541" i="24"/>
  <c r="I439" i="24"/>
  <c r="I301" i="24"/>
  <c r="I68" i="24"/>
  <c r="I209" i="24"/>
  <c r="I195" i="24"/>
  <c r="I390" i="24"/>
  <c r="I593" i="24"/>
  <c r="I109" i="24"/>
  <c r="I211" i="24"/>
  <c r="I349" i="24"/>
  <c r="I137" i="24"/>
  <c r="I122" i="24"/>
  <c r="I773" i="24"/>
  <c r="I704" i="24"/>
  <c r="I225" i="24"/>
  <c r="I117" i="24"/>
  <c r="I187" i="24"/>
  <c r="I12" i="24"/>
  <c r="I404" i="24"/>
  <c r="I216" i="24"/>
  <c r="I717" i="24"/>
  <c r="I591" i="24"/>
  <c r="I239" i="24"/>
  <c r="I653" i="24"/>
  <c r="I632" i="24"/>
  <c r="I452" i="24"/>
  <c r="I579" i="24"/>
  <c r="I336" i="24"/>
  <c r="I488" i="24"/>
  <c r="I627" i="24"/>
  <c r="I202" i="24"/>
  <c r="I517" i="24"/>
  <c r="I27" i="24"/>
  <c r="I419" i="24"/>
  <c r="I312" i="24"/>
  <c r="I699" i="24"/>
  <c r="I511" i="24"/>
  <c r="I734" i="24"/>
  <c r="I338" i="24"/>
  <c r="I369" i="24"/>
  <c r="I406" i="24"/>
  <c r="I654" i="24"/>
  <c r="I205" i="24"/>
  <c r="I347" i="24"/>
  <c r="I532" i="24"/>
  <c r="I45" i="24"/>
  <c r="I235" i="24"/>
  <c r="I151" i="24"/>
  <c r="I645" i="24"/>
  <c r="I402" i="24"/>
  <c r="I374" i="24"/>
  <c r="I792" i="24"/>
  <c r="I227" i="24"/>
  <c r="I240" i="24"/>
  <c r="I716" i="24"/>
  <c r="I314" i="24"/>
  <c r="I100" i="24"/>
  <c r="I802" i="24"/>
  <c r="I127" i="24"/>
  <c r="I265" i="24"/>
  <c r="I527" i="24"/>
  <c r="I319" i="24"/>
  <c r="I382" i="24"/>
  <c r="I731" i="24"/>
  <c r="I228" i="24"/>
  <c r="I446" i="24"/>
  <c r="I378" i="24"/>
  <c r="I743" i="24"/>
  <c r="I642" i="24"/>
  <c r="I140" i="24"/>
  <c r="I572" i="24"/>
  <c r="I387" i="24"/>
  <c r="I51" i="24"/>
  <c r="I24" i="24"/>
  <c r="I701" i="24"/>
  <c r="I247" i="24"/>
  <c r="I426" i="24"/>
  <c r="I603" i="24"/>
  <c r="I732" i="24"/>
  <c r="I538" i="24"/>
  <c r="I788" i="24"/>
  <c r="I475" i="24"/>
  <c r="I357" i="24"/>
  <c r="I592" i="24"/>
  <c r="I715" i="24"/>
  <c r="I74" i="24"/>
  <c r="I531" i="24"/>
  <c r="I433" i="24"/>
  <c r="I83" i="24"/>
  <c r="I237" i="24"/>
  <c r="I584" i="24"/>
  <c r="I258" i="24"/>
  <c r="I360" i="24"/>
  <c r="I59" i="24"/>
  <c r="I712" i="24"/>
  <c r="I746" i="24"/>
  <c r="I455" i="24"/>
  <c r="I760" i="24"/>
  <c r="I600" i="24"/>
  <c r="I498" i="24"/>
  <c r="I520" i="24"/>
  <c r="I6" i="24"/>
  <c r="I721" i="24"/>
  <c r="I363" i="24"/>
  <c r="I761" i="24"/>
  <c r="I655" i="24"/>
  <c r="I383" i="24"/>
  <c r="I332" i="24"/>
  <c r="I693" i="24"/>
  <c r="I515" i="24"/>
  <c r="I368" i="24"/>
  <c r="I719" i="24"/>
  <c r="I605" i="24"/>
  <c r="I391" i="24"/>
  <c r="I36" i="24"/>
  <c r="I481" i="24"/>
  <c r="I346" i="24"/>
  <c r="I20" i="24"/>
  <c r="I37" i="24"/>
  <c r="I379" i="24"/>
  <c r="I123" i="24"/>
  <c r="I590" i="24"/>
  <c r="I87" i="24"/>
  <c r="I217" i="24"/>
  <c r="I50" i="24"/>
  <c r="I297" i="24"/>
  <c r="I718" i="24"/>
  <c r="I334" i="24"/>
  <c r="I507" i="24"/>
  <c r="I618" i="24"/>
  <c r="I456" i="24"/>
  <c r="I64" i="24"/>
  <c r="I394" i="24"/>
  <c r="I99" i="24"/>
  <c r="I108" i="24"/>
  <c r="I567" i="24"/>
  <c r="I619" i="24"/>
  <c r="I720" i="24"/>
  <c r="I61" i="24"/>
  <c r="I641" i="24"/>
  <c r="I764" i="24"/>
  <c r="I486" i="24"/>
  <c r="I725" i="24"/>
  <c r="I78" i="24"/>
  <c r="I599" i="24"/>
  <c r="I799" i="24"/>
  <c r="I450" i="24"/>
  <c r="I224" i="24"/>
  <c r="I570" i="24"/>
  <c r="I535" i="24"/>
  <c r="I589" i="24"/>
  <c r="I473" i="24"/>
  <c r="I65" i="24"/>
  <c r="I709" i="24"/>
  <c r="I459" i="24"/>
  <c r="I780" i="24"/>
  <c r="I652" i="24"/>
  <c r="I243" i="24"/>
  <c r="I544" i="24"/>
  <c r="I147" i="24"/>
  <c r="I72" i="24"/>
  <c r="I131" i="24"/>
  <c r="I275" i="24"/>
  <c r="I125" i="24"/>
  <c r="I612" i="24"/>
  <c r="I315" i="24"/>
  <c r="I412" i="24"/>
  <c r="I534" i="24"/>
  <c r="I726" i="24"/>
  <c r="I256" i="24"/>
  <c r="I238" i="24"/>
  <c r="I355" i="24"/>
  <c r="I403" i="24"/>
  <c r="I76" i="24"/>
  <c r="I327" i="24"/>
  <c r="I470" i="24"/>
  <c r="I454" i="24"/>
  <c r="I521" i="24"/>
  <c r="I296" i="24"/>
  <c r="I242" i="24"/>
  <c r="I795" i="24"/>
  <c r="I420" i="24"/>
  <c r="I597" i="24"/>
  <c r="I138" i="24"/>
  <c r="I307" i="24"/>
  <c r="I94" i="24"/>
  <c r="I656" i="24"/>
  <c r="I505" i="24"/>
  <c r="I232" i="24"/>
  <c r="I724" i="24"/>
  <c r="I200" i="24"/>
  <c r="I30" i="24"/>
  <c r="I722" i="24"/>
  <c r="I34" i="24"/>
  <c r="I184" i="24"/>
  <c r="I782" i="24"/>
  <c r="I362" i="24"/>
  <c r="I551" i="24"/>
  <c r="I671" i="24"/>
  <c r="I340" i="24"/>
  <c r="I236" i="24"/>
  <c r="I98" i="24"/>
  <c r="I506" i="24"/>
  <c r="I509" i="24"/>
  <c r="I514" i="24"/>
  <c r="I636" i="24"/>
  <c r="I727" i="24"/>
  <c r="I272" i="24"/>
  <c r="I28" i="24"/>
  <c r="I552" i="24"/>
  <c r="I714" i="24"/>
  <c r="I331" i="24"/>
  <c r="I326" i="24"/>
  <c r="I635" i="24"/>
  <c r="I565" i="24"/>
  <c r="I188" i="24"/>
  <c r="I233" i="24"/>
  <c r="I556" i="24"/>
  <c r="I460" i="24"/>
  <c r="I46" i="24"/>
  <c r="I476" i="24"/>
  <c r="I120" i="24"/>
  <c r="I665" i="24"/>
  <c r="I234" i="24"/>
  <c r="I262" i="24"/>
  <c r="I776" i="24"/>
  <c r="I183" i="24"/>
  <c r="I793" i="24"/>
  <c r="I630" i="24"/>
  <c r="I52" i="24"/>
  <c r="I354" i="24"/>
  <c r="I60" i="24"/>
  <c r="I156" i="24"/>
  <c r="I436" i="24"/>
  <c r="I63" i="24"/>
  <c r="I380" i="24"/>
  <c r="I477" i="24"/>
  <c r="I555" i="24"/>
  <c r="I736" i="24"/>
  <c r="I561" i="24"/>
  <c r="I110" i="24"/>
  <c r="I495" i="24"/>
  <c r="I241" i="24"/>
  <c r="I365" i="24"/>
  <c r="I364" i="24"/>
  <c r="I622" i="24"/>
  <c r="I765" i="24"/>
  <c r="I10" i="24"/>
  <c r="I497" i="24"/>
  <c r="I703" i="24"/>
  <c r="I610" i="24"/>
  <c r="I86" i="24"/>
  <c r="I550" i="24"/>
  <c r="I770" i="24"/>
  <c r="I633" i="24"/>
  <c r="I335" i="24"/>
  <c r="I801" i="24"/>
  <c r="I291" i="24"/>
  <c r="I434" i="24"/>
  <c r="I640" i="24"/>
  <c r="I480" i="24"/>
  <c r="I586" i="24"/>
  <c r="I310" i="24"/>
  <c r="I396" i="24"/>
  <c r="I75" i="24"/>
  <c r="I58" i="24"/>
  <c r="I449" i="24"/>
  <c r="I153" i="24"/>
  <c r="I791" i="24"/>
  <c r="I370" i="24"/>
  <c r="I82" i="24"/>
  <c r="I440" i="24"/>
  <c r="I276" i="24"/>
  <c r="I461" i="24"/>
  <c r="I214" i="24"/>
  <c r="I508" i="24"/>
  <c r="I204" i="24"/>
  <c r="I522" i="24"/>
  <c r="I229" i="24"/>
  <c r="I573" i="24"/>
  <c r="I422" i="24"/>
  <c r="I253" i="24"/>
  <c r="I408" i="24"/>
  <c r="I686" i="24"/>
  <c r="I623" i="24"/>
  <c r="I166" i="24"/>
  <c r="I744" i="24"/>
  <c r="I251" i="24"/>
  <c r="I142" i="24"/>
  <c r="I31" i="24"/>
  <c r="I101" i="24"/>
  <c r="I221" i="24"/>
  <c r="I93" i="24"/>
  <c r="I350" i="24"/>
  <c r="I443" i="24"/>
  <c r="I95" i="24"/>
  <c r="I333" i="24"/>
  <c r="I155" i="24"/>
  <c r="I171" i="24"/>
  <c r="I414" i="24"/>
  <c r="I386" i="24"/>
  <c r="I288" i="24"/>
  <c r="I594" i="24"/>
  <c r="I483" i="24"/>
  <c r="I583" i="24"/>
  <c r="I345" i="24"/>
  <c r="I472" i="24"/>
  <c r="I88" i="24"/>
  <c r="I199" i="24"/>
  <c r="I581" i="24"/>
  <c r="I542" i="24"/>
  <c r="I342" i="24"/>
  <c r="I812" i="24"/>
  <c r="I557" i="24"/>
  <c r="I578" i="24"/>
  <c r="I794" i="24"/>
  <c r="I516" i="24"/>
  <c r="I625" i="24"/>
  <c r="I196" i="24"/>
  <c r="I311" i="24"/>
  <c r="I145" i="24"/>
  <c r="I530" i="24"/>
  <c r="I337" i="24"/>
  <c r="I107" i="24"/>
  <c r="I26" i="24"/>
  <c r="I222" i="24"/>
  <c r="I169" i="24"/>
  <c r="I741" i="24"/>
  <c r="I303" i="24"/>
  <c r="I113" i="24"/>
  <c r="I751" i="24"/>
  <c r="I106" i="24"/>
  <c r="I80" i="24"/>
  <c r="I190" i="24"/>
  <c r="I490" i="24"/>
  <c r="I504" i="24"/>
  <c r="I201" i="24"/>
  <c r="I163" i="24"/>
  <c r="I149" i="24"/>
  <c r="I172" i="24"/>
  <c r="I177" i="24"/>
  <c r="I740" i="24"/>
  <c r="I606" i="24"/>
  <c r="I519" i="24"/>
  <c r="I691" i="24"/>
  <c r="I112" i="24"/>
  <c r="I806" i="24"/>
  <c r="I366" i="24"/>
  <c r="I165" i="24"/>
  <c r="I809" i="24"/>
  <c r="I672" i="24"/>
  <c r="I270" i="24"/>
  <c r="I601" i="24"/>
  <c r="I723" i="24"/>
  <c r="I128" i="24"/>
  <c r="I161" i="24"/>
  <c r="I104" i="24"/>
  <c r="I689" i="24"/>
  <c r="I566" i="24"/>
  <c r="I134" i="24"/>
  <c r="I554" i="24"/>
  <c r="I596" i="24"/>
  <c r="I260" i="24"/>
  <c r="I329" i="24"/>
  <c r="I562" i="24"/>
  <c r="I373" i="24"/>
  <c r="I500" i="24"/>
  <c r="I280" i="24"/>
  <c r="I302" i="24"/>
  <c r="I786" i="24"/>
  <c r="I729" i="24"/>
  <c r="I796" i="24"/>
  <c r="I150" i="24"/>
  <c r="I300" i="24"/>
  <c r="I805" i="24"/>
  <c r="I547" i="24"/>
  <c r="I637" i="24"/>
  <c r="I273" i="24"/>
  <c r="I518" i="24"/>
  <c r="I695" i="24"/>
  <c r="I545" i="24"/>
  <c r="I141" i="24"/>
  <c r="I293" i="24"/>
  <c r="I543" i="24"/>
  <c r="I464" i="24"/>
  <c r="I457" i="24"/>
  <c r="I807" i="24"/>
  <c r="I444" i="24"/>
  <c r="I582" i="24"/>
  <c r="I679" i="24"/>
  <c r="I179" i="24"/>
  <c r="I114" i="24"/>
  <c r="I707" i="24"/>
  <c r="I158" i="24"/>
  <c r="I602" i="24"/>
  <c r="I797" i="24"/>
  <c r="I84" i="24"/>
  <c r="I263" i="24"/>
  <c r="I25" i="24"/>
  <c r="I575" i="24"/>
  <c r="I89" i="24"/>
  <c r="I808" i="24"/>
  <c r="I580" i="24"/>
  <c r="I631" i="24"/>
  <c r="I54" i="24"/>
  <c r="I482" i="24"/>
  <c r="I381" i="24"/>
  <c r="I430" i="24"/>
  <c r="I264" i="24"/>
  <c r="I305" i="24"/>
  <c r="I748" i="24"/>
  <c r="I42" i="24"/>
  <c r="I502" i="24"/>
  <c r="I393" i="24"/>
  <c r="I574" i="24"/>
  <c r="I119" i="24"/>
  <c r="I692" i="24"/>
  <c r="I493" i="24"/>
  <c r="I747" i="24"/>
  <c r="I659" i="24"/>
  <c r="I304" i="24"/>
  <c r="I615" i="24"/>
  <c r="I56" i="24"/>
  <c r="I429" i="24"/>
  <c r="I261" i="24"/>
  <c r="I325" i="24"/>
  <c r="I783" i="24"/>
  <c r="I644" i="24"/>
  <c r="I252" i="24"/>
  <c r="I462" i="24"/>
  <c r="I510" i="24"/>
  <c r="I299" i="24"/>
  <c r="I800" i="24"/>
  <c r="I7" i="24"/>
  <c r="I421" i="24"/>
  <c r="I598" i="24"/>
  <c r="I372" i="24"/>
  <c r="I226" i="24"/>
  <c r="I405" i="24"/>
  <c r="I308" i="24"/>
  <c r="I38" i="24"/>
  <c r="I588" i="24"/>
  <c r="I688" i="24"/>
  <c r="I167" i="24"/>
  <c r="I267" i="24"/>
  <c r="I268" i="24"/>
  <c r="I410" i="24"/>
  <c r="I283" i="24"/>
  <c r="I358" i="24"/>
  <c r="I628" i="24"/>
  <c r="I269" i="24"/>
  <c r="I29" i="24"/>
  <c r="I663" i="24"/>
  <c r="I274" i="24"/>
  <c r="I47" i="24"/>
  <c r="I768" i="24"/>
  <c r="I130" i="24"/>
  <c r="I152" i="24"/>
  <c r="I781" i="24"/>
  <c r="I290" i="24"/>
  <c r="I174" i="24"/>
  <c r="I696" i="24"/>
  <c r="I424" i="24"/>
  <c r="I548" i="24"/>
  <c r="I643" i="24"/>
  <c r="I496" i="24"/>
  <c r="I359" i="24"/>
  <c r="I766" i="24"/>
  <c r="I254" i="24"/>
  <c r="I376" i="24"/>
  <c r="I698" i="24"/>
  <c r="I341" i="24"/>
  <c r="I785" i="24"/>
  <c r="I416" i="24"/>
  <c r="I328" i="24"/>
  <c r="I771" i="24"/>
  <c r="I810" i="24"/>
  <c r="I447" i="24"/>
  <c r="I558" i="24"/>
  <c r="I613" i="24"/>
  <c r="I178" i="24"/>
  <c r="I451" i="24"/>
  <c r="I203" i="24"/>
  <c r="I523" i="24"/>
  <c r="I69" i="24"/>
  <c r="I427" i="24"/>
  <c r="I577" i="24"/>
  <c r="I425" i="24"/>
  <c r="I742" i="24"/>
  <c r="I282" i="24"/>
  <c r="I617" i="24"/>
  <c r="I680" i="24"/>
  <c r="I389" i="24"/>
  <c r="I17" i="24"/>
  <c r="I576" i="24"/>
  <c r="I676" i="24"/>
  <c r="I611" i="24"/>
  <c r="I148" i="24"/>
  <c r="I413" i="24"/>
  <c r="I775" i="24"/>
  <c r="I745" i="24"/>
  <c r="I649" i="24"/>
  <c r="I753" i="24"/>
  <c r="I318" i="24"/>
  <c r="I121" i="24"/>
  <c r="I249" i="24"/>
  <c r="I132" i="24"/>
  <c r="I540" i="24"/>
  <c r="I39" i="24"/>
  <c r="I321" i="24"/>
  <c r="I469" i="24"/>
  <c r="I685" i="24"/>
  <c r="I465" i="24"/>
  <c r="I549" i="24"/>
  <c r="I215" i="24"/>
  <c r="I811" i="24"/>
  <c r="I616" i="24"/>
  <c r="I124" i="24"/>
  <c r="I756" i="24"/>
  <c r="I388" i="24"/>
  <c r="I180" i="24"/>
  <c r="I92" i="24"/>
  <c r="I143" i="24"/>
  <c r="I218" i="24"/>
  <c r="I79" i="24"/>
  <c r="I287" i="24"/>
  <c r="I474" i="24"/>
  <c r="I609" i="24"/>
  <c r="I168" i="24"/>
  <c r="I320" i="24"/>
  <c r="I85" i="24"/>
  <c r="I11" i="24"/>
  <c r="I607" i="24"/>
  <c r="I697" i="24"/>
  <c r="I189" i="24"/>
  <c r="I219" i="24"/>
  <c r="I409" i="24"/>
  <c r="I453" i="24"/>
  <c r="I626" i="24"/>
  <c r="I44" i="24"/>
  <c r="I96" i="24"/>
  <c r="I324" i="24"/>
  <c r="I639" i="24"/>
  <c r="I133" i="24"/>
  <c r="I735" i="24"/>
  <c r="I458" i="24"/>
  <c r="I255" i="24"/>
  <c r="I711" i="24"/>
  <c r="I41" i="24"/>
  <c r="I803" i="24"/>
  <c r="I244" i="24"/>
  <c r="I384" i="24"/>
  <c r="I752" i="24"/>
  <c r="I231" i="24"/>
  <c r="I16" i="24"/>
  <c r="I568" i="24"/>
  <c r="I687" i="24"/>
  <c r="I191" i="24"/>
  <c r="I71" i="24"/>
  <c r="I250" i="24"/>
  <c r="I767" i="24"/>
  <c r="I533" i="24"/>
  <c r="I271" i="24"/>
  <c r="I681" i="24"/>
  <c r="I448" i="24"/>
  <c r="I401" i="24"/>
  <c r="I284" i="24"/>
  <c r="I638" i="24"/>
  <c r="I70" i="24"/>
  <c r="I492" i="24"/>
  <c r="I295" i="24"/>
  <c r="I367" i="24"/>
  <c r="I648" i="24"/>
  <c r="I647" i="24"/>
  <c r="I197" i="24"/>
  <c r="I97" i="24"/>
  <c r="I750" i="24"/>
  <c r="I14" i="24"/>
  <c r="I757" i="24"/>
  <c r="I769" i="24"/>
  <c r="I499" i="24"/>
  <c r="I286" i="24"/>
  <c r="I170" i="24"/>
  <c r="I105" i="24"/>
  <c r="I407" i="24"/>
  <c r="I730" i="24"/>
  <c r="I176" i="24"/>
  <c r="I463" i="24"/>
  <c r="I661" i="24"/>
  <c r="I277" i="24"/>
  <c r="I111" i="24"/>
  <c r="I774" i="24"/>
  <c r="I560" i="24"/>
  <c r="I468" i="24"/>
  <c r="I790" i="24"/>
  <c r="I587" i="24"/>
  <c r="I164" i="24"/>
  <c r="I678" i="24"/>
  <c r="I21" i="24"/>
  <c r="I182" i="24"/>
  <c r="I666" i="24"/>
  <c r="I571" i="24"/>
  <c r="I614" i="24"/>
  <c r="I778" i="24"/>
  <c r="I624" i="24"/>
  <c r="I198" i="24"/>
  <c r="I8" i="24"/>
  <c r="I361" i="24"/>
  <c r="I431" i="24"/>
  <c r="I489" i="24"/>
  <c r="I136" i="24"/>
  <c r="I739" i="24"/>
  <c r="I90" i="24"/>
  <c r="I634" i="24"/>
  <c r="I467" i="24"/>
  <c r="I18" i="24"/>
  <c r="I102" i="24"/>
  <c r="I173" i="24"/>
  <c r="I53" i="24"/>
  <c r="I503" i="24"/>
  <c r="I67" i="24"/>
  <c r="I323" i="24"/>
  <c r="I667" i="24"/>
  <c r="I248" i="24"/>
  <c r="I777" i="24"/>
  <c r="I116" i="24"/>
  <c r="I257" i="24"/>
  <c r="I651" i="24"/>
  <c r="I330" i="24"/>
  <c r="I392" i="24"/>
  <c r="I398" i="24"/>
  <c r="I682" i="24"/>
  <c r="I772" i="24"/>
  <c r="I700" i="24"/>
  <c r="I19" i="24"/>
  <c r="I185" i="24"/>
  <c r="I759" i="24"/>
  <c r="I713" i="24"/>
  <c r="I524" i="24"/>
  <c r="I356" i="24"/>
  <c r="I399" i="24"/>
  <c r="I423" i="24"/>
  <c r="I537" i="24"/>
  <c r="I22" i="24"/>
  <c r="I397" i="24"/>
  <c r="I129" i="24"/>
  <c r="I245" i="24"/>
  <c r="C235" i="49"/>
  <c r="D235" i="49" s="1"/>
  <c r="C66" i="27"/>
  <c r="R1168" i="12"/>
  <c r="Q704" i="24"/>
  <c r="R1453" i="12"/>
  <c r="T1453" i="12" s="1"/>
  <c r="J484" i="24"/>
  <c r="C5" i="27"/>
  <c r="D5" i="27" s="1"/>
  <c r="R1179" i="12"/>
  <c r="R1719" i="12"/>
  <c r="T1719" i="12" s="1"/>
  <c r="G228" i="45"/>
  <c r="R1160" i="12"/>
  <c r="T1160" i="12" s="1"/>
  <c r="G52" i="45"/>
  <c r="C786" i="49"/>
  <c r="D786" i="49" s="1"/>
  <c r="G604" i="45"/>
  <c r="G629" i="45"/>
  <c r="J611" i="24"/>
  <c r="G308" i="45"/>
  <c r="J53" i="24"/>
  <c r="G261" i="45"/>
  <c r="J231" i="24"/>
  <c r="G260" i="45"/>
  <c r="J638" i="24"/>
  <c r="C619" i="27"/>
  <c r="D619" i="27" s="1"/>
  <c r="J615" i="24"/>
  <c r="G234" i="45"/>
  <c r="J713" i="24"/>
  <c r="C223" i="49"/>
  <c r="J222" i="24"/>
  <c r="C601" i="49"/>
  <c r="D601" i="49" s="1"/>
  <c r="G628" i="45"/>
  <c r="C713" i="49"/>
  <c r="G62" i="45"/>
  <c r="J68" i="24"/>
  <c r="R1191" i="12"/>
  <c r="T1191" i="12" s="1"/>
  <c r="G599" i="45"/>
  <c r="R1231" i="12"/>
  <c r="T1231" i="12" s="1"/>
  <c r="G306" i="45"/>
  <c r="R1172" i="12"/>
  <c r="T1172" i="12" s="1"/>
  <c r="C49" i="27"/>
  <c r="C624" i="27"/>
  <c r="D624" i="27" s="1"/>
  <c r="J266" i="24"/>
  <c r="R1186" i="12"/>
  <c r="J54" i="24"/>
  <c r="C250" i="27"/>
  <c r="J66" i="24"/>
  <c r="R1567" i="12"/>
  <c r="J55" i="24"/>
  <c r="R1510" i="12"/>
  <c r="T1510" i="12" s="1"/>
  <c r="C19" i="27"/>
  <c r="D19" i="27" s="1"/>
  <c r="R1438" i="12"/>
  <c r="T1438" i="12" s="1"/>
  <c r="C588" i="49"/>
  <c r="D588" i="49" s="1"/>
  <c r="J647" i="24"/>
  <c r="G64" i="45"/>
  <c r="J632" i="24"/>
  <c r="G534" i="45"/>
  <c r="C266" i="27"/>
  <c r="D266" i="27" s="1"/>
  <c r="C595" i="27"/>
  <c r="J726" i="24"/>
  <c r="G238" i="45"/>
  <c r="C267" i="49"/>
  <c r="C646" i="27"/>
  <c r="D646" i="27" s="1"/>
  <c r="C415" i="27"/>
  <c r="J400" i="24"/>
  <c r="C600" i="27"/>
  <c r="D600" i="27" s="1"/>
  <c r="J236" i="24"/>
  <c r="J455" i="24"/>
  <c r="J732" i="24"/>
  <c r="R1696" i="12"/>
  <c r="G554" i="45"/>
  <c r="C66" i="49"/>
  <c r="C740" i="49"/>
  <c r="D740" i="49" s="1"/>
  <c r="R1386" i="12"/>
  <c r="J778" i="24"/>
  <c r="J168" i="24"/>
  <c r="C28" i="27"/>
  <c r="D28" i="27" s="1"/>
  <c r="R1488" i="12"/>
  <c r="T1488" i="12" s="1"/>
  <c r="J394" i="24"/>
  <c r="C397" i="49"/>
  <c r="D397" i="49" s="1"/>
  <c r="G75" i="45"/>
  <c r="C130" i="49"/>
  <c r="D130" i="49" s="1"/>
  <c r="C158" i="27"/>
  <c r="D158" i="27" s="1"/>
  <c r="C328" i="49"/>
  <c r="D328" i="49" s="1"/>
  <c r="C75" i="49"/>
  <c r="C417" i="27"/>
  <c r="R1364" i="12"/>
  <c r="T1364" i="12" s="1"/>
  <c r="C760" i="49"/>
  <c r="D760" i="49" s="1"/>
  <c r="C470" i="49"/>
  <c r="R1106" i="12"/>
  <c r="R1349" i="12"/>
  <c r="C89" i="27"/>
  <c r="D89" i="27" s="1"/>
  <c r="C450" i="49"/>
  <c r="D450" i="49" s="1"/>
  <c r="C352" i="27"/>
  <c r="D352" i="27" s="1"/>
  <c r="C439" i="27"/>
  <c r="D439" i="27" s="1"/>
  <c r="R1377" i="12"/>
  <c r="T1377" i="12" s="1"/>
  <c r="C436" i="49"/>
  <c r="C78" i="49"/>
  <c r="G361" i="45"/>
  <c r="R1164" i="12"/>
  <c r="J691" i="24"/>
  <c r="R1533" i="12"/>
  <c r="C636" i="27"/>
  <c r="D636" i="27" s="1"/>
  <c r="C407" i="27"/>
  <c r="D407" i="27" s="1"/>
  <c r="G442" i="45"/>
  <c r="R1604" i="12"/>
  <c r="G559" i="45"/>
  <c r="R1528" i="12"/>
  <c r="T1528" i="12" s="1"/>
  <c r="C184" i="27"/>
  <c r="D184" i="27" s="1"/>
  <c r="G177" i="45"/>
  <c r="G81" i="45"/>
  <c r="C33" i="27"/>
  <c r="D33" i="27" s="1"/>
  <c r="G641" i="45"/>
  <c r="J259" i="24"/>
  <c r="J622" i="24"/>
  <c r="G737" i="45"/>
  <c r="C608" i="49"/>
  <c r="J526" i="24"/>
  <c r="R1469" i="12"/>
  <c r="C161" i="49"/>
  <c r="R1351" i="12"/>
  <c r="T1351" i="12" s="1"/>
  <c r="G783" i="45"/>
  <c r="C602" i="27"/>
  <c r="C127" i="27"/>
  <c r="D127" i="27" s="1"/>
  <c r="C62" i="27"/>
  <c r="C757" i="27"/>
  <c r="J389" i="24"/>
  <c r="R1393" i="12"/>
  <c r="J158" i="24"/>
  <c r="G631" i="45"/>
  <c r="G353" i="45"/>
  <c r="C21" i="27"/>
  <c r="D21" i="27" s="1"/>
  <c r="G744" i="45"/>
  <c r="C294" i="49"/>
  <c r="J206" i="24"/>
  <c r="Q762" i="24"/>
  <c r="C640" i="49"/>
  <c r="G57" i="45"/>
  <c r="C588" i="27"/>
  <c r="D588" i="27" s="1"/>
  <c r="C308" i="49"/>
  <c r="J115" i="24"/>
  <c r="C584" i="27"/>
  <c r="D584" i="27" s="1"/>
  <c r="J654" i="24"/>
  <c r="G351" i="45"/>
  <c r="C415" i="49"/>
  <c r="R1569" i="12"/>
  <c r="C474" i="49"/>
  <c r="G663" i="45"/>
  <c r="C100" i="49"/>
  <c r="C193" i="49"/>
  <c r="G389" i="45"/>
  <c r="C317" i="49"/>
  <c r="C113" i="49"/>
  <c r="D113" i="49" s="1"/>
  <c r="C293" i="27"/>
  <c r="D293" i="27" s="1"/>
  <c r="C375" i="27"/>
  <c r="D375" i="27" s="1"/>
  <c r="G487" i="45"/>
  <c r="Q813" i="24"/>
  <c r="J667" i="24"/>
  <c r="C374" i="27"/>
  <c r="D374" i="27" s="1"/>
  <c r="C169" i="49"/>
  <c r="C201" i="49"/>
  <c r="D201" i="49" s="1"/>
  <c r="R1598" i="12"/>
  <c r="T1598" i="12" s="1"/>
  <c r="J588" i="24"/>
  <c r="Q661" i="24"/>
  <c r="J73" i="24"/>
  <c r="R1652" i="12"/>
  <c r="R1411" i="12"/>
  <c r="G381" i="45"/>
  <c r="Q683" i="24"/>
  <c r="R1421" i="12"/>
  <c r="T1421" i="12" s="1"/>
  <c r="G511" i="45"/>
  <c r="C805" i="27"/>
  <c r="D805" i="27" s="1"/>
  <c r="J499" i="24"/>
  <c r="Q728" i="24"/>
  <c r="C11" i="49"/>
  <c r="G91" i="45"/>
  <c r="C383" i="49"/>
  <c r="D383" i="49" s="1"/>
  <c r="C48" i="49"/>
  <c r="D48" i="49" s="1"/>
  <c r="J90" i="24"/>
  <c r="C39" i="27"/>
  <c r="D39" i="27" s="1"/>
  <c r="J109" i="24"/>
  <c r="R1618" i="12"/>
  <c r="J315" i="24"/>
  <c r="G811" i="45"/>
  <c r="C724" i="27"/>
  <c r="D724" i="27" s="1"/>
  <c r="J204" i="24"/>
  <c r="C206" i="27"/>
  <c r="D206" i="27" s="1"/>
  <c r="R1727" i="12"/>
  <c r="R1343" i="12"/>
  <c r="J661" i="24"/>
  <c r="G145" i="45"/>
  <c r="C787" i="49"/>
  <c r="D787" i="49" s="1"/>
  <c r="C567" i="49"/>
  <c r="C202" i="27"/>
  <c r="Q674" i="24"/>
  <c r="C678" i="49"/>
  <c r="J509" i="24"/>
  <c r="G761" i="45"/>
  <c r="C762" i="27"/>
  <c r="J144" i="24"/>
  <c r="R1250" i="12"/>
  <c r="T1250" i="12" s="1"/>
  <c r="C53" i="27"/>
  <c r="D53" i="27" s="1"/>
  <c r="G415" i="45"/>
  <c r="R1594" i="12"/>
  <c r="T1594" i="12" s="1"/>
  <c r="G93" i="45"/>
  <c r="J103" i="24"/>
  <c r="R1497" i="12"/>
  <c r="G156" i="45"/>
  <c r="C157" i="27"/>
  <c r="D157" i="27" s="1"/>
  <c r="J288" i="24"/>
  <c r="J95" i="24"/>
  <c r="R1599" i="12"/>
  <c r="G707" i="45"/>
  <c r="C14" i="49"/>
  <c r="C301" i="49"/>
  <c r="R1083" i="12"/>
  <c r="T1083" i="12" s="1"/>
  <c r="G5" i="45"/>
  <c r="Q707" i="24"/>
  <c r="R1128" i="12"/>
  <c r="J190" i="24"/>
  <c r="C313" i="27"/>
  <c r="C642" i="27"/>
  <c r="D642" i="27" s="1"/>
  <c r="J52" i="24"/>
  <c r="C191" i="49"/>
  <c r="J367" i="24"/>
  <c r="R1313" i="12"/>
  <c r="J42" i="24"/>
  <c r="C785" i="27"/>
  <c r="C694" i="27"/>
  <c r="D694" i="27" s="1"/>
  <c r="J274" i="24"/>
  <c r="C686" i="49"/>
  <c r="D686" i="49" s="1"/>
  <c r="J575" i="24"/>
  <c r="C112" i="27"/>
  <c r="G268" i="45"/>
  <c r="C355" i="49"/>
  <c r="G752" i="45"/>
  <c r="C178" i="49"/>
  <c r="C434" i="27"/>
  <c r="D434" i="27" s="1"/>
  <c r="R1690" i="12"/>
  <c r="G125" i="45"/>
  <c r="C742" i="49"/>
  <c r="D742" i="49" s="1"/>
  <c r="J348" i="24"/>
  <c r="C328" i="27"/>
  <c r="G747" i="45"/>
  <c r="C393" i="27"/>
  <c r="D393" i="27" s="1"/>
  <c r="J411" i="24"/>
  <c r="R1483" i="12"/>
  <c r="R1718" i="12"/>
  <c r="G529" i="45"/>
  <c r="G440" i="45"/>
  <c r="C82" i="49"/>
  <c r="G530" i="45"/>
  <c r="C761" i="27"/>
  <c r="J543" i="24"/>
  <c r="C32" i="27"/>
  <c r="R1280" i="12"/>
  <c r="C403" i="27"/>
  <c r="D403" i="27" s="1"/>
  <c r="R1452" i="12"/>
  <c r="T1452" i="12" s="1"/>
  <c r="J336" i="24"/>
  <c r="C771" i="49"/>
  <c r="C344" i="49"/>
  <c r="D344" i="49" s="1"/>
  <c r="R1485" i="12"/>
  <c r="T1485" i="12" s="1"/>
  <c r="G393" i="45"/>
  <c r="J409" i="24"/>
  <c r="J794" i="24"/>
  <c r="G771" i="45"/>
  <c r="C356" i="49"/>
  <c r="C534" i="49"/>
  <c r="J370" i="24"/>
  <c r="J748" i="24"/>
  <c r="R1641" i="12"/>
  <c r="T1641" i="12" s="1"/>
  <c r="C712" i="49"/>
  <c r="D712" i="49" s="1"/>
  <c r="Q714" i="24"/>
  <c r="G557" i="45"/>
  <c r="R1315" i="12"/>
  <c r="J300" i="24"/>
  <c r="C633" i="27"/>
  <c r="C199" i="27"/>
  <c r="D199" i="27" s="1"/>
  <c r="Q776" i="24"/>
  <c r="R1126" i="12"/>
  <c r="C634" i="27"/>
  <c r="C96" i="49"/>
  <c r="D96" i="49" s="1"/>
  <c r="R1098" i="12"/>
  <c r="T1098" i="12" s="1"/>
  <c r="Q799" i="24"/>
  <c r="R1740" i="12"/>
  <c r="S1739" i="12" s="1"/>
  <c r="R1683" i="12"/>
  <c r="C754" i="49"/>
  <c r="Q756" i="24"/>
  <c r="C197" i="49"/>
  <c r="G713" i="45"/>
  <c r="C776" i="27"/>
  <c r="D776" i="27" s="1"/>
  <c r="R1228" i="12"/>
  <c r="J602" i="24"/>
  <c r="G202" i="45"/>
  <c r="C203" i="27"/>
  <c r="D203" i="27" s="1"/>
  <c r="C666" i="49"/>
  <c r="C225" i="49"/>
  <c r="D225" i="49" s="1"/>
  <c r="C548" i="49"/>
  <c r="J775" i="24"/>
  <c r="C382" i="27"/>
  <c r="D382" i="27" s="1"/>
  <c r="G55" i="45"/>
  <c r="C54" i="49"/>
  <c r="C228" i="49"/>
  <c r="G670" i="45"/>
  <c r="R1703" i="12"/>
  <c r="J633" i="24"/>
  <c r="J755" i="24"/>
  <c r="C783" i="27"/>
  <c r="D783" i="27" s="1"/>
  <c r="Q783" i="24"/>
  <c r="C714" i="27"/>
  <c r="D714" i="27" s="1"/>
  <c r="C264" i="27"/>
  <c r="R1234" i="12"/>
  <c r="T1234" i="12" s="1"/>
  <c r="G582" i="45"/>
  <c r="C511" i="27"/>
  <c r="D511" i="27" s="1"/>
  <c r="J174" i="24"/>
  <c r="J79" i="24"/>
  <c r="C23" i="49"/>
  <c r="J390" i="24"/>
  <c r="J101" i="24"/>
  <c r="C136" i="27"/>
  <c r="D136" i="27" s="1"/>
  <c r="C19" i="49"/>
  <c r="J739" i="24"/>
  <c r="G65" i="45"/>
  <c r="C722" i="27"/>
  <c r="R1649" i="12"/>
  <c r="T1649" i="12" s="1"/>
  <c r="G372" i="45"/>
  <c r="J372" i="24"/>
  <c r="C77" i="27"/>
  <c r="D77" i="27" s="1"/>
  <c r="C55" i="27"/>
  <c r="D55" i="27" s="1"/>
  <c r="C597" i="49"/>
  <c r="J598" i="24"/>
  <c r="C599" i="27"/>
  <c r="D599" i="27" s="1"/>
  <c r="R1335" i="12"/>
  <c r="G66" i="45"/>
  <c r="C464" i="49"/>
  <c r="D464" i="49" s="1"/>
  <c r="C338" i="27"/>
  <c r="D338" i="27" s="1"/>
  <c r="G293" i="45"/>
  <c r="Q716" i="24"/>
  <c r="C716" i="27"/>
  <c r="G726" i="45"/>
  <c r="R1682" i="12"/>
  <c r="J407" i="24"/>
  <c r="J564" i="24"/>
  <c r="C725" i="49"/>
  <c r="C47" i="27"/>
  <c r="R1477" i="12"/>
  <c r="C603" i="49"/>
  <c r="J327" i="24"/>
  <c r="R1180" i="12"/>
  <c r="J604" i="24"/>
  <c r="C172" i="49"/>
  <c r="Q744" i="24"/>
  <c r="R1181" i="12"/>
  <c r="J173" i="24"/>
  <c r="G266" i="45"/>
  <c r="R1194" i="12"/>
  <c r="C265" i="49"/>
  <c r="G127" i="45"/>
  <c r="C126" i="49"/>
  <c r="R1472" i="12"/>
  <c r="R1184" i="12"/>
  <c r="T1184" i="12" s="1"/>
  <c r="C255" i="49"/>
  <c r="G54" i="45"/>
  <c r="C53" i="49"/>
  <c r="R1202" i="12"/>
  <c r="T1202" i="12" s="1"/>
  <c r="C656" i="27"/>
  <c r="D656" i="27" s="1"/>
  <c r="J643" i="24"/>
  <c r="C169" i="27"/>
  <c r="D169" i="27" s="1"/>
  <c r="C167" i="49"/>
  <c r="D167" i="49" s="1"/>
  <c r="C52" i="49"/>
  <c r="G53" i="45"/>
  <c r="Q727" i="24"/>
  <c r="R1654" i="12"/>
  <c r="C389" i="27"/>
  <c r="D389" i="27" s="1"/>
  <c r="C653" i="49"/>
  <c r="C622" i="49"/>
  <c r="D622" i="49" s="1"/>
  <c r="G598" i="45"/>
  <c r="R1526" i="12"/>
  <c r="C352" i="49"/>
  <c r="C88" i="27"/>
  <c r="C703" i="49"/>
  <c r="G240" i="45"/>
  <c r="C492" i="49"/>
  <c r="C503" i="49"/>
  <c r="R1631" i="12"/>
  <c r="T1631" i="12" s="1"/>
  <c r="C61" i="49"/>
  <c r="C535" i="27"/>
  <c r="D535" i="27" s="1"/>
  <c r="C257" i="27"/>
  <c r="D257" i="27" s="1"/>
  <c r="J256" i="24"/>
  <c r="J127" i="24"/>
  <c r="C545" i="27"/>
  <c r="D545" i="27" s="1"/>
  <c r="J406" i="24"/>
  <c r="J649" i="24"/>
  <c r="C128" i="27"/>
  <c r="D128" i="27" s="1"/>
  <c r="C267" i="27"/>
  <c r="D267" i="27" s="1"/>
  <c r="R1462" i="12"/>
  <c r="G243" i="45"/>
  <c r="R1150" i="12"/>
  <c r="C620" i="27"/>
  <c r="R1547" i="12"/>
  <c r="G517" i="45"/>
  <c r="G434" i="45"/>
  <c r="G201" i="45"/>
  <c r="G638" i="45"/>
  <c r="R1643" i="12"/>
  <c r="T1643" i="12" s="1"/>
  <c r="C714" i="49"/>
  <c r="C239" i="27"/>
  <c r="D239" i="27" s="1"/>
  <c r="Q729" i="24"/>
  <c r="Q784" i="24"/>
  <c r="R1332" i="12"/>
  <c r="J702" i="24"/>
  <c r="R1630" i="12"/>
  <c r="R1505" i="12"/>
  <c r="T1505" i="12" s="1"/>
  <c r="J358" i="24"/>
  <c r="J686" i="24"/>
  <c r="C671" i="49"/>
  <c r="D671" i="49" s="1"/>
  <c r="R1600" i="12"/>
  <c r="T1600" i="12" s="1"/>
  <c r="Q673" i="24"/>
  <c r="G148" i="45"/>
  <c r="G46" i="45"/>
  <c r="J46" i="24"/>
  <c r="G384" i="45"/>
  <c r="C151" i="49"/>
  <c r="Q647" i="24"/>
  <c r="J646" i="24"/>
  <c r="J175" i="24"/>
  <c r="C395" i="49"/>
  <c r="J434" i="24"/>
  <c r="G398" i="45"/>
  <c r="J31" i="24"/>
  <c r="J517" i="24"/>
  <c r="G423" i="45"/>
  <c r="C805" i="49"/>
  <c r="J806" i="24"/>
  <c r="G806" i="45"/>
  <c r="Q807" i="24"/>
  <c r="G158" i="45"/>
  <c r="J295" i="24"/>
  <c r="C726" i="27"/>
  <c r="D726" i="27" s="1"/>
  <c r="G725" i="45"/>
  <c r="Q726" i="24"/>
  <c r="J787" i="24"/>
  <c r="C376" i="49"/>
  <c r="D376" i="49" s="1"/>
  <c r="C378" i="27"/>
  <c r="G377" i="45"/>
  <c r="C662" i="49"/>
  <c r="Q664" i="24"/>
  <c r="C274" i="27"/>
  <c r="D274" i="27" s="1"/>
  <c r="C272" i="49"/>
  <c r="C509" i="49"/>
  <c r="D509" i="49" s="1"/>
  <c r="J510" i="24"/>
  <c r="G510" i="45"/>
  <c r="G787" i="45"/>
  <c r="C516" i="49"/>
  <c r="J227" i="24"/>
  <c r="G227" i="45"/>
  <c r="G499" i="45"/>
  <c r="R1427" i="12"/>
  <c r="T1427" i="12" s="1"/>
  <c r="R1484" i="12"/>
  <c r="T1484" i="12" s="1"/>
  <c r="C353" i="27"/>
  <c r="D353" i="27" s="1"/>
  <c r="G458" i="45"/>
  <c r="G589" i="45"/>
  <c r="J589" i="24"/>
  <c r="C627" i="49"/>
  <c r="J238" i="24"/>
  <c r="R1166" i="12"/>
  <c r="C237" i="49"/>
  <c r="J619" i="24"/>
  <c r="C807" i="27"/>
  <c r="D807" i="27" s="1"/>
  <c r="C279" i="27"/>
  <c r="D279" i="27" s="1"/>
  <c r="C426" i="49"/>
  <c r="J427" i="24"/>
  <c r="Q649" i="24"/>
  <c r="R1576" i="12"/>
  <c r="J341" i="24"/>
  <c r="C57" i="27"/>
  <c r="D57" i="27" s="1"/>
  <c r="R1155" i="12"/>
  <c r="T1155" i="12" s="1"/>
  <c r="J644" i="24"/>
  <c r="J203" i="24"/>
  <c r="J240" i="24"/>
  <c r="G649" i="45"/>
  <c r="G704" i="45"/>
  <c r="R1717" i="12"/>
  <c r="T1717" i="12" s="1"/>
  <c r="C307" i="49"/>
  <c r="D307" i="49" s="1"/>
  <c r="R1101" i="12"/>
  <c r="J12" i="7"/>
  <c r="H939" i="12"/>
  <c r="I939" i="12" s="1"/>
  <c r="J938" i="12" s="1"/>
  <c r="K11" i="24" s="1"/>
  <c r="C583" i="27"/>
  <c r="D583" i="27" s="1"/>
  <c r="C427" i="27"/>
  <c r="Q667" i="24"/>
  <c r="Q645" i="24"/>
  <c r="R1289" i="12"/>
  <c r="T1289" i="12" s="1"/>
  <c r="R1096" i="12"/>
  <c r="R1257" i="12"/>
  <c r="T1257" i="12" s="1"/>
  <c r="C481" i="49"/>
  <c r="D481" i="49" s="1"/>
  <c r="C523" i="49"/>
  <c r="D523" i="49" s="1"/>
  <c r="R1577" i="12"/>
  <c r="T1577" i="12" s="1"/>
  <c r="G232" i="45"/>
  <c r="R1632" i="12"/>
  <c r="G79" i="45"/>
  <c r="R1264" i="12"/>
  <c r="T1264" i="12" s="1"/>
  <c r="C610" i="27"/>
  <c r="D610" i="27" s="1"/>
  <c r="C627" i="27"/>
  <c r="D627" i="27" s="1"/>
  <c r="J582" i="24"/>
  <c r="J609" i="24"/>
  <c r="J126" i="24"/>
  <c r="J689" i="24"/>
  <c r="G644" i="45"/>
  <c r="C761" i="49"/>
  <c r="D761" i="49" s="1"/>
  <c r="G168" i="45"/>
  <c r="C187" i="49"/>
  <c r="D187" i="49" s="1"/>
  <c r="C763" i="27"/>
  <c r="D763" i="27" s="1"/>
  <c r="C727" i="27"/>
  <c r="D727" i="27" s="1"/>
  <c r="C54" i="27"/>
  <c r="D54" i="27" s="1"/>
  <c r="S1437" i="12"/>
  <c r="A13" i="27"/>
  <c r="A12" i="45"/>
  <c r="B13" i="27"/>
  <c r="B12" i="45"/>
  <c r="H12" i="7"/>
  <c r="I12" i="7" s="1"/>
  <c r="M13" i="24" s="1"/>
  <c r="B17" i="2"/>
  <c r="A16" i="1"/>
  <c r="A17" i="2" s="1"/>
  <c r="B17" i="1"/>
  <c r="B14" i="24"/>
  <c r="A12" i="49" s="1"/>
  <c r="F13" i="7"/>
  <c r="C14" i="24"/>
  <c r="B12" i="49" s="1"/>
  <c r="G13" i="7"/>
  <c r="I40" i="3"/>
  <c r="H41" i="3"/>
  <c r="C16" i="7"/>
  <c r="B15" i="7"/>
  <c r="O571" i="24" l="1"/>
  <c r="P571" i="24"/>
  <c r="P468" i="24"/>
  <c r="O468" i="24"/>
  <c r="P730" i="24"/>
  <c r="O730" i="24"/>
  <c r="P14" i="24"/>
  <c r="O14" i="24"/>
  <c r="P492" i="24"/>
  <c r="O492" i="24"/>
  <c r="O533" i="24"/>
  <c r="P533" i="24"/>
  <c r="P231" i="24"/>
  <c r="O231" i="24"/>
  <c r="P458" i="24"/>
  <c r="O458" i="24"/>
  <c r="P453" i="24"/>
  <c r="O453" i="24"/>
  <c r="P320" i="24"/>
  <c r="O320" i="24"/>
  <c r="P92" i="24"/>
  <c r="O92" i="24"/>
  <c r="P321" i="24"/>
  <c r="O321" i="24"/>
  <c r="O649" i="24"/>
  <c r="P649" i="24"/>
  <c r="P17" i="24"/>
  <c r="O17" i="24"/>
  <c r="P427" i="24"/>
  <c r="O427" i="24"/>
  <c r="P447" i="24"/>
  <c r="O447" i="24"/>
  <c r="P376" i="24"/>
  <c r="O376" i="24"/>
  <c r="P696" i="24"/>
  <c r="O696" i="24"/>
  <c r="P274" i="24"/>
  <c r="O274" i="24"/>
  <c r="P588" i="24"/>
  <c r="O588" i="24"/>
  <c r="P7" i="24"/>
  <c r="O7" i="24"/>
  <c r="P325" i="24"/>
  <c r="O325" i="24"/>
  <c r="P493" i="24"/>
  <c r="O493" i="24"/>
  <c r="P305" i="24"/>
  <c r="O305" i="24"/>
  <c r="P808" i="24"/>
  <c r="O808" i="24"/>
  <c r="P158" i="24"/>
  <c r="O158" i="24"/>
  <c r="P141" i="24"/>
  <c r="O141" i="24"/>
  <c r="P300" i="24"/>
  <c r="O300" i="24"/>
  <c r="P373" i="24"/>
  <c r="O373" i="24"/>
  <c r="O689" i="24"/>
  <c r="P689" i="24"/>
  <c r="O809" i="24"/>
  <c r="P809" i="24"/>
  <c r="P163" i="24"/>
  <c r="O163" i="24"/>
  <c r="P113" i="24"/>
  <c r="O113" i="24"/>
  <c r="P530" i="24"/>
  <c r="O530" i="24"/>
  <c r="O557" i="24"/>
  <c r="P557" i="24"/>
  <c r="P345" i="24"/>
  <c r="O345" i="24"/>
  <c r="P155" i="24"/>
  <c r="O155" i="24"/>
  <c r="P166" i="24"/>
  <c r="O166" i="24"/>
  <c r="P522" i="24"/>
  <c r="O522" i="24"/>
  <c r="P370" i="24"/>
  <c r="O370" i="24"/>
  <c r="P586" i="24"/>
  <c r="O586" i="24"/>
  <c r="P770" i="24"/>
  <c r="O770" i="24"/>
  <c r="P622" i="24"/>
  <c r="O622" i="24"/>
  <c r="P436" i="24"/>
  <c r="O436" i="24"/>
  <c r="P776" i="24"/>
  <c r="O776" i="24"/>
  <c r="P556" i="24"/>
  <c r="O556" i="24"/>
  <c r="P552" i="24"/>
  <c r="O552" i="24"/>
  <c r="O551" i="24"/>
  <c r="P551" i="24"/>
  <c r="P724" i="24"/>
  <c r="O724" i="24"/>
  <c r="P420" i="24"/>
  <c r="O420" i="24"/>
  <c r="O521" i="24"/>
  <c r="P521" i="24"/>
  <c r="P76" i="24"/>
  <c r="O76" i="24"/>
  <c r="O256" i="24"/>
  <c r="P256" i="24"/>
  <c r="P315" i="24"/>
  <c r="O315" i="24"/>
  <c r="P131" i="24"/>
  <c r="O131" i="24"/>
  <c r="P243" i="24"/>
  <c r="O243" i="24"/>
  <c r="O535" i="24"/>
  <c r="P535" i="24"/>
  <c r="O799" i="24"/>
  <c r="P799" i="24"/>
  <c r="P486" i="24"/>
  <c r="O486" i="24"/>
  <c r="P720" i="24"/>
  <c r="O720" i="24"/>
  <c r="P99" i="24"/>
  <c r="O99" i="24"/>
  <c r="P618" i="24"/>
  <c r="O618" i="24"/>
  <c r="P297" i="24"/>
  <c r="O297" i="24"/>
  <c r="P590" i="24"/>
  <c r="O590" i="24"/>
  <c r="P20" i="24"/>
  <c r="O20" i="24"/>
  <c r="P391" i="24"/>
  <c r="O391" i="24"/>
  <c r="O515" i="24"/>
  <c r="P515" i="24"/>
  <c r="O655" i="24"/>
  <c r="P655" i="24"/>
  <c r="P6" i="24"/>
  <c r="O6" i="24"/>
  <c r="P760" i="24"/>
  <c r="O760" i="24"/>
  <c r="P59" i="24"/>
  <c r="O59" i="24"/>
  <c r="P237" i="24"/>
  <c r="O237" i="24"/>
  <c r="P74" i="24"/>
  <c r="O74" i="24"/>
  <c r="P475" i="24"/>
  <c r="O475" i="24"/>
  <c r="O603" i="24"/>
  <c r="P603" i="24"/>
  <c r="P24" i="24"/>
  <c r="O24" i="24"/>
  <c r="P140" i="24"/>
  <c r="O140" i="24"/>
  <c r="P446" i="24"/>
  <c r="O446" i="24"/>
  <c r="P319" i="24"/>
  <c r="O319" i="24"/>
  <c r="P802" i="24"/>
  <c r="O802" i="24"/>
  <c r="O240" i="24"/>
  <c r="P240" i="24"/>
  <c r="P402" i="24"/>
  <c r="O402" i="24"/>
  <c r="P45" i="24"/>
  <c r="O45" i="24"/>
  <c r="P654" i="24"/>
  <c r="O654" i="24"/>
  <c r="P734" i="24"/>
  <c r="O734" i="24"/>
  <c r="P419" i="24"/>
  <c r="O419" i="24"/>
  <c r="O627" i="24"/>
  <c r="P627" i="24"/>
  <c r="P452" i="24"/>
  <c r="O452" i="24"/>
  <c r="O591" i="24"/>
  <c r="P591" i="24"/>
  <c r="P12" i="24"/>
  <c r="O12" i="24"/>
  <c r="P704" i="24"/>
  <c r="O704" i="24"/>
  <c r="P349" i="24"/>
  <c r="O349" i="24"/>
  <c r="P390" i="24"/>
  <c r="O390" i="24"/>
  <c r="P301" i="24"/>
  <c r="O301" i="24"/>
  <c r="P377" i="24"/>
  <c r="O377" i="24"/>
  <c r="P118" i="24"/>
  <c r="O118" i="24"/>
  <c r="P528" i="24"/>
  <c r="O528" i="24"/>
  <c r="P40" i="24"/>
  <c r="O40" i="24"/>
  <c r="P344" i="24"/>
  <c r="O344" i="24"/>
  <c r="P35" i="24"/>
  <c r="O35" i="24"/>
  <c r="P159" i="24"/>
  <c r="O159" i="24"/>
  <c r="O733" i="24"/>
  <c r="P733" i="24"/>
  <c r="P181" i="24"/>
  <c r="O181" i="24"/>
  <c r="P428" i="24"/>
  <c r="O428" i="24"/>
  <c r="P442" i="24"/>
  <c r="O442" i="24"/>
  <c r="P512" i="24"/>
  <c r="O512" i="24"/>
  <c r="P411" i="24"/>
  <c r="O411" i="24"/>
  <c r="P738" i="24"/>
  <c r="O738" i="24"/>
  <c r="O749" i="24"/>
  <c r="P749" i="24"/>
  <c r="P49" i="24"/>
  <c r="O49" i="24"/>
  <c r="O779" i="24"/>
  <c r="P779" i="24"/>
  <c r="P351" i="24"/>
  <c r="O351" i="24"/>
  <c r="P526" i="24"/>
  <c r="O526" i="24"/>
  <c r="P706" i="24"/>
  <c r="O706" i="24"/>
  <c r="P395" i="24"/>
  <c r="O395" i="24"/>
  <c r="P441" i="24"/>
  <c r="O441" i="24"/>
  <c r="P494" i="24"/>
  <c r="O494" i="24"/>
  <c r="P193" i="24"/>
  <c r="O193" i="24"/>
  <c r="P668" i="24"/>
  <c r="O668" i="24"/>
  <c r="O677" i="24"/>
  <c r="P677" i="24"/>
  <c r="P207" i="24"/>
  <c r="O207" i="24"/>
  <c r="P212" i="24"/>
  <c r="O212" i="24"/>
  <c r="P144" i="24"/>
  <c r="O144" i="24"/>
  <c r="P491" i="24"/>
  <c r="O491" i="24"/>
  <c r="P298" i="24"/>
  <c r="O298" i="24"/>
  <c r="P279" i="24"/>
  <c r="O279" i="24"/>
  <c r="P157" i="24"/>
  <c r="O157" i="24"/>
  <c r="P292" i="24"/>
  <c r="O292" i="24"/>
  <c r="P608" i="24"/>
  <c r="O608" i="24"/>
  <c r="P646" i="24"/>
  <c r="O646" i="24"/>
  <c r="P160" i="24"/>
  <c r="O160" i="24"/>
  <c r="P484" i="24"/>
  <c r="O484" i="24"/>
  <c r="P664" i="24"/>
  <c r="O664" i="24"/>
  <c r="P371" i="24"/>
  <c r="O371" i="24"/>
  <c r="L633" i="27"/>
  <c r="D633" i="27"/>
  <c r="L761" i="27"/>
  <c r="D761" i="27"/>
  <c r="L602" i="27"/>
  <c r="D602" i="27"/>
  <c r="L595" i="27"/>
  <c r="D595" i="27"/>
  <c r="P129" i="24"/>
  <c r="O129" i="24"/>
  <c r="P423" i="24"/>
  <c r="O423" i="24"/>
  <c r="O713" i="24"/>
  <c r="P713" i="24"/>
  <c r="P700" i="24"/>
  <c r="O700" i="24"/>
  <c r="P392" i="24"/>
  <c r="O392" i="24"/>
  <c r="P116" i="24"/>
  <c r="O116" i="24"/>
  <c r="P323" i="24"/>
  <c r="O323" i="24"/>
  <c r="P173" i="24"/>
  <c r="O173" i="24"/>
  <c r="P634" i="24"/>
  <c r="O634" i="24"/>
  <c r="P489" i="24"/>
  <c r="O489" i="24"/>
  <c r="P198" i="24"/>
  <c r="O198" i="24"/>
  <c r="P678" i="24"/>
  <c r="O678" i="24"/>
  <c r="P277" i="24"/>
  <c r="O277" i="24"/>
  <c r="P286" i="24"/>
  <c r="O286" i="24"/>
  <c r="O647" i="24"/>
  <c r="P647" i="24"/>
  <c r="P401" i="24"/>
  <c r="O401" i="24"/>
  <c r="P191" i="24"/>
  <c r="O191" i="24"/>
  <c r="O803" i="24"/>
  <c r="P803" i="24"/>
  <c r="P324" i="24"/>
  <c r="O324" i="24"/>
  <c r="O697" i="24"/>
  <c r="P697" i="24"/>
  <c r="P287" i="24"/>
  <c r="O287" i="24"/>
  <c r="P124" i="24"/>
  <c r="O124" i="24"/>
  <c r="O549" i="24"/>
  <c r="P549" i="24"/>
  <c r="P249" i="24"/>
  <c r="O249" i="24"/>
  <c r="P148" i="24"/>
  <c r="O148" i="24"/>
  <c r="P282" i="24"/>
  <c r="O282" i="24"/>
  <c r="P451" i="24"/>
  <c r="O451" i="24"/>
  <c r="P416" i="24"/>
  <c r="O416" i="24"/>
  <c r="P496" i="24"/>
  <c r="O496" i="24"/>
  <c r="P152" i="24"/>
  <c r="O152" i="24"/>
  <c r="P628" i="24"/>
  <c r="O628" i="24"/>
  <c r="P268" i="24"/>
  <c r="O268" i="24"/>
  <c r="P226" i="24"/>
  <c r="O226" i="24"/>
  <c r="P462" i="24"/>
  <c r="O462" i="24"/>
  <c r="O615" i="24"/>
  <c r="P615" i="24"/>
  <c r="P393" i="24"/>
  <c r="O393" i="24"/>
  <c r="P482" i="24"/>
  <c r="O482" i="24"/>
  <c r="P263" i="24"/>
  <c r="O263" i="24"/>
  <c r="O679" i="24"/>
  <c r="P679" i="24"/>
  <c r="P457" i="24"/>
  <c r="O457" i="24"/>
  <c r="P273" i="24"/>
  <c r="O273" i="24"/>
  <c r="P786" i="24"/>
  <c r="O786" i="24"/>
  <c r="P596" i="24"/>
  <c r="O596" i="24"/>
  <c r="O723" i="24"/>
  <c r="P723" i="24"/>
  <c r="P112" i="24"/>
  <c r="O112" i="24"/>
  <c r="P740" i="24"/>
  <c r="O740" i="24"/>
  <c r="P190" i="24"/>
  <c r="O190" i="24"/>
  <c r="P222" i="24"/>
  <c r="O222" i="24"/>
  <c r="O625" i="24"/>
  <c r="P625" i="24"/>
  <c r="O581" i="24"/>
  <c r="P581" i="24"/>
  <c r="P288" i="24"/>
  <c r="O288" i="24"/>
  <c r="P350" i="24"/>
  <c r="O350" i="24"/>
  <c r="P31" i="24"/>
  <c r="O31" i="24"/>
  <c r="P253" i="24"/>
  <c r="O253" i="24"/>
  <c r="P461" i="24"/>
  <c r="O461" i="24"/>
  <c r="P58" i="24"/>
  <c r="O58" i="24"/>
  <c r="P291" i="24"/>
  <c r="O291" i="24"/>
  <c r="O703" i="24"/>
  <c r="P703" i="24"/>
  <c r="O495" i="24"/>
  <c r="P495" i="24"/>
  <c r="O555" i="24"/>
  <c r="P555" i="24"/>
  <c r="P52" i="24"/>
  <c r="O52" i="24"/>
  <c r="P120" i="24"/>
  <c r="O120" i="24"/>
  <c r="O635" i="24"/>
  <c r="P635" i="24"/>
  <c r="P636" i="24"/>
  <c r="O636" i="24"/>
  <c r="P98" i="24"/>
  <c r="O98" i="24"/>
  <c r="P34" i="24"/>
  <c r="O34" i="24"/>
  <c r="P94" i="24"/>
  <c r="O94" i="24"/>
  <c r="O709" i="24"/>
  <c r="P709" i="24"/>
  <c r="J648" i="24"/>
  <c r="C555" i="49"/>
  <c r="D555" i="49" s="1"/>
  <c r="R1201" i="12"/>
  <c r="R1574" i="12"/>
  <c r="C701" i="49"/>
  <c r="C703" i="27"/>
  <c r="L620" i="27"/>
  <c r="D620" i="27"/>
  <c r="C58" i="27"/>
  <c r="D58" i="27" s="1"/>
  <c r="L88" i="27"/>
  <c r="D88" i="27"/>
  <c r="C12" i="49"/>
  <c r="G252" i="45"/>
  <c r="L47" i="27"/>
  <c r="D47" i="27"/>
  <c r="C129" i="27"/>
  <c r="D129" i="27" s="1"/>
  <c r="R1300" i="12"/>
  <c r="T1300" i="12" s="1"/>
  <c r="R1090" i="12"/>
  <c r="G633" i="45"/>
  <c r="G97" i="45"/>
  <c r="G130" i="45"/>
  <c r="L32" i="27"/>
  <c r="D32" i="27"/>
  <c r="J415" i="24"/>
  <c r="R1513" i="12"/>
  <c r="T1513" i="12" s="1"/>
  <c r="C495" i="27"/>
  <c r="G654" i="45"/>
  <c r="L202" i="27"/>
  <c r="D202" i="27"/>
  <c r="R1067" i="12"/>
  <c r="T1067" i="12" s="1"/>
  <c r="J57" i="24"/>
  <c r="R1297" i="12"/>
  <c r="R1623" i="12"/>
  <c r="C97" i="49"/>
  <c r="R1218" i="12"/>
  <c r="L62" i="27"/>
  <c r="D62" i="27"/>
  <c r="C20" i="27"/>
  <c r="D20" i="27" s="1"/>
  <c r="G128" i="45"/>
  <c r="G236" i="45"/>
  <c r="C124" i="27"/>
  <c r="C253" i="27"/>
  <c r="R1395" i="12"/>
  <c r="J23" i="24"/>
  <c r="C414" i="49"/>
  <c r="D414" i="49" s="1"/>
  <c r="R1318" i="12"/>
  <c r="G324" i="45"/>
  <c r="J445" i="24"/>
  <c r="C390" i="49"/>
  <c r="C237" i="27"/>
  <c r="D237" i="27" s="1"/>
  <c r="C740" i="27"/>
  <c r="D740" i="27" s="1"/>
  <c r="C249" i="27"/>
  <c r="L49" i="27"/>
  <c r="D49" i="27"/>
  <c r="G646" i="45"/>
  <c r="G702" i="45"/>
  <c r="R1561" i="12"/>
  <c r="C649" i="27"/>
  <c r="J252" i="24"/>
  <c r="L66" i="27"/>
  <c r="D66" i="27"/>
  <c r="P397" i="24"/>
  <c r="O397" i="24"/>
  <c r="P399" i="24"/>
  <c r="O399" i="24"/>
  <c r="O759" i="24"/>
  <c r="P759" i="24"/>
  <c r="P772" i="24"/>
  <c r="O772" i="24"/>
  <c r="P330" i="24"/>
  <c r="O330" i="24"/>
  <c r="O777" i="24"/>
  <c r="P777" i="24"/>
  <c r="P67" i="24"/>
  <c r="O67" i="24"/>
  <c r="P102" i="24"/>
  <c r="O102" i="24"/>
  <c r="P90" i="24"/>
  <c r="O90" i="24"/>
  <c r="P431" i="24"/>
  <c r="O431" i="24"/>
  <c r="P624" i="24"/>
  <c r="O624" i="24"/>
  <c r="P666" i="24"/>
  <c r="O666" i="24"/>
  <c r="P164" i="24"/>
  <c r="O164" i="24"/>
  <c r="P560" i="24"/>
  <c r="O560" i="24"/>
  <c r="O661" i="24"/>
  <c r="P661" i="24"/>
  <c r="P407" i="24"/>
  <c r="O407" i="24"/>
  <c r="O499" i="24"/>
  <c r="P499" i="24"/>
  <c r="P750" i="24"/>
  <c r="O750" i="24"/>
  <c r="P648" i="24"/>
  <c r="O648" i="24"/>
  <c r="P70" i="24"/>
  <c r="O70" i="24"/>
  <c r="P448" i="24"/>
  <c r="O448" i="24"/>
  <c r="O767" i="24"/>
  <c r="P767" i="24"/>
  <c r="O687" i="24"/>
  <c r="P687" i="24"/>
  <c r="P752" i="24"/>
  <c r="O752" i="24"/>
  <c r="P41" i="24"/>
  <c r="O41" i="24"/>
  <c r="O735" i="24"/>
  <c r="P735" i="24"/>
  <c r="P96" i="24"/>
  <c r="O96" i="24"/>
  <c r="P409" i="24"/>
  <c r="O409" i="24"/>
  <c r="O607" i="24"/>
  <c r="P607" i="24"/>
  <c r="P168" i="24"/>
  <c r="O168" i="24"/>
  <c r="P79" i="24"/>
  <c r="O79" i="24"/>
  <c r="P180" i="24"/>
  <c r="O180" i="24"/>
  <c r="P616" i="24"/>
  <c r="O616" i="24"/>
  <c r="P465" i="24"/>
  <c r="O465" i="24"/>
  <c r="P39" i="24"/>
  <c r="O39" i="24"/>
  <c r="P121" i="24"/>
  <c r="O121" i="24"/>
  <c r="O745" i="24"/>
  <c r="P745" i="24"/>
  <c r="O611" i="24"/>
  <c r="P611" i="24"/>
  <c r="P389" i="24"/>
  <c r="O389" i="24"/>
  <c r="P742" i="24"/>
  <c r="O742" i="24"/>
  <c r="P69" i="24"/>
  <c r="O69" i="24"/>
  <c r="P178" i="24"/>
  <c r="O178" i="24"/>
  <c r="P810" i="24"/>
  <c r="O810" i="24"/>
  <c r="O785" i="24"/>
  <c r="P785" i="24"/>
  <c r="P254" i="24"/>
  <c r="O254" i="24"/>
  <c r="O643" i="24"/>
  <c r="P643" i="24"/>
  <c r="P174" i="24"/>
  <c r="O174" i="24"/>
  <c r="P130" i="24"/>
  <c r="O130" i="24"/>
  <c r="O663" i="24"/>
  <c r="P663" i="24"/>
  <c r="P358" i="24"/>
  <c r="O358" i="24"/>
  <c r="P267" i="24"/>
  <c r="O267" i="24"/>
  <c r="P38" i="24"/>
  <c r="O38" i="24"/>
  <c r="P372" i="24"/>
  <c r="O372" i="24"/>
  <c r="P800" i="24"/>
  <c r="O800" i="24"/>
  <c r="O252" i="24"/>
  <c r="P252" i="24"/>
  <c r="P261" i="24"/>
  <c r="O261" i="24"/>
  <c r="P304" i="24"/>
  <c r="O304" i="24"/>
  <c r="P692" i="24"/>
  <c r="O692" i="24"/>
  <c r="P502" i="24"/>
  <c r="O502" i="24"/>
  <c r="P264" i="24"/>
  <c r="O264" i="24"/>
  <c r="P54" i="24"/>
  <c r="O54" i="24"/>
  <c r="P89" i="24"/>
  <c r="O89" i="24"/>
  <c r="P84" i="24"/>
  <c r="O84" i="24"/>
  <c r="O707" i="24"/>
  <c r="P707" i="24"/>
  <c r="P582" i="24"/>
  <c r="O582" i="24"/>
  <c r="P464" i="24"/>
  <c r="O464" i="24"/>
  <c r="O545" i="24"/>
  <c r="P545" i="24"/>
  <c r="O637" i="24"/>
  <c r="P637" i="24"/>
  <c r="P150" i="24"/>
  <c r="O150" i="24"/>
  <c r="P302" i="24"/>
  <c r="O302" i="24"/>
  <c r="P562" i="24"/>
  <c r="O562" i="24"/>
  <c r="P554" i="24"/>
  <c r="O554" i="24"/>
  <c r="P104" i="24"/>
  <c r="O104" i="24"/>
  <c r="O601" i="24"/>
  <c r="P601" i="24"/>
  <c r="P165" i="24"/>
  <c r="O165" i="24"/>
  <c r="O691" i="24"/>
  <c r="P691" i="24"/>
  <c r="P177" i="24"/>
  <c r="O177" i="24"/>
  <c r="P201" i="24"/>
  <c r="O201" i="24"/>
  <c r="P80" i="24"/>
  <c r="O80" i="24"/>
  <c r="P303" i="24"/>
  <c r="O303" i="24"/>
  <c r="P26" i="24"/>
  <c r="O26" i="24"/>
  <c r="P145" i="24"/>
  <c r="O145" i="24"/>
  <c r="P516" i="24"/>
  <c r="O516" i="24"/>
  <c r="P812" i="24"/>
  <c r="O812" i="24"/>
  <c r="P199" i="24"/>
  <c r="O199" i="24"/>
  <c r="O583" i="24"/>
  <c r="P583" i="24"/>
  <c r="P386" i="24"/>
  <c r="O386" i="24"/>
  <c r="P333" i="24"/>
  <c r="O333" i="24"/>
  <c r="P93" i="24"/>
  <c r="O93" i="24"/>
  <c r="P142" i="24"/>
  <c r="O142" i="24"/>
  <c r="O623" i="24"/>
  <c r="P623" i="24"/>
  <c r="P422" i="24"/>
  <c r="O422" i="24"/>
  <c r="P204" i="24"/>
  <c r="O204" i="24"/>
  <c r="P276" i="24"/>
  <c r="O276" i="24"/>
  <c r="O791" i="24"/>
  <c r="P791" i="24"/>
  <c r="P75" i="24"/>
  <c r="O75" i="24"/>
  <c r="P480" i="24"/>
  <c r="O480" i="24"/>
  <c r="O801" i="24"/>
  <c r="P801" i="24"/>
  <c r="P550" i="24"/>
  <c r="O550" i="24"/>
  <c r="O497" i="24"/>
  <c r="P497" i="24"/>
  <c r="P364" i="24"/>
  <c r="O364" i="24"/>
  <c r="P110" i="24"/>
  <c r="O110" i="24"/>
  <c r="P477" i="24"/>
  <c r="O477" i="24"/>
  <c r="P156" i="24"/>
  <c r="O156" i="24"/>
  <c r="P630" i="24"/>
  <c r="O630" i="24"/>
  <c r="P262" i="24"/>
  <c r="O262" i="24"/>
  <c r="P476" i="24"/>
  <c r="O476" i="24"/>
  <c r="P233" i="24"/>
  <c r="O233" i="24"/>
  <c r="P326" i="24"/>
  <c r="O326" i="24"/>
  <c r="P28" i="24"/>
  <c r="O28" i="24"/>
  <c r="P514" i="24"/>
  <c r="O514" i="24"/>
  <c r="P236" i="24"/>
  <c r="O236" i="24"/>
  <c r="P362" i="24"/>
  <c r="O362" i="24"/>
  <c r="P722" i="24"/>
  <c r="O722" i="24"/>
  <c r="P232" i="24"/>
  <c r="O232" i="24"/>
  <c r="P307" i="24"/>
  <c r="O307" i="24"/>
  <c r="O795" i="24"/>
  <c r="P795" i="24"/>
  <c r="P454" i="24"/>
  <c r="O454" i="24"/>
  <c r="P403" i="24"/>
  <c r="O403" i="24"/>
  <c r="P726" i="24"/>
  <c r="O726" i="24"/>
  <c r="P612" i="24"/>
  <c r="O612" i="24"/>
  <c r="P72" i="24"/>
  <c r="O72" i="24"/>
  <c r="P652" i="24"/>
  <c r="O652" i="24"/>
  <c r="P65" i="24"/>
  <c r="O65" i="24"/>
  <c r="P570" i="24"/>
  <c r="O570" i="24"/>
  <c r="O599" i="24"/>
  <c r="P599" i="24"/>
  <c r="P764" i="24"/>
  <c r="O764" i="24"/>
  <c r="O619" i="24"/>
  <c r="P619" i="24"/>
  <c r="P394" i="24"/>
  <c r="O394" i="24"/>
  <c r="O507" i="24"/>
  <c r="P507" i="24"/>
  <c r="P50" i="24"/>
  <c r="O50" i="24"/>
  <c r="P123" i="24"/>
  <c r="O123" i="24"/>
  <c r="P346" i="24"/>
  <c r="O346" i="24"/>
  <c r="O605" i="24"/>
  <c r="P605" i="24"/>
  <c r="O693" i="24"/>
  <c r="P693" i="24"/>
  <c r="O761" i="24"/>
  <c r="P761" i="24"/>
  <c r="P520" i="24"/>
  <c r="O520" i="24"/>
  <c r="P455" i="24"/>
  <c r="O455" i="24"/>
  <c r="P360" i="24"/>
  <c r="O360" i="24"/>
  <c r="P83" i="24"/>
  <c r="O83" i="24"/>
  <c r="O715" i="24"/>
  <c r="P715" i="24"/>
  <c r="P788" i="24"/>
  <c r="O788" i="24"/>
  <c r="P426" i="24"/>
  <c r="O426" i="24"/>
  <c r="P51" i="24"/>
  <c r="O51" i="24"/>
  <c r="P642" i="24"/>
  <c r="O642" i="24"/>
  <c r="P228" i="24"/>
  <c r="O228" i="24"/>
  <c r="O527" i="24"/>
  <c r="P527" i="24"/>
  <c r="P100" i="24"/>
  <c r="O100" i="24"/>
  <c r="P227" i="24"/>
  <c r="O227" i="24"/>
  <c r="O645" i="24"/>
  <c r="P645" i="24"/>
  <c r="P532" i="24"/>
  <c r="O532" i="24"/>
  <c r="P406" i="24"/>
  <c r="O406" i="24"/>
  <c r="O511" i="24"/>
  <c r="P511" i="24"/>
  <c r="P27" i="24"/>
  <c r="O27" i="24"/>
  <c r="P488" i="24"/>
  <c r="O488" i="24"/>
  <c r="P632" i="24"/>
  <c r="O632" i="24"/>
  <c r="O717" i="24"/>
  <c r="P717" i="24"/>
  <c r="P187" i="24"/>
  <c r="O187" i="24"/>
  <c r="O773" i="24"/>
  <c r="P773" i="24"/>
  <c r="P211" i="24"/>
  <c r="O211" i="24"/>
  <c r="P195" i="24"/>
  <c r="O195" i="24"/>
  <c r="P439" i="24"/>
  <c r="O439" i="24"/>
  <c r="P154" i="24"/>
  <c r="O154" i="24"/>
  <c r="P33" i="24"/>
  <c r="O33" i="24"/>
  <c r="P289" i="24"/>
  <c r="O289" i="24"/>
  <c r="P564" i="24"/>
  <c r="O564" i="24"/>
  <c r="P348" i="24"/>
  <c r="O348" i="24"/>
  <c r="P417" i="24"/>
  <c r="O417" i="24"/>
  <c r="P281" i="24"/>
  <c r="O281" i="24"/>
  <c r="P702" i="24"/>
  <c r="O702" i="24"/>
  <c r="P418" i="24"/>
  <c r="O418" i="24"/>
  <c r="O683" i="24"/>
  <c r="P683" i="24"/>
  <c r="P135" i="24"/>
  <c r="O135" i="24"/>
  <c r="P352" i="24"/>
  <c r="O352" i="24"/>
  <c r="P259" i="24"/>
  <c r="O259" i="24"/>
  <c r="O501" i="24"/>
  <c r="P501" i="24"/>
  <c r="P485" i="24"/>
  <c r="O485" i="24"/>
  <c r="P206" i="24"/>
  <c r="O206" i="24"/>
  <c r="P285" i="24"/>
  <c r="O285" i="24"/>
  <c r="P375" i="24"/>
  <c r="O375" i="24"/>
  <c r="P784" i="24"/>
  <c r="O784" i="24"/>
  <c r="P32" i="24"/>
  <c r="O32" i="24"/>
  <c r="O559" i="24"/>
  <c r="P559" i="24"/>
  <c r="P294" i="24"/>
  <c r="O294" i="24"/>
  <c r="O569" i="24"/>
  <c r="P569" i="24"/>
  <c r="P230" i="24"/>
  <c r="O230" i="24"/>
  <c r="P194" i="24"/>
  <c r="O194" i="24"/>
  <c r="P694" i="24"/>
  <c r="O694" i="24"/>
  <c r="P266" i="24"/>
  <c r="O266" i="24"/>
  <c r="O585" i="24"/>
  <c r="P585" i="24"/>
  <c r="P466" i="24"/>
  <c r="O466" i="24"/>
  <c r="P316" i="24"/>
  <c r="O316" i="24"/>
  <c r="O563" i="24"/>
  <c r="P563" i="24"/>
  <c r="P487" i="24"/>
  <c r="O487" i="24"/>
  <c r="O525" i="24"/>
  <c r="P525" i="24"/>
  <c r="P223" i="24"/>
  <c r="O223" i="24"/>
  <c r="O705" i="24"/>
  <c r="P705" i="24"/>
  <c r="P309" i="24"/>
  <c r="O309" i="24"/>
  <c r="P55" i="24"/>
  <c r="O55" i="24"/>
  <c r="P674" i="24"/>
  <c r="O674" i="24"/>
  <c r="P77" i="24"/>
  <c r="O77" i="24"/>
  <c r="P15" i="24"/>
  <c r="O15" i="24"/>
  <c r="G304" i="45"/>
  <c r="J273" i="24"/>
  <c r="P22" i="24"/>
  <c r="O22" i="24"/>
  <c r="P356" i="24"/>
  <c r="O356" i="24"/>
  <c r="P185" i="24"/>
  <c r="O185" i="24"/>
  <c r="G681" i="45"/>
  <c r="P682" i="24"/>
  <c r="O682" i="24"/>
  <c r="C649" i="49"/>
  <c r="O651" i="24"/>
  <c r="P651" i="24"/>
  <c r="J247" i="24"/>
  <c r="O248" i="24"/>
  <c r="P248" i="24"/>
  <c r="C501" i="49"/>
  <c r="D501" i="49" s="1"/>
  <c r="O503" i="24"/>
  <c r="P503" i="24"/>
  <c r="C18" i="27"/>
  <c r="D18" i="27" s="1"/>
  <c r="P18" i="24"/>
  <c r="O18" i="24"/>
  <c r="O739" i="24"/>
  <c r="P739" i="24"/>
  <c r="R1288" i="12"/>
  <c r="T1288" i="12" s="1"/>
  <c r="P361" i="24"/>
  <c r="O361" i="24"/>
  <c r="C778" i="27"/>
  <c r="D778" i="27" s="1"/>
  <c r="P778" i="24"/>
  <c r="O778" i="24"/>
  <c r="C182" i="27"/>
  <c r="P182" i="24"/>
  <c r="O182" i="24"/>
  <c r="R1514" i="12"/>
  <c r="O587" i="24"/>
  <c r="P587" i="24"/>
  <c r="J773" i="24"/>
  <c r="P774" i="24"/>
  <c r="O774" i="24"/>
  <c r="C463" i="27"/>
  <c r="D463" i="27" s="1"/>
  <c r="P463" i="24"/>
  <c r="O463" i="24"/>
  <c r="P105" i="24"/>
  <c r="O105" i="24"/>
  <c r="O769" i="24"/>
  <c r="P769" i="24"/>
  <c r="C95" i="49"/>
  <c r="P97" i="24"/>
  <c r="O97" i="24"/>
  <c r="P367" i="24"/>
  <c r="O367" i="24"/>
  <c r="J637" i="24"/>
  <c r="P638" i="24"/>
  <c r="O638" i="24"/>
  <c r="O681" i="24"/>
  <c r="P681" i="24"/>
  <c r="G249" i="45"/>
  <c r="P250" i="24"/>
  <c r="O250" i="24"/>
  <c r="C566" i="49"/>
  <c r="P568" i="24"/>
  <c r="O568" i="24"/>
  <c r="P384" i="24"/>
  <c r="O384" i="24"/>
  <c r="G710" i="45"/>
  <c r="O711" i="24"/>
  <c r="P711" i="24"/>
  <c r="P133" i="24"/>
  <c r="O133" i="24"/>
  <c r="C44" i="27"/>
  <c r="P44" i="24"/>
  <c r="O44" i="24"/>
  <c r="P219" i="24"/>
  <c r="O219" i="24"/>
  <c r="P11" i="24"/>
  <c r="O11" i="24"/>
  <c r="R1536" i="12"/>
  <c r="T1536" i="12" s="1"/>
  <c r="O609" i="24"/>
  <c r="P609" i="24"/>
  <c r="P218" i="24"/>
  <c r="O218" i="24"/>
  <c r="C388" i="27"/>
  <c r="P388" i="24"/>
  <c r="O388" i="24"/>
  <c r="C809" i="49"/>
  <c r="D809" i="49" s="1"/>
  <c r="O811" i="24"/>
  <c r="P811" i="24"/>
  <c r="O685" i="24"/>
  <c r="P685" i="24"/>
  <c r="C540" i="27"/>
  <c r="D540" i="27" s="1"/>
  <c r="P540" i="24"/>
  <c r="O540" i="24"/>
  <c r="R1245" i="12"/>
  <c r="T1245" i="12" s="1"/>
  <c r="P318" i="24"/>
  <c r="O318" i="24"/>
  <c r="R1702" i="12"/>
  <c r="O775" i="24"/>
  <c r="P775" i="24"/>
  <c r="Q676" i="24"/>
  <c r="P676" i="24"/>
  <c r="O676" i="24"/>
  <c r="P680" i="24"/>
  <c r="O680" i="24"/>
  <c r="G424" i="45"/>
  <c r="P425" i="24"/>
  <c r="O425" i="24"/>
  <c r="R1450" i="12"/>
  <c r="O523" i="24"/>
  <c r="P523" i="24"/>
  <c r="C613" i="27"/>
  <c r="O613" i="24"/>
  <c r="P613" i="24"/>
  <c r="C769" i="49"/>
  <c r="O771" i="24"/>
  <c r="P771" i="24"/>
  <c r="P341" i="24"/>
  <c r="O341" i="24"/>
  <c r="P766" i="24"/>
  <c r="O766" i="24"/>
  <c r="P548" i="24"/>
  <c r="O548" i="24"/>
  <c r="P290" i="24"/>
  <c r="O290" i="24"/>
  <c r="C768" i="27"/>
  <c r="P768" i="24"/>
  <c r="O768" i="24"/>
  <c r="P29" i="24"/>
  <c r="O29" i="24"/>
  <c r="J282" i="24"/>
  <c r="P283" i="24"/>
  <c r="O283" i="24"/>
  <c r="J166" i="24"/>
  <c r="P167" i="24"/>
  <c r="O167" i="24"/>
  <c r="P308" i="24"/>
  <c r="O308" i="24"/>
  <c r="J597" i="24"/>
  <c r="P598" i="24"/>
  <c r="O598" i="24"/>
  <c r="C299" i="27"/>
  <c r="P299" i="24"/>
  <c r="O299" i="24"/>
  <c r="C642" i="49"/>
  <c r="P644" i="24"/>
  <c r="O644" i="24"/>
  <c r="P429" i="24"/>
  <c r="O429" i="24"/>
  <c r="G658" i="45"/>
  <c r="O659" i="24"/>
  <c r="P659" i="24"/>
  <c r="P119" i="24"/>
  <c r="O119" i="24"/>
  <c r="J41" i="24"/>
  <c r="P42" i="24"/>
  <c r="O42" i="24"/>
  <c r="P430" i="24"/>
  <c r="O430" i="24"/>
  <c r="C631" i="27"/>
  <c r="O631" i="24"/>
  <c r="P631" i="24"/>
  <c r="J574" i="24"/>
  <c r="O575" i="24"/>
  <c r="P575" i="24"/>
  <c r="O797" i="24"/>
  <c r="P797" i="24"/>
  <c r="C112" i="49"/>
  <c r="D112" i="49" s="1"/>
  <c r="P114" i="24"/>
  <c r="O114" i="24"/>
  <c r="P444" i="24"/>
  <c r="O444" i="24"/>
  <c r="J542" i="24"/>
  <c r="O543" i="24"/>
  <c r="P543" i="24"/>
  <c r="C695" i="27"/>
  <c r="D695" i="27" s="1"/>
  <c r="E695" i="27" s="1"/>
  <c r="O695" i="24"/>
  <c r="P695" i="24"/>
  <c r="J546" i="24"/>
  <c r="O547" i="24"/>
  <c r="P547" i="24"/>
  <c r="J795" i="24"/>
  <c r="P796" i="24"/>
  <c r="O796" i="24"/>
  <c r="C278" i="49"/>
  <c r="P280" i="24"/>
  <c r="O280" i="24"/>
  <c r="P329" i="24"/>
  <c r="O329" i="24"/>
  <c r="P134" i="24"/>
  <c r="O134" i="24"/>
  <c r="C159" i="49"/>
  <c r="P161" i="24"/>
  <c r="O161" i="24"/>
  <c r="J269" i="24"/>
  <c r="P270" i="24"/>
  <c r="O270" i="24"/>
  <c r="P366" i="24"/>
  <c r="O366" i="24"/>
  <c r="O519" i="24"/>
  <c r="P519" i="24"/>
  <c r="C170" i="49"/>
  <c r="D170" i="49" s="1"/>
  <c r="P172" i="24"/>
  <c r="O172" i="24"/>
  <c r="R1431" i="12"/>
  <c r="P504" i="24"/>
  <c r="O504" i="24"/>
  <c r="P106" i="24"/>
  <c r="O106" i="24"/>
  <c r="Q741" i="24"/>
  <c r="O741" i="24"/>
  <c r="P741" i="24"/>
  <c r="P107" i="24"/>
  <c r="O107" i="24"/>
  <c r="G310" i="45"/>
  <c r="P311" i="24"/>
  <c r="O311" i="24"/>
  <c r="Q794" i="24"/>
  <c r="P794" i="24"/>
  <c r="O794" i="24"/>
  <c r="C342" i="27"/>
  <c r="D342" i="27" s="1"/>
  <c r="P342" i="24"/>
  <c r="O342" i="24"/>
  <c r="G87" i="45"/>
  <c r="P88" i="24"/>
  <c r="O88" i="24"/>
  <c r="C483" i="27"/>
  <c r="D483" i="27" s="1"/>
  <c r="P483" i="24"/>
  <c r="O483" i="24"/>
  <c r="C412" i="49"/>
  <c r="D412" i="49" s="1"/>
  <c r="P414" i="24"/>
  <c r="O414" i="24"/>
  <c r="G94" i="45"/>
  <c r="P95" i="24"/>
  <c r="O95" i="24"/>
  <c r="C219" i="49"/>
  <c r="P221" i="24"/>
  <c r="O221" i="24"/>
  <c r="P251" i="24"/>
  <c r="O251" i="24"/>
  <c r="J685" i="24"/>
  <c r="P686" i="24"/>
  <c r="O686" i="24"/>
  <c r="G572" i="45"/>
  <c r="O573" i="24"/>
  <c r="P573" i="24"/>
  <c r="G507" i="45"/>
  <c r="P508" i="24"/>
  <c r="O508" i="24"/>
  <c r="P440" i="24"/>
  <c r="O440" i="24"/>
  <c r="P153" i="24"/>
  <c r="O153" i="24"/>
  <c r="J395" i="24"/>
  <c r="P396" i="24"/>
  <c r="O396" i="24"/>
  <c r="C638" i="49"/>
  <c r="P640" i="24"/>
  <c r="O640" i="24"/>
  <c r="P335" i="24"/>
  <c r="O335" i="24"/>
  <c r="J85" i="24"/>
  <c r="P86" i="24"/>
  <c r="O86" i="24"/>
  <c r="P10" i="24"/>
  <c r="O10" i="24"/>
  <c r="P365" i="24"/>
  <c r="O365" i="24"/>
  <c r="O561" i="24"/>
  <c r="P561" i="24"/>
  <c r="C378" i="49"/>
  <c r="P380" i="24"/>
  <c r="O380" i="24"/>
  <c r="G59" i="45"/>
  <c r="P60" i="24"/>
  <c r="O60" i="24"/>
  <c r="R1720" i="12"/>
  <c r="T1720" i="12" s="1"/>
  <c r="O793" i="24"/>
  <c r="P793" i="24"/>
  <c r="P234" i="24"/>
  <c r="O234" i="24"/>
  <c r="J45" i="24"/>
  <c r="P46" i="24"/>
  <c r="O46" i="24"/>
  <c r="P188" i="24"/>
  <c r="O188" i="24"/>
  <c r="P331" i="24"/>
  <c r="O331" i="24"/>
  <c r="J271" i="24"/>
  <c r="P272" i="24"/>
  <c r="O272" i="24"/>
  <c r="O509" i="24"/>
  <c r="P509" i="24"/>
  <c r="G339" i="45"/>
  <c r="P340" i="24"/>
  <c r="O340" i="24"/>
  <c r="P782" i="24"/>
  <c r="O782" i="24"/>
  <c r="G29" i="45"/>
  <c r="P30" i="24"/>
  <c r="O30" i="24"/>
  <c r="C505" i="27"/>
  <c r="O505" i="24"/>
  <c r="P505" i="24"/>
  <c r="P138" i="24"/>
  <c r="O138" i="24"/>
  <c r="R1169" i="12"/>
  <c r="T1169" i="12" s="1"/>
  <c r="P242" i="24"/>
  <c r="O242" i="24"/>
  <c r="P470" i="24"/>
  <c r="O470" i="24"/>
  <c r="R1282" i="12"/>
  <c r="P355" i="24"/>
  <c r="O355" i="24"/>
  <c r="J533" i="24"/>
  <c r="P534" i="24"/>
  <c r="O534" i="24"/>
  <c r="C123" i="49"/>
  <c r="P125" i="24"/>
  <c r="O125" i="24"/>
  <c r="P147" i="24"/>
  <c r="O147" i="24"/>
  <c r="Q780" i="24"/>
  <c r="P780" i="24"/>
  <c r="O780" i="24"/>
  <c r="C473" i="27"/>
  <c r="D473" i="27" s="1"/>
  <c r="P473" i="24"/>
  <c r="O473" i="24"/>
  <c r="P224" i="24"/>
  <c r="O224" i="24"/>
  <c r="C78" i="27"/>
  <c r="P78" i="24"/>
  <c r="O78" i="24"/>
  <c r="C639" i="49"/>
  <c r="O641" i="24"/>
  <c r="P641" i="24"/>
  <c r="C565" i="49"/>
  <c r="O567" i="24"/>
  <c r="P567" i="24"/>
  <c r="C62" i="49"/>
  <c r="D62" i="49" s="1"/>
  <c r="P64" i="24"/>
  <c r="O64" i="24"/>
  <c r="G333" i="45"/>
  <c r="P334" i="24"/>
  <c r="O334" i="24"/>
  <c r="P217" i="24"/>
  <c r="O217" i="24"/>
  <c r="R1306" i="12"/>
  <c r="T1306" i="12" s="1"/>
  <c r="P379" i="24"/>
  <c r="O379" i="24"/>
  <c r="C481" i="27"/>
  <c r="D481" i="27" s="1"/>
  <c r="P481" i="24"/>
  <c r="O481" i="24"/>
  <c r="R1646" i="12"/>
  <c r="T1646" i="12" s="1"/>
  <c r="O719" i="24"/>
  <c r="P719" i="24"/>
  <c r="G331" i="45"/>
  <c r="P332" i="24"/>
  <c r="O332" i="24"/>
  <c r="P363" i="24"/>
  <c r="O363" i="24"/>
  <c r="P498" i="24"/>
  <c r="O498" i="24"/>
  <c r="P746" i="24"/>
  <c r="O746" i="24"/>
  <c r="R1185" i="12"/>
  <c r="P258" i="24"/>
  <c r="O258" i="24"/>
  <c r="J432" i="24"/>
  <c r="P433" i="24"/>
  <c r="O433" i="24"/>
  <c r="P592" i="24"/>
  <c r="O592" i="24"/>
  <c r="G537" i="45"/>
  <c r="P538" i="24"/>
  <c r="O538" i="24"/>
  <c r="C247" i="27"/>
  <c r="P247" i="24"/>
  <c r="O247" i="24"/>
  <c r="C385" i="49"/>
  <c r="D385" i="49" s="1"/>
  <c r="P387" i="24"/>
  <c r="O387" i="24"/>
  <c r="R1670" i="12"/>
  <c r="O743" i="24"/>
  <c r="P743" i="24"/>
  <c r="Q731" i="24"/>
  <c r="O731" i="24"/>
  <c r="P731" i="24"/>
  <c r="C263" i="49"/>
  <c r="D263" i="49" s="1"/>
  <c r="P265" i="24"/>
  <c r="O265" i="24"/>
  <c r="G313" i="45"/>
  <c r="P314" i="24"/>
  <c r="O314" i="24"/>
  <c r="C790" i="49"/>
  <c r="P792" i="24"/>
  <c r="O792" i="24"/>
  <c r="R1078" i="12"/>
  <c r="P151" i="24"/>
  <c r="O151" i="24"/>
  <c r="P347" i="24"/>
  <c r="O347" i="24"/>
  <c r="P369" i="24"/>
  <c r="O369" i="24"/>
  <c r="J698" i="24"/>
  <c r="O699" i="24"/>
  <c r="P699" i="24"/>
  <c r="O517" i="24"/>
  <c r="P517" i="24"/>
  <c r="G335" i="45"/>
  <c r="P336" i="24"/>
  <c r="O336" i="24"/>
  <c r="O653" i="24"/>
  <c r="P653" i="24"/>
  <c r="R1143" i="12"/>
  <c r="P216" i="24"/>
  <c r="O216" i="24"/>
  <c r="P117" i="24"/>
  <c r="O117" i="24"/>
  <c r="J121" i="24"/>
  <c r="P122" i="24"/>
  <c r="O122" i="24"/>
  <c r="P109" i="24"/>
  <c r="O109" i="24"/>
  <c r="P209" i="24"/>
  <c r="O209" i="24"/>
  <c r="J540" i="24"/>
  <c r="O541" i="24"/>
  <c r="P541" i="24"/>
  <c r="P339" i="24"/>
  <c r="O339" i="24"/>
  <c r="C476" i="49"/>
  <c r="D476" i="49" s="1"/>
  <c r="P478" i="24"/>
  <c r="O478" i="24"/>
  <c r="P546" i="24"/>
  <c r="O546" i="24"/>
  <c r="C477" i="49"/>
  <c r="D477" i="49" s="1"/>
  <c r="P479" i="24"/>
  <c r="O479" i="24"/>
  <c r="J305" i="24"/>
  <c r="P306" i="24"/>
  <c r="O306" i="24"/>
  <c r="P660" i="24"/>
  <c r="O660" i="24"/>
  <c r="J185" i="24"/>
  <c r="P186" i="24"/>
  <c r="O186" i="24"/>
  <c r="P658" i="24"/>
  <c r="O658" i="24"/>
  <c r="J620" i="24"/>
  <c r="O621" i="24"/>
  <c r="P621" i="24"/>
  <c r="O787" i="24"/>
  <c r="P787" i="24"/>
  <c r="P81" i="24"/>
  <c r="O81" i="24"/>
  <c r="G689" i="45"/>
  <c r="P690" i="24"/>
  <c r="O690" i="24"/>
  <c r="P317" i="24"/>
  <c r="O317" i="24"/>
  <c r="P400" i="24"/>
  <c r="O400" i="24"/>
  <c r="C211" i="49"/>
  <c r="P213" i="24"/>
  <c r="O213" i="24"/>
  <c r="P684" i="24"/>
  <c r="O684" i="24"/>
  <c r="R1398" i="12"/>
  <c r="P471" i="24"/>
  <c r="O471" i="24"/>
  <c r="P758" i="24"/>
  <c r="O758" i="24"/>
  <c r="P432" i="24"/>
  <c r="O432" i="24"/>
  <c r="P208" i="24"/>
  <c r="O208" i="24"/>
  <c r="P670" i="24"/>
  <c r="O670" i="24"/>
  <c r="J321" i="24"/>
  <c r="P322" i="24"/>
  <c r="O322" i="24"/>
  <c r="C244" i="49"/>
  <c r="D244" i="49" s="1"/>
  <c r="P246" i="24"/>
  <c r="O246" i="24"/>
  <c r="O539" i="24"/>
  <c r="P539" i="24"/>
  <c r="G102" i="45"/>
  <c r="P103" i="24"/>
  <c r="O103" i="24"/>
  <c r="C708" i="49"/>
  <c r="P710" i="24"/>
  <c r="O710" i="24"/>
  <c r="J788" i="24"/>
  <c r="O789" i="24"/>
  <c r="P789" i="24"/>
  <c r="P9" i="24"/>
  <c r="O9" i="24"/>
  <c r="P162" i="24"/>
  <c r="O162" i="24"/>
  <c r="P445" i="24"/>
  <c r="O445" i="24"/>
  <c r="C752" i="49"/>
  <c r="P754" i="24"/>
  <c r="O754" i="24"/>
  <c r="O675" i="24"/>
  <c r="P675" i="24"/>
  <c r="P48" i="24"/>
  <c r="O48" i="24"/>
  <c r="C735" i="49"/>
  <c r="O737" i="24"/>
  <c r="P737" i="24"/>
  <c r="P139" i="24"/>
  <c r="O139" i="24"/>
  <c r="P73" i="24"/>
  <c r="O73" i="24"/>
  <c r="O657" i="24"/>
  <c r="P657" i="24"/>
  <c r="G219" i="45"/>
  <c r="P220" i="24"/>
  <c r="O220" i="24"/>
  <c r="P210" i="24"/>
  <c r="O210" i="24"/>
  <c r="P804" i="24"/>
  <c r="O804" i="24"/>
  <c r="L722" i="27"/>
  <c r="D722" i="27"/>
  <c r="L634" i="27"/>
  <c r="D634" i="27"/>
  <c r="L757" i="27"/>
  <c r="D757" i="27"/>
  <c r="L427" i="27"/>
  <c r="D427" i="27"/>
  <c r="E427" i="27" s="1"/>
  <c r="C423" i="27"/>
  <c r="D423" i="27" s="1"/>
  <c r="L112" i="27"/>
  <c r="D112" i="27"/>
  <c r="R1605" i="12"/>
  <c r="T1605" i="12" s="1"/>
  <c r="J172" i="24"/>
  <c r="J112" i="24"/>
  <c r="G595" i="45"/>
  <c r="C322" i="49"/>
  <c r="J624" i="24"/>
  <c r="L415" i="27"/>
  <c r="D415" i="27"/>
  <c r="E415" i="27" s="1"/>
  <c r="L250" i="27"/>
  <c r="D250" i="27"/>
  <c r="C707" i="49"/>
  <c r="C226" i="27"/>
  <c r="R1149" i="12"/>
  <c r="J426" i="24"/>
  <c r="J488" i="24"/>
  <c r="J708" i="24"/>
  <c r="C647" i="49"/>
  <c r="D647" i="49" s="1"/>
  <c r="G648" i="45"/>
  <c r="G273" i="45"/>
  <c r="L378" i="27"/>
  <c r="D378" i="27"/>
  <c r="C645" i="49"/>
  <c r="D645" i="49" s="1"/>
  <c r="Q703" i="24"/>
  <c r="R1582" i="12"/>
  <c r="T1582" i="12" s="1"/>
  <c r="R1354" i="12"/>
  <c r="C251" i="49"/>
  <c r="D251" i="49" s="1"/>
  <c r="L716" i="27"/>
  <c r="D716" i="27"/>
  <c r="C655" i="27"/>
  <c r="L264" i="27"/>
  <c r="D264" i="27"/>
  <c r="G775" i="45"/>
  <c r="J319" i="24"/>
  <c r="R1460" i="12"/>
  <c r="G556" i="45"/>
  <c r="L328" i="27"/>
  <c r="D328" i="27"/>
  <c r="E328" i="27" s="1"/>
  <c r="Q734" i="24"/>
  <c r="L785" i="27"/>
  <c r="D785" i="27"/>
  <c r="E785" i="27" s="1"/>
  <c r="L313" i="27"/>
  <c r="D313" i="27"/>
  <c r="C416" i="27"/>
  <c r="L762" i="27"/>
  <c r="D762" i="27"/>
  <c r="G375" i="45"/>
  <c r="R1200" i="12"/>
  <c r="T1200" i="12" s="1"/>
  <c r="R1224" i="12"/>
  <c r="T1224" i="12" s="1"/>
  <c r="R1214" i="12"/>
  <c r="T1214" i="12" s="1"/>
  <c r="R1079" i="12"/>
  <c r="C324" i="27"/>
  <c r="D324" i="27" s="1"/>
  <c r="C56" i="49"/>
  <c r="C635" i="27"/>
  <c r="D635" i="27" s="1"/>
  <c r="C261" i="49"/>
  <c r="Q803" i="24"/>
  <c r="C456" i="49"/>
  <c r="L417" i="27"/>
  <c r="D417" i="27"/>
  <c r="R1479" i="12"/>
  <c r="C647" i="27"/>
  <c r="R1640" i="12"/>
  <c r="T1640" i="12" s="1"/>
  <c r="R1183" i="12"/>
  <c r="C774" i="49"/>
  <c r="Q655" i="24"/>
  <c r="P245" i="24"/>
  <c r="O245" i="24"/>
  <c r="C537" i="27"/>
  <c r="D537" i="27" s="1"/>
  <c r="O537" i="24"/>
  <c r="P537" i="24"/>
  <c r="P524" i="24"/>
  <c r="O524" i="24"/>
  <c r="P19" i="24"/>
  <c r="O19" i="24"/>
  <c r="P398" i="24"/>
  <c r="O398" i="24"/>
  <c r="G256" i="45"/>
  <c r="P257" i="24"/>
  <c r="O257" i="24"/>
  <c r="O667" i="24"/>
  <c r="P667" i="24"/>
  <c r="C51" i="49"/>
  <c r="D51" i="49" s="1"/>
  <c r="P53" i="24"/>
  <c r="O53" i="24"/>
  <c r="P467" i="24"/>
  <c r="O467" i="24"/>
  <c r="C134" i="49"/>
  <c r="P136" i="24"/>
  <c r="O136" i="24"/>
  <c r="P8" i="24"/>
  <c r="O8" i="24"/>
  <c r="P614" i="24"/>
  <c r="O614" i="24"/>
  <c r="P21" i="24"/>
  <c r="O21" i="24"/>
  <c r="P790" i="24"/>
  <c r="O790" i="24"/>
  <c r="P111" i="24"/>
  <c r="O111" i="24"/>
  <c r="C176" i="27"/>
  <c r="D176" i="27" s="1"/>
  <c r="P176" i="24"/>
  <c r="O176" i="24"/>
  <c r="P170" i="24"/>
  <c r="O170" i="24"/>
  <c r="O757" i="24"/>
  <c r="P757" i="24"/>
  <c r="P197" i="24"/>
  <c r="O197" i="24"/>
  <c r="P295" i="24"/>
  <c r="O295" i="24"/>
  <c r="P284" i="24"/>
  <c r="O284" i="24"/>
  <c r="C271" i="27"/>
  <c r="D271" i="27" s="1"/>
  <c r="E271" i="27" s="1"/>
  <c r="P271" i="24"/>
  <c r="O271" i="24"/>
  <c r="C71" i="27"/>
  <c r="D71" i="27" s="1"/>
  <c r="P71" i="24"/>
  <c r="O71" i="24"/>
  <c r="P16" i="24"/>
  <c r="O16" i="24"/>
  <c r="C242" i="49"/>
  <c r="D242" i="49" s="1"/>
  <c r="O244" i="24"/>
  <c r="P244" i="24"/>
  <c r="P255" i="24"/>
  <c r="O255" i="24"/>
  <c r="O639" i="24"/>
  <c r="P639" i="24"/>
  <c r="C624" i="49"/>
  <c r="D624" i="49" s="1"/>
  <c r="P626" i="24"/>
  <c r="O626" i="24"/>
  <c r="P189" i="24"/>
  <c r="O189" i="24"/>
  <c r="P85" i="24"/>
  <c r="O85" i="24"/>
  <c r="P474" i="24"/>
  <c r="O474" i="24"/>
  <c r="P143" i="24"/>
  <c r="O143" i="24"/>
  <c r="P756" i="24"/>
  <c r="O756" i="24"/>
  <c r="P215" i="24"/>
  <c r="O215" i="24"/>
  <c r="P469" i="24"/>
  <c r="O469" i="24"/>
  <c r="P132" i="24"/>
  <c r="O132" i="24"/>
  <c r="O753" i="24"/>
  <c r="P753" i="24"/>
  <c r="P413" i="24"/>
  <c r="O413" i="24"/>
  <c r="P576" i="24"/>
  <c r="O576" i="24"/>
  <c r="R1544" i="12"/>
  <c r="T1544" i="12" s="1"/>
  <c r="O617" i="24"/>
  <c r="P617" i="24"/>
  <c r="O577" i="24"/>
  <c r="P577" i="24"/>
  <c r="P203" i="24"/>
  <c r="O203" i="24"/>
  <c r="P558" i="24"/>
  <c r="O558" i="24"/>
  <c r="P328" i="24"/>
  <c r="O328" i="24"/>
  <c r="P698" i="24"/>
  <c r="O698" i="24"/>
  <c r="P359" i="24"/>
  <c r="O359" i="24"/>
  <c r="P424" i="24"/>
  <c r="O424" i="24"/>
  <c r="Q781" i="24"/>
  <c r="O781" i="24"/>
  <c r="P781" i="24"/>
  <c r="C45" i="49"/>
  <c r="D45" i="49" s="1"/>
  <c r="P47" i="24"/>
  <c r="O47" i="24"/>
  <c r="P269" i="24"/>
  <c r="O269" i="24"/>
  <c r="P410" i="24"/>
  <c r="O410" i="24"/>
  <c r="P688" i="24"/>
  <c r="O688" i="24"/>
  <c r="P405" i="24"/>
  <c r="O405" i="24"/>
  <c r="P421" i="24"/>
  <c r="O421" i="24"/>
  <c r="P510" i="24"/>
  <c r="O510" i="24"/>
  <c r="O783" i="24"/>
  <c r="P783" i="24"/>
  <c r="P56" i="24"/>
  <c r="O56" i="24"/>
  <c r="O747" i="24"/>
  <c r="P747" i="24"/>
  <c r="P574" i="24"/>
  <c r="O574" i="24"/>
  <c r="P748" i="24"/>
  <c r="O748" i="24"/>
  <c r="P381" i="24"/>
  <c r="O381" i="24"/>
  <c r="P580" i="24"/>
  <c r="O580" i="24"/>
  <c r="P25" i="24"/>
  <c r="O25" i="24"/>
  <c r="P602" i="24"/>
  <c r="O602" i="24"/>
  <c r="P179" i="24"/>
  <c r="O179" i="24"/>
  <c r="R1734" i="12"/>
  <c r="O807" i="24"/>
  <c r="P807" i="24"/>
  <c r="P293" i="24"/>
  <c r="O293" i="24"/>
  <c r="P518" i="24"/>
  <c r="O518" i="24"/>
  <c r="O805" i="24"/>
  <c r="P805" i="24"/>
  <c r="O729" i="24"/>
  <c r="P729" i="24"/>
  <c r="P500" i="24"/>
  <c r="O500" i="24"/>
  <c r="O260" i="24"/>
  <c r="P260" i="24"/>
  <c r="P566" i="24"/>
  <c r="O566" i="24"/>
  <c r="P128" i="24"/>
  <c r="O128" i="24"/>
  <c r="P672" i="24"/>
  <c r="O672" i="24"/>
  <c r="P806" i="24"/>
  <c r="O806" i="24"/>
  <c r="P606" i="24"/>
  <c r="O606" i="24"/>
  <c r="P149" i="24"/>
  <c r="O149" i="24"/>
  <c r="P490" i="24"/>
  <c r="O490" i="24"/>
  <c r="O751" i="24"/>
  <c r="P751" i="24"/>
  <c r="P169" i="24"/>
  <c r="O169" i="24"/>
  <c r="P337" i="24"/>
  <c r="O337" i="24"/>
  <c r="P196" i="24"/>
  <c r="O196" i="24"/>
  <c r="P578" i="24"/>
  <c r="O578" i="24"/>
  <c r="P542" i="24"/>
  <c r="O542" i="24"/>
  <c r="P472" i="24"/>
  <c r="O472" i="24"/>
  <c r="P594" i="24"/>
  <c r="O594" i="24"/>
  <c r="P171" i="24"/>
  <c r="O171" i="24"/>
  <c r="P443" i="24"/>
  <c r="O443" i="24"/>
  <c r="P101" i="24"/>
  <c r="O101" i="24"/>
  <c r="P744" i="24"/>
  <c r="O744" i="24"/>
  <c r="P408" i="24"/>
  <c r="O408" i="24"/>
  <c r="P229" i="24"/>
  <c r="O229" i="24"/>
  <c r="P214" i="24"/>
  <c r="O214" i="24"/>
  <c r="P82" i="24"/>
  <c r="O82" i="24"/>
  <c r="P449" i="24"/>
  <c r="O449" i="24"/>
  <c r="P310" i="24"/>
  <c r="O310" i="24"/>
  <c r="P434" i="24"/>
  <c r="O434" i="24"/>
  <c r="O633" i="24"/>
  <c r="P633" i="24"/>
  <c r="P610" i="24"/>
  <c r="O610" i="24"/>
  <c r="O765" i="24"/>
  <c r="P765" i="24"/>
  <c r="P241" i="24"/>
  <c r="O241" i="24"/>
  <c r="P736" i="24"/>
  <c r="O736" i="24"/>
  <c r="P63" i="24"/>
  <c r="O63" i="24"/>
  <c r="P354" i="24"/>
  <c r="O354" i="24"/>
  <c r="P183" i="24"/>
  <c r="O183" i="24"/>
  <c r="O665" i="24"/>
  <c r="P665" i="24"/>
  <c r="P460" i="24"/>
  <c r="O460" i="24"/>
  <c r="O565" i="24"/>
  <c r="P565" i="24"/>
  <c r="P714" i="24"/>
  <c r="O714" i="24"/>
  <c r="O727" i="24"/>
  <c r="P727" i="24"/>
  <c r="P506" i="24"/>
  <c r="O506" i="24"/>
  <c r="O671" i="24"/>
  <c r="P671" i="24"/>
  <c r="P184" i="24"/>
  <c r="O184" i="24"/>
  <c r="P200" i="24"/>
  <c r="O200" i="24"/>
  <c r="P656" i="24"/>
  <c r="O656" i="24"/>
  <c r="O597" i="24"/>
  <c r="P597" i="24"/>
  <c r="P296" i="24"/>
  <c r="O296" i="24"/>
  <c r="P327" i="24"/>
  <c r="O327" i="24"/>
  <c r="P238" i="24"/>
  <c r="O238" i="24"/>
  <c r="P412" i="24"/>
  <c r="O412" i="24"/>
  <c r="P275" i="24"/>
  <c r="O275" i="24"/>
  <c r="P544" i="24"/>
  <c r="O544" i="24"/>
  <c r="P459" i="24"/>
  <c r="O459" i="24"/>
  <c r="O589" i="24"/>
  <c r="P589" i="24"/>
  <c r="P450" i="24"/>
  <c r="O450" i="24"/>
  <c r="O725" i="24"/>
  <c r="P725" i="24"/>
  <c r="P61" i="24"/>
  <c r="O61" i="24"/>
  <c r="P108" i="24"/>
  <c r="O108" i="24"/>
  <c r="P456" i="24"/>
  <c r="O456" i="24"/>
  <c r="P718" i="24"/>
  <c r="O718" i="24"/>
  <c r="P87" i="24"/>
  <c r="O87" i="24"/>
  <c r="P37" i="24"/>
  <c r="O37" i="24"/>
  <c r="P36" i="24"/>
  <c r="O36" i="24"/>
  <c r="P368" i="24"/>
  <c r="O368" i="24"/>
  <c r="P383" i="24"/>
  <c r="O383" i="24"/>
  <c r="O721" i="24"/>
  <c r="P721" i="24"/>
  <c r="P600" i="24"/>
  <c r="O600" i="24"/>
  <c r="P712" i="24"/>
  <c r="O712" i="24"/>
  <c r="P584" i="24"/>
  <c r="O584" i="24"/>
  <c r="O531" i="24"/>
  <c r="P531" i="24"/>
  <c r="P357" i="24"/>
  <c r="O357" i="24"/>
  <c r="P732" i="24"/>
  <c r="O732" i="24"/>
  <c r="O701" i="24"/>
  <c r="P701" i="24"/>
  <c r="P572" i="24"/>
  <c r="O572" i="24"/>
  <c r="P378" i="24"/>
  <c r="O378" i="24"/>
  <c r="P382" i="24"/>
  <c r="O382" i="24"/>
  <c r="P127" i="24"/>
  <c r="O127" i="24"/>
  <c r="P716" i="24"/>
  <c r="O716" i="24"/>
  <c r="P374" i="24"/>
  <c r="O374" i="24"/>
  <c r="P235" i="24"/>
  <c r="O235" i="24"/>
  <c r="P205" i="24"/>
  <c r="O205" i="24"/>
  <c r="P338" i="24"/>
  <c r="O338" i="24"/>
  <c r="P312" i="24"/>
  <c r="O312" i="24"/>
  <c r="P202" i="24"/>
  <c r="O202" i="24"/>
  <c r="O579" i="24"/>
  <c r="P579" i="24"/>
  <c r="P239" i="24"/>
  <c r="O239" i="24"/>
  <c r="P404" i="24"/>
  <c r="O404" i="24"/>
  <c r="P225" i="24"/>
  <c r="O225" i="24"/>
  <c r="P137" i="24"/>
  <c r="O137" i="24"/>
  <c r="O593" i="24"/>
  <c r="P593" i="24"/>
  <c r="P68" i="24"/>
  <c r="O68" i="24"/>
  <c r="P43" i="24"/>
  <c r="O43" i="24"/>
  <c r="P438" i="24"/>
  <c r="O438" i="24"/>
  <c r="P415" i="24"/>
  <c r="O415" i="24"/>
  <c r="P192" i="24"/>
  <c r="O192" i="24"/>
  <c r="O813" i="24"/>
  <c r="P813" i="24"/>
  <c r="P662" i="24"/>
  <c r="O662" i="24"/>
  <c r="P435" i="24"/>
  <c r="O435" i="24"/>
  <c r="P620" i="24"/>
  <c r="O620" i="24"/>
  <c r="P385" i="24"/>
  <c r="O385" i="24"/>
  <c r="P175" i="24"/>
  <c r="O175" i="24"/>
  <c r="P353" i="24"/>
  <c r="O353" i="24"/>
  <c r="P278" i="24"/>
  <c r="O278" i="24"/>
  <c r="P437" i="24"/>
  <c r="O437" i="24"/>
  <c r="O513" i="24"/>
  <c r="P513" i="24"/>
  <c r="P115" i="24"/>
  <c r="O115" i="24"/>
  <c r="P728" i="24"/>
  <c r="O728" i="24"/>
  <c r="P708" i="24"/>
  <c r="O708" i="24"/>
  <c r="O755" i="24"/>
  <c r="P755" i="24"/>
  <c r="P604" i="24"/>
  <c r="O604" i="24"/>
  <c r="P62" i="24"/>
  <c r="O62" i="24"/>
  <c r="P798" i="24"/>
  <c r="O798" i="24"/>
  <c r="P126" i="24"/>
  <c r="O126" i="24"/>
  <c r="P313" i="24"/>
  <c r="O313" i="24"/>
  <c r="P5" i="24"/>
  <c r="O5" i="24"/>
  <c r="P343" i="24"/>
  <c r="O343" i="24"/>
  <c r="P762" i="24"/>
  <c r="O762" i="24"/>
  <c r="P650" i="24"/>
  <c r="O650" i="24"/>
  <c r="O763" i="24"/>
  <c r="P763" i="24"/>
  <c r="O595" i="24"/>
  <c r="P595" i="24"/>
  <c r="O669" i="24"/>
  <c r="P669" i="24"/>
  <c r="P23" i="24"/>
  <c r="O23" i="24"/>
  <c r="P66" i="24"/>
  <c r="O66" i="24"/>
  <c r="P536" i="24"/>
  <c r="O536" i="24"/>
  <c r="P57" i="24"/>
  <c r="O57" i="24"/>
  <c r="P91" i="24"/>
  <c r="O91" i="24"/>
  <c r="P146" i="24"/>
  <c r="O146" i="24"/>
  <c r="O673" i="24"/>
  <c r="P673" i="24"/>
  <c r="O629" i="24"/>
  <c r="P629" i="24"/>
  <c r="P13" i="24"/>
  <c r="O13" i="24"/>
  <c r="O529" i="24"/>
  <c r="P529" i="24"/>
  <c r="O553" i="24"/>
  <c r="P553" i="24"/>
  <c r="E807" i="27"/>
  <c r="L807" i="27"/>
  <c r="E128" i="27"/>
  <c r="L128" i="27"/>
  <c r="E599" i="27"/>
  <c r="L599" i="27"/>
  <c r="E77" i="27"/>
  <c r="L77" i="27"/>
  <c r="L382" i="27"/>
  <c r="L199" i="27"/>
  <c r="E403" i="27"/>
  <c r="L403" i="27"/>
  <c r="E206" i="27"/>
  <c r="L206" i="27"/>
  <c r="L584" i="27"/>
  <c r="E324" i="27"/>
  <c r="L324" i="27"/>
  <c r="E635" i="27"/>
  <c r="E127" i="27"/>
  <c r="L127" i="27"/>
  <c r="L407" i="27"/>
  <c r="L28" i="27"/>
  <c r="E600" i="27"/>
  <c r="L600" i="27"/>
  <c r="E537" i="27"/>
  <c r="L537" i="27"/>
  <c r="E176" i="27"/>
  <c r="L176" i="27"/>
  <c r="E71" i="27"/>
  <c r="L71" i="27"/>
  <c r="E54" i="27"/>
  <c r="L54" i="27"/>
  <c r="L583" i="27"/>
  <c r="L727" i="27"/>
  <c r="E627" i="27"/>
  <c r="L627" i="27"/>
  <c r="E353" i="27"/>
  <c r="L353" i="27"/>
  <c r="E726" i="27"/>
  <c r="L726" i="27"/>
  <c r="E389" i="27"/>
  <c r="L389" i="27"/>
  <c r="E656" i="27"/>
  <c r="L656" i="27"/>
  <c r="L136" i="27"/>
  <c r="E511" i="27"/>
  <c r="L511" i="27"/>
  <c r="E714" i="27"/>
  <c r="L714" i="27"/>
  <c r="E203" i="27"/>
  <c r="L203" i="27"/>
  <c r="E776" i="27"/>
  <c r="L776" i="27"/>
  <c r="E393" i="27"/>
  <c r="L393" i="27"/>
  <c r="L434" i="27"/>
  <c r="E39" i="27"/>
  <c r="L39" i="27"/>
  <c r="E805" i="27"/>
  <c r="L805" i="27"/>
  <c r="E374" i="27"/>
  <c r="L374" i="27"/>
  <c r="E375" i="27"/>
  <c r="L375" i="27"/>
  <c r="E588" i="27"/>
  <c r="L588" i="27"/>
  <c r="E636" i="27"/>
  <c r="L636" i="27"/>
  <c r="L439" i="27"/>
  <c r="E89" i="27"/>
  <c r="L89" i="27"/>
  <c r="E158" i="27"/>
  <c r="L158" i="27"/>
  <c r="E646" i="27"/>
  <c r="L646" i="27"/>
  <c r="L19" i="27"/>
  <c r="E624" i="27"/>
  <c r="L624" i="27"/>
  <c r="E619" i="27"/>
  <c r="L619" i="27"/>
  <c r="E5" i="27"/>
  <c r="L5" i="27"/>
  <c r="E129" i="27"/>
  <c r="L129" i="27"/>
  <c r="E293" i="27"/>
  <c r="L293" i="27"/>
  <c r="E21" i="27"/>
  <c r="L21" i="27"/>
  <c r="E20" i="27"/>
  <c r="L20" i="27"/>
  <c r="L184" i="27"/>
  <c r="E237" i="27"/>
  <c r="L237" i="27"/>
  <c r="E266" i="27"/>
  <c r="L266" i="27"/>
  <c r="L740" i="27"/>
  <c r="L763" i="27"/>
  <c r="E610" i="27"/>
  <c r="L610" i="27"/>
  <c r="E57" i="27"/>
  <c r="L57" i="27"/>
  <c r="E239" i="27"/>
  <c r="L239" i="27"/>
  <c r="E58" i="27"/>
  <c r="L58" i="27"/>
  <c r="E257" i="27"/>
  <c r="L257" i="27"/>
  <c r="E279" i="27"/>
  <c r="L279" i="27"/>
  <c r="E274" i="27"/>
  <c r="L274" i="27"/>
  <c r="L267" i="27"/>
  <c r="E545" i="27"/>
  <c r="L545" i="27"/>
  <c r="E535" i="27"/>
  <c r="L535" i="27"/>
  <c r="E169" i="27"/>
  <c r="L169" i="27"/>
  <c r="E338" i="27"/>
  <c r="L338" i="27"/>
  <c r="E55" i="27"/>
  <c r="L55" i="27"/>
  <c r="E783" i="27"/>
  <c r="L783" i="27"/>
  <c r="E423" i="27"/>
  <c r="L423" i="27"/>
  <c r="L694" i="27"/>
  <c r="E642" i="27"/>
  <c r="L642" i="27"/>
  <c r="E157" i="27"/>
  <c r="L157" i="27"/>
  <c r="E53" i="27"/>
  <c r="L53" i="27"/>
  <c r="E724" i="27"/>
  <c r="L724" i="27"/>
  <c r="L33" i="27"/>
  <c r="E352" i="27"/>
  <c r="L352" i="27"/>
  <c r="E18" i="27"/>
  <c r="L18" i="27"/>
  <c r="L778" i="27"/>
  <c r="E463" i="27"/>
  <c r="L463" i="27"/>
  <c r="E540" i="27"/>
  <c r="E342" i="27"/>
  <c r="L342" i="27"/>
  <c r="L483" i="27"/>
  <c r="E473" i="27"/>
  <c r="L473" i="27"/>
  <c r="E481" i="27"/>
  <c r="L481" i="27"/>
  <c r="T1734" i="12"/>
  <c r="S1733" i="12"/>
  <c r="S1640" i="12"/>
  <c r="C598" i="27"/>
  <c r="Q811" i="24"/>
  <c r="Q644" i="24"/>
  <c r="G612" i="45"/>
  <c r="G574" i="45"/>
  <c r="R1175" i="12"/>
  <c r="T1175" i="12" s="1"/>
  <c r="G795" i="45"/>
  <c r="R1360" i="12"/>
  <c r="C167" i="27"/>
  <c r="J472" i="24"/>
  <c r="S1718" i="12"/>
  <c r="R1617" i="12"/>
  <c r="C394" i="49"/>
  <c r="R1638" i="12"/>
  <c r="C311" i="27"/>
  <c r="D311" i="27" s="1"/>
  <c r="G643" i="45"/>
  <c r="C636" i="49"/>
  <c r="C180" i="49"/>
  <c r="D180" i="49" s="1"/>
  <c r="C547" i="27"/>
  <c r="D547" i="27" s="1"/>
  <c r="C693" i="49"/>
  <c r="D693" i="49" s="1"/>
  <c r="Q792" i="24"/>
  <c r="C789" i="27"/>
  <c r="R1410" i="12"/>
  <c r="T1410" i="12" s="1"/>
  <c r="C86" i="49"/>
  <c r="D86" i="49" s="1"/>
  <c r="C684" i="49"/>
  <c r="D684" i="49" s="1"/>
  <c r="Q743" i="24"/>
  <c r="J219" i="24"/>
  <c r="C796" i="27"/>
  <c r="D796" i="27" s="1"/>
  <c r="C304" i="49"/>
  <c r="G279" i="45"/>
  <c r="J710" i="24"/>
  <c r="G597" i="45"/>
  <c r="J249" i="24"/>
  <c r="R1571" i="12"/>
  <c r="T1571" i="12" s="1"/>
  <c r="C545" i="49"/>
  <c r="R1109" i="12"/>
  <c r="C377" i="49"/>
  <c r="C644" i="27"/>
  <c r="D644" i="27" s="1"/>
  <c r="R1565" i="12"/>
  <c r="S1564" i="12" s="1"/>
  <c r="J241" i="24"/>
  <c r="G386" i="45"/>
  <c r="G247" i="45"/>
  <c r="C811" i="27"/>
  <c r="C737" i="27"/>
  <c r="D737" i="27" s="1"/>
  <c r="J810" i="24"/>
  <c r="R1716" i="12"/>
  <c r="T1716" i="12" s="1"/>
  <c r="G779" i="45"/>
  <c r="R1341" i="12"/>
  <c r="T1341" i="12" s="1"/>
  <c r="C60" i="27"/>
  <c r="G810" i="45"/>
  <c r="C220" i="27"/>
  <c r="D774" i="49"/>
  <c r="C248" i="27"/>
  <c r="D248" i="27" s="1"/>
  <c r="C246" i="49"/>
  <c r="D246" i="49" s="1"/>
  <c r="C690" i="27"/>
  <c r="D690" i="27" s="1"/>
  <c r="G791" i="45"/>
  <c r="C218" i="49"/>
  <c r="D218" i="49" s="1"/>
  <c r="G694" i="45"/>
  <c r="C120" i="49"/>
  <c r="D120" i="49" s="1"/>
  <c r="C248" i="49"/>
  <c r="D248" i="49" s="1"/>
  <c r="C309" i="49"/>
  <c r="D309" i="49" s="1"/>
  <c r="J612" i="24"/>
  <c r="C245" i="49"/>
  <c r="D245" i="49" s="1"/>
  <c r="R1548" i="12"/>
  <c r="T1548" i="12" s="1"/>
  <c r="G788" i="45"/>
  <c r="R1148" i="12"/>
  <c r="T1148" i="12" s="1"/>
  <c r="C710" i="27"/>
  <c r="D710" i="27" s="1"/>
  <c r="C638" i="27"/>
  <c r="D638" i="27" s="1"/>
  <c r="G637" i="45"/>
  <c r="G241" i="45"/>
  <c r="Q789" i="24"/>
  <c r="C64" i="27"/>
  <c r="Q651" i="24"/>
  <c r="J791" i="24"/>
  <c r="J310" i="24"/>
  <c r="C471" i="49"/>
  <c r="D471" i="49" s="1"/>
  <c r="C621" i="27"/>
  <c r="C541" i="27"/>
  <c r="R1540" i="12"/>
  <c r="J650" i="24"/>
  <c r="R1738" i="12"/>
  <c r="T1738" i="12" s="1"/>
  <c r="J777" i="24"/>
  <c r="R1177" i="12"/>
  <c r="T1177" i="12" s="1"/>
  <c r="R1238" i="12"/>
  <c r="G620" i="45"/>
  <c r="J181" i="24"/>
  <c r="G472" i="45"/>
  <c r="R1400" i="12"/>
  <c r="T1400" i="12" s="1"/>
  <c r="C792" i="27"/>
  <c r="D792" i="27" s="1"/>
  <c r="C619" i="49"/>
  <c r="J201" i="24"/>
  <c r="C441" i="49"/>
  <c r="D441" i="49" s="1"/>
  <c r="C200" i="49"/>
  <c r="D200" i="49" s="1"/>
  <c r="G111" i="45"/>
  <c r="D237" i="49"/>
  <c r="G666" i="45"/>
  <c r="R1129" i="12"/>
  <c r="T1129" i="12" s="1"/>
  <c r="R1408" i="12"/>
  <c r="J220" i="24"/>
  <c r="G63" i="45"/>
  <c r="Q788" i="24"/>
  <c r="J774" i="24"/>
  <c r="J87" i="24"/>
  <c r="C260" i="27"/>
  <c r="D260" i="27" s="1"/>
  <c r="C261" i="27"/>
  <c r="D261" i="27" s="1"/>
  <c r="C262" i="27"/>
  <c r="D262" i="27" s="1"/>
  <c r="R1352" i="12"/>
  <c r="T1352" i="12" s="1"/>
  <c r="G115" i="45"/>
  <c r="J228" i="24"/>
  <c r="R1619" i="12"/>
  <c r="S1618" i="12" s="1"/>
  <c r="C788" i="27"/>
  <c r="D788" i="27" s="1"/>
  <c r="G691" i="45"/>
  <c r="G693" i="45"/>
  <c r="C26" i="49"/>
  <c r="J730" i="24"/>
  <c r="C637" i="49"/>
  <c r="D637" i="49" s="1"/>
  <c r="R1240" i="12"/>
  <c r="C221" i="27"/>
  <c r="D221" i="27" s="1"/>
  <c r="J433" i="24"/>
  <c r="C736" i="49"/>
  <c r="G639" i="45"/>
  <c r="J65" i="24"/>
  <c r="G635" i="45"/>
  <c r="G309" i="45"/>
  <c r="G385" i="45"/>
  <c r="R1190" i="12"/>
  <c r="T1190" i="12" s="1"/>
  <c r="J261" i="24"/>
  <c r="G625" i="45"/>
  <c r="C74" i="27"/>
  <c r="C483" i="49"/>
  <c r="G220" i="45"/>
  <c r="C227" i="49"/>
  <c r="Q694" i="24"/>
  <c r="G540" i="45"/>
  <c r="C640" i="27"/>
  <c r="D640" i="27" s="1"/>
  <c r="D261" i="49"/>
  <c r="Q778" i="24"/>
  <c r="R1156" i="12"/>
  <c r="T1156" i="12" s="1"/>
  <c r="R1715" i="12"/>
  <c r="T1715" i="12" s="1"/>
  <c r="C690" i="49"/>
  <c r="D690" i="49" s="1"/>
  <c r="R1086" i="12"/>
  <c r="T1086" i="12" s="1"/>
  <c r="J27" i="24"/>
  <c r="G194" i="45"/>
  <c r="J398" i="24"/>
  <c r="R1658" i="12"/>
  <c r="T1658" i="12" s="1"/>
  <c r="C801" i="49"/>
  <c r="R1566" i="12"/>
  <c r="T1566" i="12" s="1"/>
  <c r="G587" i="45"/>
  <c r="R1553" i="12"/>
  <c r="G61" i="45"/>
  <c r="C64" i="49"/>
  <c r="R1189" i="12"/>
  <c r="C260" i="49"/>
  <c r="J262" i="24"/>
  <c r="I505" i="27"/>
  <c r="I722" i="27"/>
  <c r="E722" i="27"/>
  <c r="I64" i="27"/>
  <c r="I634" i="27"/>
  <c r="E634" i="27"/>
  <c r="I633" i="27"/>
  <c r="I785" i="27"/>
  <c r="I495" i="27"/>
  <c r="I62" i="27"/>
  <c r="E62" i="27"/>
  <c r="I541" i="27"/>
  <c r="I595" i="27"/>
  <c r="E595" i="27"/>
  <c r="E250" i="27"/>
  <c r="I66" i="27"/>
  <c r="E66" i="27"/>
  <c r="I703" i="27"/>
  <c r="I202" i="27"/>
  <c r="E202" i="27"/>
  <c r="I620" i="27"/>
  <c r="E620" i="27"/>
  <c r="I761" i="27"/>
  <c r="E761" i="27"/>
  <c r="I112" i="27"/>
  <c r="E112" i="27"/>
  <c r="E313" i="27"/>
  <c r="I416" i="27"/>
  <c r="I78" i="27"/>
  <c r="I602" i="27"/>
  <c r="E602" i="27"/>
  <c r="I253" i="27"/>
  <c r="I789" i="27"/>
  <c r="I647" i="27"/>
  <c r="I182" i="27"/>
  <c r="I631" i="27"/>
  <c r="I60" i="27"/>
  <c r="I249" i="27"/>
  <c r="I649" i="27"/>
  <c r="I716" i="27"/>
  <c r="E716" i="27"/>
  <c r="J535" i="24"/>
  <c r="I299" i="27"/>
  <c r="I417" i="27"/>
  <c r="E417" i="27"/>
  <c r="I768" i="27"/>
  <c r="I427" i="27"/>
  <c r="I378" i="27"/>
  <c r="E378" i="27"/>
  <c r="I598" i="27"/>
  <c r="I88" i="27"/>
  <c r="E88" i="27"/>
  <c r="I47" i="27"/>
  <c r="E47" i="27"/>
  <c r="I655" i="27"/>
  <c r="I264" i="27"/>
  <c r="E264" i="27"/>
  <c r="I32" i="27"/>
  <c r="E32" i="27"/>
  <c r="I124" i="27"/>
  <c r="E762" i="27"/>
  <c r="I415" i="27"/>
  <c r="I757" i="27"/>
  <c r="E757" i="27"/>
  <c r="I49" i="27"/>
  <c r="E49" i="27"/>
  <c r="J113" i="24"/>
  <c r="G348" i="45"/>
  <c r="C110" i="49"/>
  <c r="D110" i="49" s="1"/>
  <c r="C386" i="27"/>
  <c r="D386" i="27" s="1"/>
  <c r="C384" i="49"/>
  <c r="J385" i="24"/>
  <c r="J111" i="24"/>
  <c r="C229" i="27"/>
  <c r="R1461" i="12"/>
  <c r="C532" i="49"/>
  <c r="I375" i="27"/>
  <c r="I646" i="27"/>
  <c r="D534" i="49"/>
  <c r="C798" i="49"/>
  <c r="D798" i="49" s="1"/>
  <c r="C660" i="49"/>
  <c r="D660" i="49" s="1"/>
  <c r="G181" i="45"/>
  <c r="J386" i="24"/>
  <c r="G465" i="45"/>
  <c r="C738" i="49"/>
  <c r="D738" i="49" s="1"/>
  <c r="G162" i="45"/>
  <c r="Q795" i="24"/>
  <c r="J762" i="24"/>
  <c r="C326" i="49"/>
  <c r="D326" i="49" s="1"/>
  <c r="G98" i="45"/>
  <c r="R1415" i="12"/>
  <c r="T1415" i="12" s="1"/>
  <c r="R1560" i="12"/>
  <c r="D456" i="49"/>
  <c r="D66" i="49"/>
  <c r="S1509" i="12"/>
  <c r="C60" i="49"/>
  <c r="D60" i="49" s="1"/>
  <c r="G762" i="45"/>
  <c r="C541" i="49"/>
  <c r="D541" i="49" s="1"/>
  <c r="Q763" i="24"/>
  <c r="C156" i="49"/>
  <c r="D156" i="49" s="1"/>
  <c r="G160" i="45"/>
  <c r="C161" i="27"/>
  <c r="D161" i="27" s="1"/>
  <c r="R1517" i="12"/>
  <c r="T1517" i="12" s="1"/>
  <c r="R1468" i="12"/>
  <c r="T1468" i="12" s="1"/>
  <c r="C30" i="49"/>
  <c r="D30" i="49" s="1"/>
  <c r="R1326" i="12"/>
  <c r="T1326" i="12" s="1"/>
  <c r="G730" i="45"/>
  <c r="C539" i="49"/>
  <c r="C90" i="49"/>
  <c r="D90" i="49" s="1"/>
  <c r="C639" i="27"/>
  <c r="C611" i="49"/>
  <c r="C275" i="27"/>
  <c r="D275" i="27" s="1"/>
  <c r="C702" i="49"/>
  <c r="D702" i="49" s="1"/>
  <c r="G312" i="45"/>
  <c r="R1532" i="12"/>
  <c r="S1531" i="12" s="1"/>
  <c r="G38" i="45"/>
  <c r="C67" i="27"/>
  <c r="C65" i="49"/>
  <c r="J59" i="24"/>
  <c r="R1667" i="12"/>
  <c r="S1666" i="12" s="1"/>
  <c r="C425" i="27"/>
  <c r="D425" i="27" s="1"/>
  <c r="C677" i="27"/>
  <c r="J424" i="24"/>
  <c r="C258" i="49"/>
  <c r="D258" i="49" s="1"/>
  <c r="C44" i="49"/>
  <c r="D44" i="49" s="1"/>
  <c r="J63" i="24"/>
  <c r="C630" i="27"/>
  <c r="D630" i="27" s="1"/>
  <c r="C659" i="49"/>
  <c r="D659" i="49" s="1"/>
  <c r="R1255" i="12"/>
  <c r="C263" i="27"/>
  <c r="D263" i="27" s="1"/>
  <c r="C552" i="27"/>
  <c r="D552" i="27" s="1"/>
  <c r="C177" i="49"/>
  <c r="D177" i="49" s="1"/>
  <c r="J645" i="24"/>
  <c r="J660" i="24"/>
  <c r="J298" i="24"/>
  <c r="C676" i="49"/>
  <c r="D676" i="49" s="1"/>
  <c r="C225" i="27"/>
  <c r="J440" i="24"/>
  <c r="C387" i="27"/>
  <c r="D387" i="27" s="1"/>
  <c r="S1159" i="12"/>
  <c r="C525" i="27"/>
  <c r="D525" i="27" s="1"/>
  <c r="C581" i="49"/>
  <c r="G329" i="45"/>
  <c r="C423" i="49"/>
  <c r="C607" i="49"/>
  <c r="J413" i="24"/>
  <c r="J799" i="24"/>
  <c r="C590" i="27"/>
  <c r="R1267" i="12"/>
  <c r="T1267" i="12" s="1"/>
  <c r="R1147" i="12"/>
  <c r="T1147" i="12" s="1"/>
  <c r="Q708" i="24"/>
  <c r="C159" i="27"/>
  <c r="D159" i="27" s="1"/>
  <c r="G27" i="45"/>
  <c r="R1706" i="12"/>
  <c r="T1706" i="12" s="1"/>
  <c r="R1684" i="12"/>
  <c r="T1684" i="12" s="1"/>
  <c r="R1259" i="12"/>
  <c r="T1259" i="12" s="1"/>
  <c r="G157" i="45"/>
  <c r="C391" i="49"/>
  <c r="C605" i="27"/>
  <c r="D605" i="27" s="1"/>
  <c r="J265" i="24"/>
  <c r="C58" i="49"/>
  <c r="G20" i="45"/>
  <c r="C264" i="49"/>
  <c r="Q725" i="24"/>
  <c r="J329" i="24"/>
  <c r="G647" i="45"/>
  <c r="C704" i="27"/>
  <c r="D704" i="27" s="1"/>
  <c r="G645" i="45"/>
  <c r="C368" i="49"/>
  <c r="D368" i="49" s="1"/>
  <c r="D619" i="49"/>
  <c r="J369" i="24"/>
  <c r="R1556" i="12"/>
  <c r="T1556" i="12" s="1"/>
  <c r="G96" i="45"/>
  <c r="G739" i="45"/>
  <c r="C631" i="49"/>
  <c r="E633" i="27"/>
  <c r="C16" i="27"/>
  <c r="D16" i="27" s="1"/>
  <c r="J436" i="24"/>
  <c r="J29" i="24"/>
  <c r="C96" i="27"/>
  <c r="C340" i="27"/>
  <c r="D340" i="27" s="1"/>
  <c r="C41" i="49"/>
  <c r="C86" i="27"/>
  <c r="D86" i="27" s="1"/>
  <c r="J707" i="24"/>
  <c r="J477" i="24"/>
  <c r="C731" i="27"/>
  <c r="D731" i="27" s="1"/>
  <c r="C116" i="27"/>
  <c r="D116" i="27" s="1"/>
  <c r="C231" i="49"/>
  <c r="D231" i="49" s="1"/>
  <c r="G392" i="45"/>
  <c r="C466" i="27"/>
  <c r="D466" i="27" s="1"/>
  <c r="C360" i="49"/>
  <c r="D360" i="49" s="1"/>
  <c r="J20" i="24"/>
  <c r="C536" i="27"/>
  <c r="D536" i="27" s="1"/>
  <c r="C725" i="27"/>
  <c r="D725" i="27" s="1"/>
  <c r="C330" i="27"/>
  <c r="D330" i="27" s="1"/>
  <c r="R1575" i="12"/>
  <c r="T1575" i="12" s="1"/>
  <c r="G703" i="45"/>
  <c r="J703" i="24"/>
  <c r="J160" i="24"/>
  <c r="Q740" i="24"/>
  <c r="J676" i="24"/>
  <c r="R1088" i="12"/>
  <c r="C777" i="49"/>
  <c r="D777" i="49" s="1"/>
  <c r="J49" i="24"/>
  <c r="C668" i="27"/>
  <c r="D668" i="27" s="1"/>
  <c r="C458" i="27"/>
  <c r="D458" i="27" s="1"/>
  <c r="D636" i="49"/>
  <c r="R1573" i="12"/>
  <c r="J232" i="24"/>
  <c r="C399" i="27"/>
  <c r="D399" i="27" s="1"/>
  <c r="G31" i="45"/>
  <c r="C157" i="49"/>
  <c r="D157" i="49" s="1"/>
  <c r="G48" i="45"/>
  <c r="C729" i="49"/>
  <c r="C114" i="49"/>
  <c r="C533" i="49"/>
  <c r="J534" i="24"/>
  <c r="C233" i="27"/>
  <c r="R1500" i="12"/>
  <c r="T1500" i="12" s="1"/>
  <c r="G327" i="45"/>
  <c r="J465" i="24"/>
  <c r="J61" i="24"/>
  <c r="R1563" i="12"/>
  <c r="T1563" i="12" s="1"/>
  <c r="R1314" i="12"/>
  <c r="G632" i="45"/>
  <c r="C632" i="49"/>
  <c r="G262" i="45"/>
  <c r="T1179" i="12"/>
  <c r="S1178" i="12"/>
  <c r="I5" i="27"/>
  <c r="I619" i="27"/>
  <c r="D169" i="49"/>
  <c r="C224" i="49"/>
  <c r="J768" i="24"/>
  <c r="J735" i="24"/>
  <c r="C736" i="27"/>
  <c r="R1663" i="12"/>
  <c r="S1662" i="12" s="1"/>
  <c r="G610" i="45"/>
  <c r="J610" i="24"/>
  <c r="C611" i="27"/>
  <c r="D611" i="27" s="1"/>
  <c r="C609" i="49"/>
  <c r="R1538" i="12"/>
  <c r="T1538" i="12" s="1"/>
  <c r="C73" i="49"/>
  <c r="J74" i="24"/>
  <c r="Q681" i="24"/>
  <c r="C679" i="49"/>
  <c r="D679" i="49" s="1"/>
  <c r="G538" i="45"/>
  <c r="R1466" i="12"/>
  <c r="R1642" i="12"/>
  <c r="S1641" i="12" s="1"/>
  <c r="J714" i="24"/>
  <c r="C256" i="27"/>
  <c r="G255" i="45"/>
  <c r="C259" i="49"/>
  <c r="J260" i="24"/>
  <c r="R1539" i="12"/>
  <c r="G611" i="45"/>
  <c r="C612" i="27"/>
  <c r="D612" i="27" s="1"/>
  <c r="R1418" i="12"/>
  <c r="T1418" i="12" s="1"/>
  <c r="J490" i="24"/>
  <c r="C489" i="49"/>
  <c r="D489" i="49" s="1"/>
  <c r="C491" i="27"/>
  <c r="D491" i="27" s="1"/>
  <c r="C485" i="27"/>
  <c r="D485" i="27" s="1"/>
  <c r="G484" i="45"/>
  <c r="R1412" i="12"/>
  <c r="C316" i="49"/>
  <c r="J317" i="24"/>
  <c r="C318" i="27"/>
  <c r="D318" i="27" s="1"/>
  <c r="G317" i="45"/>
  <c r="R1578" i="12"/>
  <c r="T1578" i="12" s="1"/>
  <c r="C468" i="27"/>
  <c r="G741" i="45"/>
  <c r="J225" i="24"/>
  <c r="G225" i="45"/>
  <c r="C537" i="49"/>
  <c r="C330" i="49"/>
  <c r="G774" i="45"/>
  <c r="G735" i="45"/>
  <c r="J145" i="24"/>
  <c r="G144" i="45"/>
  <c r="J387" i="24"/>
  <c r="C56" i="27"/>
  <c r="D56" i="27" s="1"/>
  <c r="C386" i="49"/>
  <c r="J170" i="24"/>
  <c r="G418" i="45"/>
  <c r="C417" i="49"/>
  <c r="G136" i="45"/>
  <c r="R1064" i="12"/>
  <c r="T1064" i="12" s="1"/>
  <c r="C425" i="49"/>
  <c r="D425" i="49" s="1"/>
  <c r="G426" i="45"/>
  <c r="S1399" i="12"/>
  <c r="G188" i="45"/>
  <c r="R1116" i="12"/>
  <c r="S1115" i="12" s="1"/>
  <c r="C189" i="27"/>
  <c r="D189" i="27" s="1"/>
  <c r="J188" i="24"/>
  <c r="G488" i="45"/>
  <c r="C489" i="27"/>
  <c r="D489" i="27" s="1"/>
  <c r="C215" i="27"/>
  <c r="D215" i="27" s="1"/>
  <c r="C213" i="49"/>
  <c r="R1648" i="12"/>
  <c r="G720" i="45"/>
  <c r="G319" i="45"/>
  <c r="C320" i="27"/>
  <c r="D320" i="27" s="1"/>
  <c r="J580" i="24"/>
  <c r="C579" i="49"/>
  <c r="C581" i="27"/>
  <c r="D581" i="27" s="1"/>
  <c r="C301" i="27"/>
  <c r="D301" i="27" s="1"/>
  <c r="G300" i="45"/>
  <c r="C299" i="49"/>
  <c r="J198" i="24"/>
  <c r="G198" i="45"/>
  <c r="J194" i="24"/>
  <c r="C195" i="27"/>
  <c r="D195" i="27" s="1"/>
  <c r="R1122" i="12"/>
  <c r="R1305" i="12"/>
  <c r="J377" i="24"/>
  <c r="G74" i="45"/>
  <c r="G123" i="45"/>
  <c r="C122" i="49"/>
  <c r="J123" i="24"/>
  <c r="Q754" i="24"/>
  <c r="J753" i="24"/>
  <c r="J544" i="24"/>
  <c r="C543" i="49"/>
  <c r="G544" i="45"/>
  <c r="J742" i="24"/>
  <c r="C743" i="27"/>
  <c r="D743" i="27" s="1"/>
  <c r="C741" i="49"/>
  <c r="D741" i="49" s="1"/>
  <c r="G742" i="45"/>
  <c r="C351" i="27"/>
  <c r="D351" i="27" s="1"/>
  <c r="C349" i="49"/>
  <c r="G350" i="45"/>
  <c r="R1278" i="12"/>
  <c r="J350" i="24"/>
  <c r="J278" i="24"/>
  <c r="C277" i="49"/>
  <c r="G278" i="45"/>
  <c r="R1206" i="12"/>
  <c r="T1206" i="12" s="1"/>
  <c r="R1236" i="12"/>
  <c r="T1236" i="12" s="1"/>
  <c r="J18" i="24"/>
  <c r="G18" i="45"/>
  <c r="J226" i="24"/>
  <c r="R1154" i="12"/>
  <c r="T1154" i="12" s="1"/>
  <c r="C227" i="27"/>
  <c r="D227" i="27" s="1"/>
  <c r="G226" i="45"/>
  <c r="J245" i="24"/>
  <c r="C246" i="27"/>
  <c r="D246" i="27" s="1"/>
  <c r="R1173" i="12"/>
  <c r="G245" i="45"/>
  <c r="C673" i="27"/>
  <c r="D673" i="27" s="1"/>
  <c r="J672" i="24"/>
  <c r="G672" i="45"/>
  <c r="G715" i="45"/>
  <c r="J715" i="24"/>
  <c r="C91" i="49"/>
  <c r="G92" i="45"/>
  <c r="C769" i="27"/>
  <c r="G768" i="45"/>
  <c r="Q769" i="24"/>
  <c r="G251" i="45"/>
  <c r="C252" i="27"/>
  <c r="D252" i="27" s="1"/>
  <c r="R1392" i="12"/>
  <c r="T1392" i="12" s="1"/>
  <c r="C463" i="49"/>
  <c r="D463" i="49" s="1"/>
  <c r="C465" i="27"/>
  <c r="C3" i="49"/>
  <c r="G4" i="45"/>
  <c r="R1153" i="12"/>
  <c r="T1153" i="12" s="1"/>
  <c r="J554" i="24"/>
  <c r="J308" i="24"/>
  <c r="C140" i="49"/>
  <c r="J141" i="24"/>
  <c r="G683" i="45"/>
  <c r="Q684" i="24"/>
  <c r="J153" i="24"/>
  <c r="C154" i="27"/>
  <c r="D154" i="27" s="1"/>
  <c r="C171" i="27"/>
  <c r="D171" i="27" s="1"/>
  <c r="G170" i="45"/>
  <c r="R1464" i="12"/>
  <c r="C535" i="49"/>
  <c r="J536" i="24"/>
  <c r="G536" i="45"/>
  <c r="J135" i="24"/>
  <c r="G135" i="45"/>
  <c r="C309" i="27"/>
  <c r="D309" i="27" s="1"/>
  <c r="R1159" i="12"/>
  <c r="G231" i="45"/>
  <c r="C230" i="49"/>
  <c r="D230" i="49" s="1"/>
  <c r="C241" i="27"/>
  <c r="D241" i="27" s="1"/>
  <c r="C239" i="49"/>
  <c r="C553" i="49"/>
  <c r="D553" i="49" s="1"/>
  <c r="G464" i="45"/>
  <c r="C332" i="27"/>
  <c r="D332" i="27" s="1"/>
  <c r="C610" i="49"/>
  <c r="C366" i="49"/>
  <c r="D366" i="49" s="1"/>
  <c r="Q721" i="24"/>
  <c r="G650" i="45"/>
  <c r="Q736" i="24"/>
  <c r="G387" i="45"/>
  <c r="J251" i="24"/>
  <c r="J339" i="24"/>
  <c r="C338" i="49"/>
  <c r="G122" i="45"/>
  <c r="C121" i="49"/>
  <c r="D121" i="49" s="1"/>
  <c r="J744" i="24"/>
  <c r="C743" i="49"/>
  <c r="C745" i="27"/>
  <c r="C596" i="49"/>
  <c r="R1525" i="12"/>
  <c r="C228" i="27"/>
  <c r="D228" i="27" s="1"/>
  <c r="C226" i="49"/>
  <c r="D226" i="49" s="1"/>
  <c r="G619" i="45"/>
  <c r="C618" i="49"/>
  <c r="J263" i="24"/>
  <c r="C262" i="49"/>
  <c r="G263" i="45"/>
  <c r="R1530" i="12"/>
  <c r="C603" i="27"/>
  <c r="D603" i="27" s="1"/>
  <c r="G602" i="45"/>
  <c r="G174" i="45"/>
  <c r="R1102" i="12"/>
  <c r="C175" i="27"/>
  <c r="D175" i="27" s="1"/>
  <c r="C173" i="49"/>
  <c r="R1388" i="12"/>
  <c r="T1388" i="12" s="1"/>
  <c r="C459" i="49"/>
  <c r="C674" i="27"/>
  <c r="D674" i="27" s="1"/>
  <c r="R1601" i="12"/>
  <c r="S1600" i="12" s="1"/>
  <c r="C672" i="49"/>
  <c r="J673" i="24"/>
  <c r="C381" i="49"/>
  <c r="C383" i="27"/>
  <c r="G455" i="45"/>
  <c r="C456" i="27"/>
  <c r="D456" i="27" s="1"/>
  <c r="R1383" i="12"/>
  <c r="T1383" i="12" s="1"/>
  <c r="C268" i="27"/>
  <c r="D268" i="27" s="1"/>
  <c r="J267" i="24"/>
  <c r="C266" i="49"/>
  <c r="R1195" i="12"/>
  <c r="T1195" i="12" s="1"/>
  <c r="G267" i="45"/>
  <c r="G213" i="45"/>
  <c r="C212" i="49"/>
  <c r="D212" i="49" s="1"/>
  <c r="R1141" i="12"/>
  <c r="S1140" i="12" s="1"/>
  <c r="C214" i="27"/>
  <c r="G673" i="45"/>
  <c r="G451" i="45"/>
  <c r="J451" i="24"/>
  <c r="R1379" i="12"/>
  <c r="G436" i="45"/>
  <c r="C437" i="27"/>
  <c r="D437" i="27" s="1"/>
  <c r="C767" i="49"/>
  <c r="D767" i="49" s="1"/>
  <c r="C454" i="49"/>
  <c r="Q691" i="24"/>
  <c r="C689" i="49"/>
  <c r="J478" i="24"/>
  <c r="C479" i="27"/>
  <c r="D479" i="27" s="1"/>
  <c r="R1406" i="12"/>
  <c r="T1406" i="12" s="1"/>
  <c r="J307" i="24"/>
  <c r="C306" i="49"/>
  <c r="C308" i="27"/>
  <c r="D308" i="27" s="1"/>
  <c r="J183" i="24"/>
  <c r="R1111" i="12"/>
  <c r="S1110" i="12" s="1"/>
  <c r="C182" i="49"/>
  <c r="C675" i="49"/>
  <c r="D675" i="49" s="1"/>
  <c r="Q677" i="24"/>
  <c r="G676" i="45"/>
  <c r="R1161" i="12"/>
  <c r="G233" i="45"/>
  <c r="J233" i="24"/>
  <c r="C240" i="49"/>
  <c r="D240" i="49" s="1"/>
  <c r="C242" i="27"/>
  <c r="D242" i="27" s="1"/>
  <c r="J618" i="24"/>
  <c r="G618" i="45"/>
  <c r="G264" i="45"/>
  <c r="R1192" i="12"/>
  <c r="S1191" i="12" s="1"/>
  <c r="J264" i="24"/>
  <c r="S1363" i="12"/>
  <c r="C47" i="49"/>
  <c r="D47" i="49" s="1"/>
  <c r="G478" i="45"/>
  <c r="R1069" i="12"/>
  <c r="T1069" i="12" s="1"/>
  <c r="C452" i="27"/>
  <c r="D452" i="27" s="1"/>
  <c r="J464" i="24"/>
  <c r="R1188" i="12"/>
  <c r="T1188" i="12" s="1"/>
  <c r="R1611" i="12"/>
  <c r="T1611" i="12" s="1"/>
  <c r="G183" i="45"/>
  <c r="R1295" i="12"/>
  <c r="T1295" i="12" s="1"/>
  <c r="C651" i="27"/>
  <c r="G490" i="45"/>
  <c r="R1176" i="12"/>
  <c r="T1176" i="12" s="1"/>
  <c r="C617" i="49"/>
  <c r="C419" i="27"/>
  <c r="D419" i="27" s="1"/>
  <c r="G153" i="45"/>
  <c r="C250" i="49"/>
  <c r="D250" i="49" s="1"/>
  <c r="J213" i="24"/>
  <c r="C809" i="27"/>
  <c r="D809" i="27" s="1"/>
  <c r="J808" i="24"/>
  <c r="J91" i="24"/>
  <c r="C92" i="27"/>
  <c r="D92" i="27" s="1"/>
  <c r="G498" i="45"/>
  <c r="R1426" i="12"/>
  <c r="T1426" i="12" s="1"/>
  <c r="J498" i="24"/>
  <c r="R1732" i="12"/>
  <c r="T1732" i="12" s="1"/>
  <c r="G804" i="45"/>
  <c r="Q805" i="24"/>
  <c r="C803" i="49"/>
  <c r="J804" i="24"/>
  <c r="R1204" i="12"/>
  <c r="G276" i="45"/>
  <c r="C723" i="49"/>
  <c r="G724" i="45"/>
  <c r="J724" i="24"/>
  <c r="C695" i="49"/>
  <c r="J696" i="24"/>
  <c r="C488" i="27"/>
  <c r="C486" i="49"/>
  <c r="J487" i="24"/>
  <c r="G374" i="45"/>
  <c r="C373" i="49"/>
  <c r="J309" i="24"/>
  <c r="C310" i="27"/>
  <c r="D310" i="27" s="1"/>
  <c r="R1237" i="12"/>
  <c r="J754" i="24"/>
  <c r="C755" i="27"/>
  <c r="D755" i="27" s="1"/>
  <c r="J734" i="24"/>
  <c r="R1662" i="12"/>
  <c r="T1662" i="12" s="1"/>
  <c r="Q751" i="24"/>
  <c r="J750" i="24"/>
  <c r="R1170" i="12"/>
  <c r="T1170" i="12" s="1"/>
  <c r="C241" i="49"/>
  <c r="D241" i="49" s="1"/>
  <c r="G546" i="45"/>
  <c r="R1474" i="12"/>
  <c r="C306" i="27"/>
  <c r="G305" i="45"/>
  <c r="R1233" i="12"/>
  <c r="T1233" i="12" s="1"/>
  <c r="C711" i="27"/>
  <c r="D711" i="27" s="1"/>
  <c r="C709" i="49"/>
  <c r="D709" i="49" s="1"/>
  <c r="Q711" i="24"/>
  <c r="J24" i="24"/>
  <c r="G24" i="45"/>
  <c r="C25" i="27"/>
  <c r="D25" i="27" s="1"/>
  <c r="C81" i="49"/>
  <c r="C83" i="27"/>
  <c r="D83" i="27" s="1"/>
  <c r="G82" i="45"/>
  <c r="Q640" i="24"/>
  <c r="J639" i="24"/>
  <c r="C626" i="27"/>
  <c r="D626" i="27" s="1"/>
  <c r="J625" i="24"/>
  <c r="Q650" i="24"/>
  <c r="C648" i="49"/>
  <c r="C650" i="27"/>
  <c r="D650" i="27" s="1"/>
  <c r="R1174" i="12"/>
  <c r="S1173" i="12" s="1"/>
  <c r="J246" i="24"/>
  <c r="G246" i="45"/>
  <c r="J725" i="24"/>
  <c r="R1653" i="12"/>
  <c r="C724" i="49"/>
  <c r="D724" i="49" s="1"/>
  <c r="G56" i="45"/>
  <c r="J56" i="24"/>
  <c r="G467" i="45"/>
  <c r="J467" i="24"/>
  <c r="C466" i="49"/>
  <c r="C421" i="27"/>
  <c r="C419" i="49"/>
  <c r="R1348" i="12"/>
  <c r="T1348" i="12" s="1"/>
  <c r="G420" i="45"/>
  <c r="J304" i="24"/>
  <c r="R1232" i="12"/>
  <c r="T1232" i="12" s="1"/>
  <c r="C303" i="49"/>
  <c r="D303" i="49" s="1"/>
  <c r="C305" i="27"/>
  <c r="D305" i="27" s="1"/>
  <c r="J420" i="24"/>
  <c r="C734" i="49"/>
  <c r="D734" i="49" s="1"/>
  <c r="C488" i="49"/>
  <c r="D488" i="49" s="1"/>
  <c r="C490" i="27"/>
  <c r="D490" i="27" s="1"/>
  <c r="R1417" i="12"/>
  <c r="T1417" i="12" s="1"/>
  <c r="J489" i="24"/>
  <c r="G489" i="45"/>
  <c r="C204" i="49"/>
  <c r="G205" i="45"/>
  <c r="R1133" i="12"/>
  <c r="S1132" i="12" s="1"/>
  <c r="J205" i="24"/>
  <c r="C728" i="27"/>
  <c r="D728" i="27" s="1"/>
  <c r="C726" i="49"/>
  <c r="G727" i="45"/>
  <c r="R1655" i="12"/>
  <c r="T1655" i="12" s="1"/>
  <c r="J727" i="24"/>
  <c r="C808" i="49"/>
  <c r="J809" i="24"/>
  <c r="C75" i="27"/>
  <c r="D75" i="27" s="1"/>
  <c r="G32" i="45"/>
  <c r="J32" i="24"/>
  <c r="C31" i="49"/>
  <c r="D31" i="49" s="1"/>
  <c r="Q750" i="24"/>
  <c r="R1677" i="12"/>
  <c r="S1676" i="12" s="1"/>
  <c r="J749" i="24"/>
  <c r="C748" i="49"/>
  <c r="G406" i="45"/>
  <c r="C405" i="49"/>
  <c r="D405" i="49" s="1"/>
  <c r="R1334" i="12"/>
  <c r="T1334" i="12" s="1"/>
  <c r="G325" i="45"/>
  <c r="C326" i="27"/>
  <c r="D326" i="27" s="1"/>
  <c r="C628" i="49"/>
  <c r="J629" i="24"/>
  <c r="R1557" i="12"/>
  <c r="T1557" i="12" s="1"/>
  <c r="J525" i="24"/>
  <c r="C526" i="27"/>
  <c r="D526" i="27" s="1"/>
  <c r="C524" i="49"/>
  <c r="G525" i="45"/>
  <c r="C232" i="49"/>
  <c r="D232" i="49" s="1"/>
  <c r="C55" i="49"/>
  <c r="D55" i="49" s="1"/>
  <c r="J48" i="24"/>
  <c r="C232" i="27"/>
  <c r="R1546" i="12"/>
  <c r="S1545" i="12" s="1"/>
  <c r="C684" i="27"/>
  <c r="D684" i="27" s="1"/>
  <c r="R1503" i="12"/>
  <c r="T1503" i="12" s="1"/>
  <c r="G749" i="45"/>
  <c r="C750" i="27"/>
  <c r="D750" i="27" s="1"/>
  <c r="C813" i="27"/>
  <c r="C234" i="27"/>
  <c r="D234" i="27" s="1"/>
  <c r="J549" i="24"/>
  <c r="C550" i="27"/>
  <c r="D550" i="27" s="1"/>
  <c r="G549" i="45"/>
  <c r="C435" i="49"/>
  <c r="C265" i="27"/>
  <c r="C118" i="27"/>
  <c r="D118" i="27" s="1"/>
  <c r="C116" i="49"/>
  <c r="D116" i="49" s="1"/>
  <c r="J117" i="24"/>
  <c r="C594" i="49"/>
  <c r="D594" i="49" s="1"/>
  <c r="R1523" i="12"/>
  <c r="J595" i="24"/>
  <c r="C596" i="27"/>
  <c r="J331" i="24"/>
  <c r="Q646" i="24"/>
  <c r="C644" i="49"/>
  <c r="D644" i="49" s="1"/>
  <c r="G265" i="45"/>
  <c r="R1193" i="12"/>
  <c r="C43" i="49"/>
  <c r="G44" i="45"/>
  <c r="J176" i="24"/>
  <c r="G176" i="45"/>
  <c r="C175" i="49"/>
  <c r="D175" i="49" s="1"/>
  <c r="R1104" i="12"/>
  <c r="G596" i="45"/>
  <c r="R1524" i="12"/>
  <c r="J596" i="24"/>
  <c r="C597" i="27"/>
  <c r="D597" i="27" s="1"/>
  <c r="C595" i="49"/>
  <c r="R1163" i="12"/>
  <c r="C234" i="49"/>
  <c r="G235" i="45"/>
  <c r="J235" i="24"/>
  <c r="J237" i="24"/>
  <c r="G237" i="45"/>
  <c r="R1165" i="12"/>
  <c r="C236" i="49"/>
  <c r="C238" i="27"/>
  <c r="D238" i="27" s="1"/>
  <c r="C717" i="27"/>
  <c r="D717" i="27" s="1"/>
  <c r="R1644" i="12"/>
  <c r="C715" i="49"/>
  <c r="D715" i="49" s="1"/>
  <c r="Q717" i="24"/>
  <c r="R1579" i="12"/>
  <c r="C652" i="27"/>
  <c r="D652" i="27" s="1"/>
  <c r="Q652" i="24"/>
  <c r="G651" i="45"/>
  <c r="G303" i="45"/>
  <c r="C302" i="49"/>
  <c r="J303" i="24"/>
  <c r="C616" i="49"/>
  <c r="C618" i="27"/>
  <c r="R1545" i="12"/>
  <c r="J306" i="24"/>
  <c r="C17" i="49"/>
  <c r="G789" i="45"/>
  <c r="Q790" i="24"/>
  <c r="C788" i="49"/>
  <c r="C790" i="27"/>
  <c r="D790" i="27" s="1"/>
  <c r="J789" i="24"/>
  <c r="J462" i="24"/>
  <c r="C461" i="49"/>
  <c r="G462" i="45"/>
  <c r="I600" i="27"/>
  <c r="J780" i="24"/>
  <c r="C781" i="27"/>
  <c r="D781" i="27" s="1"/>
  <c r="C779" i="49"/>
  <c r="J576" i="24"/>
  <c r="C577" i="27"/>
  <c r="D577" i="27" s="1"/>
  <c r="G576" i="45"/>
  <c r="R1504" i="12"/>
  <c r="C575" i="49"/>
  <c r="D575" i="49" s="1"/>
  <c r="C214" i="49"/>
  <c r="G215" i="45"/>
  <c r="J215" i="24"/>
  <c r="C216" i="27"/>
  <c r="D216" i="27" s="1"/>
  <c r="J64" i="24"/>
  <c r="C63" i="49"/>
  <c r="D63" i="49" s="1"/>
  <c r="C65" i="27"/>
  <c r="D65" i="27" s="1"/>
  <c r="C582" i="27"/>
  <c r="D582" i="27" s="1"/>
  <c r="G581" i="45"/>
  <c r="R1509" i="12"/>
  <c r="T1509" i="12" s="1"/>
  <c r="C580" i="49"/>
  <c r="J250" i="24"/>
  <c r="C249" i="49"/>
  <c r="D249" i="49" s="1"/>
  <c r="G250" i="45"/>
  <c r="R1178" i="12"/>
  <c r="C139" i="27"/>
  <c r="D139" i="27" s="1"/>
  <c r="R1066" i="12"/>
  <c r="T1066" i="12" s="1"/>
  <c r="C137" i="49"/>
  <c r="C709" i="27"/>
  <c r="D709" i="27" s="1"/>
  <c r="G708" i="45"/>
  <c r="Q709" i="24"/>
  <c r="R1636" i="12"/>
  <c r="T1636" i="12" s="1"/>
  <c r="J642" i="24"/>
  <c r="Q643" i="24"/>
  <c r="R1570" i="12"/>
  <c r="T1570" i="12" s="1"/>
  <c r="C643" i="27"/>
  <c r="D643" i="27" s="1"/>
  <c r="C598" i="49"/>
  <c r="J599" i="24"/>
  <c r="C244" i="27"/>
  <c r="J243" i="24"/>
  <c r="R1171" i="12"/>
  <c r="T1171" i="12" s="1"/>
  <c r="T1642" i="12"/>
  <c r="C612" i="49"/>
  <c r="D612" i="49" s="1"/>
  <c r="G613" i="45"/>
  <c r="R1541" i="12"/>
  <c r="J613" i="24"/>
  <c r="C614" i="27"/>
  <c r="D614" i="27" s="1"/>
  <c r="C614" i="49"/>
  <c r="R1543" i="12"/>
  <c r="G615" i="45"/>
  <c r="C616" i="27"/>
  <c r="D616" i="27" s="1"/>
  <c r="S1082" i="12"/>
  <c r="J258" i="24"/>
  <c r="J360" i="24"/>
  <c r="G714" i="45"/>
  <c r="J581" i="24"/>
  <c r="J138" i="24"/>
  <c r="G138" i="45"/>
  <c r="C708" i="27"/>
  <c r="D708" i="27" s="1"/>
  <c r="C706" i="49"/>
  <c r="R1635" i="12"/>
  <c r="T1635" i="12" s="1"/>
  <c r="G634" i="45"/>
  <c r="R1562" i="12"/>
  <c r="T1562" i="12" s="1"/>
  <c r="C633" i="49"/>
  <c r="J634" i="24"/>
  <c r="C469" i="27"/>
  <c r="D469" i="27" s="1"/>
  <c r="G468" i="45"/>
  <c r="J468" i="24"/>
  <c r="R1396" i="12"/>
  <c r="S1395" i="12" s="1"/>
  <c r="C467" i="49"/>
  <c r="G19" i="45"/>
  <c r="J19" i="24"/>
  <c r="C18" i="49"/>
  <c r="D18" i="49" s="1"/>
  <c r="C236" i="27"/>
  <c r="D236" i="27" s="1"/>
  <c r="R1261" i="12"/>
  <c r="T1261" i="12" s="1"/>
  <c r="C332" i="49"/>
  <c r="D332" i="49" s="1"/>
  <c r="J600" i="24"/>
  <c r="G600" i="45"/>
  <c r="C518" i="27"/>
  <c r="R1445" i="12"/>
  <c r="T1445" i="12" s="1"/>
  <c r="J404" i="24"/>
  <c r="C405" i="27"/>
  <c r="D405" i="27" s="1"/>
  <c r="C403" i="49"/>
  <c r="G404" i="45"/>
  <c r="C314" i="27"/>
  <c r="D314" i="27" s="1"/>
  <c r="C312" i="49"/>
  <c r="J313" i="24"/>
  <c r="R1241" i="12"/>
  <c r="J128" i="24"/>
  <c r="C127" i="49"/>
  <c r="C794" i="49"/>
  <c r="Q796" i="24"/>
  <c r="R1723" i="12"/>
  <c r="S1722" i="12" s="1"/>
  <c r="G542" i="45"/>
  <c r="C543" i="27"/>
  <c r="D543" i="27" s="1"/>
  <c r="R1470" i="12"/>
  <c r="T1470" i="12" s="1"/>
  <c r="C444" i="49"/>
  <c r="C446" i="27"/>
  <c r="D446" i="27" s="1"/>
  <c r="R1373" i="12"/>
  <c r="T1373" i="12" s="1"/>
  <c r="G445" i="45"/>
  <c r="R1660" i="12"/>
  <c r="C733" i="27"/>
  <c r="Q733" i="24"/>
  <c r="G732" i="45"/>
  <c r="C731" i="49"/>
  <c r="D731" i="49" s="1"/>
  <c r="C650" i="49"/>
  <c r="R1527" i="12"/>
  <c r="J334" i="24"/>
  <c r="R1262" i="12"/>
  <c r="S1261" i="12" s="1"/>
  <c r="C335" i="27"/>
  <c r="D335" i="27" s="1"/>
  <c r="G334" i="45"/>
  <c r="C333" i="49"/>
  <c r="C10" i="49"/>
  <c r="J11" i="24"/>
  <c r="C12" i="27"/>
  <c r="D12" i="27" s="1"/>
  <c r="G11" i="45"/>
  <c r="R1448" i="12"/>
  <c r="T1448" i="12" s="1"/>
  <c r="C519" i="49"/>
  <c r="C521" i="27"/>
  <c r="D521" i="27" s="1"/>
  <c r="G520" i="45"/>
  <c r="C716" i="49"/>
  <c r="G717" i="45"/>
  <c r="Q718" i="24"/>
  <c r="R1645" i="12"/>
  <c r="T1645" i="12" s="1"/>
  <c r="J717" i="24"/>
  <c r="C718" i="27"/>
  <c r="D718" i="27" s="1"/>
  <c r="J623" i="24"/>
  <c r="R1551" i="12"/>
  <c r="T1551" i="12" s="1"/>
  <c r="G623" i="45"/>
  <c r="J718" i="24"/>
  <c r="Q719" i="24"/>
  <c r="C717" i="49"/>
  <c r="D717" i="49" s="1"/>
  <c r="C719" i="27"/>
  <c r="D719" i="27" s="1"/>
  <c r="G718" i="45"/>
  <c r="I792" i="27"/>
  <c r="C635" i="49"/>
  <c r="J636" i="24"/>
  <c r="G636" i="45"/>
  <c r="C637" i="27"/>
  <c r="D637" i="27" s="1"/>
  <c r="R1564" i="12"/>
  <c r="S1563" i="12" s="1"/>
  <c r="D639" i="49"/>
  <c r="G716" i="45"/>
  <c r="G450" i="45"/>
  <c r="C449" i="49"/>
  <c r="D449" i="49" s="1"/>
  <c r="C349" i="27"/>
  <c r="D349" i="27" s="1"/>
  <c r="R1276" i="12"/>
  <c r="G151" i="45"/>
  <c r="J151" i="24"/>
  <c r="C150" i="49"/>
  <c r="J553" i="24"/>
  <c r="C554" i="27"/>
  <c r="R1481" i="12"/>
  <c r="C552" i="49"/>
  <c r="Q738" i="24"/>
  <c r="J737" i="24"/>
  <c r="R1665" i="12"/>
  <c r="C738" i="27"/>
  <c r="D738" i="27" s="1"/>
  <c r="C52" i="27"/>
  <c r="D52" i="27" s="1"/>
  <c r="C50" i="49"/>
  <c r="D50" i="49" s="1"/>
  <c r="J51" i="24"/>
  <c r="G51" i="45"/>
  <c r="G69" i="45"/>
  <c r="C70" i="27"/>
  <c r="D70" i="27" s="1"/>
  <c r="J69" i="24"/>
  <c r="C68" i="49"/>
  <c r="D68" i="49" s="1"/>
  <c r="J349" i="24"/>
  <c r="G349" i="45"/>
  <c r="R1277" i="12"/>
  <c r="T1277" i="12" s="1"/>
  <c r="C348" i="49"/>
  <c r="C350" i="27"/>
  <c r="D350" i="27" s="1"/>
  <c r="J363" i="24"/>
  <c r="C362" i="49"/>
  <c r="R1291" i="12"/>
  <c r="G778" i="45"/>
  <c r="C779" i="27"/>
  <c r="Q779" i="24"/>
  <c r="Q713" i="24"/>
  <c r="J712" i="24"/>
  <c r="C713" i="27"/>
  <c r="D713" i="27" s="1"/>
  <c r="G712" i="45"/>
  <c r="C711" i="49"/>
  <c r="G254" i="45"/>
  <c r="J254" i="24"/>
  <c r="C255" i="27"/>
  <c r="D255" i="27" s="1"/>
  <c r="R1182" i="12"/>
  <c r="T1182" i="12" s="1"/>
  <c r="C253" i="49"/>
  <c r="J721" i="24"/>
  <c r="G721" i="45"/>
  <c r="C720" i="49"/>
  <c r="D720" i="49" s="1"/>
  <c r="Q722" i="24"/>
  <c r="G47" i="45"/>
  <c r="J47" i="24"/>
  <c r="C48" i="27"/>
  <c r="C46" i="49"/>
  <c r="Q710" i="24"/>
  <c r="J709" i="24"/>
  <c r="R1637" i="12"/>
  <c r="S1636" i="12" s="1"/>
  <c r="G709" i="45"/>
  <c r="C80" i="27"/>
  <c r="D80" i="27" s="1"/>
  <c r="G363" i="45"/>
  <c r="J716" i="24"/>
  <c r="C715" i="27"/>
  <c r="D715" i="27" s="1"/>
  <c r="T1408" i="12"/>
  <c r="S1407" i="12"/>
  <c r="G43" i="45"/>
  <c r="C364" i="27"/>
  <c r="D364" i="27" s="1"/>
  <c r="C177" i="27"/>
  <c r="C641" i="49"/>
  <c r="I762" i="27"/>
  <c r="J505" i="24"/>
  <c r="C504" i="49"/>
  <c r="I157" i="27"/>
  <c r="C480" i="27"/>
  <c r="D480" i="27" s="1"/>
  <c r="C478" i="49"/>
  <c r="D478" i="49" s="1"/>
  <c r="C594" i="27"/>
  <c r="D594" i="27" s="1"/>
  <c r="G593" i="45"/>
  <c r="J593" i="24"/>
  <c r="C592" i="49"/>
  <c r="R1521" i="12"/>
  <c r="T1521" i="12" s="1"/>
  <c r="C307" i="27"/>
  <c r="D307" i="27" s="1"/>
  <c r="C305" i="49"/>
  <c r="C629" i="49"/>
  <c r="D629" i="49" s="1"/>
  <c r="G630" i="45"/>
  <c r="R1639" i="12"/>
  <c r="C710" i="49"/>
  <c r="G711" i="45"/>
  <c r="J711" i="24"/>
  <c r="C712" i="27"/>
  <c r="D712" i="27" s="1"/>
  <c r="Q712" i="24"/>
  <c r="J234" i="24"/>
  <c r="C235" i="27"/>
  <c r="D235" i="27" s="1"/>
  <c r="C233" i="49"/>
  <c r="R1162" i="12"/>
  <c r="T1162" i="12" s="1"/>
  <c r="D426" i="49"/>
  <c r="R1676" i="12"/>
  <c r="G748" i="45"/>
  <c r="C749" i="27"/>
  <c r="D749" i="27" s="1"/>
  <c r="C747" i="49"/>
  <c r="C453" i="49"/>
  <c r="C455" i="27"/>
  <c r="G454" i="45"/>
  <c r="G624" i="45"/>
  <c r="R1552" i="12"/>
  <c r="S1551" i="12" s="1"/>
  <c r="C625" i="27"/>
  <c r="D625" i="27" s="1"/>
  <c r="C623" i="49"/>
  <c r="J253" i="24"/>
  <c r="C254" i="27"/>
  <c r="D254" i="27" s="1"/>
  <c r="C252" i="49"/>
  <c r="D252" i="49" s="1"/>
  <c r="G253" i="45"/>
  <c r="C181" i="27"/>
  <c r="D181" i="27" s="1"/>
  <c r="G180" i="45"/>
  <c r="R1108" i="12"/>
  <c r="T1108" i="12" s="1"/>
  <c r="C179" i="49"/>
  <c r="D179" i="49" s="1"/>
  <c r="J180" i="24"/>
  <c r="R1687" i="12"/>
  <c r="T1687" i="12" s="1"/>
  <c r="G759" i="45"/>
  <c r="J759" i="24"/>
  <c r="C760" i="27"/>
  <c r="D760" i="27" s="1"/>
  <c r="C758" i="49"/>
  <c r="J537" i="24"/>
  <c r="C538" i="27"/>
  <c r="D538" i="27" s="1"/>
  <c r="C536" i="49"/>
  <c r="R1465" i="12"/>
  <c r="C559" i="49"/>
  <c r="D559" i="49" s="1"/>
  <c r="G560" i="45"/>
  <c r="J560" i="24"/>
  <c r="C561" i="27"/>
  <c r="D561" i="27" s="1"/>
  <c r="R1522" i="12"/>
  <c r="T1522" i="12" s="1"/>
  <c r="C593" i="49"/>
  <c r="D593" i="49" s="1"/>
  <c r="J594" i="24"/>
  <c r="G594" i="45"/>
  <c r="G70" i="45"/>
  <c r="C69" i="49"/>
  <c r="J70" i="24"/>
  <c r="I250" i="27"/>
  <c r="J244" i="24"/>
  <c r="G244" i="45"/>
  <c r="C245" i="27"/>
  <c r="D245" i="27" s="1"/>
  <c r="C243" i="49"/>
  <c r="D243" i="49" s="1"/>
  <c r="G224" i="45"/>
  <c r="J224" i="24"/>
  <c r="R1152" i="12"/>
  <c r="S1151" i="12" s="1"/>
  <c r="C82" i="27"/>
  <c r="C94" i="27"/>
  <c r="D94" i="27" s="1"/>
  <c r="J630" i="24"/>
  <c r="C152" i="27"/>
  <c r="D152" i="27" s="1"/>
  <c r="G553" i="45"/>
  <c r="R1390" i="12"/>
  <c r="T1390" i="12" s="1"/>
  <c r="G617" i="45"/>
  <c r="J651" i="24"/>
  <c r="G751" i="45"/>
  <c r="Q752" i="24"/>
  <c r="C752" i="27"/>
  <c r="D752" i="27" s="1"/>
  <c r="J751" i="24"/>
  <c r="C750" i="49"/>
  <c r="R1679" i="12"/>
  <c r="T1679" i="12" s="1"/>
  <c r="G155" i="45"/>
  <c r="C154" i="49"/>
  <c r="C156" i="27"/>
  <c r="D156" i="27" s="1"/>
  <c r="J155" i="24"/>
  <c r="G124" i="45"/>
  <c r="C125" i="27"/>
  <c r="D125" i="27" s="1"/>
  <c r="J124" i="24"/>
  <c r="C359" i="27"/>
  <c r="D359" i="27" s="1"/>
  <c r="G358" i="45"/>
  <c r="R1286" i="12"/>
  <c r="T1286" i="12" s="1"/>
  <c r="C357" i="49"/>
  <c r="G17" i="45"/>
  <c r="J17" i="24"/>
  <c r="C16" i="49"/>
  <c r="T1150" i="12"/>
  <c r="S1149" i="12"/>
  <c r="C42" i="49"/>
  <c r="J43" i="24"/>
  <c r="G606" i="45"/>
  <c r="R1534" i="12"/>
  <c r="C605" i="49"/>
  <c r="D605" i="49" s="1"/>
  <c r="C257" i="49"/>
  <c r="D257" i="49" s="1"/>
  <c r="G258" i="45"/>
  <c r="C259" i="27"/>
  <c r="D259" i="27" s="1"/>
  <c r="G222" i="45"/>
  <c r="C223" i="27"/>
  <c r="C221" i="49"/>
  <c r="D228" i="49"/>
  <c r="C607" i="27"/>
  <c r="D607" i="27" s="1"/>
  <c r="Q641" i="24"/>
  <c r="C641" i="27"/>
  <c r="G640" i="45"/>
  <c r="J640" i="24"/>
  <c r="G248" i="45"/>
  <c r="C247" i="49"/>
  <c r="D247" i="49" s="1"/>
  <c r="J248" i="24"/>
  <c r="C69" i="27"/>
  <c r="D69" i="27" s="1"/>
  <c r="C67" i="49"/>
  <c r="J520" i="24"/>
  <c r="Q793" i="24"/>
  <c r="J792" i="24"/>
  <c r="J530" i="24"/>
  <c r="R1458" i="12"/>
  <c r="T1458" i="12" s="1"/>
  <c r="C409" i="27"/>
  <c r="D409" i="27" s="1"/>
  <c r="J408" i="24"/>
  <c r="C426" i="27"/>
  <c r="D426" i="27" s="1"/>
  <c r="C424" i="49"/>
  <c r="D424" i="49" s="1"/>
  <c r="G425" i="45"/>
  <c r="R1353" i="12"/>
  <c r="T1353" i="12" s="1"/>
  <c r="J425" i="24"/>
  <c r="G126" i="45"/>
  <c r="C125" i="49"/>
  <c r="G229" i="45"/>
  <c r="J229" i="24"/>
  <c r="R1157" i="12"/>
  <c r="C230" i="27"/>
  <c r="D230" i="27" s="1"/>
  <c r="C200" i="27"/>
  <c r="D200" i="27" s="1"/>
  <c r="G199" i="45"/>
  <c r="J199" i="24"/>
  <c r="R1127" i="12"/>
  <c r="C198" i="49"/>
  <c r="C516" i="27"/>
  <c r="D516" i="27" s="1"/>
  <c r="J515" i="24"/>
  <c r="C520" i="49"/>
  <c r="G521" i="45"/>
  <c r="R1449" i="12"/>
  <c r="T1449" i="12" s="1"/>
  <c r="C522" i="27"/>
  <c r="D522" i="27" s="1"/>
  <c r="J521" i="24"/>
  <c r="J324" i="24"/>
  <c r="C323" i="49"/>
  <c r="R1252" i="12"/>
  <c r="T1252" i="12" s="1"/>
  <c r="C325" i="27"/>
  <c r="D325" i="27" s="1"/>
  <c r="R1535" i="12"/>
  <c r="J607" i="24"/>
  <c r="C606" i="49"/>
  <c r="G607" i="45"/>
  <c r="C608" i="27"/>
  <c r="G218" i="45"/>
  <c r="C219" i="27"/>
  <c r="R1146" i="12"/>
  <c r="T1146" i="12" s="1"/>
  <c r="J218" i="24"/>
  <c r="C217" i="49"/>
  <c r="D217" i="49" s="1"/>
  <c r="R1549" i="12"/>
  <c r="J621" i="24"/>
  <c r="G621" i="45"/>
  <c r="C622" i="27"/>
  <c r="R1633" i="12"/>
  <c r="C704" i="49"/>
  <c r="C706" i="27"/>
  <c r="D706" i="27" s="1"/>
  <c r="Q706" i="24"/>
  <c r="G705" i="45"/>
  <c r="J628" i="24"/>
  <c r="C629" i="27"/>
  <c r="D629" i="27" s="1"/>
  <c r="D790" i="49"/>
  <c r="C620" i="49"/>
  <c r="D620" i="49" s="1"/>
  <c r="J81" i="24"/>
  <c r="C80" i="49"/>
  <c r="D80" i="49" s="1"/>
  <c r="I342" i="27"/>
  <c r="R1558" i="12"/>
  <c r="S1557" i="12" s="1"/>
  <c r="Q715" i="24"/>
  <c r="C304" i="27"/>
  <c r="D304" i="27" s="1"/>
  <c r="R1568" i="12"/>
  <c r="J705" i="24"/>
  <c r="C347" i="49"/>
  <c r="D65" i="49"/>
  <c r="Q760" i="24"/>
  <c r="J606" i="24"/>
  <c r="G642" i="45"/>
  <c r="C251" i="27"/>
  <c r="D251" i="27" s="1"/>
  <c r="J617" i="24"/>
  <c r="G68" i="45"/>
  <c r="Q749" i="24"/>
  <c r="J475" i="24"/>
  <c r="G475" i="45"/>
  <c r="C476" i="27"/>
  <c r="D476" i="27" s="1"/>
  <c r="R1403" i="12"/>
  <c r="T1403" i="12" s="1"/>
  <c r="C368" i="27"/>
  <c r="G367" i="45"/>
  <c r="G173" i="45"/>
  <c r="C174" i="27"/>
  <c r="D174" i="27" s="1"/>
  <c r="C506" i="49"/>
  <c r="D506" i="49" s="1"/>
  <c r="R1435" i="12"/>
  <c r="J13" i="24"/>
  <c r="C14" i="27"/>
  <c r="G13" i="45"/>
  <c r="G502" i="45"/>
  <c r="R1430" i="12"/>
  <c r="T1430" i="12" s="1"/>
  <c r="G269" i="45"/>
  <c r="C270" i="27"/>
  <c r="J97" i="24"/>
  <c r="C98" i="27"/>
  <c r="D98" i="27" s="1"/>
  <c r="C799" i="27"/>
  <c r="D799" i="27" s="1"/>
  <c r="G798" i="45"/>
  <c r="C24" i="27"/>
  <c r="D24" i="27" s="1"/>
  <c r="C22" i="49"/>
  <c r="G23" i="45"/>
  <c r="J551" i="24"/>
  <c r="G551" i="45"/>
  <c r="C550" i="49"/>
  <c r="J458" i="24"/>
  <c r="C459" i="27"/>
  <c r="C457" i="49"/>
  <c r="D457" i="49" s="1"/>
  <c r="J337" i="24"/>
  <c r="G337" i="45"/>
  <c r="R1265" i="12"/>
  <c r="T1265" i="12" s="1"/>
  <c r="C336" i="49"/>
  <c r="D336" i="49" s="1"/>
  <c r="C414" i="27"/>
  <c r="D414" i="27" s="1"/>
  <c r="G413" i="45"/>
  <c r="J532" i="24"/>
  <c r="G532" i="45"/>
  <c r="R1699" i="12"/>
  <c r="C770" i="49"/>
  <c r="G186" i="45"/>
  <c r="C185" i="49"/>
  <c r="D185" i="49" s="1"/>
  <c r="G419" i="45"/>
  <c r="C420" i="27"/>
  <c r="C418" i="49"/>
  <c r="R1661" i="12"/>
  <c r="T1661" i="12" s="1"/>
  <c r="J733" i="24"/>
  <c r="R1492" i="12"/>
  <c r="T1492" i="12" s="1"/>
  <c r="C565" i="27"/>
  <c r="R1409" i="12"/>
  <c r="C480" i="49"/>
  <c r="C102" i="27"/>
  <c r="D102" i="27" s="1"/>
  <c r="G101" i="45"/>
  <c r="G535" i="45"/>
  <c r="R1463" i="12"/>
  <c r="S1462" i="12" s="1"/>
  <c r="C793" i="49"/>
  <c r="C795" i="27"/>
  <c r="C392" i="49"/>
  <c r="J393" i="24"/>
  <c r="C394" i="27"/>
  <c r="D394" i="27" s="1"/>
  <c r="R1321" i="12"/>
  <c r="R1368" i="12"/>
  <c r="C441" i="27"/>
  <c r="C439" i="49"/>
  <c r="J392" i="24"/>
  <c r="R1320" i="12"/>
  <c r="S1319" i="12" s="1"/>
  <c r="G356" i="45"/>
  <c r="R1284" i="12"/>
  <c r="G169" i="45"/>
  <c r="R1097" i="12"/>
  <c r="C662" i="27"/>
  <c r="G661" i="45"/>
  <c r="C408" i="27"/>
  <c r="D408" i="27" s="1"/>
  <c r="C406" i="49"/>
  <c r="D406" i="49" s="1"/>
  <c r="G407" i="45"/>
  <c r="C435" i="27"/>
  <c r="C433" i="49"/>
  <c r="D433" i="49" s="1"/>
  <c r="R1362" i="12"/>
  <c r="G763" i="45"/>
  <c r="J763" i="24"/>
  <c r="C502" i="49"/>
  <c r="D502" i="49" s="1"/>
  <c r="G503" i="45"/>
  <c r="C320" i="49"/>
  <c r="C322" i="27"/>
  <c r="G690" i="45"/>
  <c r="C691" i="27"/>
  <c r="J690" i="24"/>
  <c r="C149" i="27"/>
  <c r="D149" i="27" s="1"/>
  <c r="J148" i="24"/>
  <c r="R1076" i="12"/>
  <c r="T1076" i="12" s="1"/>
  <c r="C147" i="49"/>
  <c r="G567" i="45"/>
  <c r="R1495" i="12"/>
  <c r="R1309" i="12"/>
  <c r="C380" i="49"/>
  <c r="D380" i="49" s="1"/>
  <c r="J381" i="24"/>
  <c r="R1081" i="12"/>
  <c r="C152" i="49"/>
  <c r="D152" i="49" s="1"/>
  <c r="G809" i="45"/>
  <c r="C810" i="27"/>
  <c r="D810" i="27" s="1"/>
  <c r="C811" i="49"/>
  <c r="J812" i="24"/>
  <c r="R1235" i="12"/>
  <c r="G307" i="45"/>
  <c r="J353" i="24"/>
  <c r="C354" i="27"/>
  <c r="D354" i="27" s="1"/>
  <c r="R1281" i="12"/>
  <c r="T1281" i="12" s="1"/>
  <c r="G45" i="45"/>
  <c r="C46" i="27"/>
  <c r="D46" i="27" s="1"/>
  <c r="C163" i="27"/>
  <c r="D163" i="27" s="1"/>
  <c r="J162" i="24"/>
  <c r="G526" i="45"/>
  <c r="R1454" i="12"/>
  <c r="T1454" i="12" s="1"/>
  <c r="C525" i="49"/>
  <c r="D525" i="49" s="1"/>
  <c r="C527" i="27"/>
  <c r="D527" i="27" s="1"/>
  <c r="C780" i="27"/>
  <c r="D780" i="27" s="1"/>
  <c r="J779" i="24"/>
  <c r="R1707" i="12"/>
  <c r="T1707" i="12" s="1"/>
  <c r="C778" i="49"/>
  <c r="J442" i="24"/>
  <c r="R1370" i="12"/>
  <c r="T1370" i="12" s="1"/>
  <c r="C443" i="27"/>
  <c r="C207" i="27"/>
  <c r="D207" i="27" s="1"/>
  <c r="G206" i="45"/>
  <c r="C205" i="49"/>
  <c r="R1134" i="12"/>
  <c r="T1134" i="12" s="1"/>
  <c r="C450" i="27"/>
  <c r="D450" i="27" s="1"/>
  <c r="J449" i="24"/>
  <c r="G449" i="45"/>
  <c r="C448" i="49"/>
  <c r="J122" i="24"/>
  <c r="C123" i="27"/>
  <c r="G178" i="45"/>
  <c r="C179" i="27"/>
  <c r="D179" i="27" s="1"/>
  <c r="J178" i="24"/>
  <c r="R1672" i="12"/>
  <c r="T1672" i="12" s="1"/>
  <c r="Q745" i="24"/>
  <c r="C254" i="49"/>
  <c r="J255" i="24"/>
  <c r="Q648" i="24"/>
  <c r="C648" i="27"/>
  <c r="D648" i="27" s="1"/>
  <c r="C646" i="49"/>
  <c r="J44" i="24"/>
  <c r="C45" i="27"/>
  <c r="D45" i="27" s="1"/>
  <c r="C63" i="27"/>
  <c r="D63" i="27" s="1"/>
  <c r="J62" i="24"/>
  <c r="R1196" i="12"/>
  <c r="J268" i="24"/>
  <c r="C269" i="27"/>
  <c r="D269" i="27" s="1"/>
  <c r="G71" i="45"/>
  <c r="J71" i="24"/>
  <c r="C70" i="49"/>
  <c r="C72" i="27"/>
  <c r="D72" i="27" s="1"/>
  <c r="J641" i="24"/>
  <c r="Q642" i="24"/>
  <c r="C68" i="27"/>
  <c r="D68" i="27" s="1"/>
  <c r="J67" i="24"/>
  <c r="G67" i="45"/>
  <c r="D356" i="49"/>
  <c r="D193" i="49"/>
  <c r="C564" i="49"/>
  <c r="D564" i="49" s="1"/>
  <c r="J565" i="24"/>
  <c r="C566" i="27"/>
  <c r="R1493" i="12"/>
  <c r="D322" i="49"/>
  <c r="D56" i="49"/>
  <c r="C546" i="49"/>
  <c r="C548" i="27"/>
  <c r="G547" i="45"/>
  <c r="R1475" i="12"/>
  <c r="J547" i="24"/>
  <c r="R1329" i="12"/>
  <c r="G401" i="45"/>
  <c r="C402" i="27"/>
  <c r="D402" i="27" s="1"/>
  <c r="J401" i="24"/>
  <c r="C400" i="49"/>
  <c r="D400" i="49" s="1"/>
  <c r="J239" i="24"/>
  <c r="R1167" i="12"/>
  <c r="G239" i="45"/>
  <c r="C238" i="49"/>
  <c r="C240" i="27"/>
  <c r="D240" i="27" s="1"/>
  <c r="C600" i="49"/>
  <c r="G601" i="45"/>
  <c r="G397" i="45"/>
  <c r="C398" i="27"/>
  <c r="D398" i="27" s="1"/>
  <c r="R1325" i="12"/>
  <c r="T1325" i="12" s="1"/>
  <c r="C396" i="49"/>
  <c r="D396" i="49" s="1"/>
  <c r="J397" i="24"/>
  <c r="R1369" i="12"/>
  <c r="J441" i="24"/>
  <c r="C442" i="27"/>
  <c r="D442" i="27" s="1"/>
  <c r="C440" i="49"/>
  <c r="D440" i="49" s="1"/>
  <c r="G365" i="45"/>
  <c r="C364" i="49"/>
  <c r="C366" i="27"/>
  <c r="D366" i="27" s="1"/>
  <c r="R1293" i="12"/>
  <c r="S1292" i="12" s="1"/>
  <c r="J365" i="24"/>
  <c r="J506" i="24"/>
  <c r="C505" i="49"/>
  <c r="R1434" i="12"/>
  <c r="C507" i="27"/>
  <c r="D507" i="27" s="1"/>
  <c r="G506" i="45"/>
  <c r="C216" i="49"/>
  <c r="R1145" i="12"/>
  <c r="J217" i="24"/>
  <c r="C218" i="27"/>
  <c r="D218" i="27" s="1"/>
  <c r="C400" i="27"/>
  <c r="D400" i="27" s="1"/>
  <c r="G399" i="45"/>
  <c r="R1327" i="12"/>
  <c r="T1327" i="12" s="1"/>
  <c r="C398" i="49"/>
  <c r="D398" i="49" s="1"/>
  <c r="C229" i="49"/>
  <c r="R1158" i="12"/>
  <c r="J230" i="24"/>
  <c r="C231" i="27"/>
  <c r="G230" i="45"/>
  <c r="C168" i="27"/>
  <c r="D168" i="27" s="1"/>
  <c r="G167" i="45"/>
  <c r="C166" i="49"/>
  <c r="R1095" i="12"/>
  <c r="S1094" i="12" s="1"/>
  <c r="J167" i="24"/>
  <c r="C544" i="49"/>
  <c r="C546" i="27"/>
  <c r="D546" i="27" s="1"/>
  <c r="G545" i="45"/>
  <c r="J545" i="24"/>
  <c r="R1473" i="12"/>
  <c r="R1272" i="12"/>
  <c r="T1272" i="12" s="1"/>
  <c r="C345" i="27"/>
  <c r="J344" i="24"/>
  <c r="C343" i="49"/>
  <c r="G528" i="45"/>
  <c r="R1456" i="12"/>
  <c r="T1456" i="12" s="1"/>
  <c r="C527" i="49"/>
  <c r="J528" i="24"/>
  <c r="G447" i="45"/>
  <c r="C446" i="49"/>
  <c r="D446" i="49" s="1"/>
  <c r="R1375" i="12"/>
  <c r="S1374" i="12" s="1"/>
  <c r="J447" i="24"/>
  <c r="R1338" i="12"/>
  <c r="T1338" i="12" s="1"/>
  <c r="C409" i="49"/>
  <c r="J410" i="24"/>
  <c r="G410" i="45"/>
  <c r="C411" i="27"/>
  <c r="J346" i="24"/>
  <c r="C347" i="27"/>
  <c r="D347" i="27" s="1"/>
  <c r="C345" i="49"/>
  <c r="D345" i="49" s="1"/>
  <c r="G346" i="45"/>
  <c r="R1274" i="12"/>
  <c r="T1274" i="12" s="1"/>
  <c r="R1692" i="12"/>
  <c r="T1692" i="12" s="1"/>
  <c r="C763" i="49"/>
  <c r="D763" i="49" s="1"/>
  <c r="G764" i="45"/>
  <c r="C765" i="27"/>
  <c r="D765" i="27" s="1"/>
  <c r="Q765" i="24"/>
  <c r="J417" i="24"/>
  <c r="G417" i="45"/>
  <c r="C416" i="49"/>
  <c r="R1345" i="12"/>
  <c r="T1345" i="12" s="1"/>
  <c r="G453" i="45"/>
  <c r="C454" i="27"/>
  <c r="D454" i="27" s="1"/>
  <c r="J453" i="24"/>
  <c r="C452" i="49"/>
  <c r="D452" i="49" s="1"/>
  <c r="S1574" i="12"/>
  <c r="R1713" i="12"/>
  <c r="Q786" i="24"/>
  <c r="J785" i="24"/>
  <c r="C786" i="27"/>
  <c r="G785" i="45"/>
  <c r="C784" i="49"/>
  <c r="C449" i="27"/>
  <c r="D449" i="27" s="1"/>
  <c r="R1376" i="12"/>
  <c r="C447" i="49"/>
  <c r="G448" i="45"/>
  <c r="J448" i="24"/>
  <c r="C325" i="49"/>
  <c r="R1254" i="12"/>
  <c r="T1254" i="12" s="1"/>
  <c r="C327" i="27"/>
  <c r="D327" i="27" s="1"/>
  <c r="G326" i="45"/>
  <c r="J326" i="24"/>
  <c r="J163" i="24"/>
  <c r="G163" i="45"/>
  <c r="R1091" i="12"/>
  <c r="C162" i="49"/>
  <c r="C164" i="27"/>
  <c r="D164" i="27" s="1"/>
  <c r="C528" i="27"/>
  <c r="D528" i="27" s="1"/>
  <c r="G527" i="45"/>
  <c r="R1455" i="12"/>
  <c r="S1454" i="12" s="1"/>
  <c r="C526" i="49"/>
  <c r="J527" i="24"/>
  <c r="C327" i="49"/>
  <c r="C329" i="27"/>
  <c r="D329" i="27" s="1"/>
  <c r="G328" i="45"/>
  <c r="J328" i="24"/>
  <c r="G34" i="45"/>
  <c r="J34" i="24"/>
  <c r="C33" i="49"/>
  <c r="C35" i="27"/>
  <c r="D35" i="27" s="1"/>
  <c r="J332" i="24"/>
  <c r="R1260" i="12"/>
  <c r="S1259" i="12" s="1"/>
  <c r="G332" i="45"/>
  <c r="C331" i="49"/>
  <c r="D331" i="49" s="1"/>
  <c r="C333" i="27"/>
  <c r="D333" i="27" s="1"/>
  <c r="C460" i="27"/>
  <c r="D460" i="27" s="1"/>
  <c r="G459" i="45"/>
  <c r="R1387" i="12"/>
  <c r="J459" i="24"/>
  <c r="C458" i="49"/>
  <c r="J132" i="24"/>
  <c r="G132" i="45"/>
  <c r="C133" i="27"/>
  <c r="C131" i="49"/>
  <c r="D131" i="49" s="1"/>
  <c r="S1174" i="12"/>
  <c r="J764" i="24"/>
  <c r="G565" i="45"/>
  <c r="C448" i="27"/>
  <c r="G441" i="45"/>
  <c r="R1529" i="12"/>
  <c r="C418" i="27"/>
  <c r="D418" i="27" s="1"/>
  <c r="C222" i="27"/>
  <c r="D222" i="27" s="1"/>
  <c r="C220" i="49"/>
  <c r="G221" i="45"/>
  <c r="J221" i="24"/>
  <c r="G456" i="45"/>
  <c r="R1384" i="12"/>
  <c r="T1384" i="12" s="1"/>
  <c r="C455" i="49"/>
  <c r="C457" i="27"/>
  <c r="D457" i="27" s="1"/>
  <c r="J338" i="24"/>
  <c r="R1266" i="12"/>
  <c r="C337" i="49"/>
  <c r="C339" i="27"/>
  <c r="D339" i="27" s="1"/>
  <c r="C782" i="49"/>
  <c r="J783" i="24"/>
  <c r="C784" i="27"/>
  <c r="D784" i="27" s="1"/>
  <c r="G58" i="45"/>
  <c r="J58" i="24"/>
  <c r="C57" i="49"/>
  <c r="D57" i="49" s="1"/>
  <c r="C562" i="27"/>
  <c r="D562" i="27" s="1"/>
  <c r="C560" i="49"/>
  <c r="G561" i="45"/>
  <c r="G781" i="45"/>
  <c r="Q782" i="24"/>
  <c r="R1709" i="12"/>
  <c r="C780" i="49"/>
  <c r="D780" i="49" s="1"/>
  <c r="C782" i="27"/>
  <c r="D782" i="27" s="1"/>
  <c r="J781" i="24"/>
  <c r="J603" i="24"/>
  <c r="C604" i="27"/>
  <c r="D604" i="27" s="1"/>
  <c r="R1531" i="12"/>
  <c r="T1531" i="12" s="1"/>
  <c r="C602" i="49"/>
  <c r="C615" i="27"/>
  <c r="C613" i="49"/>
  <c r="J614" i="24"/>
  <c r="R1542" i="12"/>
  <c r="T1542" i="12" s="1"/>
  <c r="G614" i="45"/>
  <c r="J72" i="24"/>
  <c r="C73" i="27"/>
  <c r="D73" i="27" s="1"/>
  <c r="G72" i="45"/>
  <c r="C71" i="49"/>
  <c r="D71" i="49" s="1"/>
  <c r="J78" i="24"/>
  <c r="C79" i="27"/>
  <c r="D79" i="27" s="1"/>
  <c r="C77" i="49"/>
  <c r="G78" i="45"/>
  <c r="G668" i="45"/>
  <c r="C669" i="27"/>
  <c r="J668" i="24"/>
  <c r="Q669" i="24"/>
  <c r="R1596" i="12"/>
  <c r="T1596" i="12" s="1"/>
  <c r="C667" i="49"/>
  <c r="C628" i="27"/>
  <c r="D628" i="27" s="1"/>
  <c r="R1555" i="12"/>
  <c r="G627" i="45"/>
  <c r="J627" i="24"/>
  <c r="C626" i="49"/>
  <c r="D626" i="49" s="1"/>
  <c r="C224" i="27"/>
  <c r="D224" i="27" s="1"/>
  <c r="J223" i="24"/>
  <c r="R1151" i="12"/>
  <c r="S1150" i="12" s="1"/>
  <c r="G223" i="45"/>
  <c r="C222" i="49"/>
  <c r="D222" i="49" s="1"/>
  <c r="C772" i="49"/>
  <c r="Q774" i="24"/>
  <c r="R1701" i="12"/>
  <c r="T1701" i="12" s="1"/>
  <c r="G443" i="45"/>
  <c r="C442" i="49"/>
  <c r="C444" i="27"/>
  <c r="D444" i="27" s="1"/>
  <c r="J443" i="24"/>
  <c r="J516" i="24"/>
  <c r="C515" i="49"/>
  <c r="C517" i="27"/>
  <c r="D517" i="27" s="1"/>
  <c r="G516" i="45"/>
  <c r="R1444" i="12"/>
  <c r="R1366" i="12"/>
  <c r="T1366" i="12" s="1"/>
  <c r="J438" i="24"/>
  <c r="C437" i="49"/>
  <c r="D437" i="49" s="1"/>
  <c r="C343" i="27"/>
  <c r="D343" i="27" s="1"/>
  <c r="J342" i="24"/>
  <c r="C341" i="49"/>
  <c r="D341" i="49" s="1"/>
  <c r="G342" i="45"/>
  <c r="R1270" i="12"/>
  <c r="G515" i="45"/>
  <c r="R1443" i="12"/>
  <c r="S1442" i="12" s="1"/>
  <c r="C514" i="49"/>
  <c r="C344" i="27"/>
  <c r="D344" i="27" s="1"/>
  <c r="C342" i="49"/>
  <c r="D342" i="49" s="1"/>
  <c r="R1271" i="12"/>
  <c r="S1270" i="12" s="1"/>
  <c r="G343" i="45"/>
  <c r="J343" i="24"/>
  <c r="C443" i="49"/>
  <c r="G444" i="45"/>
  <c r="C445" i="27"/>
  <c r="D445" i="27" s="1"/>
  <c r="R1372" i="12"/>
  <c r="J444" i="24"/>
  <c r="G427" i="45"/>
  <c r="R1355" i="12"/>
  <c r="T1355" i="12" s="1"/>
  <c r="C522" i="49"/>
  <c r="R1451" i="12"/>
  <c r="T1451" i="12" s="1"/>
  <c r="J523" i="24"/>
  <c r="G523" i="45"/>
  <c r="C397" i="27"/>
  <c r="D397" i="27" s="1"/>
  <c r="G396" i="45"/>
  <c r="J396" i="24"/>
  <c r="G22" i="45"/>
  <c r="J22" i="24"/>
  <c r="C23" i="27"/>
  <c r="C547" i="49"/>
  <c r="C549" i="27"/>
  <c r="R1476" i="12"/>
  <c r="T1476" i="12" s="1"/>
  <c r="J548" i="24"/>
  <c r="G548" i="45"/>
  <c r="C29" i="49"/>
  <c r="C31" i="27"/>
  <c r="D31" i="27" s="1"/>
  <c r="G30" i="45"/>
  <c r="J30" i="24"/>
  <c r="Q764" i="24"/>
  <c r="C764" i="27"/>
  <c r="R1691" i="12"/>
  <c r="T1691" i="12" s="1"/>
  <c r="C762" i="49"/>
  <c r="D762" i="49" s="1"/>
  <c r="R1714" i="12"/>
  <c r="Q787" i="24"/>
  <c r="C787" i="27"/>
  <c r="D787" i="27" s="1"/>
  <c r="C785" i="49"/>
  <c r="J786" i="24"/>
  <c r="G786" i="45"/>
  <c r="G766" i="45"/>
  <c r="C767" i="27"/>
  <c r="D767" i="27" s="1"/>
  <c r="J766" i="24"/>
  <c r="R1694" i="12"/>
  <c r="Q767" i="24"/>
  <c r="G26" i="45"/>
  <c r="J26" i="24"/>
  <c r="C27" i="27"/>
  <c r="D27" i="27" s="1"/>
  <c r="C25" i="49"/>
  <c r="Q797" i="24"/>
  <c r="C795" i="49"/>
  <c r="C797" i="27"/>
  <c r="D797" i="27" s="1"/>
  <c r="G796" i="45"/>
  <c r="J796" i="24"/>
  <c r="R1724" i="12"/>
  <c r="T1724" i="12" s="1"/>
  <c r="I237" i="27"/>
  <c r="I614" i="27"/>
  <c r="D267" i="49"/>
  <c r="C428" i="27"/>
  <c r="D428" i="27" s="1"/>
  <c r="G438" i="45"/>
  <c r="I335" i="27"/>
  <c r="R1711" i="12"/>
  <c r="G603" i="45"/>
  <c r="R1489" i="12"/>
  <c r="T1189" i="12"/>
  <c r="S1188" i="12"/>
  <c r="G217" i="45"/>
  <c r="R1208" i="12"/>
  <c r="C281" i="27"/>
  <c r="D281" i="27" s="1"/>
  <c r="G280" i="45"/>
  <c r="C279" i="49"/>
  <c r="D279" i="49" s="1"/>
  <c r="G380" i="45"/>
  <c r="R1308" i="12"/>
  <c r="T1308" i="12" s="1"/>
  <c r="C379" i="49"/>
  <c r="C381" i="27"/>
  <c r="D381" i="27" s="1"/>
  <c r="J380" i="24"/>
  <c r="G197" i="45"/>
  <c r="J197" i="24"/>
  <c r="C198" i="27"/>
  <c r="D198" i="27" s="1"/>
  <c r="R1125" i="12"/>
  <c r="C196" i="49"/>
  <c r="I726" i="27"/>
  <c r="J293" i="24"/>
  <c r="C294" i="27"/>
  <c r="D294" i="27" s="1"/>
  <c r="C292" i="49"/>
  <c r="D292" i="49" s="1"/>
  <c r="J281" i="24"/>
  <c r="R1209" i="12"/>
  <c r="S1208" i="12" s="1"/>
  <c r="C282" i="27"/>
  <c r="C280" i="49"/>
  <c r="D280" i="49" s="1"/>
  <c r="G281" i="45"/>
  <c r="J508" i="24"/>
  <c r="C507" i="49"/>
  <c r="G508" i="45"/>
  <c r="C509" i="27"/>
  <c r="D509" i="27" s="1"/>
  <c r="R1436" i="12"/>
  <c r="T1436" i="12" s="1"/>
  <c r="R1381" i="12"/>
  <c r="T1381" i="12" s="1"/>
  <c r="C524" i="27"/>
  <c r="C529" i="27"/>
  <c r="D529" i="27" s="1"/>
  <c r="R1324" i="12"/>
  <c r="T1324" i="12" s="1"/>
  <c r="C765" i="49"/>
  <c r="D765" i="49" s="1"/>
  <c r="C21" i="49"/>
  <c r="D21" i="49" s="1"/>
  <c r="G344" i="45"/>
  <c r="C59" i="27"/>
  <c r="D59" i="27" s="1"/>
  <c r="G505" i="45"/>
  <c r="R1433" i="12"/>
  <c r="C506" i="27"/>
  <c r="D506" i="27" s="1"/>
  <c r="J466" i="24"/>
  <c r="R1394" i="12"/>
  <c r="C467" i="27"/>
  <c r="D467" i="27" s="1"/>
  <c r="C465" i="49"/>
  <c r="D465" i="49" s="1"/>
  <c r="G466" i="45"/>
  <c r="J601" i="24"/>
  <c r="D395" i="49"/>
  <c r="J399" i="24"/>
  <c r="D771" i="49"/>
  <c r="D54" i="49"/>
  <c r="D695" i="49"/>
  <c r="I423" i="27"/>
  <c r="R1221" i="12"/>
  <c r="T1221" i="12" s="1"/>
  <c r="D23" i="49"/>
  <c r="G773" i="45"/>
  <c r="I642" i="27"/>
  <c r="G25" i="45"/>
  <c r="C26" i="27"/>
  <c r="D26" i="27" s="1"/>
  <c r="J25" i="24"/>
  <c r="R1256" i="12"/>
  <c r="T1256" i="12" s="1"/>
  <c r="G39" i="45"/>
  <c r="C38" i="49"/>
  <c r="J39" i="24"/>
  <c r="C40" i="27"/>
  <c r="D40" i="27" s="1"/>
  <c r="C584" i="49"/>
  <c r="J585" i="24"/>
  <c r="C586" i="27"/>
  <c r="D586" i="27" s="1"/>
  <c r="G585" i="45"/>
  <c r="G272" i="45"/>
  <c r="C273" i="27"/>
  <c r="D273" i="27" s="1"/>
  <c r="C271" i="49"/>
  <c r="D271" i="49" s="1"/>
  <c r="J272" i="24"/>
  <c r="R1371" i="12"/>
  <c r="T1360" i="12"/>
  <c r="S1359" i="12"/>
  <c r="C24" i="49"/>
  <c r="J456" i="24"/>
  <c r="C774" i="27"/>
  <c r="J280" i="24"/>
  <c r="J561" i="24"/>
  <c r="R1686" i="12"/>
  <c r="J758" i="24"/>
  <c r="G758" i="45"/>
  <c r="Q759" i="24"/>
  <c r="C757" i="49"/>
  <c r="D757" i="49" s="1"/>
  <c r="C759" i="27"/>
  <c r="D759" i="27" s="1"/>
  <c r="J357" i="24"/>
  <c r="C358" i="27"/>
  <c r="D358" i="27" s="1"/>
  <c r="G357" i="45"/>
  <c r="R1285" i="12"/>
  <c r="T1285" i="12" s="1"/>
  <c r="C185" i="27"/>
  <c r="D185" i="27" s="1"/>
  <c r="G184" i="45"/>
  <c r="J184" i="24"/>
  <c r="C183" i="49"/>
  <c r="R1112" i="12"/>
  <c r="T1112" i="12" s="1"/>
  <c r="C773" i="27"/>
  <c r="D773" i="27" s="1"/>
  <c r="R1700" i="12"/>
  <c r="S1699" i="12" s="1"/>
  <c r="Q773" i="24"/>
  <c r="G772" i="45"/>
  <c r="J772" i="24"/>
  <c r="C462" i="49"/>
  <c r="D462" i="49" s="1"/>
  <c r="R1391" i="12"/>
  <c r="J366" i="24"/>
  <c r="G366" i="45"/>
  <c r="R1294" i="12"/>
  <c r="T1294" i="12" s="1"/>
  <c r="J165" i="24"/>
  <c r="R1093" i="12"/>
  <c r="T1093" i="12" s="1"/>
  <c r="G165" i="45"/>
  <c r="G770" i="45"/>
  <c r="Q771" i="24"/>
  <c r="R1698" i="12"/>
  <c r="T1698" i="12" s="1"/>
  <c r="J770" i="24"/>
  <c r="C771" i="27"/>
  <c r="J422" i="24"/>
  <c r="G422" i="45"/>
  <c r="C124" i="49"/>
  <c r="C126" i="27"/>
  <c r="D126" i="27" s="1"/>
  <c r="J125" i="24"/>
  <c r="G340" i="45"/>
  <c r="J340" i="24"/>
  <c r="C339" i="49"/>
  <c r="R1268" i="12"/>
  <c r="S1267" i="12" s="1"/>
  <c r="C341" i="27"/>
  <c r="D341" i="27" s="1"/>
  <c r="C317" i="27"/>
  <c r="D317" i="27" s="1"/>
  <c r="J316" i="24"/>
  <c r="C315" i="49"/>
  <c r="D315" i="49" s="1"/>
  <c r="G316" i="45"/>
  <c r="R1244" i="12"/>
  <c r="G338" i="45"/>
  <c r="G320" i="45"/>
  <c r="R1248" i="12"/>
  <c r="J320" i="24"/>
  <c r="C321" i="27"/>
  <c r="D321" i="27" s="1"/>
  <c r="J322" i="24"/>
  <c r="C323" i="27"/>
  <c r="D323" i="27" s="1"/>
  <c r="R1614" i="12"/>
  <c r="C685" i="49"/>
  <c r="D685" i="49" s="1"/>
  <c r="Q687" i="24"/>
  <c r="G686" i="45"/>
  <c r="C687" i="27"/>
  <c r="C298" i="49"/>
  <c r="C300" i="27"/>
  <c r="J299" i="24"/>
  <c r="G299" i="45"/>
  <c r="C569" i="27"/>
  <c r="D569" i="27" s="1"/>
  <c r="G568" i="45"/>
  <c r="R1496" i="12"/>
  <c r="T1496" i="12" s="1"/>
  <c r="G579" i="45"/>
  <c r="R1507" i="12"/>
  <c r="C578" i="49"/>
  <c r="D578" i="49" s="1"/>
  <c r="T1569" i="12"/>
  <c r="S1568" i="12"/>
  <c r="G608" i="45"/>
  <c r="C609" i="27"/>
  <c r="J608" i="24"/>
  <c r="C630" i="49"/>
  <c r="R1559" i="12"/>
  <c r="T1559" i="12" s="1"/>
  <c r="C632" i="27"/>
  <c r="C755" i="49"/>
  <c r="J756" i="24"/>
  <c r="G756" i="45"/>
  <c r="Q757" i="24"/>
  <c r="J423" i="24"/>
  <c r="C424" i="27"/>
  <c r="C542" i="27"/>
  <c r="D542" i="27" s="1"/>
  <c r="C540" i="49"/>
  <c r="C623" i="27"/>
  <c r="D623" i="27" s="1"/>
  <c r="G622" i="45"/>
  <c r="R1550" i="12"/>
  <c r="T1550" i="12" s="1"/>
  <c r="C538" i="49"/>
  <c r="D538" i="49" s="1"/>
  <c r="G539" i="45"/>
  <c r="J539" i="24"/>
  <c r="J177" i="24"/>
  <c r="C176" i="49"/>
  <c r="R1105" i="12"/>
  <c r="J731" i="24"/>
  <c r="G731" i="45"/>
  <c r="C562" i="49"/>
  <c r="J563" i="24"/>
  <c r="G563" i="45"/>
  <c r="C564" i="27"/>
  <c r="D564" i="27" s="1"/>
  <c r="R1580" i="12"/>
  <c r="C653" i="27"/>
  <c r="D653" i="27" s="1"/>
  <c r="J652" i="24"/>
  <c r="G652" i="45"/>
  <c r="C651" i="49"/>
  <c r="Q653" i="24"/>
  <c r="J626" i="24"/>
  <c r="R1554" i="12"/>
  <c r="G626" i="45"/>
  <c r="C625" i="49"/>
  <c r="C59" i="49"/>
  <c r="G60" i="45"/>
  <c r="C61" i="27"/>
  <c r="C606" i="27"/>
  <c r="D606" i="27" s="1"/>
  <c r="G605" i="45"/>
  <c r="C471" i="27"/>
  <c r="D471" i="27" s="1"/>
  <c r="J470" i="24"/>
  <c r="G470" i="45"/>
  <c r="R1365" i="12"/>
  <c r="J437" i="24"/>
  <c r="G437" i="45"/>
  <c r="G166" i="45"/>
  <c r="R1094" i="12"/>
  <c r="S1093" i="12" s="1"/>
  <c r="G745" i="45"/>
  <c r="R1673" i="12"/>
  <c r="T1673" i="12" s="1"/>
  <c r="Q746" i="24"/>
  <c r="C746" i="27"/>
  <c r="D746" i="27" s="1"/>
  <c r="R1283" i="12"/>
  <c r="G355" i="45"/>
  <c r="J355" i="24"/>
  <c r="J388" i="24"/>
  <c r="G388" i="45"/>
  <c r="R1316" i="12"/>
  <c r="T1316" i="12" s="1"/>
  <c r="G471" i="45"/>
  <c r="C472" i="27"/>
  <c r="R1399" i="12"/>
  <c r="T1399" i="12" s="1"/>
  <c r="C521" i="49"/>
  <c r="C523" i="27"/>
  <c r="D523" i="27" s="1"/>
  <c r="G522" i="45"/>
  <c r="C184" i="49"/>
  <c r="G185" i="45"/>
  <c r="C186" i="27"/>
  <c r="D186" i="27" s="1"/>
  <c r="R1113" i="12"/>
  <c r="J469" i="24"/>
  <c r="C470" i="27"/>
  <c r="D470" i="27" s="1"/>
  <c r="C468" i="49"/>
  <c r="D468" i="49" s="1"/>
  <c r="R1397" i="12"/>
  <c r="J131" i="24"/>
  <c r="C132" i="27"/>
  <c r="D132" i="27" s="1"/>
  <c r="G131" i="45"/>
  <c r="C393" i="49"/>
  <c r="C395" i="27"/>
  <c r="D395" i="27" s="1"/>
  <c r="R1322" i="12"/>
  <c r="T1322" i="12" s="1"/>
  <c r="G394" i="45"/>
  <c r="J129" i="24"/>
  <c r="C128" i="49"/>
  <c r="C130" i="27"/>
  <c r="D130" i="27" s="1"/>
  <c r="C85" i="27"/>
  <c r="D85" i="27" s="1"/>
  <c r="C83" i="49"/>
  <c r="D83" i="49" s="1"/>
  <c r="J84" i="24"/>
  <c r="C764" i="49"/>
  <c r="D764" i="49" s="1"/>
  <c r="J765" i="24"/>
  <c r="Q766" i="24"/>
  <c r="R1292" i="12"/>
  <c r="T1292" i="12" s="1"/>
  <c r="C363" i="49"/>
  <c r="G364" i="45"/>
  <c r="J364" i="24"/>
  <c r="C365" i="27"/>
  <c r="J335" i="24"/>
  <c r="C334" i="49"/>
  <c r="D334" i="49" s="1"/>
  <c r="R1263" i="12"/>
  <c r="T1263" i="12" s="1"/>
  <c r="J729" i="24"/>
  <c r="R1657" i="12"/>
  <c r="C728" i="49"/>
  <c r="D728" i="49" s="1"/>
  <c r="Q730" i="24"/>
  <c r="C730" i="27"/>
  <c r="D730" i="27" s="1"/>
  <c r="G414" i="45"/>
  <c r="J414" i="24"/>
  <c r="R1342" i="12"/>
  <c r="C469" i="49"/>
  <c r="D469" i="49" s="1"/>
  <c r="C744" i="49"/>
  <c r="D744" i="49" s="1"/>
  <c r="J82" i="24"/>
  <c r="C165" i="49"/>
  <c r="J354" i="24"/>
  <c r="J541" i="24"/>
  <c r="G541" i="45"/>
  <c r="C387" i="49"/>
  <c r="G729" i="45"/>
  <c r="J631" i="24"/>
  <c r="G469" i="45"/>
  <c r="T1497" i="12"/>
  <c r="S1496" i="12"/>
  <c r="C391" i="27"/>
  <c r="D391" i="27" s="1"/>
  <c r="G799" i="45"/>
  <c r="Q800" i="24"/>
  <c r="C800" i="27"/>
  <c r="C370" i="27"/>
  <c r="D370" i="27" s="1"/>
  <c r="G369" i="45"/>
  <c r="R1736" i="12"/>
  <c r="C807" i="49"/>
  <c r="D807" i="49" s="1"/>
  <c r="G808" i="45"/>
  <c r="Q809" i="24"/>
  <c r="C571" i="49"/>
  <c r="J572" i="24"/>
  <c r="C573" i="27"/>
  <c r="D573" i="27" s="1"/>
  <c r="C50" i="27"/>
  <c r="D50" i="27" s="1"/>
  <c r="G49" i="45"/>
  <c r="C478" i="27"/>
  <c r="D478" i="27" s="1"/>
  <c r="G477" i="45"/>
  <c r="R1405" i="12"/>
  <c r="T1405" i="12" s="1"/>
  <c r="C661" i="27"/>
  <c r="D661" i="27" s="1"/>
  <c r="R1588" i="12"/>
  <c r="G660" i="45"/>
  <c r="J286" i="24"/>
  <c r="C287" i="27"/>
  <c r="G286" i="45"/>
  <c r="C285" i="49"/>
  <c r="Q697" i="24"/>
  <c r="R1624" i="12"/>
  <c r="G696" i="45"/>
  <c r="C697" i="27"/>
  <c r="D697" i="27" s="1"/>
  <c r="C413" i="49"/>
  <c r="T1460" i="12"/>
  <c r="S1459" i="12"/>
  <c r="C37" i="49"/>
  <c r="J38" i="24"/>
  <c r="R1440" i="12"/>
  <c r="J512" i="24"/>
  <c r="C513" i="27"/>
  <c r="D513" i="27" s="1"/>
  <c r="G512" i="45"/>
  <c r="C270" i="49"/>
  <c r="R1199" i="12"/>
  <c r="T1199" i="12" s="1"/>
  <c r="R1494" i="12"/>
  <c r="J566" i="24"/>
  <c r="G566" i="45"/>
  <c r="C567" i="27"/>
  <c r="D567" i="27" s="1"/>
  <c r="C753" i="49"/>
  <c r="D753" i="49" s="1"/>
  <c r="G754" i="45"/>
  <c r="Q755" i="24"/>
  <c r="G435" i="45"/>
  <c r="C434" i="49"/>
  <c r="C436" i="27"/>
  <c r="D436" i="27" s="1"/>
  <c r="J435" i="24"/>
  <c r="R1678" i="12"/>
  <c r="G750" i="45"/>
  <c r="C751" i="27"/>
  <c r="C749" i="49"/>
  <c r="G429" i="45"/>
  <c r="C428" i="49"/>
  <c r="C430" i="27"/>
  <c r="D430" i="27" s="1"/>
  <c r="J429" i="24"/>
  <c r="R1487" i="12"/>
  <c r="C560" i="27"/>
  <c r="D560" i="27" s="1"/>
  <c r="C558" i="49"/>
  <c r="C615" i="49"/>
  <c r="G616" i="45"/>
  <c r="T1164" i="12"/>
  <c r="S1163" i="12"/>
  <c r="R1725" i="12"/>
  <c r="C796" i="49"/>
  <c r="J797" i="24"/>
  <c r="C798" i="27"/>
  <c r="Q798" i="24"/>
  <c r="G76" i="45"/>
  <c r="J76" i="24"/>
  <c r="J767" i="24"/>
  <c r="C766" i="49"/>
  <c r="R1695" i="12"/>
  <c r="T1695" i="12" s="1"/>
  <c r="G767" i="45"/>
  <c r="R1482" i="12"/>
  <c r="T1482" i="12" s="1"/>
  <c r="C555" i="27"/>
  <c r="D555" i="27" s="1"/>
  <c r="R1467" i="12"/>
  <c r="T1467" i="12" s="1"/>
  <c r="J242" i="24"/>
  <c r="J559" i="24"/>
  <c r="C353" i="49"/>
  <c r="G129" i="45"/>
  <c r="R1693" i="12"/>
  <c r="T1693" i="12" s="1"/>
  <c r="C730" i="49"/>
  <c r="C319" i="49"/>
  <c r="J522" i="24"/>
  <c r="C511" i="49"/>
  <c r="G42" i="45"/>
  <c r="C43" i="27"/>
  <c r="R1603" i="12"/>
  <c r="T1603" i="12" s="1"/>
  <c r="G675" i="45"/>
  <c r="C674" i="49"/>
  <c r="J675" i="24"/>
  <c r="C676" i="27"/>
  <c r="D676" i="27" s="1"/>
  <c r="C732" i="27"/>
  <c r="C170" i="27"/>
  <c r="D170" i="27" s="1"/>
  <c r="C168" i="49"/>
  <c r="D168" i="49" s="1"/>
  <c r="J169" i="24"/>
  <c r="C94" i="49"/>
  <c r="G95" i="45"/>
  <c r="J569" i="24"/>
  <c r="G569" i="45"/>
  <c r="C570" i="27"/>
  <c r="D570" i="27" s="1"/>
  <c r="C568" i="49"/>
  <c r="C92" i="49"/>
  <c r="J93" i="24"/>
  <c r="R1363" i="12"/>
  <c r="S1362" i="12" s="1"/>
  <c r="G84" i="45"/>
  <c r="C138" i="49"/>
  <c r="J139" i="24"/>
  <c r="C140" i="27"/>
  <c r="D140" i="27" s="1"/>
  <c r="G139" i="45"/>
  <c r="C688" i="49"/>
  <c r="Q690" i="24"/>
  <c r="C153" i="27"/>
  <c r="D153" i="27" s="1"/>
  <c r="G152" i="45"/>
  <c r="R1080" i="12"/>
  <c r="T1080" i="12" s="1"/>
  <c r="J152" i="24"/>
  <c r="C503" i="27"/>
  <c r="D503" i="27" s="1"/>
  <c r="J502" i="24"/>
  <c r="J694" i="24"/>
  <c r="Q695" i="24"/>
  <c r="R1622" i="12"/>
  <c r="Q705" i="24"/>
  <c r="C705" i="27"/>
  <c r="D705" i="27" s="1"/>
  <c r="J704" i="24"/>
  <c r="C512" i="27"/>
  <c r="D512" i="27" s="1"/>
  <c r="C510" i="49"/>
  <c r="G504" i="45"/>
  <c r="J504" i="24"/>
  <c r="R1432" i="12"/>
  <c r="S1431" i="12" s="1"/>
  <c r="R1197" i="12"/>
  <c r="C268" i="49"/>
  <c r="C671" i="27"/>
  <c r="D671" i="27" s="1"/>
  <c r="C669" i="49"/>
  <c r="J670" i="24"/>
  <c r="Q671" i="24"/>
  <c r="R1130" i="12"/>
  <c r="J202" i="24"/>
  <c r="R1726" i="12"/>
  <c r="T1726" i="12" s="1"/>
  <c r="J798" i="24"/>
  <c r="C797" i="49"/>
  <c r="R1135" i="12"/>
  <c r="C208" i="27"/>
  <c r="D208" i="27" s="1"/>
  <c r="J207" i="24"/>
  <c r="C145" i="27"/>
  <c r="D145" i="27" s="1"/>
  <c r="R1072" i="12"/>
  <c r="C143" i="49"/>
  <c r="C281" i="49"/>
  <c r="C283" i="27"/>
  <c r="D283" i="27" s="1"/>
  <c r="G282" i="45"/>
  <c r="R1210" i="12"/>
  <c r="J384" i="24"/>
  <c r="R1312" i="12"/>
  <c r="T1312" i="12" s="1"/>
  <c r="J102" i="24"/>
  <c r="C103" i="27"/>
  <c r="D103" i="27" s="1"/>
  <c r="C101" i="49"/>
  <c r="J665" i="24"/>
  <c r="C666" i="27"/>
  <c r="D666" i="27" s="1"/>
  <c r="Q666" i="24"/>
  <c r="R1593" i="12"/>
  <c r="T1593" i="12" s="1"/>
  <c r="Q668" i="24"/>
  <c r="R1595" i="12"/>
  <c r="T1595" i="12" s="1"/>
  <c r="G667" i="45"/>
  <c r="G77" i="45"/>
  <c r="J77" i="24"/>
  <c r="C76" i="49"/>
  <c r="C803" i="27"/>
  <c r="D803" i="27" s="1"/>
  <c r="G802" i="45"/>
  <c r="R1730" i="12"/>
  <c r="T1730" i="12" s="1"/>
  <c r="J635" i="24"/>
  <c r="C634" i="49"/>
  <c r="D634" i="49" s="1"/>
  <c r="C433" i="27"/>
  <c r="D433" i="27" s="1"/>
  <c r="C431" i="49"/>
  <c r="G432" i="45"/>
  <c r="C539" i="27"/>
  <c r="D539" i="27" s="1"/>
  <c r="J538" i="24"/>
  <c r="C775" i="27"/>
  <c r="D775" i="27" s="1"/>
  <c r="Q775" i="24"/>
  <c r="C324" i="49"/>
  <c r="J325" i="24"/>
  <c r="R1253" i="12"/>
  <c r="S1252" i="12" s="1"/>
  <c r="Q742" i="24"/>
  <c r="R1669" i="12"/>
  <c r="C742" i="27"/>
  <c r="D742" i="27" s="1"/>
  <c r="J741" i="24"/>
  <c r="G391" i="45"/>
  <c r="J391" i="24"/>
  <c r="R1319" i="12"/>
  <c r="J802" i="24"/>
  <c r="J745" i="24"/>
  <c r="C621" i="49"/>
  <c r="D621" i="49" s="1"/>
  <c r="G242" i="45"/>
  <c r="C385" i="27"/>
  <c r="R1491" i="12"/>
  <c r="T1491" i="12" s="1"/>
  <c r="Q768" i="24"/>
  <c r="C766" i="27"/>
  <c r="D766" i="27" s="1"/>
  <c r="R1227" i="12"/>
  <c r="T1227" i="12" s="1"/>
  <c r="G765" i="45"/>
  <c r="G322" i="45"/>
  <c r="Q732" i="24"/>
  <c r="G117" i="45"/>
  <c r="C580" i="27"/>
  <c r="J605" i="24"/>
  <c r="J568" i="24"/>
  <c r="C617" i="27"/>
  <c r="G665" i="45"/>
  <c r="C791" i="49"/>
  <c r="D791" i="49" s="1"/>
  <c r="C793" i="27"/>
  <c r="D793" i="27" s="1"/>
  <c r="G792" i="45"/>
  <c r="R1378" i="12"/>
  <c r="J450" i="24"/>
  <c r="C451" i="27"/>
  <c r="D451" i="27" s="1"/>
  <c r="G28" i="45"/>
  <c r="C27" i="49"/>
  <c r="G543" i="45"/>
  <c r="R1471" i="12"/>
  <c r="T1471" i="12" s="1"/>
  <c r="G790" i="45"/>
  <c r="C789" i="49"/>
  <c r="J790" i="24"/>
  <c r="G408" i="45"/>
  <c r="R1336" i="12"/>
  <c r="T1336" i="12" s="1"/>
  <c r="C407" i="49"/>
  <c r="D407" i="49" s="1"/>
  <c r="C432" i="49"/>
  <c r="D432" i="49" s="1"/>
  <c r="G433" i="45"/>
  <c r="R1361" i="12"/>
  <c r="S1360" i="12" s="1"/>
  <c r="J693" i="24"/>
  <c r="R1621" i="12"/>
  <c r="T1621" i="12" s="1"/>
  <c r="C692" i="49"/>
  <c r="C192" i="49"/>
  <c r="R1121" i="12"/>
  <c r="C194" i="27"/>
  <c r="G36" i="45"/>
  <c r="J36" i="24"/>
  <c r="C35" i="49"/>
  <c r="D35" i="49" s="1"/>
  <c r="C37" i="27"/>
  <c r="D37" i="27" s="1"/>
  <c r="C654" i="49"/>
  <c r="G655" i="45"/>
  <c r="C356" i="27"/>
  <c r="D356" i="27" s="1"/>
  <c r="J586" i="24"/>
  <c r="C585" i="49"/>
  <c r="C587" i="27"/>
  <c r="D587" i="27" s="1"/>
  <c r="G586" i="45"/>
  <c r="C573" i="49"/>
  <c r="D573" i="49" s="1"/>
  <c r="C575" i="27"/>
  <c r="D575" i="27" s="1"/>
  <c r="R1502" i="12"/>
  <c r="J728" i="24"/>
  <c r="R1656" i="12"/>
  <c r="T1656" i="12" s="1"/>
  <c r="J378" i="24"/>
  <c r="G378" i="45"/>
  <c r="C379" i="27"/>
  <c r="D379" i="27" s="1"/>
  <c r="C178" i="27"/>
  <c r="D178" i="27" s="1"/>
  <c r="R1511" i="12"/>
  <c r="C582" i="49"/>
  <c r="J583" i="24"/>
  <c r="G583" i="45"/>
  <c r="C41" i="27"/>
  <c r="D41" i="27" s="1"/>
  <c r="G40" i="45"/>
  <c r="J40" i="24"/>
  <c r="C39" i="49"/>
  <c r="G298" i="45"/>
  <c r="C297" i="49"/>
  <c r="R1226" i="12"/>
  <c r="C314" i="49"/>
  <c r="C316" i="27"/>
  <c r="D316" i="27" s="1"/>
  <c r="R1243" i="12"/>
  <c r="T1243" i="12" s="1"/>
  <c r="J12" i="24"/>
  <c r="C13" i="27"/>
  <c r="D13" i="27" s="1"/>
  <c r="G12" i="45"/>
  <c r="J37" i="24"/>
  <c r="C36" i="49"/>
  <c r="C208" i="49"/>
  <c r="D208" i="49" s="1"/>
  <c r="J209" i="24"/>
  <c r="G209" i="45"/>
  <c r="R1220" i="12"/>
  <c r="S1219" i="12" s="1"/>
  <c r="J292" i="24"/>
  <c r="C291" i="49"/>
  <c r="D291" i="49" s="1"/>
  <c r="G292" i="45"/>
  <c r="J663" i="24"/>
  <c r="R1591" i="12"/>
  <c r="T1591" i="12" s="1"/>
  <c r="C664" i="27"/>
  <c r="C741" i="27"/>
  <c r="D741" i="27" s="1"/>
  <c r="G740" i="45"/>
  <c r="R1668" i="12"/>
  <c r="T1668" i="12" s="1"/>
  <c r="J740" i="24"/>
  <c r="C739" i="49"/>
  <c r="Q735" i="24"/>
  <c r="C735" i="27"/>
  <c r="D735" i="27" s="1"/>
  <c r="C733" i="49"/>
  <c r="G734" i="45"/>
  <c r="G8" i="45"/>
  <c r="C7" i="49"/>
  <c r="J8" i="24"/>
  <c r="C9" i="27"/>
  <c r="C692" i="27"/>
  <c r="D692" i="27" s="1"/>
  <c r="Q692" i="24"/>
  <c r="C362" i="27"/>
  <c r="D362" i="27" s="1"/>
  <c r="J361" i="24"/>
  <c r="C87" i="49"/>
  <c r="J88" i="24"/>
  <c r="G88" i="45"/>
  <c r="C81" i="27"/>
  <c r="D81" i="27" s="1"/>
  <c r="G80" i="45"/>
  <c r="C79" i="49"/>
  <c r="D79" i="49" s="1"/>
  <c r="G354" i="45"/>
  <c r="C355" i="27"/>
  <c r="J75" i="24"/>
  <c r="C74" i="49"/>
  <c r="C76" i="27"/>
  <c r="C389" i="49"/>
  <c r="G390" i="45"/>
  <c r="Q785" i="24"/>
  <c r="G784" i="45"/>
  <c r="J784" i="24"/>
  <c r="R1712" i="12"/>
  <c r="C783" i="49"/>
  <c r="C396" i="27"/>
  <c r="D396" i="27" s="1"/>
  <c r="R1323" i="12"/>
  <c r="S1322" i="12" s="1"/>
  <c r="J471" i="24"/>
  <c r="G395" i="45"/>
  <c r="C422" i="49"/>
  <c r="C243" i="27"/>
  <c r="D243" i="27" s="1"/>
  <c r="J80" i="24"/>
  <c r="J60" i="24"/>
  <c r="C392" i="27"/>
  <c r="D392" i="27" s="1"/>
  <c r="G797" i="45"/>
  <c r="C321" i="49"/>
  <c r="G315" i="45"/>
  <c r="R1659" i="12"/>
  <c r="T1659" i="12" s="1"/>
  <c r="J579" i="24"/>
  <c r="J616" i="24"/>
  <c r="C604" i="49"/>
  <c r="D604" i="49" s="1"/>
  <c r="C773" i="49"/>
  <c r="C664" i="49"/>
  <c r="D664" i="49" s="1"/>
  <c r="C131" i="27"/>
  <c r="D131" i="27" s="1"/>
  <c r="C129" i="49"/>
  <c r="J130" i="24"/>
  <c r="G793" i="45"/>
  <c r="J793" i="24"/>
  <c r="C794" i="27"/>
  <c r="D794" i="27" s="1"/>
  <c r="R1721" i="12"/>
  <c r="T1721" i="12" s="1"/>
  <c r="C792" i="49"/>
  <c r="G345" i="45"/>
  <c r="R1273" i="12"/>
  <c r="C346" i="27"/>
  <c r="D346" i="27" s="1"/>
  <c r="C557" i="27"/>
  <c r="D557" i="27" s="1"/>
  <c r="J556" i="24"/>
  <c r="R1207" i="12"/>
  <c r="J279" i="24"/>
  <c r="C280" i="27"/>
  <c r="G555" i="45"/>
  <c r="J555" i="24"/>
  <c r="C556" i="27"/>
  <c r="C554" i="49"/>
  <c r="J743" i="24"/>
  <c r="G743" i="45"/>
  <c r="R1107" i="12"/>
  <c r="S1106" i="12" s="1"/>
  <c r="G179" i="45"/>
  <c r="J179" i="24"/>
  <c r="C180" i="27"/>
  <c r="D180" i="27" s="1"/>
  <c r="C336" i="27"/>
  <c r="D336" i="27" s="1"/>
  <c r="C354" i="49"/>
  <c r="R1216" i="12"/>
  <c r="G288" i="45"/>
  <c r="C287" i="49"/>
  <c r="D287" i="49" s="1"/>
  <c r="C289" i="27"/>
  <c r="D289" i="27" s="1"/>
  <c r="C371" i="49"/>
  <c r="D371" i="49" s="1"/>
  <c r="C373" i="27"/>
  <c r="D373" i="27" s="1"/>
  <c r="R1357" i="12"/>
  <c r="C438" i="27"/>
  <c r="D438" i="27" s="1"/>
  <c r="R1310" i="12"/>
  <c r="J382" i="24"/>
  <c r="G382" i="45"/>
  <c r="G259" i="45"/>
  <c r="R1187" i="12"/>
  <c r="R1085" i="12"/>
  <c r="J157" i="24"/>
  <c r="C756" i="27"/>
  <c r="D756" i="27" s="1"/>
  <c r="G755" i="45"/>
  <c r="R1251" i="12"/>
  <c r="G323" i="45"/>
  <c r="J323" i="24"/>
  <c r="R1490" i="12"/>
  <c r="C563" i="27"/>
  <c r="D563" i="27" s="1"/>
  <c r="G562" i="45"/>
  <c r="C561" i="49"/>
  <c r="J562" i="24"/>
  <c r="G257" i="45"/>
  <c r="J257" i="24"/>
  <c r="C258" i="27"/>
  <c r="D258" i="27" s="1"/>
  <c r="C256" i="49"/>
  <c r="R1681" i="12"/>
  <c r="G753" i="45"/>
  <c r="C754" i="27"/>
  <c r="D754" i="27" s="1"/>
  <c r="G780" i="45"/>
  <c r="R1708" i="12"/>
  <c r="G182" i="45"/>
  <c r="R1110" i="12"/>
  <c r="J182" i="24"/>
  <c r="C183" i="27"/>
  <c r="D183" i="27" s="1"/>
  <c r="C181" i="49"/>
  <c r="C388" i="49"/>
  <c r="C390" i="27"/>
  <c r="D390" i="27" s="1"/>
  <c r="R1317" i="12"/>
  <c r="R1537" i="12"/>
  <c r="G609" i="45"/>
  <c r="J333" i="24"/>
  <c r="C334" i="27"/>
  <c r="D334" i="27" s="1"/>
  <c r="C599" i="49"/>
  <c r="C601" i="27"/>
  <c r="D601" i="27" s="1"/>
  <c r="C643" i="49"/>
  <c r="C645" i="27"/>
  <c r="D645" i="27" s="1"/>
  <c r="R1572" i="12"/>
  <c r="R1385" i="12"/>
  <c r="J457" i="24"/>
  <c r="G457" i="45"/>
  <c r="C350" i="49"/>
  <c r="J351" i="24"/>
  <c r="R1279" i="12"/>
  <c r="C422" i="27"/>
  <c r="D422" i="27" s="1"/>
  <c r="G421" i="45"/>
  <c r="J421" i="24"/>
  <c r="C420" i="49"/>
  <c r="J761" i="24"/>
  <c r="R1689" i="12"/>
  <c r="R1382" i="12"/>
  <c r="J454" i="24"/>
  <c r="C32" i="49"/>
  <c r="G33" i="45"/>
  <c r="C34" i="27"/>
  <c r="D34" i="27" s="1"/>
  <c r="J33" i="24"/>
  <c r="G416" i="45"/>
  <c r="J416" i="24"/>
  <c r="R1344" i="12"/>
  <c r="J156" i="24"/>
  <c r="R1084" i="12"/>
  <c r="C155" i="49"/>
  <c r="R1328" i="12"/>
  <c r="C401" i="27"/>
  <c r="D401" i="27" s="1"/>
  <c r="G400" i="45"/>
  <c r="C399" i="49"/>
  <c r="I267" i="27"/>
  <c r="T1314" i="12"/>
  <c r="S1313" i="12"/>
  <c r="D161" i="49"/>
  <c r="D565" i="49"/>
  <c r="D260" i="49"/>
  <c r="D197" i="49"/>
  <c r="I374" i="27"/>
  <c r="Q770" i="24"/>
  <c r="J769" i="24"/>
  <c r="R1697" i="12"/>
  <c r="C770" i="27"/>
  <c r="D770" i="27" s="1"/>
  <c r="J552" i="24"/>
  <c r="R1480" i="12"/>
  <c r="G552" i="45"/>
  <c r="J159" i="24"/>
  <c r="C160" i="27"/>
  <c r="D160" i="27" s="1"/>
  <c r="G159" i="45"/>
  <c r="C158" i="49"/>
  <c r="R1087" i="12"/>
  <c r="R1446" i="12"/>
  <c r="C519" i="27"/>
  <c r="D519" i="27" s="1"/>
  <c r="C517" i="49"/>
  <c r="G518" i="45"/>
  <c r="J518" i="24"/>
  <c r="J428" i="24"/>
  <c r="C429" i="27"/>
  <c r="D429" i="27" s="1"/>
  <c r="C427" i="49"/>
  <c r="D427" i="49" s="1"/>
  <c r="G428" i="45"/>
  <c r="R1356" i="12"/>
  <c r="C756" i="49"/>
  <c r="J757" i="24"/>
  <c r="G757" i="45"/>
  <c r="C758" i="27"/>
  <c r="Q758" i="24"/>
  <c r="C447" i="27"/>
  <c r="D447" i="27" s="1"/>
  <c r="J446" i="24"/>
  <c r="C445" i="49"/>
  <c r="R1374" i="12"/>
  <c r="T1374" i="12" s="1"/>
  <c r="G446" i="45"/>
  <c r="C402" i="49"/>
  <c r="D402" i="49" s="1"/>
  <c r="R1331" i="12"/>
  <c r="T1331" i="12" s="1"/>
  <c r="C404" i="27"/>
  <c r="C777" i="27"/>
  <c r="D777" i="27" s="1"/>
  <c r="R1704" i="12"/>
  <c r="G776" i="45"/>
  <c r="J776" i="24"/>
  <c r="Q777" i="24"/>
  <c r="G411" i="45"/>
  <c r="C412" i="27"/>
  <c r="D412" i="27" s="1"/>
  <c r="R1339" i="12"/>
  <c r="T1339" i="12" s="1"/>
  <c r="C410" i="49"/>
  <c r="C532" i="27"/>
  <c r="D532" i="27" s="1"/>
  <c r="C530" i="49"/>
  <c r="J531" i="24"/>
  <c r="G531" i="45"/>
  <c r="J134" i="24"/>
  <c r="G134" i="45"/>
  <c r="C133" i="49"/>
  <c r="D133" i="49" s="1"/>
  <c r="C135" i="27"/>
  <c r="D135" i="27" s="1"/>
  <c r="C406" i="27"/>
  <c r="D406" i="27" s="1"/>
  <c r="R1333" i="12"/>
  <c r="T1333" i="12" s="1"/>
  <c r="C404" i="49"/>
  <c r="D404" i="49" s="1"/>
  <c r="J405" i="24"/>
  <c r="G405" i="45"/>
  <c r="C574" i="49"/>
  <c r="C576" i="27"/>
  <c r="D576" i="27" s="1"/>
  <c r="R1414" i="12"/>
  <c r="C487" i="27"/>
  <c r="D487" i="27" s="1"/>
  <c r="J486" i="24"/>
  <c r="G486" i="45"/>
  <c r="C485" i="49"/>
  <c r="C274" i="49"/>
  <c r="C276" i="27"/>
  <c r="D276" i="27" s="1"/>
  <c r="J275" i="24"/>
  <c r="R1203" i="12"/>
  <c r="S1202" i="12" s="1"/>
  <c r="G9" i="45"/>
  <c r="J9" i="24"/>
  <c r="C10" i="27"/>
  <c r="D10" i="27" s="1"/>
  <c r="J719" i="24"/>
  <c r="G719" i="45"/>
  <c r="C720" i="27"/>
  <c r="D720" i="27" s="1"/>
  <c r="C718" i="49"/>
  <c r="D718" i="49" s="1"/>
  <c r="R1647" i="12"/>
  <c r="T1412" i="12"/>
  <c r="S1411" i="12"/>
  <c r="G146" i="45"/>
  <c r="C147" i="27"/>
  <c r="D147" i="27" s="1"/>
  <c r="R1074" i="12"/>
  <c r="T1074" i="12" s="1"/>
  <c r="J700" i="24"/>
  <c r="C699" i="49"/>
  <c r="C701" i="27"/>
  <c r="D701" i="27" s="1"/>
  <c r="R1628" i="12"/>
  <c r="S1627" i="12" s="1"/>
  <c r="Q701" i="24"/>
  <c r="J592" i="24"/>
  <c r="C593" i="27"/>
  <c r="R1520" i="12"/>
  <c r="G592" i="45"/>
  <c r="C591" i="49"/>
  <c r="D591" i="49" s="1"/>
  <c r="G302" i="45"/>
  <c r="C303" i="27"/>
  <c r="D303" i="27" s="1"/>
  <c r="J302" i="24"/>
  <c r="G104" i="45"/>
  <c r="J104" i="24"/>
  <c r="C103" i="49"/>
  <c r="C105" i="27"/>
  <c r="J590" i="24"/>
  <c r="R1518" i="12"/>
  <c r="C591" i="27"/>
  <c r="D591" i="27" s="1"/>
  <c r="C589" i="49"/>
  <c r="Q679" i="24"/>
  <c r="C677" i="49"/>
  <c r="D677" i="49" s="1"/>
  <c r="C679" i="27"/>
  <c r="D679" i="27" s="1"/>
  <c r="R1606" i="12"/>
  <c r="T1606" i="12" s="1"/>
  <c r="G678" i="45"/>
  <c r="J678" i="24"/>
  <c r="C105" i="49"/>
  <c r="G106" i="45"/>
  <c r="J106" i="24"/>
  <c r="C107" i="27"/>
  <c r="D107" i="27" s="1"/>
  <c r="R1077" i="12"/>
  <c r="J149" i="24"/>
  <c r="C150" i="27"/>
  <c r="G149" i="45"/>
  <c r="C148" i="49"/>
  <c r="C101" i="27"/>
  <c r="D101" i="27" s="1"/>
  <c r="J100" i="24"/>
  <c r="C99" i="49"/>
  <c r="D99" i="49" s="1"/>
  <c r="G100" i="45"/>
  <c r="C310" i="49"/>
  <c r="R1239" i="12"/>
  <c r="T1239" i="12" s="1"/>
  <c r="G311" i="45"/>
  <c r="C111" i="27"/>
  <c r="J110" i="24"/>
  <c r="G110" i="45"/>
  <c r="C109" i="49"/>
  <c r="D109" i="49" s="1"/>
  <c r="G497" i="45"/>
  <c r="C498" i="27"/>
  <c r="D498" i="27" s="1"/>
  <c r="J497" i="24"/>
  <c r="C700" i="27"/>
  <c r="D700" i="27" s="1"/>
  <c r="Q700" i="24"/>
  <c r="C698" i="49"/>
  <c r="R1627" i="12"/>
  <c r="T1627" i="12" s="1"/>
  <c r="G699" i="45"/>
  <c r="J699" i="24"/>
  <c r="C499" i="49"/>
  <c r="R1428" i="12"/>
  <c r="T1428" i="12" s="1"/>
  <c r="J500" i="24"/>
  <c r="G500" i="45"/>
  <c r="C655" i="49"/>
  <c r="C657" i="27"/>
  <c r="D657" i="27" s="1"/>
  <c r="G656" i="45"/>
  <c r="Q657" i="24"/>
  <c r="R1584" i="12"/>
  <c r="J656" i="24"/>
  <c r="C806" i="27"/>
  <c r="D806" i="27" s="1"/>
  <c r="R1733" i="12"/>
  <c r="C804" i="49"/>
  <c r="G805" i="45"/>
  <c r="Q806" i="24"/>
  <c r="J805" i="24"/>
  <c r="J697" i="24"/>
  <c r="C698" i="27"/>
  <c r="Q698" i="24"/>
  <c r="G697" i="45"/>
  <c r="J807" i="24"/>
  <c r="Q808" i="24"/>
  <c r="C808" i="27"/>
  <c r="D808" i="27" s="1"/>
  <c r="R1735" i="12"/>
  <c r="T1735" i="12" s="1"/>
  <c r="C806" i="49"/>
  <c r="D806" i="49" s="1"/>
  <c r="G807" i="45"/>
  <c r="C196" i="27"/>
  <c r="D196" i="27" s="1"/>
  <c r="G195" i="45"/>
  <c r="C194" i="49"/>
  <c r="J195" i="24"/>
  <c r="R1123" i="12"/>
  <c r="S1122" i="12" s="1"/>
  <c r="G296" i="45"/>
  <c r="J296" i="24"/>
  <c r="C295" i="49"/>
  <c r="D295" i="49" s="1"/>
  <c r="C297" i="27"/>
  <c r="G371" i="45"/>
  <c r="C372" i="27"/>
  <c r="D372" i="27" s="1"/>
  <c r="C370" i="49"/>
  <c r="R1299" i="12"/>
  <c r="J371" i="24"/>
  <c r="C285" i="27"/>
  <c r="R1212" i="12"/>
  <c r="T1212" i="12" s="1"/>
  <c r="G284" i="45"/>
  <c r="R1424" i="12"/>
  <c r="G496" i="45"/>
  <c r="J496" i="24"/>
  <c r="C495" i="49"/>
  <c r="C497" i="27"/>
  <c r="D497" i="27" s="1"/>
  <c r="G189" i="45"/>
  <c r="C188" i="49"/>
  <c r="C190" i="27"/>
  <c r="D190" i="27" s="1"/>
  <c r="C512" i="49"/>
  <c r="R1441" i="12"/>
  <c r="G514" i="45"/>
  <c r="C513" i="49"/>
  <c r="C515" i="27"/>
  <c r="D515" i="27" s="1"/>
  <c r="C675" i="27"/>
  <c r="D675" i="27" s="1"/>
  <c r="C673" i="49"/>
  <c r="Q675" i="24"/>
  <c r="R1602" i="12"/>
  <c r="T1602" i="12" s="1"/>
  <c r="G674" i="45"/>
  <c r="J674" i="24"/>
  <c r="J114" i="24"/>
  <c r="C115" i="27"/>
  <c r="G114" i="45"/>
  <c r="C670" i="27"/>
  <c r="D670" i="27" s="1"/>
  <c r="J669" i="24"/>
  <c r="R1597" i="12"/>
  <c r="C668" i="49"/>
  <c r="G669" i="45"/>
  <c r="Q670" i="24"/>
  <c r="G112" i="45"/>
  <c r="C111" i="49"/>
  <c r="C113" i="27"/>
  <c r="D113" i="27" s="1"/>
  <c r="J143" i="24"/>
  <c r="G143" i="45"/>
  <c r="C142" i="49"/>
  <c r="C144" i="27"/>
  <c r="R1071" i="12"/>
  <c r="T1071" i="12" s="1"/>
  <c r="D415" i="49"/>
  <c r="I352" i="27"/>
  <c r="C136" i="49"/>
  <c r="G137" i="45"/>
  <c r="J137" i="24"/>
  <c r="R1065" i="12"/>
  <c r="C138" i="27"/>
  <c r="D138" i="27" s="1"/>
  <c r="I324" i="27"/>
  <c r="G692" i="45"/>
  <c r="C691" i="49"/>
  <c r="D691" i="49" s="1"/>
  <c r="D640" i="49"/>
  <c r="I473" i="27"/>
  <c r="G99" i="45"/>
  <c r="J99" i="24"/>
  <c r="C100" i="27"/>
  <c r="D100" i="27" s="1"/>
  <c r="C98" i="49"/>
  <c r="T1143" i="12"/>
  <c r="S1142" i="12"/>
  <c r="R1230" i="12"/>
  <c r="I630" i="27"/>
  <c r="R1117" i="12"/>
  <c r="T1117" i="12" s="1"/>
  <c r="C369" i="49"/>
  <c r="C371" i="27"/>
  <c r="R1298" i="12"/>
  <c r="T1298" i="12" s="1"/>
  <c r="G370" i="45"/>
  <c r="J452" i="24"/>
  <c r="R1380" i="12"/>
  <c r="G452" i="45"/>
  <c r="C453" i="27"/>
  <c r="D453" i="27" s="1"/>
  <c r="G430" i="45"/>
  <c r="R1358" i="12"/>
  <c r="C431" i="27"/>
  <c r="D431" i="27" s="1"/>
  <c r="C429" i="49"/>
  <c r="J430" i="24"/>
  <c r="G558" i="45"/>
  <c r="J558" i="24"/>
  <c r="C559" i="27"/>
  <c r="D559" i="27" s="1"/>
  <c r="R1486" i="12"/>
  <c r="S1485" i="12" s="1"/>
  <c r="G161" i="45"/>
  <c r="R1089" i="12"/>
  <c r="J161" i="24"/>
  <c r="C160" i="49"/>
  <c r="C162" i="27"/>
  <c r="D162" i="27" s="1"/>
  <c r="R1290" i="12"/>
  <c r="G362" i="45"/>
  <c r="C361" i="49"/>
  <c r="C363" i="27"/>
  <c r="D363" i="27" s="1"/>
  <c r="J362" i="24"/>
  <c r="R1330" i="12"/>
  <c r="C401" i="49"/>
  <c r="D401" i="49" s="1"/>
  <c r="J402" i="24"/>
  <c r="G402" i="45"/>
  <c r="Q761" i="24"/>
  <c r="R1688" i="12"/>
  <c r="S1687" i="12" s="1"/>
  <c r="J760" i="24"/>
  <c r="C759" i="49"/>
  <c r="G760" i="45"/>
  <c r="C84" i="27"/>
  <c r="D84" i="27" s="1"/>
  <c r="G83" i="45"/>
  <c r="J347" i="24"/>
  <c r="C348" i="27"/>
  <c r="D348" i="27" s="1"/>
  <c r="G347" i="45"/>
  <c r="R1275" i="12"/>
  <c r="T1275" i="12" s="1"/>
  <c r="C346" i="49"/>
  <c r="D346" i="49" s="1"/>
  <c r="R1082" i="12"/>
  <c r="J154" i="24"/>
  <c r="G154" i="45"/>
  <c r="C155" i="27"/>
  <c r="C153" i="49"/>
  <c r="G412" i="45"/>
  <c r="J412" i="24"/>
  <c r="C413" i="27"/>
  <c r="D413" i="27" s="1"/>
  <c r="C411" i="49"/>
  <c r="Q753" i="24"/>
  <c r="J752" i="24"/>
  <c r="C751" i="49"/>
  <c r="C753" i="27"/>
  <c r="R1680" i="12"/>
  <c r="Q659" i="24"/>
  <c r="J658" i="24"/>
  <c r="R1586" i="12"/>
  <c r="C657" i="49"/>
  <c r="C659" i="27"/>
  <c r="R1499" i="12"/>
  <c r="S1498" i="12" s="1"/>
  <c r="G571" i="45"/>
  <c r="C570" i="49"/>
  <c r="D570" i="49" s="1"/>
  <c r="J200" i="24"/>
  <c r="C201" i="27"/>
  <c r="D201" i="27" s="1"/>
  <c r="C199" i="49"/>
  <c r="D199" i="49" s="1"/>
  <c r="G200" i="45"/>
  <c r="G187" i="45"/>
  <c r="J187" i="24"/>
  <c r="C186" i="49"/>
  <c r="C209" i="27"/>
  <c r="D209" i="27" s="1"/>
  <c r="J208" i="24"/>
  <c r="G208" i="45"/>
  <c r="C207" i="49"/>
  <c r="J116" i="24"/>
  <c r="G116" i="45"/>
  <c r="C117" i="27"/>
  <c r="D117" i="27" s="1"/>
  <c r="C115" i="49"/>
  <c r="R1304" i="12"/>
  <c r="C377" i="27"/>
  <c r="D377" i="27" s="1"/>
  <c r="G376" i="45"/>
  <c r="C375" i="49"/>
  <c r="J376" i="24"/>
  <c r="J212" i="24"/>
  <c r="C213" i="27"/>
  <c r="D213" i="27" s="1"/>
  <c r="G212" i="45"/>
  <c r="R1140" i="12"/>
  <c r="I53" i="27"/>
  <c r="C490" i="49"/>
  <c r="D490" i="49" s="1"/>
  <c r="J491" i="24"/>
  <c r="C492" i="27"/>
  <c r="D492" i="27" s="1"/>
  <c r="G491" i="45"/>
  <c r="R1419" i="12"/>
  <c r="T1419" i="12" s="1"/>
  <c r="R1607" i="12"/>
  <c r="Q680" i="24"/>
  <c r="J679" i="24"/>
  <c r="C680" i="27"/>
  <c r="G679" i="45"/>
  <c r="G287" i="45"/>
  <c r="J287" i="24"/>
  <c r="C288" i="27"/>
  <c r="D288" i="27" s="1"/>
  <c r="R1215" i="12"/>
  <c r="T1215" i="12" s="1"/>
  <c r="C286" i="49"/>
  <c r="D436" i="49"/>
  <c r="Q660" i="24"/>
  <c r="J659" i="24"/>
  <c r="G659" i="45"/>
  <c r="C658" i="49"/>
  <c r="R1587" i="12"/>
  <c r="T1587" i="12" s="1"/>
  <c r="C660" i="27"/>
  <c r="R1629" i="12"/>
  <c r="Q702" i="24"/>
  <c r="G701" i="45"/>
  <c r="J701" i="24"/>
  <c r="C702" i="27"/>
  <c r="D702" i="27" s="1"/>
  <c r="C700" i="49"/>
  <c r="C482" i="27"/>
  <c r="D482" i="27" s="1"/>
  <c r="J481" i="24"/>
  <c r="G481" i="45"/>
  <c r="R1651" i="12"/>
  <c r="J723" i="24"/>
  <c r="C722" i="49"/>
  <c r="Q724" i="24"/>
  <c r="C696" i="27"/>
  <c r="D696" i="27" s="1"/>
  <c r="C694" i="49"/>
  <c r="J695" i="24"/>
  <c r="Q696" i="24"/>
  <c r="C91" i="27"/>
  <c r="D91" i="27" s="1"/>
  <c r="G90" i="45"/>
  <c r="C583" i="49"/>
  <c r="C585" i="27"/>
  <c r="D585" i="27" s="1"/>
  <c r="G584" i="45"/>
  <c r="J584" i="24"/>
  <c r="R1512" i="12"/>
  <c r="G283" i="45"/>
  <c r="R1211" i="12"/>
  <c r="T1211" i="12" s="1"/>
  <c r="C284" i="27"/>
  <c r="D284" i="27" s="1"/>
  <c r="J6" i="24"/>
  <c r="G6" i="45"/>
  <c r="C5" i="49"/>
  <c r="C17" i="27"/>
  <c r="D17" i="27" s="1"/>
  <c r="J16" i="24"/>
  <c r="G16" i="45"/>
  <c r="C15" i="49"/>
  <c r="C802" i="27"/>
  <c r="D802" i="27" s="1"/>
  <c r="C800" i="49"/>
  <c r="G801" i="45"/>
  <c r="J801" i="24"/>
  <c r="Q802" i="24"/>
  <c r="R1729" i="12"/>
  <c r="T1729" i="12" s="1"/>
  <c r="G684" i="45"/>
  <c r="Q685" i="24"/>
  <c r="C685" i="27"/>
  <c r="D685" i="27" s="1"/>
  <c r="R1612" i="12"/>
  <c r="T1612" i="12" s="1"/>
  <c r="J684" i="24"/>
  <c r="C683" i="49"/>
  <c r="J495" i="24"/>
  <c r="G495" i="45"/>
  <c r="C496" i="27"/>
  <c r="D496" i="27" s="1"/>
  <c r="R1423" i="12"/>
  <c r="T1423" i="12" s="1"/>
  <c r="C494" i="49"/>
  <c r="D494" i="49" s="1"/>
  <c r="G89" i="45"/>
  <c r="C88" i="49"/>
  <c r="J89" i="24"/>
  <c r="G285" i="45"/>
  <c r="C286" i="27"/>
  <c r="D286" i="27" s="1"/>
  <c r="J285" i="24"/>
  <c r="C284" i="49"/>
  <c r="R1608" i="12"/>
  <c r="C681" i="27"/>
  <c r="D681" i="27" s="1"/>
  <c r="J680" i="24"/>
  <c r="C107" i="49"/>
  <c r="J108" i="24"/>
  <c r="G108" i="45"/>
  <c r="J107" i="24"/>
  <c r="G107" i="45"/>
  <c r="C108" i="27"/>
  <c r="D108" i="27" s="1"/>
  <c r="G14" i="45"/>
  <c r="C13" i="49"/>
  <c r="J14" i="24"/>
  <c r="C15" i="27"/>
  <c r="D15" i="27" s="1"/>
  <c r="C119" i="49"/>
  <c r="G120" i="45"/>
  <c r="J120" i="24"/>
  <c r="C121" i="27"/>
  <c r="D121" i="27" s="1"/>
  <c r="R1246" i="12"/>
  <c r="J318" i="24"/>
  <c r="G318" i="45"/>
  <c r="C319" i="27"/>
  <c r="D319" i="27" s="1"/>
  <c r="R1144" i="12"/>
  <c r="C217" i="27"/>
  <c r="D217" i="27" s="1"/>
  <c r="J216" i="24"/>
  <c r="G216" i="45"/>
  <c r="C215" i="49"/>
  <c r="J35" i="24"/>
  <c r="C36" i="27"/>
  <c r="D36" i="27" s="1"/>
  <c r="G35" i="45"/>
  <c r="C34" i="49"/>
  <c r="D34" i="49" s="1"/>
  <c r="T1349" i="12"/>
  <c r="S1348" i="12"/>
  <c r="G119" i="45"/>
  <c r="C120" i="27"/>
  <c r="D120" i="27" s="1"/>
  <c r="J119" i="24"/>
  <c r="C118" i="49"/>
  <c r="J492" i="24"/>
  <c r="C491" i="49"/>
  <c r="D491" i="49" s="1"/>
  <c r="C493" i="27"/>
  <c r="D493" i="27" s="1"/>
  <c r="R1420" i="12"/>
  <c r="S1419" i="12" s="1"/>
  <c r="G492" i="45"/>
  <c r="G10" i="45"/>
  <c r="J10" i="24"/>
  <c r="C11" i="27"/>
  <c r="D11" i="27" s="1"/>
  <c r="C9" i="49"/>
  <c r="D9" i="49" s="1"/>
  <c r="J294" i="24"/>
  <c r="C295" i="27"/>
  <c r="D295" i="27" s="1"/>
  <c r="R1222" i="12"/>
  <c r="T1222" i="12" s="1"/>
  <c r="C293" i="49"/>
  <c r="E267" i="27"/>
  <c r="R1685" i="12"/>
  <c r="T1685" i="12" s="1"/>
  <c r="C696" i="49"/>
  <c r="D696" i="49" s="1"/>
  <c r="D467" i="49"/>
  <c r="D224" i="49"/>
  <c r="J311" i="24"/>
  <c r="R1136" i="12"/>
  <c r="T1136" i="12" s="1"/>
  <c r="C557" i="49"/>
  <c r="G695" i="45"/>
  <c r="Q693" i="24"/>
  <c r="J5" i="24"/>
  <c r="Q720" i="24"/>
  <c r="R1213" i="12"/>
  <c r="I382" i="27"/>
  <c r="E382" i="27"/>
  <c r="C451" i="49"/>
  <c r="D451" i="49" s="1"/>
  <c r="R1625" i="12"/>
  <c r="T1625" i="12" s="1"/>
  <c r="C775" i="49"/>
  <c r="D775" i="49" s="1"/>
  <c r="G700" i="45"/>
  <c r="D474" i="49"/>
  <c r="J692" i="24"/>
  <c r="T1180" i="12"/>
  <c r="S1179" i="12"/>
  <c r="C553" i="27"/>
  <c r="D553" i="27" s="1"/>
  <c r="T1315" i="12"/>
  <c r="S1314" i="12"/>
  <c r="J284" i="24"/>
  <c r="C408" i="49"/>
  <c r="R1337" i="12"/>
  <c r="T1337" i="12" s="1"/>
  <c r="C410" i="27"/>
  <c r="D410" i="27" s="1"/>
  <c r="G409" i="45"/>
  <c r="R1287" i="12"/>
  <c r="G359" i="45"/>
  <c r="C360" i="27"/>
  <c r="D360" i="27" s="1"/>
  <c r="J359" i="24"/>
  <c r="C358" i="49"/>
  <c r="G85" i="45"/>
  <c r="C84" i="49"/>
  <c r="D84" i="49" s="1"/>
  <c r="R1258" i="12"/>
  <c r="J330" i="24"/>
  <c r="G330" i="45"/>
  <c r="C329" i="49"/>
  <c r="C273" i="49"/>
  <c r="D273" i="49" s="1"/>
  <c r="G274" i="45"/>
  <c r="R1585" i="12"/>
  <c r="T1585" i="12" s="1"/>
  <c r="C658" i="27"/>
  <c r="D658" i="27" s="1"/>
  <c r="Q658" i="24"/>
  <c r="C656" i="49"/>
  <c r="D656" i="49" s="1"/>
  <c r="G657" i="45"/>
  <c r="J657" i="24"/>
  <c r="C191" i="27"/>
  <c r="D191" i="27" s="1"/>
  <c r="G190" i="45"/>
  <c r="C189" i="49"/>
  <c r="J671" i="24"/>
  <c r="C672" i="27"/>
  <c r="C670" i="49"/>
  <c r="G671" i="45"/>
  <c r="Q672" i="24"/>
  <c r="G103" i="45"/>
  <c r="C104" i="27"/>
  <c r="C102" i="49"/>
  <c r="R1609" i="12"/>
  <c r="Q682" i="24"/>
  <c r="C680" i="49"/>
  <c r="C682" i="27"/>
  <c r="T1343" i="12"/>
  <c r="S1342" i="12"/>
  <c r="C205" i="27"/>
  <c r="D205" i="27" s="1"/>
  <c r="R1132" i="12"/>
  <c r="S1131" i="12" s="1"/>
  <c r="G204" i="45"/>
  <c r="C203" i="49"/>
  <c r="D203" i="49" s="1"/>
  <c r="R1413" i="12"/>
  <c r="J485" i="24"/>
  <c r="C484" i="49"/>
  <c r="G485" i="45"/>
  <c r="C486" i="27"/>
  <c r="D486" i="27" s="1"/>
  <c r="J480" i="24"/>
  <c r="C479" i="49"/>
  <c r="G480" i="45"/>
  <c r="G383" i="45"/>
  <c r="J383" i="24"/>
  <c r="C384" i="27"/>
  <c r="D384" i="27" s="1"/>
  <c r="R1311" i="12"/>
  <c r="S1310" i="12" s="1"/>
  <c r="C382" i="49"/>
  <c r="G73" i="45"/>
  <c r="C72" i="49"/>
  <c r="D72" i="49" s="1"/>
  <c r="R1301" i="12"/>
  <c r="G373" i="45"/>
  <c r="J373" i="24"/>
  <c r="R1225" i="12"/>
  <c r="C298" i="27"/>
  <c r="C296" i="49"/>
  <c r="G297" i="45"/>
  <c r="J297" i="24"/>
  <c r="C665" i="27"/>
  <c r="D665" i="27" s="1"/>
  <c r="R1592" i="12"/>
  <c r="Q665" i="24"/>
  <c r="C663" i="49"/>
  <c r="J664" i="24"/>
  <c r="G664" i="45"/>
  <c r="D384" i="49"/>
  <c r="G575" i="45"/>
  <c r="J283" i="24"/>
  <c r="J681" i="24"/>
  <c r="T1618" i="12"/>
  <c r="S1617" i="12"/>
  <c r="G723" i="45"/>
  <c r="D567" i="49"/>
  <c r="C572" i="27"/>
  <c r="D572" i="27" s="1"/>
  <c r="J571" i="24"/>
  <c r="C501" i="27"/>
  <c r="D501" i="27" s="1"/>
  <c r="T1690" i="12"/>
  <c r="S1689" i="12"/>
  <c r="C89" i="49"/>
  <c r="I581" i="27"/>
  <c r="J513" i="24"/>
  <c r="C551" i="49"/>
  <c r="G680" i="45"/>
  <c r="C283" i="49"/>
  <c r="T1632" i="12"/>
  <c r="S1631" i="12"/>
  <c r="G275" i="45"/>
  <c r="T1297" i="12"/>
  <c r="S1296" i="12"/>
  <c r="R1620" i="12"/>
  <c r="T1620" i="12" s="1"/>
  <c r="I328" i="27"/>
  <c r="T1209" i="12"/>
  <c r="J514" i="24"/>
  <c r="R1478" i="12"/>
  <c r="C549" i="49"/>
  <c r="D549" i="49" s="1"/>
  <c r="J550" i="24"/>
  <c r="C551" i="27"/>
  <c r="D551" i="27" s="1"/>
  <c r="G550" i="45"/>
  <c r="G519" i="45"/>
  <c r="J519" i="24"/>
  <c r="C520" i="27"/>
  <c r="D520" i="27" s="1"/>
  <c r="R1447" i="12"/>
  <c r="C518" i="49"/>
  <c r="R1359" i="12"/>
  <c r="J431" i="24"/>
  <c r="C430" i="49"/>
  <c r="D430" i="49" s="1"/>
  <c r="C432" i="27"/>
  <c r="D432" i="27" s="1"/>
  <c r="G431" i="45"/>
  <c r="J747" i="24"/>
  <c r="C748" i="27"/>
  <c r="D748" i="27" s="1"/>
  <c r="Q748" i="24"/>
  <c r="C746" i="49"/>
  <c r="D746" i="49" s="1"/>
  <c r="R1675" i="12"/>
  <c r="T1185" i="12"/>
  <c r="S1184" i="12"/>
  <c r="C590" i="49"/>
  <c r="G591" i="45"/>
  <c r="J591" i="24"/>
  <c r="R1519" i="12"/>
  <c r="C592" i="27"/>
  <c r="D592" i="27" s="1"/>
  <c r="G140" i="45"/>
  <c r="C139" i="49"/>
  <c r="D139" i="49" s="1"/>
  <c r="R1068" i="12"/>
  <c r="T1068" i="12" s="1"/>
  <c r="J140" i="24"/>
  <c r="G509" i="45"/>
  <c r="R1437" i="12"/>
  <c r="S1436" i="12" s="1"/>
  <c r="C510" i="27"/>
  <c r="D510" i="27" s="1"/>
  <c r="C508" i="49"/>
  <c r="D508" i="49" s="1"/>
  <c r="S1715" i="12"/>
  <c r="J811" i="24"/>
  <c r="Q812" i="24"/>
  <c r="C812" i="27"/>
  <c r="D812" i="27" s="1"/>
  <c r="R1739" i="12"/>
  <c r="T1739" i="12" s="1"/>
  <c r="C810" i="49"/>
  <c r="D810" i="49" s="1"/>
  <c r="C42" i="27"/>
  <c r="D42" i="27" s="1"/>
  <c r="C40" i="49"/>
  <c r="D40" i="49" s="1"/>
  <c r="C292" i="27"/>
  <c r="D292" i="27" s="1"/>
  <c r="J291" i="24"/>
  <c r="R1219" i="12"/>
  <c r="C290" i="49"/>
  <c r="D290" i="49" s="1"/>
  <c r="G291" i="45"/>
  <c r="C484" i="27"/>
  <c r="D484" i="27" s="1"/>
  <c r="C482" i="49"/>
  <c r="D482" i="49" s="1"/>
  <c r="J483" i="24"/>
  <c r="G483" i="45"/>
  <c r="C587" i="49"/>
  <c r="C589" i="27"/>
  <c r="D589" i="27" s="1"/>
  <c r="G588" i="45"/>
  <c r="R1516" i="12"/>
  <c r="C697" i="49"/>
  <c r="C699" i="27"/>
  <c r="D699" i="27" s="1"/>
  <c r="R1626" i="12"/>
  <c r="T1626" i="12" s="1"/>
  <c r="G698" i="45"/>
  <c r="Q699" i="24"/>
  <c r="J191" i="24"/>
  <c r="C192" i="27"/>
  <c r="D192" i="27" s="1"/>
  <c r="G191" i="45"/>
  <c r="R1119" i="12"/>
  <c r="T1119" i="12" s="1"/>
  <c r="I458" i="27"/>
  <c r="G150" i="45"/>
  <c r="C151" i="27"/>
  <c r="D151" i="27" s="1"/>
  <c r="C149" i="49"/>
  <c r="D149" i="49" s="1"/>
  <c r="J150" i="24"/>
  <c r="D211" i="49"/>
  <c r="R1118" i="12"/>
  <c r="S1117" i="12" s="1"/>
  <c r="J403" i="24"/>
  <c r="G294" i="45"/>
  <c r="C282" i="49"/>
  <c r="D11" i="49"/>
  <c r="G41" i="45"/>
  <c r="I255" i="27"/>
  <c r="C312" i="27"/>
  <c r="C693" i="27"/>
  <c r="C8" i="49"/>
  <c r="R1115" i="12"/>
  <c r="C331" i="27"/>
  <c r="R1459" i="12"/>
  <c r="T1459" i="12" s="1"/>
  <c r="J146" i="24"/>
  <c r="I783" i="27"/>
  <c r="C106" i="49"/>
  <c r="J189" i="24"/>
  <c r="G769" i="45"/>
  <c r="C514" i="27"/>
  <c r="D514" i="27" s="1"/>
  <c r="G513" i="45"/>
  <c r="C768" i="49"/>
  <c r="C4" i="49"/>
  <c r="D4" i="49" s="1"/>
  <c r="T1477" i="12"/>
  <c r="S1476" i="12"/>
  <c r="R1425" i="12"/>
  <c r="R1442" i="12"/>
  <c r="T1411" i="12"/>
  <c r="S1410" i="12"/>
  <c r="C496" i="49"/>
  <c r="D496" i="49" s="1"/>
  <c r="R1666" i="12"/>
  <c r="J738" i="24"/>
  <c r="G738" i="45"/>
  <c r="C737" i="49"/>
  <c r="Q739" i="24"/>
  <c r="C739" i="27"/>
  <c r="D739" i="27" s="1"/>
  <c r="J557" i="24"/>
  <c r="C556" i="49"/>
  <c r="D556" i="49" s="1"/>
  <c r="C558" i="27"/>
  <c r="D558" i="27" s="1"/>
  <c r="R1205" i="12"/>
  <c r="G277" i="45"/>
  <c r="J277" i="24"/>
  <c r="C276" i="49"/>
  <c r="C278" i="27"/>
  <c r="D278" i="27" s="1"/>
  <c r="C528" i="49"/>
  <c r="C530" i="27"/>
  <c r="R1457" i="12"/>
  <c r="T1457" i="12" s="1"/>
  <c r="J529" i="24"/>
  <c r="G777" i="45"/>
  <c r="R1705" i="12"/>
  <c r="T1705" i="12" s="1"/>
  <c r="G50" i="45"/>
  <c r="C49" i="49"/>
  <c r="J50" i="24"/>
  <c r="C51" i="27"/>
  <c r="D51" i="27" s="1"/>
  <c r="R1634" i="12"/>
  <c r="C705" i="49"/>
  <c r="C707" i="27"/>
  <c r="D707" i="27" s="1"/>
  <c r="J706" i="24"/>
  <c r="G706" i="45"/>
  <c r="G172" i="45"/>
  <c r="R1100" i="12"/>
  <c r="C173" i="27"/>
  <c r="D173" i="27" s="1"/>
  <c r="C171" i="49"/>
  <c r="G564" i="45"/>
  <c r="C563" i="49"/>
  <c r="J476" i="24"/>
  <c r="R1404" i="12"/>
  <c r="T1404" i="12" s="1"/>
  <c r="G476" i="45"/>
  <c r="C477" i="27"/>
  <c r="D477" i="27" s="1"/>
  <c r="C475" i="49"/>
  <c r="C108" i="49"/>
  <c r="C110" i="27"/>
  <c r="D110" i="27" s="1"/>
  <c r="G109" i="45"/>
  <c r="G147" i="45"/>
  <c r="C148" i="27"/>
  <c r="D148" i="27" s="1"/>
  <c r="R1075" i="12"/>
  <c r="T1075" i="12" s="1"/>
  <c r="C146" i="49"/>
  <c r="D146" i="49" s="1"/>
  <c r="J147" i="24"/>
  <c r="C380" i="27"/>
  <c r="D380" i="27" s="1"/>
  <c r="J379" i="24"/>
  <c r="G379" i="45"/>
  <c r="G573" i="45"/>
  <c r="C572" i="49"/>
  <c r="D572" i="49" s="1"/>
  <c r="C574" i="27"/>
  <c r="D574" i="27" s="1"/>
  <c r="J573" i="24"/>
  <c r="R1501" i="12"/>
  <c r="S1500" i="12" s="1"/>
  <c r="J800" i="24"/>
  <c r="G800" i="45"/>
  <c r="C799" i="49"/>
  <c r="D799" i="49" s="1"/>
  <c r="Q801" i="24"/>
  <c r="C801" i="27"/>
  <c r="C188" i="27"/>
  <c r="D188" i="27" s="1"/>
  <c r="C776" i="49"/>
  <c r="T1088" i="12"/>
  <c r="S1087" i="12"/>
  <c r="C7" i="27"/>
  <c r="D7" i="27" s="1"/>
  <c r="G403" i="45"/>
  <c r="J83" i="24"/>
  <c r="I167" i="27"/>
  <c r="R1307" i="12"/>
  <c r="T1307" i="12" s="1"/>
  <c r="R1728" i="12"/>
  <c r="R1340" i="12"/>
  <c r="T1340" i="12" s="1"/>
  <c r="C141" i="27"/>
  <c r="D141" i="27" s="1"/>
  <c r="C190" i="49"/>
  <c r="G590" i="45"/>
  <c r="C145" i="49"/>
  <c r="D145" i="49" s="1"/>
  <c r="C6" i="27"/>
  <c r="D6" i="27" s="1"/>
  <c r="T1461" i="12"/>
  <c r="S1460" i="12"/>
  <c r="C90" i="27"/>
  <c r="D90" i="27" s="1"/>
  <c r="D386" i="49"/>
  <c r="C109" i="27"/>
  <c r="T1683" i="12"/>
  <c r="S1682" i="12"/>
  <c r="C372" i="49"/>
  <c r="I199" i="27"/>
  <c r="E199" i="27"/>
  <c r="T1280" i="12"/>
  <c r="S1279" i="12"/>
  <c r="D618" i="49"/>
  <c r="D754" i="49"/>
  <c r="C531" i="49"/>
  <c r="C533" i="27"/>
  <c r="D533" i="27" s="1"/>
  <c r="J771" i="24"/>
  <c r="C772" i="27"/>
  <c r="Q772" i="24"/>
  <c r="J418" i="24"/>
  <c r="R1346" i="12"/>
  <c r="J186" i="24"/>
  <c r="C187" i="27"/>
  <c r="D187" i="27" s="1"/>
  <c r="R1114" i="12"/>
  <c r="T1114" i="12" s="1"/>
  <c r="G461" i="45"/>
  <c r="R1389" i="12"/>
  <c r="C462" i="27"/>
  <c r="D462" i="27" s="1"/>
  <c r="J461" i="24"/>
  <c r="C460" i="49"/>
  <c r="C135" i="49"/>
  <c r="J136" i="24"/>
  <c r="C137" i="27"/>
  <c r="D137" i="27" s="1"/>
  <c r="G352" i="45"/>
  <c r="J352" i="24"/>
  <c r="C351" i="49"/>
  <c r="D351" i="49" s="1"/>
  <c r="C340" i="49"/>
  <c r="R1269" i="12"/>
  <c r="G341" i="45"/>
  <c r="G121" i="45"/>
  <c r="C122" i="27"/>
  <c r="D122" i="27" s="1"/>
  <c r="J419" i="24"/>
  <c r="R1347" i="12"/>
  <c r="S1346" i="12" s="1"/>
  <c r="G782" i="45"/>
  <c r="J782" i="24"/>
  <c r="R1710" i="12"/>
  <c r="S1709" i="12" s="1"/>
  <c r="C781" i="49"/>
  <c r="D781" i="49" s="1"/>
  <c r="C732" i="49"/>
  <c r="G733" i="45"/>
  <c r="C734" i="27"/>
  <c r="D734" i="27" s="1"/>
  <c r="J687" i="24"/>
  <c r="R1615" i="12"/>
  <c r="T1615" i="12" s="1"/>
  <c r="G687" i="45"/>
  <c r="Q688" i="24"/>
  <c r="C688" i="27"/>
  <c r="D688" i="27" s="1"/>
  <c r="C193" i="27"/>
  <c r="D193" i="27" s="1"/>
  <c r="G192" i="45"/>
  <c r="J192" i="24"/>
  <c r="R1120" i="12"/>
  <c r="G15" i="45"/>
  <c r="J15" i="24"/>
  <c r="C678" i="27"/>
  <c r="Q678" i="24"/>
  <c r="G677" i="45"/>
  <c r="J677" i="24"/>
  <c r="G494" i="45"/>
  <c r="R1422" i="12"/>
  <c r="C493" i="49"/>
  <c r="J494" i="24"/>
  <c r="J211" i="24"/>
  <c r="R1139" i="12"/>
  <c r="G211" i="45"/>
  <c r="C210" i="49"/>
  <c r="D210" i="49" s="1"/>
  <c r="C212" i="27"/>
  <c r="D212" i="27" s="1"/>
  <c r="C376" i="27"/>
  <c r="D376" i="27" s="1"/>
  <c r="R1303" i="12"/>
  <c r="T1303" i="12" s="1"/>
  <c r="C374" i="49"/>
  <c r="J375" i="24"/>
  <c r="C689" i="27"/>
  <c r="D689" i="27" s="1"/>
  <c r="R1616" i="12"/>
  <c r="G688" i="45"/>
  <c r="Q689" i="24"/>
  <c r="C687" i="49"/>
  <c r="J688" i="24"/>
  <c r="C146" i="27"/>
  <c r="D146" i="27" s="1"/>
  <c r="R1073" i="12"/>
  <c r="T1073" i="12" s="1"/>
  <c r="C144" i="49"/>
  <c r="R1416" i="12"/>
  <c r="C487" i="49"/>
  <c r="G214" i="45"/>
  <c r="J214" i="24"/>
  <c r="R1142" i="12"/>
  <c r="T1142" i="12" s="1"/>
  <c r="R1650" i="12"/>
  <c r="C721" i="49"/>
  <c r="C723" i="27"/>
  <c r="D723" i="27" s="1"/>
  <c r="Q723" i="24"/>
  <c r="J722" i="24"/>
  <c r="G722" i="45"/>
  <c r="C721" i="27"/>
  <c r="D721" i="27" s="1"/>
  <c r="J720" i="24"/>
  <c r="C719" i="49"/>
  <c r="G175" i="45"/>
  <c r="R1103" i="12"/>
  <c r="C174" i="49"/>
  <c r="C172" i="27"/>
  <c r="D172" i="27" s="1"/>
  <c r="G171" i="45"/>
  <c r="R1099" i="12"/>
  <c r="T1099" i="12" s="1"/>
  <c r="J171" i="24"/>
  <c r="C500" i="27"/>
  <c r="D500" i="27" s="1"/>
  <c r="C498" i="49"/>
  <c r="Q686" i="24"/>
  <c r="C686" i="27"/>
  <c r="D686" i="27" s="1"/>
  <c r="R1613" i="12"/>
  <c r="G685" i="45"/>
  <c r="R1296" i="12"/>
  <c r="J368" i="24"/>
  <c r="C367" i="49"/>
  <c r="G368" i="45"/>
  <c r="C369" i="27"/>
  <c r="D369" i="27" s="1"/>
  <c r="C472" i="49"/>
  <c r="J473" i="24"/>
  <c r="C474" i="27"/>
  <c r="D474" i="27" s="1"/>
  <c r="G473" i="45"/>
  <c r="R1401" i="12"/>
  <c r="C683" i="27"/>
  <c r="D683" i="27" s="1"/>
  <c r="R1610" i="12"/>
  <c r="T1610" i="12" s="1"/>
  <c r="G682" i="45"/>
  <c r="C681" i="49"/>
  <c r="D681" i="49" s="1"/>
  <c r="J682" i="24"/>
  <c r="C269" i="49"/>
  <c r="D269" i="49" s="1"/>
  <c r="G270" i="45"/>
  <c r="J270" i="24"/>
  <c r="R1198" i="12"/>
  <c r="R1247" i="12"/>
  <c r="C318" i="49"/>
  <c r="G580" i="45"/>
  <c r="R1508" i="12"/>
  <c r="C106" i="27"/>
  <c r="D106" i="27" s="1"/>
  <c r="C104" i="49"/>
  <c r="J105" i="24"/>
  <c r="G105" i="45"/>
  <c r="C93" i="49"/>
  <c r="C95" i="27"/>
  <c r="D95" i="27" s="1"/>
  <c r="J94" i="24"/>
  <c r="R1407" i="12"/>
  <c r="J479" i="24"/>
  <c r="G479" i="45"/>
  <c r="J577" i="24"/>
  <c r="C578" i="27"/>
  <c r="D578" i="27" s="1"/>
  <c r="C576" i="49"/>
  <c r="G577" i="45"/>
  <c r="R1515" i="12"/>
  <c r="S1514" i="12" s="1"/>
  <c r="C586" i="49"/>
  <c r="D586" i="49" s="1"/>
  <c r="J587" i="24"/>
  <c r="G295" i="45"/>
  <c r="C296" i="27"/>
  <c r="D296" i="27" s="1"/>
  <c r="R1223" i="12"/>
  <c r="T1223" i="12" s="1"/>
  <c r="D701" i="49"/>
  <c r="T1332" i="12"/>
  <c r="S1331" i="12"/>
  <c r="D638" i="49"/>
  <c r="T1472" i="12"/>
  <c r="S1471" i="12"/>
  <c r="T1194" i="12"/>
  <c r="S1193" i="12"/>
  <c r="T1126" i="12"/>
  <c r="S1125" i="12"/>
  <c r="D735" i="49"/>
  <c r="T1228" i="12"/>
  <c r="S1227" i="12"/>
  <c r="S1654" i="12"/>
  <c r="T1727" i="12"/>
  <c r="S1726" i="12"/>
  <c r="T1255" i="12"/>
  <c r="S1254" i="12"/>
  <c r="J345" i="24"/>
  <c r="R1722" i="12"/>
  <c r="G794" i="45"/>
  <c r="C747" i="27"/>
  <c r="D747" i="27" s="1"/>
  <c r="R1674" i="12"/>
  <c r="Q747" i="24"/>
  <c r="G746" i="45"/>
  <c r="C745" i="49"/>
  <c r="J746" i="24"/>
  <c r="G439" i="45"/>
  <c r="C440" i="27"/>
  <c r="D440" i="27" s="1"/>
  <c r="J439" i="24"/>
  <c r="R1367" i="12"/>
  <c r="C438" i="49"/>
  <c r="G524" i="45"/>
  <c r="J524" i="24"/>
  <c r="C28" i="49"/>
  <c r="C30" i="27"/>
  <c r="D30" i="27" s="1"/>
  <c r="C357" i="27"/>
  <c r="D357" i="27" s="1"/>
  <c r="J356" i="24"/>
  <c r="C117" i="49"/>
  <c r="J118" i="24"/>
  <c r="C119" i="27"/>
  <c r="D119" i="27" s="1"/>
  <c r="G118" i="45"/>
  <c r="G289" i="45"/>
  <c r="C288" i="49"/>
  <c r="J289" i="24"/>
  <c r="C290" i="27"/>
  <c r="D290" i="27" s="1"/>
  <c r="R1217" i="12"/>
  <c r="J312" i="24"/>
  <c r="C311" i="49"/>
  <c r="G803" i="45"/>
  <c r="C802" i="49"/>
  <c r="C804" i="27"/>
  <c r="D804" i="27" s="1"/>
  <c r="R1731" i="12"/>
  <c r="J803" i="24"/>
  <c r="Q804" i="24"/>
  <c r="R1589" i="12"/>
  <c r="Q662" i="24"/>
  <c r="J503" i="24"/>
  <c r="C504" i="27"/>
  <c r="D504" i="27" s="1"/>
  <c r="R1249" i="12"/>
  <c r="G321" i="45"/>
  <c r="G141" i="45"/>
  <c r="C142" i="27"/>
  <c r="D142" i="27" s="1"/>
  <c r="C682" i="49"/>
  <c r="J683" i="24"/>
  <c r="G482" i="45"/>
  <c r="J482" i="24"/>
  <c r="J567" i="24"/>
  <c r="C568" i="27"/>
  <c r="D568" i="27" s="1"/>
  <c r="Q810" i="24"/>
  <c r="R1737" i="12"/>
  <c r="J301" i="24"/>
  <c r="C302" i="27"/>
  <c r="D302" i="27" s="1"/>
  <c r="R1229" i="12"/>
  <c r="G301" i="45"/>
  <c r="C300" i="49"/>
  <c r="C29" i="27"/>
  <c r="D29" i="27" s="1"/>
  <c r="J28" i="24"/>
  <c r="G133" i="45"/>
  <c r="C134" i="27"/>
  <c r="D134" i="27" s="1"/>
  <c r="J133" i="24"/>
  <c r="C132" i="49"/>
  <c r="C163" i="49"/>
  <c r="G164" i="45"/>
  <c r="R1092" i="12"/>
  <c r="C165" i="27"/>
  <c r="D165" i="27" s="1"/>
  <c r="J164" i="24"/>
  <c r="G360" i="45"/>
  <c r="C359" i="49"/>
  <c r="C361" i="27"/>
  <c r="D361" i="27" s="1"/>
  <c r="C542" i="49"/>
  <c r="C544" i="27"/>
  <c r="D544" i="27" s="1"/>
  <c r="C529" i="49"/>
  <c r="C531" i="27"/>
  <c r="D531" i="27" s="1"/>
  <c r="Q791" i="24"/>
  <c r="C791" i="27"/>
  <c r="D791" i="27" s="1"/>
  <c r="C475" i="27"/>
  <c r="D475" i="27" s="1"/>
  <c r="G474" i="45"/>
  <c r="J474" i="24"/>
  <c r="R1402" i="12"/>
  <c r="C473" i="49"/>
  <c r="R1583" i="12"/>
  <c r="Q656" i="24"/>
  <c r="J655" i="24"/>
  <c r="C497" i="49"/>
  <c r="C499" i="27"/>
  <c r="D499" i="27" s="1"/>
  <c r="C277" i="27"/>
  <c r="D277" i="27" s="1"/>
  <c r="J276" i="24"/>
  <c r="C275" i="49"/>
  <c r="J96" i="24"/>
  <c r="C97" i="27"/>
  <c r="D97" i="27" s="1"/>
  <c r="C99" i="27"/>
  <c r="D99" i="27" s="1"/>
  <c r="J98" i="24"/>
  <c r="R1302" i="12"/>
  <c r="J374" i="24"/>
  <c r="C291" i="27"/>
  <c r="D291" i="27" s="1"/>
  <c r="C289" i="49"/>
  <c r="J290" i="24"/>
  <c r="G290" i="45"/>
  <c r="R1242" i="12"/>
  <c r="G314" i="45"/>
  <c r="C313" i="49"/>
  <c r="J314" i="24"/>
  <c r="C315" i="27"/>
  <c r="D315" i="27" s="1"/>
  <c r="G533" i="45"/>
  <c r="C534" i="27"/>
  <c r="D534" i="27" s="1"/>
  <c r="G86" i="45"/>
  <c r="C87" i="27"/>
  <c r="D87" i="27" s="1"/>
  <c r="C85" i="49"/>
  <c r="J86" i="24"/>
  <c r="G336" i="45"/>
  <c r="C337" i="27"/>
  <c r="D337" i="27" s="1"/>
  <c r="C335" i="49"/>
  <c r="R1664" i="12"/>
  <c r="J736" i="24"/>
  <c r="G736" i="45"/>
  <c r="Q737" i="24"/>
  <c r="R1671" i="12"/>
  <c r="C744" i="27"/>
  <c r="D744" i="27" s="1"/>
  <c r="G113" i="45"/>
  <c r="C114" i="27"/>
  <c r="D114" i="27" s="1"/>
  <c r="G7" i="45"/>
  <c r="J7" i="24"/>
  <c r="C8" i="27"/>
  <c r="D8" i="27" s="1"/>
  <c r="C6" i="49"/>
  <c r="C667" i="27"/>
  <c r="D667" i="27" s="1"/>
  <c r="J666" i="24"/>
  <c r="C665" i="49"/>
  <c r="R1124" i="12"/>
  <c r="G196" i="45"/>
  <c r="J196" i="24"/>
  <c r="C197" i="27"/>
  <c r="D197" i="27" s="1"/>
  <c r="C195" i="49"/>
  <c r="C729" i="27"/>
  <c r="D729" i="27" s="1"/>
  <c r="G728" i="45"/>
  <c r="C727" i="49"/>
  <c r="G37" i="45"/>
  <c r="C38" i="27"/>
  <c r="D38" i="27" s="1"/>
  <c r="G203" i="45"/>
  <c r="R1131" i="12"/>
  <c r="C202" i="49"/>
  <c r="C204" i="27"/>
  <c r="D204" i="27" s="1"/>
  <c r="C494" i="27"/>
  <c r="D494" i="27" s="1"/>
  <c r="G493" i="45"/>
  <c r="J493" i="24"/>
  <c r="G501" i="45"/>
  <c r="C502" i="27"/>
  <c r="D502" i="27" s="1"/>
  <c r="R1429" i="12"/>
  <c r="C500" i="49"/>
  <c r="J501" i="24"/>
  <c r="R1137" i="12"/>
  <c r="C210" i="27"/>
  <c r="D210" i="27" s="1"/>
  <c r="C272" i="27"/>
  <c r="D272" i="27" s="1"/>
  <c r="G271" i="45"/>
  <c r="C577" i="49"/>
  <c r="J578" i="24"/>
  <c r="C579" i="27"/>
  <c r="D579" i="27" s="1"/>
  <c r="G578" i="45"/>
  <c r="R1506" i="12"/>
  <c r="G21" i="45"/>
  <c r="J21" i="24"/>
  <c r="C20" i="49"/>
  <c r="C22" i="27"/>
  <c r="D22" i="27" s="1"/>
  <c r="C464" i="27"/>
  <c r="D464" i="27" s="1"/>
  <c r="G463" i="45"/>
  <c r="J463" i="24"/>
  <c r="G460" i="45"/>
  <c r="J460" i="24"/>
  <c r="C461" i="27"/>
  <c r="D461" i="27" s="1"/>
  <c r="C365" i="49"/>
  <c r="C367" i="27"/>
  <c r="D367" i="27" s="1"/>
  <c r="C164" i="49"/>
  <c r="C166" i="27"/>
  <c r="D166" i="27" s="1"/>
  <c r="C421" i="49"/>
  <c r="R1350" i="12"/>
  <c r="C141" i="49"/>
  <c r="G142" i="45"/>
  <c r="J142" i="24"/>
  <c r="R1070" i="12"/>
  <c r="C143" i="27"/>
  <c r="D143" i="27" s="1"/>
  <c r="G193" i="45"/>
  <c r="J193" i="24"/>
  <c r="C211" i="27"/>
  <c r="D211" i="27" s="1"/>
  <c r="G210" i="45"/>
  <c r="C209" i="49"/>
  <c r="R1138" i="12"/>
  <c r="J210" i="24"/>
  <c r="C93" i="27"/>
  <c r="D93" i="27" s="1"/>
  <c r="J92" i="24"/>
  <c r="C663" i="27"/>
  <c r="D663" i="27" s="1"/>
  <c r="R1590" i="12"/>
  <c r="C661" i="49"/>
  <c r="G662" i="45"/>
  <c r="Q663" i="24"/>
  <c r="J662" i="24"/>
  <c r="J507" i="24"/>
  <c r="C508" i="27"/>
  <c r="D508" i="27" s="1"/>
  <c r="J511" i="24"/>
  <c r="R1439" i="12"/>
  <c r="C569" i="49"/>
  <c r="G570" i="45"/>
  <c r="C571" i="27"/>
  <c r="D571" i="27" s="1"/>
  <c r="R1498" i="12"/>
  <c r="J570" i="24"/>
  <c r="C206" i="49"/>
  <c r="G207" i="45"/>
  <c r="Q654" i="24"/>
  <c r="C652" i="49"/>
  <c r="C654" i="27"/>
  <c r="D654" i="27" s="1"/>
  <c r="J653" i="24"/>
  <c r="R1581" i="12"/>
  <c r="G653" i="45"/>
  <c r="I434" i="27"/>
  <c r="E434" i="27"/>
  <c r="I752" i="27"/>
  <c r="T1157" i="12"/>
  <c r="S1156" i="12"/>
  <c r="D666" i="49"/>
  <c r="I749" i="27"/>
  <c r="D581" i="49"/>
  <c r="I483" i="27"/>
  <c r="E483" i="27"/>
  <c r="D301" i="49"/>
  <c r="D710" i="49"/>
  <c r="I714" i="27"/>
  <c r="T1703" i="12"/>
  <c r="S1702" i="12"/>
  <c r="T1149" i="12"/>
  <c r="S1148" i="12"/>
  <c r="T1442" i="12"/>
  <c r="S1441" i="12"/>
  <c r="D548" i="49"/>
  <c r="I171" i="27"/>
  <c r="I313" i="27"/>
  <c r="I511" i="27"/>
  <c r="I776" i="27"/>
  <c r="S1597" i="12"/>
  <c r="I706" i="27"/>
  <c r="T1652" i="12"/>
  <c r="S1651" i="12"/>
  <c r="D61" i="49"/>
  <c r="I407" i="27"/>
  <c r="I203" i="27"/>
  <c r="D97" i="49"/>
  <c r="S1198" i="12"/>
  <c r="S1642" i="12"/>
  <c r="S1097" i="12"/>
  <c r="S1719" i="12"/>
  <c r="D127" i="49"/>
  <c r="D503" i="49"/>
  <c r="T1166" i="12"/>
  <c r="S1165" i="12"/>
  <c r="I796" i="27"/>
  <c r="S1323" i="12"/>
  <c r="S1690" i="12"/>
  <c r="I184" i="27"/>
  <c r="E184" i="27"/>
  <c r="D519" i="49"/>
  <c r="D642" i="49"/>
  <c r="I737" i="27"/>
  <c r="S1700" i="12"/>
  <c r="T1240" i="12"/>
  <c r="S1239" i="12"/>
  <c r="T1106" i="12"/>
  <c r="S1105" i="12"/>
  <c r="I169" i="27"/>
  <c r="D255" i="49"/>
  <c r="T1354" i="12"/>
  <c r="S1353" i="12"/>
  <c r="I588" i="27"/>
  <c r="T1565" i="12"/>
  <c r="I446" i="27"/>
  <c r="D678" i="49"/>
  <c r="T1096" i="12"/>
  <c r="S1095" i="12"/>
  <c r="D355" i="49"/>
  <c r="I393" i="27"/>
  <c r="I351" i="27"/>
  <c r="I636" i="27"/>
  <c r="I718" i="27"/>
  <c r="S1311" i="12"/>
  <c r="I805" i="27"/>
  <c r="I57" i="27"/>
  <c r="I439" i="27"/>
  <c r="E439" i="27"/>
  <c r="T1670" i="12"/>
  <c r="S1669" i="12"/>
  <c r="I635" i="27"/>
  <c r="D272" i="49"/>
  <c r="D394" i="49"/>
  <c r="T1122" i="12"/>
  <c r="S1121" i="12"/>
  <c r="D378" i="49"/>
  <c r="I158" i="27"/>
  <c r="T1133" i="12"/>
  <c r="I129" i="27"/>
  <c r="T1090" i="12"/>
  <c r="S1089" i="12"/>
  <c r="I790" i="27"/>
  <c r="I239" i="27"/>
  <c r="T1128" i="12"/>
  <c r="S1127" i="12"/>
  <c r="D566" i="49"/>
  <c r="D219" i="49"/>
  <c r="S1287" i="12"/>
  <c r="S1576" i="12"/>
  <c r="I583" i="27"/>
  <c r="E583" i="27"/>
  <c r="I695" i="27"/>
  <c r="D294" i="49"/>
  <c r="D140" i="49"/>
  <c r="T1574" i="12"/>
  <c r="S1573" i="12"/>
  <c r="D377" i="49"/>
  <c r="I710" i="27"/>
  <c r="D504" i="49"/>
  <c r="I690" i="27"/>
  <c r="I584" i="27"/>
  <c r="I481" i="27"/>
  <c r="I778" i="27"/>
  <c r="E778" i="27"/>
  <c r="I189" i="27"/>
  <c r="T1504" i="12"/>
  <c r="S1503" i="12"/>
  <c r="I599" i="27"/>
  <c r="T1318" i="12"/>
  <c r="S1317" i="12"/>
  <c r="T1375" i="12"/>
  <c r="S1452" i="12"/>
  <c r="D470" i="49"/>
  <c r="I353" i="27"/>
  <c r="D82" i="49"/>
  <c r="T1630" i="12"/>
  <c r="S1629" i="12"/>
  <c r="T1094" i="12"/>
  <c r="T1462" i="12"/>
  <c r="S1461" i="12"/>
  <c r="T1469" i="12"/>
  <c r="S1468" i="12"/>
  <c r="I784" i="27"/>
  <c r="I466" i="27"/>
  <c r="T1376" i="12"/>
  <c r="S1375" i="12"/>
  <c r="T1604" i="12"/>
  <c r="S1603" i="12"/>
  <c r="D100" i="49"/>
  <c r="D461" i="49"/>
  <c r="D308" i="49"/>
  <c r="T1313" i="12"/>
  <c r="S1312" i="12"/>
  <c r="D627" i="49"/>
  <c r="I763" i="27"/>
  <c r="D653" i="49"/>
  <c r="D78" i="49"/>
  <c r="S1066" i="12"/>
  <c r="S1737" i="12"/>
  <c r="D312" i="49"/>
  <c r="T1450" i="12"/>
  <c r="S1449" i="12"/>
  <c r="I293" i="27"/>
  <c r="T1335" i="12"/>
  <c r="S1334" i="12"/>
  <c r="S1299" i="12"/>
  <c r="S1599" i="12"/>
  <c r="D172" i="49"/>
  <c r="S1233" i="12"/>
  <c r="I694" i="27"/>
  <c r="T1728" i="12"/>
  <c r="S1727" i="12"/>
  <c r="T1623" i="12"/>
  <c r="S1622" i="12"/>
  <c r="I176" i="27"/>
  <c r="D19" i="49"/>
  <c r="I538" i="27"/>
  <c r="I206" i="27"/>
  <c r="S1453" i="12"/>
  <c r="D173" i="49"/>
  <c r="E136" i="27"/>
  <c r="S1527" i="12"/>
  <c r="I611" i="27"/>
  <c r="T1079" i="12"/>
  <c r="S1078" i="12"/>
  <c r="I656" i="27"/>
  <c r="I39" i="27"/>
  <c r="T1682" i="12"/>
  <c r="S1681" i="12"/>
  <c r="D64" i="49"/>
  <c r="T1677" i="12"/>
  <c r="D603" i="49"/>
  <c r="D459" i="49"/>
  <c r="E740" i="27"/>
  <c r="S1201" i="12"/>
  <c r="S1244" i="12"/>
  <c r="D649" i="49"/>
  <c r="I215" i="27"/>
  <c r="I77" i="27"/>
  <c r="D317" i="49"/>
  <c r="T1601" i="12"/>
  <c r="I490" i="27"/>
  <c r="D391" i="49"/>
  <c r="I21" i="27"/>
  <c r="T1186" i="12"/>
  <c r="S1185" i="12"/>
  <c r="I463" i="27"/>
  <c r="D12" i="49"/>
  <c r="D708" i="49"/>
  <c r="I638" i="27"/>
  <c r="T1533" i="12"/>
  <c r="S1532" i="12"/>
  <c r="T1633" i="12"/>
  <c r="S1632" i="12"/>
  <c r="I266" i="27"/>
  <c r="D597" i="49"/>
  <c r="D41" i="49"/>
  <c r="I537" i="27"/>
  <c r="T1553" i="12"/>
  <c r="S1552" i="12"/>
  <c r="T1431" i="12"/>
  <c r="S1430" i="12"/>
  <c r="T1393" i="12"/>
  <c r="S1392" i="12"/>
  <c r="T1573" i="12"/>
  <c r="S1572" i="12"/>
  <c r="I338" i="27"/>
  <c r="I624" i="27"/>
  <c r="D704" i="49"/>
  <c r="T1483" i="12"/>
  <c r="S1482" i="12"/>
  <c r="D126" i="49"/>
  <c r="T1181" i="12"/>
  <c r="S1180" i="12"/>
  <c r="I387" i="27"/>
  <c r="S1288" i="12"/>
  <c r="S1376" i="12"/>
  <c r="T1078" i="12"/>
  <c r="S1077" i="12"/>
  <c r="D707" i="49"/>
  <c r="I25" i="27"/>
  <c r="I740" i="27"/>
  <c r="I136" i="27"/>
  <c r="T1599" i="12"/>
  <c r="S1598" i="12"/>
  <c r="D748" i="49"/>
  <c r="S1199" i="12"/>
  <c r="I526" i="27"/>
  <c r="T1395" i="12"/>
  <c r="S1394" i="12"/>
  <c r="D533" i="49"/>
  <c r="S1427" i="12"/>
  <c r="D725" i="49"/>
  <c r="I55" i="27"/>
  <c r="T1564" i="12"/>
  <c r="D608" i="49"/>
  <c r="I705" i="27"/>
  <c r="D75" i="49"/>
  <c r="T1102" i="12"/>
  <c r="S1101" i="12"/>
  <c r="E407" i="27"/>
  <c r="D95" i="49"/>
  <c r="S1168" i="12"/>
  <c r="S1382" i="12"/>
  <c r="T1576" i="12"/>
  <c r="S1575" i="12"/>
  <c r="D713" i="49"/>
  <c r="I116" i="27"/>
  <c r="D648" i="49"/>
  <c r="I535" i="27"/>
  <c r="T1183" i="12"/>
  <c r="S1182" i="12"/>
  <c r="D545" i="49"/>
  <c r="I540" i="27"/>
  <c r="D159" i="49"/>
  <c r="D123" i="49"/>
  <c r="T1101" i="12"/>
  <c r="S1100" i="12"/>
  <c r="T1619" i="12"/>
  <c r="D805" i="49"/>
  <c r="T1638" i="12"/>
  <c r="S1637" i="12"/>
  <c r="D265" i="49"/>
  <c r="I20" i="27"/>
  <c r="S1648" i="12"/>
  <c r="S1451" i="12"/>
  <c r="D178" i="49"/>
  <c r="D516" i="49"/>
  <c r="T1718" i="12"/>
  <c r="S1717" i="12"/>
  <c r="T1282" i="12"/>
  <c r="S1281" i="12"/>
  <c r="D53" i="49"/>
  <c r="S1181" i="12"/>
  <c r="S1079" i="12"/>
  <c r="S1678" i="12"/>
  <c r="T1466" i="12"/>
  <c r="S1465" i="12"/>
  <c r="T1567" i="12"/>
  <c r="S1566" i="12"/>
  <c r="T1361" i="12"/>
  <c r="I127" i="27"/>
  <c r="I403" i="27"/>
  <c r="T1151" i="12"/>
  <c r="D277" i="49"/>
  <c r="T1201" i="12"/>
  <c r="S1200" i="12"/>
  <c r="I731" i="27"/>
  <c r="S1729" i="12"/>
  <c r="T1524" i="12"/>
  <c r="S1523" i="12"/>
  <c r="T1238" i="12"/>
  <c r="S1237" i="12"/>
  <c r="I332" i="27"/>
  <c r="T1464" i="12"/>
  <c r="S1463" i="12"/>
  <c r="I18" i="27"/>
  <c r="S1135" i="12"/>
  <c r="T1398" i="12"/>
  <c r="S1397" i="12"/>
  <c r="D14" i="49"/>
  <c r="D304" i="49"/>
  <c r="S1305" i="12"/>
  <c r="I54" i="27"/>
  <c r="I736" i="27"/>
  <c r="I627" i="27"/>
  <c r="I259" i="27"/>
  <c r="I724" i="27"/>
  <c r="T1218" i="12"/>
  <c r="S1217" i="12"/>
  <c r="T1617" i="12"/>
  <c r="S1616" i="12"/>
  <c r="I28" i="27"/>
  <c r="E28" i="27"/>
  <c r="I279" i="27"/>
  <c r="I274" i="27"/>
  <c r="T1323" i="12"/>
  <c r="S1405" i="12"/>
  <c r="D278" i="49"/>
  <c r="D769" i="49"/>
  <c r="T1386" i="12"/>
  <c r="S1385" i="12"/>
  <c r="S1565" i="12"/>
  <c r="T1547" i="12"/>
  <c r="S1546" i="12"/>
  <c r="T1696" i="12"/>
  <c r="S1695" i="12"/>
  <c r="I58" i="27"/>
  <c r="I128" i="27"/>
  <c r="T1178" i="12"/>
  <c r="S1177" i="12"/>
  <c r="D492" i="49"/>
  <c r="S1417" i="12"/>
  <c r="T1293" i="12"/>
  <c r="D448" i="49"/>
  <c r="D795" i="49"/>
  <c r="S1147" i="12"/>
  <c r="I71" i="27"/>
  <c r="D723" i="49"/>
  <c r="I610" i="27"/>
  <c r="S1183" i="12"/>
  <c r="D223" i="49"/>
  <c r="I89" i="27"/>
  <c r="I389" i="27"/>
  <c r="D403" i="49"/>
  <c r="D623" i="49"/>
  <c r="S1723" i="12"/>
  <c r="T1558" i="12"/>
  <c r="I257" i="27"/>
  <c r="D352" i="49"/>
  <c r="D703" i="49"/>
  <c r="S1146" i="12"/>
  <c r="S1068" i="12"/>
  <c r="S1170" i="12"/>
  <c r="I727" i="27"/>
  <c r="S1593" i="12"/>
  <c r="S1512" i="12"/>
  <c r="D390" i="49"/>
  <c r="D52" i="49"/>
  <c r="T1203" i="12"/>
  <c r="S1420" i="12"/>
  <c r="D134" i="49"/>
  <c r="I347" i="27"/>
  <c r="T1702" i="12"/>
  <c r="S1701" i="12"/>
  <c r="T1526" i="12"/>
  <c r="S1525" i="12"/>
  <c r="T1654" i="12"/>
  <c r="S1653" i="12"/>
  <c r="D788" i="49"/>
  <c r="D794" i="49"/>
  <c r="S1630" i="12"/>
  <c r="S1537" i="12"/>
  <c r="I807" i="27"/>
  <c r="T1479" i="12"/>
  <c r="S1478" i="12"/>
  <c r="I545" i="27"/>
  <c r="S1231" i="12"/>
  <c r="T1514" i="12"/>
  <c r="S1513" i="12"/>
  <c r="I33" i="27"/>
  <c r="E33" i="27"/>
  <c r="S1350" i="12"/>
  <c r="I456" i="27"/>
  <c r="D151" i="49"/>
  <c r="D537" i="49"/>
  <c r="D714" i="49"/>
  <c r="D353" i="49"/>
  <c r="T1168" i="12"/>
  <c r="S1167" i="12"/>
  <c r="T1109" i="12"/>
  <c r="S1108" i="12"/>
  <c r="I247" i="27"/>
  <c r="E584" i="27"/>
  <c r="S1547" i="12"/>
  <c r="S1190" i="12"/>
  <c r="S1249" i="12"/>
  <c r="E727" i="27"/>
  <c r="I9" i="27"/>
  <c r="D784" i="49"/>
  <c r="S1535" i="12"/>
  <c r="E763" i="27"/>
  <c r="S1705" i="12"/>
  <c r="S1483" i="12"/>
  <c r="S1205" i="12"/>
  <c r="S1604" i="12"/>
  <c r="S1380" i="12"/>
  <c r="S1426" i="12"/>
  <c r="S1340" i="12"/>
  <c r="I19" i="27"/>
  <c r="D752" i="49"/>
  <c r="D191" i="49"/>
  <c r="D662" i="49"/>
  <c r="S1645" i="12"/>
  <c r="S1391" i="12"/>
  <c r="S1085" i="12"/>
  <c r="S1230" i="12"/>
  <c r="S1176" i="12"/>
  <c r="E19" i="27"/>
  <c r="S1716" i="12"/>
  <c r="S1145" i="12"/>
  <c r="S1469" i="12"/>
  <c r="S1154" i="12"/>
  <c r="S1263" i="12"/>
  <c r="S1504" i="12"/>
  <c r="S1383" i="12"/>
  <c r="S1171" i="12"/>
  <c r="S1256" i="12"/>
  <c r="S1487" i="12"/>
  <c r="E694" i="27"/>
  <c r="S1161" i="12"/>
  <c r="S1484" i="12"/>
  <c r="S1639" i="12"/>
  <c r="S1657" i="12"/>
  <c r="J13" i="7"/>
  <c r="H940" i="12"/>
  <c r="I940" i="12" s="1"/>
  <c r="J939" i="12" s="1"/>
  <c r="K12" i="24" s="1"/>
  <c r="A14" i="27"/>
  <c r="A13" i="45"/>
  <c r="B14" i="27"/>
  <c r="B13" i="45"/>
  <c r="B18" i="2"/>
  <c r="B18" i="1"/>
  <c r="A17" i="1"/>
  <c r="A18" i="2" s="1"/>
  <c r="B15" i="24"/>
  <c r="A13" i="49" s="1"/>
  <c r="F14" i="7"/>
  <c r="C15" i="24"/>
  <c r="B13" i="49" s="1"/>
  <c r="G14" i="7"/>
  <c r="H13" i="7"/>
  <c r="I13" i="7" s="1"/>
  <c r="H42" i="3"/>
  <c r="I41" i="3"/>
  <c r="C17" i="7"/>
  <c r="B16" i="7"/>
  <c r="L631" i="27" l="1"/>
  <c r="D631" i="27"/>
  <c r="E631" i="27" s="1"/>
  <c r="L613" i="27"/>
  <c r="D613" i="27"/>
  <c r="E613" i="27" s="1"/>
  <c r="L388" i="27"/>
  <c r="D388" i="27"/>
  <c r="E388" i="27" s="1"/>
  <c r="L44" i="27"/>
  <c r="D44" i="27"/>
  <c r="E44" i="27" s="1"/>
  <c r="L249" i="27"/>
  <c r="D249" i="27"/>
  <c r="E249" i="27" s="1"/>
  <c r="L105" i="27"/>
  <c r="D105" i="27"/>
  <c r="L580" i="27"/>
  <c r="D580" i="27"/>
  <c r="L732" i="27"/>
  <c r="D732" i="27"/>
  <c r="L300" i="27"/>
  <c r="D300" i="27"/>
  <c r="L524" i="27"/>
  <c r="D524" i="27"/>
  <c r="L448" i="27"/>
  <c r="D448" i="27"/>
  <c r="L786" i="27"/>
  <c r="D786" i="27"/>
  <c r="L411" i="27"/>
  <c r="D411" i="27"/>
  <c r="L231" i="27"/>
  <c r="D231" i="27"/>
  <c r="L691" i="27"/>
  <c r="D691" i="27"/>
  <c r="L622" i="27"/>
  <c r="D622" i="27"/>
  <c r="L223" i="27"/>
  <c r="D223" i="27"/>
  <c r="L177" i="27"/>
  <c r="D177" i="27"/>
  <c r="L779" i="27"/>
  <c r="D779" i="27"/>
  <c r="L554" i="27"/>
  <c r="D554" i="27"/>
  <c r="L518" i="27"/>
  <c r="D518" i="27"/>
  <c r="L244" i="27"/>
  <c r="D244" i="27"/>
  <c r="L813" i="27"/>
  <c r="D813" i="27"/>
  <c r="L256" i="27"/>
  <c r="D256" i="27"/>
  <c r="L96" i="27"/>
  <c r="D96" i="27"/>
  <c r="L590" i="27"/>
  <c r="D590" i="27"/>
  <c r="L220" i="27"/>
  <c r="D220" i="27"/>
  <c r="L811" i="27"/>
  <c r="D811" i="27"/>
  <c r="E811" i="27" s="1"/>
  <c r="L647" i="27"/>
  <c r="D647" i="27"/>
  <c r="E647" i="27" s="1"/>
  <c r="L226" i="27"/>
  <c r="D226" i="27"/>
  <c r="E226" i="27" s="1"/>
  <c r="S1581" i="12"/>
  <c r="I803" i="27"/>
  <c r="T1118" i="12"/>
  <c r="I467" i="27"/>
  <c r="I226" i="27"/>
  <c r="T1455" i="12"/>
  <c r="S1661" i="12"/>
  <c r="S1409" i="12"/>
  <c r="I460" i="27"/>
  <c r="I402" i="27"/>
  <c r="S1530" i="12"/>
  <c r="S1543" i="12"/>
  <c r="S1223" i="12"/>
  <c r="S1337" i="12"/>
  <c r="I811" i="27"/>
  <c r="L678" i="27"/>
  <c r="D678" i="27"/>
  <c r="L109" i="27"/>
  <c r="D109" i="27"/>
  <c r="L331" i="27"/>
  <c r="D331" i="27"/>
  <c r="L312" i="27"/>
  <c r="D312" i="27"/>
  <c r="L682" i="27"/>
  <c r="D682" i="27"/>
  <c r="L660" i="27"/>
  <c r="D660" i="27"/>
  <c r="L753" i="27"/>
  <c r="D753" i="27"/>
  <c r="L115" i="27"/>
  <c r="D115" i="27"/>
  <c r="L111" i="27"/>
  <c r="D111" i="27"/>
  <c r="L280" i="27"/>
  <c r="D280" i="27"/>
  <c r="L355" i="27"/>
  <c r="D355" i="27"/>
  <c r="L9" i="27"/>
  <c r="D9" i="27"/>
  <c r="L617" i="27"/>
  <c r="D617" i="27"/>
  <c r="L385" i="27"/>
  <c r="D385" i="27"/>
  <c r="L800" i="27"/>
  <c r="D800" i="27"/>
  <c r="L365" i="27"/>
  <c r="D365" i="27"/>
  <c r="L774" i="27"/>
  <c r="D774" i="27"/>
  <c r="L282" i="27"/>
  <c r="D282" i="27"/>
  <c r="L764" i="27"/>
  <c r="D764" i="27"/>
  <c r="L615" i="27"/>
  <c r="D615" i="27"/>
  <c r="L133" i="27"/>
  <c r="D133" i="27"/>
  <c r="L795" i="27"/>
  <c r="D795" i="27"/>
  <c r="L565" i="27"/>
  <c r="D565" i="27"/>
  <c r="L459" i="27"/>
  <c r="D459" i="27"/>
  <c r="L270" i="27"/>
  <c r="D270" i="27"/>
  <c r="L368" i="27"/>
  <c r="D368" i="27"/>
  <c r="L608" i="27"/>
  <c r="D608" i="27"/>
  <c r="L733" i="27"/>
  <c r="D733" i="27"/>
  <c r="L618" i="27"/>
  <c r="D618" i="27"/>
  <c r="L306" i="27"/>
  <c r="D306" i="27"/>
  <c r="L214" i="27"/>
  <c r="D214" i="27"/>
  <c r="L383" i="27"/>
  <c r="D383" i="27"/>
  <c r="L745" i="27"/>
  <c r="D745" i="27"/>
  <c r="L468" i="27"/>
  <c r="D468" i="27"/>
  <c r="L233" i="27"/>
  <c r="D233" i="27"/>
  <c r="L541" i="27"/>
  <c r="D541" i="27"/>
  <c r="E541" i="27" s="1"/>
  <c r="L789" i="27"/>
  <c r="D789" i="27"/>
  <c r="E789" i="27" s="1"/>
  <c r="L695" i="27"/>
  <c r="L416" i="27"/>
  <c r="D416" i="27"/>
  <c r="E416" i="27" s="1"/>
  <c r="L78" i="27"/>
  <c r="D78" i="27"/>
  <c r="E78" i="27" s="1"/>
  <c r="L772" i="27"/>
  <c r="D772" i="27"/>
  <c r="L530" i="27"/>
  <c r="D530" i="27"/>
  <c r="L693" i="27"/>
  <c r="D693" i="27"/>
  <c r="L285" i="27"/>
  <c r="D285" i="27"/>
  <c r="L758" i="27"/>
  <c r="D758" i="27"/>
  <c r="L61" i="27"/>
  <c r="D61" i="27"/>
  <c r="L632" i="27"/>
  <c r="D632" i="27"/>
  <c r="L609" i="27"/>
  <c r="D609" i="27"/>
  <c r="L23" i="27"/>
  <c r="D23" i="27"/>
  <c r="L443" i="27"/>
  <c r="D443" i="27"/>
  <c r="S1620" i="12"/>
  <c r="T1220" i="12"/>
  <c r="I517" i="27"/>
  <c r="I400" i="27"/>
  <c r="I70" i="27"/>
  <c r="T1271" i="12"/>
  <c r="I527" i="27"/>
  <c r="I271" i="27"/>
  <c r="I354" i="27"/>
  <c r="S1520" i="12"/>
  <c r="L104" i="27"/>
  <c r="D104" i="27"/>
  <c r="L680" i="27"/>
  <c r="D680" i="27"/>
  <c r="L155" i="27"/>
  <c r="D155" i="27"/>
  <c r="L297" i="27"/>
  <c r="D297" i="27"/>
  <c r="L593" i="27"/>
  <c r="D593" i="27"/>
  <c r="L556" i="27"/>
  <c r="D556" i="27"/>
  <c r="L76" i="27"/>
  <c r="D76" i="27"/>
  <c r="L664" i="27"/>
  <c r="D664" i="27"/>
  <c r="L43" i="27"/>
  <c r="D43" i="27"/>
  <c r="L287" i="27"/>
  <c r="D287" i="27"/>
  <c r="L472" i="27"/>
  <c r="D472" i="27"/>
  <c r="L424" i="27"/>
  <c r="D424" i="27"/>
  <c r="L687" i="27"/>
  <c r="D687" i="27"/>
  <c r="L771" i="27"/>
  <c r="D771" i="27"/>
  <c r="L549" i="27"/>
  <c r="D549" i="27"/>
  <c r="L548" i="27"/>
  <c r="D548" i="27"/>
  <c r="L123" i="27"/>
  <c r="D123" i="27"/>
  <c r="L322" i="27"/>
  <c r="D322" i="27"/>
  <c r="L435" i="27"/>
  <c r="D435" i="27"/>
  <c r="L420" i="27"/>
  <c r="D420" i="27"/>
  <c r="L14" i="27"/>
  <c r="D14" i="27"/>
  <c r="L455" i="27"/>
  <c r="D455" i="27"/>
  <c r="L48" i="27"/>
  <c r="D48" i="27"/>
  <c r="L265" i="27"/>
  <c r="D265" i="27"/>
  <c r="L232" i="27"/>
  <c r="D232" i="27"/>
  <c r="L651" i="27"/>
  <c r="D651" i="27"/>
  <c r="L769" i="27"/>
  <c r="D769" i="27"/>
  <c r="L677" i="27"/>
  <c r="D677" i="27"/>
  <c r="L639" i="27"/>
  <c r="D639" i="27"/>
  <c r="S1213" i="12"/>
  <c r="I388" i="27"/>
  <c r="I613" i="27"/>
  <c r="I44" i="27"/>
  <c r="L74" i="27"/>
  <c r="D74" i="27"/>
  <c r="E74" i="27" s="1"/>
  <c r="I621" i="27"/>
  <c r="D621" i="27"/>
  <c r="L60" i="27"/>
  <c r="D60" i="27"/>
  <c r="E60" i="27" s="1"/>
  <c r="L167" i="27"/>
  <c r="D167" i="27"/>
  <c r="L598" i="27"/>
  <c r="D598" i="27"/>
  <c r="E598" i="27" s="1"/>
  <c r="L540" i="27"/>
  <c r="L635" i="27"/>
  <c r="L505" i="27"/>
  <c r="D505" i="27"/>
  <c r="E505" i="27" s="1"/>
  <c r="L299" i="27"/>
  <c r="D299" i="27"/>
  <c r="E299" i="27" s="1"/>
  <c r="L768" i="27"/>
  <c r="D768" i="27"/>
  <c r="E768" i="27" s="1"/>
  <c r="L649" i="27"/>
  <c r="D649" i="27"/>
  <c r="E649" i="27" s="1"/>
  <c r="L253" i="27"/>
  <c r="D253" i="27"/>
  <c r="E253" i="27" s="1"/>
  <c r="L495" i="27"/>
  <c r="D495" i="27"/>
  <c r="E495" i="27" s="1"/>
  <c r="L703" i="27"/>
  <c r="D703" i="27"/>
  <c r="E703" i="27" s="1"/>
  <c r="L801" i="27"/>
  <c r="D801" i="27"/>
  <c r="L298" i="27"/>
  <c r="D298" i="27"/>
  <c r="L672" i="27"/>
  <c r="D672" i="27"/>
  <c r="L659" i="27"/>
  <c r="D659" i="27"/>
  <c r="L371" i="27"/>
  <c r="D371" i="27"/>
  <c r="L144" i="27"/>
  <c r="D144" i="27"/>
  <c r="L698" i="27"/>
  <c r="D698" i="27"/>
  <c r="L150" i="27"/>
  <c r="D150" i="27"/>
  <c r="L404" i="27"/>
  <c r="D404" i="27"/>
  <c r="L194" i="27"/>
  <c r="D194" i="27"/>
  <c r="L798" i="27"/>
  <c r="D798" i="27"/>
  <c r="L751" i="27"/>
  <c r="D751" i="27"/>
  <c r="L669" i="27"/>
  <c r="D669" i="27"/>
  <c r="L345" i="27"/>
  <c r="D345" i="27"/>
  <c r="L566" i="27"/>
  <c r="D566" i="27"/>
  <c r="L662" i="27"/>
  <c r="D662" i="27"/>
  <c r="L441" i="27"/>
  <c r="D441" i="27"/>
  <c r="L219" i="27"/>
  <c r="D219" i="27"/>
  <c r="L641" i="27"/>
  <c r="D641" i="27"/>
  <c r="L82" i="27"/>
  <c r="D82" i="27"/>
  <c r="L596" i="27"/>
  <c r="D596" i="27"/>
  <c r="L421" i="27"/>
  <c r="D421" i="27"/>
  <c r="L488" i="27"/>
  <c r="D488" i="27"/>
  <c r="L465" i="27"/>
  <c r="D465" i="27"/>
  <c r="L736" i="27"/>
  <c r="D736" i="27"/>
  <c r="L225" i="27"/>
  <c r="D225" i="27"/>
  <c r="L67" i="27"/>
  <c r="D67" i="27"/>
  <c r="L229" i="27"/>
  <c r="D229" i="27"/>
  <c r="L64" i="27"/>
  <c r="D64" i="27"/>
  <c r="E64" i="27" s="1"/>
  <c r="L271" i="27"/>
  <c r="L655" i="27"/>
  <c r="D655" i="27"/>
  <c r="E655" i="27" s="1"/>
  <c r="L247" i="27"/>
  <c r="D247" i="27"/>
  <c r="E247" i="27" s="1"/>
  <c r="L182" i="27"/>
  <c r="D182" i="27"/>
  <c r="E182" i="27" s="1"/>
  <c r="T1561" i="12"/>
  <c r="S1560" i="12"/>
  <c r="L124" i="27"/>
  <c r="D124" i="27"/>
  <c r="E124" i="27" s="1"/>
  <c r="K6" i="27"/>
  <c r="G6" i="27"/>
  <c r="E730" i="27"/>
  <c r="L730" i="27"/>
  <c r="E395" i="27"/>
  <c r="L395" i="27"/>
  <c r="E471" i="27"/>
  <c r="L471" i="27"/>
  <c r="E564" i="27"/>
  <c r="L564" i="27"/>
  <c r="E542" i="27"/>
  <c r="L542" i="27"/>
  <c r="E569" i="27"/>
  <c r="L569" i="27"/>
  <c r="E321" i="27"/>
  <c r="L321" i="27"/>
  <c r="E759" i="27"/>
  <c r="L759" i="27"/>
  <c r="E586" i="27"/>
  <c r="L586" i="27"/>
  <c r="E467" i="27"/>
  <c r="L467" i="27"/>
  <c r="L529" i="27"/>
  <c r="E509" i="27"/>
  <c r="L509" i="27"/>
  <c r="I198" i="27"/>
  <c r="L198" i="27"/>
  <c r="E381" i="27"/>
  <c r="L381" i="27"/>
  <c r="L428" i="27"/>
  <c r="E797" i="27"/>
  <c r="L797" i="27"/>
  <c r="E27" i="27"/>
  <c r="L27" i="27"/>
  <c r="E31" i="27"/>
  <c r="L31" i="27"/>
  <c r="L397" i="27"/>
  <c r="L344" i="27"/>
  <c r="E343" i="27"/>
  <c r="L343" i="27"/>
  <c r="E224" i="27"/>
  <c r="L224" i="27"/>
  <c r="L339" i="27"/>
  <c r="E457" i="27"/>
  <c r="L457" i="27"/>
  <c r="E418" i="27"/>
  <c r="L418" i="27"/>
  <c r="E333" i="27"/>
  <c r="L333" i="27"/>
  <c r="E449" i="27"/>
  <c r="L449" i="27"/>
  <c r="E507" i="27"/>
  <c r="L507" i="27"/>
  <c r="E398" i="27"/>
  <c r="L398" i="27"/>
  <c r="E240" i="27"/>
  <c r="L240" i="27"/>
  <c r="E72" i="27"/>
  <c r="L72" i="27"/>
  <c r="L269" i="27"/>
  <c r="E63" i="27"/>
  <c r="L63" i="27"/>
  <c r="E648" i="27"/>
  <c r="L648" i="27"/>
  <c r="L46" i="27"/>
  <c r="E408" i="27"/>
  <c r="L408" i="27"/>
  <c r="E251" i="27"/>
  <c r="L251" i="27"/>
  <c r="E304" i="27"/>
  <c r="L304" i="27"/>
  <c r="L516" i="27"/>
  <c r="E426" i="27"/>
  <c r="L426" i="27"/>
  <c r="E125" i="27"/>
  <c r="L125" i="27"/>
  <c r="E152" i="27"/>
  <c r="L152" i="27"/>
  <c r="E561" i="27"/>
  <c r="L561" i="27"/>
  <c r="L254" i="27"/>
  <c r="E235" i="27"/>
  <c r="L235" i="27"/>
  <c r="E594" i="27"/>
  <c r="L594" i="27"/>
  <c r="E255" i="27"/>
  <c r="L255" i="27"/>
  <c r="E709" i="27"/>
  <c r="L709" i="27"/>
  <c r="E65" i="27"/>
  <c r="L65" i="27"/>
  <c r="E717" i="27"/>
  <c r="L717" i="27"/>
  <c r="E118" i="27"/>
  <c r="L118" i="27"/>
  <c r="E550" i="27"/>
  <c r="L550" i="27"/>
  <c r="E750" i="27"/>
  <c r="L750" i="27"/>
  <c r="E326" i="27"/>
  <c r="L326" i="27"/>
  <c r="L75" i="27"/>
  <c r="E25" i="27"/>
  <c r="L25" i="27"/>
  <c r="E310" i="27"/>
  <c r="L310" i="27"/>
  <c r="E308" i="27"/>
  <c r="L308" i="27"/>
  <c r="E479" i="27"/>
  <c r="L479" i="27"/>
  <c r="E268" i="27"/>
  <c r="L268" i="27"/>
  <c r="E673" i="27"/>
  <c r="L673" i="27"/>
  <c r="E351" i="27"/>
  <c r="L351" i="27"/>
  <c r="E581" i="27"/>
  <c r="L581" i="27"/>
  <c r="E215" i="27"/>
  <c r="L215" i="27"/>
  <c r="E189" i="27"/>
  <c r="L189" i="27"/>
  <c r="E318" i="27"/>
  <c r="L318" i="27"/>
  <c r="E399" i="27"/>
  <c r="L399" i="27"/>
  <c r="E159" i="27"/>
  <c r="L159" i="27"/>
  <c r="E275" i="27"/>
  <c r="L275" i="27"/>
  <c r="E640" i="27"/>
  <c r="L640" i="27"/>
  <c r="E788" i="27"/>
  <c r="L788" i="27"/>
  <c r="E710" i="27"/>
  <c r="L710" i="27"/>
  <c r="E690" i="27"/>
  <c r="L690" i="27"/>
  <c r="E547" i="27"/>
  <c r="L547" i="27"/>
  <c r="E311" i="27"/>
  <c r="L311" i="27"/>
  <c r="E211" i="27"/>
  <c r="L211" i="27"/>
  <c r="E367" i="27"/>
  <c r="L367" i="27"/>
  <c r="E22" i="27"/>
  <c r="L22" i="27"/>
  <c r="E502" i="27"/>
  <c r="L502" i="27"/>
  <c r="E494" i="27"/>
  <c r="L494" i="27"/>
  <c r="E744" i="27"/>
  <c r="L744" i="27"/>
  <c r="E97" i="27"/>
  <c r="L97" i="27"/>
  <c r="E277" i="27"/>
  <c r="L277" i="27"/>
  <c r="E142" i="27"/>
  <c r="L142" i="27"/>
  <c r="E504" i="27"/>
  <c r="L504" i="27"/>
  <c r="E296" i="27"/>
  <c r="L296" i="27"/>
  <c r="L686" i="27"/>
  <c r="E193" i="27"/>
  <c r="L193" i="27"/>
  <c r="E462" i="27"/>
  <c r="L462" i="27"/>
  <c r="E187" i="27"/>
  <c r="L187" i="27"/>
  <c r="E90" i="27"/>
  <c r="L90" i="27"/>
  <c r="E6" i="27"/>
  <c r="L6" i="27"/>
  <c r="L141" i="27"/>
  <c r="E380" i="27"/>
  <c r="L380" i="27"/>
  <c r="L148" i="27"/>
  <c r="L558" i="27"/>
  <c r="E699" i="27"/>
  <c r="L699" i="27"/>
  <c r="E589" i="27"/>
  <c r="L589" i="27"/>
  <c r="L42" i="27"/>
  <c r="E510" i="27"/>
  <c r="L510" i="27"/>
  <c r="E432" i="27"/>
  <c r="L432" i="27"/>
  <c r="E501" i="27"/>
  <c r="L501" i="27"/>
  <c r="L486" i="27"/>
  <c r="E205" i="27"/>
  <c r="L205" i="27"/>
  <c r="E295" i="27"/>
  <c r="L295" i="27"/>
  <c r="E493" i="27"/>
  <c r="L493" i="27"/>
  <c r="E217" i="27"/>
  <c r="L217" i="27"/>
  <c r="E496" i="27"/>
  <c r="L496" i="27"/>
  <c r="E585" i="27"/>
  <c r="L585" i="27"/>
  <c r="E702" i="27"/>
  <c r="L702" i="27"/>
  <c r="E492" i="27"/>
  <c r="L492" i="27"/>
  <c r="E377" i="27"/>
  <c r="L377" i="27"/>
  <c r="E363" i="27"/>
  <c r="L363" i="27"/>
  <c r="E162" i="27"/>
  <c r="L162" i="27"/>
  <c r="E113" i="27"/>
  <c r="L113" i="27"/>
  <c r="L670" i="27"/>
  <c r="E657" i="27"/>
  <c r="L657" i="27"/>
  <c r="E10" i="27"/>
  <c r="L10" i="27"/>
  <c r="E576" i="27"/>
  <c r="L576" i="27"/>
  <c r="E429" i="27"/>
  <c r="L429" i="27"/>
  <c r="E336" i="27"/>
  <c r="L336" i="27"/>
  <c r="E346" i="27"/>
  <c r="L346" i="27"/>
  <c r="E392" i="27"/>
  <c r="L392" i="27"/>
  <c r="L396" i="27"/>
  <c r="E362" i="27"/>
  <c r="L362" i="27"/>
  <c r="E316" i="27"/>
  <c r="L316" i="27"/>
  <c r="E41" i="27"/>
  <c r="L41" i="27"/>
  <c r="L575" i="27"/>
  <c r="E451" i="27"/>
  <c r="L451" i="27"/>
  <c r="E793" i="27"/>
  <c r="L793" i="27"/>
  <c r="E766" i="27"/>
  <c r="L766" i="27"/>
  <c r="E775" i="27"/>
  <c r="L775" i="27"/>
  <c r="E283" i="27"/>
  <c r="L283" i="27"/>
  <c r="E145" i="27"/>
  <c r="L145" i="27"/>
  <c r="E671" i="27"/>
  <c r="L671" i="27"/>
  <c r="E676" i="27"/>
  <c r="L676" i="27"/>
  <c r="E567" i="27"/>
  <c r="L567" i="27"/>
  <c r="E478" i="27"/>
  <c r="L478" i="27"/>
  <c r="L571" i="27"/>
  <c r="E663" i="27"/>
  <c r="L663" i="27"/>
  <c r="E204" i="27"/>
  <c r="L204" i="27"/>
  <c r="E38" i="27"/>
  <c r="L38" i="27"/>
  <c r="L729" i="27"/>
  <c r="E667" i="27"/>
  <c r="L667" i="27"/>
  <c r="E534" i="27"/>
  <c r="L534" i="27"/>
  <c r="E499" i="27"/>
  <c r="L499" i="27"/>
  <c r="L531" i="27"/>
  <c r="E361" i="27"/>
  <c r="L361" i="27"/>
  <c r="E165" i="27"/>
  <c r="L165" i="27"/>
  <c r="E290" i="27"/>
  <c r="L290" i="27"/>
  <c r="L747" i="27"/>
  <c r="L95" i="27"/>
  <c r="E369" i="27"/>
  <c r="L369" i="27"/>
  <c r="E721" i="27"/>
  <c r="L721" i="27"/>
  <c r="E723" i="27"/>
  <c r="L723" i="27"/>
  <c r="E689" i="27"/>
  <c r="L689" i="27"/>
  <c r="E376" i="27"/>
  <c r="L376" i="27"/>
  <c r="E688" i="27"/>
  <c r="L688" i="27"/>
  <c r="L173" i="27"/>
  <c r="E51" i="27"/>
  <c r="L51" i="27"/>
  <c r="E484" i="27"/>
  <c r="L484" i="27"/>
  <c r="E748" i="27"/>
  <c r="L748" i="27"/>
  <c r="E665" i="27"/>
  <c r="L665" i="27"/>
  <c r="E553" i="27"/>
  <c r="L553" i="27"/>
  <c r="E120" i="27"/>
  <c r="L120" i="27"/>
  <c r="E681" i="27"/>
  <c r="L681" i="27"/>
  <c r="L286" i="27"/>
  <c r="E209" i="27"/>
  <c r="L209" i="27"/>
  <c r="E84" i="27"/>
  <c r="L84" i="27"/>
  <c r="E675" i="27"/>
  <c r="L675" i="27"/>
  <c r="L372" i="27"/>
  <c r="E498" i="27"/>
  <c r="L498" i="27"/>
  <c r="E101" i="27"/>
  <c r="L101" i="27"/>
  <c r="E720" i="27"/>
  <c r="L720" i="27"/>
  <c r="L276" i="27"/>
  <c r="E412" i="27"/>
  <c r="L412" i="27"/>
  <c r="E519" i="27"/>
  <c r="L519" i="27"/>
  <c r="E422" i="27"/>
  <c r="L422" i="27"/>
  <c r="E645" i="27"/>
  <c r="L645" i="27"/>
  <c r="L334" i="27"/>
  <c r="E183" i="27"/>
  <c r="L183" i="27"/>
  <c r="E563" i="27"/>
  <c r="L563" i="27"/>
  <c r="E373" i="27"/>
  <c r="L373" i="27"/>
  <c r="E180" i="27"/>
  <c r="L180" i="27"/>
  <c r="E794" i="27"/>
  <c r="L794" i="27"/>
  <c r="E735" i="27"/>
  <c r="L735" i="27"/>
  <c r="E13" i="27"/>
  <c r="L13" i="27"/>
  <c r="E178" i="27"/>
  <c r="L178" i="27"/>
  <c r="E37" i="27"/>
  <c r="L37" i="27"/>
  <c r="E742" i="27"/>
  <c r="L742" i="27"/>
  <c r="E433" i="27"/>
  <c r="L433" i="27"/>
  <c r="E705" i="27"/>
  <c r="L705" i="27"/>
  <c r="E555" i="27"/>
  <c r="L555" i="27"/>
  <c r="E661" i="27"/>
  <c r="L661" i="27"/>
  <c r="E746" i="27"/>
  <c r="L746" i="27"/>
  <c r="E126" i="27"/>
  <c r="L126" i="27"/>
  <c r="E273" i="27"/>
  <c r="L273" i="27"/>
  <c r="E26" i="27"/>
  <c r="L26" i="27"/>
  <c r="E445" i="27"/>
  <c r="L445" i="27"/>
  <c r="E628" i="27"/>
  <c r="L628" i="27"/>
  <c r="E562" i="27"/>
  <c r="L562" i="27"/>
  <c r="E784" i="27"/>
  <c r="L784" i="27"/>
  <c r="E35" i="27"/>
  <c r="L35" i="27"/>
  <c r="E528" i="27"/>
  <c r="L528" i="27"/>
  <c r="E327" i="27"/>
  <c r="L327" i="27"/>
  <c r="E347" i="27"/>
  <c r="L347" i="27"/>
  <c r="E168" i="27"/>
  <c r="L168" i="27"/>
  <c r="E68" i="27"/>
  <c r="L68" i="27"/>
  <c r="E45" i="27"/>
  <c r="L45" i="27"/>
  <c r="E780" i="27"/>
  <c r="L780" i="27"/>
  <c r="L810" i="27"/>
  <c r="E149" i="27"/>
  <c r="L149" i="27"/>
  <c r="E394" i="27"/>
  <c r="L394" i="27"/>
  <c r="E102" i="27"/>
  <c r="L102" i="27"/>
  <c r="E799" i="27"/>
  <c r="L799" i="27"/>
  <c r="E174" i="27"/>
  <c r="L174" i="27"/>
  <c r="E629" i="27"/>
  <c r="L629" i="27"/>
  <c r="E706" i="27"/>
  <c r="L706" i="27"/>
  <c r="L200" i="27"/>
  <c r="E69" i="27"/>
  <c r="L69" i="27"/>
  <c r="E607" i="27"/>
  <c r="L607" i="27"/>
  <c r="E752" i="27"/>
  <c r="L752" i="27"/>
  <c r="E245" i="27"/>
  <c r="L245" i="27"/>
  <c r="E760" i="27"/>
  <c r="L760" i="27"/>
  <c r="E181" i="27"/>
  <c r="L181" i="27"/>
  <c r="E80" i="27"/>
  <c r="L80" i="27"/>
  <c r="E713" i="27"/>
  <c r="L713" i="27"/>
  <c r="E70" i="27"/>
  <c r="L70" i="27"/>
  <c r="E637" i="27"/>
  <c r="L637" i="27"/>
  <c r="E521" i="27"/>
  <c r="L521" i="27"/>
  <c r="E12" i="27"/>
  <c r="L12" i="27"/>
  <c r="E543" i="27"/>
  <c r="L543" i="27"/>
  <c r="E708" i="27"/>
  <c r="L708" i="27"/>
  <c r="E643" i="27"/>
  <c r="L643" i="27"/>
  <c r="L781" i="27"/>
  <c r="E790" i="27"/>
  <c r="L790" i="27"/>
  <c r="L238" i="27"/>
  <c r="E711" i="27"/>
  <c r="L711" i="27"/>
  <c r="L755" i="27"/>
  <c r="E809" i="27"/>
  <c r="L809" i="27"/>
  <c r="L419" i="27"/>
  <c r="E242" i="27"/>
  <c r="L242" i="27"/>
  <c r="E674" i="27"/>
  <c r="L674" i="27"/>
  <c r="L175" i="27"/>
  <c r="E603" i="27"/>
  <c r="L603" i="27"/>
  <c r="E228" i="27"/>
  <c r="L228" i="27"/>
  <c r="E252" i="27"/>
  <c r="L252" i="27"/>
  <c r="E195" i="27"/>
  <c r="L195" i="27"/>
  <c r="E489" i="27"/>
  <c r="L489" i="27"/>
  <c r="E56" i="27"/>
  <c r="L56" i="27"/>
  <c r="L485" i="27"/>
  <c r="E330" i="27"/>
  <c r="L330" i="27"/>
  <c r="E116" i="27"/>
  <c r="L116" i="27"/>
  <c r="E86" i="27"/>
  <c r="L86" i="27"/>
  <c r="E704" i="27"/>
  <c r="L704" i="27"/>
  <c r="E605" i="27"/>
  <c r="L605" i="27"/>
  <c r="E387" i="27"/>
  <c r="L387" i="27"/>
  <c r="E552" i="27"/>
  <c r="L552" i="27"/>
  <c r="E630" i="27"/>
  <c r="L630" i="27"/>
  <c r="I74" i="27"/>
  <c r="I788" i="27"/>
  <c r="E221" i="27"/>
  <c r="L221" i="27"/>
  <c r="E262" i="27"/>
  <c r="L262" i="27"/>
  <c r="E644" i="27"/>
  <c r="L644" i="27"/>
  <c r="L679" i="27"/>
  <c r="E591" i="27"/>
  <c r="L591" i="27"/>
  <c r="E303" i="27"/>
  <c r="L303" i="27"/>
  <c r="E487" i="27"/>
  <c r="L487" i="27"/>
  <c r="L406" i="27"/>
  <c r="E532" i="27"/>
  <c r="L532" i="27"/>
  <c r="E160" i="27"/>
  <c r="L160" i="27"/>
  <c r="E401" i="27"/>
  <c r="L401" i="27"/>
  <c r="L390" i="27"/>
  <c r="E131" i="27"/>
  <c r="L131" i="27"/>
  <c r="E692" i="27"/>
  <c r="L692" i="27"/>
  <c r="E379" i="27"/>
  <c r="L379" i="27"/>
  <c r="L356" i="27"/>
  <c r="E539" i="27"/>
  <c r="L539" i="27"/>
  <c r="E803" i="27"/>
  <c r="L803" i="27"/>
  <c r="E103" i="27"/>
  <c r="L103" i="27"/>
  <c r="L208" i="27"/>
  <c r="E170" i="27"/>
  <c r="L170" i="27"/>
  <c r="E430" i="27"/>
  <c r="L430" i="27"/>
  <c r="E436" i="27"/>
  <c r="L436" i="27"/>
  <c r="L50" i="27"/>
  <c r="E85" i="27"/>
  <c r="L85" i="27"/>
  <c r="E186" i="27"/>
  <c r="L186" i="27"/>
  <c r="E523" i="27"/>
  <c r="L523" i="27"/>
  <c r="E606" i="27"/>
  <c r="L606" i="27"/>
  <c r="E653" i="27"/>
  <c r="L653" i="27"/>
  <c r="E623" i="27"/>
  <c r="L623" i="27"/>
  <c r="L323" i="27"/>
  <c r="L317" i="27"/>
  <c r="E773" i="27"/>
  <c r="L773" i="27"/>
  <c r="E358" i="27"/>
  <c r="L358" i="27"/>
  <c r="E294" i="27"/>
  <c r="L294" i="27"/>
  <c r="L281" i="27"/>
  <c r="E767" i="27"/>
  <c r="L767" i="27"/>
  <c r="E517" i="27"/>
  <c r="L517" i="27"/>
  <c r="E444" i="27"/>
  <c r="L444" i="27"/>
  <c r="L79" i="27"/>
  <c r="E73" i="27"/>
  <c r="L73" i="27"/>
  <c r="E782" i="27"/>
  <c r="L782" i="27"/>
  <c r="L164" i="27"/>
  <c r="L765" i="27"/>
  <c r="E400" i="27"/>
  <c r="L400" i="27"/>
  <c r="E366" i="27"/>
  <c r="L366" i="27"/>
  <c r="E442" i="27"/>
  <c r="L442" i="27"/>
  <c r="L450" i="27"/>
  <c r="E207" i="27"/>
  <c r="L207" i="27"/>
  <c r="E527" i="27"/>
  <c r="L527" i="27"/>
  <c r="E414" i="27"/>
  <c r="L414" i="27"/>
  <c r="L98" i="27"/>
  <c r="E476" i="27"/>
  <c r="L476" i="27"/>
  <c r="E325" i="27"/>
  <c r="L325" i="27"/>
  <c r="E230" i="27"/>
  <c r="L230" i="27"/>
  <c r="L409" i="27"/>
  <c r="E259" i="27"/>
  <c r="L259" i="27"/>
  <c r="E359" i="27"/>
  <c r="L359" i="27"/>
  <c r="L94" i="27"/>
  <c r="E538" i="27"/>
  <c r="L538" i="27"/>
  <c r="E749" i="27"/>
  <c r="L749" i="27"/>
  <c r="E480" i="27"/>
  <c r="L480" i="27"/>
  <c r="E364" i="27"/>
  <c r="L364" i="27"/>
  <c r="L715" i="27"/>
  <c r="E350" i="27"/>
  <c r="L350" i="27"/>
  <c r="E52" i="27"/>
  <c r="L52" i="27"/>
  <c r="E718" i="27"/>
  <c r="L718" i="27"/>
  <c r="E335" i="27"/>
  <c r="L335" i="27"/>
  <c r="E446" i="27"/>
  <c r="L446" i="27"/>
  <c r="E405" i="27"/>
  <c r="L405" i="27"/>
  <c r="E236" i="27"/>
  <c r="L236" i="27"/>
  <c r="L469" i="27"/>
  <c r="E616" i="27"/>
  <c r="L616" i="27"/>
  <c r="E614" i="27"/>
  <c r="L614" i="27"/>
  <c r="E577" i="27"/>
  <c r="L577" i="27"/>
  <c r="L234" i="27"/>
  <c r="I650" i="27"/>
  <c r="L650" i="27"/>
  <c r="E626" i="27"/>
  <c r="L626" i="27"/>
  <c r="E83" i="27"/>
  <c r="L83" i="27"/>
  <c r="L92" i="27"/>
  <c r="E437" i="27"/>
  <c r="L437" i="27"/>
  <c r="E456" i="27"/>
  <c r="L456" i="27"/>
  <c r="E332" i="27"/>
  <c r="L332" i="27"/>
  <c r="L241" i="27"/>
  <c r="E309" i="27"/>
  <c r="L309" i="27"/>
  <c r="E171" i="27"/>
  <c r="L171" i="27"/>
  <c r="L227" i="27"/>
  <c r="L491" i="27"/>
  <c r="E612" i="27"/>
  <c r="L612" i="27"/>
  <c r="E458" i="27"/>
  <c r="L458" i="27"/>
  <c r="E725" i="27"/>
  <c r="L725" i="27"/>
  <c r="L466" i="27"/>
  <c r="E731" i="27"/>
  <c r="L731" i="27"/>
  <c r="E263" i="27"/>
  <c r="L263" i="27"/>
  <c r="E161" i="27"/>
  <c r="L161" i="27"/>
  <c r="E386" i="27"/>
  <c r="L386" i="27"/>
  <c r="E220" i="27"/>
  <c r="E261" i="27"/>
  <c r="L261" i="27"/>
  <c r="E792" i="27"/>
  <c r="L792" i="27"/>
  <c r="E621" i="27"/>
  <c r="L621" i="27"/>
  <c r="E248" i="27"/>
  <c r="L248" i="27"/>
  <c r="E654" i="27"/>
  <c r="L654" i="27"/>
  <c r="L508" i="27"/>
  <c r="L166" i="27"/>
  <c r="E461" i="27"/>
  <c r="L461" i="27"/>
  <c r="E579" i="27"/>
  <c r="L579" i="27"/>
  <c r="L272" i="27"/>
  <c r="L114" i="27"/>
  <c r="E475" i="27"/>
  <c r="L475" i="27"/>
  <c r="E29" i="27"/>
  <c r="L29" i="27"/>
  <c r="E302" i="27"/>
  <c r="L302" i="27"/>
  <c r="E568" i="27"/>
  <c r="L568" i="27"/>
  <c r="E119" i="27"/>
  <c r="L119" i="27"/>
  <c r="E357" i="27"/>
  <c r="L357" i="27"/>
  <c r="L440" i="27"/>
  <c r="E106" i="27"/>
  <c r="L106" i="27"/>
  <c r="E474" i="27"/>
  <c r="L474" i="27"/>
  <c r="E212" i="27"/>
  <c r="L212" i="27"/>
  <c r="L734" i="27"/>
  <c r="E477" i="27"/>
  <c r="L477" i="27"/>
  <c r="E707" i="27"/>
  <c r="L707" i="27"/>
  <c r="E151" i="27"/>
  <c r="L151" i="27"/>
  <c r="E292" i="27"/>
  <c r="L292" i="27"/>
  <c r="E520" i="27"/>
  <c r="L520" i="27"/>
  <c r="E551" i="27"/>
  <c r="L551" i="27"/>
  <c r="E572" i="27"/>
  <c r="L572" i="27"/>
  <c r="E384" i="27"/>
  <c r="L384" i="27"/>
  <c r="E191" i="27"/>
  <c r="L191" i="27"/>
  <c r="L319" i="27"/>
  <c r="E121" i="27"/>
  <c r="L121" i="27"/>
  <c r="L15" i="27"/>
  <c r="E108" i="27"/>
  <c r="L108" i="27"/>
  <c r="E685" i="27"/>
  <c r="L685" i="27"/>
  <c r="E802" i="27"/>
  <c r="L802" i="27"/>
  <c r="E17" i="27"/>
  <c r="L17" i="27"/>
  <c r="E284" i="27"/>
  <c r="L284" i="27"/>
  <c r="E482" i="27"/>
  <c r="L482" i="27"/>
  <c r="E288" i="27"/>
  <c r="L288" i="27"/>
  <c r="L348" i="27"/>
  <c r="E559" i="27"/>
  <c r="L559" i="27"/>
  <c r="L453" i="27"/>
  <c r="E100" i="27"/>
  <c r="L100" i="27"/>
  <c r="L515" i="27"/>
  <c r="L497" i="27"/>
  <c r="E93" i="27"/>
  <c r="L93" i="27"/>
  <c r="E143" i="27"/>
  <c r="L143" i="27"/>
  <c r="E464" i="27"/>
  <c r="L464" i="27"/>
  <c r="L210" i="27"/>
  <c r="E197" i="27"/>
  <c r="L197" i="27"/>
  <c r="E8" i="27"/>
  <c r="L8" i="27"/>
  <c r="E337" i="27"/>
  <c r="L337" i="27"/>
  <c r="E87" i="27"/>
  <c r="L87" i="27"/>
  <c r="E315" i="27"/>
  <c r="L315" i="27"/>
  <c r="E291" i="27"/>
  <c r="L291" i="27"/>
  <c r="E99" i="27"/>
  <c r="L99" i="27"/>
  <c r="E791" i="27"/>
  <c r="L791" i="27"/>
  <c r="E544" i="27"/>
  <c r="L544" i="27"/>
  <c r="E134" i="27"/>
  <c r="L134" i="27"/>
  <c r="E804" i="27"/>
  <c r="L804" i="27"/>
  <c r="E30" i="27"/>
  <c r="L30" i="27"/>
  <c r="E578" i="27"/>
  <c r="L578" i="27"/>
  <c r="E683" i="27"/>
  <c r="L683" i="27"/>
  <c r="E500" i="27"/>
  <c r="L500" i="27"/>
  <c r="E172" i="27"/>
  <c r="L172" i="27"/>
  <c r="E146" i="27"/>
  <c r="L146" i="27"/>
  <c r="E122" i="27"/>
  <c r="L122" i="27"/>
  <c r="L137" i="27"/>
  <c r="E533" i="27"/>
  <c r="L533" i="27"/>
  <c r="E7" i="27"/>
  <c r="L7" i="27"/>
  <c r="E188" i="27"/>
  <c r="L188" i="27"/>
  <c r="L574" i="27"/>
  <c r="L110" i="27"/>
  <c r="E278" i="27"/>
  <c r="L278" i="27"/>
  <c r="E739" i="27"/>
  <c r="L739" i="27"/>
  <c r="L514" i="27"/>
  <c r="L192" i="27"/>
  <c r="E812" i="27"/>
  <c r="L812" i="27"/>
  <c r="E592" i="27"/>
  <c r="L592" i="27"/>
  <c r="I669" i="27"/>
  <c r="E658" i="27"/>
  <c r="L658" i="27"/>
  <c r="L360" i="27"/>
  <c r="E410" i="27"/>
  <c r="L410" i="27"/>
  <c r="E11" i="27"/>
  <c r="L11" i="27"/>
  <c r="E36" i="27"/>
  <c r="L36" i="27"/>
  <c r="L91" i="27"/>
  <c r="E696" i="27"/>
  <c r="L696" i="27"/>
  <c r="E213" i="27"/>
  <c r="L213" i="27"/>
  <c r="E117" i="27"/>
  <c r="L117" i="27"/>
  <c r="L201" i="27"/>
  <c r="E413" i="27"/>
  <c r="L413" i="27"/>
  <c r="E431" i="27"/>
  <c r="L431" i="27"/>
  <c r="E138" i="27"/>
  <c r="L138" i="27"/>
  <c r="L190" i="27"/>
  <c r="E196" i="27"/>
  <c r="L196" i="27"/>
  <c r="I808" i="27"/>
  <c r="L808" i="27"/>
  <c r="E806" i="27"/>
  <c r="L806" i="27"/>
  <c r="L700" i="27"/>
  <c r="L107" i="27"/>
  <c r="E701" i="27"/>
  <c r="L701" i="27"/>
  <c r="E147" i="27"/>
  <c r="L147" i="27"/>
  <c r="L135" i="27"/>
  <c r="E777" i="27"/>
  <c r="L777" i="27"/>
  <c r="E447" i="27"/>
  <c r="L447" i="27"/>
  <c r="L770" i="27"/>
  <c r="L34" i="27"/>
  <c r="E601" i="27"/>
  <c r="L601" i="27"/>
  <c r="E754" i="27"/>
  <c r="L754" i="27"/>
  <c r="E258" i="27"/>
  <c r="L258" i="27"/>
  <c r="L756" i="27"/>
  <c r="E438" i="27"/>
  <c r="L438" i="27"/>
  <c r="E289" i="27"/>
  <c r="L289" i="27"/>
  <c r="E557" i="27"/>
  <c r="L557" i="27"/>
  <c r="L243" i="27"/>
  <c r="E81" i="27"/>
  <c r="L81" i="27"/>
  <c r="E741" i="27"/>
  <c r="L741" i="27"/>
  <c r="E587" i="27"/>
  <c r="L587" i="27"/>
  <c r="L666" i="27"/>
  <c r="I512" i="27"/>
  <c r="L512" i="27"/>
  <c r="E503" i="27"/>
  <c r="L503" i="27"/>
  <c r="E153" i="27"/>
  <c r="L153" i="27"/>
  <c r="E140" i="27"/>
  <c r="L140" i="27"/>
  <c r="E570" i="27"/>
  <c r="L570" i="27"/>
  <c r="E560" i="27"/>
  <c r="L560" i="27"/>
  <c r="E513" i="27"/>
  <c r="L513" i="27"/>
  <c r="L697" i="27"/>
  <c r="E573" i="27"/>
  <c r="L573" i="27"/>
  <c r="E370" i="27"/>
  <c r="L370" i="27"/>
  <c r="E391" i="27"/>
  <c r="L391" i="27"/>
  <c r="L130" i="27"/>
  <c r="E132" i="27"/>
  <c r="L132" i="27"/>
  <c r="E470" i="27"/>
  <c r="L470" i="27"/>
  <c r="E341" i="27"/>
  <c r="L341" i="27"/>
  <c r="L185" i="27"/>
  <c r="E40" i="27"/>
  <c r="L40" i="27"/>
  <c r="E506" i="27"/>
  <c r="L506" i="27"/>
  <c r="E59" i="27"/>
  <c r="L59" i="27"/>
  <c r="L787" i="27"/>
  <c r="E604" i="27"/>
  <c r="L604" i="27"/>
  <c r="E222" i="27"/>
  <c r="L222" i="27"/>
  <c r="E460" i="27"/>
  <c r="L460" i="27"/>
  <c r="L329" i="27"/>
  <c r="L454" i="27"/>
  <c r="E546" i="27"/>
  <c r="L546" i="27"/>
  <c r="E218" i="27"/>
  <c r="L218" i="27"/>
  <c r="E402" i="27"/>
  <c r="L402" i="27"/>
  <c r="E179" i="27"/>
  <c r="L179" i="27"/>
  <c r="E163" i="27"/>
  <c r="L163" i="27"/>
  <c r="L354" i="27"/>
  <c r="E24" i="27"/>
  <c r="L24" i="27"/>
  <c r="E522" i="27"/>
  <c r="L522" i="27"/>
  <c r="E156" i="27"/>
  <c r="L156" i="27"/>
  <c r="E625" i="27"/>
  <c r="L625" i="27"/>
  <c r="L712" i="27"/>
  <c r="E307" i="27"/>
  <c r="L307" i="27"/>
  <c r="E738" i="27"/>
  <c r="L738" i="27"/>
  <c r="E349" i="27"/>
  <c r="L349" i="27"/>
  <c r="L719" i="27"/>
  <c r="E314" i="27"/>
  <c r="L314" i="27"/>
  <c r="E139" i="27"/>
  <c r="L139" i="27"/>
  <c r="E582" i="27"/>
  <c r="L582" i="27"/>
  <c r="E216" i="27"/>
  <c r="L216" i="27"/>
  <c r="E652" i="27"/>
  <c r="L652" i="27"/>
  <c r="E597" i="27"/>
  <c r="L597" i="27"/>
  <c r="E684" i="27"/>
  <c r="L684" i="27"/>
  <c r="E526" i="27"/>
  <c r="L526" i="27"/>
  <c r="E728" i="27"/>
  <c r="L728" i="27"/>
  <c r="E490" i="27"/>
  <c r="L490" i="27"/>
  <c r="E305" i="27"/>
  <c r="L305" i="27"/>
  <c r="E452" i="27"/>
  <c r="L452" i="27"/>
  <c r="E154" i="27"/>
  <c r="L154" i="27"/>
  <c r="E246" i="27"/>
  <c r="L246" i="27"/>
  <c r="E743" i="27"/>
  <c r="L743" i="27"/>
  <c r="L301" i="27"/>
  <c r="E320" i="27"/>
  <c r="L320" i="27"/>
  <c r="E611" i="27"/>
  <c r="L611" i="27"/>
  <c r="L668" i="27"/>
  <c r="L536" i="27"/>
  <c r="E340" i="27"/>
  <c r="L340" i="27"/>
  <c r="E16" i="27"/>
  <c r="L16" i="27"/>
  <c r="E525" i="27"/>
  <c r="L525" i="27"/>
  <c r="E425" i="27"/>
  <c r="L425" i="27"/>
  <c r="I220" i="27"/>
  <c r="E167" i="27"/>
  <c r="E260" i="27"/>
  <c r="L260" i="27"/>
  <c r="E638" i="27"/>
  <c r="L638" i="27"/>
  <c r="E737" i="27"/>
  <c r="L737" i="27"/>
  <c r="E796" i="27"/>
  <c r="L796" i="27"/>
  <c r="T1123" i="12"/>
  <c r="S1260" i="12"/>
  <c r="D46" i="49"/>
  <c r="I644" i="27"/>
  <c r="S1508" i="12"/>
  <c r="I248" i="27"/>
  <c r="S1070" i="12"/>
  <c r="I547" i="27"/>
  <c r="S1495" i="12"/>
  <c r="I260" i="27"/>
  <c r="I310" i="27"/>
  <c r="S1189" i="12"/>
  <c r="D137" i="49"/>
  <c r="S1425" i="12"/>
  <c r="S1347" i="12"/>
  <c r="I161" i="27"/>
  <c r="S1570" i="12"/>
  <c r="S1610" i="12"/>
  <c r="I311" i="27"/>
  <c r="D264" i="49"/>
  <c r="I570" i="27"/>
  <c r="S1372" i="12"/>
  <c r="S1325" i="12"/>
  <c r="S1499" i="12"/>
  <c r="I190" i="27"/>
  <c r="I330" i="27"/>
  <c r="S1169" i="12"/>
  <c r="D98" i="49"/>
  <c r="D26" i="49"/>
  <c r="S1635" i="12"/>
  <c r="I221" i="27"/>
  <c r="I140" i="27"/>
  <c r="I326" i="27"/>
  <c r="I386" i="27"/>
  <c r="S1692" i="12"/>
  <c r="I605" i="27"/>
  <c r="I12" i="27"/>
  <c r="I643" i="27"/>
  <c r="I86" i="27"/>
  <c r="D483" i="49"/>
  <c r="T1540" i="12"/>
  <c r="S1539" i="12"/>
  <c r="S1238" i="12"/>
  <c r="S1684" i="12"/>
  <c r="D801" i="49"/>
  <c r="D343" i="49"/>
  <c r="D91" i="49"/>
  <c r="S1686" i="12"/>
  <c r="S1152" i="12"/>
  <c r="D607" i="49"/>
  <c r="I261" i="27"/>
  <c r="I612" i="27"/>
  <c r="S1155" i="12"/>
  <c r="S1351" i="12"/>
  <c r="T1667" i="12"/>
  <c r="S1264" i="12"/>
  <c r="S1667" i="12"/>
  <c r="D338" i="49"/>
  <c r="I358" i="27"/>
  <c r="I666" i="27"/>
  <c r="T1141" i="12"/>
  <c r="I668" i="27"/>
  <c r="S1128" i="12"/>
  <c r="S1731" i="12"/>
  <c r="D539" i="49"/>
  <c r="D722" i="49"/>
  <c r="I640" i="27"/>
  <c r="D617" i="49"/>
  <c r="S1369" i="12"/>
  <c r="S1594" i="12"/>
  <c r="I135" i="27"/>
  <c r="S1321" i="12"/>
  <c r="T1192" i="12"/>
  <c r="T1437" i="12"/>
  <c r="D374" i="49"/>
  <c r="D495" i="49"/>
  <c r="S1222" i="12"/>
  <c r="I578" i="27"/>
  <c r="S1073" i="12"/>
  <c r="T1515" i="12"/>
  <c r="S1738" i="12"/>
  <c r="S1067" i="12"/>
  <c r="S1720" i="12"/>
  <c r="S1714" i="12"/>
  <c r="S1354" i="12"/>
  <c r="S1285" i="12"/>
  <c r="D227" i="49"/>
  <c r="S1683" i="12"/>
  <c r="D610" i="49"/>
  <c r="D739" i="49"/>
  <c r="D77" i="49"/>
  <c r="S1242" i="12"/>
  <c r="D726" i="49"/>
  <c r="S1448" i="12"/>
  <c r="I810" i="27"/>
  <c r="D602" i="49"/>
  <c r="I126" i="27"/>
  <c r="S1251" i="12"/>
  <c r="I262" i="27"/>
  <c r="I154" i="27"/>
  <c r="S1221" i="12"/>
  <c r="D455" i="49"/>
  <c r="S1333" i="12"/>
  <c r="S1294" i="12"/>
  <c r="D736" i="49"/>
  <c r="I289" i="27"/>
  <c r="S1194" i="12"/>
  <c r="S1276" i="12"/>
  <c r="D514" i="49"/>
  <c r="I340" i="27"/>
  <c r="S1414" i="12"/>
  <c r="S1416" i="12"/>
  <c r="D154" i="49"/>
  <c r="S1153" i="12"/>
  <c r="D770" i="49"/>
  <c r="I83" i="27"/>
  <c r="T1710" i="12"/>
  <c r="I320" i="27"/>
  <c r="I743" i="27"/>
  <c r="E678" i="27"/>
  <c r="I682" i="27"/>
  <c r="I660" i="27"/>
  <c r="E660" i="27"/>
  <c r="E659" i="27"/>
  <c r="E371" i="27"/>
  <c r="E285" i="27"/>
  <c r="E404" i="27"/>
  <c r="I355" i="27"/>
  <c r="E355" i="27"/>
  <c r="E9" i="27"/>
  <c r="I617" i="27"/>
  <c r="E617" i="27"/>
  <c r="I385" i="27"/>
  <c r="E385" i="27"/>
  <c r="E512" i="27"/>
  <c r="E43" i="27"/>
  <c r="E800" i="27"/>
  <c r="I61" i="27"/>
  <c r="E61" i="27"/>
  <c r="E632" i="27"/>
  <c r="I609" i="27"/>
  <c r="E609" i="27"/>
  <c r="I687" i="27"/>
  <c r="E687" i="27"/>
  <c r="I774" i="27"/>
  <c r="E774" i="27"/>
  <c r="E198" i="27"/>
  <c r="E764" i="27"/>
  <c r="I615" i="27"/>
  <c r="E615" i="27"/>
  <c r="E133" i="27"/>
  <c r="E566" i="27"/>
  <c r="I795" i="27"/>
  <c r="E795" i="27"/>
  <c r="I565" i="27"/>
  <c r="E565" i="27"/>
  <c r="E459" i="27"/>
  <c r="E270" i="27"/>
  <c r="E368" i="27"/>
  <c r="I219" i="27"/>
  <c r="E219" i="27"/>
  <c r="I641" i="27"/>
  <c r="E641" i="27"/>
  <c r="E82" i="27"/>
  <c r="I455" i="27"/>
  <c r="E455" i="27"/>
  <c r="E48" i="27"/>
  <c r="E244" i="27"/>
  <c r="I265" i="27"/>
  <c r="E265" i="27"/>
  <c r="E232" i="27"/>
  <c r="I651" i="27"/>
  <c r="E214" i="27"/>
  <c r="E383" i="27"/>
  <c r="E745" i="27"/>
  <c r="I769" i="27"/>
  <c r="E769" i="27"/>
  <c r="I256" i="27"/>
  <c r="E256" i="27"/>
  <c r="I331" i="27"/>
  <c r="E331" i="27"/>
  <c r="E104" i="27"/>
  <c r="I115" i="27"/>
  <c r="E115" i="27"/>
  <c r="E111" i="27"/>
  <c r="I105" i="27"/>
  <c r="E758" i="27"/>
  <c r="I280" i="27"/>
  <c r="E280" i="27"/>
  <c r="I76" i="27"/>
  <c r="E664" i="27"/>
  <c r="I287" i="27"/>
  <c r="E287" i="27"/>
  <c r="I365" i="27"/>
  <c r="E365" i="27"/>
  <c r="I771" i="27"/>
  <c r="E771" i="27"/>
  <c r="I524" i="27"/>
  <c r="E524" i="27"/>
  <c r="I549" i="27"/>
  <c r="E549" i="27"/>
  <c r="I548" i="27"/>
  <c r="E548" i="27"/>
  <c r="E123" i="27"/>
  <c r="I322" i="27"/>
  <c r="E322" i="27"/>
  <c r="E435" i="27"/>
  <c r="I420" i="27"/>
  <c r="E420" i="27"/>
  <c r="I14" i="27"/>
  <c r="E14" i="27"/>
  <c r="E622" i="27"/>
  <c r="I223" i="27"/>
  <c r="E223" i="27"/>
  <c r="I596" i="27"/>
  <c r="E596" i="27"/>
  <c r="E421" i="27"/>
  <c r="E650" i="27"/>
  <c r="E488" i="27"/>
  <c r="E465" i="27"/>
  <c r="E233" i="27"/>
  <c r="I590" i="27"/>
  <c r="E590" i="27"/>
  <c r="I229" i="27"/>
  <c r="E229" i="27"/>
  <c r="E109" i="27"/>
  <c r="E801" i="27"/>
  <c r="E693" i="27"/>
  <c r="E298" i="27"/>
  <c r="E672" i="27"/>
  <c r="I680" i="27"/>
  <c r="E680" i="27"/>
  <c r="I753" i="27"/>
  <c r="I297" i="27"/>
  <c r="E297" i="27"/>
  <c r="E808" i="27"/>
  <c r="I556" i="27"/>
  <c r="E556" i="27"/>
  <c r="I194" i="27"/>
  <c r="E194" i="27"/>
  <c r="E732" i="27"/>
  <c r="E798" i="27"/>
  <c r="E751" i="27"/>
  <c r="E472" i="27"/>
  <c r="E424" i="27"/>
  <c r="I300" i="27"/>
  <c r="E300" i="27"/>
  <c r="E282" i="27"/>
  <c r="E669" i="27"/>
  <c r="E345" i="27"/>
  <c r="E662" i="27"/>
  <c r="I441" i="27"/>
  <c r="E441" i="27"/>
  <c r="I608" i="27"/>
  <c r="E608" i="27"/>
  <c r="I177" i="27"/>
  <c r="E177" i="27"/>
  <c r="I779" i="27"/>
  <c r="E779" i="27"/>
  <c r="E554" i="27"/>
  <c r="I518" i="27"/>
  <c r="E518" i="27"/>
  <c r="I618" i="27"/>
  <c r="E618" i="27"/>
  <c r="I813" i="27"/>
  <c r="E813" i="27"/>
  <c r="I677" i="27"/>
  <c r="E677" i="27"/>
  <c r="I639" i="27"/>
  <c r="E639" i="27"/>
  <c r="E772" i="27"/>
  <c r="I530" i="27"/>
  <c r="E530" i="27"/>
  <c r="E312" i="27"/>
  <c r="I155" i="27"/>
  <c r="E155" i="27"/>
  <c r="I144" i="27"/>
  <c r="E144" i="27"/>
  <c r="I698" i="27"/>
  <c r="E698" i="27"/>
  <c r="I150" i="27"/>
  <c r="E150" i="27"/>
  <c r="E593" i="27"/>
  <c r="E580" i="27"/>
  <c r="I23" i="27"/>
  <c r="E23" i="27"/>
  <c r="I448" i="27"/>
  <c r="E448" i="27"/>
  <c r="E786" i="27"/>
  <c r="E411" i="27"/>
  <c r="I231" i="27"/>
  <c r="E231" i="27"/>
  <c r="I443" i="27"/>
  <c r="E443" i="27"/>
  <c r="E691" i="27"/>
  <c r="I733" i="27"/>
  <c r="E733" i="27"/>
  <c r="I306" i="27"/>
  <c r="E306" i="27"/>
  <c r="I468" i="27"/>
  <c r="E468" i="27"/>
  <c r="E736" i="27"/>
  <c r="I96" i="27"/>
  <c r="E96" i="27"/>
  <c r="I225" i="27"/>
  <c r="E225" i="27"/>
  <c r="I67" i="27"/>
  <c r="E67" i="27"/>
  <c r="I270" i="27"/>
  <c r="E110" i="27"/>
  <c r="D531" i="49"/>
  <c r="D532" i="49"/>
  <c r="D632" i="49"/>
  <c r="I552" i="27"/>
  <c r="I399" i="27"/>
  <c r="D680" i="49"/>
  <c r="I625" i="27"/>
  <c r="D379" i="49"/>
  <c r="E466" i="27"/>
  <c r="S1694" i="12"/>
  <c r="S1255" i="12"/>
  <c r="S1671" i="12"/>
  <c r="E536" i="27"/>
  <c r="I622" i="27"/>
  <c r="I704" i="27"/>
  <c r="S1266" i="12"/>
  <c r="I103" i="27"/>
  <c r="S1521" i="12"/>
  <c r="D297" i="49"/>
  <c r="I623" i="27"/>
  <c r="D658" i="49"/>
  <c r="I233" i="27"/>
  <c r="S1470" i="12"/>
  <c r="D641" i="49"/>
  <c r="I775" i="27"/>
  <c r="T1546" i="12"/>
  <c r="D585" i="49"/>
  <c r="I489" i="27"/>
  <c r="I110" i="27"/>
  <c r="I597" i="27"/>
  <c r="D101" i="49"/>
  <c r="E227" i="27"/>
  <c r="S1262" i="12"/>
  <c r="I739" i="27"/>
  <c r="I536" i="27"/>
  <c r="I546" i="27"/>
  <c r="E668" i="27"/>
  <c r="I159" i="27"/>
  <c r="I309" i="27"/>
  <c r="I425" i="27"/>
  <c r="S1210" i="12"/>
  <c r="T1253" i="12"/>
  <c r="I16" i="27"/>
  <c r="D24" i="49"/>
  <c r="I525" i="27"/>
  <c r="D625" i="49"/>
  <c r="E516" i="27"/>
  <c r="D423" i="49"/>
  <c r="D733" i="49"/>
  <c r="I555" i="27"/>
  <c r="D611" i="49"/>
  <c r="T1432" i="12"/>
  <c r="I435" i="27"/>
  <c r="S1555" i="12"/>
  <c r="I664" i="27"/>
  <c r="D221" i="49"/>
  <c r="S1584" i="12"/>
  <c r="D689" i="49"/>
  <c r="S1335" i="12"/>
  <c r="D319" i="49"/>
  <c r="S1332" i="12"/>
  <c r="D143" i="49"/>
  <c r="T1532" i="12"/>
  <c r="S1644" i="12"/>
  <c r="D389" i="49"/>
  <c r="D192" i="49"/>
  <c r="S1402" i="12"/>
  <c r="D796" i="49"/>
  <c r="S1226" i="12"/>
  <c r="S1284" i="12"/>
  <c r="I85" i="27"/>
  <c r="T1111" i="12"/>
  <c r="S1467" i="12"/>
  <c r="T1107" i="12"/>
  <c r="S1107" i="12"/>
  <c r="S1220" i="12"/>
  <c r="D811" i="49"/>
  <c r="D729" i="49"/>
  <c r="D773" i="49"/>
  <c r="I304" i="27"/>
  <c r="S1435" i="12"/>
  <c r="T1174" i="12"/>
  <c r="S1491" i="12"/>
  <c r="E810" i="27"/>
  <c r="I794" i="27"/>
  <c r="S1562" i="12"/>
  <c r="I713" i="27"/>
  <c r="D631" i="49"/>
  <c r="I316" i="27"/>
  <c r="F6" i="27"/>
  <c r="I275" i="27"/>
  <c r="S1457" i="12"/>
  <c r="D114" i="49"/>
  <c r="S1516" i="12"/>
  <c r="S1541" i="12"/>
  <c r="D439" i="49"/>
  <c r="I174" i="27"/>
  <c r="D699" i="49"/>
  <c r="D582" i="49"/>
  <c r="S1211" i="12"/>
  <c r="S1258" i="12"/>
  <c r="I516" i="27"/>
  <c r="I799" i="27"/>
  <c r="S1232" i="12"/>
  <c r="I263" i="27"/>
  <c r="I725" i="27"/>
  <c r="D58" i="49"/>
  <c r="T1560" i="12"/>
  <c r="S1559" i="12"/>
  <c r="I577" i="27"/>
  <c r="T1653" i="12"/>
  <c r="S1652" i="12"/>
  <c r="T1474" i="12"/>
  <c r="S1473" i="12"/>
  <c r="D486" i="49"/>
  <c r="D239" i="49"/>
  <c r="S1187" i="12"/>
  <c r="D419" i="49"/>
  <c r="T1235" i="12"/>
  <c r="S1234" i="12"/>
  <c r="T1699" i="12"/>
  <c r="S1698" i="12"/>
  <c r="D198" i="49"/>
  <c r="D808" i="49"/>
  <c r="T1379" i="12"/>
  <c r="S1378" i="12"/>
  <c r="I465" i="27"/>
  <c r="T1173" i="12"/>
  <c r="S1172" i="12"/>
  <c r="T1648" i="12"/>
  <c r="S1647" i="12"/>
  <c r="I485" i="27"/>
  <c r="E485" i="27"/>
  <c r="D339" i="49"/>
  <c r="T1552" i="12"/>
  <c r="S1326" i="12"/>
  <c r="I379" i="27"/>
  <c r="D789" i="49"/>
  <c r="T1378" i="12"/>
  <c r="S1377" i="12"/>
  <c r="S1433" i="12"/>
  <c r="T1434" i="12"/>
  <c r="D635" i="49"/>
  <c r="D17" i="49"/>
  <c r="D43" i="49"/>
  <c r="T1523" i="12"/>
  <c r="S1522" i="12"/>
  <c r="I550" i="27"/>
  <c r="D628" i="49"/>
  <c r="D204" i="49"/>
  <c r="D466" i="49"/>
  <c r="T1237" i="12"/>
  <c r="S1236" i="12"/>
  <c r="D803" i="49"/>
  <c r="I452" i="27"/>
  <c r="D381" i="49"/>
  <c r="I175" i="27"/>
  <c r="D743" i="49"/>
  <c r="D535" i="49"/>
  <c r="I246" i="27"/>
  <c r="D349" i="49"/>
  <c r="T1305" i="12"/>
  <c r="S1304" i="12"/>
  <c r="I301" i="27"/>
  <c r="E491" i="27"/>
  <c r="I491" i="27"/>
  <c r="D259" i="49"/>
  <c r="S1502" i="12"/>
  <c r="D568" i="49"/>
  <c r="T1132" i="12"/>
  <c r="T1116" i="12"/>
  <c r="S1658" i="12"/>
  <c r="T1268" i="12"/>
  <c r="D493" i="49"/>
  <c r="S1674" i="12"/>
  <c r="T1675" i="12"/>
  <c r="I488" i="27"/>
  <c r="I606" i="27"/>
  <c r="I321" i="27"/>
  <c r="D409" i="49"/>
  <c r="D505" i="49"/>
  <c r="S1494" i="12"/>
  <c r="T1495" i="12"/>
  <c r="I715" i="27"/>
  <c r="D362" i="49"/>
  <c r="S1664" i="12"/>
  <c r="T1665" i="12"/>
  <c r="S1235" i="12"/>
  <c r="D560" i="49"/>
  <c r="T1204" i="12"/>
  <c r="S1203" i="12"/>
  <c r="I479" i="27"/>
  <c r="D3" i="49"/>
  <c r="D299" i="49"/>
  <c r="D417" i="49"/>
  <c r="E755" i="27"/>
  <c r="E281" i="27"/>
  <c r="I295" i="27"/>
  <c r="D758" i="49"/>
  <c r="D422" i="49"/>
  <c r="S1577" i="12"/>
  <c r="D411" i="49"/>
  <c r="I111" i="27"/>
  <c r="I797" i="27"/>
  <c r="I457" i="27"/>
  <c r="D595" i="49"/>
  <c r="I234" i="27"/>
  <c r="E234" i="27"/>
  <c r="I308" i="27"/>
  <c r="D454" i="49"/>
  <c r="D672" i="49"/>
  <c r="T1159" i="12"/>
  <c r="S1158" i="12"/>
  <c r="I252" i="27"/>
  <c r="D579" i="49"/>
  <c r="I56" i="27"/>
  <c r="I318" i="27"/>
  <c r="D73" i="49"/>
  <c r="D213" i="49"/>
  <c r="D8" i="49"/>
  <c r="T1347" i="12"/>
  <c r="D589" i="49"/>
  <c r="D444" i="49"/>
  <c r="T1463" i="12"/>
  <c r="T1700" i="12"/>
  <c r="E319" i="27"/>
  <c r="I319" i="27"/>
  <c r="E15" i="27"/>
  <c r="D694" i="49"/>
  <c r="D759" i="49"/>
  <c r="E190" i="27"/>
  <c r="T1319" i="12"/>
  <c r="S1318" i="12"/>
  <c r="D76" i="49"/>
  <c r="E666" i="27"/>
  <c r="D749" i="49"/>
  <c r="D270" i="49"/>
  <c r="D165" i="49"/>
  <c r="D584" i="49"/>
  <c r="T1529" i="12"/>
  <c r="S1528" i="12"/>
  <c r="I133" i="27"/>
  <c r="I333" i="27"/>
  <c r="T1644" i="12"/>
  <c r="S1643" i="12"/>
  <c r="D435" i="49"/>
  <c r="I419" i="27"/>
  <c r="E419" i="27"/>
  <c r="I742" i="27"/>
  <c r="T1072" i="12"/>
  <c r="S1071" i="12"/>
  <c r="T1507" i="12"/>
  <c r="S1506" i="12"/>
  <c r="I662" i="27"/>
  <c r="I629" i="27"/>
  <c r="I684" i="27"/>
  <c r="I421" i="27"/>
  <c r="I242" i="27"/>
  <c r="I241" i="27"/>
  <c r="E241" i="27"/>
  <c r="I27" i="27"/>
  <c r="S1389" i="12"/>
  <c r="D543" i="49"/>
  <c r="T1422" i="12"/>
  <c r="S1421" i="12"/>
  <c r="I26" i="27"/>
  <c r="I59" i="27"/>
  <c r="T1270" i="12"/>
  <c r="S1269" i="12"/>
  <c r="D779" i="49"/>
  <c r="D302" i="49"/>
  <c r="I509" i="27"/>
  <c r="I195" i="27"/>
  <c r="I305" i="27"/>
  <c r="I282" i="27"/>
  <c r="D330" i="49"/>
  <c r="D144" i="49"/>
  <c r="D797" i="49"/>
  <c r="E173" i="27"/>
  <c r="I173" i="27"/>
  <c r="D22" i="49"/>
  <c r="D36" i="49"/>
  <c r="T1226" i="12"/>
  <c r="S1225" i="12"/>
  <c r="D674" i="49"/>
  <c r="D730" i="49"/>
  <c r="I40" i="27"/>
  <c r="I73" i="27"/>
  <c r="I147" i="27"/>
  <c r="I339" i="27"/>
  <c r="I244" i="27"/>
  <c r="I755" i="27"/>
  <c r="D596" i="49"/>
  <c r="T1278" i="12"/>
  <c r="S1277" i="12"/>
  <c r="T1539" i="12"/>
  <c r="S1538" i="12"/>
  <c r="S1387" i="12"/>
  <c r="I593" i="27"/>
  <c r="I671" i="27"/>
  <c r="D766" i="49"/>
  <c r="I398" i="27"/>
  <c r="D347" i="49"/>
  <c r="E712" i="27"/>
  <c r="I626" i="27"/>
  <c r="I92" i="27"/>
  <c r="E92" i="27"/>
  <c r="D182" i="49"/>
  <c r="I383" i="27"/>
  <c r="I745" i="27"/>
  <c r="I561" i="27"/>
  <c r="I281" i="27"/>
  <c r="I10" i="27"/>
  <c r="D262" i="49"/>
  <c r="I346" i="27"/>
  <c r="T1120" i="12"/>
  <c r="S1119" i="12"/>
  <c r="E682" i="27"/>
  <c r="T1586" i="12"/>
  <c r="S1585" i="12"/>
  <c r="T1330" i="12"/>
  <c r="S1329" i="12"/>
  <c r="S1517" i="12"/>
  <c r="T1518" i="12"/>
  <c r="E135" i="27"/>
  <c r="T1694" i="12"/>
  <c r="S1693" i="12"/>
  <c r="I711" i="27"/>
  <c r="E651" i="27"/>
  <c r="S1490" i="12"/>
  <c r="S1429" i="12"/>
  <c r="T1152" i="12"/>
  <c r="S1293" i="12"/>
  <c r="E175" i="27"/>
  <c r="T1663" i="12"/>
  <c r="S1175" i="12"/>
  <c r="I809" i="27"/>
  <c r="E301" i="27"/>
  <c r="S1556" i="12"/>
  <c r="E558" i="27"/>
  <c r="T1723" i="12"/>
  <c r="T1140" i="12"/>
  <c r="S1139" i="12"/>
  <c r="D111" i="49"/>
  <c r="T1193" i="12"/>
  <c r="S1192" i="12"/>
  <c r="I232" i="27"/>
  <c r="D266" i="49"/>
  <c r="D524" i="49"/>
  <c r="D373" i="49"/>
  <c r="T1161" i="12"/>
  <c r="S1160" i="12"/>
  <c r="D306" i="49"/>
  <c r="I214" i="27"/>
  <c r="I268" i="27"/>
  <c r="I227" i="27"/>
  <c r="I118" i="27"/>
  <c r="I750" i="27"/>
  <c r="I728" i="27"/>
  <c r="D81" i="49"/>
  <c r="I674" i="27"/>
  <c r="I603" i="27"/>
  <c r="I228" i="27"/>
  <c r="D122" i="49"/>
  <c r="D316" i="49"/>
  <c r="D609" i="49"/>
  <c r="I75" i="27"/>
  <c r="E75" i="27"/>
  <c r="I437" i="27"/>
  <c r="T1530" i="12"/>
  <c r="S1529" i="12"/>
  <c r="T1525" i="12"/>
  <c r="S1524" i="12"/>
  <c r="I673" i="27"/>
  <c r="D654" i="49"/>
  <c r="D692" i="49"/>
  <c r="E208" i="27"/>
  <c r="I428" i="27"/>
  <c r="D613" i="49"/>
  <c r="D646" i="49"/>
  <c r="I163" i="27"/>
  <c r="T1309" i="12"/>
  <c r="S1308" i="12"/>
  <c r="I691" i="27"/>
  <c r="T1362" i="12"/>
  <c r="S1361" i="12"/>
  <c r="T1097" i="12"/>
  <c r="S1096" i="12"/>
  <c r="T1368" i="12"/>
  <c r="S1367" i="12"/>
  <c r="I24" i="27"/>
  <c r="T1127" i="12"/>
  <c r="S1126" i="12"/>
  <c r="D125" i="49"/>
  <c r="I409" i="27"/>
  <c r="E409" i="27"/>
  <c r="I69" i="27"/>
  <c r="I760" i="27"/>
  <c r="I181" i="27"/>
  <c r="D305" i="49"/>
  <c r="I480" i="27"/>
  <c r="D711" i="49"/>
  <c r="T1291" i="12"/>
  <c r="S1290" i="12"/>
  <c r="I738" i="27"/>
  <c r="T1241" i="12"/>
  <c r="S1240" i="12"/>
  <c r="D633" i="49"/>
  <c r="T1541" i="12"/>
  <c r="S1540" i="12"/>
  <c r="I717" i="27"/>
  <c r="T1104" i="12"/>
  <c r="S1103" i="12"/>
  <c r="S1133" i="12"/>
  <c r="S1595" i="12"/>
  <c r="I766" i="27"/>
  <c r="S1280" i="12"/>
  <c r="S1352" i="12"/>
  <c r="T1637" i="12"/>
  <c r="T1262" i="12"/>
  <c r="D150" i="49"/>
  <c r="T1273" i="12"/>
  <c r="S1272" i="12"/>
  <c r="D783" i="49"/>
  <c r="I37" i="27"/>
  <c r="S1393" i="12"/>
  <c r="T1394" i="12"/>
  <c r="I269" i="27"/>
  <c r="E269" i="27"/>
  <c r="I648" i="27"/>
  <c r="D205" i="49"/>
  <c r="E46" i="27"/>
  <c r="I46" i="27"/>
  <c r="T1321" i="12"/>
  <c r="S1320" i="12"/>
  <c r="D418" i="49"/>
  <c r="I368" i="27"/>
  <c r="T1568" i="12"/>
  <c r="S1567" i="12"/>
  <c r="T1549" i="12"/>
  <c r="S1548" i="12"/>
  <c r="D606" i="49"/>
  <c r="I522" i="27"/>
  <c r="T1534" i="12"/>
  <c r="S1533" i="12"/>
  <c r="D16" i="49"/>
  <c r="I125" i="27"/>
  <c r="D69" i="49"/>
  <c r="I307" i="27"/>
  <c r="I521" i="27"/>
  <c r="I543" i="27"/>
  <c r="D598" i="49"/>
  <c r="I709" i="27"/>
  <c r="D580" i="49"/>
  <c r="I238" i="27"/>
  <c r="E238" i="27"/>
  <c r="D234" i="49"/>
  <c r="E428" i="27"/>
  <c r="I7" i="27"/>
  <c r="D750" i="49"/>
  <c r="D772" i="49"/>
  <c r="I222" i="27"/>
  <c r="T1486" i="12"/>
  <c r="I179" i="27"/>
  <c r="D480" i="49"/>
  <c r="I216" i="27"/>
  <c r="S1660" i="12"/>
  <c r="I734" i="27"/>
  <c r="D171" i="49"/>
  <c r="D102" i="49"/>
  <c r="I492" i="27"/>
  <c r="I285" i="27"/>
  <c r="E679" i="27"/>
  <c r="I679" i="27"/>
  <c r="T1087" i="12"/>
  <c r="S1086" i="12"/>
  <c r="D321" i="49"/>
  <c r="S1124" i="12"/>
  <c r="T1125" i="12"/>
  <c r="S1488" i="12"/>
  <c r="T1489" i="12"/>
  <c r="I151" i="27"/>
  <c r="I108" i="27"/>
  <c r="I213" i="27"/>
  <c r="I117" i="27"/>
  <c r="I730" i="27"/>
  <c r="T1248" i="12"/>
  <c r="S1247" i="12"/>
  <c r="I607" i="27"/>
  <c r="T1196" i="12"/>
  <c r="S1195" i="12"/>
  <c r="I207" i="27"/>
  <c r="D320" i="49"/>
  <c r="D550" i="49"/>
  <c r="T1465" i="12"/>
  <c r="S1464" i="12"/>
  <c r="D233" i="49"/>
  <c r="I364" i="27"/>
  <c r="I314" i="27"/>
  <c r="T1545" i="12"/>
  <c r="S1544" i="12"/>
  <c r="I652" i="27"/>
  <c r="S1634" i="12"/>
  <c r="D318" i="49"/>
  <c r="T1103" i="12"/>
  <c r="S1102" i="12"/>
  <c r="I100" i="27"/>
  <c r="I746" i="27"/>
  <c r="I759" i="27"/>
  <c r="T1711" i="12"/>
  <c r="S1710" i="12"/>
  <c r="D364" i="49"/>
  <c r="D392" i="49"/>
  <c r="T1435" i="12"/>
  <c r="S1434" i="12"/>
  <c r="D357" i="49"/>
  <c r="I82" i="27"/>
  <c r="D536" i="49"/>
  <c r="I48" i="27"/>
  <c r="D348" i="49"/>
  <c r="I139" i="27"/>
  <c r="S1561" i="12"/>
  <c r="S1450" i="12"/>
  <c r="T1396" i="12"/>
  <c r="E94" i="27"/>
  <c r="T1260" i="12"/>
  <c r="D196" i="49"/>
  <c r="S1065" i="12"/>
  <c r="I152" i="27"/>
  <c r="D329" i="49"/>
  <c r="D498" i="49"/>
  <c r="S1114" i="12"/>
  <c r="T1115" i="12"/>
  <c r="T1447" i="12"/>
  <c r="S1446" i="12"/>
  <c r="T1478" i="12"/>
  <c r="S1477" i="12"/>
  <c r="D657" i="49"/>
  <c r="D103" i="49"/>
  <c r="T1210" i="12"/>
  <c r="S1209" i="12"/>
  <c r="T1622" i="12"/>
  <c r="S1621" i="12"/>
  <c r="I43" i="27"/>
  <c r="I764" i="27"/>
  <c r="E339" i="27"/>
  <c r="I98" i="27"/>
  <c r="I254" i="27"/>
  <c r="E254" i="27"/>
  <c r="D592" i="49"/>
  <c r="T1276" i="12"/>
  <c r="S1275" i="12"/>
  <c r="I719" i="27"/>
  <c r="E719" i="27"/>
  <c r="D214" i="49"/>
  <c r="T1165" i="12"/>
  <c r="S1164" i="12"/>
  <c r="I572" i="27"/>
  <c r="E697" i="27"/>
  <c r="T1391" i="12"/>
  <c r="S1390" i="12"/>
  <c r="D333" i="49"/>
  <c r="T1475" i="12"/>
  <c r="S1474" i="12"/>
  <c r="D254" i="49"/>
  <c r="E354" i="27"/>
  <c r="I325" i="27"/>
  <c r="I156" i="27"/>
  <c r="I235" i="27"/>
  <c r="I80" i="27"/>
  <c r="D552" i="49"/>
  <c r="T1543" i="12"/>
  <c r="S1542" i="12"/>
  <c r="S1365" i="12"/>
  <c r="D510" i="49"/>
  <c r="D253" i="49"/>
  <c r="T1320" i="12"/>
  <c r="D7" i="49"/>
  <c r="S1706" i="12"/>
  <c r="S1550" i="12"/>
  <c r="I230" i="27"/>
  <c r="T1121" i="12"/>
  <c r="S1120" i="12"/>
  <c r="D571" i="49"/>
  <c r="E130" i="27"/>
  <c r="D124" i="49"/>
  <c r="I586" i="27"/>
  <c r="T1387" i="12"/>
  <c r="S1386" i="12"/>
  <c r="D527" i="49"/>
  <c r="I672" i="27"/>
  <c r="I366" i="27"/>
  <c r="D147" i="49"/>
  <c r="I414" i="27"/>
  <c r="I476" i="27"/>
  <c r="T1535" i="12"/>
  <c r="S1534" i="12"/>
  <c r="I200" i="27"/>
  <c r="E200" i="27"/>
  <c r="I245" i="27"/>
  <c r="D453" i="49"/>
  <c r="T1639" i="12"/>
  <c r="S1638" i="12"/>
  <c r="I350" i="27"/>
  <c r="T1660" i="12"/>
  <c r="S1659" i="12"/>
  <c r="S1447" i="12"/>
  <c r="I493" i="27"/>
  <c r="E95" i="27"/>
  <c r="I659" i="27"/>
  <c r="I573" i="27"/>
  <c r="I472" i="27"/>
  <c r="I454" i="27"/>
  <c r="T1493" i="12"/>
  <c r="S1492" i="12"/>
  <c r="T1409" i="12"/>
  <c r="S1408" i="12"/>
  <c r="D520" i="49"/>
  <c r="D42" i="49"/>
  <c r="D747" i="49"/>
  <c r="I349" i="27"/>
  <c r="D706" i="49"/>
  <c r="I582" i="27"/>
  <c r="I781" i="27"/>
  <c r="E781" i="27"/>
  <c r="T1579" i="12"/>
  <c r="S1578" i="12"/>
  <c r="E715" i="27"/>
  <c r="S1075" i="12"/>
  <c r="I459" i="27"/>
  <c r="I94" i="27"/>
  <c r="I329" i="27"/>
  <c r="D38" i="49"/>
  <c r="I95" i="27"/>
  <c r="S1569" i="12"/>
  <c r="S1444" i="12"/>
  <c r="I251" i="27"/>
  <c r="E98" i="27"/>
  <c r="T1413" i="12"/>
  <c r="S1412" i="12"/>
  <c r="I191" i="27"/>
  <c r="D554" i="49"/>
  <c r="T1554" i="12"/>
  <c r="S1553" i="12"/>
  <c r="I323" i="27"/>
  <c r="E323" i="27"/>
  <c r="D507" i="49"/>
  <c r="I294" i="27"/>
  <c r="D220" i="49"/>
  <c r="D526" i="49"/>
  <c r="I442" i="27"/>
  <c r="I68" i="27"/>
  <c r="I123" i="27"/>
  <c r="I780" i="27"/>
  <c r="T1284" i="12"/>
  <c r="S1283" i="12"/>
  <c r="I394" i="27"/>
  <c r="I102" i="27"/>
  <c r="I616" i="27"/>
  <c r="D236" i="49"/>
  <c r="T1163" i="12"/>
  <c r="S1162" i="12"/>
  <c r="I72" i="27"/>
  <c r="I63" i="27"/>
  <c r="T1081" i="12"/>
  <c r="S1080" i="12"/>
  <c r="I408" i="27"/>
  <c r="T1481" i="12"/>
  <c r="S1480" i="12"/>
  <c r="I637" i="27"/>
  <c r="T1527" i="12"/>
  <c r="S1526" i="12"/>
  <c r="I708" i="27"/>
  <c r="D614" i="49"/>
  <c r="I65" i="27"/>
  <c r="D616" i="49"/>
  <c r="D70" i="49"/>
  <c r="I45" i="27"/>
  <c r="I149" i="27"/>
  <c r="D793" i="49"/>
  <c r="D323" i="49"/>
  <c r="I426" i="27"/>
  <c r="I594" i="27"/>
  <c r="I554" i="27"/>
  <c r="D650" i="49"/>
  <c r="I405" i="27"/>
  <c r="I236" i="27"/>
  <c r="I469" i="27"/>
  <c r="E469" i="27"/>
  <c r="I450" i="27"/>
  <c r="E450" i="27"/>
  <c r="D778" i="49"/>
  <c r="D67" i="49"/>
  <c r="I359" i="27"/>
  <c r="T1676" i="12"/>
  <c r="S1675" i="12"/>
  <c r="I712" i="27"/>
  <c r="I52" i="27"/>
  <c r="D716" i="49"/>
  <c r="D10" i="49"/>
  <c r="T1279" i="12"/>
  <c r="S1278" i="12"/>
  <c r="D643" i="49"/>
  <c r="I390" i="27"/>
  <c r="E390" i="27"/>
  <c r="T1310" i="12"/>
  <c r="S1309" i="12"/>
  <c r="T1216" i="12"/>
  <c r="S1215" i="12"/>
  <c r="I735" i="27"/>
  <c r="D314" i="49"/>
  <c r="T1197" i="12"/>
  <c r="S1196" i="12"/>
  <c r="D413" i="49"/>
  <c r="I50" i="27"/>
  <c r="E50" i="27"/>
  <c r="I395" i="27"/>
  <c r="T1283" i="12"/>
  <c r="S1282" i="12"/>
  <c r="I569" i="27"/>
  <c r="T1208" i="12"/>
  <c r="S1207" i="12"/>
  <c r="D25" i="49"/>
  <c r="D782" i="49"/>
  <c r="E164" i="27"/>
  <c r="I765" i="27"/>
  <c r="E765" i="27"/>
  <c r="D229" i="49"/>
  <c r="D216" i="49"/>
  <c r="D515" i="49"/>
  <c r="S1590" i="12"/>
  <c r="I412" i="27"/>
  <c r="S1624" i="12"/>
  <c r="S1728" i="12"/>
  <c r="S1609" i="12"/>
  <c r="I413" i="27"/>
  <c r="I732" i="27"/>
  <c r="S1725" i="12"/>
  <c r="T1344" i="12"/>
  <c r="S1343" i="12"/>
  <c r="T1382" i="12"/>
  <c r="S1381" i="12"/>
  <c r="I601" i="27"/>
  <c r="D388" i="49"/>
  <c r="I754" i="27"/>
  <c r="D561" i="49"/>
  <c r="I756" i="27"/>
  <c r="E756" i="27"/>
  <c r="I438" i="27"/>
  <c r="D354" i="49"/>
  <c r="I557" i="27"/>
  <c r="I243" i="27"/>
  <c r="I692" i="27"/>
  <c r="I356" i="27"/>
  <c r="E356" i="27"/>
  <c r="D27" i="49"/>
  <c r="D431" i="49"/>
  <c r="I153" i="27"/>
  <c r="D138" i="49"/>
  <c r="I560" i="27"/>
  <c r="I513" i="27"/>
  <c r="I370" i="27"/>
  <c r="D393" i="49"/>
  <c r="T1113" i="12"/>
  <c r="S1112" i="12"/>
  <c r="T1365" i="12"/>
  <c r="S1364" i="12"/>
  <c r="D59" i="49"/>
  <c r="D183" i="49"/>
  <c r="T1372" i="12"/>
  <c r="S1371" i="12"/>
  <c r="I344" i="27"/>
  <c r="E344" i="27"/>
  <c r="I343" i="27"/>
  <c r="T1555" i="12"/>
  <c r="S1554" i="12"/>
  <c r="D458" i="49"/>
  <c r="D162" i="49"/>
  <c r="D325" i="49"/>
  <c r="I411" i="27"/>
  <c r="D166" i="49"/>
  <c r="T1167" i="12"/>
  <c r="S1166" i="12"/>
  <c r="S1098" i="12"/>
  <c r="D93" i="49"/>
  <c r="S1330" i="12"/>
  <c r="I180" i="27"/>
  <c r="D387" i="49"/>
  <c r="S1475" i="12"/>
  <c r="E529" i="27"/>
  <c r="I566" i="27"/>
  <c r="D785" i="49"/>
  <c r="I604" i="27"/>
  <c r="I132" i="27"/>
  <c r="S1481" i="12"/>
  <c r="I381" i="27"/>
  <c r="I758" i="27"/>
  <c r="S1403" i="12"/>
  <c r="I397" i="27"/>
  <c r="D207" i="49"/>
  <c r="I786" i="27"/>
  <c r="S1111" i="12"/>
  <c r="E574" i="27"/>
  <c r="I451" i="27"/>
  <c r="S1601" i="12"/>
  <c r="I681" i="27"/>
  <c r="D399" i="49"/>
  <c r="T1689" i="12"/>
  <c r="S1688" i="12"/>
  <c r="D350" i="49"/>
  <c r="D599" i="49"/>
  <c r="D181" i="49"/>
  <c r="T1357" i="12"/>
  <c r="S1356" i="12"/>
  <c r="I336" i="27"/>
  <c r="I81" i="27"/>
  <c r="T1502" i="12"/>
  <c r="S1501" i="12"/>
  <c r="I433" i="27"/>
  <c r="T1130" i="12"/>
  <c r="S1129" i="12"/>
  <c r="T1487" i="12"/>
  <c r="S1486" i="12"/>
  <c r="T1678" i="12"/>
  <c r="S1677" i="12"/>
  <c r="I567" i="27"/>
  <c r="T1588" i="12"/>
  <c r="S1587" i="12"/>
  <c r="I800" i="27"/>
  <c r="I186" i="27"/>
  <c r="I653" i="27"/>
  <c r="T1105" i="12"/>
  <c r="S1104" i="12"/>
  <c r="D755" i="49"/>
  <c r="I445" i="27"/>
  <c r="I628" i="27"/>
  <c r="I562" i="27"/>
  <c r="D337" i="49"/>
  <c r="D327" i="49"/>
  <c r="T1091" i="12"/>
  <c r="S1090" i="12"/>
  <c r="T1473" i="12"/>
  <c r="S1472" i="12"/>
  <c r="I507" i="27"/>
  <c r="S1398" i="12"/>
  <c r="I164" i="27"/>
  <c r="T1681" i="12"/>
  <c r="S1680" i="12"/>
  <c r="I563" i="27"/>
  <c r="D129" i="49"/>
  <c r="I396" i="27"/>
  <c r="E396" i="27"/>
  <c r="T1725" i="12"/>
  <c r="S1724" i="12"/>
  <c r="T1624" i="12"/>
  <c r="S1623" i="12"/>
  <c r="I130" i="27"/>
  <c r="D176" i="49"/>
  <c r="T1614" i="12"/>
  <c r="S1613" i="12"/>
  <c r="I317" i="27"/>
  <c r="E317" i="27"/>
  <c r="D547" i="49"/>
  <c r="I35" i="27"/>
  <c r="I168" i="27"/>
  <c r="I345" i="27"/>
  <c r="S1734" i="12"/>
  <c r="S1297" i="12"/>
  <c r="E575" i="27"/>
  <c r="I373" i="27"/>
  <c r="T1490" i="12"/>
  <c r="S1489" i="12"/>
  <c r="D74" i="49"/>
  <c r="D281" i="49"/>
  <c r="I471" i="27"/>
  <c r="I542" i="27"/>
  <c r="I787" i="27"/>
  <c r="E787" i="27"/>
  <c r="D546" i="49"/>
  <c r="S1074" i="12"/>
  <c r="I676" i="27"/>
  <c r="I432" i="27"/>
  <c r="D667" i="49"/>
  <c r="S1113" i="12"/>
  <c r="S1605" i="12"/>
  <c r="D186" i="49"/>
  <c r="I529" i="27"/>
  <c r="D363" i="49"/>
  <c r="I751" i="27"/>
  <c r="S1253" i="12"/>
  <c r="T1443" i="12"/>
  <c r="I312" i="27"/>
  <c r="T1095" i="12"/>
  <c r="E329" i="27"/>
  <c r="S1271" i="12"/>
  <c r="S1324" i="12"/>
  <c r="I701" i="27"/>
  <c r="T1420" i="12"/>
  <c r="S1274" i="12"/>
  <c r="I510" i="27"/>
  <c r="S1558" i="12"/>
  <c r="S1704" i="12"/>
  <c r="I591" i="27"/>
  <c r="T1311" i="12"/>
  <c r="I13" i="27"/>
  <c r="S1549" i="12"/>
  <c r="T1628" i="12"/>
  <c r="S1592" i="12"/>
  <c r="T1501" i="12"/>
  <c r="I208" i="27"/>
  <c r="I501" i="27"/>
  <c r="D737" i="49"/>
  <c r="I371" i="27"/>
  <c r="S1602" i="12"/>
  <c r="T1363" i="12"/>
  <c r="I436" i="27"/>
  <c r="T1328" i="12"/>
  <c r="S1327" i="12"/>
  <c r="I34" i="27"/>
  <c r="E34" i="27"/>
  <c r="T1385" i="12"/>
  <c r="S1384" i="12"/>
  <c r="T1110" i="12"/>
  <c r="S1109" i="12"/>
  <c r="I258" i="27"/>
  <c r="D792" i="49"/>
  <c r="T1712" i="12"/>
  <c r="S1711" i="12"/>
  <c r="D87" i="49"/>
  <c r="I580" i="27"/>
  <c r="T1135" i="12"/>
  <c r="S1134" i="12"/>
  <c r="D669" i="49"/>
  <c r="I503" i="27"/>
  <c r="D688" i="49"/>
  <c r="D92" i="49"/>
  <c r="D428" i="49"/>
  <c r="D434" i="49"/>
  <c r="T1494" i="12"/>
  <c r="S1493" i="12"/>
  <c r="D37" i="49"/>
  <c r="D285" i="49"/>
  <c r="I391" i="27"/>
  <c r="T1342" i="12"/>
  <c r="S1341" i="12"/>
  <c r="T1397" i="12"/>
  <c r="S1396" i="12"/>
  <c r="I424" i="27"/>
  <c r="D630" i="49"/>
  <c r="T1371" i="12"/>
  <c r="S1370" i="12"/>
  <c r="T1433" i="12"/>
  <c r="S1432" i="12"/>
  <c r="I31" i="27"/>
  <c r="D522" i="49"/>
  <c r="T1444" i="12"/>
  <c r="S1443" i="12"/>
  <c r="I224" i="27"/>
  <c r="T1709" i="12"/>
  <c r="S1708" i="12"/>
  <c r="I418" i="27"/>
  <c r="I218" i="27"/>
  <c r="D600" i="49"/>
  <c r="S1339" i="12"/>
  <c r="S1118" i="12"/>
  <c r="I183" i="27"/>
  <c r="T1085" i="12"/>
  <c r="S1084" i="12"/>
  <c r="D94" i="49"/>
  <c r="T1440" i="12"/>
  <c r="S1439" i="12"/>
  <c r="T1657" i="12"/>
  <c r="S1656" i="12"/>
  <c r="T1580" i="12"/>
  <c r="S1579" i="12"/>
  <c r="D540" i="49"/>
  <c r="T1266" i="12"/>
  <c r="S1265" i="12"/>
  <c r="I406" i="27"/>
  <c r="I131" i="27"/>
  <c r="D39" i="49"/>
  <c r="I178" i="27"/>
  <c r="D128" i="49"/>
  <c r="I341" i="27"/>
  <c r="I185" i="27"/>
  <c r="E185" i="27"/>
  <c r="I506" i="27"/>
  <c r="D447" i="49"/>
  <c r="E76" i="27"/>
  <c r="E243" i="27"/>
  <c r="E397" i="27"/>
  <c r="I798" i="27"/>
  <c r="E454" i="27"/>
  <c r="D518" i="49"/>
  <c r="S1691" i="12"/>
  <c r="S1455" i="12"/>
  <c r="S1291" i="12"/>
  <c r="S1273" i="12"/>
  <c r="S1092" i="12"/>
  <c r="E406" i="27"/>
  <c r="D416" i="49"/>
  <c r="D576" i="49"/>
  <c r="I801" i="27"/>
  <c r="S1315" i="12"/>
  <c r="I273" i="27"/>
  <c r="S1458" i="12"/>
  <c r="D115" i="49"/>
  <c r="I15" i="27"/>
  <c r="I574" i="27"/>
  <c r="E734" i="27"/>
  <c r="I575" i="27"/>
  <c r="I79" i="27"/>
  <c r="S1466" i="12"/>
  <c r="I564" i="27"/>
  <c r="D155" i="49"/>
  <c r="T1572" i="12"/>
  <c r="S1571" i="12"/>
  <c r="T1537" i="12"/>
  <c r="S1536" i="12"/>
  <c r="I392" i="27"/>
  <c r="I741" i="27"/>
  <c r="I587" i="27"/>
  <c r="I170" i="27"/>
  <c r="I478" i="27"/>
  <c r="I523" i="27"/>
  <c r="D298" i="49"/>
  <c r="T1686" i="12"/>
  <c r="S1685" i="12"/>
  <c r="T1714" i="12"/>
  <c r="S1713" i="12"/>
  <c r="D29" i="49"/>
  <c r="I449" i="27"/>
  <c r="D544" i="49"/>
  <c r="T1369" i="12"/>
  <c r="S1368" i="12"/>
  <c r="I240" i="27"/>
  <c r="D558" i="49"/>
  <c r="S1697" i="12"/>
  <c r="I334" i="27"/>
  <c r="E334" i="27"/>
  <c r="T1511" i="12"/>
  <c r="S1510" i="12"/>
  <c r="D324" i="49"/>
  <c r="D511" i="49"/>
  <c r="I661" i="27"/>
  <c r="I632" i="27"/>
  <c r="I444" i="27"/>
  <c r="I782" i="27"/>
  <c r="I693" i="27"/>
  <c r="E79" i="27"/>
  <c r="I401" i="27"/>
  <c r="D420" i="49"/>
  <c r="D256" i="49"/>
  <c r="T1187" i="12"/>
  <c r="S1186" i="12"/>
  <c r="I430" i="27"/>
  <c r="D184" i="49"/>
  <c r="D443" i="49"/>
  <c r="D442" i="49"/>
  <c r="D33" i="49"/>
  <c r="T1713" i="12"/>
  <c r="S1712" i="12"/>
  <c r="S1404" i="12"/>
  <c r="S1672" i="12"/>
  <c r="I146" i="27"/>
  <c r="D189" i="49"/>
  <c r="S1072" i="12"/>
  <c r="S1344" i="12"/>
  <c r="S1307" i="12"/>
  <c r="T1499" i="12"/>
  <c r="I283" i="27"/>
  <c r="S1655" i="12"/>
  <c r="D118" i="49"/>
  <c r="I697" i="27"/>
  <c r="T1084" i="12"/>
  <c r="S1083" i="12"/>
  <c r="D32" i="49"/>
  <c r="I422" i="27"/>
  <c r="I645" i="27"/>
  <c r="T1317" i="12"/>
  <c r="S1316" i="12"/>
  <c r="T1708" i="12"/>
  <c r="S1707" i="12"/>
  <c r="T1251" i="12"/>
  <c r="S1250" i="12"/>
  <c r="T1207" i="12"/>
  <c r="S1206" i="12"/>
  <c r="I362" i="27"/>
  <c r="I41" i="27"/>
  <c r="I793" i="27"/>
  <c r="T1669" i="12"/>
  <c r="S1668" i="12"/>
  <c r="I539" i="27"/>
  <c r="I145" i="27"/>
  <c r="D268" i="49"/>
  <c r="D615" i="49"/>
  <c r="T1736" i="12"/>
  <c r="S1735" i="12"/>
  <c r="I470" i="27"/>
  <c r="D521" i="49"/>
  <c r="D651" i="49"/>
  <c r="D562" i="49"/>
  <c r="T1244" i="12"/>
  <c r="S1243" i="12"/>
  <c r="I773" i="27"/>
  <c r="I767" i="27"/>
  <c r="I528" i="27"/>
  <c r="I327" i="27"/>
  <c r="T1158" i="12"/>
  <c r="S1157" i="12"/>
  <c r="T1145" i="12"/>
  <c r="S1144" i="12"/>
  <c r="D238" i="49"/>
  <c r="T1329" i="12"/>
  <c r="S1328" i="12"/>
  <c r="T1124" i="12"/>
  <c r="S1123" i="12"/>
  <c r="D529" i="49"/>
  <c r="I440" i="27"/>
  <c r="E440" i="27"/>
  <c r="I514" i="27"/>
  <c r="E514" i="27"/>
  <c r="I551" i="27"/>
  <c r="T1258" i="12"/>
  <c r="S1257" i="12"/>
  <c r="I696" i="27"/>
  <c r="T1680" i="12"/>
  <c r="S1679" i="12"/>
  <c r="T1597" i="12"/>
  <c r="S1596" i="12"/>
  <c r="I657" i="27"/>
  <c r="I429" i="27"/>
  <c r="D286" i="49"/>
  <c r="D569" i="49"/>
  <c r="D727" i="49"/>
  <c r="D300" i="49"/>
  <c r="D288" i="49"/>
  <c r="D104" i="49"/>
  <c r="I721" i="27"/>
  <c r="I585" i="27"/>
  <c r="T1441" i="12"/>
  <c r="S1440" i="12"/>
  <c r="D655" i="49"/>
  <c r="I720" i="27"/>
  <c r="I276" i="27"/>
  <c r="D574" i="49"/>
  <c r="E192" i="27"/>
  <c r="I298" i="27"/>
  <c r="T1439" i="12"/>
  <c r="S1438" i="12"/>
  <c r="T1590" i="12"/>
  <c r="S1589" i="12"/>
  <c r="I211" i="27"/>
  <c r="T1350" i="12"/>
  <c r="S1349" i="12"/>
  <c r="T1506" i="12"/>
  <c r="S1505" i="12"/>
  <c r="T1137" i="12"/>
  <c r="S1136" i="12"/>
  <c r="I494" i="27"/>
  <c r="I744" i="27"/>
  <c r="I277" i="27"/>
  <c r="D542" i="49"/>
  <c r="D163" i="49"/>
  <c r="I504" i="27"/>
  <c r="D802" i="49"/>
  <c r="D28" i="49"/>
  <c r="I106" i="27"/>
  <c r="I474" i="27"/>
  <c r="T1269" i="12"/>
  <c r="S1268" i="12"/>
  <c r="D460" i="49"/>
  <c r="T1346" i="12"/>
  <c r="S1345" i="12"/>
  <c r="I148" i="27"/>
  <c r="E148" i="27"/>
  <c r="T1634" i="12"/>
  <c r="S1633" i="12"/>
  <c r="T1666" i="12"/>
  <c r="S1665" i="12"/>
  <c r="D587" i="49"/>
  <c r="T1519" i="12"/>
  <c r="S1518" i="12"/>
  <c r="I665" i="27"/>
  <c r="T1225" i="12"/>
  <c r="S1224" i="12"/>
  <c r="I384" i="27"/>
  <c r="D484" i="49"/>
  <c r="T1213" i="12"/>
  <c r="S1212" i="12"/>
  <c r="I11" i="27"/>
  <c r="D215" i="49"/>
  <c r="T1246" i="12"/>
  <c r="S1245" i="12"/>
  <c r="D800" i="49"/>
  <c r="D583" i="49"/>
  <c r="D700" i="49"/>
  <c r="I288" i="27"/>
  <c r="D375" i="49"/>
  <c r="D751" i="49"/>
  <c r="T1290" i="12"/>
  <c r="S1289" i="12"/>
  <c r="I670" i="27"/>
  <c r="E670" i="27"/>
  <c r="D512" i="49"/>
  <c r="T1424" i="12"/>
  <c r="S1423" i="12"/>
  <c r="T1733" i="12"/>
  <c r="S1732" i="12"/>
  <c r="D148" i="49"/>
  <c r="I107" i="27"/>
  <c r="E107" i="27"/>
  <c r="T1520" i="12"/>
  <c r="S1519" i="12"/>
  <c r="D274" i="49"/>
  <c r="I160" i="27"/>
  <c r="I688" i="27"/>
  <c r="T1688" i="12"/>
  <c r="I812" i="27"/>
  <c r="I592" i="27"/>
  <c r="I477" i="27"/>
  <c r="D282" i="49"/>
  <c r="S1302" i="12"/>
  <c r="S1116" i="12"/>
  <c r="I663" i="27"/>
  <c r="D421" i="49"/>
  <c r="I204" i="27"/>
  <c r="I729" i="27"/>
  <c r="E729" i="27"/>
  <c r="I667" i="27"/>
  <c r="T1671" i="12"/>
  <c r="S1670" i="12"/>
  <c r="D313" i="49"/>
  <c r="T1302" i="12"/>
  <c r="S1301" i="12"/>
  <c r="I499" i="27"/>
  <c r="I361" i="27"/>
  <c r="D132" i="49"/>
  <c r="T1229" i="12"/>
  <c r="S1228" i="12"/>
  <c r="D745" i="49"/>
  <c r="T1407" i="12"/>
  <c r="S1406" i="12"/>
  <c r="T1508" i="12"/>
  <c r="S1507" i="12"/>
  <c r="T1613" i="12"/>
  <c r="S1612" i="12"/>
  <c r="I172" i="27"/>
  <c r="D487" i="49"/>
  <c r="D340" i="49"/>
  <c r="I51" i="27"/>
  <c r="I292" i="27"/>
  <c r="I748" i="27"/>
  <c r="D358" i="49"/>
  <c r="D408" i="49"/>
  <c r="D293" i="49"/>
  <c r="I121" i="27"/>
  <c r="T1608" i="12"/>
  <c r="S1607" i="12"/>
  <c r="I685" i="27"/>
  <c r="I802" i="27"/>
  <c r="I284" i="27"/>
  <c r="I702" i="27"/>
  <c r="I201" i="27"/>
  <c r="E201" i="27"/>
  <c r="I162" i="27"/>
  <c r="T1380" i="12"/>
  <c r="S1379" i="12"/>
  <c r="I138" i="27"/>
  <c r="I196" i="27"/>
  <c r="I806" i="27"/>
  <c r="I700" i="27"/>
  <c r="E700" i="27"/>
  <c r="D485" i="49"/>
  <c r="I461" i="27"/>
  <c r="D335" i="49"/>
  <c r="D473" i="49"/>
  <c r="I29" i="27"/>
  <c r="D296" i="49"/>
  <c r="I36" i="27"/>
  <c r="T1697" i="12"/>
  <c r="S1696" i="12"/>
  <c r="D652" i="49"/>
  <c r="I315" i="27"/>
  <c r="I30" i="27"/>
  <c r="I376" i="27"/>
  <c r="D135" i="49"/>
  <c r="T1205" i="12"/>
  <c r="S1204" i="12"/>
  <c r="T1219" i="12"/>
  <c r="S1218" i="12"/>
  <c r="T1607" i="12"/>
  <c r="S1606" i="12"/>
  <c r="I453" i="27"/>
  <c r="E453" i="27"/>
  <c r="I372" i="27"/>
  <c r="E372" i="27"/>
  <c r="S1626" i="12"/>
  <c r="I166" i="27"/>
  <c r="E166" i="27"/>
  <c r="D500" i="49"/>
  <c r="D85" i="49"/>
  <c r="D497" i="49"/>
  <c r="I302" i="27"/>
  <c r="D311" i="49"/>
  <c r="D174" i="49"/>
  <c r="T1616" i="12"/>
  <c r="S1615" i="12"/>
  <c r="D190" i="49"/>
  <c r="I91" i="27"/>
  <c r="E91" i="27"/>
  <c r="D673" i="49"/>
  <c r="E105" i="27"/>
  <c r="I120" i="27"/>
  <c r="S1422" i="12"/>
  <c r="I188" i="27"/>
  <c r="E753" i="27"/>
  <c r="S1214" i="12"/>
  <c r="D670" i="49"/>
  <c r="I113" i="27"/>
  <c r="D5" i="49"/>
  <c r="S1338" i="12"/>
  <c r="I109" i="27"/>
  <c r="I558" i="27"/>
  <c r="I93" i="27"/>
  <c r="I143" i="27"/>
  <c r="D164" i="49"/>
  <c r="I464" i="27"/>
  <c r="T1429" i="12"/>
  <c r="S1428" i="12"/>
  <c r="T1131" i="12"/>
  <c r="S1130" i="12"/>
  <c r="I197" i="27"/>
  <c r="I8" i="27"/>
  <c r="I87" i="27"/>
  <c r="T1242" i="12"/>
  <c r="S1241" i="12"/>
  <c r="I99" i="27"/>
  <c r="I791" i="27"/>
  <c r="I134" i="27"/>
  <c r="D682" i="49"/>
  <c r="T1589" i="12"/>
  <c r="S1588" i="12"/>
  <c r="D438" i="49"/>
  <c r="I369" i="27"/>
  <c r="I723" i="27"/>
  <c r="I689" i="27"/>
  <c r="T1389" i="12"/>
  <c r="S1388" i="12"/>
  <c r="I772" i="27"/>
  <c r="I6" i="27"/>
  <c r="I141" i="27"/>
  <c r="E141" i="27"/>
  <c r="D49" i="49"/>
  <c r="I278" i="27"/>
  <c r="D106" i="49"/>
  <c r="I699" i="27"/>
  <c r="I42" i="27"/>
  <c r="E42" i="27"/>
  <c r="D590" i="49"/>
  <c r="T1301" i="12"/>
  <c r="S1300" i="12"/>
  <c r="I360" i="27"/>
  <c r="E360" i="27"/>
  <c r="I217" i="27"/>
  <c r="I496" i="27"/>
  <c r="T1304" i="12"/>
  <c r="S1303" i="12"/>
  <c r="I209" i="27"/>
  <c r="T1082" i="12"/>
  <c r="S1081" i="12"/>
  <c r="D429" i="49"/>
  <c r="I675" i="27"/>
  <c r="T1584" i="12"/>
  <c r="S1583" i="12"/>
  <c r="D499" i="49"/>
  <c r="I498" i="27"/>
  <c r="D310" i="49"/>
  <c r="D105" i="49"/>
  <c r="D530" i="49"/>
  <c r="D445" i="49"/>
  <c r="T1356" i="12"/>
  <c r="S1355" i="12"/>
  <c r="I519" i="27"/>
  <c r="T1480" i="12"/>
  <c r="S1479" i="12"/>
  <c r="D209" i="49"/>
  <c r="D275" i="49"/>
  <c r="I568" i="27"/>
  <c r="I357" i="27"/>
  <c r="D732" i="49"/>
  <c r="I486" i="27"/>
  <c r="E486" i="27"/>
  <c r="D369" i="49"/>
  <c r="T1230" i="12"/>
  <c r="S1229" i="12"/>
  <c r="D158" i="49"/>
  <c r="I707" i="27"/>
  <c r="I337" i="27"/>
  <c r="T1402" i="12"/>
  <c r="S1401" i="12"/>
  <c r="T1249" i="12"/>
  <c r="S1248" i="12"/>
  <c r="D687" i="49"/>
  <c r="D13" i="49"/>
  <c r="D88" i="49"/>
  <c r="I348" i="27"/>
  <c r="E348" i="27"/>
  <c r="I559" i="27"/>
  <c r="D194" i="49"/>
  <c r="D698" i="49"/>
  <c r="S1586" i="12"/>
  <c r="I296" i="27"/>
  <c r="E276" i="27"/>
  <c r="I192" i="27"/>
  <c r="I104" i="27"/>
  <c r="I508" i="27"/>
  <c r="E508" i="27"/>
  <c r="I579" i="27"/>
  <c r="D195" i="49"/>
  <c r="D359" i="49"/>
  <c r="I686" i="27"/>
  <c r="E686" i="27"/>
  <c r="T1416" i="12"/>
  <c r="S1415" i="12"/>
  <c r="T1100" i="12"/>
  <c r="S1099" i="12"/>
  <c r="D284" i="49"/>
  <c r="D15" i="49"/>
  <c r="T1651" i="12"/>
  <c r="S1650" i="12"/>
  <c r="I377" i="27"/>
  <c r="I84" i="27"/>
  <c r="D188" i="49"/>
  <c r="D756" i="49"/>
  <c r="D517" i="49"/>
  <c r="S1418" i="12"/>
  <c r="S1373" i="12"/>
  <c r="S1611" i="12"/>
  <c r="S1306" i="12"/>
  <c r="I212" i="27"/>
  <c r="S1141" i="12"/>
  <c r="S1456" i="12"/>
  <c r="D776" i="49"/>
  <c r="S1619" i="12"/>
  <c r="S1336" i="12"/>
  <c r="I658" i="27"/>
  <c r="S1625" i="12"/>
  <c r="T1581" i="12"/>
  <c r="S1580" i="12"/>
  <c r="T1498" i="12"/>
  <c r="S1497" i="12"/>
  <c r="T1070" i="12"/>
  <c r="S1069" i="12"/>
  <c r="I367" i="27"/>
  <c r="I22" i="27"/>
  <c r="D577" i="49"/>
  <c r="I502" i="27"/>
  <c r="I97" i="27"/>
  <c r="T1737" i="12"/>
  <c r="S1736" i="12"/>
  <c r="I142" i="27"/>
  <c r="T1217" i="12"/>
  <c r="S1216" i="12"/>
  <c r="D117" i="49"/>
  <c r="T1367" i="12"/>
  <c r="S1366" i="12"/>
  <c r="T1674" i="12"/>
  <c r="S1673" i="12"/>
  <c r="T1247" i="12"/>
  <c r="S1246" i="12"/>
  <c r="D721" i="49"/>
  <c r="I193" i="27"/>
  <c r="I380" i="27"/>
  <c r="D108" i="49"/>
  <c r="D276" i="49"/>
  <c r="T1425" i="12"/>
  <c r="S1424" i="12"/>
  <c r="D768" i="49"/>
  <c r="D697" i="49"/>
  <c r="I484" i="27"/>
  <c r="D283" i="49"/>
  <c r="D479" i="49"/>
  <c r="T1609" i="12"/>
  <c r="S1608" i="12"/>
  <c r="T1144" i="12"/>
  <c r="S1143" i="12"/>
  <c r="D119" i="49"/>
  <c r="I286" i="27"/>
  <c r="E286" i="27"/>
  <c r="T1512" i="12"/>
  <c r="S1511" i="12"/>
  <c r="T1089" i="12"/>
  <c r="S1088" i="12"/>
  <c r="I431" i="27"/>
  <c r="I515" i="27"/>
  <c r="E515" i="27"/>
  <c r="I497" i="27"/>
  <c r="E497" i="27"/>
  <c r="T1077" i="12"/>
  <c r="S1076" i="12"/>
  <c r="I303" i="27"/>
  <c r="I487" i="27"/>
  <c r="I532" i="27"/>
  <c r="T1704" i="12"/>
  <c r="S1703" i="12"/>
  <c r="T1446" i="12"/>
  <c r="S1445" i="12"/>
  <c r="I654" i="27"/>
  <c r="I272" i="27"/>
  <c r="E272" i="27"/>
  <c r="I114" i="27"/>
  <c r="E114" i="27"/>
  <c r="D289" i="49"/>
  <c r="T1092" i="12"/>
  <c r="S1091" i="12"/>
  <c r="T1731" i="12"/>
  <c r="S1730" i="12"/>
  <c r="T1401" i="12"/>
  <c r="S1400" i="12"/>
  <c r="I678" i="27"/>
  <c r="I187" i="27"/>
  <c r="D563" i="49"/>
  <c r="D551" i="49"/>
  <c r="D382" i="49"/>
  <c r="I205" i="27"/>
  <c r="D107" i="49"/>
  <c r="D361" i="49"/>
  <c r="D370" i="49"/>
  <c r="I404" i="27"/>
  <c r="I576" i="27"/>
  <c r="D661" i="49"/>
  <c r="D141" i="49"/>
  <c r="I210" i="27"/>
  <c r="E210" i="27"/>
  <c r="D665" i="49"/>
  <c r="I291" i="27"/>
  <c r="I544" i="27"/>
  <c r="I804" i="27"/>
  <c r="T1722" i="12"/>
  <c r="S1721" i="12"/>
  <c r="T1296" i="12"/>
  <c r="S1295" i="12"/>
  <c r="D705" i="49"/>
  <c r="I589" i="27"/>
  <c r="T1359" i="12"/>
  <c r="S1358" i="12"/>
  <c r="T1592" i="12"/>
  <c r="S1591" i="12"/>
  <c r="I410" i="27"/>
  <c r="D153" i="49"/>
  <c r="D804" i="49"/>
  <c r="I101" i="27"/>
  <c r="D683" i="49"/>
  <c r="D206" i="49"/>
  <c r="D202" i="49"/>
  <c r="D6" i="49"/>
  <c r="I475" i="27"/>
  <c r="I119" i="27"/>
  <c r="D472" i="49"/>
  <c r="I462" i="27"/>
  <c r="D528" i="49"/>
  <c r="I520" i="27"/>
  <c r="D160" i="49"/>
  <c r="T1065" i="12"/>
  <c r="S1064" i="12"/>
  <c r="S1614" i="12"/>
  <c r="I571" i="27"/>
  <c r="E571" i="27"/>
  <c r="T1138" i="12"/>
  <c r="S1137" i="12"/>
  <c r="D365" i="49"/>
  <c r="D20" i="49"/>
  <c r="I38" i="27"/>
  <c r="T1664" i="12"/>
  <c r="S1663" i="12"/>
  <c r="I534" i="27"/>
  <c r="T1583" i="12"/>
  <c r="S1582" i="12"/>
  <c r="I531" i="27"/>
  <c r="E531" i="27"/>
  <c r="I165" i="27"/>
  <c r="I290" i="27"/>
  <c r="I747" i="27"/>
  <c r="E747" i="27"/>
  <c r="T1198" i="12"/>
  <c r="S1197" i="12"/>
  <c r="I683" i="27"/>
  <c r="D367" i="49"/>
  <c r="I500" i="27"/>
  <c r="D719" i="49"/>
  <c r="T1650" i="12"/>
  <c r="S1649" i="12"/>
  <c r="T1139" i="12"/>
  <c r="S1138" i="12"/>
  <c r="I122" i="27"/>
  <c r="I137" i="27"/>
  <c r="E137" i="27"/>
  <c r="I533" i="27"/>
  <c r="D372" i="49"/>
  <c r="I90" i="27"/>
  <c r="D475" i="49"/>
  <c r="T1516" i="12"/>
  <c r="S1515" i="12"/>
  <c r="D89" i="49"/>
  <c r="D663" i="49"/>
  <c r="T1287" i="12"/>
  <c r="S1286" i="12"/>
  <c r="I553" i="27"/>
  <c r="D557" i="49"/>
  <c r="I17" i="27"/>
  <c r="I482" i="27"/>
  <c r="T1629" i="12"/>
  <c r="S1628" i="12"/>
  <c r="I363" i="27"/>
  <c r="T1358" i="12"/>
  <c r="S1357" i="12"/>
  <c r="D136" i="49"/>
  <c r="D142" i="49"/>
  <c r="D668" i="49"/>
  <c r="D513" i="49"/>
  <c r="T1299" i="12"/>
  <c r="S1298" i="12"/>
  <c r="T1647" i="12"/>
  <c r="S1646" i="12"/>
  <c r="T1414" i="12"/>
  <c r="S1413" i="12"/>
  <c r="D410" i="49"/>
  <c r="I777" i="27"/>
  <c r="I447" i="27"/>
  <c r="I770" i="27"/>
  <c r="E770" i="27"/>
  <c r="J14" i="7"/>
  <c r="H941" i="12"/>
  <c r="I941" i="12" s="1"/>
  <c r="J940" i="12" s="1"/>
  <c r="K13" i="24" s="1"/>
  <c r="A15" i="27"/>
  <c r="A14" i="45"/>
  <c r="B15" i="27"/>
  <c r="B14" i="45"/>
  <c r="H14" i="7"/>
  <c r="I14" i="7" s="1"/>
  <c r="M15" i="24" s="1"/>
  <c r="B16" i="24"/>
  <c r="A14" i="49" s="1"/>
  <c r="F15" i="7"/>
  <c r="M14" i="24"/>
  <c r="B19" i="2"/>
  <c r="A18" i="1"/>
  <c r="A19" i="2" s="1"/>
  <c r="B19" i="1"/>
  <c r="C16" i="24"/>
  <c r="B14" i="49" s="1"/>
  <c r="G15" i="7"/>
  <c r="C18" i="7"/>
  <c r="B17" i="7"/>
  <c r="H43" i="3"/>
  <c r="I42" i="3"/>
  <c r="G7" i="27" l="1"/>
  <c r="G8" i="27" s="1"/>
  <c r="K9" i="27" s="1"/>
  <c r="K7" i="27"/>
  <c r="F7" i="27"/>
  <c r="F8" i="27" s="1"/>
  <c r="F9" i="27" s="1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F73" i="27" s="1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F227" i="27" s="1"/>
  <c r="F228" i="27" s="1"/>
  <c r="F229" i="27" s="1"/>
  <c r="F230" i="27" s="1"/>
  <c r="F231" i="27" s="1"/>
  <c r="F232" i="27" s="1"/>
  <c r="F233" i="27" s="1"/>
  <c r="F234" i="27" s="1"/>
  <c r="F235" i="27" s="1"/>
  <c r="F236" i="27" s="1"/>
  <c r="F237" i="27" s="1"/>
  <c r="F238" i="27" s="1"/>
  <c r="F239" i="27" s="1"/>
  <c r="F240" i="27" s="1"/>
  <c r="F241" i="27" s="1"/>
  <c r="F242" i="27" s="1"/>
  <c r="F243" i="27" s="1"/>
  <c r="F244" i="27" s="1"/>
  <c r="F245" i="27" s="1"/>
  <c r="F246" i="27" s="1"/>
  <c r="F247" i="27" s="1"/>
  <c r="F248" i="27" s="1"/>
  <c r="F249" i="27" s="1"/>
  <c r="F250" i="27" s="1"/>
  <c r="F251" i="27" s="1"/>
  <c r="F252" i="27" s="1"/>
  <c r="F253" i="27" s="1"/>
  <c r="F254" i="27" s="1"/>
  <c r="F255" i="27" s="1"/>
  <c r="F256" i="27" s="1"/>
  <c r="F257" i="27" s="1"/>
  <c r="F258" i="27" s="1"/>
  <c r="F259" i="27" s="1"/>
  <c r="F260" i="27" s="1"/>
  <c r="F261" i="27" s="1"/>
  <c r="F262" i="27" s="1"/>
  <c r="F263" i="27" s="1"/>
  <c r="F264" i="27" s="1"/>
  <c r="F265" i="27" s="1"/>
  <c r="F266" i="27" s="1"/>
  <c r="F267" i="27" s="1"/>
  <c r="F268" i="27" s="1"/>
  <c r="F269" i="27" s="1"/>
  <c r="F270" i="27" s="1"/>
  <c r="F271" i="27" s="1"/>
  <c r="F272" i="27" s="1"/>
  <c r="F273" i="27" s="1"/>
  <c r="F274" i="27" s="1"/>
  <c r="F275" i="27" s="1"/>
  <c r="F276" i="27" s="1"/>
  <c r="F277" i="27" s="1"/>
  <c r="F278" i="27" s="1"/>
  <c r="F279" i="27" s="1"/>
  <c r="F280" i="27" s="1"/>
  <c r="F281" i="27" s="1"/>
  <c r="F282" i="27" s="1"/>
  <c r="F283" i="27" s="1"/>
  <c r="F284" i="27" s="1"/>
  <c r="F285" i="27" s="1"/>
  <c r="F286" i="27" s="1"/>
  <c r="F287" i="27" s="1"/>
  <c r="F288" i="27" s="1"/>
  <c r="F289" i="27" s="1"/>
  <c r="F290" i="27" s="1"/>
  <c r="F291" i="27" s="1"/>
  <c r="F292" i="27" s="1"/>
  <c r="F293" i="27" s="1"/>
  <c r="F294" i="27" s="1"/>
  <c r="F295" i="27" s="1"/>
  <c r="F296" i="27" s="1"/>
  <c r="F297" i="27" s="1"/>
  <c r="F298" i="27" s="1"/>
  <c r="F299" i="27" s="1"/>
  <c r="F300" i="27" s="1"/>
  <c r="F301" i="27" s="1"/>
  <c r="F302" i="27" s="1"/>
  <c r="F303" i="27" s="1"/>
  <c r="F304" i="27" s="1"/>
  <c r="F305" i="27" s="1"/>
  <c r="F306" i="27" s="1"/>
  <c r="F307" i="27" s="1"/>
  <c r="F308" i="27" s="1"/>
  <c r="F309" i="27" s="1"/>
  <c r="F310" i="27" s="1"/>
  <c r="F311" i="27" s="1"/>
  <c r="F312" i="27" s="1"/>
  <c r="F313" i="27" s="1"/>
  <c r="F314" i="27" s="1"/>
  <c r="F315" i="27" s="1"/>
  <c r="F316" i="27" s="1"/>
  <c r="F317" i="27" s="1"/>
  <c r="F318" i="27" s="1"/>
  <c r="F319" i="27" s="1"/>
  <c r="F320" i="27" s="1"/>
  <c r="F321" i="27" s="1"/>
  <c r="F322" i="27" s="1"/>
  <c r="F323" i="27" s="1"/>
  <c r="F324" i="27" s="1"/>
  <c r="F325" i="27" s="1"/>
  <c r="F326" i="27" s="1"/>
  <c r="F327" i="27" s="1"/>
  <c r="F328" i="27" s="1"/>
  <c r="F329" i="27" s="1"/>
  <c r="F330" i="27" s="1"/>
  <c r="F331" i="27" s="1"/>
  <c r="F332" i="27" s="1"/>
  <c r="F333" i="27" s="1"/>
  <c r="F334" i="27" s="1"/>
  <c r="F335" i="27" s="1"/>
  <c r="F336" i="27" s="1"/>
  <c r="F337" i="27" s="1"/>
  <c r="F338" i="27" s="1"/>
  <c r="F339" i="27" s="1"/>
  <c r="F340" i="27" s="1"/>
  <c r="F341" i="27" s="1"/>
  <c r="F342" i="27" s="1"/>
  <c r="F343" i="27" s="1"/>
  <c r="F344" i="27" s="1"/>
  <c r="F345" i="27" s="1"/>
  <c r="F346" i="27" s="1"/>
  <c r="F347" i="27" s="1"/>
  <c r="F348" i="27" s="1"/>
  <c r="F349" i="27" s="1"/>
  <c r="F350" i="27" s="1"/>
  <c r="F351" i="27" s="1"/>
  <c r="F352" i="27" s="1"/>
  <c r="F353" i="27" s="1"/>
  <c r="F354" i="27" s="1"/>
  <c r="F355" i="27" s="1"/>
  <c r="F356" i="27" s="1"/>
  <c r="F357" i="27" s="1"/>
  <c r="F358" i="27" s="1"/>
  <c r="F359" i="27" s="1"/>
  <c r="F360" i="27" s="1"/>
  <c r="F361" i="27" s="1"/>
  <c r="F362" i="27" s="1"/>
  <c r="F363" i="27" s="1"/>
  <c r="F364" i="27" s="1"/>
  <c r="F365" i="27" s="1"/>
  <c r="F366" i="27" s="1"/>
  <c r="F367" i="27" s="1"/>
  <c r="F368" i="27" s="1"/>
  <c r="F369" i="27" s="1"/>
  <c r="F370" i="27" s="1"/>
  <c r="F371" i="27" s="1"/>
  <c r="F372" i="27" s="1"/>
  <c r="F373" i="27" s="1"/>
  <c r="F374" i="27" s="1"/>
  <c r="F375" i="27" s="1"/>
  <c r="F376" i="27" s="1"/>
  <c r="F377" i="27" s="1"/>
  <c r="F378" i="27" s="1"/>
  <c r="F379" i="27" s="1"/>
  <c r="F380" i="27" s="1"/>
  <c r="F381" i="27" s="1"/>
  <c r="F382" i="27" s="1"/>
  <c r="F383" i="27" s="1"/>
  <c r="F384" i="27" s="1"/>
  <c r="F385" i="27" s="1"/>
  <c r="F386" i="27" s="1"/>
  <c r="F387" i="27" s="1"/>
  <c r="F388" i="27" s="1"/>
  <c r="F389" i="27" s="1"/>
  <c r="F390" i="27" s="1"/>
  <c r="F391" i="27" s="1"/>
  <c r="F392" i="27" s="1"/>
  <c r="F393" i="27" s="1"/>
  <c r="F394" i="27" s="1"/>
  <c r="F395" i="27" s="1"/>
  <c r="F396" i="27" s="1"/>
  <c r="F397" i="27" s="1"/>
  <c r="F398" i="27" s="1"/>
  <c r="F399" i="27" s="1"/>
  <c r="F400" i="27" s="1"/>
  <c r="F401" i="27" s="1"/>
  <c r="F402" i="27" s="1"/>
  <c r="F403" i="27" s="1"/>
  <c r="F404" i="27" s="1"/>
  <c r="F405" i="27" s="1"/>
  <c r="F406" i="27" s="1"/>
  <c r="F407" i="27" s="1"/>
  <c r="F408" i="27" s="1"/>
  <c r="F409" i="27" s="1"/>
  <c r="F410" i="27" s="1"/>
  <c r="F411" i="27" s="1"/>
  <c r="F412" i="27" s="1"/>
  <c r="F413" i="27" s="1"/>
  <c r="F414" i="27" s="1"/>
  <c r="F415" i="27" s="1"/>
  <c r="F416" i="27" s="1"/>
  <c r="F417" i="27" s="1"/>
  <c r="F418" i="27" s="1"/>
  <c r="F419" i="27" s="1"/>
  <c r="F420" i="27" s="1"/>
  <c r="F421" i="27" s="1"/>
  <c r="F422" i="27" s="1"/>
  <c r="F423" i="27" s="1"/>
  <c r="F424" i="27" s="1"/>
  <c r="F425" i="27" s="1"/>
  <c r="F426" i="27" s="1"/>
  <c r="F427" i="27" s="1"/>
  <c r="F428" i="27" s="1"/>
  <c r="F429" i="27" s="1"/>
  <c r="F430" i="27" s="1"/>
  <c r="F431" i="27" s="1"/>
  <c r="F432" i="27" s="1"/>
  <c r="F433" i="27" s="1"/>
  <c r="F434" i="27" s="1"/>
  <c r="F435" i="27" s="1"/>
  <c r="F436" i="27" s="1"/>
  <c r="F437" i="27" s="1"/>
  <c r="F438" i="27" s="1"/>
  <c r="F439" i="27" s="1"/>
  <c r="F440" i="27" s="1"/>
  <c r="F441" i="27" s="1"/>
  <c r="F442" i="27" s="1"/>
  <c r="F443" i="27" s="1"/>
  <c r="F444" i="27" s="1"/>
  <c r="F445" i="27" s="1"/>
  <c r="F446" i="27" s="1"/>
  <c r="F447" i="27" s="1"/>
  <c r="F448" i="27" s="1"/>
  <c r="F449" i="27" s="1"/>
  <c r="F450" i="27" s="1"/>
  <c r="F451" i="27" s="1"/>
  <c r="F452" i="27" s="1"/>
  <c r="F453" i="27" s="1"/>
  <c r="F454" i="27" s="1"/>
  <c r="F455" i="27" s="1"/>
  <c r="F456" i="27" s="1"/>
  <c r="F457" i="27" s="1"/>
  <c r="F458" i="27" s="1"/>
  <c r="F459" i="27" s="1"/>
  <c r="F460" i="27" s="1"/>
  <c r="F461" i="27" s="1"/>
  <c r="F462" i="27" s="1"/>
  <c r="F463" i="27" s="1"/>
  <c r="F464" i="27" s="1"/>
  <c r="F465" i="27" s="1"/>
  <c r="F466" i="27" s="1"/>
  <c r="F467" i="27" s="1"/>
  <c r="F468" i="27" s="1"/>
  <c r="F469" i="27" s="1"/>
  <c r="F470" i="27" s="1"/>
  <c r="F471" i="27" s="1"/>
  <c r="F472" i="27" s="1"/>
  <c r="F473" i="27" s="1"/>
  <c r="F474" i="27" s="1"/>
  <c r="F475" i="27" s="1"/>
  <c r="F476" i="27" s="1"/>
  <c r="F477" i="27" s="1"/>
  <c r="F478" i="27" s="1"/>
  <c r="F479" i="27" s="1"/>
  <c r="F480" i="27" s="1"/>
  <c r="F481" i="27" s="1"/>
  <c r="F482" i="27" s="1"/>
  <c r="F483" i="27" s="1"/>
  <c r="F484" i="27" s="1"/>
  <c r="F485" i="27" s="1"/>
  <c r="F486" i="27" s="1"/>
  <c r="F487" i="27" s="1"/>
  <c r="F488" i="27" s="1"/>
  <c r="F489" i="27" s="1"/>
  <c r="F490" i="27" s="1"/>
  <c r="F491" i="27" s="1"/>
  <c r="F492" i="27" s="1"/>
  <c r="F493" i="27" s="1"/>
  <c r="F494" i="27" s="1"/>
  <c r="F495" i="27" s="1"/>
  <c r="F496" i="27" s="1"/>
  <c r="F497" i="27" s="1"/>
  <c r="F498" i="27" s="1"/>
  <c r="F499" i="27" s="1"/>
  <c r="F500" i="27" s="1"/>
  <c r="F501" i="27" s="1"/>
  <c r="F502" i="27" s="1"/>
  <c r="F503" i="27" s="1"/>
  <c r="F504" i="27" s="1"/>
  <c r="F505" i="27" s="1"/>
  <c r="F506" i="27" s="1"/>
  <c r="F507" i="27" s="1"/>
  <c r="F508" i="27" s="1"/>
  <c r="F509" i="27" s="1"/>
  <c r="F510" i="27" s="1"/>
  <c r="F511" i="27" s="1"/>
  <c r="F512" i="27" s="1"/>
  <c r="F513" i="27" s="1"/>
  <c r="F514" i="27" s="1"/>
  <c r="F515" i="27" s="1"/>
  <c r="F516" i="27" s="1"/>
  <c r="F517" i="27" s="1"/>
  <c r="F518" i="27" s="1"/>
  <c r="F519" i="27" s="1"/>
  <c r="F520" i="27" s="1"/>
  <c r="F521" i="27" s="1"/>
  <c r="F522" i="27" s="1"/>
  <c r="F523" i="27" s="1"/>
  <c r="F524" i="27" s="1"/>
  <c r="F525" i="27" s="1"/>
  <c r="F526" i="27" s="1"/>
  <c r="F527" i="27" s="1"/>
  <c r="F528" i="27" s="1"/>
  <c r="F529" i="27" s="1"/>
  <c r="F530" i="27" s="1"/>
  <c r="F531" i="27" s="1"/>
  <c r="F532" i="27" s="1"/>
  <c r="F533" i="27" s="1"/>
  <c r="F534" i="27" s="1"/>
  <c r="F535" i="27" s="1"/>
  <c r="F536" i="27" s="1"/>
  <c r="F537" i="27" s="1"/>
  <c r="F538" i="27" s="1"/>
  <c r="F539" i="27" s="1"/>
  <c r="F540" i="27" s="1"/>
  <c r="F541" i="27" s="1"/>
  <c r="F542" i="27" s="1"/>
  <c r="F543" i="27" s="1"/>
  <c r="F544" i="27" s="1"/>
  <c r="F545" i="27" s="1"/>
  <c r="F546" i="27" s="1"/>
  <c r="F547" i="27" s="1"/>
  <c r="F548" i="27" s="1"/>
  <c r="F549" i="27" s="1"/>
  <c r="F550" i="27" s="1"/>
  <c r="F551" i="27" s="1"/>
  <c r="F552" i="27" s="1"/>
  <c r="F553" i="27" s="1"/>
  <c r="F554" i="27" s="1"/>
  <c r="F555" i="27" s="1"/>
  <c r="F556" i="27" s="1"/>
  <c r="F557" i="27" s="1"/>
  <c r="F558" i="27" s="1"/>
  <c r="F559" i="27" s="1"/>
  <c r="F560" i="27" s="1"/>
  <c r="F561" i="27" s="1"/>
  <c r="F562" i="27" s="1"/>
  <c r="F563" i="27" s="1"/>
  <c r="F564" i="27" s="1"/>
  <c r="F565" i="27" s="1"/>
  <c r="F566" i="27" s="1"/>
  <c r="F567" i="27" s="1"/>
  <c r="F568" i="27" s="1"/>
  <c r="F569" i="27" s="1"/>
  <c r="F570" i="27" s="1"/>
  <c r="F571" i="27" s="1"/>
  <c r="F572" i="27" s="1"/>
  <c r="F573" i="27" s="1"/>
  <c r="F574" i="27" s="1"/>
  <c r="F575" i="27" s="1"/>
  <c r="F576" i="27" s="1"/>
  <c r="F577" i="27" s="1"/>
  <c r="F578" i="27" s="1"/>
  <c r="F579" i="27" s="1"/>
  <c r="F580" i="27" s="1"/>
  <c r="F581" i="27" s="1"/>
  <c r="F582" i="27" s="1"/>
  <c r="F583" i="27" s="1"/>
  <c r="F584" i="27" s="1"/>
  <c r="F585" i="27" s="1"/>
  <c r="F586" i="27" s="1"/>
  <c r="F587" i="27" s="1"/>
  <c r="F588" i="27" s="1"/>
  <c r="F589" i="27" s="1"/>
  <c r="F590" i="27" s="1"/>
  <c r="F591" i="27" s="1"/>
  <c r="F592" i="27" s="1"/>
  <c r="F593" i="27" s="1"/>
  <c r="F594" i="27" s="1"/>
  <c r="F595" i="27" s="1"/>
  <c r="F596" i="27" s="1"/>
  <c r="F597" i="27" s="1"/>
  <c r="F598" i="27" s="1"/>
  <c r="F599" i="27" s="1"/>
  <c r="F600" i="27" s="1"/>
  <c r="F601" i="27" s="1"/>
  <c r="F602" i="27" s="1"/>
  <c r="F603" i="27" s="1"/>
  <c r="F604" i="27" s="1"/>
  <c r="F605" i="27" s="1"/>
  <c r="F606" i="27" s="1"/>
  <c r="F607" i="27" s="1"/>
  <c r="F608" i="27" s="1"/>
  <c r="F609" i="27" s="1"/>
  <c r="F610" i="27" s="1"/>
  <c r="F611" i="27" s="1"/>
  <c r="F612" i="27" s="1"/>
  <c r="F613" i="27" s="1"/>
  <c r="F614" i="27" s="1"/>
  <c r="F615" i="27" s="1"/>
  <c r="F616" i="27" s="1"/>
  <c r="F617" i="27" s="1"/>
  <c r="F618" i="27" s="1"/>
  <c r="F619" i="27" s="1"/>
  <c r="F620" i="27" s="1"/>
  <c r="F621" i="27" s="1"/>
  <c r="F622" i="27" s="1"/>
  <c r="F623" i="27" s="1"/>
  <c r="F624" i="27" s="1"/>
  <c r="F625" i="27" s="1"/>
  <c r="F626" i="27" s="1"/>
  <c r="F627" i="27" s="1"/>
  <c r="F628" i="27" s="1"/>
  <c r="F629" i="27" s="1"/>
  <c r="F630" i="27" s="1"/>
  <c r="F631" i="27" s="1"/>
  <c r="F632" i="27" s="1"/>
  <c r="F633" i="27" s="1"/>
  <c r="F634" i="27" s="1"/>
  <c r="F635" i="27" s="1"/>
  <c r="F636" i="27" s="1"/>
  <c r="F637" i="27" s="1"/>
  <c r="F638" i="27" s="1"/>
  <c r="F639" i="27" s="1"/>
  <c r="F640" i="27" s="1"/>
  <c r="F641" i="27" s="1"/>
  <c r="F642" i="27" s="1"/>
  <c r="F643" i="27" s="1"/>
  <c r="F644" i="27" s="1"/>
  <c r="F645" i="27" s="1"/>
  <c r="F646" i="27" s="1"/>
  <c r="F647" i="27" s="1"/>
  <c r="F648" i="27" s="1"/>
  <c r="F649" i="27" s="1"/>
  <c r="F650" i="27" s="1"/>
  <c r="F651" i="27" s="1"/>
  <c r="F652" i="27" s="1"/>
  <c r="F653" i="27" s="1"/>
  <c r="F654" i="27" s="1"/>
  <c r="F655" i="27" s="1"/>
  <c r="F656" i="27" s="1"/>
  <c r="F657" i="27" s="1"/>
  <c r="F658" i="27" s="1"/>
  <c r="F659" i="27" s="1"/>
  <c r="F660" i="27" s="1"/>
  <c r="F661" i="27" s="1"/>
  <c r="F662" i="27" s="1"/>
  <c r="F663" i="27" s="1"/>
  <c r="F664" i="27" s="1"/>
  <c r="F665" i="27" s="1"/>
  <c r="F666" i="27" s="1"/>
  <c r="F667" i="27" s="1"/>
  <c r="F668" i="27" s="1"/>
  <c r="F669" i="27" s="1"/>
  <c r="F670" i="27" s="1"/>
  <c r="F671" i="27" s="1"/>
  <c r="F672" i="27" s="1"/>
  <c r="F673" i="27" s="1"/>
  <c r="F674" i="27" s="1"/>
  <c r="F675" i="27" s="1"/>
  <c r="F676" i="27" s="1"/>
  <c r="F677" i="27" s="1"/>
  <c r="F678" i="27" s="1"/>
  <c r="F679" i="27" s="1"/>
  <c r="F680" i="27" s="1"/>
  <c r="F681" i="27" s="1"/>
  <c r="F682" i="27" s="1"/>
  <c r="F683" i="27" s="1"/>
  <c r="F684" i="27" s="1"/>
  <c r="F685" i="27" s="1"/>
  <c r="F686" i="27" s="1"/>
  <c r="F687" i="27" s="1"/>
  <c r="F688" i="27" s="1"/>
  <c r="F689" i="27" s="1"/>
  <c r="F690" i="27" s="1"/>
  <c r="F691" i="27" s="1"/>
  <c r="F692" i="27" s="1"/>
  <c r="F693" i="27" s="1"/>
  <c r="F694" i="27" s="1"/>
  <c r="F695" i="27" s="1"/>
  <c r="F696" i="27" s="1"/>
  <c r="F697" i="27" s="1"/>
  <c r="F698" i="27" s="1"/>
  <c r="F699" i="27" s="1"/>
  <c r="F700" i="27" s="1"/>
  <c r="F701" i="27" s="1"/>
  <c r="F702" i="27" s="1"/>
  <c r="F703" i="27" s="1"/>
  <c r="F704" i="27" s="1"/>
  <c r="F705" i="27" s="1"/>
  <c r="F706" i="27" s="1"/>
  <c r="F707" i="27" s="1"/>
  <c r="F708" i="27" s="1"/>
  <c r="F709" i="27" s="1"/>
  <c r="F710" i="27" s="1"/>
  <c r="F711" i="27" s="1"/>
  <c r="F712" i="27" s="1"/>
  <c r="F713" i="27" s="1"/>
  <c r="F714" i="27" s="1"/>
  <c r="F715" i="27" s="1"/>
  <c r="F716" i="27" s="1"/>
  <c r="F717" i="27" s="1"/>
  <c r="F718" i="27" s="1"/>
  <c r="F719" i="27" s="1"/>
  <c r="F720" i="27" s="1"/>
  <c r="F721" i="27" s="1"/>
  <c r="F722" i="27" s="1"/>
  <c r="F723" i="27" s="1"/>
  <c r="F724" i="27" s="1"/>
  <c r="F725" i="27" s="1"/>
  <c r="F726" i="27" s="1"/>
  <c r="F727" i="27" s="1"/>
  <c r="F728" i="27" s="1"/>
  <c r="F729" i="27" s="1"/>
  <c r="F730" i="27" s="1"/>
  <c r="F731" i="27" s="1"/>
  <c r="F732" i="27" s="1"/>
  <c r="F733" i="27" s="1"/>
  <c r="F734" i="27" s="1"/>
  <c r="F735" i="27" s="1"/>
  <c r="F736" i="27" s="1"/>
  <c r="F737" i="27" s="1"/>
  <c r="F738" i="27" s="1"/>
  <c r="F739" i="27" s="1"/>
  <c r="F740" i="27" s="1"/>
  <c r="F741" i="27" s="1"/>
  <c r="F742" i="27" s="1"/>
  <c r="F743" i="27" s="1"/>
  <c r="F744" i="27" s="1"/>
  <c r="F745" i="27" s="1"/>
  <c r="F746" i="27" s="1"/>
  <c r="F747" i="27" s="1"/>
  <c r="F748" i="27" s="1"/>
  <c r="F749" i="27" s="1"/>
  <c r="F750" i="27" s="1"/>
  <c r="F751" i="27" s="1"/>
  <c r="F752" i="27" s="1"/>
  <c r="F753" i="27" s="1"/>
  <c r="F754" i="27" s="1"/>
  <c r="F755" i="27" s="1"/>
  <c r="F756" i="27" s="1"/>
  <c r="F757" i="27" s="1"/>
  <c r="F758" i="27" s="1"/>
  <c r="F759" i="27" s="1"/>
  <c r="F760" i="27" s="1"/>
  <c r="F761" i="27" s="1"/>
  <c r="F762" i="27" s="1"/>
  <c r="F763" i="27" s="1"/>
  <c r="F764" i="27" s="1"/>
  <c r="F765" i="27" s="1"/>
  <c r="F766" i="27" s="1"/>
  <c r="F767" i="27" s="1"/>
  <c r="F768" i="27" s="1"/>
  <c r="F769" i="27" s="1"/>
  <c r="F770" i="27" s="1"/>
  <c r="F771" i="27" s="1"/>
  <c r="F772" i="27" s="1"/>
  <c r="F773" i="27" s="1"/>
  <c r="F774" i="27" s="1"/>
  <c r="F775" i="27" s="1"/>
  <c r="F776" i="27" s="1"/>
  <c r="F777" i="27" s="1"/>
  <c r="F778" i="27" s="1"/>
  <c r="F779" i="27" s="1"/>
  <c r="F780" i="27" s="1"/>
  <c r="F781" i="27" s="1"/>
  <c r="F782" i="27" s="1"/>
  <c r="F783" i="27" s="1"/>
  <c r="F784" i="27" s="1"/>
  <c r="F785" i="27" s="1"/>
  <c r="F786" i="27" s="1"/>
  <c r="F787" i="27" s="1"/>
  <c r="F788" i="27" s="1"/>
  <c r="F789" i="27" s="1"/>
  <c r="F790" i="27" s="1"/>
  <c r="F791" i="27" s="1"/>
  <c r="F792" i="27" s="1"/>
  <c r="F793" i="27" s="1"/>
  <c r="F794" i="27" s="1"/>
  <c r="F795" i="27" s="1"/>
  <c r="F796" i="27" s="1"/>
  <c r="F797" i="27" s="1"/>
  <c r="F798" i="27" s="1"/>
  <c r="F799" i="27" s="1"/>
  <c r="F800" i="27" s="1"/>
  <c r="F801" i="27" s="1"/>
  <c r="F802" i="27" s="1"/>
  <c r="F803" i="27" s="1"/>
  <c r="F804" i="27" s="1"/>
  <c r="F805" i="27" s="1"/>
  <c r="F806" i="27" s="1"/>
  <c r="F807" i="27" s="1"/>
  <c r="F808" i="27" s="1"/>
  <c r="F809" i="27" s="1"/>
  <c r="F810" i="27" s="1"/>
  <c r="F811" i="27" s="1"/>
  <c r="F812" i="27" s="1"/>
  <c r="F813" i="27" s="1"/>
  <c r="I1" i="27"/>
  <c r="E1" i="27"/>
  <c r="D1" i="27"/>
  <c r="J15" i="7"/>
  <c r="H942" i="12"/>
  <c r="I942" i="12" s="1"/>
  <c r="J941" i="12" s="1"/>
  <c r="K14" i="24" s="1"/>
  <c r="B16" i="27"/>
  <c r="B15" i="45"/>
  <c r="A16" i="27"/>
  <c r="A15" i="45"/>
  <c r="H15" i="7"/>
  <c r="I15" i="7" s="1"/>
  <c r="B20" i="2"/>
  <c r="B20" i="1"/>
  <c r="A19" i="1"/>
  <c r="A20" i="2" s="1"/>
  <c r="B17" i="24"/>
  <c r="A15" i="49" s="1"/>
  <c r="F16" i="7"/>
  <c r="C17" i="24"/>
  <c r="B15" i="49" s="1"/>
  <c r="G16" i="7"/>
  <c r="C19" i="7"/>
  <c r="B18" i="7"/>
  <c r="H44" i="3"/>
  <c r="I43" i="3"/>
  <c r="K8" i="27" l="1"/>
  <c r="G9" i="27"/>
  <c r="K10" i="27" s="1"/>
  <c r="F1" i="27"/>
  <c r="J16" i="7"/>
  <c r="H943" i="12"/>
  <c r="I943" i="12" s="1"/>
  <c r="J942" i="12" s="1"/>
  <c r="K15" i="24" s="1"/>
  <c r="B17" i="27"/>
  <c r="B16" i="45"/>
  <c r="A17" i="27"/>
  <c r="A16" i="45"/>
  <c r="H16" i="7"/>
  <c r="I16" i="7" s="1"/>
  <c r="B18" i="24"/>
  <c r="A16" i="49" s="1"/>
  <c r="F17" i="7"/>
  <c r="B21" i="2"/>
  <c r="A20" i="1"/>
  <c r="A21" i="2" s="1"/>
  <c r="B21" i="1"/>
  <c r="C18" i="24"/>
  <c r="B16" i="49" s="1"/>
  <c r="G17" i="7"/>
  <c r="M16" i="24"/>
  <c r="H45" i="3"/>
  <c r="I44" i="3"/>
  <c r="C20" i="7"/>
  <c r="B19" i="7"/>
  <c r="G10" i="27" l="1"/>
  <c r="G11" i="27" s="1"/>
  <c r="J17" i="7"/>
  <c r="H944" i="12"/>
  <c r="I944" i="12" s="1"/>
  <c r="J943" i="12" s="1"/>
  <c r="K16" i="24" s="1"/>
  <c r="B18" i="27"/>
  <c r="B17" i="45"/>
  <c r="A18" i="27"/>
  <c r="A17" i="45"/>
  <c r="B22" i="2"/>
  <c r="A21" i="1"/>
  <c r="A22" i="2" s="1"/>
  <c r="B22" i="1"/>
  <c r="B19" i="24"/>
  <c r="A17" i="49" s="1"/>
  <c r="F18" i="7"/>
  <c r="H17" i="7"/>
  <c r="I17" i="7" s="1"/>
  <c r="C19" i="24"/>
  <c r="B17" i="49" s="1"/>
  <c r="G18" i="7"/>
  <c r="M17" i="24"/>
  <c r="C21" i="7"/>
  <c r="B20" i="7"/>
  <c r="H46" i="3"/>
  <c r="I45" i="3"/>
  <c r="K11" i="27" l="1"/>
  <c r="G12" i="27"/>
  <c r="K12" i="27"/>
  <c r="J18" i="7"/>
  <c r="H945" i="12"/>
  <c r="I945" i="12" s="1"/>
  <c r="J944" i="12" s="1"/>
  <c r="K17" i="24" s="1"/>
  <c r="B19" i="27"/>
  <c r="B18" i="45"/>
  <c r="A19" i="27"/>
  <c r="A18" i="45"/>
  <c r="H18" i="7"/>
  <c r="I18" i="7" s="1"/>
  <c r="M19" i="24" s="1"/>
  <c r="M18" i="24"/>
  <c r="B20" i="24"/>
  <c r="A18" i="49" s="1"/>
  <c r="F19" i="7"/>
  <c r="B23" i="2"/>
  <c r="B23" i="1"/>
  <c r="A22" i="1"/>
  <c r="A23" i="2" s="1"/>
  <c r="C20" i="24"/>
  <c r="B18" i="49" s="1"/>
  <c r="G19" i="7"/>
  <c r="C22" i="7"/>
  <c r="B21" i="7"/>
  <c r="H47" i="3"/>
  <c r="I46" i="3"/>
  <c r="G13" i="27" l="1"/>
  <c r="K13" i="27"/>
  <c r="J19" i="7"/>
  <c r="H946" i="12"/>
  <c r="I946" i="12" s="1"/>
  <c r="J945" i="12" s="1"/>
  <c r="K18" i="24" s="1"/>
  <c r="B20" i="27"/>
  <c r="B19" i="45"/>
  <c r="H19" i="7"/>
  <c r="I19" i="7" s="1"/>
  <c r="M20" i="24" s="1"/>
  <c r="A20" i="27"/>
  <c r="A19" i="45"/>
  <c r="C21" i="24"/>
  <c r="B19" i="49" s="1"/>
  <c r="G20" i="7"/>
  <c r="B21" i="24"/>
  <c r="A19" i="49" s="1"/>
  <c r="F20" i="7"/>
  <c r="B24" i="2"/>
  <c r="B24" i="1"/>
  <c r="A23" i="1"/>
  <c r="A24" i="2" s="1"/>
  <c r="I47" i="3"/>
  <c r="H48" i="3"/>
  <c r="C23" i="7"/>
  <c r="B22" i="7"/>
  <c r="G14" i="27" l="1"/>
  <c r="K14" i="27"/>
  <c r="J20" i="7"/>
  <c r="H947" i="12"/>
  <c r="I947" i="12" s="1"/>
  <c r="J946" i="12" s="1"/>
  <c r="K19" i="24" s="1"/>
  <c r="H20" i="7"/>
  <c r="I20" i="7" s="1"/>
  <c r="M21" i="24" s="1"/>
  <c r="A21" i="27"/>
  <c r="A20" i="45"/>
  <c r="B21" i="27"/>
  <c r="B20" i="45"/>
  <c r="B25" i="2"/>
  <c r="A24" i="1"/>
  <c r="A25" i="2" s="1"/>
  <c r="B25" i="1"/>
  <c r="B22" i="24"/>
  <c r="A20" i="49" s="1"/>
  <c r="F21" i="7"/>
  <c r="C22" i="24"/>
  <c r="B20" i="49" s="1"/>
  <c r="G21" i="7"/>
  <c r="H49" i="3"/>
  <c r="I48" i="3"/>
  <c r="C24" i="7"/>
  <c r="B23" i="7"/>
  <c r="G15" i="27" l="1"/>
  <c r="K15" i="27"/>
  <c r="J21" i="7"/>
  <c r="H948" i="12"/>
  <c r="I948" i="12" s="1"/>
  <c r="J947" i="12" s="1"/>
  <c r="K20" i="24" s="1"/>
  <c r="B22" i="27"/>
  <c r="B21" i="45"/>
  <c r="A22" i="27"/>
  <c r="A21" i="45"/>
  <c r="H21" i="7"/>
  <c r="I21" i="7" s="1"/>
  <c r="M22" i="24" s="1"/>
  <c r="B26" i="2"/>
  <c r="B26" i="1"/>
  <c r="A25" i="1"/>
  <c r="A26" i="2" s="1"/>
  <c r="C23" i="24"/>
  <c r="B21" i="49" s="1"/>
  <c r="G22" i="7"/>
  <c r="B23" i="24"/>
  <c r="A21" i="49" s="1"/>
  <c r="F22" i="7"/>
  <c r="H50" i="3"/>
  <c r="I49" i="3"/>
  <c r="C25" i="7"/>
  <c r="B24" i="7"/>
  <c r="G16" i="27" l="1"/>
  <c r="K16" i="27"/>
  <c r="J22" i="7"/>
  <c r="H949" i="12"/>
  <c r="I949" i="12" s="1"/>
  <c r="J948" i="12" s="1"/>
  <c r="K21" i="24" s="1"/>
  <c r="A23" i="27"/>
  <c r="A22" i="45"/>
  <c r="B23" i="27"/>
  <c r="B22" i="45"/>
  <c r="B24" i="24"/>
  <c r="A22" i="49" s="1"/>
  <c r="F23" i="7"/>
  <c r="B27" i="2"/>
  <c r="A26" i="1"/>
  <c r="A27" i="2" s="1"/>
  <c r="B27" i="1"/>
  <c r="H22" i="7"/>
  <c r="I22" i="7" s="1"/>
  <c r="C24" i="24"/>
  <c r="B22" i="49" s="1"/>
  <c r="G23" i="7"/>
  <c r="C26" i="7"/>
  <c r="B25" i="7"/>
  <c r="H51" i="3"/>
  <c r="I50" i="3"/>
  <c r="G17" i="27" l="1"/>
  <c r="K17" i="27"/>
  <c r="J23" i="7"/>
  <c r="H950" i="12"/>
  <c r="I950" i="12" s="1"/>
  <c r="J949" i="12" s="1"/>
  <c r="K22" i="24" s="1"/>
  <c r="B24" i="27"/>
  <c r="B23" i="45"/>
  <c r="A24" i="27"/>
  <c r="A23" i="45"/>
  <c r="H23" i="7"/>
  <c r="I23" i="7" s="1"/>
  <c r="M24" i="24" s="1"/>
  <c r="M23" i="24"/>
  <c r="B25" i="24"/>
  <c r="A23" i="49" s="1"/>
  <c r="F24" i="7"/>
  <c r="B28" i="2"/>
  <c r="B28" i="1"/>
  <c r="A27" i="1"/>
  <c r="A28" i="2" s="1"/>
  <c r="C25" i="24"/>
  <c r="B23" i="49" s="1"/>
  <c r="G24" i="7"/>
  <c r="C27" i="7"/>
  <c r="B26" i="7"/>
  <c r="I51" i="3"/>
  <c r="H52" i="3"/>
  <c r="G18" i="27" l="1"/>
  <c r="K18" i="27"/>
  <c r="J24" i="7"/>
  <c r="H951" i="12"/>
  <c r="I951" i="12" s="1"/>
  <c r="J950" i="12" s="1"/>
  <c r="K23" i="24" s="1"/>
  <c r="A25" i="27"/>
  <c r="A24" i="45"/>
  <c r="B25" i="27"/>
  <c r="B24" i="45"/>
  <c r="H24" i="7"/>
  <c r="I24" i="7" s="1"/>
  <c r="M25" i="24" s="1"/>
  <c r="C26" i="24"/>
  <c r="B24" i="49" s="1"/>
  <c r="G25" i="7"/>
  <c r="B26" i="24"/>
  <c r="A24" i="49" s="1"/>
  <c r="F25" i="7"/>
  <c r="B29" i="2"/>
  <c r="A28" i="1"/>
  <c r="A29" i="2" s="1"/>
  <c r="B29" i="1"/>
  <c r="H53" i="3"/>
  <c r="I52" i="3"/>
  <c r="C28" i="7"/>
  <c r="B27" i="7"/>
  <c r="G19" i="27" l="1"/>
  <c r="K19" i="27"/>
  <c r="J25" i="7"/>
  <c r="H952" i="12"/>
  <c r="I952" i="12" s="1"/>
  <c r="J951" i="12" s="1"/>
  <c r="K24" i="24" s="1"/>
  <c r="H25" i="7"/>
  <c r="I25" i="7" s="1"/>
  <c r="M26" i="24" s="1"/>
  <c r="A26" i="27"/>
  <c r="A25" i="45"/>
  <c r="B26" i="27"/>
  <c r="B25" i="45"/>
  <c r="B27" i="24"/>
  <c r="A25" i="49" s="1"/>
  <c r="F26" i="7"/>
  <c r="B30" i="2"/>
  <c r="B30" i="1"/>
  <c r="A29" i="1"/>
  <c r="A30" i="2" s="1"/>
  <c r="C27" i="24"/>
  <c r="B25" i="49" s="1"/>
  <c r="G26" i="7"/>
  <c r="C29" i="7"/>
  <c r="B28" i="7"/>
  <c r="H54" i="3"/>
  <c r="I53" i="3"/>
  <c r="G20" i="27" l="1"/>
  <c r="K20" i="27"/>
  <c r="J26" i="7"/>
  <c r="H953" i="12"/>
  <c r="I953" i="12" s="1"/>
  <c r="J952" i="12" s="1"/>
  <c r="K25" i="24" s="1"/>
  <c r="B27" i="27"/>
  <c r="B26" i="45"/>
  <c r="A27" i="27"/>
  <c r="A26" i="45"/>
  <c r="B31" i="2"/>
  <c r="A30" i="1"/>
  <c r="A31" i="2" s="1"/>
  <c r="B31" i="1"/>
  <c r="C28" i="24"/>
  <c r="B26" i="49" s="1"/>
  <c r="G27" i="7"/>
  <c r="H26" i="7"/>
  <c r="I26" i="7" s="1"/>
  <c r="B28" i="24"/>
  <c r="A26" i="49" s="1"/>
  <c r="F27" i="7"/>
  <c r="C30" i="7"/>
  <c r="B29" i="7"/>
  <c r="H55" i="3"/>
  <c r="I54" i="3"/>
  <c r="G21" i="27" l="1"/>
  <c r="K21" i="27"/>
  <c r="J27" i="7"/>
  <c r="H954" i="12"/>
  <c r="I954" i="12" s="1"/>
  <c r="J953" i="12" s="1"/>
  <c r="K26" i="24" s="1"/>
  <c r="A28" i="27"/>
  <c r="A27" i="45"/>
  <c r="B28" i="27"/>
  <c r="B27" i="45"/>
  <c r="B32" i="2"/>
  <c r="B32" i="1"/>
  <c r="A31" i="1"/>
  <c r="A32" i="2" s="1"/>
  <c r="B29" i="24"/>
  <c r="A27" i="49" s="1"/>
  <c r="F28" i="7"/>
  <c r="M27" i="24"/>
  <c r="H27" i="7"/>
  <c r="I27" i="7" s="1"/>
  <c r="C29" i="24"/>
  <c r="B27" i="49" s="1"/>
  <c r="G28" i="7"/>
  <c r="H56" i="3"/>
  <c r="I55" i="3"/>
  <c r="C31" i="7"/>
  <c r="B30" i="7"/>
  <c r="G22" i="27" l="1"/>
  <c r="K22" i="27"/>
  <c r="J28" i="7"/>
  <c r="H955" i="12"/>
  <c r="I955" i="12" s="1"/>
  <c r="J954" i="12" s="1"/>
  <c r="K27" i="24" s="1"/>
  <c r="A29" i="27"/>
  <c r="A28" i="45"/>
  <c r="B29" i="27"/>
  <c r="B28" i="45"/>
  <c r="H28" i="7"/>
  <c r="I28" i="7" s="1"/>
  <c r="M29" i="24" s="1"/>
  <c r="B30" i="24"/>
  <c r="A28" i="49" s="1"/>
  <c r="F29" i="7"/>
  <c r="B33" i="2"/>
  <c r="A32" i="1"/>
  <c r="A33" i="2" s="1"/>
  <c r="B33" i="1"/>
  <c r="M28" i="24"/>
  <c r="C30" i="24"/>
  <c r="B28" i="49" s="1"/>
  <c r="G29" i="7"/>
  <c r="H57" i="3"/>
  <c r="I56" i="3"/>
  <c r="C32" i="7"/>
  <c r="B31" i="7"/>
  <c r="G23" i="27" l="1"/>
  <c r="K23" i="27"/>
  <c r="J29" i="7"/>
  <c r="H956" i="12"/>
  <c r="I956" i="12" s="1"/>
  <c r="J955" i="12" s="1"/>
  <c r="K28" i="24" s="1"/>
  <c r="B30" i="27"/>
  <c r="B29" i="45"/>
  <c r="A30" i="27"/>
  <c r="A29" i="45"/>
  <c r="B31" i="24"/>
  <c r="A29" i="49" s="1"/>
  <c r="F30" i="7"/>
  <c r="B34" i="2"/>
  <c r="B34" i="1"/>
  <c r="A33" i="1"/>
  <c r="A34" i="2" s="1"/>
  <c r="H29" i="7"/>
  <c r="I29" i="7" s="1"/>
  <c r="C31" i="24"/>
  <c r="B29" i="49" s="1"/>
  <c r="G30" i="7"/>
  <c r="H58" i="3"/>
  <c r="I57" i="3"/>
  <c r="C33" i="7"/>
  <c r="B32" i="7"/>
  <c r="G24" i="27" l="1"/>
  <c r="K24" i="27"/>
  <c r="J30" i="7"/>
  <c r="H957" i="12"/>
  <c r="I957" i="12" s="1"/>
  <c r="J956" i="12" s="1"/>
  <c r="K29" i="24" s="1"/>
  <c r="A31" i="27"/>
  <c r="A30" i="45"/>
  <c r="B31" i="27"/>
  <c r="B30" i="45"/>
  <c r="H30" i="7"/>
  <c r="I30" i="7" s="1"/>
  <c r="M31" i="24" s="1"/>
  <c r="B32" i="24"/>
  <c r="A30" i="49" s="1"/>
  <c r="F31" i="7"/>
  <c r="M30" i="24"/>
  <c r="B35" i="2"/>
  <c r="A34" i="1"/>
  <c r="A35" i="2" s="1"/>
  <c r="B35" i="1"/>
  <c r="C32" i="24"/>
  <c r="B30" i="49" s="1"/>
  <c r="G31" i="7"/>
  <c r="C34" i="7"/>
  <c r="B33" i="7"/>
  <c r="H59" i="3"/>
  <c r="I58" i="3"/>
  <c r="G25" i="27" l="1"/>
  <c r="K25" i="27"/>
  <c r="J31" i="7"/>
  <c r="H958" i="12"/>
  <c r="I958" i="12" s="1"/>
  <c r="J957" i="12" s="1"/>
  <c r="K30" i="24" s="1"/>
  <c r="B32" i="27"/>
  <c r="B31" i="45"/>
  <c r="A32" i="27"/>
  <c r="A31" i="45"/>
  <c r="C33" i="24"/>
  <c r="B31" i="49" s="1"/>
  <c r="G32" i="7"/>
  <c r="B36" i="2"/>
  <c r="B36" i="1"/>
  <c r="A35" i="1"/>
  <c r="A36" i="2" s="1"/>
  <c r="H31" i="7"/>
  <c r="I31" i="7" s="1"/>
  <c r="B33" i="24"/>
  <c r="A31" i="49" s="1"/>
  <c r="F32" i="7"/>
  <c r="C35" i="7"/>
  <c r="B34" i="7"/>
  <c r="I59" i="3"/>
  <c r="H60" i="3"/>
  <c r="G26" i="27" l="1"/>
  <c r="K26" i="27"/>
  <c r="J32" i="7"/>
  <c r="H959" i="12"/>
  <c r="I959" i="12" s="1"/>
  <c r="J958" i="12" s="1"/>
  <c r="K31" i="24" s="1"/>
  <c r="B33" i="27"/>
  <c r="B32" i="45"/>
  <c r="A33" i="27"/>
  <c r="A32" i="45"/>
  <c r="B34" i="24"/>
  <c r="A32" i="49" s="1"/>
  <c r="F33" i="7"/>
  <c r="M32" i="24"/>
  <c r="B37" i="2"/>
  <c r="A36" i="1"/>
  <c r="A37" i="2" s="1"/>
  <c r="B37" i="1"/>
  <c r="C34" i="24"/>
  <c r="B32" i="49" s="1"/>
  <c r="G33" i="7"/>
  <c r="H32" i="7"/>
  <c r="I32" i="7" s="1"/>
  <c r="C36" i="7"/>
  <c r="B35" i="7"/>
  <c r="H61" i="3"/>
  <c r="I60" i="3"/>
  <c r="G27" i="27" l="1"/>
  <c r="K27" i="27"/>
  <c r="J33" i="7"/>
  <c r="H960" i="12"/>
  <c r="I960" i="12" s="1"/>
  <c r="J959" i="12" s="1"/>
  <c r="K32" i="24" s="1"/>
  <c r="B34" i="27"/>
  <c r="B33" i="45"/>
  <c r="A34" i="27"/>
  <c r="A33" i="45"/>
  <c r="M33" i="24"/>
  <c r="B35" i="24"/>
  <c r="A33" i="49" s="1"/>
  <c r="F34" i="7"/>
  <c r="C35" i="24"/>
  <c r="B33" i="49" s="1"/>
  <c r="G34" i="7"/>
  <c r="H33" i="7"/>
  <c r="I33" i="7" s="1"/>
  <c r="B38" i="2"/>
  <c r="A37" i="1"/>
  <c r="A38" i="2" s="1"/>
  <c r="B38" i="1"/>
  <c r="H62" i="3"/>
  <c r="I61" i="3"/>
  <c r="C37" i="7"/>
  <c r="B36" i="7"/>
  <c r="G28" i="27" l="1"/>
  <c r="K28" i="27"/>
  <c r="J34" i="7"/>
  <c r="H961" i="12"/>
  <c r="I961" i="12" s="1"/>
  <c r="J960" i="12" s="1"/>
  <c r="K33" i="24" s="1"/>
  <c r="A35" i="27"/>
  <c r="A34" i="45"/>
  <c r="B35" i="27"/>
  <c r="B34" i="45"/>
  <c r="B36" i="24"/>
  <c r="A34" i="49" s="1"/>
  <c r="F35" i="7"/>
  <c r="B39" i="2"/>
  <c r="A38" i="1"/>
  <c r="A39" i="2" s="1"/>
  <c r="B39" i="1"/>
  <c r="C36" i="24"/>
  <c r="B34" i="49" s="1"/>
  <c r="G35" i="7"/>
  <c r="H34" i="7"/>
  <c r="I34" i="7" s="1"/>
  <c r="M34" i="24"/>
  <c r="H63" i="3"/>
  <c r="I62" i="3"/>
  <c r="C38" i="7"/>
  <c r="B37" i="7"/>
  <c r="G29" i="27" l="1"/>
  <c r="K29" i="27"/>
  <c r="J35" i="7"/>
  <c r="H962" i="12"/>
  <c r="I962" i="12" s="1"/>
  <c r="J961" i="12" s="1"/>
  <c r="K34" i="24" s="1"/>
  <c r="B36" i="27"/>
  <c r="B35" i="45"/>
  <c r="A36" i="27"/>
  <c r="A35" i="45"/>
  <c r="C37" i="24"/>
  <c r="B35" i="49" s="1"/>
  <c r="G36" i="7"/>
  <c r="B40" i="2"/>
  <c r="A39" i="1"/>
  <c r="A40" i="2" s="1"/>
  <c r="B40" i="1"/>
  <c r="H35" i="7"/>
  <c r="I35" i="7" s="1"/>
  <c r="B37" i="24"/>
  <c r="A35" i="49" s="1"/>
  <c r="F36" i="7"/>
  <c r="M35" i="24"/>
  <c r="C39" i="7"/>
  <c r="B38" i="7"/>
  <c r="I63" i="3"/>
  <c r="H64" i="3"/>
  <c r="G30" i="27" l="1"/>
  <c r="K30" i="27"/>
  <c r="J36" i="7"/>
  <c r="H963" i="12"/>
  <c r="I963" i="12" s="1"/>
  <c r="J962" i="12" s="1"/>
  <c r="K35" i="24" s="1"/>
  <c r="A37" i="27"/>
  <c r="A36" i="45"/>
  <c r="B37" i="27"/>
  <c r="B36" i="45"/>
  <c r="B38" i="24"/>
  <c r="A36" i="49" s="1"/>
  <c r="F37" i="7"/>
  <c r="B41" i="2"/>
  <c r="A40" i="1"/>
  <c r="A41" i="2" s="1"/>
  <c r="B41" i="1"/>
  <c r="C38" i="24"/>
  <c r="B36" i="49" s="1"/>
  <c r="G37" i="7"/>
  <c r="M36" i="24"/>
  <c r="H36" i="7"/>
  <c r="I36" i="7" s="1"/>
  <c r="C40" i="7"/>
  <c r="B39" i="7"/>
  <c r="H65" i="3"/>
  <c r="I64" i="3"/>
  <c r="G31" i="27" l="1"/>
  <c r="K31" i="27"/>
  <c r="J37" i="7"/>
  <c r="H964" i="12"/>
  <c r="I964" i="12" s="1"/>
  <c r="J963" i="12" s="1"/>
  <c r="K36" i="24" s="1"/>
  <c r="B38" i="27"/>
  <c r="B37" i="45"/>
  <c r="A38" i="27"/>
  <c r="A37" i="45"/>
  <c r="M37" i="24"/>
  <c r="B39" i="24"/>
  <c r="A37" i="49" s="1"/>
  <c r="F38" i="7"/>
  <c r="C39" i="24"/>
  <c r="B37" i="49" s="1"/>
  <c r="G38" i="7"/>
  <c r="H37" i="7"/>
  <c r="I37" i="7" s="1"/>
  <c r="B42" i="2"/>
  <c r="B42" i="1"/>
  <c r="A41" i="1"/>
  <c r="A42" i="2" s="1"/>
  <c r="C41" i="7"/>
  <c r="B40" i="7"/>
  <c r="H66" i="3"/>
  <c r="I65" i="3"/>
  <c r="G32" i="27" l="1"/>
  <c r="K32" i="27"/>
  <c r="J38" i="7"/>
  <c r="H965" i="12"/>
  <c r="I965" i="12" s="1"/>
  <c r="J964" i="12" s="1"/>
  <c r="K37" i="24" s="1"/>
  <c r="A39" i="27"/>
  <c r="A38" i="45"/>
  <c r="B39" i="27"/>
  <c r="B38" i="45"/>
  <c r="B43" i="2"/>
  <c r="A42" i="1"/>
  <c r="A43" i="2" s="1"/>
  <c r="B43" i="1"/>
  <c r="B40" i="24"/>
  <c r="A38" i="49" s="1"/>
  <c r="F39" i="7"/>
  <c r="C40" i="24"/>
  <c r="B38" i="49" s="1"/>
  <c r="G39" i="7"/>
  <c r="H38" i="7"/>
  <c r="I38" i="7" s="1"/>
  <c r="M38" i="24"/>
  <c r="H67" i="3"/>
  <c r="I66" i="3"/>
  <c r="C42" i="7"/>
  <c r="B41" i="7"/>
  <c r="G33" i="27" l="1"/>
  <c r="K33" i="27"/>
  <c r="J39" i="7"/>
  <c r="H966" i="12"/>
  <c r="I966" i="12" s="1"/>
  <c r="J965" i="12" s="1"/>
  <c r="K38" i="24" s="1"/>
  <c r="A40" i="27"/>
  <c r="A39" i="45"/>
  <c r="B40" i="27"/>
  <c r="B39" i="45"/>
  <c r="B44" i="2"/>
  <c r="B44" i="1"/>
  <c r="A43" i="1"/>
  <c r="A44" i="2" s="1"/>
  <c r="B41" i="24"/>
  <c r="A39" i="49" s="1"/>
  <c r="F40" i="7"/>
  <c r="H39" i="7"/>
  <c r="I39" i="7" s="1"/>
  <c r="M39" i="24"/>
  <c r="C41" i="24"/>
  <c r="B39" i="49" s="1"/>
  <c r="G40" i="7"/>
  <c r="C43" i="7"/>
  <c r="B42" i="7"/>
  <c r="I67" i="3"/>
  <c r="H68" i="3"/>
  <c r="G34" i="27" l="1"/>
  <c r="K34" i="27"/>
  <c r="J40" i="7"/>
  <c r="H967" i="12"/>
  <c r="I967" i="12" s="1"/>
  <c r="J966" i="12" s="1"/>
  <c r="K39" i="24" s="1"/>
  <c r="A41" i="27"/>
  <c r="A40" i="45"/>
  <c r="B41" i="27"/>
  <c r="B40" i="45"/>
  <c r="H40" i="7"/>
  <c r="I40" i="7" s="1"/>
  <c r="M41" i="24" s="1"/>
  <c r="M40" i="24"/>
  <c r="B42" i="24"/>
  <c r="A40" i="49" s="1"/>
  <c r="F41" i="7"/>
  <c r="B45" i="2"/>
  <c r="B45" i="1"/>
  <c r="A44" i="1"/>
  <c r="A45" i="2" s="1"/>
  <c r="C42" i="24"/>
  <c r="B40" i="49" s="1"/>
  <c r="G41" i="7"/>
  <c r="H69" i="3"/>
  <c r="I68" i="3"/>
  <c r="C44" i="7"/>
  <c r="B43" i="7"/>
  <c r="G35" i="27" l="1"/>
  <c r="K35" i="27"/>
  <c r="J41" i="7"/>
  <c r="H968" i="12"/>
  <c r="I968" i="12" s="1"/>
  <c r="J967" i="12" s="1"/>
  <c r="K40" i="24" s="1"/>
  <c r="A42" i="27"/>
  <c r="A41" i="45"/>
  <c r="B42" i="27"/>
  <c r="B41" i="45"/>
  <c r="B43" i="24"/>
  <c r="A41" i="49" s="1"/>
  <c r="F42" i="7"/>
  <c r="C43" i="24"/>
  <c r="B41" i="49" s="1"/>
  <c r="G42" i="7"/>
  <c r="H41" i="7"/>
  <c r="I41" i="7" s="1"/>
  <c r="B46" i="2"/>
  <c r="B46" i="1"/>
  <c r="A45" i="1"/>
  <c r="A46" i="2" s="1"/>
  <c r="C45" i="7"/>
  <c r="B44" i="7"/>
  <c r="H70" i="3"/>
  <c r="I69" i="3"/>
  <c r="G36" i="27" l="1"/>
  <c r="K36" i="27"/>
  <c r="J42" i="7"/>
  <c r="H969" i="12"/>
  <c r="I969" i="12" s="1"/>
  <c r="J968" i="12" s="1"/>
  <c r="K41" i="24" s="1"/>
  <c r="B43" i="27"/>
  <c r="B42" i="45"/>
  <c r="A43" i="27"/>
  <c r="A42" i="45"/>
  <c r="C44" i="24"/>
  <c r="B42" i="49" s="1"/>
  <c r="G43" i="7"/>
  <c r="H42" i="7"/>
  <c r="I42" i="7" s="1"/>
  <c r="M42" i="24"/>
  <c r="B44" i="24"/>
  <c r="A42" i="49" s="1"/>
  <c r="F43" i="7"/>
  <c r="B47" i="2"/>
  <c r="A46" i="1"/>
  <c r="A47" i="2" s="1"/>
  <c r="B47" i="1"/>
  <c r="C46" i="7"/>
  <c r="B45" i="7"/>
  <c r="H71" i="3"/>
  <c r="I70" i="3"/>
  <c r="G37" i="27" l="1"/>
  <c r="K37" i="27"/>
  <c r="J43" i="7"/>
  <c r="H970" i="12"/>
  <c r="I970" i="12" s="1"/>
  <c r="J969" i="12" s="1"/>
  <c r="K42" i="24" s="1"/>
  <c r="H43" i="7"/>
  <c r="I43" i="7" s="1"/>
  <c r="M44" i="24" s="1"/>
  <c r="B44" i="27"/>
  <c r="B43" i="45"/>
  <c r="A44" i="27"/>
  <c r="A43" i="45"/>
  <c r="B48" i="2"/>
  <c r="B48" i="1"/>
  <c r="A47" i="1"/>
  <c r="A48" i="2" s="1"/>
  <c r="M43" i="24"/>
  <c r="B45" i="24"/>
  <c r="A43" i="49" s="1"/>
  <c r="F44" i="7"/>
  <c r="C45" i="24"/>
  <c r="B43" i="49" s="1"/>
  <c r="G44" i="7"/>
  <c r="C47" i="7"/>
  <c r="B46" i="7"/>
  <c r="H72" i="3"/>
  <c r="I71" i="3"/>
  <c r="G38" i="27" l="1"/>
  <c r="K38" i="27"/>
  <c r="J44" i="7"/>
  <c r="H971" i="12"/>
  <c r="I971" i="12" s="1"/>
  <c r="J970" i="12" s="1"/>
  <c r="K43" i="24" s="1"/>
  <c r="B45" i="27"/>
  <c r="B44" i="45"/>
  <c r="A45" i="27"/>
  <c r="A44" i="45"/>
  <c r="B46" i="24"/>
  <c r="A44" i="49" s="1"/>
  <c r="F45" i="7"/>
  <c r="B49" i="2"/>
  <c r="A48" i="1"/>
  <c r="A49" i="2" s="1"/>
  <c r="B49" i="1"/>
  <c r="H44" i="7"/>
  <c r="I44" i="7" s="1"/>
  <c r="C46" i="24"/>
  <c r="B44" i="49" s="1"/>
  <c r="G45" i="7"/>
  <c r="C48" i="7"/>
  <c r="B47" i="7"/>
  <c r="H73" i="3"/>
  <c r="I72" i="3"/>
  <c r="G39" i="27" l="1"/>
  <c r="K39" i="27"/>
  <c r="J45" i="7"/>
  <c r="H972" i="12"/>
  <c r="I972" i="12" s="1"/>
  <c r="J971" i="12" s="1"/>
  <c r="K44" i="24" s="1"/>
  <c r="B46" i="27"/>
  <c r="B45" i="45"/>
  <c r="A46" i="27"/>
  <c r="A45" i="45"/>
  <c r="H45" i="7"/>
  <c r="I45" i="7" s="1"/>
  <c r="M46" i="24" s="1"/>
  <c r="M45" i="24"/>
  <c r="B47" i="24"/>
  <c r="A45" i="49" s="1"/>
  <c r="F46" i="7"/>
  <c r="B50" i="2"/>
  <c r="B50" i="1"/>
  <c r="A49" i="1"/>
  <c r="A50" i="2" s="1"/>
  <c r="C47" i="24"/>
  <c r="B45" i="49" s="1"/>
  <c r="G46" i="7"/>
  <c r="H74" i="3"/>
  <c r="I73" i="3"/>
  <c r="C49" i="7"/>
  <c r="B48" i="7"/>
  <c r="G40" i="27" l="1"/>
  <c r="K40" i="27"/>
  <c r="J46" i="7"/>
  <c r="H973" i="12"/>
  <c r="I973" i="12" s="1"/>
  <c r="J972" i="12" s="1"/>
  <c r="K45" i="24" s="1"/>
  <c r="B47" i="27"/>
  <c r="B46" i="45"/>
  <c r="A47" i="27"/>
  <c r="A46" i="45"/>
  <c r="H46" i="7"/>
  <c r="I46" i="7" s="1"/>
  <c r="M47" i="24" s="1"/>
  <c r="C48" i="24"/>
  <c r="B46" i="49" s="1"/>
  <c r="G47" i="7"/>
  <c r="B48" i="24"/>
  <c r="A46" i="49" s="1"/>
  <c r="F47" i="7"/>
  <c r="B51" i="2"/>
  <c r="A50" i="1"/>
  <c r="A51" i="2" s="1"/>
  <c r="B51" i="1"/>
  <c r="C50" i="7"/>
  <c r="B49" i="7"/>
  <c r="H75" i="3"/>
  <c r="I74" i="3"/>
  <c r="G41" i="27" l="1"/>
  <c r="K41" i="27"/>
  <c r="J47" i="7"/>
  <c r="H974" i="12"/>
  <c r="I974" i="12" s="1"/>
  <c r="J973" i="12" s="1"/>
  <c r="K46" i="24" s="1"/>
  <c r="A48" i="27"/>
  <c r="A47" i="45"/>
  <c r="H47" i="7"/>
  <c r="I47" i="7" s="1"/>
  <c r="M48" i="24" s="1"/>
  <c r="B48" i="27"/>
  <c r="B47" i="45"/>
  <c r="B52" i="2"/>
  <c r="B52" i="1"/>
  <c r="A51" i="1"/>
  <c r="A52" i="2" s="1"/>
  <c r="B49" i="24"/>
  <c r="A47" i="49" s="1"/>
  <c r="F48" i="7"/>
  <c r="C49" i="24"/>
  <c r="B47" i="49" s="1"/>
  <c r="G48" i="7"/>
  <c r="I75" i="3"/>
  <c r="H76" i="3"/>
  <c r="C51" i="7"/>
  <c r="B50" i="7"/>
  <c r="G42" i="27" l="1"/>
  <c r="K42" i="27"/>
  <c r="J48" i="7"/>
  <c r="H975" i="12"/>
  <c r="I975" i="12" s="1"/>
  <c r="J974" i="12" s="1"/>
  <c r="K47" i="24" s="1"/>
  <c r="A49" i="27"/>
  <c r="A48" i="45"/>
  <c r="B49" i="27"/>
  <c r="B48" i="45"/>
  <c r="H48" i="7"/>
  <c r="I48" i="7" s="1"/>
  <c r="M49" i="24" s="1"/>
  <c r="B50" i="24"/>
  <c r="A48" i="49" s="1"/>
  <c r="F49" i="7"/>
  <c r="B53" i="2"/>
  <c r="A52" i="1"/>
  <c r="A53" i="2" s="1"/>
  <c r="B53" i="1"/>
  <c r="C50" i="24"/>
  <c r="B48" i="49" s="1"/>
  <c r="G49" i="7"/>
  <c r="H77" i="3"/>
  <c r="I76" i="3"/>
  <c r="C52" i="7"/>
  <c r="B51" i="7"/>
  <c r="G43" i="27" l="1"/>
  <c r="K43" i="27"/>
  <c r="J49" i="7"/>
  <c r="H976" i="12"/>
  <c r="I976" i="12" s="1"/>
  <c r="J975" i="12" s="1"/>
  <c r="K48" i="24" s="1"/>
  <c r="B50" i="27"/>
  <c r="B49" i="45"/>
  <c r="A50" i="27"/>
  <c r="A49" i="45"/>
  <c r="H49" i="7"/>
  <c r="I49" i="7" s="1"/>
  <c r="M50" i="24" s="1"/>
  <c r="B51" i="24"/>
  <c r="A49" i="49" s="1"/>
  <c r="F50" i="7"/>
  <c r="B54" i="2"/>
  <c r="B54" i="1"/>
  <c r="A53" i="1"/>
  <c r="A54" i="2" s="1"/>
  <c r="C51" i="24"/>
  <c r="B49" i="49" s="1"/>
  <c r="G50" i="7"/>
  <c r="H78" i="3"/>
  <c r="I77" i="3"/>
  <c r="C53" i="7"/>
  <c r="B52" i="7"/>
  <c r="G44" i="27" l="1"/>
  <c r="K44" i="27"/>
  <c r="J50" i="7"/>
  <c r="H977" i="12"/>
  <c r="I977" i="12" s="1"/>
  <c r="J976" i="12" s="1"/>
  <c r="K49" i="24" s="1"/>
  <c r="B51" i="27"/>
  <c r="B50" i="45"/>
  <c r="A51" i="27"/>
  <c r="A50" i="45"/>
  <c r="B52" i="24"/>
  <c r="A50" i="49" s="1"/>
  <c r="F51" i="7"/>
  <c r="H50" i="7"/>
  <c r="I50" i="7" s="1"/>
  <c r="B55" i="2"/>
  <c r="A54" i="1"/>
  <c r="A55" i="2" s="1"/>
  <c r="B55" i="1"/>
  <c r="C52" i="24"/>
  <c r="B50" i="49" s="1"/>
  <c r="G51" i="7"/>
  <c r="H79" i="3"/>
  <c r="I78" i="3"/>
  <c r="C54" i="7"/>
  <c r="B53" i="7"/>
  <c r="G45" i="27" l="1"/>
  <c r="K45" i="27"/>
  <c r="J51" i="7"/>
  <c r="H978" i="12"/>
  <c r="I978" i="12" s="1"/>
  <c r="J977" i="12" s="1"/>
  <c r="K50" i="24" s="1"/>
  <c r="B52" i="27"/>
  <c r="B51" i="45"/>
  <c r="A52" i="27"/>
  <c r="A51" i="45"/>
  <c r="H51" i="7"/>
  <c r="I51" i="7" s="1"/>
  <c r="M52" i="24" s="1"/>
  <c r="B53" i="24"/>
  <c r="A51" i="49" s="1"/>
  <c r="F52" i="7"/>
  <c r="C53" i="24"/>
  <c r="B51" i="49" s="1"/>
  <c r="G52" i="7"/>
  <c r="B56" i="2"/>
  <c r="B56" i="1"/>
  <c r="A55" i="1"/>
  <c r="A56" i="2" s="1"/>
  <c r="M51" i="24"/>
  <c r="I79" i="3"/>
  <c r="H80" i="3"/>
  <c r="C55" i="7"/>
  <c r="B54" i="7"/>
  <c r="G46" i="27" l="1"/>
  <c r="K46" i="27"/>
  <c r="J52" i="7"/>
  <c r="H979" i="12"/>
  <c r="I979" i="12" s="1"/>
  <c r="J978" i="12" s="1"/>
  <c r="K51" i="24" s="1"/>
  <c r="A53" i="27"/>
  <c r="A52" i="45"/>
  <c r="B53" i="27"/>
  <c r="B52" i="45"/>
  <c r="C54" i="24"/>
  <c r="B52" i="49" s="1"/>
  <c r="G53" i="7"/>
  <c r="H52" i="7"/>
  <c r="I52" i="7" s="1"/>
  <c r="B57" i="2"/>
  <c r="A56" i="1"/>
  <c r="A57" i="2" s="1"/>
  <c r="B57" i="1"/>
  <c r="B54" i="24"/>
  <c r="A52" i="49" s="1"/>
  <c r="F53" i="7"/>
  <c r="C56" i="7"/>
  <c r="B55" i="7"/>
  <c r="H81" i="3"/>
  <c r="I80" i="3"/>
  <c r="G47" i="27" l="1"/>
  <c r="K47" i="27"/>
  <c r="J53" i="7"/>
  <c r="H980" i="12"/>
  <c r="I980" i="12" s="1"/>
  <c r="J979" i="12" s="1"/>
  <c r="K52" i="24" s="1"/>
  <c r="A54" i="27"/>
  <c r="A53" i="45"/>
  <c r="B54" i="27"/>
  <c r="B53" i="45"/>
  <c r="B58" i="2"/>
  <c r="B58" i="1"/>
  <c r="A57" i="1"/>
  <c r="A58" i="2" s="1"/>
  <c r="C55" i="24"/>
  <c r="B53" i="49" s="1"/>
  <c r="G54" i="7"/>
  <c r="B55" i="24"/>
  <c r="A53" i="49" s="1"/>
  <c r="F54" i="7"/>
  <c r="M53" i="24"/>
  <c r="H53" i="7"/>
  <c r="I53" i="7" s="1"/>
  <c r="H82" i="3"/>
  <c r="I81" i="3"/>
  <c r="C57" i="7"/>
  <c r="B56" i="7"/>
  <c r="G48" i="27" l="1"/>
  <c r="K48" i="27"/>
  <c r="J54" i="7"/>
  <c r="H981" i="12"/>
  <c r="I981" i="12" s="1"/>
  <c r="J980" i="12" s="1"/>
  <c r="K53" i="24" s="1"/>
  <c r="A55" i="27"/>
  <c r="A54" i="45"/>
  <c r="B55" i="27"/>
  <c r="B54" i="45"/>
  <c r="H54" i="7"/>
  <c r="I54" i="7" s="1"/>
  <c r="M55" i="24" s="1"/>
  <c r="B56" i="24"/>
  <c r="A54" i="49" s="1"/>
  <c r="F55" i="7"/>
  <c r="B59" i="2"/>
  <c r="A58" i="1"/>
  <c r="A59" i="2" s="1"/>
  <c r="B59" i="1"/>
  <c r="M54" i="24"/>
  <c r="C56" i="24"/>
  <c r="B54" i="49" s="1"/>
  <c r="G55" i="7"/>
  <c r="C58" i="7"/>
  <c r="B57" i="7"/>
  <c r="H83" i="3"/>
  <c r="I82" i="3"/>
  <c r="G49" i="27" l="1"/>
  <c r="K49" i="27"/>
  <c r="J55" i="7"/>
  <c r="H982" i="12"/>
  <c r="I982" i="12" s="1"/>
  <c r="J981" i="12" s="1"/>
  <c r="K54" i="24" s="1"/>
  <c r="B56" i="27"/>
  <c r="B55" i="45"/>
  <c r="A56" i="27"/>
  <c r="A55" i="45"/>
  <c r="H55" i="7"/>
  <c r="I55" i="7" s="1"/>
  <c r="M56" i="24" s="1"/>
  <c r="B57" i="24"/>
  <c r="A55" i="49" s="1"/>
  <c r="F56" i="7"/>
  <c r="C57" i="24"/>
  <c r="B55" i="49" s="1"/>
  <c r="G56" i="7"/>
  <c r="B60" i="2"/>
  <c r="B60" i="1"/>
  <c r="A59" i="1"/>
  <c r="A60" i="2" s="1"/>
  <c r="I83" i="3"/>
  <c r="H84" i="3"/>
  <c r="C59" i="7"/>
  <c r="B58" i="7"/>
  <c r="G50" i="27" l="1"/>
  <c r="K50" i="27"/>
  <c r="J56" i="7"/>
  <c r="H983" i="12"/>
  <c r="I983" i="12" s="1"/>
  <c r="J982" i="12" s="1"/>
  <c r="K55" i="24" s="1"/>
  <c r="B57" i="27"/>
  <c r="B56" i="45"/>
  <c r="A57" i="27"/>
  <c r="A56" i="45"/>
  <c r="H56" i="7"/>
  <c r="I56" i="7" s="1"/>
  <c r="B58" i="24"/>
  <c r="A56" i="49" s="1"/>
  <c r="F57" i="7"/>
  <c r="B61" i="2"/>
  <c r="A60" i="1"/>
  <c r="A61" i="2" s="1"/>
  <c r="B61" i="1"/>
  <c r="C58" i="24"/>
  <c r="B56" i="49" s="1"/>
  <c r="G57" i="7"/>
  <c r="C60" i="7"/>
  <c r="B59" i="7"/>
  <c r="H85" i="3"/>
  <c r="I84" i="3"/>
  <c r="G51" i="27" l="1"/>
  <c r="K51" i="27"/>
  <c r="J57" i="7"/>
  <c r="H984" i="12"/>
  <c r="I984" i="12" s="1"/>
  <c r="J983" i="12" s="1"/>
  <c r="K56" i="24" s="1"/>
  <c r="B58" i="27"/>
  <c r="B57" i="45"/>
  <c r="A58" i="27"/>
  <c r="A57" i="45"/>
  <c r="B59" i="24"/>
  <c r="A57" i="49" s="1"/>
  <c r="F58" i="7"/>
  <c r="H57" i="7"/>
  <c r="I57" i="7" s="1"/>
  <c r="B62" i="2"/>
  <c r="B62" i="1"/>
  <c r="A61" i="1"/>
  <c r="A62" i="2" s="1"/>
  <c r="C59" i="24"/>
  <c r="B57" i="49" s="1"/>
  <c r="G58" i="7"/>
  <c r="M57" i="24"/>
  <c r="H86" i="3"/>
  <c r="I85" i="3"/>
  <c r="C61" i="7"/>
  <c r="B60" i="7"/>
  <c r="G52" i="27" l="1"/>
  <c r="K52" i="27"/>
  <c r="J58" i="7"/>
  <c r="H985" i="12"/>
  <c r="I985" i="12" s="1"/>
  <c r="J984" i="12" s="1"/>
  <c r="K57" i="24" s="1"/>
  <c r="B59" i="27"/>
  <c r="B58" i="45"/>
  <c r="A59" i="27"/>
  <c r="A58" i="45"/>
  <c r="H58" i="7"/>
  <c r="I58" i="7" s="1"/>
  <c r="M59" i="24" s="1"/>
  <c r="B60" i="24"/>
  <c r="A58" i="49" s="1"/>
  <c r="F59" i="7"/>
  <c r="B63" i="2"/>
  <c r="A62" i="1"/>
  <c r="A63" i="2" s="1"/>
  <c r="B63" i="1"/>
  <c r="C60" i="24"/>
  <c r="B58" i="49" s="1"/>
  <c r="G59" i="7"/>
  <c r="M58" i="24"/>
  <c r="B61" i="7"/>
  <c r="C62" i="7"/>
  <c r="H87" i="3"/>
  <c r="I86" i="3"/>
  <c r="G53" i="27" l="1"/>
  <c r="K53" i="27"/>
  <c r="J59" i="7"/>
  <c r="H986" i="12"/>
  <c r="I986" i="12" s="1"/>
  <c r="J985" i="12" s="1"/>
  <c r="K58" i="24" s="1"/>
  <c r="B60" i="27"/>
  <c r="B59" i="45"/>
  <c r="A60" i="27"/>
  <c r="A59" i="45"/>
  <c r="B64" i="2"/>
  <c r="B64" i="1"/>
  <c r="A63" i="1"/>
  <c r="A64" i="2" s="1"/>
  <c r="C61" i="24"/>
  <c r="B59" i="49" s="1"/>
  <c r="G60" i="7"/>
  <c r="H59" i="7"/>
  <c r="I59" i="7" s="1"/>
  <c r="B61" i="24"/>
  <c r="A59" i="49" s="1"/>
  <c r="F60" i="7"/>
  <c r="C63" i="7"/>
  <c r="B62" i="7"/>
  <c r="H88" i="3"/>
  <c r="I87" i="3"/>
  <c r="G54" i="27" l="1"/>
  <c r="K54" i="27"/>
  <c r="J60" i="7"/>
  <c r="H987" i="12"/>
  <c r="I987" i="12" s="1"/>
  <c r="J986" i="12" s="1"/>
  <c r="K59" i="24" s="1"/>
  <c r="A61" i="27"/>
  <c r="A60" i="45"/>
  <c r="B61" i="27"/>
  <c r="B60" i="45"/>
  <c r="B62" i="24"/>
  <c r="A60" i="49" s="1"/>
  <c r="F61" i="7"/>
  <c r="M60" i="24"/>
  <c r="B65" i="2"/>
  <c r="A64" i="1"/>
  <c r="A65" i="2" s="1"/>
  <c r="B65" i="1"/>
  <c r="H60" i="7"/>
  <c r="I60" i="7" s="1"/>
  <c r="C62" i="24"/>
  <c r="B60" i="49" s="1"/>
  <c r="G61" i="7"/>
  <c r="H89" i="3"/>
  <c r="I89" i="3" s="1"/>
  <c r="I88" i="3"/>
  <c r="B63" i="7"/>
  <c r="C64" i="7"/>
  <c r="G55" i="27" l="1"/>
  <c r="K55" i="27"/>
  <c r="J61" i="7"/>
  <c r="H988" i="12"/>
  <c r="I988" i="12" s="1"/>
  <c r="J987" i="12" s="1"/>
  <c r="K60" i="24" s="1"/>
  <c r="B62" i="27"/>
  <c r="B61" i="45"/>
  <c r="A62" i="27"/>
  <c r="A61" i="45"/>
  <c r="B66" i="2"/>
  <c r="A65" i="1"/>
  <c r="A66" i="2" s="1"/>
  <c r="B66" i="1"/>
  <c r="C63" i="24"/>
  <c r="B61" i="49" s="1"/>
  <c r="G62" i="7"/>
  <c r="B63" i="24"/>
  <c r="A61" i="49" s="1"/>
  <c r="F62" i="7"/>
  <c r="H61" i="7"/>
  <c r="I61" i="7" s="1"/>
  <c r="M61" i="24"/>
  <c r="I1" i="3"/>
  <c r="C65" i="7"/>
  <c r="B64" i="7"/>
  <c r="G56" i="27" l="1"/>
  <c r="K56" i="27"/>
  <c r="J62" i="7"/>
  <c r="H989" i="12"/>
  <c r="I989" i="12" s="1"/>
  <c r="J988" i="12" s="1"/>
  <c r="K61" i="24" s="1"/>
  <c r="B63" i="27"/>
  <c r="B62" i="45"/>
  <c r="A63" i="27"/>
  <c r="A62" i="45"/>
  <c r="H62" i="7"/>
  <c r="I62" i="7" s="1"/>
  <c r="M63" i="24" s="1"/>
  <c r="B67" i="2"/>
  <c r="A66" i="1"/>
  <c r="A67" i="2" s="1"/>
  <c r="B67" i="1"/>
  <c r="B64" i="24"/>
  <c r="A62" i="49" s="1"/>
  <c r="F63" i="7"/>
  <c r="M62" i="24"/>
  <c r="C64" i="24"/>
  <c r="B62" i="49" s="1"/>
  <c r="G63" i="7"/>
  <c r="J26" i="3"/>
  <c r="J27" i="3"/>
  <c r="J28" i="3"/>
  <c r="J31" i="3"/>
  <c r="J29" i="3"/>
  <c r="J30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B65" i="7"/>
  <c r="C66" i="7"/>
  <c r="J88" i="3"/>
  <c r="J89" i="3"/>
  <c r="G57" i="27" l="1"/>
  <c r="K57" i="27"/>
  <c r="J63" i="7"/>
  <c r="H990" i="12"/>
  <c r="I990" i="12" s="1"/>
  <c r="J989" i="12" s="1"/>
  <c r="K62" i="24" s="1"/>
  <c r="B64" i="27"/>
  <c r="B63" i="45"/>
  <c r="A64" i="27"/>
  <c r="A63" i="45"/>
  <c r="H63" i="7"/>
  <c r="I63" i="7" s="1"/>
  <c r="M64" i="24" s="1"/>
  <c r="C65" i="24"/>
  <c r="B63" i="49" s="1"/>
  <c r="G64" i="7"/>
  <c r="B68" i="2"/>
  <c r="B68" i="1"/>
  <c r="A67" i="1"/>
  <c r="A68" i="2" s="1"/>
  <c r="B65" i="24"/>
  <c r="A63" i="49" s="1"/>
  <c r="F64" i="7"/>
  <c r="C67" i="7"/>
  <c r="B66" i="7"/>
  <c r="G58" i="27" l="1"/>
  <c r="K58" i="27"/>
  <c r="J64" i="7"/>
  <c r="H991" i="12"/>
  <c r="I991" i="12" s="1"/>
  <c r="J990" i="12" s="1"/>
  <c r="K63" i="24" s="1"/>
  <c r="A65" i="27"/>
  <c r="A64" i="45"/>
  <c r="B65" i="27"/>
  <c r="B64" i="45"/>
  <c r="B66" i="24"/>
  <c r="A64" i="49" s="1"/>
  <c r="F65" i="7"/>
  <c r="B69" i="2"/>
  <c r="A68" i="1"/>
  <c r="A69" i="2" s="1"/>
  <c r="B69" i="1"/>
  <c r="C66" i="24"/>
  <c r="B64" i="49" s="1"/>
  <c r="G65" i="7"/>
  <c r="H64" i="7"/>
  <c r="I64" i="7" s="1"/>
  <c r="B67" i="7"/>
  <c r="C68" i="7"/>
  <c r="G59" i="27" l="1"/>
  <c r="K59" i="27"/>
  <c r="J65" i="7"/>
  <c r="H992" i="12"/>
  <c r="I992" i="12" s="1"/>
  <c r="J991" i="12" s="1"/>
  <c r="K64" i="24" s="1"/>
  <c r="B66" i="27"/>
  <c r="B65" i="45"/>
  <c r="A66" i="27"/>
  <c r="A65" i="45"/>
  <c r="C67" i="24"/>
  <c r="B65" i="49" s="1"/>
  <c r="G66" i="7"/>
  <c r="B67" i="24"/>
  <c r="A65" i="49" s="1"/>
  <c r="F66" i="7"/>
  <c r="H65" i="7"/>
  <c r="I65" i="7" s="1"/>
  <c r="B70" i="2"/>
  <c r="A69" i="1"/>
  <c r="A70" i="2" s="1"/>
  <c r="B70" i="1"/>
  <c r="M65" i="24"/>
  <c r="C69" i="7"/>
  <c r="B68" i="7"/>
  <c r="G60" i="27" l="1"/>
  <c r="K60" i="27"/>
  <c r="J66" i="7"/>
  <c r="H993" i="12"/>
  <c r="I993" i="12" s="1"/>
  <c r="J992" i="12" s="1"/>
  <c r="K65" i="24" s="1"/>
  <c r="A67" i="27"/>
  <c r="A66" i="45"/>
  <c r="H66" i="7"/>
  <c r="I66" i="7" s="1"/>
  <c r="M67" i="24" s="1"/>
  <c r="B67" i="27"/>
  <c r="B66" i="45"/>
  <c r="M66" i="24"/>
  <c r="C68" i="24"/>
  <c r="B66" i="49" s="1"/>
  <c r="G67" i="7"/>
  <c r="B71" i="2"/>
  <c r="A70" i="1"/>
  <c r="A71" i="2" s="1"/>
  <c r="B71" i="1"/>
  <c r="B68" i="24"/>
  <c r="A66" i="49" s="1"/>
  <c r="F67" i="7"/>
  <c r="B69" i="7"/>
  <c r="C70" i="7"/>
  <c r="G61" i="27" l="1"/>
  <c r="K61" i="27"/>
  <c r="J67" i="7"/>
  <c r="H994" i="12"/>
  <c r="I994" i="12" s="1"/>
  <c r="J993" i="12" s="1"/>
  <c r="K66" i="24" s="1"/>
  <c r="B68" i="27"/>
  <c r="B67" i="45"/>
  <c r="H67" i="7"/>
  <c r="I67" i="7" s="1"/>
  <c r="M68" i="24" s="1"/>
  <c r="A68" i="27"/>
  <c r="A67" i="45"/>
  <c r="B72" i="2"/>
  <c r="B72" i="1"/>
  <c r="A71" i="1"/>
  <c r="A72" i="2" s="1"/>
  <c r="B69" i="24"/>
  <c r="A67" i="49" s="1"/>
  <c r="F68" i="7"/>
  <c r="C69" i="24"/>
  <c r="B67" i="49" s="1"/>
  <c r="G68" i="7"/>
  <c r="C71" i="7"/>
  <c r="B70" i="7"/>
  <c r="G62" i="27" l="1"/>
  <c r="K62" i="27"/>
  <c r="H68" i="7"/>
  <c r="I68" i="7" s="1"/>
  <c r="M69" i="24" s="1"/>
  <c r="J68" i="7"/>
  <c r="H995" i="12"/>
  <c r="I995" i="12" s="1"/>
  <c r="J994" i="12" s="1"/>
  <c r="K67" i="24" s="1"/>
  <c r="A69" i="27"/>
  <c r="A68" i="45"/>
  <c r="B69" i="27"/>
  <c r="B68" i="45"/>
  <c r="B70" i="24"/>
  <c r="A68" i="49" s="1"/>
  <c r="F69" i="7"/>
  <c r="C70" i="24"/>
  <c r="B68" i="49" s="1"/>
  <c r="G69" i="7"/>
  <c r="B73" i="2"/>
  <c r="B73" i="1"/>
  <c r="A72" i="1"/>
  <c r="A73" i="2" s="1"/>
  <c r="B71" i="7"/>
  <c r="C72" i="7"/>
  <c r="G63" i="27" l="1"/>
  <c r="K63" i="27"/>
  <c r="J69" i="7"/>
  <c r="H996" i="12"/>
  <c r="I996" i="12" s="1"/>
  <c r="J995" i="12" s="1"/>
  <c r="K68" i="24" s="1"/>
  <c r="B70" i="27"/>
  <c r="B69" i="45"/>
  <c r="A70" i="27"/>
  <c r="A69" i="45"/>
  <c r="H69" i="7"/>
  <c r="I69" i="7" s="1"/>
  <c r="B71" i="24"/>
  <c r="A69" i="49" s="1"/>
  <c r="F70" i="7"/>
  <c r="B74" i="2"/>
  <c r="B74" i="1"/>
  <c r="A73" i="1"/>
  <c r="A74" i="2" s="1"/>
  <c r="C71" i="24"/>
  <c r="B69" i="49" s="1"/>
  <c r="G70" i="7"/>
  <c r="C73" i="7"/>
  <c r="B72" i="7"/>
  <c r="G64" i="27" l="1"/>
  <c r="K64" i="27"/>
  <c r="J70" i="7"/>
  <c r="H997" i="12"/>
  <c r="I997" i="12" s="1"/>
  <c r="J996" i="12" s="1"/>
  <c r="K69" i="24" s="1"/>
  <c r="B71" i="27"/>
  <c r="B70" i="45"/>
  <c r="A71" i="27"/>
  <c r="A70" i="45"/>
  <c r="B75" i="2"/>
  <c r="A74" i="1"/>
  <c r="A75" i="2" s="1"/>
  <c r="B75" i="1"/>
  <c r="H70" i="7"/>
  <c r="I70" i="7" s="1"/>
  <c r="C72" i="24"/>
  <c r="B70" i="49" s="1"/>
  <c r="G71" i="7"/>
  <c r="B72" i="24"/>
  <c r="A70" i="49" s="1"/>
  <c r="F71" i="7"/>
  <c r="M70" i="24"/>
  <c r="B73" i="7"/>
  <c r="C74" i="7"/>
  <c r="G65" i="27" l="1"/>
  <c r="K65" i="27"/>
  <c r="J71" i="7"/>
  <c r="H998" i="12"/>
  <c r="I998" i="12" s="1"/>
  <c r="J997" i="12" s="1"/>
  <c r="K70" i="24" s="1"/>
  <c r="A72" i="27"/>
  <c r="A71" i="45"/>
  <c r="B72" i="27"/>
  <c r="B71" i="45"/>
  <c r="B76" i="2"/>
  <c r="A75" i="1"/>
  <c r="A76" i="2" s="1"/>
  <c r="B76" i="1"/>
  <c r="M71" i="24"/>
  <c r="B73" i="24"/>
  <c r="A71" i="49" s="1"/>
  <c r="F72" i="7"/>
  <c r="H71" i="7"/>
  <c r="I71" i="7" s="1"/>
  <c r="C73" i="24"/>
  <c r="B71" i="49" s="1"/>
  <c r="G72" i="7"/>
  <c r="C75" i="7"/>
  <c r="B74" i="7"/>
  <c r="G66" i="27" l="1"/>
  <c r="K66" i="27"/>
  <c r="J72" i="7"/>
  <c r="H999" i="12"/>
  <c r="I999" i="12" s="1"/>
  <c r="J998" i="12" s="1"/>
  <c r="K71" i="24" s="1"/>
  <c r="B73" i="27"/>
  <c r="B72" i="45"/>
  <c r="A73" i="27"/>
  <c r="A72" i="45"/>
  <c r="H72" i="7"/>
  <c r="I72" i="7" s="1"/>
  <c r="M73" i="24" s="1"/>
  <c r="B77" i="2"/>
  <c r="A76" i="1"/>
  <c r="A77" i="2" s="1"/>
  <c r="B77" i="1"/>
  <c r="B74" i="24"/>
  <c r="A72" i="49" s="1"/>
  <c r="F73" i="7"/>
  <c r="M72" i="24"/>
  <c r="C74" i="24"/>
  <c r="B72" i="49" s="1"/>
  <c r="G73" i="7"/>
  <c r="B75" i="7"/>
  <c r="C76" i="7"/>
  <c r="G67" i="27" l="1"/>
  <c r="K67" i="27"/>
  <c r="J73" i="7"/>
  <c r="H1000" i="12"/>
  <c r="I1000" i="12" s="1"/>
  <c r="J999" i="12" s="1"/>
  <c r="K72" i="24" s="1"/>
  <c r="B74" i="27"/>
  <c r="B73" i="45"/>
  <c r="A74" i="27"/>
  <c r="A73" i="45"/>
  <c r="H73" i="7"/>
  <c r="I73" i="7" s="1"/>
  <c r="M74" i="24" s="1"/>
  <c r="C75" i="24"/>
  <c r="B73" i="49" s="1"/>
  <c r="G74" i="7"/>
  <c r="B78" i="2"/>
  <c r="B78" i="1"/>
  <c r="A77" i="1"/>
  <c r="A78" i="2" s="1"/>
  <c r="B75" i="24"/>
  <c r="A73" i="49" s="1"/>
  <c r="F74" i="7"/>
  <c r="C77" i="7"/>
  <c r="B76" i="7"/>
  <c r="G68" i="27" l="1"/>
  <c r="K68" i="27"/>
  <c r="J74" i="7"/>
  <c r="H1001" i="12"/>
  <c r="I1001" i="12" s="1"/>
  <c r="J1000" i="12" s="1"/>
  <c r="K73" i="24" s="1"/>
  <c r="B75" i="27"/>
  <c r="B74" i="45"/>
  <c r="A75" i="27"/>
  <c r="A74" i="45"/>
  <c r="H74" i="7"/>
  <c r="I74" i="7" s="1"/>
  <c r="M75" i="24" s="1"/>
  <c r="B79" i="2"/>
  <c r="A78" i="1"/>
  <c r="A79" i="2" s="1"/>
  <c r="B79" i="1"/>
  <c r="C76" i="24"/>
  <c r="B74" i="49" s="1"/>
  <c r="G75" i="7"/>
  <c r="B76" i="24"/>
  <c r="A74" i="49" s="1"/>
  <c r="F75" i="7"/>
  <c r="B77" i="7"/>
  <c r="C78" i="7"/>
  <c r="G69" i="27" l="1"/>
  <c r="K69" i="27"/>
  <c r="J75" i="7"/>
  <c r="H1002" i="12"/>
  <c r="I1002" i="12" s="1"/>
  <c r="J1001" i="12" s="1"/>
  <c r="K74" i="24" s="1"/>
  <c r="H75" i="7"/>
  <c r="I75" i="7" s="1"/>
  <c r="M76" i="24" s="1"/>
  <c r="B76" i="27"/>
  <c r="B75" i="45"/>
  <c r="A76" i="27"/>
  <c r="A75" i="45"/>
  <c r="B77" i="24"/>
  <c r="A75" i="49" s="1"/>
  <c r="F76" i="7"/>
  <c r="B80" i="2"/>
  <c r="A79" i="1"/>
  <c r="A80" i="2" s="1"/>
  <c r="B80" i="1"/>
  <c r="C77" i="24"/>
  <c r="B75" i="49" s="1"/>
  <c r="G76" i="7"/>
  <c r="C79" i="7"/>
  <c r="B78" i="7"/>
  <c r="G70" i="27" l="1"/>
  <c r="K70" i="27"/>
  <c r="J76" i="7"/>
  <c r="H1003" i="12"/>
  <c r="I1003" i="12" s="1"/>
  <c r="J1002" i="12" s="1"/>
  <c r="K75" i="24" s="1"/>
  <c r="B77" i="27"/>
  <c r="B76" i="45"/>
  <c r="A77" i="27"/>
  <c r="A76" i="45"/>
  <c r="B78" i="24"/>
  <c r="A76" i="49" s="1"/>
  <c r="F77" i="7"/>
  <c r="B81" i="2"/>
  <c r="A80" i="1"/>
  <c r="A81" i="2" s="1"/>
  <c r="B81" i="1"/>
  <c r="C78" i="24"/>
  <c r="B76" i="49" s="1"/>
  <c r="G77" i="7"/>
  <c r="H76" i="7"/>
  <c r="I76" i="7" s="1"/>
  <c r="B79" i="7"/>
  <c r="C80" i="7"/>
  <c r="G71" i="27" l="1"/>
  <c r="K71" i="27"/>
  <c r="J77" i="7"/>
  <c r="H1004" i="12"/>
  <c r="I1004" i="12" s="1"/>
  <c r="J1003" i="12" s="1"/>
  <c r="K76" i="24" s="1"/>
  <c r="B78" i="27"/>
  <c r="B77" i="45"/>
  <c r="A78" i="27"/>
  <c r="A77" i="45"/>
  <c r="B79" i="24"/>
  <c r="A77" i="49" s="1"/>
  <c r="F78" i="7"/>
  <c r="B82" i="2"/>
  <c r="B82" i="1"/>
  <c r="A81" i="1"/>
  <c r="A82" i="2" s="1"/>
  <c r="C79" i="24"/>
  <c r="B77" i="49" s="1"/>
  <c r="G78" i="7"/>
  <c r="H77" i="7"/>
  <c r="I77" i="7" s="1"/>
  <c r="M77" i="24"/>
  <c r="C81" i="7"/>
  <c r="B80" i="7"/>
  <c r="G72" i="27" l="1"/>
  <c r="K72" i="27"/>
  <c r="J78" i="7"/>
  <c r="H1005" i="12"/>
  <c r="I1005" i="12" s="1"/>
  <c r="J1004" i="12" s="1"/>
  <c r="K77" i="24" s="1"/>
  <c r="B79" i="27"/>
  <c r="B78" i="45"/>
  <c r="A79" i="27"/>
  <c r="A78" i="45"/>
  <c r="B80" i="24"/>
  <c r="A78" i="49" s="1"/>
  <c r="F79" i="7"/>
  <c r="B83" i="2"/>
  <c r="A82" i="1"/>
  <c r="A83" i="2" s="1"/>
  <c r="B83" i="1"/>
  <c r="C80" i="24"/>
  <c r="B78" i="49" s="1"/>
  <c r="G79" i="7"/>
  <c r="H78" i="7"/>
  <c r="I78" i="7" s="1"/>
  <c r="M78" i="24"/>
  <c r="B81" i="7"/>
  <c r="C82" i="7"/>
  <c r="G73" i="27" l="1"/>
  <c r="K73" i="27"/>
  <c r="J79" i="7"/>
  <c r="H1006" i="12"/>
  <c r="I1006" i="12" s="1"/>
  <c r="J1005" i="12" s="1"/>
  <c r="K78" i="24" s="1"/>
  <c r="B80" i="27"/>
  <c r="B79" i="45"/>
  <c r="A80" i="27"/>
  <c r="A79" i="45"/>
  <c r="B81" i="24"/>
  <c r="A79" i="49" s="1"/>
  <c r="F80" i="7"/>
  <c r="C81" i="24"/>
  <c r="B79" i="49" s="1"/>
  <c r="G80" i="7"/>
  <c r="H79" i="7"/>
  <c r="I79" i="7" s="1"/>
  <c r="B84" i="2"/>
  <c r="B84" i="1"/>
  <c r="A83" i="1"/>
  <c r="A84" i="2" s="1"/>
  <c r="M79" i="24"/>
  <c r="C83" i="7"/>
  <c r="B82" i="7"/>
  <c r="G74" i="27" l="1"/>
  <c r="K74" i="27"/>
  <c r="J80" i="7"/>
  <c r="H1007" i="12"/>
  <c r="I1007" i="12" s="1"/>
  <c r="J1006" i="12" s="1"/>
  <c r="K79" i="24" s="1"/>
  <c r="B81" i="27"/>
  <c r="B80" i="45"/>
  <c r="A81" i="27"/>
  <c r="A80" i="45"/>
  <c r="M80" i="24"/>
  <c r="C82" i="24"/>
  <c r="B80" i="49" s="1"/>
  <c r="G81" i="7"/>
  <c r="H80" i="7"/>
  <c r="I80" i="7" s="1"/>
  <c r="B82" i="24"/>
  <c r="A80" i="49" s="1"/>
  <c r="F81" i="7"/>
  <c r="B85" i="2"/>
  <c r="A84" i="1"/>
  <c r="A85" i="2" s="1"/>
  <c r="B85" i="1"/>
  <c r="B83" i="7"/>
  <c r="C84" i="7"/>
  <c r="G75" i="27" l="1"/>
  <c r="K75" i="27"/>
  <c r="J81" i="7"/>
  <c r="H1008" i="12"/>
  <c r="I1008" i="12" s="1"/>
  <c r="J1007" i="12" s="1"/>
  <c r="K80" i="24" s="1"/>
  <c r="H81" i="7"/>
  <c r="I81" i="7" s="1"/>
  <c r="M82" i="24" s="1"/>
  <c r="A82" i="27"/>
  <c r="A81" i="45"/>
  <c r="B82" i="27"/>
  <c r="B81" i="45"/>
  <c r="B86" i="2"/>
  <c r="B86" i="1"/>
  <c r="A85" i="1"/>
  <c r="A86" i="2" s="1"/>
  <c r="M81" i="24"/>
  <c r="B83" i="24"/>
  <c r="A81" i="49" s="1"/>
  <c r="F82" i="7"/>
  <c r="C83" i="24"/>
  <c r="B81" i="49" s="1"/>
  <c r="G82" i="7"/>
  <c r="C85" i="7"/>
  <c r="B84" i="7"/>
  <c r="G76" i="27" l="1"/>
  <c r="K76" i="27"/>
  <c r="J82" i="7"/>
  <c r="H1009" i="12"/>
  <c r="I1009" i="12" s="1"/>
  <c r="J1008" i="12" s="1"/>
  <c r="K81" i="24" s="1"/>
  <c r="A83" i="27"/>
  <c r="A82" i="45"/>
  <c r="B83" i="27"/>
  <c r="B82" i="45"/>
  <c r="B84" i="24"/>
  <c r="A82" i="49" s="1"/>
  <c r="F83" i="7"/>
  <c r="B87" i="2"/>
  <c r="A86" i="1"/>
  <c r="A87" i="2" s="1"/>
  <c r="B87" i="1"/>
  <c r="H82" i="7"/>
  <c r="I82" i="7" s="1"/>
  <c r="C84" i="24"/>
  <c r="B82" i="49" s="1"/>
  <c r="G83" i="7"/>
  <c r="B85" i="7"/>
  <c r="C86" i="7"/>
  <c r="G77" i="27" l="1"/>
  <c r="K77" i="27"/>
  <c r="J83" i="7"/>
  <c r="H1010" i="12"/>
  <c r="I1010" i="12" s="1"/>
  <c r="J1009" i="12" s="1"/>
  <c r="K82" i="24" s="1"/>
  <c r="A84" i="27"/>
  <c r="A83" i="45"/>
  <c r="B84" i="27"/>
  <c r="B83" i="45"/>
  <c r="H83" i="7"/>
  <c r="I83" i="7" s="1"/>
  <c r="M84" i="24" s="1"/>
  <c r="B85" i="24"/>
  <c r="A83" i="49" s="1"/>
  <c r="F84" i="7"/>
  <c r="M83" i="24"/>
  <c r="B88" i="2"/>
  <c r="B88" i="1"/>
  <c r="A87" i="1"/>
  <c r="A88" i="2" s="1"/>
  <c r="C85" i="24"/>
  <c r="B83" i="49" s="1"/>
  <c r="G84" i="7"/>
  <c r="C87" i="7"/>
  <c r="B86" i="7"/>
  <c r="G78" i="27" l="1"/>
  <c r="K78" i="27"/>
  <c r="J84" i="7"/>
  <c r="H1011" i="12"/>
  <c r="I1011" i="12" s="1"/>
  <c r="J1010" i="12" s="1"/>
  <c r="K83" i="24" s="1"/>
  <c r="B85" i="27"/>
  <c r="B84" i="45"/>
  <c r="A85" i="27"/>
  <c r="A84" i="45"/>
  <c r="H84" i="7"/>
  <c r="I84" i="7" s="1"/>
  <c r="C86" i="24"/>
  <c r="B84" i="49" s="1"/>
  <c r="G85" i="7"/>
  <c r="B86" i="24"/>
  <c r="A84" i="49" s="1"/>
  <c r="F85" i="7"/>
  <c r="B89" i="2"/>
  <c r="A88" i="1"/>
  <c r="A89" i="2" s="1"/>
  <c r="B89" i="1"/>
  <c r="B87" i="7"/>
  <c r="C88" i="7"/>
  <c r="G79" i="27" l="1"/>
  <c r="K79" i="27"/>
  <c r="J85" i="7"/>
  <c r="H1012" i="12"/>
  <c r="I1012" i="12" s="1"/>
  <c r="J1011" i="12" s="1"/>
  <c r="K84" i="24" s="1"/>
  <c r="H85" i="7"/>
  <c r="I85" i="7" s="1"/>
  <c r="M86" i="24" s="1"/>
  <c r="B86" i="27"/>
  <c r="B85" i="45"/>
  <c r="A86" i="27"/>
  <c r="A85" i="45"/>
  <c r="B90" i="2"/>
  <c r="A89" i="1"/>
  <c r="A90" i="2" s="1"/>
  <c r="B90" i="1"/>
  <c r="C87" i="24"/>
  <c r="B85" i="49" s="1"/>
  <c r="G86" i="7"/>
  <c r="B87" i="24"/>
  <c r="A85" i="49" s="1"/>
  <c r="F86" i="7"/>
  <c r="M85" i="24"/>
  <c r="C89" i="7"/>
  <c r="B88" i="7"/>
  <c r="G80" i="27" l="1"/>
  <c r="K80" i="27"/>
  <c r="J86" i="7"/>
  <c r="H1013" i="12"/>
  <c r="I1013" i="12" s="1"/>
  <c r="J1012" i="12" s="1"/>
  <c r="K85" i="24" s="1"/>
  <c r="A87" i="27"/>
  <c r="A86" i="45"/>
  <c r="B87" i="27"/>
  <c r="B86" i="45"/>
  <c r="B91" i="2"/>
  <c r="A90" i="1"/>
  <c r="A91" i="2" s="1"/>
  <c r="B91" i="1"/>
  <c r="C88" i="24"/>
  <c r="B86" i="49" s="1"/>
  <c r="G87" i="7"/>
  <c r="B88" i="24"/>
  <c r="A86" i="49" s="1"/>
  <c r="F87" i="7"/>
  <c r="H86" i="7"/>
  <c r="I86" i="7" s="1"/>
  <c r="B89" i="7"/>
  <c r="C90" i="7"/>
  <c r="G81" i="27" l="1"/>
  <c r="K81" i="27"/>
  <c r="J87" i="7"/>
  <c r="H1014" i="12"/>
  <c r="I1014" i="12" s="1"/>
  <c r="J1013" i="12" s="1"/>
  <c r="K86" i="24" s="1"/>
  <c r="H87" i="7"/>
  <c r="I87" i="7" s="1"/>
  <c r="M88" i="24" s="1"/>
  <c r="B88" i="27"/>
  <c r="B87" i="45"/>
  <c r="A88" i="27"/>
  <c r="A87" i="45"/>
  <c r="B92" i="2"/>
  <c r="A91" i="1"/>
  <c r="A92" i="2" s="1"/>
  <c r="B92" i="1"/>
  <c r="B89" i="24"/>
  <c r="A87" i="49" s="1"/>
  <c r="F88" i="7"/>
  <c r="M87" i="24"/>
  <c r="C89" i="24"/>
  <c r="B87" i="49" s="1"/>
  <c r="G88" i="7"/>
  <c r="C91" i="7"/>
  <c r="B90" i="7"/>
  <c r="G82" i="27" l="1"/>
  <c r="K82" i="27"/>
  <c r="J88" i="7"/>
  <c r="H1015" i="12"/>
  <c r="I1015" i="12" s="1"/>
  <c r="J1014" i="12" s="1"/>
  <c r="K87" i="24" s="1"/>
  <c r="B89" i="27"/>
  <c r="B88" i="45"/>
  <c r="A89" i="27"/>
  <c r="A88" i="45"/>
  <c r="H88" i="7"/>
  <c r="I88" i="7" s="1"/>
  <c r="M89" i="24" s="1"/>
  <c r="B93" i="2"/>
  <c r="A92" i="1"/>
  <c r="A93" i="2" s="1"/>
  <c r="B93" i="1"/>
  <c r="B90" i="24"/>
  <c r="A88" i="49" s="1"/>
  <c r="F89" i="7"/>
  <c r="C90" i="24"/>
  <c r="B88" i="49" s="1"/>
  <c r="G89" i="7"/>
  <c r="B91" i="7"/>
  <c r="C92" i="7"/>
  <c r="G83" i="27" l="1"/>
  <c r="K83" i="27"/>
  <c r="J89" i="7"/>
  <c r="H1016" i="12"/>
  <c r="I1016" i="12" s="1"/>
  <c r="J1015" i="12" s="1"/>
  <c r="K88" i="24" s="1"/>
  <c r="B90" i="27"/>
  <c r="B89" i="45"/>
  <c r="A90" i="27"/>
  <c r="A89" i="45"/>
  <c r="H89" i="7"/>
  <c r="I89" i="7" s="1"/>
  <c r="M90" i="24" s="1"/>
  <c r="B91" i="24"/>
  <c r="A89" i="49" s="1"/>
  <c r="F90" i="7"/>
  <c r="B94" i="2"/>
  <c r="B94" i="1"/>
  <c r="A93" i="1"/>
  <c r="A94" i="2" s="1"/>
  <c r="C91" i="24"/>
  <c r="B89" i="49" s="1"/>
  <c r="G90" i="7"/>
  <c r="C93" i="7"/>
  <c r="B92" i="7"/>
  <c r="G84" i="27" l="1"/>
  <c r="K84" i="27"/>
  <c r="J90" i="7"/>
  <c r="H1017" i="12"/>
  <c r="I1017" i="12" s="1"/>
  <c r="J1016" i="12" s="1"/>
  <c r="K89" i="24" s="1"/>
  <c r="B91" i="27"/>
  <c r="B90" i="45"/>
  <c r="A91" i="27"/>
  <c r="A90" i="45"/>
  <c r="H90" i="7"/>
  <c r="I90" i="7" s="1"/>
  <c r="M91" i="24" s="1"/>
  <c r="B92" i="24"/>
  <c r="A90" i="49" s="1"/>
  <c r="F91" i="7"/>
  <c r="C92" i="24"/>
  <c r="B90" i="49" s="1"/>
  <c r="G91" i="7"/>
  <c r="B95" i="2"/>
  <c r="A94" i="1"/>
  <c r="A95" i="2" s="1"/>
  <c r="B95" i="1"/>
  <c r="B93" i="7"/>
  <c r="C94" i="7"/>
  <c r="G85" i="27" l="1"/>
  <c r="K85" i="27"/>
  <c r="J91" i="7"/>
  <c r="H1018" i="12"/>
  <c r="I1018" i="12" s="1"/>
  <c r="J1017" i="12" s="1"/>
  <c r="K90" i="24" s="1"/>
  <c r="A92" i="27"/>
  <c r="A91" i="45"/>
  <c r="B92" i="27"/>
  <c r="B91" i="45"/>
  <c r="B93" i="24"/>
  <c r="A91" i="49" s="1"/>
  <c r="F92" i="7"/>
  <c r="H91" i="7"/>
  <c r="I91" i="7" s="1"/>
  <c r="C93" i="24"/>
  <c r="B91" i="49" s="1"/>
  <c r="G92" i="7"/>
  <c r="B96" i="2"/>
  <c r="B96" i="1"/>
  <c r="A95" i="1"/>
  <c r="A96" i="2" s="1"/>
  <c r="C95" i="7"/>
  <c r="B94" i="7"/>
  <c r="G86" i="27" l="1"/>
  <c r="K86" i="27"/>
  <c r="J92" i="7"/>
  <c r="H1019" i="12"/>
  <c r="I1019" i="12" s="1"/>
  <c r="J1018" i="12" s="1"/>
  <c r="K91" i="24" s="1"/>
  <c r="B93" i="27"/>
  <c r="B92" i="45"/>
  <c r="A93" i="27"/>
  <c r="A92" i="45"/>
  <c r="C94" i="24"/>
  <c r="B92" i="49" s="1"/>
  <c r="G93" i="7"/>
  <c r="H92" i="7"/>
  <c r="I92" i="7" s="1"/>
  <c r="M92" i="24"/>
  <c r="B94" i="24"/>
  <c r="A92" i="49" s="1"/>
  <c r="F93" i="7"/>
  <c r="B97" i="2"/>
  <c r="A96" i="1"/>
  <c r="A97" i="2" s="1"/>
  <c r="B97" i="1"/>
  <c r="B95" i="7"/>
  <c r="C96" i="7"/>
  <c r="G87" i="27" l="1"/>
  <c r="K87" i="27"/>
  <c r="J93" i="7"/>
  <c r="H1020" i="12"/>
  <c r="I1020" i="12" s="1"/>
  <c r="J1019" i="12" s="1"/>
  <c r="K92" i="24" s="1"/>
  <c r="H93" i="7"/>
  <c r="I93" i="7" s="1"/>
  <c r="M94" i="24" s="1"/>
  <c r="A94" i="27"/>
  <c r="A93" i="45"/>
  <c r="B94" i="27"/>
  <c r="B93" i="45"/>
  <c r="B98" i="2"/>
  <c r="B98" i="1"/>
  <c r="A97" i="1"/>
  <c r="A98" i="2" s="1"/>
  <c r="B95" i="24"/>
  <c r="A93" i="49" s="1"/>
  <c r="F94" i="7"/>
  <c r="M93" i="24"/>
  <c r="C95" i="24"/>
  <c r="B93" i="49" s="1"/>
  <c r="G94" i="7"/>
  <c r="C97" i="7"/>
  <c r="B96" i="7"/>
  <c r="G88" i="27" l="1"/>
  <c r="K88" i="27"/>
  <c r="J94" i="7"/>
  <c r="H1021" i="12"/>
  <c r="I1021" i="12" s="1"/>
  <c r="J1020" i="12" s="1"/>
  <c r="K93" i="24" s="1"/>
  <c r="A95" i="27"/>
  <c r="A94" i="45"/>
  <c r="B95" i="27"/>
  <c r="B94" i="45"/>
  <c r="H94" i="7"/>
  <c r="I94" i="7" s="1"/>
  <c r="M95" i="24" s="1"/>
  <c r="B96" i="24"/>
  <c r="A94" i="49" s="1"/>
  <c r="F95" i="7"/>
  <c r="B99" i="2"/>
  <c r="A98" i="1"/>
  <c r="A99" i="2" s="1"/>
  <c r="B99" i="1"/>
  <c r="C96" i="24"/>
  <c r="B94" i="49" s="1"/>
  <c r="G95" i="7"/>
  <c r="B97" i="7"/>
  <c r="C98" i="7"/>
  <c r="G89" i="27" l="1"/>
  <c r="K89" i="27"/>
  <c r="J95" i="7"/>
  <c r="H1022" i="12"/>
  <c r="I1022" i="12" s="1"/>
  <c r="J1021" i="12" s="1"/>
  <c r="K94" i="24" s="1"/>
  <c r="B96" i="27"/>
  <c r="B95" i="45"/>
  <c r="A96" i="27"/>
  <c r="A95" i="45"/>
  <c r="H95" i="7"/>
  <c r="I95" i="7" s="1"/>
  <c r="M96" i="24" s="1"/>
  <c r="B100" i="2"/>
  <c r="B100" i="1"/>
  <c r="A99" i="1"/>
  <c r="A100" i="2" s="1"/>
  <c r="C97" i="24"/>
  <c r="B95" i="49" s="1"/>
  <c r="G96" i="7"/>
  <c r="B97" i="24"/>
  <c r="A95" i="49" s="1"/>
  <c r="F96" i="7"/>
  <c r="C99" i="7"/>
  <c r="B98" i="7"/>
  <c r="G90" i="27" l="1"/>
  <c r="K90" i="27"/>
  <c r="J96" i="7"/>
  <c r="H1023" i="12"/>
  <c r="I1023" i="12" s="1"/>
  <c r="J1022" i="12" s="1"/>
  <c r="K95" i="24" s="1"/>
  <c r="A97" i="27"/>
  <c r="A96" i="45"/>
  <c r="B97" i="27"/>
  <c r="B96" i="45"/>
  <c r="B98" i="24"/>
  <c r="A96" i="49" s="1"/>
  <c r="F97" i="7"/>
  <c r="B101" i="2"/>
  <c r="B101" i="1"/>
  <c r="A100" i="1"/>
  <c r="A101" i="2" s="1"/>
  <c r="H96" i="7"/>
  <c r="I96" i="7" s="1"/>
  <c r="C98" i="24"/>
  <c r="B96" i="49" s="1"/>
  <c r="G97" i="7"/>
  <c r="B99" i="7"/>
  <c r="C100" i="7"/>
  <c r="G91" i="27" l="1"/>
  <c r="K91" i="27"/>
  <c r="J97" i="7"/>
  <c r="H1024" i="12"/>
  <c r="I1024" i="12" s="1"/>
  <c r="J1023" i="12" s="1"/>
  <c r="K96" i="24" s="1"/>
  <c r="A98" i="27"/>
  <c r="A97" i="45"/>
  <c r="B98" i="27"/>
  <c r="B97" i="45"/>
  <c r="H97" i="7"/>
  <c r="I97" i="7" s="1"/>
  <c r="M98" i="24" s="1"/>
  <c r="B99" i="24"/>
  <c r="A97" i="49" s="1"/>
  <c r="F98" i="7"/>
  <c r="C99" i="24"/>
  <c r="B97" i="49" s="1"/>
  <c r="G98" i="7"/>
  <c r="M97" i="24"/>
  <c r="B102" i="2"/>
  <c r="B102" i="1"/>
  <c r="A101" i="1"/>
  <c r="A102" i="2" s="1"/>
  <c r="C101" i="7"/>
  <c r="B100" i="7"/>
  <c r="G92" i="27" l="1"/>
  <c r="K92" i="27"/>
  <c r="J98" i="7"/>
  <c r="H1025" i="12"/>
  <c r="I1025" i="12" s="1"/>
  <c r="J1024" i="12" s="1"/>
  <c r="K97" i="24" s="1"/>
  <c r="B99" i="27"/>
  <c r="B98" i="45"/>
  <c r="A99" i="27"/>
  <c r="A98" i="45"/>
  <c r="B103" i="2"/>
  <c r="A102" i="1"/>
  <c r="A103" i="2" s="1"/>
  <c r="B103" i="1"/>
  <c r="C100" i="24"/>
  <c r="B98" i="49" s="1"/>
  <c r="G99" i="7"/>
  <c r="H98" i="7"/>
  <c r="I98" i="7" s="1"/>
  <c r="B100" i="24"/>
  <c r="A98" i="49" s="1"/>
  <c r="F99" i="7"/>
  <c r="B101" i="7"/>
  <c r="C102" i="7"/>
  <c r="G93" i="27" l="1"/>
  <c r="K93" i="27"/>
  <c r="J99" i="7"/>
  <c r="H1026" i="12"/>
  <c r="I1026" i="12" s="1"/>
  <c r="J1025" i="12" s="1"/>
  <c r="K98" i="24" s="1"/>
  <c r="A100" i="27"/>
  <c r="A99" i="45"/>
  <c r="B100" i="27"/>
  <c r="B99" i="45"/>
  <c r="B104" i="2"/>
  <c r="B104" i="1"/>
  <c r="A103" i="1"/>
  <c r="A104" i="2" s="1"/>
  <c r="B101" i="24"/>
  <c r="A99" i="49" s="1"/>
  <c r="F100" i="7"/>
  <c r="M99" i="24"/>
  <c r="H99" i="7"/>
  <c r="I99" i="7" s="1"/>
  <c r="C101" i="24"/>
  <c r="B99" i="49" s="1"/>
  <c r="G100" i="7"/>
  <c r="C103" i="7"/>
  <c r="B102" i="7"/>
  <c r="G94" i="27" l="1"/>
  <c r="K94" i="27"/>
  <c r="J100" i="7"/>
  <c r="H1027" i="12"/>
  <c r="I1027" i="12" s="1"/>
  <c r="J1026" i="12" s="1"/>
  <c r="K99" i="24" s="1"/>
  <c r="A101" i="27"/>
  <c r="A100" i="45"/>
  <c r="B101" i="27"/>
  <c r="B100" i="45"/>
  <c r="H100" i="7"/>
  <c r="I100" i="7" s="1"/>
  <c r="M101" i="24" s="1"/>
  <c r="B102" i="24"/>
  <c r="A100" i="49" s="1"/>
  <c r="F101" i="7"/>
  <c r="B105" i="2"/>
  <c r="A104" i="1"/>
  <c r="A105" i="2" s="1"/>
  <c r="B105" i="1"/>
  <c r="M100" i="24"/>
  <c r="C102" i="24"/>
  <c r="B100" i="49" s="1"/>
  <c r="G101" i="7"/>
  <c r="B103" i="7"/>
  <c r="C104" i="7"/>
  <c r="G95" i="27" l="1"/>
  <c r="K95" i="27"/>
  <c r="J101" i="7"/>
  <c r="H1028" i="12"/>
  <c r="I1028" i="12" s="1"/>
  <c r="J1027" i="12" s="1"/>
  <c r="K100" i="24" s="1"/>
  <c r="B102" i="27"/>
  <c r="B101" i="45"/>
  <c r="A102" i="27"/>
  <c r="A101" i="45"/>
  <c r="B106" i="2"/>
  <c r="B106" i="1"/>
  <c r="A105" i="1"/>
  <c r="A106" i="2" s="1"/>
  <c r="B103" i="24"/>
  <c r="A101" i="49" s="1"/>
  <c r="F102" i="7"/>
  <c r="C103" i="24"/>
  <c r="B101" i="49" s="1"/>
  <c r="G102" i="7"/>
  <c r="H101" i="7"/>
  <c r="I101" i="7" s="1"/>
  <c r="C105" i="7"/>
  <c r="B104" i="7"/>
  <c r="G96" i="27" l="1"/>
  <c r="K96" i="27"/>
  <c r="J102" i="7"/>
  <c r="H1029" i="12"/>
  <c r="I1029" i="12" s="1"/>
  <c r="J1028" i="12" s="1"/>
  <c r="K101" i="24" s="1"/>
  <c r="A103" i="27"/>
  <c r="A102" i="45"/>
  <c r="B103" i="27"/>
  <c r="B102" i="45"/>
  <c r="B104" i="24"/>
  <c r="A102" i="49" s="1"/>
  <c r="F103" i="7"/>
  <c r="H102" i="7"/>
  <c r="I102" i="7" s="1"/>
  <c r="B107" i="2"/>
  <c r="A106" i="1"/>
  <c r="A107" i="2" s="1"/>
  <c r="B107" i="1"/>
  <c r="M102" i="24"/>
  <c r="C104" i="24"/>
  <c r="B102" i="49" s="1"/>
  <c r="G103" i="7"/>
  <c r="B105" i="7"/>
  <c r="C106" i="7"/>
  <c r="G97" i="27" l="1"/>
  <c r="K97" i="27"/>
  <c r="J103" i="7"/>
  <c r="H1030" i="12"/>
  <c r="I1030" i="12" s="1"/>
  <c r="J1029" i="12" s="1"/>
  <c r="K102" i="24" s="1"/>
  <c r="B104" i="27"/>
  <c r="B103" i="45"/>
  <c r="A104" i="27"/>
  <c r="A103" i="45"/>
  <c r="B108" i="2"/>
  <c r="B108" i="1"/>
  <c r="A107" i="1"/>
  <c r="A108" i="2" s="1"/>
  <c r="M103" i="24"/>
  <c r="H103" i="7"/>
  <c r="I103" i="7" s="1"/>
  <c r="B105" i="24"/>
  <c r="A103" i="49" s="1"/>
  <c r="F104" i="7"/>
  <c r="C105" i="24"/>
  <c r="B103" i="49" s="1"/>
  <c r="G104" i="7"/>
  <c r="C107" i="7"/>
  <c r="B106" i="7"/>
  <c r="G98" i="27" l="1"/>
  <c r="K98" i="27"/>
  <c r="J104" i="7"/>
  <c r="H1031" i="12"/>
  <c r="I1031" i="12" s="1"/>
  <c r="J1030" i="12" s="1"/>
  <c r="K103" i="24" s="1"/>
  <c r="H104" i="7"/>
  <c r="I104" i="7" s="1"/>
  <c r="M105" i="24" s="1"/>
  <c r="A105" i="27"/>
  <c r="A104" i="45"/>
  <c r="B105" i="27"/>
  <c r="B104" i="45"/>
  <c r="M104" i="24"/>
  <c r="B109" i="2"/>
  <c r="A108" i="1"/>
  <c r="A109" i="2" s="1"/>
  <c r="B109" i="1"/>
  <c r="B106" i="24"/>
  <c r="A104" i="49" s="1"/>
  <c r="F105" i="7"/>
  <c r="C106" i="24"/>
  <c r="B104" i="49" s="1"/>
  <c r="G105" i="7"/>
  <c r="B107" i="7"/>
  <c r="C108" i="7"/>
  <c r="G99" i="27" l="1"/>
  <c r="K99" i="27"/>
  <c r="J105" i="7"/>
  <c r="H1032" i="12"/>
  <c r="I1032" i="12" s="1"/>
  <c r="J1031" i="12" s="1"/>
  <c r="K104" i="24" s="1"/>
  <c r="A106" i="27"/>
  <c r="A105" i="45"/>
  <c r="B106" i="27"/>
  <c r="B105" i="45"/>
  <c r="C107" i="24"/>
  <c r="B105" i="49" s="1"/>
  <c r="G106" i="7"/>
  <c r="B107" i="24"/>
  <c r="A105" i="49" s="1"/>
  <c r="F106" i="7"/>
  <c r="B110" i="2"/>
  <c r="B110" i="1"/>
  <c r="A109" i="1"/>
  <c r="A110" i="2" s="1"/>
  <c r="H105" i="7"/>
  <c r="I105" i="7" s="1"/>
  <c r="C109" i="7"/>
  <c r="B108" i="7"/>
  <c r="G100" i="27" l="1"/>
  <c r="K100" i="27"/>
  <c r="J106" i="7"/>
  <c r="H1033" i="12"/>
  <c r="I1033" i="12" s="1"/>
  <c r="J1032" i="12" s="1"/>
  <c r="K105" i="24" s="1"/>
  <c r="B107" i="27"/>
  <c r="B106" i="45"/>
  <c r="A107" i="27"/>
  <c r="A106" i="45"/>
  <c r="H106" i="7"/>
  <c r="I106" i="7" s="1"/>
  <c r="M107" i="24" s="1"/>
  <c r="M106" i="24"/>
  <c r="B111" i="2"/>
  <c r="A110" i="1"/>
  <c r="A111" i="2" s="1"/>
  <c r="B111" i="1"/>
  <c r="C108" i="24"/>
  <c r="B106" i="49" s="1"/>
  <c r="G107" i="7"/>
  <c r="B108" i="24"/>
  <c r="A106" i="49" s="1"/>
  <c r="F107" i="7"/>
  <c r="B109" i="7"/>
  <c r="C110" i="7"/>
  <c r="G101" i="27" l="1"/>
  <c r="K101" i="27"/>
  <c r="J107" i="7"/>
  <c r="H1034" i="12"/>
  <c r="I1034" i="12" s="1"/>
  <c r="J1033" i="12" s="1"/>
  <c r="K106" i="24" s="1"/>
  <c r="A108" i="27"/>
  <c r="A107" i="45"/>
  <c r="H107" i="7"/>
  <c r="I107" i="7" s="1"/>
  <c r="M108" i="24" s="1"/>
  <c r="B108" i="27"/>
  <c r="B107" i="45"/>
  <c r="B112" i="2"/>
  <c r="A111" i="1"/>
  <c r="A112" i="2" s="1"/>
  <c r="B112" i="1"/>
  <c r="C109" i="24"/>
  <c r="B107" i="49" s="1"/>
  <c r="G108" i="7"/>
  <c r="B109" i="24"/>
  <c r="A107" i="49" s="1"/>
  <c r="F108" i="7"/>
  <c r="C111" i="7"/>
  <c r="B110" i="7"/>
  <c r="G102" i="27" l="1"/>
  <c r="K102" i="27"/>
  <c r="J108" i="7"/>
  <c r="H1035" i="12"/>
  <c r="I1035" i="12" s="1"/>
  <c r="J1034" i="12" s="1"/>
  <c r="K107" i="24" s="1"/>
  <c r="A109" i="27"/>
  <c r="A108" i="45"/>
  <c r="B109" i="27"/>
  <c r="B108" i="45"/>
  <c r="B113" i="2"/>
  <c r="A112" i="1"/>
  <c r="A113" i="2" s="1"/>
  <c r="B113" i="1"/>
  <c r="B110" i="24"/>
  <c r="A108" i="49" s="1"/>
  <c r="F109" i="7"/>
  <c r="H108" i="7"/>
  <c r="I108" i="7" s="1"/>
  <c r="C110" i="24"/>
  <c r="B108" i="49" s="1"/>
  <c r="G109" i="7"/>
  <c r="B111" i="7"/>
  <c r="C112" i="7"/>
  <c r="G103" i="27" l="1"/>
  <c r="K103" i="27"/>
  <c r="J109" i="7"/>
  <c r="H1036" i="12"/>
  <c r="I1036" i="12" s="1"/>
  <c r="J1035" i="12" s="1"/>
  <c r="K108" i="24" s="1"/>
  <c r="B110" i="27"/>
  <c r="B109" i="45"/>
  <c r="A110" i="27"/>
  <c r="A109" i="45"/>
  <c r="H109" i="7"/>
  <c r="I109" i="7" s="1"/>
  <c r="M110" i="24" s="1"/>
  <c r="B111" i="24"/>
  <c r="A109" i="49" s="1"/>
  <c r="F110" i="7"/>
  <c r="M109" i="24"/>
  <c r="B114" i="2"/>
  <c r="A113" i="1"/>
  <c r="A114" i="2" s="1"/>
  <c r="B114" i="1"/>
  <c r="C111" i="24"/>
  <c r="B109" i="49" s="1"/>
  <c r="G110" i="7"/>
  <c r="C113" i="7"/>
  <c r="B112" i="7"/>
  <c r="G104" i="27" l="1"/>
  <c r="K104" i="27"/>
  <c r="J110" i="7"/>
  <c r="H1037" i="12"/>
  <c r="I1037" i="12" s="1"/>
  <c r="J1036" i="12" s="1"/>
  <c r="K109" i="24" s="1"/>
  <c r="A111" i="27"/>
  <c r="A110" i="45"/>
  <c r="B111" i="27"/>
  <c r="B110" i="45"/>
  <c r="C112" i="24"/>
  <c r="B110" i="49" s="1"/>
  <c r="G111" i="7"/>
  <c r="B115" i="2"/>
  <c r="A114" i="1"/>
  <c r="A115" i="2" s="1"/>
  <c r="B115" i="1"/>
  <c r="H110" i="7"/>
  <c r="I110" i="7" s="1"/>
  <c r="B112" i="24"/>
  <c r="A110" i="49" s="1"/>
  <c r="F111" i="7"/>
  <c r="B113" i="7"/>
  <c r="C114" i="7"/>
  <c r="G105" i="27" l="1"/>
  <c r="K105" i="27"/>
  <c r="J111" i="7"/>
  <c r="H1038" i="12"/>
  <c r="I1038" i="12" s="1"/>
  <c r="J1037" i="12" s="1"/>
  <c r="K110" i="24" s="1"/>
  <c r="A112" i="27"/>
  <c r="A111" i="45"/>
  <c r="B112" i="27"/>
  <c r="B111" i="45"/>
  <c r="M111" i="24"/>
  <c r="B116" i="2"/>
  <c r="A115" i="1"/>
  <c r="A116" i="2" s="1"/>
  <c r="B116" i="1"/>
  <c r="C113" i="24"/>
  <c r="B111" i="49" s="1"/>
  <c r="G112" i="7"/>
  <c r="B113" i="24"/>
  <c r="A111" i="49" s="1"/>
  <c r="F112" i="7"/>
  <c r="H111" i="7"/>
  <c r="I111" i="7" s="1"/>
  <c r="C115" i="7"/>
  <c r="B114" i="7"/>
  <c r="G106" i="27" l="1"/>
  <c r="K106" i="27"/>
  <c r="J112" i="7"/>
  <c r="H1039" i="12"/>
  <c r="I1039" i="12" s="1"/>
  <c r="J1038" i="12" s="1"/>
  <c r="K111" i="24" s="1"/>
  <c r="A113" i="27"/>
  <c r="A112" i="45"/>
  <c r="B113" i="27"/>
  <c r="B112" i="45"/>
  <c r="B117" i="2"/>
  <c r="A116" i="1"/>
  <c r="A117" i="2" s="1"/>
  <c r="B117" i="1"/>
  <c r="C114" i="24"/>
  <c r="B112" i="49" s="1"/>
  <c r="G113" i="7"/>
  <c r="M112" i="24"/>
  <c r="B114" i="24"/>
  <c r="A112" i="49" s="1"/>
  <c r="F113" i="7"/>
  <c r="H112" i="7"/>
  <c r="I112" i="7" s="1"/>
  <c r="B115" i="7"/>
  <c r="C116" i="7"/>
  <c r="G107" i="27" l="1"/>
  <c r="K107" i="27"/>
  <c r="J113" i="7"/>
  <c r="H1040" i="12"/>
  <c r="I1040" i="12" s="1"/>
  <c r="J1039" i="12" s="1"/>
  <c r="K112" i="24" s="1"/>
  <c r="A114" i="27"/>
  <c r="A113" i="45"/>
  <c r="B114" i="27"/>
  <c r="B113" i="45"/>
  <c r="B118" i="2"/>
  <c r="B118" i="1"/>
  <c r="A117" i="1"/>
  <c r="A118" i="2" s="1"/>
  <c r="B115" i="24"/>
  <c r="A113" i="49" s="1"/>
  <c r="F114" i="7"/>
  <c r="M113" i="24"/>
  <c r="H113" i="7"/>
  <c r="I113" i="7" s="1"/>
  <c r="C115" i="24"/>
  <c r="B113" i="49" s="1"/>
  <c r="G114" i="7"/>
  <c r="C117" i="7"/>
  <c r="B116" i="7"/>
  <c r="G108" i="27" l="1"/>
  <c r="K108" i="27"/>
  <c r="J114" i="7"/>
  <c r="H1041" i="12"/>
  <c r="I1041" i="12" s="1"/>
  <c r="J1040" i="12" s="1"/>
  <c r="K113" i="24" s="1"/>
  <c r="A115" i="27"/>
  <c r="A114" i="45"/>
  <c r="B115" i="27"/>
  <c r="B114" i="45"/>
  <c r="H114" i="7"/>
  <c r="I114" i="7" s="1"/>
  <c r="M115" i="24" s="1"/>
  <c r="B116" i="24"/>
  <c r="A114" i="49" s="1"/>
  <c r="F115" i="7"/>
  <c r="B119" i="2"/>
  <c r="A118" i="1"/>
  <c r="A119" i="2" s="1"/>
  <c r="B119" i="1"/>
  <c r="M114" i="24"/>
  <c r="C116" i="24"/>
  <c r="B114" i="49" s="1"/>
  <c r="G115" i="7"/>
  <c r="B117" i="7"/>
  <c r="C118" i="7"/>
  <c r="G109" i="27" l="1"/>
  <c r="K109" i="27"/>
  <c r="J115" i="7"/>
  <c r="H1042" i="12"/>
  <c r="I1042" i="12" s="1"/>
  <c r="J1041" i="12" s="1"/>
  <c r="K114" i="24" s="1"/>
  <c r="B116" i="27"/>
  <c r="B115" i="45"/>
  <c r="A116" i="27"/>
  <c r="A115" i="45"/>
  <c r="B120" i="2"/>
  <c r="B120" i="1"/>
  <c r="A119" i="1"/>
  <c r="A120" i="2" s="1"/>
  <c r="C117" i="24"/>
  <c r="B115" i="49" s="1"/>
  <c r="G116" i="7"/>
  <c r="H115" i="7"/>
  <c r="I115" i="7" s="1"/>
  <c r="B117" i="24"/>
  <c r="A115" i="49" s="1"/>
  <c r="F116" i="7"/>
  <c r="C119" i="7"/>
  <c r="B118" i="7"/>
  <c r="G110" i="27" l="1"/>
  <c r="K110" i="27"/>
  <c r="J116" i="7"/>
  <c r="H1043" i="12"/>
  <c r="I1043" i="12" s="1"/>
  <c r="J1042" i="12" s="1"/>
  <c r="K115" i="24" s="1"/>
  <c r="A117" i="27"/>
  <c r="A116" i="45"/>
  <c r="B117" i="27"/>
  <c r="B116" i="45"/>
  <c r="B118" i="24"/>
  <c r="A116" i="49" s="1"/>
  <c r="F117" i="7"/>
  <c r="B121" i="2"/>
  <c r="A120" i="1"/>
  <c r="A121" i="2" s="1"/>
  <c r="B121" i="1"/>
  <c r="M116" i="24"/>
  <c r="H116" i="7"/>
  <c r="I116" i="7" s="1"/>
  <c r="C118" i="24"/>
  <c r="B116" i="49" s="1"/>
  <c r="G117" i="7"/>
  <c r="B119" i="7"/>
  <c r="C120" i="7"/>
  <c r="G111" i="27" l="1"/>
  <c r="K111" i="27"/>
  <c r="J117" i="7"/>
  <c r="H1044" i="12"/>
  <c r="I1044" i="12" s="1"/>
  <c r="J1043" i="12" s="1"/>
  <c r="K116" i="24" s="1"/>
  <c r="B118" i="27"/>
  <c r="B117" i="45"/>
  <c r="A118" i="27"/>
  <c r="A117" i="45"/>
  <c r="B119" i="24"/>
  <c r="A117" i="49" s="1"/>
  <c r="F118" i="7"/>
  <c r="C119" i="24"/>
  <c r="B117" i="49" s="1"/>
  <c r="G118" i="7"/>
  <c r="H117" i="7"/>
  <c r="I117" i="7" s="1"/>
  <c r="B122" i="2"/>
  <c r="B122" i="1"/>
  <c r="A121" i="1"/>
  <c r="A122" i="2" s="1"/>
  <c r="M117" i="24"/>
  <c r="B120" i="7"/>
  <c r="C121" i="7"/>
  <c r="G112" i="27" l="1"/>
  <c r="K112" i="27"/>
  <c r="J118" i="7"/>
  <c r="H1045" i="12"/>
  <c r="I1045" i="12" s="1"/>
  <c r="J1044" i="12" s="1"/>
  <c r="K117" i="24" s="1"/>
  <c r="A119" i="27"/>
  <c r="A118" i="45"/>
  <c r="B119" i="27"/>
  <c r="B118" i="45"/>
  <c r="C120" i="24"/>
  <c r="B118" i="49" s="1"/>
  <c r="G119" i="7"/>
  <c r="M118" i="24"/>
  <c r="B120" i="24"/>
  <c r="A118" i="49" s="1"/>
  <c r="F119" i="7"/>
  <c r="H118" i="7"/>
  <c r="I118" i="7" s="1"/>
  <c r="B123" i="2"/>
  <c r="B123" i="1"/>
  <c r="A122" i="1"/>
  <c r="A123" i="2" s="1"/>
  <c r="B121" i="7"/>
  <c r="C122" i="7"/>
  <c r="G113" i="27" l="1"/>
  <c r="K113" i="27"/>
  <c r="H119" i="7"/>
  <c r="I119" i="7" s="1"/>
  <c r="J119" i="7"/>
  <c r="H1046" i="12"/>
  <c r="I1046" i="12" s="1"/>
  <c r="J1045" i="12" s="1"/>
  <c r="K118" i="24" s="1"/>
  <c r="A120" i="27"/>
  <c r="A119" i="45"/>
  <c r="B120" i="27"/>
  <c r="B119" i="45"/>
  <c r="B121" i="24"/>
  <c r="A119" i="49" s="1"/>
  <c r="F120" i="7"/>
  <c r="B124" i="2"/>
  <c r="B124" i="1"/>
  <c r="A123" i="1"/>
  <c r="A124" i="2" s="1"/>
  <c r="C121" i="24"/>
  <c r="B119" i="49" s="1"/>
  <c r="G120" i="7"/>
  <c r="M120" i="24"/>
  <c r="M119" i="24"/>
  <c r="B122" i="7"/>
  <c r="C123" i="7"/>
  <c r="G114" i="27" l="1"/>
  <c r="K114" i="27"/>
  <c r="J120" i="7"/>
  <c r="H1047" i="12"/>
  <c r="I1047" i="12" s="1"/>
  <c r="J1046" i="12" s="1"/>
  <c r="K119" i="24" s="1"/>
  <c r="B121" i="27"/>
  <c r="B120" i="45"/>
  <c r="A121" i="27"/>
  <c r="A120" i="45"/>
  <c r="B122" i="24"/>
  <c r="A120" i="49" s="1"/>
  <c r="F121" i="7"/>
  <c r="B125" i="2"/>
  <c r="A124" i="1"/>
  <c r="A125" i="2" s="1"/>
  <c r="B125" i="1"/>
  <c r="C122" i="24"/>
  <c r="B120" i="49" s="1"/>
  <c r="G121" i="7"/>
  <c r="H120" i="7"/>
  <c r="I120" i="7" s="1"/>
  <c r="B123" i="7"/>
  <c r="C124" i="7"/>
  <c r="G115" i="27" l="1"/>
  <c r="K115" i="27"/>
  <c r="J121" i="7"/>
  <c r="H1048" i="12"/>
  <c r="I1048" i="12" s="1"/>
  <c r="J1047" i="12" s="1"/>
  <c r="K120" i="24" s="1"/>
  <c r="A122" i="27"/>
  <c r="A121" i="45"/>
  <c r="B122" i="27"/>
  <c r="B121" i="45"/>
  <c r="B126" i="2"/>
  <c r="B126" i="1"/>
  <c r="A125" i="1"/>
  <c r="A126" i="2" s="1"/>
  <c r="B123" i="24"/>
  <c r="A121" i="49" s="1"/>
  <c r="F122" i="7"/>
  <c r="C123" i="24"/>
  <c r="B121" i="49" s="1"/>
  <c r="G122" i="7"/>
  <c r="H121" i="7"/>
  <c r="I121" i="7" s="1"/>
  <c r="M121" i="24"/>
  <c r="B124" i="7"/>
  <c r="C125" i="7"/>
  <c r="G116" i="27" l="1"/>
  <c r="K116" i="27"/>
  <c r="J122" i="7"/>
  <c r="H1049" i="12"/>
  <c r="I1049" i="12" s="1"/>
  <c r="J1048" i="12" s="1"/>
  <c r="K121" i="24" s="1"/>
  <c r="A123" i="27"/>
  <c r="A122" i="45"/>
  <c r="B123" i="27"/>
  <c r="B122" i="45"/>
  <c r="H122" i="7"/>
  <c r="I122" i="7" s="1"/>
  <c r="B124" i="24"/>
  <c r="A122" i="49" s="1"/>
  <c r="F123" i="7"/>
  <c r="B127" i="2"/>
  <c r="A126" i="1"/>
  <c r="A127" i="2" s="1"/>
  <c r="B127" i="1"/>
  <c r="M122" i="24"/>
  <c r="C124" i="24"/>
  <c r="B122" i="49" s="1"/>
  <c r="G123" i="7"/>
  <c r="B125" i="7"/>
  <c r="C126" i="7"/>
  <c r="G117" i="27" l="1"/>
  <c r="K117" i="27"/>
  <c r="J123" i="7"/>
  <c r="H1050" i="12"/>
  <c r="I1050" i="12" s="1"/>
  <c r="J1049" i="12" s="1"/>
  <c r="K122" i="24" s="1"/>
  <c r="A124" i="27"/>
  <c r="A123" i="45"/>
  <c r="B124" i="27"/>
  <c r="B123" i="45"/>
  <c r="B125" i="24"/>
  <c r="A123" i="49" s="1"/>
  <c r="F124" i="7"/>
  <c r="C125" i="24"/>
  <c r="B123" i="49" s="1"/>
  <c r="G124" i="7"/>
  <c r="H123" i="7"/>
  <c r="I123" i="7" s="1"/>
  <c r="B128" i="2"/>
  <c r="B128" i="1"/>
  <c r="A127" i="1"/>
  <c r="A128" i="2" s="1"/>
  <c r="M123" i="24"/>
  <c r="B126" i="7"/>
  <c r="C127" i="7"/>
  <c r="G118" i="27" l="1"/>
  <c r="K118" i="27"/>
  <c r="J124" i="7"/>
  <c r="H1051" i="12"/>
  <c r="I1051" i="12" s="1"/>
  <c r="J1050" i="12" s="1"/>
  <c r="K123" i="24" s="1"/>
  <c r="B125" i="27"/>
  <c r="B124" i="45"/>
  <c r="A125" i="27"/>
  <c r="A124" i="45"/>
  <c r="M124" i="24"/>
  <c r="C126" i="24"/>
  <c r="B124" i="49" s="1"/>
  <c r="G125" i="7"/>
  <c r="B126" i="24"/>
  <c r="A124" i="49" s="1"/>
  <c r="F125" i="7"/>
  <c r="H124" i="7"/>
  <c r="I124" i="7" s="1"/>
  <c r="B129" i="2"/>
  <c r="A128" i="1"/>
  <c r="A129" i="2" s="1"/>
  <c r="B129" i="1"/>
  <c r="B127" i="7"/>
  <c r="C128" i="7"/>
  <c r="G119" i="27" l="1"/>
  <c r="K119" i="27"/>
  <c r="J125" i="7"/>
  <c r="H1052" i="12"/>
  <c r="I1052" i="12" s="1"/>
  <c r="J1051" i="12" s="1"/>
  <c r="K124" i="24" s="1"/>
  <c r="B126" i="27"/>
  <c r="B125" i="45"/>
  <c r="A126" i="27"/>
  <c r="A125" i="45"/>
  <c r="H125" i="7"/>
  <c r="I125" i="7" s="1"/>
  <c r="B130" i="2"/>
  <c r="A129" i="1"/>
  <c r="A130" i="2" s="1"/>
  <c r="B130" i="1"/>
  <c r="C127" i="24"/>
  <c r="B125" i="49" s="1"/>
  <c r="G126" i="7"/>
  <c r="B127" i="24"/>
  <c r="A125" i="49" s="1"/>
  <c r="F126" i="7"/>
  <c r="M125" i="24"/>
  <c r="B128" i="7"/>
  <c r="C129" i="7"/>
  <c r="G120" i="27" l="1"/>
  <c r="K120" i="27"/>
  <c r="J126" i="7"/>
  <c r="H1053" i="12"/>
  <c r="I1053" i="12" s="1"/>
  <c r="J1052" i="12" s="1"/>
  <c r="K125" i="24" s="1"/>
  <c r="A127" i="27"/>
  <c r="A126" i="45"/>
  <c r="B127" i="27"/>
  <c r="B126" i="45"/>
  <c r="B128" i="24"/>
  <c r="A126" i="49" s="1"/>
  <c r="F127" i="7"/>
  <c r="B131" i="2"/>
  <c r="A130" i="1"/>
  <c r="A131" i="2" s="1"/>
  <c r="B131" i="1"/>
  <c r="C128" i="24"/>
  <c r="B126" i="49" s="1"/>
  <c r="G127" i="7"/>
  <c r="H126" i="7"/>
  <c r="I126" i="7" s="1"/>
  <c r="M126" i="24"/>
  <c r="B129" i="7"/>
  <c r="C130" i="7"/>
  <c r="G121" i="27" l="1"/>
  <c r="K121" i="27"/>
  <c r="J127" i="7"/>
  <c r="H1054" i="12"/>
  <c r="I1054" i="12" s="1"/>
  <c r="J1053" i="12" s="1"/>
  <c r="K126" i="24" s="1"/>
  <c r="A128" i="27"/>
  <c r="A127" i="45"/>
  <c r="B128" i="27"/>
  <c r="B127" i="45"/>
  <c r="B129" i="24"/>
  <c r="A127" i="49" s="1"/>
  <c r="F128" i="7"/>
  <c r="C129" i="24"/>
  <c r="B127" i="49" s="1"/>
  <c r="G128" i="7"/>
  <c r="B132" i="2"/>
  <c r="B132" i="1"/>
  <c r="A131" i="1"/>
  <c r="A132" i="2" s="1"/>
  <c r="H127" i="7"/>
  <c r="I127" i="7" s="1"/>
  <c r="M127" i="24"/>
  <c r="B130" i="7"/>
  <c r="C131" i="7"/>
  <c r="G122" i="27" l="1"/>
  <c r="K122" i="27"/>
  <c r="J128" i="7"/>
  <c r="H1055" i="12"/>
  <c r="I1055" i="12" s="1"/>
  <c r="J1054" i="12" s="1"/>
  <c r="K127" i="24" s="1"/>
  <c r="B129" i="27"/>
  <c r="B128" i="45"/>
  <c r="A129" i="27"/>
  <c r="A128" i="45"/>
  <c r="B133" i="2"/>
  <c r="A132" i="1"/>
  <c r="A133" i="2" s="1"/>
  <c r="B133" i="1"/>
  <c r="M128" i="24"/>
  <c r="H128" i="7"/>
  <c r="I128" i="7" s="1"/>
  <c r="C130" i="24"/>
  <c r="B128" i="49" s="1"/>
  <c r="G129" i="7"/>
  <c r="B130" i="24"/>
  <c r="A128" i="49" s="1"/>
  <c r="F129" i="7"/>
  <c r="B131" i="7"/>
  <c r="C132" i="7"/>
  <c r="G123" i="27" l="1"/>
  <c r="K123" i="27"/>
  <c r="J129" i="7"/>
  <c r="H1056" i="12"/>
  <c r="I1056" i="12" s="1"/>
  <c r="J1055" i="12" s="1"/>
  <c r="K128" i="24" s="1"/>
  <c r="A130" i="27"/>
  <c r="A129" i="45"/>
  <c r="B130" i="27"/>
  <c r="B129" i="45"/>
  <c r="M129" i="24"/>
  <c r="H129" i="7"/>
  <c r="I129" i="7" s="1"/>
  <c r="B131" i="24"/>
  <c r="A129" i="49" s="1"/>
  <c r="F130" i="7"/>
  <c r="B134" i="2"/>
  <c r="B134" i="1"/>
  <c r="A133" i="1"/>
  <c r="A134" i="2" s="1"/>
  <c r="C131" i="24"/>
  <c r="B129" i="49" s="1"/>
  <c r="G130" i="7"/>
  <c r="B132" i="7"/>
  <c r="C133" i="7"/>
  <c r="G124" i="27" l="1"/>
  <c r="K124" i="27"/>
  <c r="J130" i="7"/>
  <c r="H1057" i="12"/>
  <c r="I1057" i="12" s="1"/>
  <c r="J1056" i="12" s="1"/>
  <c r="K129" i="24" s="1"/>
  <c r="A131" i="27"/>
  <c r="A130" i="45"/>
  <c r="B131" i="27"/>
  <c r="B130" i="45"/>
  <c r="H130" i="7"/>
  <c r="I130" i="7" s="1"/>
  <c r="M131" i="24" s="1"/>
  <c r="M130" i="24"/>
  <c r="B135" i="2"/>
  <c r="A134" i="1"/>
  <c r="A135" i="2" s="1"/>
  <c r="B135" i="1"/>
  <c r="C132" i="24"/>
  <c r="B130" i="49" s="1"/>
  <c r="G131" i="7"/>
  <c r="B132" i="24"/>
  <c r="A130" i="49" s="1"/>
  <c r="F131" i="7"/>
  <c r="B133" i="7"/>
  <c r="C134" i="7"/>
  <c r="G125" i="27" l="1"/>
  <c r="K125" i="27"/>
  <c r="J131" i="7"/>
  <c r="H1058" i="12"/>
  <c r="I1058" i="12" s="1"/>
  <c r="J1057" i="12" s="1"/>
  <c r="K130" i="24" s="1"/>
  <c r="A132" i="27"/>
  <c r="A131" i="45"/>
  <c r="B132" i="27"/>
  <c r="B131" i="45"/>
  <c r="B136" i="2"/>
  <c r="B136" i="1"/>
  <c r="A135" i="1"/>
  <c r="A136" i="2" s="1"/>
  <c r="C133" i="24"/>
  <c r="B131" i="49" s="1"/>
  <c r="G132" i="7"/>
  <c r="H131" i="7"/>
  <c r="I131" i="7" s="1"/>
  <c r="B133" i="24"/>
  <c r="A131" i="49" s="1"/>
  <c r="F132" i="7"/>
  <c r="B134" i="7"/>
  <c r="C135" i="7"/>
  <c r="G126" i="27" l="1"/>
  <c r="K126" i="27"/>
  <c r="J132" i="7"/>
  <c r="H1059" i="12"/>
  <c r="I1059" i="12" s="1"/>
  <c r="J1058" i="12" s="1"/>
  <c r="K131" i="24" s="1"/>
  <c r="A133" i="27"/>
  <c r="A132" i="45"/>
  <c r="B133" i="27"/>
  <c r="B132" i="45"/>
  <c r="B134" i="24"/>
  <c r="A132" i="49" s="1"/>
  <c r="F133" i="7"/>
  <c r="B137" i="2"/>
  <c r="A136" i="1"/>
  <c r="A137" i="2" s="1"/>
  <c r="B137" i="1"/>
  <c r="M132" i="24"/>
  <c r="H132" i="7"/>
  <c r="I132" i="7" s="1"/>
  <c r="C134" i="24"/>
  <c r="B132" i="49" s="1"/>
  <c r="G133" i="7"/>
  <c r="B135" i="7"/>
  <c r="C136" i="7"/>
  <c r="G127" i="27" l="1"/>
  <c r="K127" i="27"/>
  <c r="J133" i="7"/>
  <c r="H1060" i="12"/>
  <c r="I1060" i="12" s="1"/>
  <c r="J1059" i="12" s="1"/>
  <c r="K132" i="24" s="1"/>
  <c r="B134" i="27"/>
  <c r="B133" i="45"/>
  <c r="A134" i="27"/>
  <c r="A133" i="45"/>
  <c r="B135" i="24"/>
  <c r="A133" i="49" s="1"/>
  <c r="F134" i="7"/>
  <c r="B138" i="2"/>
  <c r="A137" i="1"/>
  <c r="A138" i="2" s="1"/>
  <c r="B138" i="1"/>
  <c r="C135" i="24"/>
  <c r="B133" i="49" s="1"/>
  <c r="G134" i="7"/>
  <c r="H133" i="7"/>
  <c r="I133" i="7" s="1"/>
  <c r="M133" i="24"/>
  <c r="B136" i="7"/>
  <c r="C137" i="7"/>
  <c r="G128" i="27" l="1"/>
  <c r="K128" i="27"/>
  <c r="J134" i="7"/>
  <c r="H1061" i="12"/>
  <c r="I1061" i="12" s="1"/>
  <c r="J1060" i="12" s="1"/>
  <c r="K133" i="24" s="1"/>
  <c r="B135" i="27"/>
  <c r="B134" i="45"/>
  <c r="A135" i="27"/>
  <c r="A134" i="45"/>
  <c r="B139" i="2"/>
  <c r="A138" i="1"/>
  <c r="A139" i="2" s="1"/>
  <c r="B139" i="1"/>
  <c r="B136" i="24"/>
  <c r="A134" i="49" s="1"/>
  <c r="F135" i="7"/>
  <c r="C136" i="24"/>
  <c r="B134" i="49" s="1"/>
  <c r="G135" i="7"/>
  <c r="H134" i="7"/>
  <c r="I134" i="7" s="1"/>
  <c r="M134" i="24"/>
  <c r="B137" i="7"/>
  <c r="C138" i="7"/>
  <c r="G129" i="27" l="1"/>
  <c r="K129" i="27"/>
  <c r="J135" i="7"/>
  <c r="H1062" i="12"/>
  <c r="I1062" i="12" s="1"/>
  <c r="J1061" i="12" s="1"/>
  <c r="K134" i="24" s="1"/>
  <c r="A136" i="27"/>
  <c r="A135" i="45"/>
  <c r="B136" i="27"/>
  <c r="B135" i="45"/>
  <c r="H135" i="7"/>
  <c r="I135" i="7" s="1"/>
  <c r="B140" i="2"/>
  <c r="A139" i="1"/>
  <c r="A140" i="2" s="1"/>
  <c r="B140" i="1"/>
  <c r="B137" i="24"/>
  <c r="A135" i="49" s="1"/>
  <c r="F136" i="7"/>
  <c r="M135" i="24"/>
  <c r="C137" i="24"/>
  <c r="B135" i="49" s="1"/>
  <c r="G136" i="7"/>
  <c r="B138" i="7"/>
  <c r="C139" i="7"/>
  <c r="G130" i="27" l="1"/>
  <c r="K130" i="27"/>
  <c r="J136" i="7"/>
  <c r="H1063" i="12"/>
  <c r="I1063" i="12" s="1"/>
  <c r="J1062" i="12" s="1"/>
  <c r="K135" i="24" s="1"/>
  <c r="B137" i="27"/>
  <c r="B136" i="45"/>
  <c r="A137" i="27"/>
  <c r="A136" i="45"/>
  <c r="H136" i="7"/>
  <c r="I136" i="7" s="1"/>
  <c r="M137" i="24" s="1"/>
  <c r="B138" i="24"/>
  <c r="A136" i="49" s="1"/>
  <c r="F137" i="7"/>
  <c r="B141" i="2"/>
  <c r="A140" i="1"/>
  <c r="A141" i="2" s="1"/>
  <c r="B141" i="1"/>
  <c r="C138" i="24"/>
  <c r="B136" i="49" s="1"/>
  <c r="G137" i="7"/>
  <c r="M136" i="24"/>
  <c r="B139" i="7"/>
  <c r="C140" i="7"/>
  <c r="G131" i="27" l="1"/>
  <c r="K131" i="27"/>
  <c r="J137" i="7"/>
  <c r="H1064" i="12"/>
  <c r="I1064" i="12" s="1"/>
  <c r="J1063" i="12" s="1"/>
  <c r="K136" i="24" s="1"/>
  <c r="A138" i="27"/>
  <c r="A137" i="45"/>
  <c r="B138" i="27"/>
  <c r="B137" i="45"/>
  <c r="H137" i="7"/>
  <c r="I137" i="7" s="1"/>
  <c r="M138" i="24" s="1"/>
  <c r="C139" i="24"/>
  <c r="B137" i="49" s="1"/>
  <c r="G138" i="7"/>
  <c r="B142" i="2"/>
  <c r="B142" i="1"/>
  <c r="A141" i="1"/>
  <c r="A142" i="2" s="1"/>
  <c r="B139" i="24"/>
  <c r="A137" i="49" s="1"/>
  <c r="F138" i="7"/>
  <c r="B140" i="7"/>
  <c r="C141" i="7"/>
  <c r="G132" i="27" l="1"/>
  <c r="K132" i="27"/>
  <c r="J138" i="7"/>
  <c r="H1065" i="12"/>
  <c r="I1065" i="12" s="1"/>
  <c r="J1064" i="12" s="1"/>
  <c r="K137" i="24" s="1"/>
  <c r="H138" i="7"/>
  <c r="I138" i="7" s="1"/>
  <c r="M139" i="24" s="1"/>
  <c r="A139" i="27"/>
  <c r="A138" i="45"/>
  <c r="B139" i="27"/>
  <c r="B138" i="45"/>
  <c r="B140" i="24"/>
  <c r="A138" i="49" s="1"/>
  <c r="F139" i="7"/>
  <c r="B143" i="2"/>
  <c r="A142" i="1"/>
  <c r="A143" i="2" s="1"/>
  <c r="B143" i="1"/>
  <c r="C140" i="24"/>
  <c r="B138" i="49" s="1"/>
  <c r="G139" i="7"/>
  <c r="B141" i="7"/>
  <c r="C142" i="7"/>
  <c r="G133" i="27" l="1"/>
  <c r="K133" i="27"/>
  <c r="J139" i="7"/>
  <c r="H1066" i="12"/>
  <c r="I1066" i="12" s="1"/>
  <c r="J1065" i="12" s="1"/>
  <c r="K138" i="24" s="1"/>
  <c r="B140" i="27"/>
  <c r="B139" i="45"/>
  <c r="A140" i="27"/>
  <c r="A139" i="45"/>
  <c r="B144" i="2"/>
  <c r="B144" i="1"/>
  <c r="A143" i="1"/>
  <c r="A144" i="2" s="1"/>
  <c r="H139" i="7"/>
  <c r="I139" i="7" s="1"/>
  <c r="B141" i="24"/>
  <c r="A139" i="49" s="1"/>
  <c r="F140" i="7"/>
  <c r="C141" i="24"/>
  <c r="B139" i="49" s="1"/>
  <c r="G140" i="7"/>
  <c r="B142" i="7"/>
  <c r="C143" i="7"/>
  <c r="G134" i="27" l="1"/>
  <c r="K134" i="27"/>
  <c r="J140" i="7"/>
  <c r="H1067" i="12"/>
  <c r="I1067" i="12" s="1"/>
  <c r="J1066" i="12" s="1"/>
  <c r="K139" i="24" s="1"/>
  <c r="B141" i="27"/>
  <c r="B140" i="45"/>
  <c r="A141" i="27"/>
  <c r="A140" i="45"/>
  <c r="H140" i="7"/>
  <c r="I140" i="7" s="1"/>
  <c r="M141" i="24" s="1"/>
  <c r="M140" i="24"/>
  <c r="B145" i="2"/>
  <c r="A144" i="1"/>
  <c r="A145" i="2" s="1"/>
  <c r="B145" i="1"/>
  <c r="B142" i="24"/>
  <c r="A140" i="49" s="1"/>
  <c r="F141" i="7"/>
  <c r="C142" i="24"/>
  <c r="B140" i="49" s="1"/>
  <c r="G141" i="7"/>
  <c r="B143" i="7"/>
  <c r="C144" i="7"/>
  <c r="G135" i="27" l="1"/>
  <c r="K135" i="27"/>
  <c r="J141" i="7"/>
  <c r="H1068" i="12"/>
  <c r="I1068" i="12" s="1"/>
  <c r="J1067" i="12" s="1"/>
  <c r="K140" i="24" s="1"/>
  <c r="B142" i="27"/>
  <c r="B141" i="45"/>
  <c r="A142" i="27"/>
  <c r="A141" i="45"/>
  <c r="B143" i="24"/>
  <c r="A141" i="49" s="1"/>
  <c r="F142" i="7"/>
  <c r="C143" i="24"/>
  <c r="B141" i="49" s="1"/>
  <c r="G142" i="7"/>
  <c r="B146" i="2"/>
  <c r="B146" i="1"/>
  <c r="A145" i="1"/>
  <c r="A146" i="2" s="1"/>
  <c r="H141" i="7"/>
  <c r="I141" i="7" s="1"/>
  <c r="B144" i="7"/>
  <c r="C145" i="7"/>
  <c r="G136" i="27" l="1"/>
  <c r="K136" i="27"/>
  <c r="J142" i="7"/>
  <c r="H1069" i="12"/>
  <c r="I1069" i="12" s="1"/>
  <c r="J1068" i="12" s="1"/>
  <c r="K141" i="24" s="1"/>
  <c r="B143" i="27"/>
  <c r="B142" i="45"/>
  <c r="A143" i="27"/>
  <c r="A142" i="45"/>
  <c r="B147" i="2"/>
  <c r="A146" i="1"/>
  <c r="A147" i="2" s="1"/>
  <c r="B147" i="1"/>
  <c r="M142" i="24"/>
  <c r="H142" i="7"/>
  <c r="I142" i="7" s="1"/>
  <c r="C144" i="24"/>
  <c r="B142" i="49" s="1"/>
  <c r="G143" i="7"/>
  <c r="B144" i="24"/>
  <c r="A142" i="49" s="1"/>
  <c r="F143" i="7"/>
  <c r="B145" i="7"/>
  <c r="C146" i="7"/>
  <c r="G137" i="27" l="1"/>
  <c r="K137" i="27"/>
  <c r="J143" i="7"/>
  <c r="H1070" i="12"/>
  <c r="I1070" i="12" s="1"/>
  <c r="J1069" i="12" s="1"/>
  <c r="K142" i="24" s="1"/>
  <c r="A144" i="27"/>
  <c r="A143" i="45"/>
  <c r="B144" i="27"/>
  <c r="B143" i="45"/>
  <c r="H143" i="7"/>
  <c r="I143" i="7" s="1"/>
  <c r="M143" i="24"/>
  <c r="B145" i="24"/>
  <c r="A143" i="49" s="1"/>
  <c r="F144" i="7"/>
  <c r="B148" i="2"/>
  <c r="B148" i="1"/>
  <c r="A147" i="1"/>
  <c r="A148" i="2" s="1"/>
  <c r="C145" i="24"/>
  <c r="B143" i="49" s="1"/>
  <c r="G144" i="7"/>
  <c r="B146" i="7"/>
  <c r="C147" i="7"/>
  <c r="G138" i="27" l="1"/>
  <c r="K138" i="27"/>
  <c r="J144" i="7"/>
  <c r="H1071" i="12"/>
  <c r="I1071" i="12" s="1"/>
  <c r="J1070" i="12" s="1"/>
  <c r="K143" i="24" s="1"/>
  <c r="A145" i="27"/>
  <c r="A144" i="45"/>
  <c r="B145" i="27"/>
  <c r="B144" i="45"/>
  <c r="H144" i="7"/>
  <c r="I144" i="7" s="1"/>
  <c r="M145" i="24" s="1"/>
  <c r="C146" i="24"/>
  <c r="B144" i="49" s="1"/>
  <c r="G145" i="7"/>
  <c r="B149" i="2"/>
  <c r="A148" i="1"/>
  <c r="A149" i="2" s="1"/>
  <c r="B149" i="1"/>
  <c r="B146" i="24"/>
  <c r="A144" i="49" s="1"/>
  <c r="F145" i="7"/>
  <c r="M144" i="24"/>
  <c r="B147" i="7"/>
  <c r="C148" i="7"/>
  <c r="G139" i="27" l="1"/>
  <c r="K139" i="27"/>
  <c r="J145" i="7"/>
  <c r="H1072" i="12"/>
  <c r="I1072" i="12" s="1"/>
  <c r="J1071" i="12" s="1"/>
  <c r="K144" i="24" s="1"/>
  <c r="B146" i="27"/>
  <c r="B145" i="45"/>
  <c r="A146" i="27"/>
  <c r="A145" i="45"/>
  <c r="B150" i="2"/>
  <c r="B150" i="1"/>
  <c r="A149" i="1"/>
  <c r="A150" i="2" s="1"/>
  <c r="C147" i="24"/>
  <c r="B145" i="49" s="1"/>
  <c r="G146" i="7"/>
  <c r="B147" i="24"/>
  <c r="A145" i="49" s="1"/>
  <c r="F146" i="7"/>
  <c r="H145" i="7"/>
  <c r="I145" i="7" s="1"/>
  <c r="B148" i="7"/>
  <c r="C149" i="7"/>
  <c r="G140" i="27" l="1"/>
  <c r="K140" i="27"/>
  <c r="J146" i="7"/>
  <c r="H1073" i="12"/>
  <c r="I1073" i="12" s="1"/>
  <c r="J1072" i="12" s="1"/>
  <c r="K145" i="24" s="1"/>
  <c r="H146" i="7"/>
  <c r="I146" i="7" s="1"/>
  <c r="M147" i="24" s="1"/>
  <c r="B147" i="27"/>
  <c r="B146" i="45"/>
  <c r="A147" i="27"/>
  <c r="A146" i="45"/>
  <c r="B148" i="24"/>
  <c r="A146" i="49" s="1"/>
  <c r="F147" i="7"/>
  <c r="B151" i="2"/>
  <c r="B151" i="1"/>
  <c r="A150" i="1"/>
  <c r="A151" i="2" s="1"/>
  <c r="M146" i="24"/>
  <c r="C148" i="24"/>
  <c r="B146" i="49" s="1"/>
  <c r="G147" i="7"/>
  <c r="B149" i="7"/>
  <c r="C150" i="7"/>
  <c r="G141" i="27" l="1"/>
  <c r="K141" i="27"/>
  <c r="J147" i="7"/>
  <c r="H1074" i="12"/>
  <c r="I1074" i="12" s="1"/>
  <c r="J1073" i="12" s="1"/>
  <c r="K146" i="24" s="1"/>
  <c r="H147" i="7"/>
  <c r="I147" i="7" s="1"/>
  <c r="M148" i="24" s="1"/>
  <c r="A148" i="27"/>
  <c r="A147" i="45"/>
  <c r="B148" i="27"/>
  <c r="B147" i="45"/>
  <c r="B152" i="2"/>
  <c r="B152" i="1"/>
  <c r="A151" i="1"/>
  <c r="A152" i="2" s="1"/>
  <c r="C149" i="24"/>
  <c r="B147" i="49" s="1"/>
  <c r="G148" i="7"/>
  <c r="B149" i="24"/>
  <c r="A147" i="49" s="1"/>
  <c r="F148" i="7"/>
  <c r="B150" i="7"/>
  <c r="C151" i="7"/>
  <c r="G142" i="27" l="1"/>
  <c r="K142" i="27"/>
  <c r="J148" i="7"/>
  <c r="H1075" i="12"/>
  <c r="I1075" i="12" s="1"/>
  <c r="J1074" i="12" s="1"/>
  <c r="K147" i="24" s="1"/>
  <c r="A149" i="27"/>
  <c r="A148" i="45"/>
  <c r="B149" i="27"/>
  <c r="B148" i="45"/>
  <c r="B150" i="24"/>
  <c r="A148" i="49" s="1"/>
  <c r="F149" i="7"/>
  <c r="B153" i="2"/>
  <c r="A152" i="1"/>
  <c r="A153" i="2" s="1"/>
  <c r="B153" i="1"/>
  <c r="H148" i="7"/>
  <c r="I148" i="7" s="1"/>
  <c r="C150" i="24"/>
  <c r="B148" i="49" s="1"/>
  <c r="G149" i="7"/>
  <c r="C152" i="7"/>
  <c r="B151" i="7"/>
  <c r="G143" i="27" l="1"/>
  <c r="K143" i="27"/>
  <c r="J149" i="7"/>
  <c r="H1076" i="12"/>
  <c r="I1076" i="12" s="1"/>
  <c r="J1075" i="12" s="1"/>
  <c r="K148" i="24" s="1"/>
  <c r="H149" i="7"/>
  <c r="I149" i="7" s="1"/>
  <c r="M150" i="24" s="1"/>
  <c r="B150" i="27"/>
  <c r="B149" i="45"/>
  <c r="A150" i="27"/>
  <c r="A149" i="45"/>
  <c r="M149" i="24"/>
  <c r="B154" i="2"/>
  <c r="B154" i="1"/>
  <c r="A153" i="1"/>
  <c r="A154" i="2" s="1"/>
  <c r="B151" i="24"/>
  <c r="A149" i="49" s="1"/>
  <c r="F150" i="7"/>
  <c r="C151" i="24"/>
  <c r="B149" i="49" s="1"/>
  <c r="G150" i="7"/>
  <c r="B152" i="7"/>
  <c r="C153" i="7"/>
  <c r="G144" i="27" l="1"/>
  <c r="K144" i="27"/>
  <c r="J150" i="7"/>
  <c r="H1077" i="12"/>
  <c r="I1077" i="12" s="1"/>
  <c r="J1076" i="12" s="1"/>
  <c r="K149" i="24" s="1"/>
  <c r="B151" i="27"/>
  <c r="B150" i="45"/>
  <c r="A151" i="27"/>
  <c r="A150" i="45"/>
  <c r="H150" i="7"/>
  <c r="I150" i="7" s="1"/>
  <c r="M151" i="24" s="1"/>
  <c r="B152" i="24"/>
  <c r="A150" i="49" s="1"/>
  <c r="F151" i="7"/>
  <c r="B155" i="2"/>
  <c r="A154" i="1"/>
  <c r="A155" i="2" s="1"/>
  <c r="B155" i="1"/>
  <c r="C152" i="24"/>
  <c r="B150" i="49" s="1"/>
  <c r="G151" i="7"/>
  <c r="C154" i="7"/>
  <c r="B153" i="7"/>
  <c r="G145" i="27" l="1"/>
  <c r="K145" i="27"/>
  <c r="J151" i="7"/>
  <c r="H1078" i="12"/>
  <c r="I1078" i="12" s="1"/>
  <c r="J1077" i="12" s="1"/>
  <c r="K150" i="24" s="1"/>
  <c r="B152" i="27"/>
  <c r="B151" i="45"/>
  <c r="H151" i="7"/>
  <c r="I151" i="7" s="1"/>
  <c r="M152" i="24" s="1"/>
  <c r="A152" i="27"/>
  <c r="A151" i="45"/>
  <c r="B156" i="2"/>
  <c r="B156" i="1"/>
  <c r="A155" i="1"/>
  <c r="A156" i="2" s="1"/>
  <c r="C153" i="24"/>
  <c r="B151" i="49" s="1"/>
  <c r="G152" i="7"/>
  <c r="B153" i="24"/>
  <c r="A151" i="49" s="1"/>
  <c r="F152" i="7"/>
  <c r="B154" i="7"/>
  <c r="C155" i="7"/>
  <c r="G146" i="27" l="1"/>
  <c r="K146" i="27"/>
  <c r="J152" i="7"/>
  <c r="H1079" i="12"/>
  <c r="I1079" i="12" s="1"/>
  <c r="J1078" i="12" s="1"/>
  <c r="K151" i="24" s="1"/>
  <c r="A153" i="27"/>
  <c r="A152" i="45"/>
  <c r="B153" i="27"/>
  <c r="B152" i="45"/>
  <c r="B154" i="24"/>
  <c r="A152" i="49" s="1"/>
  <c r="F153" i="7"/>
  <c r="B157" i="2"/>
  <c r="A156" i="1"/>
  <c r="A157" i="2" s="1"/>
  <c r="B157" i="1"/>
  <c r="H152" i="7"/>
  <c r="I152" i="7" s="1"/>
  <c r="C154" i="24"/>
  <c r="B152" i="49" s="1"/>
  <c r="G153" i="7"/>
  <c r="B155" i="7"/>
  <c r="C156" i="7"/>
  <c r="G147" i="27" l="1"/>
  <c r="K147" i="27"/>
  <c r="J153" i="7"/>
  <c r="H1080" i="12"/>
  <c r="I1080" i="12" s="1"/>
  <c r="J1079" i="12" s="1"/>
  <c r="K152" i="24" s="1"/>
  <c r="A154" i="27"/>
  <c r="A153" i="45"/>
  <c r="B154" i="27"/>
  <c r="B153" i="45"/>
  <c r="H153" i="7"/>
  <c r="I153" i="7" s="1"/>
  <c r="M154" i="24" s="1"/>
  <c r="B158" i="2"/>
  <c r="B158" i="1"/>
  <c r="A157" i="1"/>
  <c r="A158" i="2" s="1"/>
  <c r="C155" i="24"/>
  <c r="B153" i="49" s="1"/>
  <c r="G154" i="7"/>
  <c r="M153" i="24"/>
  <c r="B155" i="24"/>
  <c r="A153" i="49" s="1"/>
  <c r="F154" i="7"/>
  <c r="B156" i="7"/>
  <c r="C157" i="7"/>
  <c r="G148" i="27" l="1"/>
  <c r="K148" i="27"/>
  <c r="J154" i="7"/>
  <c r="H1081" i="12"/>
  <c r="I1081" i="12" s="1"/>
  <c r="J1080" i="12" s="1"/>
  <c r="K153" i="24" s="1"/>
  <c r="B155" i="27"/>
  <c r="B154" i="45"/>
  <c r="A155" i="27"/>
  <c r="A154" i="45"/>
  <c r="B156" i="24"/>
  <c r="A154" i="49" s="1"/>
  <c r="F155" i="7"/>
  <c r="H154" i="7"/>
  <c r="I154" i="7" s="1"/>
  <c r="B159" i="2"/>
  <c r="A158" i="1"/>
  <c r="A159" i="2" s="1"/>
  <c r="B159" i="1"/>
  <c r="C156" i="24"/>
  <c r="B154" i="49" s="1"/>
  <c r="G155" i="7"/>
  <c r="C158" i="7"/>
  <c r="B157" i="7"/>
  <c r="G149" i="27" l="1"/>
  <c r="K149" i="27"/>
  <c r="J155" i="7"/>
  <c r="H1082" i="12"/>
  <c r="I1082" i="12" s="1"/>
  <c r="J1081" i="12" s="1"/>
  <c r="K154" i="24" s="1"/>
  <c r="A156" i="27"/>
  <c r="A155" i="45"/>
  <c r="B156" i="27"/>
  <c r="B155" i="45"/>
  <c r="H155" i="7"/>
  <c r="I155" i="7" s="1"/>
  <c r="M156" i="24" s="1"/>
  <c r="B157" i="24"/>
  <c r="A155" i="49" s="1"/>
  <c r="F156" i="7"/>
  <c r="C157" i="24"/>
  <c r="B155" i="49" s="1"/>
  <c r="G156" i="7"/>
  <c r="B160" i="2"/>
  <c r="B160" i="1"/>
  <c r="A159" i="1"/>
  <c r="A160" i="2" s="1"/>
  <c r="M155" i="24"/>
  <c r="B158" i="7"/>
  <c r="C159" i="7"/>
  <c r="G150" i="27" l="1"/>
  <c r="K150" i="27"/>
  <c r="J156" i="7"/>
  <c r="H1083" i="12"/>
  <c r="I1083" i="12" s="1"/>
  <c r="J1082" i="12" s="1"/>
  <c r="K155" i="24" s="1"/>
  <c r="B157" i="27"/>
  <c r="B156" i="45"/>
  <c r="A157" i="27"/>
  <c r="A156" i="45"/>
  <c r="H156" i="7"/>
  <c r="I156" i="7" s="1"/>
  <c r="B161" i="2"/>
  <c r="B161" i="1"/>
  <c r="A160" i="1"/>
  <c r="A161" i="2" s="1"/>
  <c r="C158" i="24"/>
  <c r="B156" i="49" s="1"/>
  <c r="G157" i="7"/>
  <c r="B158" i="24"/>
  <c r="A156" i="49" s="1"/>
  <c r="F157" i="7"/>
  <c r="C160" i="7"/>
  <c r="B159" i="7"/>
  <c r="G151" i="27" l="1"/>
  <c r="K151" i="27"/>
  <c r="J157" i="7"/>
  <c r="H1084" i="12"/>
  <c r="I1084" i="12" s="1"/>
  <c r="J1083" i="12" s="1"/>
  <c r="K156" i="24" s="1"/>
  <c r="A158" i="27"/>
  <c r="A157" i="45"/>
  <c r="B158" i="27"/>
  <c r="B157" i="45"/>
  <c r="B162" i="2"/>
  <c r="B162" i="1"/>
  <c r="A161" i="1"/>
  <c r="A162" i="2" s="1"/>
  <c r="B159" i="24"/>
  <c r="A157" i="49" s="1"/>
  <c r="F158" i="7"/>
  <c r="C159" i="24"/>
  <c r="B157" i="49" s="1"/>
  <c r="G158" i="7"/>
  <c r="H157" i="7"/>
  <c r="I157" i="7" s="1"/>
  <c r="M157" i="24"/>
  <c r="B160" i="7"/>
  <c r="C161" i="7"/>
  <c r="G152" i="27" l="1"/>
  <c r="K152" i="27"/>
  <c r="J158" i="7"/>
  <c r="H1085" i="12"/>
  <c r="I1085" i="12" s="1"/>
  <c r="J1084" i="12" s="1"/>
  <c r="K157" i="24" s="1"/>
  <c r="A159" i="27"/>
  <c r="A158" i="45"/>
  <c r="B159" i="27"/>
  <c r="B158" i="45"/>
  <c r="B160" i="24"/>
  <c r="A158" i="49" s="1"/>
  <c r="F159" i="7"/>
  <c r="H158" i="7"/>
  <c r="I158" i="7" s="1"/>
  <c r="B163" i="2"/>
  <c r="A162" i="1"/>
  <c r="A163" i="2" s="1"/>
  <c r="B163" i="1"/>
  <c r="M158" i="24"/>
  <c r="C160" i="24"/>
  <c r="B158" i="49" s="1"/>
  <c r="G159" i="7"/>
  <c r="C162" i="7"/>
  <c r="B161" i="7"/>
  <c r="G153" i="27" l="1"/>
  <c r="K153" i="27"/>
  <c r="J159" i="7"/>
  <c r="H1086" i="12"/>
  <c r="I1086" i="12" s="1"/>
  <c r="J1085" i="12" s="1"/>
  <c r="K158" i="24" s="1"/>
  <c r="B160" i="27"/>
  <c r="B159" i="45"/>
  <c r="A160" i="27"/>
  <c r="A159" i="45"/>
  <c r="B164" i="2"/>
  <c r="B164" i="1"/>
  <c r="A163" i="1"/>
  <c r="A164" i="2" s="1"/>
  <c r="C161" i="24"/>
  <c r="B159" i="49" s="1"/>
  <c r="G160" i="7"/>
  <c r="M159" i="24"/>
  <c r="H159" i="7"/>
  <c r="I159" i="7" s="1"/>
  <c r="B161" i="24"/>
  <c r="A159" i="49" s="1"/>
  <c r="F160" i="7"/>
  <c r="B162" i="7"/>
  <c r="C163" i="7"/>
  <c r="G154" i="27" l="1"/>
  <c r="K154" i="27"/>
  <c r="J160" i="7"/>
  <c r="H1087" i="12"/>
  <c r="I1087" i="12" s="1"/>
  <c r="J1086" i="12" s="1"/>
  <c r="K159" i="24" s="1"/>
  <c r="B161" i="27"/>
  <c r="B160" i="45"/>
  <c r="A161" i="27"/>
  <c r="A160" i="45"/>
  <c r="B162" i="24"/>
  <c r="A160" i="49" s="1"/>
  <c r="F161" i="7"/>
  <c r="H160" i="7"/>
  <c r="I160" i="7" s="1"/>
  <c r="B165" i="2"/>
  <c r="A164" i="1"/>
  <c r="A165" i="2" s="1"/>
  <c r="B165" i="1"/>
  <c r="M160" i="24"/>
  <c r="C162" i="24"/>
  <c r="B160" i="49" s="1"/>
  <c r="G161" i="7"/>
  <c r="C164" i="7"/>
  <c r="B163" i="7"/>
  <c r="G155" i="27" l="1"/>
  <c r="K155" i="27"/>
  <c r="J161" i="7"/>
  <c r="H1088" i="12"/>
  <c r="I1088" i="12" s="1"/>
  <c r="J1087" i="12" s="1"/>
  <c r="K160" i="24" s="1"/>
  <c r="B162" i="27"/>
  <c r="B161" i="45"/>
  <c r="A162" i="27"/>
  <c r="A161" i="45"/>
  <c r="B166" i="2"/>
  <c r="B166" i="1"/>
  <c r="A165" i="1"/>
  <c r="A166" i="2" s="1"/>
  <c r="M161" i="24"/>
  <c r="H161" i="7"/>
  <c r="I161" i="7" s="1"/>
  <c r="B163" i="24"/>
  <c r="A161" i="49" s="1"/>
  <c r="F162" i="7"/>
  <c r="C163" i="24"/>
  <c r="B161" i="49" s="1"/>
  <c r="G162" i="7"/>
  <c r="B164" i="7"/>
  <c r="C165" i="7"/>
  <c r="G156" i="27" l="1"/>
  <c r="K156" i="27"/>
  <c r="J162" i="7"/>
  <c r="H1089" i="12"/>
  <c r="I1089" i="12" s="1"/>
  <c r="J1088" i="12" s="1"/>
  <c r="K161" i="24" s="1"/>
  <c r="H162" i="7"/>
  <c r="I162" i="7" s="1"/>
  <c r="M163" i="24" s="1"/>
  <c r="A163" i="27"/>
  <c r="A162" i="45"/>
  <c r="B163" i="27"/>
  <c r="B162" i="45"/>
  <c r="M162" i="24"/>
  <c r="B167" i="2"/>
  <c r="B167" i="1"/>
  <c r="A166" i="1"/>
  <c r="A167" i="2" s="1"/>
  <c r="B164" i="24"/>
  <c r="A162" i="49" s="1"/>
  <c r="F163" i="7"/>
  <c r="C164" i="24"/>
  <c r="B162" i="49" s="1"/>
  <c r="G163" i="7"/>
  <c r="C166" i="7"/>
  <c r="B165" i="7"/>
  <c r="G157" i="27" l="1"/>
  <c r="K157" i="27"/>
  <c r="J163" i="7"/>
  <c r="H1090" i="12"/>
  <c r="I1090" i="12" s="1"/>
  <c r="J1089" i="12" s="1"/>
  <c r="K162" i="24" s="1"/>
  <c r="A164" i="27"/>
  <c r="A163" i="45"/>
  <c r="B164" i="27"/>
  <c r="B163" i="45"/>
  <c r="C165" i="24"/>
  <c r="B163" i="49" s="1"/>
  <c r="G164" i="7"/>
  <c r="B165" i="24"/>
  <c r="A163" i="49" s="1"/>
  <c r="F164" i="7"/>
  <c r="B168" i="2"/>
  <c r="B168" i="1"/>
  <c r="A167" i="1"/>
  <c r="A168" i="2" s="1"/>
  <c r="H163" i="7"/>
  <c r="I163" i="7" s="1"/>
  <c r="B166" i="7"/>
  <c r="C167" i="7"/>
  <c r="G158" i="27" l="1"/>
  <c r="K158" i="27"/>
  <c r="J164" i="7"/>
  <c r="H1091" i="12"/>
  <c r="I1091" i="12" s="1"/>
  <c r="J1090" i="12" s="1"/>
  <c r="K163" i="24" s="1"/>
  <c r="A165" i="27"/>
  <c r="A164" i="45"/>
  <c r="B165" i="27"/>
  <c r="B164" i="45"/>
  <c r="H164" i="7"/>
  <c r="I164" i="7" s="1"/>
  <c r="M165" i="24" s="1"/>
  <c r="M164" i="24"/>
  <c r="B169" i="2"/>
  <c r="A168" i="1"/>
  <c r="A169" i="2" s="1"/>
  <c r="B169" i="1"/>
  <c r="C166" i="24"/>
  <c r="B164" i="49" s="1"/>
  <c r="G165" i="7"/>
  <c r="B166" i="24"/>
  <c r="A164" i="49" s="1"/>
  <c r="F165" i="7"/>
  <c r="C168" i="7"/>
  <c r="B167" i="7"/>
  <c r="G159" i="27" l="1"/>
  <c r="K159" i="27"/>
  <c r="J165" i="7"/>
  <c r="H1092" i="12"/>
  <c r="I1092" i="12" s="1"/>
  <c r="J1091" i="12" s="1"/>
  <c r="K164" i="24" s="1"/>
  <c r="H165" i="7"/>
  <c r="I165" i="7" s="1"/>
  <c r="M166" i="24" s="1"/>
  <c r="B166" i="27"/>
  <c r="B165" i="45"/>
  <c r="A166" i="27"/>
  <c r="A165" i="45"/>
  <c r="B170" i="2"/>
  <c r="B170" i="1"/>
  <c r="A169" i="1"/>
  <c r="A170" i="2" s="1"/>
  <c r="C167" i="24"/>
  <c r="B165" i="49" s="1"/>
  <c r="G166" i="7"/>
  <c r="B167" i="24"/>
  <c r="A165" i="49" s="1"/>
  <c r="F166" i="7"/>
  <c r="B168" i="7"/>
  <c r="C169" i="7"/>
  <c r="G160" i="27" l="1"/>
  <c r="K160" i="27"/>
  <c r="J166" i="7"/>
  <c r="H1093" i="12"/>
  <c r="I1093" i="12" s="1"/>
  <c r="J1092" i="12" s="1"/>
  <c r="K165" i="24" s="1"/>
  <c r="A167" i="27"/>
  <c r="A166" i="45"/>
  <c r="B167" i="27"/>
  <c r="B166" i="45"/>
  <c r="B168" i="24"/>
  <c r="A166" i="49" s="1"/>
  <c r="F167" i="7"/>
  <c r="B171" i="2"/>
  <c r="A170" i="1"/>
  <c r="A171" i="2" s="1"/>
  <c r="B171" i="1"/>
  <c r="H166" i="7"/>
  <c r="I166" i="7" s="1"/>
  <c r="C168" i="24"/>
  <c r="B166" i="49" s="1"/>
  <c r="G167" i="7"/>
  <c r="C170" i="7"/>
  <c r="B169" i="7"/>
  <c r="G161" i="27" l="1"/>
  <c r="K161" i="27"/>
  <c r="J167" i="7"/>
  <c r="H1094" i="12"/>
  <c r="I1094" i="12" s="1"/>
  <c r="J1093" i="12" s="1"/>
  <c r="K166" i="24" s="1"/>
  <c r="A168" i="27"/>
  <c r="A167" i="45"/>
  <c r="B168" i="27"/>
  <c r="B167" i="45"/>
  <c r="H167" i="7"/>
  <c r="I167" i="7" s="1"/>
  <c r="M168" i="24" s="1"/>
  <c r="B172" i="2"/>
  <c r="A171" i="1"/>
  <c r="A172" i="2" s="1"/>
  <c r="B172" i="1"/>
  <c r="M167" i="24"/>
  <c r="B169" i="24"/>
  <c r="A167" i="49" s="1"/>
  <c r="F168" i="7"/>
  <c r="C169" i="24"/>
  <c r="B167" i="49" s="1"/>
  <c r="G168" i="7"/>
  <c r="B170" i="7"/>
  <c r="C171" i="7"/>
  <c r="G162" i="27" l="1"/>
  <c r="K162" i="27"/>
  <c r="J168" i="7"/>
  <c r="H1095" i="12"/>
  <c r="I1095" i="12" s="1"/>
  <c r="J1094" i="12" s="1"/>
  <c r="K167" i="24" s="1"/>
  <c r="A169" i="27"/>
  <c r="A168" i="45"/>
  <c r="B169" i="27"/>
  <c r="B168" i="45"/>
  <c r="B173" i="2"/>
  <c r="A172" i="1"/>
  <c r="A173" i="2" s="1"/>
  <c r="B173" i="1"/>
  <c r="B170" i="24"/>
  <c r="A168" i="49" s="1"/>
  <c r="F169" i="7"/>
  <c r="H168" i="7"/>
  <c r="I168" i="7" s="1"/>
  <c r="C170" i="24"/>
  <c r="B168" i="49" s="1"/>
  <c r="G169" i="7"/>
  <c r="C172" i="7"/>
  <c r="B171" i="7"/>
  <c r="G163" i="27" l="1"/>
  <c r="K163" i="27"/>
  <c r="J169" i="7"/>
  <c r="H1096" i="12"/>
  <c r="I1096" i="12" s="1"/>
  <c r="J1095" i="12" s="1"/>
  <c r="K168" i="24" s="1"/>
  <c r="B170" i="27"/>
  <c r="B169" i="45"/>
  <c r="A170" i="27"/>
  <c r="A169" i="45"/>
  <c r="H169" i="7"/>
  <c r="I169" i="7" s="1"/>
  <c r="M170" i="24" s="1"/>
  <c r="B171" i="24"/>
  <c r="A169" i="49" s="1"/>
  <c r="F170" i="7"/>
  <c r="M169" i="24"/>
  <c r="B174" i="2"/>
  <c r="B174" i="1"/>
  <c r="A173" i="1"/>
  <c r="A174" i="2" s="1"/>
  <c r="C171" i="24"/>
  <c r="B169" i="49" s="1"/>
  <c r="G170" i="7"/>
  <c r="B172" i="7"/>
  <c r="C173" i="7"/>
  <c r="G164" i="27" l="1"/>
  <c r="K164" i="27"/>
  <c r="J170" i="7"/>
  <c r="H1097" i="12"/>
  <c r="I1097" i="12" s="1"/>
  <c r="J1096" i="12" s="1"/>
  <c r="K169" i="24" s="1"/>
  <c r="A171" i="27"/>
  <c r="A170" i="45"/>
  <c r="B171" i="27"/>
  <c r="B170" i="45"/>
  <c r="H170" i="7"/>
  <c r="I170" i="7" s="1"/>
  <c r="M171" i="24" s="1"/>
  <c r="C172" i="24"/>
  <c r="B170" i="49" s="1"/>
  <c r="G171" i="7"/>
  <c r="B172" i="24"/>
  <c r="A170" i="49" s="1"/>
  <c r="F171" i="7"/>
  <c r="B175" i="2"/>
  <c r="A174" i="1"/>
  <c r="A175" i="2" s="1"/>
  <c r="B175" i="1"/>
  <c r="C174" i="7"/>
  <c r="B173" i="7"/>
  <c r="G165" i="27" l="1"/>
  <c r="K165" i="27"/>
  <c r="J171" i="7"/>
  <c r="H1098" i="12"/>
  <c r="I1098" i="12" s="1"/>
  <c r="J1097" i="12" s="1"/>
  <c r="K170" i="24" s="1"/>
  <c r="H171" i="7"/>
  <c r="I171" i="7" s="1"/>
  <c r="M172" i="24" s="1"/>
  <c r="A172" i="27"/>
  <c r="A171" i="45"/>
  <c r="B172" i="27"/>
  <c r="B171" i="45"/>
  <c r="B176" i="2"/>
  <c r="A175" i="1"/>
  <c r="A176" i="2" s="1"/>
  <c r="B176" i="1"/>
  <c r="B173" i="24"/>
  <c r="A171" i="49" s="1"/>
  <c r="F172" i="7"/>
  <c r="C173" i="24"/>
  <c r="B171" i="49" s="1"/>
  <c r="G172" i="7"/>
  <c r="B174" i="7"/>
  <c r="C175" i="7"/>
  <c r="G166" i="27" l="1"/>
  <c r="K166" i="27"/>
  <c r="J172" i="7"/>
  <c r="H1099" i="12"/>
  <c r="I1099" i="12" s="1"/>
  <c r="J1098" i="12" s="1"/>
  <c r="K171" i="24" s="1"/>
  <c r="H172" i="7"/>
  <c r="I172" i="7" s="1"/>
  <c r="M173" i="24" s="1"/>
  <c r="B173" i="27"/>
  <c r="B172" i="45"/>
  <c r="A173" i="27"/>
  <c r="A172" i="45"/>
  <c r="C174" i="24"/>
  <c r="B172" i="49" s="1"/>
  <c r="G173" i="7"/>
  <c r="B177" i="2"/>
  <c r="A176" i="1"/>
  <c r="A177" i="2" s="1"/>
  <c r="B177" i="1"/>
  <c r="B174" i="24"/>
  <c r="A172" i="49" s="1"/>
  <c r="F173" i="7"/>
  <c r="C176" i="7"/>
  <c r="B175" i="7"/>
  <c r="G167" i="27" l="1"/>
  <c r="K167" i="27"/>
  <c r="J173" i="7"/>
  <c r="H1100" i="12"/>
  <c r="I1100" i="12" s="1"/>
  <c r="J1099" i="12" s="1"/>
  <c r="K172" i="24" s="1"/>
  <c r="A174" i="27"/>
  <c r="A173" i="45"/>
  <c r="B174" i="27"/>
  <c r="B173" i="45"/>
  <c r="B175" i="24"/>
  <c r="A173" i="49" s="1"/>
  <c r="F174" i="7"/>
  <c r="B178" i="2"/>
  <c r="A177" i="1"/>
  <c r="A178" i="2" s="1"/>
  <c r="B178" i="1"/>
  <c r="C175" i="24"/>
  <c r="B173" i="49" s="1"/>
  <c r="G174" i="7"/>
  <c r="H173" i="7"/>
  <c r="I173" i="7" s="1"/>
  <c r="B176" i="7"/>
  <c r="C177" i="7"/>
  <c r="G168" i="27" l="1"/>
  <c r="K168" i="27"/>
  <c r="J174" i="7"/>
  <c r="H1101" i="12"/>
  <c r="I1101" i="12" s="1"/>
  <c r="J1100" i="12" s="1"/>
  <c r="K173" i="24" s="1"/>
  <c r="B175" i="27"/>
  <c r="B174" i="45"/>
  <c r="A175" i="27"/>
  <c r="A174" i="45"/>
  <c r="B179" i="2"/>
  <c r="A178" i="1"/>
  <c r="A179" i="2" s="1"/>
  <c r="B179" i="1"/>
  <c r="B176" i="24"/>
  <c r="A174" i="49" s="1"/>
  <c r="F175" i="7"/>
  <c r="C176" i="24"/>
  <c r="B174" i="49" s="1"/>
  <c r="G175" i="7"/>
  <c r="H174" i="7"/>
  <c r="I174" i="7" s="1"/>
  <c r="M174" i="24"/>
  <c r="C178" i="7"/>
  <c r="B177" i="7"/>
  <c r="G169" i="27" l="1"/>
  <c r="K169" i="27"/>
  <c r="J175" i="7"/>
  <c r="H1102" i="12"/>
  <c r="I1102" i="12" s="1"/>
  <c r="J1101" i="12" s="1"/>
  <c r="K174" i="24" s="1"/>
  <c r="A176" i="27"/>
  <c r="A175" i="45"/>
  <c r="B176" i="27"/>
  <c r="B175" i="45"/>
  <c r="B180" i="2"/>
  <c r="B180" i="1"/>
  <c r="A179" i="1"/>
  <c r="A180" i="2" s="1"/>
  <c r="H175" i="7"/>
  <c r="I175" i="7" s="1"/>
  <c r="B177" i="24"/>
  <c r="A175" i="49" s="1"/>
  <c r="F176" i="7"/>
  <c r="M175" i="24"/>
  <c r="C177" i="24"/>
  <c r="B175" i="49" s="1"/>
  <c r="G176" i="7"/>
  <c r="B178" i="7"/>
  <c r="C179" i="7"/>
  <c r="G170" i="27" l="1"/>
  <c r="K170" i="27"/>
  <c r="J176" i="7"/>
  <c r="H1103" i="12"/>
  <c r="I1103" i="12" s="1"/>
  <c r="J1102" i="12" s="1"/>
  <c r="K175" i="24" s="1"/>
  <c r="B177" i="27"/>
  <c r="B176" i="45"/>
  <c r="A177" i="27"/>
  <c r="A176" i="45"/>
  <c r="H176" i="7"/>
  <c r="I176" i="7" s="1"/>
  <c r="M177" i="24" s="1"/>
  <c r="B178" i="24"/>
  <c r="A176" i="49" s="1"/>
  <c r="F177" i="7"/>
  <c r="M176" i="24"/>
  <c r="B181" i="2"/>
  <c r="A180" i="1"/>
  <c r="A181" i="2" s="1"/>
  <c r="B181" i="1"/>
  <c r="C178" i="24"/>
  <c r="B176" i="49" s="1"/>
  <c r="G177" i="7"/>
  <c r="C180" i="7"/>
  <c r="B179" i="7"/>
  <c r="G171" i="27" l="1"/>
  <c r="K171" i="27"/>
  <c r="J177" i="7"/>
  <c r="H1104" i="12"/>
  <c r="I1104" i="12" s="1"/>
  <c r="J1103" i="12" s="1"/>
  <c r="K176" i="24" s="1"/>
  <c r="A178" i="27"/>
  <c r="A177" i="45"/>
  <c r="B178" i="27"/>
  <c r="B177" i="45"/>
  <c r="B179" i="24"/>
  <c r="A177" i="49" s="1"/>
  <c r="F178" i="7"/>
  <c r="C179" i="24"/>
  <c r="B177" i="49" s="1"/>
  <c r="G178" i="7"/>
  <c r="B182" i="2"/>
  <c r="B182" i="1"/>
  <c r="A181" i="1"/>
  <c r="A182" i="2" s="1"/>
  <c r="H177" i="7"/>
  <c r="I177" i="7" s="1"/>
  <c r="B180" i="7"/>
  <c r="C181" i="7"/>
  <c r="G172" i="27" l="1"/>
  <c r="K172" i="27"/>
  <c r="J178" i="7"/>
  <c r="H1105" i="12"/>
  <c r="I1105" i="12" s="1"/>
  <c r="J1104" i="12" s="1"/>
  <c r="K177" i="24" s="1"/>
  <c r="B179" i="27"/>
  <c r="B178" i="45"/>
  <c r="A179" i="27"/>
  <c r="A178" i="45"/>
  <c r="B183" i="2"/>
  <c r="A182" i="1"/>
  <c r="A183" i="2" s="1"/>
  <c r="B183" i="1"/>
  <c r="M178" i="24"/>
  <c r="H178" i="7"/>
  <c r="I178" i="7" s="1"/>
  <c r="C180" i="24"/>
  <c r="B178" i="49" s="1"/>
  <c r="G179" i="7"/>
  <c r="B180" i="24"/>
  <c r="A178" i="49" s="1"/>
  <c r="F179" i="7"/>
  <c r="C182" i="7"/>
  <c r="B181" i="7"/>
  <c r="G173" i="27" l="1"/>
  <c r="K173" i="27"/>
  <c r="J179" i="7"/>
  <c r="H1106" i="12"/>
  <c r="I1106" i="12" s="1"/>
  <c r="J1105" i="12" s="1"/>
  <c r="K178" i="24" s="1"/>
  <c r="B180" i="27"/>
  <c r="B179" i="45"/>
  <c r="A180" i="27"/>
  <c r="A179" i="45"/>
  <c r="M179" i="24"/>
  <c r="H179" i="7"/>
  <c r="I179" i="7" s="1"/>
  <c r="B181" i="24"/>
  <c r="A179" i="49" s="1"/>
  <c r="F180" i="7"/>
  <c r="B184" i="2"/>
  <c r="B184" i="1"/>
  <c r="A183" i="1"/>
  <c r="A184" i="2" s="1"/>
  <c r="C181" i="24"/>
  <c r="B179" i="49" s="1"/>
  <c r="G180" i="7"/>
  <c r="B182" i="7"/>
  <c r="C183" i="7"/>
  <c r="G174" i="27" l="1"/>
  <c r="K174" i="27"/>
  <c r="J180" i="7"/>
  <c r="H1107" i="12"/>
  <c r="I1107" i="12" s="1"/>
  <c r="J1106" i="12" s="1"/>
  <c r="K179" i="24" s="1"/>
  <c r="A181" i="27"/>
  <c r="A180" i="45"/>
  <c r="B181" i="27"/>
  <c r="B180" i="45"/>
  <c r="H180" i="7"/>
  <c r="I180" i="7" s="1"/>
  <c r="M181" i="24" s="1"/>
  <c r="M180" i="24"/>
  <c r="B185" i="2"/>
  <c r="A184" i="1"/>
  <c r="A185" i="2" s="1"/>
  <c r="B185" i="1"/>
  <c r="C182" i="24"/>
  <c r="B180" i="49" s="1"/>
  <c r="G181" i="7"/>
  <c r="B182" i="24"/>
  <c r="A180" i="49" s="1"/>
  <c r="F181" i="7"/>
  <c r="C184" i="7"/>
  <c r="B183" i="7"/>
  <c r="G175" i="27" l="1"/>
  <c r="K175" i="27"/>
  <c r="J181" i="7"/>
  <c r="H1108" i="12"/>
  <c r="I1108" i="12" s="1"/>
  <c r="J1107" i="12" s="1"/>
  <c r="K180" i="24" s="1"/>
  <c r="A182" i="27"/>
  <c r="A181" i="45"/>
  <c r="B182" i="27"/>
  <c r="B181" i="45"/>
  <c r="H181" i="7"/>
  <c r="I181" i="7" s="1"/>
  <c r="B186" i="2"/>
  <c r="B186" i="1"/>
  <c r="A185" i="1"/>
  <c r="A186" i="2" s="1"/>
  <c r="C183" i="24"/>
  <c r="B181" i="49" s="1"/>
  <c r="G182" i="7"/>
  <c r="B183" i="24"/>
  <c r="A181" i="49" s="1"/>
  <c r="F182" i="7"/>
  <c r="C185" i="7"/>
  <c r="B184" i="7"/>
  <c r="G176" i="27" l="1"/>
  <c r="K176" i="27"/>
  <c r="J182" i="7"/>
  <c r="H1109" i="12"/>
  <c r="I1109" i="12" s="1"/>
  <c r="J1108" i="12" s="1"/>
  <c r="K181" i="24" s="1"/>
  <c r="A183" i="27"/>
  <c r="A182" i="45"/>
  <c r="B183" i="27"/>
  <c r="B182" i="45"/>
  <c r="B187" i="2"/>
  <c r="A186" i="1"/>
  <c r="A187" i="2" s="1"/>
  <c r="B187" i="1"/>
  <c r="B184" i="24"/>
  <c r="A182" i="49" s="1"/>
  <c r="F183" i="7"/>
  <c r="C184" i="24"/>
  <c r="B182" i="49" s="1"/>
  <c r="G183" i="7"/>
  <c r="H182" i="7"/>
  <c r="I182" i="7" s="1"/>
  <c r="M182" i="24"/>
  <c r="B185" i="7"/>
  <c r="C186" i="7"/>
  <c r="G177" i="27" l="1"/>
  <c r="K177" i="27"/>
  <c r="J183" i="7"/>
  <c r="H1110" i="12"/>
  <c r="I1110" i="12" s="1"/>
  <c r="J1109" i="12" s="1"/>
  <c r="K182" i="24" s="1"/>
  <c r="B184" i="27"/>
  <c r="B183" i="45"/>
  <c r="A184" i="27"/>
  <c r="A183" i="45"/>
  <c r="H183" i="7"/>
  <c r="I183" i="7" s="1"/>
  <c r="B188" i="2"/>
  <c r="B188" i="1"/>
  <c r="A187" i="1"/>
  <c r="A188" i="2" s="1"/>
  <c r="B185" i="24"/>
  <c r="A183" i="49" s="1"/>
  <c r="F184" i="7"/>
  <c r="M183" i="24"/>
  <c r="C185" i="24"/>
  <c r="B183" i="49" s="1"/>
  <c r="G184" i="7"/>
  <c r="B186" i="7"/>
  <c r="C187" i="7"/>
  <c r="G178" i="27" l="1"/>
  <c r="K178" i="27"/>
  <c r="J184" i="7"/>
  <c r="H1111" i="12"/>
  <c r="I1111" i="12" s="1"/>
  <c r="J1110" i="12" s="1"/>
  <c r="K183" i="24" s="1"/>
  <c r="B185" i="27"/>
  <c r="B184" i="45"/>
  <c r="A185" i="27"/>
  <c r="A184" i="45"/>
  <c r="H184" i="7"/>
  <c r="I184" i="7" s="1"/>
  <c r="M185" i="24" s="1"/>
  <c r="B189" i="2"/>
  <c r="A188" i="1"/>
  <c r="A189" i="2" s="1"/>
  <c r="B189" i="1"/>
  <c r="B186" i="24"/>
  <c r="A184" i="49" s="1"/>
  <c r="F185" i="7"/>
  <c r="C186" i="24"/>
  <c r="B184" i="49" s="1"/>
  <c r="G185" i="7"/>
  <c r="M184" i="24"/>
  <c r="B187" i="7"/>
  <c r="C188" i="7"/>
  <c r="G179" i="27" l="1"/>
  <c r="K179" i="27"/>
  <c r="J185" i="7"/>
  <c r="H1112" i="12"/>
  <c r="I1112" i="12" s="1"/>
  <c r="J1111" i="12" s="1"/>
  <c r="K184" i="24" s="1"/>
  <c r="A186" i="27"/>
  <c r="A185" i="45"/>
  <c r="B186" i="27"/>
  <c r="B185" i="45"/>
  <c r="H185" i="7"/>
  <c r="I185" i="7" s="1"/>
  <c r="M186" i="24" s="1"/>
  <c r="B190" i="2"/>
  <c r="A189" i="1"/>
  <c r="A190" i="2" s="1"/>
  <c r="B190" i="1"/>
  <c r="B187" i="24"/>
  <c r="A185" i="49" s="1"/>
  <c r="F186" i="7"/>
  <c r="C187" i="24"/>
  <c r="B185" i="49" s="1"/>
  <c r="G186" i="7"/>
  <c r="C189" i="7"/>
  <c r="B188" i="7"/>
  <c r="G180" i="27" l="1"/>
  <c r="K180" i="27"/>
  <c r="J186" i="7"/>
  <c r="H1113" i="12"/>
  <c r="I1113" i="12" s="1"/>
  <c r="J1112" i="12" s="1"/>
  <c r="K185" i="24" s="1"/>
  <c r="H186" i="7"/>
  <c r="I186" i="7" s="1"/>
  <c r="M187" i="24" s="1"/>
  <c r="B187" i="27"/>
  <c r="B186" i="45"/>
  <c r="A187" i="27"/>
  <c r="A186" i="45"/>
  <c r="B191" i="2"/>
  <c r="A190" i="1"/>
  <c r="A191" i="2" s="1"/>
  <c r="B191" i="1"/>
  <c r="B188" i="24"/>
  <c r="A186" i="49" s="1"/>
  <c r="F187" i="7"/>
  <c r="C188" i="24"/>
  <c r="B186" i="49" s="1"/>
  <c r="G187" i="7"/>
  <c r="B189" i="7"/>
  <c r="C190" i="7"/>
  <c r="G181" i="27" l="1"/>
  <c r="K181" i="27"/>
  <c r="J187" i="7"/>
  <c r="H1114" i="12"/>
  <c r="I1114" i="12" s="1"/>
  <c r="J1113" i="12" s="1"/>
  <c r="K186" i="24" s="1"/>
  <c r="A188" i="27"/>
  <c r="A187" i="45"/>
  <c r="B188" i="27"/>
  <c r="B187" i="45"/>
  <c r="H187" i="7"/>
  <c r="I187" i="7" s="1"/>
  <c r="M188" i="24" s="1"/>
  <c r="B192" i="2"/>
  <c r="B192" i="1"/>
  <c r="A191" i="1"/>
  <c r="A192" i="2" s="1"/>
  <c r="B189" i="24"/>
  <c r="A187" i="49" s="1"/>
  <c r="F188" i="7"/>
  <c r="C189" i="24"/>
  <c r="B187" i="49" s="1"/>
  <c r="G188" i="7"/>
  <c r="B190" i="7"/>
  <c r="C191" i="7"/>
  <c r="G182" i="27" l="1"/>
  <c r="K182" i="27"/>
  <c r="J188" i="7"/>
  <c r="H1115" i="12"/>
  <c r="I1115" i="12" s="1"/>
  <c r="J1114" i="12" s="1"/>
  <c r="K187" i="24" s="1"/>
  <c r="A189" i="27"/>
  <c r="A188" i="45"/>
  <c r="B189" i="27"/>
  <c r="B188" i="45"/>
  <c r="H188" i="7"/>
  <c r="I188" i="7" s="1"/>
  <c r="M189" i="24" s="1"/>
  <c r="B193" i="2"/>
  <c r="A192" i="1"/>
  <c r="A193" i="2" s="1"/>
  <c r="B193" i="1"/>
  <c r="B190" i="24"/>
  <c r="A188" i="49" s="1"/>
  <c r="F189" i="7"/>
  <c r="C190" i="24"/>
  <c r="B188" i="49" s="1"/>
  <c r="G189" i="7"/>
  <c r="B191" i="7"/>
  <c r="C192" i="7"/>
  <c r="G183" i="27" l="1"/>
  <c r="K183" i="27"/>
  <c r="J189" i="7"/>
  <c r="H1116" i="12"/>
  <c r="I1116" i="12" s="1"/>
  <c r="J1115" i="12" s="1"/>
  <c r="K188" i="24" s="1"/>
  <c r="B190" i="27"/>
  <c r="B189" i="45"/>
  <c r="H189" i="7"/>
  <c r="I189" i="7" s="1"/>
  <c r="M190" i="24" s="1"/>
  <c r="A190" i="27"/>
  <c r="A189" i="45"/>
  <c r="B194" i="2"/>
  <c r="B194" i="1"/>
  <c r="A193" i="1"/>
  <c r="A194" i="2" s="1"/>
  <c r="C191" i="24"/>
  <c r="B189" i="49" s="1"/>
  <c r="G190" i="7"/>
  <c r="B191" i="24"/>
  <c r="A189" i="49" s="1"/>
  <c r="F190" i="7"/>
  <c r="C193" i="7"/>
  <c r="B192" i="7"/>
  <c r="G184" i="27" l="1"/>
  <c r="K184" i="27"/>
  <c r="J190" i="7"/>
  <c r="H1117" i="12"/>
  <c r="I1117" i="12" s="1"/>
  <c r="J1116" i="12" s="1"/>
  <c r="K189" i="24" s="1"/>
  <c r="A191" i="27"/>
  <c r="A190" i="45"/>
  <c r="B191" i="27"/>
  <c r="B190" i="45"/>
  <c r="B192" i="24"/>
  <c r="A190" i="49" s="1"/>
  <c r="F191" i="7"/>
  <c r="B195" i="2"/>
  <c r="A194" i="1"/>
  <c r="A195" i="2" s="1"/>
  <c r="B195" i="1"/>
  <c r="H190" i="7"/>
  <c r="I190" i="7" s="1"/>
  <c r="C192" i="24"/>
  <c r="B190" i="49" s="1"/>
  <c r="G191" i="7"/>
  <c r="B193" i="7"/>
  <c r="C194" i="7"/>
  <c r="G185" i="27" l="1"/>
  <c r="K185" i="27"/>
  <c r="J191" i="7"/>
  <c r="H1118" i="12"/>
  <c r="I1118" i="12" s="1"/>
  <c r="J1117" i="12" s="1"/>
  <c r="K190" i="24" s="1"/>
  <c r="H191" i="7"/>
  <c r="I191" i="7" s="1"/>
  <c r="M192" i="24" s="1"/>
  <c r="B192" i="27"/>
  <c r="B191" i="45"/>
  <c r="A192" i="27"/>
  <c r="A191" i="45"/>
  <c r="B193" i="24"/>
  <c r="A191" i="49" s="1"/>
  <c r="F192" i="7"/>
  <c r="M191" i="24"/>
  <c r="B196" i="2"/>
  <c r="B196" i="1"/>
  <c r="A195" i="1"/>
  <c r="A196" i="2" s="1"/>
  <c r="C193" i="24"/>
  <c r="B191" i="49" s="1"/>
  <c r="G192" i="7"/>
  <c r="B194" i="7"/>
  <c r="C195" i="7"/>
  <c r="G186" i="27" l="1"/>
  <c r="K186" i="27"/>
  <c r="J192" i="7"/>
  <c r="H1119" i="12"/>
  <c r="I1119" i="12" s="1"/>
  <c r="J1118" i="12" s="1"/>
  <c r="K191" i="24" s="1"/>
  <c r="B193" i="27"/>
  <c r="B192" i="45"/>
  <c r="A193" i="27"/>
  <c r="A192" i="45"/>
  <c r="B194" i="24"/>
  <c r="A192" i="49" s="1"/>
  <c r="F193" i="7"/>
  <c r="H192" i="7"/>
  <c r="I192" i="7" s="1"/>
  <c r="C194" i="24"/>
  <c r="B192" i="49" s="1"/>
  <c r="G193" i="7"/>
  <c r="B197" i="2"/>
  <c r="A196" i="1"/>
  <c r="A197" i="2" s="1"/>
  <c r="B197" i="1"/>
  <c r="B195" i="7"/>
  <c r="C196" i="7"/>
  <c r="G187" i="27" l="1"/>
  <c r="K187" i="27"/>
  <c r="J193" i="7"/>
  <c r="H1120" i="12"/>
  <c r="I1120" i="12" s="1"/>
  <c r="J1119" i="12" s="1"/>
  <c r="K192" i="24" s="1"/>
  <c r="B194" i="27"/>
  <c r="B193" i="45"/>
  <c r="A194" i="27"/>
  <c r="A193" i="45"/>
  <c r="C195" i="24"/>
  <c r="B193" i="49" s="1"/>
  <c r="G194" i="7"/>
  <c r="B198" i="2"/>
  <c r="B198" i="1"/>
  <c r="A197" i="1"/>
  <c r="A198" i="2" s="1"/>
  <c r="H193" i="7"/>
  <c r="I193" i="7" s="1"/>
  <c r="M193" i="24"/>
  <c r="B195" i="24"/>
  <c r="A193" i="49" s="1"/>
  <c r="F194" i="7"/>
  <c r="C197" i="7"/>
  <c r="B196" i="7"/>
  <c r="G188" i="27" l="1"/>
  <c r="K188" i="27"/>
  <c r="H194" i="7"/>
  <c r="I194" i="7" s="1"/>
  <c r="M195" i="24" s="1"/>
  <c r="J194" i="7"/>
  <c r="H1121" i="12"/>
  <c r="I1121" i="12" s="1"/>
  <c r="J1120" i="12" s="1"/>
  <c r="K193" i="24" s="1"/>
  <c r="A195" i="27"/>
  <c r="A194" i="45"/>
  <c r="B195" i="27"/>
  <c r="B194" i="45"/>
  <c r="M194" i="24"/>
  <c r="B199" i="2"/>
  <c r="A198" i="1"/>
  <c r="A199" i="2" s="1"/>
  <c r="B199" i="1"/>
  <c r="B196" i="24"/>
  <c r="A194" i="49" s="1"/>
  <c r="F195" i="7"/>
  <c r="C196" i="24"/>
  <c r="B194" i="49" s="1"/>
  <c r="G195" i="7"/>
  <c r="B197" i="7"/>
  <c r="C198" i="7"/>
  <c r="G189" i="27" l="1"/>
  <c r="K189" i="27"/>
  <c r="J195" i="7"/>
  <c r="H1122" i="12"/>
  <c r="I1122" i="12" s="1"/>
  <c r="J1121" i="12" s="1"/>
  <c r="K194" i="24" s="1"/>
  <c r="B196" i="27"/>
  <c r="B195" i="45"/>
  <c r="A196" i="27"/>
  <c r="A195" i="45"/>
  <c r="B200" i="2"/>
  <c r="B200" i="1"/>
  <c r="A199" i="1"/>
  <c r="A200" i="2" s="1"/>
  <c r="C197" i="24"/>
  <c r="B195" i="49" s="1"/>
  <c r="G196" i="7"/>
  <c r="B197" i="24"/>
  <c r="A195" i="49" s="1"/>
  <c r="F196" i="7"/>
  <c r="H195" i="7"/>
  <c r="I195" i="7" s="1"/>
  <c r="B198" i="7"/>
  <c r="C199" i="7"/>
  <c r="G190" i="27" l="1"/>
  <c r="K190" i="27"/>
  <c r="J196" i="7"/>
  <c r="H1123" i="12"/>
  <c r="I1123" i="12" s="1"/>
  <c r="J1122" i="12" s="1"/>
  <c r="K195" i="24" s="1"/>
  <c r="H196" i="7"/>
  <c r="I196" i="7" s="1"/>
  <c r="M197" i="24" s="1"/>
  <c r="B197" i="27"/>
  <c r="B196" i="45"/>
  <c r="A197" i="27"/>
  <c r="A196" i="45"/>
  <c r="B198" i="24"/>
  <c r="A196" i="49" s="1"/>
  <c r="F197" i="7"/>
  <c r="B201" i="2"/>
  <c r="A200" i="1"/>
  <c r="A201" i="2" s="1"/>
  <c r="B201" i="1"/>
  <c r="M196" i="24"/>
  <c r="C198" i="24"/>
  <c r="B196" i="49" s="1"/>
  <c r="G197" i="7"/>
  <c r="B199" i="7"/>
  <c r="C200" i="7"/>
  <c r="G191" i="27" l="1"/>
  <c r="K191" i="27"/>
  <c r="J197" i="7"/>
  <c r="H1124" i="12"/>
  <c r="I1124" i="12" s="1"/>
  <c r="J1123" i="12" s="1"/>
  <c r="K196" i="24" s="1"/>
  <c r="A198" i="27"/>
  <c r="A197" i="45"/>
  <c r="B198" i="27"/>
  <c r="B197" i="45"/>
  <c r="H197" i="7"/>
  <c r="I197" i="7" s="1"/>
  <c r="M198" i="24" s="1"/>
  <c r="B202" i="2"/>
  <c r="B202" i="1"/>
  <c r="A201" i="1"/>
  <c r="A202" i="2" s="1"/>
  <c r="B199" i="24"/>
  <c r="A197" i="49" s="1"/>
  <c r="F198" i="7"/>
  <c r="C199" i="24"/>
  <c r="B197" i="49" s="1"/>
  <c r="G198" i="7"/>
  <c r="C201" i="7"/>
  <c r="B200" i="7"/>
  <c r="G192" i="27" l="1"/>
  <c r="K192" i="27"/>
  <c r="J198" i="7"/>
  <c r="H1125" i="12"/>
  <c r="I1125" i="12" s="1"/>
  <c r="J1124" i="12" s="1"/>
  <c r="K197" i="24" s="1"/>
  <c r="B199" i="27"/>
  <c r="B198" i="45"/>
  <c r="A199" i="27"/>
  <c r="A198" i="45"/>
  <c r="B200" i="24"/>
  <c r="A198" i="49" s="1"/>
  <c r="F199" i="7"/>
  <c r="H198" i="7"/>
  <c r="I198" i="7" s="1"/>
  <c r="B203" i="2"/>
  <c r="A202" i="1"/>
  <c r="A203" i="2" s="1"/>
  <c r="B203" i="1"/>
  <c r="C200" i="24"/>
  <c r="B198" i="49" s="1"/>
  <c r="G199" i="7"/>
  <c r="B201" i="7"/>
  <c r="C202" i="7"/>
  <c r="G193" i="27" l="1"/>
  <c r="K193" i="27"/>
  <c r="J199" i="7"/>
  <c r="H1126" i="12"/>
  <c r="I1126" i="12" s="1"/>
  <c r="J1125" i="12" s="1"/>
  <c r="K198" i="24" s="1"/>
  <c r="B200" i="27"/>
  <c r="B199" i="45"/>
  <c r="A200" i="27"/>
  <c r="A199" i="45"/>
  <c r="H199" i="7"/>
  <c r="I199" i="7" s="1"/>
  <c r="M200" i="24" s="1"/>
  <c r="B204" i="2"/>
  <c r="B204" i="1"/>
  <c r="A203" i="1"/>
  <c r="A204" i="2" s="1"/>
  <c r="B201" i="24"/>
  <c r="A199" i="49" s="1"/>
  <c r="F200" i="7"/>
  <c r="C201" i="24"/>
  <c r="B199" i="49" s="1"/>
  <c r="G200" i="7"/>
  <c r="M199" i="24"/>
  <c r="B202" i="7"/>
  <c r="C203" i="7"/>
  <c r="G194" i="27" l="1"/>
  <c r="K194" i="27"/>
  <c r="J200" i="7"/>
  <c r="H1127" i="12"/>
  <c r="I1127" i="12" s="1"/>
  <c r="J1126" i="12" s="1"/>
  <c r="K199" i="24" s="1"/>
  <c r="B201" i="27"/>
  <c r="B200" i="45"/>
  <c r="A201" i="27"/>
  <c r="A200" i="45"/>
  <c r="B202" i="24"/>
  <c r="A200" i="49" s="1"/>
  <c r="F201" i="7"/>
  <c r="B205" i="2"/>
  <c r="B205" i="1"/>
  <c r="A204" i="1"/>
  <c r="A205" i="2" s="1"/>
  <c r="H200" i="7"/>
  <c r="I200" i="7" s="1"/>
  <c r="C202" i="24"/>
  <c r="B200" i="49" s="1"/>
  <c r="G201" i="7"/>
  <c r="B203" i="7"/>
  <c r="C204" i="7"/>
  <c r="G195" i="27" l="1"/>
  <c r="K195" i="27"/>
  <c r="J201" i="7"/>
  <c r="H1128" i="12"/>
  <c r="I1128" i="12" s="1"/>
  <c r="J1127" i="12" s="1"/>
  <c r="K200" i="24" s="1"/>
  <c r="B202" i="27"/>
  <c r="B201" i="45"/>
  <c r="A202" i="27"/>
  <c r="A201" i="45"/>
  <c r="H201" i="7"/>
  <c r="I201" i="7" s="1"/>
  <c r="M202" i="24" s="1"/>
  <c r="B203" i="24"/>
  <c r="A201" i="49" s="1"/>
  <c r="F202" i="7"/>
  <c r="C203" i="24"/>
  <c r="B201" i="49" s="1"/>
  <c r="G202" i="7"/>
  <c r="M201" i="24"/>
  <c r="B206" i="2"/>
  <c r="B206" i="1"/>
  <c r="A205" i="1"/>
  <c r="A206" i="2" s="1"/>
  <c r="C205" i="7"/>
  <c r="B204" i="7"/>
  <c r="G196" i="27" l="1"/>
  <c r="K196" i="27"/>
  <c r="J202" i="7"/>
  <c r="H1129" i="12"/>
  <c r="I1129" i="12" s="1"/>
  <c r="J1128" i="12" s="1"/>
  <c r="K201" i="24" s="1"/>
  <c r="A203" i="27"/>
  <c r="A202" i="45"/>
  <c r="B203" i="27"/>
  <c r="B202" i="45"/>
  <c r="B204" i="24"/>
  <c r="A202" i="49" s="1"/>
  <c r="F203" i="7"/>
  <c r="C204" i="24"/>
  <c r="B202" i="49" s="1"/>
  <c r="G203" i="7"/>
  <c r="H202" i="7"/>
  <c r="I202" i="7" s="1"/>
  <c r="B207" i="2"/>
  <c r="A206" i="1"/>
  <c r="A207" i="2" s="1"/>
  <c r="B207" i="1"/>
  <c r="B205" i="7"/>
  <c r="C206" i="7"/>
  <c r="G197" i="27" l="1"/>
  <c r="K197" i="27"/>
  <c r="J203" i="7"/>
  <c r="H1130" i="12"/>
  <c r="I1130" i="12" s="1"/>
  <c r="J1129" i="12" s="1"/>
  <c r="K202" i="24" s="1"/>
  <c r="B204" i="27"/>
  <c r="B203" i="45"/>
  <c r="A204" i="27"/>
  <c r="A203" i="45"/>
  <c r="C205" i="24"/>
  <c r="B203" i="49" s="1"/>
  <c r="G204" i="7"/>
  <c r="M203" i="24"/>
  <c r="B208" i="2"/>
  <c r="B208" i="1"/>
  <c r="A207" i="1"/>
  <c r="A208" i="2" s="1"/>
  <c r="H203" i="7"/>
  <c r="I203" i="7" s="1"/>
  <c r="B205" i="24"/>
  <c r="A203" i="49" s="1"/>
  <c r="F204" i="7"/>
  <c r="B206" i="7"/>
  <c r="C207" i="7"/>
  <c r="G198" i="27" l="1"/>
  <c r="K198" i="27"/>
  <c r="J204" i="7"/>
  <c r="H1131" i="12"/>
  <c r="I1131" i="12" s="1"/>
  <c r="J1130" i="12" s="1"/>
  <c r="K203" i="24" s="1"/>
  <c r="H204" i="7"/>
  <c r="I204" i="7" s="1"/>
  <c r="M205" i="24" s="1"/>
  <c r="A205" i="27"/>
  <c r="A204" i="45"/>
  <c r="B205" i="27"/>
  <c r="B204" i="45"/>
  <c r="B209" i="2"/>
  <c r="A208" i="1"/>
  <c r="A209" i="2" s="1"/>
  <c r="B209" i="1"/>
  <c r="B206" i="24"/>
  <c r="A204" i="49" s="1"/>
  <c r="F205" i="7"/>
  <c r="C206" i="24"/>
  <c r="B204" i="49" s="1"/>
  <c r="G205" i="7"/>
  <c r="M204" i="24"/>
  <c r="B207" i="7"/>
  <c r="C208" i="7"/>
  <c r="G199" i="27" l="1"/>
  <c r="K199" i="27"/>
  <c r="J205" i="7"/>
  <c r="H1132" i="12"/>
  <c r="I1132" i="12" s="1"/>
  <c r="J1131" i="12" s="1"/>
  <c r="K204" i="24" s="1"/>
  <c r="A206" i="27"/>
  <c r="A205" i="45"/>
  <c r="B206" i="27"/>
  <c r="B205" i="45"/>
  <c r="H205" i="7"/>
  <c r="I205" i="7" s="1"/>
  <c r="M206" i="24" s="1"/>
  <c r="B207" i="24"/>
  <c r="A205" i="49" s="1"/>
  <c r="F206" i="7"/>
  <c r="B210" i="2"/>
  <c r="B210" i="1"/>
  <c r="A209" i="1"/>
  <c r="A210" i="2" s="1"/>
  <c r="C207" i="24"/>
  <c r="B205" i="49" s="1"/>
  <c r="G206" i="7"/>
  <c r="C209" i="7"/>
  <c r="B208" i="7"/>
  <c r="G200" i="27" l="1"/>
  <c r="K200" i="27"/>
  <c r="J206" i="7"/>
  <c r="H1133" i="12"/>
  <c r="I1133" i="12" s="1"/>
  <c r="J1132" i="12" s="1"/>
  <c r="K205" i="24" s="1"/>
  <c r="H206" i="7"/>
  <c r="I206" i="7" s="1"/>
  <c r="M207" i="24" s="1"/>
  <c r="B207" i="27"/>
  <c r="B206" i="45"/>
  <c r="A207" i="27"/>
  <c r="A206" i="45"/>
  <c r="B211" i="2"/>
  <c r="A210" i="1"/>
  <c r="A211" i="2" s="1"/>
  <c r="B211" i="1"/>
  <c r="C208" i="24"/>
  <c r="B206" i="49" s="1"/>
  <c r="G207" i="7"/>
  <c r="B208" i="24"/>
  <c r="A206" i="49" s="1"/>
  <c r="F207" i="7"/>
  <c r="B209" i="7"/>
  <c r="C210" i="7"/>
  <c r="G201" i="27" l="1"/>
  <c r="K201" i="27"/>
  <c r="J207" i="7"/>
  <c r="H1134" i="12"/>
  <c r="I1134" i="12" s="1"/>
  <c r="J1133" i="12" s="1"/>
  <c r="K206" i="24" s="1"/>
  <c r="A208" i="27"/>
  <c r="A207" i="45"/>
  <c r="B208" i="27"/>
  <c r="B207" i="45"/>
  <c r="B212" i="2"/>
  <c r="B212" i="1"/>
  <c r="A211" i="1"/>
  <c r="A212" i="2" s="1"/>
  <c r="B209" i="24"/>
  <c r="A207" i="49" s="1"/>
  <c r="F208" i="7"/>
  <c r="H207" i="7"/>
  <c r="I207" i="7" s="1"/>
  <c r="C209" i="24"/>
  <c r="B207" i="49" s="1"/>
  <c r="G208" i="7"/>
  <c r="B210" i="7"/>
  <c r="C211" i="7"/>
  <c r="G202" i="27" l="1"/>
  <c r="K202" i="27"/>
  <c r="J208" i="7"/>
  <c r="H1135" i="12"/>
  <c r="I1135" i="12" s="1"/>
  <c r="J1134" i="12" s="1"/>
  <c r="K207" i="24" s="1"/>
  <c r="B209" i="27"/>
  <c r="B208" i="45"/>
  <c r="A209" i="27"/>
  <c r="A208" i="45"/>
  <c r="H208" i="7"/>
  <c r="I208" i="7" s="1"/>
  <c r="M209" i="24" s="1"/>
  <c r="B213" i="2"/>
  <c r="A212" i="1"/>
  <c r="A213" i="2" s="1"/>
  <c r="B213" i="1"/>
  <c r="M208" i="24"/>
  <c r="B210" i="24"/>
  <c r="A208" i="49" s="1"/>
  <c r="F209" i="7"/>
  <c r="C210" i="24"/>
  <c r="B208" i="49" s="1"/>
  <c r="G209" i="7"/>
  <c r="B211" i="7"/>
  <c r="C212" i="7"/>
  <c r="G203" i="27" l="1"/>
  <c r="K203" i="27"/>
  <c r="J209" i="7"/>
  <c r="H1136" i="12"/>
  <c r="I1136" i="12" s="1"/>
  <c r="J1135" i="12" s="1"/>
  <c r="K208" i="24" s="1"/>
  <c r="A210" i="27"/>
  <c r="A209" i="45"/>
  <c r="B210" i="27"/>
  <c r="B209" i="45"/>
  <c r="B214" i="2"/>
  <c r="B214" i="1"/>
  <c r="A213" i="1"/>
  <c r="A214" i="2" s="1"/>
  <c r="C211" i="24"/>
  <c r="B209" i="49" s="1"/>
  <c r="G210" i="7"/>
  <c r="B211" i="24"/>
  <c r="A209" i="49" s="1"/>
  <c r="F210" i="7"/>
  <c r="H209" i="7"/>
  <c r="I209" i="7" s="1"/>
  <c r="C213" i="7"/>
  <c r="B212" i="7"/>
  <c r="G204" i="27" l="1"/>
  <c r="K204" i="27"/>
  <c r="J210" i="7"/>
  <c r="H1137" i="12"/>
  <c r="I1137" i="12" s="1"/>
  <c r="J1136" i="12" s="1"/>
  <c r="K209" i="24" s="1"/>
  <c r="H210" i="7"/>
  <c r="I210" i="7" s="1"/>
  <c r="M211" i="24" s="1"/>
  <c r="B211" i="27"/>
  <c r="B210" i="45"/>
  <c r="A211" i="27"/>
  <c r="A210" i="45"/>
  <c r="B212" i="24"/>
  <c r="A210" i="49" s="1"/>
  <c r="F211" i="7"/>
  <c r="B215" i="2"/>
  <c r="A214" i="1"/>
  <c r="A215" i="2" s="1"/>
  <c r="B215" i="1"/>
  <c r="M210" i="24"/>
  <c r="C212" i="24"/>
  <c r="B210" i="49" s="1"/>
  <c r="G211" i="7"/>
  <c r="B213" i="7"/>
  <c r="C214" i="7"/>
  <c r="G205" i="27" l="1"/>
  <c r="K205" i="27"/>
  <c r="J211" i="7"/>
  <c r="H1138" i="12"/>
  <c r="I1138" i="12" s="1"/>
  <c r="J1137" i="12" s="1"/>
  <c r="K210" i="24" s="1"/>
  <c r="B212" i="27"/>
  <c r="B211" i="45"/>
  <c r="A212" i="27"/>
  <c r="A211" i="45"/>
  <c r="B213" i="24"/>
  <c r="A211" i="49" s="1"/>
  <c r="F212" i="7"/>
  <c r="B216" i="2"/>
  <c r="B216" i="1"/>
  <c r="A215" i="1"/>
  <c r="A216" i="2" s="1"/>
  <c r="H211" i="7"/>
  <c r="I211" i="7" s="1"/>
  <c r="C213" i="24"/>
  <c r="B211" i="49" s="1"/>
  <c r="G212" i="7"/>
  <c r="B214" i="7"/>
  <c r="C215" i="7"/>
  <c r="G206" i="27" l="1"/>
  <c r="K206" i="27"/>
  <c r="J212" i="7"/>
  <c r="H1139" i="12"/>
  <c r="I1139" i="12" s="1"/>
  <c r="J1138" i="12" s="1"/>
  <c r="K211" i="24" s="1"/>
  <c r="B213" i="27"/>
  <c r="B212" i="45"/>
  <c r="A213" i="27"/>
  <c r="A212" i="45"/>
  <c r="H212" i="7"/>
  <c r="I212" i="7" s="1"/>
  <c r="M213" i="24" s="1"/>
  <c r="B214" i="24"/>
  <c r="A212" i="49" s="1"/>
  <c r="F213" i="7"/>
  <c r="C214" i="24"/>
  <c r="B212" i="49" s="1"/>
  <c r="G213" i="7"/>
  <c r="M212" i="24"/>
  <c r="B217" i="2"/>
  <c r="A216" i="1"/>
  <c r="A217" i="2" s="1"/>
  <c r="B217" i="1"/>
  <c r="B215" i="7"/>
  <c r="C216" i="7"/>
  <c r="G207" i="27" l="1"/>
  <c r="K207" i="27"/>
  <c r="J213" i="7"/>
  <c r="H1140" i="12"/>
  <c r="I1140" i="12" s="1"/>
  <c r="J1139" i="12" s="1"/>
  <c r="K212" i="24" s="1"/>
  <c r="A214" i="27"/>
  <c r="A213" i="45"/>
  <c r="B214" i="27"/>
  <c r="B213" i="45"/>
  <c r="B218" i="2"/>
  <c r="B218" i="1"/>
  <c r="A217" i="1"/>
  <c r="A218" i="2" s="1"/>
  <c r="C215" i="24"/>
  <c r="B213" i="49" s="1"/>
  <c r="G214" i="7"/>
  <c r="H213" i="7"/>
  <c r="I213" i="7" s="1"/>
  <c r="B215" i="24"/>
  <c r="A213" i="49" s="1"/>
  <c r="F214" i="7"/>
  <c r="C217" i="7"/>
  <c r="B216" i="7"/>
  <c r="G208" i="27" l="1"/>
  <c r="K208" i="27"/>
  <c r="J214" i="7"/>
  <c r="H1141" i="12"/>
  <c r="I1141" i="12" s="1"/>
  <c r="J1140" i="12" s="1"/>
  <c r="K213" i="24" s="1"/>
  <c r="A215" i="27"/>
  <c r="A214" i="45"/>
  <c r="B215" i="27"/>
  <c r="B214" i="45"/>
  <c r="B216" i="24"/>
  <c r="A214" i="49" s="1"/>
  <c r="F215" i="7"/>
  <c r="M214" i="24"/>
  <c r="B219" i="2"/>
  <c r="A218" i="1"/>
  <c r="A219" i="2" s="1"/>
  <c r="B219" i="1"/>
  <c r="H214" i="7"/>
  <c r="I214" i="7" s="1"/>
  <c r="C216" i="24"/>
  <c r="B214" i="49" s="1"/>
  <c r="G215" i="7"/>
  <c r="B217" i="7"/>
  <c r="C218" i="7"/>
  <c r="G209" i="27" l="1"/>
  <c r="K209" i="27"/>
  <c r="J215" i="7"/>
  <c r="H1142" i="12"/>
  <c r="I1142" i="12" s="1"/>
  <c r="J1141" i="12" s="1"/>
  <c r="K214" i="24" s="1"/>
  <c r="B216" i="27"/>
  <c r="B215" i="45"/>
  <c r="A216" i="27"/>
  <c r="A215" i="45"/>
  <c r="B220" i="2"/>
  <c r="B220" i="1"/>
  <c r="A219" i="1"/>
  <c r="A220" i="2" s="1"/>
  <c r="H215" i="7"/>
  <c r="I215" i="7" s="1"/>
  <c r="B217" i="24"/>
  <c r="A215" i="49" s="1"/>
  <c r="F216" i="7"/>
  <c r="C217" i="24"/>
  <c r="B215" i="49" s="1"/>
  <c r="G216" i="7"/>
  <c r="M215" i="24"/>
  <c r="C219" i="7"/>
  <c r="B218" i="7"/>
  <c r="G210" i="27" l="1"/>
  <c r="K210" i="27"/>
  <c r="J216" i="7"/>
  <c r="H1143" i="12"/>
  <c r="I1143" i="12" s="1"/>
  <c r="J1142" i="12" s="1"/>
  <c r="K215" i="24" s="1"/>
  <c r="B217" i="27"/>
  <c r="B216" i="45"/>
  <c r="A217" i="27"/>
  <c r="A216" i="45"/>
  <c r="H216" i="7"/>
  <c r="I216" i="7" s="1"/>
  <c r="M217" i="24" s="1"/>
  <c r="M216" i="24"/>
  <c r="B221" i="2"/>
  <c r="A220" i="1"/>
  <c r="A221" i="2" s="1"/>
  <c r="B221" i="1"/>
  <c r="B218" i="24"/>
  <c r="A216" i="49" s="1"/>
  <c r="F217" i="7"/>
  <c r="C218" i="24"/>
  <c r="B216" i="49" s="1"/>
  <c r="G217" i="7"/>
  <c r="C220" i="7"/>
  <c r="B219" i="7"/>
  <c r="G211" i="27" l="1"/>
  <c r="K211" i="27"/>
  <c r="J217" i="7"/>
  <c r="H1144" i="12"/>
  <c r="I1144" i="12" s="1"/>
  <c r="J1143" i="12" s="1"/>
  <c r="K216" i="24" s="1"/>
  <c r="B218" i="27"/>
  <c r="B217" i="45"/>
  <c r="A218" i="27"/>
  <c r="A217" i="45"/>
  <c r="B219" i="24"/>
  <c r="A217" i="49" s="1"/>
  <c r="F218" i="7"/>
  <c r="C219" i="24"/>
  <c r="B217" i="49" s="1"/>
  <c r="G218" i="7"/>
  <c r="B222" i="2"/>
  <c r="B222" i="1"/>
  <c r="A221" i="1"/>
  <c r="A222" i="2" s="1"/>
  <c r="H217" i="7"/>
  <c r="I217" i="7" s="1"/>
  <c r="B220" i="7"/>
  <c r="C221" i="7"/>
  <c r="G212" i="27" l="1"/>
  <c r="K212" i="27"/>
  <c r="J218" i="7"/>
  <c r="H1145" i="12"/>
  <c r="I1145" i="12" s="1"/>
  <c r="J1144" i="12" s="1"/>
  <c r="K217" i="24" s="1"/>
  <c r="A219" i="27"/>
  <c r="A218" i="45"/>
  <c r="B219" i="27"/>
  <c r="B218" i="45"/>
  <c r="C220" i="24"/>
  <c r="B218" i="49" s="1"/>
  <c r="G219" i="7"/>
  <c r="M218" i="24"/>
  <c r="H218" i="7"/>
  <c r="I218" i="7" s="1"/>
  <c r="B223" i="2"/>
  <c r="B223" i="1"/>
  <c r="A222" i="1"/>
  <c r="A223" i="2" s="1"/>
  <c r="B220" i="24"/>
  <c r="A218" i="49" s="1"/>
  <c r="F219" i="7"/>
  <c r="B221" i="7"/>
  <c r="C222" i="7"/>
  <c r="G213" i="27" l="1"/>
  <c r="K213" i="27"/>
  <c r="J219" i="7"/>
  <c r="H1146" i="12"/>
  <c r="I1146" i="12" s="1"/>
  <c r="J1145" i="12" s="1"/>
  <c r="K218" i="24" s="1"/>
  <c r="H219" i="7"/>
  <c r="I219" i="7" s="1"/>
  <c r="M220" i="24" s="1"/>
  <c r="B220" i="27"/>
  <c r="B219" i="45"/>
  <c r="A220" i="27"/>
  <c r="A219" i="45"/>
  <c r="B224" i="2"/>
  <c r="B224" i="1"/>
  <c r="A223" i="1"/>
  <c r="A224" i="2" s="1"/>
  <c r="C221" i="24"/>
  <c r="B219" i="49" s="1"/>
  <c r="G220" i="7"/>
  <c r="M219" i="24"/>
  <c r="B221" i="24"/>
  <c r="A219" i="49" s="1"/>
  <c r="F220" i="7"/>
  <c r="B222" i="7"/>
  <c r="C223" i="7"/>
  <c r="G214" i="27" l="1"/>
  <c r="K214" i="27"/>
  <c r="J220" i="7"/>
  <c r="H1147" i="12"/>
  <c r="I1147" i="12" s="1"/>
  <c r="J1146" i="12" s="1"/>
  <c r="K219" i="24" s="1"/>
  <c r="B221" i="27"/>
  <c r="B220" i="45"/>
  <c r="A221" i="27"/>
  <c r="A220" i="45"/>
  <c r="B222" i="24"/>
  <c r="A220" i="49" s="1"/>
  <c r="F221" i="7"/>
  <c r="B225" i="2"/>
  <c r="A224" i="1"/>
  <c r="A225" i="2" s="1"/>
  <c r="B225" i="1"/>
  <c r="H220" i="7"/>
  <c r="I220" i="7" s="1"/>
  <c r="C222" i="24"/>
  <c r="B220" i="49" s="1"/>
  <c r="G221" i="7"/>
  <c r="B223" i="7"/>
  <c r="C224" i="7"/>
  <c r="G215" i="27" l="1"/>
  <c r="K215" i="27"/>
  <c r="J221" i="7"/>
  <c r="H1148" i="12"/>
  <c r="I1148" i="12" s="1"/>
  <c r="J1147" i="12" s="1"/>
  <c r="K220" i="24" s="1"/>
  <c r="B222" i="27"/>
  <c r="B221" i="45"/>
  <c r="A222" i="27"/>
  <c r="A221" i="45"/>
  <c r="H221" i="7"/>
  <c r="I221" i="7" s="1"/>
  <c r="M222" i="24" s="1"/>
  <c r="B226" i="2"/>
  <c r="B226" i="1"/>
  <c r="A225" i="1"/>
  <c r="A226" i="2" s="1"/>
  <c r="M221" i="24"/>
  <c r="B223" i="24"/>
  <c r="A221" i="49" s="1"/>
  <c r="F222" i="7"/>
  <c r="C223" i="24"/>
  <c r="B221" i="49" s="1"/>
  <c r="G222" i="7"/>
  <c r="B224" i="7"/>
  <c r="C225" i="7"/>
  <c r="G216" i="27" l="1"/>
  <c r="K216" i="27"/>
  <c r="J222" i="7"/>
  <c r="H1149" i="12"/>
  <c r="I1149" i="12" s="1"/>
  <c r="J1148" i="12" s="1"/>
  <c r="K221" i="24" s="1"/>
  <c r="A223" i="27"/>
  <c r="A222" i="45"/>
  <c r="B223" i="27"/>
  <c r="B222" i="45"/>
  <c r="B224" i="24"/>
  <c r="A222" i="49" s="1"/>
  <c r="F223" i="7"/>
  <c r="B227" i="2"/>
  <c r="B227" i="1"/>
  <c r="A226" i="1"/>
  <c r="A227" i="2" s="1"/>
  <c r="H222" i="7"/>
  <c r="I222" i="7" s="1"/>
  <c r="C224" i="24"/>
  <c r="B222" i="49" s="1"/>
  <c r="G223" i="7"/>
  <c r="C226" i="7"/>
  <c r="B225" i="7"/>
  <c r="G217" i="27" l="1"/>
  <c r="K217" i="27"/>
  <c r="J223" i="7"/>
  <c r="H1150" i="12"/>
  <c r="I1150" i="12" s="1"/>
  <c r="J1149" i="12" s="1"/>
  <c r="K222" i="24" s="1"/>
  <c r="B224" i="27"/>
  <c r="B223" i="45"/>
  <c r="A224" i="27"/>
  <c r="A223" i="45"/>
  <c r="H223" i="7"/>
  <c r="I223" i="7" s="1"/>
  <c r="M224" i="24" s="1"/>
  <c r="B225" i="24"/>
  <c r="A223" i="49" s="1"/>
  <c r="F224" i="7"/>
  <c r="C225" i="24"/>
  <c r="B223" i="49" s="1"/>
  <c r="G224" i="7"/>
  <c r="M223" i="24"/>
  <c r="B228" i="2"/>
  <c r="B228" i="1"/>
  <c r="A227" i="1"/>
  <c r="A228" i="2" s="1"/>
  <c r="B226" i="7"/>
  <c r="C227" i="7"/>
  <c r="G218" i="27" l="1"/>
  <c r="K218" i="27"/>
  <c r="J224" i="7"/>
  <c r="H1151" i="12"/>
  <c r="I1151" i="12" s="1"/>
  <c r="J1150" i="12" s="1"/>
  <c r="K223" i="24" s="1"/>
  <c r="A225" i="27"/>
  <c r="A224" i="45"/>
  <c r="B225" i="27"/>
  <c r="B224" i="45"/>
  <c r="B226" i="24"/>
  <c r="A224" i="49" s="1"/>
  <c r="F225" i="7"/>
  <c r="C226" i="24"/>
  <c r="B224" i="49" s="1"/>
  <c r="G225" i="7"/>
  <c r="H224" i="7"/>
  <c r="I224" i="7" s="1"/>
  <c r="B229" i="2"/>
  <c r="A228" i="1"/>
  <c r="A229" i="2" s="1"/>
  <c r="B229" i="1"/>
  <c r="C228" i="7"/>
  <c r="B227" i="7"/>
  <c r="G219" i="27" l="1"/>
  <c r="K219" i="27"/>
  <c r="J225" i="7"/>
  <c r="H1152" i="12"/>
  <c r="I1152" i="12" s="1"/>
  <c r="J1151" i="12" s="1"/>
  <c r="K224" i="24" s="1"/>
  <c r="B226" i="27"/>
  <c r="B225" i="45"/>
  <c r="A226" i="27"/>
  <c r="A225" i="45"/>
  <c r="M225" i="24"/>
  <c r="C227" i="24"/>
  <c r="B225" i="49" s="1"/>
  <c r="G226" i="7"/>
  <c r="B230" i="2"/>
  <c r="B230" i="1"/>
  <c r="A229" i="1"/>
  <c r="A230" i="2" s="1"/>
  <c r="H225" i="7"/>
  <c r="I225" i="7" s="1"/>
  <c r="B227" i="24"/>
  <c r="A225" i="49" s="1"/>
  <c r="F226" i="7"/>
  <c r="B228" i="7"/>
  <c r="C229" i="7"/>
  <c r="G220" i="27" l="1"/>
  <c r="K220" i="27"/>
  <c r="J226" i="7"/>
  <c r="H1153" i="12"/>
  <c r="I1153" i="12" s="1"/>
  <c r="J1152" i="12" s="1"/>
  <c r="K225" i="24" s="1"/>
  <c r="H226" i="7"/>
  <c r="I226" i="7" s="1"/>
  <c r="M227" i="24" s="1"/>
  <c r="B227" i="27"/>
  <c r="B226" i="45"/>
  <c r="A227" i="27"/>
  <c r="A226" i="45"/>
  <c r="B228" i="24"/>
  <c r="A226" i="49" s="1"/>
  <c r="F227" i="7"/>
  <c r="C228" i="24"/>
  <c r="B226" i="49" s="1"/>
  <c r="G227" i="7"/>
  <c r="B231" i="2"/>
  <c r="A230" i="1"/>
  <c r="A231" i="2" s="1"/>
  <c r="B231" i="1"/>
  <c r="M226" i="24"/>
  <c r="B229" i="7"/>
  <c r="C230" i="7"/>
  <c r="G221" i="27" l="1"/>
  <c r="K221" i="27"/>
  <c r="J227" i="7"/>
  <c r="H1154" i="12"/>
  <c r="I1154" i="12" s="1"/>
  <c r="J1153" i="12" s="1"/>
  <c r="K226" i="24" s="1"/>
  <c r="A228" i="27"/>
  <c r="A227" i="45"/>
  <c r="B228" i="27"/>
  <c r="B227" i="45"/>
  <c r="B232" i="2"/>
  <c r="B232" i="1"/>
  <c r="A231" i="1"/>
  <c r="A232" i="2" s="1"/>
  <c r="H227" i="7"/>
  <c r="I227" i="7" s="1"/>
  <c r="B229" i="24"/>
  <c r="A227" i="49" s="1"/>
  <c r="F228" i="7"/>
  <c r="C229" i="24"/>
  <c r="B227" i="49" s="1"/>
  <c r="G228" i="7"/>
  <c r="B230" i="7"/>
  <c r="C231" i="7"/>
  <c r="G222" i="27" l="1"/>
  <c r="K222" i="27"/>
  <c r="J228" i="7"/>
  <c r="H1155" i="12"/>
  <c r="I1155" i="12" s="1"/>
  <c r="J1154" i="12" s="1"/>
  <c r="K227" i="24" s="1"/>
  <c r="H228" i="7"/>
  <c r="I228" i="7" s="1"/>
  <c r="M229" i="24" s="1"/>
  <c r="B229" i="27"/>
  <c r="B228" i="45"/>
  <c r="A229" i="27"/>
  <c r="A228" i="45"/>
  <c r="M228" i="24"/>
  <c r="B233" i="2"/>
  <c r="A232" i="1"/>
  <c r="A233" i="2" s="1"/>
  <c r="B233" i="1"/>
  <c r="B230" i="24"/>
  <c r="A228" i="49" s="1"/>
  <c r="F229" i="7"/>
  <c r="C230" i="24"/>
  <c r="B228" i="49" s="1"/>
  <c r="G229" i="7"/>
  <c r="B231" i="7"/>
  <c r="C232" i="7"/>
  <c r="G223" i="27" l="1"/>
  <c r="K223" i="27"/>
  <c r="J229" i="7"/>
  <c r="H1156" i="12"/>
  <c r="I1156" i="12" s="1"/>
  <c r="J1155" i="12" s="1"/>
  <c r="K228" i="24" s="1"/>
  <c r="A230" i="27"/>
  <c r="A229" i="45"/>
  <c r="B230" i="27"/>
  <c r="B229" i="45"/>
  <c r="C231" i="24"/>
  <c r="B229" i="49" s="1"/>
  <c r="G230" i="7"/>
  <c r="B234" i="2"/>
  <c r="B234" i="1"/>
  <c r="A233" i="1"/>
  <c r="A234" i="2" s="1"/>
  <c r="B231" i="24"/>
  <c r="A229" i="49" s="1"/>
  <c r="F230" i="7"/>
  <c r="H229" i="7"/>
  <c r="I229" i="7" s="1"/>
  <c r="B232" i="7"/>
  <c r="C233" i="7"/>
  <c r="G224" i="27" l="1"/>
  <c r="K224" i="27"/>
  <c r="H230" i="7"/>
  <c r="I230" i="7" s="1"/>
  <c r="J230" i="7"/>
  <c r="H1157" i="12"/>
  <c r="I1157" i="12" s="1"/>
  <c r="J1156" i="12" s="1"/>
  <c r="K229" i="24" s="1"/>
  <c r="A231" i="27"/>
  <c r="A230" i="45"/>
  <c r="B231" i="27"/>
  <c r="B230" i="45"/>
  <c r="B232" i="24"/>
  <c r="A230" i="49" s="1"/>
  <c r="F231" i="7"/>
  <c r="B235" i="2"/>
  <c r="B235" i="1"/>
  <c r="A234" i="1"/>
  <c r="A235" i="2" s="1"/>
  <c r="C232" i="24"/>
  <c r="B230" i="49" s="1"/>
  <c r="G231" i="7"/>
  <c r="M231" i="24"/>
  <c r="M230" i="24"/>
  <c r="B233" i="7"/>
  <c r="C234" i="7"/>
  <c r="G225" i="27" l="1"/>
  <c r="K225" i="27"/>
  <c r="J231" i="7"/>
  <c r="H1158" i="12"/>
  <c r="I1158" i="12" s="1"/>
  <c r="J1157" i="12" s="1"/>
  <c r="K230" i="24" s="1"/>
  <c r="A232" i="27"/>
  <c r="A231" i="45"/>
  <c r="B232" i="27"/>
  <c r="B231" i="45"/>
  <c r="B236" i="2"/>
  <c r="B236" i="1"/>
  <c r="A235" i="1"/>
  <c r="A236" i="2" s="1"/>
  <c r="C233" i="24"/>
  <c r="B231" i="49" s="1"/>
  <c r="G232" i="7"/>
  <c r="H231" i="7"/>
  <c r="I231" i="7" s="1"/>
  <c r="B233" i="24"/>
  <c r="A231" i="49" s="1"/>
  <c r="F232" i="7"/>
  <c r="B234" i="7"/>
  <c r="C235" i="7"/>
  <c r="G226" i="27" l="1"/>
  <c r="K226" i="27"/>
  <c r="J232" i="7"/>
  <c r="H1159" i="12"/>
  <c r="I1159" i="12" s="1"/>
  <c r="J1158" i="12" s="1"/>
  <c r="K231" i="24" s="1"/>
  <c r="A233" i="27"/>
  <c r="A232" i="45"/>
  <c r="B233" i="27"/>
  <c r="B232" i="45"/>
  <c r="B234" i="24"/>
  <c r="A232" i="49" s="1"/>
  <c r="F233" i="7"/>
  <c r="B237" i="2"/>
  <c r="A236" i="1"/>
  <c r="A237" i="2" s="1"/>
  <c r="B237" i="1"/>
  <c r="M232" i="24"/>
  <c r="H232" i="7"/>
  <c r="I232" i="7" s="1"/>
  <c r="C234" i="24"/>
  <c r="B232" i="49" s="1"/>
  <c r="G233" i="7"/>
  <c r="B235" i="7"/>
  <c r="C236" i="7"/>
  <c r="G227" i="27" l="1"/>
  <c r="K227" i="27"/>
  <c r="J233" i="7"/>
  <c r="H1160" i="12"/>
  <c r="I1160" i="12" s="1"/>
  <c r="J1159" i="12" s="1"/>
  <c r="K232" i="24" s="1"/>
  <c r="B234" i="27"/>
  <c r="B233" i="45"/>
  <c r="A234" i="27"/>
  <c r="A233" i="45"/>
  <c r="B235" i="24"/>
  <c r="A233" i="49" s="1"/>
  <c r="F234" i="7"/>
  <c r="B238" i="2"/>
  <c r="A237" i="1"/>
  <c r="A238" i="2" s="1"/>
  <c r="B238" i="1"/>
  <c r="C235" i="24"/>
  <c r="B233" i="49" s="1"/>
  <c r="G234" i="7"/>
  <c r="H233" i="7"/>
  <c r="I233" i="7" s="1"/>
  <c r="M233" i="24"/>
  <c r="B236" i="7"/>
  <c r="C237" i="7"/>
  <c r="G228" i="27" l="1"/>
  <c r="K228" i="27"/>
  <c r="J234" i="7"/>
  <c r="H1161" i="12"/>
  <c r="I1161" i="12" s="1"/>
  <c r="J1160" i="12" s="1"/>
  <c r="K233" i="24" s="1"/>
  <c r="B235" i="27"/>
  <c r="B234" i="45"/>
  <c r="A235" i="27"/>
  <c r="A234" i="45"/>
  <c r="B239" i="2"/>
  <c r="A238" i="1"/>
  <c r="A239" i="2" s="1"/>
  <c r="B239" i="1"/>
  <c r="B236" i="24"/>
  <c r="A234" i="49" s="1"/>
  <c r="F235" i="7"/>
  <c r="C236" i="24"/>
  <c r="B234" i="49" s="1"/>
  <c r="G235" i="7"/>
  <c r="H234" i="7"/>
  <c r="I234" i="7" s="1"/>
  <c r="M234" i="24"/>
  <c r="B237" i="7"/>
  <c r="C238" i="7"/>
  <c r="G229" i="27" l="1"/>
  <c r="K229" i="27"/>
  <c r="J235" i="7"/>
  <c r="H1162" i="12"/>
  <c r="I1162" i="12" s="1"/>
  <c r="J1161" i="12" s="1"/>
  <c r="K234" i="24" s="1"/>
  <c r="B236" i="27"/>
  <c r="B235" i="45"/>
  <c r="A236" i="27"/>
  <c r="A235" i="45"/>
  <c r="H235" i="7"/>
  <c r="I235" i="7" s="1"/>
  <c r="B240" i="2"/>
  <c r="B240" i="1"/>
  <c r="A239" i="1"/>
  <c r="A240" i="2" s="1"/>
  <c r="B237" i="24"/>
  <c r="A235" i="49" s="1"/>
  <c r="F236" i="7"/>
  <c r="M235" i="24"/>
  <c r="C237" i="24"/>
  <c r="B235" i="49" s="1"/>
  <c r="G236" i="7"/>
  <c r="B238" i="7"/>
  <c r="C239" i="7"/>
  <c r="G230" i="27" l="1"/>
  <c r="K230" i="27"/>
  <c r="J236" i="7"/>
  <c r="H1163" i="12"/>
  <c r="I1163" i="12" s="1"/>
  <c r="J1162" i="12" s="1"/>
  <c r="K235" i="24" s="1"/>
  <c r="B237" i="27"/>
  <c r="B236" i="45"/>
  <c r="A237" i="27"/>
  <c r="A236" i="45"/>
  <c r="H236" i="7"/>
  <c r="I236" i="7" s="1"/>
  <c r="M237" i="24" s="1"/>
  <c r="B241" i="2"/>
  <c r="A240" i="1"/>
  <c r="A241" i="2" s="1"/>
  <c r="B241" i="1"/>
  <c r="B238" i="24"/>
  <c r="A236" i="49" s="1"/>
  <c r="F237" i="7"/>
  <c r="C238" i="24"/>
  <c r="B236" i="49" s="1"/>
  <c r="G237" i="7"/>
  <c r="M236" i="24"/>
  <c r="B239" i="7"/>
  <c r="C240" i="7"/>
  <c r="G231" i="27" l="1"/>
  <c r="K231" i="27"/>
  <c r="J237" i="7"/>
  <c r="H1164" i="12"/>
  <c r="I1164" i="12" s="1"/>
  <c r="J1163" i="12" s="1"/>
  <c r="K236" i="24" s="1"/>
  <c r="H237" i="7"/>
  <c r="I237" i="7" s="1"/>
  <c r="M238" i="24" s="1"/>
  <c r="A238" i="27"/>
  <c r="A237" i="45"/>
  <c r="B238" i="27"/>
  <c r="B237" i="45"/>
  <c r="B242" i="2"/>
  <c r="B242" i="1"/>
  <c r="A241" i="1"/>
  <c r="A242" i="2" s="1"/>
  <c r="C239" i="24"/>
  <c r="B237" i="49" s="1"/>
  <c r="G238" i="7"/>
  <c r="B239" i="24"/>
  <c r="A237" i="49" s="1"/>
  <c r="F238" i="7"/>
  <c r="B240" i="7"/>
  <c r="C241" i="7"/>
  <c r="G232" i="27" l="1"/>
  <c r="K232" i="27"/>
  <c r="J238" i="7"/>
  <c r="H1165" i="12"/>
  <c r="I1165" i="12" s="1"/>
  <c r="J1164" i="12" s="1"/>
  <c r="K237" i="24" s="1"/>
  <c r="A239" i="27"/>
  <c r="A238" i="45"/>
  <c r="B239" i="27"/>
  <c r="B238" i="45"/>
  <c r="B243" i="2"/>
  <c r="A242" i="1"/>
  <c r="A243" i="2" s="1"/>
  <c r="B243" i="1"/>
  <c r="B240" i="24"/>
  <c r="A238" i="49" s="1"/>
  <c r="F239" i="7"/>
  <c r="H238" i="7"/>
  <c r="I238" i="7" s="1"/>
  <c r="C240" i="24"/>
  <c r="B238" i="49" s="1"/>
  <c r="G239" i="7"/>
  <c r="B241" i="7"/>
  <c r="C242" i="7"/>
  <c r="G233" i="27" l="1"/>
  <c r="K233" i="27"/>
  <c r="J239" i="7"/>
  <c r="H1166" i="12"/>
  <c r="I1166" i="12" s="1"/>
  <c r="J1165" i="12" s="1"/>
  <c r="K238" i="24" s="1"/>
  <c r="B240" i="27"/>
  <c r="B239" i="45"/>
  <c r="A240" i="27"/>
  <c r="A239" i="45"/>
  <c r="H239" i="7"/>
  <c r="I239" i="7" s="1"/>
  <c r="M240" i="24" s="1"/>
  <c r="B241" i="24"/>
  <c r="A239" i="49" s="1"/>
  <c r="F240" i="7"/>
  <c r="M239" i="24"/>
  <c r="B244" i="2"/>
  <c r="B244" i="1"/>
  <c r="A243" i="1"/>
  <c r="A244" i="2" s="1"/>
  <c r="C241" i="24"/>
  <c r="B239" i="49" s="1"/>
  <c r="G240" i="7"/>
  <c r="B242" i="7"/>
  <c r="C243" i="7"/>
  <c r="G234" i="27" l="1"/>
  <c r="K234" i="27"/>
  <c r="J240" i="7"/>
  <c r="H1167" i="12"/>
  <c r="I1167" i="12" s="1"/>
  <c r="J1166" i="12" s="1"/>
  <c r="K239" i="24" s="1"/>
  <c r="A241" i="27"/>
  <c r="A240" i="45"/>
  <c r="B241" i="27"/>
  <c r="B240" i="45"/>
  <c r="C242" i="24"/>
  <c r="B240" i="49" s="1"/>
  <c r="G241" i="7"/>
  <c r="B242" i="24"/>
  <c r="A240" i="49" s="1"/>
  <c r="F241" i="7"/>
  <c r="H240" i="7"/>
  <c r="I240" i="7" s="1"/>
  <c r="B245" i="2"/>
  <c r="A244" i="1"/>
  <c r="A245" i="2" s="1"/>
  <c r="B245" i="1"/>
  <c r="B243" i="7"/>
  <c r="C244" i="7"/>
  <c r="G235" i="27" l="1"/>
  <c r="K235" i="27"/>
  <c r="J241" i="7"/>
  <c r="H1168" i="12"/>
  <c r="I1168" i="12" s="1"/>
  <c r="J1167" i="12" s="1"/>
  <c r="K240" i="24" s="1"/>
  <c r="A242" i="27"/>
  <c r="A241" i="45"/>
  <c r="B242" i="27"/>
  <c r="B241" i="45"/>
  <c r="H241" i="7"/>
  <c r="I241" i="7" s="1"/>
  <c r="M242" i="24" s="1"/>
  <c r="C243" i="24"/>
  <c r="B241" i="49" s="1"/>
  <c r="G242" i="7"/>
  <c r="M241" i="24"/>
  <c r="B246" i="2"/>
  <c r="B246" i="1"/>
  <c r="A245" i="1"/>
  <c r="A246" i="2" s="1"/>
  <c r="B243" i="24"/>
  <c r="A241" i="49" s="1"/>
  <c r="F242" i="7"/>
  <c r="B244" i="7"/>
  <c r="C245" i="7"/>
  <c r="G236" i="27" l="1"/>
  <c r="K236" i="27"/>
  <c r="J242" i="7"/>
  <c r="H1169" i="12"/>
  <c r="I1169" i="12" s="1"/>
  <c r="J1168" i="12" s="1"/>
  <c r="K241" i="24" s="1"/>
  <c r="H242" i="7"/>
  <c r="I242" i="7" s="1"/>
  <c r="M243" i="24" s="1"/>
  <c r="A243" i="27"/>
  <c r="A242" i="45"/>
  <c r="B243" i="27"/>
  <c r="B242" i="45"/>
  <c r="B244" i="24"/>
  <c r="A242" i="49" s="1"/>
  <c r="F243" i="7"/>
  <c r="B247" i="2"/>
  <c r="A246" i="1"/>
  <c r="A247" i="2" s="1"/>
  <c r="B247" i="1"/>
  <c r="C244" i="24"/>
  <c r="B242" i="49" s="1"/>
  <c r="G243" i="7"/>
  <c r="B245" i="7"/>
  <c r="C246" i="7"/>
  <c r="G237" i="27" l="1"/>
  <c r="K237" i="27"/>
  <c r="J243" i="7"/>
  <c r="H1170" i="12"/>
  <c r="I1170" i="12" s="1"/>
  <c r="J1169" i="12" s="1"/>
  <c r="K242" i="24" s="1"/>
  <c r="H243" i="7"/>
  <c r="I243" i="7" s="1"/>
  <c r="M244" i="24" s="1"/>
  <c r="B244" i="27"/>
  <c r="B243" i="45"/>
  <c r="A244" i="27"/>
  <c r="A243" i="45"/>
  <c r="B248" i="2"/>
  <c r="B248" i="1"/>
  <c r="A247" i="1"/>
  <c r="A248" i="2" s="1"/>
  <c r="B245" i="24"/>
  <c r="A243" i="49" s="1"/>
  <c r="F244" i="7"/>
  <c r="C245" i="24"/>
  <c r="B243" i="49" s="1"/>
  <c r="G244" i="7"/>
  <c r="B246" i="7"/>
  <c r="C247" i="7"/>
  <c r="G238" i="27" l="1"/>
  <c r="K238" i="27"/>
  <c r="J244" i="7"/>
  <c r="H1171" i="12"/>
  <c r="I1171" i="12" s="1"/>
  <c r="J1170" i="12" s="1"/>
  <c r="K243" i="24" s="1"/>
  <c r="B245" i="27"/>
  <c r="B244" i="45"/>
  <c r="A245" i="27"/>
  <c r="A244" i="45"/>
  <c r="H244" i="7"/>
  <c r="I244" i="7" s="1"/>
  <c r="M245" i="24" s="1"/>
  <c r="B249" i="2"/>
  <c r="A248" i="1"/>
  <c r="A249" i="2" s="1"/>
  <c r="B249" i="1"/>
  <c r="B246" i="24"/>
  <c r="A244" i="49" s="1"/>
  <c r="F245" i="7"/>
  <c r="C246" i="24"/>
  <c r="B244" i="49" s="1"/>
  <c r="G245" i="7"/>
  <c r="B247" i="7"/>
  <c r="C248" i="7"/>
  <c r="G239" i="27" l="1"/>
  <c r="K239" i="27"/>
  <c r="J245" i="7"/>
  <c r="H1172" i="12"/>
  <c r="I1172" i="12" s="1"/>
  <c r="J1171" i="12" s="1"/>
  <c r="K244" i="24" s="1"/>
  <c r="B246" i="27"/>
  <c r="B245" i="45"/>
  <c r="A246" i="27"/>
  <c r="A245" i="45"/>
  <c r="H245" i="7"/>
  <c r="I245" i="7" s="1"/>
  <c r="M246" i="24" s="1"/>
  <c r="B250" i="2"/>
  <c r="B250" i="1"/>
  <c r="A249" i="1"/>
  <c r="A250" i="2" s="1"/>
  <c r="B247" i="24"/>
  <c r="A245" i="49" s="1"/>
  <c r="F246" i="7"/>
  <c r="C247" i="24"/>
  <c r="B245" i="49" s="1"/>
  <c r="G246" i="7"/>
  <c r="B248" i="7"/>
  <c r="C249" i="7"/>
  <c r="G240" i="27" l="1"/>
  <c r="K240" i="27"/>
  <c r="J246" i="7"/>
  <c r="H1173" i="12"/>
  <c r="I1173" i="12" s="1"/>
  <c r="J1172" i="12" s="1"/>
  <c r="K245" i="24" s="1"/>
  <c r="H246" i="7"/>
  <c r="I246" i="7" s="1"/>
  <c r="M247" i="24" s="1"/>
  <c r="A247" i="27"/>
  <c r="A246" i="45"/>
  <c r="B247" i="27"/>
  <c r="B246" i="45"/>
  <c r="B251" i="2"/>
  <c r="A250" i="1"/>
  <c r="A251" i="2" s="1"/>
  <c r="B251" i="1"/>
  <c r="B248" i="24"/>
  <c r="A246" i="49" s="1"/>
  <c r="F247" i="7"/>
  <c r="C248" i="24"/>
  <c r="B246" i="49" s="1"/>
  <c r="G247" i="7"/>
  <c r="B249" i="7"/>
  <c r="C250" i="7"/>
  <c r="G241" i="27" l="1"/>
  <c r="K241" i="27"/>
  <c r="J247" i="7"/>
  <c r="H1174" i="12"/>
  <c r="I1174" i="12" s="1"/>
  <c r="J1173" i="12" s="1"/>
  <c r="K246" i="24" s="1"/>
  <c r="A248" i="27"/>
  <c r="A247" i="45"/>
  <c r="B248" i="27"/>
  <c r="B247" i="45"/>
  <c r="H247" i="7"/>
  <c r="I247" i="7" s="1"/>
  <c r="M248" i="24" s="1"/>
  <c r="B249" i="24"/>
  <c r="A247" i="49" s="1"/>
  <c r="F248" i="7"/>
  <c r="B252" i="2"/>
  <c r="A251" i="1"/>
  <c r="A252" i="2" s="1"/>
  <c r="B252" i="1"/>
  <c r="C249" i="24"/>
  <c r="B247" i="49" s="1"/>
  <c r="G248" i="7"/>
  <c r="B250" i="7"/>
  <c r="C251" i="7"/>
  <c r="G242" i="27" l="1"/>
  <c r="K242" i="27"/>
  <c r="J248" i="7"/>
  <c r="H1175" i="12"/>
  <c r="I1175" i="12" s="1"/>
  <c r="J1174" i="12" s="1"/>
  <c r="K247" i="24" s="1"/>
  <c r="B249" i="27"/>
  <c r="B248" i="45"/>
  <c r="H248" i="7"/>
  <c r="I248" i="7" s="1"/>
  <c r="M249" i="24" s="1"/>
  <c r="A249" i="27"/>
  <c r="A248" i="45"/>
  <c r="B253" i="2"/>
  <c r="A252" i="1"/>
  <c r="A253" i="2" s="1"/>
  <c r="B253" i="1"/>
  <c r="B250" i="24"/>
  <c r="A248" i="49" s="1"/>
  <c r="F249" i="7"/>
  <c r="C250" i="24"/>
  <c r="B248" i="49" s="1"/>
  <c r="G249" i="7"/>
  <c r="B251" i="7"/>
  <c r="C252" i="7"/>
  <c r="G243" i="27" l="1"/>
  <c r="K243" i="27"/>
  <c r="J249" i="7"/>
  <c r="H1176" i="12"/>
  <c r="I1176" i="12" s="1"/>
  <c r="J1175" i="12" s="1"/>
  <c r="K248" i="24" s="1"/>
  <c r="A250" i="27"/>
  <c r="A249" i="45"/>
  <c r="B250" i="27"/>
  <c r="B249" i="45"/>
  <c r="H249" i="7"/>
  <c r="I249" i="7" s="1"/>
  <c r="M250" i="24" s="1"/>
  <c r="B251" i="24"/>
  <c r="A249" i="49" s="1"/>
  <c r="F250" i="7"/>
  <c r="B254" i="2"/>
  <c r="B254" i="1"/>
  <c r="A253" i="1"/>
  <c r="A254" i="2" s="1"/>
  <c r="C251" i="24"/>
  <c r="B249" i="49" s="1"/>
  <c r="G250" i="7"/>
  <c r="B252" i="7"/>
  <c r="C253" i="7"/>
  <c r="G244" i="27" l="1"/>
  <c r="K244" i="27"/>
  <c r="J250" i="7"/>
  <c r="H1177" i="12"/>
  <c r="I1177" i="12" s="1"/>
  <c r="J1176" i="12" s="1"/>
  <c r="K249" i="24" s="1"/>
  <c r="B251" i="27"/>
  <c r="B250" i="45"/>
  <c r="H250" i="7"/>
  <c r="I250" i="7" s="1"/>
  <c r="M251" i="24" s="1"/>
  <c r="A251" i="27"/>
  <c r="A250" i="45"/>
  <c r="B255" i="2"/>
  <c r="A254" i="1"/>
  <c r="A255" i="2" s="1"/>
  <c r="B255" i="1"/>
  <c r="B252" i="24"/>
  <c r="A250" i="49" s="1"/>
  <c r="F251" i="7"/>
  <c r="C252" i="24"/>
  <c r="B250" i="49" s="1"/>
  <c r="G251" i="7"/>
  <c r="B253" i="7"/>
  <c r="C254" i="7"/>
  <c r="G245" i="27" l="1"/>
  <c r="K245" i="27"/>
  <c r="J251" i="7"/>
  <c r="H1178" i="12"/>
  <c r="I1178" i="12" s="1"/>
  <c r="J1177" i="12" s="1"/>
  <c r="K250" i="24" s="1"/>
  <c r="A252" i="27"/>
  <c r="A251" i="45"/>
  <c r="B252" i="27"/>
  <c r="B251" i="45"/>
  <c r="H251" i="7"/>
  <c r="I251" i="7" s="1"/>
  <c r="M252" i="24" s="1"/>
  <c r="B253" i="24"/>
  <c r="A251" i="49" s="1"/>
  <c r="F252" i="7"/>
  <c r="B256" i="2"/>
  <c r="B256" i="1"/>
  <c r="A255" i="1"/>
  <c r="A256" i="2" s="1"/>
  <c r="C253" i="24"/>
  <c r="B251" i="49" s="1"/>
  <c r="G252" i="7"/>
  <c r="B254" i="7"/>
  <c r="C255" i="7"/>
  <c r="G246" i="27" l="1"/>
  <c r="K246" i="27"/>
  <c r="J252" i="7"/>
  <c r="H1179" i="12"/>
  <c r="I1179" i="12" s="1"/>
  <c r="J1178" i="12" s="1"/>
  <c r="K251" i="24" s="1"/>
  <c r="H252" i="7"/>
  <c r="I252" i="7" s="1"/>
  <c r="M253" i="24" s="1"/>
  <c r="B253" i="27"/>
  <c r="B252" i="45"/>
  <c r="A253" i="27"/>
  <c r="A252" i="45"/>
  <c r="B254" i="24"/>
  <c r="A252" i="49" s="1"/>
  <c r="F253" i="7"/>
  <c r="C254" i="24"/>
  <c r="B252" i="49" s="1"/>
  <c r="G253" i="7"/>
  <c r="B257" i="2"/>
  <c r="A256" i="1"/>
  <c r="A257" i="2" s="1"/>
  <c r="B257" i="1"/>
  <c r="B255" i="7"/>
  <c r="C256" i="7"/>
  <c r="G247" i="27" l="1"/>
  <c r="K247" i="27"/>
  <c r="J253" i="7"/>
  <c r="H1180" i="12"/>
  <c r="I1180" i="12" s="1"/>
  <c r="J1179" i="12" s="1"/>
  <c r="K252" i="24" s="1"/>
  <c r="A254" i="27"/>
  <c r="A253" i="45"/>
  <c r="B254" i="27"/>
  <c r="B253" i="45"/>
  <c r="B258" i="2"/>
  <c r="B258" i="1"/>
  <c r="A257" i="1"/>
  <c r="A258" i="2" s="1"/>
  <c r="H253" i="7"/>
  <c r="I253" i="7" s="1"/>
  <c r="B255" i="24"/>
  <c r="A253" i="49" s="1"/>
  <c r="F254" i="7"/>
  <c r="C255" i="24"/>
  <c r="B253" i="49" s="1"/>
  <c r="G254" i="7"/>
  <c r="B256" i="7"/>
  <c r="C257" i="7"/>
  <c r="G248" i="27" l="1"/>
  <c r="K248" i="27"/>
  <c r="J254" i="7"/>
  <c r="H1181" i="12"/>
  <c r="I1181" i="12" s="1"/>
  <c r="J1180" i="12" s="1"/>
  <c r="K253" i="24" s="1"/>
  <c r="A255" i="27"/>
  <c r="A254" i="45"/>
  <c r="B255" i="27"/>
  <c r="B254" i="45"/>
  <c r="H254" i="7"/>
  <c r="I254" i="7" s="1"/>
  <c r="M255" i="24" s="1"/>
  <c r="M254" i="24"/>
  <c r="B259" i="2"/>
  <c r="A258" i="1"/>
  <c r="A259" i="2" s="1"/>
  <c r="B259" i="1"/>
  <c r="B256" i="24"/>
  <c r="A254" i="49" s="1"/>
  <c r="F255" i="7"/>
  <c r="C256" i="24"/>
  <c r="B254" i="49" s="1"/>
  <c r="G255" i="7"/>
  <c r="B257" i="7"/>
  <c r="C258" i="7"/>
  <c r="G249" i="27" l="1"/>
  <c r="K249" i="27"/>
  <c r="J255" i="7"/>
  <c r="H1182" i="12"/>
  <c r="I1182" i="12" s="1"/>
  <c r="J1181" i="12" s="1"/>
  <c r="K254" i="24" s="1"/>
  <c r="B256" i="27"/>
  <c r="B255" i="45"/>
  <c r="A256" i="27"/>
  <c r="A255" i="45"/>
  <c r="B260" i="2"/>
  <c r="B260" i="1"/>
  <c r="A259" i="1"/>
  <c r="A260" i="2" s="1"/>
  <c r="B257" i="24"/>
  <c r="A255" i="49" s="1"/>
  <c r="F256" i="7"/>
  <c r="C257" i="24"/>
  <c r="B255" i="49" s="1"/>
  <c r="G256" i="7"/>
  <c r="H255" i="7"/>
  <c r="I255" i="7" s="1"/>
  <c r="B258" i="7"/>
  <c r="C259" i="7"/>
  <c r="G250" i="27" l="1"/>
  <c r="K250" i="27"/>
  <c r="J256" i="7"/>
  <c r="H1183" i="12"/>
  <c r="I1183" i="12" s="1"/>
  <c r="J1182" i="12" s="1"/>
  <c r="K255" i="24" s="1"/>
  <c r="H256" i="7"/>
  <c r="I256" i="7" s="1"/>
  <c r="M257" i="24" s="1"/>
  <c r="A257" i="27"/>
  <c r="A256" i="45"/>
  <c r="B257" i="27"/>
  <c r="B256" i="45"/>
  <c r="B261" i="2"/>
  <c r="B261" i="1"/>
  <c r="A260" i="1"/>
  <c r="A261" i="2" s="1"/>
  <c r="B258" i="24"/>
  <c r="A256" i="49" s="1"/>
  <c r="F257" i="7"/>
  <c r="M256" i="24"/>
  <c r="C258" i="24"/>
  <c r="B256" i="49" s="1"/>
  <c r="G257" i="7"/>
  <c r="B259" i="7"/>
  <c r="C260" i="7"/>
  <c r="G251" i="27" l="1"/>
  <c r="K251" i="27"/>
  <c r="J257" i="7"/>
  <c r="H1184" i="12"/>
  <c r="I1184" i="12" s="1"/>
  <c r="J1183" i="12" s="1"/>
  <c r="K256" i="24" s="1"/>
  <c r="B258" i="27"/>
  <c r="B257" i="45"/>
  <c r="A258" i="27"/>
  <c r="A257" i="45"/>
  <c r="H257" i="7"/>
  <c r="I257" i="7" s="1"/>
  <c r="M258" i="24" s="1"/>
  <c r="C259" i="24"/>
  <c r="B257" i="49" s="1"/>
  <c r="G258" i="7"/>
  <c r="B259" i="24"/>
  <c r="A257" i="49" s="1"/>
  <c r="F258" i="7"/>
  <c r="B262" i="2"/>
  <c r="B262" i="1"/>
  <c r="A261" i="1"/>
  <c r="A262" i="2" s="1"/>
  <c r="B260" i="7"/>
  <c r="C261" i="7"/>
  <c r="G252" i="27" l="1"/>
  <c r="K252" i="27"/>
  <c r="J258" i="7"/>
  <c r="H1185" i="12"/>
  <c r="I1185" i="12" s="1"/>
  <c r="J1184" i="12" s="1"/>
  <c r="K257" i="24" s="1"/>
  <c r="A259" i="27"/>
  <c r="A258" i="45"/>
  <c r="B259" i="27"/>
  <c r="B258" i="45"/>
  <c r="H258" i="7"/>
  <c r="I258" i="7" s="1"/>
  <c r="M259" i="24" s="1"/>
  <c r="B260" i="24"/>
  <c r="A258" i="49" s="1"/>
  <c r="F259" i="7"/>
  <c r="B263" i="2"/>
  <c r="B263" i="1"/>
  <c r="A262" i="1"/>
  <c r="A263" i="2" s="1"/>
  <c r="C260" i="24"/>
  <c r="B258" i="49" s="1"/>
  <c r="G259" i="7"/>
  <c r="B261" i="7"/>
  <c r="C262" i="7"/>
  <c r="G253" i="27" l="1"/>
  <c r="K253" i="27"/>
  <c r="J259" i="7"/>
  <c r="H1186" i="12"/>
  <c r="I1186" i="12" s="1"/>
  <c r="J1185" i="12" s="1"/>
  <c r="K258" i="24" s="1"/>
  <c r="B260" i="27"/>
  <c r="B259" i="45"/>
  <c r="A260" i="27"/>
  <c r="A259" i="45"/>
  <c r="H259" i="7"/>
  <c r="I259" i="7" s="1"/>
  <c r="M260" i="24" s="1"/>
  <c r="B264" i="2"/>
  <c r="B264" i="1"/>
  <c r="A263" i="1"/>
  <c r="A264" i="2" s="1"/>
  <c r="B261" i="24"/>
  <c r="A259" i="49" s="1"/>
  <c r="F260" i="7"/>
  <c r="C261" i="24"/>
  <c r="B259" i="49" s="1"/>
  <c r="G260" i="7"/>
  <c r="B262" i="7"/>
  <c r="C263" i="7"/>
  <c r="G254" i="27" l="1"/>
  <c r="K254" i="27"/>
  <c r="J260" i="7"/>
  <c r="H1187" i="12"/>
  <c r="I1187" i="12" s="1"/>
  <c r="J1186" i="12" s="1"/>
  <c r="K259" i="24" s="1"/>
  <c r="B261" i="27"/>
  <c r="B260" i="45"/>
  <c r="A261" i="27"/>
  <c r="A260" i="45"/>
  <c r="B262" i="24"/>
  <c r="A260" i="49" s="1"/>
  <c r="F261" i="7"/>
  <c r="B265" i="2"/>
  <c r="A264" i="1"/>
  <c r="A265" i="2" s="1"/>
  <c r="B265" i="1"/>
  <c r="H260" i="7"/>
  <c r="I260" i="7" s="1"/>
  <c r="C262" i="24"/>
  <c r="B260" i="49" s="1"/>
  <c r="G261" i="7"/>
  <c r="B263" i="7"/>
  <c r="C264" i="7"/>
  <c r="G255" i="27" l="1"/>
  <c r="K255" i="27"/>
  <c r="J261" i="7"/>
  <c r="H1188" i="12"/>
  <c r="I1188" i="12" s="1"/>
  <c r="J1187" i="12" s="1"/>
  <c r="K260" i="24" s="1"/>
  <c r="A262" i="27"/>
  <c r="A261" i="45"/>
  <c r="B262" i="27"/>
  <c r="B261" i="45"/>
  <c r="H261" i="7"/>
  <c r="I261" i="7" s="1"/>
  <c r="M262" i="24" s="1"/>
  <c r="M261" i="24"/>
  <c r="B266" i="2"/>
  <c r="B266" i="1"/>
  <c r="A265" i="1"/>
  <c r="A266" i="2" s="1"/>
  <c r="B263" i="24"/>
  <c r="A261" i="49" s="1"/>
  <c r="F262" i="7"/>
  <c r="C263" i="24"/>
  <c r="B261" i="49" s="1"/>
  <c r="G262" i="7"/>
  <c r="B264" i="7"/>
  <c r="C265" i="7"/>
  <c r="G256" i="27" l="1"/>
  <c r="K256" i="27"/>
  <c r="J262" i="7"/>
  <c r="H1189" i="12"/>
  <c r="I1189" i="12" s="1"/>
  <c r="J1188" i="12" s="1"/>
  <c r="K261" i="24" s="1"/>
  <c r="B263" i="27"/>
  <c r="B262" i="45"/>
  <c r="A263" i="27"/>
  <c r="A262" i="45"/>
  <c r="C264" i="24"/>
  <c r="B262" i="49" s="1"/>
  <c r="G263" i="7"/>
  <c r="B267" i="2"/>
  <c r="A266" i="1"/>
  <c r="A267" i="2" s="1"/>
  <c r="B267" i="1"/>
  <c r="B264" i="24"/>
  <c r="A262" i="49" s="1"/>
  <c r="F263" i="7"/>
  <c r="H262" i="7"/>
  <c r="I262" i="7" s="1"/>
  <c r="B265" i="7"/>
  <c r="C266" i="7"/>
  <c r="G257" i="27" l="1"/>
  <c r="K257" i="27"/>
  <c r="J263" i="7"/>
  <c r="H1190" i="12"/>
  <c r="I1190" i="12" s="1"/>
  <c r="J1189" i="12" s="1"/>
  <c r="K262" i="24" s="1"/>
  <c r="A264" i="27"/>
  <c r="A263" i="45"/>
  <c r="B264" i="27"/>
  <c r="B263" i="45"/>
  <c r="H263" i="7"/>
  <c r="I263" i="7" s="1"/>
  <c r="M264" i="24" s="1"/>
  <c r="B265" i="24"/>
  <c r="A263" i="49" s="1"/>
  <c r="F264" i="7"/>
  <c r="B268" i="2"/>
  <c r="A267" i="1"/>
  <c r="A268" i="2" s="1"/>
  <c r="B268" i="1"/>
  <c r="C265" i="24"/>
  <c r="B263" i="49" s="1"/>
  <c r="G264" i="7"/>
  <c r="M263" i="24"/>
  <c r="B266" i="7"/>
  <c r="C267" i="7"/>
  <c r="G258" i="27" l="1"/>
  <c r="K258" i="27"/>
  <c r="J264" i="7"/>
  <c r="H1191" i="12"/>
  <c r="I1191" i="12" s="1"/>
  <c r="J1190" i="12" s="1"/>
  <c r="K263" i="24" s="1"/>
  <c r="H264" i="7"/>
  <c r="I264" i="7" s="1"/>
  <c r="M265" i="24" s="1"/>
  <c r="A265" i="27"/>
  <c r="A264" i="45"/>
  <c r="B265" i="27"/>
  <c r="B264" i="45"/>
  <c r="B269" i="2"/>
  <c r="B269" i="1"/>
  <c r="A268" i="1"/>
  <c r="A269" i="2" s="1"/>
  <c r="B266" i="24"/>
  <c r="A264" i="49" s="1"/>
  <c r="F265" i="7"/>
  <c r="C266" i="24"/>
  <c r="B264" i="49" s="1"/>
  <c r="G265" i="7"/>
  <c r="B267" i="7"/>
  <c r="C268" i="7"/>
  <c r="G259" i="27" l="1"/>
  <c r="K259" i="27"/>
  <c r="J265" i="7"/>
  <c r="H1192" i="12"/>
  <c r="I1192" i="12" s="1"/>
  <c r="J1191" i="12" s="1"/>
  <c r="K264" i="24" s="1"/>
  <c r="H265" i="7"/>
  <c r="I265" i="7" s="1"/>
  <c r="M266" i="24" s="1"/>
  <c r="A266" i="27"/>
  <c r="A265" i="45"/>
  <c r="B266" i="27"/>
  <c r="B265" i="45"/>
  <c r="B270" i="2"/>
  <c r="A269" i="1"/>
  <c r="A270" i="2" s="1"/>
  <c r="B270" i="1"/>
  <c r="B267" i="24"/>
  <c r="A265" i="49" s="1"/>
  <c r="F266" i="7"/>
  <c r="C267" i="24"/>
  <c r="B265" i="49" s="1"/>
  <c r="G266" i="7"/>
  <c r="B268" i="7"/>
  <c r="C269" i="7"/>
  <c r="G260" i="27" l="1"/>
  <c r="K260" i="27"/>
  <c r="J266" i="7"/>
  <c r="H1193" i="12"/>
  <c r="I1193" i="12" s="1"/>
  <c r="J1192" i="12" s="1"/>
  <c r="K265" i="24" s="1"/>
  <c r="H266" i="7"/>
  <c r="I266" i="7" s="1"/>
  <c r="M267" i="24" s="1"/>
  <c r="A267" i="27"/>
  <c r="A266" i="45"/>
  <c r="B267" i="27"/>
  <c r="B266" i="45"/>
  <c r="B271" i="2"/>
  <c r="A270" i="1"/>
  <c r="A271" i="2" s="1"/>
  <c r="B271" i="1"/>
  <c r="C268" i="24"/>
  <c r="B266" i="49" s="1"/>
  <c r="G267" i="7"/>
  <c r="B268" i="24"/>
  <c r="A266" i="49" s="1"/>
  <c r="F267" i="7"/>
  <c r="B269" i="7"/>
  <c r="C270" i="7"/>
  <c r="G261" i="27" l="1"/>
  <c r="K261" i="27"/>
  <c r="J267" i="7"/>
  <c r="H1194" i="12"/>
  <c r="I1194" i="12" s="1"/>
  <c r="J1193" i="12" s="1"/>
  <c r="K266" i="24" s="1"/>
  <c r="B268" i="27"/>
  <c r="B267" i="45"/>
  <c r="A268" i="27"/>
  <c r="A267" i="45"/>
  <c r="B272" i="2"/>
  <c r="B272" i="1"/>
  <c r="A271" i="1"/>
  <c r="A272" i="2" s="1"/>
  <c r="C269" i="24"/>
  <c r="B267" i="49" s="1"/>
  <c r="G268" i="7"/>
  <c r="B269" i="24"/>
  <c r="A267" i="49" s="1"/>
  <c r="F268" i="7"/>
  <c r="H267" i="7"/>
  <c r="I267" i="7" s="1"/>
  <c r="B270" i="7"/>
  <c r="C271" i="7"/>
  <c r="G262" i="27" l="1"/>
  <c r="K262" i="27"/>
  <c r="J268" i="7"/>
  <c r="H1195" i="12"/>
  <c r="I1195" i="12" s="1"/>
  <c r="J1194" i="12" s="1"/>
  <c r="K267" i="24" s="1"/>
  <c r="B269" i="27"/>
  <c r="B268" i="45"/>
  <c r="A269" i="27"/>
  <c r="A268" i="45"/>
  <c r="H268" i="7"/>
  <c r="I268" i="7" s="1"/>
  <c r="M269" i="24" s="1"/>
  <c r="B270" i="24"/>
  <c r="A268" i="49" s="1"/>
  <c r="F269" i="7"/>
  <c r="B273" i="2"/>
  <c r="A272" i="1"/>
  <c r="A273" i="2" s="1"/>
  <c r="B273" i="1"/>
  <c r="M268" i="24"/>
  <c r="C270" i="24"/>
  <c r="B268" i="49" s="1"/>
  <c r="G269" i="7"/>
  <c r="B271" i="7"/>
  <c r="C272" i="7"/>
  <c r="G263" i="27" l="1"/>
  <c r="K263" i="27"/>
  <c r="J269" i="7"/>
  <c r="H1196" i="12"/>
  <c r="I1196" i="12" s="1"/>
  <c r="J1195" i="12" s="1"/>
  <c r="K268" i="24" s="1"/>
  <c r="B270" i="27"/>
  <c r="B269" i="45"/>
  <c r="A270" i="27"/>
  <c r="A269" i="45"/>
  <c r="B274" i="2"/>
  <c r="B274" i="1"/>
  <c r="A273" i="1"/>
  <c r="A274" i="2" s="1"/>
  <c r="H269" i="7"/>
  <c r="I269" i="7" s="1"/>
  <c r="B271" i="24"/>
  <c r="A269" i="49" s="1"/>
  <c r="F270" i="7"/>
  <c r="C271" i="24"/>
  <c r="B269" i="49" s="1"/>
  <c r="G270" i="7"/>
  <c r="B272" i="7"/>
  <c r="C273" i="7"/>
  <c r="G264" i="27" l="1"/>
  <c r="K264" i="27"/>
  <c r="J270" i="7"/>
  <c r="H1197" i="12"/>
  <c r="I1197" i="12" s="1"/>
  <c r="J1196" i="12" s="1"/>
  <c r="K269" i="24" s="1"/>
  <c r="B271" i="27"/>
  <c r="B270" i="45"/>
  <c r="A271" i="27"/>
  <c r="A270" i="45"/>
  <c r="H270" i="7"/>
  <c r="I270" i="7" s="1"/>
  <c r="M271" i="24" s="1"/>
  <c r="M270" i="24"/>
  <c r="B275" i="2"/>
  <c r="A274" i="1"/>
  <c r="A275" i="2" s="1"/>
  <c r="B275" i="1"/>
  <c r="B272" i="24"/>
  <c r="A270" i="49" s="1"/>
  <c r="F271" i="7"/>
  <c r="C272" i="24"/>
  <c r="B270" i="49" s="1"/>
  <c r="G271" i="7"/>
  <c r="B273" i="7"/>
  <c r="C274" i="7"/>
  <c r="G265" i="27" l="1"/>
  <c r="K265" i="27"/>
  <c r="J271" i="7"/>
  <c r="H1198" i="12"/>
  <c r="I1198" i="12" s="1"/>
  <c r="J1197" i="12" s="1"/>
  <c r="K270" i="24" s="1"/>
  <c r="B272" i="27"/>
  <c r="B271" i="45"/>
  <c r="A272" i="27"/>
  <c r="A271" i="45"/>
  <c r="C273" i="24"/>
  <c r="B271" i="49" s="1"/>
  <c r="G272" i="7"/>
  <c r="B276" i="2"/>
  <c r="B276" i="1"/>
  <c r="A275" i="1"/>
  <c r="A276" i="2" s="1"/>
  <c r="B273" i="24"/>
  <c r="A271" i="49" s="1"/>
  <c r="F272" i="7"/>
  <c r="H271" i="7"/>
  <c r="I271" i="7" s="1"/>
  <c r="C275" i="7"/>
  <c r="C276" i="7" s="1"/>
  <c r="C277" i="7" s="1"/>
  <c r="B274" i="7"/>
  <c r="G266" i="27" l="1"/>
  <c r="K266" i="27"/>
  <c r="H272" i="7"/>
  <c r="I272" i="7" s="1"/>
  <c r="M273" i="24" s="1"/>
  <c r="J272" i="7"/>
  <c r="H1199" i="12"/>
  <c r="I1199" i="12" s="1"/>
  <c r="J1198" i="12" s="1"/>
  <c r="K271" i="24" s="1"/>
  <c r="B273" i="27"/>
  <c r="B272" i="45"/>
  <c r="A273" i="27"/>
  <c r="A272" i="45"/>
  <c r="B277" i="2"/>
  <c r="B277" i="1"/>
  <c r="A276" i="1"/>
  <c r="A277" i="2" s="1"/>
  <c r="B274" i="24"/>
  <c r="A272" i="49" s="1"/>
  <c r="F273" i="7"/>
  <c r="C274" i="24"/>
  <c r="B272" i="49" s="1"/>
  <c r="G273" i="7"/>
  <c r="M272" i="24"/>
  <c r="B275" i="7"/>
  <c r="B276" i="7" s="1"/>
  <c r="B277" i="7" s="1"/>
  <c r="G267" i="27" l="1"/>
  <c r="K267" i="27"/>
  <c r="J273" i="7"/>
  <c r="H1200" i="12"/>
  <c r="I1200" i="12" s="1"/>
  <c r="J1199" i="12" s="1"/>
  <c r="K272" i="24" s="1"/>
  <c r="B274" i="27"/>
  <c r="B273" i="45"/>
  <c r="A274" i="27"/>
  <c r="A273" i="45"/>
  <c r="B275" i="24"/>
  <c r="A273" i="49" s="1"/>
  <c r="F274" i="7"/>
  <c r="B278" i="2"/>
  <c r="A277" i="1"/>
  <c r="A278" i="2" s="1"/>
  <c r="B278" i="1"/>
  <c r="H273" i="7"/>
  <c r="I273" i="7" s="1"/>
  <c r="C275" i="24"/>
  <c r="B273" i="49" s="1"/>
  <c r="G274" i="7"/>
  <c r="G268" i="27" l="1"/>
  <c r="K268" i="27"/>
  <c r="J274" i="7"/>
  <c r="H1201" i="12"/>
  <c r="I1201" i="12" s="1"/>
  <c r="J1200" i="12" s="1"/>
  <c r="K273" i="24" s="1"/>
  <c r="A275" i="27"/>
  <c r="A274" i="45"/>
  <c r="B275" i="27"/>
  <c r="B274" i="45"/>
  <c r="H274" i="7"/>
  <c r="I274" i="7" s="1"/>
  <c r="M275" i="24" s="1"/>
  <c r="B276" i="24"/>
  <c r="A274" i="49" s="1"/>
  <c r="F275" i="7"/>
  <c r="M274" i="24"/>
  <c r="B279" i="2"/>
  <c r="A278" i="1"/>
  <c r="A279" i="2" s="1"/>
  <c r="B279" i="1"/>
  <c r="C276" i="24"/>
  <c r="B274" i="49" s="1"/>
  <c r="G275" i="7"/>
  <c r="G269" i="27" l="1"/>
  <c r="K269" i="27"/>
  <c r="J275" i="7"/>
  <c r="H1202" i="12"/>
  <c r="I1202" i="12" s="1"/>
  <c r="J1201" i="12" s="1"/>
  <c r="K274" i="24" s="1"/>
  <c r="B276" i="27"/>
  <c r="B275" i="45"/>
  <c r="A276" i="27"/>
  <c r="A275" i="45"/>
  <c r="B280" i="2"/>
  <c r="B280" i="1"/>
  <c r="A279" i="1"/>
  <c r="A280" i="2" s="1"/>
  <c r="H275" i="7"/>
  <c r="I275" i="7" s="1"/>
  <c r="C277" i="24"/>
  <c r="B275" i="49" s="1"/>
  <c r="G276" i="7"/>
  <c r="B277" i="24"/>
  <c r="A275" i="49" s="1"/>
  <c r="F276" i="7"/>
  <c r="G270" i="27" l="1"/>
  <c r="K270" i="27"/>
  <c r="J276" i="7"/>
  <c r="H1203" i="12"/>
  <c r="I1203" i="12" s="1"/>
  <c r="J1202" i="12" s="1"/>
  <c r="K275" i="24" s="1"/>
  <c r="A277" i="27"/>
  <c r="A276" i="45"/>
  <c r="B277" i="27"/>
  <c r="B276" i="45"/>
  <c r="B278" i="24"/>
  <c r="A276" i="49" s="1"/>
  <c r="F277" i="7"/>
  <c r="B281" i="2"/>
  <c r="A280" i="1"/>
  <c r="A281" i="2" s="1"/>
  <c r="B281" i="1"/>
  <c r="M276" i="24"/>
  <c r="H276" i="7"/>
  <c r="I276" i="7" s="1"/>
  <c r="C278" i="24"/>
  <c r="B276" i="49" s="1"/>
  <c r="G277" i="7"/>
  <c r="G271" i="27" l="1"/>
  <c r="K271" i="27"/>
  <c r="J277" i="7"/>
  <c r="H1204" i="12"/>
  <c r="I1204" i="12" s="1"/>
  <c r="J1203" i="12" s="1"/>
  <c r="K276" i="24" s="1"/>
  <c r="B278" i="27"/>
  <c r="B277" i="45"/>
  <c r="A278" i="27"/>
  <c r="A277" i="45"/>
  <c r="B279" i="24"/>
  <c r="A277" i="49" s="1"/>
  <c r="F278" i="7"/>
  <c r="C279" i="24"/>
  <c r="B277" i="49" s="1"/>
  <c r="G278" i="7"/>
  <c r="H277" i="7"/>
  <c r="I277" i="7" s="1"/>
  <c r="B282" i="2"/>
  <c r="A281" i="1"/>
  <c r="A282" i="2" s="1"/>
  <c r="B282" i="1"/>
  <c r="M277" i="24"/>
  <c r="G272" i="27" l="1"/>
  <c r="K272" i="27"/>
  <c r="J278" i="7"/>
  <c r="H1205" i="12"/>
  <c r="I1205" i="12" s="1"/>
  <c r="J1204" i="12" s="1"/>
  <c r="K277" i="24" s="1"/>
  <c r="B279" i="27"/>
  <c r="B278" i="45"/>
  <c r="A279" i="27"/>
  <c r="A278" i="45"/>
  <c r="M278" i="24"/>
  <c r="H278" i="7"/>
  <c r="I278" i="7" s="1"/>
  <c r="C280" i="24"/>
  <c r="B278" i="49" s="1"/>
  <c r="G279" i="7"/>
  <c r="B283" i="2"/>
  <c r="B283" i="1"/>
  <c r="A282" i="1"/>
  <c r="A283" i="2" s="1"/>
  <c r="B280" i="24"/>
  <c r="A278" i="49" s="1"/>
  <c r="F279" i="7"/>
  <c r="G273" i="27" l="1"/>
  <c r="K273" i="27"/>
  <c r="J279" i="7"/>
  <c r="H1206" i="12"/>
  <c r="I1206" i="12" s="1"/>
  <c r="J1205" i="12" s="1"/>
  <c r="K278" i="24" s="1"/>
  <c r="B280" i="27"/>
  <c r="B279" i="45"/>
  <c r="A280" i="27"/>
  <c r="A279" i="45"/>
  <c r="M279" i="24"/>
  <c r="B284" i="2"/>
  <c r="A283" i="1"/>
  <c r="A284" i="2" s="1"/>
  <c r="B284" i="1"/>
  <c r="C281" i="24"/>
  <c r="B279" i="49" s="1"/>
  <c r="G280" i="7"/>
  <c r="H279" i="7"/>
  <c r="I279" i="7" s="1"/>
  <c r="B281" i="24"/>
  <c r="A279" i="49" s="1"/>
  <c r="F280" i="7"/>
  <c r="G274" i="27" l="1"/>
  <c r="K274" i="27"/>
  <c r="J280" i="7"/>
  <c r="H1207" i="12"/>
  <c r="I1207" i="12" s="1"/>
  <c r="J1206" i="12" s="1"/>
  <c r="K279" i="24" s="1"/>
  <c r="B281" i="27"/>
  <c r="B280" i="45"/>
  <c r="A281" i="27"/>
  <c r="A280" i="45"/>
  <c r="B282" i="24"/>
  <c r="A280" i="49" s="1"/>
  <c r="F281" i="7"/>
  <c r="C282" i="24"/>
  <c r="B280" i="49" s="1"/>
  <c r="G281" i="7"/>
  <c r="H280" i="7"/>
  <c r="I280" i="7" s="1"/>
  <c r="B285" i="2"/>
  <c r="B285" i="1"/>
  <c r="A284" i="1"/>
  <c r="A285" i="2" s="1"/>
  <c r="M280" i="24"/>
  <c r="G275" i="27" l="1"/>
  <c r="K275" i="27"/>
  <c r="J281" i="7"/>
  <c r="H1208" i="12"/>
  <c r="I1208" i="12" s="1"/>
  <c r="J1207" i="12" s="1"/>
  <c r="K280" i="24" s="1"/>
  <c r="B282" i="27"/>
  <c r="B281" i="45"/>
  <c r="A282" i="27"/>
  <c r="A281" i="45"/>
  <c r="C283" i="24"/>
  <c r="B281" i="49" s="1"/>
  <c r="G282" i="7"/>
  <c r="H281" i="7"/>
  <c r="I281" i="7" s="1"/>
  <c r="M281" i="24"/>
  <c r="B283" i="24"/>
  <c r="A281" i="49" s="1"/>
  <c r="F282" i="7"/>
  <c r="B286" i="2"/>
  <c r="A285" i="1"/>
  <c r="A286" i="2" s="1"/>
  <c r="B286" i="1"/>
  <c r="G276" i="27" l="1"/>
  <c r="K276" i="27"/>
  <c r="J282" i="7"/>
  <c r="H1209" i="12"/>
  <c r="I1209" i="12" s="1"/>
  <c r="J1208" i="12" s="1"/>
  <c r="K281" i="24" s="1"/>
  <c r="H282" i="7"/>
  <c r="I282" i="7" s="1"/>
  <c r="M283" i="24" s="1"/>
  <c r="A283" i="27"/>
  <c r="A282" i="45"/>
  <c r="B283" i="27"/>
  <c r="B282" i="45"/>
  <c r="B287" i="2"/>
  <c r="B287" i="1"/>
  <c r="A286" i="1"/>
  <c r="A287" i="2" s="1"/>
  <c r="B284" i="24"/>
  <c r="A282" i="49" s="1"/>
  <c r="F283" i="7"/>
  <c r="M282" i="24"/>
  <c r="C284" i="24"/>
  <c r="B282" i="49" s="1"/>
  <c r="G283" i="7"/>
  <c r="G277" i="27" l="1"/>
  <c r="K277" i="27"/>
  <c r="J283" i="7"/>
  <c r="H1210" i="12"/>
  <c r="I1210" i="12" s="1"/>
  <c r="J1209" i="12" s="1"/>
  <c r="K282" i="24" s="1"/>
  <c r="B284" i="27"/>
  <c r="B283" i="45"/>
  <c r="A284" i="27"/>
  <c r="A283" i="45"/>
  <c r="H283" i="7"/>
  <c r="I283" i="7" s="1"/>
  <c r="M284" i="24" s="1"/>
  <c r="B285" i="24"/>
  <c r="A283" i="49" s="1"/>
  <c r="F284" i="7"/>
  <c r="C285" i="24"/>
  <c r="B283" i="49" s="1"/>
  <c r="G284" i="7"/>
  <c r="B288" i="2"/>
  <c r="A287" i="1"/>
  <c r="A288" i="2" s="1"/>
  <c r="B288" i="1"/>
  <c r="G278" i="27" l="1"/>
  <c r="K278" i="27"/>
  <c r="J284" i="7"/>
  <c r="H1211" i="12"/>
  <c r="I1211" i="12" s="1"/>
  <c r="J1210" i="12" s="1"/>
  <c r="K283" i="24" s="1"/>
  <c r="A285" i="27"/>
  <c r="A284" i="45"/>
  <c r="B285" i="27"/>
  <c r="B284" i="45"/>
  <c r="B289" i="2"/>
  <c r="B289" i="1"/>
  <c r="A288" i="1"/>
  <c r="A289" i="2" s="1"/>
  <c r="H284" i="7"/>
  <c r="I284" i="7" s="1"/>
  <c r="B286" i="24"/>
  <c r="A284" i="49" s="1"/>
  <c r="F285" i="7"/>
  <c r="C286" i="24"/>
  <c r="B284" i="49" s="1"/>
  <c r="G285" i="7"/>
  <c r="G279" i="27" l="1"/>
  <c r="K279" i="27"/>
  <c r="J285" i="7"/>
  <c r="H1212" i="12"/>
  <c r="I1212" i="12" s="1"/>
  <c r="J1211" i="12" s="1"/>
  <c r="K284" i="24" s="1"/>
  <c r="A286" i="27"/>
  <c r="A285" i="45"/>
  <c r="B286" i="27"/>
  <c r="B285" i="45"/>
  <c r="H285" i="7"/>
  <c r="I285" i="7" s="1"/>
  <c r="M286" i="24" s="1"/>
  <c r="B287" i="24"/>
  <c r="A285" i="49" s="1"/>
  <c r="F286" i="7"/>
  <c r="M285" i="24"/>
  <c r="B290" i="2"/>
  <c r="A289" i="1"/>
  <c r="A290" i="2" s="1"/>
  <c r="B290" i="1"/>
  <c r="C287" i="24"/>
  <c r="B285" i="49" s="1"/>
  <c r="G286" i="7"/>
  <c r="G280" i="27" l="1"/>
  <c r="K280" i="27"/>
  <c r="J286" i="7"/>
  <c r="H1213" i="12"/>
  <c r="I1213" i="12" s="1"/>
  <c r="J1212" i="12" s="1"/>
  <c r="K285" i="24" s="1"/>
  <c r="B287" i="27"/>
  <c r="B286" i="45"/>
  <c r="A287" i="27"/>
  <c r="A286" i="45"/>
  <c r="C288" i="24"/>
  <c r="B286" i="49" s="1"/>
  <c r="G287" i="7"/>
  <c r="B288" i="24"/>
  <c r="A286" i="49" s="1"/>
  <c r="F287" i="7"/>
  <c r="H286" i="7"/>
  <c r="I286" i="7" s="1"/>
  <c r="B291" i="2"/>
  <c r="B291" i="1"/>
  <c r="A290" i="1"/>
  <c r="A291" i="2" s="1"/>
  <c r="G281" i="27" l="1"/>
  <c r="K281" i="27"/>
  <c r="J287" i="7"/>
  <c r="H1214" i="12"/>
  <c r="I1214" i="12" s="1"/>
  <c r="J1213" i="12" s="1"/>
  <c r="K286" i="24" s="1"/>
  <c r="H287" i="7"/>
  <c r="I287" i="7" s="1"/>
  <c r="M288" i="24" s="1"/>
  <c r="B288" i="27"/>
  <c r="B287" i="45"/>
  <c r="A288" i="27"/>
  <c r="A287" i="45"/>
  <c r="M287" i="24"/>
  <c r="B289" i="24"/>
  <c r="A287" i="49" s="1"/>
  <c r="F288" i="7"/>
  <c r="C289" i="24"/>
  <c r="B287" i="49" s="1"/>
  <c r="G288" i="7"/>
  <c r="B292" i="2"/>
  <c r="A291" i="1"/>
  <c r="A292" i="2" s="1"/>
  <c r="B292" i="1"/>
  <c r="G282" i="27" l="1"/>
  <c r="K282" i="27"/>
  <c r="J288" i="7"/>
  <c r="H1215" i="12"/>
  <c r="I1215" i="12" s="1"/>
  <c r="J1214" i="12" s="1"/>
  <c r="K287" i="24" s="1"/>
  <c r="A289" i="27"/>
  <c r="A288" i="45"/>
  <c r="B289" i="27"/>
  <c r="B288" i="45"/>
  <c r="H288" i="7"/>
  <c r="I288" i="7" s="1"/>
  <c r="M289" i="24" s="1"/>
  <c r="B293" i="2"/>
  <c r="B293" i="1"/>
  <c r="A292" i="1"/>
  <c r="A293" i="2" s="1"/>
  <c r="B290" i="24"/>
  <c r="A288" i="49" s="1"/>
  <c r="F289" i="7"/>
  <c r="C290" i="24"/>
  <c r="B288" i="49" s="1"/>
  <c r="G289" i="7"/>
  <c r="G283" i="27" l="1"/>
  <c r="K283" i="27"/>
  <c r="J289" i="7"/>
  <c r="H1216" i="12"/>
  <c r="I1216" i="12" s="1"/>
  <c r="J1215" i="12" s="1"/>
  <c r="K288" i="24" s="1"/>
  <c r="H289" i="7"/>
  <c r="I289" i="7" s="1"/>
  <c r="M290" i="24" s="1"/>
  <c r="B290" i="27"/>
  <c r="B289" i="45"/>
  <c r="A290" i="27"/>
  <c r="A289" i="45"/>
  <c r="B294" i="2"/>
  <c r="B294" i="1"/>
  <c r="A293" i="1"/>
  <c r="A294" i="2" s="1"/>
  <c r="B291" i="24"/>
  <c r="A289" i="49" s="1"/>
  <c r="F290" i="7"/>
  <c r="C291" i="24"/>
  <c r="B289" i="49" s="1"/>
  <c r="G290" i="7"/>
  <c r="G284" i="27" l="1"/>
  <c r="K284" i="27"/>
  <c r="J290" i="7"/>
  <c r="H1217" i="12"/>
  <c r="I1217" i="12" s="1"/>
  <c r="J1216" i="12" s="1"/>
  <c r="K289" i="24" s="1"/>
  <c r="A291" i="27"/>
  <c r="A290" i="45"/>
  <c r="B291" i="27"/>
  <c r="B290" i="45"/>
  <c r="H290" i="7"/>
  <c r="I290" i="7" s="1"/>
  <c r="M291" i="24" s="1"/>
  <c r="C292" i="24"/>
  <c r="B290" i="49" s="1"/>
  <c r="G291" i="7"/>
  <c r="B292" i="24"/>
  <c r="A290" i="49" s="1"/>
  <c r="F291" i="7"/>
  <c r="B295" i="2"/>
  <c r="A294" i="1"/>
  <c r="A295" i="2" s="1"/>
  <c r="B295" i="1"/>
  <c r="G285" i="27" l="1"/>
  <c r="K285" i="27"/>
  <c r="J291" i="7"/>
  <c r="H1218" i="12"/>
  <c r="I1218" i="12" s="1"/>
  <c r="J1217" i="12" s="1"/>
  <c r="K290" i="24" s="1"/>
  <c r="B292" i="27"/>
  <c r="B291" i="45"/>
  <c r="A292" i="27"/>
  <c r="A291" i="45"/>
  <c r="H291" i="7"/>
  <c r="I291" i="7" s="1"/>
  <c r="M292" i="24" s="1"/>
  <c r="B296" i="2"/>
  <c r="B296" i="1"/>
  <c r="A295" i="1"/>
  <c r="A296" i="2" s="1"/>
  <c r="B293" i="24"/>
  <c r="A291" i="49" s="1"/>
  <c r="F292" i="7"/>
  <c r="C293" i="24"/>
  <c r="B291" i="49" s="1"/>
  <c r="G292" i="7"/>
  <c r="G286" i="27" l="1"/>
  <c r="K286" i="27"/>
  <c r="J292" i="7"/>
  <c r="H1219" i="12"/>
  <c r="I1219" i="12" s="1"/>
  <c r="J1218" i="12" s="1"/>
  <c r="K291" i="24" s="1"/>
  <c r="B293" i="27"/>
  <c r="B292" i="45"/>
  <c r="A293" i="27"/>
  <c r="A292" i="45"/>
  <c r="H292" i="7"/>
  <c r="I292" i="7" s="1"/>
  <c r="M293" i="24" s="1"/>
  <c r="B294" i="24"/>
  <c r="A292" i="49" s="1"/>
  <c r="F293" i="7"/>
  <c r="B297" i="2"/>
  <c r="B297" i="1"/>
  <c r="A296" i="1"/>
  <c r="A297" i="2" s="1"/>
  <c r="C294" i="24"/>
  <c r="B292" i="49" s="1"/>
  <c r="G293" i="7"/>
  <c r="G287" i="27" l="1"/>
  <c r="K287" i="27"/>
  <c r="J293" i="7"/>
  <c r="H1220" i="12"/>
  <c r="I1220" i="12" s="1"/>
  <c r="J1219" i="12" s="1"/>
  <c r="K292" i="24" s="1"/>
  <c r="H293" i="7"/>
  <c r="I293" i="7" s="1"/>
  <c r="M294" i="24" s="1"/>
  <c r="A294" i="27"/>
  <c r="A293" i="45"/>
  <c r="B294" i="27"/>
  <c r="B293" i="45"/>
  <c r="B298" i="2"/>
  <c r="B298" i="1"/>
  <c r="A297" i="1"/>
  <c r="A298" i="2" s="1"/>
  <c r="C295" i="24"/>
  <c r="B293" i="49" s="1"/>
  <c r="G294" i="7"/>
  <c r="B295" i="24"/>
  <c r="A293" i="49" s="1"/>
  <c r="F294" i="7"/>
  <c r="G288" i="27" l="1"/>
  <c r="K288" i="27"/>
  <c r="J294" i="7"/>
  <c r="H1221" i="12"/>
  <c r="I1221" i="12" s="1"/>
  <c r="J1220" i="12" s="1"/>
  <c r="K293" i="24" s="1"/>
  <c r="A295" i="27"/>
  <c r="A294" i="45"/>
  <c r="B295" i="27"/>
  <c r="B294" i="45"/>
  <c r="B296" i="24"/>
  <c r="A294" i="49" s="1"/>
  <c r="F295" i="7"/>
  <c r="B299" i="2"/>
  <c r="A298" i="1"/>
  <c r="A299" i="2" s="1"/>
  <c r="B299" i="1"/>
  <c r="H294" i="7"/>
  <c r="I294" i="7" s="1"/>
  <c r="C296" i="24"/>
  <c r="B294" i="49" s="1"/>
  <c r="G295" i="7"/>
  <c r="G289" i="27" l="1"/>
  <c r="K289" i="27"/>
  <c r="J295" i="7"/>
  <c r="H1222" i="12"/>
  <c r="I1222" i="12" s="1"/>
  <c r="J1221" i="12" s="1"/>
  <c r="K294" i="24" s="1"/>
  <c r="H295" i="7"/>
  <c r="I295" i="7" s="1"/>
  <c r="M296" i="24" s="1"/>
  <c r="B296" i="27"/>
  <c r="B295" i="45"/>
  <c r="A296" i="27"/>
  <c r="A295" i="45"/>
  <c r="B300" i="2"/>
  <c r="A299" i="1"/>
  <c r="A300" i="2" s="1"/>
  <c r="B300" i="1"/>
  <c r="C297" i="24"/>
  <c r="B295" i="49" s="1"/>
  <c r="G296" i="7"/>
  <c r="M295" i="24"/>
  <c r="B297" i="24"/>
  <c r="A295" i="49" s="1"/>
  <c r="F296" i="7"/>
  <c r="G290" i="27" l="1"/>
  <c r="K290" i="27"/>
  <c r="J296" i="7"/>
  <c r="H1223" i="12"/>
  <c r="I1223" i="12" s="1"/>
  <c r="J1222" i="12" s="1"/>
  <c r="K295" i="24" s="1"/>
  <c r="A297" i="27"/>
  <c r="A296" i="45"/>
  <c r="B297" i="27"/>
  <c r="B296" i="45"/>
  <c r="B301" i="2"/>
  <c r="A300" i="1"/>
  <c r="A301" i="2" s="1"/>
  <c r="B301" i="1"/>
  <c r="B298" i="24"/>
  <c r="A296" i="49" s="1"/>
  <c r="F297" i="7"/>
  <c r="H296" i="7"/>
  <c r="I296" i="7" s="1"/>
  <c r="C298" i="24"/>
  <c r="B296" i="49" s="1"/>
  <c r="G297" i="7"/>
  <c r="G291" i="27" l="1"/>
  <c r="K291" i="27"/>
  <c r="J297" i="7"/>
  <c r="H1224" i="12"/>
  <c r="I1224" i="12" s="1"/>
  <c r="J1223" i="12" s="1"/>
  <c r="K296" i="24" s="1"/>
  <c r="B298" i="27"/>
  <c r="B297" i="45"/>
  <c r="A298" i="27"/>
  <c r="A297" i="45"/>
  <c r="H297" i="7"/>
  <c r="I297" i="7" s="1"/>
  <c r="M298" i="24" s="1"/>
  <c r="M297" i="24"/>
  <c r="B299" i="24"/>
  <c r="A297" i="49" s="1"/>
  <c r="F298" i="7"/>
  <c r="B302" i="2"/>
  <c r="A301" i="1"/>
  <c r="A302" i="2" s="1"/>
  <c r="B302" i="1"/>
  <c r="C299" i="24"/>
  <c r="B297" i="49" s="1"/>
  <c r="G298" i="7"/>
  <c r="G292" i="27" l="1"/>
  <c r="K292" i="27"/>
  <c r="J298" i="7"/>
  <c r="H1225" i="12"/>
  <c r="I1225" i="12" s="1"/>
  <c r="J1224" i="12" s="1"/>
  <c r="K297" i="24" s="1"/>
  <c r="A299" i="27"/>
  <c r="A298" i="45"/>
  <c r="B299" i="27"/>
  <c r="B298" i="45"/>
  <c r="C300" i="24"/>
  <c r="B298" i="49" s="1"/>
  <c r="G299" i="7"/>
  <c r="B303" i="2"/>
  <c r="A302" i="1"/>
  <c r="A303" i="2" s="1"/>
  <c r="B303" i="1"/>
  <c r="H298" i="7"/>
  <c r="I298" i="7" s="1"/>
  <c r="B300" i="24"/>
  <c r="A298" i="49" s="1"/>
  <c r="F299" i="7"/>
  <c r="G293" i="27" l="1"/>
  <c r="K293" i="27"/>
  <c r="J299" i="7"/>
  <c r="H1226" i="12"/>
  <c r="I1226" i="12" s="1"/>
  <c r="J1225" i="12" s="1"/>
  <c r="K298" i="24" s="1"/>
  <c r="A300" i="27"/>
  <c r="A299" i="45"/>
  <c r="B300" i="27"/>
  <c r="B299" i="45"/>
  <c r="M299" i="24"/>
  <c r="B301" i="24"/>
  <c r="A299" i="49" s="1"/>
  <c r="F300" i="7"/>
  <c r="C301" i="24"/>
  <c r="B299" i="49" s="1"/>
  <c r="G300" i="7"/>
  <c r="B304" i="2"/>
  <c r="B304" i="1"/>
  <c r="A303" i="1"/>
  <c r="A304" i="2" s="1"/>
  <c r="H299" i="7"/>
  <c r="I299" i="7" s="1"/>
  <c r="G294" i="27" l="1"/>
  <c r="K294" i="27"/>
  <c r="J300" i="7"/>
  <c r="H1227" i="12"/>
  <c r="I1227" i="12" s="1"/>
  <c r="J1226" i="12" s="1"/>
  <c r="K299" i="24" s="1"/>
  <c r="B301" i="27"/>
  <c r="B300" i="45"/>
  <c r="A301" i="27"/>
  <c r="A300" i="45"/>
  <c r="H300" i="7"/>
  <c r="I300" i="7" s="1"/>
  <c r="M300" i="24"/>
  <c r="B302" i="24"/>
  <c r="A300" i="49" s="1"/>
  <c r="F301" i="7"/>
  <c r="B305" i="2"/>
  <c r="B305" i="1"/>
  <c r="A304" i="1"/>
  <c r="A305" i="2" s="1"/>
  <c r="C302" i="24"/>
  <c r="B300" i="49" s="1"/>
  <c r="G301" i="7"/>
  <c r="G295" i="27" l="1"/>
  <c r="K295" i="27"/>
  <c r="J301" i="7"/>
  <c r="H1228" i="12"/>
  <c r="I1228" i="12" s="1"/>
  <c r="J1227" i="12" s="1"/>
  <c r="K300" i="24" s="1"/>
  <c r="B302" i="27"/>
  <c r="B301" i="45"/>
  <c r="A302" i="27"/>
  <c r="A301" i="45"/>
  <c r="H301" i="7"/>
  <c r="I301" i="7" s="1"/>
  <c r="M302" i="24" s="1"/>
  <c r="C303" i="24"/>
  <c r="B301" i="49" s="1"/>
  <c r="G302" i="7"/>
  <c r="B306" i="2"/>
  <c r="B306" i="1"/>
  <c r="A305" i="1"/>
  <c r="A306" i="2" s="1"/>
  <c r="B303" i="24"/>
  <c r="A301" i="49" s="1"/>
  <c r="F302" i="7"/>
  <c r="M301" i="24"/>
  <c r="G296" i="27" l="1"/>
  <c r="K296" i="27"/>
  <c r="J302" i="7"/>
  <c r="H1229" i="12"/>
  <c r="I1229" i="12" s="1"/>
  <c r="J1228" i="12" s="1"/>
  <c r="K301" i="24" s="1"/>
  <c r="A303" i="27"/>
  <c r="A302" i="45"/>
  <c r="B303" i="27"/>
  <c r="B302" i="45"/>
  <c r="H302" i="7"/>
  <c r="I302" i="7" s="1"/>
  <c r="M303" i="24" s="1"/>
  <c r="B304" i="24"/>
  <c r="A302" i="49" s="1"/>
  <c r="F303" i="7"/>
  <c r="B307" i="2"/>
  <c r="A306" i="1"/>
  <c r="A307" i="2" s="1"/>
  <c r="B307" i="1"/>
  <c r="C304" i="24"/>
  <c r="B302" i="49" s="1"/>
  <c r="G303" i="7"/>
  <c r="G297" i="27" l="1"/>
  <c r="K297" i="27"/>
  <c r="J303" i="7"/>
  <c r="H1230" i="12"/>
  <c r="I1230" i="12" s="1"/>
  <c r="J1229" i="12" s="1"/>
  <c r="K302" i="24" s="1"/>
  <c r="B304" i="27"/>
  <c r="B303" i="45"/>
  <c r="A304" i="27"/>
  <c r="A303" i="45"/>
  <c r="B308" i="2"/>
  <c r="A307" i="1"/>
  <c r="A308" i="2" s="1"/>
  <c r="B308" i="1"/>
  <c r="C305" i="24"/>
  <c r="B303" i="49" s="1"/>
  <c r="G304" i="7"/>
  <c r="B305" i="24"/>
  <c r="A303" i="49" s="1"/>
  <c r="F304" i="7"/>
  <c r="H303" i="7"/>
  <c r="I303" i="7" s="1"/>
  <c r="G298" i="27" l="1"/>
  <c r="K298" i="27"/>
  <c r="J304" i="7"/>
  <c r="H1231" i="12"/>
  <c r="I1231" i="12" s="1"/>
  <c r="J1230" i="12" s="1"/>
  <c r="K303" i="24" s="1"/>
  <c r="A305" i="27"/>
  <c r="A304" i="45"/>
  <c r="H304" i="7"/>
  <c r="I304" i="7" s="1"/>
  <c r="M305" i="24" s="1"/>
  <c r="B305" i="27"/>
  <c r="B304" i="45"/>
  <c r="B309" i="2"/>
  <c r="B309" i="1"/>
  <c r="A308" i="1"/>
  <c r="A309" i="2" s="1"/>
  <c r="B306" i="24"/>
  <c r="A304" i="49" s="1"/>
  <c r="F305" i="7"/>
  <c r="M304" i="24"/>
  <c r="C306" i="24"/>
  <c r="B304" i="49" s="1"/>
  <c r="G305" i="7"/>
  <c r="G299" i="27" l="1"/>
  <c r="K299" i="27"/>
  <c r="J305" i="7"/>
  <c r="H1232" i="12"/>
  <c r="I1232" i="12" s="1"/>
  <c r="J1231" i="12" s="1"/>
  <c r="K304" i="24" s="1"/>
  <c r="A306" i="27"/>
  <c r="A305" i="45"/>
  <c r="B306" i="27"/>
  <c r="B305" i="45"/>
  <c r="H305" i="7"/>
  <c r="I305" i="7" s="1"/>
  <c r="M306" i="24" s="1"/>
  <c r="B307" i="24"/>
  <c r="A305" i="49" s="1"/>
  <c r="F306" i="7"/>
  <c r="B310" i="2"/>
  <c r="B310" i="1"/>
  <c r="A309" i="1"/>
  <c r="A310" i="2" s="1"/>
  <c r="C307" i="24"/>
  <c r="B305" i="49" s="1"/>
  <c r="G306" i="7"/>
  <c r="G300" i="27" l="1"/>
  <c r="K300" i="27"/>
  <c r="J306" i="7"/>
  <c r="H1233" i="12"/>
  <c r="I1233" i="12" s="1"/>
  <c r="J1232" i="12" s="1"/>
  <c r="K305" i="24" s="1"/>
  <c r="B307" i="27"/>
  <c r="B306" i="45"/>
  <c r="A307" i="27"/>
  <c r="A306" i="45"/>
  <c r="H306" i="7"/>
  <c r="I306" i="7" s="1"/>
  <c r="M307" i="24" s="1"/>
  <c r="B308" i="24"/>
  <c r="A306" i="49" s="1"/>
  <c r="F307" i="7"/>
  <c r="B311" i="2"/>
  <c r="A310" i="1"/>
  <c r="A311" i="2" s="1"/>
  <c r="B311" i="1"/>
  <c r="C308" i="24"/>
  <c r="B306" i="49" s="1"/>
  <c r="G307" i="7"/>
  <c r="G301" i="27" l="1"/>
  <c r="K301" i="27"/>
  <c r="J307" i="7"/>
  <c r="H1234" i="12"/>
  <c r="I1234" i="12" s="1"/>
  <c r="J1233" i="12" s="1"/>
  <c r="K306" i="24" s="1"/>
  <c r="H307" i="7"/>
  <c r="I307" i="7" s="1"/>
  <c r="M308" i="24" s="1"/>
  <c r="A308" i="27"/>
  <c r="A307" i="45"/>
  <c r="B308" i="27"/>
  <c r="B307" i="45"/>
  <c r="B312" i="2"/>
  <c r="A311" i="1"/>
  <c r="A312" i="2" s="1"/>
  <c r="B312" i="1"/>
  <c r="B309" i="24"/>
  <c r="A307" i="49" s="1"/>
  <c r="F308" i="7"/>
  <c r="C309" i="24"/>
  <c r="B307" i="49" s="1"/>
  <c r="G308" i="7"/>
  <c r="G302" i="27" l="1"/>
  <c r="K302" i="27"/>
  <c r="J308" i="7"/>
  <c r="H1235" i="12"/>
  <c r="I1235" i="12" s="1"/>
  <c r="J1234" i="12" s="1"/>
  <c r="K307" i="24" s="1"/>
  <c r="H308" i="7"/>
  <c r="I308" i="7" s="1"/>
  <c r="M309" i="24" s="1"/>
  <c r="A309" i="27"/>
  <c r="A308" i="45"/>
  <c r="B309" i="27"/>
  <c r="B308" i="45"/>
  <c r="B310" i="24"/>
  <c r="A308" i="49" s="1"/>
  <c r="F309" i="7"/>
  <c r="B313" i="2"/>
  <c r="A312" i="1"/>
  <c r="A313" i="2" s="1"/>
  <c r="B313" i="1"/>
  <c r="C310" i="24"/>
  <c r="B308" i="49" s="1"/>
  <c r="G309" i="7"/>
  <c r="G303" i="27" l="1"/>
  <c r="K303" i="27"/>
  <c r="J309" i="7"/>
  <c r="H1236" i="12"/>
  <c r="I1236" i="12" s="1"/>
  <c r="J1235" i="12" s="1"/>
  <c r="K308" i="24" s="1"/>
  <c r="H309" i="7"/>
  <c r="I309" i="7" s="1"/>
  <c r="M310" i="24" s="1"/>
  <c r="A310" i="27"/>
  <c r="A309" i="45"/>
  <c r="B310" i="27"/>
  <c r="B309" i="45"/>
  <c r="B314" i="2"/>
  <c r="A313" i="1"/>
  <c r="A314" i="2" s="1"/>
  <c r="B314" i="1"/>
  <c r="C311" i="24"/>
  <c r="B309" i="49" s="1"/>
  <c r="G310" i="7"/>
  <c r="B311" i="24"/>
  <c r="A309" i="49" s="1"/>
  <c r="F310" i="7"/>
  <c r="G304" i="27" l="1"/>
  <c r="K304" i="27"/>
  <c r="J310" i="7"/>
  <c r="H1237" i="12"/>
  <c r="I1237" i="12" s="1"/>
  <c r="J1236" i="12" s="1"/>
  <c r="K309" i="24" s="1"/>
  <c r="H310" i="7"/>
  <c r="I310" i="7" s="1"/>
  <c r="M311" i="24" s="1"/>
  <c r="B311" i="27"/>
  <c r="B310" i="45"/>
  <c r="A311" i="27"/>
  <c r="A310" i="45"/>
  <c r="B312" i="24"/>
  <c r="A310" i="49" s="1"/>
  <c r="F311" i="7"/>
  <c r="B315" i="2"/>
  <c r="A314" i="1"/>
  <c r="A315" i="2" s="1"/>
  <c r="B315" i="1"/>
  <c r="C312" i="24"/>
  <c r="B310" i="49" s="1"/>
  <c r="G311" i="7"/>
  <c r="G305" i="27" l="1"/>
  <c r="K305" i="27"/>
  <c r="J311" i="7"/>
  <c r="H1238" i="12"/>
  <c r="I1238" i="12" s="1"/>
  <c r="J1237" i="12" s="1"/>
  <c r="K310" i="24" s="1"/>
  <c r="B312" i="27"/>
  <c r="B311" i="45"/>
  <c r="H311" i="7"/>
  <c r="I311" i="7" s="1"/>
  <c r="M312" i="24" s="1"/>
  <c r="A312" i="27"/>
  <c r="A311" i="45"/>
  <c r="B316" i="2"/>
  <c r="A315" i="1"/>
  <c r="A316" i="2" s="1"/>
  <c r="B316" i="1"/>
  <c r="C313" i="24"/>
  <c r="B311" i="49" s="1"/>
  <c r="G312" i="7"/>
  <c r="B313" i="24"/>
  <c r="A311" i="49" s="1"/>
  <c r="F312" i="7"/>
  <c r="G306" i="27" l="1"/>
  <c r="K306" i="27"/>
  <c r="J312" i="7"/>
  <c r="H1239" i="12"/>
  <c r="I1239" i="12" s="1"/>
  <c r="J1238" i="12" s="1"/>
  <c r="K311" i="24" s="1"/>
  <c r="A313" i="27"/>
  <c r="A312" i="45"/>
  <c r="H312" i="7"/>
  <c r="I312" i="7" s="1"/>
  <c r="M313" i="24" s="1"/>
  <c r="B313" i="27"/>
  <c r="B312" i="45"/>
  <c r="B314" i="24"/>
  <c r="A312" i="49" s="1"/>
  <c r="F313" i="7"/>
  <c r="B317" i="2"/>
  <c r="A316" i="1"/>
  <c r="A317" i="2" s="1"/>
  <c r="B317" i="1"/>
  <c r="C314" i="24"/>
  <c r="B312" i="49" s="1"/>
  <c r="G313" i="7"/>
  <c r="G307" i="27" l="1"/>
  <c r="K307" i="27"/>
  <c r="J313" i="7"/>
  <c r="H1240" i="12"/>
  <c r="I1240" i="12" s="1"/>
  <c r="J1239" i="12" s="1"/>
  <c r="K312" i="24" s="1"/>
  <c r="A314" i="27"/>
  <c r="A313" i="45"/>
  <c r="H313" i="7"/>
  <c r="I313" i="7" s="1"/>
  <c r="M314" i="24" s="1"/>
  <c r="B314" i="27"/>
  <c r="B313" i="45"/>
  <c r="B318" i="2"/>
  <c r="A317" i="1"/>
  <c r="A318" i="2" s="1"/>
  <c r="B318" i="1"/>
  <c r="C315" i="24"/>
  <c r="B313" i="49" s="1"/>
  <c r="G314" i="7"/>
  <c r="B315" i="24"/>
  <c r="A313" i="49" s="1"/>
  <c r="F314" i="7"/>
  <c r="G308" i="27" l="1"/>
  <c r="K308" i="27"/>
  <c r="J314" i="7"/>
  <c r="H1241" i="12"/>
  <c r="I1241" i="12" s="1"/>
  <c r="J1240" i="12" s="1"/>
  <c r="K313" i="24" s="1"/>
  <c r="H314" i="7"/>
  <c r="I314" i="7" s="1"/>
  <c r="M315" i="24" s="1"/>
  <c r="B315" i="27"/>
  <c r="B314" i="45"/>
  <c r="A315" i="27"/>
  <c r="A314" i="45"/>
  <c r="B316" i="24"/>
  <c r="A314" i="49" s="1"/>
  <c r="F315" i="7"/>
  <c r="B319" i="2"/>
  <c r="A318" i="1"/>
  <c r="A319" i="2" s="1"/>
  <c r="B319" i="1"/>
  <c r="C316" i="24"/>
  <c r="B314" i="49" s="1"/>
  <c r="G315" i="7"/>
  <c r="G309" i="27" l="1"/>
  <c r="K309" i="27"/>
  <c r="J315" i="7"/>
  <c r="H1242" i="12"/>
  <c r="I1242" i="12" s="1"/>
  <c r="J1241" i="12" s="1"/>
  <c r="K314" i="24" s="1"/>
  <c r="A316" i="27"/>
  <c r="A315" i="45"/>
  <c r="B316" i="27"/>
  <c r="B315" i="45"/>
  <c r="H315" i="7"/>
  <c r="I315" i="7" s="1"/>
  <c r="M316" i="24" s="1"/>
  <c r="B320" i="2"/>
  <c r="A319" i="1"/>
  <c r="A320" i="2" s="1"/>
  <c r="B320" i="1"/>
  <c r="C317" i="24"/>
  <c r="B315" i="49" s="1"/>
  <c r="G316" i="7"/>
  <c r="B317" i="24"/>
  <c r="A315" i="49" s="1"/>
  <c r="F316" i="7"/>
  <c r="G310" i="27" l="1"/>
  <c r="K310" i="27"/>
  <c r="J316" i="7"/>
  <c r="H1243" i="12"/>
  <c r="I1243" i="12" s="1"/>
  <c r="J1242" i="12" s="1"/>
  <c r="K315" i="24" s="1"/>
  <c r="A317" i="27"/>
  <c r="A316" i="45"/>
  <c r="B317" i="27"/>
  <c r="B316" i="45"/>
  <c r="B321" i="2"/>
  <c r="A320" i="1"/>
  <c r="A321" i="2" s="1"/>
  <c r="B321" i="1"/>
  <c r="B318" i="24"/>
  <c r="A316" i="49" s="1"/>
  <c r="F317" i="7"/>
  <c r="H316" i="7"/>
  <c r="I316" i="7" s="1"/>
  <c r="C318" i="24"/>
  <c r="B316" i="49" s="1"/>
  <c r="G317" i="7"/>
  <c r="G311" i="27" l="1"/>
  <c r="K311" i="27"/>
  <c r="J317" i="7"/>
  <c r="H1244" i="12"/>
  <c r="I1244" i="12" s="1"/>
  <c r="J1243" i="12" s="1"/>
  <c r="K316" i="24" s="1"/>
  <c r="H317" i="7"/>
  <c r="I317" i="7" s="1"/>
  <c r="M318" i="24" s="1"/>
  <c r="B318" i="27"/>
  <c r="B317" i="45"/>
  <c r="A318" i="27"/>
  <c r="A317" i="45"/>
  <c r="M317" i="24"/>
  <c r="B319" i="24"/>
  <c r="A317" i="49" s="1"/>
  <c r="F318" i="7"/>
  <c r="B322" i="2"/>
  <c r="A321" i="1"/>
  <c r="A322" i="2" s="1"/>
  <c r="B322" i="1"/>
  <c r="C319" i="24"/>
  <c r="B317" i="49" s="1"/>
  <c r="G318" i="7"/>
  <c r="G312" i="27" l="1"/>
  <c r="K312" i="27"/>
  <c r="J318" i="7"/>
  <c r="H1245" i="12"/>
  <c r="I1245" i="12" s="1"/>
  <c r="J1244" i="12" s="1"/>
  <c r="K317" i="24" s="1"/>
  <c r="A319" i="27"/>
  <c r="A318" i="45"/>
  <c r="B319" i="27"/>
  <c r="B318" i="45"/>
  <c r="B323" i="2"/>
  <c r="A322" i="1"/>
  <c r="A323" i="2" s="1"/>
  <c r="B323" i="1"/>
  <c r="C320" i="24"/>
  <c r="B318" i="49" s="1"/>
  <c r="G319" i="7"/>
  <c r="H318" i="7"/>
  <c r="I318" i="7" s="1"/>
  <c r="B320" i="24"/>
  <c r="A318" i="49" s="1"/>
  <c r="F319" i="7"/>
  <c r="G313" i="27" l="1"/>
  <c r="K313" i="27"/>
  <c r="J319" i="7"/>
  <c r="H1246" i="12"/>
  <c r="I1246" i="12" s="1"/>
  <c r="J1245" i="12" s="1"/>
  <c r="K318" i="24" s="1"/>
  <c r="A320" i="27"/>
  <c r="A319" i="45"/>
  <c r="B320" i="27"/>
  <c r="B319" i="45"/>
  <c r="B324" i="2"/>
  <c r="B324" i="1"/>
  <c r="A323" i="1"/>
  <c r="A324" i="2" s="1"/>
  <c r="B321" i="24"/>
  <c r="A319" i="49" s="1"/>
  <c r="F320" i="7"/>
  <c r="M319" i="24"/>
  <c r="H319" i="7"/>
  <c r="I319" i="7" s="1"/>
  <c r="C321" i="24"/>
  <c r="B319" i="49" s="1"/>
  <c r="G320" i="7"/>
  <c r="G314" i="27" l="1"/>
  <c r="K314" i="27"/>
  <c r="J320" i="7"/>
  <c r="H1247" i="12"/>
  <c r="I1247" i="12" s="1"/>
  <c r="J1246" i="12" s="1"/>
  <c r="K319" i="24" s="1"/>
  <c r="A321" i="27"/>
  <c r="A320" i="45"/>
  <c r="B321" i="27"/>
  <c r="B320" i="45"/>
  <c r="H320" i="7"/>
  <c r="I320" i="7" s="1"/>
  <c r="M321" i="24" s="1"/>
  <c r="B322" i="24"/>
  <c r="A320" i="49" s="1"/>
  <c r="F321" i="7"/>
  <c r="B325" i="2"/>
  <c r="A324" i="1"/>
  <c r="A325" i="2" s="1"/>
  <c r="B325" i="1"/>
  <c r="M320" i="24"/>
  <c r="C322" i="24"/>
  <c r="B320" i="49" s="1"/>
  <c r="G321" i="7"/>
  <c r="G315" i="27" l="1"/>
  <c r="K315" i="27"/>
  <c r="J321" i="7"/>
  <c r="H1248" i="12"/>
  <c r="I1248" i="12" s="1"/>
  <c r="J1247" i="12" s="1"/>
  <c r="K320" i="24" s="1"/>
  <c r="A322" i="27"/>
  <c r="A321" i="45"/>
  <c r="B322" i="27"/>
  <c r="B321" i="45"/>
  <c r="B323" i="24"/>
  <c r="A321" i="49" s="1"/>
  <c r="F322" i="7"/>
  <c r="H321" i="7"/>
  <c r="I321" i="7" s="1"/>
  <c r="B326" i="2"/>
  <c r="A325" i="1"/>
  <c r="A326" i="2" s="1"/>
  <c r="B326" i="1"/>
  <c r="C323" i="24"/>
  <c r="B321" i="49" s="1"/>
  <c r="G322" i="7"/>
  <c r="G316" i="27" l="1"/>
  <c r="K316" i="27"/>
  <c r="J322" i="7"/>
  <c r="H1249" i="12"/>
  <c r="I1249" i="12" s="1"/>
  <c r="J1248" i="12" s="1"/>
  <c r="K321" i="24" s="1"/>
  <c r="B323" i="27"/>
  <c r="B322" i="45"/>
  <c r="A323" i="27"/>
  <c r="A322" i="45"/>
  <c r="H322" i="7"/>
  <c r="I322" i="7" s="1"/>
  <c r="M323" i="24" s="1"/>
  <c r="B327" i="2"/>
  <c r="B327" i="1"/>
  <c r="A326" i="1"/>
  <c r="A327" i="2" s="1"/>
  <c r="B324" i="24"/>
  <c r="A322" i="49" s="1"/>
  <c r="F323" i="7"/>
  <c r="C324" i="24"/>
  <c r="B322" i="49" s="1"/>
  <c r="G323" i="7"/>
  <c r="M322" i="24"/>
  <c r="G317" i="27" l="1"/>
  <c r="K317" i="27"/>
  <c r="J323" i="7"/>
  <c r="H1250" i="12"/>
  <c r="I1250" i="12" s="1"/>
  <c r="J1249" i="12" s="1"/>
  <c r="K322" i="24" s="1"/>
  <c r="B324" i="27"/>
  <c r="B323" i="45"/>
  <c r="A324" i="27"/>
  <c r="A323" i="45"/>
  <c r="B325" i="24"/>
  <c r="A323" i="49" s="1"/>
  <c r="F324" i="7"/>
  <c r="H323" i="7"/>
  <c r="I323" i="7" s="1"/>
  <c r="B328" i="2"/>
  <c r="A327" i="1"/>
  <c r="A328" i="2" s="1"/>
  <c r="B328" i="1"/>
  <c r="C325" i="24"/>
  <c r="B323" i="49" s="1"/>
  <c r="G324" i="7"/>
  <c r="G318" i="27" l="1"/>
  <c r="K318" i="27"/>
  <c r="J324" i="7"/>
  <c r="H1251" i="12"/>
  <c r="I1251" i="12" s="1"/>
  <c r="J1250" i="12" s="1"/>
  <c r="K323" i="24" s="1"/>
  <c r="B325" i="27"/>
  <c r="B324" i="45"/>
  <c r="A325" i="27"/>
  <c r="A324" i="45"/>
  <c r="H324" i="7"/>
  <c r="I324" i="7" s="1"/>
  <c r="M325" i="24" s="1"/>
  <c r="M324" i="24"/>
  <c r="B329" i="2"/>
  <c r="A328" i="1"/>
  <c r="A329" i="2" s="1"/>
  <c r="B329" i="1"/>
  <c r="B326" i="24"/>
  <c r="A324" i="49" s="1"/>
  <c r="F325" i="7"/>
  <c r="C326" i="24"/>
  <c r="B324" i="49" s="1"/>
  <c r="G325" i="7"/>
  <c r="G319" i="27" l="1"/>
  <c r="K319" i="27"/>
  <c r="J325" i="7"/>
  <c r="H1252" i="12"/>
  <c r="I1252" i="12" s="1"/>
  <c r="J1251" i="12" s="1"/>
  <c r="K324" i="24" s="1"/>
  <c r="A326" i="27"/>
  <c r="A325" i="45"/>
  <c r="B326" i="27"/>
  <c r="B325" i="45"/>
  <c r="B330" i="2"/>
  <c r="A329" i="1"/>
  <c r="A330" i="2" s="1"/>
  <c r="B330" i="1"/>
  <c r="C327" i="24"/>
  <c r="B325" i="49" s="1"/>
  <c r="G326" i="7"/>
  <c r="B327" i="24"/>
  <c r="A325" i="49" s="1"/>
  <c r="F326" i="7"/>
  <c r="H325" i="7"/>
  <c r="I325" i="7" s="1"/>
  <c r="G320" i="27" l="1"/>
  <c r="K320" i="27"/>
  <c r="J326" i="7"/>
  <c r="H1253" i="12"/>
  <c r="I1253" i="12" s="1"/>
  <c r="J1252" i="12" s="1"/>
  <c r="K325" i="24" s="1"/>
  <c r="B327" i="27"/>
  <c r="B326" i="45"/>
  <c r="A327" i="27"/>
  <c r="A326" i="45"/>
  <c r="H326" i="7"/>
  <c r="I326" i="7" s="1"/>
  <c r="M327" i="24" s="1"/>
  <c r="B331" i="2"/>
  <c r="A330" i="1"/>
  <c r="A331" i="2" s="1"/>
  <c r="B331" i="1"/>
  <c r="B328" i="24"/>
  <c r="A326" i="49" s="1"/>
  <c r="F327" i="7"/>
  <c r="M326" i="24"/>
  <c r="C328" i="24"/>
  <c r="B326" i="49" s="1"/>
  <c r="G327" i="7"/>
  <c r="G321" i="27" l="1"/>
  <c r="K321" i="27"/>
  <c r="J327" i="7"/>
  <c r="H1254" i="12"/>
  <c r="I1254" i="12" s="1"/>
  <c r="J1253" i="12" s="1"/>
  <c r="K326" i="24" s="1"/>
  <c r="B328" i="27"/>
  <c r="B327" i="45"/>
  <c r="A328" i="27"/>
  <c r="A327" i="45"/>
  <c r="H327" i="7"/>
  <c r="I327" i="7" s="1"/>
  <c r="M328" i="24" s="1"/>
  <c r="B332" i="2"/>
  <c r="A331" i="1"/>
  <c r="A332" i="2" s="1"/>
  <c r="B332" i="1"/>
  <c r="B329" i="24"/>
  <c r="A327" i="49" s="1"/>
  <c r="F328" i="7"/>
  <c r="C329" i="24"/>
  <c r="B327" i="49" s="1"/>
  <c r="G328" i="7"/>
  <c r="G322" i="27" l="1"/>
  <c r="K322" i="27"/>
  <c r="J328" i="7"/>
  <c r="H1255" i="12"/>
  <c r="I1255" i="12" s="1"/>
  <c r="J1254" i="12" s="1"/>
  <c r="K327" i="24" s="1"/>
  <c r="B329" i="27"/>
  <c r="B328" i="45"/>
  <c r="A329" i="27"/>
  <c r="A328" i="45"/>
  <c r="H328" i="7"/>
  <c r="I328" i="7" s="1"/>
  <c r="M329" i="24" s="1"/>
  <c r="B330" i="24"/>
  <c r="A328" i="49" s="1"/>
  <c r="F329" i="7"/>
  <c r="B333" i="2"/>
  <c r="A332" i="1"/>
  <c r="A333" i="2" s="1"/>
  <c r="B333" i="1"/>
  <c r="C330" i="24"/>
  <c r="B328" i="49" s="1"/>
  <c r="G329" i="7"/>
  <c r="G323" i="27" l="1"/>
  <c r="K323" i="27"/>
  <c r="J329" i="7"/>
  <c r="H1256" i="12"/>
  <c r="I1256" i="12" s="1"/>
  <c r="J1255" i="12" s="1"/>
  <c r="K328" i="24" s="1"/>
  <c r="H329" i="7"/>
  <c r="I329" i="7" s="1"/>
  <c r="M330" i="24" s="1"/>
  <c r="B330" i="27"/>
  <c r="B329" i="45"/>
  <c r="A330" i="27"/>
  <c r="A329" i="45"/>
  <c r="B334" i="2"/>
  <c r="A333" i="1"/>
  <c r="A334" i="2" s="1"/>
  <c r="B334" i="1"/>
  <c r="C331" i="24"/>
  <c r="B329" i="49" s="1"/>
  <c r="G330" i="7"/>
  <c r="B331" i="24"/>
  <c r="A329" i="49" s="1"/>
  <c r="F330" i="7"/>
  <c r="G324" i="27" l="1"/>
  <c r="K324" i="27"/>
  <c r="J330" i="7"/>
  <c r="H1257" i="12"/>
  <c r="I1257" i="12" s="1"/>
  <c r="J1256" i="12" s="1"/>
  <c r="K329" i="24" s="1"/>
  <c r="H330" i="7"/>
  <c r="I330" i="7" s="1"/>
  <c r="M331" i="24" s="1"/>
  <c r="A331" i="27"/>
  <c r="A330" i="45"/>
  <c r="B331" i="27"/>
  <c r="B330" i="45"/>
  <c r="B332" i="24"/>
  <c r="A330" i="49" s="1"/>
  <c r="F331" i="7"/>
  <c r="B335" i="2"/>
  <c r="A334" i="1"/>
  <c r="A335" i="2" s="1"/>
  <c r="B335" i="1"/>
  <c r="C332" i="24"/>
  <c r="B330" i="49" s="1"/>
  <c r="G331" i="7"/>
  <c r="G325" i="27" l="1"/>
  <c r="K325" i="27"/>
  <c r="J331" i="7"/>
  <c r="H1258" i="12"/>
  <c r="I1258" i="12" s="1"/>
  <c r="J1257" i="12" s="1"/>
  <c r="K330" i="24" s="1"/>
  <c r="A332" i="27"/>
  <c r="A331" i="45"/>
  <c r="B332" i="27"/>
  <c r="B331" i="45"/>
  <c r="H331" i="7"/>
  <c r="I331" i="7" s="1"/>
  <c r="M332" i="24" s="1"/>
  <c r="B336" i="2"/>
  <c r="A335" i="1"/>
  <c r="A336" i="2" s="1"/>
  <c r="B336" i="1"/>
  <c r="C333" i="24"/>
  <c r="B331" i="49" s="1"/>
  <c r="G332" i="7"/>
  <c r="B333" i="24"/>
  <c r="A331" i="49" s="1"/>
  <c r="F332" i="7"/>
  <c r="G326" i="27" l="1"/>
  <c r="K326" i="27"/>
  <c r="J332" i="7"/>
  <c r="H1259" i="12"/>
  <c r="I1259" i="12" s="1"/>
  <c r="J1258" i="12" s="1"/>
  <c r="K331" i="24" s="1"/>
  <c r="A333" i="27"/>
  <c r="A332" i="45"/>
  <c r="B333" i="27"/>
  <c r="B332" i="45"/>
  <c r="B337" i="2"/>
  <c r="A336" i="1"/>
  <c r="A337" i="2" s="1"/>
  <c r="B337" i="1"/>
  <c r="B334" i="24"/>
  <c r="A332" i="49" s="1"/>
  <c r="F333" i="7"/>
  <c r="H332" i="7"/>
  <c r="I332" i="7" s="1"/>
  <c r="C334" i="24"/>
  <c r="B332" i="49" s="1"/>
  <c r="G333" i="7"/>
  <c r="G327" i="27" l="1"/>
  <c r="K327" i="27"/>
  <c r="J333" i="7"/>
  <c r="H1260" i="12"/>
  <c r="I1260" i="12" s="1"/>
  <c r="J1259" i="12" s="1"/>
  <c r="K332" i="24" s="1"/>
  <c r="B334" i="27"/>
  <c r="B333" i="45"/>
  <c r="A334" i="27"/>
  <c r="A333" i="45"/>
  <c r="H333" i="7"/>
  <c r="I333" i="7" s="1"/>
  <c r="M334" i="24" s="1"/>
  <c r="B335" i="24"/>
  <c r="A333" i="49" s="1"/>
  <c r="F334" i="7"/>
  <c r="M333" i="24"/>
  <c r="B338" i="2"/>
  <c r="A337" i="1"/>
  <c r="A338" i="2" s="1"/>
  <c r="B338" i="1"/>
  <c r="C335" i="24"/>
  <c r="B333" i="49" s="1"/>
  <c r="G334" i="7"/>
  <c r="G328" i="27" l="1"/>
  <c r="K328" i="27"/>
  <c r="J334" i="7"/>
  <c r="H1261" i="12"/>
  <c r="I1261" i="12" s="1"/>
  <c r="J1260" i="12" s="1"/>
  <c r="K333" i="24" s="1"/>
  <c r="A335" i="27"/>
  <c r="A334" i="45"/>
  <c r="B335" i="27"/>
  <c r="B334" i="45"/>
  <c r="H334" i="7"/>
  <c r="I334" i="7" s="1"/>
  <c r="M335" i="24" s="1"/>
  <c r="C336" i="24"/>
  <c r="B334" i="49" s="1"/>
  <c r="G335" i="7"/>
  <c r="B339" i="2"/>
  <c r="A338" i="1"/>
  <c r="A339" i="2" s="1"/>
  <c r="B339" i="1"/>
  <c r="B336" i="24"/>
  <c r="A334" i="49" s="1"/>
  <c r="F335" i="7"/>
  <c r="G329" i="27" l="1"/>
  <c r="K329" i="27"/>
  <c r="J335" i="7"/>
  <c r="H1262" i="12"/>
  <c r="I1262" i="12" s="1"/>
  <c r="J1261" i="12" s="1"/>
  <c r="K334" i="24" s="1"/>
  <c r="A336" i="27"/>
  <c r="A335" i="45"/>
  <c r="B336" i="27"/>
  <c r="B335" i="45"/>
  <c r="B340" i="2"/>
  <c r="B340" i="1"/>
  <c r="A339" i="1"/>
  <c r="A340" i="2" s="1"/>
  <c r="C337" i="24"/>
  <c r="B335" i="49" s="1"/>
  <c r="G336" i="7"/>
  <c r="B337" i="24"/>
  <c r="A335" i="49" s="1"/>
  <c r="F336" i="7"/>
  <c r="H335" i="7"/>
  <c r="I335" i="7" s="1"/>
  <c r="G330" i="27" l="1"/>
  <c r="K330" i="27"/>
  <c r="J336" i="7"/>
  <c r="H1263" i="12"/>
  <c r="I1263" i="12" s="1"/>
  <c r="J1262" i="12" s="1"/>
  <c r="K335" i="24" s="1"/>
  <c r="B337" i="27"/>
  <c r="B336" i="45"/>
  <c r="A337" i="27"/>
  <c r="A336" i="45"/>
  <c r="H336" i="7"/>
  <c r="I336" i="7" s="1"/>
  <c r="M337" i="24" s="1"/>
  <c r="B338" i="24"/>
  <c r="A336" i="49" s="1"/>
  <c r="F337" i="7"/>
  <c r="B341" i="2"/>
  <c r="A340" i="1"/>
  <c r="A341" i="2" s="1"/>
  <c r="B341" i="1"/>
  <c r="M336" i="24"/>
  <c r="C338" i="24"/>
  <c r="B336" i="49" s="1"/>
  <c r="G337" i="7"/>
  <c r="G331" i="27" l="1"/>
  <c r="K331" i="27"/>
  <c r="J337" i="7"/>
  <c r="H1264" i="12"/>
  <c r="I1264" i="12" s="1"/>
  <c r="J1263" i="12" s="1"/>
  <c r="K336" i="24" s="1"/>
  <c r="A338" i="27"/>
  <c r="A337" i="45"/>
  <c r="B338" i="27"/>
  <c r="B337" i="45"/>
  <c r="B339" i="24"/>
  <c r="A337" i="49" s="1"/>
  <c r="F338" i="7"/>
  <c r="C339" i="24"/>
  <c r="B337" i="49" s="1"/>
  <c r="G338" i="7"/>
  <c r="H337" i="7"/>
  <c r="I337" i="7" s="1"/>
  <c r="B342" i="2"/>
  <c r="A341" i="1"/>
  <c r="A342" i="2" s="1"/>
  <c r="B342" i="1"/>
  <c r="G332" i="27" l="1"/>
  <c r="K332" i="27"/>
  <c r="J338" i="7"/>
  <c r="H1265" i="12"/>
  <c r="I1265" i="12" s="1"/>
  <c r="J1264" i="12" s="1"/>
  <c r="K337" i="24" s="1"/>
  <c r="B339" i="27"/>
  <c r="B338" i="45"/>
  <c r="A339" i="27"/>
  <c r="A338" i="45"/>
  <c r="C340" i="24"/>
  <c r="B338" i="49" s="1"/>
  <c r="G339" i="7"/>
  <c r="M338" i="24"/>
  <c r="B343" i="2"/>
  <c r="A342" i="1"/>
  <c r="A343" i="2" s="1"/>
  <c r="B343" i="1"/>
  <c r="H338" i="7"/>
  <c r="I338" i="7" s="1"/>
  <c r="B340" i="24"/>
  <c r="A338" i="49" s="1"/>
  <c r="F339" i="7"/>
  <c r="G333" i="27" l="1"/>
  <c r="K333" i="27"/>
  <c r="H339" i="7"/>
  <c r="I339" i="7" s="1"/>
  <c r="M340" i="24" s="1"/>
  <c r="J339" i="7"/>
  <c r="H1266" i="12"/>
  <c r="I1266" i="12" s="1"/>
  <c r="J1265" i="12" s="1"/>
  <c r="K338" i="24" s="1"/>
  <c r="A340" i="27"/>
  <c r="A339" i="45"/>
  <c r="B340" i="27"/>
  <c r="B339" i="45"/>
  <c r="C341" i="24"/>
  <c r="B339" i="49" s="1"/>
  <c r="G340" i="7"/>
  <c r="B341" i="24"/>
  <c r="A339" i="49" s="1"/>
  <c r="F340" i="7"/>
  <c r="B344" i="2"/>
  <c r="A343" i="1"/>
  <c r="A344" i="2" s="1"/>
  <c r="B344" i="1"/>
  <c r="M339" i="24"/>
  <c r="G334" i="27" l="1"/>
  <c r="K334" i="27"/>
  <c r="J340" i="7"/>
  <c r="H1267" i="12"/>
  <c r="I1267" i="12" s="1"/>
  <c r="J1266" i="12" s="1"/>
  <c r="K339" i="24" s="1"/>
  <c r="H340" i="7"/>
  <c r="I340" i="7" s="1"/>
  <c r="M341" i="24" s="1"/>
  <c r="B341" i="27"/>
  <c r="B340" i="45"/>
  <c r="A341" i="27"/>
  <c r="A340" i="45"/>
  <c r="B345" i="2"/>
  <c r="B345" i="1"/>
  <c r="A344" i="1"/>
  <c r="A345" i="2" s="1"/>
  <c r="B342" i="24"/>
  <c r="A340" i="49" s="1"/>
  <c r="F341" i="7"/>
  <c r="C342" i="24"/>
  <c r="B340" i="49" s="1"/>
  <c r="G341" i="7"/>
  <c r="G335" i="27" l="1"/>
  <c r="K335" i="27"/>
  <c r="J341" i="7"/>
  <c r="H1268" i="12"/>
  <c r="I1268" i="12" s="1"/>
  <c r="J1267" i="12" s="1"/>
  <c r="K340" i="24" s="1"/>
  <c r="B342" i="27"/>
  <c r="B341" i="45"/>
  <c r="A342" i="27"/>
  <c r="A341" i="45"/>
  <c r="H341" i="7"/>
  <c r="I341" i="7" s="1"/>
  <c r="M342" i="24" s="1"/>
  <c r="B343" i="24"/>
  <c r="A341" i="49" s="1"/>
  <c r="F342" i="7"/>
  <c r="B346" i="2"/>
  <c r="A345" i="1"/>
  <c r="A346" i="2" s="1"/>
  <c r="B346" i="1"/>
  <c r="C343" i="24"/>
  <c r="B341" i="49" s="1"/>
  <c r="G342" i="7"/>
  <c r="G336" i="27" l="1"/>
  <c r="K336" i="27"/>
  <c r="J342" i="7"/>
  <c r="H1269" i="12"/>
  <c r="I1269" i="12" s="1"/>
  <c r="J1268" i="12" s="1"/>
  <c r="K341" i="24" s="1"/>
  <c r="H342" i="7"/>
  <c r="I342" i="7" s="1"/>
  <c r="M343" i="24" s="1"/>
  <c r="B343" i="27"/>
  <c r="B342" i="45"/>
  <c r="A343" i="27"/>
  <c r="A342" i="45"/>
  <c r="B347" i="2"/>
  <c r="B347" i="1"/>
  <c r="A346" i="1"/>
  <c r="A347" i="2" s="1"/>
  <c r="B344" i="24"/>
  <c r="A342" i="49" s="1"/>
  <c r="F343" i="7"/>
  <c r="C344" i="24"/>
  <c r="B342" i="49" s="1"/>
  <c r="G343" i="7"/>
  <c r="G337" i="27" l="1"/>
  <c r="K337" i="27"/>
  <c r="J343" i="7"/>
  <c r="H1270" i="12"/>
  <c r="I1270" i="12" s="1"/>
  <c r="J1269" i="12" s="1"/>
  <c r="K342" i="24" s="1"/>
  <c r="A344" i="27"/>
  <c r="A343" i="45"/>
  <c r="B344" i="27"/>
  <c r="B343" i="45"/>
  <c r="H343" i="7"/>
  <c r="I343" i="7" s="1"/>
  <c r="M344" i="24" s="1"/>
  <c r="B348" i="2"/>
  <c r="A347" i="1"/>
  <c r="A348" i="2" s="1"/>
  <c r="B348" i="1"/>
  <c r="B345" i="24"/>
  <c r="A343" i="49" s="1"/>
  <c r="F344" i="7"/>
  <c r="C345" i="24"/>
  <c r="B343" i="49" s="1"/>
  <c r="G344" i="7"/>
  <c r="G338" i="27" l="1"/>
  <c r="K338" i="27"/>
  <c r="J344" i="7"/>
  <c r="H1271" i="12"/>
  <c r="I1271" i="12" s="1"/>
  <c r="J1270" i="12" s="1"/>
  <c r="K343" i="24" s="1"/>
  <c r="B345" i="27"/>
  <c r="B344" i="45"/>
  <c r="A345" i="27"/>
  <c r="A344" i="45"/>
  <c r="H344" i="7"/>
  <c r="I344" i="7" s="1"/>
  <c r="M345" i="24" s="1"/>
  <c r="B349" i="2"/>
  <c r="A348" i="1"/>
  <c r="A349" i="2" s="1"/>
  <c r="B349" i="1"/>
  <c r="B346" i="24"/>
  <c r="A344" i="49" s="1"/>
  <c r="F345" i="7"/>
  <c r="C346" i="24"/>
  <c r="B344" i="49" s="1"/>
  <c r="G345" i="7"/>
  <c r="G339" i="27" l="1"/>
  <c r="K339" i="27"/>
  <c r="J345" i="7"/>
  <c r="H1272" i="12"/>
  <c r="I1272" i="12" s="1"/>
  <c r="J1271" i="12" s="1"/>
  <c r="K344" i="24" s="1"/>
  <c r="B346" i="27"/>
  <c r="B345" i="45"/>
  <c r="A346" i="27"/>
  <c r="A345" i="45"/>
  <c r="H345" i="7"/>
  <c r="I345" i="7" s="1"/>
  <c r="M346" i="24" s="1"/>
  <c r="B350" i="2"/>
  <c r="A349" i="1"/>
  <c r="A350" i="2" s="1"/>
  <c r="B350" i="1"/>
  <c r="B347" i="24"/>
  <c r="A345" i="49" s="1"/>
  <c r="F346" i="7"/>
  <c r="C347" i="24"/>
  <c r="B345" i="49" s="1"/>
  <c r="G346" i="7"/>
  <c r="G340" i="27" l="1"/>
  <c r="K340" i="27"/>
  <c r="J346" i="7"/>
  <c r="H1273" i="12"/>
  <c r="I1273" i="12" s="1"/>
  <c r="J1272" i="12" s="1"/>
  <c r="K345" i="24" s="1"/>
  <c r="B347" i="27"/>
  <c r="B346" i="45"/>
  <c r="H346" i="7"/>
  <c r="I346" i="7" s="1"/>
  <c r="M347" i="24" s="1"/>
  <c r="A347" i="27"/>
  <c r="A346" i="45"/>
  <c r="B351" i="2"/>
  <c r="A350" i="1"/>
  <c r="A351" i="2" s="1"/>
  <c r="B351" i="1"/>
  <c r="B348" i="24"/>
  <c r="A346" i="49" s="1"/>
  <c r="F347" i="7"/>
  <c r="C348" i="24"/>
  <c r="B346" i="49" s="1"/>
  <c r="G347" i="7"/>
  <c r="G341" i="27" l="1"/>
  <c r="K341" i="27"/>
  <c r="J347" i="7"/>
  <c r="H1274" i="12"/>
  <c r="I1274" i="12" s="1"/>
  <c r="J1273" i="12" s="1"/>
  <c r="K346" i="24" s="1"/>
  <c r="H347" i="7"/>
  <c r="I347" i="7" s="1"/>
  <c r="M348" i="24" s="1"/>
  <c r="B348" i="27"/>
  <c r="B347" i="45"/>
  <c r="A348" i="27"/>
  <c r="A347" i="45"/>
  <c r="B349" i="24"/>
  <c r="A347" i="49" s="1"/>
  <c r="F348" i="7"/>
  <c r="B352" i="2"/>
  <c r="A351" i="1"/>
  <c r="A352" i="2" s="1"/>
  <c r="B352" i="1"/>
  <c r="C349" i="24"/>
  <c r="B347" i="49" s="1"/>
  <c r="G348" i="7"/>
  <c r="G342" i="27" l="1"/>
  <c r="K342" i="27"/>
  <c r="J348" i="7"/>
  <c r="H1275" i="12"/>
  <c r="I1275" i="12" s="1"/>
  <c r="J1274" i="12" s="1"/>
  <c r="K347" i="24" s="1"/>
  <c r="A349" i="27"/>
  <c r="A348" i="45"/>
  <c r="B349" i="27"/>
  <c r="B348" i="45"/>
  <c r="H348" i="7"/>
  <c r="I348" i="7" s="1"/>
  <c r="M349" i="24" s="1"/>
  <c r="B353" i="2"/>
  <c r="A352" i="1"/>
  <c r="A353" i="2" s="1"/>
  <c r="B353" i="1"/>
  <c r="C350" i="24"/>
  <c r="B348" i="49" s="1"/>
  <c r="G349" i="7"/>
  <c r="B350" i="24"/>
  <c r="A348" i="49" s="1"/>
  <c r="F349" i="7"/>
  <c r="G343" i="27" l="1"/>
  <c r="K343" i="27"/>
  <c r="J349" i="7"/>
  <c r="H1276" i="12"/>
  <c r="I1276" i="12" s="1"/>
  <c r="J1275" i="12" s="1"/>
  <c r="K348" i="24" s="1"/>
  <c r="A350" i="27"/>
  <c r="A349" i="45"/>
  <c r="B350" i="27"/>
  <c r="B349" i="45"/>
  <c r="B351" i="24"/>
  <c r="A349" i="49" s="1"/>
  <c r="F350" i="7"/>
  <c r="B354" i="2"/>
  <c r="A353" i="1"/>
  <c r="A354" i="2" s="1"/>
  <c r="B354" i="1"/>
  <c r="H349" i="7"/>
  <c r="I349" i="7" s="1"/>
  <c r="C351" i="24"/>
  <c r="B349" i="49" s="1"/>
  <c r="G350" i="7"/>
  <c r="G344" i="27" l="1"/>
  <c r="K344" i="27"/>
  <c r="J350" i="7"/>
  <c r="H1277" i="12"/>
  <c r="I1277" i="12" s="1"/>
  <c r="J1276" i="12" s="1"/>
  <c r="K349" i="24" s="1"/>
  <c r="B351" i="27"/>
  <c r="B350" i="45"/>
  <c r="A351" i="27"/>
  <c r="A350" i="45"/>
  <c r="H350" i="7"/>
  <c r="I350" i="7" s="1"/>
  <c r="M351" i="24" s="1"/>
  <c r="B355" i="2"/>
  <c r="A354" i="1"/>
  <c r="A355" i="2" s="1"/>
  <c r="B355" i="1"/>
  <c r="M350" i="24"/>
  <c r="B352" i="24"/>
  <c r="A350" i="49" s="1"/>
  <c r="F351" i="7"/>
  <c r="C352" i="24"/>
  <c r="B350" i="49" s="1"/>
  <c r="G351" i="7"/>
  <c r="G345" i="27" l="1"/>
  <c r="K345" i="27"/>
  <c r="J351" i="7"/>
  <c r="H1278" i="12"/>
  <c r="I1278" i="12" s="1"/>
  <c r="J1277" i="12" s="1"/>
  <c r="K350" i="24" s="1"/>
  <c r="A352" i="27"/>
  <c r="A351" i="45"/>
  <c r="B352" i="27"/>
  <c r="B351" i="45"/>
  <c r="B356" i="2"/>
  <c r="A355" i="1"/>
  <c r="A356" i="2" s="1"/>
  <c r="B356" i="1"/>
  <c r="B353" i="24"/>
  <c r="A351" i="49" s="1"/>
  <c r="F352" i="7"/>
  <c r="H351" i="7"/>
  <c r="I351" i="7" s="1"/>
  <c r="C353" i="24"/>
  <c r="B351" i="49" s="1"/>
  <c r="G352" i="7"/>
  <c r="G346" i="27" l="1"/>
  <c r="K346" i="27"/>
  <c r="J352" i="7"/>
  <c r="H1279" i="12"/>
  <c r="I1279" i="12" s="1"/>
  <c r="J1278" i="12" s="1"/>
  <c r="K351" i="24" s="1"/>
  <c r="A353" i="27"/>
  <c r="A352" i="45"/>
  <c r="B353" i="27"/>
  <c r="B352" i="45"/>
  <c r="H352" i="7"/>
  <c r="I352" i="7" s="1"/>
  <c r="M353" i="24" s="1"/>
  <c r="B357" i="2"/>
  <c r="B357" i="1"/>
  <c r="A356" i="1"/>
  <c r="A357" i="2" s="1"/>
  <c r="M352" i="24"/>
  <c r="B354" i="24"/>
  <c r="A352" i="49" s="1"/>
  <c r="F353" i="7"/>
  <c r="C354" i="24"/>
  <c r="B352" i="49" s="1"/>
  <c r="G353" i="7"/>
  <c r="G347" i="27" l="1"/>
  <c r="K347" i="27"/>
  <c r="J353" i="7"/>
  <c r="H1280" i="12"/>
  <c r="I1280" i="12" s="1"/>
  <c r="J1279" i="12" s="1"/>
  <c r="K352" i="24" s="1"/>
  <c r="B354" i="27"/>
  <c r="B353" i="45"/>
  <c r="A354" i="27"/>
  <c r="A353" i="45"/>
  <c r="H353" i="7"/>
  <c r="I353" i="7" s="1"/>
  <c r="M354" i="24" s="1"/>
  <c r="B355" i="24"/>
  <c r="A353" i="49" s="1"/>
  <c r="F354" i="7"/>
  <c r="B358" i="2"/>
  <c r="A357" i="1"/>
  <c r="A358" i="2" s="1"/>
  <c r="B358" i="1"/>
  <c r="C355" i="24"/>
  <c r="B353" i="49" s="1"/>
  <c r="G354" i="7"/>
  <c r="G348" i="27" l="1"/>
  <c r="K348" i="27"/>
  <c r="J354" i="7"/>
  <c r="H1281" i="12"/>
  <c r="I1281" i="12" s="1"/>
  <c r="J1280" i="12" s="1"/>
  <c r="K353" i="24" s="1"/>
  <c r="B355" i="27"/>
  <c r="B354" i="45"/>
  <c r="A355" i="27"/>
  <c r="A354" i="45"/>
  <c r="H354" i="7"/>
  <c r="I354" i="7" s="1"/>
  <c r="M355" i="24" s="1"/>
  <c r="B356" i="24"/>
  <c r="A354" i="49" s="1"/>
  <c r="F355" i="7"/>
  <c r="B359" i="2"/>
  <c r="A358" i="1"/>
  <c r="A359" i="2" s="1"/>
  <c r="B359" i="1"/>
  <c r="C356" i="24"/>
  <c r="B354" i="49" s="1"/>
  <c r="G355" i="7"/>
  <c r="G349" i="27" l="1"/>
  <c r="K349" i="27"/>
  <c r="J355" i="7"/>
  <c r="H1282" i="12"/>
  <c r="I1282" i="12" s="1"/>
  <c r="J1281" i="12" s="1"/>
  <c r="K354" i="24" s="1"/>
  <c r="B356" i="27"/>
  <c r="B355" i="45"/>
  <c r="A356" i="27"/>
  <c r="A355" i="45"/>
  <c r="H355" i="7"/>
  <c r="I355" i="7" s="1"/>
  <c r="M356" i="24" s="1"/>
  <c r="B360" i="2"/>
  <c r="B360" i="1"/>
  <c r="A359" i="1"/>
  <c r="A360" i="2" s="1"/>
  <c r="C357" i="24"/>
  <c r="B355" i="49" s="1"/>
  <c r="G356" i="7"/>
  <c r="B357" i="24"/>
  <c r="A355" i="49" s="1"/>
  <c r="F356" i="7"/>
  <c r="G350" i="27" l="1"/>
  <c r="K350" i="27"/>
  <c r="J356" i="7"/>
  <c r="H1283" i="12"/>
  <c r="I1283" i="12" s="1"/>
  <c r="J1282" i="12" s="1"/>
  <c r="K355" i="24" s="1"/>
  <c r="A357" i="27"/>
  <c r="A356" i="45"/>
  <c r="B357" i="27"/>
  <c r="B356" i="45"/>
  <c r="B358" i="24"/>
  <c r="A356" i="49" s="1"/>
  <c r="F357" i="7"/>
  <c r="B361" i="2"/>
  <c r="A360" i="1"/>
  <c r="A361" i="2" s="1"/>
  <c r="B361" i="1"/>
  <c r="H356" i="7"/>
  <c r="I356" i="7" s="1"/>
  <c r="C358" i="24"/>
  <c r="B356" i="49" s="1"/>
  <c r="G357" i="7"/>
  <c r="G351" i="27" l="1"/>
  <c r="K351" i="27"/>
  <c r="J357" i="7"/>
  <c r="H1284" i="12"/>
  <c r="I1284" i="12" s="1"/>
  <c r="J1283" i="12" s="1"/>
  <c r="K356" i="24" s="1"/>
  <c r="A358" i="27"/>
  <c r="A357" i="45"/>
  <c r="B358" i="27"/>
  <c r="B357" i="45"/>
  <c r="H357" i="7"/>
  <c r="I357" i="7" s="1"/>
  <c r="M358" i="24" s="1"/>
  <c r="B362" i="2"/>
  <c r="A361" i="1"/>
  <c r="A362" i="2" s="1"/>
  <c r="B362" i="1"/>
  <c r="C359" i="24"/>
  <c r="B357" i="49" s="1"/>
  <c r="G358" i="7"/>
  <c r="M357" i="24"/>
  <c r="B359" i="24"/>
  <c r="A357" i="49" s="1"/>
  <c r="F358" i="7"/>
  <c r="G352" i="27" l="1"/>
  <c r="K352" i="27"/>
  <c r="J358" i="7"/>
  <c r="H1285" i="12"/>
  <c r="I1285" i="12" s="1"/>
  <c r="J1284" i="12" s="1"/>
  <c r="K357" i="24" s="1"/>
  <c r="H358" i="7"/>
  <c r="I358" i="7" s="1"/>
  <c r="M359" i="24" s="1"/>
  <c r="A359" i="27"/>
  <c r="A358" i="45"/>
  <c r="B359" i="27"/>
  <c r="B358" i="45"/>
  <c r="B363" i="2"/>
  <c r="A362" i="1"/>
  <c r="A363" i="2" s="1"/>
  <c r="B363" i="1"/>
  <c r="B360" i="24"/>
  <c r="A358" i="49" s="1"/>
  <c r="F359" i="7"/>
  <c r="C360" i="24"/>
  <c r="B358" i="49" s="1"/>
  <c r="G359" i="7"/>
  <c r="G353" i="27" l="1"/>
  <c r="K353" i="27"/>
  <c r="J359" i="7"/>
  <c r="H1286" i="12"/>
  <c r="I1286" i="12" s="1"/>
  <c r="J1285" i="12" s="1"/>
  <c r="K358" i="24" s="1"/>
  <c r="B360" i="27"/>
  <c r="B359" i="45"/>
  <c r="A360" i="27"/>
  <c r="A359" i="45"/>
  <c r="H359" i="7"/>
  <c r="I359" i="7" s="1"/>
  <c r="M360" i="24" s="1"/>
  <c r="B361" i="24"/>
  <c r="A359" i="49" s="1"/>
  <c r="F360" i="7"/>
  <c r="B364" i="2"/>
  <c r="A363" i="1"/>
  <c r="A364" i="2" s="1"/>
  <c r="B364" i="1"/>
  <c r="C361" i="24"/>
  <c r="B359" i="49" s="1"/>
  <c r="G360" i="7"/>
  <c r="G354" i="27" l="1"/>
  <c r="K354" i="27"/>
  <c r="J360" i="7"/>
  <c r="H1287" i="12"/>
  <c r="I1287" i="12" s="1"/>
  <c r="J1286" i="12" s="1"/>
  <c r="K359" i="24" s="1"/>
  <c r="B361" i="27"/>
  <c r="B360" i="45"/>
  <c r="A361" i="27"/>
  <c r="A360" i="45"/>
  <c r="H360" i="7"/>
  <c r="I360" i="7" s="1"/>
  <c r="M361" i="24" s="1"/>
  <c r="B362" i="24"/>
  <c r="A360" i="49" s="1"/>
  <c r="F361" i="7"/>
  <c r="B365" i="2"/>
  <c r="A364" i="1"/>
  <c r="A365" i="2" s="1"/>
  <c r="B365" i="1"/>
  <c r="C362" i="24"/>
  <c r="B360" i="49" s="1"/>
  <c r="G361" i="7"/>
  <c r="G355" i="27" l="1"/>
  <c r="K355" i="27"/>
  <c r="J361" i="7"/>
  <c r="H1288" i="12"/>
  <c r="I1288" i="12" s="1"/>
  <c r="J1287" i="12" s="1"/>
  <c r="K360" i="24" s="1"/>
  <c r="B362" i="27"/>
  <c r="B361" i="45"/>
  <c r="A362" i="27"/>
  <c r="A361" i="45"/>
  <c r="B363" i="24"/>
  <c r="A361" i="49" s="1"/>
  <c r="F362" i="7"/>
  <c r="H361" i="7"/>
  <c r="I361" i="7" s="1"/>
  <c r="B366" i="2"/>
  <c r="A365" i="1"/>
  <c r="A366" i="2" s="1"/>
  <c r="B366" i="1"/>
  <c r="C363" i="24"/>
  <c r="B361" i="49" s="1"/>
  <c r="G362" i="7"/>
  <c r="G356" i="27" l="1"/>
  <c r="K356" i="27"/>
  <c r="J362" i="7"/>
  <c r="H1289" i="12"/>
  <c r="I1289" i="12" s="1"/>
  <c r="J1288" i="12" s="1"/>
  <c r="K361" i="24" s="1"/>
  <c r="B363" i="27"/>
  <c r="B362" i="45"/>
  <c r="A363" i="27"/>
  <c r="A362" i="45"/>
  <c r="H362" i="7"/>
  <c r="I362" i="7" s="1"/>
  <c r="M363" i="24" s="1"/>
  <c r="M362" i="24"/>
  <c r="B367" i="2"/>
  <c r="A366" i="1"/>
  <c r="A367" i="2" s="1"/>
  <c r="B367" i="1"/>
  <c r="B364" i="24"/>
  <c r="A362" i="49" s="1"/>
  <c r="F363" i="7"/>
  <c r="C364" i="24"/>
  <c r="B362" i="49" s="1"/>
  <c r="G363" i="7"/>
  <c r="G357" i="27" l="1"/>
  <c r="K357" i="27"/>
  <c r="J363" i="7"/>
  <c r="H1290" i="12"/>
  <c r="I1290" i="12" s="1"/>
  <c r="J1289" i="12" s="1"/>
  <c r="K362" i="24" s="1"/>
  <c r="A364" i="27"/>
  <c r="A363" i="45"/>
  <c r="B364" i="27"/>
  <c r="B363" i="45"/>
  <c r="B368" i="2"/>
  <c r="A367" i="1"/>
  <c r="A368" i="2" s="1"/>
  <c r="B368" i="1"/>
  <c r="C365" i="24"/>
  <c r="B363" i="49" s="1"/>
  <c r="G364" i="7"/>
  <c r="B365" i="24"/>
  <c r="A363" i="49" s="1"/>
  <c r="F364" i="7"/>
  <c r="H363" i="7"/>
  <c r="I363" i="7" s="1"/>
  <c r="G358" i="27" l="1"/>
  <c r="K358" i="27"/>
  <c r="H364" i="7"/>
  <c r="I364" i="7" s="1"/>
  <c r="J364" i="7"/>
  <c r="H1291" i="12"/>
  <c r="I1291" i="12" s="1"/>
  <c r="J1290" i="12" s="1"/>
  <c r="K363" i="24" s="1"/>
  <c r="B365" i="27"/>
  <c r="B364" i="45"/>
  <c r="A365" i="27"/>
  <c r="A364" i="45"/>
  <c r="B369" i="2"/>
  <c r="A368" i="1"/>
  <c r="A369" i="2" s="1"/>
  <c r="B369" i="1"/>
  <c r="B366" i="24"/>
  <c r="A364" i="49" s="1"/>
  <c r="F365" i="7"/>
  <c r="M365" i="24"/>
  <c r="M364" i="24"/>
  <c r="C366" i="24"/>
  <c r="B364" i="49" s="1"/>
  <c r="G365" i="7"/>
  <c r="G359" i="27" l="1"/>
  <c r="K359" i="27"/>
  <c r="J365" i="7"/>
  <c r="H1292" i="12"/>
  <c r="I1292" i="12" s="1"/>
  <c r="J1291" i="12" s="1"/>
  <c r="K364" i="24" s="1"/>
  <c r="H365" i="7"/>
  <c r="I365" i="7" s="1"/>
  <c r="M366" i="24" s="1"/>
  <c r="A366" i="27"/>
  <c r="A365" i="45"/>
  <c r="B366" i="27"/>
  <c r="B365" i="45"/>
  <c r="B370" i="2"/>
  <c r="A369" i="1"/>
  <c r="A370" i="2" s="1"/>
  <c r="B370" i="1"/>
  <c r="B367" i="24"/>
  <c r="A365" i="49" s="1"/>
  <c r="F366" i="7"/>
  <c r="C367" i="24"/>
  <c r="B365" i="49" s="1"/>
  <c r="G366" i="7"/>
  <c r="G360" i="27" l="1"/>
  <c r="K360" i="27"/>
  <c r="J366" i="7"/>
  <c r="H1293" i="12"/>
  <c r="I1293" i="12" s="1"/>
  <c r="J1292" i="12" s="1"/>
  <c r="K365" i="24" s="1"/>
  <c r="H366" i="7"/>
  <c r="I366" i="7" s="1"/>
  <c r="M367" i="24" s="1"/>
  <c r="B367" i="27"/>
  <c r="B366" i="45"/>
  <c r="A367" i="27"/>
  <c r="A366" i="45"/>
  <c r="B368" i="24"/>
  <c r="A366" i="49" s="1"/>
  <c r="F367" i="7"/>
  <c r="B371" i="2"/>
  <c r="A370" i="1"/>
  <c r="A371" i="2" s="1"/>
  <c r="B371" i="1"/>
  <c r="C368" i="24"/>
  <c r="B366" i="49" s="1"/>
  <c r="G367" i="7"/>
  <c r="G361" i="27" l="1"/>
  <c r="K361" i="27"/>
  <c r="J367" i="7"/>
  <c r="H1294" i="12"/>
  <c r="I1294" i="12" s="1"/>
  <c r="J1293" i="12" s="1"/>
  <c r="K366" i="24" s="1"/>
  <c r="B368" i="27"/>
  <c r="B367" i="45"/>
  <c r="A368" i="27"/>
  <c r="A367" i="45"/>
  <c r="H367" i="7"/>
  <c r="I367" i="7" s="1"/>
  <c r="M368" i="24" s="1"/>
  <c r="B372" i="2"/>
  <c r="A371" i="1"/>
  <c r="A372" i="2" s="1"/>
  <c r="B372" i="1"/>
  <c r="C369" i="24"/>
  <c r="B367" i="49" s="1"/>
  <c r="G368" i="7"/>
  <c r="B369" i="24"/>
  <c r="A367" i="49" s="1"/>
  <c r="F368" i="7"/>
  <c r="G362" i="27" l="1"/>
  <c r="K362" i="27"/>
  <c r="J368" i="7"/>
  <c r="H1295" i="12"/>
  <c r="I1295" i="12" s="1"/>
  <c r="J1294" i="12" s="1"/>
  <c r="K367" i="24" s="1"/>
  <c r="H368" i="7"/>
  <c r="I368" i="7" s="1"/>
  <c r="M369" i="24" s="1"/>
  <c r="A369" i="27"/>
  <c r="A368" i="45"/>
  <c r="B369" i="27"/>
  <c r="B368" i="45"/>
  <c r="B370" i="24"/>
  <c r="A368" i="49" s="1"/>
  <c r="F369" i="7"/>
  <c r="B373" i="2"/>
  <c r="A372" i="1"/>
  <c r="A373" i="2" s="1"/>
  <c r="B373" i="1"/>
  <c r="C370" i="24"/>
  <c r="B368" i="49" s="1"/>
  <c r="G369" i="7"/>
  <c r="G363" i="27" l="1"/>
  <c r="K363" i="27"/>
  <c r="J369" i="7"/>
  <c r="H1296" i="12"/>
  <c r="I1296" i="12" s="1"/>
  <c r="J1295" i="12" s="1"/>
  <c r="K368" i="24" s="1"/>
  <c r="H369" i="7"/>
  <c r="I369" i="7" s="1"/>
  <c r="M370" i="24" s="1"/>
  <c r="A370" i="27"/>
  <c r="A369" i="45"/>
  <c r="B370" i="27"/>
  <c r="B369" i="45"/>
  <c r="B374" i="2"/>
  <c r="A373" i="1"/>
  <c r="A374" i="2" s="1"/>
  <c r="B374" i="1"/>
  <c r="B371" i="24"/>
  <c r="A369" i="49" s="1"/>
  <c r="F370" i="7"/>
  <c r="C371" i="24"/>
  <c r="B369" i="49" s="1"/>
  <c r="G370" i="7"/>
  <c r="G364" i="27" l="1"/>
  <c r="K364" i="27"/>
  <c r="J370" i="7"/>
  <c r="H1297" i="12"/>
  <c r="I1297" i="12" s="1"/>
  <c r="J1296" i="12" s="1"/>
  <c r="K369" i="24" s="1"/>
  <c r="A371" i="27"/>
  <c r="A370" i="45"/>
  <c r="B371" i="27"/>
  <c r="B370" i="45"/>
  <c r="B372" i="24"/>
  <c r="A370" i="49" s="1"/>
  <c r="F371" i="7"/>
  <c r="H370" i="7"/>
  <c r="I370" i="7" s="1"/>
  <c r="B375" i="2"/>
  <c r="A374" i="1"/>
  <c r="A375" i="2" s="1"/>
  <c r="B375" i="1"/>
  <c r="C372" i="24"/>
  <c r="B370" i="49" s="1"/>
  <c r="G371" i="7"/>
  <c r="G365" i="27" l="1"/>
  <c r="K365" i="27"/>
  <c r="J371" i="7"/>
  <c r="H1298" i="12"/>
  <c r="I1298" i="12" s="1"/>
  <c r="J1297" i="12" s="1"/>
  <c r="K370" i="24" s="1"/>
  <c r="B372" i="27"/>
  <c r="B371" i="45"/>
  <c r="A372" i="27"/>
  <c r="A371" i="45"/>
  <c r="H371" i="7"/>
  <c r="I371" i="7" s="1"/>
  <c r="M372" i="24" s="1"/>
  <c r="B373" i="24"/>
  <c r="A371" i="49" s="1"/>
  <c r="F372" i="7"/>
  <c r="C373" i="24"/>
  <c r="B371" i="49" s="1"/>
  <c r="G372" i="7"/>
  <c r="B376" i="2"/>
  <c r="A375" i="1"/>
  <c r="A376" i="2" s="1"/>
  <c r="B376" i="1"/>
  <c r="M371" i="24"/>
  <c r="G366" i="27" l="1"/>
  <c r="K366" i="27"/>
  <c r="J372" i="7"/>
  <c r="H1299" i="12"/>
  <c r="I1299" i="12" s="1"/>
  <c r="J1298" i="12" s="1"/>
  <c r="K371" i="24" s="1"/>
  <c r="B373" i="27"/>
  <c r="B372" i="45"/>
  <c r="A373" i="27"/>
  <c r="A372" i="45"/>
  <c r="C374" i="24"/>
  <c r="B372" i="49" s="1"/>
  <c r="G373" i="7"/>
  <c r="H372" i="7"/>
  <c r="I372" i="7" s="1"/>
  <c r="B374" i="24"/>
  <c r="A372" i="49" s="1"/>
  <c r="F373" i="7"/>
  <c r="B377" i="2"/>
  <c r="A376" i="1"/>
  <c r="A377" i="2" s="1"/>
  <c r="B377" i="1"/>
  <c r="G367" i="27" l="1"/>
  <c r="K367" i="27"/>
  <c r="J373" i="7"/>
  <c r="H1300" i="12"/>
  <c r="I1300" i="12" s="1"/>
  <c r="J1299" i="12" s="1"/>
  <c r="K372" i="24" s="1"/>
  <c r="H373" i="7"/>
  <c r="I373" i="7" s="1"/>
  <c r="M374" i="24" s="1"/>
  <c r="A374" i="27"/>
  <c r="A373" i="45"/>
  <c r="B374" i="27"/>
  <c r="B373" i="45"/>
  <c r="C375" i="24"/>
  <c r="B373" i="49" s="1"/>
  <c r="G374" i="7"/>
  <c r="B378" i="2"/>
  <c r="A377" i="1"/>
  <c r="A378" i="2" s="1"/>
  <c r="B378" i="1"/>
  <c r="M373" i="24"/>
  <c r="B375" i="24"/>
  <c r="A373" i="49" s="1"/>
  <c r="F374" i="7"/>
  <c r="G368" i="27" l="1"/>
  <c r="K368" i="27"/>
  <c r="J374" i="7"/>
  <c r="H1301" i="12"/>
  <c r="I1301" i="12" s="1"/>
  <c r="J1300" i="12" s="1"/>
  <c r="K373" i="24" s="1"/>
  <c r="H374" i="7"/>
  <c r="I374" i="7" s="1"/>
  <c r="M375" i="24" s="1"/>
  <c r="A375" i="27"/>
  <c r="A374" i="45"/>
  <c r="B375" i="27"/>
  <c r="B374" i="45"/>
  <c r="B379" i="2"/>
  <c r="A378" i="1"/>
  <c r="A379" i="2" s="1"/>
  <c r="B379" i="1"/>
  <c r="C376" i="24"/>
  <c r="B374" i="49" s="1"/>
  <c r="G375" i="7"/>
  <c r="B376" i="24"/>
  <c r="A374" i="49" s="1"/>
  <c r="F375" i="7"/>
  <c r="G369" i="27" l="1"/>
  <c r="K369" i="27"/>
  <c r="J375" i="7"/>
  <c r="H1302" i="12"/>
  <c r="I1302" i="12" s="1"/>
  <c r="J1301" i="12" s="1"/>
  <c r="K374" i="24" s="1"/>
  <c r="H375" i="7"/>
  <c r="I375" i="7" s="1"/>
  <c r="M376" i="24" s="1"/>
  <c r="A376" i="27"/>
  <c r="A375" i="45"/>
  <c r="B376" i="27"/>
  <c r="B375" i="45"/>
  <c r="B377" i="24"/>
  <c r="A375" i="49" s="1"/>
  <c r="F376" i="7"/>
  <c r="B380" i="2"/>
  <c r="A379" i="1"/>
  <c r="A380" i="2" s="1"/>
  <c r="B380" i="1"/>
  <c r="C377" i="24"/>
  <c r="B375" i="49" s="1"/>
  <c r="G376" i="7"/>
  <c r="G370" i="27" l="1"/>
  <c r="K370" i="27"/>
  <c r="J376" i="7"/>
  <c r="H1303" i="12"/>
  <c r="I1303" i="12" s="1"/>
  <c r="J1302" i="12" s="1"/>
  <c r="K375" i="24" s="1"/>
  <c r="H376" i="7"/>
  <c r="I376" i="7" s="1"/>
  <c r="M377" i="24" s="1"/>
  <c r="B377" i="27"/>
  <c r="B376" i="45"/>
  <c r="A377" i="27"/>
  <c r="A376" i="45"/>
  <c r="B381" i="2"/>
  <c r="A380" i="1"/>
  <c r="A381" i="2" s="1"/>
  <c r="B381" i="1"/>
  <c r="C378" i="24"/>
  <c r="B376" i="49" s="1"/>
  <c r="G377" i="7"/>
  <c r="B378" i="24"/>
  <c r="A376" i="49" s="1"/>
  <c r="F377" i="7"/>
  <c r="G371" i="27" l="1"/>
  <c r="K371" i="27"/>
  <c r="J377" i="7"/>
  <c r="H1304" i="12"/>
  <c r="I1304" i="12" s="1"/>
  <c r="J1303" i="12" s="1"/>
  <c r="K376" i="24" s="1"/>
  <c r="A378" i="27"/>
  <c r="A377" i="45"/>
  <c r="B378" i="27"/>
  <c r="B377" i="45"/>
  <c r="B382" i="2"/>
  <c r="A381" i="1"/>
  <c r="A382" i="2" s="1"/>
  <c r="B382" i="1"/>
  <c r="B379" i="24"/>
  <c r="A377" i="49" s="1"/>
  <c r="F378" i="7"/>
  <c r="H377" i="7"/>
  <c r="I377" i="7" s="1"/>
  <c r="C379" i="24"/>
  <c r="B377" i="49" s="1"/>
  <c r="G378" i="7"/>
  <c r="G372" i="27" l="1"/>
  <c r="K372" i="27"/>
  <c r="J378" i="7"/>
  <c r="H1305" i="12"/>
  <c r="I1305" i="12" s="1"/>
  <c r="J1304" i="12" s="1"/>
  <c r="K377" i="24" s="1"/>
  <c r="B379" i="27"/>
  <c r="B378" i="45"/>
  <c r="A379" i="27"/>
  <c r="A378" i="45"/>
  <c r="H378" i="7"/>
  <c r="I378" i="7" s="1"/>
  <c r="M379" i="24" s="1"/>
  <c r="M378" i="24"/>
  <c r="B380" i="24"/>
  <c r="A378" i="49" s="1"/>
  <c r="F379" i="7"/>
  <c r="B383" i="2"/>
  <c r="A382" i="1"/>
  <c r="A383" i="2" s="1"/>
  <c r="B383" i="1"/>
  <c r="C380" i="24"/>
  <c r="B378" i="49" s="1"/>
  <c r="G379" i="7"/>
  <c r="G373" i="27" l="1"/>
  <c r="K373" i="27"/>
  <c r="J379" i="7"/>
  <c r="H1306" i="12"/>
  <c r="I1306" i="12" s="1"/>
  <c r="J1305" i="12" s="1"/>
  <c r="K378" i="24" s="1"/>
  <c r="H379" i="7"/>
  <c r="I379" i="7" s="1"/>
  <c r="M380" i="24" s="1"/>
  <c r="B380" i="27"/>
  <c r="B379" i="45"/>
  <c r="A380" i="27"/>
  <c r="A379" i="45"/>
  <c r="C381" i="24"/>
  <c r="B379" i="49" s="1"/>
  <c r="G380" i="7"/>
  <c r="B384" i="2"/>
  <c r="A383" i="1"/>
  <c r="A384" i="2" s="1"/>
  <c r="B384" i="1"/>
  <c r="B381" i="24"/>
  <c r="A379" i="49" s="1"/>
  <c r="F380" i="7"/>
  <c r="G374" i="27" l="1"/>
  <c r="K374" i="27"/>
  <c r="J380" i="7"/>
  <c r="H1307" i="12"/>
  <c r="I1307" i="12" s="1"/>
  <c r="J1306" i="12" s="1"/>
  <c r="K379" i="24" s="1"/>
  <c r="A381" i="27"/>
  <c r="A380" i="45"/>
  <c r="B381" i="27"/>
  <c r="B380" i="45"/>
  <c r="B385" i="2"/>
  <c r="B385" i="1"/>
  <c r="A384" i="1"/>
  <c r="A385" i="2" s="1"/>
  <c r="C382" i="24"/>
  <c r="B380" i="49" s="1"/>
  <c r="G381" i="7"/>
  <c r="B382" i="24"/>
  <c r="A380" i="49" s="1"/>
  <c r="F381" i="7"/>
  <c r="H380" i="7"/>
  <c r="I380" i="7" s="1"/>
  <c r="G375" i="27" l="1"/>
  <c r="K375" i="27"/>
  <c r="J381" i="7"/>
  <c r="H1308" i="12"/>
  <c r="I1308" i="12" s="1"/>
  <c r="J1307" i="12" s="1"/>
  <c r="K380" i="24" s="1"/>
  <c r="B382" i="27"/>
  <c r="B381" i="45"/>
  <c r="A382" i="27"/>
  <c r="A381" i="45"/>
  <c r="H381" i="7"/>
  <c r="I381" i="7" s="1"/>
  <c r="M382" i="24" s="1"/>
  <c r="B383" i="24"/>
  <c r="A381" i="49" s="1"/>
  <c r="F382" i="7"/>
  <c r="B386" i="2"/>
  <c r="A385" i="1"/>
  <c r="A386" i="2" s="1"/>
  <c r="B386" i="1"/>
  <c r="M381" i="24"/>
  <c r="C383" i="24"/>
  <c r="B381" i="49" s="1"/>
  <c r="G382" i="7"/>
  <c r="G376" i="27" l="1"/>
  <c r="K376" i="27"/>
  <c r="J382" i="7"/>
  <c r="H1309" i="12"/>
  <c r="I1309" i="12" s="1"/>
  <c r="J1308" i="12" s="1"/>
  <c r="K381" i="24" s="1"/>
  <c r="B383" i="27"/>
  <c r="B382" i="45"/>
  <c r="A383" i="27"/>
  <c r="A382" i="45"/>
  <c r="B384" i="24"/>
  <c r="A382" i="49" s="1"/>
  <c r="F383" i="7"/>
  <c r="C384" i="24"/>
  <c r="B382" i="49" s="1"/>
  <c r="G383" i="7"/>
  <c r="H382" i="7"/>
  <c r="I382" i="7" s="1"/>
  <c r="B387" i="2"/>
  <c r="A386" i="1"/>
  <c r="A387" i="2" s="1"/>
  <c r="B387" i="1"/>
  <c r="G377" i="27" l="1"/>
  <c r="K377" i="27"/>
  <c r="J383" i="7"/>
  <c r="H1310" i="12"/>
  <c r="I1310" i="12" s="1"/>
  <c r="J1309" i="12" s="1"/>
  <c r="K382" i="24" s="1"/>
  <c r="B384" i="27"/>
  <c r="B383" i="45"/>
  <c r="A384" i="27"/>
  <c r="A383" i="45"/>
  <c r="C385" i="24"/>
  <c r="B383" i="49" s="1"/>
  <c r="G384" i="7"/>
  <c r="H383" i="7"/>
  <c r="I383" i="7" s="1"/>
  <c r="M383" i="24"/>
  <c r="B388" i="2"/>
  <c r="A387" i="1"/>
  <c r="A388" i="2" s="1"/>
  <c r="B388" i="1"/>
  <c r="B385" i="24"/>
  <c r="A383" i="49" s="1"/>
  <c r="F384" i="7"/>
  <c r="G378" i="27" l="1"/>
  <c r="K378" i="27"/>
  <c r="H384" i="7"/>
  <c r="I384" i="7" s="1"/>
  <c r="M385" i="24" s="1"/>
  <c r="J384" i="7"/>
  <c r="H1311" i="12"/>
  <c r="I1311" i="12" s="1"/>
  <c r="J1310" i="12" s="1"/>
  <c r="K383" i="24" s="1"/>
  <c r="A385" i="27"/>
  <c r="A384" i="45"/>
  <c r="B385" i="27"/>
  <c r="B384" i="45"/>
  <c r="C386" i="24"/>
  <c r="B384" i="49" s="1"/>
  <c r="G385" i="7"/>
  <c r="B386" i="24"/>
  <c r="A384" i="49" s="1"/>
  <c r="F385" i="7"/>
  <c r="M384" i="24"/>
  <c r="B389" i="2"/>
  <c r="B389" i="1"/>
  <c r="A388" i="1"/>
  <c r="A389" i="2" s="1"/>
  <c r="G379" i="27" l="1"/>
  <c r="K379" i="27"/>
  <c r="H385" i="7"/>
  <c r="I385" i="7" s="1"/>
  <c r="M386" i="24" s="1"/>
  <c r="J385" i="7"/>
  <c r="H1312" i="12"/>
  <c r="I1312" i="12" s="1"/>
  <c r="J1311" i="12" s="1"/>
  <c r="K384" i="24" s="1"/>
  <c r="A386" i="27"/>
  <c r="A385" i="45"/>
  <c r="B386" i="27"/>
  <c r="B385" i="45"/>
  <c r="B387" i="24"/>
  <c r="A385" i="49" s="1"/>
  <c r="F386" i="7"/>
  <c r="C387" i="24"/>
  <c r="B385" i="49" s="1"/>
  <c r="G386" i="7"/>
  <c r="B390" i="2"/>
  <c r="B390" i="1"/>
  <c r="A389" i="1"/>
  <c r="A390" i="2" s="1"/>
  <c r="G380" i="27" l="1"/>
  <c r="K380" i="27"/>
  <c r="J386" i="7"/>
  <c r="H1313" i="12"/>
  <c r="I1313" i="12" s="1"/>
  <c r="J1312" i="12" s="1"/>
  <c r="K385" i="24" s="1"/>
  <c r="B387" i="27"/>
  <c r="B386" i="45"/>
  <c r="A387" i="27"/>
  <c r="A386" i="45"/>
  <c r="H386" i="7"/>
  <c r="I386" i="7" s="1"/>
  <c r="B388" i="24"/>
  <c r="A386" i="49" s="1"/>
  <c r="F387" i="7"/>
  <c r="B391" i="2"/>
  <c r="B391" i="1"/>
  <c r="A390" i="1"/>
  <c r="A391" i="2" s="1"/>
  <c r="C388" i="24"/>
  <c r="B386" i="49" s="1"/>
  <c r="G387" i="7"/>
  <c r="G381" i="27" l="1"/>
  <c r="K381" i="27"/>
  <c r="J387" i="7"/>
  <c r="H1314" i="12"/>
  <c r="I1314" i="12" s="1"/>
  <c r="J1313" i="12" s="1"/>
  <c r="K386" i="24" s="1"/>
  <c r="B388" i="27"/>
  <c r="B387" i="45"/>
  <c r="A388" i="27"/>
  <c r="A387" i="45"/>
  <c r="B389" i="24"/>
  <c r="A387" i="49" s="1"/>
  <c r="F388" i="7"/>
  <c r="C389" i="24"/>
  <c r="B387" i="49" s="1"/>
  <c r="G388" i="7"/>
  <c r="H387" i="7"/>
  <c r="I387" i="7" s="1"/>
  <c r="B392" i="2"/>
  <c r="A391" i="1"/>
  <c r="A392" i="2" s="1"/>
  <c r="B392" i="1"/>
  <c r="M387" i="24"/>
  <c r="G382" i="27" l="1"/>
  <c r="K382" i="27"/>
  <c r="J388" i="7"/>
  <c r="H1315" i="12"/>
  <c r="I1315" i="12" s="1"/>
  <c r="J1314" i="12" s="1"/>
  <c r="K387" i="24" s="1"/>
  <c r="B389" i="27"/>
  <c r="B388" i="45"/>
  <c r="A389" i="27"/>
  <c r="A388" i="45"/>
  <c r="C390" i="24"/>
  <c r="B388" i="49" s="1"/>
  <c r="G389" i="7"/>
  <c r="B393" i="2"/>
  <c r="B393" i="1"/>
  <c r="A392" i="1"/>
  <c r="A393" i="2" s="1"/>
  <c r="H388" i="7"/>
  <c r="I388" i="7" s="1"/>
  <c r="M388" i="24"/>
  <c r="B390" i="24"/>
  <c r="A388" i="49" s="1"/>
  <c r="F389" i="7"/>
  <c r="G383" i="27" l="1"/>
  <c r="K383" i="27"/>
  <c r="J389" i="7"/>
  <c r="H1316" i="12"/>
  <c r="I1316" i="12" s="1"/>
  <c r="J1315" i="12" s="1"/>
  <c r="K388" i="24" s="1"/>
  <c r="H389" i="7"/>
  <c r="I389" i="7" s="1"/>
  <c r="M390" i="24" s="1"/>
  <c r="A390" i="27"/>
  <c r="A389" i="45"/>
  <c r="B390" i="27"/>
  <c r="B389" i="45"/>
  <c r="M389" i="24"/>
  <c r="B394" i="2"/>
  <c r="A393" i="1"/>
  <c r="A394" i="2" s="1"/>
  <c r="B394" i="1"/>
  <c r="B391" i="24"/>
  <c r="A389" i="49" s="1"/>
  <c r="F390" i="7"/>
  <c r="C391" i="24"/>
  <c r="B389" i="49" s="1"/>
  <c r="G390" i="7"/>
  <c r="G384" i="27" l="1"/>
  <c r="K384" i="27"/>
  <c r="J390" i="7"/>
  <c r="H1317" i="12"/>
  <c r="I1317" i="12" s="1"/>
  <c r="J1316" i="12" s="1"/>
  <c r="K389" i="24" s="1"/>
  <c r="B391" i="27"/>
  <c r="B390" i="45"/>
  <c r="A391" i="27"/>
  <c r="A390" i="45"/>
  <c r="B395" i="2"/>
  <c r="A394" i="1"/>
  <c r="A395" i="2" s="1"/>
  <c r="B395" i="1"/>
  <c r="C392" i="24"/>
  <c r="B390" i="49" s="1"/>
  <c r="G391" i="7"/>
  <c r="B392" i="24"/>
  <c r="A390" i="49" s="1"/>
  <c r="F391" i="7"/>
  <c r="H390" i="7"/>
  <c r="I390" i="7" s="1"/>
  <c r="G385" i="27" l="1"/>
  <c r="K385" i="27"/>
  <c r="J391" i="7"/>
  <c r="H1318" i="12"/>
  <c r="I1318" i="12" s="1"/>
  <c r="J1317" i="12" s="1"/>
  <c r="K390" i="24" s="1"/>
  <c r="H391" i="7"/>
  <c r="I391" i="7" s="1"/>
  <c r="M392" i="24" s="1"/>
  <c r="B392" i="27"/>
  <c r="B391" i="45"/>
  <c r="A392" i="27"/>
  <c r="A391" i="45"/>
  <c r="B396" i="2"/>
  <c r="A395" i="1"/>
  <c r="A396" i="2" s="1"/>
  <c r="B396" i="1"/>
  <c r="B393" i="24"/>
  <c r="A391" i="49" s="1"/>
  <c r="F392" i="7"/>
  <c r="M391" i="24"/>
  <c r="C393" i="24"/>
  <c r="B391" i="49" s="1"/>
  <c r="G392" i="7"/>
  <c r="G386" i="27" l="1"/>
  <c r="K386" i="27"/>
  <c r="J392" i="7"/>
  <c r="H1319" i="12"/>
  <c r="I1319" i="12" s="1"/>
  <c r="J1318" i="12" s="1"/>
  <c r="K391" i="24" s="1"/>
  <c r="B393" i="27"/>
  <c r="B392" i="45"/>
  <c r="A393" i="27"/>
  <c r="A392" i="45"/>
  <c r="H392" i="7"/>
  <c r="I392" i="7" s="1"/>
  <c r="M393" i="24" s="1"/>
  <c r="B397" i="2"/>
  <c r="A396" i="1"/>
  <c r="A397" i="2" s="1"/>
  <c r="B397" i="1"/>
  <c r="B394" i="24"/>
  <c r="A392" i="49" s="1"/>
  <c r="F393" i="7"/>
  <c r="C394" i="24"/>
  <c r="B392" i="49" s="1"/>
  <c r="G393" i="7"/>
  <c r="G387" i="27" l="1"/>
  <c r="K387" i="27"/>
  <c r="J393" i="7"/>
  <c r="H1320" i="12"/>
  <c r="I1320" i="12" s="1"/>
  <c r="J1319" i="12" s="1"/>
  <c r="K392" i="24" s="1"/>
  <c r="H393" i="7"/>
  <c r="I393" i="7" s="1"/>
  <c r="M394" i="24" s="1"/>
  <c r="A394" i="27"/>
  <c r="A393" i="45"/>
  <c r="B394" i="27"/>
  <c r="B393" i="45"/>
  <c r="B395" i="24"/>
  <c r="A393" i="49" s="1"/>
  <c r="F394" i="7"/>
  <c r="B398" i="2"/>
  <c r="A397" i="1"/>
  <c r="A398" i="2" s="1"/>
  <c r="B398" i="1"/>
  <c r="C395" i="24"/>
  <c r="B393" i="49" s="1"/>
  <c r="G394" i="7"/>
  <c r="G388" i="27" l="1"/>
  <c r="K388" i="27"/>
  <c r="J394" i="7"/>
  <c r="H1321" i="12"/>
  <c r="I1321" i="12" s="1"/>
  <c r="J1320" i="12" s="1"/>
  <c r="K393" i="24" s="1"/>
  <c r="A395" i="27"/>
  <c r="A394" i="45"/>
  <c r="B395" i="27"/>
  <c r="B394" i="45"/>
  <c r="H394" i="7"/>
  <c r="I394" i="7" s="1"/>
  <c r="M395" i="24" s="1"/>
  <c r="B396" i="24"/>
  <c r="A394" i="49" s="1"/>
  <c r="F395" i="7"/>
  <c r="C396" i="24"/>
  <c r="B394" i="49" s="1"/>
  <c r="G395" i="7"/>
  <c r="B399" i="2"/>
  <c r="A398" i="1"/>
  <c r="A399" i="2" s="1"/>
  <c r="B399" i="1"/>
  <c r="G389" i="27" l="1"/>
  <c r="K389" i="27"/>
  <c r="J395" i="7"/>
  <c r="H1322" i="12"/>
  <c r="I1322" i="12" s="1"/>
  <c r="J1321" i="12" s="1"/>
  <c r="K394" i="24" s="1"/>
  <c r="B396" i="27"/>
  <c r="B395" i="45"/>
  <c r="A396" i="27"/>
  <c r="A395" i="45"/>
  <c r="B400" i="2"/>
  <c r="A399" i="1"/>
  <c r="A400" i="2" s="1"/>
  <c r="B400" i="1"/>
  <c r="H395" i="7"/>
  <c r="I395" i="7" s="1"/>
  <c r="B397" i="24"/>
  <c r="A395" i="49" s="1"/>
  <c r="F396" i="7"/>
  <c r="C397" i="24"/>
  <c r="B395" i="49" s="1"/>
  <c r="G396" i="7"/>
  <c r="G390" i="27" l="1"/>
  <c r="K390" i="27"/>
  <c r="J396" i="7"/>
  <c r="H1323" i="12"/>
  <c r="I1323" i="12" s="1"/>
  <c r="J1322" i="12" s="1"/>
  <c r="K395" i="24" s="1"/>
  <c r="B397" i="27"/>
  <c r="B396" i="45"/>
  <c r="A397" i="27"/>
  <c r="A396" i="45"/>
  <c r="H396" i="7"/>
  <c r="I396" i="7" s="1"/>
  <c r="M397" i="24" s="1"/>
  <c r="B398" i="24"/>
  <c r="A396" i="49" s="1"/>
  <c r="F397" i="7"/>
  <c r="M396" i="24"/>
  <c r="B401" i="2"/>
  <c r="A400" i="1"/>
  <c r="A401" i="2" s="1"/>
  <c r="B401" i="1"/>
  <c r="C398" i="24"/>
  <c r="B396" i="49" s="1"/>
  <c r="G397" i="7"/>
  <c r="G391" i="27" l="1"/>
  <c r="K391" i="27"/>
  <c r="J397" i="7"/>
  <c r="H1324" i="12"/>
  <c r="I1324" i="12" s="1"/>
  <c r="J1323" i="12" s="1"/>
  <c r="K396" i="24" s="1"/>
  <c r="A398" i="27"/>
  <c r="A397" i="45"/>
  <c r="B398" i="27"/>
  <c r="B397" i="45"/>
  <c r="H397" i="7"/>
  <c r="I397" i="7" s="1"/>
  <c r="M398" i="24" s="1"/>
  <c r="C399" i="24"/>
  <c r="B397" i="49" s="1"/>
  <c r="G398" i="7"/>
  <c r="B402" i="2"/>
  <c r="A401" i="1"/>
  <c r="A402" i="2" s="1"/>
  <c r="B402" i="1"/>
  <c r="B399" i="24"/>
  <c r="A397" i="49" s="1"/>
  <c r="F398" i="7"/>
  <c r="G392" i="27" l="1"/>
  <c r="K392" i="27"/>
  <c r="J398" i="7"/>
  <c r="H1325" i="12"/>
  <c r="I1325" i="12" s="1"/>
  <c r="J1324" i="12" s="1"/>
  <c r="K397" i="24" s="1"/>
  <c r="A399" i="27"/>
  <c r="A398" i="45"/>
  <c r="B399" i="27"/>
  <c r="B398" i="45"/>
  <c r="B403" i="2"/>
  <c r="B403" i="1"/>
  <c r="A402" i="1"/>
  <c r="A403" i="2" s="1"/>
  <c r="C400" i="24"/>
  <c r="B398" i="49" s="1"/>
  <c r="G399" i="7"/>
  <c r="B400" i="24"/>
  <c r="A398" i="49" s="1"/>
  <c r="F399" i="7"/>
  <c r="H398" i="7"/>
  <c r="I398" i="7" s="1"/>
  <c r="G393" i="27" l="1"/>
  <c r="K393" i="27"/>
  <c r="J399" i="7"/>
  <c r="H1326" i="12"/>
  <c r="I1326" i="12" s="1"/>
  <c r="J1325" i="12" s="1"/>
  <c r="K398" i="24" s="1"/>
  <c r="H399" i="7"/>
  <c r="I399" i="7" s="1"/>
  <c r="M400" i="24" s="1"/>
  <c r="B400" i="27"/>
  <c r="B399" i="45"/>
  <c r="A400" i="27"/>
  <c r="A399" i="45"/>
  <c r="B401" i="24"/>
  <c r="A399" i="49" s="1"/>
  <c r="F400" i="7"/>
  <c r="B404" i="2"/>
  <c r="B404" i="1"/>
  <c r="A403" i="1"/>
  <c r="A404" i="2" s="1"/>
  <c r="M399" i="24"/>
  <c r="C401" i="24"/>
  <c r="B399" i="49" s="1"/>
  <c r="G400" i="7"/>
  <c r="G394" i="27" l="1"/>
  <c r="K394" i="27"/>
  <c r="J400" i="7"/>
  <c r="H1327" i="12"/>
  <c r="I1327" i="12" s="1"/>
  <c r="J1326" i="12" s="1"/>
  <c r="K399" i="24" s="1"/>
  <c r="A401" i="27"/>
  <c r="A400" i="45"/>
  <c r="B401" i="27"/>
  <c r="B400" i="45"/>
  <c r="C402" i="24"/>
  <c r="B400" i="49" s="1"/>
  <c r="G401" i="7"/>
  <c r="B405" i="2"/>
  <c r="A404" i="1"/>
  <c r="A405" i="2" s="1"/>
  <c r="B405" i="1"/>
  <c r="B402" i="24"/>
  <c r="A400" i="49" s="1"/>
  <c r="F401" i="7"/>
  <c r="H400" i="7"/>
  <c r="I400" i="7" s="1"/>
  <c r="G395" i="27" l="1"/>
  <c r="K395" i="27"/>
  <c r="J401" i="7"/>
  <c r="H1328" i="12"/>
  <c r="I1328" i="12" s="1"/>
  <c r="J1327" i="12" s="1"/>
  <c r="K400" i="24" s="1"/>
  <c r="H401" i="7"/>
  <c r="I401" i="7" s="1"/>
  <c r="M402" i="24" s="1"/>
  <c r="B402" i="27"/>
  <c r="B401" i="45"/>
  <c r="A402" i="27"/>
  <c r="A401" i="45"/>
  <c r="B403" i="24"/>
  <c r="A401" i="49" s="1"/>
  <c r="F402" i="7"/>
  <c r="B406" i="2"/>
  <c r="A405" i="1"/>
  <c r="A406" i="2" s="1"/>
  <c r="B406" i="1"/>
  <c r="C403" i="24"/>
  <c r="B401" i="49" s="1"/>
  <c r="G402" i="7"/>
  <c r="M401" i="24"/>
  <c r="G396" i="27" l="1"/>
  <c r="K396" i="27"/>
  <c r="J402" i="7"/>
  <c r="H1329" i="12"/>
  <c r="I1329" i="12" s="1"/>
  <c r="J1328" i="12" s="1"/>
  <c r="K401" i="24" s="1"/>
  <c r="H402" i="7"/>
  <c r="I402" i="7" s="1"/>
  <c r="M403" i="24" s="1"/>
  <c r="B403" i="27"/>
  <c r="B402" i="45"/>
  <c r="A403" i="27"/>
  <c r="A402" i="45"/>
  <c r="B407" i="2"/>
  <c r="A406" i="1"/>
  <c r="A407" i="2" s="1"/>
  <c r="B407" i="1"/>
  <c r="B404" i="24"/>
  <c r="A402" i="49" s="1"/>
  <c r="F403" i="7"/>
  <c r="C404" i="24"/>
  <c r="B402" i="49" s="1"/>
  <c r="G403" i="7"/>
  <c r="G397" i="27" l="1"/>
  <c r="K397" i="27"/>
  <c r="J403" i="7"/>
  <c r="H1330" i="12"/>
  <c r="I1330" i="12" s="1"/>
  <c r="J1329" i="12" s="1"/>
  <c r="K402" i="24" s="1"/>
  <c r="B404" i="27"/>
  <c r="B403" i="45"/>
  <c r="A404" i="27"/>
  <c r="A403" i="45"/>
  <c r="H403" i="7"/>
  <c r="I403" i="7" s="1"/>
  <c r="M404" i="24" s="1"/>
  <c r="B405" i="24"/>
  <c r="A403" i="49" s="1"/>
  <c r="F404" i="7"/>
  <c r="B408" i="2"/>
  <c r="B408" i="1"/>
  <c r="A407" i="1"/>
  <c r="A408" i="2" s="1"/>
  <c r="C405" i="24"/>
  <c r="B403" i="49" s="1"/>
  <c r="G404" i="7"/>
  <c r="G398" i="27" l="1"/>
  <c r="K398" i="27"/>
  <c r="J404" i="7"/>
  <c r="H1331" i="12"/>
  <c r="I1331" i="12" s="1"/>
  <c r="J1330" i="12" s="1"/>
  <c r="K403" i="24" s="1"/>
  <c r="B405" i="27"/>
  <c r="B404" i="45"/>
  <c r="A405" i="27"/>
  <c r="A404" i="45"/>
  <c r="H404" i="7"/>
  <c r="I404" i="7" s="1"/>
  <c r="M405" i="24" s="1"/>
  <c r="B406" i="24"/>
  <c r="A404" i="49" s="1"/>
  <c r="F405" i="7"/>
  <c r="C406" i="24"/>
  <c r="B404" i="49" s="1"/>
  <c r="G405" i="7"/>
  <c r="B409" i="2"/>
  <c r="A408" i="1"/>
  <c r="A409" i="2" s="1"/>
  <c r="B409" i="1"/>
  <c r="G399" i="27" l="1"/>
  <c r="K399" i="27"/>
  <c r="J405" i="7"/>
  <c r="H1332" i="12"/>
  <c r="I1332" i="12" s="1"/>
  <c r="J1331" i="12" s="1"/>
  <c r="K404" i="24" s="1"/>
  <c r="B406" i="27"/>
  <c r="B405" i="45"/>
  <c r="A406" i="27"/>
  <c r="A405" i="45"/>
  <c r="C407" i="24"/>
  <c r="B405" i="49" s="1"/>
  <c r="G406" i="7"/>
  <c r="B407" i="24"/>
  <c r="A405" i="49" s="1"/>
  <c r="F406" i="7"/>
  <c r="H406" i="7" s="1"/>
  <c r="I406" i="7" s="1"/>
  <c r="H405" i="7"/>
  <c r="I405" i="7" s="1"/>
  <c r="B410" i="2"/>
  <c r="A409" i="1"/>
  <c r="A410" i="2" s="1"/>
  <c r="B410" i="1"/>
  <c r="G400" i="27" l="1"/>
  <c r="K400" i="27"/>
  <c r="J406" i="7"/>
  <c r="H1333" i="12"/>
  <c r="I1333" i="12" s="1"/>
  <c r="J1332" i="12" s="1"/>
  <c r="K405" i="24" s="1"/>
  <c r="B407" i="27"/>
  <c r="B406" i="45"/>
  <c r="A407" i="27"/>
  <c r="A406" i="45"/>
  <c r="C408" i="24"/>
  <c r="B406" i="49" s="1"/>
  <c r="G407" i="7"/>
  <c r="M406" i="24"/>
  <c r="B411" i="2"/>
  <c r="A410" i="1"/>
  <c r="A411" i="2" s="1"/>
  <c r="B411" i="1"/>
  <c r="M407" i="24"/>
  <c r="B408" i="24"/>
  <c r="A406" i="49" s="1"/>
  <c r="F407" i="7"/>
  <c r="G401" i="27" l="1"/>
  <c r="K401" i="27"/>
  <c r="J407" i="7"/>
  <c r="H1334" i="12"/>
  <c r="I1334" i="12" s="1"/>
  <c r="J1333" i="12" s="1"/>
  <c r="K406" i="24" s="1"/>
  <c r="H407" i="7"/>
  <c r="I407" i="7" s="1"/>
  <c r="M408" i="24" s="1"/>
  <c r="A408" i="27"/>
  <c r="A407" i="45"/>
  <c r="B408" i="27"/>
  <c r="B407" i="45"/>
  <c r="B412" i="2"/>
  <c r="A411" i="1"/>
  <c r="A412" i="2" s="1"/>
  <c r="B412" i="1"/>
  <c r="B409" i="24"/>
  <c r="A407" i="49" s="1"/>
  <c r="F408" i="7"/>
  <c r="C409" i="24"/>
  <c r="B407" i="49" s="1"/>
  <c r="G408" i="7"/>
  <c r="G402" i="27" l="1"/>
  <c r="K402" i="27"/>
  <c r="J408" i="7"/>
  <c r="H1335" i="12"/>
  <c r="I1335" i="12" s="1"/>
  <c r="J1334" i="12" s="1"/>
  <c r="K407" i="24" s="1"/>
  <c r="B409" i="27"/>
  <c r="B408" i="45"/>
  <c r="A409" i="27"/>
  <c r="A408" i="45"/>
  <c r="H408" i="7"/>
  <c r="I408" i="7" s="1"/>
  <c r="M409" i="24" s="1"/>
  <c r="B410" i="24"/>
  <c r="A408" i="49" s="1"/>
  <c r="F409" i="7"/>
  <c r="B413" i="2"/>
  <c r="A412" i="1"/>
  <c r="A413" i="2" s="1"/>
  <c r="B413" i="1"/>
  <c r="C410" i="24"/>
  <c r="B408" i="49" s="1"/>
  <c r="G409" i="7"/>
  <c r="G403" i="27" l="1"/>
  <c r="K403" i="27"/>
  <c r="J409" i="7"/>
  <c r="H1336" i="12"/>
  <c r="I1336" i="12" s="1"/>
  <c r="J1335" i="12" s="1"/>
  <c r="K408" i="24" s="1"/>
  <c r="B410" i="27"/>
  <c r="B409" i="45"/>
  <c r="H409" i="7"/>
  <c r="I409" i="7" s="1"/>
  <c r="M410" i="24" s="1"/>
  <c r="A410" i="27"/>
  <c r="A409" i="45"/>
  <c r="B411" i="24"/>
  <c r="A409" i="49" s="1"/>
  <c r="F410" i="7"/>
  <c r="C411" i="24"/>
  <c r="B409" i="49" s="1"/>
  <c r="G410" i="7"/>
  <c r="B414" i="2"/>
  <c r="A413" i="1"/>
  <c r="A414" i="2" s="1"/>
  <c r="B414" i="1"/>
  <c r="G404" i="27" l="1"/>
  <c r="K404" i="27"/>
  <c r="J410" i="7"/>
  <c r="H1337" i="12"/>
  <c r="I1337" i="12" s="1"/>
  <c r="J1336" i="12" s="1"/>
  <c r="K409" i="24" s="1"/>
  <c r="A411" i="27"/>
  <c r="A410" i="45"/>
  <c r="B411" i="27"/>
  <c r="B410" i="45"/>
  <c r="B415" i="2"/>
  <c r="A414" i="1"/>
  <c r="A415" i="2" s="1"/>
  <c r="B415" i="1"/>
  <c r="H410" i="7"/>
  <c r="I410" i="7" s="1"/>
  <c r="B412" i="24"/>
  <c r="A410" i="49" s="1"/>
  <c r="F411" i="7"/>
  <c r="C412" i="24"/>
  <c r="B410" i="49" s="1"/>
  <c r="G411" i="7"/>
  <c r="G405" i="27" l="1"/>
  <c r="K405" i="27"/>
  <c r="J411" i="7"/>
  <c r="H1338" i="12"/>
  <c r="I1338" i="12" s="1"/>
  <c r="J1337" i="12" s="1"/>
  <c r="K410" i="24" s="1"/>
  <c r="B412" i="27"/>
  <c r="B411" i="45"/>
  <c r="A412" i="27"/>
  <c r="A411" i="45"/>
  <c r="H411" i="7"/>
  <c r="I411" i="7" s="1"/>
  <c r="M412" i="24" s="1"/>
  <c r="B413" i="24"/>
  <c r="A411" i="49" s="1"/>
  <c r="F412" i="7"/>
  <c r="M411" i="24"/>
  <c r="B416" i="2"/>
  <c r="B416" i="1"/>
  <c r="A415" i="1"/>
  <c r="A416" i="2" s="1"/>
  <c r="C413" i="24"/>
  <c r="B411" i="49" s="1"/>
  <c r="G412" i="7"/>
  <c r="G406" i="27" l="1"/>
  <c r="K406" i="27"/>
  <c r="J412" i="7"/>
  <c r="H1339" i="12"/>
  <c r="I1339" i="12" s="1"/>
  <c r="J1338" i="12" s="1"/>
  <c r="K411" i="24" s="1"/>
  <c r="B413" i="27"/>
  <c r="B412" i="45"/>
  <c r="A413" i="27"/>
  <c r="A412" i="45"/>
  <c r="H412" i="7"/>
  <c r="I412" i="7" s="1"/>
  <c r="M413" i="24" s="1"/>
  <c r="C414" i="24"/>
  <c r="B412" i="49" s="1"/>
  <c r="G413" i="7"/>
  <c r="B414" i="24"/>
  <c r="A412" i="49" s="1"/>
  <c r="F413" i="7"/>
  <c r="B417" i="2"/>
  <c r="A416" i="1"/>
  <c r="A417" i="2" s="1"/>
  <c r="B417" i="1"/>
  <c r="G407" i="27" l="1"/>
  <c r="K407" i="27"/>
  <c r="J413" i="7"/>
  <c r="H1340" i="12"/>
  <c r="I1340" i="12" s="1"/>
  <c r="J1339" i="12" s="1"/>
  <c r="K412" i="24" s="1"/>
  <c r="H413" i="7"/>
  <c r="I413" i="7" s="1"/>
  <c r="M414" i="24" s="1"/>
  <c r="B414" i="27"/>
  <c r="B413" i="45"/>
  <c r="A414" i="27"/>
  <c r="A413" i="45"/>
  <c r="B418" i="2"/>
  <c r="B418" i="1"/>
  <c r="A417" i="1"/>
  <c r="A418" i="2" s="1"/>
  <c r="B415" i="24"/>
  <c r="A413" i="49" s="1"/>
  <c r="F414" i="7"/>
  <c r="C415" i="24"/>
  <c r="B413" i="49" s="1"/>
  <c r="G414" i="7"/>
  <c r="G408" i="27" l="1"/>
  <c r="K408" i="27"/>
  <c r="J414" i="7"/>
  <c r="H1341" i="12"/>
  <c r="I1341" i="12" s="1"/>
  <c r="J1340" i="12" s="1"/>
  <c r="K413" i="24" s="1"/>
  <c r="H414" i="7"/>
  <c r="I414" i="7" s="1"/>
  <c r="M415" i="24" s="1"/>
  <c r="A415" i="27"/>
  <c r="A414" i="45"/>
  <c r="B415" i="27"/>
  <c r="B414" i="45"/>
  <c r="B416" i="24"/>
  <c r="A414" i="49" s="1"/>
  <c r="F415" i="7"/>
  <c r="B419" i="2"/>
  <c r="A418" i="1"/>
  <c r="A419" i="2" s="1"/>
  <c r="B419" i="1"/>
  <c r="C416" i="24"/>
  <c r="B414" i="49" s="1"/>
  <c r="G415" i="7"/>
  <c r="G409" i="27" l="1"/>
  <c r="K409" i="27"/>
  <c r="J415" i="7"/>
  <c r="H1342" i="12"/>
  <c r="I1342" i="12" s="1"/>
  <c r="J1341" i="12" s="1"/>
  <c r="K414" i="24" s="1"/>
  <c r="H415" i="7"/>
  <c r="I415" i="7" s="1"/>
  <c r="M416" i="24" s="1"/>
  <c r="B416" i="27"/>
  <c r="B415" i="45"/>
  <c r="A416" i="27"/>
  <c r="A415" i="45"/>
  <c r="B417" i="24"/>
  <c r="A415" i="49" s="1"/>
  <c r="F416" i="7"/>
  <c r="B420" i="2"/>
  <c r="B420" i="1"/>
  <c r="A419" i="1"/>
  <c r="A420" i="2" s="1"/>
  <c r="C417" i="24"/>
  <c r="B415" i="49" s="1"/>
  <c r="G416" i="7"/>
  <c r="G410" i="27" l="1"/>
  <c r="K410" i="27"/>
  <c r="J416" i="7"/>
  <c r="H1343" i="12"/>
  <c r="I1343" i="12" s="1"/>
  <c r="J1342" i="12" s="1"/>
  <c r="K415" i="24" s="1"/>
  <c r="A417" i="27"/>
  <c r="A416" i="45"/>
  <c r="B417" i="27"/>
  <c r="B416" i="45"/>
  <c r="B418" i="24"/>
  <c r="A416" i="49" s="1"/>
  <c r="F417" i="7"/>
  <c r="B421" i="2"/>
  <c r="A420" i="1"/>
  <c r="A421" i="2" s="1"/>
  <c r="B421" i="1"/>
  <c r="C418" i="24"/>
  <c r="B416" i="49" s="1"/>
  <c r="G417" i="7"/>
  <c r="H416" i="7"/>
  <c r="I416" i="7" s="1"/>
  <c r="G411" i="27" l="1"/>
  <c r="K411" i="27"/>
  <c r="J417" i="7"/>
  <c r="H1344" i="12"/>
  <c r="I1344" i="12" s="1"/>
  <c r="J1343" i="12" s="1"/>
  <c r="K416" i="24" s="1"/>
  <c r="B418" i="27"/>
  <c r="B417" i="45"/>
  <c r="A418" i="27"/>
  <c r="A417" i="45"/>
  <c r="B419" i="24"/>
  <c r="A417" i="49" s="1"/>
  <c r="F418" i="7"/>
  <c r="B422" i="2"/>
  <c r="A421" i="1"/>
  <c r="A422" i="2" s="1"/>
  <c r="B422" i="1"/>
  <c r="C419" i="24"/>
  <c r="B417" i="49" s="1"/>
  <c r="G418" i="7"/>
  <c r="H417" i="7"/>
  <c r="I417" i="7" s="1"/>
  <c r="M417" i="24"/>
  <c r="G412" i="27" l="1"/>
  <c r="K412" i="27"/>
  <c r="J418" i="7"/>
  <c r="H1345" i="12"/>
  <c r="I1345" i="12" s="1"/>
  <c r="J1344" i="12" s="1"/>
  <c r="K417" i="24" s="1"/>
  <c r="B419" i="27"/>
  <c r="B418" i="45"/>
  <c r="A419" i="27"/>
  <c r="A418" i="45"/>
  <c r="B423" i="2"/>
  <c r="B423" i="1"/>
  <c r="A422" i="1"/>
  <c r="A423" i="2" s="1"/>
  <c r="B420" i="24"/>
  <c r="A418" i="49" s="1"/>
  <c r="F419" i="7"/>
  <c r="C420" i="24"/>
  <c r="B418" i="49" s="1"/>
  <c r="G419" i="7"/>
  <c r="H418" i="7"/>
  <c r="I418" i="7" s="1"/>
  <c r="M418" i="24"/>
  <c r="G413" i="27" l="1"/>
  <c r="K413" i="27"/>
  <c r="J419" i="7"/>
  <c r="H1346" i="12"/>
  <c r="I1346" i="12" s="1"/>
  <c r="J1345" i="12" s="1"/>
  <c r="K418" i="24" s="1"/>
  <c r="A420" i="27"/>
  <c r="A419" i="45"/>
  <c r="B420" i="27"/>
  <c r="B419" i="45"/>
  <c r="H419" i="7"/>
  <c r="I419" i="7" s="1"/>
  <c r="B421" i="24"/>
  <c r="A419" i="49" s="1"/>
  <c r="F420" i="7"/>
  <c r="B424" i="2"/>
  <c r="B424" i="1"/>
  <c r="A423" i="1"/>
  <c r="A424" i="2" s="1"/>
  <c r="M419" i="24"/>
  <c r="C421" i="24"/>
  <c r="B419" i="49" s="1"/>
  <c r="G420" i="7"/>
  <c r="G414" i="27" l="1"/>
  <c r="K414" i="27"/>
  <c r="J420" i="7"/>
  <c r="H1347" i="12"/>
  <c r="I1347" i="12" s="1"/>
  <c r="J1346" i="12" s="1"/>
  <c r="K419" i="24" s="1"/>
  <c r="A421" i="27"/>
  <c r="A420" i="45"/>
  <c r="B421" i="27"/>
  <c r="B420" i="45"/>
  <c r="H420" i="7"/>
  <c r="I420" i="7" s="1"/>
  <c r="M421" i="24" s="1"/>
  <c r="B422" i="24"/>
  <c r="A420" i="49" s="1"/>
  <c r="F421" i="7"/>
  <c r="C422" i="24"/>
  <c r="B420" i="49" s="1"/>
  <c r="G421" i="7"/>
  <c r="B425" i="2"/>
  <c r="A424" i="1"/>
  <c r="A425" i="2" s="1"/>
  <c r="B425" i="1"/>
  <c r="M420" i="24"/>
  <c r="G415" i="27" l="1"/>
  <c r="K415" i="27"/>
  <c r="J421" i="7"/>
  <c r="H1348" i="12"/>
  <c r="I1348" i="12" s="1"/>
  <c r="J1347" i="12" s="1"/>
  <c r="K420" i="24" s="1"/>
  <c r="B422" i="27"/>
  <c r="B421" i="45"/>
  <c r="A422" i="27"/>
  <c r="A421" i="45"/>
  <c r="H421" i="7"/>
  <c r="I421" i="7" s="1"/>
  <c r="B426" i="2"/>
  <c r="B426" i="1"/>
  <c r="A425" i="1"/>
  <c r="A426" i="2" s="1"/>
  <c r="B423" i="24"/>
  <c r="A421" i="49" s="1"/>
  <c r="F422" i="7"/>
  <c r="C423" i="24"/>
  <c r="B421" i="49" s="1"/>
  <c r="G422" i="7"/>
  <c r="G416" i="27" l="1"/>
  <c r="K416" i="27"/>
  <c r="J422" i="7"/>
  <c r="H1349" i="12"/>
  <c r="I1349" i="12" s="1"/>
  <c r="J1348" i="12" s="1"/>
  <c r="K421" i="24" s="1"/>
  <c r="B423" i="27"/>
  <c r="B422" i="45"/>
  <c r="A423" i="27"/>
  <c r="A422" i="45"/>
  <c r="H422" i="7"/>
  <c r="I422" i="7" s="1"/>
  <c r="M423" i="24" s="1"/>
  <c r="B427" i="2"/>
  <c r="A426" i="1"/>
  <c r="A427" i="2" s="1"/>
  <c r="B427" i="1"/>
  <c r="B424" i="24"/>
  <c r="A422" i="49" s="1"/>
  <c r="F423" i="7"/>
  <c r="C424" i="24"/>
  <c r="B422" i="49" s="1"/>
  <c r="G423" i="7"/>
  <c r="M422" i="24"/>
  <c r="G417" i="27" l="1"/>
  <c r="K417" i="27"/>
  <c r="J423" i="7"/>
  <c r="H1350" i="12"/>
  <c r="I1350" i="12" s="1"/>
  <c r="J1349" i="12" s="1"/>
  <c r="K422" i="24" s="1"/>
  <c r="H423" i="7"/>
  <c r="I423" i="7" s="1"/>
  <c r="M424" i="24" s="1"/>
  <c r="B424" i="27"/>
  <c r="B423" i="45"/>
  <c r="A424" i="27"/>
  <c r="A423" i="45"/>
  <c r="B428" i="2"/>
  <c r="B428" i="1"/>
  <c r="A427" i="1"/>
  <c r="A428" i="2" s="1"/>
  <c r="C425" i="24"/>
  <c r="B423" i="49" s="1"/>
  <c r="G424" i="7"/>
  <c r="B425" i="24"/>
  <c r="A423" i="49" s="1"/>
  <c r="F424" i="7"/>
  <c r="G418" i="27" l="1"/>
  <c r="K418" i="27"/>
  <c r="J424" i="7"/>
  <c r="H1351" i="12"/>
  <c r="I1351" i="12" s="1"/>
  <c r="J1350" i="12" s="1"/>
  <c r="K423" i="24" s="1"/>
  <c r="B425" i="27"/>
  <c r="B424" i="45"/>
  <c r="A425" i="27"/>
  <c r="A424" i="45"/>
  <c r="C426" i="24"/>
  <c r="B424" i="49" s="1"/>
  <c r="G425" i="7"/>
  <c r="B426" i="24"/>
  <c r="A424" i="49" s="1"/>
  <c r="F425" i="7"/>
  <c r="B429" i="2"/>
  <c r="A428" i="1"/>
  <c r="A429" i="2" s="1"/>
  <c r="B429" i="1"/>
  <c r="H424" i="7"/>
  <c r="I424" i="7" s="1"/>
  <c r="G419" i="27" l="1"/>
  <c r="K419" i="27"/>
  <c r="J425" i="7"/>
  <c r="H1352" i="12"/>
  <c r="I1352" i="12" s="1"/>
  <c r="J1351" i="12" s="1"/>
  <c r="K424" i="24" s="1"/>
  <c r="B426" i="27"/>
  <c r="B425" i="45"/>
  <c r="A426" i="27"/>
  <c r="A425" i="45"/>
  <c r="H425" i="7"/>
  <c r="I425" i="7" s="1"/>
  <c r="M426" i="24" s="1"/>
  <c r="M425" i="24"/>
  <c r="B427" i="24"/>
  <c r="A425" i="49" s="1"/>
  <c r="F426" i="7"/>
  <c r="C427" i="24"/>
  <c r="B425" i="49" s="1"/>
  <c r="G426" i="7"/>
  <c r="B430" i="2"/>
  <c r="A429" i="1"/>
  <c r="A430" i="2" s="1"/>
  <c r="B430" i="1"/>
  <c r="G420" i="27" l="1"/>
  <c r="K420" i="27"/>
  <c r="J426" i="7"/>
  <c r="H1353" i="12"/>
  <c r="I1353" i="12" s="1"/>
  <c r="J1352" i="12" s="1"/>
  <c r="K425" i="24" s="1"/>
  <c r="H426" i="7"/>
  <c r="I426" i="7" s="1"/>
  <c r="M427" i="24" s="1"/>
  <c r="A427" i="27"/>
  <c r="A426" i="45"/>
  <c r="B427" i="27"/>
  <c r="B426" i="45"/>
  <c r="B431" i="2"/>
  <c r="A430" i="1"/>
  <c r="A431" i="2" s="1"/>
  <c r="B431" i="1"/>
  <c r="B428" i="24"/>
  <c r="A426" i="49" s="1"/>
  <c r="F427" i="7"/>
  <c r="C428" i="24"/>
  <c r="B426" i="49" s="1"/>
  <c r="G427" i="7"/>
  <c r="G421" i="27" l="1"/>
  <c r="K421" i="27"/>
  <c r="J427" i="7"/>
  <c r="H1354" i="12"/>
  <c r="I1354" i="12" s="1"/>
  <c r="J1353" i="12" s="1"/>
  <c r="K426" i="24" s="1"/>
  <c r="H427" i="7"/>
  <c r="I427" i="7" s="1"/>
  <c r="M428" i="24" s="1"/>
  <c r="B428" i="27"/>
  <c r="B427" i="45"/>
  <c r="A428" i="27"/>
  <c r="A427" i="45"/>
  <c r="B432" i="2"/>
  <c r="A431" i="1"/>
  <c r="A432" i="2" s="1"/>
  <c r="B432" i="1"/>
  <c r="B429" i="24"/>
  <c r="A427" i="49" s="1"/>
  <c r="F428" i="7"/>
  <c r="C429" i="24"/>
  <c r="B427" i="49" s="1"/>
  <c r="G428" i="7"/>
  <c r="G422" i="27" l="1"/>
  <c r="K422" i="27"/>
  <c r="J428" i="7"/>
  <c r="H1355" i="12"/>
  <c r="I1355" i="12" s="1"/>
  <c r="J1354" i="12" s="1"/>
  <c r="K427" i="24" s="1"/>
  <c r="A429" i="27"/>
  <c r="A428" i="45"/>
  <c r="B429" i="27"/>
  <c r="B428" i="45"/>
  <c r="H428" i="7"/>
  <c r="I428" i="7" s="1"/>
  <c r="M429" i="24" s="1"/>
  <c r="B433" i="2"/>
  <c r="A432" i="1"/>
  <c r="A433" i="2" s="1"/>
  <c r="B433" i="1"/>
  <c r="B430" i="24"/>
  <c r="A428" i="49" s="1"/>
  <c r="F429" i="7"/>
  <c r="C430" i="24"/>
  <c r="B428" i="49" s="1"/>
  <c r="G429" i="7"/>
  <c r="G423" i="27" l="1"/>
  <c r="K423" i="27"/>
  <c r="J429" i="7"/>
  <c r="H1356" i="12"/>
  <c r="I1356" i="12" s="1"/>
  <c r="J1355" i="12" s="1"/>
  <c r="K428" i="24" s="1"/>
  <c r="H429" i="7"/>
  <c r="I429" i="7" s="1"/>
  <c r="M430" i="24" s="1"/>
  <c r="B430" i="27"/>
  <c r="B429" i="45"/>
  <c r="A430" i="27"/>
  <c r="A429" i="45"/>
  <c r="B434" i="2"/>
  <c r="B434" i="1"/>
  <c r="A433" i="1"/>
  <c r="A434" i="2" s="1"/>
  <c r="B431" i="24"/>
  <c r="A429" i="49" s="1"/>
  <c r="F430" i="7"/>
  <c r="C431" i="24"/>
  <c r="B429" i="49" s="1"/>
  <c r="G430" i="7"/>
  <c r="G424" i="27" l="1"/>
  <c r="K424" i="27"/>
  <c r="J430" i="7"/>
  <c r="H1357" i="12"/>
  <c r="I1357" i="12" s="1"/>
  <c r="J1356" i="12" s="1"/>
  <c r="K429" i="24" s="1"/>
  <c r="A431" i="27"/>
  <c r="A430" i="45"/>
  <c r="B431" i="27"/>
  <c r="B430" i="45"/>
  <c r="H430" i="7"/>
  <c r="I430" i="7" s="1"/>
  <c r="M431" i="24" s="1"/>
  <c r="B435" i="2"/>
  <c r="A434" i="1"/>
  <c r="A435" i="2" s="1"/>
  <c r="B435" i="1"/>
  <c r="B432" i="24"/>
  <c r="A430" i="49" s="1"/>
  <c r="F431" i="7"/>
  <c r="C432" i="24"/>
  <c r="B430" i="49" s="1"/>
  <c r="G431" i="7"/>
  <c r="G425" i="27" l="1"/>
  <c r="K425" i="27"/>
  <c r="J431" i="7"/>
  <c r="H1358" i="12"/>
  <c r="I1358" i="12" s="1"/>
  <c r="J1357" i="12" s="1"/>
  <c r="K430" i="24" s="1"/>
  <c r="A432" i="27"/>
  <c r="A431" i="45"/>
  <c r="H431" i="7"/>
  <c r="I431" i="7" s="1"/>
  <c r="M432" i="24" s="1"/>
  <c r="B432" i="27"/>
  <c r="B431" i="45"/>
  <c r="B433" i="24"/>
  <c r="A431" i="49" s="1"/>
  <c r="F432" i="7"/>
  <c r="B436" i="2"/>
  <c r="B436" i="1"/>
  <c r="A435" i="1"/>
  <c r="A436" i="2" s="1"/>
  <c r="C433" i="24"/>
  <c r="B431" i="49" s="1"/>
  <c r="G432" i="7"/>
  <c r="G426" i="27" l="1"/>
  <c r="K426" i="27"/>
  <c r="J432" i="7"/>
  <c r="H1359" i="12"/>
  <c r="I1359" i="12" s="1"/>
  <c r="J1358" i="12" s="1"/>
  <c r="K431" i="24" s="1"/>
  <c r="H432" i="7"/>
  <c r="I432" i="7" s="1"/>
  <c r="M433" i="24" s="1"/>
  <c r="A433" i="27"/>
  <c r="A432" i="45"/>
  <c r="B433" i="27"/>
  <c r="B432" i="45"/>
  <c r="B437" i="2"/>
  <c r="B437" i="1"/>
  <c r="A436" i="1"/>
  <c r="A437" i="2" s="1"/>
  <c r="B434" i="24"/>
  <c r="A432" i="49" s="1"/>
  <c r="F433" i="7"/>
  <c r="C434" i="24"/>
  <c r="B432" i="49" s="1"/>
  <c r="G433" i="7"/>
  <c r="G427" i="27" l="1"/>
  <c r="K427" i="27"/>
  <c r="J433" i="7"/>
  <c r="H1360" i="12"/>
  <c r="I1360" i="12" s="1"/>
  <c r="J1359" i="12" s="1"/>
  <c r="K432" i="24" s="1"/>
  <c r="A434" i="27"/>
  <c r="A433" i="45"/>
  <c r="B434" i="27"/>
  <c r="B433" i="45"/>
  <c r="B438" i="2"/>
  <c r="B438" i="1"/>
  <c r="A437" i="1"/>
  <c r="A438" i="2" s="1"/>
  <c r="H433" i="7"/>
  <c r="I433" i="7" s="1"/>
  <c r="B435" i="24"/>
  <c r="A433" i="49" s="1"/>
  <c r="F434" i="7"/>
  <c r="C435" i="24"/>
  <c r="B433" i="49" s="1"/>
  <c r="G434" i="7"/>
  <c r="G428" i="27" l="1"/>
  <c r="K428" i="27"/>
  <c r="J434" i="7"/>
  <c r="H1361" i="12"/>
  <c r="I1361" i="12" s="1"/>
  <c r="J1360" i="12" s="1"/>
  <c r="K433" i="24" s="1"/>
  <c r="B435" i="27"/>
  <c r="B434" i="45"/>
  <c r="A435" i="27"/>
  <c r="A434" i="45"/>
  <c r="H434" i="7"/>
  <c r="I434" i="7" s="1"/>
  <c r="M435" i="24" s="1"/>
  <c r="M434" i="24"/>
  <c r="B439" i="2"/>
  <c r="A438" i="1"/>
  <c r="A439" i="2" s="1"/>
  <c r="B439" i="1"/>
  <c r="B436" i="24"/>
  <c r="A434" i="49" s="1"/>
  <c r="F435" i="7"/>
  <c r="C436" i="24"/>
  <c r="B434" i="49" s="1"/>
  <c r="G435" i="7"/>
  <c r="G429" i="27" l="1"/>
  <c r="K429" i="27"/>
  <c r="J435" i="7"/>
  <c r="H1362" i="12"/>
  <c r="I1362" i="12" s="1"/>
  <c r="J1361" i="12" s="1"/>
  <c r="K434" i="24" s="1"/>
  <c r="A436" i="27"/>
  <c r="A435" i="45"/>
  <c r="B436" i="27"/>
  <c r="B435" i="45"/>
  <c r="C437" i="24"/>
  <c r="B435" i="49" s="1"/>
  <c r="G436" i="7"/>
  <c r="B437" i="24"/>
  <c r="A435" i="49" s="1"/>
  <c r="F436" i="7"/>
  <c r="B440" i="2"/>
  <c r="B440" i="1"/>
  <c r="A439" i="1"/>
  <c r="A440" i="2" s="1"/>
  <c r="H435" i="7"/>
  <c r="I435" i="7" s="1"/>
  <c r="G430" i="27" l="1"/>
  <c r="K430" i="27"/>
  <c r="J436" i="7"/>
  <c r="H1363" i="12"/>
  <c r="I1363" i="12" s="1"/>
  <c r="J1362" i="12" s="1"/>
  <c r="K435" i="24" s="1"/>
  <c r="A437" i="27"/>
  <c r="A436" i="45"/>
  <c r="B437" i="27"/>
  <c r="B436" i="45"/>
  <c r="H436" i="7"/>
  <c r="I436" i="7" s="1"/>
  <c r="M437" i="24" s="1"/>
  <c r="M436" i="24"/>
  <c r="B441" i="2"/>
  <c r="B441" i="1"/>
  <c r="A440" i="1"/>
  <c r="A441" i="2" s="1"/>
  <c r="C438" i="24"/>
  <c r="B436" i="49" s="1"/>
  <c r="G437" i="7"/>
  <c r="B438" i="24"/>
  <c r="A436" i="49" s="1"/>
  <c r="F437" i="7"/>
  <c r="G431" i="27" l="1"/>
  <c r="K431" i="27"/>
  <c r="J437" i="7"/>
  <c r="H1364" i="12"/>
  <c r="I1364" i="12" s="1"/>
  <c r="J1363" i="12" s="1"/>
  <c r="K436" i="24" s="1"/>
  <c r="H437" i="7"/>
  <c r="I437" i="7" s="1"/>
  <c r="M438" i="24" s="1"/>
  <c r="A438" i="27"/>
  <c r="A437" i="45"/>
  <c r="B438" i="27"/>
  <c r="B437" i="45"/>
  <c r="B439" i="24"/>
  <c r="A437" i="49" s="1"/>
  <c r="F438" i="7"/>
  <c r="C439" i="24"/>
  <c r="B437" i="49" s="1"/>
  <c r="G438" i="7"/>
  <c r="B442" i="2"/>
  <c r="B442" i="1"/>
  <c r="A441" i="1"/>
  <c r="A442" i="2" s="1"/>
  <c r="G432" i="27" l="1"/>
  <c r="K432" i="27"/>
  <c r="J438" i="7"/>
  <c r="H1365" i="12"/>
  <c r="I1365" i="12" s="1"/>
  <c r="J1364" i="12" s="1"/>
  <c r="K437" i="24" s="1"/>
  <c r="B439" i="27"/>
  <c r="B438" i="45"/>
  <c r="A439" i="27"/>
  <c r="A438" i="45"/>
  <c r="B440" i="24"/>
  <c r="A438" i="49" s="1"/>
  <c r="F439" i="7"/>
  <c r="H438" i="7"/>
  <c r="I438" i="7" s="1"/>
  <c r="B443" i="2"/>
  <c r="B443" i="1"/>
  <c r="A442" i="1"/>
  <c r="A443" i="2" s="1"/>
  <c r="C440" i="24"/>
  <c r="B438" i="49" s="1"/>
  <c r="G439" i="7"/>
  <c r="G433" i="27" l="1"/>
  <c r="K433" i="27"/>
  <c r="J439" i="7"/>
  <c r="H1366" i="12"/>
  <c r="I1366" i="12" s="1"/>
  <c r="J1365" i="12" s="1"/>
  <c r="K438" i="24" s="1"/>
  <c r="B440" i="27"/>
  <c r="B439" i="45"/>
  <c r="A440" i="27"/>
  <c r="A439" i="45"/>
  <c r="H439" i="7"/>
  <c r="I439" i="7" s="1"/>
  <c r="M440" i="24" s="1"/>
  <c r="M439" i="24"/>
  <c r="B441" i="24"/>
  <c r="A439" i="49" s="1"/>
  <c r="F440" i="7"/>
  <c r="B444" i="2"/>
  <c r="A443" i="1"/>
  <c r="A444" i="2" s="1"/>
  <c r="B444" i="1"/>
  <c r="C441" i="24"/>
  <c r="B439" i="49" s="1"/>
  <c r="G440" i="7"/>
  <c r="G434" i="27" l="1"/>
  <c r="K434" i="27"/>
  <c r="J440" i="7"/>
  <c r="H1367" i="12"/>
  <c r="I1367" i="12" s="1"/>
  <c r="J1366" i="12" s="1"/>
  <c r="K439" i="24" s="1"/>
  <c r="H440" i="7"/>
  <c r="I440" i="7" s="1"/>
  <c r="M441" i="24" s="1"/>
  <c r="A441" i="27"/>
  <c r="A440" i="45"/>
  <c r="B441" i="27"/>
  <c r="B440" i="45"/>
  <c r="C442" i="24"/>
  <c r="B440" i="49" s="1"/>
  <c r="G441" i="7"/>
  <c r="B445" i="2"/>
  <c r="A444" i="1"/>
  <c r="A445" i="2" s="1"/>
  <c r="B445" i="1"/>
  <c r="B442" i="24"/>
  <c r="A440" i="49" s="1"/>
  <c r="F441" i="7"/>
  <c r="G435" i="27" l="1"/>
  <c r="K435" i="27"/>
  <c r="J441" i="7"/>
  <c r="H1368" i="12"/>
  <c r="I1368" i="12" s="1"/>
  <c r="J1367" i="12" s="1"/>
  <c r="K440" i="24" s="1"/>
  <c r="A442" i="27"/>
  <c r="A441" i="45"/>
  <c r="B442" i="27"/>
  <c r="B441" i="45"/>
  <c r="B446" i="2"/>
  <c r="B446" i="1"/>
  <c r="A445" i="1"/>
  <c r="A446" i="2" s="1"/>
  <c r="B443" i="24"/>
  <c r="A441" i="49" s="1"/>
  <c r="F442" i="7"/>
  <c r="C443" i="24"/>
  <c r="B441" i="49" s="1"/>
  <c r="G442" i="7"/>
  <c r="H441" i="7"/>
  <c r="I441" i="7" s="1"/>
  <c r="G436" i="27" l="1"/>
  <c r="K436" i="27"/>
  <c r="J442" i="7"/>
  <c r="H1369" i="12"/>
  <c r="I1369" i="12" s="1"/>
  <c r="J1368" i="12" s="1"/>
  <c r="K441" i="24" s="1"/>
  <c r="B443" i="27"/>
  <c r="B442" i="45"/>
  <c r="A443" i="27"/>
  <c r="A442" i="45"/>
  <c r="B444" i="24"/>
  <c r="A442" i="49" s="1"/>
  <c r="F443" i="7"/>
  <c r="H442" i="7"/>
  <c r="I442" i="7" s="1"/>
  <c r="B447" i="2"/>
  <c r="A446" i="1"/>
  <c r="A447" i="2" s="1"/>
  <c r="B447" i="1"/>
  <c r="M442" i="24"/>
  <c r="C444" i="24"/>
  <c r="B442" i="49" s="1"/>
  <c r="G443" i="7"/>
  <c r="G437" i="27" l="1"/>
  <c r="K437" i="27"/>
  <c r="J443" i="7"/>
  <c r="H1370" i="12"/>
  <c r="I1370" i="12" s="1"/>
  <c r="J1369" i="12" s="1"/>
  <c r="K442" i="24" s="1"/>
  <c r="A444" i="27"/>
  <c r="A443" i="45"/>
  <c r="B444" i="27"/>
  <c r="B443" i="45"/>
  <c r="B448" i="2"/>
  <c r="B448" i="1"/>
  <c r="A447" i="1"/>
  <c r="A448" i="2" s="1"/>
  <c r="M443" i="24"/>
  <c r="H443" i="7"/>
  <c r="I443" i="7" s="1"/>
  <c r="B445" i="24"/>
  <c r="A443" i="49" s="1"/>
  <c r="F444" i="7"/>
  <c r="C445" i="24"/>
  <c r="B443" i="49" s="1"/>
  <c r="G444" i="7"/>
  <c r="G438" i="27" l="1"/>
  <c r="K438" i="27"/>
  <c r="J444" i="7"/>
  <c r="H1371" i="12"/>
  <c r="I1371" i="12" s="1"/>
  <c r="J1370" i="12" s="1"/>
  <c r="K443" i="24" s="1"/>
  <c r="B445" i="27"/>
  <c r="B444" i="45"/>
  <c r="H444" i="7"/>
  <c r="I444" i="7" s="1"/>
  <c r="M445" i="24" s="1"/>
  <c r="A445" i="27"/>
  <c r="A444" i="45"/>
  <c r="M444" i="24"/>
  <c r="B449" i="2"/>
  <c r="A448" i="1"/>
  <c r="A449" i="2" s="1"/>
  <c r="B449" i="1"/>
  <c r="B446" i="24"/>
  <c r="A444" i="49" s="1"/>
  <c r="F445" i="7"/>
  <c r="C446" i="24"/>
  <c r="B444" i="49" s="1"/>
  <c r="G445" i="7"/>
  <c r="G439" i="27" l="1"/>
  <c r="K439" i="27"/>
  <c r="J445" i="7"/>
  <c r="H1372" i="12"/>
  <c r="I1372" i="12" s="1"/>
  <c r="J1371" i="12" s="1"/>
  <c r="K444" i="24" s="1"/>
  <c r="A446" i="27"/>
  <c r="A445" i="45"/>
  <c r="B446" i="27"/>
  <c r="B445" i="45"/>
  <c r="B450" i="2"/>
  <c r="B450" i="1"/>
  <c r="A449" i="1"/>
  <c r="A450" i="2" s="1"/>
  <c r="C447" i="24"/>
  <c r="B445" i="49" s="1"/>
  <c r="G446" i="7"/>
  <c r="B447" i="24"/>
  <c r="A445" i="49" s="1"/>
  <c r="F446" i="7"/>
  <c r="H445" i="7"/>
  <c r="I445" i="7" s="1"/>
  <c r="G440" i="27" l="1"/>
  <c r="K440" i="27"/>
  <c r="J446" i="7"/>
  <c r="H1373" i="12"/>
  <c r="I1373" i="12" s="1"/>
  <c r="J1372" i="12" s="1"/>
  <c r="K445" i="24" s="1"/>
  <c r="B447" i="27"/>
  <c r="B446" i="45"/>
  <c r="A447" i="27"/>
  <c r="A446" i="45"/>
  <c r="H446" i="7"/>
  <c r="I446" i="7" s="1"/>
  <c r="M447" i="24" s="1"/>
  <c r="B448" i="24"/>
  <c r="A446" i="49" s="1"/>
  <c r="F447" i="7"/>
  <c r="B451" i="2"/>
  <c r="A450" i="1"/>
  <c r="A451" i="2" s="1"/>
  <c r="B451" i="1"/>
  <c r="M446" i="24"/>
  <c r="C448" i="24"/>
  <c r="B446" i="49" s="1"/>
  <c r="G447" i="7"/>
  <c r="G441" i="27" l="1"/>
  <c r="K441" i="27"/>
  <c r="J447" i="7"/>
  <c r="H1374" i="12"/>
  <c r="I1374" i="12" s="1"/>
  <c r="J1373" i="12" s="1"/>
  <c r="K446" i="24" s="1"/>
  <c r="A448" i="27"/>
  <c r="A447" i="45"/>
  <c r="B448" i="27"/>
  <c r="B447" i="45"/>
  <c r="B452" i="2"/>
  <c r="B452" i="1"/>
  <c r="A451" i="1"/>
  <c r="A452" i="2" s="1"/>
  <c r="H447" i="7"/>
  <c r="I447" i="7" s="1"/>
  <c r="B449" i="24"/>
  <c r="A447" i="49" s="1"/>
  <c r="F448" i="7"/>
  <c r="C449" i="24"/>
  <c r="B447" i="49" s="1"/>
  <c r="G448" i="7"/>
  <c r="G442" i="27" l="1"/>
  <c r="K442" i="27"/>
  <c r="J448" i="7"/>
  <c r="H1375" i="12"/>
  <c r="I1375" i="12" s="1"/>
  <c r="J1374" i="12" s="1"/>
  <c r="K447" i="24" s="1"/>
  <c r="B449" i="27"/>
  <c r="B448" i="45"/>
  <c r="A449" i="27"/>
  <c r="A448" i="45"/>
  <c r="H448" i="7"/>
  <c r="I448" i="7" s="1"/>
  <c r="M449" i="24" s="1"/>
  <c r="M448" i="24"/>
  <c r="B453" i="2"/>
  <c r="A452" i="1"/>
  <c r="A453" i="2" s="1"/>
  <c r="B453" i="1"/>
  <c r="B450" i="24"/>
  <c r="A448" i="49" s="1"/>
  <c r="F449" i="7"/>
  <c r="C450" i="24"/>
  <c r="B448" i="49" s="1"/>
  <c r="G449" i="7"/>
  <c r="G443" i="27" l="1"/>
  <c r="K443" i="27"/>
  <c r="J449" i="7"/>
  <c r="H1376" i="12"/>
  <c r="I1376" i="12" s="1"/>
  <c r="J1375" i="12" s="1"/>
  <c r="K448" i="24" s="1"/>
  <c r="B450" i="27"/>
  <c r="B449" i="45"/>
  <c r="A450" i="27"/>
  <c r="A449" i="45"/>
  <c r="C451" i="24"/>
  <c r="B449" i="49" s="1"/>
  <c r="G450" i="7"/>
  <c r="B451" i="24"/>
  <c r="A449" i="49" s="1"/>
  <c r="F450" i="7"/>
  <c r="B454" i="2"/>
  <c r="B454" i="1"/>
  <c r="A453" i="1"/>
  <c r="A454" i="2" s="1"/>
  <c r="H449" i="7"/>
  <c r="I449" i="7" s="1"/>
  <c r="G444" i="27" l="1"/>
  <c r="K444" i="27"/>
  <c r="J450" i="7"/>
  <c r="H1377" i="12"/>
  <c r="I1377" i="12" s="1"/>
  <c r="J1376" i="12" s="1"/>
  <c r="K449" i="24" s="1"/>
  <c r="A451" i="27"/>
  <c r="A450" i="45"/>
  <c r="H450" i="7"/>
  <c r="I450" i="7" s="1"/>
  <c r="M451" i="24" s="1"/>
  <c r="B451" i="27"/>
  <c r="B450" i="45"/>
  <c r="B455" i="2"/>
  <c r="B455" i="1"/>
  <c r="A454" i="1"/>
  <c r="A455" i="2" s="1"/>
  <c r="C452" i="24"/>
  <c r="B450" i="49" s="1"/>
  <c r="G451" i="7"/>
  <c r="M450" i="24"/>
  <c r="B452" i="24"/>
  <c r="A450" i="49" s="1"/>
  <c r="F451" i="7"/>
  <c r="G445" i="27" l="1"/>
  <c r="K445" i="27"/>
  <c r="H451" i="7"/>
  <c r="I451" i="7" s="1"/>
  <c r="M452" i="24" s="1"/>
  <c r="J451" i="7"/>
  <c r="H1378" i="12"/>
  <c r="I1378" i="12" s="1"/>
  <c r="J1377" i="12" s="1"/>
  <c r="K450" i="24" s="1"/>
  <c r="A452" i="27"/>
  <c r="A451" i="45"/>
  <c r="B452" i="27"/>
  <c r="B451" i="45"/>
  <c r="B453" i="24"/>
  <c r="A451" i="49" s="1"/>
  <c r="F452" i="7"/>
  <c r="B456" i="2"/>
  <c r="B456" i="1"/>
  <c r="A455" i="1"/>
  <c r="A456" i="2" s="1"/>
  <c r="C453" i="24"/>
  <c r="B451" i="49" s="1"/>
  <c r="G452" i="7"/>
  <c r="G446" i="27" l="1"/>
  <c r="K446" i="27"/>
  <c r="J452" i="7"/>
  <c r="H1379" i="12"/>
  <c r="I1379" i="12" s="1"/>
  <c r="J1378" i="12" s="1"/>
  <c r="K451" i="24" s="1"/>
  <c r="B453" i="27"/>
  <c r="B452" i="45"/>
  <c r="H452" i="7"/>
  <c r="I452" i="7" s="1"/>
  <c r="M453" i="24" s="1"/>
  <c r="A453" i="27"/>
  <c r="A452" i="45"/>
  <c r="B454" i="24"/>
  <c r="A452" i="49" s="1"/>
  <c r="F453" i="7"/>
  <c r="B457" i="2"/>
  <c r="A456" i="1"/>
  <c r="A457" i="2" s="1"/>
  <c r="B457" i="1"/>
  <c r="C454" i="24"/>
  <c r="B452" i="49" s="1"/>
  <c r="G453" i="7"/>
  <c r="G447" i="27" l="1"/>
  <c r="K447" i="27"/>
  <c r="J453" i="7"/>
  <c r="H1380" i="12"/>
  <c r="I1380" i="12" s="1"/>
  <c r="J1379" i="12" s="1"/>
  <c r="K452" i="24" s="1"/>
  <c r="A454" i="27"/>
  <c r="A453" i="45"/>
  <c r="B454" i="27"/>
  <c r="B453" i="45"/>
  <c r="H453" i="7"/>
  <c r="I453" i="7" s="1"/>
  <c r="M454" i="24" s="1"/>
  <c r="B458" i="2"/>
  <c r="B458" i="1"/>
  <c r="A457" i="1"/>
  <c r="A458" i="2" s="1"/>
  <c r="C455" i="24"/>
  <c r="B453" i="49" s="1"/>
  <c r="G454" i="7"/>
  <c r="B455" i="24"/>
  <c r="A453" i="49" s="1"/>
  <c r="F454" i="7"/>
  <c r="G448" i="27" l="1"/>
  <c r="K448" i="27"/>
  <c r="J454" i="7"/>
  <c r="H1381" i="12"/>
  <c r="I1381" i="12" s="1"/>
  <c r="J1380" i="12" s="1"/>
  <c r="K453" i="24" s="1"/>
  <c r="A455" i="27"/>
  <c r="A454" i="45"/>
  <c r="B455" i="27"/>
  <c r="B454" i="45"/>
  <c r="B456" i="24"/>
  <c r="A454" i="49" s="1"/>
  <c r="F455" i="7"/>
  <c r="B459" i="2"/>
  <c r="A458" i="1"/>
  <c r="A459" i="2" s="1"/>
  <c r="B459" i="1"/>
  <c r="H454" i="7"/>
  <c r="I454" i="7" s="1"/>
  <c r="C456" i="24"/>
  <c r="B454" i="49" s="1"/>
  <c r="G455" i="7"/>
  <c r="G449" i="27" l="1"/>
  <c r="K449" i="27"/>
  <c r="J455" i="7"/>
  <c r="H1382" i="12"/>
  <c r="I1382" i="12" s="1"/>
  <c r="J1381" i="12" s="1"/>
  <c r="K454" i="24" s="1"/>
  <c r="A456" i="27"/>
  <c r="A455" i="45"/>
  <c r="B456" i="27"/>
  <c r="B455" i="45"/>
  <c r="H455" i="7"/>
  <c r="I455" i="7" s="1"/>
  <c r="M456" i="24" s="1"/>
  <c r="B460" i="2"/>
  <c r="B460" i="1"/>
  <c r="A459" i="1"/>
  <c r="A460" i="2" s="1"/>
  <c r="C457" i="24"/>
  <c r="B455" i="49" s="1"/>
  <c r="G456" i="7"/>
  <c r="M455" i="24"/>
  <c r="B457" i="24"/>
  <c r="A455" i="49" s="1"/>
  <c r="F456" i="7"/>
  <c r="G450" i="27" l="1"/>
  <c r="K450" i="27"/>
  <c r="J456" i="7"/>
  <c r="H1383" i="12"/>
  <c r="I1383" i="12" s="1"/>
  <c r="J1382" i="12" s="1"/>
  <c r="K455" i="24" s="1"/>
  <c r="H456" i="7"/>
  <c r="I456" i="7" s="1"/>
  <c r="M457" i="24" s="1"/>
  <c r="A457" i="27"/>
  <c r="A456" i="45"/>
  <c r="B457" i="27"/>
  <c r="B456" i="45"/>
  <c r="B458" i="24"/>
  <c r="A456" i="49" s="1"/>
  <c r="F457" i="7"/>
  <c r="B461" i="2"/>
  <c r="A460" i="1"/>
  <c r="A461" i="2" s="1"/>
  <c r="B461" i="1"/>
  <c r="C458" i="24"/>
  <c r="B456" i="49" s="1"/>
  <c r="G457" i="7"/>
  <c r="G451" i="27" l="1"/>
  <c r="K451" i="27"/>
  <c r="J457" i="7"/>
  <c r="H1384" i="12"/>
  <c r="I1384" i="12" s="1"/>
  <c r="J1383" i="12" s="1"/>
  <c r="K456" i="24" s="1"/>
  <c r="A458" i="27"/>
  <c r="A457" i="45"/>
  <c r="B458" i="27"/>
  <c r="B457" i="45"/>
  <c r="H457" i="7"/>
  <c r="I457" i="7" s="1"/>
  <c r="M458" i="24" s="1"/>
  <c r="B459" i="24"/>
  <c r="A457" i="49" s="1"/>
  <c r="F458" i="7"/>
  <c r="C459" i="24"/>
  <c r="B457" i="49" s="1"/>
  <c r="G458" i="7"/>
  <c r="B462" i="2"/>
  <c r="B462" i="1"/>
  <c r="A461" i="1"/>
  <c r="A462" i="2" s="1"/>
  <c r="G452" i="27" l="1"/>
  <c r="K452" i="27"/>
  <c r="J458" i="7"/>
  <c r="H1385" i="12"/>
  <c r="I1385" i="12" s="1"/>
  <c r="J1384" i="12" s="1"/>
  <c r="K457" i="24" s="1"/>
  <c r="B459" i="27"/>
  <c r="B458" i="45"/>
  <c r="A459" i="27"/>
  <c r="A458" i="45"/>
  <c r="H458" i="7"/>
  <c r="I458" i="7" s="1"/>
  <c r="B460" i="24"/>
  <c r="A458" i="49" s="1"/>
  <c r="F459" i="7"/>
  <c r="B463" i="2"/>
  <c r="B463" i="1"/>
  <c r="A462" i="1"/>
  <c r="A463" i="2" s="1"/>
  <c r="C460" i="24"/>
  <c r="B458" i="49" s="1"/>
  <c r="G459" i="7"/>
  <c r="G453" i="27" l="1"/>
  <c r="K453" i="27"/>
  <c r="J459" i="7"/>
  <c r="H1386" i="12"/>
  <c r="I1386" i="12" s="1"/>
  <c r="J1385" i="12" s="1"/>
  <c r="K458" i="24" s="1"/>
  <c r="B460" i="27"/>
  <c r="B459" i="45"/>
  <c r="A460" i="27"/>
  <c r="A459" i="45"/>
  <c r="B461" i="24"/>
  <c r="A459" i="49" s="1"/>
  <c r="F460" i="7"/>
  <c r="H459" i="7"/>
  <c r="I459" i="7" s="1"/>
  <c r="B464" i="2"/>
  <c r="B464" i="1"/>
  <c r="A463" i="1"/>
  <c r="A464" i="2" s="1"/>
  <c r="C461" i="24"/>
  <c r="B459" i="49" s="1"/>
  <c r="G460" i="7"/>
  <c r="M459" i="24"/>
  <c r="G454" i="27" l="1"/>
  <c r="K454" i="27"/>
  <c r="J460" i="7"/>
  <c r="H1387" i="12"/>
  <c r="I1387" i="12" s="1"/>
  <c r="J1386" i="12" s="1"/>
  <c r="K459" i="24" s="1"/>
  <c r="B461" i="27"/>
  <c r="B460" i="45"/>
  <c r="A461" i="27"/>
  <c r="A460" i="45"/>
  <c r="H460" i="7"/>
  <c r="I460" i="7" s="1"/>
  <c r="M461" i="24" s="1"/>
  <c r="B462" i="24"/>
  <c r="A460" i="49" s="1"/>
  <c r="F461" i="7"/>
  <c r="C462" i="24"/>
  <c r="B460" i="49" s="1"/>
  <c r="G461" i="7"/>
  <c r="B465" i="2"/>
  <c r="A464" i="1"/>
  <c r="A465" i="2" s="1"/>
  <c r="B465" i="1"/>
  <c r="M460" i="24"/>
  <c r="G455" i="27" l="1"/>
  <c r="K455" i="27"/>
  <c r="J461" i="7"/>
  <c r="H1388" i="12"/>
  <c r="I1388" i="12" s="1"/>
  <c r="J1387" i="12" s="1"/>
  <c r="K460" i="24" s="1"/>
  <c r="B462" i="27"/>
  <c r="B461" i="45"/>
  <c r="A462" i="27"/>
  <c r="A461" i="45"/>
  <c r="B466" i="2"/>
  <c r="B466" i="1"/>
  <c r="A465" i="1"/>
  <c r="A466" i="2" s="1"/>
  <c r="H461" i="7"/>
  <c r="I461" i="7" s="1"/>
  <c r="B463" i="24"/>
  <c r="A461" i="49" s="1"/>
  <c r="F462" i="7"/>
  <c r="C463" i="24"/>
  <c r="B461" i="49" s="1"/>
  <c r="G462" i="7"/>
  <c r="G456" i="27" l="1"/>
  <c r="K456" i="27"/>
  <c r="J462" i="7"/>
  <c r="H1389" i="12"/>
  <c r="I1389" i="12" s="1"/>
  <c r="J1388" i="12" s="1"/>
  <c r="K461" i="24" s="1"/>
  <c r="B463" i="27"/>
  <c r="B462" i="45"/>
  <c r="A463" i="27"/>
  <c r="A462" i="45"/>
  <c r="H462" i="7"/>
  <c r="I462" i="7" s="1"/>
  <c r="B464" i="24"/>
  <c r="A462" i="49" s="1"/>
  <c r="F463" i="7"/>
  <c r="M462" i="24"/>
  <c r="B467" i="2"/>
  <c r="A466" i="1"/>
  <c r="A467" i="2" s="1"/>
  <c r="B467" i="1"/>
  <c r="C464" i="24"/>
  <c r="B462" i="49" s="1"/>
  <c r="G463" i="7"/>
  <c r="G457" i="27" l="1"/>
  <c r="K457" i="27"/>
  <c r="J463" i="7"/>
  <c r="H1390" i="12"/>
  <c r="I1390" i="12" s="1"/>
  <c r="J1389" i="12" s="1"/>
  <c r="K462" i="24" s="1"/>
  <c r="A464" i="27"/>
  <c r="A463" i="45"/>
  <c r="B464" i="27"/>
  <c r="B463" i="45"/>
  <c r="C465" i="24"/>
  <c r="B463" i="49" s="1"/>
  <c r="G464" i="7"/>
  <c r="B465" i="24"/>
  <c r="A463" i="49" s="1"/>
  <c r="F464" i="7"/>
  <c r="H463" i="7"/>
  <c r="I463" i="7" s="1"/>
  <c r="B468" i="2"/>
  <c r="B468" i="1"/>
  <c r="A467" i="1"/>
  <c r="A468" i="2" s="1"/>
  <c r="M463" i="24"/>
  <c r="G458" i="27" l="1"/>
  <c r="K458" i="27"/>
  <c r="J464" i="7"/>
  <c r="H1391" i="12"/>
  <c r="I1391" i="12" s="1"/>
  <c r="J1390" i="12" s="1"/>
  <c r="K463" i="24" s="1"/>
  <c r="A465" i="27"/>
  <c r="A464" i="45"/>
  <c r="H464" i="7"/>
  <c r="I464" i="7" s="1"/>
  <c r="M465" i="24" s="1"/>
  <c r="B465" i="27"/>
  <c r="B464" i="45"/>
  <c r="M464" i="24"/>
  <c r="C466" i="24"/>
  <c r="B464" i="49" s="1"/>
  <c r="G465" i="7"/>
  <c r="B466" i="24"/>
  <c r="A464" i="49" s="1"/>
  <c r="F465" i="7"/>
  <c r="B469" i="2"/>
  <c r="A468" i="1"/>
  <c r="A469" i="2" s="1"/>
  <c r="B469" i="1"/>
  <c r="G459" i="27" l="1"/>
  <c r="K459" i="27"/>
  <c r="J465" i="7"/>
  <c r="H1392" i="12"/>
  <c r="I1392" i="12" s="1"/>
  <c r="J1391" i="12" s="1"/>
  <c r="K464" i="24" s="1"/>
  <c r="A466" i="27"/>
  <c r="A465" i="45"/>
  <c r="B466" i="27"/>
  <c r="B465" i="45"/>
  <c r="B467" i="24"/>
  <c r="A465" i="49" s="1"/>
  <c r="F466" i="7"/>
  <c r="B470" i="2"/>
  <c r="A469" i="1"/>
  <c r="A470" i="2" s="1"/>
  <c r="B470" i="1"/>
  <c r="C467" i="24"/>
  <c r="B465" i="49" s="1"/>
  <c r="G466" i="7"/>
  <c r="H465" i="7"/>
  <c r="I465" i="7" s="1"/>
  <c r="G460" i="27" l="1"/>
  <c r="K460" i="27"/>
  <c r="J466" i="7"/>
  <c r="H1393" i="12"/>
  <c r="I1393" i="12" s="1"/>
  <c r="J1392" i="12" s="1"/>
  <c r="K465" i="24" s="1"/>
  <c r="B467" i="27"/>
  <c r="B466" i="45"/>
  <c r="A467" i="27"/>
  <c r="A466" i="45"/>
  <c r="B468" i="24"/>
  <c r="A466" i="49" s="1"/>
  <c r="F467" i="7"/>
  <c r="B471" i="2"/>
  <c r="A470" i="1"/>
  <c r="A471" i="2" s="1"/>
  <c r="B471" i="1"/>
  <c r="C468" i="24"/>
  <c r="B466" i="49" s="1"/>
  <c r="G467" i="7"/>
  <c r="H466" i="7"/>
  <c r="I466" i="7" s="1"/>
  <c r="M466" i="24"/>
  <c r="G461" i="27" l="1"/>
  <c r="K461" i="27"/>
  <c r="J467" i="7"/>
  <c r="H1394" i="12"/>
  <c r="I1394" i="12" s="1"/>
  <c r="J1393" i="12" s="1"/>
  <c r="K466" i="24" s="1"/>
  <c r="B468" i="27"/>
  <c r="B467" i="45"/>
  <c r="A468" i="27"/>
  <c r="A467" i="45"/>
  <c r="B472" i="2"/>
  <c r="A471" i="1"/>
  <c r="A472" i="2" s="1"/>
  <c r="B472" i="1"/>
  <c r="B469" i="24"/>
  <c r="A467" i="49" s="1"/>
  <c r="F468" i="7"/>
  <c r="C469" i="24"/>
  <c r="B467" i="49" s="1"/>
  <c r="G468" i="7"/>
  <c r="H467" i="7"/>
  <c r="I467" i="7" s="1"/>
  <c r="M467" i="24"/>
  <c r="G462" i="27" l="1"/>
  <c r="K462" i="27"/>
  <c r="J468" i="7"/>
  <c r="H1395" i="12"/>
  <c r="I1395" i="12" s="1"/>
  <c r="J1394" i="12" s="1"/>
  <c r="K467" i="24" s="1"/>
  <c r="B469" i="27"/>
  <c r="B468" i="45"/>
  <c r="A469" i="27"/>
  <c r="A468" i="45"/>
  <c r="H468" i="7"/>
  <c r="I468" i="7" s="1"/>
  <c r="B473" i="2"/>
  <c r="A472" i="1"/>
  <c r="A473" i="2" s="1"/>
  <c r="B473" i="1"/>
  <c r="B470" i="24"/>
  <c r="A468" i="49" s="1"/>
  <c r="F469" i="7"/>
  <c r="M468" i="24"/>
  <c r="C470" i="24"/>
  <c r="B468" i="49" s="1"/>
  <c r="G469" i="7"/>
  <c r="G463" i="27" l="1"/>
  <c r="K463" i="27"/>
  <c r="J469" i="7"/>
  <c r="H1396" i="12"/>
  <c r="I1396" i="12" s="1"/>
  <c r="J1395" i="12" s="1"/>
  <c r="K468" i="24" s="1"/>
  <c r="B470" i="27"/>
  <c r="B469" i="45"/>
  <c r="A470" i="27"/>
  <c r="A469" i="45"/>
  <c r="H469" i="7"/>
  <c r="I469" i="7" s="1"/>
  <c r="M470" i="24" s="1"/>
  <c r="B471" i="24"/>
  <c r="A469" i="49" s="1"/>
  <c r="F470" i="7"/>
  <c r="B474" i="2"/>
  <c r="B474" i="1"/>
  <c r="A473" i="1"/>
  <c r="A474" i="2" s="1"/>
  <c r="C471" i="24"/>
  <c r="B469" i="49" s="1"/>
  <c r="G470" i="7"/>
  <c r="M469" i="24"/>
  <c r="G464" i="27" l="1"/>
  <c r="K464" i="27"/>
  <c r="J470" i="7"/>
  <c r="H1397" i="12"/>
  <c r="I1397" i="12" s="1"/>
  <c r="J1396" i="12" s="1"/>
  <c r="K469" i="24" s="1"/>
  <c r="B471" i="27"/>
  <c r="B470" i="45"/>
  <c r="A471" i="27"/>
  <c r="A470" i="45"/>
  <c r="H470" i="7"/>
  <c r="I470" i="7" s="1"/>
  <c r="M471" i="24" s="1"/>
  <c r="B475" i="2"/>
  <c r="A474" i="1"/>
  <c r="A475" i="2" s="1"/>
  <c r="B475" i="1"/>
  <c r="B472" i="24"/>
  <c r="A470" i="49" s="1"/>
  <c r="F471" i="7"/>
  <c r="C472" i="24"/>
  <c r="B470" i="49" s="1"/>
  <c r="G471" i="7"/>
  <c r="G465" i="27" l="1"/>
  <c r="K465" i="27"/>
  <c r="J471" i="7"/>
  <c r="H1398" i="12"/>
  <c r="I1398" i="12" s="1"/>
  <c r="J1397" i="12" s="1"/>
  <c r="K470" i="24" s="1"/>
  <c r="A472" i="27"/>
  <c r="A471" i="45"/>
  <c r="B472" i="27"/>
  <c r="B471" i="45"/>
  <c r="H471" i="7"/>
  <c r="I471" i="7" s="1"/>
  <c r="M472" i="24" s="1"/>
  <c r="B473" i="24"/>
  <c r="A471" i="49" s="1"/>
  <c r="F472" i="7"/>
  <c r="B476" i="2"/>
  <c r="B476" i="1"/>
  <c r="A475" i="1"/>
  <c r="A476" i="2" s="1"/>
  <c r="C473" i="24"/>
  <c r="B471" i="49" s="1"/>
  <c r="G472" i="7"/>
  <c r="G466" i="27" l="1"/>
  <c r="K466" i="27"/>
  <c r="J472" i="7"/>
  <c r="H1399" i="12"/>
  <c r="I1399" i="12" s="1"/>
  <c r="J1398" i="12" s="1"/>
  <c r="K471" i="24" s="1"/>
  <c r="B473" i="27"/>
  <c r="B472" i="45"/>
  <c r="A473" i="27"/>
  <c r="A472" i="45"/>
  <c r="H472" i="7"/>
  <c r="I472" i="7" s="1"/>
  <c r="M473" i="24" s="1"/>
  <c r="B474" i="24"/>
  <c r="A472" i="49" s="1"/>
  <c r="F473" i="7"/>
  <c r="C474" i="24"/>
  <c r="B472" i="49" s="1"/>
  <c r="G473" i="7"/>
  <c r="B477" i="2"/>
  <c r="A476" i="1"/>
  <c r="A477" i="2" s="1"/>
  <c r="B477" i="1"/>
  <c r="G467" i="27" l="1"/>
  <c r="K467" i="27"/>
  <c r="J473" i="7"/>
  <c r="H1400" i="12"/>
  <c r="I1400" i="12" s="1"/>
  <c r="J1399" i="12" s="1"/>
  <c r="K472" i="24" s="1"/>
  <c r="A474" i="27"/>
  <c r="A473" i="45"/>
  <c r="B474" i="27"/>
  <c r="B473" i="45"/>
  <c r="C475" i="24"/>
  <c r="B473" i="49" s="1"/>
  <c r="G474" i="7"/>
  <c r="B475" i="24"/>
  <c r="A473" i="49" s="1"/>
  <c r="F474" i="7"/>
  <c r="H473" i="7"/>
  <c r="I473" i="7" s="1"/>
  <c r="B478" i="2"/>
  <c r="B478" i="1"/>
  <c r="A477" i="1"/>
  <c r="A478" i="2" s="1"/>
  <c r="G468" i="27" l="1"/>
  <c r="K468" i="27"/>
  <c r="J474" i="7"/>
  <c r="H1401" i="12"/>
  <c r="I1401" i="12" s="1"/>
  <c r="J1400" i="12" s="1"/>
  <c r="K473" i="24" s="1"/>
  <c r="A475" i="27"/>
  <c r="A474" i="45"/>
  <c r="H474" i="7"/>
  <c r="I474" i="7" s="1"/>
  <c r="M475" i="24" s="1"/>
  <c r="B475" i="27"/>
  <c r="B474" i="45"/>
  <c r="C476" i="24"/>
  <c r="B474" i="49" s="1"/>
  <c r="G475" i="7"/>
  <c r="B476" i="24"/>
  <c r="A474" i="49" s="1"/>
  <c r="F475" i="7"/>
  <c r="M474" i="24"/>
  <c r="B479" i="2"/>
  <c r="A478" i="1"/>
  <c r="A479" i="2" s="1"/>
  <c r="B479" i="1"/>
  <c r="G469" i="27" l="1"/>
  <c r="K469" i="27"/>
  <c r="J475" i="7"/>
  <c r="H1402" i="12"/>
  <c r="I1402" i="12" s="1"/>
  <c r="J1401" i="12" s="1"/>
  <c r="K474" i="24" s="1"/>
  <c r="B476" i="27"/>
  <c r="B475" i="45"/>
  <c r="A476" i="27"/>
  <c r="A475" i="45"/>
  <c r="H475" i="7"/>
  <c r="I475" i="7" s="1"/>
  <c r="M476" i="24" s="1"/>
  <c r="B480" i="2"/>
  <c r="B480" i="1"/>
  <c r="A479" i="1"/>
  <c r="A480" i="2" s="1"/>
  <c r="B477" i="24"/>
  <c r="A475" i="49" s="1"/>
  <c r="F476" i="7"/>
  <c r="C477" i="24"/>
  <c r="B475" i="49" s="1"/>
  <c r="G476" i="7"/>
  <c r="G470" i="27" l="1"/>
  <c r="K470" i="27"/>
  <c r="J476" i="7"/>
  <c r="H1403" i="12"/>
  <c r="I1403" i="12" s="1"/>
  <c r="J1402" i="12" s="1"/>
  <c r="K475" i="24" s="1"/>
  <c r="H476" i="7"/>
  <c r="I476" i="7" s="1"/>
  <c r="M477" i="24" s="1"/>
  <c r="B477" i="27"/>
  <c r="B476" i="45"/>
  <c r="A477" i="27"/>
  <c r="A476" i="45"/>
  <c r="C478" i="24"/>
  <c r="B476" i="49" s="1"/>
  <c r="G477" i="7"/>
  <c r="B478" i="24"/>
  <c r="A476" i="49" s="1"/>
  <c r="F477" i="7"/>
  <c r="B481" i="2"/>
  <c r="B481" i="1"/>
  <c r="A480" i="1"/>
  <c r="A481" i="2" s="1"/>
  <c r="G471" i="27" l="1"/>
  <c r="K471" i="27"/>
  <c r="J477" i="7"/>
  <c r="H1404" i="12"/>
  <c r="I1404" i="12" s="1"/>
  <c r="J1403" i="12" s="1"/>
  <c r="K476" i="24" s="1"/>
  <c r="B478" i="27"/>
  <c r="B477" i="45"/>
  <c r="A478" i="27"/>
  <c r="A477" i="45"/>
  <c r="H477" i="7"/>
  <c r="I477" i="7" s="1"/>
  <c r="M478" i="24" s="1"/>
  <c r="B479" i="24"/>
  <c r="A477" i="49" s="1"/>
  <c r="F478" i="7"/>
  <c r="B482" i="2"/>
  <c r="A481" i="1"/>
  <c r="A482" i="2" s="1"/>
  <c r="B482" i="1"/>
  <c r="C479" i="24"/>
  <c r="B477" i="49" s="1"/>
  <c r="G478" i="7"/>
  <c r="G472" i="27" l="1"/>
  <c r="K472" i="27"/>
  <c r="J478" i="7"/>
  <c r="H1405" i="12"/>
  <c r="I1405" i="12" s="1"/>
  <c r="J1404" i="12" s="1"/>
  <c r="K477" i="24" s="1"/>
  <c r="H478" i="7"/>
  <c r="I478" i="7" s="1"/>
  <c r="M479" i="24" s="1"/>
  <c r="B479" i="27"/>
  <c r="B478" i="45"/>
  <c r="A479" i="27"/>
  <c r="A478" i="45"/>
  <c r="B480" i="24"/>
  <c r="A478" i="49" s="1"/>
  <c r="F479" i="7"/>
  <c r="C480" i="24"/>
  <c r="B478" i="49" s="1"/>
  <c r="G479" i="7"/>
  <c r="B483" i="2"/>
  <c r="A482" i="1"/>
  <c r="A483" i="2" s="1"/>
  <c r="B483" i="1"/>
  <c r="G473" i="27" l="1"/>
  <c r="K473" i="27"/>
  <c r="J479" i="7"/>
  <c r="H1406" i="12"/>
  <c r="I1406" i="12" s="1"/>
  <c r="J1405" i="12" s="1"/>
  <c r="K478" i="24" s="1"/>
  <c r="A480" i="27"/>
  <c r="A479" i="45"/>
  <c r="B480" i="27"/>
  <c r="B479" i="45"/>
  <c r="B484" i="2"/>
  <c r="B484" i="1"/>
  <c r="A483" i="1"/>
  <c r="A484" i="2" s="1"/>
  <c r="H479" i="7"/>
  <c r="I479" i="7" s="1"/>
  <c r="B481" i="24"/>
  <c r="A479" i="49" s="1"/>
  <c r="F480" i="7"/>
  <c r="C481" i="24"/>
  <c r="B479" i="49" s="1"/>
  <c r="G480" i="7"/>
  <c r="G474" i="27" l="1"/>
  <c r="K474" i="27"/>
  <c r="J480" i="7"/>
  <c r="H1407" i="12"/>
  <c r="I1407" i="12" s="1"/>
  <c r="J1406" i="12" s="1"/>
  <c r="K479" i="24" s="1"/>
  <c r="A481" i="27"/>
  <c r="A480" i="45"/>
  <c r="B481" i="27"/>
  <c r="B480" i="45"/>
  <c r="H480" i="7"/>
  <c r="I480" i="7" s="1"/>
  <c r="M481" i="24" s="1"/>
  <c r="M480" i="24"/>
  <c r="B485" i="2"/>
  <c r="A484" i="1"/>
  <c r="A485" i="2" s="1"/>
  <c r="B485" i="1"/>
  <c r="B482" i="24"/>
  <c r="A480" i="49" s="1"/>
  <c r="F481" i="7"/>
  <c r="C482" i="24"/>
  <c r="B480" i="49" s="1"/>
  <c r="G481" i="7"/>
  <c r="G475" i="27" l="1"/>
  <c r="K475" i="27"/>
  <c r="J481" i="7"/>
  <c r="H1408" i="12"/>
  <c r="I1408" i="12" s="1"/>
  <c r="J1407" i="12" s="1"/>
  <c r="K480" i="24" s="1"/>
  <c r="B482" i="27"/>
  <c r="B481" i="45"/>
  <c r="A482" i="27"/>
  <c r="A481" i="45"/>
  <c r="B486" i="2"/>
  <c r="B486" i="1"/>
  <c r="A485" i="1"/>
  <c r="A486" i="2" s="1"/>
  <c r="C483" i="24"/>
  <c r="B481" i="49" s="1"/>
  <c r="G482" i="7"/>
  <c r="B483" i="24"/>
  <c r="A481" i="49" s="1"/>
  <c r="F482" i="7"/>
  <c r="H481" i="7"/>
  <c r="I481" i="7" s="1"/>
  <c r="G476" i="27" l="1"/>
  <c r="K476" i="27"/>
  <c r="J482" i="7"/>
  <c r="H1409" i="12"/>
  <c r="I1409" i="12" s="1"/>
  <c r="J1408" i="12" s="1"/>
  <c r="K481" i="24" s="1"/>
  <c r="B483" i="27"/>
  <c r="B482" i="45"/>
  <c r="A483" i="27"/>
  <c r="A482" i="45"/>
  <c r="H482" i="7"/>
  <c r="I482" i="7" s="1"/>
  <c r="M483" i="24" s="1"/>
  <c r="B484" i="24"/>
  <c r="A482" i="49" s="1"/>
  <c r="F483" i="7"/>
  <c r="B487" i="2"/>
  <c r="B487" i="1"/>
  <c r="A486" i="1"/>
  <c r="A487" i="2" s="1"/>
  <c r="M482" i="24"/>
  <c r="C484" i="24"/>
  <c r="B482" i="49" s="1"/>
  <c r="G483" i="7"/>
  <c r="G477" i="27" l="1"/>
  <c r="K477" i="27"/>
  <c r="J483" i="7"/>
  <c r="H1410" i="12"/>
  <c r="I1410" i="12" s="1"/>
  <c r="J1409" i="12" s="1"/>
  <c r="K482" i="24" s="1"/>
  <c r="B484" i="27"/>
  <c r="B483" i="45"/>
  <c r="A484" i="27"/>
  <c r="A483" i="45"/>
  <c r="H483" i="7"/>
  <c r="I483" i="7" s="1"/>
  <c r="M484" i="24" s="1"/>
  <c r="B488" i="2"/>
  <c r="B488" i="1"/>
  <c r="A487" i="1"/>
  <c r="A488" i="2" s="1"/>
  <c r="C485" i="24"/>
  <c r="B483" i="49" s="1"/>
  <c r="G484" i="7"/>
  <c r="B485" i="24"/>
  <c r="A483" i="49" s="1"/>
  <c r="F484" i="7"/>
  <c r="G478" i="27" l="1"/>
  <c r="K478" i="27"/>
  <c r="J484" i="7"/>
  <c r="H1411" i="12"/>
  <c r="I1411" i="12" s="1"/>
  <c r="J1410" i="12" s="1"/>
  <c r="K483" i="24" s="1"/>
  <c r="A485" i="27"/>
  <c r="A484" i="45"/>
  <c r="B485" i="27"/>
  <c r="B484" i="45"/>
  <c r="B489" i="2"/>
  <c r="B489" i="1"/>
  <c r="A488" i="1"/>
  <c r="A489" i="2" s="1"/>
  <c r="B486" i="24"/>
  <c r="A484" i="49" s="1"/>
  <c r="F485" i="7"/>
  <c r="H484" i="7"/>
  <c r="I484" i="7" s="1"/>
  <c r="C486" i="24"/>
  <c r="B484" i="49" s="1"/>
  <c r="G485" i="7"/>
  <c r="G479" i="27" l="1"/>
  <c r="K479" i="27"/>
  <c r="J485" i="7"/>
  <c r="H1412" i="12"/>
  <c r="I1412" i="12" s="1"/>
  <c r="J1411" i="12" s="1"/>
  <c r="K484" i="24" s="1"/>
  <c r="B486" i="27"/>
  <c r="B485" i="45"/>
  <c r="A486" i="27"/>
  <c r="A485" i="45"/>
  <c r="H485" i="7"/>
  <c r="I485" i="7" s="1"/>
  <c r="M486" i="24" s="1"/>
  <c r="M485" i="24"/>
  <c r="B490" i="2"/>
  <c r="B490" i="1"/>
  <c r="A489" i="1"/>
  <c r="A490" i="2" s="1"/>
  <c r="B487" i="24"/>
  <c r="A485" i="49" s="1"/>
  <c r="F486" i="7"/>
  <c r="C487" i="24"/>
  <c r="B485" i="49" s="1"/>
  <c r="G486" i="7"/>
  <c r="G480" i="27" l="1"/>
  <c r="K480" i="27"/>
  <c r="J486" i="7"/>
  <c r="H1413" i="12"/>
  <c r="I1413" i="12" s="1"/>
  <c r="J1412" i="12" s="1"/>
  <c r="K485" i="24" s="1"/>
  <c r="A487" i="27"/>
  <c r="A486" i="45"/>
  <c r="B487" i="27"/>
  <c r="B486" i="45"/>
  <c r="B488" i="24"/>
  <c r="A486" i="49" s="1"/>
  <c r="F487" i="7"/>
  <c r="B491" i="2"/>
  <c r="A490" i="1"/>
  <c r="A491" i="2" s="1"/>
  <c r="B491" i="1"/>
  <c r="C488" i="24"/>
  <c r="B486" i="49" s="1"/>
  <c r="G487" i="7"/>
  <c r="H486" i="7"/>
  <c r="I486" i="7" s="1"/>
  <c r="G481" i="27" l="1"/>
  <c r="K481" i="27"/>
  <c r="J487" i="7"/>
  <c r="H1414" i="12"/>
  <c r="I1414" i="12" s="1"/>
  <c r="J1413" i="12" s="1"/>
  <c r="K486" i="24" s="1"/>
  <c r="B488" i="27"/>
  <c r="B487" i="45"/>
  <c r="A488" i="27"/>
  <c r="A487" i="45"/>
  <c r="B492" i="2"/>
  <c r="A491" i="1"/>
  <c r="A492" i="2" s="1"/>
  <c r="B492" i="1"/>
  <c r="B489" i="24"/>
  <c r="A487" i="49" s="1"/>
  <c r="F488" i="7"/>
  <c r="C489" i="24"/>
  <c r="B487" i="49" s="1"/>
  <c r="G488" i="7"/>
  <c r="H487" i="7"/>
  <c r="I487" i="7" s="1"/>
  <c r="M487" i="24"/>
  <c r="G482" i="27" l="1"/>
  <c r="K482" i="27"/>
  <c r="J488" i="7"/>
  <c r="H1415" i="12"/>
  <c r="I1415" i="12" s="1"/>
  <c r="J1414" i="12" s="1"/>
  <c r="K487" i="24" s="1"/>
  <c r="A489" i="27"/>
  <c r="A488" i="45"/>
  <c r="B489" i="27"/>
  <c r="B488" i="45"/>
  <c r="H488" i="7"/>
  <c r="I488" i="7" s="1"/>
  <c r="B493" i="2"/>
  <c r="A492" i="1"/>
  <c r="A493" i="2" s="1"/>
  <c r="B493" i="1"/>
  <c r="B490" i="24"/>
  <c r="A488" i="49" s="1"/>
  <c r="F489" i="7"/>
  <c r="M488" i="24"/>
  <c r="C490" i="24"/>
  <c r="B488" i="49" s="1"/>
  <c r="G489" i="7"/>
  <c r="G483" i="27" l="1"/>
  <c r="K483" i="27"/>
  <c r="J489" i="7"/>
  <c r="H1416" i="12"/>
  <c r="I1416" i="12" s="1"/>
  <c r="J1415" i="12" s="1"/>
  <c r="K488" i="24" s="1"/>
  <c r="B490" i="27"/>
  <c r="B489" i="45"/>
  <c r="A490" i="27"/>
  <c r="A489" i="45"/>
  <c r="H489" i="7"/>
  <c r="I489" i="7" s="1"/>
  <c r="M490" i="24" s="1"/>
  <c r="B491" i="24"/>
  <c r="A489" i="49" s="1"/>
  <c r="F490" i="7"/>
  <c r="B494" i="2"/>
  <c r="B494" i="1"/>
  <c r="A493" i="1"/>
  <c r="A494" i="2" s="1"/>
  <c r="C491" i="24"/>
  <c r="B489" i="49" s="1"/>
  <c r="G490" i="7"/>
  <c r="M489" i="24"/>
  <c r="G484" i="27" l="1"/>
  <c r="K484" i="27"/>
  <c r="J490" i="7"/>
  <c r="H1417" i="12"/>
  <c r="I1417" i="12" s="1"/>
  <c r="J1416" i="12" s="1"/>
  <c r="K489" i="24" s="1"/>
  <c r="B491" i="27"/>
  <c r="B490" i="45"/>
  <c r="A491" i="27"/>
  <c r="A490" i="45"/>
  <c r="H490" i="7"/>
  <c r="I490" i="7" s="1"/>
  <c r="M491" i="24" s="1"/>
  <c r="B495" i="2"/>
  <c r="A494" i="1"/>
  <c r="A495" i="2" s="1"/>
  <c r="B495" i="1"/>
  <c r="C492" i="24"/>
  <c r="B490" i="49" s="1"/>
  <c r="G491" i="7"/>
  <c r="B492" i="24"/>
  <c r="A490" i="49" s="1"/>
  <c r="F491" i="7"/>
  <c r="G485" i="27" l="1"/>
  <c r="K485" i="27"/>
  <c r="J491" i="7"/>
  <c r="H1418" i="12"/>
  <c r="I1418" i="12" s="1"/>
  <c r="J1417" i="12" s="1"/>
  <c r="K490" i="24" s="1"/>
  <c r="H491" i="7"/>
  <c r="I491" i="7" s="1"/>
  <c r="M492" i="24" s="1"/>
  <c r="A492" i="27"/>
  <c r="A491" i="45"/>
  <c r="B492" i="27"/>
  <c r="B491" i="45"/>
  <c r="B493" i="24"/>
  <c r="A491" i="49" s="1"/>
  <c r="F492" i="7"/>
  <c r="B496" i="2"/>
  <c r="A495" i="1"/>
  <c r="A496" i="2" s="1"/>
  <c r="B496" i="1"/>
  <c r="C493" i="24"/>
  <c r="B491" i="49" s="1"/>
  <c r="G492" i="7"/>
  <c r="G486" i="27" l="1"/>
  <c r="K486" i="27"/>
  <c r="J492" i="7"/>
  <c r="H1419" i="12"/>
  <c r="I1419" i="12" s="1"/>
  <c r="J1418" i="12" s="1"/>
  <c r="K491" i="24" s="1"/>
  <c r="H492" i="7"/>
  <c r="I492" i="7" s="1"/>
  <c r="M493" i="24" s="1"/>
  <c r="B493" i="27"/>
  <c r="B492" i="45"/>
  <c r="A493" i="27"/>
  <c r="A492" i="45"/>
  <c r="B494" i="24"/>
  <c r="A492" i="49" s="1"/>
  <c r="F493" i="7"/>
  <c r="B497" i="2"/>
  <c r="A496" i="1"/>
  <c r="A497" i="2" s="1"/>
  <c r="B497" i="1"/>
  <c r="C494" i="24"/>
  <c r="B492" i="49" s="1"/>
  <c r="G493" i="7"/>
  <c r="G487" i="27" l="1"/>
  <c r="K487" i="27"/>
  <c r="J493" i="7"/>
  <c r="H1420" i="12"/>
  <c r="I1420" i="12" s="1"/>
  <c r="J1419" i="12" s="1"/>
  <c r="K492" i="24" s="1"/>
  <c r="B494" i="27"/>
  <c r="B493" i="45"/>
  <c r="A494" i="27"/>
  <c r="A493" i="45"/>
  <c r="B498" i="2"/>
  <c r="A497" i="1"/>
  <c r="A498" i="2" s="1"/>
  <c r="B498" i="1"/>
  <c r="H493" i="7"/>
  <c r="I493" i="7" s="1"/>
  <c r="B495" i="24"/>
  <c r="A493" i="49" s="1"/>
  <c r="F494" i="7"/>
  <c r="C495" i="24"/>
  <c r="B493" i="49" s="1"/>
  <c r="G494" i="7"/>
  <c r="G488" i="27" l="1"/>
  <c r="K488" i="27"/>
  <c r="J494" i="7"/>
  <c r="H1421" i="12"/>
  <c r="I1421" i="12" s="1"/>
  <c r="J1420" i="12" s="1"/>
  <c r="K493" i="24" s="1"/>
  <c r="H494" i="7"/>
  <c r="I494" i="7" s="1"/>
  <c r="M495" i="24" s="1"/>
  <c r="B495" i="27"/>
  <c r="B494" i="45"/>
  <c r="A495" i="27"/>
  <c r="A494" i="45"/>
  <c r="B496" i="24"/>
  <c r="A494" i="49" s="1"/>
  <c r="F495" i="7"/>
  <c r="M494" i="24"/>
  <c r="B499" i="2"/>
  <c r="A498" i="1"/>
  <c r="A499" i="2" s="1"/>
  <c r="B499" i="1"/>
  <c r="C496" i="24"/>
  <c r="B494" i="49" s="1"/>
  <c r="G495" i="7"/>
  <c r="G489" i="27" l="1"/>
  <c r="K489" i="27"/>
  <c r="J495" i="7"/>
  <c r="H1422" i="12"/>
  <c r="I1422" i="12" s="1"/>
  <c r="J1421" i="12" s="1"/>
  <c r="K494" i="24" s="1"/>
  <c r="A496" i="27"/>
  <c r="A495" i="45"/>
  <c r="B496" i="27"/>
  <c r="B495" i="45"/>
  <c r="C497" i="24"/>
  <c r="B495" i="49" s="1"/>
  <c r="G496" i="7"/>
  <c r="H495" i="7"/>
  <c r="I495" i="7" s="1"/>
  <c r="B500" i="2"/>
  <c r="B500" i="1"/>
  <c r="A499" i="1"/>
  <c r="A500" i="2" s="1"/>
  <c r="B497" i="24"/>
  <c r="A495" i="49" s="1"/>
  <c r="F496" i="7"/>
  <c r="G490" i="27" l="1"/>
  <c r="K490" i="27"/>
  <c r="J496" i="7"/>
  <c r="H1423" i="12"/>
  <c r="I1423" i="12" s="1"/>
  <c r="J1422" i="12" s="1"/>
  <c r="K495" i="24" s="1"/>
  <c r="A497" i="27"/>
  <c r="A496" i="45"/>
  <c r="B497" i="27"/>
  <c r="B496" i="45"/>
  <c r="B501" i="2"/>
  <c r="B501" i="1"/>
  <c r="A500" i="1"/>
  <c r="A501" i="2" s="1"/>
  <c r="B498" i="24"/>
  <c r="A496" i="49" s="1"/>
  <c r="F497" i="7"/>
  <c r="C498" i="24"/>
  <c r="B496" i="49" s="1"/>
  <c r="G497" i="7"/>
  <c r="M496" i="24"/>
  <c r="H496" i="7"/>
  <c r="I496" i="7" s="1"/>
  <c r="G491" i="27" l="1"/>
  <c r="K491" i="27"/>
  <c r="J497" i="7"/>
  <c r="H1424" i="12"/>
  <c r="I1424" i="12" s="1"/>
  <c r="J1423" i="12" s="1"/>
  <c r="K496" i="24" s="1"/>
  <c r="B498" i="27"/>
  <c r="B497" i="45"/>
  <c r="A498" i="27"/>
  <c r="A497" i="45"/>
  <c r="M497" i="24"/>
  <c r="B502" i="2"/>
  <c r="A501" i="1"/>
  <c r="A502" i="2" s="1"/>
  <c r="B502" i="1"/>
  <c r="H497" i="7"/>
  <c r="I497" i="7" s="1"/>
  <c r="B499" i="24"/>
  <c r="A497" i="49" s="1"/>
  <c r="F498" i="7"/>
  <c r="C499" i="24"/>
  <c r="B497" i="49" s="1"/>
  <c r="G498" i="7"/>
  <c r="G492" i="27" l="1"/>
  <c r="K492" i="27"/>
  <c r="J498" i="7"/>
  <c r="H1425" i="12"/>
  <c r="I1425" i="12" s="1"/>
  <c r="J1424" i="12" s="1"/>
  <c r="K497" i="24" s="1"/>
  <c r="H498" i="7"/>
  <c r="I498" i="7" s="1"/>
  <c r="M499" i="24" s="1"/>
  <c r="A499" i="27"/>
  <c r="A498" i="45"/>
  <c r="B499" i="27"/>
  <c r="B498" i="45"/>
  <c r="B503" i="2"/>
  <c r="A502" i="1"/>
  <c r="A503" i="2" s="1"/>
  <c r="B503" i="1"/>
  <c r="C500" i="24"/>
  <c r="B498" i="49" s="1"/>
  <c r="G499" i="7"/>
  <c r="M498" i="24"/>
  <c r="B500" i="24"/>
  <c r="A498" i="49" s="1"/>
  <c r="F499" i="7"/>
  <c r="G493" i="27" l="1"/>
  <c r="K493" i="27"/>
  <c r="J499" i="7"/>
  <c r="H1426" i="12"/>
  <c r="I1426" i="12" s="1"/>
  <c r="J1425" i="12" s="1"/>
  <c r="K498" i="24" s="1"/>
  <c r="A500" i="27"/>
  <c r="A499" i="45"/>
  <c r="B500" i="27"/>
  <c r="B499" i="45"/>
  <c r="B504" i="2"/>
  <c r="B504" i="1"/>
  <c r="A503" i="1"/>
  <c r="A504" i="2" s="1"/>
  <c r="B501" i="24"/>
  <c r="A499" i="49" s="1"/>
  <c r="F500" i="7"/>
  <c r="H499" i="7"/>
  <c r="I499" i="7" s="1"/>
  <c r="C501" i="24"/>
  <c r="B499" i="49" s="1"/>
  <c r="G500" i="7"/>
  <c r="G494" i="27" l="1"/>
  <c r="K494" i="27"/>
  <c r="J500" i="7"/>
  <c r="H1427" i="12"/>
  <c r="I1427" i="12" s="1"/>
  <c r="J1426" i="12" s="1"/>
  <c r="K499" i="24" s="1"/>
  <c r="H500" i="7"/>
  <c r="I500" i="7" s="1"/>
  <c r="M501" i="24" s="1"/>
  <c r="B501" i="27"/>
  <c r="B500" i="45"/>
  <c r="A501" i="27"/>
  <c r="A500" i="45"/>
  <c r="M500" i="24"/>
  <c r="B505" i="2"/>
  <c r="A504" i="1"/>
  <c r="A505" i="2" s="1"/>
  <c r="B505" i="1"/>
  <c r="B502" i="24"/>
  <c r="A500" i="49" s="1"/>
  <c r="F501" i="7"/>
  <c r="C502" i="24"/>
  <c r="B500" i="49" s="1"/>
  <c r="G501" i="7"/>
  <c r="G495" i="27" l="1"/>
  <c r="K495" i="27"/>
  <c r="J501" i="7"/>
  <c r="H1428" i="12"/>
  <c r="I1428" i="12" s="1"/>
  <c r="J1427" i="12" s="1"/>
  <c r="K500" i="24" s="1"/>
  <c r="A502" i="27"/>
  <c r="A501" i="45"/>
  <c r="B502" i="27"/>
  <c r="B501" i="45"/>
  <c r="C503" i="24"/>
  <c r="B501" i="49" s="1"/>
  <c r="G502" i="7"/>
  <c r="B503" i="24"/>
  <c r="A501" i="49" s="1"/>
  <c r="F502" i="7"/>
  <c r="H502" i="7" s="1"/>
  <c r="I502" i="7" s="1"/>
  <c r="B506" i="2"/>
  <c r="A505" i="1"/>
  <c r="A506" i="2" s="1"/>
  <c r="B506" i="1"/>
  <c r="H501" i="7"/>
  <c r="I501" i="7" s="1"/>
  <c r="G496" i="27" l="1"/>
  <c r="K496" i="27"/>
  <c r="J502" i="7"/>
  <c r="H1429" i="12"/>
  <c r="I1429" i="12" s="1"/>
  <c r="J1428" i="12" s="1"/>
  <c r="K501" i="24" s="1"/>
  <c r="B503" i="27"/>
  <c r="B502" i="45"/>
  <c r="A503" i="27"/>
  <c r="A502" i="45"/>
  <c r="B504" i="24"/>
  <c r="A502" i="49" s="1"/>
  <c r="F503" i="7"/>
  <c r="C504" i="24"/>
  <c r="B502" i="49" s="1"/>
  <c r="G503" i="7"/>
  <c r="M502" i="24"/>
  <c r="M503" i="24"/>
  <c r="B507" i="2"/>
  <c r="B507" i="1"/>
  <c r="A506" i="1"/>
  <c r="A507" i="2" s="1"/>
  <c r="G497" i="27" l="1"/>
  <c r="K497" i="27"/>
  <c r="J503" i="7"/>
  <c r="H1430" i="12"/>
  <c r="I1430" i="12" s="1"/>
  <c r="J1429" i="12" s="1"/>
  <c r="K502" i="24" s="1"/>
  <c r="A504" i="27"/>
  <c r="A503" i="45"/>
  <c r="B504" i="27"/>
  <c r="B503" i="45"/>
  <c r="B505" i="24"/>
  <c r="A503" i="49" s="1"/>
  <c r="F504" i="7"/>
  <c r="C505" i="24"/>
  <c r="B503" i="49" s="1"/>
  <c r="G504" i="7"/>
  <c r="H503" i="7"/>
  <c r="I503" i="7" s="1"/>
  <c r="B508" i="2"/>
  <c r="B508" i="1"/>
  <c r="A507" i="1"/>
  <c r="A508" i="2" s="1"/>
  <c r="G498" i="27" l="1"/>
  <c r="K498" i="27"/>
  <c r="J504" i="7"/>
  <c r="H1431" i="12"/>
  <c r="I1431" i="12" s="1"/>
  <c r="J1430" i="12" s="1"/>
  <c r="K503" i="24" s="1"/>
  <c r="B505" i="27"/>
  <c r="B504" i="45"/>
  <c r="A505" i="27"/>
  <c r="A504" i="45"/>
  <c r="C506" i="24"/>
  <c r="B504" i="49" s="1"/>
  <c r="G505" i="7"/>
  <c r="M504" i="24"/>
  <c r="H504" i="7"/>
  <c r="I504" i="7" s="1"/>
  <c r="B506" i="24"/>
  <c r="A504" i="49" s="1"/>
  <c r="F505" i="7"/>
  <c r="B509" i="2"/>
  <c r="B509" i="1"/>
  <c r="A508" i="1"/>
  <c r="A509" i="2" s="1"/>
  <c r="G499" i="27" l="1"/>
  <c r="K499" i="27"/>
  <c r="J505" i="7"/>
  <c r="H1432" i="12"/>
  <c r="I1432" i="12" s="1"/>
  <c r="J1431" i="12" s="1"/>
  <c r="K504" i="24" s="1"/>
  <c r="H505" i="7"/>
  <c r="I505" i="7" s="1"/>
  <c r="M506" i="24" s="1"/>
  <c r="A506" i="27"/>
  <c r="A505" i="45"/>
  <c r="B506" i="27"/>
  <c r="B505" i="45"/>
  <c r="M505" i="24"/>
  <c r="B507" i="24"/>
  <c r="A505" i="49" s="1"/>
  <c r="F506" i="7"/>
  <c r="B510" i="2"/>
  <c r="B510" i="1"/>
  <c r="A509" i="1"/>
  <c r="A510" i="2" s="1"/>
  <c r="C507" i="24"/>
  <c r="B505" i="49" s="1"/>
  <c r="G506" i="7"/>
  <c r="G500" i="27" l="1"/>
  <c r="K500" i="27"/>
  <c r="J506" i="7"/>
  <c r="H1433" i="12"/>
  <c r="I1433" i="12" s="1"/>
  <c r="J1432" i="12" s="1"/>
  <c r="K505" i="24" s="1"/>
  <c r="H506" i="7"/>
  <c r="I506" i="7" s="1"/>
  <c r="M507" i="24" s="1"/>
  <c r="A507" i="27"/>
  <c r="A506" i="45"/>
  <c r="B507" i="27"/>
  <c r="B506" i="45"/>
  <c r="C508" i="24"/>
  <c r="B506" i="49" s="1"/>
  <c r="G507" i="7"/>
  <c r="B508" i="24"/>
  <c r="A506" i="49" s="1"/>
  <c r="F507" i="7"/>
  <c r="B511" i="2"/>
  <c r="B511" i="1"/>
  <c r="A510" i="1"/>
  <c r="A511" i="2" s="1"/>
  <c r="G501" i="27" l="1"/>
  <c r="K501" i="27"/>
  <c r="J507" i="7"/>
  <c r="H1434" i="12"/>
  <c r="I1434" i="12" s="1"/>
  <c r="J1433" i="12" s="1"/>
  <c r="K506" i="24" s="1"/>
  <c r="H507" i="7"/>
  <c r="I507" i="7" s="1"/>
  <c r="M508" i="24" s="1"/>
  <c r="A508" i="27"/>
  <c r="A507" i="45"/>
  <c r="B508" i="27"/>
  <c r="B507" i="45"/>
  <c r="B509" i="24"/>
  <c r="A507" i="49" s="1"/>
  <c r="F508" i="7"/>
  <c r="B512" i="2"/>
  <c r="B512" i="1"/>
  <c r="A511" i="1"/>
  <c r="A512" i="2" s="1"/>
  <c r="C509" i="24"/>
  <c r="B507" i="49" s="1"/>
  <c r="G508" i="7"/>
  <c r="G502" i="27" l="1"/>
  <c r="K502" i="27"/>
  <c r="J508" i="7"/>
  <c r="H1435" i="12"/>
  <c r="I1435" i="12" s="1"/>
  <c r="J1434" i="12" s="1"/>
  <c r="K507" i="24" s="1"/>
  <c r="B509" i="27"/>
  <c r="B508" i="45"/>
  <c r="A509" i="27"/>
  <c r="A508" i="45"/>
  <c r="B510" i="24"/>
  <c r="A508" i="49" s="1"/>
  <c r="F509" i="7"/>
  <c r="C510" i="24"/>
  <c r="B508" i="49" s="1"/>
  <c r="G509" i="7"/>
  <c r="B513" i="2"/>
  <c r="A512" i="1"/>
  <c r="A513" i="2" s="1"/>
  <c r="B513" i="1"/>
  <c r="H508" i="7"/>
  <c r="I508" i="7" s="1"/>
  <c r="G503" i="27" l="1"/>
  <c r="K503" i="27"/>
  <c r="J509" i="7"/>
  <c r="H1436" i="12"/>
  <c r="I1436" i="12" s="1"/>
  <c r="J1435" i="12" s="1"/>
  <c r="K508" i="24" s="1"/>
  <c r="B510" i="27"/>
  <c r="B509" i="45"/>
  <c r="A510" i="27"/>
  <c r="A509" i="45"/>
  <c r="B511" i="24"/>
  <c r="A509" i="49" s="1"/>
  <c r="F510" i="7"/>
  <c r="C511" i="24"/>
  <c r="B509" i="49" s="1"/>
  <c r="G510" i="7"/>
  <c r="H509" i="7"/>
  <c r="I509" i="7" s="1"/>
  <c r="M509" i="24"/>
  <c r="B514" i="2"/>
  <c r="B514" i="1"/>
  <c r="A513" i="1"/>
  <c r="A514" i="2" s="1"/>
  <c r="G504" i="27" l="1"/>
  <c r="K504" i="27"/>
  <c r="J510" i="7"/>
  <c r="H1437" i="12"/>
  <c r="I1437" i="12" s="1"/>
  <c r="J1436" i="12" s="1"/>
  <c r="K509" i="24" s="1"/>
  <c r="B511" i="27"/>
  <c r="B510" i="45"/>
  <c r="A511" i="27"/>
  <c r="A510" i="45"/>
  <c r="B512" i="24"/>
  <c r="A510" i="49" s="1"/>
  <c r="F511" i="7"/>
  <c r="M510" i="24"/>
  <c r="C512" i="24"/>
  <c r="B510" i="49" s="1"/>
  <c r="G511" i="7"/>
  <c r="H510" i="7"/>
  <c r="I510" i="7" s="1"/>
  <c r="B515" i="2"/>
  <c r="A514" i="1"/>
  <c r="A515" i="2" s="1"/>
  <c r="B515" i="1"/>
  <c r="G505" i="27" l="1"/>
  <c r="K505" i="27"/>
  <c r="J511" i="7"/>
  <c r="H1438" i="12"/>
  <c r="I1438" i="12" s="1"/>
  <c r="J1437" i="12" s="1"/>
  <c r="K510" i="24" s="1"/>
  <c r="B512" i="27"/>
  <c r="B511" i="45"/>
  <c r="A512" i="27"/>
  <c r="A511" i="45"/>
  <c r="B513" i="24"/>
  <c r="A511" i="49" s="1"/>
  <c r="F512" i="7"/>
  <c r="B516" i="2"/>
  <c r="B516" i="1"/>
  <c r="A515" i="1"/>
  <c r="A516" i="2" s="1"/>
  <c r="C513" i="24"/>
  <c r="B511" i="49" s="1"/>
  <c r="G512" i="7"/>
  <c r="H511" i="7"/>
  <c r="I511" i="7" s="1"/>
  <c r="M511" i="24"/>
  <c r="G506" i="27" l="1"/>
  <c r="K506" i="27"/>
  <c r="J512" i="7"/>
  <c r="H1439" i="12"/>
  <c r="I1439" i="12" s="1"/>
  <c r="J1438" i="12" s="1"/>
  <c r="K511" i="24" s="1"/>
  <c r="B513" i="27"/>
  <c r="B512" i="45"/>
  <c r="A513" i="27"/>
  <c r="A512" i="45"/>
  <c r="B517" i="2"/>
  <c r="A516" i="1"/>
  <c r="A517" i="2" s="1"/>
  <c r="B517" i="1"/>
  <c r="C514" i="24"/>
  <c r="B512" i="49" s="1"/>
  <c r="G513" i="7"/>
  <c r="H512" i="7"/>
  <c r="I512" i="7" s="1"/>
  <c r="B514" i="24"/>
  <c r="A512" i="49" s="1"/>
  <c r="F513" i="7"/>
  <c r="M512" i="24"/>
  <c r="G507" i="27" l="1"/>
  <c r="K507" i="27"/>
  <c r="J513" i="7"/>
  <c r="H1440" i="12"/>
  <c r="I1440" i="12" s="1"/>
  <c r="J1439" i="12" s="1"/>
  <c r="K512" i="24" s="1"/>
  <c r="A514" i="27"/>
  <c r="A513" i="45"/>
  <c r="B514" i="27"/>
  <c r="B513" i="45"/>
  <c r="B518" i="2"/>
  <c r="B518" i="1"/>
  <c r="A517" i="1"/>
  <c r="A518" i="2" s="1"/>
  <c r="B515" i="24"/>
  <c r="A513" i="49" s="1"/>
  <c r="F514" i="7"/>
  <c r="M513" i="24"/>
  <c r="H513" i="7"/>
  <c r="I513" i="7" s="1"/>
  <c r="C515" i="24"/>
  <c r="B513" i="49" s="1"/>
  <c r="G514" i="7"/>
  <c r="G508" i="27" l="1"/>
  <c r="K508" i="27"/>
  <c r="J514" i="7"/>
  <c r="H1441" i="12"/>
  <c r="I1441" i="12" s="1"/>
  <c r="J1440" i="12" s="1"/>
  <c r="K513" i="24" s="1"/>
  <c r="H514" i="7"/>
  <c r="I514" i="7" s="1"/>
  <c r="M515" i="24" s="1"/>
  <c r="B515" i="27"/>
  <c r="B514" i="45"/>
  <c r="A515" i="27"/>
  <c r="A514" i="45"/>
  <c r="B516" i="24"/>
  <c r="A514" i="49" s="1"/>
  <c r="F515" i="7"/>
  <c r="B519" i="2"/>
  <c r="B519" i="1"/>
  <c r="A518" i="1"/>
  <c r="A519" i="2" s="1"/>
  <c r="M514" i="24"/>
  <c r="C516" i="24"/>
  <c r="B514" i="49" s="1"/>
  <c r="G515" i="7"/>
  <c r="G509" i="27" l="1"/>
  <c r="K509" i="27"/>
  <c r="J515" i="7"/>
  <c r="H1442" i="12"/>
  <c r="I1442" i="12" s="1"/>
  <c r="J1441" i="12" s="1"/>
  <c r="K514" i="24" s="1"/>
  <c r="B516" i="27"/>
  <c r="B515" i="45"/>
  <c r="A516" i="27"/>
  <c r="A515" i="45"/>
  <c r="B520" i="2"/>
  <c r="B520" i="1"/>
  <c r="A519" i="1"/>
  <c r="A520" i="2" s="1"/>
  <c r="C517" i="24"/>
  <c r="B515" i="49" s="1"/>
  <c r="G516" i="7"/>
  <c r="H515" i="7"/>
  <c r="I515" i="7" s="1"/>
  <c r="B517" i="24"/>
  <c r="A515" i="49" s="1"/>
  <c r="F516" i="7"/>
  <c r="G510" i="27" l="1"/>
  <c r="K510" i="27"/>
  <c r="J516" i="7"/>
  <c r="H1443" i="12"/>
  <c r="I1443" i="12" s="1"/>
  <c r="J1442" i="12" s="1"/>
  <c r="K515" i="24" s="1"/>
  <c r="A517" i="27"/>
  <c r="A516" i="45"/>
  <c r="B517" i="27"/>
  <c r="B516" i="45"/>
  <c r="B518" i="24"/>
  <c r="A516" i="49" s="1"/>
  <c r="F517" i="7"/>
  <c r="B521" i="2"/>
  <c r="A520" i="1"/>
  <c r="A521" i="2" s="1"/>
  <c r="B521" i="1"/>
  <c r="M516" i="24"/>
  <c r="H516" i="7"/>
  <c r="I516" i="7" s="1"/>
  <c r="C518" i="24"/>
  <c r="B516" i="49" s="1"/>
  <c r="G517" i="7"/>
  <c r="G511" i="27" l="1"/>
  <c r="K511" i="27"/>
  <c r="J517" i="7"/>
  <c r="H1444" i="12"/>
  <c r="I1444" i="12" s="1"/>
  <c r="J1443" i="12" s="1"/>
  <c r="K516" i="24" s="1"/>
  <c r="B518" i="27"/>
  <c r="B517" i="45"/>
  <c r="A518" i="27"/>
  <c r="A517" i="45"/>
  <c r="B519" i="24"/>
  <c r="A517" i="49" s="1"/>
  <c r="F518" i="7"/>
  <c r="C519" i="24"/>
  <c r="B517" i="49" s="1"/>
  <c r="G518" i="7"/>
  <c r="H517" i="7"/>
  <c r="I517" i="7" s="1"/>
  <c r="B522" i="2"/>
  <c r="B522" i="1"/>
  <c r="A521" i="1"/>
  <c r="A522" i="2" s="1"/>
  <c r="M517" i="24"/>
  <c r="G512" i="27" l="1"/>
  <c r="K512" i="27"/>
  <c r="J518" i="7"/>
  <c r="H1445" i="12"/>
  <c r="I1445" i="12" s="1"/>
  <c r="J1444" i="12" s="1"/>
  <c r="K517" i="24" s="1"/>
  <c r="B519" i="27"/>
  <c r="B518" i="45"/>
  <c r="A519" i="27"/>
  <c r="A518" i="45"/>
  <c r="C520" i="24"/>
  <c r="B518" i="49" s="1"/>
  <c r="G519" i="7"/>
  <c r="H518" i="7"/>
  <c r="I518" i="7" s="1"/>
  <c r="M518" i="24"/>
  <c r="B520" i="24"/>
  <c r="A518" i="49" s="1"/>
  <c r="F519" i="7"/>
  <c r="B523" i="2"/>
  <c r="A522" i="1"/>
  <c r="A523" i="2" s="1"/>
  <c r="B523" i="1"/>
  <c r="G513" i="27" l="1"/>
  <c r="K513" i="27"/>
  <c r="J519" i="7"/>
  <c r="H1446" i="12"/>
  <c r="I1446" i="12" s="1"/>
  <c r="J1445" i="12" s="1"/>
  <c r="K518" i="24" s="1"/>
  <c r="H519" i="7"/>
  <c r="I519" i="7" s="1"/>
  <c r="M520" i="24" s="1"/>
  <c r="A520" i="27"/>
  <c r="A519" i="45"/>
  <c r="B520" i="27"/>
  <c r="B519" i="45"/>
  <c r="B524" i="2"/>
  <c r="B524" i="1"/>
  <c r="A523" i="1"/>
  <c r="A524" i="2" s="1"/>
  <c r="M519" i="24"/>
  <c r="C521" i="24"/>
  <c r="B519" i="49" s="1"/>
  <c r="G520" i="7"/>
  <c r="B521" i="24"/>
  <c r="A519" i="49" s="1"/>
  <c r="F520" i="7"/>
  <c r="G514" i="27" l="1"/>
  <c r="K514" i="27"/>
  <c r="J520" i="7"/>
  <c r="H1447" i="12"/>
  <c r="I1447" i="12" s="1"/>
  <c r="J1446" i="12" s="1"/>
  <c r="K519" i="24" s="1"/>
  <c r="A521" i="27"/>
  <c r="A520" i="45"/>
  <c r="B521" i="27"/>
  <c r="B520" i="45"/>
  <c r="B522" i="24"/>
  <c r="A520" i="49" s="1"/>
  <c r="F521" i="7"/>
  <c r="B525" i="2"/>
  <c r="A524" i="1"/>
  <c r="A525" i="2" s="1"/>
  <c r="B525" i="1"/>
  <c r="H520" i="7"/>
  <c r="I520" i="7" s="1"/>
  <c r="C522" i="24"/>
  <c r="B520" i="49" s="1"/>
  <c r="G521" i="7"/>
  <c r="G515" i="27" l="1"/>
  <c r="K515" i="27"/>
  <c r="J521" i="7"/>
  <c r="H1448" i="12"/>
  <c r="I1448" i="12" s="1"/>
  <c r="J1447" i="12" s="1"/>
  <c r="K520" i="24" s="1"/>
  <c r="B522" i="27"/>
  <c r="B521" i="45"/>
  <c r="A522" i="27"/>
  <c r="A521" i="45"/>
  <c r="H521" i="7"/>
  <c r="I521" i="7" s="1"/>
  <c r="M522" i="24" s="1"/>
  <c r="M521" i="24"/>
  <c r="B526" i="2"/>
  <c r="B526" i="1"/>
  <c r="A525" i="1"/>
  <c r="A526" i="2" s="1"/>
  <c r="C523" i="24"/>
  <c r="B521" i="49" s="1"/>
  <c r="G522" i="7"/>
  <c r="B523" i="24"/>
  <c r="A521" i="49" s="1"/>
  <c r="F522" i="7"/>
  <c r="G516" i="27" l="1"/>
  <c r="K516" i="27"/>
  <c r="J522" i="7"/>
  <c r="H1449" i="12"/>
  <c r="I1449" i="12" s="1"/>
  <c r="J1448" i="12" s="1"/>
  <c r="K521" i="24" s="1"/>
  <c r="A523" i="27"/>
  <c r="A522" i="45"/>
  <c r="B523" i="27"/>
  <c r="B522" i="45"/>
  <c r="B524" i="24"/>
  <c r="A522" i="49" s="1"/>
  <c r="F523" i="7"/>
  <c r="C524" i="24"/>
  <c r="B522" i="49" s="1"/>
  <c r="G523" i="7"/>
  <c r="B527" i="2"/>
  <c r="B527" i="1"/>
  <c r="A526" i="1"/>
  <c r="A527" i="2" s="1"/>
  <c r="H522" i="7"/>
  <c r="I522" i="7" s="1"/>
  <c r="G517" i="27" l="1"/>
  <c r="K517" i="27"/>
  <c r="J523" i="7"/>
  <c r="H1450" i="12"/>
  <c r="I1450" i="12" s="1"/>
  <c r="J1449" i="12" s="1"/>
  <c r="K522" i="24" s="1"/>
  <c r="A524" i="27"/>
  <c r="A523" i="45"/>
  <c r="B524" i="27"/>
  <c r="B523" i="45"/>
  <c r="B528" i="2"/>
  <c r="B528" i="1"/>
  <c r="A527" i="1"/>
  <c r="A528" i="2" s="1"/>
  <c r="M523" i="24"/>
  <c r="H523" i="7"/>
  <c r="I523" i="7" s="1"/>
  <c r="C525" i="24"/>
  <c r="B523" i="49" s="1"/>
  <c r="G524" i="7"/>
  <c r="B525" i="24"/>
  <c r="A523" i="49" s="1"/>
  <c r="F524" i="7"/>
  <c r="G518" i="27" l="1"/>
  <c r="K518" i="27"/>
  <c r="J524" i="7"/>
  <c r="H1451" i="12"/>
  <c r="I1451" i="12" s="1"/>
  <c r="J1450" i="12" s="1"/>
  <c r="K523" i="24" s="1"/>
  <c r="A525" i="27"/>
  <c r="A524" i="45"/>
  <c r="B525" i="27"/>
  <c r="B524" i="45"/>
  <c r="H524" i="7"/>
  <c r="I524" i="7" s="1"/>
  <c r="M524" i="24"/>
  <c r="B529" i="2"/>
  <c r="B529" i="1"/>
  <c r="A528" i="1"/>
  <c r="A529" i="2" s="1"/>
  <c r="B526" i="24"/>
  <c r="A524" i="49" s="1"/>
  <c r="F525" i="7"/>
  <c r="C526" i="24"/>
  <c r="B524" i="49" s="1"/>
  <c r="G525" i="7"/>
  <c r="G519" i="27" l="1"/>
  <c r="K519" i="27"/>
  <c r="J525" i="7"/>
  <c r="H1452" i="12"/>
  <c r="I1452" i="12" s="1"/>
  <c r="J1451" i="12" s="1"/>
  <c r="K524" i="24" s="1"/>
  <c r="H525" i="7"/>
  <c r="I525" i="7" s="1"/>
  <c r="M526" i="24" s="1"/>
  <c r="A526" i="27"/>
  <c r="A525" i="45"/>
  <c r="B526" i="27"/>
  <c r="B525" i="45"/>
  <c r="B530" i="2"/>
  <c r="B530" i="1"/>
  <c r="A529" i="1"/>
  <c r="A530" i="2" s="1"/>
  <c r="C527" i="24"/>
  <c r="B525" i="49" s="1"/>
  <c r="G526" i="7"/>
  <c r="B527" i="24"/>
  <c r="A525" i="49" s="1"/>
  <c r="F526" i="7"/>
  <c r="M525" i="24"/>
  <c r="G520" i="27" l="1"/>
  <c r="K520" i="27"/>
  <c r="J526" i="7"/>
  <c r="H1453" i="12"/>
  <c r="I1453" i="12" s="1"/>
  <c r="J1452" i="12" s="1"/>
  <c r="K525" i="24" s="1"/>
  <c r="A527" i="27"/>
  <c r="A526" i="45"/>
  <c r="B527" i="27"/>
  <c r="B526" i="45"/>
  <c r="B528" i="24"/>
  <c r="A526" i="49" s="1"/>
  <c r="F527" i="7"/>
  <c r="C528" i="24"/>
  <c r="B526" i="49" s="1"/>
  <c r="G527" i="7"/>
  <c r="B531" i="2"/>
  <c r="B531" i="1"/>
  <c r="A530" i="1"/>
  <c r="A531" i="2" s="1"/>
  <c r="H526" i="7"/>
  <c r="I526" i="7" s="1"/>
  <c r="G521" i="27" l="1"/>
  <c r="K521" i="27"/>
  <c r="J527" i="7"/>
  <c r="H1454" i="12"/>
  <c r="I1454" i="12" s="1"/>
  <c r="J1453" i="12" s="1"/>
  <c r="K526" i="24" s="1"/>
  <c r="B528" i="27"/>
  <c r="B527" i="45"/>
  <c r="A528" i="27"/>
  <c r="A527" i="45"/>
  <c r="B532" i="2"/>
  <c r="B532" i="1"/>
  <c r="A531" i="1"/>
  <c r="A532" i="2" s="1"/>
  <c r="M527" i="24"/>
  <c r="H527" i="7"/>
  <c r="I527" i="7" s="1"/>
  <c r="C529" i="24"/>
  <c r="B527" i="49" s="1"/>
  <c r="G528" i="7"/>
  <c r="B529" i="24"/>
  <c r="A527" i="49" s="1"/>
  <c r="F528" i="7"/>
  <c r="G522" i="27" l="1"/>
  <c r="K522" i="27"/>
  <c r="J528" i="7"/>
  <c r="H1455" i="12"/>
  <c r="I1455" i="12" s="1"/>
  <c r="J1454" i="12" s="1"/>
  <c r="K527" i="24" s="1"/>
  <c r="B529" i="27"/>
  <c r="B528" i="45"/>
  <c r="A529" i="27"/>
  <c r="A528" i="45"/>
  <c r="H528" i="7"/>
  <c r="I528" i="7" s="1"/>
  <c r="M528" i="24"/>
  <c r="B533" i="2"/>
  <c r="B533" i="1"/>
  <c r="A532" i="1"/>
  <c r="A533" i="2" s="1"/>
  <c r="B530" i="24"/>
  <c r="A528" i="49" s="1"/>
  <c r="F529" i="7"/>
  <c r="C530" i="24"/>
  <c r="B528" i="49" s="1"/>
  <c r="G529" i="7"/>
  <c r="G523" i="27" l="1"/>
  <c r="K523" i="27"/>
  <c r="J529" i="7"/>
  <c r="H1456" i="12"/>
  <c r="I1456" i="12" s="1"/>
  <c r="J1455" i="12" s="1"/>
  <c r="K528" i="24" s="1"/>
  <c r="H529" i="7"/>
  <c r="I529" i="7" s="1"/>
  <c r="M530" i="24" s="1"/>
  <c r="A530" i="27"/>
  <c r="A529" i="45"/>
  <c r="B530" i="27"/>
  <c r="B529" i="45"/>
  <c r="B534" i="2"/>
  <c r="B534" i="1"/>
  <c r="A533" i="1"/>
  <c r="A534" i="2" s="1"/>
  <c r="C531" i="24"/>
  <c r="B529" i="49" s="1"/>
  <c r="G530" i="7"/>
  <c r="B531" i="24"/>
  <c r="A529" i="49" s="1"/>
  <c r="F530" i="7"/>
  <c r="M529" i="24"/>
  <c r="G524" i="27" l="1"/>
  <c r="K524" i="27"/>
  <c r="J530" i="7"/>
  <c r="H1457" i="12"/>
  <c r="I1457" i="12" s="1"/>
  <c r="J1456" i="12" s="1"/>
  <c r="K529" i="24" s="1"/>
  <c r="B531" i="27"/>
  <c r="B530" i="45"/>
  <c r="A531" i="27"/>
  <c r="A530" i="45"/>
  <c r="B532" i="24"/>
  <c r="A530" i="49" s="1"/>
  <c r="F531" i="7"/>
  <c r="C532" i="24"/>
  <c r="B530" i="49" s="1"/>
  <c r="G531" i="7"/>
  <c r="B535" i="2"/>
  <c r="B535" i="1"/>
  <c r="A534" i="1"/>
  <c r="A535" i="2" s="1"/>
  <c r="H530" i="7"/>
  <c r="I530" i="7" s="1"/>
  <c r="G525" i="27" l="1"/>
  <c r="K525" i="27"/>
  <c r="J531" i="7"/>
  <c r="H1458" i="12"/>
  <c r="I1458" i="12" s="1"/>
  <c r="J1457" i="12" s="1"/>
  <c r="K530" i="24" s="1"/>
  <c r="B532" i="27"/>
  <c r="B531" i="45"/>
  <c r="A532" i="27"/>
  <c r="A531" i="45"/>
  <c r="B536" i="2"/>
  <c r="B536" i="1"/>
  <c r="A535" i="1"/>
  <c r="A536" i="2" s="1"/>
  <c r="M531" i="24"/>
  <c r="H531" i="7"/>
  <c r="I531" i="7" s="1"/>
  <c r="C533" i="24"/>
  <c r="B531" i="49" s="1"/>
  <c r="G532" i="7"/>
  <c r="B533" i="24"/>
  <c r="A531" i="49" s="1"/>
  <c r="F532" i="7"/>
  <c r="G526" i="27" l="1"/>
  <c r="K526" i="27"/>
  <c r="J532" i="7"/>
  <c r="H1459" i="12"/>
  <c r="I1459" i="12" s="1"/>
  <c r="J1458" i="12" s="1"/>
  <c r="K531" i="24" s="1"/>
  <c r="A533" i="27"/>
  <c r="A532" i="45"/>
  <c r="B533" i="27"/>
  <c r="B532" i="45"/>
  <c r="H532" i="7"/>
  <c r="I532" i="7" s="1"/>
  <c r="M532" i="24"/>
  <c r="B537" i="2"/>
  <c r="B537" i="1"/>
  <c r="A536" i="1"/>
  <c r="A537" i="2" s="1"/>
  <c r="B534" i="24"/>
  <c r="A532" i="49" s="1"/>
  <c r="F533" i="7"/>
  <c r="C534" i="24"/>
  <c r="B532" i="49" s="1"/>
  <c r="G533" i="7"/>
  <c r="G527" i="27" l="1"/>
  <c r="K527" i="27"/>
  <c r="J533" i="7"/>
  <c r="H1460" i="12"/>
  <c r="I1460" i="12" s="1"/>
  <c r="J1459" i="12" s="1"/>
  <c r="K532" i="24" s="1"/>
  <c r="H533" i="7"/>
  <c r="I533" i="7" s="1"/>
  <c r="M534" i="24" s="1"/>
  <c r="B534" i="27"/>
  <c r="B533" i="45"/>
  <c r="A534" i="27"/>
  <c r="A533" i="45"/>
  <c r="B535" i="24"/>
  <c r="A533" i="49" s="1"/>
  <c r="F534" i="7"/>
  <c r="B538" i="2"/>
  <c r="B538" i="1"/>
  <c r="A537" i="1"/>
  <c r="A538" i="2" s="1"/>
  <c r="C535" i="24"/>
  <c r="B533" i="49" s="1"/>
  <c r="G534" i="7"/>
  <c r="M533" i="24"/>
  <c r="G528" i="27" l="1"/>
  <c r="K528" i="27"/>
  <c r="J534" i="7"/>
  <c r="H1461" i="12"/>
  <c r="I1461" i="12" s="1"/>
  <c r="J1460" i="12" s="1"/>
  <c r="K533" i="24" s="1"/>
  <c r="A535" i="27"/>
  <c r="A534" i="45"/>
  <c r="B535" i="27"/>
  <c r="B534" i="45"/>
  <c r="B536" i="24"/>
  <c r="A534" i="49" s="1"/>
  <c r="F535" i="7"/>
  <c r="B539" i="2"/>
  <c r="B539" i="1"/>
  <c r="A538" i="1"/>
  <c r="A539" i="2" s="1"/>
  <c r="C536" i="24"/>
  <c r="B534" i="49" s="1"/>
  <c r="G535" i="7"/>
  <c r="H534" i="7"/>
  <c r="I534" i="7" s="1"/>
  <c r="G529" i="27" l="1"/>
  <c r="K529" i="27"/>
  <c r="J535" i="7"/>
  <c r="H1462" i="12"/>
  <c r="I1462" i="12" s="1"/>
  <c r="J1461" i="12" s="1"/>
  <c r="K534" i="24" s="1"/>
  <c r="B536" i="27"/>
  <c r="B535" i="45"/>
  <c r="A536" i="27"/>
  <c r="A535" i="45"/>
  <c r="B540" i="2"/>
  <c r="B540" i="1"/>
  <c r="A539" i="1"/>
  <c r="A540" i="2" s="1"/>
  <c r="B537" i="24"/>
  <c r="A535" i="49" s="1"/>
  <c r="F536" i="7"/>
  <c r="C537" i="24"/>
  <c r="B535" i="49" s="1"/>
  <c r="G536" i="7"/>
  <c r="H535" i="7"/>
  <c r="I535" i="7" s="1"/>
  <c r="M535" i="24"/>
  <c r="G530" i="27" l="1"/>
  <c r="K530" i="27"/>
  <c r="J536" i="7"/>
  <c r="H1463" i="12"/>
  <c r="I1463" i="12" s="1"/>
  <c r="J1462" i="12" s="1"/>
  <c r="K535" i="24" s="1"/>
  <c r="B537" i="27"/>
  <c r="B536" i="45"/>
  <c r="A537" i="27"/>
  <c r="A536" i="45"/>
  <c r="B538" i="24"/>
  <c r="A536" i="49" s="1"/>
  <c r="F537" i="7"/>
  <c r="B541" i="2"/>
  <c r="B541" i="1"/>
  <c r="A540" i="1"/>
  <c r="A541" i="2" s="1"/>
  <c r="H536" i="7"/>
  <c r="I536" i="7" s="1"/>
  <c r="M536" i="24"/>
  <c r="C538" i="24"/>
  <c r="B536" i="49" s="1"/>
  <c r="G537" i="7"/>
  <c r="G531" i="27" l="1"/>
  <c r="K531" i="27"/>
  <c r="J537" i="7"/>
  <c r="H1464" i="12"/>
  <c r="I1464" i="12" s="1"/>
  <c r="J1463" i="12" s="1"/>
  <c r="K536" i="24" s="1"/>
  <c r="B538" i="27"/>
  <c r="B537" i="45"/>
  <c r="A538" i="27"/>
  <c r="A537" i="45"/>
  <c r="B539" i="24"/>
  <c r="A537" i="49" s="1"/>
  <c r="F538" i="7"/>
  <c r="B542" i="2"/>
  <c r="B542" i="1"/>
  <c r="A541" i="1"/>
  <c r="A542" i="2" s="1"/>
  <c r="H537" i="7"/>
  <c r="I537" i="7" s="1"/>
  <c r="M537" i="24"/>
  <c r="C539" i="24"/>
  <c r="B537" i="49" s="1"/>
  <c r="G538" i="7"/>
  <c r="G532" i="27" l="1"/>
  <c r="K532" i="27"/>
  <c r="J538" i="7"/>
  <c r="H1465" i="12"/>
  <c r="I1465" i="12" s="1"/>
  <c r="J1464" i="12" s="1"/>
  <c r="K537" i="24" s="1"/>
  <c r="B539" i="27"/>
  <c r="B538" i="45"/>
  <c r="A539" i="27"/>
  <c r="A538" i="45"/>
  <c r="B543" i="2"/>
  <c r="B543" i="1"/>
  <c r="A542" i="1"/>
  <c r="A543" i="2" s="1"/>
  <c r="M538" i="24"/>
  <c r="C540" i="24"/>
  <c r="B538" i="49" s="1"/>
  <c r="G539" i="7"/>
  <c r="H538" i="7"/>
  <c r="I538" i="7" s="1"/>
  <c r="B540" i="24"/>
  <c r="A538" i="49" s="1"/>
  <c r="F539" i="7"/>
  <c r="G533" i="27" l="1"/>
  <c r="K533" i="27"/>
  <c r="J539" i="7"/>
  <c r="H1466" i="12"/>
  <c r="I1466" i="12" s="1"/>
  <c r="J1465" i="12" s="1"/>
  <c r="K538" i="24" s="1"/>
  <c r="A540" i="27"/>
  <c r="A539" i="45"/>
  <c r="B540" i="27"/>
  <c r="B539" i="45"/>
  <c r="B541" i="24"/>
  <c r="A539" i="49" s="1"/>
  <c r="F540" i="7"/>
  <c r="H539" i="7"/>
  <c r="I539" i="7" s="1"/>
  <c r="B544" i="2"/>
  <c r="B544" i="1"/>
  <c r="A543" i="1"/>
  <c r="A544" i="2" s="1"/>
  <c r="M539" i="24"/>
  <c r="C541" i="24"/>
  <c r="B539" i="49" s="1"/>
  <c r="G540" i="7"/>
  <c r="G534" i="27" l="1"/>
  <c r="K534" i="27"/>
  <c r="J540" i="7"/>
  <c r="H1467" i="12"/>
  <c r="I1467" i="12" s="1"/>
  <c r="J1466" i="12" s="1"/>
  <c r="K539" i="24" s="1"/>
  <c r="B541" i="27"/>
  <c r="B540" i="45"/>
  <c r="A541" i="27"/>
  <c r="A540" i="45"/>
  <c r="B545" i="2"/>
  <c r="B545" i="1"/>
  <c r="A544" i="1"/>
  <c r="A545" i="2" s="1"/>
  <c r="C542" i="24"/>
  <c r="B540" i="49" s="1"/>
  <c r="G541" i="7"/>
  <c r="M540" i="24"/>
  <c r="H540" i="7"/>
  <c r="I540" i="7" s="1"/>
  <c r="B542" i="24"/>
  <c r="A540" i="49" s="1"/>
  <c r="F541" i="7"/>
  <c r="G535" i="27" l="1"/>
  <c r="K535" i="27"/>
  <c r="J541" i="7"/>
  <c r="H1468" i="12"/>
  <c r="I1468" i="12" s="1"/>
  <c r="J1467" i="12" s="1"/>
  <c r="K540" i="24" s="1"/>
  <c r="B542" i="27"/>
  <c r="B541" i="45"/>
  <c r="A542" i="27"/>
  <c r="A541" i="45"/>
  <c r="B543" i="24"/>
  <c r="A541" i="49" s="1"/>
  <c r="F542" i="7"/>
  <c r="H541" i="7"/>
  <c r="I541" i="7" s="1"/>
  <c r="B546" i="2"/>
  <c r="B546" i="1"/>
  <c r="A545" i="1"/>
  <c r="A546" i="2" s="1"/>
  <c r="M541" i="24"/>
  <c r="C543" i="24"/>
  <c r="B541" i="49" s="1"/>
  <c r="G542" i="7"/>
  <c r="G536" i="27" l="1"/>
  <c r="K536" i="27"/>
  <c r="J542" i="7"/>
  <c r="H1469" i="12"/>
  <c r="I1469" i="12" s="1"/>
  <c r="J1468" i="12" s="1"/>
  <c r="K541" i="24" s="1"/>
  <c r="B543" i="27"/>
  <c r="B542" i="45"/>
  <c r="A543" i="27"/>
  <c r="A542" i="45"/>
  <c r="B547" i="2"/>
  <c r="B547" i="1"/>
  <c r="A546" i="1"/>
  <c r="A547" i="2" s="1"/>
  <c r="C544" i="24"/>
  <c r="B542" i="49" s="1"/>
  <c r="G543" i="7"/>
  <c r="B544" i="24"/>
  <c r="A542" i="49" s="1"/>
  <c r="F543" i="7"/>
  <c r="H542" i="7"/>
  <c r="I542" i="7" s="1"/>
  <c r="M542" i="24"/>
  <c r="G537" i="27" l="1"/>
  <c r="K537" i="27"/>
  <c r="J543" i="7"/>
  <c r="H1470" i="12"/>
  <c r="I1470" i="12" s="1"/>
  <c r="J1469" i="12" s="1"/>
  <c r="K542" i="24" s="1"/>
  <c r="B544" i="27"/>
  <c r="B543" i="45"/>
  <c r="A544" i="27"/>
  <c r="A543" i="45"/>
  <c r="H543" i="7"/>
  <c r="I543" i="7" s="1"/>
  <c r="M544" i="24" s="1"/>
  <c r="B545" i="24"/>
  <c r="A543" i="49" s="1"/>
  <c r="F544" i="7"/>
  <c r="B548" i="2"/>
  <c r="A547" i="1"/>
  <c r="A548" i="2" s="1"/>
  <c r="B548" i="1"/>
  <c r="M543" i="24"/>
  <c r="C545" i="24"/>
  <c r="B543" i="49" s="1"/>
  <c r="G544" i="7"/>
  <c r="G538" i="27" l="1"/>
  <c r="K538" i="27"/>
  <c r="J544" i="7"/>
  <c r="H1471" i="12"/>
  <c r="I1471" i="12" s="1"/>
  <c r="J1470" i="12" s="1"/>
  <c r="K543" i="24" s="1"/>
  <c r="A545" i="27"/>
  <c r="A544" i="45"/>
  <c r="B545" i="27"/>
  <c r="B544" i="45"/>
  <c r="H544" i="7"/>
  <c r="I544" i="7" s="1"/>
  <c r="M545" i="24" s="1"/>
  <c r="B549" i="2"/>
  <c r="B549" i="1"/>
  <c r="A548" i="1"/>
  <c r="A549" i="2" s="1"/>
  <c r="B546" i="24"/>
  <c r="A544" i="49" s="1"/>
  <c r="F545" i="7"/>
  <c r="C546" i="24"/>
  <c r="B544" i="49" s="1"/>
  <c r="G545" i="7"/>
  <c r="G539" i="27" l="1"/>
  <c r="K539" i="27"/>
  <c r="J545" i="7"/>
  <c r="H1472" i="12"/>
  <c r="I1472" i="12" s="1"/>
  <c r="J1471" i="12" s="1"/>
  <c r="K544" i="24" s="1"/>
  <c r="B546" i="27"/>
  <c r="B545" i="45"/>
  <c r="H545" i="7"/>
  <c r="I545" i="7" s="1"/>
  <c r="M546" i="24" s="1"/>
  <c r="A546" i="27"/>
  <c r="A545" i="45"/>
  <c r="B550" i="2"/>
  <c r="B550" i="1"/>
  <c r="A549" i="1"/>
  <c r="A550" i="2" s="1"/>
  <c r="B547" i="24"/>
  <c r="A545" i="49" s="1"/>
  <c r="F546" i="7"/>
  <c r="C547" i="24"/>
  <c r="B545" i="49" s="1"/>
  <c r="G546" i="7"/>
  <c r="G540" i="27" l="1"/>
  <c r="K540" i="27"/>
  <c r="J546" i="7"/>
  <c r="H1473" i="12"/>
  <c r="I1473" i="12" s="1"/>
  <c r="J1472" i="12" s="1"/>
  <c r="K545" i="24" s="1"/>
  <c r="H546" i="7"/>
  <c r="I546" i="7" s="1"/>
  <c r="M547" i="24" s="1"/>
  <c r="A547" i="27"/>
  <c r="A546" i="45"/>
  <c r="B547" i="27"/>
  <c r="B546" i="45"/>
  <c r="B551" i="2"/>
  <c r="B551" i="1"/>
  <c r="A550" i="1"/>
  <c r="A551" i="2" s="1"/>
  <c r="B548" i="24"/>
  <c r="A546" i="49" s="1"/>
  <c r="F547" i="7"/>
  <c r="C548" i="24"/>
  <c r="B546" i="49" s="1"/>
  <c r="G547" i="7"/>
  <c r="G541" i="27" l="1"/>
  <c r="K541" i="27"/>
  <c r="J547" i="7"/>
  <c r="H1474" i="12"/>
  <c r="I1474" i="12" s="1"/>
  <c r="J1473" i="12" s="1"/>
  <c r="K546" i="24" s="1"/>
  <c r="A548" i="27"/>
  <c r="A547" i="45"/>
  <c r="B548" i="27"/>
  <c r="B547" i="45"/>
  <c r="H547" i="7"/>
  <c r="I547" i="7" s="1"/>
  <c r="M548" i="24" s="1"/>
  <c r="B552" i="2"/>
  <c r="B552" i="1"/>
  <c r="A551" i="1"/>
  <c r="A552" i="2" s="1"/>
  <c r="B549" i="24"/>
  <c r="A547" i="49" s="1"/>
  <c r="F548" i="7"/>
  <c r="C549" i="24"/>
  <c r="B547" i="49" s="1"/>
  <c r="G548" i="7"/>
  <c r="G542" i="27" l="1"/>
  <c r="K542" i="27"/>
  <c r="J548" i="7"/>
  <c r="H1475" i="12"/>
  <c r="I1475" i="12" s="1"/>
  <c r="J1474" i="12" s="1"/>
  <c r="K547" i="24" s="1"/>
  <c r="B549" i="27"/>
  <c r="B548" i="45"/>
  <c r="A549" i="27"/>
  <c r="A548" i="45"/>
  <c r="H548" i="7"/>
  <c r="I548" i="7" s="1"/>
  <c r="M549" i="24" s="1"/>
  <c r="B550" i="24"/>
  <c r="A548" i="49" s="1"/>
  <c r="F549" i="7"/>
  <c r="B553" i="2"/>
  <c r="A552" i="1"/>
  <c r="A553" i="2" s="1"/>
  <c r="B553" i="1"/>
  <c r="C550" i="24"/>
  <c r="B548" i="49" s="1"/>
  <c r="G549" i="7"/>
  <c r="G543" i="27" l="1"/>
  <c r="K543" i="27"/>
  <c r="J549" i="7"/>
  <c r="H1476" i="12"/>
  <c r="I1476" i="12" s="1"/>
  <c r="J1475" i="12" s="1"/>
  <c r="K548" i="24" s="1"/>
  <c r="B550" i="27"/>
  <c r="B549" i="45"/>
  <c r="H549" i="7"/>
  <c r="I549" i="7" s="1"/>
  <c r="M550" i="24" s="1"/>
  <c r="A550" i="27"/>
  <c r="A549" i="45"/>
  <c r="B554" i="2"/>
  <c r="A553" i="1"/>
  <c r="A554" i="2" s="1"/>
  <c r="B554" i="1"/>
  <c r="B551" i="24"/>
  <c r="A549" i="49" s="1"/>
  <c r="F550" i="7"/>
  <c r="C551" i="24"/>
  <c r="B549" i="49" s="1"/>
  <c r="G550" i="7"/>
  <c r="G544" i="27" l="1"/>
  <c r="K544" i="27"/>
  <c r="J550" i="7"/>
  <c r="H1477" i="12"/>
  <c r="I1477" i="12" s="1"/>
  <c r="J1476" i="12" s="1"/>
  <c r="K549" i="24" s="1"/>
  <c r="A551" i="27"/>
  <c r="A550" i="45"/>
  <c r="B551" i="27"/>
  <c r="B550" i="45"/>
  <c r="H550" i="7"/>
  <c r="I550" i="7" s="1"/>
  <c r="M551" i="24" s="1"/>
  <c r="B552" i="24"/>
  <c r="A550" i="49" s="1"/>
  <c r="F551" i="7"/>
  <c r="B555" i="2"/>
  <c r="B555" i="1"/>
  <c r="A554" i="1"/>
  <c r="A555" i="2" s="1"/>
  <c r="C552" i="24"/>
  <c r="B550" i="49" s="1"/>
  <c r="G551" i="7"/>
  <c r="G545" i="27" l="1"/>
  <c r="K545" i="27"/>
  <c r="J551" i="7"/>
  <c r="H1478" i="12"/>
  <c r="I1478" i="12" s="1"/>
  <c r="J1477" i="12" s="1"/>
  <c r="K550" i="24" s="1"/>
  <c r="B552" i="27"/>
  <c r="B551" i="45"/>
  <c r="A552" i="27"/>
  <c r="A551" i="45"/>
  <c r="H551" i="7"/>
  <c r="I551" i="7" s="1"/>
  <c r="M552" i="24" s="1"/>
  <c r="B553" i="24"/>
  <c r="A551" i="49" s="1"/>
  <c r="F552" i="7"/>
  <c r="C553" i="24"/>
  <c r="B551" i="49" s="1"/>
  <c r="G552" i="7"/>
  <c r="B556" i="2"/>
  <c r="B556" i="1"/>
  <c r="A555" i="1"/>
  <c r="A556" i="2" s="1"/>
  <c r="G546" i="27" l="1"/>
  <c r="K546" i="27"/>
  <c r="J552" i="7"/>
  <c r="H1479" i="12"/>
  <c r="I1479" i="12" s="1"/>
  <c r="J1478" i="12" s="1"/>
  <c r="K551" i="24" s="1"/>
  <c r="B553" i="27"/>
  <c r="B552" i="45"/>
  <c r="A553" i="27"/>
  <c r="A552" i="45"/>
  <c r="C554" i="24"/>
  <c r="B552" i="49" s="1"/>
  <c r="G553" i="7"/>
  <c r="H552" i="7"/>
  <c r="I552" i="7" s="1"/>
  <c r="B557" i="2"/>
  <c r="B557" i="1"/>
  <c r="A556" i="1"/>
  <c r="A557" i="2" s="1"/>
  <c r="B554" i="24"/>
  <c r="A552" i="49" s="1"/>
  <c r="F553" i="7"/>
  <c r="G547" i="27" l="1"/>
  <c r="K547" i="27"/>
  <c r="J553" i="7"/>
  <c r="H1480" i="12"/>
  <c r="I1480" i="12" s="1"/>
  <c r="J1479" i="12" s="1"/>
  <c r="K552" i="24" s="1"/>
  <c r="A554" i="27"/>
  <c r="A553" i="45"/>
  <c r="H553" i="7"/>
  <c r="I553" i="7" s="1"/>
  <c r="M554" i="24" s="1"/>
  <c r="B554" i="27"/>
  <c r="B553" i="45"/>
  <c r="M553" i="24"/>
  <c r="B558" i="2"/>
  <c r="B558" i="1"/>
  <c r="A557" i="1"/>
  <c r="A558" i="2" s="1"/>
  <c r="C555" i="24"/>
  <c r="B553" i="49" s="1"/>
  <c r="G554" i="7"/>
  <c r="B555" i="24"/>
  <c r="A553" i="49" s="1"/>
  <c r="F554" i="7"/>
  <c r="G548" i="27" l="1"/>
  <c r="K548" i="27"/>
  <c r="J554" i="7"/>
  <c r="H1481" i="12"/>
  <c r="I1481" i="12" s="1"/>
  <c r="J1480" i="12" s="1"/>
  <c r="K553" i="24" s="1"/>
  <c r="B555" i="27"/>
  <c r="B554" i="45"/>
  <c r="A555" i="27"/>
  <c r="A554" i="45"/>
  <c r="C556" i="24"/>
  <c r="B554" i="49" s="1"/>
  <c r="G555" i="7"/>
  <c r="B559" i="2"/>
  <c r="A558" i="1"/>
  <c r="A559" i="2" s="1"/>
  <c r="B559" i="1"/>
  <c r="B556" i="24"/>
  <c r="A554" i="49" s="1"/>
  <c r="F555" i="7"/>
  <c r="H554" i="7"/>
  <c r="I554" i="7" s="1"/>
  <c r="G549" i="27" l="1"/>
  <c r="K549" i="27"/>
  <c r="H555" i="7"/>
  <c r="I555" i="7" s="1"/>
  <c r="M556" i="24" s="1"/>
  <c r="J555" i="7"/>
  <c r="H1482" i="12"/>
  <c r="I1482" i="12" s="1"/>
  <c r="J1481" i="12" s="1"/>
  <c r="K554" i="24" s="1"/>
  <c r="A556" i="27"/>
  <c r="A555" i="45"/>
  <c r="B556" i="27"/>
  <c r="B555" i="45"/>
  <c r="B557" i="24"/>
  <c r="A555" i="49" s="1"/>
  <c r="F556" i="7"/>
  <c r="B560" i="2"/>
  <c r="B560" i="1"/>
  <c r="A559" i="1"/>
  <c r="A560" i="2" s="1"/>
  <c r="C557" i="24"/>
  <c r="B555" i="49" s="1"/>
  <c r="G556" i="7"/>
  <c r="M555" i="24"/>
  <c r="G550" i="27" l="1"/>
  <c r="K550" i="27"/>
  <c r="J556" i="7"/>
  <c r="H1483" i="12"/>
  <c r="I1483" i="12" s="1"/>
  <c r="J1482" i="12" s="1"/>
  <c r="K555" i="24" s="1"/>
  <c r="B557" i="27"/>
  <c r="B556" i="45"/>
  <c r="A557" i="27"/>
  <c r="A556" i="45"/>
  <c r="B561" i="2"/>
  <c r="B561" i="1"/>
  <c r="A560" i="1"/>
  <c r="A561" i="2" s="1"/>
  <c r="B558" i="24"/>
  <c r="A556" i="49" s="1"/>
  <c r="F557" i="7"/>
  <c r="C558" i="24"/>
  <c r="B556" i="49" s="1"/>
  <c r="G557" i="7"/>
  <c r="H556" i="7"/>
  <c r="I556" i="7" s="1"/>
  <c r="G551" i="27" l="1"/>
  <c r="K551" i="27"/>
  <c r="J557" i="7"/>
  <c r="H1484" i="12"/>
  <c r="I1484" i="12" s="1"/>
  <c r="J1483" i="12" s="1"/>
  <c r="K556" i="24" s="1"/>
  <c r="A558" i="27"/>
  <c r="A557" i="45"/>
  <c r="B558" i="27"/>
  <c r="B557" i="45"/>
  <c r="B559" i="24"/>
  <c r="A557" i="49" s="1"/>
  <c r="F558" i="7"/>
  <c r="H557" i="7"/>
  <c r="I557" i="7" s="1"/>
  <c r="B562" i="2"/>
  <c r="A561" i="1"/>
  <c r="A562" i="2" s="1"/>
  <c r="B562" i="1"/>
  <c r="M557" i="24"/>
  <c r="C559" i="24"/>
  <c r="B557" i="49" s="1"/>
  <c r="G558" i="7"/>
  <c r="G552" i="27" l="1"/>
  <c r="K552" i="27"/>
  <c r="J558" i="7"/>
  <c r="H1485" i="12"/>
  <c r="I1485" i="12" s="1"/>
  <c r="J1484" i="12" s="1"/>
  <c r="K557" i="24" s="1"/>
  <c r="B559" i="27"/>
  <c r="B558" i="45"/>
  <c r="A559" i="27"/>
  <c r="A558" i="45"/>
  <c r="B563" i="2"/>
  <c r="A562" i="1"/>
  <c r="A563" i="2" s="1"/>
  <c r="B563" i="1"/>
  <c r="B560" i="24"/>
  <c r="A558" i="49" s="1"/>
  <c r="F559" i="7"/>
  <c r="C560" i="24"/>
  <c r="B558" i="49" s="1"/>
  <c r="G559" i="7"/>
  <c r="H558" i="7"/>
  <c r="I558" i="7" s="1"/>
  <c r="M558" i="24"/>
  <c r="G553" i="27" l="1"/>
  <c r="K553" i="27"/>
  <c r="J559" i="7"/>
  <c r="H1486" i="12"/>
  <c r="I1486" i="12" s="1"/>
  <c r="J1485" i="12" s="1"/>
  <c r="K558" i="24" s="1"/>
  <c r="B560" i="27"/>
  <c r="B559" i="45"/>
  <c r="A560" i="27"/>
  <c r="A559" i="45"/>
  <c r="B564" i="2"/>
  <c r="B564" i="1"/>
  <c r="A563" i="1"/>
  <c r="A564" i="2" s="1"/>
  <c r="H559" i="7"/>
  <c r="I559" i="7" s="1"/>
  <c r="B561" i="24"/>
  <c r="A559" i="49" s="1"/>
  <c r="F560" i="7"/>
  <c r="M559" i="24"/>
  <c r="C561" i="24"/>
  <c r="B559" i="49" s="1"/>
  <c r="G560" i="7"/>
  <c r="G554" i="27" l="1"/>
  <c r="K554" i="27"/>
  <c r="J560" i="7"/>
  <c r="H1487" i="12"/>
  <c r="I1487" i="12" s="1"/>
  <c r="J1486" i="12" s="1"/>
  <c r="K559" i="24" s="1"/>
  <c r="A561" i="27"/>
  <c r="A560" i="45"/>
  <c r="B561" i="27"/>
  <c r="B560" i="45"/>
  <c r="H560" i="7"/>
  <c r="I560" i="7" s="1"/>
  <c r="M561" i="24" s="1"/>
  <c r="B562" i="24"/>
  <c r="A560" i="49" s="1"/>
  <c r="F561" i="7"/>
  <c r="M560" i="24"/>
  <c r="B565" i="2"/>
  <c r="A564" i="1"/>
  <c r="A565" i="2" s="1"/>
  <c r="B565" i="1"/>
  <c r="C562" i="24"/>
  <c r="B560" i="49" s="1"/>
  <c r="G561" i="7"/>
  <c r="G555" i="27" l="1"/>
  <c r="K555" i="27"/>
  <c r="J561" i="7"/>
  <c r="H1488" i="12"/>
  <c r="I1488" i="12" s="1"/>
  <c r="J1487" i="12" s="1"/>
  <c r="K560" i="24" s="1"/>
  <c r="A562" i="27"/>
  <c r="A561" i="45"/>
  <c r="B562" i="27"/>
  <c r="B561" i="45"/>
  <c r="B566" i="2"/>
  <c r="B566" i="1"/>
  <c r="A565" i="1"/>
  <c r="A566" i="2" s="1"/>
  <c r="B563" i="24"/>
  <c r="A561" i="49" s="1"/>
  <c r="F562" i="7"/>
  <c r="C563" i="24"/>
  <c r="B561" i="49" s="1"/>
  <c r="G562" i="7"/>
  <c r="H561" i="7"/>
  <c r="I561" i="7" s="1"/>
  <c r="G556" i="27" l="1"/>
  <c r="K556" i="27"/>
  <c r="J562" i="7"/>
  <c r="H1489" i="12"/>
  <c r="I1489" i="12" s="1"/>
  <c r="J1488" i="12" s="1"/>
  <c r="K561" i="24" s="1"/>
  <c r="A563" i="27"/>
  <c r="A562" i="45"/>
  <c r="B563" i="27"/>
  <c r="B562" i="45"/>
  <c r="B564" i="24"/>
  <c r="A562" i="49" s="1"/>
  <c r="F563" i="7"/>
  <c r="H562" i="7"/>
  <c r="I562" i="7" s="1"/>
  <c r="B567" i="2"/>
  <c r="A566" i="1"/>
  <c r="A567" i="2" s="1"/>
  <c r="B567" i="1"/>
  <c r="M562" i="24"/>
  <c r="C564" i="24"/>
  <c r="B562" i="49" s="1"/>
  <c r="G563" i="7"/>
  <c r="G557" i="27" l="1"/>
  <c r="K557" i="27"/>
  <c r="J563" i="7"/>
  <c r="H1490" i="12"/>
  <c r="I1490" i="12" s="1"/>
  <c r="J1489" i="12" s="1"/>
  <c r="K562" i="24" s="1"/>
  <c r="B564" i="27"/>
  <c r="B563" i="45"/>
  <c r="A564" i="27"/>
  <c r="A563" i="45"/>
  <c r="B568" i="2"/>
  <c r="B568" i="1"/>
  <c r="A567" i="1"/>
  <c r="A568" i="2" s="1"/>
  <c r="M563" i="24"/>
  <c r="H563" i="7"/>
  <c r="I563" i="7" s="1"/>
  <c r="B565" i="24"/>
  <c r="A563" i="49" s="1"/>
  <c r="F564" i="7"/>
  <c r="C565" i="24"/>
  <c r="B563" i="49" s="1"/>
  <c r="G564" i="7"/>
  <c r="G558" i="27" l="1"/>
  <c r="K558" i="27"/>
  <c r="J564" i="7"/>
  <c r="H1491" i="12"/>
  <c r="I1491" i="12" s="1"/>
  <c r="J1490" i="12" s="1"/>
  <c r="K563" i="24" s="1"/>
  <c r="H564" i="7"/>
  <c r="I564" i="7" s="1"/>
  <c r="M565" i="24" s="1"/>
  <c r="A565" i="27"/>
  <c r="A564" i="45"/>
  <c r="B565" i="27"/>
  <c r="B564" i="45"/>
  <c r="M564" i="24"/>
  <c r="B569" i="2"/>
  <c r="A568" i="1"/>
  <c r="A569" i="2" s="1"/>
  <c r="B569" i="1"/>
  <c r="B566" i="24"/>
  <c r="A564" i="49" s="1"/>
  <c r="F565" i="7"/>
  <c r="C566" i="24"/>
  <c r="B564" i="49" s="1"/>
  <c r="G565" i="7"/>
  <c r="G559" i="27" l="1"/>
  <c r="K559" i="27"/>
  <c r="J565" i="7"/>
  <c r="H1492" i="12"/>
  <c r="I1492" i="12" s="1"/>
  <c r="J1491" i="12" s="1"/>
  <c r="K564" i="24" s="1"/>
  <c r="A566" i="27"/>
  <c r="A565" i="45"/>
  <c r="B566" i="27"/>
  <c r="B565" i="45"/>
  <c r="C567" i="24"/>
  <c r="B565" i="49" s="1"/>
  <c r="G566" i="7"/>
  <c r="B567" i="24"/>
  <c r="A565" i="49" s="1"/>
  <c r="F566" i="7"/>
  <c r="B570" i="2"/>
  <c r="B570" i="1"/>
  <c r="A569" i="1"/>
  <c r="A570" i="2" s="1"/>
  <c r="H565" i="7"/>
  <c r="I565" i="7" s="1"/>
  <c r="G560" i="27" l="1"/>
  <c r="K560" i="27"/>
  <c r="J566" i="7"/>
  <c r="H1493" i="12"/>
  <c r="I1493" i="12" s="1"/>
  <c r="J1492" i="12" s="1"/>
  <c r="K565" i="24" s="1"/>
  <c r="A567" i="27"/>
  <c r="A566" i="45"/>
  <c r="H566" i="7"/>
  <c r="I566" i="7" s="1"/>
  <c r="M567" i="24" s="1"/>
  <c r="B567" i="27"/>
  <c r="B566" i="45"/>
  <c r="M566" i="24"/>
  <c r="B571" i="2"/>
  <c r="A570" i="1"/>
  <c r="A571" i="2" s="1"/>
  <c r="B571" i="1"/>
  <c r="C568" i="24"/>
  <c r="B566" i="49" s="1"/>
  <c r="G567" i="7"/>
  <c r="B568" i="24"/>
  <c r="A566" i="49" s="1"/>
  <c r="F567" i="7"/>
  <c r="G561" i="27" l="1"/>
  <c r="K561" i="27"/>
  <c r="J567" i="7"/>
  <c r="H1494" i="12"/>
  <c r="I1494" i="12" s="1"/>
  <c r="J1493" i="12" s="1"/>
  <c r="K566" i="24" s="1"/>
  <c r="B568" i="27"/>
  <c r="B567" i="45"/>
  <c r="A568" i="27"/>
  <c r="A567" i="45"/>
  <c r="H567" i="7"/>
  <c r="I567" i="7" s="1"/>
  <c r="M568" i="24" s="1"/>
  <c r="B572" i="2"/>
  <c r="A571" i="1"/>
  <c r="A572" i="2" s="1"/>
  <c r="B572" i="1"/>
  <c r="C569" i="24"/>
  <c r="B567" i="49" s="1"/>
  <c r="G568" i="7"/>
  <c r="B569" i="24"/>
  <c r="A567" i="49" s="1"/>
  <c r="F568" i="7"/>
  <c r="G562" i="27" l="1"/>
  <c r="K562" i="27"/>
  <c r="J568" i="7"/>
  <c r="H1495" i="12"/>
  <c r="I1495" i="12" s="1"/>
  <c r="J1494" i="12" s="1"/>
  <c r="K567" i="24" s="1"/>
  <c r="A569" i="27"/>
  <c r="A568" i="45"/>
  <c r="B569" i="27"/>
  <c r="B568" i="45"/>
  <c r="B570" i="24"/>
  <c r="A568" i="49" s="1"/>
  <c r="F569" i="7"/>
  <c r="B573" i="2"/>
  <c r="A572" i="1"/>
  <c r="A573" i="2" s="1"/>
  <c r="B573" i="1"/>
  <c r="H568" i="7"/>
  <c r="I568" i="7" s="1"/>
  <c r="C570" i="24"/>
  <c r="B568" i="49" s="1"/>
  <c r="G569" i="7"/>
  <c r="G563" i="27" l="1"/>
  <c r="K563" i="27"/>
  <c r="J569" i="7"/>
  <c r="H1496" i="12"/>
  <c r="I1496" i="12" s="1"/>
  <c r="J1495" i="12" s="1"/>
  <c r="K568" i="24" s="1"/>
  <c r="A570" i="27"/>
  <c r="A569" i="45"/>
  <c r="B570" i="27"/>
  <c r="B569" i="45"/>
  <c r="H569" i="7"/>
  <c r="I569" i="7" s="1"/>
  <c r="M570" i="24" s="1"/>
  <c r="B574" i="2"/>
  <c r="A573" i="1"/>
  <c r="A574" i="2" s="1"/>
  <c r="B574" i="1"/>
  <c r="C571" i="24"/>
  <c r="B569" i="49" s="1"/>
  <c r="G570" i="7"/>
  <c r="M569" i="24"/>
  <c r="B571" i="24"/>
  <c r="A569" i="49" s="1"/>
  <c r="F570" i="7"/>
  <c r="G564" i="27" l="1"/>
  <c r="K564" i="27"/>
  <c r="J570" i="7"/>
  <c r="H1497" i="12"/>
  <c r="I1497" i="12" s="1"/>
  <c r="J1496" i="12" s="1"/>
  <c r="K569" i="24" s="1"/>
  <c r="H570" i="7"/>
  <c r="I570" i="7" s="1"/>
  <c r="M571" i="24" s="1"/>
  <c r="A571" i="27"/>
  <c r="A570" i="45"/>
  <c r="B571" i="27"/>
  <c r="B570" i="45"/>
  <c r="B575" i="2"/>
  <c r="A574" i="1"/>
  <c r="A575" i="2" s="1"/>
  <c r="B575" i="1"/>
  <c r="B572" i="24"/>
  <c r="A570" i="49" s="1"/>
  <c r="F571" i="7"/>
  <c r="C572" i="24"/>
  <c r="B570" i="49" s="1"/>
  <c r="G571" i="7"/>
  <c r="G565" i="27" l="1"/>
  <c r="K565" i="27"/>
  <c r="J571" i="7"/>
  <c r="H1498" i="12"/>
  <c r="I1498" i="12" s="1"/>
  <c r="J1497" i="12" s="1"/>
  <c r="K570" i="24" s="1"/>
  <c r="A572" i="27"/>
  <c r="A571" i="45"/>
  <c r="B572" i="27"/>
  <c r="B571" i="45"/>
  <c r="H571" i="7"/>
  <c r="I571" i="7" s="1"/>
  <c r="M572" i="24" s="1"/>
  <c r="B573" i="24"/>
  <c r="A571" i="49" s="1"/>
  <c r="F572" i="7"/>
  <c r="B576" i="2"/>
  <c r="B576" i="1"/>
  <c r="A575" i="1"/>
  <c r="A576" i="2" s="1"/>
  <c r="C573" i="24"/>
  <c r="B571" i="49" s="1"/>
  <c r="G572" i="7"/>
  <c r="G566" i="27" l="1"/>
  <c r="K566" i="27"/>
  <c r="J572" i="7"/>
  <c r="H1499" i="12"/>
  <c r="I1499" i="12" s="1"/>
  <c r="J1498" i="12" s="1"/>
  <c r="K571" i="24" s="1"/>
  <c r="B573" i="27"/>
  <c r="B572" i="45"/>
  <c r="H572" i="7"/>
  <c r="I572" i="7" s="1"/>
  <c r="M573" i="24" s="1"/>
  <c r="A573" i="27"/>
  <c r="A572" i="45"/>
  <c r="B577" i="2"/>
  <c r="A576" i="1"/>
  <c r="A577" i="2" s="1"/>
  <c r="B577" i="1"/>
  <c r="C574" i="24"/>
  <c r="B572" i="49" s="1"/>
  <c r="G573" i="7"/>
  <c r="B574" i="24"/>
  <c r="A572" i="49" s="1"/>
  <c r="F573" i="7"/>
  <c r="G567" i="27" l="1"/>
  <c r="K567" i="27"/>
  <c r="J573" i="7"/>
  <c r="H1500" i="12"/>
  <c r="I1500" i="12" s="1"/>
  <c r="J1499" i="12" s="1"/>
  <c r="K572" i="24" s="1"/>
  <c r="A574" i="27"/>
  <c r="A573" i="45"/>
  <c r="B574" i="27"/>
  <c r="B573" i="45"/>
  <c r="B575" i="24"/>
  <c r="A573" i="49" s="1"/>
  <c r="F574" i="7"/>
  <c r="B578" i="2"/>
  <c r="B578" i="1"/>
  <c r="A577" i="1"/>
  <c r="A578" i="2" s="1"/>
  <c r="H573" i="7"/>
  <c r="I573" i="7" s="1"/>
  <c r="C575" i="24"/>
  <c r="B573" i="49" s="1"/>
  <c r="G574" i="7"/>
  <c r="G568" i="27" l="1"/>
  <c r="K568" i="27"/>
  <c r="J574" i="7"/>
  <c r="H1501" i="12"/>
  <c r="I1501" i="12" s="1"/>
  <c r="J1500" i="12" s="1"/>
  <c r="K573" i="24" s="1"/>
  <c r="B575" i="27"/>
  <c r="B574" i="45"/>
  <c r="A575" i="27"/>
  <c r="A574" i="45"/>
  <c r="H574" i="7"/>
  <c r="I574" i="7" s="1"/>
  <c r="M575" i="24" s="1"/>
  <c r="B576" i="24"/>
  <c r="A574" i="49" s="1"/>
  <c r="F575" i="7"/>
  <c r="M574" i="24"/>
  <c r="B579" i="2"/>
  <c r="A578" i="1"/>
  <c r="A579" i="2" s="1"/>
  <c r="B579" i="1"/>
  <c r="C576" i="24"/>
  <c r="B574" i="49" s="1"/>
  <c r="G575" i="7"/>
  <c r="G569" i="27" l="1"/>
  <c r="K569" i="27"/>
  <c r="J575" i="7"/>
  <c r="H1502" i="12"/>
  <c r="I1502" i="12" s="1"/>
  <c r="J1501" i="12" s="1"/>
  <c r="K574" i="24" s="1"/>
  <c r="A576" i="27"/>
  <c r="A575" i="45"/>
  <c r="B576" i="27"/>
  <c r="B575" i="45"/>
  <c r="C577" i="24"/>
  <c r="B575" i="49" s="1"/>
  <c r="G576" i="7"/>
  <c r="B580" i="2"/>
  <c r="B580" i="1"/>
  <c r="A579" i="1"/>
  <c r="A580" i="2" s="1"/>
  <c r="H575" i="7"/>
  <c r="I575" i="7" s="1"/>
  <c r="B577" i="24"/>
  <c r="A575" i="49" s="1"/>
  <c r="F576" i="7"/>
  <c r="G570" i="27" l="1"/>
  <c r="K570" i="27"/>
  <c r="J576" i="7"/>
  <c r="H1503" i="12"/>
  <c r="I1503" i="12" s="1"/>
  <c r="J1502" i="12" s="1"/>
  <c r="K575" i="24" s="1"/>
  <c r="A577" i="27"/>
  <c r="A576" i="45"/>
  <c r="B577" i="27"/>
  <c r="B576" i="45"/>
  <c r="M576" i="24"/>
  <c r="B581" i="2"/>
  <c r="A580" i="1"/>
  <c r="A581" i="2" s="1"/>
  <c r="B581" i="1"/>
  <c r="B578" i="24"/>
  <c r="A576" i="49" s="1"/>
  <c r="F577" i="7"/>
  <c r="C578" i="24"/>
  <c r="B576" i="49" s="1"/>
  <c r="G577" i="7"/>
  <c r="H576" i="7"/>
  <c r="I576" i="7" s="1"/>
  <c r="G571" i="27" l="1"/>
  <c r="K571" i="27"/>
  <c r="J577" i="7"/>
  <c r="H1504" i="12"/>
  <c r="I1504" i="12" s="1"/>
  <c r="J1503" i="12" s="1"/>
  <c r="K576" i="24" s="1"/>
  <c r="B578" i="27"/>
  <c r="B577" i="45"/>
  <c r="A578" i="27"/>
  <c r="A577" i="45"/>
  <c r="H577" i="7"/>
  <c r="I577" i="7" s="1"/>
  <c r="M578" i="24" s="1"/>
  <c r="M577" i="24"/>
  <c r="C579" i="24"/>
  <c r="B577" i="49" s="1"/>
  <c r="G578" i="7"/>
  <c r="B582" i="2"/>
  <c r="A581" i="1"/>
  <c r="A582" i="2" s="1"/>
  <c r="B582" i="1"/>
  <c r="B579" i="24"/>
  <c r="A577" i="49" s="1"/>
  <c r="F578" i="7"/>
  <c r="G572" i="27" l="1"/>
  <c r="K572" i="27"/>
  <c r="J578" i="7"/>
  <c r="H1505" i="12"/>
  <c r="I1505" i="12" s="1"/>
  <c r="J1504" i="12" s="1"/>
  <c r="K577" i="24" s="1"/>
  <c r="H578" i="7"/>
  <c r="I578" i="7" s="1"/>
  <c r="M579" i="24" s="1"/>
  <c r="A579" i="27"/>
  <c r="A578" i="45"/>
  <c r="B579" i="27"/>
  <c r="B578" i="45"/>
  <c r="B580" i="24"/>
  <c r="A578" i="49" s="1"/>
  <c r="F579" i="7"/>
  <c r="C580" i="24"/>
  <c r="B578" i="49" s="1"/>
  <c r="G579" i="7"/>
  <c r="B583" i="2"/>
  <c r="A582" i="1"/>
  <c r="A583" i="2" s="1"/>
  <c r="B583" i="1"/>
  <c r="G573" i="27" l="1"/>
  <c r="K573" i="27"/>
  <c r="J579" i="7"/>
  <c r="H1506" i="12"/>
  <c r="I1506" i="12" s="1"/>
  <c r="J1505" i="12" s="1"/>
  <c r="K578" i="24" s="1"/>
  <c r="A580" i="27"/>
  <c r="A579" i="45"/>
  <c r="B580" i="27"/>
  <c r="B579" i="45"/>
  <c r="H579" i="7"/>
  <c r="I579" i="7" s="1"/>
  <c r="B584" i="2"/>
  <c r="B584" i="1"/>
  <c r="A583" i="1"/>
  <c r="A584" i="2" s="1"/>
  <c r="B581" i="24"/>
  <c r="A579" i="49" s="1"/>
  <c r="F580" i="7"/>
  <c r="C581" i="24"/>
  <c r="B579" i="49" s="1"/>
  <c r="G580" i="7"/>
  <c r="G574" i="27" l="1"/>
  <c r="K574" i="27"/>
  <c r="J580" i="7"/>
  <c r="H1507" i="12"/>
  <c r="I1507" i="12" s="1"/>
  <c r="J1506" i="12" s="1"/>
  <c r="K579" i="24" s="1"/>
  <c r="B581" i="27"/>
  <c r="B580" i="45"/>
  <c r="A581" i="27"/>
  <c r="A580" i="45"/>
  <c r="H580" i="7"/>
  <c r="I580" i="7" s="1"/>
  <c r="M581" i="24" s="1"/>
  <c r="B585" i="2"/>
  <c r="A584" i="1"/>
  <c r="A585" i="2" s="1"/>
  <c r="B585" i="1"/>
  <c r="B582" i="24"/>
  <c r="A580" i="49" s="1"/>
  <c r="F581" i="7"/>
  <c r="C582" i="24"/>
  <c r="B580" i="49" s="1"/>
  <c r="G581" i="7"/>
  <c r="M580" i="24"/>
  <c r="G575" i="27" l="1"/>
  <c r="K575" i="27"/>
  <c r="J581" i="7"/>
  <c r="H1508" i="12"/>
  <c r="I1508" i="12" s="1"/>
  <c r="J1507" i="12" s="1"/>
  <c r="K580" i="24" s="1"/>
  <c r="B582" i="27"/>
  <c r="B581" i="45"/>
  <c r="A582" i="27"/>
  <c r="A581" i="45"/>
  <c r="H581" i="7"/>
  <c r="I581" i="7" s="1"/>
  <c r="M582" i="24" s="1"/>
  <c r="B586" i="2"/>
  <c r="B586" i="1"/>
  <c r="A585" i="1"/>
  <c r="A586" i="2" s="1"/>
  <c r="B583" i="24"/>
  <c r="A581" i="49" s="1"/>
  <c r="F582" i="7"/>
  <c r="C583" i="24"/>
  <c r="B581" i="49" s="1"/>
  <c r="G582" i="7"/>
  <c r="G576" i="27" l="1"/>
  <c r="K576" i="27"/>
  <c r="J582" i="7"/>
  <c r="H1509" i="12"/>
  <c r="I1509" i="12" s="1"/>
  <c r="J1508" i="12" s="1"/>
  <c r="K581" i="24" s="1"/>
  <c r="H582" i="7"/>
  <c r="I582" i="7" s="1"/>
  <c r="M583" i="24" s="1"/>
  <c r="B583" i="27"/>
  <c r="B582" i="45"/>
  <c r="A583" i="27"/>
  <c r="A582" i="45"/>
  <c r="B584" i="24"/>
  <c r="A582" i="49" s="1"/>
  <c r="F583" i="7"/>
  <c r="B587" i="2"/>
  <c r="A586" i="1"/>
  <c r="A587" i="2" s="1"/>
  <c r="B587" i="1"/>
  <c r="C584" i="24"/>
  <c r="B582" i="49" s="1"/>
  <c r="G583" i="7"/>
  <c r="G577" i="27" l="1"/>
  <c r="K577" i="27"/>
  <c r="J583" i="7"/>
  <c r="H1510" i="12"/>
  <c r="I1510" i="12" s="1"/>
  <c r="J1509" i="12" s="1"/>
  <c r="K582" i="24" s="1"/>
  <c r="A584" i="27"/>
  <c r="A583" i="45"/>
  <c r="B584" i="27"/>
  <c r="B583" i="45"/>
  <c r="H583" i="7"/>
  <c r="I583" i="7" s="1"/>
  <c r="M584" i="24" s="1"/>
  <c r="B585" i="24"/>
  <c r="A583" i="49" s="1"/>
  <c r="F584" i="7"/>
  <c r="C585" i="24"/>
  <c r="B583" i="49" s="1"/>
  <c r="G584" i="7"/>
  <c r="B588" i="2"/>
  <c r="B588" i="1"/>
  <c r="A587" i="1"/>
  <c r="A588" i="2" s="1"/>
  <c r="G578" i="27" l="1"/>
  <c r="K578" i="27"/>
  <c r="J584" i="7"/>
  <c r="H1511" i="12"/>
  <c r="I1511" i="12" s="1"/>
  <c r="J1510" i="12" s="1"/>
  <c r="K583" i="24" s="1"/>
  <c r="A585" i="27"/>
  <c r="A584" i="45"/>
  <c r="B585" i="27"/>
  <c r="B584" i="45"/>
  <c r="H584" i="7"/>
  <c r="I584" i="7" s="1"/>
  <c r="B586" i="24"/>
  <c r="A584" i="49" s="1"/>
  <c r="F585" i="7"/>
  <c r="B589" i="2"/>
  <c r="A588" i="1"/>
  <c r="A589" i="2" s="1"/>
  <c r="B589" i="1"/>
  <c r="C586" i="24"/>
  <c r="B584" i="49" s="1"/>
  <c r="G585" i="7"/>
  <c r="G579" i="27" l="1"/>
  <c r="K579" i="27"/>
  <c r="J585" i="7"/>
  <c r="H1512" i="12"/>
  <c r="I1512" i="12" s="1"/>
  <c r="J1511" i="12" s="1"/>
  <c r="K584" i="24" s="1"/>
  <c r="B586" i="27"/>
  <c r="B585" i="45"/>
  <c r="A586" i="27"/>
  <c r="A585" i="45"/>
  <c r="B587" i="24"/>
  <c r="A585" i="49" s="1"/>
  <c r="F586" i="7"/>
  <c r="H585" i="7"/>
  <c r="I585" i="7" s="1"/>
  <c r="C587" i="24"/>
  <c r="B585" i="49" s="1"/>
  <c r="G586" i="7"/>
  <c r="B590" i="2"/>
  <c r="B590" i="1"/>
  <c r="A589" i="1"/>
  <c r="A590" i="2" s="1"/>
  <c r="M585" i="24"/>
  <c r="G580" i="27" l="1"/>
  <c r="K580" i="27"/>
  <c r="J586" i="7"/>
  <c r="H1513" i="12"/>
  <c r="I1513" i="12" s="1"/>
  <c r="J1512" i="12" s="1"/>
  <c r="K585" i="24" s="1"/>
  <c r="B587" i="27"/>
  <c r="B586" i="45"/>
  <c r="A587" i="27"/>
  <c r="A586" i="45"/>
  <c r="M586" i="24"/>
  <c r="H586" i="7"/>
  <c r="I586" i="7" s="1"/>
  <c r="C588" i="24"/>
  <c r="B586" i="49" s="1"/>
  <c r="G587" i="7"/>
  <c r="B588" i="24"/>
  <c r="A586" i="49" s="1"/>
  <c r="F587" i="7"/>
  <c r="B591" i="2"/>
  <c r="B591" i="1"/>
  <c r="A590" i="1"/>
  <c r="A591" i="2" s="1"/>
  <c r="G581" i="27" l="1"/>
  <c r="K581" i="27"/>
  <c r="J587" i="7"/>
  <c r="H1514" i="12"/>
  <c r="I1514" i="12" s="1"/>
  <c r="J1513" i="12" s="1"/>
  <c r="K586" i="24" s="1"/>
  <c r="H587" i="7"/>
  <c r="I587" i="7" s="1"/>
  <c r="M588" i="24" s="1"/>
  <c r="B588" i="27"/>
  <c r="B587" i="45"/>
  <c r="A588" i="27"/>
  <c r="A587" i="45"/>
  <c r="B592" i="2"/>
  <c r="B592" i="1"/>
  <c r="A591" i="1"/>
  <c r="A592" i="2" s="1"/>
  <c r="B589" i="24"/>
  <c r="A587" i="49" s="1"/>
  <c r="F588" i="7"/>
  <c r="M587" i="24"/>
  <c r="C589" i="24"/>
  <c r="B587" i="49" s="1"/>
  <c r="G588" i="7"/>
  <c r="G582" i="27" l="1"/>
  <c r="K582" i="27"/>
  <c r="J588" i="7"/>
  <c r="H1515" i="12"/>
  <c r="I1515" i="12" s="1"/>
  <c r="J1514" i="12" s="1"/>
  <c r="K587" i="24" s="1"/>
  <c r="B589" i="27"/>
  <c r="B588" i="45"/>
  <c r="A589" i="27"/>
  <c r="A588" i="45"/>
  <c r="H588" i="7"/>
  <c r="I588" i="7" s="1"/>
  <c r="M589" i="24" s="1"/>
  <c r="B590" i="24"/>
  <c r="A588" i="49" s="1"/>
  <c r="F589" i="7"/>
  <c r="B593" i="2"/>
  <c r="A592" i="1"/>
  <c r="A593" i="2" s="1"/>
  <c r="B593" i="1"/>
  <c r="C590" i="24"/>
  <c r="B588" i="49" s="1"/>
  <c r="G589" i="7"/>
  <c r="G583" i="27" l="1"/>
  <c r="K583" i="27"/>
  <c r="J589" i="7"/>
  <c r="H1516" i="12"/>
  <c r="I1516" i="12" s="1"/>
  <c r="J1515" i="12" s="1"/>
  <c r="K588" i="24" s="1"/>
  <c r="A590" i="27"/>
  <c r="A589" i="45"/>
  <c r="B590" i="27"/>
  <c r="B589" i="45"/>
  <c r="H589" i="7"/>
  <c r="I589" i="7" s="1"/>
  <c r="M590" i="24" s="1"/>
  <c r="B594" i="2"/>
  <c r="A593" i="1"/>
  <c r="A594" i="2" s="1"/>
  <c r="B594" i="1"/>
  <c r="C591" i="24"/>
  <c r="B589" i="49" s="1"/>
  <c r="G590" i="7"/>
  <c r="B591" i="24"/>
  <c r="A589" i="49" s="1"/>
  <c r="F590" i="7"/>
  <c r="G584" i="27" l="1"/>
  <c r="K584" i="27"/>
  <c r="J590" i="7"/>
  <c r="H1517" i="12"/>
  <c r="I1517" i="12" s="1"/>
  <c r="J1516" i="12" s="1"/>
  <c r="K589" i="24" s="1"/>
  <c r="A591" i="27"/>
  <c r="A590" i="45"/>
  <c r="B591" i="27"/>
  <c r="B590" i="45"/>
  <c r="B595" i="2"/>
  <c r="A594" i="1"/>
  <c r="A595" i="2" s="1"/>
  <c r="B595" i="1"/>
  <c r="B592" i="24"/>
  <c r="A590" i="49" s="1"/>
  <c r="F591" i="7"/>
  <c r="H590" i="7"/>
  <c r="I590" i="7" s="1"/>
  <c r="C592" i="24"/>
  <c r="B590" i="49" s="1"/>
  <c r="G591" i="7"/>
  <c r="G585" i="27" l="1"/>
  <c r="K585" i="27"/>
  <c r="J591" i="7"/>
  <c r="H1518" i="12"/>
  <c r="I1518" i="12" s="1"/>
  <c r="J1517" i="12" s="1"/>
  <c r="K590" i="24" s="1"/>
  <c r="B592" i="27"/>
  <c r="B591" i="45"/>
  <c r="A592" i="27"/>
  <c r="A591" i="45"/>
  <c r="H591" i="7"/>
  <c r="I591" i="7" s="1"/>
  <c r="M592" i="24" s="1"/>
  <c r="M591" i="24"/>
  <c r="B593" i="24"/>
  <c r="A591" i="49" s="1"/>
  <c r="F592" i="7"/>
  <c r="B596" i="2"/>
  <c r="B596" i="1"/>
  <c r="A595" i="1"/>
  <c r="A596" i="2" s="1"/>
  <c r="C593" i="24"/>
  <c r="B591" i="49" s="1"/>
  <c r="G592" i="7"/>
  <c r="G586" i="27" l="1"/>
  <c r="K586" i="27"/>
  <c r="J592" i="7"/>
  <c r="H1519" i="12"/>
  <c r="I1519" i="12" s="1"/>
  <c r="J1518" i="12" s="1"/>
  <c r="K591" i="24" s="1"/>
  <c r="A593" i="27"/>
  <c r="A592" i="45"/>
  <c r="B593" i="27"/>
  <c r="B592" i="45"/>
  <c r="H592" i="7"/>
  <c r="I592" i="7" s="1"/>
  <c r="C594" i="24"/>
  <c r="B592" i="49" s="1"/>
  <c r="G593" i="7"/>
  <c r="B594" i="24"/>
  <c r="A592" i="49" s="1"/>
  <c r="F593" i="7"/>
  <c r="B597" i="2"/>
  <c r="A596" i="1"/>
  <c r="A597" i="2" s="1"/>
  <c r="B597" i="1"/>
  <c r="G587" i="27" l="1"/>
  <c r="K587" i="27"/>
  <c r="J593" i="7"/>
  <c r="H1520" i="12"/>
  <c r="I1520" i="12" s="1"/>
  <c r="J1519" i="12" s="1"/>
  <c r="K592" i="24" s="1"/>
  <c r="A594" i="27"/>
  <c r="A593" i="45"/>
  <c r="B594" i="27"/>
  <c r="B593" i="45"/>
  <c r="H593" i="7"/>
  <c r="I593" i="7" s="1"/>
  <c r="M594" i="24" s="1"/>
  <c r="B598" i="2"/>
  <c r="A597" i="1"/>
  <c r="A598" i="2" s="1"/>
  <c r="B598" i="1"/>
  <c r="C595" i="24"/>
  <c r="B593" i="49" s="1"/>
  <c r="G594" i="7"/>
  <c r="B595" i="24"/>
  <c r="A593" i="49" s="1"/>
  <c r="F594" i="7"/>
  <c r="M593" i="24"/>
  <c r="G588" i="27" l="1"/>
  <c r="K588" i="27"/>
  <c r="J594" i="7"/>
  <c r="H1521" i="12"/>
  <c r="I1521" i="12" s="1"/>
  <c r="J1520" i="12" s="1"/>
  <c r="K593" i="24" s="1"/>
  <c r="A595" i="27"/>
  <c r="A594" i="45"/>
  <c r="B595" i="27"/>
  <c r="B594" i="45"/>
  <c r="B599" i="2"/>
  <c r="A598" i="1"/>
  <c r="A599" i="2" s="1"/>
  <c r="B599" i="1"/>
  <c r="C596" i="24"/>
  <c r="B594" i="49" s="1"/>
  <c r="G595" i="7"/>
  <c r="B596" i="24"/>
  <c r="A594" i="49" s="1"/>
  <c r="F595" i="7"/>
  <c r="H594" i="7"/>
  <c r="I594" i="7" s="1"/>
  <c r="G589" i="27" l="1"/>
  <c r="K589" i="27"/>
  <c r="J595" i="7"/>
  <c r="H1522" i="12"/>
  <c r="I1522" i="12" s="1"/>
  <c r="J1521" i="12" s="1"/>
  <c r="K594" i="24" s="1"/>
  <c r="A596" i="27"/>
  <c r="A595" i="45"/>
  <c r="H595" i="7"/>
  <c r="I595" i="7" s="1"/>
  <c r="M596" i="24" s="1"/>
  <c r="B596" i="27"/>
  <c r="B595" i="45"/>
  <c r="B600" i="2"/>
  <c r="B600" i="1"/>
  <c r="A599" i="1"/>
  <c r="A600" i="2" s="1"/>
  <c r="B597" i="24"/>
  <c r="A595" i="49" s="1"/>
  <c r="F596" i="7"/>
  <c r="M595" i="24"/>
  <c r="C597" i="24"/>
  <c r="B595" i="49" s="1"/>
  <c r="G596" i="7"/>
  <c r="G590" i="27" l="1"/>
  <c r="K590" i="27"/>
  <c r="J596" i="7"/>
  <c r="H1523" i="12"/>
  <c r="I1523" i="12" s="1"/>
  <c r="J1522" i="12" s="1"/>
  <c r="K595" i="24" s="1"/>
  <c r="B597" i="27"/>
  <c r="B596" i="45"/>
  <c r="A597" i="27"/>
  <c r="A596" i="45"/>
  <c r="H596" i="7"/>
  <c r="I596" i="7" s="1"/>
  <c r="M597" i="24" s="1"/>
  <c r="B598" i="24"/>
  <c r="A596" i="49" s="1"/>
  <c r="F597" i="7"/>
  <c r="C598" i="24"/>
  <c r="B596" i="49" s="1"/>
  <c r="G597" i="7"/>
  <c r="B601" i="2"/>
  <c r="A600" i="1"/>
  <c r="A601" i="2" s="1"/>
  <c r="B601" i="1"/>
  <c r="G591" i="27" l="1"/>
  <c r="K591" i="27"/>
  <c r="J597" i="7"/>
  <c r="H1524" i="12"/>
  <c r="I1524" i="12" s="1"/>
  <c r="J1523" i="12" s="1"/>
  <c r="K596" i="24" s="1"/>
  <c r="A598" i="27"/>
  <c r="A597" i="45"/>
  <c r="B598" i="27"/>
  <c r="B597" i="45"/>
  <c r="B599" i="24"/>
  <c r="A597" i="49" s="1"/>
  <c r="F598" i="7"/>
  <c r="C599" i="24"/>
  <c r="B597" i="49" s="1"/>
  <c r="G598" i="7"/>
  <c r="H597" i="7"/>
  <c r="I597" i="7" s="1"/>
  <c r="B602" i="2"/>
  <c r="B602" i="1"/>
  <c r="A601" i="1"/>
  <c r="A602" i="2" s="1"/>
  <c r="G592" i="27" l="1"/>
  <c r="K592" i="27"/>
  <c r="J598" i="7"/>
  <c r="H1525" i="12"/>
  <c r="I1525" i="12" s="1"/>
  <c r="J1524" i="12" s="1"/>
  <c r="K597" i="24" s="1"/>
  <c r="B599" i="27"/>
  <c r="B598" i="45"/>
  <c r="A599" i="27"/>
  <c r="A598" i="45"/>
  <c r="M598" i="24"/>
  <c r="C600" i="24"/>
  <c r="B598" i="49" s="1"/>
  <c r="G599" i="7"/>
  <c r="H598" i="7"/>
  <c r="I598" i="7" s="1"/>
  <c r="B600" i="24"/>
  <c r="A598" i="49" s="1"/>
  <c r="F599" i="7"/>
  <c r="B603" i="2"/>
  <c r="A602" i="1"/>
  <c r="A603" i="2" s="1"/>
  <c r="B603" i="1"/>
  <c r="G593" i="27" l="1"/>
  <c r="K593" i="27"/>
  <c r="H599" i="7"/>
  <c r="I599" i="7" s="1"/>
  <c r="J599" i="7"/>
  <c r="H1526" i="12"/>
  <c r="I1526" i="12" s="1"/>
  <c r="J1525" i="12" s="1"/>
  <c r="K598" i="24" s="1"/>
  <c r="A600" i="27"/>
  <c r="A599" i="45"/>
  <c r="B600" i="27"/>
  <c r="B599" i="45"/>
  <c r="B604" i="2"/>
  <c r="A603" i="1"/>
  <c r="A604" i="2" s="1"/>
  <c r="B604" i="1"/>
  <c r="M600" i="24"/>
  <c r="M599" i="24"/>
  <c r="B601" i="24"/>
  <c r="A599" i="49" s="1"/>
  <c r="F600" i="7"/>
  <c r="C601" i="24"/>
  <c r="B599" i="49" s="1"/>
  <c r="G600" i="7"/>
  <c r="G594" i="27" l="1"/>
  <c r="K594" i="27"/>
  <c r="J600" i="7"/>
  <c r="H1527" i="12"/>
  <c r="I1527" i="12" s="1"/>
  <c r="J1526" i="12" s="1"/>
  <c r="K599" i="24" s="1"/>
  <c r="A601" i="27"/>
  <c r="A600" i="45"/>
  <c r="B601" i="27"/>
  <c r="B600" i="45"/>
  <c r="B605" i="2"/>
  <c r="A604" i="1"/>
  <c r="A605" i="2" s="1"/>
  <c r="B605" i="1"/>
  <c r="B602" i="24"/>
  <c r="A600" i="49" s="1"/>
  <c r="F601" i="7"/>
  <c r="H600" i="7"/>
  <c r="I600" i="7" s="1"/>
  <c r="C602" i="24"/>
  <c r="B600" i="49" s="1"/>
  <c r="G601" i="7"/>
  <c r="G595" i="27" l="1"/>
  <c r="K595" i="27"/>
  <c r="J601" i="7"/>
  <c r="H1528" i="12"/>
  <c r="I1528" i="12" s="1"/>
  <c r="J1527" i="12" s="1"/>
  <c r="K600" i="24" s="1"/>
  <c r="B602" i="27"/>
  <c r="B601" i="45"/>
  <c r="A602" i="27"/>
  <c r="A601" i="45"/>
  <c r="H601" i="7"/>
  <c r="I601" i="7" s="1"/>
  <c r="M602" i="24" s="1"/>
  <c r="M601" i="24"/>
  <c r="B603" i="24"/>
  <c r="A601" i="49" s="1"/>
  <c r="F602" i="7"/>
  <c r="B606" i="2"/>
  <c r="B606" i="1"/>
  <c r="A605" i="1"/>
  <c r="A606" i="2" s="1"/>
  <c r="C603" i="24"/>
  <c r="B601" i="49" s="1"/>
  <c r="G602" i="7"/>
  <c r="G596" i="27" l="1"/>
  <c r="K596" i="27"/>
  <c r="J602" i="7"/>
  <c r="H1529" i="12"/>
  <c r="I1529" i="12" s="1"/>
  <c r="J1528" i="12" s="1"/>
  <c r="K601" i="24" s="1"/>
  <c r="H602" i="7"/>
  <c r="I602" i="7" s="1"/>
  <c r="M603" i="24" s="1"/>
  <c r="A603" i="27"/>
  <c r="A602" i="45"/>
  <c r="B603" i="27"/>
  <c r="B602" i="45"/>
  <c r="C604" i="24"/>
  <c r="B602" i="49" s="1"/>
  <c r="G603" i="7"/>
  <c r="B604" i="24"/>
  <c r="A602" i="49" s="1"/>
  <c r="F603" i="7"/>
  <c r="H603" i="7" s="1"/>
  <c r="I603" i="7" s="1"/>
  <c r="B607" i="2"/>
  <c r="A606" i="1"/>
  <c r="A607" i="2" s="1"/>
  <c r="B607" i="1"/>
  <c r="G597" i="27" l="1"/>
  <c r="K597" i="27"/>
  <c r="J603" i="7"/>
  <c r="H1530" i="12"/>
  <c r="I1530" i="12" s="1"/>
  <c r="J1529" i="12" s="1"/>
  <c r="K602" i="24" s="1"/>
  <c r="A604" i="27"/>
  <c r="A603" i="45"/>
  <c r="B604" i="27"/>
  <c r="B603" i="45"/>
  <c r="M604" i="24"/>
  <c r="B608" i="2"/>
  <c r="B608" i="1"/>
  <c r="A607" i="1"/>
  <c r="A608" i="2" s="1"/>
  <c r="B605" i="24"/>
  <c r="A603" i="49" s="1"/>
  <c r="F604" i="7"/>
  <c r="C605" i="24"/>
  <c r="B603" i="49" s="1"/>
  <c r="G604" i="7"/>
  <c r="G598" i="27" l="1"/>
  <c r="K598" i="27"/>
  <c r="J604" i="7"/>
  <c r="H1531" i="12"/>
  <c r="I1531" i="12" s="1"/>
  <c r="J1530" i="12" s="1"/>
  <c r="K603" i="24" s="1"/>
  <c r="B605" i="27"/>
  <c r="B604" i="45"/>
  <c r="A605" i="27"/>
  <c r="A604" i="45"/>
  <c r="H604" i="7"/>
  <c r="I604" i="7" s="1"/>
  <c r="M605" i="24" s="1"/>
  <c r="B606" i="24"/>
  <c r="A604" i="49" s="1"/>
  <c r="F605" i="7"/>
  <c r="B609" i="2"/>
  <c r="B609" i="1"/>
  <c r="A608" i="1"/>
  <c r="A609" i="2" s="1"/>
  <c r="C606" i="24"/>
  <c r="B604" i="49" s="1"/>
  <c r="G605" i="7"/>
  <c r="G599" i="27" l="1"/>
  <c r="K599" i="27"/>
  <c r="J605" i="7"/>
  <c r="H1532" i="12"/>
  <c r="I1532" i="12" s="1"/>
  <c r="J1531" i="12" s="1"/>
  <c r="K604" i="24" s="1"/>
  <c r="H605" i="7"/>
  <c r="I605" i="7" s="1"/>
  <c r="M606" i="24" s="1"/>
  <c r="B606" i="27"/>
  <c r="B605" i="45"/>
  <c r="A606" i="27"/>
  <c r="A605" i="45"/>
  <c r="B607" i="24"/>
  <c r="A605" i="49" s="1"/>
  <c r="F606" i="7"/>
  <c r="C607" i="24"/>
  <c r="B605" i="49" s="1"/>
  <c r="G606" i="7"/>
  <c r="B610" i="2"/>
  <c r="A609" i="1"/>
  <c r="A610" i="2" s="1"/>
  <c r="B610" i="1"/>
  <c r="G600" i="27" l="1"/>
  <c r="K600" i="27"/>
  <c r="J606" i="7"/>
  <c r="H1533" i="12"/>
  <c r="I1533" i="12" s="1"/>
  <c r="J1532" i="12" s="1"/>
  <c r="K605" i="24" s="1"/>
  <c r="B607" i="27"/>
  <c r="B606" i="45"/>
  <c r="A607" i="27"/>
  <c r="A606" i="45"/>
  <c r="B611" i="2"/>
  <c r="A610" i="1"/>
  <c r="A611" i="2" s="1"/>
  <c r="B611" i="1"/>
  <c r="H606" i="7"/>
  <c r="I606" i="7" s="1"/>
  <c r="B608" i="24"/>
  <c r="A606" i="49" s="1"/>
  <c r="F607" i="7"/>
  <c r="C608" i="24"/>
  <c r="B606" i="49" s="1"/>
  <c r="G607" i="7"/>
  <c r="G601" i="27" l="1"/>
  <c r="K601" i="27"/>
  <c r="J607" i="7"/>
  <c r="H1534" i="12"/>
  <c r="I1534" i="12" s="1"/>
  <c r="J1533" i="12" s="1"/>
  <c r="K606" i="24" s="1"/>
  <c r="H607" i="7"/>
  <c r="I607" i="7" s="1"/>
  <c r="M608" i="24" s="1"/>
  <c r="B608" i="27"/>
  <c r="B607" i="45"/>
  <c r="A608" i="27"/>
  <c r="A607" i="45"/>
  <c r="B609" i="24"/>
  <c r="A607" i="49" s="1"/>
  <c r="F608" i="7"/>
  <c r="M607" i="24"/>
  <c r="B612" i="2"/>
  <c r="A611" i="1"/>
  <c r="A612" i="2" s="1"/>
  <c r="B612" i="1"/>
  <c r="C609" i="24"/>
  <c r="B607" i="49" s="1"/>
  <c r="G608" i="7"/>
  <c r="G602" i="27" l="1"/>
  <c r="K602" i="27"/>
  <c r="J608" i="7"/>
  <c r="H1535" i="12"/>
  <c r="I1535" i="12" s="1"/>
  <c r="J1534" i="12" s="1"/>
  <c r="K607" i="24" s="1"/>
  <c r="A609" i="27"/>
  <c r="A608" i="45"/>
  <c r="B609" i="27"/>
  <c r="B608" i="45"/>
  <c r="C610" i="24"/>
  <c r="B608" i="49" s="1"/>
  <c r="G609" i="7"/>
  <c r="B613" i="2"/>
  <c r="A612" i="1"/>
  <c r="A613" i="2" s="1"/>
  <c r="B613" i="1"/>
  <c r="H608" i="7"/>
  <c r="I608" i="7" s="1"/>
  <c r="B610" i="24"/>
  <c r="A608" i="49" s="1"/>
  <c r="F609" i="7"/>
  <c r="G603" i="27" l="1"/>
  <c r="K603" i="27"/>
  <c r="J609" i="7"/>
  <c r="H1536" i="12"/>
  <c r="I1536" i="12" s="1"/>
  <c r="J1535" i="12" s="1"/>
  <c r="K608" i="24" s="1"/>
  <c r="A610" i="27"/>
  <c r="A609" i="45"/>
  <c r="B610" i="27"/>
  <c r="B609" i="45"/>
  <c r="M609" i="24"/>
  <c r="B614" i="2"/>
  <c r="B614" i="1"/>
  <c r="A613" i="1"/>
  <c r="A614" i="2" s="1"/>
  <c r="C611" i="24"/>
  <c r="B609" i="49" s="1"/>
  <c r="G610" i="7"/>
  <c r="B611" i="24"/>
  <c r="A609" i="49" s="1"/>
  <c r="F610" i="7"/>
  <c r="H609" i="7"/>
  <c r="I609" i="7" s="1"/>
  <c r="G604" i="27" l="1"/>
  <c r="K604" i="27"/>
  <c r="J610" i="7"/>
  <c r="H1537" i="12"/>
  <c r="I1537" i="12" s="1"/>
  <c r="J1536" i="12" s="1"/>
  <c r="K609" i="24" s="1"/>
  <c r="A611" i="27"/>
  <c r="A610" i="45"/>
  <c r="B611" i="27"/>
  <c r="B610" i="45"/>
  <c r="B612" i="24"/>
  <c r="A610" i="49" s="1"/>
  <c r="F611" i="7"/>
  <c r="C612" i="24"/>
  <c r="B610" i="49" s="1"/>
  <c r="G611" i="7"/>
  <c r="M610" i="24"/>
  <c r="B615" i="2"/>
  <c r="B615" i="1"/>
  <c r="A614" i="1"/>
  <c r="A615" i="2" s="1"/>
  <c r="H610" i="7"/>
  <c r="I610" i="7" s="1"/>
  <c r="G605" i="27" l="1"/>
  <c r="K605" i="27"/>
  <c r="J611" i="7"/>
  <c r="H1538" i="12"/>
  <c r="I1538" i="12" s="1"/>
  <c r="J1537" i="12" s="1"/>
  <c r="K610" i="24" s="1"/>
  <c r="B612" i="27"/>
  <c r="B611" i="45"/>
  <c r="A612" i="27"/>
  <c r="A611" i="45"/>
  <c r="M611" i="24"/>
  <c r="H611" i="7"/>
  <c r="I611" i="7" s="1"/>
  <c r="B613" i="24"/>
  <c r="A611" i="49" s="1"/>
  <c r="F612" i="7"/>
  <c r="B616" i="2"/>
  <c r="B616" i="1"/>
  <c r="A615" i="1"/>
  <c r="A616" i="2" s="1"/>
  <c r="C613" i="24"/>
  <c r="B611" i="49" s="1"/>
  <c r="G612" i="7"/>
  <c r="G606" i="27" l="1"/>
  <c r="K606" i="27"/>
  <c r="J612" i="7"/>
  <c r="H1539" i="12"/>
  <c r="I1539" i="12" s="1"/>
  <c r="J1538" i="12" s="1"/>
  <c r="K611" i="24" s="1"/>
  <c r="A613" i="27"/>
  <c r="A612" i="45"/>
  <c r="B613" i="27"/>
  <c r="B612" i="45"/>
  <c r="H612" i="7"/>
  <c r="I612" i="7" s="1"/>
  <c r="M613" i="24" s="1"/>
  <c r="M612" i="24"/>
  <c r="B617" i="2"/>
  <c r="B617" i="1"/>
  <c r="A616" i="1"/>
  <c r="A617" i="2" s="1"/>
  <c r="C614" i="24"/>
  <c r="B612" i="49" s="1"/>
  <c r="G613" i="7"/>
  <c r="B614" i="24"/>
  <c r="A612" i="49" s="1"/>
  <c r="F613" i="7"/>
  <c r="G607" i="27" l="1"/>
  <c r="K607" i="27"/>
  <c r="J613" i="7"/>
  <c r="H1540" i="12"/>
  <c r="I1540" i="12" s="1"/>
  <c r="J1539" i="12" s="1"/>
  <c r="K612" i="24" s="1"/>
  <c r="B614" i="27"/>
  <c r="B613" i="45"/>
  <c r="A614" i="27"/>
  <c r="A613" i="45"/>
  <c r="B615" i="24"/>
  <c r="A613" i="49" s="1"/>
  <c r="F614" i="7"/>
  <c r="C615" i="24"/>
  <c r="B613" i="49" s="1"/>
  <c r="G614" i="7"/>
  <c r="B618" i="2"/>
  <c r="B618" i="1"/>
  <c r="A617" i="1"/>
  <c r="A618" i="2" s="1"/>
  <c r="H613" i="7"/>
  <c r="I613" i="7" s="1"/>
  <c r="G608" i="27" l="1"/>
  <c r="K608" i="27"/>
  <c r="J614" i="7"/>
  <c r="H1541" i="12"/>
  <c r="I1541" i="12" s="1"/>
  <c r="J1540" i="12" s="1"/>
  <c r="K613" i="24" s="1"/>
  <c r="B615" i="27"/>
  <c r="B614" i="45"/>
  <c r="A615" i="27"/>
  <c r="A614" i="45"/>
  <c r="C616" i="24"/>
  <c r="B614" i="49" s="1"/>
  <c r="G615" i="7"/>
  <c r="B619" i="2"/>
  <c r="B619" i="1"/>
  <c r="A618" i="1"/>
  <c r="A619" i="2" s="1"/>
  <c r="H614" i="7"/>
  <c r="I614" i="7" s="1"/>
  <c r="M614" i="24"/>
  <c r="B616" i="24"/>
  <c r="A614" i="49" s="1"/>
  <c r="F615" i="7"/>
  <c r="G609" i="27" l="1"/>
  <c r="K609" i="27"/>
  <c r="J615" i="7"/>
  <c r="H1542" i="12"/>
  <c r="I1542" i="12" s="1"/>
  <c r="J1541" i="12" s="1"/>
  <c r="K614" i="24" s="1"/>
  <c r="H615" i="7"/>
  <c r="I615" i="7" s="1"/>
  <c r="M616" i="24" s="1"/>
  <c r="A616" i="27"/>
  <c r="A615" i="45"/>
  <c r="B616" i="27"/>
  <c r="B615" i="45"/>
  <c r="M615" i="24"/>
  <c r="B620" i="2"/>
  <c r="A619" i="1"/>
  <c r="A620" i="2" s="1"/>
  <c r="B620" i="1"/>
  <c r="B617" i="24"/>
  <c r="A615" i="49" s="1"/>
  <c r="F616" i="7"/>
  <c r="C617" i="24"/>
  <c r="B615" i="49" s="1"/>
  <c r="G616" i="7"/>
  <c r="G610" i="27" l="1"/>
  <c r="K610" i="27"/>
  <c r="J616" i="7"/>
  <c r="H1543" i="12"/>
  <c r="I1543" i="12" s="1"/>
  <c r="J1542" i="12" s="1"/>
  <c r="K615" i="24" s="1"/>
  <c r="A617" i="27"/>
  <c r="A616" i="45"/>
  <c r="B617" i="27"/>
  <c r="B616" i="45"/>
  <c r="B618" i="24"/>
  <c r="A616" i="49" s="1"/>
  <c r="F617" i="7"/>
  <c r="B621" i="2"/>
  <c r="A620" i="1"/>
  <c r="A621" i="2" s="1"/>
  <c r="B621" i="1"/>
  <c r="C618" i="24"/>
  <c r="B616" i="49" s="1"/>
  <c r="G617" i="7"/>
  <c r="H616" i="7"/>
  <c r="I616" i="7" s="1"/>
  <c r="G611" i="27" l="1"/>
  <c r="K611" i="27"/>
  <c r="J617" i="7"/>
  <c r="H1544" i="12"/>
  <c r="I1544" i="12" s="1"/>
  <c r="J1543" i="12" s="1"/>
  <c r="K616" i="24" s="1"/>
  <c r="B618" i="27"/>
  <c r="B617" i="45"/>
  <c r="A618" i="27"/>
  <c r="A617" i="45"/>
  <c r="B619" i="24"/>
  <c r="A617" i="49" s="1"/>
  <c r="F618" i="7"/>
  <c r="B622" i="2"/>
  <c r="A621" i="1"/>
  <c r="A622" i="2" s="1"/>
  <c r="B622" i="1"/>
  <c r="C619" i="24"/>
  <c r="B617" i="49" s="1"/>
  <c r="G618" i="7"/>
  <c r="H617" i="7"/>
  <c r="I617" i="7" s="1"/>
  <c r="M617" i="24"/>
  <c r="G612" i="27" l="1"/>
  <c r="K612" i="27"/>
  <c r="J618" i="7"/>
  <c r="H1545" i="12"/>
  <c r="I1545" i="12" s="1"/>
  <c r="J1544" i="12" s="1"/>
  <c r="K617" i="24" s="1"/>
  <c r="B619" i="27"/>
  <c r="B618" i="45"/>
  <c r="A619" i="27"/>
  <c r="A618" i="45"/>
  <c r="B623" i="2"/>
  <c r="A622" i="1"/>
  <c r="A623" i="2" s="1"/>
  <c r="B623" i="1"/>
  <c r="B620" i="24"/>
  <c r="A618" i="49" s="1"/>
  <c r="F619" i="7"/>
  <c r="C620" i="24"/>
  <c r="B618" i="49" s="1"/>
  <c r="G619" i="7"/>
  <c r="H618" i="7"/>
  <c r="I618" i="7" s="1"/>
  <c r="M618" i="24"/>
  <c r="G613" i="27" l="1"/>
  <c r="K613" i="27"/>
  <c r="J619" i="7"/>
  <c r="H1546" i="12"/>
  <c r="I1546" i="12" s="1"/>
  <c r="J1545" i="12" s="1"/>
  <c r="K618" i="24" s="1"/>
  <c r="B620" i="27"/>
  <c r="B619" i="45"/>
  <c r="A620" i="27"/>
  <c r="A619" i="45"/>
  <c r="B624" i="2"/>
  <c r="A623" i="1"/>
  <c r="A624" i="2" s="1"/>
  <c r="B624" i="1"/>
  <c r="H619" i="7"/>
  <c r="I619" i="7" s="1"/>
  <c r="M620" i="24" s="1"/>
  <c r="B621" i="24"/>
  <c r="A619" i="49" s="1"/>
  <c r="F620" i="7"/>
  <c r="M619" i="24"/>
  <c r="C621" i="24"/>
  <c r="B619" i="49" s="1"/>
  <c r="G620" i="7"/>
  <c r="G614" i="27" l="1"/>
  <c r="K614" i="27"/>
  <c r="J620" i="7"/>
  <c r="H1547" i="12"/>
  <c r="I1547" i="12" s="1"/>
  <c r="J1546" i="12" s="1"/>
  <c r="K619" i="24" s="1"/>
  <c r="B621" i="27"/>
  <c r="B620" i="45"/>
  <c r="A621" i="27"/>
  <c r="A620" i="45"/>
  <c r="H620" i="7"/>
  <c r="I620" i="7" s="1"/>
  <c r="M621" i="24" s="1"/>
  <c r="B625" i="2"/>
  <c r="B625" i="1"/>
  <c r="A624" i="1"/>
  <c r="A625" i="2" s="1"/>
  <c r="B622" i="24"/>
  <c r="A620" i="49" s="1"/>
  <c r="F621" i="7"/>
  <c r="C622" i="24"/>
  <c r="B620" i="49" s="1"/>
  <c r="G621" i="7"/>
  <c r="G615" i="27" l="1"/>
  <c r="K615" i="27"/>
  <c r="J621" i="7"/>
  <c r="H1548" i="12"/>
  <c r="I1548" i="12" s="1"/>
  <c r="B622" i="27"/>
  <c r="B621" i="45"/>
  <c r="A622" i="27"/>
  <c r="A621" i="45"/>
  <c r="H621" i="7"/>
  <c r="I621" i="7" s="1"/>
  <c r="M622" i="24" s="1"/>
  <c r="B626" i="2"/>
  <c r="B626" i="1"/>
  <c r="A625" i="1"/>
  <c r="A626" i="2" s="1"/>
  <c r="B623" i="24"/>
  <c r="A621" i="49" s="1"/>
  <c r="F622" i="7"/>
  <c r="C623" i="24"/>
  <c r="B621" i="49" s="1"/>
  <c r="G622" i="7"/>
  <c r="G616" i="27" l="1"/>
  <c r="K616" i="27"/>
  <c r="J1547" i="12"/>
  <c r="K620" i="24" s="1"/>
  <c r="J622" i="7"/>
  <c r="H1549" i="12"/>
  <c r="I1549" i="12" s="1"/>
  <c r="J1548" i="12" s="1"/>
  <c r="K621" i="24" s="1"/>
  <c r="H622" i="7"/>
  <c r="I622" i="7" s="1"/>
  <c r="M623" i="24" s="1"/>
  <c r="B623" i="27"/>
  <c r="B622" i="45"/>
  <c r="A623" i="27"/>
  <c r="A622" i="45"/>
  <c r="B624" i="24"/>
  <c r="A622" i="49" s="1"/>
  <c r="F623" i="7"/>
  <c r="B627" i="2"/>
  <c r="B627" i="1"/>
  <c r="A626" i="1"/>
  <c r="A627" i="2" s="1"/>
  <c r="C624" i="24"/>
  <c r="B622" i="49" s="1"/>
  <c r="G623" i="7"/>
  <c r="G617" i="27" l="1"/>
  <c r="K617" i="27"/>
  <c r="J623" i="7"/>
  <c r="H1550" i="12"/>
  <c r="I1550" i="12" s="1"/>
  <c r="J1549" i="12" s="1"/>
  <c r="K622" i="24" s="1"/>
  <c r="A624" i="27"/>
  <c r="A623" i="45"/>
  <c r="B624" i="27"/>
  <c r="B623" i="45"/>
  <c r="H623" i="7"/>
  <c r="I623" i="7" s="1"/>
  <c r="M624" i="24" s="1"/>
  <c r="B625" i="24"/>
  <c r="A623" i="49" s="1"/>
  <c r="F624" i="7"/>
  <c r="B628" i="2"/>
  <c r="A627" i="1"/>
  <c r="A628" i="2" s="1"/>
  <c r="B628" i="1"/>
  <c r="C625" i="24"/>
  <c r="B623" i="49" s="1"/>
  <c r="G624" i="7"/>
  <c r="G618" i="27" l="1"/>
  <c r="K618" i="27"/>
  <c r="J624" i="7"/>
  <c r="H1551" i="12"/>
  <c r="I1551" i="12" s="1"/>
  <c r="J1550" i="12" s="1"/>
  <c r="K623" i="24" s="1"/>
  <c r="B625" i="27"/>
  <c r="B624" i="45"/>
  <c r="A625" i="27"/>
  <c r="A624" i="45"/>
  <c r="H624" i="7"/>
  <c r="I624" i="7" s="1"/>
  <c r="M625" i="24" s="1"/>
  <c r="B629" i="2"/>
  <c r="A628" i="1"/>
  <c r="A629" i="2" s="1"/>
  <c r="B629" i="1"/>
  <c r="C626" i="24"/>
  <c r="B624" i="49" s="1"/>
  <c r="G625" i="7"/>
  <c r="B626" i="24"/>
  <c r="A624" i="49" s="1"/>
  <c r="F625" i="7"/>
  <c r="G619" i="27" l="1"/>
  <c r="K619" i="27"/>
  <c r="J625" i="7"/>
  <c r="H1552" i="12"/>
  <c r="I1552" i="12" s="1"/>
  <c r="J1551" i="12" s="1"/>
  <c r="K624" i="24" s="1"/>
  <c r="A626" i="27"/>
  <c r="A625" i="45"/>
  <c r="B626" i="27"/>
  <c r="B625" i="45"/>
  <c r="B630" i="2"/>
  <c r="A629" i="1"/>
  <c r="A630" i="2" s="1"/>
  <c r="B630" i="1"/>
  <c r="H625" i="7"/>
  <c r="I625" i="7" s="1"/>
  <c r="B627" i="24"/>
  <c r="A625" i="49" s="1"/>
  <c r="F626" i="7"/>
  <c r="C627" i="24"/>
  <c r="B625" i="49" s="1"/>
  <c r="G626" i="7"/>
  <c r="G620" i="27" l="1"/>
  <c r="K620" i="27"/>
  <c r="J626" i="7"/>
  <c r="H1553" i="12"/>
  <c r="I1553" i="12" s="1"/>
  <c r="J1552" i="12" s="1"/>
  <c r="K625" i="24" s="1"/>
  <c r="A627" i="27"/>
  <c r="A626" i="45"/>
  <c r="B627" i="27"/>
  <c r="B626" i="45"/>
  <c r="H626" i="7"/>
  <c r="I626" i="7" s="1"/>
  <c r="M627" i="24" s="1"/>
  <c r="B628" i="24"/>
  <c r="A626" i="49" s="1"/>
  <c r="F627" i="7"/>
  <c r="M626" i="24"/>
  <c r="B631" i="2"/>
  <c r="A630" i="1"/>
  <c r="A631" i="2" s="1"/>
  <c r="B631" i="1"/>
  <c r="C628" i="24"/>
  <c r="B626" i="49" s="1"/>
  <c r="G627" i="7"/>
  <c r="G621" i="27" l="1"/>
  <c r="K621" i="27"/>
  <c r="J627" i="7"/>
  <c r="H1554" i="12"/>
  <c r="I1554" i="12" s="1"/>
  <c r="J1553" i="12" s="1"/>
  <c r="K626" i="24" s="1"/>
  <c r="A628" i="27"/>
  <c r="A627" i="45"/>
  <c r="B628" i="27"/>
  <c r="B627" i="45"/>
  <c r="H627" i="7"/>
  <c r="I627" i="7" s="1"/>
  <c r="M628" i="24" s="1"/>
  <c r="B632" i="2"/>
  <c r="A631" i="1"/>
  <c r="A632" i="2" s="1"/>
  <c r="B632" i="1"/>
  <c r="C629" i="24"/>
  <c r="B627" i="49" s="1"/>
  <c r="G628" i="7"/>
  <c r="B629" i="24"/>
  <c r="A627" i="49" s="1"/>
  <c r="F628" i="7"/>
  <c r="G622" i="27" l="1"/>
  <c r="K622" i="27"/>
  <c r="J628" i="7"/>
  <c r="H1555" i="12"/>
  <c r="I1555" i="12" s="1"/>
  <c r="J1554" i="12" s="1"/>
  <c r="K627" i="24" s="1"/>
  <c r="A629" i="27"/>
  <c r="A628" i="45"/>
  <c r="B629" i="27"/>
  <c r="B628" i="45"/>
  <c r="C630" i="24"/>
  <c r="B628" i="49" s="1"/>
  <c r="G629" i="7"/>
  <c r="B630" i="24"/>
  <c r="A628" i="49" s="1"/>
  <c r="F629" i="7"/>
  <c r="B633" i="2"/>
  <c r="A632" i="1"/>
  <c r="A633" i="2" s="1"/>
  <c r="B633" i="1"/>
  <c r="H628" i="7"/>
  <c r="I628" i="7" s="1"/>
  <c r="G623" i="27" l="1"/>
  <c r="K623" i="27"/>
  <c r="J629" i="7"/>
  <c r="H1556" i="12"/>
  <c r="I1556" i="12" s="1"/>
  <c r="J1555" i="12" s="1"/>
  <c r="K628" i="24" s="1"/>
  <c r="A630" i="27"/>
  <c r="A629" i="45"/>
  <c r="B630" i="27"/>
  <c r="B629" i="45"/>
  <c r="H629" i="7"/>
  <c r="I629" i="7" s="1"/>
  <c r="M630" i="24" s="1"/>
  <c r="B631" i="24"/>
  <c r="A629" i="49" s="1"/>
  <c r="F630" i="7"/>
  <c r="C631" i="24"/>
  <c r="B629" i="49" s="1"/>
  <c r="G630" i="7"/>
  <c r="M629" i="24"/>
  <c r="B634" i="2"/>
  <c r="A633" i="1"/>
  <c r="A634" i="2" s="1"/>
  <c r="B634" i="1"/>
  <c r="G624" i="27" l="1"/>
  <c r="K624" i="27"/>
  <c r="J630" i="7"/>
  <c r="H1557" i="12"/>
  <c r="I1557" i="12" s="1"/>
  <c r="J1556" i="12" s="1"/>
  <c r="K629" i="24" s="1"/>
  <c r="A631" i="27"/>
  <c r="A630" i="45"/>
  <c r="B631" i="27"/>
  <c r="B630" i="45"/>
  <c r="B632" i="24"/>
  <c r="A630" i="49" s="1"/>
  <c r="F631" i="7"/>
  <c r="H630" i="7"/>
  <c r="I630" i="7" s="1"/>
  <c r="B635" i="2"/>
  <c r="B635" i="1"/>
  <c r="A634" i="1"/>
  <c r="A635" i="2" s="1"/>
  <c r="C632" i="24"/>
  <c r="B630" i="49" s="1"/>
  <c r="G631" i="7"/>
  <c r="G625" i="27" l="1"/>
  <c r="K625" i="27"/>
  <c r="J631" i="7"/>
  <c r="H1558" i="12"/>
  <c r="I1558" i="12" s="1"/>
  <c r="J1557" i="12" s="1"/>
  <c r="K630" i="24" s="1"/>
  <c r="B632" i="27"/>
  <c r="B631" i="45"/>
  <c r="A632" i="27"/>
  <c r="A631" i="45"/>
  <c r="H631" i="7"/>
  <c r="I631" i="7" s="1"/>
  <c r="M632" i="24" s="1"/>
  <c r="B633" i="24"/>
  <c r="A631" i="49" s="1"/>
  <c r="F632" i="7"/>
  <c r="B636" i="2"/>
  <c r="B636" i="1"/>
  <c r="A635" i="1"/>
  <c r="A636" i="2" s="1"/>
  <c r="C633" i="24"/>
  <c r="B631" i="49" s="1"/>
  <c r="G632" i="7"/>
  <c r="M631" i="24"/>
  <c r="G626" i="27" l="1"/>
  <c r="K626" i="27"/>
  <c r="J632" i="7"/>
  <c r="H1559" i="12"/>
  <c r="I1559" i="12" s="1"/>
  <c r="J1558" i="12" s="1"/>
  <c r="K631" i="24" s="1"/>
  <c r="A633" i="27"/>
  <c r="A632" i="45"/>
  <c r="B633" i="27"/>
  <c r="B632" i="45"/>
  <c r="B634" i="24"/>
  <c r="A632" i="49" s="1"/>
  <c r="F633" i="7"/>
  <c r="B637" i="2"/>
  <c r="B637" i="1"/>
  <c r="A636" i="1"/>
  <c r="A637" i="2" s="1"/>
  <c r="C634" i="24"/>
  <c r="B632" i="49" s="1"/>
  <c r="G633" i="7"/>
  <c r="H632" i="7"/>
  <c r="I632" i="7" s="1"/>
  <c r="G627" i="27" l="1"/>
  <c r="K627" i="27"/>
  <c r="J633" i="7"/>
  <c r="H1560" i="12"/>
  <c r="I1560" i="12" s="1"/>
  <c r="J1559" i="12" s="1"/>
  <c r="K632" i="24" s="1"/>
  <c r="A634" i="27"/>
  <c r="A633" i="45"/>
  <c r="B634" i="27"/>
  <c r="B633" i="45"/>
  <c r="B635" i="24"/>
  <c r="A633" i="49" s="1"/>
  <c r="F634" i="7"/>
  <c r="C635" i="24"/>
  <c r="B633" i="49" s="1"/>
  <c r="G634" i="7"/>
  <c r="B638" i="2"/>
  <c r="A637" i="1"/>
  <c r="A638" i="2" s="1"/>
  <c r="B638" i="1"/>
  <c r="H633" i="7"/>
  <c r="I633" i="7" s="1"/>
  <c r="M633" i="24"/>
  <c r="G628" i="27" l="1"/>
  <c r="K628" i="27"/>
  <c r="J634" i="7"/>
  <c r="H1561" i="12"/>
  <c r="I1561" i="12" s="1"/>
  <c r="J1560" i="12" s="1"/>
  <c r="K633" i="24" s="1"/>
  <c r="B635" i="27"/>
  <c r="B634" i="45"/>
  <c r="A635" i="27"/>
  <c r="A634" i="45"/>
  <c r="B636" i="24"/>
  <c r="A634" i="49" s="1"/>
  <c r="F635" i="7"/>
  <c r="H634" i="7"/>
  <c r="I634" i="7" s="1"/>
  <c r="C636" i="24"/>
  <c r="B634" i="49" s="1"/>
  <c r="G635" i="7"/>
  <c r="M634" i="24"/>
  <c r="B639" i="2"/>
  <c r="A638" i="1"/>
  <c r="A639" i="2" s="1"/>
  <c r="B639" i="1"/>
  <c r="G629" i="27" l="1"/>
  <c r="K629" i="27"/>
  <c r="J635" i="7"/>
  <c r="H1562" i="12"/>
  <c r="I1562" i="12" s="1"/>
  <c r="J1561" i="12" s="1"/>
  <c r="K634" i="24" s="1"/>
  <c r="B636" i="27"/>
  <c r="B635" i="45"/>
  <c r="A636" i="27"/>
  <c r="A635" i="45"/>
  <c r="B640" i="2"/>
  <c r="A639" i="1"/>
  <c r="A640" i="2" s="1"/>
  <c r="B640" i="1"/>
  <c r="M635" i="24"/>
  <c r="H635" i="7"/>
  <c r="I635" i="7" s="1"/>
  <c r="B637" i="24"/>
  <c r="A635" i="49" s="1"/>
  <c r="F636" i="7"/>
  <c r="C637" i="24"/>
  <c r="B635" i="49" s="1"/>
  <c r="G636" i="7"/>
  <c r="G630" i="27" l="1"/>
  <c r="K630" i="27"/>
  <c r="J636" i="7"/>
  <c r="H1563" i="12"/>
  <c r="I1563" i="12" s="1"/>
  <c r="J1562" i="12" s="1"/>
  <c r="K635" i="24" s="1"/>
  <c r="B637" i="27"/>
  <c r="B636" i="45"/>
  <c r="A637" i="27"/>
  <c r="A636" i="45"/>
  <c r="H636" i="7"/>
  <c r="I636" i="7" s="1"/>
  <c r="M637" i="24" s="1"/>
  <c r="M636" i="24"/>
  <c r="B638" i="24"/>
  <c r="A636" i="49" s="1"/>
  <c r="F637" i="7"/>
  <c r="B641" i="2"/>
  <c r="B641" i="1"/>
  <c r="A640" i="1"/>
  <c r="A641" i="2" s="1"/>
  <c r="C638" i="24"/>
  <c r="B636" i="49" s="1"/>
  <c r="G637" i="7"/>
  <c r="G631" i="27" l="1"/>
  <c r="K631" i="27"/>
  <c r="J637" i="7"/>
  <c r="H1564" i="12"/>
  <c r="I1564" i="12" s="1"/>
  <c r="J1563" i="12" s="1"/>
  <c r="K636" i="24" s="1"/>
  <c r="B638" i="27"/>
  <c r="B637" i="45"/>
  <c r="A638" i="27"/>
  <c r="A637" i="45"/>
  <c r="H637" i="7"/>
  <c r="I637" i="7" s="1"/>
  <c r="M638" i="24" s="1"/>
  <c r="C639" i="24"/>
  <c r="B637" i="49" s="1"/>
  <c r="G638" i="7"/>
  <c r="B639" i="24"/>
  <c r="A637" i="49" s="1"/>
  <c r="F638" i="7"/>
  <c r="B642" i="2"/>
  <c r="A641" i="1"/>
  <c r="A642" i="2" s="1"/>
  <c r="B642" i="1"/>
  <c r="G632" i="27" l="1"/>
  <c r="K632" i="27"/>
  <c r="J638" i="7"/>
  <c r="H1565" i="12"/>
  <c r="I1565" i="12" s="1"/>
  <c r="J1564" i="12" s="1"/>
  <c r="K637" i="24" s="1"/>
  <c r="A639" i="27"/>
  <c r="A638" i="45"/>
  <c r="H638" i="7"/>
  <c r="I638" i="7" s="1"/>
  <c r="M639" i="24" s="1"/>
  <c r="B639" i="27"/>
  <c r="B638" i="45"/>
  <c r="B643" i="2"/>
  <c r="B643" i="1"/>
  <c r="A642" i="1"/>
  <c r="A643" i="2" s="1"/>
  <c r="B640" i="24"/>
  <c r="A638" i="49" s="1"/>
  <c r="A5" i="51" s="1"/>
  <c r="F639" i="7"/>
  <c r="C640" i="24"/>
  <c r="B638" i="49" s="1"/>
  <c r="B5" i="51" s="1"/>
  <c r="G639" i="7"/>
  <c r="G633" i="27" l="1"/>
  <c r="K633" i="27"/>
  <c r="J639" i="7"/>
  <c r="H1566" i="12"/>
  <c r="I1566" i="12" s="1"/>
  <c r="J1565" i="12" s="1"/>
  <c r="K638" i="24" s="1"/>
  <c r="B640" i="27"/>
  <c r="B639" i="45"/>
  <c r="A640" i="27"/>
  <c r="A639" i="45"/>
  <c r="H639" i="7"/>
  <c r="I639" i="7" s="1"/>
  <c r="M640" i="24" s="1"/>
  <c r="B644" i="2"/>
  <c r="A643" i="1"/>
  <c r="A644" i="2" s="1"/>
  <c r="B644" i="1"/>
  <c r="B641" i="24"/>
  <c r="A639" i="49" s="1"/>
  <c r="A6" i="51" s="1"/>
  <c r="F640" i="7"/>
  <c r="C641" i="24"/>
  <c r="B639" i="49" s="1"/>
  <c r="B6" i="51" s="1"/>
  <c r="G640" i="7"/>
  <c r="G634" i="27" l="1"/>
  <c r="K634" i="27"/>
  <c r="J640" i="7"/>
  <c r="H1567" i="12"/>
  <c r="I1567" i="12" s="1"/>
  <c r="B641" i="27"/>
  <c r="B640" i="45"/>
  <c r="A641" i="27"/>
  <c r="A640" i="45"/>
  <c r="H640" i="7"/>
  <c r="I640" i="7" s="1"/>
  <c r="M641" i="24" s="1"/>
  <c r="C642" i="24"/>
  <c r="B640" i="49" s="1"/>
  <c r="B7" i="51" s="1"/>
  <c r="G641" i="7"/>
  <c r="B645" i="2"/>
  <c r="A644" i="1"/>
  <c r="A645" i="2" s="1"/>
  <c r="B645" i="1"/>
  <c r="B642" i="24"/>
  <c r="A640" i="49" s="1"/>
  <c r="A7" i="51" s="1"/>
  <c r="F641" i="7"/>
  <c r="G635" i="27" l="1"/>
  <c r="K635" i="27"/>
  <c r="G5" i="51"/>
  <c r="J1566" i="12"/>
  <c r="K639" i="24" s="1"/>
  <c r="H641" i="7"/>
  <c r="I641" i="7" s="1"/>
  <c r="M642" i="24" s="1"/>
  <c r="J641" i="7"/>
  <c r="H1568" i="12"/>
  <c r="I1568" i="12" s="1"/>
  <c r="B642" i="27"/>
  <c r="B641" i="45"/>
  <c r="A642" i="27"/>
  <c r="A641" i="45"/>
  <c r="B643" i="24"/>
  <c r="A641" i="49" s="1"/>
  <c r="A8" i="51" s="1"/>
  <c r="F642" i="7"/>
  <c r="B646" i="2"/>
  <c r="A645" i="1"/>
  <c r="A646" i="2" s="1"/>
  <c r="B646" i="1"/>
  <c r="C643" i="24"/>
  <c r="B641" i="49" s="1"/>
  <c r="B8" i="51" s="1"/>
  <c r="G642" i="7"/>
  <c r="G636" i="27" l="1"/>
  <c r="K636" i="27"/>
  <c r="G6" i="51"/>
  <c r="J1567" i="12"/>
  <c r="K640" i="24" s="1"/>
  <c r="J642" i="7"/>
  <c r="H1569" i="12"/>
  <c r="I1569" i="12" s="1"/>
  <c r="B643" i="27"/>
  <c r="B642" i="45"/>
  <c r="A643" i="27"/>
  <c r="A642" i="45"/>
  <c r="B647" i="2"/>
  <c r="A646" i="1"/>
  <c r="A647" i="2" s="1"/>
  <c r="B647" i="1"/>
  <c r="H642" i="7"/>
  <c r="I642" i="7" s="1"/>
  <c r="B644" i="24"/>
  <c r="A642" i="49" s="1"/>
  <c r="A9" i="51" s="1"/>
  <c r="F643" i="7"/>
  <c r="C644" i="24"/>
  <c r="B642" i="49" s="1"/>
  <c r="B9" i="51" s="1"/>
  <c r="G643" i="7"/>
  <c r="G637" i="27" l="1"/>
  <c r="K637" i="27"/>
  <c r="G7" i="51"/>
  <c r="J1568" i="12"/>
  <c r="K641" i="24" s="1"/>
  <c r="J643" i="7"/>
  <c r="H1570" i="12"/>
  <c r="I1570" i="12" s="1"/>
  <c r="H643" i="7"/>
  <c r="I643" i="7" s="1"/>
  <c r="M644" i="24" s="1"/>
  <c r="B644" i="27"/>
  <c r="B643" i="45"/>
  <c r="A644" i="27"/>
  <c r="A643" i="45"/>
  <c r="B645" i="24"/>
  <c r="A643" i="49" s="1"/>
  <c r="A10" i="51" s="1"/>
  <c r="F644" i="7"/>
  <c r="M643" i="24"/>
  <c r="B648" i="2"/>
  <c r="A647" i="1"/>
  <c r="A648" i="2" s="1"/>
  <c r="B648" i="1"/>
  <c r="C645" i="24"/>
  <c r="B643" i="49" s="1"/>
  <c r="B10" i="51" s="1"/>
  <c r="G644" i="7"/>
  <c r="G638" i="27" l="1"/>
  <c r="K638" i="27"/>
  <c r="J1569" i="12"/>
  <c r="K642" i="24" s="1"/>
  <c r="G8" i="51"/>
  <c r="J644" i="7"/>
  <c r="H1571" i="12"/>
  <c r="I1571" i="12" s="1"/>
  <c r="A645" i="27"/>
  <c r="A644" i="45"/>
  <c r="B645" i="27"/>
  <c r="B644" i="45"/>
  <c r="H644" i="7"/>
  <c r="I644" i="7" s="1"/>
  <c r="M645" i="24" s="1"/>
  <c r="B649" i="2"/>
  <c r="B649" i="1"/>
  <c r="A648" i="1"/>
  <c r="A649" i="2" s="1"/>
  <c r="C646" i="24"/>
  <c r="B644" i="49" s="1"/>
  <c r="B11" i="51" s="1"/>
  <c r="G645" i="7"/>
  <c r="B646" i="24"/>
  <c r="A644" i="49" s="1"/>
  <c r="A11" i="51" s="1"/>
  <c r="F645" i="7"/>
  <c r="G639" i="27" l="1"/>
  <c r="K639" i="27"/>
  <c r="G9" i="51"/>
  <c r="J1570" i="12"/>
  <c r="K643" i="24" s="1"/>
  <c r="J645" i="7"/>
  <c r="H1572" i="12"/>
  <c r="I1572" i="12" s="1"/>
  <c r="A646" i="27"/>
  <c r="A645" i="45"/>
  <c r="B646" i="27"/>
  <c r="B645" i="45"/>
  <c r="B647" i="24"/>
  <c r="A645" i="49" s="1"/>
  <c r="A12" i="51" s="1"/>
  <c r="F646" i="7"/>
  <c r="C647" i="24"/>
  <c r="B645" i="49" s="1"/>
  <c r="B12" i="51" s="1"/>
  <c r="G646" i="7"/>
  <c r="B650" i="2"/>
  <c r="B650" i="1"/>
  <c r="A649" i="1"/>
  <c r="A650" i="2" s="1"/>
  <c r="H645" i="7"/>
  <c r="I645" i="7" s="1"/>
  <c r="G640" i="27" l="1"/>
  <c r="K640" i="27"/>
  <c r="J646" i="7"/>
  <c r="H1573" i="12"/>
  <c r="I1573" i="12" s="1"/>
  <c r="J1571" i="12"/>
  <c r="K644" i="24" s="1"/>
  <c r="G10" i="51"/>
  <c r="B647" i="27"/>
  <c r="B646" i="45"/>
  <c r="A647" i="27"/>
  <c r="A646" i="45"/>
  <c r="C648" i="24"/>
  <c r="B646" i="49" s="1"/>
  <c r="B13" i="51" s="1"/>
  <c r="G647" i="7"/>
  <c r="M646" i="24"/>
  <c r="H646" i="7"/>
  <c r="I646" i="7" s="1"/>
  <c r="B651" i="2"/>
  <c r="B651" i="1"/>
  <c r="A650" i="1"/>
  <c r="A651" i="2" s="1"/>
  <c r="B648" i="24"/>
  <c r="A646" i="49" s="1"/>
  <c r="A13" i="51" s="1"/>
  <c r="F647" i="7"/>
  <c r="G641" i="27" l="1"/>
  <c r="K641" i="27"/>
  <c r="G11" i="51"/>
  <c r="J1572" i="12"/>
  <c r="K645" i="24" s="1"/>
  <c r="J647" i="7"/>
  <c r="H1574" i="12"/>
  <c r="I1574" i="12" s="1"/>
  <c r="H647" i="7"/>
  <c r="I647" i="7" s="1"/>
  <c r="M648" i="24" s="1"/>
  <c r="A648" i="27"/>
  <c r="A647" i="45"/>
  <c r="B648" i="27"/>
  <c r="B647" i="45"/>
  <c r="B652" i="2"/>
  <c r="A651" i="1"/>
  <c r="A652" i="2" s="1"/>
  <c r="B652" i="1"/>
  <c r="C649" i="24"/>
  <c r="B647" i="49" s="1"/>
  <c r="B14" i="51" s="1"/>
  <c r="G648" i="7"/>
  <c r="M647" i="24"/>
  <c r="B649" i="24"/>
  <c r="A647" i="49" s="1"/>
  <c r="A14" i="51" s="1"/>
  <c r="F648" i="7"/>
  <c r="G642" i="27" l="1"/>
  <c r="K642" i="27"/>
  <c r="G12" i="51"/>
  <c r="J1573" i="12"/>
  <c r="K646" i="24" s="1"/>
  <c r="J648" i="7"/>
  <c r="H1575" i="12"/>
  <c r="I1575" i="12" s="1"/>
  <c r="B649" i="27"/>
  <c r="B648" i="45"/>
  <c r="A649" i="27"/>
  <c r="A648" i="45"/>
  <c r="B653" i="2"/>
  <c r="A652" i="1"/>
  <c r="A653" i="2" s="1"/>
  <c r="B653" i="1"/>
  <c r="B650" i="24"/>
  <c r="A648" i="49" s="1"/>
  <c r="A15" i="51" s="1"/>
  <c r="F649" i="7"/>
  <c r="H648" i="7"/>
  <c r="I648" i="7" s="1"/>
  <c r="C650" i="24"/>
  <c r="B648" i="49" s="1"/>
  <c r="B15" i="51" s="1"/>
  <c r="G649" i="7"/>
  <c r="G643" i="27" l="1"/>
  <c r="K643" i="27"/>
  <c r="G13" i="51"/>
  <c r="J1574" i="12"/>
  <c r="K647" i="24" s="1"/>
  <c r="J649" i="7"/>
  <c r="H1576" i="12"/>
  <c r="I1576" i="12" s="1"/>
  <c r="H649" i="7"/>
  <c r="I649" i="7" s="1"/>
  <c r="M650" i="24" s="1"/>
  <c r="B650" i="27"/>
  <c r="B649" i="45"/>
  <c r="A650" i="27"/>
  <c r="A649" i="45"/>
  <c r="B651" i="24"/>
  <c r="A649" i="49" s="1"/>
  <c r="A16" i="51" s="1"/>
  <c r="F650" i="7"/>
  <c r="M649" i="24"/>
  <c r="B654" i="2"/>
  <c r="A653" i="1"/>
  <c r="A654" i="2" s="1"/>
  <c r="B654" i="1"/>
  <c r="C651" i="24"/>
  <c r="B649" i="49" s="1"/>
  <c r="B16" i="51" s="1"/>
  <c r="G650" i="7"/>
  <c r="G644" i="27" l="1"/>
  <c r="K644" i="27"/>
  <c r="J1575" i="12"/>
  <c r="K648" i="24" s="1"/>
  <c r="G14" i="51"/>
  <c r="J650" i="7"/>
  <c r="H1577" i="12"/>
  <c r="I1577" i="12" s="1"/>
  <c r="A651" i="27"/>
  <c r="A650" i="45"/>
  <c r="B651" i="27"/>
  <c r="B650" i="45"/>
  <c r="C652" i="24"/>
  <c r="B650" i="49" s="1"/>
  <c r="B17" i="51" s="1"/>
  <c r="G651" i="7"/>
  <c r="B655" i="2"/>
  <c r="A654" i="1"/>
  <c r="A655" i="2" s="1"/>
  <c r="B655" i="1"/>
  <c r="H650" i="7"/>
  <c r="I650" i="7" s="1"/>
  <c r="B652" i="24"/>
  <c r="A650" i="49" s="1"/>
  <c r="A17" i="51" s="1"/>
  <c r="F651" i="7"/>
  <c r="G645" i="27" l="1"/>
  <c r="K645" i="27"/>
  <c r="J1576" i="12"/>
  <c r="K649" i="24" s="1"/>
  <c r="G15" i="51"/>
  <c r="J651" i="7"/>
  <c r="H1578" i="12"/>
  <c r="I1578" i="12" s="1"/>
  <c r="H651" i="7"/>
  <c r="I651" i="7" s="1"/>
  <c r="M652" i="24" s="1"/>
  <c r="A652" i="27"/>
  <c r="A651" i="45"/>
  <c r="B652" i="27"/>
  <c r="B651" i="45"/>
  <c r="M651" i="24"/>
  <c r="B656" i="2"/>
  <c r="B656" i="1"/>
  <c r="A655" i="1"/>
  <c r="A656" i="2" s="1"/>
  <c r="B653" i="24"/>
  <c r="A651" i="49" s="1"/>
  <c r="A18" i="51" s="1"/>
  <c r="F652" i="7"/>
  <c r="C653" i="24"/>
  <c r="B651" i="49" s="1"/>
  <c r="B18" i="51" s="1"/>
  <c r="G652" i="7"/>
  <c r="G646" i="27" l="1"/>
  <c r="K646" i="27"/>
  <c r="G16" i="51"/>
  <c r="J1577" i="12"/>
  <c r="K650" i="24" s="1"/>
  <c r="J652" i="7"/>
  <c r="H1579" i="12"/>
  <c r="I1579" i="12" s="1"/>
  <c r="H652" i="7"/>
  <c r="I652" i="7" s="1"/>
  <c r="M653" i="24" s="1"/>
  <c r="B653" i="27"/>
  <c r="B652" i="45"/>
  <c r="A653" i="27"/>
  <c r="A652" i="45"/>
  <c r="B654" i="24"/>
  <c r="A652" i="49" s="1"/>
  <c r="A19" i="51" s="1"/>
  <c r="F653" i="7"/>
  <c r="C654" i="24"/>
  <c r="B652" i="49" s="1"/>
  <c r="B19" i="51" s="1"/>
  <c r="G653" i="7"/>
  <c r="B657" i="2"/>
  <c r="A656" i="1"/>
  <c r="A657" i="2" s="1"/>
  <c r="B657" i="1"/>
  <c r="G647" i="27" l="1"/>
  <c r="K647" i="27"/>
  <c r="G17" i="51"/>
  <c r="J1578" i="12"/>
  <c r="K651" i="24" s="1"/>
  <c r="J653" i="7"/>
  <c r="H1580" i="12"/>
  <c r="I1580" i="12" s="1"/>
  <c r="B654" i="27"/>
  <c r="B653" i="45"/>
  <c r="A654" i="27"/>
  <c r="A653" i="45"/>
  <c r="B658" i="2"/>
  <c r="A657" i="1"/>
  <c r="A658" i="2" s="1"/>
  <c r="B658" i="1"/>
  <c r="H653" i="7"/>
  <c r="I653" i="7" s="1"/>
  <c r="B655" i="24"/>
  <c r="A653" i="49" s="1"/>
  <c r="A20" i="51" s="1"/>
  <c r="F654" i="7"/>
  <c r="C655" i="24"/>
  <c r="B653" i="49" s="1"/>
  <c r="B20" i="51" s="1"/>
  <c r="G654" i="7"/>
  <c r="G648" i="27" l="1"/>
  <c r="K648" i="27"/>
  <c r="J654" i="7"/>
  <c r="H1581" i="12"/>
  <c r="I1581" i="12" s="1"/>
  <c r="G18" i="51"/>
  <c r="J1579" i="12"/>
  <c r="K652" i="24" s="1"/>
  <c r="H654" i="7"/>
  <c r="I654" i="7" s="1"/>
  <c r="M655" i="24" s="1"/>
  <c r="B655" i="27"/>
  <c r="B654" i="45"/>
  <c r="A655" i="27"/>
  <c r="A654" i="45"/>
  <c r="B656" i="24"/>
  <c r="A654" i="49" s="1"/>
  <c r="A21" i="51" s="1"/>
  <c r="F655" i="7"/>
  <c r="M654" i="24"/>
  <c r="B659" i="2"/>
  <c r="B659" i="1"/>
  <c r="A658" i="1"/>
  <c r="A659" i="2" s="1"/>
  <c r="C656" i="24"/>
  <c r="B654" i="49" s="1"/>
  <c r="B21" i="51" s="1"/>
  <c r="G655" i="7"/>
  <c r="G649" i="27" l="1"/>
  <c r="K649" i="27"/>
  <c r="G19" i="51"/>
  <c r="J1580" i="12"/>
  <c r="K653" i="24" s="1"/>
  <c r="J655" i="7"/>
  <c r="H1582" i="12"/>
  <c r="I1582" i="12" s="1"/>
  <c r="A656" i="27"/>
  <c r="A655" i="45"/>
  <c r="B656" i="27"/>
  <c r="B655" i="45"/>
  <c r="C657" i="24"/>
  <c r="B655" i="49" s="1"/>
  <c r="B22" i="51" s="1"/>
  <c r="G656" i="7"/>
  <c r="H655" i="7"/>
  <c r="I655" i="7" s="1"/>
  <c r="B657" i="24"/>
  <c r="A655" i="49" s="1"/>
  <c r="A22" i="51" s="1"/>
  <c r="F656" i="7"/>
  <c r="B660" i="2"/>
  <c r="B660" i="1"/>
  <c r="A659" i="1"/>
  <c r="A660" i="2" s="1"/>
  <c r="G650" i="27" l="1"/>
  <c r="K650" i="27"/>
  <c r="J1581" i="12"/>
  <c r="K654" i="24" s="1"/>
  <c r="G20" i="51"/>
  <c r="J656" i="7"/>
  <c r="H1583" i="12"/>
  <c r="I1583" i="12" s="1"/>
  <c r="H656" i="7"/>
  <c r="I656" i="7" s="1"/>
  <c r="M657" i="24" s="1"/>
  <c r="A657" i="27"/>
  <c r="A656" i="45"/>
  <c r="B657" i="27"/>
  <c r="B656" i="45"/>
  <c r="C658" i="24"/>
  <c r="B656" i="49" s="1"/>
  <c r="B23" i="51" s="1"/>
  <c r="G657" i="7"/>
  <c r="B658" i="24"/>
  <c r="A656" i="49" s="1"/>
  <c r="A23" i="51" s="1"/>
  <c r="F657" i="7"/>
  <c r="M656" i="24"/>
  <c r="B661" i="2"/>
  <c r="A660" i="1"/>
  <c r="A661" i="2" s="1"/>
  <c r="B661" i="1"/>
  <c r="G651" i="27" l="1"/>
  <c r="K651" i="27"/>
  <c r="J657" i="7"/>
  <c r="H1584" i="12"/>
  <c r="I1584" i="12" s="1"/>
  <c r="G21" i="51"/>
  <c r="J1582" i="12"/>
  <c r="K655" i="24" s="1"/>
  <c r="H657" i="7"/>
  <c r="I657" i="7" s="1"/>
  <c r="M658" i="24" s="1"/>
  <c r="A658" i="27"/>
  <c r="A657" i="45"/>
  <c r="B658" i="27"/>
  <c r="B657" i="45"/>
  <c r="B659" i="24"/>
  <c r="A657" i="49" s="1"/>
  <c r="A24" i="51" s="1"/>
  <c r="F658" i="7"/>
  <c r="C659" i="24"/>
  <c r="B657" i="49" s="1"/>
  <c r="B24" i="51" s="1"/>
  <c r="G658" i="7"/>
  <c r="B662" i="2"/>
  <c r="A661" i="1"/>
  <c r="A662" i="2" s="1"/>
  <c r="B662" i="1"/>
  <c r="G652" i="27" l="1"/>
  <c r="K652" i="27"/>
  <c r="G22" i="51"/>
  <c r="J1583" i="12"/>
  <c r="K656" i="24" s="1"/>
  <c r="J658" i="7"/>
  <c r="H1585" i="12"/>
  <c r="I1585" i="12" s="1"/>
  <c r="B659" i="27"/>
  <c r="B658" i="45"/>
  <c r="A659" i="27"/>
  <c r="A658" i="45"/>
  <c r="H658" i="7"/>
  <c r="I658" i="7" s="1"/>
  <c r="B663" i="2"/>
  <c r="A662" i="1"/>
  <c r="A663" i="2" s="1"/>
  <c r="B663" i="1"/>
  <c r="B660" i="24"/>
  <c r="A658" i="49" s="1"/>
  <c r="A25" i="51" s="1"/>
  <c r="F659" i="7"/>
  <c r="C660" i="24"/>
  <c r="B658" i="49" s="1"/>
  <c r="B25" i="51" s="1"/>
  <c r="G659" i="7"/>
  <c r="G653" i="27" l="1"/>
  <c r="K653" i="27"/>
  <c r="G23" i="51"/>
  <c r="J1584" i="12"/>
  <c r="K657" i="24" s="1"/>
  <c r="J659" i="7"/>
  <c r="H1586" i="12"/>
  <c r="I1586" i="12" s="1"/>
  <c r="B660" i="27"/>
  <c r="B659" i="45"/>
  <c r="A660" i="27"/>
  <c r="A659" i="45"/>
  <c r="H659" i="7"/>
  <c r="I659" i="7" s="1"/>
  <c r="M660" i="24" s="1"/>
  <c r="B661" i="24"/>
  <c r="A659" i="49" s="1"/>
  <c r="A26" i="51" s="1"/>
  <c r="F660" i="7"/>
  <c r="B664" i="2"/>
  <c r="A663" i="1"/>
  <c r="A664" i="2" s="1"/>
  <c r="B664" i="1"/>
  <c r="C661" i="24"/>
  <c r="B659" i="49" s="1"/>
  <c r="B26" i="51" s="1"/>
  <c r="G660" i="7"/>
  <c r="M659" i="24"/>
  <c r="G654" i="27" l="1"/>
  <c r="K654" i="27"/>
  <c r="J1585" i="12"/>
  <c r="K658" i="24" s="1"/>
  <c r="G24" i="51"/>
  <c r="J660" i="7"/>
  <c r="H1587" i="12"/>
  <c r="I1587" i="12" s="1"/>
  <c r="B661" i="27"/>
  <c r="B660" i="45"/>
  <c r="A661" i="27"/>
  <c r="A660" i="45"/>
  <c r="H660" i="7"/>
  <c r="I660" i="7" s="1"/>
  <c r="M661" i="24" s="1"/>
  <c r="B662" i="24"/>
  <c r="A660" i="49" s="1"/>
  <c r="A27" i="51" s="1"/>
  <c r="F661" i="7"/>
  <c r="C662" i="24"/>
  <c r="B660" i="49" s="1"/>
  <c r="B27" i="51" s="1"/>
  <c r="G661" i="7"/>
  <c r="B665" i="2"/>
  <c r="A664" i="1"/>
  <c r="A665" i="2" s="1"/>
  <c r="B665" i="1"/>
  <c r="G655" i="27" l="1"/>
  <c r="K655" i="27"/>
  <c r="J661" i="7"/>
  <c r="H1588" i="12"/>
  <c r="I1588" i="12" s="1"/>
  <c r="G25" i="51"/>
  <c r="J1586" i="12"/>
  <c r="K659" i="24" s="1"/>
  <c r="A662" i="27"/>
  <c r="A661" i="45"/>
  <c r="B662" i="27"/>
  <c r="B661" i="45"/>
  <c r="B663" i="24"/>
  <c r="A661" i="49" s="1"/>
  <c r="A28" i="51" s="1"/>
  <c r="F662" i="7"/>
  <c r="H661" i="7"/>
  <c r="I661" i="7" s="1"/>
  <c r="C663" i="24"/>
  <c r="B661" i="49" s="1"/>
  <c r="B28" i="51" s="1"/>
  <c r="G662" i="7"/>
  <c r="B666" i="2"/>
  <c r="B666" i="1"/>
  <c r="A665" i="1"/>
  <c r="A666" i="2" s="1"/>
  <c r="G656" i="27" l="1"/>
  <c r="K656" i="27"/>
  <c r="G26" i="51"/>
  <c r="J1587" i="12"/>
  <c r="K660" i="24" s="1"/>
  <c r="J662" i="7"/>
  <c r="H1589" i="12"/>
  <c r="I1589" i="12" s="1"/>
  <c r="B663" i="27"/>
  <c r="B662" i="45"/>
  <c r="A663" i="27"/>
  <c r="A662" i="45"/>
  <c r="C664" i="24"/>
  <c r="B662" i="49" s="1"/>
  <c r="B29" i="51" s="1"/>
  <c r="G663" i="7"/>
  <c r="H662" i="7"/>
  <c r="I662" i="7" s="1"/>
  <c r="M662" i="24"/>
  <c r="B664" i="24"/>
  <c r="A662" i="49" s="1"/>
  <c r="A29" i="51" s="1"/>
  <c r="F663" i="7"/>
  <c r="B667" i="2"/>
  <c r="B667" i="1"/>
  <c r="A666" i="1"/>
  <c r="A667" i="2" s="1"/>
  <c r="G657" i="27" l="1"/>
  <c r="K657" i="27"/>
  <c r="G27" i="51"/>
  <c r="J1588" i="12"/>
  <c r="K661" i="24" s="1"/>
  <c r="J663" i="7"/>
  <c r="H1590" i="12"/>
  <c r="I1590" i="12" s="1"/>
  <c r="H663" i="7"/>
  <c r="I663" i="7" s="1"/>
  <c r="M664" i="24" s="1"/>
  <c r="A664" i="27"/>
  <c r="A663" i="45"/>
  <c r="B664" i="27"/>
  <c r="B663" i="45"/>
  <c r="M663" i="24"/>
  <c r="B665" i="24"/>
  <c r="A663" i="49" s="1"/>
  <c r="A30" i="51" s="1"/>
  <c r="F664" i="7"/>
  <c r="B668" i="2"/>
  <c r="B668" i="1"/>
  <c r="A667" i="1"/>
  <c r="A668" i="2" s="1"/>
  <c r="C665" i="24"/>
  <c r="B663" i="49" s="1"/>
  <c r="B30" i="51" s="1"/>
  <c r="G664" i="7"/>
  <c r="G658" i="27" l="1"/>
  <c r="K658" i="27"/>
  <c r="J664" i="7"/>
  <c r="H1591" i="12"/>
  <c r="I1591" i="12" s="1"/>
  <c r="G28" i="51"/>
  <c r="J1589" i="12"/>
  <c r="K662" i="24" s="1"/>
  <c r="H664" i="7"/>
  <c r="I664" i="7" s="1"/>
  <c r="M665" i="24" s="1"/>
  <c r="A665" i="27"/>
  <c r="A664" i="45"/>
  <c r="B665" i="27"/>
  <c r="B664" i="45"/>
  <c r="C666" i="24"/>
  <c r="B664" i="49" s="1"/>
  <c r="B31" i="51" s="1"/>
  <c r="G665" i="7"/>
  <c r="B666" i="24"/>
  <c r="A664" i="49" s="1"/>
  <c r="A31" i="51" s="1"/>
  <c r="F665" i="7"/>
  <c r="B669" i="2"/>
  <c r="A668" i="1"/>
  <c r="A669" i="2" s="1"/>
  <c r="B669" i="1"/>
  <c r="G659" i="27" l="1"/>
  <c r="K659" i="27"/>
  <c r="J1590" i="12"/>
  <c r="K663" i="24" s="1"/>
  <c r="G29" i="51"/>
  <c r="J665" i="7"/>
  <c r="H1592" i="12"/>
  <c r="I1592" i="12" s="1"/>
  <c r="H665" i="7"/>
  <c r="I665" i="7" s="1"/>
  <c r="M666" i="24" s="1"/>
  <c r="B666" i="27"/>
  <c r="B665" i="45"/>
  <c r="A666" i="27"/>
  <c r="A665" i="45"/>
  <c r="B670" i="2"/>
  <c r="A669" i="1"/>
  <c r="A670" i="2" s="1"/>
  <c r="B670" i="1"/>
  <c r="B667" i="24"/>
  <c r="A665" i="49" s="1"/>
  <c r="A32" i="51" s="1"/>
  <c r="F666" i="7"/>
  <c r="C667" i="24"/>
  <c r="B665" i="49" s="1"/>
  <c r="B32" i="51" s="1"/>
  <c r="G666" i="7"/>
  <c r="G660" i="27" l="1"/>
  <c r="K660" i="27"/>
  <c r="G30" i="51"/>
  <c r="J1591" i="12"/>
  <c r="K664" i="24" s="1"/>
  <c r="J666" i="7"/>
  <c r="H1593" i="12"/>
  <c r="I1593" i="12" s="1"/>
  <c r="A667" i="27"/>
  <c r="A666" i="45"/>
  <c r="B667" i="27"/>
  <c r="B666" i="45"/>
  <c r="H666" i="7"/>
  <c r="I666" i="7" s="1"/>
  <c r="M667" i="24" s="1"/>
  <c r="B668" i="24"/>
  <c r="A666" i="49" s="1"/>
  <c r="A33" i="51" s="1"/>
  <c r="F667" i="7"/>
  <c r="B671" i="2"/>
  <c r="A670" i="1"/>
  <c r="A671" i="2" s="1"/>
  <c r="B671" i="1"/>
  <c r="C668" i="24"/>
  <c r="B666" i="49" s="1"/>
  <c r="B33" i="51" s="1"/>
  <c r="G667" i="7"/>
  <c r="G661" i="27" l="1"/>
  <c r="K661" i="27"/>
  <c r="J667" i="7"/>
  <c r="H1594" i="12"/>
  <c r="I1594" i="12" s="1"/>
  <c r="G31" i="51"/>
  <c r="J1592" i="12"/>
  <c r="K665" i="24" s="1"/>
  <c r="B668" i="27"/>
  <c r="B667" i="45"/>
  <c r="H667" i="7"/>
  <c r="I667" i="7" s="1"/>
  <c r="M668" i="24" s="1"/>
  <c r="A668" i="27"/>
  <c r="A667" i="45"/>
  <c r="B669" i="24"/>
  <c r="A667" i="49" s="1"/>
  <c r="A34" i="51" s="1"/>
  <c r="F668" i="7"/>
  <c r="C669" i="24"/>
  <c r="B667" i="49" s="1"/>
  <c r="B34" i="51" s="1"/>
  <c r="G668" i="7"/>
  <c r="B672" i="2"/>
  <c r="B672" i="1"/>
  <c r="A671" i="1"/>
  <c r="A672" i="2" s="1"/>
  <c r="G662" i="27" l="1"/>
  <c r="K662" i="27"/>
  <c r="G32" i="51"/>
  <c r="J1593" i="12"/>
  <c r="K666" i="24" s="1"/>
  <c r="J668" i="7"/>
  <c r="H1595" i="12"/>
  <c r="I1595" i="12" s="1"/>
  <c r="A669" i="27"/>
  <c r="A668" i="45"/>
  <c r="B669" i="27"/>
  <c r="B668" i="45"/>
  <c r="H668" i="7"/>
  <c r="I668" i="7" s="1"/>
  <c r="B670" i="24"/>
  <c r="A668" i="49" s="1"/>
  <c r="A35" i="51" s="1"/>
  <c r="F669" i="7"/>
  <c r="B673" i="2"/>
  <c r="A672" i="1"/>
  <c r="A673" i="2" s="1"/>
  <c r="B673" i="1"/>
  <c r="C670" i="24"/>
  <c r="B668" i="49" s="1"/>
  <c r="B35" i="51" s="1"/>
  <c r="G669" i="7"/>
  <c r="G663" i="27" l="1"/>
  <c r="K663" i="27"/>
  <c r="J669" i="7"/>
  <c r="H1596" i="12"/>
  <c r="I1596" i="12" s="1"/>
  <c r="G33" i="51"/>
  <c r="J1594" i="12"/>
  <c r="K667" i="24" s="1"/>
  <c r="B670" i="27"/>
  <c r="B669" i="45"/>
  <c r="A670" i="27"/>
  <c r="A669" i="45"/>
  <c r="B674" i="2"/>
  <c r="A673" i="1"/>
  <c r="A674" i="2" s="1"/>
  <c r="B674" i="1"/>
  <c r="H669" i="7"/>
  <c r="I669" i="7" s="1"/>
  <c r="B671" i="24"/>
  <c r="A669" i="49" s="1"/>
  <c r="A36" i="51" s="1"/>
  <c r="F670" i="7"/>
  <c r="C671" i="24"/>
  <c r="B669" i="49" s="1"/>
  <c r="B36" i="51" s="1"/>
  <c r="G670" i="7"/>
  <c r="M669" i="24"/>
  <c r="G664" i="27" l="1"/>
  <c r="K664" i="27"/>
  <c r="G34" i="51"/>
  <c r="J1595" i="12"/>
  <c r="K668" i="24" s="1"/>
  <c r="J670" i="7"/>
  <c r="H1597" i="12"/>
  <c r="I1597" i="12" s="1"/>
  <c r="B671" i="27"/>
  <c r="B670" i="45"/>
  <c r="A671" i="27"/>
  <c r="A670" i="45"/>
  <c r="H670" i="7"/>
  <c r="I670" i="7" s="1"/>
  <c r="M671" i="24" s="1"/>
  <c r="B675" i="2"/>
  <c r="A674" i="1"/>
  <c r="A675" i="2" s="1"/>
  <c r="B675" i="1"/>
  <c r="B672" i="24"/>
  <c r="A670" i="49" s="1"/>
  <c r="A37" i="51" s="1"/>
  <c r="F671" i="7"/>
  <c r="M670" i="24"/>
  <c r="C672" i="24"/>
  <c r="B670" i="49" s="1"/>
  <c r="B37" i="51" s="1"/>
  <c r="G671" i="7"/>
  <c r="G665" i="27" l="1"/>
  <c r="K665" i="27"/>
  <c r="G35" i="51"/>
  <c r="J1596" i="12"/>
  <c r="K669" i="24" s="1"/>
  <c r="J671" i="7"/>
  <c r="H1598" i="12"/>
  <c r="I1598" i="12" s="1"/>
  <c r="B672" i="27"/>
  <c r="B671" i="45"/>
  <c r="A672" i="27"/>
  <c r="A671" i="45"/>
  <c r="H671" i="7"/>
  <c r="I671" i="7" s="1"/>
  <c r="M672" i="24" s="1"/>
  <c r="B676" i="2"/>
  <c r="A675" i="1"/>
  <c r="A676" i="2" s="1"/>
  <c r="B676" i="1"/>
  <c r="B673" i="24"/>
  <c r="A671" i="49" s="1"/>
  <c r="A38" i="51" s="1"/>
  <c r="F672" i="7"/>
  <c r="C673" i="24"/>
  <c r="B671" i="49" s="1"/>
  <c r="B38" i="51" s="1"/>
  <c r="G672" i="7"/>
  <c r="G666" i="27" l="1"/>
  <c r="K666" i="27"/>
  <c r="G36" i="51"/>
  <c r="J1597" i="12"/>
  <c r="K670" i="24" s="1"/>
  <c r="J672" i="7"/>
  <c r="H1599" i="12"/>
  <c r="I1599" i="12" s="1"/>
  <c r="B673" i="27"/>
  <c r="B672" i="45"/>
  <c r="A673" i="27"/>
  <c r="A672" i="45"/>
  <c r="H672" i="7"/>
  <c r="I672" i="7" s="1"/>
  <c r="M673" i="24" s="1"/>
  <c r="B677" i="2"/>
  <c r="B677" i="1"/>
  <c r="A676" i="1"/>
  <c r="A677" i="2" s="1"/>
  <c r="B674" i="24"/>
  <c r="A672" i="49" s="1"/>
  <c r="A39" i="51" s="1"/>
  <c r="F673" i="7"/>
  <c r="C674" i="24"/>
  <c r="B672" i="49" s="1"/>
  <c r="B39" i="51" s="1"/>
  <c r="G673" i="7"/>
  <c r="G667" i="27" l="1"/>
  <c r="K667" i="27"/>
  <c r="J673" i="7"/>
  <c r="H1600" i="12"/>
  <c r="I1600" i="12" s="1"/>
  <c r="G37" i="51"/>
  <c r="J1598" i="12"/>
  <c r="K671" i="24" s="1"/>
  <c r="B674" i="27"/>
  <c r="B673" i="45"/>
  <c r="A674" i="27"/>
  <c r="A673" i="45"/>
  <c r="H673" i="7"/>
  <c r="I673" i="7" s="1"/>
  <c r="M674" i="24" s="1"/>
  <c r="B678" i="2"/>
  <c r="A677" i="1"/>
  <c r="A678" i="2" s="1"/>
  <c r="B678" i="1"/>
  <c r="B675" i="24"/>
  <c r="A673" i="49" s="1"/>
  <c r="A40" i="51" s="1"/>
  <c r="F674" i="7"/>
  <c r="C675" i="24"/>
  <c r="B673" i="49" s="1"/>
  <c r="B40" i="51" s="1"/>
  <c r="G674" i="7"/>
  <c r="G668" i="27" l="1"/>
  <c r="K668" i="27"/>
  <c r="G38" i="51"/>
  <c r="J1599" i="12"/>
  <c r="K672" i="24" s="1"/>
  <c r="J674" i="7"/>
  <c r="H1601" i="12"/>
  <c r="I1601" i="12" s="1"/>
  <c r="B675" i="27"/>
  <c r="B674" i="45"/>
  <c r="A675" i="27"/>
  <c r="A674" i="45"/>
  <c r="H674" i="7"/>
  <c r="I674" i="7" s="1"/>
  <c r="M675" i="24" s="1"/>
  <c r="B679" i="2"/>
  <c r="B679" i="1"/>
  <c r="A678" i="1"/>
  <c r="A679" i="2" s="1"/>
  <c r="B676" i="24"/>
  <c r="A674" i="49" s="1"/>
  <c r="A41" i="51" s="1"/>
  <c r="F675" i="7"/>
  <c r="C676" i="24"/>
  <c r="B674" i="49" s="1"/>
  <c r="B41" i="51" s="1"/>
  <c r="G675" i="7"/>
  <c r="G669" i="27" l="1"/>
  <c r="K669" i="27"/>
  <c r="J675" i="7"/>
  <c r="H1602" i="12"/>
  <c r="I1602" i="12" s="1"/>
  <c r="G39" i="51"/>
  <c r="J1600" i="12"/>
  <c r="K673" i="24" s="1"/>
  <c r="B676" i="27"/>
  <c r="B675" i="45"/>
  <c r="A676" i="27"/>
  <c r="A675" i="45"/>
  <c r="H675" i="7"/>
  <c r="I675" i="7" s="1"/>
  <c r="M676" i="24" s="1"/>
  <c r="B677" i="24"/>
  <c r="A675" i="49" s="1"/>
  <c r="A42" i="51" s="1"/>
  <c r="F676" i="7"/>
  <c r="C677" i="24"/>
  <c r="B675" i="49" s="1"/>
  <c r="B42" i="51" s="1"/>
  <c r="G676" i="7"/>
  <c r="B680" i="2"/>
  <c r="A679" i="1"/>
  <c r="A680" i="2" s="1"/>
  <c r="B680" i="1"/>
  <c r="G670" i="27" l="1"/>
  <c r="K670" i="27"/>
  <c r="G40" i="51"/>
  <c r="J1601" i="12"/>
  <c r="K674" i="24" s="1"/>
  <c r="J676" i="7"/>
  <c r="H1603" i="12"/>
  <c r="I1603" i="12" s="1"/>
  <c r="B677" i="27"/>
  <c r="B676" i="45"/>
  <c r="A677" i="27"/>
  <c r="A676" i="45"/>
  <c r="B681" i="2"/>
  <c r="B681" i="1"/>
  <c r="A680" i="1"/>
  <c r="A681" i="2" s="1"/>
  <c r="H676" i="7"/>
  <c r="I676" i="7" s="1"/>
  <c r="B678" i="24"/>
  <c r="A676" i="49" s="1"/>
  <c r="A43" i="51" s="1"/>
  <c r="F677" i="7"/>
  <c r="C678" i="24"/>
  <c r="B676" i="49" s="1"/>
  <c r="B43" i="51" s="1"/>
  <c r="G677" i="7"/>
  <c r="G671" i="27" l="1"/>
  <c r="K671" i="27"/>
  <c r="J1602" i="12"/>
  <c r="K675" i="24" s="1"/>
  <c r="G41" i="51"/>
  <c r="J677" i="7"/>
  <c r="H1604" i="12"/>
  <c r="I1604" i="12" s="1"/>
  <c r="B678" i="27"/>
  <c r="B677" i="45"/>
  <c r="A678" i="27"/>
  <c r="A677" i="45"/>
  <c r="H677" i="7"/>
  <c r="I677" i="7" s="1"/>
  <c r="M678" i="24" s="1"/>
  <c r="M677" i="24"/>
  <c r="B682" i="2"/>
  <c r="A681" i="1"/>
  <c r="A682" i="2" s="1"/>
  <c r="B682" i="1"/>
  <c r="B679" i="24"/>
  <c r="A677" i="49" s="1"/>
  <c r="A44" i="51" s="1"/>
  <c r="F678" i="7"/>
  <c r="C679" i="24"/>
  <c r="B677" i="49" s="1"/>
  <c r="B44" i="51" s="1"/>
  <c r="G678" i="7"/>
  <c r="G672" i="27" l="1"/>
  <c r="K672" i="27"/>
  <c r="G42" i="51"/>
  <c r="J1603" i="12"/>
  <c r="K676" i="24" s="1"/>
  <c r="J678" i="7"/>
  <c r="H1605" i="12"/>
  <c r="I1605" i="12" s="1"/>
  <c r="B679" i="27"/>
  <c r="B678" i="45"/>
  <c r="A679" i="27"/>
  <c r="A678" i="45"/>
  <c r="B683" i="2"/>
  <c r="B683" i="1"/>
  <c r="A682" i="1"/>
  <c r="A683" i="2" s="1"/>
  <c r="C680" i="24"/>
  <c r="B678" i="49" s="1"/>
  <c r="B45" i="51" s="1"/>
  <c r="G679" i="7"/>
  <c r="B680" i="24"/>
  <c r="A678" i="49" s="1"/>
  <c r="A45" i="51" s="1"/>
  <c r="F679" i="7"/>
  <c r="H678" i="7"/>
  <c r="I678" i="7" s="1"/>
  <c r="G673" i="27" l="1"/>
  <c r="K673" i="27"/>
  <c r="G43" i="51"/>
  <c r="J1604" i="12"/>
  <c r="K677" i="24" s="1"/>
  <c r="J679" i="7"/>
  <c r="H1606" i="12"/>
  <c r="I1606" i="12" s="1"/>
  <c r="B680" i="27"/>
  <c r="B679" i="45"/>
  <c r="A680" i="27"/>
  <c r="A679" i="45"/>
  <c r="H679" i="7"/>
  <c r="I679" i="7" s="1"/>
  <c r="M680" i="24" s="1"/>
  <c r="B681" i="24"/>
  <c r="A679" i="49" s="1"/>
  <c r="A46" i="51" s="1"/>
  <c r="F680" i="7"/>
  <c r="B684" i="2"/>
  <c r="A683" i="1"/>
  <c r="A684" i="2" s="1"/>
  <c r="B684" i="1"/>
  <c r="M679" i="24"/>
  <c r="C681" i="24"/>
  <c r="B679" i="49" s="1"/>
  <c r="B46" i="51" s="1"/>
  <c r="G680" i="7"/>
  <c r="G674" i="27" l="1"/>
  <c r="K674" i="27"/>
  <c r="G44" i="51"/>
  <c r="J1605" i="12"/>
  <c r="K678" i="24" s="1"/>
  <c r="J680" i="7"/>
  <c r="H1607" i="12"/>
  <c r="I1607" i="12" s="1"/>
  <c r="A681" i="27"/>
  <c r="A680" i="45"/>
  <c r="B681" i="27"/>
  <c r="B680" i="45"/>
  <c r="B682" i="24"/>
  <c r="A680" i="49" s="1"/>
  <c r="A47" i="51" s="1"/>
  <c r="F681" i="7"/>
  <c r="B685" i="2"/>
  <c r="A684" i="1"/>
  <c r="A685" i="2" s="1"/>
  <c r="B685" i="1"/>
  <c r="C682" i="24"/>
  <c r="B680" i="49" s="1"/>
  <c r="B47" i="51" s="1"/>
  <c r="G681" i="7"/>
  <c r="H680" i="7"/>
  <c r="I680" i="7" s="1"/>
  <c r="G675" i="27" l="1"/>
  <c r="K675" i="27"/>
  <c r="J681" i="7"/>
  <c r="H1608" i="12"/>
  <c r="I1608" i="12" s="1"/>
  <c r="G45" i="51"/>
  <c r="J1606" i="12"/>
  <c r="K679" i="24" s="1"/>
  <c r="B682" i="27"/>
  <c r="B681" i="45"/>
  <c r="A682" i="27"/>
  <c r="A681" i="45"/>
  <c r="B686" i="2"/>
  <c r="A685" i="1"/>
  <c r="A686" i="2" s="1"/>
  <c r="B686" i="1"/>
  <c r="B683" i="24"/>
  <c r="A681" i="49" s="1"/>
  <c r="A48" i="51" s="1"/>
  <c r="F682" i="7"/>
  <c r="C683" i="24"/>
  <c r="B681" i="49" s="1"/>
  <c r="B48" i="51" s="1"/>
  <c r="G682" i="7"/>
  <c r="H681" i="7"/>
  <c r="I681" i="7" s="1"/>
  <c r="M681" i="24"/>
  <c r="G676" i="27" l="1"/>
  <c r="K676" i="27"/>
  <c r="G46" i="51"/>
  <c r="J1607" i="12"/>
  <c r="K680" i="24" s="1"/>
  <c r="J682" i="7"/>
  <c r="H1609" i="12"/>
  <c r="I1609" i="12" s="1"/>
  <c r="A683" i="27"/>
  <c r="A682" i="45"/>
  <c r="B683" i="27"/>
  <c r="B682" i="45"/>
  <c r="H682" i="7"/>
  <c r="I682" i="7" s="1"/>
  <c r="B687" i="2"/>
  <c r="A686" i="1"/>
  <c r="A687" i="2" s="1"/>
  <c r="B687" i="1"/>
  <c r="B684" i="24"/>
  <c r="A682" i="49" s="1"/>
  <c r="A49" i="51" s="1"/>
  <c r="F683" i="7"/>
  <c r="M682" i="24"/>
  <c r="C684" i="24"/>
  <c r="B682" i="49" s="1"/>
  <c r="B49" i="51" s="1"/>
  <c r="G683" i="7"/>
  <c r="G677" i="27" l="1"/>
  <c r="K677" i="27"/>
  <c r="G47" i="51"/>
  <c r="J1608" i="12"/>
  <c r="K681" i="24" s="1"/>
  <c r="J683" i="7"/>
  <c r="H1610" i="12"/>
  <c r="I1610" i="12" s="1"/>
  <c r="B684" i="27"/>
  <c r="B683" i="45"/>
  <c r="A684" i="27"/>
  <c r="A683" i="45"/>
  <c r="H683" i="7"/>
  <c r="I683" i="7" s="1"/>
  <c r="M684" i="24" s="1"/>
  <c r="B685" i="24"/>
  <c r="A683" i="49" s="1"/>
  <c r="A50" i="51" s="1"/>
  <c r="F684" i="7"/>
  <c r="B688" i="2"/>
  <c r="A687" i="1"/>
  <c r="A688" i="2" s="1"/>
  <c r="B688" i="1"/>
  <c r="C685" i="24"/>
  <c r="B683" i="49" s="1"/>
  <c r="B50" i="51" s="1"/>
  <c r="G684" i="7"/>
  <c r="M683" i="24"/>
  <c r="G678" i="27" l="1"/>
  <c r="K678" i="27"/>
  <c r="G48" i="51"/>
  <c r="J1609" i="12"/>
  <c r="K682" i="24" s="1"/>
  <c r="J684" i="7"/>
  <c r="H1611" i="12"/>
  <c r="I1611" i="12" s="1"/>
  <c r="B685" i="27"/>
  <c r="B684" i="45"/>
  <c r="H684" i="7"/>
  <c r="I684" i="7" s="1"/>
  <c r="M685" i="24" s="1"/>
  <c r="A685" i="27"/>
  <c r="A684" i="45"/>
  <c r="B689" i="2"/>
  <c r="A688" i="1"/>
  <c r="A689" i="2" s="1"/>
  <c r="B689" i="1"/>
  <c r="B686" i="24"/>
  <c r="A684" i="49" s="1"/>
  <c r="A51" i="51" s="1"/>
  <c r="F685" i="7"/>
  <c r="C686" i="24"/>
  <c r="B684" i="49" s="1"/>
  <c r="B51" i="51" s="1"/>
  <c r="G685" i="7"/>
  <c r="G679" i="27" l="1"/>
  <c r="K679" i="27"/>
  <c r="G49" i="51"/>
  <c r="J1610" i="12"/>
  <c r="K683" i="24" s="1"/>
  <c r="J685" i="7"/>
  <c r="H1612" i="12"/>
  <c r="I1612" i="12" s="1"/>
  <c r="H685" i="7"/>
  <c r="I685" i="7" s="1"/>
  <c r="M686" i="24" s="1"/>
  <c r="B686" i="27"/>
  <c r="B685" i="45"/>
  <c r="A686" i="27"/>
  <c r="A685" i="45"/>
  <c r="B687" i="24"/>
  <c r="A685" i="49" s="1"/>
  <c r="A52" i="51" s="1"/>
  <c r="F686" i="7"/>
  <c r="B690" i="2"/>
  <c r="A689" i="1"/>
  <c r="A690" i="2" s="1"/>
  <c r="B690" i="1"/>
  <c r="C687" i="24"/>
  <c r="B685" i="49" s="1"/>
  <c r="B52" i="51" s="1"/>
  <c r="G686" i="7"/>
  <c r="G680" i="27" l="1"/>
  <c r="K680" i="27"/>
  <c r="G50" i="51"/>
  <c r="J1611" i="12"/>
  <c r="K684" i="24" s="1"/>
  <c r="J686" i="7"/>
  <c r="H1613" i="12"/>
  <c r="I1613" i="12" s="1"/>
  <c r="H686" i="7"/>
  <c r="I686" i="7" s="1"/>
  <c r="M687" i="24" s="1"/>
  <c r="B687" i="27"/>
  <c r="B686" i="45"/>
  <c r="A687" i="27"/>
  <c r="A686" i="45"/>
  <c r="B691" i="2"/>
  <c r="B691" i="1"/>
  <c r="A690" i="1"/>
  <c r="A691" i="2" s="1"/>
  <c r="C688" i="24"/>
  <c r="B686" i="49" s="1"/>
  <c r="B53" i="51" s="1"/>
  <c r="G687" i="7"/>
  <c r="B688" i="24"/>
  <c r="A686" i="49" s="1"/>
  <c r="A53" i="51" s="1"/>
  <c r="F687" i="7"/>
  <c r="G681" i="27" l="1"/>
  <c r="K681" i="27"/>
  <c r="J1612" i="12"/>
  <c r="K685" i="24" s="1"/>
  <c r="G51" i="51"/>
  <c r="J687" i="7"/>
  <c r="H1614" i="12"/>
  <c r="I1614" i="12" s="1"/>
  <c r="H687" i="7"/>
  <c r="I687" i="7" s="1"/>
  <c r="M688" i="24" s="1"/>
  <c r="B688" i="27"/>
  <c r="B687" i="45"/>
  <c r="A688" i="27"/>
  <c r="A687" i="45"/>
  <c r="B692" i="2"/>
  <c r="A691" i="1"/>
  <c r="A692" i="2" s="1"/>
  <c r="B692" i="1"/>
  <c r="B689" i="24"/>
  <c r="A687" i="49" s="1"/>
  <c r="A54" i="51" s="1"/>
  <c r="F688" i="7"/>
  <c r="C689" i="24"/>
  <c r="B687" i="49" s="1"/>
  <c r="B54" i="51" s="1"/>
  <c r="G688" i="7"/>
  <c r="G682" i="27" l="1"/>
  <c r="K682" i="27"/>
  <c r="J688" i="7"/>
  <c r="H1615" i="12"/>
  <c r="I1615" i="12" s="1"/>
  <c r="G52" i="51"/>
  <c r="J1613" i="12"/>
  <c r="K686" i="24" s="1"/>
  <c r="B689" i="27"/>
  <c r="B688" i="45"/>
  <c r="A689" i="27"/>
  <c r="A688" i="45"/>
  <c r="H688" i="7"/>
  <c r="I688" i="7" s="1"/>
  <c r="M689" i="24" s="1"/>
  <c r="B693" i="2"/>
  <c r="A692" i="1"/>
  <c r="A693" i="2" s="1"/>
  <c r="B693" i="1"/>
  <c r="B690" i="24"/>
  <c r="A688" i="49" s="1"/>
  <c r="A55" i="51" s="1"/>
  <c r="F689" i="7"/>
  <c r="C690" i="24"/>
  <c r="B688" i="49" s="1"/>
  <c r="B55" i="51" s="1"/>
  <c r="G689" i="7"/>
  <c r="G683" i="27" l="1"/>
  <c r="K683" i="27"/>
  <c r="G53" i="51"/>
  <c r="J1614" i="12"/>
  <c r="K687" i="24" s="1"/>
  <c r="J689" i="7"/>
  <c r="H1616" i="12"/>
  <c r="I1616" i="12" s="1"/>
  <c r="H689" i="7"/>
  <c r="I689" i="7" s="1"/>
  <c r="M690" i="24" s="1"/>
  <c r="B690" i="27"/>
  <c r="B689" i="45"/>
  <c r="A690" i="27"/>
  <c r="A689" i="45"/>
  <c r="B691" i="24"/>
  <c r="A689" i="49" s="1"/>
  <c r="A56" i="51" s="1"/>
  <c r="F690" i="7"/>
  <c r="B694" i="2"/>
  <c r="A693" i="1"/>
  <c r="A694" i="2" s="1"/>
  <c r="B694" i="1"/>
  <c r="C691" i="24"/>
  <c r="B689" i="49" s="1"/>
  <c r="B56" i="51" s="1"/>
  <c r="G690" i="7"/>
  <c r="G684" i="27" l="1"/>
  <c r="K684" i="27"/>
  <c r="G54" i="51"/>
  <c r="J1615" i="12"/>
  <c r="K688" i="24" s="1"/>
  <c r="J690" i="7"/>
  <c r="H1617" i="12"/>
  <c r="I1617" i="12" s="1"/>
  <c r="B691" i="27"/>
  <c r="B690" i="45"/>
  <c r="A691" i="27"/>
  <c r="A690" i="45"/>
  <c r="B692" i="24"/>
  <c r="A690" i="49" s="1"/>
  <c r="A57" i="51" s="1"/>
  <c r="F691" i="7"/>
  <c r="C692" i="24"/>
  <c r="B690" i="49" s="1"/>
  <c r="B57" i="51" s="1"/>
  <c r="G691" i="7"/>
  <c r="B695" i="2"/>
  <c r="A694" i="1"/>
  <c r="A695" i="2" s="1"/>
  <c r="B695" i="1"/>
  <c r="H690" i="7"/>
  <c r="I690" i="7" s="1"/>
  <c r="G685" i="27" l="1"/>
  <c r="K685" i="27"/>
  <c r="G55" i="51"/>
  <c r="J1616" i="12"/>
  <c r="K689" i="24" s="1"/>
  <c r="J691" i="7"/>
  <c r="H1618" i="12"/>
  <c r="I1618" i="12" s="1"/>
  <c r="B692" i="27"/>
  <c r="B691" i="45"/>
  <c r="A692" i="27"/>
  <c r="A691" i="45"/>
  <c r="C693" i="24"/>
  <c r="B691" i="49" s="1"/>
  <c r="B58" i="51" s="1"/>
  <c r="G692" i="7"/>
  <c r="B693" i="24"/>
  <c r="A691" i="49" s="1"/>
  <c r="A58" i="51" s="1"/>
  <c r="F692" i="7"/>
  <c r="H691" i="7"/>
  <c r="I691" i="7" s="1"/>
  <c r="M691" i="24"/>
  <c r="B696" i="2"/>
  <c r="B696" i="1"/>
  <c r="A695" i="1"/>
  <c r="A696" i="2" s="1"/>
  <c r="G686" i="27" l="1"/>
  <c r="K686" i="27"/>
  <c r="J1617" i="12"/>
  <c r="K690" i="24" s="1"/>
  <c r="G56" i="51"/>
  <c r="J692" i="7"/>
  <c r="H1619" i="12"/>
  <c r="I1619" i="12" s="1"/>
  <c r="A693" i="27"/>
  <c r="A692" i="45"/>
  <c r="B693" i="27"/>
  <c r="B692" i="45"/>
  <c r="H692" i="7"/>
  <c r="I692" i="7" s="1"/>
  <c r="M693" i="24" s="1"/>
  <c r="M692" i="24"/>
  <c r="B697" i="2"/>
  <c r="A696" i="1"/>
  <c r="A697" i="2" s="1"/>
  <c r="B697" i="1"/>
  <c r="C694" i="24"/>
  <c r="B692" i="49" s="1"/>
  <c r="B59" i="51" s="1"/>
  <c r="G693" i="7"/>
  <c r="B694" i="24"/>
  <c r="A692" i="49" s="1"/>
  <c r="A59" i="51" s="1"/>
  <c r="F693" i="7"/>
  <c r="G687" i="27" l="1"/>
  <c r="K687" i="27"/>
  <c r="J693" i="7"/>
  <c r="H1620" i="12"/>
  <c r="I1620" i="12" s="1"/>
  <c r="G57" i="51"/>
  <c r="J1618" i="12"/>
  <c r="K691" i="24" s="1"/>
  <c r="H693" i="7"/>
  <c r="I693" i="7" s="1"/>
  <c r="M694" i="24" s="1"/>
  <c r="B694" i="27"/>
  <c r="B693" i="45"/>
  <c r="A694" i="27"/>
  <c r="A693" i="45"/>
  <c r="B698" i="2"/>
  <c r="A697" i="1"/>
  <c r="A698" i="2" s="1"/>
  <c r="B698" i="1"/>
  <c r="C695" i="24"/>
  <c r="B693" i="49" s="1"/>
  <c r="B60" i="51" s="1"/>
  <c r="G694" i="7"/>
  <c r="B695" i="24"/>
  <c r="A693" i="49" s="1"/>
  <c r="A60" i="51" s="1"/>
  <c r="F694" i="7"/>
  <c r="G688" i="27" l="1"/>
  <c r="K688" i="27"/>
  <c r="H694" i="7"/>
  <c r="I694" i="7" s="1"/>
  <c r="M695" i="24" s="1"/>
  <c r="G58" i="51"/>
  <c r="J1619" i="12"/>
  <c r="K692" i="24" s="1"/>
  <c r="J694" i="7"/>
  <c r="H1621" i="12"/>
  <c r="I1621" i="12" s="1"/>
  <c r="B695" i="27"/>
  <c r="B694" i="45"/>
  <c r="A695" i="27"/>
  <c r="A694" i="45"/>
  <c r="B696" i="24"/>
  <c r="A694" i="49" s="1"/>
  <c r="A61" i="51" s="1"/>
  <c r="F695" i="7"/>
  <c r="B699" i="2"/>
  <c r="A698" i="1"/>
  <c r="A699" i="2" s="1"/>
  <c r="B699" i="1"/>
  <c r="C696" i="24"/>
  <c r="B694" i="49" s="1"/>
  <c r="B61" i="51" s="1"/>
  <c r="G695" i="7"/>
  <c r="G689" i="27" l="1"/>
  <c r="K689" i="27"/>
  <c r="G59" i="51"/>
  <c r="J1620" i="12"/>
  <c r="K693" i="24" s="1"/>
  <c r="J695" i="7"/>
  <c r="H1622" i="12"/>
  <c r="I1622" i="12" s="1"/>
  <c r="B696" i="27"/>
  <c r="B695" i="45"/>
  <c r="A696" i="27"/>
  <c r="A695" i="45"/>
  <c r="B700" i="2"/>
  <c r="B700" i="1"/>
  <c r="A699" i="1"/>
  <c r="A700" i="2" s="1"/>
  <c r="C697" i="24"/>
  <c r="B695" i="49" s="1"/>
  <c r="B62" i="51" s="1"/>
  <c r="G696" i="7"/>
  <c r="H695" i="7"/>
  <c r="I695" i="7" s="1"/>
  <c r="B697" i="24"/>
  <c r="A695" i="49" s="1"/>
  <c r="A62" i="51" s="1"/>
  <c r="F696" i="7"/>
  <c r="G690" i="27" l="1"/>
  <c r="K690" i="27"/>
  <c r="G60" i="51"/>
  <c r="J1621" i="12"/>
  <c r="K694" i="24" s="1"/>
  <c r="J696" i="7"/>
  <c r="H1623" i="12"/>
  <c r="I1623" i="12" s="1"/>
  <c r="A697" i="27"/>
  <c r="A696" i="45"/>
  <c r="B697" i="27"/>
  <c r="B696" i="45"/>
  <c r="B701" i="2"/>
  <c r="A700" i="1"/>
  <c r="A701" i="2" s="1"/>
  <c r="B701" i="1"/>
  <c r="M696" i="24"/>
  <c r="B698" i="24"/>
  <c r="A696" i="49" s="1"/>
  <c r="A63" i="51" s="1"/>
  <c r="F697" i="7"/>
  <c r="H696" i="7"/>
  <c r="I696" i="7" s="1"/>
  <c r="C698" i="24"/>
  <c r="B696" i="49" s="1"/>
  <c r="B63" i="51" s="1"/>
  <c r="G697" i="7"/>
  <c r="G691" i="27" l="1"/>
  <c r="K691" i="27"/>
  <c r="G61" i="51"/>
  <c r="J1622" i="12"/>
  <c r="K695" i="24" s="1"/>
  <c r="J697" i="7"/>
  <c r="H1624" i="12"/>
  <c r="I1624" i="12" s="1"/>
  <c r="B698" i="27"/>
  <c r="B697" i="45"/>
  <c r="A698" i="27"/>
  <c r="A697" i="45"/>
  <c r="H697" i="7"/>
  <c r="I697" i="7" s="1"/>
  <c r="M698" i="24" s="1"/>
  <c r="B702" i="2"/>
  <c r="A701" i="1"/>
  <c r="A702" i="2" s="1"/>
  <c r="B702" i="1"/>
  <c r="B699" i="24"/>
  <c r="A697" i="49" s="1"/>
  <c r="A64" i="51" s="1"/>
  <c r="F698" i="7"/>
  <c r="M697" i="24"/>
  <c r="C699" i="24"/>
  <c r="B697" i="49" s="1"/>
  <c r="B64" i="51" s="1"/>
  <c r="G698" i="7"/>
  <c r="G692" i="27" l="1"/>
  <c r="K692" i="27"/>
  <c r="G62" i="51"/>
  <c r="J1623" i="12"/>
  <c r="K696" i="24" s="1"/>
  <c r="J698" i="7"/>
  <c r="H1625" i="12"/>
  <c r="I1625" i="12" s="1"/>
  <c r="B699" i="27"/>
  <c r="B698" i="45"/>
  <c r="A699" i="27"/>
  <c r="A698" i="45"/>
  <c r="H698" i="7"/>
  <c r="I698" i="7" s="1"/>
  <c r="M699" i="24" s="1"/>
  <c r="B700" i="24"/>
  <c r="A698" i="49" s="1"/>
  <c r="A65" i="51" s="1"/>
  <c r="F699" i="7"/>
  <c r="B703" i="2"/>
  <c r="A702" i="1"/>
  <c r="A703" i="2" s="1"/>
  <c r="B703" i="1"/>
  <c r="C700" i="24"/>
  <c r="B698" i="49" s="1"/>
  <c r="B65" i="51" s="1"/>
  <c r="G699" i="7"/>
  <c r="G693" i="27" l="1"/>
  <c r="K693" i="27"/>
  <c r="J1624" i="12"/>
  <c r="K697" i="24" s="1"/>
  <c r="G63" i="51"/>
  <c r="J699" i="7"/>
  <c r="H1626" i="12"/>
  <c r="I1626" i="12" s="1"/>
  <c r="B700" i="27"/>
  <c r="B699" i="45"/>
  <c r="A700" i="27"/>
  <c r="A699" i="45"/>
  <c r="H699" i="7"/>
  <c r="I699" i="7" s="1"/>
  <c r="M700" i="24" s="1"/>
  <c r="B701" i="24"/>
  <c r="A699" i="49" s="1"/>
  <c r="A66" i="51" s="1"/>
  <c r="F700" i="7"/>
  <c r="B704" i="2"/>
  <c r="B704" i="1"/>
  <c r="A703" i="1"/>
  <c r="A704" i="2" s="1"/>
  <c r="C701" i="24"/>
  <c r="B699" i="49" s="1"/>
  <c r="B66" i="51" s="1"/>
  <c r="G700" i="7"/>
  <c r="G694" i="27" l="1"/>
  <c r="K694" i="27"/>
  <c r="J700" i="7"/>
  <c r="H1627" i="12"/>
  <c r="I1627" i="12" s="1"/>
  <c r="G64" i="51"/>
  <c r="J1625" i="12"/>
  <c r="K698" i="24" s="1"/>
  <c r="B701" i="27"/>
  <c r="B700" i="45"/>
  <c r="A701" i="27"/>
  <c r="A700" i="45"/>
  <c r="B705" i="2"/>
  <c r="B705" i="1"/>
  <c r="A704" i="1"/>
  <c r="A705" i="2" s="1"/>
  <c r="C702" i="24"/>
  <c r="B700" i="49" s="1"/>
  <c r="B67" i="51" s="1"/>
  <c r="G701" i="7"/>
  <c r="H700" i="7"/>
  <c r="I700" i="7" s="1"/>
  <c r="B702" i="24"/>
  <c r="A700" i="49" s="1"/>
  <c r="A67" i="51" s="1"/>
  <c r="F701" i="7"/>
  <c r="G695" i="27" l="1"/>
  <c r="K695" i="27"/>
  <c r="G65" i="51"/>
  <c r="J1626" i="12"/>
  <c r="K699" i="24" s="1"/>
  <c r="J701" i="7"/>
  <c r="H1628" i="12"/>
  <c r="I1628" i="12" s="1"/>
  <c r="A702" i="27"/>
  <c r="A701" i="45"/>
  <c r="B702" i="27"/>
  <c r="B701" i="45"/>
  <c r="B703" i="24"/>
  <c r="A701" i="49" s="1"/>
  <c r="A68" i="51" s="1"/>
  <c r="F702" i="7"/>
  <c r="B706" i="2"/>
  <c r="A705" i="1"/>
  <c r="A706" i="2" s="1"/>
  <c r="B706" i="1"/>
  <c r="M701" i="24"/>
  <c r="H701" i="7"/>
  <c r="I701" i="7" s="1"/>
  <c r="C703" i="24"/>
  <c r="B701" i="49" s="1"/>
  <c r="B68" i="51" s="1"/>
  <c r="G702" i="7"/>
  <c r="G696" i="27" l="1"/>
  <c r="K696" i="27"/>
  <c r="G66" i="51"/>
  <c r="J1627" i="12"/>
  <c r="K700" i="24" s="1"/>
  <c r="J702" i="7"/>
  <c r="H1629" i="12"/>
  <c r="I1629" i="12" s="1"/>
  <c r="B703" i="27"/>
  <c r="B702" i="45"/>
  <c r="A703" i="27"/>
  <c r="A702" i="45"/>
  <c r="B704" i="24"/>
  <c r="A702" i="49" s="1"/>
  <c r="A69" i="51" s="1"/>
  <c r="F703" i="7"/>
  <c r="B707" i="2"/>
  <c r="A706" i="1"/>
  <c r="A707" i="2" s="1"/>
  <c r="B707" i="1"/>
  <c r="C704" i="24"/>
  <c r="B702" i="49" s="1"/>
  <c r="B69" i="51" s="1"/>
  <c r="G703" i="7"/>
  <c r="H702" i="7"/>
  <c r="I702" i="7" s="1"/>
  <c r="M702" i="24"/>
  <c r="G697" i="27" l="1"/>
  <c r="K697" i="27"/>
  <c r="G67" i="51"/>
  <c r="J1628" i="12"/>
  <c r="K701" i="24" s="1"/>
  <c r="J703" i="7"/>
  <c r="H1630" i="12"/>
  <c r="I1630" i="12" s="1"/>
  <c r="B704" i="27"/>
  <c r="B703" i="45"/>
  <c r="A704" i="27"/>
  <c r="A703" i="45"/>
  <c r="B708" i="2"/>
  <c r="A707" i="1"/>
  <c r="A708" i="2" s="1"/>
  <c r="B708" i="1"/>
  <c r="B705" i="24"/>
  <c r="A703" i="49" s="1"/>
  <c r="A70" i="51" s="1"/>
  <c r="F704" i="7"/>
  <c r="C705" i="24"/>
  <c r="B703" i="49" s="1"/>
  <c r="B70" i="51" s="1"/>
  <c r="G704" i="7"/>
  <c r="H703" i="7"/>
  <c r="I703" i="7" s="1"/>
  <c r="M703" i="24"/>
  <c r="G698" i="27" l="1"/>
  <c r="K698" i="27"/>
  <c r="J704" i="7"/>
  <c r="H1631" i="12"/>
  <c r="I1631" i="12" s="1"/>
  <c r="J1629" i="12"/>
  <c r="K702" i="24" s="1"/>
  <c r="G68" i="51"/>
  <c r="B705" i="27"/>
  <c r="B704" i="45"/>
  <c r="A705" i="27"/>
  <c r="A704" i="45"/>
  <c r="H704" i="7"/>
  <c r="I704" i="7" s="1"/>
  <c r="B709" i="2"/>
  <c r="B709" i="1"/>
  <c r="A708" i="1"/>
  <c r="A709" i="2" s="1"/>
  <c r="B706" i="24"/>
  <c r="A704" i="49" s="1"/>
  <c r="A71" i="51" s="1"/>
  <c r="F705" i="7"/>
  <c r="M704" i="24"/>
  <c r="C706" i="24"/>
  <c r="B704" i="49" s="1"/>
  <c r="B71" i="51" s="1"/>
  <c r="G705" i="7"/>
  <c r="G699" i="27" l="1"/>
  <c r="K699" i="27"/>
  <c r="G69" i="51"/>
  <c r="J1630" i="12"/>
  <c r="K703" i="24" s="1"/>
  <c r="J705" i="7"/>
  <c r="H1632" i="12"/>
  <c r="I1632" i="12" s="1"/>
  <c r="B706" i="27"/>
  <c r="B705" i="45"/>
  <c r="A706" i="27"/>
  <c r="A705" i="45"/>
  <c r="H705" i="7"/>
  <c r="I705" i="7" s="1"/>
  <c r="M706" i="24" s="1"/>
  <c r="B707" i="24"/>
  <c r="A705" i="49" s="1"/>
  <c r="A72" i="51" s="1"/>
  <c r="F706" i="7"/>
  <c r="B710" i="2"/>
  <c r="B710" i="1"/>
  <c r="A709" i="1"/>
  <c r="A710" i="2" s="1"/>
  <c r="C707" i="24"/>
  <c r="B705" i="49" s="1"/>
  <c r="B72" i="51" s="1"/>
  <c r="G706" i="7"/>
  <c r="M705" i="24"/>
  <c r="G700" i="27" l="1"/>
  <c r="K700" i="27"/>
  <c r="G70" i="51"/>
  <c r="J1631" i="12"/>
  <c r="K704" i="24" s="1"/>
  <c r="J706" i="7"/>
  <c r="H1633" i="12"/>
  <c r="I1633" i="12" s="1"/>
  <c r="B707" i="27"/>
  <c r="B706" i="45"/>
  <c r="A707" i="27"/>
  <c r="A706" i="45"/>
  <c r="H706" i="7"/>
  <c r="I706" i="7" s="1"/>
  <c r="M707" i="24" s="1"/>
  <c r="B708" i="24"/>
  <c r="A706" i="49" s="1"/>
  <c r="A73" i="51" s="1"/>
  <c r="F707" i="7"/>
  <c r="C708" i="24"/>
  <c r="B706" i="49" s="1"/>
  <c r="B73" i="51" s="1"/>
  <c r="G707" i="7"/>
  <c r="B711" i="2"/>
  <c r="A710" i="1"/>
  <c r="A711" i="2" s="1"/>
  <c r="B711" i="1"/>
  <c r="G701" i="27" l="1"/>
  <c r="K701" i="27"/>
  <c r="G71" i="51"/>
  <c r="J1632" i="12"/>
  <c r="K705" i="24" s="1"/>
  <c r="J707" i="7"/>
  <c r="H1634" i="12"/>
  <c r="I1634" i="12" s="1"/>
  <c r="B708" i="27"/>
  <c r="B707" i="45"/>
  <c r="A708" i="27"/>
  <c r="A707" i="45"/>
  <c r="B712" i="2"/>
  <c r="B712" i="1"/>
  <c r="A711" i="1"/>
  <c r="A712" i="2" s="1"/>
  <c r="H707" i="7"/>
  <c r="I707" i="7" s="1"/>
  <c r="B709" i="24"/>
  <c r="A707" i="49" s="1"/>
  <c r="A74" i="51" s="1"/>
  <c r="F708" i="7"/>
  <c r="C709" i="24"/>
  <c r="B707" i="49" s="1"/>
  <c r="B74" i="51" s="1"/>
  <c r="G708" i="7"/>
  <c r="G702" i="27" l="1"/>
  <c r="K702" i="27"/>
  <c r="J1633" i="12"/>
  <c r="K706" i="24" s="1"/>
  <c r="G72" i="51"/>
  <c r="J708" i="7"/>
  <c r="H1635" i="12"/>
  <c r="I1635" i="12" s="1"/>
  <c r="G73" i="51" s="1"/>
  <c r="B709" i="27"/>
  <c r="B708" i="45"/>
  <c r="A709" i="27"/>
  <c r="A708" i="45"/>
  <c r="H708" i="7"/>
  <c r="I708" i="7" s="1"/>
  <c r="M709" i="24" s="1"/>
  <c r="M708" i="24"/>
  <c r="B713" i="2"/>
  <c r="A712" i="1"/>
  <c r="A713" i="2" s="1"/>
  <c r="B713" i="1"/>
  <c r="B710" i="24"/>
  <c r="A708" i="49" s="1"/>
  <c r="A75" i="51" s="1"/>
  <c r="F709" i="7"/>
  <c r="C710" i="24"/>
  <c r="B708" i="49" s="1"/>
  <c r="B75" i="51" s="1"/>
  <c r="G709" i="7"/>
  <c r="G703" i="27" l="1"/>
  <c r="K703" i="27"/>
  <c r="J709" i="7"/>
  <c r="H1636" i="12"/>
  <c r="I1636" i="12" s="1"/>
  <c r="J1634" i="12"/>
  <c r="K707" i="24" s="1"/>
  <c r="A710" i="27"/>
  <c r="A709" i="45"/>
  <c r="B710" i="27"/>
  <c r="B709" i="45"/>
  <c r="B714" i="2"/>
  <c r="A713" i="1"/>
  <c r="A714" i="2" s="1"/>
  <c r="B714" i="1"/>
  <c r="C711" i="24"/>
  <c r="B709" i="49" s="1"/>
  <c r="B76" i="51" s="1"/>
  <c r="G710" i="7"/>
  <c r="B711" i="24"/>
  <c r="A709" i="49" s="1"/>
  <c r="A76" i="51" s="1"/>
  <c r="F710" i="7"/>
  <c r="H709" i="7"/>
  <c r="I709" i="7" s="1"/>
  <c r="G704" i="27" l="1"/>
  <c r="K704" i="27"/>
  <c r="G74" i="51"/>
  <c r="J1635" i="12"/>
  <c r="K708" i="24" s="1"/>
  <c r="J710" i="7"/>
  <c r="H1637" i="12"/>
  <c r="I1637" i="12" s="1"/>
  <c r="H710" i="7"/>
  <c r="I710" i="7" s="1"/>
  <c r="M711" i="24" s="1"/>
  <c r="B711" i="27"/>
  <c r="B710" i="45"/>
  <c r="A711" i="27"/>
  <c r="A710" i="45"/>
  <c r="B715" i="2"/>
  <c r="B715" i="1"/>
  <c r="A714" i="1"/>
  <c r="A715" i="2" s="1"/>
  <c r="B712" i="24"/>
  <c r="A710" i="49" s="1"/>
  <c r="A77" i="51" s="1"/>
  <c r="F711" i="7"/>
  <c r="M710" i="24"/>
  <c r="C712" i="24"/>
  <c r="B710" i="49" s="1"/>
  <c r="B77" i="51" s="1"/>
  <c r="G711" i="7"/>
  <c r="G705" i="27" l="1"/>
  <c r="K705" i="27"/>
  <c r="G75" i="51"/>
  <c r="J1636" i="12"/>
  <c r="K709" i="24" s="1"/>
  <c r="J711" i="7"/>
  <c r="H1638" i="12"/>
  <c r="I1638" i="12" s="1"/>
  <c r="B712" i="27"/>
  <c r="B711" i="45"/>
  <c r="A712" i="27"/>
  <c r="A711" i="45"/>
  <c r="H711" i="7"/>
  <c r="I711" i="7" s="1"/>
  <c r="M712" i="24" s="1"/>
  <c r="B716" i="2"/>
  <c r="A715" i="1"/>
  <c r="A716" i="2" s="1"/>
  <c r="B716" i="1"/>
  <c r="B713" i="24"/>
  <c r="A711" i="49" s="1"/>
  <c r="A78" i="51" s="1"/>
  <c r="F712" i="7"/>
  <c r="C713" i="24"/>
  <c r="B711" i="49" s="1"/>
  <c r="B78" i="51" s="1"/>
  <c r="G712" i="7"/>
  <c r="G706" i="27" l="1"/>
  <c r="K706" i="27"/>
  <c r="J712" i="7"/>
  <c r="H1639" i="12"/>
  <c r="I1639" i="12" s="1"/>
  <c r="G76" i="51"/>
  <c r="J1637" i="12"/>
  <c r="K710" i="24" s="1"/>
  <c r="H712" i="7"/>
  <c r="I712" i="7" s="1"/>
  <c r="M713" i="24" s="1"/>
  <c r="B713" i="27"/>
  <c r="B712" i="45"/>
  <c r="A713" i="27"/>
  <c r="A712" i="45"/>
  <c r="B717" i="2"/>
  <c r="A716" i="1"/>
  <c r="A717" i="2" s="1"/>
  <c r="B717" i="1"/>
  <c r="B714" i="24"/>
  <c r="A712" i="49" s="1"/>
  <c r="A79" i="51" s="1"/>
  <c r="F713" i="7"/>
  <c r="C714" i="24"/>
  <c r="B712" i="49" s="1"/>
  <c r="B79" i="51" s="1"/>
  <c r="G713" i="7"/>
  <c r="G707" i="27" l="1"/>
  <c r="K707" i="27"/>
  <c r="G77" i="51"/>
  <c r="J1638" i="12"/>
  <c r="K711" i="24" s="1"/>
  <c r="J713" i="7"/>
  <c r="H1640" i="12"/>
  <c r="I1640" i="12" s="1"/>
  <c r="B714" i="27"/>
  <c r="B713" i="45"/>
  <c r="A714" i="27"/>
  <c r="A713" i="45"/>
  <c r="H713" i="7"/>
  <c r="I713" i="7" s="1"/>
  <c r="M714" i="24" s="1"/>
  <c r="B715" i="24"/>
  <c r="A713" i="49" s="1"/>
  <c r="A80" i="51" s="1"/>
  <c r="F714" i="7"/>
  <c r="B718" i="2"/>
  <c r="B718" i="1"/>
  <c r="A717" i="1"/>
  <c r="A718" i="2" s="1"/>
  <c r="C715" i="24"/>
  <c r="B713" i="49" s="1"/>
  <c r="B80" i="51" s="1"/>
  <c r="G714" i="7"/>
  <c r="G708" i="27" l="1"/>
  <c r="K708" i="27"/>
  <c r="G78" i="51"/>
  <c r="J1639" i="12"/>
  <c r="K712" i="24" s="1"/>
  <c r="J714" i="7"/>
  <c r="H1641" i="12"/>
  <c r="I1641" i="12" s="1"/>
  <c r="B715" i="27"/>
  <c r="B714" i="45"/>
  <c r="H714" i="7"/>
  <c r="I714" i="7" s="1"/>
  <c r="M715" i="24" s="1"/>
  <c r="A715" i="27"/>
  <c r="A714" i="45"/>
  <c r="B719" i="2"/>
  <c r="B719" i="1"/>
  <c r="A718" i="1"/>
  <c r="A719" i="2" s="1"/>
  <c r="C716" i="24"/>
  <c r="B714" i="49" s="1"/>
  <c r="B81" i="51" s="1"/>
  <c r="G715" i="7"/>
  <c r="B716" i="24"/>
  <c r="A714" i="49" s="1"/>
  <c r="A81" i="51" s="1"/>
  <c r="F715" i="7"/>
  <c r="G709" i="27" l="1"/>
  <c r="K709" i="27"/>
  <c r="J1640" i="12"/>
  <c r="K713" i="24" s="1"/>
  <c r="G79" i="51"/>
  <c r="J715" i="7"/>
  <c r="H1642" i="12"/>
  <c r="I1642" i="12" s="1"/>
  <c r="A716" i="27"/>
  <c r="A715" i="45"/>
  <c r="B716" i="27"/>
  <c r="B715" i="45"/>
  <c r="B720" i="2"/>
  <c r="B720" i="1"/>
  <c r="A719" i="1"/>
  <c r="A720" i="2" s="1"/>
  <c r="B717" i="24"/>
  <c r="A715" i="49" s="1"/>
  <c r="A82" i="51" s="1"/>
  <c r="F716" i="7"/>
  <c r="H715" i="7"/>
  <c r="I715" i="7" s="1"/>
  <c r="C717" i="24"/>
  <c r="B715" i="49" s="1"/>
  <c r="B82" i="51" s="1"/>
  <c r="G716" i="7"/>
  <c r="G710" i="27" l="1"/>
  <c r="K710" i="27"/>
  <c r="G80" i="51"/>
  <c r="J1641" i="12"/>
  <c r="K714" i="24" s="1"/>
  <c r="J716" i="7"/>
  <c r="H1643" i="12"/>
  <c r="I1643" i="12" s="1"/>
  <c r="B717" i="27"/>
  <c r="B716" i="45"/>
  <c r="A717" i="27"/>
  <c r="A716" i="45"/>
  <c r="H716" i="7"/>
  <c r="I716" i="7" s="1"/>
  <c r="M717" i="24" s="1"/>
  <c r="B721" i="2"/>
  <c r="A720" i="1"/>
  <c r="A721" i="2" s="1"/>
  <c r="B721" i="1"/>
  <c r="M716" i="24"/>
  <c r="B718" i="24"/>
  <c r="A716" i="49" s="1"/>
  <c r="A83" i="51" s="1"/>
  <c r="F717" i="7"/>
  <c r="C718" i="24"/>
  <c r="B716" i="49" s="1"/>
  <c r="B83" i="51" s="1"/>
  <c r="G717" i="7"/>
  <c r="G711" i="27" l="1"/>
  <c r="K711" i="27"/>
  <c r="G81" i="51"/>
  <c r="J1642" i="12"/>
  <c r="K715" i="24" s="1"/>
  <c r="J717" i="7"/>
  <c r="H1644" i="12"/>
  <c r="I1644" i="12" s="1"/>
  <c r="B718" i="27"/>
  <c r="B717" i="45"/>
  <c r="A718" i="27"/>
  <c r="A717" i="45"/>
  <c r="B719" i="24"/>
  <c r="A717" i="49" s="1"/>
  <c r="A84" i="51" s="1"/>
  <c r="F718" i="7"/>
  <c r="B722" i="2"/>
  <c r="A721" i="1"/>
  <c r="A722" i="2" s="1"/>
  <c r="B722" i="1"/>
  <c r="C719" i="24"/>
  <c r="B717" i="49" s="1"/>
  <c r="B84" i="51" s="1"/>
  <c r="G718" i="7"/>
  <c r="H717" i="7"/>
  <c r="I717" i="7" s="1"/>
  <c r="G712" i="27" l="1"/>
  <c r="K712" i="27"/>
  <c r="J1643" i="12"/>
  <c r="K716" i="24" s="1"/>
  <c r="G82" i="51"/>
  <c r="J718" i="7"/>
  <c r="H1645" i="12"/>
  <c r="I1645" i="12" s="1"/>
  <c r="B719" i="27"/>
  <c r="B718" i="45"/>
  <c r="A719" i="27"/>
  <c r="A718" i="45"/>
  <c r="B723" i="2"/>
  <c r="A722" i="1"/>
  <c r="A723" i="2" s="1"/>
  <c r="B723" i="1"/>
  <c r="B720" i="24"/>
  <c r="A718" i="49" s="1"/>
  <c r="A85" i="51" s="1"/>
  <c r="F719" i="7"/>
  <c r="C720" i="24"/>
  <c r="B718" i="49" s="1"/>
  <c r="B85" i="51" s="1"/>
  <c r="G719" i="7"/>
  <c r="H718" i="7"/>
  <c r="I718" i="7" s="1"/>
  <c r="M718" i="24"/>
  <c r="G713" i="27" l="1"/>
  <c r="K713" i="27"/>
  <c r="J719" i="7"/>
  <c r="H1646" i="12"/>
  <c r="I1646" i="12" s="1"/>
  <c r="G83" i="51"/>
  <c r="J1644" i="12"/>
  <c r="K717" i="24" s="1"/>
  <c r="B720" i="27"/>
  <c r="B719" i="45"/>
  <c r="A720" i="27"/>
  <c r="A719" i="45"/>
  <c r="B724" i="2"/>
  <c r="B724" i="1"/>
  <c r="A723" i="1"/>
  <c r="A724" i="2" s="1"/>
  <c r="B721" i="24"/>
  <c r="A719" i="49" s="1"/>
  <c r="A86" i="51" s="1"/>
  <c r="F720" i="7"/>
  <c r="H719" i="7"/>
  <c r="I719" i="7" s="1"/>
  <c r="M719" i="24"/>
  <c r="C721" i="24"/>
  <c r="B719" i="49" s="1"/>
  <c r="B86" i="51" s="1"/>
  <c r="G720" i="7"/>
  <c r="G714" i="27" l="1"/>
  <c r="K714" i="27"/>
  <c r="G84" i="51"/>
  <c r="J1645" i="12"/>
  <c r="K718" i="24" s="1"/>
  <c r="J720" i="7"/>
  <c r="H1647" i="12"/>
  <c r="I1647" i="12" s="1"/>
  <c r="A721" i="27"/>
  <c r="A720" i="45"/>
  <c r="B721" i="27"/>
  <c r="B720" i="45"/>
  <c r="H720" i="7"/>
  <c r="I720" i="7" s="1"/>
  <c r="M721" i="24" s="1"/>
  <c r="M720" i="24"/>
  <c r="B725" i="2"/>
  <c r="A724" i="1"/>
  <c r="A725" i="2" s="1"/>
  <c r="B725" i="1"/>
  <c r="B722" i="24"/>
  <c r="A720" i="49" s="1"/>
  <c r="A87" i="51" s="1"/>
  <c r="F721" i="7"/>
  <c r="C722" i="24"/>
  <c r="B720" i="49" s="1"/>
  <c r="B87" i="51" s="1"/>
  <c r="G721" i="7"/>
  <c r="G715" i="27" l="1"/>
  <c r="K715" i="27"/>
  <c r="J721" i="7"/>
  <c r="H1648" i="12"/>
  <c r="I1648" i="12" s="1"/>
  <c r="G85" i="51"/>
  <c r="J1646" i="12"/>
  <c r="K719" i="24" s="1"/>
  <c r="B722" i="27"/>
  <c r="B721" i="45"/>
  <c r="A722" i="27"/>
  <c r="A721" i="45"/>
  <c r="B726" i="2"/>
  <c r="A725" i="1"/>
  <c r="A726" i="2" s="1"/>
  <c r="B726" i="1"/>
  <c r="B723" i="24"/>
  <c r="A721" i="49" s="1"/>
  <c r="A88" i="51" s="1"/>
  <c r="F722" i="7"/>
  <c r="C723" i="24"/>
  <c r="B721" i="49" s="1"/>
  <c r="B88" i="51" s="1"/>
  <c r="G722" i="7"/>
  <c r="H721" i="7"/>
  <c r="I721" i="7" s="1"/>
  <c r="G716" i="27" l="1"/>
  <c r="K716" i="27"/>
  <c r="G86" i="51"/>
  <c r="J1647" i="12"/>
  <c r="K720" i="24" s="1"/>
  <c r="J722" i="7"/>
  <c r="H1649" i="12"/>
  <c r="I1649" i="12" s="1"/>
  <c r="A723" i="27"/>
  <c r="A722" i="45"/>
  <c r="B723" i="27"/>
  <c r="B722" i="45"/>
  <c r="H722" i="7"/>
  <c r="I722" i="7" s="1"/>
  <c r="B727" i="2"/>
  <c r="A726" i="1"/>
  <c r="A727" i="2" s="1"/>
  <c r="B727" i="1"/>
  <c r="B724" i="24"/>
  <c r="A722" i="49" s="1"/>
  <c r="A89" i="51" s="1"/>
  <c r="F723" i="7"/>
  <c r="M722" i="24"/>
  <c r="C724" i="24"/>
  <c r="B722" i="49" s="1"/>
  <c r="B89" i="51" s="1"/>
  <c r="G723" i="7"/>
  <c r="G717" i="27" l="1"/>
  <c r="K717" i="27"/>
  <c r="G87" i="51"/>
  <c r="J1648" i="12"/>
  <c r="K721" i="24" s="1"/>
  <c r="J723" i="7"/>
  <c r="H1650" i="12"/>
  <c r="I1650" i="12" s="1"/>
  <c r="B724" i="27"/>
  <c r="B723" i="45"/>
  <c r="A724" i="27"/>
  <c r="A723" i="45"/>
  <c r="H723" i="7"/>
  <c r="I723" i="7" s="1"/>
  <c r="M724" i="24" s="1"/>
  <c r="B728" i="2"/>
  <c r="B728" i="1"/>
  <c r="A727" i="1"/>
  <c r="A728" i="2" s="1"/>
  <c r="B725" i="24"/>
  <c r="A723" i="49" s="1"/>
  <c r="A90" i="51" s="1"/>
  <c r="F724" i="7"/>
  <c r="C725" i="24"/>
  <c r="B723" i="49" s="1"/>
  <c r="B90" i="51" s="1"/>
  <c r="G724" i="7"/>
  <c r="M723" i="24"/>
  <c r="G718" i="27" l="1"/>
  <c r="K718" i="27"/>
  <c r="G88" i="51"/>
  <c r="J1649" i="12"/>
  <c r="K722" i="24" s="1"/>
  <c r="J724" i="7"/>
  <c r="H1651" i="12"/>
  <c r="I1651" i="12" s="1"/>
  <c r="B725" i="27"/>
  <c r="B724" i="45"/>
  <c r="A725" i="27"/>
  <c r="A724" i="45"/>
  <c r="H724" i="7"/>
  <c r="I724" i="7" s="1"/>
  <c r="M725" i="24" s="1"/>
  <c r="B726" i="24"/>
  <c r="A724" i="49" s="1"/>
  <c r="A91" i="51" s="1"/>
  <c r="F725" i="7"/>
  <c r="B729" i="2"/>
  <c r="A728" i="1"/>
  <c r="A729" i="2" s="1"/>
  <c r="B729" i="1"/>
  <c r="C726" i="24"/>
  <c r="B724" i="49" s="1"/>
  <c r="B91" i="51" s="1"/>
  <c r="G725" i="7"/>
  <c r="G719" i="27" l="1"/>
  <c r="K719" i="27"/>
  <c r="G89" i="51"/>
  <c r="H88" i="51" s="1"/>
  <c r="J1650" i="12"/>
  <c r="K723" i="24" s="1"/>
  <c r="J725" i="7"/>
  <c r="H1652" i="12"/>
  <c r="I1652" i="12" s="1"/>
  <c r="A726" i="27"/>
  <c r="A725" i="45"/>
  <c r="B726" i="27"/>
  <c r="B725" i="45"/>
  <c r="B727" i="24"/>
  <c r="A725" i="49" s="1"/>
  <c r="A92" i="51" s="1"/>
  <c r="F726" i="7"/>
  <c r="H725" i="7"/>
  <c r="I725" i="7" s="1"/>
  <c r="B730" i="2"/>
  <c r="A729" i="1"/>
  <c r="A730" i="2" s="1"/>
  <c r="B730" i="1"/>
  <c r="C727" i="24"/>
  <c r="B725" i="49" s="1"/>
  <c r="B92" i="51" s="1"/>
  <c r="G726" i="7"/>
  <c r="G720" i="27" l="1"/>
  <c r="K720" i="27"/>
  <c r="G90" i="51"/>
  <c r="H90" i="51" s="1"/>
  <c r="J1651" i="12"/>
  <c r="K724" i="24" s="1"/>
  <c r="J726" i="7"/>
  <c r="H1653" i="12"/>
  <c r="I1653" i="12" s="1"/>
  <c r="H11" i="51"/>
  <c r="H89" i="51"/>
  <c r="H5" i="51"/>
  <c r="H6" i="51"/>
  <c r="H7" i="51"/>
  <c r="H8" i="51"/>
  <c r="H9" i="51"/>
  <c r="H10" i="51"/>
  <c r="H12" i="51"/>
  <c r="H13" i="51"/>
  <c r="H14" i="51"/>
  <c r="H15" i="51"/>
  <c r="H16" i="51"/>
  <c r="H17" i="51"/>
  <c r="H18" i="51"/>
  <c r="H19" i="51"/>
  <c r="H20" i="51"/>
  <c r="H21" i="51"/>
  <c r="H22" i="51"/>
  <c r="H23" i="51"/>
  <c r="H24" i="51"/>
  <c r="H25" i="51"/>
  <c r="H26" i="51"/>
  <c r="H27" i="51"/>
  <c r="H28" i="51"/>
  <c r="H29" i="51"/>
  <c r="H30" i="51"/>
  <c r="H31" i="51"/>
  <c r="H32" i="51"/>
  <c r="H33" i="51"/>
  <c r="H34" i="51"/>
  <c r="H35" i="51"/>
  <c r="H36" i="51"/>
  <c r="H37" i="51"/>
  <c r="H38" i="51"/>
  <c r="H39" i="51"/>
  <c r="H40" i="51"/>
  <c r="H41" i="51"/>
  <c r="H42" i="51"/>
  <c r="H43" i="51"/>
  <c r="H44" i="51"/>
  <c r="H45" i="51"/>
  <c r="H46" i="51"/>
  <c r="H47" i="51"/>
  <c r="H48" i="51"/>
  <c r="H49" i="51"/>
  <c r="H50" i="51"/>
  <c r="H51" i="51"/>
  <c r="H52" i="51"/>
  <c r="H53" i="51"/>
  <c r="H54" i="51"/>
  <c r="H55" i="51"/>
  <c r="H56" i="51"/>
  <c r="H57" i="51"/>
  <c r="H58" i="51"/>
  <c r="H59" i="51"/>
  <c r="H60" i="51"/>
  <c r="H61" i="51"/>
  <c r="H62" i="51"/>
  <c r="H63" i="51"/>
  <c r="H64" i="51"/>
  <c r="H65" i="51"/>
  <c r="H66" i="51"/>
  <c r="H67" i="51"/>
  <c r="H68" i="51"/>
  <c r="H69" i="51"/>
  <c r="H70" i="51"/>
  <c r="H71" i="51"/>
  <c r="H72" i="51"/>
  <c r="H73" i="51"/>
  <c r="H74" i="51"/>
  <c r="H75" i="51"/>
  <c r="H76" i="51"/>
  <c r="H77" i="51"/>
  <c r="H78" i="51"/>
  <c r="H79" i="51"/>
  <c r="H80" i="51"/>
  <c r="H81" i="51"/>
  <c r="H82" i="51"/>
  <c r="H83" i="51"/>
  <c r="H84" i="51"/>
  <c r="H85" i="51"/>
  <c r="H86" i="51"/>
  <c r="H87" i="51"/>
  <c r="B727" i="27"/>
  <c r="B726" i="45"/>
  <c r="A727" i="27"/>
  <c r="A726" i="45"/>
  <c r="H726" i="7"/>
  <c r="I726" i="7" s="1"/>
  <c r="M727" i="24" s="1"/>
  <c r="B731" i="2"/>
  <c r="A730" i="1"/>
  <c r="A731" i="2" s="1"/>
  <c r="B731" i="1"/>
  <c r="B728" i="24"/>
  <c r="A726" i="49" s="1"/>
  <c r="A93" i="51" s="1"/>
  <c r="F727" i="7"/>
  <c r="C728" i="24"/>
  <c r="B726" i="49" s="1"/>
  <c r="B93" i="51" s="1"/>
  <c r="G727" i="7"/>
  <c r="M726" i="24"/>
  <c r="G721" i="27" l="1"/>
  <c r="K721" i="27"/>
  <c r="G91" i="51"/>
  <c r="H91" i="51" s="1"/>
  <c r="J1652" i="12"/>
  <c r="K725" i="24" s="1"/>
  <c r="J727" i="7"/>
  <c r="H1654" i="12"/>
  <c r="I1654" i="12" s="1"/>
  <c r="B728" i="27"/>
  <c r="B727" i="45"/>
  <c r="A728" i="27"/>
  <c r="A727" i="45"/>
  <c r="H727" i="7"/>
  <c r="I727" i="7" s="1"/>
  <c r="B729" i="24"/>
  <c r="A727" i="49" s="1"/>
  <c r="A94" i="51" s="1"/>
  <c r="F728" i="7"/>
  <c r="B732" i="2"/>
  <c r="A731" i="1"/>
  <c r="A732" i="2" s="1"/>
  <c r="B732" i="1"/>
  <c r="C729" i="24"/>
  <c r="B727" i="49" s="1"/>
  <c r="B94" i="51" s="1"/>
  <c r="G728" i="7"/>
  <c r="G722" i="27" l="1"/>
  <c r="K722" i="27"/>
  <c r="J728" i="7"/>
  <c r="H1655" i="12"/>
  <c r="I1655" i="12" s="1"/>
  <c r="G92" i="51"/>
  <c r="H92" i="51" s="1"/>
  <c r="J1653" i="12"/>
  <c r="K726" i="24" s="1"/>
  <c r="B729" i="27"/>
  <c r="B728" i="45"/>
  <c r="A729" i="27"/>
  <c r="A728" i="45"/>
  <c r="B733" i="2"/>
  <c r="A732" i="1"/>
  <c r="A733" i="2" s="1"/>
  <c r="B733" i="1"/>
  <c r="C730" i="24"/>
  <c r="B728" i="49" s="1"/>
  <c r="B95" i="51" s="1"/>
  <c r="G729" i="7"/>
  <c r="B730" i="24"/>
  <c r="A728" i="49" s="1"/>
  <c r="A95" i="51" s="1"/>
  <c r="F729" i="7"/>
  <c r="H728" i="7"/>
  <c r="I728" i="7" s="1"/>
  <c r="M728" i="24"/>
  <c r="G723" i="27" l="1"/>
  <c r="K723" i="27"/>
  <c r="G93" i="51"/>
  <c r="H93" i="51" s="1"/>
  <c r="J1654" i="12"/>
  <c r="K727" i="24" s="1"/>
  <c r="J729" i="7"/>
  <c r="H1656" i="12"/>
  <c r="I1656" i="12" s="1"/>
  <c r="B730" i="27"/>
  <c r="B729" i="45"/>
  <c r="A730" i="27"/>
  <c r="A729" i="45"/>
  <c r="H729" i="7"/>
  <c r="I729" i="7" s="1"/>
  <c r="M730" i="24" s="1"/>
  <c r="B734" i="2"/>
  <c r="B734" i="1"/>
  <c r="A733" i="1"/>
  <c r="A734" i="2" s="1"/>
  <c r="B731" i="24"/>
  <c r="A729" i="49" s="1"/>
  <c r="A96" i="51" s="1"/>
  <c r="F730" i="7"/>
  <c r="M729" i="24"/>
  <c r="C731" i="24"/>
  <c r="B729" i="49" s="1"/>
  <c r="B96" i="51" s="1"/>
  <c r="G730" i="7"/>
  <c r="G724" i="27" l="1"/>
  <c r="K724" i="27"/>
  <c r="J730" i="7"/>
  <c r="H1657" i="12"/>
  <c r="I1657" i="12" s="1"/>
  <c r="G94" i="51"/>
  <c r="H94" i="51" s="1"/>
  <c r="J1655" i="12"/>
  <c r="K728" i="24" s="1"/>
  <c r="B731" i="27"/>
  <c r="B730" i="45"/>
  <c r="A731" i="27"/>
  <c r="A730" i="45"/>
  <c r="H730" i="7"/>
  <c r="I730" i="7" s="1"/>
  <c r="M731" i="24" s="1"/>
  <c r="B732" i="24"/>
  <c r="A730" i="49" s="1"/>
  <c r="A97" i="51" s="1"/>
  <c r="F731" i="7"/>
  <c r="B735" i="2"/>
  <c r="A734" i="1"/>
  <c r="A735" i="2" s="1"/>
  <c r="B735" i="1"/>
  <c r="C732" i="24"/>
  <c r="B730" i="49" s="1"/>
  <c r="B97" i="51" s="1"/>
  <c r="G731" i="7"/>
  <c r="G725" i="27" l="1"/>
  <c r="K725" i="27"/>
  <c r="G95" i="51"/>
  <c r="H95" i="51" s="1"/>
  <c r="J1656" i="12"/>
  <c r="K729" i="24" s="1"/>
  <c r="J731" i="7"/>
  <c r="H1658" i="12"/>
  <c r="I1658" i="12" s="1"/>
  <c r="B732" i="27"/>
  <c r="B731" i="45"/>
  <c r="A732" i="27"/>
  <c r="A731" i="45"/>
  <c r="H731" i="7"/>
  <c r="I731" i="7" s="1"/>
  <c r="M732" i="24" s="1"/>
  <c r="B733" i="24"/>
  <c r="A731" i="49" s="1"/>
  <c r="A98" i="51" s="1"/>
  <c r="F732" i="7"/>
  <c r="B736" i="2"/>
  <c r="A735" i="1"/>
  <c r="A736" i="2" s="1"/>
  <c r="B736" i="1"/>
  <c r="C733" i="24"/>
  <c r="B731" i="49" s="1"/>
  <c r="B98" i="51" s="1"/>
  <c r="G732" i="7"/>
  <c r="G726" i="27" l="1"/>
  <c r="K726" i="27"/>
  <c r="J732" i="7"/>
  <c r="H1659" i="12"/>
  <c r="I1659" i="12" s="1"/>
  <c r="G96" i="51"/>
  <c r="H96" i="51" s="1"/>
  <c r="J1657" i="12"/>
  <c r="K730" i="24" s="1"/>
  <c r="B733" i="27"/>
  <c r="B732" i="45"/>
  <c r="A733" i="27"/>
  <c r="A732" i="45"/>
  <c r="B734" i="24"/>
  <c r="A732" i="49" s="1"/>
  <c r="A99" i="51" s="1"/>
  <c r="F733" i="7"/>
  <c r="B737" i="2"/>
  <c r="A736" i="1"/>
  <c r="A737" i="2" s="1"/>
  <c r="B737" i="1"/>
  <c r="C734" i="24"/>
  <c r="B732" i="49" s="1"/>
  <c r="B99" i="51" s="1"/>
  <c r="G733" i="7"/>
  <c r="H732" i="7"/>
  <c r="I732" i="7" s="1"/>
  <c r="G727" i="27" l="1"/>
  <c r="K727" i="27"/>
  <c r="G97" i="51"/>
  <c r="H97" i="51" s="1"/>
  <c r="J1658" i="12"/>
  <c r="K731" i="24" s="1"/>
  <c r="J733" i="7"/>
  <c r="H1660" i="12"/>
  <c r="I1660" i="12" s="1"/>
  <c r="B734" i="27"/>
  <c r="B733" i="45"/>
  <c r="A734" i="27"/>
  <c r="A733" i="45"/>
  <c r="B735" i="24"/>
  <c r="A733" i="49" s="1"/>
  <c r="A100" i="51" s="1"/>
  <c r="F734" i="7"/>
  <c r="B738" i="2"/>
  <c r="A737" i="1"/>
  <c r="A738" i="2" s="1"/>
  <c r="B738" i="1"/>
  <c r="C735" i="24"/>
  <c r="B733" i="49" s="1"/>
  <c r="B100" i="51" s="1"/>
  <c r="G734" i="7"/>
  <c r="H733" i="7"/>
  <c r="I733" i="7" s="1"/>
  <c r="M733" i="24"/>
  <c r="G728" i="27" l="1"/>
  <c r="K728" i="27"/>
  <c r="J734" i="7"/>
  <c r="H1661" i="12"/>
  <c r="I1661" i="12" s="1"/>
  <c r="G98" i="51"/>
  <c r="H98" i="51" s="1"/>
  <c r="J1659" i="12"/>
  <c r="K732" i="24" s="1"/>
  <c r="B735" i="27"/>
  <c r="B734" i="45"/>
  <c r="A735" i="27"/>
  <c r="A734" i="45"/>
  <c r="B739" i="2"/>
  <c r="A738" i="1"/>
  <c r="A739" i="2" s="1"/>
  <c r="B739" i="1"/>
  <c r="B736" i="24"/>
  <c r="A734" i="49" s="1"/>
  <c r="A101" i="51" s="1"/>
  <c r="F735" i="7"/>
  <c r="C736" i="24"/>
  <c r="B734" i="49" s="1"/>
  <c r="B101" i="51" s="1"/>
  <c r="G735" i="7"/>
  <c r="H734" i="7"/>
  <c r="I734" i="7" s="1"/>
  <c r="M734" i="24"/>
  <c r="G729" i="27" l="1"/>
  <c r="K729" i="27"/>
  <c r="J1660" i="12"/>
  <c r="K733" i="24" s="1"/>
  <c r="G99" i="51"/>
  <c r="H99" i="51" s="1"/>
  <c r="J735" i="7"/>
  <c r="H1662" i="12"/>
  <c r="I1662" i="12" s="1"/>
  <c r="B736" i="27"/>
  <c r="B735" i="45"/>
  <c r="A736" i="27"/>
  <c r="A735" i="45"/>
  <c r="H735" i="7"/>
  <c r="I735" i="7" s="1"/>
  <c r="B740" i="2"/>
  <c r="A739" i="1"/>
  <c r="A740" i="2" s="1"/>
  <c r="B740" i="1"/>
  <c r="B737" i="24"/>
  <c r="A735" i="49" s="1"/>
  <c r="A102" i="51" s="1"/>
  <c r="F736" i="7"/>
  <c r="M735" i="24"/>
  <c r="C737" i="24"/>
  <c r="B735" i="49" s="1"/>
  <c r="B102" i="51" s="1"/>
  <c r="G736" i="7"/>
  <c r="G730" i="27" l="1"/>
  <c r="K730" i="27"/>
  <c r="J736" i="7"/>
  <c r="H1663" i="12"/>
  <c r="I1663" i="12" s="1"/>
  <c r="G100" i="51"/>
  <c r="H100" i="51" s="1"/>
  <c r="J1661" i="12"/>
  <c r="K734" i="24" s="1"/>
  <c r="B737" i="27"/>
  <c r="B736" i="45"/>
  <c r="A737" i="27"/>
  <c r="A736" i="45"/>
  <c r="H736" i="7"/>
  <c r="I736" i="7" s="1"/>
  <c r="M737" i="24" s="1"/>
  <c r="B741" i="2"/>
  <c r="B741" i="1"/>
  <c r="A740" i="1"/>
  <c r="A741" i="2" s="1"/>
  <c r="B738" i="24"/>
  <c r="A736" i="49" s="1"/>
  <c r="A103" i="51" s="1"/>
  <c r="F737" i="7"/>
  <c r="C738" i="24"/>
  <c r="B736" i="49" s="1"/>
  <c r="B103" i="51" s="1"/>
  <c r="G737" i="7"/>
  <c r="M736" i="24"/>
  <c r="G731" i="27" l="1"/>
  <c r="K731" i="27"/>
  <c r="G101" i="51"/>
  <c r="H101" i="51" s="1"/>
  <c r="J1662" i="12"/>
  <c r="K735" i="24" s="1"/>
  <c r="J737" i="7"/>
  <c r="H1664" i="12"/>
  <c r="I1664" i="12" s="1"/>
  <c r="B738" i="27"/>
  <c r="B737" i="45"/>
  <c r="A738" i="27"/>
  <c r="A737" i="45"/>
  <c r="H737" i="7"/>
  <c r="I737" i="7" s="1"/>
  <c r="M738" i="24" s="1"/>
  <c r="B739" i="24"/>
  <c r="A737" i="49" s="1"/>
  <c r="A104" i="51" s="1"/>
  <c r="F738" i="7"/>
  <c r="B742" i="2"/>
  <c r="B742" i="1"/>
  <c r="A741" i="1"/>
  <c r="A742" i="2" s="1"/>
  <c r="C739" i="24"/>
  <c r="B737" i="49" s="1"/>
  <c r="B104" i="51" s="1"/>
  <c r="G738" i="7"/>
  <c r="G732" i="27" l="1"/>
  <c r="K732" i="27"/>
  <c r="J738" i="7"/>
  <c r="H1665" i="12"/>
  <c r="I1665" i="12" s="1"/>
  <c r="G102" i="51"/>
  <c r="H102" i="51" s="1"/>
  <c r="J1663" i="12"/>
  <c r="K736" i="24" s="1"/>
  <c r="A739" i="27"/>
  <c r="A738" i="45"/>
  <c r="B739" i="27"/>
  <c r="B738" i="45"/>
  <c r="B743" i="2"/>
  <c r="B743" i="1"/>
  <c r="A742" i="1"/>
  <c r="A743" i="2" s="1"/>
  <c r="C740" i="24"/>
  <c r="B738" i="49" s="1"/>
  <c r="B105" i="51" s="1"/>
  <c r="G739" i="7"/>
  <c r="H738" i="7"/>
  <c r="I738" i="7" s="1"/>
  <c r="B740" i="24"/>
  <c r="A738" i="49" s="1"/>
  <c r="A105" i="51" s="1"/>
  <c r="F739" i="7"/>
  <c r="G733" i="27" l="1"/>
  <c r="K733" i="27"/>
  <c r="G103" i="51"/>
  <c r="H103" i="51" s="1"/>
  <c r="J1664" i="12"/>
  <c r="K737" i="24" s="1"/>
  <c r="J739" i="7"/>
  <c r="H1666" i="12"/>
  <c r="I1666" i="12" s="1"/>
  <c r="A740" i="27"/>
  <c r="A739" i="45"/>
  <c r="B740" i="27"/>
  <c r="B739" i="45"/>
  <c r="M739" i="24"/>
  <c r="B744" i="2"/>
  <c r="A743" i="1"/>
  <c r="A744" i="2" s="1"/>
  <c r="B744" i="1"/>
  <c r="B741" i="24"/>
  <c r="A739" i="49" s="1"/>
  <c r="A106" i="51" s="1"/>
  <c r="F740" i="7"/>
  <c r="H739" i="7"/>
  <c r="I739" i="7" s="1"/>
  <c r="C741" i="24"/>
  <c r="B739" i="49" s="1"/>
  <c r="B106" i="51" s="1"/>
  <c r="G740" i="7"/>
  <c r="G734" i="27" l="1"/>
  <c r="K734" i="27"/>
  <c r="G104" i="51"/>
  <c r="H104" i="51" s="1"/>
  <c r="J1665" i="12"/>
  <c r="K738" i="24" s="1"/>
  <c r="J740" i="7"/>
  <c r="H1667" i="12"/>
  <c r="I1667" i="12" s="1"/>
  <c r="B741" i="27"/>
  <c r="B740" i="45"/>
  <c r="A741" i="27"/>
  <c r="A740" i="45"/>
  <c r="H740" i="7"/>
  <c r="I740" i="7" s="1"/>
  <c r="M741" i="24" s="1"/>
  <c r="B745" i="2"/>
  <c r="A744" i="1"/>
  <c r="A745" i="2" s="1"/>
  <c r="B745" i="1"/>
  <c r="B742" i="24"/>
  <c r="A740" i="49" s="1"/>
  <c r="A107" i="51" s="1"/>
  <c r="F741" i="7"/>
  <c r="C742" i="24"/>
  <c r="B740" i="49" s="1"/>
  <c r="B107" i="51" s="1"/>
  <c r="G741" i="7"/>
  <c r="M740" i="24"/>
  <c r="G735" i="27" l="1"/>
  <c r="K735" i="27"/>
  <c r="J741" i="7"/>
  <c r="H1668" i="12"/>
  <c r="I1668" i="12" s="1"/>
  <c r="G105" i="51"/>
  <c r="H105" i="51" s="1"/>
  <c r="J1666" i="12"/>
  <c r="K739" i="24" s="1"/>
  <c r="H741" i="7"/>
  <c r="I741" i="7" s="1"/>
  <c r="M742" i="24" s="1"/>
  <c r="B742" i="27"/>
  <c r="B741" i="45"/>
  <c r="A742" i="27"/>
  <c r="A741" i="45"/>
  <c r="B743" i="24"/>
  <c r="A741" i="49" s="1"/>
  <c r="A108" i="51" s="1"/>
  <c r="F742" i="7"/>
  <c r="B746" i="2"/>
  <c r="A745" i="1"/>
  <c r="A746" i="2" s="1"/>
  <c r="B746" i="1"/>
  <c r="C743" i="24"/>
  <c r="B741" i="49" s="1"/>
  <c r="B108" i="51" s="1"/>
  <c r="G742" i="7"/>
  <c r="G736" i="27" l="1"/>
  <c r="K736" i="27"/>
  <c r="G106" i="51"/>
  <c r="H106" i="51" s="1"/>
  <c r="J1667" i="12"/>
  <c r="K740" i="24" s="1"/>
  <c r="J742" i="7"/>
  <c r="H1669" i="12"/>
  <c r="I1669" i="12" s="1"/>
  <c r="H742" i="7"/>
  <c r="I742" i="7" s="1"/>
  <c r="M743" i="24" s="1"/>
  <c r="A743" i="27"/>
  <c r="A742" i="45"/>
  <c r="B743" i="27"/>
  <c r="B742" i="45"/>
  <c r="B747" i="2"/>
  <c r="B747" i="1"/>
  <c r="A746" i="1"/>
  <c r="A747" i="2" s="1"/>
  <c r="B744" i="24"/>
  <c r="A742" i="49" s="1"/>
  <c r="A109" i="51" s="1"/>
  <c r="F743" i="7"/>
  <c r="C744" i="24"/>
  <c r="B742" i="49" s="1"/>
  <c r="B109" i="51" s="1"/>
  <c r="G743" i="7"/>
  <c r="G737" i="27" l="1"/>
  <c r="K737" i="27"/>
  <c r="G107" i="51"/>
  <c r="H107" i="51" s="1"/>
  <c r="J1668" i="12"/>
  <c r="K741" i="24" s="1"/>
  <c r="J743" i="7"/>
  <c r="H1670" i="12"/>
  <c r="I1670" i="12" s="1"/>
  <c r="B744" i="27"/>
  <c r="B743" i="45"/>
  <c r="A744" i="27"/>
  <c r="A743" i="45"/>
  <c r="H743" i="7"/>
  <c r="I743" i="7" s="1"/>
  <c r="M744" i="24" s="1"/>
  <c r="B748" i="2"/>
  <c r="A747" i="1"/>
  <c r="A748" i="2" s="1"/>
  <c r="B748" i="1"/>
  <c r="B745" i="24"/>
  <c r="A743" i="49" s="1"/>
  <c r="A110" i="51" s="1"/>
  <c r="F744" i="7"/>
  <c r="C745" i="24"/>
  <c r="B743" i="49" s="1"/>
  <c r="B110" i="51" s="1"/>
  <c r="G744" i="7"/>
  <c r="G738" i="27" l="1"/>
  <c r="K738" i="27"/>
  <c r="G108" i="51"/>
  <c r="H108" i="51" s="1"/>
  <c r="J1669" i="12"/>
  <c r="K742" i="24" s="1"/>
  <c r="J744" i="7"/>
  <c r="H1671" i="12"/>
  <c r="I1671" i="12" s="1"/>
  <c r="H744" i="7"/>
  <c r="I744" i="7" s="1"/>
  <c r="M745" i="24" s="1"/>
  <c r="A745" i="27"/>
  <c r="A744" i="45"/>
  <c r="B745" i="27"/>
  <c r="B744" i="45"/>
  <c r="B746" i="24"/>
  <c r="A744" i="49" s="1"/>
  <c r="A111" i="51" s="1"/>
  <c r="F745" i="7"/>
  <c r="B749" i="2"/>
  <c r="A748" i="1"/>
  <c r="A749" i="2" s="1"/>
  <c r="B749" i="1"/>
  <c r="C746" i="24"/>
  <c r="B744" i="49" s="1"/>
  <c r="B111" i="51" s="1"/>
  <c r="G745" i="7"/>
  <c r="G739" i="27" l="1"/>
  <c r="K739" i="27"/>
  <c r="G109" i="51"/>
  <c r="H109" i="51" s="1"/>
  <c r="J1670" i="12"/>
  <c r="K743" i="24" s="1"/>
  <c r="J745" i="7"/>
  <c r="H1672" i="12"/>
  <c r="I1672" i="12" s="1"/>
  <c r="B746" i="27"/>
  <c r="B745" i="45"/>
  <c r="A746" i="27"/>
  <c r="A745" i="45"/>
  <c r="H745" i="7"/>
  <c r="I745" i="7" s="1"/>
  <c r="M746" i="24" s="1"/>
  <c r="B750" i="2"/>
  <c r="A749" i="1"/>
  <c r="A750" i="2" s="1"/>
  <c r="B750" i="1"/>
  <c r="B747" i="24"/>
  <c r="A745" i="49" s="1"/>
  <c r="A112" i="51" s="1"/>
  <c r="F746" i="7"/>
  <c r="C747" i="24"/>
  <c r="B745" i="49" s="1"/>
  <c r="B112" i="51" s="1"/>
  <c r="G746" i="7"/>
  <c r="G740" i="27" l="1"/>
  <c r="K740" i="27"/>
  <c r="J746" i="7"/>
  <c r="H1673" i="12"/>
  <c r="I1673" i="12" s="1"/>
  <c r="G110" i="51"/>
  <c r="H110" i="51" s="1"/>
  <c r="J1671" i="12"/>
  <c r="K744" i="24" s="1"/>
  <c r="B747" i="27"/>
  <c r="B746" i="45"/>
  <c r="A747" i="27"/>
  <c r="A746" i="45"/>
  <c r="H746" i="7"/>
  <c r="I746" i="7" s="1"/>
  <c r="M747" i="24" s="1"/>
  <c r="B748" i="24"/>
  <c r="A746" i="49" s="1"/>
  <c r="A113" i="51" s="1"/>
  <c r="F747" i="7"/>
  <c r="B751" i="2"/>
  <c r="A750" i="1"/>
  <c r="A751" i="2" s="1"/>
  <c r="B751" i="1"/>
  <c r="C748" i="24"/>
  <c r="B746" i="49" s="1"/>
  <c r="B113" i="51" s="1"/>
  <c r="G747" i="7"/>
  <c r="G741" i="27" l="1"/>
  <c r="K741" i="27"/>
  <c r="G111" i="51"/>
  <c r="H111" i="51" s="1"/>
  <c r="J1672" i="12"/>
  <c r="K745" i="24" s="1"/>
  <c r="J747" i="7"/>
  <c r="H1674" i="12"/>
  <c r="I1674" i="12" s="1"/>
  <c r="A748" i="27"/>
  <c r="A747" i="45"/>
  <c r="B748" i="27"/>
  <c r="B747" i="45"/>
  <c r="H747" i="7"/>
  <c r="I747" i="7" s="1"/>
  <c r="M748" i="24" s="1"/>
  <c r="B749" i="24"/>
  <c r="A747" i="49" s="1"/>
  <c r="A114" i="51" s="1"/>
  <c r="F748" i="7"/>
  <c r="B752" i="2"/>
  <c r="A751" i="1"/>
  <c r="A752" i="2" s="1"/>
  <c r="B752" i="1"/>
  <c r="C749" i="24"/>
  <c r="B747" i="49" s="1"/>
  <c r="B114" i="51" s="1"/>
  <c r="G748" i="7"/>
  <c r="G742" i="27" l="1"/>
  <c r="K742" i="27"/>
  <c r="J748" i="7"/>
  <c r="H1675" i="12"/>
  <c r="I1675" i="12" s="1"/>
  <c r="G112" i="51"/>
  <c r="H112" i="51" s="1"/>
  <c r="J1673" i="12"/>
  <c r="K746" i="24" s="1"/>
  <c r="B749" i="27"/>
  <c r="B748" i="45"/>
  <c r="A749" i="27"/>
  <c r="A748" i="45"/>
  <c r="B753" i="2"/>
  <c r="B753" i="1"/>
  <c r="A752" i="1"/>
  <c r="A753" i="2" s="1"/>
  <c r="C750" i="24"/>
  <c r="B748" i="49" s="1"/>
  <c r="B115" i="51" s="1"/>
  <c r="G749" i="7"/>
  <c r="H748" i="7"/>
  <c r="I748" i="7" s="1"/>
  <c r="B750" i="24"/>
  <c r="A748" i="49" s="1"/>
  <c r="A115" i="51" s="1"/>
  <c r="F749" i="7"/>
  <c r="G743" i="27" l="1"/>
  <c r="K743" i="27"/>
  <c r="G113" i="51"/>
  <c r="H113" i="51" s="1"/>
  <c r="J1674" i="12"/>
  <c r="K747" i="24" s="1"/>
  <c r="J749" i="7"/>
  <c r="H1676" i="12"/>
  <c r="I1676" i="12" s="1"/>
  <c r="A750" i="27"/>
  <c r="A749" i="45"/>
  <c r="B750" i="27"/>
  <c r="B749" i="45"/>
  <c r="M749" i="24"/>
  <c r="B754" i="2"/>
  <c r="A753" i="1"/>
  <c r="A754" i="2" s="1"/>
  <c r="B754" i="1"/>
  <c r="B751" i="24"/>
  <c r="A749" i="49" s="1"/>
  <c r="A116" i="51" s="1"/>
  <c r="F750" i="7"/>
  <c r="H749" i="7"/>
  <c r="I749" i="7" s="1"/>
  <c r="C751" i="24"/>
  <c r="B749" i="49" s="1"/>
  <c r="B116" i="51" s="1"/>
  <c r="G750" i="7"/>
  <c r="G744" i="27" l="1"/>
  <c r="K744" i="27"/>
  <c r="G114" i="51"/>
  <c r="H114" i="51" s="1"/>
  <c r="J1675" i="12"/>
  <c r="K748" i="24" s="1"/>
  <c r="J750" i="7"/>
  <c r="H1677" i="12"/>
  <c r="I1677" i="12" s="1"/>
  <c r="B751" i="27"/>
  <c r="B750" i="45"/>
  <c r="A751" i="27"/>
  <c r="A750" i="45"/>
  <c r="H750" i="7"/>
  <c r="I750" i="7" s="1"/>
  <c r="M751" i="24" s="1"/>
  <c r="B752" i="24"/>
  <c r="A750" i="49" s="1"/>
  <c r="A117" i="51" s="1"/>
  <c r="F751" i="7"/>
  <c r="C752" i="24"/>
  <c r="B750" i="49" s="1"/>
  <c r="B117" i="51" s="1"/>
  <c r="G751" i="7"/>
  <c r="B755" i="2"/>
  <c r="A754" i="1"/>
  <c r="A755" i="2" s="1"/>
  <c r="B755" i="1"/>
  <c r="M750" i="24"/>
  <c r="G745" i="27" l="1"/>
  <c r="K745" i="27"/>
  <c r="G115" i="51"/>
  <c r="H115" i="51" s="1"/>
  <c r="J1676" i="12"/>
  <c r="K749" i="24" s="1"/>
  <c r="J751" i="7"/>
  <c r="H1678" i="12"/>
  <c r="I1678" i="12" s="1"/>
  <c r="A752" i="27"/>
  <c r="A751" i="45"/>
  <c r="B752" i="27"/>
  <c r="B751" i="45"/>
  <c r="H751" i="7"/>
  <c r="I751" i="7" s="1"/>
  <c r="B756" i="2"/>
  <c r="A755" i="1"/>
  <c r="A756" i="2" s="1"/>
  <c r="B756" i="1"/>
  <c r="B753" i="24"/>
  <c r="A751" i="49" s="1"/>
  <c r="A118" i="51" s="1"/>
  <c r="F752" i="7"/>
  <c r="C753" i="24"/>
  <c r="B751" i="49" s="1"/>
  <c r="B118" i="51" s="1"/>
  <c r="G752" i="7"/>
  <c r="G746" i="27" l="1"/>
  <c r="K746" i="27"/>
  <c r="J752" i="7"/>
  <c r="H1679" i="12"/>
  <c r="I1679" i="12" s="1"/>
  <c r="J1677" i="12"/>
  <c r="K750" i="24" s="1"/>
  <c r="G116" i="51"/>
  <c r="H116" i="51" s="1"/>
  <c r="B753" i="27"/>
  <c r="B752" i="45"/>
  <c r="A753" i="27"/>
  <c r="A752" i="45"/>
  <c r="H752" i="7"/>
  <c r="I752" i="7" s="1"/>
  <c r="M753" i="24" s="1"/>
  <c r="B757" i="2"/>
  <c r="A756" i="1"/>
  <c r="A757" i="2" s="1"/>
  <c r="B757" i="1"/>
  <c r="B754" i="24"/>
  <c r="A752" i="49" s="1"/>
  <c r="A119" i="51" s="1"/>
  <c r="F753" i="7"/>
  <c r="C754" i="24"/>
  <c r="B752" i="49" s="1"/>
  <c r="B119" i="51" s="1"/>
  <c r="G753" i="7"/>
  <c r="M752" i="24"/>
  <c r="G747" i="27" l="1"/>
  <c r="K747" i="27"/>
  <c r="G117" i="51"/>
  <c r="H117" i="51" s="1"/>
  <c r="J1678" i="12"/>
  <c r="K751" i="24" s="1"/>
  <c r="J753" i="7"/>
  <c r="H1680" i="12"/>
  <c r="I1680" i="12" s="1"/>
  <c r="H753" i="7"/>
  <c r="I753" i="7" s="1"/>
  <c r="M754" i="24" s="1"/>
  <c r="B754" i="27"/>
  <c r="B753" i="45"/>
  <c r="A754" i="27"/>
  <c r="A753" i="45"/>
  <c r="B758" i="2"/>
  <c r="A757" i="1"/>
  <c r="A758" i="2" s="1"/>
  <c r="B758" i="1"/>
  <c r="B755" i="24"/>
  <c r="A753" i="49" s="1"/>
  <c r="A120" i="51" s="1"/>
  <c r="F754" i="7"/>
  <c r="C755" i="24"/>
  <c r="B753" i="49" s="1"/>
  <c r="B120" i="51" s="1"/>
  <c r="G754" i="7"/>
  <c r="G748" i="27" l="1"/>
  <c r="K748" i="27"/>
  <c r="G118" i="51"/>
  <c r="H118" i="51" s="1"/>
  <c r="J1679" i="12"/>
  <c r="K752" i="24" s="1"/>
  <c r="J754" i="7"/>
  <c r="H1681" i="12"/>
  <c r="I1681" i="12" s="1"/>
  <c r="H754" i="7"/>
  <c r="I754" i="7" s="1"/>
  <c r="M755" i="24" s="1"/>
  <c r="A755" i="27"/>
  <c r="A754" i="45"/>
  <c r="B755" i="27"/>
  <c r="B754" i="45"/>
  <c r="B759" i="2"/>
  <c r="A758" i="1"/>
  <c r="A759" i="2" s="1"/>
  <c r="B759" i="1"/>
  <c r="B756" i="24"/>
  <c r="A754" i="49" s="1"/>
  <c r="A121" i="51" s="1"/>
  <c r="F755" i="7"/>
  <c r="C756" i="24"/>
  <c r="B754" i="49" s="1"/>
  <c r="B121" i="51" s="1"/>
  <c r="G755" i="7"/>
  <c r="G749" i="27" l="1"/>
  <c r="K749" i="27"/>
  <c r="J755" i="7"/>
  <c r="H1682" i="12"/>
  <c r="I1682" i="12" s="1"/>
  <c r="G119" i="51"/>
  <c r="H119" i="51" s="1"/>
  <c r="J1680" i="12"/>
  <c r="K753" i="24" s="1"/>
  <c r="B756" i="27"/>
  <c r="B755" i="45"/>
  <c r="A756" i="27"/>
  <c r="A755" i="45"/>
  <c r="H755" i="7"/>
  <c r="I755" i="7" s="1"/>
  <c r="M756" i="24" s="1"/>
  <c r="B757" i="24"/>
  <c r="A755" i="49" s="1"/>
  <c r="A122" i="51" s="1"/>
  <c r="F756" i="7"/>
  <c r="B760" i="2"/>
  <c r="A759" i="1"/>
  <c r="A760" i="2" s="1"/>
  <c r="B760" i="1"/>
  <c r="C757" i="24"/>
  <c r="B755" i="49" s="1"/>
  <c r="B122" i="51" s="1"/>
  <c r="G756" i="7"/>
  <c r="G750" i="27" l="1"/>
  <c r="K750" i="27"/>
  <c r="J1681" i="12"/>
  <c r="K754" i="24" s="1"/>
  <c r="G120" i="51"/>
  <c r="H120" i="51" s="1"/>
  <c r="J756" i="7"/>
  <c r="H1683" i="12"/>
  <c r="I1683" i="12" s="1"/>
  <c r="B757" i="27"/>
  <c r="B756" i="45"/>
  <c r="A757" i="27"/>
  <c r="A756" i="45"/>
  <c r="H756" i="7"/>
  <c r="I756" i="7" s="1"/>
  <c r="M757" i="24" s="1"/>
  <c r="B761" i="2"/>
  <c r="A760" i="1"/>
  <c r="A761" i="2" s="1"/>
  <c r="B761" i="1"/>
  <c r="C758" i="24"/>
  <c r="B756" i="49" s="1"/>
  <c r="B123" i="51" s="1"/>
  <c r="G757" i="7"/>
  <c r="B758" i="24"/>
  <c r="A756" i="49" s="1"/>
  <c r="A123" i="51" s="1"/>
  <c r="F757" i="7"/>
  <c r="G751" i="27" l="1"/>
  <c r="K751" i="27"/>
  <c r="G121" i="51"/>
  <c r="H121" i="51" s="1"/>
  <c r="J1682" i="12"/>
  <c r="K755" i="24" s="1"/>
  <c r="J757" i="7"/>
  <c r="H1684" i="12"/>
  <c r="I1684" i="12" s="1"/>
  <c r="A758" i="27"/>
  <c r="A757" i="45"/>
  <c r="B758" i="27"/>
  <c r="B757" i="45"/>
  <c r="B759" i="24"/>
  <c r="A757" i="49" s="1"/>
  <c r="A124" i="51" s="1"/>
  <c r="F758" i="7"/>
  <c r="B762" i="2"/>
  <c r="A761" i="1"/>
  <c r="A762" i="2" s="1"/>
  <c r="B762" i="1"/>
  <c r="H757" i="7"/>
  <c r="I757" i="7" s="1"/>
  <c r="C759" i="24"/>
  <c r="B757" i="49" s="1"/>
  <c r="B124" i="51" s="1"/>
  <c r="G758" i="7"/>
  <c r="G752" i="27" l="1"/>
  <c r="K752" i="27"/>
  <c r="G122" i="51"/>
  <c r="H122" i="51" s="1"/>
  <c r="J1683" i="12"/>
  <c r="K756" i="24" s="1"/>
  <c r="J758" i="7"/>
  <c r="H1685" i="12"/>
  <c r="I1685" i="12" s="1"/>
  <c r="H758" i="7"/>
  <c r="I758" i="7" s="1"/>
  <c r="M759" i="24" s="1"/>
  <c r="B759" i="27"/>
  <c r="B758" i="45"/>
  <c r="A759" i="27"/>
  <c r="A758" i="45"/>
  <c r="B763" i="2"/>
  <c r="A762" i="1"/>
  <c r="A763" i="2" s="1"/>
  <c r="B763" i="1"/>
  <c r="M758" i="24"/>
  <c r="B760" i="24"/>
  <c r="A758" i="49" s="1"/>
  <c r="A125" i="51" s="1"/>
  <c r="F759" i="7"/>
  <c r="C760" i="24"/>
  <c r="B758" i="49" s="1"/>
  <c r="B125" i="51" s="1"/>
  <c r="G759" i="7"/>
  <c r="G753" i="27" l="1"/>
  <c r="K753" i="27"/>
  <c r="J759" i="7"/>
  <c r="H1686" i="12"/>
  <c r="I1686" i="12" s="1"/>
  <c r="J1684" i="12"/>
  <c r="K757" i="24" s="1"/>
  <c r="G123" i="51"/>
  <c r="H123" i="51" s="1"/>
  <c r="A760" i="27"/>
  <c r="A759" i="45"/>
  <c r="B760" i="27"/>
  <c r="B759" i="45"/>
  <c r="B761" i="24"/>
  <c r="A759" i="49" s="1"/>
  <c r="A126" i="51" s="1"/>
  <c r="F760" i="7"/>
  <c r="B764" i="2"/>
  <c r="A763" i="1"/>
  <c r="A764" i="2" s="1"/>
  <c r="B764" i="1"/>
  <c r="H759" i="7"/>
  <c r="I759" i="7" s="1"/>
  <c r="C761" i="24"/>
  <c r="B759" i="49" s="1"/>
  <c r="B126" i="51" s="1"/>
  <c r="G760" i="7"/>
  <c r="G754" i="27" l="1"/>
  <c r="K754" i="27"/>
  <c r="G124" i="51"/>
  <c r="H124" i="51" s="1"/>
  <c r="J1685" i="12"/>
  <c r="K758" i="24" s="1"/>
  <c r="J760" i="7"/>
  <c r="H1687" i="12"/>
  <c r="I1687" i="12" s="1"/>
  <c r="B761" i="27"/>
  <c r="B760" i="45"/>
  <c r="A761" i="27"/>
  <c r="A760" i="45"/>
  <c r="H760" i="7"/>
  <c r="I760" i="7" s="1"/>
  <c r="M761" i="24" s="1"/>
  <c r="B765" i="2"/>
  <c r="A764" i="1"/>
  <c r="A765" i="2" s="1"/>
  <c r="B765" i="1"/>
  <c r="M760" i="24"/>
  <c r="B762" i="24"/>
  <c r="A760" i="49" s="1"/>
  <c r="A127" i="51" s="1"/>
  <c r="F761" i="7"/>
  <c r="C762" i="24"/>
  <c r="B760" i="49" s="1"/>
  <c r="B127" i="51" s="1"/>
  <c r="G761" i="7"/>
  <c r="G755" i="27" l="1"/>
  <c r="K755" i="27"/>
  <c r="G125" i="51"/>
  <c r="H125" i="51" s="1"/>
  <c r="J1686" i="12"/>
  <c r="K759" i="24" s="1"/>
  <c r="J761" i="7"/>
  <c r="H1688" i="12"/>
  <c r="I1688" i="12" s="1"/>
  <c r="A762" i="27"/>
  <c r="A761" i="45"/>
  <c r="B762" i="27"/>
  <c r="B761" i="45"/>
  <c r="B763" i="24"/>
  <c r="A761" i="49" s="1"/>
  <c r="A128" i="51" s="1"/>
  <c r="F762" i="7"/>
  <c r="B766" i="2"/>
  <c r="B766" i="1"/>
  <c r="A765" i="1"/>
  <c r="A766" i="2" s="1"/>
  <c r="H761" i="7"/>
  <c r="I761" i="7" s="1"/>
  <c r="C763" i="24"/>
  <c r="B761" i="49" s="1"/>
  <c r="B128" i="51" s="1"/>
  <c r="G762" i="7"/>
  <c r="G756" i="27" l="1"/>
  <c r="K756" i="27"/>
  <c r="G126" i="51"/>
  <c r="H126" i="51" s="1"/>
  <c r="J1687" i="12"/>
  <c r="K760" i="24" s="1"/>
  <c r="J762" i="7"/>
  <c r="H1689" i="12"/>
  <c r="I1689" i="12" s="1"/>
  <c r="A763" i="27"/>
  <c r="A762" i="45"/>
  <c r="B763" i="27"/>
  <c r="B762" i="45"/>
  <c r="H762" i="7"/>
  <c r="I762" i="7" s="1"/>
  <c r="M763" i="24" s="1"/>
  <c r="M762" i="24"/>
  <c r="B764" i="24"/>
  <c r="A762" i="49" s="1"/>
  <c r="A129" i="51" s="1"/>
  <c r="F763" i="7"/>
  <c r="B767" i="2"/>
  <c r="A766" i="1"/>
  <c r="A767" i="2" s="1"/>
  <c r="B767" i="1"/>
  <c r="C764" i="24"/>
  <c r="B762" i="49" s="1"/>
  <c r="B129" i="51" s="1"/>
  <c r="G763" i="7"/>
  <c r="G757" i="27" l="1"/>
  <c r="K757" i="27"/>
  <c r="G127" i="51"/>
  <c r="H127" i="51" s="1"/>
  <c r="J1688" i="12"/>
  <c r="K761" i="24" s="1"/>
  <c r="J763" i="7"/>
  <c r="H1690" i="12"/>
  <c r="I1690" i="12" s="1"/>
  <c r="H763" i="7"/>
  <c r="I763" i="7" s="1"/>
  <c r="M764" i="24" s="1"/>
  <c r="A764" i="27"/>
  <c r="A763" i="45"/>
  <c r="B764" i="27"/>
  <c r="B763" i="45"/>
  <c r="C765" i="24"/>
  <c r="B763" i="49" s="1"/>
  <c r="B130" i="51" s="1"/>
  <c r="G764" i="7"/>
  <c r="B768" i="2"/>
  <c r="B768" i="1"/>
  <c r="A767" i="1"/>
  <c r="A768" i="2" s="1"/>
  <c r="B765" i="24"/>
  <c r="A763" i="49" s="1"/>
  <c r="A130" i="51" s="1"/>
  <c r="F764" i="7"/>
  <c r="G758" i="27" l="1"/>
  <c r="K758" i="27"/>
  <c r="J1689" i="12"/>
  <c r="K762" i="24" s="1"/>
  <c r="G128" i="51"/>
  <c r="H128" i="51" s="1"/>
  <c r="J764" i="7"/>
  <c r="H1691" i="12"/>
  <c r="I1691" i="12" s="1"/>
  <c r="A765" i="27"/>
  <c r="A764" i="45"/>
  <c r="B765" i="27"/>
  <c r="B764" i="45"/>
  <c r="B766" i="24"/>
  <c r="A764" i="49" s="1"/>
  <c r="A131" i="51" s="1"/>
  <c r="F765" i="7"/>
  <c r="C766" i="24"/>
  <c r="B764" i="49" s="1"/>
  <c r="B131" i="51" s="1"/>
  <c r="G765" i="7"/>
  <c r="B769" i="2"/>
  <c r="A768" i="1"/>
  <c r="A769" i="2" s="1"/>
  <c r="B769" i="1"/>
  <c r="H764" i="7"/>
  <c r="I764" i="7" s="1"/>
  <c r="G759" i="27" l="1"/>
  <c r="K759" i="27"/>
  <c r="G129" i="51"/>
  <c r="H129" i="51" s="1"/>
  <c r="J1690" i="12"/>
  <c r="K763" i="24" s="1"/>
  <c r="J765" i="7"/>
  <c r="H1692" i="12"/>
  <c r="I1692" i="12" s="1"/>
  <c r="B766" i="27"/>
  <c r="B765" i="45"/>
  <c r="A766" i="27"/>
  <c r="A765" i="45"/>
  <c r="C767" i="24"/>
  <c r="B765" i="49" s="1"/>
  <c r="B132" i="51" s="1"/>
  <c r="G766" i="7"/>
  <c r="B767" i="24"/>
  <c r="A765" i="49" s="1"/>
  <c r="A132" i="51" s="1"/>
  <c r="F766" i="7"/>
  <c r="H765" i="7"/>
  <c r="I765" i="7" s="1"/>
  <c r="M765" i="24"/>
  <c r="B770" i="2"/>
  <c r="A769" i="1"/>
  <c r="A770" i="2" s="1"/>
  <c r="B770" i="1"/>
  <c r="G760" i="27" l="1"/>
  <c r="K760" i="27"/>
  <c r="H766" i="7"/>
  <c r="I766" i="7" s="1"/>
  <c r="M767" i="24" s="1"/>
  <c r="J766" i="7"/>
  <c r="H1693" i="12"/>
  <c r="I1693" i="12" s="1"/>
  <c r="J1691" i="12"/>
  <c r="K764" i="24" s="1"/>
  <c r="G130" i="51"/>
  <c r="H130" i="51" s="1"/>
  <c r="A767" i="27"/>
  <c r="A766" i="45"/>
  <c r="B767" i="27"/>
  <c r="B766" i="45"/>
  <c r="B771" i="2"/>
  <c r="A770" i="1"/>
  <c r="A771" i="2" s="1"/>
  <c r="B771" i="1"/>
  <c r="C768" i="24"/>
  <c r="B766" i="49" s="1"/>
  <c r="B133" i="51" s="1"/>
  <c r="G767" i="7"/>
  <c r="M766" i="24"/>
  <c r="B768" i="24"/>
  <c r="A766" i="49" s="1"/>
  <c r="A133" i="51" s="1"/>
  <c r="F767" i="7"/>
  <c r="G761" i="27" l="1"/>
  <c r="K761" i="27"/>
  <c r="G131" i="51"/>
  <c r="H131" i="51" s="1"/>
  <c r="J1692" i="12"/>
  <c r="K765" i="24" s="1"/>
  <c r="J767" i="7"/>
  <c r="H1694" i="12"/>
  <c r="I1694" i="12" s="1"/>
  <c r="A768" i="27"/>
  <c r="A767" i="45"/>
  <c r="B768" i="27"/>
  <c r="B767" i="45"/>
  <c r="B772" i="2"/>
  <c r="A771" i="1"/>
  <c r="A772" i="2" s="1"/>
  <c r="B772" i="1"/>
  <c r="H767" i="7"/>
  <c r="I767" i="7" s="1"/>
  <c r="C769" i="24"/>
  <c r="B767" i="49" s="1"/>
  <c r="B134" i="51" s="1"/>
  <c r="G768" i="7"/>
  <c r="B769" i="24"/>
  <c r="A767" i="49" s="1"/>
  <c r="A134" i="51" s="1"/>
  <c r="F768" i="7"/>
  <c r="G762" i="27" l="1"/>
  <c r="K762" i="27"/>
  <c r="G132" i="51"/>
  <c r="H132" i="51" s="1"/>
  <c r="J1693" i="12"/>
  <c r="K766" i="24" s="1"/>
  <c r="J768" i="7"/>
  <c r="H1695" i="12"/>
  <c r="I1695" i="12" s="1"/>
  <c r="A769" i="27"/>
  <c r="A768" i="45"/>
  <c r="B769" i="27"/>
  <c r="B768" i="45"/>
  <c r="M768" i="24"/>
  <c r="B770" i="24"/>
  <c r="A768" i="49" s="1"/>
  <c r="A135" i="51" s="1"/>
  <c r="F769" i="7"/>
  <c r="B773" i="2"/>
  <c r="A772" i="1"/>
  <c r="A773" i="2" s="1"/>
  <c r="B773" i="1"/>
  <c r="H768" i="7"/>
  <c r="I768" i="7" s="1"/>
  <c r="C770" i="24"/>
  <c r="B768" i="49" s="1"/>
  <c r="B135" i="51" s="1"/>
  <c r="G769" i="7"/>
  <c r="G763" i="27" l="1"/>
  <c r="K763" i="27"/>
  <c r="G133" i="51"/>
  <c r="H133" i="51" s="1"/>
  <c r="J1694" i="12"/>
  <c r="K767" i="24" s="1"/>
  <c r="J769" i="7"/>
  <c r="H1696" i="12"/>
  <c r="I1696" i="12" s="1"/>
  <c r="H769" i="7"/>
  <c r="I769" i="7" s="1"/>
  <c r="M770" i="24" s="1"/>
  <c r="A770" i="27"/>
  <c r="A769" i="45"/>
  <c r="B770" i="27"/>
  <c r="B769" i="45"/>
  <c r="B774" i="2"/>
  <c r="A773" i="1"/>
  <c r="A774" i="2" s="1"/>
  <c r="B774" i="1"/>
  <c r="C771" i="24"/>
  <c r="B769" i="49" s="1"/>
  <c r="B136" i="51" s="1"/>
  <c r="G770" i="7"/>
  <c r="B771" i="24"/>
  <c r="A769" i="49" s="1"/>
  <c r="A136" i="51" s="1"/>
  <c r="F770" i="7"/>
  <c r="M769" i="24"/>
  <c r="G764" i="27" l="1"/>
  <c r="K764" i="27"/>
  <c r="J770" i="7"/>
  <c r="H1697" i="12"/>
  <c r="I1697" i="12" s="1"/>
  <c r="J1695" i="12"/>
  <c r="K768" i="24" s="1"/>
  <c r="G134" i="51"/>
  <c r="H134" i="51" s="1"/>
  <c r="A771" i="27"/>
  <c r="A770" i="45"/>
  <c r="B771" i="27"/>
  <c r="B770" i="45"/>
  <c r="B775" i="2"/>
  <c r="B775" i="1"/>
  <c r="A774" i="1"/>
  <c r="A775" i="2" s="1"/>
  <c r="B772" i="24"/>
  <c r="A770" i="49" s="1"/>
  <c r="A137" i="51" s="1"/>
  <c r="F771" i="7"/>
  <c r="H770" i="7"/>
  <c r="I770" i="7" s="1"/>
  <c r="C772" i="24"/>
  <c r="B770" i="49" s="1"/>
  <c r="B137" i="51" s="1"/>
  <c r="G771" i="7"/>
  <c r="G765" i="27" l="1"/>
  <c r="K765" i="27"/>
  <c r="J1696" i="12"/>
  <c r="K769" i="24" s="1"/>
  <c r="G135" i="51"/>
  <c r="H135" i="51" s="1"/>
  <c r="J771" i="7"/>
  <c r="H1698" i="12"/>
  <c r="I1698" i="12" s="1"/>
  <c r="G136" i="51" s="1"/>
  <c r="H136" i="51" s="1"/>
  <c r="A772" i="27"/>
  <c r="A771" i="45"/>
  <c r="B772" i="27"/>
  <c r="B771" i="45"/>
  <c r="H771" i="7"/>
  <c r="I771" i="7" s="1"/>
  <c r="M772" i="24" s="1"/>
  <c r="B776" i="2"/>
  <c r="A775" i="1"/>
  <c r="A776" i="2" s="1"/>
  <c r="B776" i="1"/>
  <c r="M771" i="24"/>
  <c r="B773" i="24"/>
  <c r="A771" i="49" s="1"/>
  <c r="A138" i="51" s="1"/>
  <c r="F772" i="7"/>
  <c r="C773" i="24"/>
  <c r="B771" i="49" s="1"/>
  <c r="B138" i="51" s="1"/>
  <c r="G772" i="7"/>
  <c r="G766" i="27" l="1"/>
  <c r="K766" i="27"/>
  <c r="J772" i="7"/>
  <c r="H1699" i="12"/>
  <c r="I1699" i="12" s="1"/>
  <c r="J1697" i="12"/>
  <c r="K770" i="24" s="1"/>
  <c r="A773" i="27"/>
  <c r="A772" i="45"/>
  <c r="B773" i="27"/>
  <c r="B772" i="45"/>
  <c r="A776" i="1"/>
  <c r="B777" i="1"/>
  <c r="B777" i="2"/>
  <c r="C774" i="24"/>
  <c r="B772" i="49" s="1"/>
  <c r="B139" i="51" s="1"/>
  <c r="G773" i="7"/>
  <c r="B774" i="24"/>
  <c r="A772" i="49" s="1"/>
  <c r="A139" i="51" s="1"/>
  <c r="F773" i="7"/>
  <c r="H772" i="7"/>
  <c r="I772" i="7" s="1"/>
  <c r="G767" i="27" l="1"/>
  <c r="K767" i="27"/>
  <c r="J1698" i="12"/>
  <c r="K771" i="24" s="1"/>
  <c r="G137" i="51"/>
  <c r="H137" i="51" s="1"/>
  <c r="J773" i="7"/>
  <c r="H1700" i="12"/>
  <c r="I1700" i="12" s="1"/>
  <c r="B774" i="27"/>
  <c r="B773" i="45"/>
  <c r="A774" i="27"/>
  <c r="A773" i="45"/>
  <c r="H773" i="7"/>
  <c r="I773" i="7" s="1"/>
  <c r="M774" i="24" s="1"/>
  <c r="C775" i="24"/>
  <c r="B773" i="49" s="1"/>
  <c r="B140" i="51" s="1"/>
  <c r="G774" i="7"/>
  <c r="B778" i="2"/>
  <c r="B778" i="1"/>
  <c r="M773" i="24"/>
  <c r="A777" i="1"/>
  <c r="A777" i="2"/>
  <c r="G768" i="27" l="1"/>
  <c r="K768" i="27"/>
  <c r="J774" i="7"/>
  <c r="H1701" i="12"/>
  <c r="I1701" i="12" s="1"/>
  <c r="G138" i="51"/>
  <c r="H138" i="51" s="1"/>
  <c r="J1699" i="12"/>
  <c r="K772" i="24" s="1"/>
  <c r="B775" i="27"/>
  <c r="B774" i="45"/>
  <c r="B779" i="2"/>
  <c r="B779" i="1"/>
  <c r="C776" i="24"/>
  <c r="B774" i="49" s="1"/>
  <c r="B141" i="51" s="1"/>
  <c r="G775" i="7"/>
  <c r="A778" i="1"/>
  <c r="A778" i="2"/>
  <c r="B775" i="24"/>
  <c r="A773" i="49" s="1"/>
  <c r="A140" i="51" s="1"/>
  <c r="F774" i="7"/>
  <c r="H774" i="7" s="1"/>
  <c r="I774" i="7" s="1"/>
  <c r="G769" i="27" l="1"/>
  <c r="K769" i="27"/>
  <c r="G139" i="51"/>
  <c r="H139" i="51" s="1"/>
  <c r="J1700" i="12"/>
  <c r="K773" i="24" s="1"/>
  <c r="J775" i="7"/>
  <c r="H1702" i="12"/>
  <c r="I1702" i="12" s="1"/>
  <c r="A775" i="27"/>
  <c r="A774" i="45"/>
  <c r="B776" i="27"/>
  <c r="B775" i="45"/>
  <c r="B776" i="24"/>
  <c r="A774" i="49" s="1"/>
  <c r="A141" i="51" s="1"/>
  <c r="F775" i="7"/>
  <c r="H775" i="7" s="1"/>
  <c r="I775" i="7" s="1"/>
  <c r="A779" i="1"/>
  <c r="A779" i="2"/>
  <c r="B780" i="2"/>
  <c r="B780" i="1"/>
  <c r="M775" i="24"/>
  <c r="C777" i="24"/>
  <c r="B775" i="49" s="1"/>
  <c r="B142" i="51" s="1"/>
  <c r="G776" i="7"/>
  <c r="G770" i="27" l="1"/>
  <c r="K770" i="27"/>
  <c r="G140" i="51"/>
  <c r="H140" i="51" s="1"/>
  <c r="J1701" i="12"/>
  <c r="K774" i="24" s="1"/>
  <c r="J776" i="7"/>
  <c r="H1703" i="12"/>
  <c r="I1703" i="12" s="1"/>
  <c r="B777" i="27"/>
  <c r="B776" i="45"/>
  <c r="A776" i="27"/>
  <c r="A775" i="45"/>
  <c r="B781" i="2"/>
  <c r="B781" i="1"/>
  <c r="B777" i="24"/>
  <c r="A775" i="49" s="1"/>
  <c r="A142" i="51" s="1"/>
  <c r="F776" i="7"/>
  <c r="H776" i="7" s="1"/>
  <c r="I776" i="7" s="1"/>
  <c r="M776" i="24"/>
  <c r="C778" i="24"/>
  <c r="B776" i="49" s="1"/>
  <c r="B143" i="51" s="1"/>
  <c r="G777" i="7"/>
  <c r="A780" i="1"/>
  <c r="A780" i="2"/>
  <c r="G771" i="27" l="1"/>
  <c r="K771" i="27"/>
  <c r="G141" i="51"/>
  <c r="H141" i="51" s="1"/>
  <c r="J1702" i="12"/>
  <c r="K775" i="24" s="1"/>
  <c r="J777" i="7"/>
  <c r="H1704" i="12"/>
  <c r="I1704" i="12" s="1"/>
  <c r="A777" i="27"/>
  <c r="A776" i="45"/>
  <c r="B778" i="27"/>
  <c r="B777" i="45"/>
  <c r="M777" i="24"/>
  <c r="B782" i="2"/>
  <c r="B782" i="1"/>
  <c r="B778" i="24"/>
  <c r="A776" i="49" s="1"/>
  <c r="A143" i="51" s="1"/>
  <c r="F777" i="7"/>
  <c r="H777" i="7" s="1"/>
  <c r="I777" i="7" s="1"/>
  <c r="A781" i="1"/>
  <c r="A781" i="2"/>
  <c r="C779" i="24"/>
  <c r="B777" i="49" s="1"/>
  <c r="B144" i="51" s="1"/>
  <c r="G778" i="7"/>
  <c r="G772" i="27" l="1"/>
  <c r="K772" i="27"/>
  <c r="J1703" i="12"/>
  <c r="K776" i="24" s="1"/>
  <c r="G142" i="51"/>
  <c r="H142" i="51" s="1"/>
  <c r="J778" i="7"/>
  <c r="H1705" i="12"/>
  <c r="I1705" i="12" s="1"/>
  <c r="A778" i="27"/>
  <c r="A777" i="45"/>
  <c r="B779" i="27"/>
  <c r="B778" i="45"/>
  <c r="A782" i="1"/>
  <c r="A782" i="2"/>
  <c r="M778" i="24"/>
  <c r="B783" i="2"/>
  <c r="B783" i="1"/>
  <c r="C780" i="24"/>
  <c r="B778" i="49" s="1"/>
  <c r="B145" i="51" s="1"/>
  <c r="G779" i="7"/>
  <c r="B779" i="24"/>
  <c r="A777" i="49" s="1"/>
  <c r="A144" i="51" s="1"/>
  <c r="F778" i="7"/>
  <c r="H778" i="7" s="1"/>
  <c r="I778" i="7" s="1"/>
  <c r="G773" i="27" l="1"/>
  <c r="K773" i="27"/>
  <c r="J779" i="7"/>
  <c r="H1706" i="12"/>
  <c r="I1706" i="12" s="1"/>
  <c r="G143" i="51"/>
  <c r="H143" i="51" s="1"/>
  <c r="J1704" i="12"/>
  <c r="K777" i="24" s="1"/>
  <c r="B780" i="27"/>
  <c r="B779" i="45"/>
  <c r="A779" i="27"/>
  <c r="A778" i="45"/>
  <c r="C781" i="24"/>
  <c r="B779" i="49" s="1"/>
  <c r="B146" i="51" s="1"/>
  <c r="G780" i="7"/>
  <c r="M779" i="24"/>
  <c r="B780" i="24"/>
  <c r="A778" i="49" s="1"/>
  <c r="A145" i="51" s="1"/>
  <c r="F779" i="7"/>
  <c r="H779" i="7" s="1"/>
  <c r="I779" i="7" s="1"/>
  <c r="B784" i="2"/>
  <c r="B784" i="1"/>
  <c r="A783" i="1"/>
  <c r="A783" i="2"/>
  <c r="G774" i="27" l="1"/>
  <c r="K774" i="27"/>
  <c r="G144" i="51"/>
  <c r="H144" i="51" s="1"/>
  <c r="J1705" i="12"/>
  <c r="K778" i="24" s="1"/>
  <c r="J780" i="7"/>
  <c r="H1707" i="12"/>
  <c r="I1707" i="12" s="1"/>
  <c r="G145" i="51" s="1"/>
  <c r="H145" i="51" s="1"/>
  <c r="A780" i="27"/>
  <c r="A779" i="45"/>
  <c r="B781" i="27"/>
  <c r="B780" i="45"/>
  <c r="A784" i="1"/>
  <c r="A784" i="2"/>
  <c r="M780" i="24"/>
  <c r="B781" i="24"/>
  <c r="A779" i="49" s="1"/>
  <c r="A146" i="51" s="1"/>
  <c r="F780" i="7"/>
  <c r="H780" i="7" s="1"/>
  <c r="I780" i="7" s="1"/>
  <c r="B785" i="2"/>
  <c r="B785" i="1"/>
  <c r="C782" i="24"/>
  <c r="B780" i="49" s="1"/>
  <c r="B147" i="51" s="1"/>
  <c r="G781" i="7"/>
  <c r="G775" i="27" l="1"/>
  <c r="K775" i="27"/>
  <c r="J781" i="7"/>
  <c r="H1708" i="12"/>
  <c r="I1708" i="12" s="1"/>
  <c r="J1706" i="12"/>
  <c r="K779" i="24" s="1"/>
  <c r="B782" i="27"/>
  <c r="B781" i="45"/>
  <c r="A781" i="27"/>
  <c r="A780" i="45"/>
  <c r="M781" i="24"/>
  <c r="B782" i="24"/>
  <c r="A780" i="49" s="1"/>
  <c r="A147" i="51" s="1"/>
  <c r="F781" i="7"/>
  <c r="H781" i="7" s="1"/>
  <c r="I781" i="7" s="1"/>
  <c r="C783" i="24"/>
  <c r="B781" i="49" s="1"/>
  <c r="B148" i="51" s="1"/>
  <c r="G782" i="7"/>
  <c r="B786" i="2"/>
  <c r="B786" i="1"/>
  <c r="A785" i="1"/>
  <c r="A785" i="2"/>
  <c r="G776" i="27" l="1"/>
  <c r="K776" i="27"/>
  <c r="G146" i="51"/>
  <c r="H146" i="51" s="1"/>
  <c r="J1707" i="12"/>
  <c r="K780" i="24" s="1"/>
  <c r="J782" i="7"/>
  <c r="H1709" i="12"/>
  <c r="I1709" i="12" s="1"/>
  <c r="A782" i="27"/>
  <c r="A781" i="45"/>
  <c r="B783" i="27"/>
  <c r="B782" i="45"/>
  <c r="B783" i="24"/>
  <c r="A781" i="49" s="1"/>
  <c r="A148" i="51" s="1"/>
  <c r="F782" i="7"/>
  <c r="H782" i="7" s="1"/>
  <c r="I782" i="7" s="1"/>
  <c r="M782" i="24"/>
  <c r="A786" i="1"/>
  <c r="A786" i="2"/>
  <c r="B787" i="2"/>
  <c r="B787" i="1"/>
  <c r="C784" i="24"/>
  <c r="B782" i="49" s="1"/>
  <c r="B149" i="51" s="1"/>
  <c r="G783" i="7"/>
  <c r="G777" i="27" l="1"/>
  <c r="K777" i="27"/>
  <c r="J783" i="7"/>
  <c r="H1710" i="12"/>
  <c r="I1710" i="12" s="1"/>
  <c r="J1708" i="12"/>
  <c r="K781" i="24" s="1"/>
  <c r="G147" i="51"/>
  <c r="H147" i="51" s="1"/>
  <c r="B784" i="27"/>
  <c r="B783" i="45"/>
  <c r="A783" i="27"/>
  <c r="A782" i="45"/>
  <c r="B784" i="24"/>
  <c r="A782" i="49" s="1"/>
  <c r="A149" i="51" s="1"/>
  <c r="F783" i="7"/>
  <c r="H783" i="7" s="1"/>
  <c r="I783" i="7" s="1"/>
  <c r="A787" i="1"/>
  <c r="A787" i="2"/>
  <c r="M783" i="24"/>
  <c r="C785" i="24"/>
  <c r="B783" i="49" s="1"/>
  <c r="B150" i="51" s="1"/>
  <c r="G784" i="7"/>
  <c r="B788" i="2"/>
  <c r="B788" i="1"/>
  <c r="G778" i="27" l="1"/>
  <c r="K778" i="27"/>
  <c r="G148" i="51"/>
  <c r="H148" i="51" s="1"/>
  <c r="J1709" i="12"/>
  <c r="K782" i="24" s="1"/>
  <c r="J784" i="7"/>
  <c r="H1711" i="12"/>
  <c r="I1711" i="12" s="1"/>
  <c r="B785" i="27"/>
  <c r="B784" i="45"/>
  <c r="A784" i="27"/>
  <c r="A783" i="45"/>
  <c r="B789" i="2"/>
  <c r="B789" i="1"/>
  <c r="M784" i="24"/>
  <c r="B785" i="24"/>
  <c r="A783" i="49" s="1"/>
  <c r="A150" i="51" s="1"/>
  <c r="F784" i="7"/>
  <c r="H784" i="7" s="1"/>
  <c r="I784" i="7" s="1"/>
  <c r="A788" i="1"/>
  <c r="A788" i="2"/>
  <c r="C786" i="24"/>
  <c r="B784" i="49" s="1"/>
  <c r="B151" i="51" s="1"/>
  <c r="G785" i="7"/>
  <c r="G779" i="27" l="1"/>
  <c r="K779" i="27"/>
  <c r="J785" i="7"/>
  <c r="H1712" i="12"/>
  <c r="I1712" i="12" s="1"/>
  <c r="G149" i="51"/>
  <c r="H149" i="51" s="1"/>
  <c r="J1710" i="12"/>
  <c r="K783" i="24" s="1"/>
  <c r="A785" i="27"/>
  <c r="A784" i="45"/>
  <c r="B786" i="27"/>
  <c r="B785" i="45"/>
  <c r="A789" i="1"/>
  <c r="A789" i="2"/>
  <c r="M785" i="24"/>
  <c r="B790" i="2"/>
  <c r="B790" i="1"/>
  <c r="B786" i="24"/>
  <c r="A784" i="49" s="1"/>
  <c r="A151" i="51" s="1"/>
  <c r="F785" i="7"/>
  <c r="H785" i="7" s="1"/>
  <c r="I785" i="7" s="1"/>
  <c r="C787" i="24"/>
  <c r="B785" i="49" s="1"/>
  <c r="B152" i="51" s="1"/>
  <c r="G786" i="7"/>
  <c r="G780" i="27" l="1"/>
  <c r="K780" i="27"/>
  <c r="G150" i="51"/>
  <c r="H150" i="51" s="1"/>
  <c r="J1711" i="12"/>
  <c r="K784" i="24" s="1"/>
  <c r="J786" i="7"/>
  <c r="H1713" i="12"/>
  <c r="I1713" i="12" s="1"/>
  <c r="A786" i="27"/>
  <c r="A785" i="45"/>
  <c r="B787" i="27"/>
  <c r="B786" i="45"/>
  <c r="B791" i="2"/>
  <c r="B791" i="1"/>
  <c r="B787" i="24"/>
  <c r="A785" i="49" s="1"/>
  <c r="A152" i="51" s="1"/>
  <c r="F786" i="7"/>
  <c r="H786" i="7" s="1"/>
  <c r="I786" i="7" s="1"/>
  <c r="M786" i="24"/>
  <c r="C788" i="24"/>
  <c r="B786" i="49" s="1"/>
  <c r="B153" i="51" s="1"/>
  <c r="G787" i="7"/>
  <c r="A790" i="1"/>
  <c r="A790" i="2"/>
  <c r="G781" i="27" l="1"/>
  <c r="K781" i="27"/>
  <c r="G151" i="51"/>
  <c r="H151" i="51" s="1"/>
  <c r="J1712" i="12"/>
  <c r="K785" i="24" s="1"/>
  <c r="J787" i="7"/>
  <c r="H1714" i="12"/>
  <c r="I1714" i="12" s="1"/>
  <c r="B788" i="27"/>
  <c r="B787" i="45"/>
  <c r="A787" i="27"/>
  <c r="A786" i="45"/>
  <c r="A791" i="1"/>
  <c r="A791" i="2"/>
  <c r="B788" i="24"/>
  <c r="A786" i="49" s="1"/>
  <c r="A153" i="51" s="1"/>
  <c r="F787" i="7"/>
  <c r="H787" i="7" s="1"/>
  <c r="I787" i="7" s="1"/>
  <c r="B792" i="2"/>
  <c r="B792" i="1"/>
  <c r="M787" i="24"/>
  <c r="C789" i="24"/>
  <c r="B787" i="49" s="1"/>
  <c r="B154" i="51" s="1"/>
  <c r="G788" i="7"/>
  <c r="G782" i="27" l="1"/>
  <c r="K782" i="27"/>
  <c r="J1713" i="12"/>
  <c r="K786" i="24" s="1"/>
  <c r="G152" i="51"/>
  <c r="H152" i="51" s="1"/>
  <c r="J788" i="7"/>
  <c r="H1715" i="12"/>
  <c r="I1715" i="12" s="1"/>
  <c r="A788" i="27"/>
  <c r="A787" i="45"/>
  <c r="B789" i="27"/>
  <c r="B788" i="45"/>
  <c r="C790" i="24"/>
  <c r="B788" i="49" s="1"/>
  <c r="B155" i="51" s="1"/>
  <c r="G789" i="7"/>
  <c r="M788" i="24"/>
  <c r="B789" i="24"/>
  <c r="A787" i="49" s="1"/>
  <c r="A154" i="51" s="1"/>
  <c r="F788" i="7"/>
  <c r="H788" i="7" s="1"/>
  <c r="I788" i="7" s="1"/>
  <c r="B793" i="2"/>
  <c r="B793" i="1"/>
  <c r="A792" i="1"/>
  <c r="A792" i="2"/>
  <c r="G783" i="27" l="1"/>
  <c r="K783" i="27"/>
  <c r="G153" i="51"/>
  <c r="H153" i="51" s="1"/>
  <c r="J1714" i="12"/>
  <c r="K787" i="24" s="1"/>
  <c r="J789" i="7"/>
  <c r="H1716" i="12"/>
  <c r="I1716" i="12" s="1"/>
  <c r="A789" i="27"/>
  <c r="A788" i="45"/>
  <c r="B790" i="27"/>
  <c r="B789" i="45"/>
  <c r="A793" i="1"/>
  <c r="A793" i="2"/>
  <c r="M789" i="24"/>
  <c r="B790" i="24"/>
  <c r="A788" i="49" s="1"/>
  <c r="A155" i="51" s="1"/>
  <c r="F789" i="7"/>
  <c r="H789" i="7" s="1"/>
  <c r="I789" i="7" s="1"/>
  <c r="B794" i="2"/>
  <c r="B794" i="1"/>
  <c r="C791" i="24"/>
  <c r="B789" i="49" s="1"/>
  <c r="B156" i="51" s="1"/>
  <c r="G790" i="7"/>
  <c r="G784" i="27" l="1"/>
  <c r="K784" i="27"/>
  <c r="G154" i="51"/>
  <c r="H154" i="51" s="1"/>
  <c r="J1715" i="12"/>
  <c r="K788" i="24" s="1"/>
  <c r="J790" i="7"/>
  <c r="H1717" i="12"/>
  <c r="I1717" i="12" s="1"/>
  <c r="A790" i="27"/>
  <c r="A789" i="45"/>
  <c r="B791" i="27"/>
  <c r="B790" i="45"/>
  <c r="M790" i="24"/>
  <c r="C792" i="24"/>
  <c r="B790" i="49" s="1"/>
  <c r="B157" i="51" s="1"/>
  <c r="G791" i="7"/>
  <c r="B791" i="24"/>
  <c r="A789" i="49" s="1"/>
  <c r="A156" i="51" s="1"/>
  <c r="F790" i="7"/>
  <c r="H790" i="7" s="1"/>
  <c r="I790" i="7" s="1"/>
  <c r="B795" i="2"/>
  <c r="B795" i="1"/>
  <c r="A794" i="1"/>
  <c r="A794" i="2"/>
  <c r="G785" i="27" l="1"/>
  <c r="K785" i="27"/>
  <c r="G155" i="51"/>
  <c r="H155" i="51" s="1"/>
  <c r="J1716" i="12"/>
  <c r="K789" i="24" s="1"/>
  <c r="J791" i="7"/>
  <c r="H1718" i="12"/>
  <c r="I1718" i="12" s="1"/>
  <c r="B792" i="27"/>
  <c r="B791" i="45"/>
  <c r="A791" i="27"/>
  <c r="A790" i="45"/>
  <c r="M791" i="24"/>
  <c r="B792" i="24"/>
  <c r="A790" i="49" s="1"/>
  <c r="A157" i="51" s="1"/>
  <c r="F791" i="7"/>
  <c r="H791" i="7" s="1"/>
  <c r="I791" i="7" s="1"/>
  <c r="A795" i="1"/>
  <c r="A795" i="2"/>
  <c r="B796" i="2"/>
  <c r="B796" i="1"/>
  <c r="C793" i="24"/>
  <c r="B791" i="49" s="1"/>
  <c r="B158" i="51" s="1"/>
  <c r="G792" i="7"/>
  <c r="G786" i="27" l="1"/>
  <c r="K786" i="27"/>
  <c r="J792" i="7"/>
  <c r="H1719" i="12"/>
  <c r="I1719" i="12" s="1"/>
  <c r="G156" i="51"/>
  <c r="H156" i="51" s="1"/>
  <c r="J1717" i="12"/>
  <c r="K790" i="24" s="1"/>
  <c r="A792" i="27"/>
  <c r="A791" i="45"/>
  <c r="B793" i="27"/>
  <c r="B792" i="45"/>
  <c r="B793" i="24"/>
  <c r="A791" i="49" s="1"/>
  <c r="A158" i="51" s="1"/>
  <c r="F792" i="7"/>
  <c r="H792" i="7" s="1"/>
  <c r="I792" i="7" s="1"/>
  <c r="M792" i="24"/>
  <c r="C794" i="24"/>
  <c r="B792" i="49" s="1"/>
  <c r="B159" i="51" s="1"/>
  <c r="G793" i="7"/>
  <c r="A796" i="1"/>
  <c r="A796" i="2"/>
  <c r="B797" i="2"/>
  <c r="B797" i="1"/>
  <c r="G787" i="27" l="1"/>
  <c r="K787" i="27"/>
  <c r="G157" i="51"/>
  <c r="H157" i="51" s="1"/>
  <c r="J1718" i="12"/>
  <c r="K791" i="24" s="1"/>
  <c r="J793" i="7"/>
  <c r="H1720" i="12"/>
  <c r="I1720" i="12" s="1"/>
  <c r="B794" i="27"/>
  <c r="B793" i="45"/>
  <c r="A793" i="27"/>
  <c r="A792" i="45"/>
  <c r="M793" i="24"/>
  <c r="B798" i="2"/>
  <c r="B798" i="1"/>
  <c r="C795" i="24"/>
  <c r="B793" i="49" s="1"/>
  <c r="B160" i="51" s="1"/>
  <c r="G794" i="7"/>
  <c r="B794" i="24"/>
  <c r="A792" i="49" s="1"/>
  <c r="A159" i="51" s="1"/>
  <c r="F793" i="7"/>
  <c r="H793" i="7" s="1"/>
  <c r="I793" i="7" s="1"/>
  <c r="A797" i="1"/>
  <c r="A797" i="2"/>
  <c r="G788" i="27" l="1"/>
  <c r="K788" i="27"/>
  <c r="G158" i="51"/>
  <c r="H158" i="51" s="1"/>
  <c r="J1719" i="12"/>
  <c r="K792" i="24" s="1"/>
  <c r="J794" i="7"/>
  <c r="H1721" i="12"/>
  <c r="I1721" i="12" s="1"/>
  <c r="A794" i="27"/>
  <c r="A793" i="45"/>
  <c r="B795" i="27"/>
  <c r="B794" i="45"/>
  <c r="B799" i="2"/>
  <c r="B799" i="1"/>
  <c r="C796" i="24"/>
  <c r="B794" i="49" s="1"/>
  <c r="B161" i="51" s="1"/>
  <c r="G795" i="7"/>
  <c r="A798" i="1"/>
  <c r="A798" i="2"/>
  <c r="B795" i="24"/>
  <c r="A793" i="49" s="1"/>
  <c r="A160" i="51" s="1"/>
  <c r="F794" i="7"/>
  <c r="H794" i="7" s="1"/>
  <c r="I794" i="7" s="1"/>
  <c r="M794" i="24"/>
  <c r="G789" i="27" l="1"/>
  <c r="K789" i="27"/>
  <c r="G159" i="51"/>
  <c r="H159" i="51" s="1"/>
  <c r="J1720" i="12"/>
  <c r="K793" i="24" s="1"/>
  <c r="J795" i="7"/>
  <c r="H1722" i="12"/>
  <c r="I1722" i="12" s="1"/>
  <c r="A795" i="27"/>
  <c r="A794" i="45"/>
  <c r="B796" i="27"/>
  <c r="B795" i="45"/>
  <c r="A799" i="1"/>
  <c r="A799" i="2"/>
  <c r="B796" i="24"/>
  <c r="A794" i="49" s="1"/>
  <c r="A161" i="51" s="1"/>
  <c r="F795" i="7"/>
  <c r="H795" i="7" s="1"/>
  <c r="I795" i="7" s="1"/>
  <c r="B800" i="2"/>
  <c r="B800" i="1"/>
  <c r="M795" i="24"/>
  <c r="C797" i="24"/>
  <c r="B795" i="49" s="1"/>
  <c r="B162" i="51" s="1"/>
  <c r="G796" i="7"/>
  <c r="G790" i="27" l="1"/>
  <c r="K790" i="27"/>
  <c r="J796" i="7"/>
  <c r="H1723" i="12"/>
  <c r="I1723" i="12" s="1"/>
  <c r="G160" i="51"/>
  <c r="H160" i="51" s="1"/>
  <c r="J1721" i="12"/>
  <c r="K794" i="24" s="1"/>
  <c r="B797" i="27"/>
  <c r="B796" i="45"/>
  <c r="A796" i="27"/>
  <c r="A795" i="45"/>
  <c r="B801" i="2"/>
  <c r="B801" i="1"/>
  <c r="C798" i="24"/>
  <c r="B796" i="49" s="1"/>
  <c r="B163" i="51" s="1"/>
  <c r="G797" i="7"/>
  <c r="B797" i="24"/>
  <c r="A795" i="49" s="1"/>
  <c r="A162" i="51" s="1"/>
  <c r="F796" i="7"/>
  <c r="H796" i="7" s="1"/>
  <c r="I796" i="7" s="1"/>
  <c r="M796" i="24"/>
  <c r="A800" i="1"/>
  <c r="A800" i="2"/>
  <c r="G791" i="27" l="1"/>
  <c r="K791" i="27"/>
  <c r="J1722" i="12"/>
  <c r="K795" i="24" s="1"/>
  <c r="G161" i="51"/>
  <c r="H161" i="51" s="1"/>
  <c r="J797" i="7"/>
  <c r="H1724" i="12"/>
  <c r="I1724" i="12" s="1"/>
  <c r="B798" i="27"/>
  <c r="B797" i="45"/>
  <c r="A797" i="27"/>
  <c r="A796" i="45"/>
  <c r="M797" i="24"/>
  <c r="B798" i="24"/>
  <c r="A796" i="49" s="1"/>
  <c r="A163" i="51" s="1"/>
  <c r="F797" i="7"/>
  <c r="H797" i="7" s="1"/>
  <c r="I797" i="7" s="1"/>
  <c r="A801" i="1"/>
  <c r="A801" i="2"/>
  <c r="B802" i="2"/>
  <c r="B802" i="1"/>
  <c r="C799" i="24"/>
  <c r="B797" i="49" s="1"/>
  <c r="B164" i="51" s="1"/>
  <c r="G798" i="7"/>
  <c r="G792" i="27" l="1"/>
  <c r="K792" i="27"/>
  <c r="G162" i="51"/>
  <c r="H162" i="51" s="1"/>
  <c r="J1723" i="12"/>
  <c r="K796" i="24" s="1"/>
  <c r="J798" i="7"/>
  <c r="H1725" i="12"/>
  <c r="I1725" i="12" s="1"/>
  <c r="B799" i="27"/>
  <c r="B798" i="45"/>
  <c r="A798" i="27"/>
  <c r="A797" i="45"/>
  <c r="A802" i="1"/>
  <c r="A802" i="2"/>
  <c r="C800" i="24"/>
  <c r="B798" i="49" s="1"/>
  <c r="B165" i="51" s="1"/>
  <c r="G799" i="7"/>
  <c r="B799" i="24"/>
  <c r="A797" i="49" s="1"/>
  <c r="A164" i="51" s="1"/>
  <c r="F798" i="7"/>
  <c r="H798" i="7" s="1"/>
  <c r="I798" i="7" s="1"/>
  <c r="M798" i="24"/>
  <c r="B803" i="2"/>
  <c r="B803" i="1"/>
  <c r="G793" i="27" l="1"/>
  <c r="K793" i="27"/>
  <c r="G163" i="51"/>
  <c r="H163" i="51" s="1"/>
  <c r="J1724" i="12"/>
  <c r="K797" i="24" s="1"/>
  <c r="J799" i="7"/>
  <c r="H1726" i="12"/>
  <c r="I1726" i="12" s="1"/>
  <c r="B800" i="27"/>
  <c r="B799" i="45"/>
  <c r="A799" i="27"/>
  <c r="A798" i="45"/>
  <c r="B800" i="24"/>
  <c r="A798" i="49" s="1"/>
  <c r="A165" i="51" s="1"/>
  <c r="F799" i="7"/>
  <c r="H799" i="7" s="1"/>
  <c r="I799" i="7" s="1"/>
  <c r="M799" i="24"/>
  <c r="B804" i="2"/>
  <c r="B804" i="1"/>
  <c r="C801" i="24"/>
  <c r="B799" i="49" s="1"/>
  <c r="B166" i="51" s="1"/>
  <c r="G800" i="7"/>
  <c r="A803" i="1"/>
  <c r="A803" i="2"/>
  <c r="G794" i="27" l="1"/>
  <c r="K794" i="27"/>
  <c r="J1725" i="12"/>
  <c r="K798" i="24" s="1"/>
  <c r="G164" i="51"/>
  <c r="H164" i="51" s="1"/>
  <c r="J800" i="7"/>
  <c r="H1727" i="12"/>
  <c r="I1727" i="12" s="1"/>
  <c r="B801" i="27"/>
  <c r="B800" i="45"/>
  <c r="A800" i="27"/>
  <c r="A799" i="45"/>
  <c r="B805" i="2"/>
  <c r="B805" i="1"/>
  <c r="C802" i="24"/>
  <c r="B800" i="49" s="1"/>
  <c r="B167" i="51" s="1"/>
  <c r="G801" i="7"/>
  <c r="M800" i="24"/>
  <c r="B801" i="24"/>
  <c r="A799" i="49" s="1"/>
  <c r="A166" i="51" s="1"/>
  <c r="F800" i="7"/>
  <c r="H800" i="7" s="1"/>
  <c r="I800" i="7" s="1"/>
  <c r="A804" i="1"/>
  <c r="A804" i="2"/>
  <c r="G795" i="27" l="1"/>
  <c r="K795" i="27"/>
  <c r="J801" i="7"/>
  <c r="H1728" i="12"/>
  <c r="I1728" i="12" s="1"/>
  <c r="G165" i="51"/>
  <c r="H165" i="51" s="1"/>
  <c r="J1726" i="12"/>
  <c r="K799" i="24" s="1"/>
  <c r="A801" i="27"/>
  <c r="A800" i="45"/>
  <c r="B802" i="27"/>
  <c r="B801" i="45"/>
  <c r="A805" i="1"/>
  <c r="A805" i="2"/>
  <c r="B802" i="24"/>
  <c r="A800" i="49" s="1"/>
  <c r="A167" i="51" s="1"/>
  <c r="F801" i="7"/>
  <c r="H801" i="7" s="1"/>
  <c r="I801" i="7" s="1"/>
  <c r="B806" i="2"/>
  <c r="B806" i="1"/>
  <c r="M801" i="24"/>
  <c r="C803" i="24"/>
  <c r="B801" i="49" s="1"/>
  <c r="B168" i="51" s="1"/>
  <c r="G802" i="7"/>
  <c r="G796" i="27" l="1"/>
  <c r="K796" i="27"/>
  <c r="G166" i="51"/>
  <c r="H166" i="51" s="1"/>
  <c r="J1727" i="12"/>
  <c r="K800" i="24" s="1"/>
  <c r="J802" i="7"/>
  <c r="H1729" i="12"/>
  <c r="I1729" i="12" s="1"/>
  <c r="A802" i="27"/>
  <c r="A801" i="45"/>
  <c r="B803" i="27"/>
  <c r="B802" i="45"/>
  <c r="C804" i="24"/>
  <c r="B802" i="49" s="1"/>
  <c r="B169" i="51" s="1"/>
  <c r="G803" i="7"/>
  <c r="B807" i="2"/>
  <c r="B807" i="1"/>
  <c r="B803" i="24"/>
  <c r="A801" i="49" s="1"/>
  <c r="A168" i="51" s="1"/>
  <c r="F802" i="7"/>
  <c r="H802" i="7" s="1"/>
  <c r="I802" i="7" s="1"/>
  <c r="M802" i="24"/>
  <c r="A806" i="1"/>
  <c r="A806" i="2"/>
  <c r="G797" i="27" l="1"/>
  <c r="K797" i="27"/>
  <c r="G167" i="51"/>
  <c r="H167" i="51" s="1"/>
  <c r="J1728" i="12"/>
  <c r="K801" i="24" s="1"/>
  <c r="J803" i="7"/>
  <c r="H1730" i="12"/>
  <c r="I1730" i="12" s="1"/>
  <c r="A803" i="27"/>
  <c r="A802" i="45"/>
  <c r="B804" i="27"/>
  <c r="B803" i="45"/>
  <c r="B808" i="2"/>
  <c r="B808" i="1"/>
  <c r="A807" i="1"/>
  <c r="A807" i="2"/>
  <c r="B804" i="24"/>
  <c r="A802" i="49" s="1"/>
  <c r="A169" i="51" s="1"/>
  <c r="F803" i="7"/>
  <c r="H803" i="7" s="1"/>
  <c r="I803" i="7" s="1"/>
  <c r="M803" i="24"/>
  <c r="C805" i="24"/>
  <c r="B803" i="49" s="1"/>
  <c r="B170" i="51" s="1"/>
  <c r="G804" i="7"/>
  <c r="G798" i="27" l="1"/>
  <c r="K798" i="27"/>
  <c r="J804" i="7"/>
  <c r="H1731" i="12"/>
  <c r="I1731" i="12" s="1"/>
  <c r="J1729" i="12"/>
  <c r="K802" i="24" s="1"/>
  <c r="G168" i="51"/>
  <c r="H168" i="51" s="1"/>
  <c r="B805" i="27"/>
  <c r="B804" i="45"/>
  <c r="A804" i="27"/>
  <c r="A803" i="45"/>
  <c r="A808" i="1"/>
  <c r="A808" i="2"/>
  <c r="M804" i="24"/>
  <c r="B809" i="2"/>
  <c r="B809" i="1"/>
  <c r="B805" i="24"/>
  <c r="A803" i="49" s="1"/>
  <c r="A170" i="51" s="1"/>
  <c r="F804" i="7"/>
  <c r="H804" i="7" s="1"/>
  <c r="I804" i="7" s="1"/>
  <c r="C806" i="24"/>
  <c r="B804" i="49" s="1"/>
  <c r="B171" i="51" s="1"/>
  <c r="G805" i="7"/>
  <c r="G799" i="27" l="1"/>
  <c r="K799" i="27"/>
  <c r="G169" i="51"/>
  <c r="H169" i="51" s="1"/>
  <c r="J1730" i="12"/>
  <c r="K803" i="24" s="1"/>
  <c r="J805" i="7"/>
  <c r="H1732" i="12"/>
  <c r="I1732" i="12" s="1"/>
  <c r="B806" i="27"/>
  <c r="B805" i="45"/>
  <c r="A805" i="27"/>
  <c r="A804" i="45"/>
  <c r="B810" i="2"/>
  <c r="B810" i="1"/>
  <c r="B806" i="24"/>
  <c r="A804" i="49" s="1"/>
  <c r="A171" i="51" s="1"/>
  <c r="F805" i="7"/>
  <c r="H805" i="7" s="1"/>
  <c r="I805" i="7" s="1"/>
  <c r="M805" i="24"/>
  <c r="C807" i="24"/>
  <c r="B805" i="49" s="1"/>
  <c r="B172" i="51" s="1"/>
  <c r="G806" i="7"/>
  <c r="A809" i="1"/>
  <c r="A809" i="2"/>
  <c r="G800" i="27" l="1"/>
  <c r="K800" i="27"/>
  <c r="G170" i="51"/>
  <c r="H170" i="51" s="1"/>
  <c r="J1731" i="12"/>
  <c r="K804" i="24" s="1"/>
  <c r="J806" i="7"/>
  <c r="H1733" i="12"/>
  <c r="I1733" i="12" s="1"/>
  <c r="B807" i="27"/>
  <c r="B806" i="45"/>
  <c r="A806" i="27"/>
  <c r="A805" i="45"/>
  <c r="A810" i="1"/>
  <c r="A810" i="2"/>
  <c r="M806" i="24"/>
  <c r="B811" i="2"/>
  <c r="B811" i="1"/>
  <c r="B807" i="24"/>
  <c r="A805" i="49" s="1"/>
  <c r="A172" i="51" s="1"/>
  <c r="F806" i="7"/>
  <c r="H806" i="7" s="1"/>
  <c r="I806" i="7" s="1"/>
  <c r="C808" i="24"/>
  <c r="B806" i="49" s="1"/>
  <c r="B173" i="51" s="1"/>
  <c r="G807" i="7"/>
  <c r="G801" i="27" l="1"/>
  <c r="K801" i="27"/>
  <c r="J807" i="7"/>
  <c r="H1734" i="12"/>
  <c r="I1734" i="12" s="1"/>
  <c r="J1732" i="12"/>
  <c r="K805" i="24" s="1"/>
  <c r="G171" i="51"/>
  <c r="H171" i="51" s="1"/>
  <c r="B808" i="27"/>
  <c r="B807" i="45"/>
  <c r="A807" i="27"/>
  <c r="A806" i="45"/>
  <c r="M807" i="24"/>
  <c r="B808" i="24"/>
  <c r="A806" i="49" s="1"/>
  <c r="A173" i="51" s="1"/>
  <c r="F807" i="7"/>
  <c r="H807" i="7" s="1"/>
  <c r="I807" i="7" s="1"/>
  <c r="B812" i="2"/>
  <c r="B812" i="1"/>
  <c r="C809" i="24"/>
  <c r="B807" i="49" s="1"/>
  <c r="B174" i="51" s="1"/>
  <c r="G808" i="7"/>
  <c r="A811" i="1"/>
  <c r="A811" i="2"/>
  <c r="G802" i="27" l="1"/>
  <c r="K802" i="27"/>
  <c r="G172" i="51"/>
  <c r="H172" i="51" s="1"/>
  <c r="J1733" i="12"/>
  <c r="K806" i="24" s="1"/>
  <c r="J808" i="7"/>
  <c r="H1735" i="12"/>
  <c r="I1735" i="12" s="1"/>
  <c r="B809" i="27"/>
  <c r="B808" i="45"/>
  <c r="A808" i="27"/>
  <c r="A807" i="45"/>
  <c r="M808" i="24"/>
  <c r="C810" i="24"/>
  <c r="B808" i="49" s="1"/>
  <c r="B175" i="51" s="1"/>
  <c r="G809" i="7"/>
  <c r="B809" i="24"/>
  <c r="A807" i="49" s="1"/>
  <c r="A174" i="51" s="1"/>
  <c r="F808" i="7"/>
  <c r="H808" i="7" s="1"/>
  <c r="I808" i="7" s="1"/>
  <c r="B813" i="2"/>
  <c r="B813" i="1"/>
  <c r="A812" i="1"/>
  <c r="A812" i="2"/>
  <c r="G803" i="27" l="1"/>
  <c r="K803" i="27"/>
  <c r="J809" i="7"/>
  <c r="H1736" i="12"/>
  <c r="I1736" i="12" s="1"/>
  <c r="G173" i="51"/>
  <c r="H173" i="51" s="1"/>
  <c r="J1734" i="12"/>
  <c r="K807" i="24" s="1"/>
  <c r="A809" i="27"/>
  <c r="A808" i="45"/>
  <c r="B810" i="27"/>
  <c r="B809" i="45"/>
  <c r="B810" i="24"/>
  <c r="A808" i="49" s="1"/>
  <c r="A175" i="51" s="1"/>
  <c r="F809" i="7"/>
  <c r="H809" i="7" s="1"/>
  <c r="I809" i="7" s="1"/>
  <c r="M809" i="24"/>
  <c r="A813" i="1"/>
  <c r="A813" i="2"/>
  <c r="B814" i="2"/>
  <c r="B814" i="1"/>
  <c r="C811" i="24"/>
  <c r="B809" i="49" s="1"/>
  <c r="B176" i="51" s="1"/>
  <c r="G810" i="7"/>
  <c r="G804" i="27" l="1"/>
  <c r="K804" i="27"/>
  <c r="J1735" i="12"/>
  <c r="K808" i="24" s="1"/>
  <c r="G174" i="51"/>
  <c r="H174" i="51" s="1"/>
  <c r="J810" i="7"/>
  <c r="H1737" i="12"/>
  <c r="I1737" i="12" s="1"/>
  <c r="B811" i="27"/>
  <c r="B810" i="45"/>
  <c r="A810" i="27"/>
  <c r="A809" i="45"/>
  <c r="A814" i="1"/>
  <c r="A814" i="2"/>
  <c r="M810" i="24"/>
  <c r="C812" i="24"/>
  <c r="B810" i="49" s="1"/>
  <c r="B177" i="51" s="1"/>
  <c r="G811" i="7"/>
  <c r="B811" i="24"/>
  <c r="A809" i="49" s="1"/>
  <c r="A176" i="51" s="1"/>
  <c r="F810" i="7"/>
  <c r="H810" i="7" s="1"/>
  <c r="I810" i="7" s="1"/>
  <c r="B815" i="2"/>
  <c r="B815" i="1"/>
  <c r="G805" i="27" l="1"/>
  <c r="K805" i="27"/>
  <c r="G175" i="51"/>
  <c r="H175" i="51" s="1"/>
  <c r="J1736" i="12"/>
  <c r="K809" i="24" s="1"/>
  <c r="J811" i="7"/>
  <c r="H1738" i="12"/>
  <c r="I1738" i="12" s="1"/>
  <c r="B812" i="27"/>
  <c r="B811" i="45"/>
  <c r="A811" i="27"/>
  <c r="A810" i="45"/>
  <c r="B816" i="2"/>
  <c r="B816" i="1"/>
  <c r="C813" i="24"/>
  <c r="B811" i="49" s="1"/>
  <c r="B178" i="51" s="1"/>
  <c r="G812" i="7"/>
  <c r="B812" i="24"/>
  <c r="A810" i="49" s="1"/>
  <c r="A177" i="51" s="1"/>
  <c r="F811" i="7"/>
  <c r="H811" i="7" s="1"/>
  <c r="I811" i="7" s="1"/>
  <c r="M811" i="24"/>
  <c r="A815" i="1"/>
  <c r="A815" i="2"/>
  <c r="G806" i="27" l="1"/>
  <c r="K806" i="27"/>
  <c r="J1737" i="12"/>
  <c r="K810" i="24" s="1"/>
  <c r="G176" i="51"/>
  <c r="H176" i="51" s="1"/>
  <c r="J812" i="7"/>
  <c r="H1739" i="12"/>
  <c r="I1739" i="12" s="1"/>
  <c r="B813" i="27"/>
  <c r="B812" i="45"/>
  <c r="A812" i="27"/>
  <c r="A811" i="45"/>
  <c r="B813" i="24"/>
  <c r="A811" i="49" s="1"/>
  <c r="A178" i="51" s="1"/>
  <c r="F812" i="7"/>
  <c r="H812" i="7" s="1"/>
  <c r="I812" i="7" s="1"/>
  <c r="A816" i="1"/>
  <c r="A816" i="2"/>
  <c r="B817" i="2"/>
  <c r="M812" i="24"/>
  <c r="G813" i="7"/>
  <c r="G807" i="27" l="1"/>
  <c r="K807" i="27"/>
  <c r="J813" i="7"/>
  <c r="H1741" i="12" s="1"/>
  <c r="I1741" i="12" s="1"/>
  <c r="H1740" i="12"/>
  <c r="I1740" i="12" s="1"/>
  <c r="G177" i="51"/>
  <c r="H177" i="51" s="1"/>
  <c r="J1738" i="12"/>
  <c r="K811" i="24" s="1"/>
  <c r="A813" i="27"/>
  <c r="A812" i="45"/>
  <c r="B818" i="2"/>
  <c r="G814" i="7"/>
  <c r="F813" i="7"/>
  <c r="H813" i="7" s="1"/>
  <c r="I813" i="7" s="1"/>
  <c r="M813" i="24"/>
  <c r="A817" i="2"/>
  <c r="G808" i="27" l="1"/>
  <c r="K808" i="27"/>
  <c r="G178" i="51"/>
  <c r="H178" i="51" s="1"/>
  <c r="J1739" i="12"/>
  <c r="K812" i="24" s="1"/>
  <c r="J1740" i="12"/>
  <c r="K813" i="24" s="1"/>
  <c r="B819" i="2"/>
  <c r="F814" i="7"/>
  <c r="H814" i="7" s="1"/>
  <c r="I814" i="7" s="1"/>
  <c r="A818" i="2"/>
  <c r="G815" i="7"/>
  <c r="G809" i="27" l="1"/>
  <c r="K809" i="27"/>
  <c r="K2" i="24"/>
  <c r="F815" i="7"/>
  <c r="H815" i="7" s="1"/>
  <c r="I815" i="7" s="1"/>
  <c r="B820" i="2"/>
  <c r="G816" i="7"/>
  <c r="A819" i="2"/>
  <c r="G810" i="27" l="1"/>
  <c r="K810" i="27"/>
  <c r="L665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L213" i="24"/>
  <c r="L214" i="24"/>
  <c r="L215" i="24"/>
  <c r="L216" i="24"/>
  <c r="L217" i="24"/>
  <c r="L218" i="24"/>
  <c r="L219" i="24"/>
  <c r="L220" i="24"/>
  <c r="L221" i="24"/>
  <c r="L222" i="24"/>
  <c r="L223" i="24"/>
  <c r="L224" i="24"/>
  <c r="L225" i="24"/>
  <c r="L226" i="24"/>
  <c r="L227" i="24"/>
  <c r="L228" i="24"/>
  <c r="L229" i="24"/>
  <c r="L230" i="24"/>
  <c r="L231" i="24"/>
  <c r="L232" i="24"/>
  <c r="L233" i="24"/>
  <c r="L234" i="24"/>
  <c r="L235" i="24"/>
  <c r="L236" i="24"/>
  <c r="L237" i="24"/>
  <c r="L238" i="24"/>
  <c r="L239" i="24"/>
  <c r="L240" i="24"/>
  <c r="L241" i="24"/>
  <c r="L242" i="24"/>
  <c r="L243" i="24"/>
  <c r="L244" i="24"/>
  <c r="L245" i="24"/>
  <c r="L246" i="24"/>
  <c r="L247" i="24"/>
  <c r="L248" i="24"/>
  <c r="L249" i="24"/>
  <c r="L250" i="24"/>
  <c r="L251" i="24"/>
  <c r="L252" i="24"/>
  <c r="L253" i="24"/>
  <c r="L254" i="24"/>
  <c r="L255" i="24"/>
  <c r="L256" i="24"/>
  <c r="L257" i="24"/>
  <c r="L258" i="24"/>
  <c r="L259" i="24"/>
  <c r="L260" i="24"/>
  <c r="L261" i="24"/>
  <c r="L262" i="24"/>
  <c r="L263" i="24"/>
  <c r="L264" i="24"/>
  <c r="L265" i="24"/>
  <c r="L266" i="24"/>
  <c r="L267" i="24"/>
  <c r="L268" i="24"/>
  <c r="L269" i="24"/>
  <c r="L270" i="24"/>
  <c r="L271" i="24"/>
  <c r="L272" i="24"/>
  <c r="L273" i="24"/>
  <c r="L274" i="24"/>
  <c r="L275" i="24"/>
  <c r="L276" i="24"/>
  <c r="L277" i="24"/>
  <c r="L278" i="24"/>
  <c r="L279" i="24"/>
  <c r="L280" i="24"/>
  <c r="L281" i="24"/>
  <c r="L282" i="24"/>
  <c r="L283" i="24"/>
  <c r="L284" i="24"/>
  <c r="L285" i="24"/>
  <c r="L286" i="24"/>
  <c r="L287" i="24"/>
  <c r="L288" i="24"/>
  <c r="L289" i="24"/>
  <c r="L290" i="24"/>
  <c r="L291" i="24"/>
  <c r="L292" i="24"/>
  <c r="L293" i="24"/>
  <c r="L294" i="24"/>
  <c r="L295" i="24"/>
  <c r="L296" i="24"/>
  <c r="L297" i="24"/>
  <c r="L298" i="24"/>
  <c r="L299" i="24"/>
  <c r="L300" i="24"/>
  <c r="L301" i="24"/>
  <c r="L302" i="24"/>
  <c r="L303" i="24"/>
  <c r="L304" i="24"/>
  <c r="L305" i="24"/>
  <c r="L306" i="24"/>
  <c r="L307" i="24"/>
  <c r="L308" i="24"/>
  <c r="L309" i="24"/>
  <c r="L310" i="24"/>
  <c r="L311" i="24"/>
  <c r="L312" i="24"/>
  <c r="L313" i="24"/>
  <c r="L314" i="24"/>
  <c r="L315" i="24"/>
  <c r="L316" i="24"/>
  <c r="L317" i="24"/>
  <c r="L318" i="24"/>
  <c r="L319" i="24"/>
  <c r="L320" i="24"/>
  <c r="L321" i="24"/>
  <c r="L322" i="24"/>
  <c r="L323" i="24"/>
  <c r="L324" i="24"/>
  <c r="L325" i="24"/>
  <c r="L326" i="24"/>
  <c r="L327" i="24"/>
  <c r="L328" i="24"/>
  <c r="L329" i="24"/>
  <c r="L330" i="24"/>
  <c r="L331" i="24"/>
  <c r="L332" i="24"/>
  <c r="L333" i="24"/>
  <c r="L334" i="24"/>
  <c r="L335" i="24"/>
  <c r="L336" i="24"/>
  <c r="L337" i="24"/>
  <c r="L338" i="24"/>
  <c r="L339" i="24"/>
  <c r="L340" i="24"/>
  <c r="L341" i="24"/>
  <c r="L342" i="24"/>
  <c r="L343" i="24"/>
  <c r="L344" i="24"/>
  <c r="L345" i="24"/>
  <c r="L346" i="24"/>
  <c r="L347" i="24"/>
  <c r="L348" i="24"/>
  <c r="L349" i="24"/>
  <c r="L350" i="24"/>
  <c r="L351" i="24"/>
  <c r="L352" i="24"/>
  <c r="L353" i="24"/>
  <c r="L354" i="24"/>
  <c r="L355" i="24"/>
  <c r="L356" i="24"/>
  <c r="L357" i="24"/>
  <c r="L358" i="24"/>
  <c r="L359" i="24"/>
  <c r="L360" i="24"/>
  <c r="L361" i="24"/>
  <c r="L362" i="24"/>
  <c r="L363" i="24"/>
  <c r="L364" i="24"/>
  <c r="L365" i="24"/>
  <c r="L366" i="24"/>
  <c r="L367" i="24"/>
  <c r="L368" i="24"/>
  <c r="L369" i="24"/>
  <c r="L370" i="24"/>
  <c r="L371" i="24"/>
  <c r="L372" i="24"/>
  <c r="L373" i="24"/>
  <c r="L374" i="24"/>
  <c r="L375" i="24"/>
  <c r="L376" i="24"/>
  <c r="L377" i="24"/>
  <c r="L378" i="24"/>
  <c r="L379" i="24"/>
  <c r="L380" i="24"/>
  <c r="L381" i="24"/>
  <c r="L382" i="24"/>
  <c r="L383" i="24"/>
  <c r="L384" i="24"/>
  <c r="L385" i="24"/>
  <c r="L386" i="24"/>
  <c r="L387" i="24"/>
  <c r="L388" i="24"/>
  <c r="L389" i="24"/>
  <c r="L390" i="24"/>
  <c r="L391" i="24"/>
  <c r="L392" i="24"/>
  <c r="L393" i="24"/>
  <c r="L394" i="24"/>
  <c r="L395" i="24"/>
  <c r="L396" i="24"/>
  <c r="L397" i="24"/>
  <c r="L398" i="24"/>
  <c r="L399" i="24"/>
  <c r="L400" i="24"/>
  <c r="L401" i="24"/>
  <c r="L402" i="24"/>
  <c r="L403" i="24"/>
  <c r="L404" i="24"/>
  <c r="L405" i="24"/>
  <c r="L406" i="24"/>
  <c r="L407" i="24"/>
  <c r="L408" i="24"/>
  <c r="L409" i="24"/>
  <c r="L410" i="24"/>
  <c r="L411" i="24"/>
  <c r="L412" i="24"/>
  <c r="L413" i="24"/>
  <c r="L414" i="24"/>
  <c r="L415" i="24"/>
  <c r="L416" i="24"/>
  <c r="L417" i="24"/>
  <c r="L418" i="24"/>
  <c r="L419" i="24"/>
  <c r="L420" i="24"/>
  <c r="L421" i="24"/>
  <c r="L422" i="24"/>
  <c r="L423" i="24"/>
  <c r="L424" i="24"/>
  <c r="L425" i="24"/>
  <c r="L426" i="24"/>
  <c r="L427" i="24"/>
  <c r="L428" i="24"/>
  <c r="L429" i="24"/>
  <c r="L430" i="24"/>
  <c r="L431" i="24"/>
  <c r="L432" i="24"/>
  <c r="L433" i="24"/>
  <c r="L434" i="24"/>
  <c r="L435" i="24"/>
  <c r="L436" i="24"/>
  <c r="L437" i="24"/>
  <c r="L438" i="24"/>
  <c r="L439" i="24"/>
  <c r="L440" i="24"/>
  <c r="L441" i="24"/>
  <c r="L442" i="24"/>
  <c r="L443" i="24"/>
  <c r="L444" i="24"/>
  <c r="L445" i="24"/>
  <c r="L446" i="24"/>
  <c r="L447" i="24"/>
  <c r="L448" i="24"/>
  <c r="L449" i="24"/>
  <c r="L450" i="24"/>
  <c r="L451" i="24"/>
  <c r="L452" i="24"/>
  <c r="L453" i="24"/>
  <c r="L454" i="24"/>
  <c r="L455" i="24"/>
  <c r="L456" i="24"/>
  <c r="L457" i="24"/>
  <c r="L458" i="24"/>
  <c r="L459" i="24"/>
  <c r="L460" i="24"/>
  <c r="L461" i="24"/>
  <c r="L462" i="24"/>
  <c r="L463" i="24"/>
  <c r="L464" i="24"/>
  <c r="L465" i="24"/>
  <c r="L466" i="24"/>
  <c r="L467" i="24"/>
  <c r="L468" i="24"/>
  <c r="L469" i="24"/>
  <c r="L470" i="24"/>
  <c r="L471" i="24"/>
  <c r="L472" i="24"/>
  <c r="L473" i="24"/>
  <c r="L474" i="24"/>
  <c r="L475" i="24"/>
  <c r="L476" i="24"/>
  <c r="L477" i="24"/>
  <c r="L478" i="24"/>
  <c r="L479" i="24"/>
  <c r="L480" i="24"/>
  <c r="L481" i="24"/>
  <c r="L482" i="24"/>
  <c r="L483" i="24"/>
  <c r="L484" i="24"/>
  <c r="L485" i="24"/>
  <c r="L486" i="24"/>
  <c r="L487" i="24"/>
  <c r="L488" i="24"/>
  <c r="L489" i="24"/>
  <c r="L490" i="24"/>
  <c r="L491" i="24"/>
  <c r="L492" i="24"/>
  <c r="L493" i="24"/>
  <c r="L494" i="24"/>
  <c r="L495" i="24"/>
  <c r="L496" i="24"/>
  <c r="L497" i="24"/>
  <c r="L498" i="24"/>
  <c r="L499" i="24"/>
  <c r="L500" i="24"/>
  <c r="L501" i="24"/>
  <c r="L502" i="24"/>
  <c r="L503" i="24"/>
  <c r="L504" i="24"/>
  <c r="L505" i="24"/>
  <c r="L506" i="24"/>
  <c r="L507" i="24"/>
  <c r="L508" i="24"/>
  <c r="L509" i="24"/>
  <c r="L510" i="24"/>
  <c r="L511" i="24"/>
  <c r="L512" i="24"/>
  <c r="L513" i="24"/>
  <c r="L514" i="24"/>
  <c r="L515" i="24"/>
  <c r="L516" i="24"/>
  <c r="L517" i="24"/>
  <c r="L518" i="24"/>
  <c r="L519" i="24"/>
  <c r="L520" i="24"/>
  <c r="L521" i="24"/>
  <c r="L522" i="24"/>
  <c r="L523" i="24"/>
  <c r="L524" i="24"/>
  <c r="L525" i="24"/>
  <c r="L526" i="24"/>
  <c r="L527" i="24"/>
  <c r="L528" i="24"/>
  <c r="L529" i="24"/>
  <c r="L530" i="24"/>
  <c r="L531" i="24"/>
  <c r="L532" i="24"/>
  <c r="L533" i="24"/>
  <c r="L534" i="24"/>
  <c r="L535" i="24"/>
  <c r="L536" i="24"/>
  <c r="L537" i="24"/>
  <c r="L538" i="24"/>
  <c r="L539" i="24"/>
  <c r="L540" i="24"/>
  <c r="L541" i="24"/>
  <c r="L542" i="24"/>
  <c r="L543" i="24"/>
  <c r="L544" i="24"/>
  <c r="L545" i="24"/>
  <c r="L546" i="24"/>
  <c r="L547" i="24"/>
  <c r="L548" i="24"/>
  <c r="L549" i="24"/>
  <c r="L550" i="24"/>
  <c r="L551" i="24"/>
  <c r="L552" i="24"/>
  <c r="L553" i="24"/>
  <c r="L554" i="24"/>
  <c r="L555" i="24"/>
  <c r="L556" i="24"/>
  <c r="L557" i="24"/>
  <c r="L558" i="24"/>
  <c r="L559" i="24"/>
  <c r="L560" i="24"/>
  <c r="L561" i="24"/>
  <c r="L562" i="24"/>
  <c r="L563" i="24"/>
  <c r="L564" i="24"/>
  <c r="L565" i="24"/>
  <c r="L566" i="24"/>
  <c r="L567" i="24"/>
  <c r="L568" i="24"/>
  <c r="L569" i="24"/>
  <c r="L570" i="24"/>
  <c r="L571" i="24"/>
  <c r="L572" i="24"/>
  <c r="L573" i="24"/>
  <c r="L574" i="24"/>
  <c r="L575" i="24"/>
  <c r="L576" i="24"/>
  <c r="L577" i="24"/>
  <c r="L578" i="24"/>
  <c r="L579" i="24"/>
  <c r="L580" i="24"/>
  <c r="L581" i="24"/>
  <c r="L582" i="24"/>
  <c r="L583" i="24"/>
  <c r="L584" i="24"/>
  <c r="L585" i="24"/>
  <c r="L586" i="24"/>
  <c r="L587" i="24"/>
  <c r="L588" i="24"/>
  <c r="L589" i="24"/>
  <c r="L590" i="24"/>
  <c r="L591" i="24"/>
  <c r="L592" i="24"/>
  <c r="L593" i="24"/>
  <c r="L594" i="24"/>
  <c r="L595" i="24"/>
  <c r="L596" i="24"/>
  <c r="L597" i="24"/>
  <c r="L598" i="24"/>
  <c r="L599" i="24"/>
  <c r="L600" i="24"/>
  <c r="L601" i="24"/>
  <c r="L602" i="24"/>
  <c r="L603" i="24"/>
  <c r="L604" i="24"/>
  <c r="L605" i="24"/>
  <c r="L606" i="24"/>
  <c r="L607" i="24"/>
  <c r="L608" i="24"/>
  <c r="L609" i="24"/>
  <c r="L610" i="24"/>
  <c r="L611" i="24"/>
  <c r="L612" i="24"/>
  <c r="L613" i="24"/>
  <c r="L614" i="24"/>
  <c r="L615" i="24"/>
  <c r="L616" i="24"/>
  <c r="L617" i="24"/>
  <c r="L618" i="24"/>
  <c r="L619" i="24"/>
  <c r="L621" i="24"/>
  <c r="L620" i="24"/>
  <c r="L622" i="24"/>
  <c r="L623" i="24"/>
  <c r="L624" i="24"/>
  <c r="L625" i="24"/>
  <c r="L626" i="24"/>
  <c r="L627" i="24"/>
  <c r="L628" i="24"/>
  <c r="L629" i="24"/>
  <c r="L630" i="24"/>
  <c r="L631" i="24"/>
  <c r="L632" i="24"/>
  <c r="L633" i="24"/>
  <c r="L634" i="24"/>
  <c r="L635" i="24"/>
  <c r="L636" i="24"/>
  <c r="L637" i="24"/>
  <c r="L638" i="24"/>
  <c r="L639" i="24"/>
  <c r="L640" i="24"/>
  <c r="L641" i="24"/>
  <c r="L642" i="24"/>
  <c r="L643" i="24"/>
  <c r="L644" i="24"/>
  <c r="L645" i="24"/>
  <c r="L646" i="24"/>
  <c r="L647" i="24"/>
  <c r="L648" i="24"/>
  <c r="L649" i="24"/>
  <c r="L650" i="24"/>
  <c r="L651" i="24"/>
  <c r="L652" i="24"/>
  <c r="L653" i="24"/>
  <c r="L654" i="24"/>
  <c r="L655" i="24"/>
  <c r="L656" i="24"/>
  <c r="L657" i="24"/>
  <c r="L658" i="24"/>
  <c r="L659" i="24"/>
  <c r="L660" i="24"/>
  <c r="L661" i="24"/>
  <c r="L662" i="24"/>
  <c r="L663" i="24"/>
  <c r="L664" i="24"/>
  <c r="L666" i="24"/>
  <c r="L667" i="24"/>
  <c r="L668" i="24"/>
  <c r="L669" i="24"/>
  <c r="L670" i="24"/>
  <c r="L671" i="24"/>
  <c r="L672" i="24"/>
  <c r="L673" i="24"/>
  <c r="L674" i="24"/>
  <c r="L675" i="24"/>
  <c r="L676" i="24"/>
  <c r="L677" i="24"/>
  <c r="L678" i="24"/>
  <c r="L679" i="24"/>
  <c r="L680" i="24"/>
  <c r="L681" i="24"/>
  <c r="L682" i="24"/>
  <c r="L683" i="24"/>
  <c r="L684" i="24"/>
  <c r="L685" i="24"/>
  <c r="L686" i="24"/>
  <c r="L687" i="24"/>
  <c r="L688" i="24"/>
  <c r="L689" i="24"/>
  <c r="L690" i="24"/>
  <c r="L691" i="24"/>
  <c r="L692" i="24"/>
  <c r="L693" i="24"/>
  <c r="L694" i="24"/>
  <c r="L695" i="24"/>
  <c r="L696" i="24"/>
  <c r="L697" i="24"/>
  <c r="L698" i="24"/>
  <c r="L699" i="24"/>
  <c r="L700" i="24"/>
  <c r="L701" i="24"/>
  <c r="L702" i="24"/>
  <c r="L703" i="24"/>
  <c r="L704" i="24"/>
  <c r="L705" i="24"/>
  <c r="L706" i="24"/>
  <c r="L707" i="24"/>
  <c r="L708" i="24"/>
  <c r="L709" i="24"/>
  <c r="L710" i="24"/>
  <c r="L711" i="24"/>
  <c r="L712" i="24"/>
  <c r="L713" i="24"/>
  <c r="L714" i="24"/>
  <c r="L715" i="24"/>
  <c r="L716" i="24"/>
  <c r="L717" i="24"/>
  <c r="L718" i="24"/>
  <c r="L719" i="24"/>
  <c r="L720" i="24"/>
  <c r="L721" i="24"/>
  <c r="L722" i="24"/>
  <c r="L723" i="24"/>
  <c r="L724" i="24"/>
  <c r="L725" i="24"/>
  <c r="L726" i="24"/>
  <c r="L727" i="24"/>
  <c r="L728" i="24"/>
  <c r="L729" i="24"/>
  <c r="L730" i="24"/>
  <c r="L731" i="24"/>
  <c r="L732" i="24"/>
  <c r="L733" i="24"/>
  <c r="L734" i="24"/>
  <c r="L735" i="24"/>
  <c r="L736" i="24"/>
  <c r="L737" i="24"/>
  <c r="L738" i="24"/>
  <c r="L739" i="24"/>
  <c r="L740" i="24"/>
  <c r="L741" i="24"/>
  <c r="L742" i="24"/>
  <c r="L743" i="24"/>
  <c r="L744" i="24"/>
  <c r="L745" i="24"/>
  <c r="L746" i="24"/>
  <c r="L747" i="24"/>
  <c r="L748" i="24"/>
  <c r="L749" i="24"/>
  <c r="L750" i="24"/>
  <c r="L751" i="24"/>
  <c r="L752" i="24"/>
  <c r="L753" i="24"/>
  <c r="L754" i="24"/>
  <c r="L755" i="24"/>
  <c r="L756" i="24"/>
  <c r="L757" i="24"/>
  <c r="L758" i="24"/>
  <c r="L759" i="24"/>
  <c r="L760" i="24"/>
  <c r="L761" i="24"/>
  <c r="L762" i="24"/>
  <c r="L763" i="24"/>
  <c r="L764" i="24"/>
  <c r="L765" i="24"/>
  <c r="L766" i="24"/>
  <c r="L767" i="24"/>
  <c r="L768" i="24"/>
  <c r="L769" i="24"/>
  <c r="L770" i="24"/>
  <c r="L771" i="24"/>
  <c r="L772" i="24"/>
  <c r="L773" i="24"/>
  <c r="L774" i="24"/>
  <c r="L775" i="24"/>
  <c r="L776" i="24"/>
  <c r="L777" i="24"/>
  <c r="L778" i="24"/>
  <c r="L779" i="24"/>
  <c r="L780" i="24"/>
  <c r="L781" i="24"/>
  <c r="L782" i="24"/>
  <c r="L783" i="24"/>
  <c r="L784" i="24"/>
  <c r="L785" i="24"/>
  <c r="L786" i="24"/>
  <c r="L787" i="24"/>
  <c r="L788" i="24"/>
  <c r="L789" i="24"/>
  <c r="L790" i="24"/>
  <c r="L791" i="24"/>
  <c r="L792" i="24"/>
  <c r="L793" i="24"/>
  <c r="L794" i="24"/>
  <c r="L795" i="24"/>
  <c r="L796" i="24"/>
  <c r="L797" i="24"/>
  <c r="L798" i="24"/>
  <c r="L799" i="24"/>
  <c r="L800" i="24"/>
  <c r="L801" i="24"/>
  <c r="L802" i="24"/>
  <c r="L803" i="24"/>
  <c r="L804" i="24"/>
  <c r="L805" i="24"/>
  <c r="L806" i="24"/>
  <c r="L807" i="24"/>
  <c r="L808" i="24"/>
  <c r="L809" i="24"/>
  <c r="L810" i="24"/>
  <c r="L811" i="24"/>
  <c r="L813" i="24"/>
  <c r="L812" i="24"/>
  <c r="A820" i="2"/>
  <c r="B821" i="2"/>
  <c r="B822" i="2"/>
  <c r="G817" i="7"/>
  <c r="F816" i="7"/>
  <c r="H816" i="7" s="1"/>
  <c r="I816" i="7" s="1"/>
  <c r="G811" i="27" l="1"/>
  <c r="K811" i="27"/>
  <c r="G818" i="7"/>
  <c r="F817" i="7"/>
  <c r="H817" i="7" s="1"/>
  <c r="I817" i="7" s="1"/>
  <c r="G819" i="7"/>
  <c r="A822" i="2"/>
  <c r="A821" i="2"/>
  <c r="G812" i="27" l="1"/>
  <c r="K812" i="27"/>
  <c r="F818" i="7"/>
  <c r="H818" i="7" s="1"/>
  <c r="I818" i="7" s="1"/>
  <c r="F819" i="7"/>
  <c r="H819" i="7" s="1"/>
  <c r="I819" i="7" s="1"/>
  <c r="G813" i="27" l="1"/>
  <c r="K813" i="27"/>
  <c r="X1089" i="12" a="1"/>
  <c r="X1090" i="12" l="1"/>
  <c r="X1089" i="12"/>
  <c r="X1091" i="12"/>
  <c r="X1093" i="12" l="1" a="1"/>
  <c r="X1093" i="12" l="1"/>
  <c r="Z1093" i="12"/>
  <c r="Y1093" i="12"/>
  <c r="Q1738" i="12" l="1"/>
  <c r="Q1734" i="12"/>
  <c r="Q1730" i="12"/>
  <c r="Q1726" i="12"/>
  <c r="Q1722" i="12"/>
  <c r="Q1718" i="12"/>
  <c r="Q1714" i="12"/>
  <c r="Q1710" i="12"/>
  <c r="Q1706" i="12"/>
  <c r="Q1702" i="12"/>
  <c r="Q1698" i="12"/>
  <c r="Q1694" i="12"/>
  <c r="Q1690" i="12"/>
  <c r="Q1686" i="12"/>
  <c r="Q1682" i="12"/>
  <c r="Q1678" i="12"/>
  <c r="Q1674" i="12"/>
  <c r="Q1670" i="12"/>
  <c r="Q1666" i="12"/>
  <c r="Q1662" i="12"/>
  <c r="Q1658" i="12"/>
  <c r="Q1654" i="12"/>
  <c r="Q1650" i="12"/>
  <c r="Q1646" i="12"/>
  <c r="Q1642" i="12"/>
  <c r="Q1638" i="12"/>
  <c r="Q1634" i="12"/>
  <c r="Q1630" i="12"/>
  <c r="Q1626" i="12"/>
  <c r="Q1622" i="12"/>
  <c r="Q1618" i="12"/>
  <c r="Q1614" i="12"/>
  <c r="Q1610" i="12"/>
  <c r="Q1606" i="12"/>
  <c r="Q1602" i="12"/>
  <c r="Q1598" i="12"/>
  <c r="Q1594" i="12"/>
  <c r="Q1590" i="12"/>
  <c r="Q1586" i="12"/>
  <c r="Q1582" i="12"/>
  <c r="Q1578" i="12"/>
  <c r="Q1574" i="12"/>
  <c r="Q1570" i="12"/>
  <c r="Q1566" i="12"/>
  <c r="Q1562" i="12"/>
  <c r="Q1558" i="12"/>
  <c r="Q1554" i="12"/>
  <c r="Q1550" i="12"/>
  <c r="Q1546" i="12"/>
  <c r="Q1542" i="12"/>
  <c r="Q1538" i="12"/>
  <c r="Q1534" i="12"/>
  <c r="Q1530" i="12"/>
  <c r="Q1526" i="12"/>
  <c r="Q1522" i="12"/>
  <c r="Q1518" i="12"/>
  <c r="Q1514" i="12"/>
  <c r="Q1510" i="12"/>
  <c r="Q1506" i="12"/>
  <c r="Q1502" i="12"/>
  <c r="Q1498" i="12"/>
  <c r="Q1494" i="12"/>
  <c r="Q1490" i="12"/>
  <c r="Q1486" i="12"/>
  <c r="Q1482" i="12"/>
  <c r="Q1478" i="12"/>
  <c r="Q1474" i="12"/>
  <c r="Q1470" i="12"/>
  <c r="Q1466" i="12"/>
  <c r="Q1462" i="12"/>
  <c r="Q1458" i="12"/>
  <c r="Q1454" i="12"/>
  <c r="Q1450" i="12"/>
  <c r="Q1446" i="12"/>
  <c r="Q1442" i="12"/>
  <c r="Q1438" i="12"/>
  <c r="Q1434" i="12"/>
  <c r="Q1430" i="12"/>
  <c r="Q1426" i="12"/>
  <c r="Q1422" i="12"/>
  <c r="Q1418" i="12"/>
  <c r="Q1414" i="12"/>
  <c r="Q1410" i="12"/>
  <c r="Q1406" i="12"/>
  <c r="Q1402" i="12"/>
  <c r="Q1737" i="12"/>
  <c r="Q1733" i="12"/>
  <c r="Q1729" i="12"/>
  <c r="Q1725" i="12"/>
  <c r="Q1721" i="12"/>
  <c r="Q1717" i="12"/>
  <c r="Q1713" i="12"/>
  <c r="Q1709" i="12"/>
  <c r="Q1705" i="12"/>
  <c r="Q1701" i="12"/>
  <c r="Q1697" i="12"/>
  <c r="Q1693" i="12"/>
  <c r="Q1689" i="12"/>
  <c r="Q1685" i="12"/>
  <c r="Q1681" i="12"/>
  <c r="Q1677" i="12"/>
  <c r="Q1673" i="12"/>
  <c r="Q1669" i="12"/>
  <c r="Q1665" i="12"/>
  <c r="Q1661" i="12"/>
  <c r="Q1657" i="12"/>
  <c r="Q1653" i="12"/>
  <c r="Q1649" i="12"/>
  <c r="Q1645" i="12"/>
  <c r="Q1641" i="12"/>
  <c r="Q1637" i="12"/>
  <c r="Q1633" i="12"/>
  <c r="Q1629" i="12"/>
  <c r="Q1625" i="12"/>
  <c r="Q1621" i="12"/>
  <c r="Q1617" i="12"/>
  <c r="Q1613" i="12"/>
  <c r="Q1609" i="12"/>
  <c r="Q1605" i="12"/>
  <c r="Q1601" i="12"/>
  <c r="Q1597" i="12"/>
  <c r="Q1593" i="12"/>
  <c r="Q1589" i="12"/>
  <c r="Q1585" i="12"/>
  <c r="Q1581" i="12"/>
  <c r="Q1577" i="12"/>
  <c r="Q1573" i="12"/>
  <c r="Q1569" i="12"/>
  <c r="Q1565" i="12"/>
  <c r="Q1561" i="12"/>
  <c r="Q1557" i="12"/>
  <c r="Q1553" i="12"/>
  <c r="Q1549" i="12"/>
  <c r="Q1545" i="12"/>
  <c r="Q1541" i="12"/>
  <c r="Q1537" i="12"/>
  <c r="Q1533" i="12"/>
  <c r="Q1529" i="12"/>
  <c r="Q1525" i="12"/>
  <c r="Q1521" i="12"/>
  <c r="Q1517" i="12"/>
  <c r="Q1513" i="12"/>
  <c r="Q1509" i="12"/>
  <c r="Q1505" i="12"/>
  <c r="Q1501" i="12"/>
  <c r="Q1497" i="12"/>
  <c r="Q1493" i="12"/>
  <c r="Q1489" i="12"/>
  <c r="Q1485" i="12"/>
  <c r="Q1481" i="12"/>
  <c r="Q1477" i="12"/>
  <c r="Q1473" i="12"/>
  <c r="Q1469" i="12"/>
  <c r="Q1465" i="12"/>
  <c r="Q1461" i="12"/>
  <c r="Q1457" i="12"/>
  <c r="Q1453" i="12"/>
  <c r="Q1449" i="12"/>
  <c r="Q1445" i="12"/>
  <c r="Q1441" i="12"/>
  <c r="Q1437" i="12"/>
  <c r="Q1433" i="12"/>
  <c r="Q1429" i="12"/>
  <c r="Q1425" i="12"/>
  <c r="Q1740" i="12"/>
  <c r="Q1736" i="12"/>
  <c r="Q1732" i="12"/>
  <c r="Q1728" i="12"/>
  <c r="Q1724" i="12"/>
  <c r="Q1720" i="12"/>
  <c r="Q1716" i="12"/>
  <c r="Q1712" i="12"/>
  <c r="Q1708" i="12"/>
  <c r="Q1704" i="12"/>
  <c r="Q1700" i="12"/>
  <c r="Q1696" i="12"/>
  <c r="Q1692" i="12"/>
  <c r="Q1688" i="12"/>
  <c r="Q1684" i="12"/>
  <c r="Q1680" i="12"/>
  <c r="Q1676" i="12"/>
  <c r="Q1672" i="12"/>
  <c r="Q1668" i="12"/>
  <c r="Q1664" i="12"/>
  <c r="Q1660" i="12"/>
  <c r="Q1656" i="12"/>
  <c r="Q1652" i="12"/>
  <c r="Q1648" i="12"/>
  <c r="Q1644" i="12"/>
  <c r="Q1640" i="12"/>
  <c r="Q1636" i="12"/>
  <c r="Q1632" i="12"/>
  <c r="Q1628" i="12"/>
  <c r="Q1624" i="12"/>
  <c r="Q1620" i="12"/>
  <c r="Q1616" i="12"/>
  <c r="Q1612" i="12"/>
  <c r="Q1608" i="12"/>
  <c r="Q1604" i="12"/>
  <c r="Q1600" i="12"/>
  <c r="Q1596" i="12"/>
  <c r="Q1592" i="12"/>
  <c r="Q1588" i="12"/>
  <c r="Q1584" i="12"/>
  <c r="Q1580" i="12"/>
  <c r="Q1576" i="12"/>
  <c r="Q1572" i="12"/>
  <c r="Q1568" i="12"/>
  <c r="Q1564" i="12"/>
  <c r="Q1560" i="12"/>
  <c r="Q1556" i="12"/>
  <c r="Q1552" i="12"/>
  <c r="Q1548" i="12"/>
  <c r="Q1544" i="12"/>
  <c r="Q1540" i="12"/>
  <c r="Q1536" i="12"/>
  <c r="Q1532" i="12"/>
  <c r="Q1528" i="12"/>
  <c r="Q1524" i="12"/>
  <c r="Q1520" i="12"/>
  <c r="Q1516" i="12"/>
  <c r="Q1512" i="12"/>
  <c r="Q1508" i="12"/>
  <c r="Q1504" i="12"/>
  <c r="Q1500" i="12"/>
  <c r="Q1496" i="12"/>
  <c r="Q1492" i="12"/>
  <c r="Q1488" i="12"/>
  <c r="Q1484" i="12"/>
  <c r="Q1480" i="12"/>
  <c r="Q1476" i="12"/>
  <c r="Q1472" i="12"/>
  <c r="Q1468" i="12"/>
  <c r="Q1464" i="12"/>
  <c r="Q1460" i="12"/>
  <c r="Q1456" i="12"/>
  <c r="Q1452" i="12"/>
  <c r="Q1448" i="12"/>
  <c r="Q1444" i="12"/>
  <c r="Q1440" i="12"/>
  <c r="Q1436" i="12"/>
  <c r="Q1432" i="12"/>
  <c r="Q1428" i="12"/>
  <c r="Q1424" i="12"/>
  <c r="Q1420" i="12"/>
  <c r="Q1416" i="12"/>
  <c r="Q1412" i="12"/>
  <c r="Q1408" i="12"/>
  <c r="Q1404" i="12"/>
  <c r="Q1731" i="12"/>
  <c r="Q1715" i="12"/>
  <c r="Q1699" i="12"/>
  <c r="Q1683" i="12"/>
  <c r="Q1667" i="12"/>
  <c r="Q1651" i="12"/>
  <c r="Q1635" i="12"/>
  <c r="Q1619" i="12"/>
  <c r="Q1603" i="12"/>
  <c r="Q1587" i="12"/>
  <c r="Q1571" i="12"/>
  <c r="Q1555" i="12"/>
  <c r="Q1539" i="12"/>
  <c r="Q1523" i="12"/>
  <c r="Q1507" i="12"/>
  <c r="Q1491" i="12"/>
  <c r="Q1475" i="12"/>
  <c r="Q1459" i="12"/>
  <c r="Q1443" i="12"/>
  <c r="Q1427" i="12"/>
  <c r="Q1417" i="12"/>
  <c r="Q1409" i="12"/>
  <c r="Q1401" i="12"/>
  <c r="Q1397" i="12"/>
  <c r="Q1393" i="12"/>
  <c r="Q1389" i="12"/>
  <c r="Q1385" i="12"/>
  <c r="Q1381" i="12"/>
  <c r="Q1377" i="12"/>
  <c r="Q1373" i="12"/>
  <c r="Q1369" i="12"/>
  <c r="Q1365" i="12"/>
  <c r="Q1361" i="12"/>
  <c r="Q1357" i="12"/>
  <c r="Q1353" i="12"/>
  <c r="Q1349" i="12"/>
  <c r="Q1345" i="12"/>
  <c r="Q1341" i="12"/>
  <c r="Q1337" i="12"/>
  <c r="Q1333" i="12"/>
  <c r="Q1329" i="12"/>
  <c r="Q1325" i="12"/>
  <c r="Q1321" i="12"/>
  <c r="Q1317" i="12"/>
  <c r="Q1313" i="12"/>
  <c r="Q1309" i="12"/>
  <c r="Q1305" i="12"/>
  <c r="Q1301" i="12"/>
  <c r="Q1297" i="12"/>
  <c r="Q1293" i="12"/>
  <c r="Q1289" i="12"/>
  <c r="Q1285" i="12"/>
  <c r="Q1281" i="12"/>
  <c r="Q1277" i="12"/>
  <c r="Q1273" i="12"/>
  <c r="Q1269" i="12"/>
  <c r="Q1265" i="12"/>
  <c r="Q1261" i="12"/>
  <c r="Q1257" i="12"/>
  <c r="Q1253" i="12"/>
  <c r="Q1249" i="12"/>
  <c r="Q1245" i="12"/>
  <c r="Q1241" i="12"/>
  <c r="Q1237" i="12"/>
  <c r="Q1233" i="12"/>
  <c r="Q1229" i="12"/>
  <c r="Q1225" i="12"/>
  <c r="Q1221" i="12"/>
  <c r="Q1217" i="12"/>
  <c r="Q1213" i="12"/>
  <c r="Q1209" i="12"/>
  <c r="Q1205" i="12"/>
  <c r="Q1201" i="12"/>
  <c r="Q1197" i="12"/>
  <c r="Q1193" i="12"/>
  <c r="Q1189" i="12"/>
  <c r="Q1185" i="12"/>
  <c r="Q1181" i="12"/>
  <c r="Q1177" i="12"/>
  <c r="Q1173" i="12"/>
  <c r="Q1169" i="12"/>
  <c r="Q1165" i="12"/>
  <c r="Q1161" i="12"/>
  <c r="Q1157" i="12"/>
  <c r="Q1153" i="12"/>
  <c r="Q1727" i="12"/>
  <c r="Q1711" i="12"/>
  <c r="Q1695" i="12"/>
  <c r="Q1679" i="12"/>
  <c r="Q1663" i="12"/>
  <c r="Q1647" i="12"/>
  <c r="Q1631" i="12"/>
  <c r="Q1615" i="12"/>
  <c r="Q1599" i="12"/>
  <c r="Q1583" i="12"/>
  <c r="Q1567" i="12"/>
  <c r="Q1551" i="12"/>
  <c r="Q1535" i="12"/>
  <c r="Q1519" i="12"/>
  <c r="Q1503" i="12"/>
  <c r="Q1487" i="12"/>
  <c r="Q1471" i="12"/>
  <c r="Q1455" i="12"/>
  <c r="Q1439" i="12"/>
  <c r="Q1423" i="12"/>
  <c r="Q1415" i="12"/>
  <c r="Q1407" i="12"/>
  <c r="Q1400" i="12"/>
  <c r="Q1396" i="12"/>
  <c r="Q1392" i="12"/>
  <c r="Q1388" i="12"/>
  <c r="Q1384" i="12"/>
  <c r="Q1380" i="12"/>
  <c r="Q1376" i="12"/>
  <c r="Q1372" i="12"/>
  <c r="Q1368" i="12"/>
  <c r="Q1364" i="12"/>
  <c r="Q1360" i="12"/>
  <c r="Q1356" i="12"/>
  <c r="Q1352" i="12"/>
  <c r="Q1348" i="12"/>
  <c r="Q1344" i="12"/>
  <c r="Q1340" i="12"/>
  <c r="Q1336" i="12"/>
  <c r="Q1332" i="12"/>
  <c r="Q1328" i="12"/>
  <c r="Q1324" i="12"/>
  <c r="Q1320" i="12"/>
  <c r="Q1316" i="12"/>
  <c r="Q1312" i="12"/>
  <c r="Q1308" i="12"/>
  <c r="Q1304" i="12"/>
  <c r="Q1300" i="12"/>
  <c r="Q1296" i="12"/>
  <c r="Q1292" i="12"/>
  <c r="Q1288" i="12"/>
  <c r="Q1284" i="12"/>
  <c r="Q1280" i="12"/>
  <c r="Q1276" i="12"/>
  <c r="Q1272" i="12"/>
  <c r="Q1268" i="12"/>
  <c r="Q1264" i="12"/>
  <c r="Q1260" i="12"/>
  <c r="Q1256" i="12"/>
  <c r="Q1252" i="12"/>
  <c r="Q1248" i="12"/>
  <c r="Q1244" i="12"/>
  <c r="Q1240" i="12"/>
  <c r="Q1236" i="12"/>
  <c r="Q1232" i="12"/>
  <c r="Q1228" i="12"/>
  <c r="Q1224" i="12"/>
  <c r="Q1220" i="12"/>
  <c r="Q1216" i="12"/>
  <c r="Q1212" i="12"/>
  <c r="Q1208" i="12"/>
  <c r="Q1204" i="12"/>
  <c r="Q1200" i="12"/>
  <c r="Q1196" i="12"/>
  <c r="Q1192" i="12"/>
  <c r="Q1188" i="12"/>
  <c r="Q1184" i="12"/>
  <c r="Q1739" i="12"/>
  <c r="Q1723" i="12"/>
  <c r="Q1707" i="12"/>
  <c r="Q1691" i="12"/>
  <c r="Q1675" i="12"/>
  <c r="Q1659" i="12"/>
  <c r="Q1643" i="12"/>
  <c r="Q1627" i="12"/>
  <c r="Q1611" i="12"/>
  <c r="Q1595" i="12"/>
  <c r="Q1579" i="12"/>
  <c r="Q1563" i="12"/>
  <c r="Q1547" i="12"/>
  <c r="Q1531" i="12"/>
  <c r="Q1515" i="12"/>
  <c r="Q1499" i="12"/>
  <c r="Q1483" i="12"/>
  <c r="Q1467" i="12"/>
  <c r="Q1451" i="12"/>
  <c r="Q1435" i="12"/>
  <c r="Q1421" i="12"/>
  <c r="Q1413" i="12"/>
  <c r="Q1405" i="12"/>
  <c r="Q1399" i="12"/>
  <c r="Q1395" i="12"/>
  <c r="Q1391" i="12"/>
  <c r="Q1387" i="12"/>
  <c r="Q1383" i="12"/>
  <c r="Q1379" i="12"/>
  <c r="Q1375" i="12"/>
  <c r="Q1371" i="12"/>
  <c r="Q1367" i="12"/>
  <c r="Q1363" i="12"/>
  <c r="Q1359" i="12"/>
  <c r="Q1355" i="12"/>
  <c r="Q1351" i="12"/>
  <c r="Q1347" i="12"/>
  <c r="Q1343" i="12"/>
  <c r="Q1339" i="12"/>
  <c r="Q1335" i="12"/>
  <c r="Q1331" i="12"/>
  <c r="Q1327" i="12"/>
  <c r="Q1323" i="12"/>
  <c r="Q1319" i="12"/>
  <c r="Q1315" i="12"/>
  <c r="Q1311" i="12"/>
  <c r="Q1307" i="12"/>
  <c r="Q1303" i="12"/>
  <c r="Q1299" i="12"/>
  <c r="Q1295" i="12"/>
  <c r="Q1291" i="12"/>
  <c r="Q1287" i="12"/>
  <c r="Q1283" i="12"/>
  <c r="Q1279" i="12"/>
  <c r="Q1275" i="12"/>
  <c r="Q1271" i="12"/>
  <c r="Q1267" i="12"/>
  <c r="Q1263" i="12"/>
  <c r="Q1259" i="12"/>
  <c r="Q1255" i="12"/>
  <c r="Q1251" i="12"/>
  <c r="Q1247" i="12"/>
  <c r="Q1243" i="12"/>
  <c r="Q1239" i="12"/>
  <c r="Q1235" i="12"/>
  <c r="Q1231" i="12"/>
  <c r="Q1227" i="12"/>
  <c r="Q1223" i="12"/>
  <c r="Q1219" i="12"/>
  <c r="Q1215" i="12"/>
  <c r="Q1211" i="12"/>
  <c r="Q1207" i="12"/>
  <c r="Q1203" i="12"/>
  <c r="Q1199" i="12"/>
  <c r="Q1195" i="12"/>
  <c r="Q1191" i="12"/>
  <c r="Q1187" i="12"/>
  <c r="Q1183" i="12"/>
  <c r="Q1179" i="12"/>
  <c r="Q1175" i="12"/>
  <c r="Q1171" i="12"/>
  <c r="Q1167" i="12"/>
  <c r="Q1163" i="12"/>
  <c r="Q1159" i="12"/>
  <c r="Q1155" i="12"/>
  <c r="Q1151" i="12"/>
  <c r="Q1703" i="12"/>
  <c r="Q1639" i="12"/>
  <c r="Q1575" i="12"/>
  <c r="Q1511" i="12"/>
  <c r="Q1447" i="12"/>
  <c r="Q1403" i="12"/>
  <c r="Q1386" i="12"/>
  <c r="Q1370" i="12"/>
  <c r="Q1354" i="12"/>
  <c r="Q1338" i="12"/>
  <c r="Q1322" i="12"/>
  <c r="Q1306" i="12"/>
  <c r="Q1290" i="12"/>
  <c r="Q1274" i="12"/>
  <c r="Q1258" i="12"/>
  <c r="Q1242" i="12"/>
  <c r="Q1226" i="12"/>
  <c r="Q1210" i="12"/>
  <c r="Q1194" i="12"/>
  <c r="Q1180" i="12"/>
  <c r="Q1172" i="12"/>
  <c r="Q1164" i="12"/>
  <c r="Q1156" i="12"/>
  <c r="Q1149" i="12"/>
  <c r="Q1145" i="12"/>
  <c r="Q1141" i="12"/>
  <c r="Q1137" i="12"/>
  <c r="Q1133" i="12"/>
  <c r="Q1129" i="12"/>
  <c r="Q1125" i="12"/>
  <c r="Q1121" i="12"/>
  <c r="Q1117" i="12"/>
  <c r="Q1113" i="12"/>
  <c r="Q1109" i="12"/>
  <c r="Q1105" i="12"/>
  <c r="Q1101" i="12"/>
  <c r="Q1097" i="12"/>
  <c r="Q1093" i="12"/>
  <c r="Q1089" i="12"/>
  <c r="Q1085" i="12"/>
  <c r="Q1081" i="12"/>
  <c r="Q1077" i="12"/>
  <c r="Q1073" i="12"/>
  <c r="Q1069" i="12"/>
  <c r="Q1065" i="12"/>
  <c r="Q1084" i="12"/>
  <c r="Q1076" i="12"/>
  <c r="Q1068" i="12"/>
  <c r="Q1064" i="12"/>
  <c r="Q1655" i="12"/>
  <c r="Q1527" i="12"/>
  <c r="Q1411" i="12"/>
  <c r="Q1374" i="12"/>
  <c r="Q1342" i="12"/>
  <c r="Q1326" i="12"/>
  <c r="Q1294" i="12"/>
  <c r="Q1262" i="12"/>
  <c r="Q1230" i="12"/>
  <c r="Q1198" i="12"/>
  <c r="Q1182" i="12"/>
  <c r="Q1166" i="12"/>
  <c r="Q1150" i="12"/>
  <c r="Q1142" i="12"/>
  <c r="Q1134" i="12"/>
  <c r="Q1126" i="12"/>
  <c r="Q1118" i="12"/>
  <c r="Q1110" i="12"/>
  <c r="Q1102" i="12"/>
  <c r="Q1094" i="12"/>
  <c r="Q1090" i="12"/>
  <c r="Q1082" i="12"/>
  <c r="Q1074" i="12"/>
  <c r="Q1066" i="12"/>
  <c r="Q1687" i="12"/>
  <c r="Q1623" i="12"/>
  <c r="Q1559" i="12"/>
  <c r="Q1495" i="12"/>
  <c r="Q1431" i="12"/>
  <c r="Q1398" i="12"/>
  <c r="Q1382" i="12"/>
  <c r="Q1366" i="12"/>
  <c r="Q1350" i="12"/>
  <c r="Q1334" i="12"/>
  <c r="Q1318" i="12"/>
  <c r="Q1302" i="12"/>
  <c r="Q1286" i="12"/>
  <c r="Q1270" i="12"/>
  <c r="Q1254" i="12"/>
  <c r="Q1238" i="12"/>
  <c r="Q1222" i="12"/>
  <c r="Q1206" i="12"/>
  <c r="Q1190" i="12"/>
  <c r="Q1178" i="12"/>
  <c r="Q1170" i="12"/>
  <c r="Q1162" i="12"/>
  <c r="Q1154" i="12"/>
  <c r="Q1148" i="12"/>
  <c r="Q1144" i="12"/>
  <c r="Q1140" i="12"/>
  <c r="Q1136" i="12"/>
  <c r="Q1132" i="12"/>
  <c r="Q1128" i="12"/>
  <c r="Q1124" i="12"/>
  <c r="Q1120" i="12"/>
  <c r="Q1116" i="12"/>
  <c r="Q1112" i="12"/>
  <c r="Q1108" i="12"/>
  <c r="Q1104" i="12"/>
  <c r="Q1100" i="12"/>
  <c r="Q1096" i="12"/>
  <c r="Q1092" i="12"/>
  <c r="Q1088" i="12"/>
  <c r="Q1080" i="12"/>
  <c r="Q1072" i="12"/>
  <c r="Q1719" i="12"/>
  <c r="Q1591" i="12"/>
  <c r="Q1463" i="12"/>
  <c r="Q1390" i="12"/>
  <c r="Q1358" i="12"/>
  <c r="Q1310" i="12"/>
  <c r="Q1278" i="12"/>
  <c r="Q1246" i="12"/>
  <c r="Q1214" i="12"/>
  <c r="Q1174" i="12"/>
  <c r="Q1158" i="12"/>
  <c r="Q1146" i="12"/>
  <c r="Q1138" i="12"/>
  <c r="Q1130" i="12"/>
  <c r="Q1122" i="12"/>
  <c r="Q1114" i="12"/>
  <c r="Q1106" i="12"/>
  <c r="Q1098" i="12"/>
  <c r="Q1086" i="12"/>
  <c r="Q1078" i="12"/>
  <c r="Q1070" i="12"/>
  <c r="Q1735" i="12"/>
  <c r="Q1671" i="12"/>
  <c r="Q1607" i="12"/>
  <c r="Q1543" i="12"/>
  <c r="Q1479" i="12"/>
  <c r="Q1419" i="12"/>
  <c r="Q1394" i="12"/>
  <c r="Q1378" i="12"/>
  <c r="Q1362" i="12"/>
  <c r="Q1346" i="12"/>
  <c r="Q1330" i="12"/>
  <c r="Q1314" i="12"/>
  <c r="Q1298" i="12"/>
  <c r="Q1282" i="12"/>
  <c r="Q1266" i="12"/>
  <c r="Q1250" i="12"/>
  <c r="Q1234" i="12"/>
  <c r="Q1218" i="12"/>
  <c r="Q1202" i="12"/>
  <c r="Q1186" i="12"/>
  <c r="Q1176" i="12"/>
  <c r="Q1168" i="12"/>
  <c r="Q1160" i="12"/>
  <c r="Q1152" i="12"/>
  <c r="Q1147" i="12"/>
  <c r="Q1143" i="12"/>
  <c r="Q1139" i="12"/>
  <c r="Q1135" i="12"/>
  <c r="Q1131" i="12"/>
  <c r="Q1127" i="12"/>
  <c r="Q1123" i="12"/>
  <c r="Q1119" i="12"/>
  <c r="Q1115" i="12"/>
  <c r="Q1111" i="12"/>
  <c r="Q1107" i="12"/>
  <c r="Q1103" i="12"/>
  <c r="Q1099" i="12"/>
  <c r="Q1095" i="12"/>
  <c r="Q1091" i="12"/>
  <c r="Q1087" i="12"/>
  <c r="Q1083" i="12"/>
  <c r="Q1079" i="12"/>
  <c r="Q1075" i="12"/>
  <c r="Q1071" i="12"/>
  <c r="Q1067" i="12"/>
</calcChain>
</file>

<file path=xl/comments1.xml><?xml version="1.0" encoding="utf-8"?>
<comments xmlns="http://schemas.openxmlformats.org/spreadsheetml/2006/main">
  <authors>
    <author/>
  </authors>
  <commentList>
    <comment ref="FV5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6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7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8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9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10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11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12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13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14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15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16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17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18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19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20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21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22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23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24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25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26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27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28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29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30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31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32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33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34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35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36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37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38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39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40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41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42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43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44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45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46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47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48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49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50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51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52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53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54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55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56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57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58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59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60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61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62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63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64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65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66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67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68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69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70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71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72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73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74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75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76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77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78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79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80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81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82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83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84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85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86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87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  <comment ref="FV88" authorId="0">
      <text>
        <r>
          <rPr>
            <sz val="11"/>
            <color indexed="8"/>
            <rFont val="Calibri"/>
            <family val="2"/>
            <scheme val="minor"/>
          </rPr>
          <t xml:space="preserve">*  preliminary
</t>
        </r>
      </text>
    </comment>
  </commentList>
</comments>
</file>

<file path=xl/sharedStrings.xml><?xml version="1.0" encoding="utf-8"?>
<sst xmlns="http://schemas.openxmlformats.org/spreadsheetml/2006/main" count="5295" uniqueCount="3621">
  <si>
    <t>Year</t>
  </si>
  <si>
    <t>V, JOLTS</t>
  </si>
  <si>
    <t>v, PNZ</t>
  </si>
  <si>
    <t># unemp</t>
  </si>
  <si>
    <t>unemp rate</t>
  </si>
  <si>
    <t>theta, JOLTS</t>
  </si>
  <si>
    <t>theta, PNZ</t>
  </si>
  <si>
    <t>Ratio</t>
  </si>
  <si>
    <t>theta</t>
  </si>
  <si>
    <t>x</t>
  </si>
  <si>
    <t>trend</t>
  </si>
  <si>
    <t>year</t>
  </si>
  <si>
    <t>log theta</t>
  </si>
  <si>
    <t>detrended, log</t>
  </si>
  <si>
    <t>detrended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</si>
  <si>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</si>
  <si>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</si>
  <si>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</si>
  <si>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</si>
  <si>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</si>
  <si>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</si>
  <si>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</si>
  <si>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</si>
  <si>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</si>
  <si>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</si>
  <si>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</si>
  <si>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</si>
  <si>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</si>
  <si>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</si>
  <si>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</si>
  <si>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</si>
  <si>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</si>
  <si>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</si>
  <si>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</si>
  <si>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</si>
  <si>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</si>
  <si>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</si>
  <si>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</si>
  <si>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X Variable 1</t>
  </si>
  <si>
    <t>U.S. aggregate job vacancy rate, 1929:04 to 2013:06</t>
  </si>
  <si>
    <t>See Petrosky-Nadeau and Zhang (2013) Appendix A for details.</t>
  </si>
  <si>
    <t>V</t>
  </si>
  <si>
    <t>1929M04</t>
  </si>
  <si>
    <t>Row Labels</t>
  </si>
  <si>
    <t>Average of V</t>
  </si>
  <si>
    <t>log V</t>
  </si>
  <si>
    <t>t</t>
  </si>
  <si>
    <t>V detrended</t>
  </si>
  <si>
    <t>Normalized</t>
  </si>
  <si>
    <t>1929M05</t>
  </si>
  <si>
    <t>1929</t>
  </si>
  <si>
    <t>1929M06</t>
  </si>
  <si>
    <t>1930</t>
  </si>
  <si>
    <t>1929M07</t>
  </si>
  <si>
    <t>1931</t>
  </si>
  <si>
    <t>1929M08</t>
  </si>
  <si>
    <t>1932</t>
  </si>
  <si>
    <t>1929M09</t>
  </si>
  <si>
    <t>1933</t>
  </si>
  <si>
    <t>1929M10</t>
  </si>
  <si>
    <t>1934</t>
  </si>
  <si>
    <t>1929M11</t>
  </si>
  <si>
    <t>1935</t>
  </si>
  <si>
    <t>1929M12</t>
  </si>
  <si>
    <t>1936</t>
  </si>
  <si>
    <t>1930M01</t>
  </si>
  <si>
    <t>1937</t>
  </si>
  <si>
    <t>1930M02</t>
  </si>
  <si>
    <t>1938</t>
  </si>
  <si>
    <t>1930M03</t>
  </si>
  <si>
    <t>1939</t>
  </si>
  <si>
    <t>1930M04</t>
  </si>
  <si>
    <t>1940</t>
  </si>
  <si>
    <t>1930M05</t>
  </si>
  <si>
    <t>1941</t>
  </si>
  <si>
    <t>1930M06</t>
  </si>
  <si>
    <t>1942</t>
  </si>
  <si>
    <t>1930M07</t>
  </si>
  <si>
    <t>1943</t>
  </si>
  <si>
    <t>1930M08</t>
  </si>
  <si>
    <t>1944</t>
  </si>
  <si>
    <t>1930M09</t>
  </si>
  <si>
    <t>1945</t>
  </si>
  <si>
    <t>1930M10</t>
  </si>
  <si>
    <t>1946</t>
  </si>
  <si>
    <t>1930M11</t>
  </si>
  <si>
    <t>1947</t>
  </si>
  <si>
    <t>1930M12</t>
  </si>
  <si>
    <t>1948</t>
  </si>
  <si>
    <t>1931M01</t>
  </si>
  <si>
    <t>1949</t>
  </si>
  <si>
    <t>1931M02</t>
  </si>
  <si>
    <t>1950</t>
  </si>
  <si>
    <t>1931M03</t>
  </si>
  <si>
    <t>1951</t>
  </si>
  <si>
    <t>1931M04</t>
  </si>
  <si>
    <t>1952</t>
  </si>
  <si>
    <t>1931M05</t>
  </si>
  <si>
    <t>1953</t>
  </si>
  <si>
    <t>1931M06</t>
  </si>
  <si>
    <t>1954</t>
  </si>
  <si>
    <t>1931M07</t>
  </si>
  <si>
    <t>1955</t>
  </si>
  <si>
    <t>1931M08</t>
  </si>
  <si>
    <t>1956</t>
  </si>
  <si>
    <t>1931M09</t>
  </si>
  <si>
    <t>1957</t>
  </si>
  <si>
    <t>1931M10</t>
  </si>
  <si>
    <t>1958</t>
  </si>
  <si>
    <t>1931M11</t>
  </si>
  <si>
    <t>1959</t>
  </si>
  <si>
    <t>1931M12</t>
  </si>
  <si>
    <t>1960</t>
  </si>
  <si>
    <t>1932M01</t>
  </si>
  <si>
    <t>1961</t>
  </si>
  <si>
    <t>1932M02</t>
  </si>
  <si>
    <t>1962</t>
  </si>
  <si>
    <t>1932M03</t>
  </si>
  <si>
    <t>1963</t>
  </si>
  <si>
    <t>1932M04</t>
  </si>
  <si>
    <t>1964</t>
  </si>
  <si>
    <t>1932M05</t>
  </si>
  <si>
    <t>1965</t>
  </si>
  <si>
    <t>1932M06</t>
  </si>
  <si>
    <t>1966</t>
  </si>
  <si>
    <t>1932M07</t>
  </si>
  <si>
    <t>1967</t>
  </si>
  <si>
    <t>1932M08</t>
  </si>
  <si>
    <t>1968</t>
  </si>
  <si>
    <t>1932M09</t>
  </si>
  <si>
    <t>1969</t>
  </si>
  <si>
    <t>1932M10</t>
  </si>
  <si>
    <t>1970</t>
  </si>
  <si>
    <t>1932M11</t>
  </si>
  <si>
    <t>1971</t>
  </si>
  <si>
    <t>1932M12</t>
  </si>
  <si>
    <t>1972</t>
  </si>
  <si>
    <t>1933M01</t>
  </si>
  <si>
    <t>1973</t>
  </si>
  <si>
    <t>1933M02</t>
  </si>
  <si>
    <t>1974</t>
  </si>
  <si>
    <t>1933M03</t>
  </si>
  <si>
    <t>1975</t>
  </si>
  <si>
    <t>1933M04</t>
  </si>
  <si>
    <t>1976</t>
  </si>
  <si>
    <t>1933M05</t>
  </si>
  <si>
    <t>1977</t>
  </si>
  <si>
    <t>1933M06</t>
  </si>
  <si>
    <t>1978</t>
  </si>
  <si>
    <t>1933M07</t>
  </si>
  <si>
    <t>1979</t>
  </si>
  <si>
    <t>1933M08</t>
  </si>
  <si>
    <t>1980</t>
  </si>
  <si>
    <t>1933M09</t>
  </si>
  <si>
    <t>1981</t>
  </si>
  <si>
    <t>1933M10</t>
  </si>
  <si>
    <t>1982</t>
  </si>
  <si>
    <t>1933M11</t>
  </si>
  <si>
    <t>1983</t>
  </si>
  <si>
    <t>1933M12</t>
  </si>
  <si>
    <t>1984</t>
  </si>
  <si>
    <t>1934M01</t>
  </si>
  <si>
    <t>1985</t>
  </si>
  <si>
    <t>1934M02</t>
  </si>
  <si>
    <t>1986</t>
  </si>
  <si>
    <t>1934M03</t>
  </si>
  <si>
    <t>1987</t>
  </si>
  <si>
    <t>1934M04</t>
  </si>
  <si>
    <t>1988</t>
  </si>
  <si>
    <t>1934M05</t>
  </si>
  <si>
    <t>1989</t>
  </si>
  <si>
    <t>1934M06</t>
  </si>
  <si>
    <t>1990</t>
  </si>
  <si>
    <t>1934M07</t>
  </si>
  <si>
    <t>1991</t>
  </si>
  <si>
    <t>1934M08</t>
  </si>
  <si>
    <t>1992</t>
  </si>
  <si>
    <t>1934M09</t>
  </si>
  <si>
    <t>1993</t>
  </si>
  <si>
    <t>1934M10</t>
  </si>
  <si>
    <t>1994</t>
  </si>
  <si>
    <t>1934M11</t>
  </si>
  <si>
    <t>1995</t>
  </si>
  <si>
    <t>1934M12</t>
  </si>
  <si>
    <t>1996</t>
  </si>
  <si>
    <t>1935M01</t>
  </si>
  <si>
    <t>1997</t>
  </si>
  <si>
    <t>1935M02</t>
  </si>
  <si>
    <t>1998</t>
  </si>
  <si>
    <t>1935M03</t>
  </si>
  <si>
    <t>1999</t>
  </si>
  <si>
    <t>1935M04</t>
  </si>
  <si>
    <t>2000</t>
  </si>
  <si>
    <t>1935M05</t>
  </si>
  <si>
    <t>2001</t>
  </si>
  <si>
    <t>1935M06</t>
  </si>
  <si>
    <t>2002</t>
  </si>
  <si>
    <t>1935M07</t>
  </si>
  <si>
    <t>2003</t>
  </si>
  <si>
    <t>1935M08</t>
  </si>
  <si>
    <t>2004</t>
  </si>
  <si>
    <t>1935M09</t>
  </si>
  <si>
    <t>2005</t>
  </si>
  <si>
    <t>1935M10</t>
  </si>
  <si>
    <t>2006</t>
  </si>
  <si>
    <t>1935M11</t>
  </si>
  <si>
    <t>2007</t>
  </si>
  <si>
    <t>1935M12</t>
  </si>
  <si>
    <t>2008</t>
  </si>
  <si>
    <t>1936M01</t>
  </si>
  <si>
    <t>2009</t>
  </si>
  <si>
    <t>1936M02</t>
  </si>
  <si>
    <t>2010</t>
  </si>
  <si>
    <t>1936M03</t>
  </si>
  <si>
    <t>2011</t>
  </si>
  <si>
    <t>1936M04</t>
  </si>
  <si>
    <t>2012</t>
  </si>
  <si>
    <t>1936M05</t>
  </si>
  <si>
    <t>2013</t>
  </si>
  <si>
    <t>1936M06</t>
  </si>
  <si>
    <t>Grand Total</t>
  </si>
  <si>
    <t>1936M07</t>
  </si>
  <si>
    <t>1936M08</t>
  </si>
  <si>
    <t>1936M09</t>
  </si>
  <si>
    <t>1936M10</t>
  </si>
  <si>
    <t>SUMMARY OUTPUT</t>
  </si>
  <si>
    <t>1936M11</t>
  </si>
  <si>
    <t>1936M12</t>
  </si>
  <si>
    <t>1937M01</t>
  </si>
  <si>
    <t>1937M02</t>
  </si>
  <si>
    <t>1937M03</t>
  </si>
  <si>
    <t>1937M04</t>
  </si>
  <si>
    <t>1937M05</t>
  </si>
  <si>
    <t>1937M06</t>
  </si>
  <si>
    <t>1937M07</t>
  </si>
  <si>
    <t>1937M08</t>
  </si>
  <si>
    <t>1937M09</t>
  </si>
  <si>
    <t>1937M10</t>
  </si>
  <si>
    <t>1937M11</t>
  </si>
  <si>
    <t>1937M12</t>
  </si>
  <si>
    <t>1938M01</t>
  </si>
  <si>
    <t>1938M02</t>
  </si>
  <si>
    <t>1938M03</t>
  </si>
  <si>
    <t>1938M04</t>
  </si>
  <si>
    <t>1938M05</t>
  </si>
  <si>
    <t>1938M06</t>
  </si>
  <si>
    <t>1938M07</t>
  </si>
  <si>
    <t>1938M08</t>
  </si>
  <si>
    <t>1938M09</t>
  </si>
  <si>
    <t>1938M10</t>
  </si>
  <si>
    <t>1938M11</t>
  </si>
  <si>
    <t>1938M12</t>
  </si>
  <si>
    <t>1939M01</t>
  </si>
  <si>
    <t>1939M02</t>
  </si>
  <si>
    <t>1939M03</t>
  </si>
  <si>
    <t>1939M04</t>
  </si>
  <si>
    <t>1939M05</t>
  </si>
  <si>
    <t>1939M06</t>
  </si>
  <si>
    <t>1939M07</t>
  </si>
  <si>
    <t>1939M08</t>
  </si>
  <si>
    <t>1939M09</t>
  </si>
  <si>
    <t>1939M10</t>
  </si>
  <si>
    <t>1939M11</t>
  </si>
  <si>
    <t>1939M12</t>
  </si>
  <si>
    <t>1940M01</t>
  </si>
  <si>
    <t>1940M02</t>
  </si>
  <si>
    <t>1940M03</t>
  </si>
  <si>
    <t>1940M04</t>
  </si>
  <si>
    <t>1940M05</t>
  </si>
  <si>
    <t>1940M06</t>
  </si>
  <si>
    <t>1940M07</t>
  </si>
  <si>
    <t>1940M08</t>
  </si>
  <si>
    <t>1940M09</t>
  </si>
  <si>
    <t>1940M10</t>
  </si>
  <si>
    <t>1940M11</t>
  </si>
  <si>
    <t>1940M12</t>
  </si>
  <si>
    <t>1941M01</t>
  </si>
  <si>
    <t>1941M02</t>
  </si>
  <si>
    <t>1941M03</t>
  </si>
  <si>
    <t>1941M04</t>
  </si>
  <si>
    <t>1941M05</t>
  </si>
  <si>
    <t>1941M06</t>
  </si>
  <si>
    <t>1941M07</t>
  </si>
  <si>
    <t>1941M08</t>
  </si>
  <si>
    <t>1941M09</t>
  </si>
  <si>
    <t>1941M10</t>
  </si>
  <si>
    <t>1941M11</t>
  </si>
  <si>
    <t>1941M12</t>
  </si>
  <si>
    <t>1942M01</t>
  </si>
  <si>
    <t>1942M02</t>
  </si>
  <si>
    <t>1942M03</t>
  </si>
  <si>
    <t>1942M04</t>
  </si>
  <si>
    <t>1942M05</t>
  </si>
  <si>
    <t>1942M06</t>
  </si>
  <si>
    <t>1942M07</t>
  </si>
  <si>
    <t>1942M08</t>
  </si>
  <si>
    <t>1942M09</t>
  </si>
  <si>
    <t>1942M10</t>
  </si>
  <si>
    <t>1942M11</t>
  </si>
  <si>
    <t>1942M12</t>
  </si>
  <si>
    <t>1943M01</t>
  </si>
  <si>
    <t>1943M02</t>
  </si>
  <si>
    <t>1943M03</t>
  </si>
  <si>
    <t>1943M04</t>
  </si>
  <si>
    <t>1943M05</t>
  </si>
  <si>
    <t>1943M06</t>
  </si>
  <si>
    <t>1943M07</t>
  </si>
  <si>
    <t>1943M08</t>
  </si>
  <si>
    <t>1943M09</t>
  </si>
  <si>
    <t>1943M10</t>
  </si>
  <si>
    <t>1943M11</t>
  </si>
  <si>
    <t>1943M12</t>
  </si>
  <si>
    <t>1944M01</t>
  </si>
  <si>
    <t>1944M02</t>
  </si>
  <si>
    <t>1944M03</t>
  </si>
  <si>
    <t>1944M04</t>
  </si>
  <si>
    <t>1944M05</t>
  </si>
  <si>
    <t>1944M06</t>
  </si>
  <si>
    <t>1944M07</t>
  </si>
  <si>
    <t>1944M08</t>
  </si>
  <si>
    <t>1944M09</t>
  </si>
  <si>
    <t>1944M10</t>
  </si>
  <si>
    <t>1944M11</t>
  </si>
  <si>
    <t>1944M12</t>
  </si>
  <si>
    <t>1945M01</t>
  </si>
  <si>
    <t>1945M02</t>
  </si>
  <si>
    <t>1945M03</t>
  </si>
  <si>
    <t>1945M04</t>
  </si>
  <si>
    <t>1945M05</t>
  </si>
  <si>
    <t>1945M06</t>
  </si>
  <si>
    <t>1945M07</t>
  </si>
  <si>
    <t>1945M08</t>
  </si>
  <si>
    <t>1945M09</t>
  </si>
  <si>
    <t>1945M10</t>
  </si>
  <si>
    <t>1945M11</t>
  </si>
  <si>
    <t>1945M12</t>
  </si>
  <si>
    <t>1946M01</t>
  </si>
  <si>
    <t>1946M02</t>
  </si>
  <si>
    <t>1946M03</t>
  </si>
  <si>
    <t>1946M04</t>
  </si>
  <si>
    <t>1946M05</t>
  </si>
  <si>
    <t>1946M06</t>
  </si>
  <si>
    <t>1946M07</t>
  </si>
  <si>
    <t>1946M08</t>
  </si>
  <si>
    <t>1946M09</t>
  </si>
  <si>
    <t>1946M10</t>
  </si>
  <si>
    <t>1946M11</t>
  </si>
  <si>
    <t>1946M12</t>
  </si>
  <si>
    <t>1947M01</t>
  </si>
  <si>
    <t>1947M02</t>
  </si>
  <si>
    <t>1947M03</t>
  </si>
  <si>
    <t>1947M04</t>
  </si>
  <si>
    <t>1947M05</t>
  </si>
  <si>
    <t>1947M06</t>
  </si>
  <si>
    <t>1947M07</t>
  </si>
  <si>
    <t>1947M08</t>
  </si>
  <si>
    <t>1947M09</t>
  </si>
  <si>
    <t>1947M10</t>
  </si>
  <si>
    <t>1947M11</t>
  </si>
  <si>
    <t>1947M12</t>
  </si>
  <si>
    <t>1948M01</t>
  </si>
  <si>
    <t>1948M02</t>
  </si>
  <si>
    <t>1948M03</t>
  </si>
  <si>
    <t>1948M04</t>
  </si>
  <si>
    <t>1948M05</t>
  </si>
  <si>
    <t>1948M06</t>
  </si>
  <si>
    <t>1948M07</t>
  </si>
  <si>
    <t>1948M08</t>
  </si>
  <si>
    <t>1948M09</t>
  </si>
  <si>
    <t>1948M10</t>
  </si>
  <si>
    <t>1948M11</t>
  </si>
  <si>
    <t>1948M12</t>
  </si>
  <si>
    <t>1949M01</t>
  </si>
  <si>
    <t>1949M02</t>
  </si>
  <si>
    <t>1949M03</t>
  </si>
  <si>
    <t>1949M04</t>
  </si>
  <si>
    <t>1949M05</t>
  </si>
  <si>
    <t>1949M06</t>
  </si>
  <si>
    <t>1949M07</t>
  </si>
  <si>
    <t>1949M08</t>
  </si>
  <si>
    <t>1949M09</t>
  </si>
  <si>
    <t>1949M10</t>
  </si>
  <si>
    <t>1949M11</t>
  </si>
  <si>
    <t>1949M12</t>
  </si>
  <si>
    <t>1950M01</t>
  </si>
  <si>
    <t>1950M02</t>
  </si>
  <si>
    <t>1950M03</t>
  </si>
  <si>
    <t>1950M04</t>
  </si>
  <si>
    <t>1950M05</t>
  </si>
  <si>
    <t>1950M06</t>
  </si>
  <si>
    <t>1950M07</t>
  </si>
  <si>
    <t>1950M08</t>
  </si>
  <si>
    <t>1950M09</t>
  </si>
  <si>
    <t>1950M10</t>
  </si>
  <si>
    <t>1950M11</t>
  </si>
  <si>
    <t>1950M12</t>
  </si>
  <si>
    <t>1951M01</t>
  </si>
  <si>
    <t>1951M02</t>
  </si>
  <si>
    <t>1951M03</t>
  </si>
  <si>
    <t>1951M04</t>
  </si>
  <si>
    <t>1951M05</t>
  </si>
  <si>
    <t>1951M06</t>
  </si>
  <si>
    <t>1951M07</t>
  </si>
  <si>
    <t>1951M08</t>
  </si>
  <si>
    <t>1951M09</t>
  </si>
  <si>
    <t>1951M10</t>
  </si>
  <si>
    <t>1951M11</t>
  </si>
  <si>
    <t>1951M12</t>
  </si>
  <si>
    <t>1952M01</t>
  </si>
  <si>
    <t>1952M02</t>
  </si>
  <si>
    <t>1952M03</t>
  </si>
  <si>
    <t>1952M04</t>
  </si>
  <si>
    <t>1952M05</t>
  </si>
  <si>
    <t>1952M06</t>
  </si>
  <si>
    <t>1952M07</t>
  </si>
  <si>
    <t>1952M08</t>
  </si>
  <si>
    <t>1952M09</t>
  </si>
  <si>
    <t>1952M10</t>
  </si>
  <si>
    <t>1952M11</t>
  </si>
  <si>
    <t>1952M12</t>
  </si>
  <si>
    <t>1953M01</t>
  </si>
  <si>
    <t>1953M02</t>
  </si>
  <si>
    <t>1953M03</t>
  </si>
  <si>
    <t>1953M04</t>
  </si>
  <si>
    <t>1953M05</t>
  </si>
  <si>
    <t>1953M06</t>
  </si>
  <si>
    <t>1953M07</t>
  </si>
  <si>
    <t>1953M08</t>
  </si>
  <si>
    <t>1953M09</t>
  </si>
  <si>
    <t>1953M10</t>
  </si>
  <si>
    <t>1953M11</t>
  </si>
  <si>
    <t>1953M12</t>
  </si>
  <si>
    <t>1954M01</t>
  </si>
  <si>
    <t>1954M02</t>
  </si>
  <si>
    <t>1954M03</t>
  </si>
  <si>
    <t>1954M04</t>
  </si>
  <si>
    <t>1954M05</t>
  </si>
  <si>
    <t>1954M06</t>
  </si>
  <si>
    <t>1954M07</t>
  </si>
  <si>
    <t>1954M08</t>
  </si>
  <si>
    <t>1954M09</t>
  </si>
  <si>
    <t>1954M10</t>
  </si>
  <si>
    <t>1954M11</t>
  </si>
  <si>
    <t>1954M12</t>
  </si>
  <si>
    <t>1955M01</t>
  </si>
  <si>
    <t>1955M02</t>
  </si>
  <si>
    <t>1955M03</t>
  </si>
  <si>
    <t>1955M04</t>
  </si>
  <si>
    <t>1955M05</t>
  </si>
  <si>
    <t>1955M06</t>
  </si>
  <si>
    <t>1955M07</t>
  </si>
  <si>
    <t>1955M08</t>
  </si>
  <si>
    <t>1955M09</t>
  </si>
  <si>
    <t>1955M10</t>
  </si>
  <si>
    <t>1955M11</t>
  </si>
  <si>
    <t>1955M12</t>
  </si>
  <si>
    <t>1956M01</t>
  </si>
  <si>
    <t>1956M02</t>
  </si>
  <si>
    <t>1956M03</t>
  </si>
  <si>
    <t>1956M04</t>
  </si>
  <si>
    <t>1956M05</t>
  </si>
  <si>
    <t>1956M06</t>
  </si>
  <si>
    <t>1956M07</t>
  </si>
  <si>
    <t>1956M08</t>
  </si>
  <si>
    <t>1956M09</t>
  </si>
  <si>
    <t>1956M10</t>
  </si>
  <si>
    <t>1956M11</t>
  </si>
  <si>
    <t>1956M12</t>
  </si>
  <si>
    <t>1957M01</t>
  </si>
  <si>
    <t>1957M02</t>
  </si>
  <si>
    <t>1957M03</t>
  </si>
  <si>
    <t>1957M04</t>
  </si>
  <si>
    <t>1957M05</t>
  </si>
  <si>
    <t>1957M06</t>
  </si>
  <si>
    <t>1957M07</t>
  </si>
  <si>
    <t>1957M08</t>
  </si>
  <si>
    <t>1957M09</t>
  </si>
  <si>
    <t>1957M10</t>
  </si>
  <si>
    <t>1957M11</t>
  </si>
  <si>
    <t>1957M12</t>
  </si>
  <si>
    <t>1958M01</t>
  </si>
  <si>
    <t>1958M02</t>
  </si>
  <si>
    <t>1958M03</t>
  </si>
  <si>
    <t>1958M04</t>
  </si>
  <si>
    <t>1958M05</t>
  </si>
  <si>
    <t>1958M06</t>
  </si>
  <si>
    <t>1958M07</t>
  </si>
  <si>
    <t>1958M08</t>
  </si>
  <si>
    <t>1958M09</t>
  </si>
  <si>
    <t>1958M10</t>
  </si>
  <si>
    <t>1958M11</t>
  </si>
  <si>
    <t>1958M12</t>
  </si>
  <si>
    <t>1959M01</t>
  </si>
  <si>
    <t>1959M02</t>
  </si>
  <si>
    <t>1959M03</t>
  </si>
  <si>
    <t>1959M04</t>
  </si>
  <si>
    <t>1959M05</t>
  </si>
  <si>
    <t>1959M06</t>
  </si>
  <si>
    <t>1959M07</t>
  </si>
  <si>
    <t>1959M08</t>
  </si>
  <si>
    <t>1959M09</t>
  </si>
  <si>
    <t>1959M10</t>
  </si>
  <si>
    <t>1959M11</t>
  </si>
  <si>
    <t>1959M12</t>
  </si>
  <si>
    <t>1960M01</t>
  </si>
  <si>
    <t>1960M02</t>
  </si>
  <si>
    <t>1960M03</t>
  </si>
  <si>
    <t>1960M04</t>
  </si>
  <si>
    <t>1960M05</t>
  </si>
  <si>
    <t>1960M06</t>
  </si>
  <si>
    <t>1960M07</t>
  </si>
  <si>
    <t>1960M08</t>
  </si>
  <si>
    <t>1960M09</t>
  </si>
  <si>
    <t>1960M10</t>
  </si>
  <si>
    <t>1960M11</t>
  </si>
  <si>
    <t>1960M12</t>
  </si>
  <si>
    <t>1961M01</t>
  </si>
  <si>
    <t>1961M02</t>
  </si>
  <si>
    <t>1961M03</t>
  </si>
  <si>
    <t>1961M04</t>
  </si>
  <si>
    <t>1961M05</t>
  </si>
  <si>
    <t>1961M06</t>
  </si>
  <si>
    <t>1961M07</t>
  </si>
  <si>
    <t>1961M08</t>
  </si>
  <si>
    <t>1961M09</t>
  </si>
  <si>
    <t>1961M10</t>
  </si>
  <si>
    <t>1961M11</t>
  </si>
  <si>
    <t>1961M12</t>
  </si>
  <si>
    <t>1962M01</t>
  </si>
  <si>
    <t>1962M02</t>
  </si>
  <si>
    <t>1962M03</t>
  </si>
  <si>
    <t>1962M04</t>
  </si>
  <si>
    <t>1962M05</t>
  </si>
  <si>
    <t>1962M06</t>
  </si>
  <si>
    <t>1962M07</t>
  </si>
  <si>
    <t>1962M08</t>
  </si>
  <si>
    <t>1962M09</t>
  </si>
  <si>
    <t>1962M10</t>
  </si>
  <si>
    <t>1962M11</t>
  </si>
  <si>
    <t>1962M12</t>
  </si>
  <si>
    <t>1963M01</t>
  </si>
  <si>
    <t>1963M02</t>
  </si>
  <si>
    <t>1963M03</t>
  </si>
  <si>
    <t>1963M04</t>
  </si>
  <si>
    <t>1963M05</t>
  </si>
  <si>
    <t>1963M06</t>
  </si>
  <si>
    <t>1963M07</t>
  </si>
  <si>
    <t>1963M08</t>
  </si>
  <si>
    <t>1963M09</t>
  </si>
  <si>
    <t>1963M10</t>
  </si>
  <si>
    <t>1963M11</t>
  </si>
  <si>
    <t>1963M12</t>
  </si>
  <si>
    <t>1964M01</t>
  </si>
  <si>
    <t>1964M02</t>
  </si>
  <si>
    <t>1964M03</t>
  </si>
  <si>
    <t>1964M04</t>
  </si>
  <si>
    <t>1964M05</t>
  </si>
  <si>
    <t>1964M06</t>
  </si>
  <si>
    <t>1964M07</t>
  </si>
  <si>
    <t>1964M08</t>
  </si>
  <si>
    <t>1964M09</t>
  </si>
  <si>
    <t>1964M10</t>
  </si>
  <si>
    <t>1964M11</t>
  </si>
  <si>
    <t>1964M12</t>
  </si>
  <si>
    <t>1965M01</t>
  </si>
  <si>
    <t>1965M02</t>
  </si>
  <si>
    <t>1965M03</t>
  </si>
  <si>
    <t>1965M04</t>
  </si>
  <si>
    <t>1965M05</t>
  </si>
  <si>
    <t>1965M06</t>
  </si>
  <si>
    <t>1965M07</t>
  </si>
  <si>
    <t>1965M08</t>
  </si>
  <si>
    <t>1965M09</t>
  </si>
  <si>
    <t>1965M10</t>
  </si>
  <si>
    <t>1965M11</t>
  </si>
  <si>
    <t>1965M12</t>
  </si>
  <si>
    <t>1966M01</t>
  </si>
  <si>
    <t>1966M02</t>
  </si>
  <si>
    <t>1966M03</t>
  </si>
  <si>
    <t>1966M04</t>
  </si>
  <si>
    <t>1966M05</t>
  </si>
  <si>
    <t>1966M06</t>
  </si>
  <si>
    <t>1966M07</t>
  </si>
  <si>
    <t>1966M08</t>
  </si>
  <si>
    <t>1966M09</t>
  </si>
  <si>
    <t>1966M10</t>
  </si>
  <si>
    <t>1966M11</t>
  </si>
  <si>
    <t>1966M12</t>
  </si>
  <si>
    <t>1967M01</t>
  </si>
  <si>
    <t>1967M02</t>
  </si>
  <si>
    <t>1967M03</t>
  </si>
  <si>
    <t>1967M04</t>
  </si>
  <si>
    <t>1967M05</t>
  </si>
  <si>
    <t>1967M06</t>
  </si>
  <si>
    <t>1967M07</t>
  </si>
  <si>
    <t>1967M08</t>
  </si>
  <si>
    <t>1967M09</t>
  </si>
  <si>
    <t>1967M10</t>
  </si>
  <si>
    <t>1967M11</t>
  </si>
  <si>
    <t>1967M12</t>
  </si>
  <si>
    <t>1968M01</t>
  </si>
  <si>
    <t>1968M02</t>
  </si>
  <si>
    <t>1968M03</t>
  </si>
  <si>
    <t>1968M04</t>
  </si>
  <si>
    <t>1968M05</t>
  </si>
  <si>
    <t>1968M06</t>
  </si>
  <si>
    <t>1968M07</t>
  </si>
  <si>
    <t>1968M08</t>
  </si>
  <si>
    <t>1968M09</t>
  </si>
  <si>
    <t>1968M10</t>
  </si>
  <si>
    <t>1968M11</t>
  </si>
  <si>
    <t>1968M12</t>
  </si>
  <si>
    <t>1969M01</t>
  </si>
  <si>
    <t>1969M02</t>
  </si>
  <si>
    <t>1969M03</t>
  </si>
  <si>
    <t>1969M04</t>
  </si>
  <si>
    <t>1969M05</t>
  </si>
  <si>
    <t>1969M06</t>
  </si>
  <si>
    <t>1969M07</t>
  </si>
  <si>
    <t>1969M08</t>
  </si>
  <si>
    <t>1969M09</t>
  </si>
  <si>
    <t>1969M10</t>
  </si>
  <si>
    <t>1969M11</t>
  </si>
  <si>
    <t>1969M12</t>
  </si>
  <si>
    <t>1970M01</t>
  </si>
  <si>
    <t>1970M02</t>
  </si>
  <si>
    <t>1970M03</t>
  </si>
  <si>
    <t>1970M04</t>
  </si>
  <si>
    <t>1970M05</t>
  </si>
  <si>
    <t>1970M06</t>
  </si>
  <si>
    <t>1970M07</t>
  </si>
  <si>
    <t>1970M08</t>
  </si>
  <si>
    <t>1970M09</t>
  </si>
  <si>
    <t>1970M10</t>
  </si>
  <si>
    <t>1970M11</t>
  </si>
  <si>
    <t>1970M12</t>
  </si>
  <si>
    <t>1971M01</t>
  </si>
  <si>
    <t>1971M02</t>
  </si>
  <si>
    <t>1971M03</t>
  </si>
  <si>
    <t>1971M04</t>
  </si>
  <si>
    <t>1971M05</t>
  </si>
  <si>
    <t>1971M06</t>
  </si>
  <si>
    <t>1971M07</t>
  </si>
  <si>
    <t>1971M08</t>
  </si>
  <si>
    <t>1971M09</t>
  </si>
  <si>
    <t>1971M10</t>
  </si>
  <si>
    <t>1971M11</t>
  </si>
  <si>
    <t>1971M12</t>
  </si>
  <si>
    <t>1972M01</t>
  </si>
  <si>
    <t>1972M02</t>
  </si>
  <si>
    <t>1972M03</t>
  </si>
  <si>
    <t>1972M04</t>
  </si>
  <si>
    <t>1972M05</t>
  </si>
  <si>
    <t>1972M06</t>
  </si>
  <si>
    <t>1972M07</t>
  </si>
  <si>
    <t>1972M08</t>
  </si>
  <si>
    <t>1972M09</t>
  </si>
  <si>
    <t>1972M10</t>
  </si>
  <si>
    <t>1972M11</t>
  </si>
  <si>
    <t>1972M12</t>
  </si>
  <si>
    <t>1973M01</t>
  </si>
  <si>
    <t>1973M02</t>
  </si>
  <si>
    <t>1973M03</t>
  </si>
  <si>
    <t>1973M04</t>
  </si>
  <si>
    <t>1973M05</t>
  </si>
  <si>
    <t>1973M06</t>
  </si>
  <si>
    <t>1973M07</t>
  </si>
  <si>
    <t>1973M08</t>
  </si>
  <si>
    <t>1973M09</t>
  </si>
  <si>
    <t>1973M10</t>
  </si>
  <si>
    <t>1973M11</t>
  </si>
  <si>
    <t>1973M12</t>
  </si>
  <si>
    <t>1974M01</t>
  </si>
  <si>
    <t>1974M02</t>
  </si>
  <si>
    <t>1974M03</t>
  </si>
  <si>
    <t>1974M04</t>
  </si>
  <si>
    <t>1974M05</t>
  </si>
  <si>
    <t>1974M06</t>
  </si>
  <si>
    <t>1974M07</t>
  </si>
  <si>
    <t>1974M08</t>
  </si>
  <si>
    <t>1974M09</t>
  </si>
  <si>
    <t>1974M10</t>
  </si>
  <si>
    <t>1974M11</t>
  </si>
  <si>
    <t>1974M12</t>
  </si>
  <si>
    <t>1975M01</t>
  </si>
  <si>
    <t>1975M02</t>
  </si>
  <si>
    <t>1975M03</t>
  </si>
  <si>
    <t>1975M04</t>
  </si>
  <si>
    <t>1975M05</t>
  </si>
  <si>
    <t>1975M06</t>
  </si>
  <si>
    <t>1975M07</t>
  </si>
  <si>
    <t>1975M08</t>
  </si>
  <si>
    <t>1975M09</t>
  </si>
  <si>
    <t>1975M10</t>
  </si>
  <si>
    <t>1975M11</t>
  </si>
  <si>
    <t>1975M12</t>
  </si>
  <si>
    <t>1976M01</t>
  </si>
  <si>
    <t>1976M02</t>
  </si>
  <si>
    <t>1976M03</t>
  </si>
  <si>
    <t>1976M04</t>
  </si>
  <si>
    <t>1976M05</t>
  </si>
  <si>
    <t>1976M06</t>
  </si>
  <si>
    <t>1976M07</t>
  </si>
  <si>
    <t>1976M08</t>
  </si>
  <si>
    <t>1976M09</t>
  </si>
  <si>
    <t>1976M10</t>
  </si>
  <si>
    <t>1976M11</t>
  </si>
  <si>
    <t>1976M12</t>
  </si>
  <si>
    <t>1977M01</t>
  </si>
  <si>
    <t>1977M02</t>
  </si>
  <si>
    <t>1977M03</t>
  </si>
  <si>
    <t>1977M04</t>
  </si>
  <si>
    <t>1977M05</t>
  </si>
  <si>
    <t>1977M06</t>
  </si>
  <si>
    <t>1977M07</t>
  </si>
  <si>
    <t>1977M08</t>
  </si>
  <si>
    <t>1977M09</t>
  </si>
  <si>
    <t>1977M10</t>
  </si>
  <si>
    <t>1977M11</t>
  </si>
  <si>
    <t>1977M12</t>
  </si>
  <si>
    <t>1978M01</t>
  </si>
  <si>
    <t>1978M02</t>
  </si>
  <si>
    <t>1978M03</t>
  </si>
  <si>
    <t>1978M04</t>
  </si>
  <si>
    <t>1978M05</t>
  </si>
  <si>
    <t>1978M06</t>
  </si>
  <si>
    <t>1978M07</t>
  </si>
  <si>
    <t>1978M08</t>
  </si>
  <si>
    <t>1978M09</t>
  </si>
  <si>
    <t>1978M10</t>
  </si>
  <si>
    <t>1978M11</t>
  </si>
  <si>
    <t>1978M12</t>
  </si>
  <si>
    <t>1979M01</t>
  </si>
  <si>
    <t>1979M02</t>
  </si>
  <si>
    <t>1979M03</t>
  </si>
  <si>
    <t>1979M04</t>
  </si>
  <si>
    <t>1979M05</t>
  </si>
  <si>
    <t>1979M06</t>
  </si>
  <si>
    <t>1979M07</t>
  </si>
  <si>
    <t>1979M08</t>
  </si>
  <si>
    <t>1979M09</t>
  </si>
  <si>
    <t>1979M10</t>
  </si>
  <si>
    <t>1979M11</t>
  </si>
  <si>
    <t>1979M12</t>
  </si>
  <si>
    <t>1980M01</t>
  </si>
  <si>
    <t>1980M02</t>
  </si>
  <si>
    <t>1980M03</t>
  </si>
  <si>
    <t>1980M04</t>
  </si>
  <si>
    <t>1980M05</t>
  </si>
  <si>
    <t>1980M06</t>
  </si>
  <si>
    <t>1980M07</t>
  </si>
  <si>
    <t>1980M08</t>
  </si>
  <si>
    <t>1980M09</t>
  </si>
  <si>
    <t>1980M10</t>
  </si>
  <si>
    <t>1980M11</t>
  </si>
  <si>
    <t>1980M12</t>
  </si>
  <si>
    <t>1981M01</t>
  </si>
  <si>
    <t>1981M02</t>
  </si>
  <si>
    <t>1981M03</t>
  </si>
  <si>
    <t>1981M04</t>
  </si>
  <si>
    <t>1981M05</t>
  </si>
  <si>
    <t>1981M06</t>
  </si>
  <si>
    <t>1981M07</t>
  </si>
  <si>
    <t>1981M08</t>
  </si>
  <si>
    <t>1981M09</t>
  </si>
  <si>
    <t>1981M10</t>
  </si>
  <si>
    <t>1981M11</t>
  </si>
  <si>
    <t>1981M12</t>
  </si>
  <si>
    <t>1982M01</t>
  </si>
  <si>
    <t>1982M02</t>
  </si>
  <si>
    <t>1982M03</t>
  </si>
  <si>
    <t>1982M04</t>
  </si>
  <si>
    <t>1982M05</t>
  </si>
  <si>
    <t>1982M06</t>
  </si>
  <si>
    <t>1982M07</t>
  </si>
  <si>
    <t>1982M08</t>
  </si>
  <si>
    <t>1982M09</t>
  </si>
  <si>
    <t>1982M10</t>
  </si>
  <si>
    <t>1982M11</t>
  </si>
  <si>
    <t>1982M12</t>
  </si>
  <si>
    <t>1983M01</t>
  </si>
  <si>
    <t>1983M02</t>
  </si>
  <si>
    <t>1983M03</t>
  </si>
  <si>
    <t>1983M04</t>
  </si>
  <si>
    <t>1983M05</t>
  </si>
  <si>
    <t>1983M06</t>
  </si>
  <si>
    <t>1983M07</t>
  </si>
  <si>
    <t>1983M08</t>
  </si>
  <si>
    <t>1983M09</t>
  </si>
  <si>
    <t>1983M10</t>
  </si>
  <si>
    <t>1983M11</t>
  </si>
  <si>
    <t>1983M12</t>
  </si>
  <si>
    <t>1984M01</t>
  </si>
  <si>
    <t>1984M02</t>
  </si>
  <si>
    <t>1984M03</t>
  </si>
  <si>
    <t>1984M04</t>
  </si>
  <si>
    <t>1984M05</t>
  </si>
  <si>
    <t>1984M06</t>
  </si>
  <si>
    <t>1984M07</t>
  </si>
  <si>
    <t>1984M08</t>
  </si>
  <si>
    <t>1984M09</t>
  </si>
  <si>
    <t>1984M10</t>
  </si>
  <si>
    <t>1984M11</t>
  </si>
  <si>
    <t>1984M12</t>
  </si>
  <si>
    <t>1985M01</t>
  </si>
  <si>
    <t>1985M02</t>
  </si>
  <si>
    <t>1985M03</t>
  </si>
  <si>
    <t>1985M04</t>
  </si>
  <si>
    <t>1985M05</t>
  </si>
  <si>
    <t>1985M06</t>
  </si>
  <si>
    <t>1985M07</t>
  </si>
  <si>
    <t>1985M08</t>
  </si>
  <si>
    <t>1985M09</t>
  </si>
  <si>
    <t>1985M10</t>
  </si>
  <si>
    <t>1985M11</t>
  </si>
  <si>
    <t>1985M12</t>
  </si>
  <si>
    <t>1986M01</t>
  </si>
  <si>
    <t>1986M02</t>
  </si>
  <si>
    <t>1986M03</t>
  </si>
  <si>
    <t>1986M04</t>
  </si>
  <si>
    <t>1986M05</t>
  </si>
  <si>
    <t>1986M06</t>
  </si>
  <si>
    <t>1986M07</t>
  </si>
  <si>
    <t>1986M08</t>
  </si>
  <si>
    <t>1986M09</t>
  </si>
  <si>
    <t>1986M10</t>
  </si>
  <si>
    <t>1986M11</t>
  </si>
  <si>
    <t>1986M12</t>
  </si>
  <si>
    <t>1987M01</t>
  </si>
  <si>
    <t>1987M02</t>
  </si>
  <si>
    <t>1987M03</t>
  </si>
  <si>
    <t>1987M04</t>
  </si>
  <si>
    <t>1987M05</t>
  </si>
  <si>
    <t>1987M06</t>
  </si>
  <si>
    <t>1987M07</t>
  </si>
  <si>
    <t>1987M08</t>
  </si>
  <si>
    <t>1987M09</t>
  </si>
  <si>
    <t>1987M10</t>
  </si>
  <si>
    <t>1987M11</t>
  </si>
  <si>
    <t>1987M12</t>
  </si>
  <si>
    <t>1988M01</t>
  </si>
  <si>
    <t>1988M02</t>
  </si>
  <si>
    <t>1988M03</t>
  </si>
  <si>
    <t>1988M04</t>
  </si>
  <si>
    <t>1988M05</t>
  </si>
  <si>
    <t>1988M06</t>
  </si>
  <si>
    <t>1988M07</t>
  </si>
  <si>
    <t>1988M08</t>
  </si>
  <si>
    <t>1988M09</t>
  </si>
  <si>
    <t>1988M10</t>
  </si>
  <si>
    <t>1988M11</t>
  </si>
  <si>
    <t>1988M12</t>
  </si>
  <si>
    <t>1989M01</t>
  </si>
  <si>
    <t>1989M02</t>
  </si>
  <si>
    <t>1989M03</t>
  </si>
  <si>
    <t>1989M04</t>
  </si>
  <si>
    <t>1989M05</t>
  </si>
  <si>
    <t>1989M06</t>
  </si>
  <si>
    <t>1989M07</t>
  </si>
  <si>
    <t>1989M08</t>
  </si>
  <si>
    <t>1989M09</t>
  </si>
  <si>
    <t>1989M10</t>
  </si>
  <si>
    <t>1989M11</t>
  </si>
  <si>
    <t>1989M12</t>
  </si>
  <si>
    <t>1990M01</t>
  </si>
  <si>
    <t>1990M02</t>
  </si>
  <si>
    <t>1990M03</t>
  </si>
  <si>
    <t>1990M04</t>
  </si>
  <si>
    <t>1990M05</t>
  </si>
  <si>
    <t>1990M06</t>
  </si>
  <si>
    <t>1990M07</t>
  </si>
  <si>
    <t>1990M08</t>
  </si>
  <si>
    <t>1990M09</t>
  </si>
  <si>
    <t>1990M10</t>
  </si>
  <si>
    <t>1990M11</t>
  </si>
  <si>
    <t>1990M12</t>
  </si>
  <si>
    <t>1991M01</t>
  </si>
  <si>
    <t>1991M02</t>
  </si>
  <si>
    <t>1991M03</t>
  </si>
  <si>
    <t>1991M04</t>
  </si>
  <si>
    <t>1991M05</t>
  </si>
  <si>
    <t>1991M06</t>
  </si>
  <si>
    <t>1991M07</t>
  </si>
  <si>
    <t>1991M08</t>
  </si>
  <si>
    <t>1991M09</t>
  </si>
  <si>
    <t>1991M10</t>
  </si>
  <si>
    <t>1991M11</t>
  </si>
  <si>
    <t>1991M12</t>
  </si>
  <si>
    <t>1992M01</t>
  </si>
  <si>
    <t>1992M02</t>
  </si>
  <si>
    <t>1992M03</t>
  </si>
  <si>
    <t>1992M04</t>
  </si>
  <si>
    <t>1992M05</t>
  </si>
  <si>
    <t>1992M06</t>
  </si>
  <si>
    <t>1992M07</t>
  </si>
  <si>
    <t>1992M08</t>
  </si>
  <si>
    <t>1992M09</t>
  </si>
  <si>
    <t>1992M10</t>
  </si>
  <si>
    <t>1992M11</t>
  </si>
  <si>
    <t>1992M12</t>
  </si>
  <si>
    <t>1993M01</t>
  </si>
  <si>
    <t>1993M02</t>
  </si>
  <si>
    <t>1993M03</t>
  </si>
  <si>
    <t>1993M04</t>
  </si>
  <si>
    <t>1993M05</t>
  </si>
  <si>
    <t>1993M06</t>
  </si>
  <si>
    <t>1993M07</t>
  </si>
  <si>
    <t>1993M08</t>
  </si>
  <si>
    <t>1993M09</t>
  </si>
  <si>
    <t>1993M10</t>
  </si>
  <si>
    <t>1993M11</t>
  </si>
  <si>
    <t>1993M12</t>
  </si>
  <si>
    <t>1994M01</t>
  </si>
  <si>
    <t>1994M02</t>
  </si>
  <si>
    <t>1994M03</t>
  </si>
  <si>
    <t>1994M04</t>
  </si>
  <si>
    <t>1994M05</t>
  </si>
  <si>
    <t>1994M06</t>
  </si>
  <si>
    <t>1994M07</t>
  </si>
  <si>
    <t>1994M08</t>
  </si>
  <si>
    <t>1994M09</t>
  </si>
  <si>
    <t>1994M10</t>
  </si>
  <si>
    <t>1994M11</t>
  </si>
  <si>
    <t>1994M12</t>
  </si>
  <si>
    <t>1995M01</t>
  </si>
  <si>
    <t>1995M02</t>
  </si>
  <si>
    <t>1995M03</t>
  </si>
  <si>
    <t>1995M04</t>
  </si>
  <si>
    <t>1995M05</t>
  </si>
  <si>
    <t>1995M06</t>
  </si>
  <si>
    <t>1995M07</t>
  </si>
  <si>
    <t>1995M08</t>
  </si>
  <si>
    <t>1995M09</t>
  </si>
  <si>
    <t>1995M10</t>
  </si>
  <si>
    <t>1995M11</t>
  </si>
  <si>
    <t>1995M12</t>
  </si>
  <si>
    <t>1996M01</t>
  </si>
  <si>
    <t>1996M02</t>
  </si>
  <si>
    <t>1996M03</t>
  </si>
  <si>
    <t>1996M04</t>
  </si>
  <si>
    <t>1996M05</t>
  </si>
  <si>
    <t>1996M06</t>
  </si>
  <si>
    <t>1996M07</t>
  </si>
  <si>
    <t>1996M08</t>
  </si>
  <si>
    <t>1996M09</t>
  </si>
  <si>
    <t>1996M10</t>
  </si>
  <si>
    <t>1996M11</t>
  </si>
  <si>
    <t>1996M12</t>
  </si>
  <si>
    <t>1997M01</t>
  </si>
  <si>
    <t>1997M02</t>
  </si>
  <si>
    <t>1997M03</t>
  </si>
  <si>
    <t>1997M04</t>
  </si>
  <si>
    <t>1997M05</t>
  </si>
  <si>
    <t>1997M06</t>
  </si>
  <si>
    <t>1997M07</t>
  </si>
  <si>
    <t>1997M08</t>
  </si>
  <si>
    <t>1997M09</t>
  </si>
  <si>
    <t>1997M10</t>
  </si>
  <si>
    <t>1997M11</t>
  </si>
  <si>
    <t>1997M12</t>
  </si>
  <si>
    <t>1998M01</t>
  </si>
  <si>
    <t>1998M02</t>
  </si>
  <si>
    <t>1998M03</t>
  </si>
  <si>
    <t>1998M04</t>
  </si>
  <si>
    <t>1998M05</t>
  </si>
  <si>
    <t>1998M06</t>
  </si>
  <si>
    <t>1998M07</t>
  </si>
  <si>
    <t>1998M08</t>
  </si>
  <si>
    <t>1998M09</t>
  </si>
  <si>
    <t>1998M10</t>
  </si>
  <si>
    <t>1998M11</t>
  </si>
  <si>
    <t>1998M12</t>
  </si>
  <si>
    <t>1999M01</t>
  </si>
  <si>
    <t>1999M02</t>
  </si>
  <si>
    <t>1999M03</t>
  </si>
  <si>
    <t>1999M04</t>
  </si>
  <si>
    <t>1999M05</t>
  </si>
  <si>
    <t>1999M06</t>
  </si>
  <si>
    <t>1999M07</t>
  </si>
  <si>
    <t>1999M08</t>
  </si>
  <si>
    <t>1999M09</t>
  </si>
  <si>
    <t>1999M10</t>
  </si>
  <si>
    <t>1999M11</t>
  </si>
  <si>
    <t>1999M12</t>
  </si>
  <si>
    <t>2000M01</t>
  </si>
  <si>
    <t>2000M02</t>
  </si>
  <si>
    <t>2000M03</t>
  </si>
  <si>
    <t>2000M04</t>
  </si>
  <si>
    <t>2000M05</t>
  </si>
  <si>
    <t>2000M06</t>
  </si>
  <si>
    <t>2000M07</t>
  </si>
  <si>
    <t>2000M08</t>
  </si>
  <si>
    <t>2000M09</t>
  </si>
  <si>
    <t>2000M10</t>
  </si>
  <si>
    <t>2000M11</t>
  </si>
  <si>
    <t>2000M12</t>
  </si>
  <si>
    <t>2001M01</t>
  </si>
  <si>
    <t>2001M02</t>
  </si>
  <si>
    <t>2001M03</t>
  </si>
  <si>
    <t>2001M04</t>
  </si>
  <si>
    <t>2001M05</t>
  </si>
  <si>
    <t>2001M06</t>
  </si>
  <si>
    <t>2001M07</t>
  </si>
  <si>
    <t>2001M08</t>
  </si>
  <si>
    <t>2001M09</t>
  </si>
  <si>
    <t>2001M10</t>
  </si>
  <si>
    <t>2001M11</t>
  </si>
  <si>
    <t>2001M12</t>
  </si>
  <si>
    <t>2002M01</t>
  </si>
  <si>
    <t>2002M02</t>
  </si>
  <si>
    <t>2002M03</t>
  </si>
  <si>
    <t>2002M04</t>
  </si>
  <si>
    <t>2002M05</t>
  </si>
  <si>
    <t>2002M06</t>
  </si>
  <si>
    <t>2002M07</t>
  </si>
  <si>
    <t>2002M08</t>
  </si>
  <si>
    <t>2002M09</t>
  </si>
  <si>
    <t>2002M10</t>
  </si>
  <si>
    <t>2002M11</t>
  </si>
  <si>
    <t>2002M12</t>
  </si>
  <si>
    <t>2003M01</t>
  </si>
  <si>
    <t>2003M02</t>
  </si>
  <si>
    <t>2003M03</t>
  </si>
  <si>
    <t>2003M04</t>
  </si>
  <si>
    <t>2003M05</t>
  </si>
  <si>
    <t>2003M06</t>
  </si>
  <si>
    <t>2003M07</t>
  </si>
  <si>
    <t>2003M08</t>
  </si>
  <si>
    <t>2003M09</t>
  </si>
  <si>
    <t>2003M10</t>
  </si>
  <si>
    <t>2003M11</t>
  </si>
  <si>
    <t>2003M12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</si>
  <si>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</si>
  <si>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</si>
  <si>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</si>
  <si>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</si>
  <si>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</si>
  <si>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</si>
  <si>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</si>
  <si>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</si>
  <si>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</si>
  <si>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</si>
  <si>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</si>
  <si>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</si>
  <si>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</si>
  <si>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</si>
  <si>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</si>
  <si>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</si>
  <si>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</si>
  <si>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</si>
  <si>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</si>
  <si>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</si>
  <si>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</si>
  <si>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</si>
  <si>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</si>
  <si>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</si>
  <si>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</si>
  <si>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</si>
  <si>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</si>
  <si>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</si>
  <si>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</si>
  <si>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</si>
  <si>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</si>
  <si>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</si>
  <si>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</si>
  <si>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</si>
  <si>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</si>
  <si>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</si>
  <si>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</si>
  <si>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</si>
  <si>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</si>
  <si>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</si>
  <si>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</si>
  <si>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</si>
  <si>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</si>
  <si>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</si>
  <si>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</si>
  <si>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</si>
  <si>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</si>
  <si>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</si>
  <si>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</si>
  <si>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</si>
  <si>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</si>
  <si>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</si>
  <si>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</si>
  <si>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</si>
  <si>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</si>
  <si>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</si>
  <si>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</si>
  <si>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</si>
  <si>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</si>
  <si>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</si>
  <si>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</si>
  <si>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</si>
  <si>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</si>
  <si>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</si>
  <si>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</si>
  <si>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</si>
  <si>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</si>
  <si>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</si>
  <si>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</si>
  <si>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</si>
  <si>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</si>
  <si>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</si>
  <si>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</si>
  <si>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</si>
  <si>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</si>
  <si>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</si>
  <si>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</si>
  <si>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</si>
  <si>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</si>
  <si>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</si>
  <si>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</si>
  <si>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</si>
  <si>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</si>
  <si>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</si>
  <si>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</si>
  <si>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</si>
  <si>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</si>
  <si>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</si>
  <si>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</si>
  <si>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</si>
  <si>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</si>
  <si>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</si>
  <si>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</si>
  <si>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</si>
  <si>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</si>
  <si>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</si>
  <si>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</si>
  <si>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</si>
  <si>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</si>
  <si>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</si>
  <si>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</si>
  <si>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</si>
  <si>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</si>
  <si>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</si>
  <si>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</si>
  <si>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</si>
  <si>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</si>
  <si>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</si>
  <si>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</si>
  <si>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</si>
  <si>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</si>
  <si>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</si>
  <si>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</si>
  <si>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</si>
  <si>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Job Openings and Labor Turnover Survey</t>
  </si>
  <si>
    <t>Original Data Value</t>
  </si>
  <si>
    <t>JTU00000000JOL</t>
  </si>
  <si>
    <t>Years:</t>
  </si>
  <si>
    <t>Labor Force Statistics from the Current Population Survey</t>
  </si>
  <si>
    <t>Seasonally Adjusted</t>
  </si>
  <si>
    <t>Unemployment rate</t>
  </si>
  <si>
    <t>Quarter</t>
  </si>
  <si>
    <t>Month</t>
  </si>
  <si>
    <t>Title:</t>
  </si>
  <si>
    <t>Job Openings: Total Nonfarm</t>
  </si>
  <si>
    <t>Series ID:</t>
  </si>
  <si>
    <t>JTSJOL</t>
  </si>
  <si>
    <t>Source:</t>
  </si>
  <si>
    <t>US. Bureau of Labor Statistics</t>
  </si>
  <si>
    <t>Release:</t>
  </si>
  <si>
    <t>Job Openings and Labor Turnover</t>
  </si>
  <si>
    <t>Seasonal Adjustment:</t>
  </si>
  <si>
    <t>Frequency:</t>
  </si>
  <si>
    <t>Monthly</t>
  </si>
  <si>
    <t>Units:</t>
  </si>
  <si>
    <t>Level in Thousands</t>
  </si>
  <si>
    <t>Date Range:</t>
  </si>
  <si>
    <t>2000-12-01 to 2015-06-01</t>
  </si>
  <si>
    <t>Last Updated:</t>
  </si>
  <si>
    <t>2015-08-12 9:21 AM CDT</t>
  </si>
  <si>
    <t>Notes:</t>
  </si>
  <si>
    <t/>
  </si>
  <si>
    <t>DATE</t>
  </si>
  <si>
    <t>VALUE</t>
  </si>
  <si>
    <t>Unemployment Level</t>
  </si>
  <si>
    <t>UNEMPLOY</t>
  </si>
  <si>
    <t>Employment Situation</t>
  </si>
  <si>
    <t>Thousands of Persons</t>
  </si>
  <si>
    <t>1948-01-01 to 2015-07-01</t>
  </si>
  <si>
    <t>2015-08-07 8:06 AM CDT</t>
  </si>
  <si>
    <t>The series comes from the 'Current Population Survey (Household</t>
  </si>
  <si>
    <t>Survey)'</t>
  </si>
  <si>
    <t>The source code is: LNS13000000</t>
  </si>
  <si>
    <t>Civilian Unemployment Rate</t>
  </si>
  <si>
    <t>UNRATE</t>
  </si>
  <si>
    <t>Percent</t>
  </si>
  <si>
    <t>The unemployment rate represents the number of unemployed as a</t>
  </si>
  <si>
    <t>percentage of the labor force. Labor force data are restricted to</t>
  </si>
  <si>
    <t>people 16 years of age and older, who currently reside in 1 of the 50</t>
  </si>
  <si>
    <t>states or the District of Columbia, who do not reside in institutions</t>
  </si>
  <si>
    <t>(e.g., penal and mental facilities, homes for the aged), and who are</t>
  </si>
  <si>
    <t>not on active duty in the Armed Forces.</t>
  </si>
  <si>
    <t>This rate is also defined as the U-3 measure of labor</t>
  </si>
  <si>
    <t>underutilization.</t>
  </si>
  <si>
    <t>The source code is: LNS14000000</t>
  </si>
  <si>
    <t>state</t>
  </si>
  <si>
    <t>next</t>
  </si>
  <si>
    <t>Column Labels</t>
  </si>
  <si>
    <t>Count of next</t>
  </si>
  <si>
    <t>Average of theta</t>
  </si>
  <si>
    <t>Stock Market Data Used in "Irrational Exuberance" Princeton University Press, 2000, 2005, 2015, updated</t>
  </si>
  <si>
    <t>Cyclically</t>
  </si>
  <si>
    <t>Robert J. Shiller</t>
  </si>
  <si>
    <t>Adjusted</t>
  </si>
  <si>
    <t>Price</t>
  </si>
  <si>
    <t xml:space="preserve">  Consumer</t>
  </si>
  <si>
    <t>Earnings</t>
  </si>
  <si>
    <t>S&amp;P</t>
  </si>
  <si>
    <t>Long</t>
  </si>
  <si>
    <t>Comp.</t>
  </si>
  <si>
    <t>Dividend</t>
  </si>
  <si>
    <t>Index</t>
  </si>
  <si>
    <t xml:space="preserve">Date  </t>
  </si>
  <si>
    <t>Interest</t>
  </si>
  <si>
    <t>Real</t>
  </si>
  <si>
    <t>P/E10 or</t>
  </si>
  <si>
    <t>Date</t>
  </si>
  <si>
    <t>P</t>
  </si>
  <si>
    <t>D</t>
  </si>
  <si>
    <t>E</t>
  </si>
  <si>
    <t>CPI</t>
  </si>
  <si>
    <t>Fraction</t>
  </si>
  <si>
    <t>Rate GS10</t>
  </si>
  <si>
    <t>CAPE</t>
  </si>
  <si>
    <t>NA</t>
  </si>
  <si>
    <t>Aug P is Aug 4 close</t>
  </si>
  <si>
    <t>July, Aug CPI estimated</t>
  </si>
  <si>
    <t>Aug 2015 long rate is Aug 3 value</t>
  </si>
  <si>
    <t>Div/P</t>
  </si>
  <si>
    <t>R real</t>
  </si>
  <si>
    <t>beta</t>
  </si>
  <si>
    <t>U</t>
  </si>
  <si>
    <t>C</t>
  </si>
  <si>
    <t>WE</t>
  </si>
  <si>
    <t>WK</t>
  </si>
  <si>
    <t>pi</t>
  </si>
  <si>
    <t>R</t>
  </si>
  <si>
    <t>m</t>
  </si>
  <si>
    <t>delta</t>
  </si>
  <si>
    <t>Trend</t>
  </si>
  <si>
    <t>2015-08-11 8:11 AM CDT</t>
  </si>
  <si>
    <t>1947-01-01 to 2015-04-01</t>
  </si>
  <si>
    <t>Index 2009=100</t>
  </si>
  <si>
    <t>Quarterly</t>
  </si>
  <si>
    <t>Productivity and Costs</t>
  </si>
  <si>
    <t>PRS84006163</t>
  </si>
  <si>
    <t>Business Sector: Real Output Per Person</t>
  </si>
  <si>
    <t>q num</t>
  </si>
  <si>
    <t>growth</t>
  </si>
  <si>
    <t>P/D</t>
  </si>
  <si>
    <t>P/D detrended</t>
  </si>
  <si>
    <t>Average index</t>
  </si>
  <si>
    <t>AI state</t>
  </si>
  <si>
    <t>R detrended</t>
  </si>
  <si>
    <t>Average of R detrended</t>
  </si>
  <si>
    <t>g</t>
  </si>
  <si>
    <t>AI state space</t>
  </si>
  <si>
    <t>Average of g</t>
  </si>
  <si>
    <t>omega</t>
  </si>
  <si>
    <t>From state</t>
  </si>
  <si>
    <t>To state</t>
  </si>
  <si>
    <t>Average P/d</t>
  </si>
  <si>
    <t>Average of P/D detrended</t>
  </si>
  <si>
    <t>Average θ</t>
  </si>
  <si>
    <t>β, monthly common discount factor</t>
  </si>
  <si>
    <r>
      <rPr>
        <i/>
        <sz val="12"/>
        <color theme="1"/>
        <rFont val="Times New Roman"/>
        <family val="1"/>
      </rPr>
      <t>m</t>
    </r>
    <r>
      <rPr>
        <vertAlign val="subscript"/>
        <sz val="12"/>
        <color theme="1"/>
        <rFont val="Times New Roman"/>
        <family val="1"/>
      </rPr>
      <t>1</t>
    </r>
  </si>
  <si>
    <r>
      <rPr>
        <i/>
        <sz val="12"/>
        <color theme="1"/>
        <rFont val="Times New Roman"/>
        <family val="1"/>
      </rPr>
      <t>m</t>
    </r>
    <r>
      <rPr>
        <vertAlign val="subscript"/>
        <sz val="12"/>
        <color theme="1"/>
        <rFont val="Times New Roman"/>
        <family val="1"/>
      </rPr>
      <t>2</t>
    </r>
  </si>
  <si>
    <r>
      <rPr>
        <i/>
        <sz val="12"/>
        <color theme="1"/>
        <rFont val="Times New Roman"/>
        <family val="1"/>
      </rPr>
      <t>m</t>
    </r>
    <r>
      <rPr>
        <vertAlign val="subscript"/>
        <sz val="12"/>
        <color theme="1"/>
        <rFont val="Times New Roman"/>
        <family val="1"/>
      </rPr>
      <t>3</t>
    </r>
  </si>
  <si>
    <r>
      <rPr>
        <i/>
        <sz val="12"/>
        <color theme="1"/>
        <rFont val="Times New Roman"/>
        <family val="1"/>
      </rPr>
      <t>m</t>
    </r>
    <r>
      <rPr>
        <vertAlign val="subscript"/>
        <sz val="12"/>
        <color theme="1"/>
        <rFont val="Times New Roman"/>
        <family val="1"/>
      </rPr>
      <t>4</t>
    </r>
  </si>
  <si>
    <r>
      <rPr>
        <i/>
        <sz val="12"/>
        <color theme="1"/>
        <rFont val="Times New Roman"/>
        <family val="1"/>
      </rPr>
      <t>m</t>
    </r>
    <r>
      <rPr>
        <vertAlign val="subscript"/>
        <sz val="12"/>
        <color theme="1"/>
        <rFont val="Times New Roman"/>
        <family val="1"/>
      </rPr>
      <t>5</t>
    </r>
  </si>
  <si>
    <t>W</t>
  </si>
  <si>
    <t>q</t>
  </si>
  <si>
    <t>Model</t>
  </si>
  <si>
    <t>r</t>
  </si>
  <si>
    <t>exg</t>
  </si>
  <si>
    <t>J</t>
  </si>
  <si>
    <t>Tab</t>
  </si>
  <si>
    <t>Explanation</t>
  </si>
  <si>
    <t>th calcs</t>
  </si>
  <si>
    <t>detrend th</t>
  </si>
  <si>
    <t>PNZ vacs</t>
  </si>
  <si>
    <t>Vacancy series from Petrosky-Nadeau and Zhang</t>
  </si>
  <si>
    <t>JOLTS vacs</t>
  </si>
  <si>
    <t>Vacancy series from JOLTS</t>
  </si>
  <si>
    <t>Unemployment count</t>
  </si>
  <si>
    <t>u rate</t>
  </si>
  <si>
    <t>x calcs</t>
  </si>
  <si>
    <t>Shiller</t>
  </si>
  <si>
    <t>Shiller's stock market data</t>
  </si>
  <si>
    <t>DP</t>
  </si>
  <si>
    <t>Graph of D/P</t>
  </si>
  <si>
    <t>beta, m</t>
  </si>
  <si>
    <t>Includes Table SDF</t>
  </si>
  <si>
    <t>LM pricing-5</t>
  </si>
  <si>
    <t>Useful</t>
  </si>
  <si>
    <t>SM pricing-5</t>
  </si>
  <si>
    <t>Table pi</t>
  </si>
  <si>
    <t>IRF-TH</t>
  </si>
  <si>
    <t>Graph: IRF for theta</t>
  </si>
  <si>
    <t>iRF-r</t>
  </si>
  <si>
    <t>Graph: IRF for discount rate</t>
  </si>
  <si>
    <t>IRFs</t>
  </si>
  <si>
    <t>IRF results pasted from Matlab</t>
  </si>
  <si>
    <t>IRFs ex g</t>
  </si>
  <si>
    <t>IRF results with g=1</t>
  </si>
  <si>
    <t>thfit</t>
  </si>
  <si>
    <t>PD fit</t>
  </si>
  <si>
    <t>theta fit to state-contingent values</t>
  </si>
  <si>
    <t>Price/dividend fit to state-contingent values</t>
  </si>
  <si>
    <t>s fit</t>
  </si>
  <si>
    <t>Data for state fits</t>
  </si>
  <si>
    <t>Prepares theta</t>
  </si>
  <si>
    <t>Productivity growth calculations</t>
  </si>
  <si>
    <t>Table SMSDF</t>
  </si>
  <si>
    <t>Next month's state</t>
  </si>
  <si>
    <t>Stochastic discount factor</t>
  </si>
  <si>
    <t>eta</t>
  </si>
  <si>
    <t>mu</t>
  </si>
  <si>
    <t>fitted f</t>
  </si>
  <si>
    <t>psi</t>
  </si>
  <si>
    <t>actual u</t>
  </si>
  <si>
    <t>2015-09-09 9:36 AM CDT</t>
  </si>
  <si>
    <t>2000-12-01 to 2015-07-01</t>
  </si>
  <si>
    <t>Rate</t>
  </si>
  <si>
    <t>JTSTSR</t>
  </si>
  <si>
    <t>Total Separations: Total Nonfarm</t>
  </si>
  <si>
    <t>psi detrended</t>
  </si>
  <si>
    <t>Average of psi detrended</t>
  </si>
  <si>
    <t>u</t>
  </si>
  <si>
    <t>f</t>
  </si>
  <si>
    <t>alpha</t>
  </si>
  <si>
    <t>\eq{u_t=f_{t-1}u{t-1)+\alpha (1-u_{t-1}.}</t>
  </si>
  <si>
    <t>\alpha=\frac{u_t-f_{t-1}u_{t-1}}{1-u_{t-1}}</t>
  </si>
  <si>
    <t>Average of alpha</t>
  </si>
  <si>
    <t>fitted alpha</t>
  </si>
  <si>
    <t>actual theta</t>
  </si>
  <si>
    <t>actual f</t>
  </si>
  <si>
    <t>actual alpha</t>
  </si>
  <si>
    <t>implied u</t>
  </si>
  <si>
    <t>Imputed and JOLTS</t>
  </si>
  <si>
    <t>Calculates real return ratio for stock market</t>
  </si>
  <si>
    <t>params</t>
  </si>
  <si>
    <t>Central location for parameter values</t>
  </si>
  <si>
    <t>Calculates theta by blending PNZ and JOLTS</t>
  </si>
  <si>
    <t>rF</t>
  </si>
  <si>
    <t>Graph of discount in labor market</t>
  </si>
  <si>
    <t>rFSM</t>
  </si>
  <si>
    <t>Graph of discount in stock market</t>
  </si>
  <si>
    <t>rF data</t>
  </si>
  <si>
    <t>Discount calculations</t>
  </si>
  <si>
    <t>inflow</t>
  </si>
  <si>
    <t>Calculation of inflow rate to unemployment</t>
  </si>
  <si>
    <t>LMSDF</t>
  </si>
  <si>
    <t>SDF for labor market</t>
  </si>
  <si>
    <t>TH-SM</t>
  </si>
  <si>
    <t>theta calculated using SM SDF</t>
  </si>
  <si>
    <t>ufitLM</t>
  </si>
  <si>
    <t>ufitSM</t>
  </si>
  <si>
    <t>sep</t>
  </si>
  <si>
    <t>JOLTS separation rate</t>
  </si>
  <si>
    <t>Graph of unemployment from model using LM SDF</t>
  </si>
  <si>
    <t>Graph of unemployment from model using SM SDF</t>
  </si>
  <si>
    <t>Real output per worker</t>
  </si>
  <si>
    <t>In month 0, the distribution across states is the ergodic distribution. In month 1, a transition to the bad state 1 occurs.</t>
  </si>
  <si>
    <t>In later months, the economy gradually returns to the ergodic distribution.</t>
  </si>
  <si>
    <t>fitted u with psi</t>
  </si>
  <si>
    <t>Construction of state space and tabulation of values</t>
  </si>
  <si>
    <t>omega:</t>
  </si>
  <si>
    <t>J/X</t>
  </si>
  <si>
    <t>X</t>
  </si>
  <si>
    <t>W/X</t>
  </si>
  <si>
    <t>Exp(SDF)</t>
  </si>
  <si>
    <t>Exp(s')-s</t>
  </si>
  <si>
    <t>State</t>
  </si>
  <si>
    <t>Present values</t>
  </si>
  <si>
    <t>Produc-tiviity, X</t>
  </si>
  <si>
    <t>Wage, W</t>
  </si>
  <si>
    <t>Job value, J</t>
  </si>
  <si>
    <t>kappa</t>
  </si>
  <si>
    <t>Discount rate, percent per month</t>
  </si>
  <si>
    <t>Discount rate, percent per year</t>
  </si>
  <si>
    <t>Discounted value of next month's productivity</t>
  </si>
  <si>
    <t>IRR results</t>
  </si>
  <si>
    <t>One-month-ahead discounts</t>
  </si>
  <si>
    <t>Overall discounts</t>
  </si>
  <si>
    <t>Calculations in productivity units</t>
  </si>
  <si>
    <t>Prod</t>
  </si>
  <si>
    <t>S&amp;P in pr</t>
  </si>
  <si>
    <t>R in pr</t>
  </si>
  <si>
    <t>Table XdiscSM</t>
  </si>
  <si>
    <t>SM SDF</t>
  </si>
  <si>
    <t>Actual</t>
  </si>
  <si>
    <t>JOLTS hires</t>
  </si>
  <si>
    <t>JTSHIL</t>
  </si>
  <si>
    <t>Hires: Total Nonfarm</t>
  </si>
  <si>
    <t>Duration</t>
  </si>
  <si>
    <t>S&amp;P real, prod</t>
  </si>
  <si>
    <t>State and local government</t>
  </si>
  <si>
    <t>Federal government</t>
  </si>
  <si>
    <t>Omit</t>
  </si>
  <si>
    <t>Other Services (except Public Administration)</t>
  </si>
  <si>
    <t>Accommodation and food services</t>
  </si>
  <si>
    <t>Arts, entertainment, and recreation</t>
  </si>
  <si>
    <t>Education and health services</t>
  </si>
  <si>
    <t>Leisure and hospitality</t>
  </si>
  <si>
    <t>Professional and business services</t>
  </si>
  <si>
    <t>Real Estate and Rental and Leasing</t>
  </si>
  <si>
    <t>Finance and Insurance</t>
  </si>
  <si>
    <t>Information</t>
  </si>
  <si>
    <t>Transportation</t>
  </si>
  <si>
    <t>Retail trade</t>
  </si>
  <si>
    <t>Wholesale trade</t>
  </si>
  <si>
    <t>Nondurables</t>
  </si>
  <si>
    <t>Durables</t>
  </si>
  <si>
    <t>Construction</t>
  </si>
  <si>
    <t>JTU92000000JOL</t>
  </si>
  <si>
    <t>JTU92000000HIL</t>
  </si>
  <si>
    <t>JTU91000000JOL</t>
  </si>
  <si>
    <t>JTU91000000HIL</t>
  </si>
  <si>
    <t>JTU90000000JOL</t>
  </si>
  <si>
    <t>JTU90000000HIL</t>
  </si>
  <si>
    <t>JTU81000000JOL</t>
  </si>
  <si>
    <t>JTU81000000HIL</t>
  </si>
  <si>
    <t>JTU72000000JOL</t>
  </si>
  <si>
    <t>JTU72000000HIL</t>
  </si>
  <si>
    <t>JTU71000000JOL</t>
  </si>
  <si>
    <t>JTU71000000HIL</t>
  </si>
  <si>
    <t>JTU70000000JOL</t>
  </si>
  <si>
    <t>JTU70000000HIL</t>
  </si>
  <si>
    <t>JTU62000000JOL</t>
  </si>
  <si>
    <t>JTU62000000HIL</t>
  </si>
  <si>
    <t>JTU61000000JOL</t>
  </si>
  <si>
    <t>JTU61000000HIL</t>
  </si>
  <si>
    <t>JTU60000000JOL</t>
  </si>
  <si>
    <t>JTU60000000HIL</t>
  </si>
  <si>
    <t>JTU54009900JOL</t>
  </si>
  <si>
    <t>JTU54009900HIL</t>
  </si>
  <si>
    <t>JTU53000000JOL</t>
  </si>
  <si>
    <t>JTU53000000HIL</t>
  </si>
  <si>
    <t>JTU52000000JOL</t>
  </si>
  <si>
    <t>JTU52000000HIL</t>
  </si>
  <si>
    <t>JTU51009900JOL</t>
  </si>
  <si>
    <t>JTU51009900HIL</t>
  </si>
  <si>
    <t>JTU51000000JOL</t>
  </si>
  <si>
    <t>JTU51000000HIL</t>
  </si>
  <si>
    <t>JTU48009900JOL</t>
  </si>
  <si>
    <t>JTU48009900HIL</t>
  </si>
  <si>
    <t>JTU44000000JOL</t>
  </si>
  <si>
    <t>JTU44000000HIL</t>
  </si>
  <si>
    <t>JTU42000000JOL</t>
  </si>
  <si>
    <t>JTU42000000HIL</t>
  </si>
  <si>
    <t>JTU40000000JOL</t>
  </si>
  <si>
    <t>JTU40000000HIL</t>
  </si>
  <si>
    <t>JTU34000000JOL</t>
  </si>
  <si>
    <t>JTU34000000HIL</t>
  </si>
  <si>
    <t>JTU32000000JOL</t>
  </si>
  <si>
    <t>JTU32000000HIL</t>
  </si>
  <si>
    <t>JTU30000000JOL</t>
  </si>
  <si>
    <t>JTU30000000HIL</t>
  </si>
  <si>
    <t>JTU23000000JOL</t>
  </si>
  <si>
    <t>JTU23000000HIL</t>
  </si>
  <si>
    <t>JTU11009900JOL</t>
  </si>
  <si>
    <t>JTU11009900HIL</t>
  </si>
  <si>
    <t>JTU10000000JOL</t>
  </si>
  <si>
    <t>JTU10000000HIL</t>
  </si>
  <si>
    <t>JTU00000000HIL</t>
  </si>
  <si>
    <t>JTS92000000JOL</t>
  </si>
  <si>
    <t>JTS92000000HIL</t>
  </si>
  <si>
    <t>JTS90000000JOL</t>
  </si>
  <si>
    <t>JTS90000000HIL</t>
  </si>
  <si>
    <t>JTS72000000JOL</t>
  </si>
  <si>
    <t>JTS72000000HIL</t>
  </si>
  <si>
    <t>JTS71000000JOL</t>
  </si>
  <si>
    <t>JTS71000000HIL</t>
  </si>
  <si>
    <t>JTS70000000JOL</t>
  </si>
  <si>
    <t>JTS70000000HIL</t>
  </si>
  <si>
    <t>JTS62000000JOL</t>
  </si>
  <si>
    <t>JTS62000000HIL</t>
  </si>
  <si>
    <t>JTS60000000JOL</t>
  </si>
  <si>
    <t>JTS60000000HIL</t>
  </si>
  <si>
    <t>JTS54009900JOL</t>
  </si>
  <si>
    <t>JTS54009900HIL</t>
  </si>
  <si>
    <t>JTS44000000JOL</t>
  </si>
  <si>
    <t>JTS44000000HIL</t>
  </si>
  <si>
    <t>JTS40000000JOL</t>
  </si>
  <si>
    <t>JTS40000000HIL</t>
  </si>
  <si>
    <t>JTS34000000JOL</t>
  </si>
  <si>
    <t>JTS34000000HIL</t>
  </si>
  <si>
    <t>JTS32000000JOL</t>
  </si>
  <si>
    <t>JTS32000000HIL</t>
  </si>
  <si>
    <t>JTS30000000JOL</t>
  </si>
  <si>
    <t>JTS30000000HIL</t>
  </si>
  <si>
    <t>JTS23000000JOL</t>
  </si>
  <si>
    <t>JTS23000000HIL</t>
  </si>
  <si>
    <t>JTS10000000JOL</t>
  </si>
  <si>
    <t>JTS10000000HIL</t>
  </si>
  <si>
    <t>JTS00000000JOL</t>
  </si>
  <si>
    <t>JTS00000000HIL</t>
  </si>
  <si>
    <t>Dec
2015</t>
  </si>
  <si>
    <t>Nov
2015</t>
  </si>
  <si>
    <t>Oct
2015</t>
  </si>
  <si>
    <t>Sep
2015</t>
  </si>
  <si>
    <t>Aug
2015</t>
  </si>
  <si>
    <t>Jul
2015</t>
  </si>
  <si>
    <t>Jun
2015</t>
  </si>
  <si>
    <t>May
2015</t>
  </si>
  <si>
    <t>Apr
2015</t>
  </si>
  <si>
    <t>Mar
2015</t>
  </si>
  <si>
    <t>Feb
2015</t>
  </si>
  <si>
    <t>Jan
2015</t>
  </si>
  <si>
    <t>Dec
2014</t>
  </si>
  <si>
    <t>Nov
2014</t>
  </si>
  <si>
    <t>Oct
2014</t>
  </si>
  <si>
    <t>Sep
2014</t>
  </si>
  <si>
    <t>Aug
2014</t>
  </si>
  <si>
    <t>Jul
2014</t>
  </si>
  <si>
    <t>Jun
2014</t>
  </si>
  <si>
    <t>May
2014</t>
  </si>
  <si>
    <t>Apr
2014</t>
  </si>
  <si>
    <t>Mar
2014</t>
  </si>
  <si>
    <t>Feb
2014</t>
  </si>
  <si>
    <t>Jan
2014</t>
  </si>
  <si>
    <t>Dec
2013</t>
  </si>
  <si>
    <t>Nov
2013</t>
  </si>
  <si>
    <t>Oct
2013</t>
  </si>
  <si>
    <t>Sep
2013</t>
  </si>
  <si>
    <t>Aug
2013</t>
  </si>
  <si>
    <t>Jul
2013</t>
  </si>
  <si>
    <t>Jun
2013</t>
  </si>
  <si>
    <t>May
2013</t>
  </si>
  <si>
    <t>Apr
2013</t>
  </si>
  <si>
    <t>Mar
2013</t>
  </si>
  <si>
    <t>Feb
2013</t>
  </si>
  <si>
    <t>Jan
2013</t>
  </si>
  <si>
    <t>Dec
2012</t>
  </si>
  <si>
    <t>Nov
2012</t>
  </si>
  <si>
    <t>Oct
2012</t>
  </si>
  <si>
    <t>Sep
2012</t>
  </si>
  <si>
    <t>Aug
2012</t>
  </si>
  <si>
    <t>Jul
2012</t>
  </si>
  <si>
    <t>Jun
2012</t>
  </si>
  <si>
    <t>May
2012</t>
  </si>
  <si>
    <t>Apr
2012</t>
  </si>
  <si>
    <t>Mar
2012</t>
  </si>
  <si>
    <t>Feb
2012</t>
  </si>
  <si>
    <t>Jan
2012</t>
  </si>
  <si>
    <t>Dec
2011</t>
  </si>
  <si>
    <t>Nov
2011</t>
  </si>
  <si>
    <t>Oct
2011</t>
  </si>
  <si>
    <t>Sep
2011</t>
  </si>
  <si>
    <t>Aug
2011</t>
  </si>
  <si>
    <t>Jul
2011</t>
  </si>
  <si>
    <t>Jun
2011</t>
  </si>
  <si>
    <t>May
2011</t>
  </si>
  <si>
    <t>Apr
2011</t>
  </si>
  <si>
    <t>Mar
2011</t>
  </si>
  <si>
    <t>Feb
2011</t>
  </si>
  <si>
    <t>Jan
2011</t>
  </si>
  <si>
    <t>Dec
2010</t>
  </si>
  <si>
    <t>Nov
2010</t>
  </si>
  <si>
    <t>Oct
2010</t>
  </si>
  <si>
    <t>Sep
2010</t>
  </si>
  <si>
    <t>Aug
2010</t>
  </si>
  <si>
    <t>Jul
2010</t>
  </si>
  <si>
    <t>Jun
2010</t>
  </si>
  <si>
    <t>May
2010</t>
  </si>
  <si>
    <t>Apr
2010</t>
  </si>
  <si>
    <t>Mar
2010</t>
  </si>
  <si>
    <t>Feb
2010</t>
  </si>
  <si>
    <t>Jan
2010</t>
  </si>
  <si>
    <t>Dec
2009</t>
  </si>
  <si>
    <t>Nov
2009</t>
  </si>
  <si>
    <t>Oct
2009</t>
  </si>
  <si>
    <t>Sep
2009</t>
  </si>
  <si>
    <t>Aug
2009</t>
  </si>
  <si>
    <t>Jul
2009</t>
  </si>
  <si>
    <t>Jun
2009</t>
  </si>
  <si>
    <t>May
2009</t>
  </si>
  <si>
    <t>Apr
2009</t>
  </si>
  <si>
    <t>Mar
2009</t>
  </si>
  <si>
    <t>Feb
2009</t>
  </si>
  <si>
    <t>Jan
2009</t>
  </si>
  <si>
    <t>Dec
2008</t>
  </si>
  <si>
    <t>Nov
2008</t>
  </si>
  <si>
    <t>Oct
2008</t>
  </si>
  <si>
    <t>Sep
2008</t>
  </si>
  <si>
    <t>Aug
2008</t>
  </si>
  <si>
    <t>Jul
2008</t>
  </si>
  <si>
    <t>Jun
2008</t>
  </si>
  <si>
    <t>May
2008</t>
  </si>
  <si>
    <t>Apr
2008</t>
  </si>
  <si>
    <t>Mar
2008</t>
  </si>
  <si>
    <t>Feb
2008</t>
  </si>
  <si>
    <t>Jan
2008</t>
  </si>
  <si>
    <t>Dec
2007</t>
  </si>
  <si>
    <t>Nov
2007</t>
  </si>
  <si>
    <t>Oct
2007</t>
  </si>
  <si>
    <t>Sep
2007</t>
  </si>
  <si>
    <t>Aug
2007</t>
  </si>
  <si>
    <t>Jul
2007</t>
  </si>
  <si>
    <t>Jun
2007</t>
  </si>
  <si>
    <t>May
2007</t>
  </si>
  <si>
    <t>Apr
2007</t>
  </si>
  <si>
    <t>Mar
2007</t>
  </si>
  <si>
    <t>Feb
2007</t>
  </si>
  <si>
    <t>Jan
2007</t>
  </si>
  <si>
    <t>Dec
2006</t>
  </si>
  <si>
    <t>Nov
2006</t>
  </si>
  <si>
    <t>Oct
2006</t>
  </si>
  <si>
    <t>Sep
2006</t>
  </si>
  <si>
    <t>Aug
2006</t>
  </si>
  <si>
    <t>Jul
2006</t>
  </si>
  <si>
    <t>Jun
2006</t>
  </si>
  <si>
    <t>May
2006</t>
  </si>
  <si>
    <t>Apr
2006</t>
  </si>
  <si>
    <t>Mar
2006</t>
  </si>
  <si>
    <t>Feb
2006</t>
  </si>
  <si>
    <t>Jan
2006</t>
  </si>
  <si>
    <t>Dec
2005</t>
  </si>
  <si>
    <t>Nov
2005</t>
  </si>
  <si>
    <t>Oct
2005</t>
  </si>
  <si>
    <t>Sep
2005</t>
  </si>
  <si>
    <t>Aug
2005</t>
  </si>
  <si>
    <t>Jul
2005</t>
  </si>
  <si>
    <t>Jun
2005</t>
  </si>
  <si>
    <t>May
2005</t>
  </si>
  <si>
    <t>Apr
2005</t>
  </si>
  <si>
    <t>Mar
2005</t>
  </si>
  <si>
    <t>Feb
2005</t>
  </si>
  <si>
    <t>Jan
2005</t>
  </si>
  <si>
    <t>Dec
2004</t>
  </si>
  <si>
    <t>Nov
2004</t>
  </si>
  <si>
    <t>Oct
2004</t>
  </si>
  <si>
    <t>Sep
2004</t>
  </si>
  <si>
    <t>Aug
2004</t>
  </si>
  <si>
    <t>Jul
2004</t>
  </si>
  <si>
    <t>Jun
2004</t>
  </si>
  <si>
    <t>May
2004</t>
  </si>
  <si>
    <t>Apr
2004</t>
  </si>
  <si>
    <t>Mar
2004</t>
  </si>
  <si>
    <t>Feb
2004</t>
  </si>
  <si>
    <t>Jan
2004</t>
  </si>
  <si>
    <t>Dec
2003</t>
  </si>
  <si>
    <t>Nov
2003</t>
  </si>
  <si>
    <t>Oct
2003</t>
  </si>
  <si>
    <t>Sep
2003</t>
  </si>
  <si>
    <t>Aug
2003</t>
  </si>
  <si>
    <t>Jul
2003</t>
  </si>
  <si>
    <t>Jun
2003</t>
  </si>
  <si>
    <t>May
2003</t>
  </si>
  <si>
    <t>Apr
2003</t>
  </si>
  <si>
    <t>Mar
2003</t>
  </si>
  <si>
    <t>Feb
2003</t>
  </si>
  <si>
    <t>Jan
2003</t>
  </si>
  <si>
    <t>Dec
2002</t>
  </si>
  <si>
    <t>Nov
2002</t>
  </si>
  <si>
    <t>Oct
2002</t>
  </si>
  <si>
    <t>Sep
2002</t>
  </si>
  <si>
    <t>Aug
2002</t>
  </si>
  <si>
    <t>Jul
2002</t>
  </si>
  <si>
    <t>Jun
2002</t>
  </si>
  <si>
    <t>May
2002</t>
  </si>
  <si>
    <t>Apr
2002</t>
  </si>
  <si>
    <t>Mar
2002</t>
  </si>
  <si>
    <t>Feb
2002</t>
  </si>
  <si>
    <t>Jan
2002</t>
  </si>
  <si>
    <t>Dec
2001</t>
  </si>
  <si>
    <t>Nov
2001</t>
  </si>
  <si>
    <t>Oct
2001</t>
  </si>
  <si>
    <t>Sep
2001</t>
  </si>
  <si>
    <t>Aug
2001</t>
  </si>
  <si>
    <t>Jul
2001</t>
  </si>
  <si>
    <t>Jun
2001</t>
  </si>
  <si>
    <t>May
2001</t>
  </si>
  <si>
    <t>Apr
2001</t>
  </si>
  <si>
    <t>Mar
2001</t>
  </si>
  <si>
    <t>Feb
2001</t>
  </si>
  <si>
    <t>Jan
2001</t>
  </si>
  <si>
    <t>Industry</t>
  </si>
  <si>
    <t>HI or JO</t>
  </si>
  <si>
    <t>Series ID</t>
  </si>
  <si>
    <t xml:space="preserve">International Affairs </t>
  </si>
  <si>
    <t xml:space="preserve">National Security </t>
  </si>
  <si>
    <t xml:space="preserve">National Security and International Affairs </t>
  </si>
  <si>
    <t xml:space="preserve">Space Research and Technology </t>
  </si>
  <si>
    <t xml:space="preserve">Regulation, Licensing, and Inspection of Miscellaneous Commercial Sectors </t>
  </si>
  <si>
    <t xml:space="preserve">Regulation of Agricultural Marketing and Commodities </t>
  </si>
  <si>
    <t xml:space="preserve">Regulation and Administration of Communications, Electric, Gas, and Other Utilities </t>
  </si>
  <si>
    <t xml:space="preserve">Regulation and Administration of Transportation Programs </t>
  </si>
  <si>
    <t xml:space="preserve">Administration of General Economic Programs </t>
  </si>
  <si>
    <t xml:space="preserve">Administration of Economic Program </t>
  </si>
  <si>
    <t xml:space="preserve">Administration of Economic Programs </t>
  </si>
  <si>
    <t xml:space="preserve">Administration of Urban Planning and Community and Rural Development </t>
  </si>
  <si>
    <t xml:space="preserve">Administration of Housing Programs </t>
  </si>
  <si>
    <t xml:space="preserve">Administration of Housing Programs, Urban Planning, and Community Development </t>
  </si>
  <si>
    <t xml:space="preserve">Administration of Conservation Programs </t>
  </si>
  <si>
    <t xml:space="preserve">Administration of Air and Water Resource and Solid Waste Management Programs </t>
  </si>
  <si>
    <t xml:space="preserve">Administration of Environmental Quality Programs </t>
  </si>
  <si>
    <t xml:space="preserve">Administration of Veterans' Affairs </t>
  </si>
  <si>
    <t xml:space="preserve">Administration of Human Resource Programs (except Education, Public Health, and Veterans' Affairs Programs) </t>
  </si>
  <si>
    <t xml:space="preserve">Administration of Public Health Programs </t>
  </si>
  <si>
    <t xml:space="preserve">Administration of Education Programs </t>
  </si>
  <si>
    <t xml:space="preserve">Administration of Human Resource Programs </t>
  </si>
  <si>
    <t xml:space="preserve">Other Justice, Public Order, and Safety Activities </t>
  </si>
  <si>
    <t xml:space="preserve">Fire Protection </t>
  </si>
  <si>
    <t xml:space="preserve">Parole Offices and Probation Offices </t>
  </si>
  <si>
    <t xml:space="preserve">Correctional Institutions </t>
  </si>
  <si>
    <t xml:space="preserve">Legal Counsel and Prosecution </t>
  </si>
  <si>
    <t xml:space="preserve">Police Protection </t>
  </si>
  <si>
    <t xml:space="preserve">Courts </t>
  </si>
  <si>
    <t xml:space="preserve">Justice, Public Order, and Safety Activities </t>
  </si>
  <si>
    <t xml:space="preserve">Other General Government Support </t>
  </si>
  <si>
    <t xml:space="preserve">American Indian and Alaska Native Tribal Governments </t>
  </si>
  <si>
    <t xml:space="preserve">Executive and Legislative Offices, Combined </t>
  </si>
  <si>
    <t xml:space="preserve">Public Finance Activities </t>
  </si>
  <si>
    <t xml:space="preserve">Legislative Bodies </t>
  </si>
  <si>
    <t xml:space="preserve">Executive Offices </t>
  </si>
  <si>
    <t xml:space="preserve">Executive, Legislative, and Other General Government Support </t>
  </si>
  <si>
    <t>Public Administration</t>
  </si>
  <si>
    <t>Private Households</t>
  </si>
  <si>
    <t xml:space="preserve">Other Similar Organizations (except Business, Professional, Labor, and Political Organizations) </t>
  </si>
  <si>
    <t xml:space="preserve">Political Organizations </t>
  </si>
  <si>
    <t xml:space="preserve">Labor Unions and Similar Labor Organizations </t>
  </si>
  <si>
    <t xml:space="preserve">Professional Organizations </t>
  </si>
  <si>
    <t xml:space="preserve">Business Associations </t>
  </si>
  <si>
    <t xml:space="preserve">Business, Professional, Labor, Political, and Similar Organizations </t>
  </si>
  <si>
    <t xml:space="preserve">Civic and Social Organizations </t>
  </si>
  <si>
    <t xml:space="preserve">Other Social Advocacy Organizations </t>
  </si>
  <si>
    <t xml:space="preserve">Environment, Conservation and Wildlife Organizations </t>
  </si>
  <si>
    <t xml:space="preserve">Human Rights Organizations </t>
  </si>
  <si>
    <t xml:space="preserve">Social Advocacy Organizations </t>
  </si>
  <si>
    <t xml:space="preserve">Other Grantmaking and Giving Services </t>
  </si>
  <si>
    <t xml:space="preserve">Voluntary Health Organizations </t>
  </si>
  <si>
    <t xml:space="preserve">Grantmaking Foundations </t>
  </si>
  <si>
    <t xml:space="preserve">Grantmaking and Giving Services </t>
  </si>
  <si>
    <t xml:space="preserve">Religious Organizations </t>
  </si>
  <si>
    <t>Religious, Grantmaking, Civic, Professional, and Similar Organizations</t>
  </si>
  <si>
    <t xml:space="preserve">All Other Personal Services </t>
  </si>
  <si>
    <t xml:space="preserve">Parking Lots and Garages </t>
  </si>
  <si>
    <t xml:space="preserve">One-Hour Photofinishing </t>
  </si>
  <si>
    <t xml:space="preserve">Photofinishing Laboratories (except One-Hour) </t>
  </si>
  <si>
    <t xml:space="preserve">Photofinishing </t>
  </si>
  <si>
    <t xml:space="preserve">Pet Care (except Veterinary) Services </t>
  </si>
  <si>
    <t xml:space="preserve">Other Personal Services </t>
  </si>
  <si>
    <t xml:space="preserve">Industrial Launderers </t>
  </si>
  <si>
    <t xml:space="preserve">Linen Supply </t>
  </si>
  <si>
    <t xml:space="preserve">Linen and Uniform Supply </t>
  </si>
  <si>
    <t xml:space="preserve">Drycleaning and Laundry Services (except Coin-Operated) </t>
  </si>
  <si>
    <t xml:space="preserve">Coin-Operated Laundries and Drycleaners </t>
  </si>
  <si>
    <t xml:space="preserve">Drycleaning and Laundry Services </t>
  </si>
  <si>
    <t xml:space="preserve">Cemeteries and Crematories </t>
  </si>
  <si>
    <t xml:space="preserve">Funeral Homes and Funeral Services </t>
  </si>
  <si>
    <t xml:space="preserve">Death Care Services </t>
  </si>
  <si>
    <t xml:space="preserve">Other Personal Care Services </t>
  </si>
  <si>
    <t xml:space="preserve">Diet and Weight Reducing Centers </t>
  </si>
  <si>
    <t xml:space="preserve">Nail Salons </t>
  </si>
  <si>
    <t xml:space="preserve">Beauty Salons </t>
  </si>
  <si>
    <t xml:space="preserve">Barber Shops </t>
  </si>
  <si>
    <t xml:space="preserve">Hair, Nail, and Skin Care Services </t>
  </si>
  <si>
    <t xml:space="preserve">Personal Care Services </t>
  </si>
  <si>
    <t>Personal and Laundry Services</t>
  </si>
  <si>
    <t xml:space="preserve">Other Personal and Household Goods Repair and Maintenance </t>
  </si>
  <si>
    <t>Other Personal and Household Goods Repair and Maintenance</t>
  </si>
  <si>
    <t>Footwear and Leather Goods Repair</t>
  </si>
  <si>
    <t>Reupholstery and Furniture Repair</t>
  </si>
  <si>
    <t xml:space="preserve">Appliance Repair and Maintenance </t>
  </si>
  <si>
    <t xml:space="preserve">Home and Garden Equipment Repair and Maintenance </t>
  </si>
  <si>
    <t>Home and Garden Equipment and Appliance Repair and Maintenance</t>
  </si>
  <si>
    <t>Personal and Household Goods Repair and Maintenance</t>
  </si>
  <si>
    <t xml:space="preserve">Commercial and Industrial Machinery and Equipment (except Automotive and Electronic) Repair and Maintenance </t>
  </si>
  <si>
    <t>Commercial and Industrial Machinery and Equipment (except Automotive and Electronic) Repair and Maintenance</t>
  </si>
  <si>
    <t xml:space="preserve">Other Electronic and Precision Equipment Repair and Maintenance </t>
  </si>
  <si>
    <t xml:space="preserve">Communication Equipment Repair and Maintenance </t>
  </si>
  <si>
    <t xml:space="preserve">Computer and Office Machine Repair and Maintenance </t>
  </si>
  <si>
    <t xml:space="preserve">Consumer Electronics Repair and Maintenance </t>
  </si>
  <si>
    <t>Electronic and Precision Equipment Repair and Maintenance</t>
  </si>
  <si>
    <t xml:space="preserve">All Other Automotive Repair and Maintenance </t>
  </si>
  <si>
    <t xml:space="preserve">Car Washes </t>
  </si>
  <si>
    <t xml:space="preserve">Automotive Oil Change and Lubrication Shops </t>
  </si>
  <si>
    <t>Other Automotive Repair and Maintenance</t>
  </si>
  <si>
    <t xml:space="preserve">Automotive Glass Replacement Shops </t>
  </si>
  <si>
    <t xml:space="preserve">Automotive Body, Paint, and Interior Repair and Maintenance </t>
  </si>
  <si>
    <t>Automotive Body, Paint, Interior, and Glass Repair</t>
  </si>
  <si>
    <t xml:space="preserve">Other Automotive Mechanical and Electrical Repair and Maintenance </t>
  </si>
  <si>
    <t xml:space="preserve">Automotive Transmission Repair </t>
  </si>
  <si>
    <t xml:space="preserve">Automotive Exhaust System Repair </t>
  </si>
  <si>
    <t xml:space="preserve">General Automotive Repair </t>
  </si>
  <si>
    <t>Automotive Mechanical and Electrical Repair and Maintenance</t>
  </si>
  <si>
    <t>Automotive Repair and Maintenance</t>
  </si>
  <si>
    <t>Repair and Maintenance</t>
  </si>
  <si>
    <t xml:space="preserve">Snack and Nonalcoholic Beverage Bars </t>
  </si>
  <si>
    <t xml:space="preserve">Cafeterias, Grill Buffets, and Buffets </t>
  </si>
  <si>
    <t xml:space="preserve">Limited-Service Restaurants </t>
  </si>
  <si>
    <t xml:space="preserve">Full-Service Restaurants </t>
  </si>
  <si>
    <t>Restaurants and Other Eating Places</t>
  </si>
  <si>
    <t xml:space="preserve">Drinking Places (Alcoholic Beverages) </t>
  </si>
  <si>
    <t>Drinking Places (Alcoholic Beverages)</t>
  </si>
  <si>
    <t>Mobile Food Services</t>
  </si>
  <si>
    <t>Caterers</t>
  </si>
  <si>
    <t>Food Service Contractors</t>
  </si>
  <si>
    <t>Special Food Services</t>
  </si>
  <si>
    <t>Food Services and Drinking Places</t>
  </si>
  <si>
    <t xml:space="preserve">Rooming and Boarding Houses </t>
  </si>
  <si>
    <t>Rooming and Boarding Houses</t>
  </si>
  <si>
    <t xml:space="preserve">Recreational and Vacation Camps (except Campgrounds) </t>
  </si>
  <si>
    <t xml:space="preserve">RV (Recreational Vehicle) Parks and Campgrounds </t>
  </si>
  <si>
    <t>RV (Recreational Vehicle) Parks and Recreational Camps</t>
  </si>
  <si>
    <t xml:space="preserve">All Other Traveler Accommodation </t>
  </si>
  <si>
    <t xml:space="preserve">Bed-and-Breakfast Inns </t>
  </si>
  <si>
    <t>Other Traveler Accommodation</t>
  </si>
  <si>
    <t>Casino Hotels</t>
  </si>
  <si>
    <t xml:space="preserve">Hotels (except Casino Hotels) and Motels </t>
  </si>
  <si>
    <t>Hotels (except Casino Hotels) and Motels</t>
  </si>
  <si>
    <t>Traveler Accommodation</t>
  </si>
  <si>
    <t>Accommodation</t>
  </si>
  <si>
    <t>Accommodation and Food Services</t>
  </si>
  <si>
    <t xml:space="preserve">All Other Amusement and Recreation Industries </t>
  </si>
  <si>
    <t>All Other Amusement and Recreation Industries</t>
  </si>
  <si>
    <t>Bowling Centers</t>
  </si>
  <si>
    <t xml:space="preserve">Fitness and Recreational Sports Centers </t>
  </si>
  <si>
    <t>Fitness and Recreational Sports Centers</t>
  </si>
  <si>
    <t>Marinas</t>
  </si>
  <si>
    <t>Skiing Facilities</t>
  </si>
  <si>
    <t>Golf Courses and Country Clubs</t>
  </si>
  <si>
    <t>Other Amusement and Recreation Industries</t>
  </si>
  <si>
    <t xml:space="preserve">Other Gambling Industries </t>
  </si>
  <si>
    <t>Other Gambling Industries</t>
  </si>
  <si>
    <t>Casinos (except Casino Hotels)</t>
  </si>
  <si>
    <t>Gambling Industries</t>
  </si>
  <si>
    <t>Amusement Arcades</t>
  </si>
  <si>
    <t xml:space="preserve">Amusement and Theme Parks </t>
  </si>
  <si>
    <t>Amusement and Theme Parks</t>
  </si>
  <si>
    <t>Amusement Parks and Arcades</t>
  </si>
  <si>
    <t>Amusement, Gambling, and Recreation Industries</t>
  </si>
  <si>
    <t>Nature Parks and Other Similar Institutions</t>
  </si>
  <si>
    <t xml:space="preserve">Zoos and Botanical Gardens </t>
  </si>
  <si>
    <t>Zoos and Botanical Gardens</t>
  </si>
  <si>
    <t>Historical Sites</t>
  </si>
  <si>
    <t xml:space="preserve">Museums </t>
  </si>
  <si>
    <t>Museums</t>
  </si>
  <si>
    <t>Museums, Historical Sites, and Similar Institutions</t>
  </si>
  <si>
    <t xml:space="preserve">Independent Artists, Writers, and Performers </t>
  </si>
  <si>
    <t>Independent Artists, Writers, and Performers</t>
  </si>
  <si>
    <t>Agents and Managers for Artists, Athletes, Entertainers, and Other Public Figures</t>
  </si>
  <si>
    <t xml:space="preserve">Promoters of Performing Arts, Sports, and Similar Events without Facilities </t>
  </si>
  <si>
    <t>Promoters of Performing Arts, Sports, and Similar Events without Facilities</t>
  </si>
  <si>
    <t xml:space="preserve">Promoters of Performing Arts, Sports, and Similar Events with Facilities </t>
  </si>
  <si>
    <t>Promoters of Performing Arts, Sports, and Similar Events with Facilities</t>
  </si>
  <si>
    <t>Promoters of Performing Arts, Sports, and Similar Events</t>
  </si>
  <si>
    <t xml:space="preserve">Other Spectator Sports </t>
  </si>
  <si>
    <t xml:space="preserve">Racetracks </t>
  </si>
  <si>
    <t xml:space="preserve">Sports Teams and Clubs </t>
  </si>
  <si>
    <t>Spectator Sports</t>
  </si>
  <si>
    <t xml:space="preserve">Other Performing Arts Companies </t>
  </si>
  <si>
    <t>Other Performing Arts Companies</t>
  </si>
  <si>
    <t xml:space="preserve">Musical Groups and Artists </t>
  </si>
  <si>
    <t>Musical Groups and Artists</t>
  </si>
  <si>
    <t xml:space="preserve">Dance Companies </t>
  </si>
  <si>
    <t>Dance Companies</t>
  </si>
  <si>
    <t xml:space="preserve">Theater Companies and Dinner Theaters </t>
  </si>
  <si>
    <t>Theater Companies and Dinner Theaters</t>
  </si>
  <si>
    <t>Performing Arts Companies</t>
  </si>
  <si>
    <t>Performing Arts, Spectator Sports, and Related Industries</t>
  </si>
  <si>
    <t>Arts, Entertainment, and Recreation</t>
  </si>
  <si>
    <t xml:space="preserve">Child Day Care Services </t>
  </si>
  <si>
    <t>Child Day Care Services</t>
  </si>
  <si>
    <t xml:space="preserve">Vocational Rehabilitation Services </t>
  </si>
  <si>
    <t>Vocational Rehabilitation Services</t>
  </si>
  <si>
    <t xml:space="preserve">Emergency and Other Relief Services </t>
  </si>
  <si>
    <t>Emergency and Other Relief Services</t>
  </si>
  <si>
    <t xml:space="preserve">Other Community Housing Services </t>
  </si>
  <si>
    <t xml:space="preserve">Temporary Shelters </t>
  </si>
  <si>
    <t>Community Housing Services</t>
  </si>
  <si>
    <t xml:space="preserve">Community Food Services </t>
  </si>
  <si>
    <t>Community Food Services</t>
  </si>
  <si>
    <t>Community Food and Housing, and Emergency and Other Relief Services</t>
  </si>
  <si>
    <t xml:space="preserve">Other Individual and Family Services </t>
  </si>
  <si>
    <t>Other Individual and Family Services</t>
  </si>
  <si>
    <t xml:space="preserve">Services for the Elderly and Persons with Disabilities </t>
  </si>
  <si>
    <t>Services for the Elderly and Persons with Disabilities</t>
  </si>
  <si>
    <t xml:space="preserve">Child and Youth Services </t>
  </si>
  <si>
    <t>Child and Youth Services</t>
  </si>
  <si>
    <t>Individual and Family Services</t>
  </si>
  <si>
    <t>Social Assistance</t>
  </si>
  <si>
    <t xml:space="preserve">Other Residential Care Facilities </t>
  </si>
  <si>
    <t>Other Residential Care Facilities</t>
  </si>
  <si>
    <t xml:space="preserve">Assisted Living Facilities for the Elderly </t>
  </si>
  <si>
    <t xml:space="preserve">Continuing Care Retirement Communities </t>
  </si>
  <si>
    <t>Continuing Care Retirement Communities and Assisted Living Facilities for the Elderly</t>
  </si>
  <si>
    <t xml:space="preserve">Residential Mental Health and Substance Abuse Facilities </t>
  </si>
  <si>
    <t>Residential Mental Health and Substance Abuse Facilities</t>
  </si>
  <si>
    <t xml:space="preserve">Residential Intellectual and Developmental Disability Facilities </t>
  </si>
  <si>
    <t>Residential Intellectual and Developmental Disability Facilities</t>
  </si>
  <si>
    <t>Residential Intellectual and Developmental Disability, Mental Health, and Substance Abuse Facilities</t>
  </si>
  <si>
    <t xml:space="preserve">Nursing Care Facilities (Skilled Nursing Facilities) </t>
  </si>
  <si>
    <t>Nursing Care Facilities (Skilled Nursing Facilities)</t>
  </si>
  <si>
    <t>Nursing and Residential Care Facilities</t>
  </si>
  <si>
    <t xml:space="preserve">Specialty (except Psychiatric and Substance Abuse) Hospitals </t>
  </si>
  <si>
    <t>Specialty (except Psychiatric and Substance Abuse) Hospitals</t>
  </si>
  <si>
    <t xml:space="preserve">Psychiatric and Substance Abuse Hospitals </t>
  </si>
  <si>
    <t>Psychiatric and Substance Abuse Hospitals</t>
  </si>
  <si>
    <t xml:space="preserve">General Medical and Surgical Hospitals </t>
  </si>
  <si>
    <t>General Medical and Surgical Hospitals</t>
  </si>
  <si>
    <t>Hospitals</t>
  </si>
  <si>
    <t xml:space="preserve">All Other Miscellaneous Ambulatory Health Care Services </t>
  </si>
  <si>
    <t xml:space="preserve">Blood and Organ Banks </t>
  </si>
  <si>
    <t>All Other Ambulatory Health Care Services</t>
  </si>
  <si>
    <t xml:space="preserve">Ambulance Services </t>
  </si>
  <si>
    <t>Ambulance Services</t>
  </si>
  <si>
    <t>Other Ambulatory Health Care Services</t>
  </si>
  <si>
    <t>Home Health Care Services</t>
  </si>
  <si>
    <t xml:space="preserve">Diagnostic Imaging Centers </t>
  </si>
  <si>
    <t xml:space="preserve">Medical Laboratories </t>
  </si>
  <si>
    <t>Medical and Diagnostic Laboratories</t>
  </si>
  <si>
    <t xml:space="preserve">All Other Outpatient Care Centers </t>
  </si>
  <si>
    <t xml:space="preserve">Freestanding Ambulatory Surgical and Emergency Centers </t>
  </si>
  <si>
    <t xml:space="preserve">Kidney Dialysis Centers </t>
  </si>
  <si>
    <t xml:space="preserve">HMO Medical Centers </t>
  </si>
  <si>
    <t>Other Outpatient Care Centers</t>
  </si>
  <si>
    <t xml:space="preserve">Outpatient Mental Health and Substance Abuse Centers </t>
  </si>
  <si>
    <t>Outpatient Mental Health and Substance Abuse Centers</t>
  </si>
  <si>
    <t xml:space="preserve">Family Planning Centers </t>
  </si>
  <si>
    <t>Family Planning Centers</t>
  </si>
  <si>
    <t>Outpatient Care Centers</t>
  </si>
  <si>
    <t xml:space="preserve">Offices of All Other Miscellaneous Health Practitioners </t>
  </si>
  <si>
    <t xml:space="preserve">Offices of Podiatrists </t>
  </si>
  <si>
    <t>Offices of All Other Health Practitioners</t>
  </si>
  <si>
    <t xml:space="preserve">Offices of Physical, Occupational and Speech Therapists, and Audiologists </t>
  </si>
  <si>
    <t>Offices of Physical, Occupational and Speech Therapists, and Audiologists</t>
  </si>
  <si>
    <t xml:space="preserve">Offices of Mental Health Practitioners (except Physicians) </t>
  </si>
  <si>
    <t>Offices of Mental Health Practitioners (except Physicians)</t>
  </si>
  <si>
    <t>Offices of Optometrists</t>
  </si>
  <si>
    <t xml:space="preserve">Offices of Chiropractors </t>
  </si>
  <si>
    <t>Offices of Chiropractors</t>
  </si>
  <si>
    <t>Offices of Other Health Practitioners</t>
  </si>
  <si>
    <t xml:space="preserve">Offices of Dentists </t>
  </si>
  <si>
    <t>Offices of Dentists</t>
  </si>
  <si>
    <t xml:space="preserve">Offices of Physicians, Mental Health Specialists </t>
  </si>
  <si>
    <t xml:space="preserve">Offices of Physicians (except Mental Health Specialists) </t>
  </si>
  <si>
    <t>Offices of Physicians</t>
  </si>
  <si>
    <t>Ambulatory Health Care Services</t>
  </si>
  <si>
    <t>Health Care and Social Assistance</t>
  </si>
  <si>
    <t>Educational Support Services</t>
  </si>
  <si>
    <t xml:space="preserve">All Other Miscellaneous Schools and Instruction </t>
  </si>
  <si>
    <t xml:space="preserve">Automobile Driving Schools </t>
  </si>
  <si>
    <t xml:space="preserve">Exam Preparation and Tutoring </t>
  </si>
  <si>
    <t>All Other Schools and Instruction</t>
  </si>
  <si>
    <t xml:space="preserve">Language Schools </t>
  </si>
  <si>
    <t>Language Schools</t>
  </si>
  <si>
    <t xml:space="preserve">Sports and Recreation Instruction </t>
  </si>
  <si>
    <t>Sports and Recreation Instruction</t>
  </si>
  <si>
    <t xml:space="preserve">Fine Arts Schools </t>
  </si>
  <si>
    <t>Fine Arts Schools</t>
  </si>
  <si>
    <t>Other Schools and Instruction</t>
  </si>
  <si>
    <t xml:space="preserve">Other Technical and Trade Schools </t>
  </si>
  <si>
    <t xml:space="preserve">Apprenticeship Training </t>
  </si>
  <si>
    <t xml:space="preserve">Flight Training </t>
  </si>
  <si>
    <t xml:space="preserve">Cosmetology and Barber Schools </t>
  </si>
  <si>
    <t>Technical and Trade Schools</t>
  </si>
  <si>
    <r>
      <t>Technical and Trade Schools</t>
    </r>
    <r>
      <rPr>
        <sz val="10"/>
        <color indexed="8"/>
        <rFont val="Arial"/>
        <family val="2"/>
      </rPr>
      <t xml:space="preserve"> </t>
    </r>
  </si>
  <si>
    <t xml:space="preserve">Professional and Management Development Training </t>
  </si>
  <si>
    <t>Professional and Management Development Training</t>
  </si>
  <si>
    <t xml:space="preserve">Computer Training </t>
  </si>
  <si>
    <t>Computer Training</t>
  </si>
  <si>
    <t xml:space="preserve">Business and Secretarial Schools </t>
  </si>
  <si>
    <t>Business and Secretarial Schools</t>
  </si>
  <si>
    <t>Business Schools and Computer and Management Training</t>
  </si>
  <si>
    <t xml:space="preserve">Colleges, Universities, and Professional Schools </t>
  </si>
  <si>
    <t>Colleges, Universities, and Professional Schools</t>
  </si>
  <si>
    <t xml:space="preserve">Junior Colleges </t>
  </si>
  <si>
    <t>Junior Colleges</t>
  </si>
  <si>
    <t xml:space="preserve">Elementary and Secondary Schools </t>
  </si>
  <si>
    <t>Elementary and Secondary Schools</t>
  </si>
  <si>
    <t>Educational Services</t>
  </si>
  <si>
    <t xml:space="preserve">All Other Miscellaneous Waste Management Services </t>
  </si>
  <si>
    <t xml:space="preserve">Septic Tank and Related Services </t>
  </si>
  <si>
    <t xml:space="preserve">All Other Waste Management Services </t>
  </si>
  <si>
    <t xml:space="preserve">Materials Recovery Facilities </t>
  </si>
  <si>
    <t xml:space="preserve">Remediation Services </t>
  </si>
  <si>
    <t xml:space="preserve">Remediation and Other Waste Management Services </t>
  </si>
  <si>
    <t xml:space="preserve">Other Nonhazardous Waste Treatment and Disposal </t>
  </si>
  <si>
    <t xml:space="preserve">Solid Waste Combustors and Incinerators </t>
  </si>
  <si>
    <t xml:space="preserve">Solid Waste Landfill </t>
  </si>
  <si>
    <t xml:space="preserve">Hazardous Waste Treatment and Disposal </t>
  </si>
  <si>
    <t xml:space="preserve">Waste Treatment and Disposal </t>
  </si>
  <si>
    <t xml:space="preserve">Other Waste Collection </t>
  </si>
  <si>
    <t xml:space="preserve">Hazardous Waste Collection </t>
  </si>
  <si>
    <t xml:space="preserve">Solid Waste Collection </t>
  </si>
  <si>
    <t xml:space="preserve">Waste Collection </t>
  </si>
  <si>
    <t>Waste Management and Remediation Services</t>
  </si>
  <si>
    <t>All Other Support Services</t>
  </si>
  <si>
    <t>Convention and Trade Show Organizers</t>
  </si>
  <si>
    <t>Packaging and Labeling Services</t>
  </si>
  <si>
    <t>Other Support Services</t>
  </si>
  <si>
    <t xml:space="preserve">Other Services to Buildings and Dwellings </t>
  </si>
  <si>
    <t>Other Services to Buildings and Dwellings</t>
  </si>
  <si>
    <t>Carpet and Upholstery Cleaning Services</t>
  </si>
  <si>
    <t>Landscaping Services</t>
  </si>
  <si>
    <t xml:space="preserve">Janitorial Services </t>
  </si>
  <si>
    <t>Janitorial Services</t>
  </si>
  <si>
    <t>Exterminating and Pest Control Services</t>
  </si>
  <si>
    <t>Services to Buildings and Dwellings</t>
  </si>
  <si>
    <t xml:space="preserve">Locksmiths </t>
  </si>
  <si>
    <t xml:space="preserve">Security Systems Services (except Locksmiths) </t>
  </si>
  <si>
    <t>Security Systems Services</t>
  </si>
  <si>
    <t xml:space="preserve">Armored Car Services </t>
  </si>
  <si>
    <t xml:space="preserve">Security Guards and Patrol Services </t>
  </si>
  <si>
    <t xml:space="preserve">Investigation Services </t>
  </si>
  <si>
    <t>Investigation, Guard, and Armored Car Services</t>
  </si>
  <si>
    <t>Investigation and Security Services</t>
  </si>
  <si>
    <t xml:space="preserve">All Other Travel Arrangement and Reservation Services </t>
  </si>
  <si>
    <t xml:space="preserve">Convention and Visitors Bureaus </t>
  </si>
  <si>
    <t>Other Travel Arrangement and Reservation Services</t>
  </si>
  <si>
    <t>Tour Operators</t>
  </si>
  <si>
    <t>Travel Agencies</t>
  </si>
  <si>
    <t>Travel Arrangement and Reservation Services</t>
  </si>
  <si>
    <t xml:space="preserve">All Other Business Support Services </t>
  </si>
  <si>
    <t xml:space="preserve">Court Reporting and Stenotype Services </t>
  </si>
  <si>
    <t xml:space="preserve">Repossession Services </t>
  </si>
  <si>
    <t>Other Business Support Services</t>
  </si>
  <si>
    <t>Credit Bureaus</t>
  </si>
  <si>
    <t>Collection Agencies</t>
  </si>
  <si>
    <t xml:space="preserve">Other Business Service Centers (including Copy Shops) </t>
  </si>
  <si>
    <t xml:space="preserve">Private Mail Centers </t>
  </si>
  <si>
    <t>Business Service Centers</t>
  </si>
  <si>
    <t xml:space="preserve">Telemarketing Bureaus and Other Contact Centers </t>
  </si>
  <si>
    <r>
      <t>Telephone Answering Services</t>
    </r>
    <r>
      <rPr>
        <sz val="10"/>
        <color indexed="8"/>
        <rFont val="Arial"/>
        <family val="2"/>
      </rPr>
      <t xml:space="preserve"> </t>
    </r>
  </si>
  <si>
    <t>Telephone Call Centers</t>
  </si>
  <si>
    <t>Document Preparation Services</t>
  </si>
  <si>
    <t>Business Support Services</t>
  </si>
  <si>
    <t>Professional Employer Organizations</t>
  </si>
  <si>
    <t>Temporary Help Services</t>
  </si>
  <si>
    <r>
      <t>Executive Search Services</t>
    </r>
    <r>
      <rPr>
        <sz val="10"/>
        <color indexed="8"/>
        <rFont val="Arial"/>
        <family val="2"/>
      </rPr>
      <t xml:space="preserve"> </t>
    </r>
  </si>
  <si>
    <t xml:space="preserve">Employment Placement Agencies </t>
  </si>
  <si>
    <t>Employment Placement Agencies and Executive Search Services</t>
  </si>
  <si>
    <t>Employment Services</t>
  </si>
  <si>
    <t>Facilities Support Services</t>
  </si>
  <si>
    <t>Office Administrative Services</t>
  </si>
  <si>
    <t>Administrative and Support Services</t>
  </si>
  <si>
    <t>Administrative and Support and Waste Management and Remediation Services</t>
  </si>
  <si>
    <t xml:space="preserve">Corporate, Subsidiary, and Regional Managing Offices </t>
  </si>
  <si>
    <t xml:space="preserve">Offices of Other Holding Companies </t>
  </si>
  <si>
    <t xml:space="preserve">Offices of Bank Holding Companies </t>
  </si>
  <si>
    <t>Management of Companies and Enterprises</t>
  </si>
  <si>
    <t>All Other Professional, Scientific, and Technical Services</t>
  </si>
  <si>
    <t xml:space="preserve">Veterinary Services </t>
  </si>
  <si>
    <t>Veterinary Services</t>
  </si>
  <si>
    <t>Translation and Interpretation Services</t>
  </si>
  <si>
    <t xml:space="preserve">Commercial Photography </t>
  </si>
  <si>
    <t xml:space="preserve">Photography Studios, Portrait </t>
  </si>
  <si>
    <t>Photographic Services</t>
  </si>
  <si>
    <t>Marketing Research and Public Opinion Polling</t>
  </si>
  <si>
    <t>Other Professional, Scientific, and Technical Services</t>
  </si>
  <si>
    <t xml:space="preserve">Other Services Related to Advertising </t>
  </si>
  <si>
    <t>Other Services Related to Advertising</t>
  </si>
  <si>
    <t>Advertising Material Distribution Services</t>
  </si>
  <si>
    <t>Direct Mail Advertising</t>
  </si>
  <si>
    <t>Outdoor Advertising</t>
  </si>
  <si>
    <t>Media Representatives</t>
  </si>
  <si>
    <t>Media Buying Agencies</t>
  </si>
  <si>
    <t>Public Relations Agencies</t>
  </si>
  <si>
    <t>Advertising Agencies</t>
  </si>
  <si>
    <t>Advertising, Public Relations, and Related Services</t>
  </si>
  <si>
    <t xml:space="preserve">Research and Development in the Social Sciences and Humanities </t>
  </si>
  <si>
    <t>Research and Development in the Social Sciences and Humanities</t>
  </si>
  <si>
    <t xml:space="preserve">Research and Development in the Physical, Engineering, and Life Sciences (except Biotechnology) </t>
  </si>
  <si>
    <t xml:space="preserve">Research and Development in Biotechnology </t>
  </si>
  <si>
    <t>Research and Development in the Physical, Engineering, and Life Sciences</t>
  </si>
  <si>
    <t>Scientific Research and Development Services</t>
  </si>
  <si>
    <t>Other Scientific and Technical Consulting Services</t>
  </si>
  <si>
    <t>Environmental Consulting Services</t>
  </si>
  <si>
    <t xml:space="preserve">Other Management Consulting Services </t>
  </si>
  <si>
    <t xml:space="preserve">Process, Physical Distribution, and Logistics Consulting Services </t>
  </si>
  <si>
    <t xml:space="preserve">Marketing Consulting Services </t>
  </si>
  <si>
    <t xml:space="preserve">Human Resources Consulting Services </t>
  </si>
  <si>
    <t xml:space="preserve">Administrative Management and General Management Consulting Services </t>
  </si>
  <si>
    <t>Management Consulting Services</t>
  </si>
  <si>
    <t>Management, Scientific, and Technical Consulting Services</t>
  </si>
  <si>
    <t>Other Computer Related Services</t>
  </si>
  <si>
    <t xml:space="preserve">Computer Facilities Management Services </t>
  </si>
  <si>
    <t xml:space="preserve">Computer Systems Design Services </t>
  </si>
  <si>
    <t xml:space="preserve">Custom Computer Programming Services </t>
  </si>
  <si>
    <t>Computer Systems Design and Related Services</t>
  </si>
  <si>
    <t>Other Specialized Design Services</t>
  </si>
  <si>
    <t>Graphic Design Services</t>
  </si>
  <si>
    <t>Industrial Design Services</t>
  </si>
  <si>
    <t>Interior Design Services</t>
  </si>
  <si>
    <t>Specialized Design Services</t>
  </si>
  <si>
    <t>Testing Laboratories</t>
  </si>
  <si>
    <t>Surveying and Mapping (except Geophysical) Services</t>
  </si>
  <si>
    <t>Geophysical Surveying and Mapping Services</t>
  </si>
  <si>
    <t>Building Inspection Services</t>
  </si>
  <si>
    <t>Drafting Services</t>
  </si>
  <si>
    <t>Engineering Services</t>
  </si>
  <si>
    <t>Landscape Architectural Services</t>
  </si>
  <si>
    <t>Architectural Services</t>
  </si>
  <si>
    <t>Architectural, Engineering, and Related Services</t>
  </si>
  <si>
    <t xml:space="preserve">Other Accounting Services </t>
  </si>
  <si>
    <t xml:space="preserve">Payroll Services </t>
  </si>
  <si>
    <t xml:space="preserve">Tax Preparation Services </t>
  </si>
  <si>
    <t xml:space="preserve">Offices of Certified Public Accountants </t>
  </si>
  <si>
    <t>Accounting, Tax Preparation, Bookkeeping, and Payroll Services</t>
  </si>
  <si>
    <t xml:space="preserve">All Other Legal Services </t>
  </si>
  <si>
    <t xml:space="preserve">Title Abstract and Settlement Offices </t>
  </si>
  <si>
    <t>Other Legal Services</t>
  </si>
  <si>
    <t>Offices of Notaries</t>
  </si>
  <si>
    <t>Offices of Lawyers</t>
  </si>
  <si>
    <t>Legal Services</t>
  </si>
  <si>
    <t>Professional, Scientific, and Technical Services</t>
  </si>
  <si>
    <t>Lessors of Nonfinancial Intangible Assets (except Copyrighted Works)</t>
  </si>
  <si>
    <t xml:space="preserve">Other Commercial and Industrial Machinery and Equipment Rental and Leasing </t>
  </si>
  <si>
    <t>Other Commercial and Industrial Machinery and Equipment Rental and Leasing</t>
  </si>
  <si>
    <t>Office Machinery and Equipment Rental and Leasing</t>
  </si>
  <si>
    <t xml:space="preserve">Construction, Mining, and Forestry Machinery and Equipment Rental and Leasing </t>
  </si>
  <si>
    <t xml:space="preserve">Commercial Air, Rail, and Water Transportation Equipment Rental and Leasing </t>
  </si>
  <si>
    <t>Construction, Transportation, Mining, and Forestry Machinery and Equipment Rental and Leasing</t>
  </si>
  <si>
    <t>Commercial and Industrial Machinery and Equipment Rental and Leasing</t>
  </si>
  <si>
    <t>General Rental Centers</t>
  </si>
  <si>
    <t xml:space="preserve">All Other Consumer Goods Rental </t>
  </si>
  <si>
    <t xml:space="preserve">Recreational Goods Rental </t>
  </si>
  <si>
    <t xml:space="preserve">Home Health Equipment Rental </t>
  </si>
  <si>
    <t>Other Consumer Goods Rental</t>
  </si>
  <si>
    <t>Video Tape and Disc Rental</t>
  </si>
  <si>
    <t>Formal Wear and Costume Rental</t>
  </si>
  <si>
    <t>Consumer Electronics and Appliances Rental</t>
  </si>
  <si>
    <t>Consumer Goods Rental</t>
  </si>
  <si>
    <t xml:space="preserve">Truck, Utility Trailer, and RV (Recreational Vehicle) Rental and Leasing </t>
  </si>
  <si>
    <t>Truck, Utility Trailer, and RV (Recreational Vehicle) Rental and Leasing</t>
  </si>
  <si>
    <t xml:space="preserve">Passenger Car Leasing </t>
  </si>
  <si>
    <t xml:space="preserve">Passenger Car Rental </t>
  </si>
  <si>
    <t>Passenger Car Rental and Leasing</t>
  </si>
  <si>
    <t>Automotive Equipment Rental and Leasing</t>
  </si>
  <si>
    <t>Rental and Leasing Services</t>
  </si>
  <si>
    <t xml:space="preserve">Other Activities Related to Real Estate </t>
  </si>
  <si>
    <t xml:space="preserve">Offices of Real Estate Appraisers </t>
  </si>
  <si>
    <t xml:space="preserve">Nonresidential Property Managers </t>
  </si>
  <si>
    <t xml:space="preserve">Residential Property Managers </t>
  </si>
  <si>
    <t xml:space="preserve">Real Estate Property Managers </t>
  </si>
  <si>
    <t>Activities Related to Real Estate</t>
  </si>
  <si>
    <t>Offices of Real Estate Agents and Brokers</t>
  </si>
  <si>
    <t xml:space="preserve">Lessors of Other Real Estate Property </t>
  </si>
  <si>
    <t xml:space="preserve">Lessors of Miniwarehouses and Self-Storage Units </t>
  </si>
  <si>
    <t xml:space="preserve">Lessors of Nonresidential Buildings (except Miniwarehouses) </t>
  </si>
  <si>
    <t xml:space="preserve">Lessors of Residential Buildings and Dwellings </t>
  </si>
  <si>
    <t>Lessors of Real Estate</t>
  </si>
  <si>
    <t>Real Estate</t>
  </si>
  <si>
    <t xml:space="preserve">Other Financial Vehicles </t>
  </si>
  <si>
    <t xml:space="preserve">Trusts, Estates, and Agency Accounts </t>
  </si>
  <si>
    <t xml:space="preserve">Open-End Investment Funds </t>
  </si>
  <si>
    <t>Other Investment Pools and Funds</t>
  </si>
  <si>
    <t xml:space="preserve">Other Insurance Funds </t>
  </si>
  <si>
    <t xml:space="preserve">Health and Welfare Funds </t>
  </si>
  <si>
    <t xml:space="preserve">Pension Funds </t>
  </si>
  <si>
    <r>
      <t>Insurance and Employee Benefit Funds</t>
    </r>
    <r>
      <rPr>
        <sz val="10"/>
        <color indexed="8"/>
        <rFont val="Arial"/>
        <family val="2"/>
      </rPr>
      <t xml:space="preserve"> </t>
    </r>
  </si>
  <si>
    <r>
      <t>Funds, Trusts, and Other Financial Vehicles</t>
    </r>
    <r>
      <rPr>
        <sz val="10"/>
        <color indexed="8"/>
        <rFont val="Arial"/>
        <family val="2"/>
      </rPr>
      <t xml:space="preserve"> </t>
    </r>
  </si>
  <si>
    <t xml:space="preserve">All Other Insurance Related Activities </t>
  </si>
  <si>
    <t xml:space="preserve">Third Party Administration of Insurance and Pension Funds </t>
  </si>
  <si>
    <t xml:space="preserve">Claims Adjusting </t>
  </si>
  <si>
    <t xml:space="preserve">Other Insurance Related Activities </t>
  </si>
  <si>
    <t xml:space="preserve">Insurance Agencies and Brokerages </t>
  </si>
  <si>
    <t>Agencies, Brokerages, and Other Insurance Related Activities</t>
  </si>
  <si>
    <t xml:space="preserve">Reinsurance Carriers </t>
  </si>
  <si>
    <t xml:space="preserve">Other Direct Insurance (except Life, Health, and Medical) Carriers </t>
  </si>
  <si>
    <t xml:space="preserve">Direct Title Insurance Carriers </t>
  </si>
  <si>
    <t xml:space="preserve">Direct Property and Casualty Insurance Carriers </t>
  </si>
  <si>
    <t xml:space="preserve">Direct Insurance (except Life, Health, and Medical) Carriers </t>
  </si>
  <si>
    <t xml:space="preserve">Direct Health and Medical Insurance Carriers </t>
  </si>
  <si>
    <t xml:space="preserve">Direct Life Insurance Carriers </t>
  </si>
  <si>
    <t xml:space="preserve">Direct Life, Health, and Medical Insurance Carriers </t>
  </si>
  <si>
    <t>Insurance Carriers</t>
  </si>
  <si>
    <t>Insurance Carriers and Related Activities</t>
  </si>
  <si>
    <t xml:space="preserve">Miscellaneous Financial Investment Activities </t>
  </si>
  <si>
    <t xml:space="preserve">Trust, Fiduciary, and Custody Activities </t>
  </si>
  <si>
    <t xml:space="preserve">All Other Financial Investment Activities </t>
  </si>
  <si>
    <t xml:space="preserve">Investment Advice </t>
  </si>
  <si>
    <t xml:space="preserve">Portfolio Management </t>
  </si>
  <si>
    <t xml:space="preserve">Miscellaneous Intermediation </t>
  </si>
  <si>
    <t>Other Financial Investment Activities</t>
  </si>
  <si>
    <t>Securities and Commodity Exchanges</t>
  </si>
  <si>
    <t xml:space="preserve">Commodity Contracts Brokerage </t>
  </si>
  <si>
    <t xml:space="preserve">Commodity Contracts Dealing </t>
  </si>
  <si>
    <t xml:space="preserve">Securities Brokerage </t>
  </si>
  <si>
    <t xml:space="preserve">Investment Banking and Securities Dealing </t>
  </si>
  <si>
    <t>Securities and Commodity Contracts Intermediation and Brokerage</t>
  </si>
  <si>
    <t>Securities, Commodity Contracts, and Other Financial Investments and Related Activities</t>
  </si>
  <si>
    <t xml:space="preserve">Other Activities Related to Credit Intermediation </t>
  </si>
  <si>
    <t xml:space="preserve">Financial Transactions Processing, Reserve, and Clearinghouse Activities </t>
  </si>
  <si>
    <t xml:space="preserve">Mortgage and Nonmortgage Loan Brokers </t>
  </si>
  <si>
    <t xml:space="preserve">Activities Related to Credit Intermediation </t>
  </si>
  <si>
    <t xml:space="preserve">All Other Nondepository Credit Intermediation </t>
  </si>
  <si>
    <t xml:space="preserve">Secondary Market Financing </t>
  </si>
  <si>
    <t xml:space="preserve">International Trade Financing </t>
  </si>
  <si>
    <t xml:space="preserve">Real Estate Credit </t>
  </si>
  <si>
    <t xml:space="preserve">Consumer Lending </t>
  </si>
  <si>
    <t xml:space="preserve">Other Nondepository Credit Intermediation </t>
  </si>
  <si>
    <t xml:space="preserve">Sales Financing </t>
  </si>
  <si>
    <t xml:space="preserve">Credit Card Issuing </t>
  </si>
  <si>
    <t xml:space="preserve">Nondepository Credit Intermediation </t>
  </si>
  <si>
    <t xml:space="preserve">Other Depository Credit Intermediation </t>
  </si>
  <si>
    <t xml:space="preserve">Credit Unions </t>
  </si>
  <si>
    <t xml:space="preserve">Savings Institutions </t>
  </si>
  <si>
    <t xml:space="preserve">Commercial Banking </t>
  </si>
  <si>
    <t xml:space="preserve">Depository Credit Intermediation </t>
  </si>
  <si>
    <t>Credit Intermediation and Related Activities</t>
  </si>
  <si>
    <t>Monetary Authorities-Central Bank</t>
  </si>
  <si>
    <t>All Other Information Services</t>
  </si>
  <si>
    <t>Internet Publishing and Broadcasting and Web Search Portals</t>
  </si>
  <si>
    <t xml:space="preserve">Libraries and Archives </t>
  </si>
  <si>
    <t>Libraries and Archives</t>
  </si>
  <si>
    <t>News Syndicates</t>
  </si>
  <si>
    <t>Other Information Services</t>
  </si>
  <si>
    <t>Data Processing, Hosting, and Related Services</t>
  </si>
  <si>
    <t xml:space="preserve">All Other Telecommunications </t>
  </si>
  <si>
    <t xml:space="preserve">Telecommunications Resellers </t>
  </si>
  <si>
    <t>Other Telecommunications</t>
  </si>
  <si>
    <t>Satellite Telecommunications</t>
  </si>
  <si>
    <t>Wireless Telecommunications Carriers (except Satellite)</t>
  </si>
  <si>
    <t xml:space="preserve">Wired Telecommunications Carriers </t>
  </si>
  <si>
    <t>Wired Telecommunications Carriers</t>
  </si>
  <si>
    <t>Telecommunications</t>
  </si>
  <si>
    <t>Cable and Other Subscription Programming</t>
  </si>
  <si>
    <t>Television Broadcasting</t>
  </si>
  <si>
    <t xml:space="preserve">Radio Stations </t>
  </si>
  <si>
    <t xml:space="preserve">Radio Networks </t>
  </si>
  <si>
    <t>Radio Broadcasting</t>
  </si>
  <si>
    <t>Radio and Television Broadcasting</t>
  </si>
  <si>
    <t>Broadcasting (except Internet)</t>
  </si>
  <si>
    <t>Other Sound Recording Industries</t>
  </si>
  <si>
    <t>Sound Recording Studios</t>
  </si>
  <si>
    <t>Music Publishers</t>
  </si>
  <si>
    <t>Integrated Record Production/Distribution</t>
  </si>
  <si>
    <t>Record Production</t>
  </si>
  <si>
    <t>Sound Recording Industries</t>
  </si>
  <si>
    <t xml:space="preserve">Other Motion Picture and Video Industries </t>
  </si>
  <si>
    <t xml:space="preserve">Teleproduction and Other Postproduction Services </t>
  </si>
  <si>
    <t>Postproduction Services and Other Motion Picture and Video Industries</t>
  </si>
  <si>
    <t xml:space="preserve">Drive-In Motion Picture Theaters </t>
  </si>
  <si>
    <t xml:space="preserve">Motion Picture Theaters (except Drive-Ins) </t>
  </si>
  <si>
    <t>Motion Picture and Video Exhibition</t>
  </si>
  <si>
    <t>Motion Picture and Video Distribution</t>
  </si>
  <si>
    <t xml:space="preserve">Motion Picture and Video Production </t>
  </si>
  <si>
    <t>Motion Picture and Video Production</t>
  </si>
  <si>
    <t>Motion Picture and Video Industries</t>
  </si>
  <si>
    <t>Motion Picture and Sound Recording Industries</t>
  </si>
  <si>
    <t>Software Publishers</t>
  </si>
  <si>
    <t xml:space="preserve">All Other Publishers </t>
  </si>
  <si>
    <t xml:space="preserve">Greeting Card Publishers </t>
  </si>
  <si>
    <t>Other Publishers</t>
  </si>
  <si>
    <t xml:space="preserve">Directory and Mailing List Publishers </t>
  </si>
  <si>
    <t>Directory and Mailing List Publishers</t>
  </si>
  <si>
    <t xml:space="preserve">Book Publishers </t>
  </si>
  <si>
    <t>Book Publishers</t>
  </si>
  <si>
    <t xml:space="preserve">Periodical Publishers </t>
  </si>
  <si>
    <t>Periodical Publishers</t>
  </si>
  <si>
    <t xml:space="preserve">Newspaper Publishers </t>
  </si>
  <si>
    <t>Newspaper Publishers</t>
  </si>
  <si>
    <t>Newspaper, Periodical, Book, and Directory Publishers</t>
  </si>
  <si>
    <t>Publishing Industries (except Internet)</t>
  </si>
  <si>
    <t>Other Warehousing and Storage</t>
  </si>
  <si>
    <t>Farm Product Warehousing and Storage</t>
  </si>
  <si>
    <t>Refrigerated Warehousing and Storage</t>
  </si>
  <si>
    <t xml:space="preserve">General Warehousing and Storage </t>
  </si>
  <si>
    <t>General Warehousing and Storage</t>
  </si>
  <si>
    <t>Warehousing and Storage</t>
  </si>
  <si>
    <t>Local Messengers and Local Delivery</t>
  </si>
  <si>
    <t>Couriers and Express Delivery Services</t>
  </si>
  <si>
    <t>Couriers and Messengers</t>
  </si>
  <si>
    <t>Postal Service</t>
  </si>
  <si>
    <t xml:space="preserve">All Other Support Activities for Transportation </t>
  </si>
  <si>
    <t xml:space="preserve">Packing and Crating </t>
  </si>
  <si>
    <t>Other Support Activities for Transportation</t>
  </si>
  <si>
    <t xml:space="preserve">Freight Transportation Arrangement </t>
  </si>
  <si>
    <t>Freight Transportation Arrangement</t>
  </si>
  <si>
    <t xml:space="preserve">Other Support Activities for Road Transportation </t>
  </si>
  <si>
    <t>Other Support Activities for Road Transportation</t>
  </si>
  <si>
    <t>Motor Vehicle Towing</t>
  </si>
  <si>
    <t>Support Activities for Road Transportation</t>
  </si>
  <si>
    <t>Other Support Activities for Water Transportation</t>
  </si>
  <si>
    <t xml:space="preserve">Navigational Services to Shipping </t>
  </si>
  <si>
    <t>Navigational Services to Shipping</t>
  </si>
  <si>
    <t>Marine Cargo Handling</t>
  </si>
  <si>
    <t>Port and Harbor Operations</t>
  </si>
  <si>
    <t>Support Activities for Water Transportation</t>
  </si>
  <si>
    <t>Support Activities for Rail Transportation</t>
  </si>
  <si>
    <t>Other Support Activities for Air Transportation</t>
  </si>
  <si>
    <t xml:space="preserve">Other Airport Operations </t>
  </si>
  <si>
    <t>Air Traffic Control</t>
  </si>
  <si>
    <t>Airport Operations</t>
  </si>
  <si>
    <t>Support Activities for Air Transportation</t>
  </si>
  <si>
    <t>Support Activities for Transportation</t>
  </si>
  <si>
    <t>Scenic and Sightseeing Transportation, Other</t>
  </si>
  <si>
    <t>Scenic and Sightseeing Transportation, Water</t>
  </si>
  <si>
    <t>Scenic and Sightseeing Transportation, Land</t>
  </si>
  <si>
    <t>Scenic and Sightseeing Transportation</t>
  </si>
  <si>
    <t>All Other Pipeline Transportation</t>
  </si>
  <si>
    <t>Pipeline Transportation of Refined Petroleum Products</t>
  </si>
  <si>
    <t>Other Pipeline Transportation</t>
  </si>
  <si>
    <t>Pipeline Transportation of Natural Gas</t>
  </si>
  <si>
    <t>Pipeline Transportation of Crude Oil</t>
  </si>
  <si>
    <t>Pipeline Transportation</t>
  </si>
  <si>
    <t xml:space="preserve">All Other Transit and Ground Passenger Transportation </t>
  </si>
  <si>
    <t xml:space="preserve">Special Needs Transportation </t>
  </si>
  <si>
    <t>Other Transit and Ground Passenger Transportation</t>
  </si>
  <si>
    <t>Charter Bus Industry</t>
  </si>
  <si>
    <t>School and Employee Bus Transportation</t>
  </si>
  <si>
    <t>Limousine Service</t>
  </si>
  <si>
    <t xml:space="preserve">Taxi Service </t>
  </si>
  <si>
    <t>Taxi Service</t>
  </si>
  <si>
    <t>Taxi and Limousine Service</t>
  </si>
  <si>
    <t>Interurban and Rural Bus Transportation</t>
  </si>
  <si>
    <t xml:space="preserve">Other Urban Transit Systems </t>
  </si>
  <si>
    <t xml:space="preserve">Bus and Other Motor Vehicle Transit Systems </t>
  </si>
  <si>
    <t xml:space="preserve">Commuter Rail Systems </t>
  </si>
  <si>
    <t xml:space="preserve">Mixed Mode Transit Systems </t>
  </si>
  <si>
    <t>Urban Transit Systems</t>
  </si>
  <si>
    <t>Transit and Ground Passenger Transportation</t>
  </si>
  <si>
    <t xml:space="preserve">Specialized Freight (except Used Goods) Trucking, Long-Distance </t>
  </si>
  <si>
    <t>Specialized Freight (except Used Goods) Trucking, Long-Distance</t>
  </si>
  <si>
    <t xml:space="preserve">Specialized Freight (except Used Goods) Trucking, Local </t>
  </si>
  <si>
    <t>Specialized Freight (except Used Goods) Trucking, Local</t>
  </si>
  <si>
    <t>Used Household and Office Goods Moving</t>
  </si>
  <si>
    <t>Specialized Freight Trucking</t>
  </si>
  <si>
    <t xml:space="preserve">General Freight Trucking, Long-Distance, Less Than Truckload </t>
  </si>
  <si>
    <t xml:space="preserve">General Freight Trucking, Long-Distance, Truckload </t>
  </si>
  <si>
    <t>General Freight Trucking, Long-Distance</t>
  </si>
  <si>
    <t xml:space="preserve">General Freight Trucking, Local </t>
  </si>
  <si>
    <t>General Freight Trucking, Local</t>
  </si>
  <si>
    <t>General Freight Trucking</t>
  </si>
  <si>
    <t>Truck Transportation</t>
  </si>
  <si>
    <t xml:space="preserve">Inland Water Passenger Transportation </t>
  </si>
  <si>
    <t xml:space="preserve">Inland Water Freight Transportation </t>
  </si>
  <si>
    <t>Inland Water Transportation</t>
  </si>
  <si>
    <t xml:space="preserve">Coastal and Great Lakes Passenger Transportation </t>
  </si>
  <si>
    <t xml:space="preserve">Coastal and Great Lakes Freight Transportation </t>
  </si>
  <si>
    <t xml:space="preserve">Deep Sea Passenger Transportation </t>
  </si>
  <si>
    <t xml:space="preserve">Deep Sea Freight Transportation </t>
  </si>
  <si>
    <t>Deep Sea, Coastal, and Great Lakes Water Transportation</t>
  </si>
  <si>
    <t>Water Transportation</t>
  </si>
  <si>
    <t xml:space="preserve">Short Line Railroads </t>
  </si>
  <si>
    <t xml:space="preserve">Line-Haul Railroads </t>
  </si>
  <si>
    <t>Rail Transportation</t>
  </si>
  <si>
    <t xml:space="preserve">Other Nonscheduled Air Transportation </t>
  </si>
  <si>
    <t xml:space="preserve">Nonscheduled Chartered Freight Air Transportation </t>
  </si>
  <si>
    <t xml:space="preserve">Nonscheduled Chartered Passenger Air Transportation </t>
  </si>
  <si>
    <t>Nonscheduled Air Transportation</t>
  </si>
  <si>
    <t xml:space="preserve">Scheduled Freight Air Transportation </t>
  </si>
  <si>
    <t xml:space="preserve">Scheduled Passenger Air Transportation </t>
  </si>
  <si>
    <t>Scheduled Air Transportation</t>
  </si>
  <si>
    <t>Air Transportation</t>
  </si>
  <si>
    <t>Transportation and Warehousing</t>
  </si>
  <si>
    <t>48-49</t>
  </si>
  <si>
    <t xml:space="preserve">Other Direct Selling Establishments </t>
  </si>
  <si>
    <t xml:space="preserve">Fuel Dealers </t>
  </si>
  <si>
    <t xml:space="preserve">Direct Selling Establishments </t>
  </si>
  <si>
    <t xml:space="preserve">Vending Machine Operators </t>
  </si>
  <si>
    <t xml:space="preserve">Mail-Order Houses </t>
  </si>
  <si>
    <t xml:space="preserve">Electronic Auctions </t>
  </si>
  <si>
    <t xml:space="preserve">Electronic Shopping </t>
  </si>
  <si>
    <t xml:space="preserve">Electronic Shopping and Mail-Order Houses </t>
  </si>
  <si>
    <t xml:space="preserve">Nonstore Retailers </t>
  </si>
  <si>
    <t xml:space="preserve">All Other Miscellaneous Store Retailers (except Tobacco Stores) </t>
  </si>
  <si>
    <t xml:space="preserve">Tobacco Stores </t>
  </si>
  <si>
    <t xml:space="preserve">All Other Miscellaneous Store Retailers </t>
  </si>
  <si>
    <t xml:space="preserve">Manufactured (Mobile) Home Dealers </t>
  </si>
  <si>
    <t xml:space="preserve">Art Dealers </t>
  </si>
  <si>
    <t xml:space="preserve">Pet and Pet Supplies Stores </t>
  </si>
  <si>
    <t xml:space="preserve">Other Miscellaneous Store Retailers </t>
  </si>
  <si>
    <t xml:space="preserve">Used Merchandise Stores </t>
  </si>
  <si>
    <t xml:space="preserve">Gift, Novelty, and Souvenir Stores </t>
  </si>
  <si>
    <t xml:space="preserve">Office Supplies and Stationery Stores </t>
  </si>
  <si>
    <t xml:space="preserve">Office Supplies, Stationery, and Gift Stores </t>
  </si>
  <si>
    <t xml:space="preserve">Florists </t>
  </si>
  <si>
    <t xml:space="preserve">Miscellaneous Store Retailers </t>
  </si>
  <si>
    <t xml:space="preserve">All Other General Merchandise Stores </t>
  </si>
  <si>
    <t xml:space="preserve">Warehouse Clubs and Supercenters </t>
  </si>
  <si>
    <t xml:space="preserve">Other General Merchandise Stores </t>
  </si>
  <si>
    <t xml:space="preserve">Discount Department Stores </t>
  </si>
  <si>
    <t xml:space="preserve">Department Stores (except Discount Department Stores) </t>
  </si>
  <si>
    <t xml:space="preserve">Department Stores </t>
  </si>
  <si>
    <t xml:space="preserve">General Merchandise Stores </t>
  </si>
  <si>
    <t xml:space="preserve">News Dealers and Newsstands </t>
  </si>
  <si>
    <t xml:space="preserve">Book Stores </t>
  </si>
  <si>
    <t xml:space="preserve">Book Stores and News Dealers </t>
  </si>
  <si>
    <t xml:space="preserve">Musical Instrument and Supplies Stores </t>
  </si>
  <si>
    <t xml:space="preserve">Sewing, Needlework, and Piece Goods Stores </t>
  </si>
  <si>
    <t xml:space="preserve">Hobby, Toy, and Game Stores </t>
  </si>
  <si>
    <t xml:space="preserve">Sporting Goods Stores </t>
  </si>
  <si>
    <t xml:space="preserve">Sporting Goods, Hobby, and Musical Instrument Stores </t>
  </si>
  <si>
    <t xml:space="preserve">Sporting Goods, Hobby, Musical Instrument, and Book Stores </t>
  </si>
  <si>
    <t xml:space="preserve">Luggage and Leather Goods Stores </t>
  </si>
  <si>
    <t xml:space="preserve">Jewelry Stores </t>
  </si>
  <si>
    <t xml:space="preserve">Jewelry, Luggage, and Leather Goods Stores </t>
  </si>
  <si>
    <t xml:space="preserve">Shoe Stores </t>
  </si>
  <si>
    <t xml:space="preserve">Other Clothing Stores </t>
  </si>
  <si>
    <t xml:space="preserve">Clothing Accessories Stores </t>
  </si>
  <si>
    <t xml:space="preserve">Family Clothing Stores </t>
  </si>
  <si>
    <t xml:space="preserve">Children's and Infants' Clothing Stores </t>
  </si>
  <si>
    <t xml:space="preserve">Women's Clothing Stores </t>
  </si>
  <si>
    <t xml:space="preserve">Men's Clothing Stores </t>
  </si>
  <si>
    <t xml:space="preserve">Clothing Stores </t>
  </si>
  <si>
    <t xml:space="preserve">Clothing and Clothing Accessories Stores </t>
  </si>
  <si>
    <t xml:space="preserve">Other Gasoline Stations </t>
  </si>
  <si>
    <t xml:space="preserve">Gasoline Stations with Convenience Stores </t>
  </si>
  <si>
    <t xml:space="preserve">Gasoline Stations </t>
  </si>
  <si>
    <t xml:space="preserve">All Other Health and Personal Care Stores </t>
  </si>
  <si>
    <t xml:space="preserve">Food (Health) Supplement Stores </t>
  </si>
  <si>
    <t xml:space="preserve">Other Health and Personal Care Stores </t>
  </si>
  <si>
    <t xml:space="preserve">Optical Goods Stores </t>
  </si>
  <si>
    <t xml:space="preserve">Cosmetics, Beauty Supplies, and Perfume Stores </t>
  </si>
  <si>
    <t xml:space="preserve">Pharmacies and Drug Stores </t>
  </si>
  <si>
    <t xml:space="preserve">Health and Personal Care Stores </t>
  </si>
  <si>
    <t xml:space="preserve">Beer, Wine, and Liquor Stores </t>
  </si>
  <si>
    <t xml:space="preserve">All Other Specialty Food Stores </t>
  </si>
  <si>
    <t xml:space="preserve">Confectionery and Nut Stores </t>
  </si>
  <si>
    <t xml:space="preserve">Baked Goods Stores </t>
  </si>
  <si>
    <t xml:space="preserve">Other Specialty Food Stores </t>
  </si>
  <si>
    <t xml:space="preserve">Fruit and Vegetable Markets </t>
  </si>
  <si>
    <t xml:space="preserve">Fish and Seafood Markets </t>
  </si>
  <si>
    <t xml:space="preserve">Meat Markets </t>
  </si>
  <si>
    <t xml:space="preserve">Specialty Food Stores </t>
  </si>
  <si>
    <t xml:space="preserve">Convenience Stores </t>
  </si>
  <si>
    <t xml:space="preserve">Supermarkets and Other Grocery (except Convenience) Stores </t>
  </si>
  <si>
    <t xml:space="preserve">Grocery Stores </t>
  </si>
  <si>
    <t xml:space="preserve">Food and Beverage Stores </t>
  </si>
  <si>
    <t xml:space="preserve">Nursery, Garden Center, and Farm Supply Stores </t>
  </si>
  <si>
    <t xml:space="preserve">Outdoor Power Equipment Stores </t>
  </si>
  <si>
    <t xml:space="preserve">Lawn and Garden Equipment and Supplies Stores </t>
  </si>
  <si>
    <t xml:space="preserve">Other Building Material Dealers </t>
  </si>
  <si>
    <t xml:space="preserve">Hardware Stores </t>
  </si>
  <si>
    <t xml:space="preserve">Paint and Wallpaper Stores </t>
  </si>
  <si>
    <t xml:space="preserve">Home Centers </t>
  </si>
  <si>
    <t xml:space="preserve">Building Material and Supplies Dealers </t>
  </si>
  <si>
    <t xml:space="preserve">Building Material and Garden Equipment and Supplies Dealers </t>
  </si>
  <si>
    <t xml:space="preserve">Electronics Stores </t>
  </si>
  <si>
    <t xml:space="preserve">Household Appliance Stores </t>
  </si>
  <si>
    <t xml:space="preserve">Electronics and Appliance Stores </t>
  </si>
  <si>
    <t xml:space="preserve">All Other Home Furnishings Stores </t>
  </si>
  <si>
    <t xml:space="preserve">Window Treatment Stores </t>
  </si>
  <si>
    <t xml:space="preserve">Other Home Furnishings Stores </t>
  </si>
  <si>
    <t xml:space="preserve">Floor Covering Stores </t>
  </si>
  <si>
    <t xml:space="preserve">Home Furnishings Stores </t>
  </si>
  <si>
    <t xml:space="preserve">Furniture Stores </t>
  </si>
  <si>
    <t xml:space="preserve">Furniture and Home Furnishings Stores </t>
  </si>
  <si>
    <t xml:space="preserve">Tire Dealers </t>
  </si>
  <si>
    <t xml:space="preserve">Automotive Parts and Accessories Stores </t>
  </si>
  <si>
    <t xml:space="preserve">Automotive Parts, Accessories, and Tire Stores </t>
  </si>
  <si>
    <t xml:space="preserve">Motorcycle, ATV, and All Other Motor Vehicle Dealers </t>
  </si>
  <si>
    <t xml:space="preserve">Boat Dealers </t>
  </si>
  <si>
    <t xml:space="preserve">Motorcycle, Boat, and Other Motor Vehicle Dealers </t>
  </si>
  <si>
    <t xml:space="preserve">Recreational Vehicle Dealers </t>
  </si>
  <si>
    <t xml:space="preserve">Other Motor Vehicle Dealers </t>
  </si>
  <si>
    <t xml:space="preserve">Used Car Dealers </t>
  </si>
  <si>
    <t xml:space="preserve">New Car Dealers </t>
  </si>
  <si>
    <t xml:space="preserve">Automobile Dealers </t>
  </si>
  <si>
    <t xml:space="preserve">Motor Vehicle and Parts Dealers </t>
  </si>
  <si>
    <t>Retail Trade</t>
  </si>
  <si>
    <t>44-45</t>
  </si>
  <si>
    <t xml:space="preserve">Wholesale Trade Agents and Brokers </t>
  </si>
  <si>
    <t xml:space="preserve">Business to Business Electronic Markets </t>
  </si>
  <si>
    <t xml:space="preserve">Wholesale Electronic Markets and Agents and Brokers </t>
  </si>
  <si>
    <t xml:space="preserve">Other Miscellaneous Nondurable Goods Merchant Wholesalers </t>
  </si>
  <si>
    <t xml:space="preserve">Paint, Varnish, and Supplies Merchant Wholesalers </t>
  </si>
  <si>
    <t xml:space="preserve">Tobacco and Tobacco Product Merchant Wholesalers </t>
  </si>
  <si>
    <t xml:space="preserve">Flower, Nursery Stock, and Florists' Supplies Merchant Wholesalers </t>
  </si>
  <si>
    <t xml:space="preserve">Book, Periodical, and Newspaper Merchant Wholesalers </t>
  </si>
  <si>
    <t xml:space="preserve">Farm Supplies Merchant Wholesalers </t>
  </si>
  <si>
    <t xml:space="preserve">Miscellaneous Nondurable Goods Merchant Wholesalers </t>
  </si>
  <si>
    <t xml:space="preserve">Wine and Distilled Alcoholic Beverage Merchant Wholesalers </t>
  </si>
  <si>
    <t xml:space="preserve">Beer and Ale Merchant Wholesalers </t>
  </si>
  <si>
    <t xml:space="preserve">Beer, Wine, and Distilled Alcoholic Beverage Merchant Wholesalers </t>
  </si>
  <si>
    <t xml:space="preserve">Petroleum and Petroleum Products Merchant Wholesalers (except Bulk Stations and Terminals) </t>
  </si>
  <si>
    <t xml:space="preserve">Petroleum Bulk Stations and Terminals </t>
  </si>
  <si>
    <t xml:space="preserve">Petroleum and Petroleum Products Merchant Wholesalers </t>
  </si>
  <si>
    <t xml:space="preserve">Other Chemical and Allied Products Merchant Wholesalers </t>
  </si>
  <si>
    <t xml:space="preserve">Plastics Materials and Basic Forms and Shapes Merchant Wholesalers </t>
  </si>
  <si>
    <t xml:space="preserve">Chemical and Allied Products Merchant Wholesalers </t>
  </si>
  <si>
    <t xml:space="preserve">Other Farm Product Raw Material Merchant Wholesalers </t>
  </si>
  <si>
    <t xml:space="preserve">Livestock Merchant Wholesalers </t>
  </si>
  <si>
    <t xml:space="preserve">Grain and Field Bean Merchant Wholesalers </t>
  </si>
  <si>
    <t xml:space="preserve">Farm Product Raw Material Merchant Wholesalers </t>
  </si>
  <si>
    <t xml:space="preserve">Other Grocery and Related Products Merchant Wholesalers </t>
  </si>
  <si>
    <t xml:space="preserve">Fresh Fruit and Vegetable Merchant Wholesalers </t>
  </si>
  <si>
    <t xml:space="preserve">Meat and Meat Product Merchant Wholesalers </t>
  </si>
  <si>
    <t xml:space="preserve">Fish and Seafood Merchant Wholesalers </t>
  </si>
  <si>
    <t xml:space="preserve">Confectionery Merchant Wholesalers </t>
  </si>
  <si>
    <t xml:space="preserve">Poultry and Poultry Product Merchant Wholesalers </t>
  </si>
  <si>
    <t xml:space="preserve">Dairy Product (except Dried or Canned) Merchant Wholesalers </t>
  </si>
  <si>
    <t xml:space="preserve">Packaged Frozen Food Merchant Wholesalers </t>
  </si>
  <si>
    <t xml:space="preserve">General Line Grocery Merchant Wholesalers </t>
  </si>
  <si>
    <t xml:space="preserve">Grocery and Related Product Merchant Wholesalers </t>
  </si>
  <si>
    <t xml:space="preserve">Footwear Merchant Wholesalers </t>
  </si>
  <si>
    <t xml:space="preserve">Women's, Children's, and Infants' Clothing and Accessories Merchant Wholesalers </t>
  </si>
  <si>
    <t xml:space="preserve">Men's and Boys' Clothing and Furnishings Merchant Wholesalers </t>
  </si>
  <si>
    <t xml:space="preserve">Piece Goods, Notions, and Other Dry Goods Merchant Wholesalers </t>
  </si>
  <si>
    <t xml:space="preserve">Apparel, Piece Goods, and Notions Merchant Wholesalers </t>
  </si>
  <si>
    <t xml:space="preserve">Drugs and Druggists' Sundries Merchant Wholesalers </t>
  </si>
  <si>
    <t xml:space="preserve">Industrial and Personal Service Paper Merchant Wholesalers </t>
  </si>
  <si>
    <t xml:space="preserve">Stationery and Office Supplies Merchant Wholesalers </t>
  </si>
  <si>
    <t xml:space="preserve">Printing and Writing Paper Merchant Wholesalers </t>
  </si>
  <si>
    <t xml:space="preserve">Paper and Paper Product Merchant Wholesalers </t>
  </si>
  <si>
    <t xml:space="preserve">Merchant Wholesalers, Nondurable Goods </t>
  </si>
  <si>
    <t xml:space="preserve">Other Miscellaneous Durable Goods Merchant Wholesalers </t>
  </si>
  <si>
    <t xml:space="preserve">Jewelry, Watch, Precious Stone, and Precious Metal Merchant Wholesalers </t>
  </si>
  <si>
    <t xml:space="preserve">Recyclable Material Merchant Wholesalers </t>
  </si>
  <si>
    <t xml:space="preserve">Toy and Hobby Goods and Supplies Merchant Wholesalers </t>
  </si>
  <si>
    <t xml:space="preserve">Sporting and Recreational Goods and Supplies Merchant Wholesalers </t>
  </si>
  <si>
    <t>Sporting and Recreational Goods and Supplies Merchant Wholesalers</t>
  </si>
  <si>
    <t xml:space="preserve">Miscellaneous Durable Goods Merchant Wholesalers </t>
  </si>
  <si>
    <t xml:space="preserve">Transportation Equipment and Supplies (except Motor Vehicle) Merchant Wholesalers </t>
  </si>
  <si>
    <t xml:space="preserve">Service Establishment Equipment and Supplies Merchant Wholesalers </t>
  </si>
  <si>
    <t>Industrial Supplies Merchant Wholesalers</t>
  </si>
  <si>
    <t xml:space="preserve">Industrial Supplies Merchant Wholesalers </t>
  </si>
  <si>
    <t xml:space="preserve">Industrial Machinery and Equipment Merchant Wholesalers </t>
  </si>
  <si>
    <t xml:space="preserve">Farm and Garden Machinery and Equipment Merchant Wholesalers </t>
  </si>
  <si>
    <t xml:space="preserve">Construction and Mining (except Oil Well) Machinery and Equipment Merchant Wholesalers </t>
  </si>
  <si>
    <t xml:space="preserve">Machinery, Equipment, and Supplies Merchant Wholesalers </t>
  </si>
  <si>
    <t xml:space="preserve">Refrigeration Equipment and Supplies Merchant Wholesalers </t>
  </si>
  <si>
    <t xml:space="preserve">Warm Air Heating and Air-Conditioning Equipment and Supplies Merchant Wholesalers </t>
  </si>
  <si>
    <t xml:space="preserve">Plumbing and Heating Equipment and Supplies (Hydronics) Merchant Wholesalers </t>
  </si>
  <si>
    <t xml:space="preserve">Hardware Merchant Wholesalers </t>
  </si>
  <si>
    <t xml:space="preserve">Hardware, and Plumbing and Heating Equipment and Supplies Merchant Wholesalers </t>
  </si>
  <si>
    <t xml:space="preserve">Other Electronic Parts and Equipment Merchant Wholesalers </t>
  </si>
  <si>
    <t xml:space="preserve">Household Appliances, Electric Housewares, and Consumer Electronics Merchant Wholesalers </t>
  </si>
  <si>
    <t xml:space="preserve">Electrical Apparatus and Equipment, Wiring Supplies, and Related Equipment Merchant Wholesalers </t>
  </si>
  <si>
    <t xml:space="preserve">Household Appliances and Electrical and Electronic Goods Merchant Wholesalers </t>
  </si>
  <si>
    <t xml:space="preserve">Coal and Other Mineral and Ore Merchant Wholesalers </t>
  </si>
  <si>
    <t xml:space="preserve">Metal Service Centers and Other Metal Merchant Wholesalers </t>
  </si>
  <si>
    <t xml:space="preserve">Metal and Mineral (except Petroleum) Merchant Wholesalers </t>
  </si>
  <si>
    <t xml:space="preserve">Other Professional Equipment and Supplies Merchant Wholesalers </t>
  </si>
  <si>
    <t xml:space="preserve">Ophthalmic Goods Merchant Wholesalers </t>
  </si>
  <si>
    <t xml:space="preserve">Medical, Dental, and Hospital Equipment and Supplies Merchant Wholesalers </t>
  </si>
  <si>
    <t xml:space="preserve">Other Commercial Equipment Merchant Wholesalers </t>
  </si>
  <si>
    <t xml:space="preserve">Computer and Computer Peripheral Equipment and Software Merchant Wholesalers </t>
  </si>
  <si>
    <t xml:space="preserve">Office Equipment Merchant Wholesalers </t>
  </si>
  <si>
    <t xml:space="preserve">Photographic Equipment and Supplies Merchant Wholesalers </t>
  </si>
  <si>
    <t xml:space="preserve">Professional and Commercial Equipment and Supplies Merchant Wholesalers </t>
  </si>
  <si>
    <t xml:space="preserve">Other Construction Material Merchant Wholesalers </t>
  </si>
  <si>
    <t xml:space="preserve">Roofing, Siding, and Insulation Material Merchant Wholesalers </t>
  </si>
  <si>
    <t xml:space="preserve">Brick, Stone, and Related Construction Material Merchant Wholesalers </t>
  </si>
  <si>
    <t xml:space="preserve">Lumber, Plywood, Millwork, and Wood Panel Merchant Wholesalers </t>
  </si>
  <si>
    <t xml:space="preserve">Lumber and Other Construction Materials Merchant Wholesalers </t>
  </si>
  <si>
    <t xml:space="preserve">Home Furnishing Merchant Wholesalers </t>
  </si>
  <si>
    <t xml:space="preserve">Furniture Merchant Wholesalers </t>
  </si>
  <si>
    <t xml:space="preserve">Furniture and Home Furnishing Merchant Wholesalers </t>
  </si>
  <si>
    <t xml:space="preserve">Motor Vehicle Parts (Used) Merchant Wholesalers </t>
  </si>
  <si>
    <t xml:space="preserve">Tire and Tube Merchant Wholesalers </t>
  </si>
  <si>
    <t xml:space="preserve">Motor Vehicle Supplies and New Parts Merchant Wholesalers </t>
  </si>
  <si>
    <t xml:space="preserve">Automobile and Other Motor Vehicle Merchant Wholesalers </t>
  </si>
  <si>
    <t xml:space="preserve">Motor Vehicle and Motor Vehicle Parts and Supplies Merchant Wholesalers </t>
  </si>
  <si>
    <t xml:space="preserve">Merchant Wholesalers, Durable Goods </t>
  </si>
  <si>
    <t>Wholesale Trade</t>
  </si>
  <si>
    <t xml:space="preserve">All Other Miscellaneous Manufacturing </t>
  </si>
  <si>
    <t xml:space="preserve">Burial Casket Manufacturing </t>
  </si>
  <si>
    <t xml:space="preserve">Broom, Brush, and Mop Manufacturing </t>
  </si>
  <si>
    <t xml:space="preserve">Fastener, Button, Needle, and Pin Manufacturing </t>
  </si>
  <si>
    <t xml:space="preserve">Musical Instrument Manufacturing </t>
  </si>
  <si>
    <t xml:space="preserve">Gasket, Packing, and Sealing Device Manufacturing </t>
  </si>
  <si>
    <t>All Other Miscellaneous Manufacturing</t>
  </si>
  <si>
    <t>Sign Manufacturing</t>
  </si>
  <si>
    <t>Office Supplies (except Paper) Manufacturing</t>
  </si>
  <si>
    <t>Doll, Toy, and Game Manufacturing</t>
  </si>
  <si>
    <t>Sporting and Athletic Goods Manufacturing</t>
  </si>
  <si>
    <t xml:space="preserve">Jewelry and Silverware Manufacturing </t>
  </si>
  <si>
    <t>Jewelry and Silverware Manufacturing</t>
  </si>
  <si>
    <t>Other Miscellaneous Manufacturing</t>
  </si>
  <si>
    <t xml:space="preserve">Dental Laboratories </t>
  </si>
  <si>
    <t xml:space="preserve">Ophthalmic Goods Manufacturing </t>
  </si>
  <si>
    <t xml:space="preserve">Dental Equipment and Supplies Manufacturing </t>
  </si>
  <si>
    <t xml:space="preserve">Surgical Appliance and Supplies Manufacturing </t>
  </si>
  <si>
    <t xml:space="preserve">Surgical and Medical Instrument Manufacturing </t>
  </si>
  <si>
    <t>Medical Equipment and Supplies Manufacturing</t>
  </si>
  <si>
    <t>Miscellaneous Manufacturing</t>
  </si>
  <si>
    <t>Blind and Shade Manufacturing</t>
  </si>
  <si>
    <t>Mattress Manufacturing</t>
  </si>
  <si>
    <t>Other Furniture Related Product Manufacturing</t>
  </si>
  <si>
    <t xml:space="preserve">Showcase, Partition, Shelving, and Locker Manufacturing </t>
  </si>
  <si>
    <t xml:space="preserve">Office Furniture (except Wood) Manufacturing </t>
  </si>
  <si>
    <t xml:space="preserve">Custom Architectural Woodwork and Millwork Manufacturing </t>
  </si>
  <si>
    <t xml:space="preserve">Wood Office Furniture Manufacturing </t>
  </si>
  <si>
    <t>Office Furniture (including Fixtures) Manufacturing</t>
  </si>
  <si>
    <t xml:space="preserve">Institutional Furniture Manufacturing </t>
  </si>
  <si>
    <t xml:space="preserve">Household Furniture (except Wood and Metal) Manufacturing </t>
  </si>
  <si>
    <t xml:space="preserve">Metal Household Furniture Manufacturing </t>
  </si>
  <si>
    <t xml:space="preserve">Nonupholstered Wood Household Furniture Manufacturing </t>
  </si>
  <si>
    <t xml:space="preserve">Upholstered Household Furniture Manufacturing </t>
  </si>
  <si>
    <t>Household and Institutional Furniture Manufacturing</t>
  </si>
  <si>
    <t>Wood Kitchen Cabinet and Countertop Manufacturing</t>
  </si>
  <si>
    <t>Household and Institutional Furniture and Kitchen Cabinet Manufacturing</t>
  </si>
  <si>
    <t>Furniture and Related Product Manufacturing</t>
  </si>
  <si>
    <t xml:space="preserve">All Other Transportation Equipment Manufacturing </t>
  </si>
  <si>
    <t xml:space="preserve">Military Armored Vehicle, Tank, and Tank Component Manufacturing </t>
  </si>
  <si>
    <t xml:space="preserve">Motorcycle, Bicycle, and Parts Manufacturing </t>
  </si>
  <si>
    <t>Other Transportation Equipment Manufacturing</t>
  </si>
  <si>
    <t xml:space="preserve">Boat Building </t>
  </si>
  <si>
    <t xml:space="preserve">Ship Building and Repairing </t>
  </si>
  <si>
    <t>Ship and Boat Building</t>
  </si>
  <si>
    <t>Railroad Rolling Stock Manufacturing</t>
  </si>
  <si>
    <t xml:space="preserve">Other Guided Missile and Space Vehicle Parts and Auxiliary Equipment Manufacturing </t>
  </si>
  <si>
    <t xml:space="preserve">Guided Missile and Space Vehicle Propulsion Unit and Propulsion Unit Parts Manufacturing </t>
  </si>
  <si>
    <t xml:space="preserve">Guided Missile and Space Vehicle Manufacturing </t>
  </si>
  <si>
    <t xml:space="preserve">Other Aircraft Parts and Auxiliary Equipment Manufacturing </t>
  </si>
  <si>
    <t xml:space="preserve">Aircraft Engine and Engine Parts Manufacturing </t>
  </si>
  <si>
    <t xml:space="preserve">Aircraft Manufacturing </t>
  </si>
  <si>
    <t>Aerospace Product and Parts Manufacturing</t>
  </si>
  <si>
    <t>Other Motor Vehicle Parts Manufacturing</t>
  </si>
  <si>
    <t>Motor Vehicle Metal Stamping</t>
  </si>
  <si>
    <t>Motor Vehicle Seating and Interior Trim Manufacturing</t>
  </si>
  <si>
    <t>Motor Vehicle Transmission and Power Train Parts Manufacturing</t>
  </si>
  <si>
    <t>Motor Vehicle Brake System Manufacturing</t>
  </si>
  <si>
    <t>Motor Vehicle Steering and Suspension Components (except Spring) Manufacturing</t>
  </si>
  <si>
    <t>Motor Vehicle Electrical and Electronic Equipment Manufacturing</t>
  </si>
  <si>
    <t>Motor Vehicle Gasoline Engine and Engine Parts Manufacturing</t>
  </si>
  <si>
    <t>Motor Vehicle Parts Manufacturing</t>
  </si>
  <si>
    <t xml:space="preserve">Travel Trailer and Camper Manufacturing </t>
  </si>
  <si>
    <t xml:space="preserve">Motor Home Manufacturing </t>
  </si>
  <si>
    <t xml:space="preserve">Truck Trailer Manufacturing </t>
  </si>
  <si>
    <t xml:space="preserve">Motor Vehicle Body Manufacturing </t>
  </si>
  <si>
    <t>Motor Vehicle Body and Trailer Manufacturing</t>
  </si>
  <si>
    <t>Heavy Duty Truck Manufacturing</t>
  </si>
  <si>
    <t xml:space="preserve">Light Truck and Utility Vehicle Manufacturing </t>
  </si>
  <si>
    <t xml:space="preserve">Automobile Manufacturing </t>
  </si>
  <si>
    <t>Automobile and Light Duty Motor Vehicle Manufacturing</t>
  </si>
  <si>
    <t>Motor Vehicle Manufacturing</t>
  </si>
  <si>
    <t>Transportation Equipment Manufacturing</t>
  </si>
  <si>
    <t xml:space="preserve">All Other Miscellaneous Electrical Equipment and Component Manufacturing </t>
  </si>
  <si>
    <t xml:space="preserve">Carbon and Graphite Product Manufacturing </t>
  </si>
  <si>
    <t>All Other Electrical Equipment and Component Manufacturing</t>
  </si>
  <si>
    <t xml:space="preserve">Noncurrent-Carrying Wiring Device Manufacturing </t>
  </si>
  <si>
    <t xml:space="preserve">Current-Carrying Wiring Device Manufacturing </t>
  </si>
  <si>
    <t>Wiring Device Manufacturing</t>
  </si>
  <si>
    <t xml:space="preserve">Other Communication and Energy Wire Manufacturing </t>
  </si>
  <si>
    <t xml:space="preserve">Fiber Optic Cable Manufacturing </t>
  </si>
  <si>
    <t>Communication and Energy Wire and Cable Manufacturing</t>
  </si>
  <si>
    <t xml:space="preserve">Primary Battery Manufacturing </t>
  </si>
  <si>
    <t xml:space="preserve">Storage Battery Manufacturing </t>
  </si>
  <si>
    <t>Battery Manufacturing</t>
  </si>
  <si>
    <t>Other Electrical Equipment and Component Manufacturing</t>
  </si>
  <si>
    <t xml:space="preserve">Relay and Industrial Control Manufacturing </t>
  </si>
  <si>
    <t xml:space="preserve">Switchgear and Switchboard Apparatus Manufacturing </t>
  </si>
  <si>
    <t xml:space="preserve">Motor and Generator Manufacturing </t>
  </si>
  <si>
    <t xml:space="preserve">Power, Distribution, and Specialty Transformer Manufacturing </t>
  </si>
  <si>
    <t>Electrical Equipment Manufacturing</t>
  </si>
  <si>
    <t xml:space="preserve">Other Major Household Appliance Manufacturing </t>
  </si>
  <si>
    <t xml:space="preserve">Household Laundry Equipment Manufacturing </t>
  </si>
  <si>
    <t xml:space="preserve">Household Refrigerator and Home Freezer Manufacturing </t>
  </si>
  <si>
    <t xml:space="preserve">Household Cooking Appliance Manufacturing </t>
  </si>
  <si>
    <t>Major Appliance Manufacturing</t>
  </si>
  <si>
    <t>Small Electrical Appliance Manufacturing</t>
  </si>
  <si>
    <t>Household Appliance Manufacturing</t>
  </si>
  <si>
    <t xml:space="preserve">Other Lighting Equipment Manufacturing </t>
  </si>
  <si>
    <t xml:space="preserve">Commercial, Industrial, and Institutional Electric Lighting Fixture Manufacturing </t>
  </si>
  <si>
    <t xml:space="preserve">Residential Electric Lighting Fixture Manufacturing </t>
  </si>
  <si>
    <t>Lighting Fixture Manufacturing</t>
  </si>
  <si>
    <t>Electric Lamp Bulb and Part Manufacturing</t>
  </si>
  <si>
    <t>Electric Lighting Equipment Manufacturing</t>
  </si>
  <si>
    <t>Electrical Equipment, Appliance, and Component Manufacturing</t>
  </si>
  <si>
    <t xml:space="preserve">Software and Other Prerecorded Compact Disc, Tape, and Record Reproducing </t>
  </si>
  <si>
    <t xml:space="preserve">Blank Magnetic and Optical Recording Media Manufacturing </t>
  </si>
  <si>
    <t>Manufacturing and Reproducing Magnetic and Optical Media</t>
  </si>
  <si>
    <t xml:space="preserve">Other Measuring and Controlling Device Manufacturing </t>
  </si>
  <si>
    <t xml:space="preserve">Irradiation Apparatus Manufacturing </t>
  </si>
  <si>
    <t xml:space="preserve">Analytical Laboratory Instrument Manufacturing </t>
  </si>
  <si>
    <t xml:space="preserve">Instrument Manufacturing for Measuring and Testing Electricity and Electrical Signals </t>
  </si>
  <si>
    <t xml:space="preserve">Totalizing Fluid Meter and Counting Device Manufacturing </t>
  </si>
  <si>
    <t xml:space="preserve">Instruments and Related Products Manufacturing for Measuring, Displaying, and Controlling Industrial Process Variables </t>
  </si>
  <si>
    <t xml:space="preserve">Automatic Environmental Control Manufacturing for Residential, Commercial, and Appliance Use </t>
  </si>
  <si>
    <t xml:space="preserve">Search, Detection, Navigation, Guidance, Aeronautical, and Nautical System and Instrument Manufacturing </t>
  </si>
  <si>
    <t xml:space="preserve">Electromedical and Electrotherapeutic Apparatus Manufacturing </t>
  </si>
  <si>
    <t>Navigational, Measuring, Electromedical, and Control Instruments Manufacturing</t>
  </si>
  <si>
    <t xml:space="preserve">Other Electronic Component Manufacturing </t>
  </si>
  <si>
    <t xml:space="preserve">Printed Circuit Assembly (Electronic Assembly) Manufacturing </t>
  </si>
  <si>
    <t xml:space="preserve">Electronic Connector Manufacturing </t>
  </si>
  <si>
    <t xml:space="preserve">Capacitor, Resistor, Coil, Transformer, and Other Inductor Manufacturing </t>
  </si>
  <si>
    <t xml:space="preserve">Semiconductor and Related Device Manufacturing </t>
  </si>
  <si>
    <t xml:space="preserve">Bare Printed Circuit Board Manufacturing  </t>
  </si>
  <si>
    <t>Semiconductor and Other Electronic Component Manufacturing</t>
  </si>
  <si>
    <t>Audio and Video Equipment Manufacturing</t>
  </si>
  <si>
    <t>Other Communications Equipment Manufacturing</t>
  </si>
  <si>
    <t>Radio and Television Broadcasting and Wireless Communications Equipment Manufacturing</t>
  </si>
  <si>
    <t>Telephone Apparatus Manufacturing</t>
  </si>
  <si>
    <t>Communications Equipment Manufacturing</t>
  </si>
  <si>
    <t xml:space="preserve">Computer Terminal and Other Computer Peripheral Equipment Manufacturing </t>
  </si>
  <si>
    <t xml:space="preserve">Computer Storage Device Manufacturing </t>
  </si>
  <si>
    <t xml:space="preserve">Electronic Computer Manufacturing </t>
  </si>
  <si>
    <t>Computer and Peripheral Equipment Manufacturing</t>
  </si>
  <si>
    <t>Computer and Electronic Product Manufacturing</t>
  </si>
  <si>
    <t xml:space="preserve">All Other Miscellaneous General Purpose Machinery Manufacturing </t>
  </si>
  <si>
    <t xml:space="preserve">Scale and Balance Manufacturing </t>
  </si>
  <si>
    <t xml:space="preserve">Fluid Power Pump and Motor Manufacturing </t>
  </si>
  <si>
    <t xml:space="preserve">Fluid Power Cylinder and Actuator Manufacturing </t>
  </si>
  <si>
    <t xml:space="preserve">Industrial Process Furnace and Oven Manufacturing </t>
  </si>
  <si>
    <t xml:space="preserve">Packaging Machinery Manufacturing </t>
  </si>
  <si>
    <t xml:space="preserve">Welding and Soldering Equipment Manufacturing </t>
  </si>
  <si>
    <t xml:space="preserve">Power-Driven Handtool Manufacturing </t>
  </si>
  <si>
    <t>All Other General Purpose Machinery Manufacturing</t>
  </si>
  <si>
    <t xml:space="preserve">Industrial Truck, Tractor, Trailer, and Stacker Machinery Manufacturing </t>
  </si>
  <si>
    <t xml:space="preserve">Overhead Traveling Crane, Hoist, and Monorail System Manufacturing </t>
  </si>
  <si>
    <t xml:space="preserve">Conveyor and Conveying Equipment Manufacturing </t>
  </si>
  <si>
    <t xml:space="preserve">Elevator and Moving Stairway Manufacturing </t>
  </si>
  <si>
    <t>Material Handling Equipment Manufacturing</t>
  </si>
  <si>
    <t xml:space="preserve">Measuring and Dispensing Pump Manufacturing </t>
  </si>
  <si>
    <t xml:space="preserve">Air and Gas Compressor Manufacturing </t>
  </si>
  <si>
    <t xml:space="preserve">Pump and Pumping Equipment Manufacturing </t>
  </si>
  <si>
    <t>Pump and Compressor Manufacturing</t>
  </si>
  <si>
    <t>Other General Purpose Machinery Manufacturing</t>
  </si>
  <si>
    <t xml:space="preserve">Other Engine Equipment Manufacturing </t>
  </si>
  <si>
    <t xml:space="preserve">Mechanical Power Transmission Equipment Manufacturing </t>
  </si>
  <si>
    <t xml:space="preserve">Speed Changer, Industrial High-Speed Drive, and Gear Manufacturing </t>
  </si>
  <si>
    <t xml:space="preserve">Turbine and Turbine Generator Set Units Manufacturing </t>
  </si>
  <si>
    <t>Engine, Turbine, and Power Transmission Equipment Manufacturing</t>
  </si>
  <si>
    <t xml:space="preserve">Rolling Mill and Other Metalworking Machinery Manufacturing </t>
  </si>
  <si>
    <t xml:space="preserve">Machine Tool Manufacturing </t>
  </si>
  <si>
    <t xml:space="preserve">Cutting Tool and Machine Tool Accessory Manufacturing </t>
  </si>
  <si>
    <t xml:space="preserve">Special Die and Tool, Die Set, Jig, and Fixture Manufacturing </t>
  </si>
  <si>
    <t xml:space="preserve">Industrial Mold Manufacturing </t>
  </si>
  <si>
    <t>Metalworking Machinery Manufacturing</t>
  </si>
  <si>
    <t xml:space="preserve">Air-Conditioning and Warm Air Heating Equipment and Commercial and Industrial Refrigeration Equipment Manufacturing </t>
  </si>
  <si>
    <t xml:space="preserve">Heating Equipment (except Warm Air Furnaces) Manufacturing </t>
  </si>
  <si>
    <t xml:space="preserve">Industrial and Commercial Fan and Blower and Air Purification Equipment Manufacturing </t>
  </si>
  <si>
    <t>Ventilation, Heating, Air-Conditioning, and Commercial Refrigeration Equipment Manufacturing</t>
  </si>
  <si>
    <t xml:space="preserve">Other Commercial and Service Industry Machinery Manufacturing </t>
  </si>
  <si>
    <t xml:space="preserve">Photographic and Photocopying Equipment Manufacturing </t>
  </si>
  <si>
    <t xml:space="preserve">Optical Instrument and Lens Manufacturing </t>
  </si>
  <si>
    <t>Commercial and Service Industry Machinery Manufacturing</t>
  </si>
  <si>
    <t xml:space="preserve">Other Industrial Machinery Manufacturing </t>
  </si>
  <si>
    <t xml:space="preserve">Printing Machinery and Equipment Manufacturing </t>
  </si>
  <si>
    <t xml:space="preserve">Sawmill, Woodworking, and Paper Machinery Manufacturing </t>
  </si>
  <si>
    <t xml:space="preserve">Semiconductor Machinery Manufacturing </t>
  </si>
  <si>
    <t xml:space="preserve">Food Product Machinery Manufacturing </t>
  </si>
  <si>
    <t>Industrial Machinery Manufacturing</t>
  </si>
  <si>
    <t xml:space="preserve">Oil and Gas Field Machinery and Equipment Manufacturing </t>
  </si>
  <si>
    <t xml:space="preserve">Mining Machinery and Equipment Manufacturing </t>
  </si>
  <si>
    <t>Mining and Oil and Gas Field Machinery Manufacturing</t>
  </si>
  <si>
    <t>Construction Machinery Manufacturing</t>
  </si>
  <si>
    <t xml:space="preserve">Lawn and Garden Tractor and Home Lawn and Garden Equipment Manufacturing </t>
  </si>
  <si>
    <t xml:space="preserve">Farm Machinery and Equipment Manufacturing </t>
  </si>
  <si>
    <t>Agricultural Implement Manufacturing</t>
  </si>
  <si>
    <t>Agriculture, Construction, and Mining Machinery Manufacturing</t>
  </si>
  <si>
    <t>Machinery Manufacturing</t>
  </si>
  <si>
    <t xml:space="preserve">All Other Miscellaneous Fabricated Metal Product Manufacturing </t>
  </si>
  <si>
    <t xml:space="preserve">Fabricated Pipe and Pipe Fitting Manufacturing </t>
  </si>
  <si>
    <t xml:space="preserve">Small Arms, Ordnance, and Ordnance Accessories Manufacturing </t>
  </si>
  <si>
    <t xml:space="preserve">Ammunition (except Small Arms) Manufacturing </t>
  </si>
  <si>
    <t xml:space="preserve">Small Arms Ammunition Manufacturing </t>
  </si>
  <si>
    <t>Ball and Roller Bearing Manufacturing</t>
  </si>
  <si>
    <t>All Other Fabricated Metal Product Manufacturing</t>
  </si>
  <si>
    <t xml:space="preserve">Other Metal Valve and Pipe Fitting Manufacturing </t>
  </si>
  <si>
    <t xml:space="preserve">Plumbing Fixture Fitting and Trim Manufacturing </t>
  </si>
  <si>
    <t xml:space="preserve">Fluid Power Valve and Hose Fitting Manufacturing </t>
  </si>
  <si>
    <t xml:space="preserve">Industrial Valve Manufacturing </t>
  </si>
  <si>
    <t>Metal Valve Manufacturing</t>
  </si>
  <si>
    <t>Other Fabricated Metal Product Manufacturing</t>
  </si>
  <si>
    <t xml:space="preserve">Electroplating, Plating, Polishing, Anodizing, and Coloring </t>
  </si>
  <si>
    <t xml:space="preserve">Metal Coating, Engraving (except Jewelry and Silverware), and Allied Services to Manufacturers </t>
  </si>
  <si>
    <t xml:space="preserve">Metal Heat Treating </t>
  </si>
  <si>
    <t>Coating, Engraving, Heat Treating, and Allied Activities</t>
  </si>
  <si>
    <t xml:space="preserve">Bolt, Nut, Screw, Rivet, and Washer Manufacturing </t>
  </si>
  <si>
    <t xml:space="preserve">Precision Turned Product Manufacturing </t>
  </si>
  <si>
    <t>Turned Product and Screw, Nut, and Bolt Manufacturing</t>
  </si>
  <si>
    <t>Machine Shops</t>
  </si>
  <si>
    <t>Machine Shops; Turned Product; and Screw, Nut, and Bolt Manufacturing</t>
  </si>
  <si>
    <t xml:space="preserve">Other Fabricated Wire Product Manufacturing </t>
  </si>
  <si>
    <t xml:space="preserve">Spring Manufacturing </t>
  </si>
  <si>
    <t>Spring and Wire Product Manufacturing</t>
  </si>
  <si>
    <t>Hardware Manufacturing</t>
  </si>
  <si>
    <t xml:space="preserve">Other Metal Container Manufacturing </t>
  </si>
  <si>
    <t xml:space="preserve">Metal Can Manufacturing </t>
  </si>
  <si>
    <t>Metal Can, Box, and Other Metal Container (Light Gauge) Manufacturing</t>
  </si>
  <si>
    <t>Metal Tank (Heavy Gauge) Manufacturing</t>
  </si>
  <si>
    <t>Power Boiler and Heat Exchanger Manufacturing</t>
  </si>
  <si>
    <t>Boiler, Tank, and Shipping Container Manufacturing</t>
  </si>
  <si>
    <t xml:space="preserve">Ornamental and Architectural Metal Work Manufacturing </t>
  </si>
  <si>
    <t xml:space="preserve">Sheet Metal Work Manufacturing </t>
  </si>
  <si>
    <t xml:space="preserve">Metal Window and Door Manufacturing </t>
  </si>
  <si>
    <t>Ornamental and Architectural Metal Products Manufacturing</t>
  </si>
  <si>
    <t xml:space="preserve">Plate Work Manufacturing </t>
  </si>
  <si>
    <t xml:space="preserve">Fabricated Structural Metal Manufacturing </t>
  </si>
  <si>
    <t xml:space="preserve">Prefabricated Metal Building and Component Manufacturing </t>
  </si>
  <si>
    <t>Plate Work and Fabricated Structural Product Manufacturing</t>
  </si>
  <si>
    <t>Architectural and Structural Metals Manufacturing</t>
  </si>
  <si>
    <t xml:space="preserve">Saw Blade and Handtool Manufacturing </t>
  </si>
  <si>
    <t xml:space="preserve">Metal Kitchen Cookware, Utensil, Cutlery, and Flatware (except Precious) Manufacturing </t>
  </si>
  <si>
    <t>Cutlery and Handtool Manufacturing</t>
  </si>
  <si>
    <t xml:space="preserve">Metal Crown, Closure, and Other Metal Stamping (except Automotive) </t>
  </si>
  <si>
    <t xml:space="preserve">Powder Metallurgy Part Manufacturing </t>
  </si>
  <si>
    <t xml:space="preserve">Custom Roll Forming </t>
  </si>
  <si>
    <t xml:space="preserve">Nonferrous Forging </t>
  </si>
  <si>
    <t xml:space="preserve">Iron and Steel Forging </t>
  </si>
  <si>
    <t>Forging and Stamping</t>
  </si>
  <si>
    <t>Fabricated Metal Product Manufacturing</t>
  </si>
  <si>
    <t xml:space="preserve">Other Nonferrous Metal Foundries (except Die-Casting) </t>
  </si>
  <si>
    <t xml:space="preserve">Aluminum Foundries (except Die-Casting) </t>
  </si>
  <si>
    <t xml:space="preserve">Nonferrous Metal Die-Casting Foundries </t>
  </si>
  <si>
    <t>Nonferrous Metal Foundries</t>
  </si>
  <si>
    <t xml:space="preserve">Steel Foundries (except Investment) </t>
  </si>
  <si>
    <t xml:space="preserve">Steel Investment Foundries </t>
  </si>
  <si>
    <t xml:space="preserve">Iron Foundries </t>
  </si>
  <si>
    <t>Ferrous Metal Foundries</t>
  </si>
  <si>
    <t>Foundries</t>
  </si>
  <si>
    <t xml:space="preserve">Secondary Smelting, Refining, and Alloying of Nonferrous Metal (except Copper and Aluminum) </t>
  </si>
  <si>
    <t xml:space="preserve">Nonferrous Metal (except Copper and Aluminum) Rolling, Drawing, and Extruding </t>
  </si>
  <si>
    <t>Nonferrous Metal (except Copper and Aluminum) Rolling, Drawing, Extruding, and Alloying</t>
  </si>
  <si>
    <t>Copper Rolling, Drawing, Extruding, and Alloying</t>
  </si>
  <si>
    <t xml:space="preserve">Nonferrous Metal (except Aluminum) Smelting and Refining </t>
  </si>
  <si>
    <t>Nonferrous Metal (except Aluminum) Smelting and Refining</t>
  </si>
  <si>
    <t>Nonferrous Metal (except Aluminum) Production and Processing</t>
  </si>
  <si>
    <t xml:space="preserve">Other Aluminum Rolling, Drawing, and Extruding </t>
  </si>
  <si>
    <t xml:space="preserve">Aluminum Sheet, Plate, and Foil Manufacturing </t>
  </si>
  <si>
    <t xml:space="preserve">Secondary Smelting and Alloying of Aluminum </t>
  </si>
  <si>
    <t xml:space="preserve">Alumina Refining and Primary Aluminum Production </t>
  </si>
  <si>
    <t>Alumina and Aluminum Production and Processing</t>
  </si>
  <si>
    <t xml:space="preserve">Steel Wire Drawing </t>
  </si>
  <si>
    <t xml:space="preserve">Rolled Steel Shape Manufacturing </t>
  </si>
  <si>
    <t>Rolling and Drawing of Purchased Steel</t>
  </si>
  <si>
    <t>Iron and Steel Pipe and Tube Manufacturing from Purchased Steel</t>
  </si>
  <si>
    <t>Steel Product Manufacturing from Purchased Steel</t>
  </si>
  <si>
    <t xml:space="preserve">Iron and Steel Mills and Ferroalloy Manufacturing </t>
  </si>
  <si>
    <t>Iron and Steel Mills and Ferroalloy Manufacturing</t>
  </si>
  <si>
    <t>Primary Metal Manufacturing</t>
  </si>
  <si>
    <t xml:space="preserve">All Other Miscellaneous Nonmetallic Mineral Product Manufacturing </t>
  </si>
  <si>
    <t xml:space="preserve">Mineral Wool Manufacturing </t>
  </si>
  <si>
    <t xml:space="preserve">Ground or Treated Mineral and Earth Manufacturing </t>
  </si>
  <si>
    <t xml:space="preserve">Cut Stone and Stone Product Manufacturing </t>
  </si>
  <si>
    <t>All Other Nonmetallic Mineral Product Manufacturing</t>
  </si>
  <si>
    <t>Abrasive Product Manufacturing</t>
  </si>
  <si>
    <t>Other Nonmetallic Mineral Product Manufacturing</t>
  </si>
  <si>
    <t>Gypsum Product Manufacturing</t>
  </si>
  <si>
    <t>Lime Manufacturing</t>
  </si>
  <si>
    <t>Lime and Gypsum Product Manufacturing</t>
  </si>
  <si>
    <t xml:space="preserve">Other Concrete Product Manufacturing </t>
  </si>
  <si>
    <t>Other Concrete Product Manufacturing</t>
  </si>
  <si>
    <t xml:space="preserve">Concrete Pipe Manufacturing </t>
  </si>
  <si>
    <t xml:space="preserve">Concrete Block and Brick Manufacturing </t>
  </si>
  <si>
    <t>Concrete Pipe, Brick, and Block Manufacturing</t>
  </si>
  <si>
    <t>Ready-Mix Concrete Manufacturing</t>
  </si>
  <si>
    <t>Cement Manufacturing</t>
  </si>
  <si>
    <t>Cement and Concrete Product Manufacturing</t>
  </si>
  <si>
    <t xml:space="preserve">Glass Product Manufacturing Made of Purchased Glass </t>
  </si>
  <si>
    <t xml:space="preserve">Glass Container Manufacturing </t>
  </si>
  <si>
    <t xml:space="preserve">Other Pressed and Blown Glass and Glassware Manufacturing </t>
  </si>
  <si>
    <t xml:space="preserve">Flat Glass Manufacturing </t>
  </si>
  <si>
    <t>Glass and Glass Product Manufacturing</t>
  </si>
  <si>
    <t xml:space="preserve">Clay Building Material and Refractories Manufacturing </t>
  </si>
  <si>
    <t>Clay Building Material and Refractories Manufacturing</t>
  </si>
  <si>
    <t xml:space="preserve">Pottery, Ceramics, and Plumbing Fixture Manufacturing </t>
  </si>
  <si>
    <t>Pottery, Ceramics, and Plumbing Fixture Manufacturing</t>
  </si>
  <si>
    <t>Clay Product and Refractory Manufacturing</t>
  </si>
  <si>
    <t>Nonmetallic Mineral Product Manufacturing</t>
  </si>
  <si>
    <t xml:space="preserve">All Other Rubber Product Manufacturing </t>
  </si>
  <si>
    <t xml:space="preserve">Rubber Product Manufacturing for Mechanical Use </t>
  </si>
  <si>
    <t>Other Rubber Product Manufacturing</t>
  </si>
  <si>
    <t>Rubber and Plastics Hoses and Belting Manufacturing</t>
  </si>
  <si>
    <t xml:space="preserve">Tire Retreading </t>
  </si>
  <si>
    <t xml:space="preserve">Tire Manufacturing (except Retreading) </t>
  </si>
  <si>
    <t>Tire Manufacturing</t>
  </si>
  <si>
    <t>Rubber Product Manufacturing</t>
  </si>
  <si>
    <t xml:space="preserve">All Other Plastics Product Manufacturing </t>
  </si>
  <si>
    <t xml:space="preserve">Plastics Plumbing Fixture Manufacturing </t>
  </si>
  <si>
    <t>Other Plastics Product Manufacturing</t>
  </si>
  <si>
    <t>Plastics Bottle Manufacturing</t>
  </si>
  <si>
    <t>Urethane and Other Foam Product (except Polystyrene) Manufacturing</t>
  </si>
  <si>
    <t>Polystyrene Foam Product Manufacturing</t>
  </si>
  <si>
    <t>Laminated Plastics Plate, Sheet (except Packaging), and Shape Manufacturing</t>
  </si>
  <si>
    <t xml:space="preserve">Plastics Pipe and Pipe Fitting Manufacturing </t>
  </si>
  <si>
    <t xml:space="preserve">Unlaminated Plastics Profile Shape Manufacturing </t>
  </si>
  <si>
    <t>Plastics Pipe, Pipe Fitting, and Unlaminated Profile Shape Manufacturing</t>
  </si>
  <si>
    <t xml:space="preserve">Unlaminated Plastics Film and Sheet (except Packaging) Manufacturing </t>
  </si>
  <si>
    <t xml:space="preserve">Plastics Packaging Film and Sheet (including Laminated) Manufacturing </t>
  </si>
  <si>
    <t xml:space="preserve">Plastics Bag and Pouch Manufacturing </t>
  </si>
  <si>
    <t>Plastics Packaging Materials and Unlaminated Film and Sheet Manufacturing</t>
  </si>
  <si>
    <t>Plastics Product Manufacturing</t>
  </si>
  <si>
    <t>Plastics and Rubber Products Manufacturing</t>
  </si>
  <si>
    <t xml:space="preserve">All Other Miscellaneous Chemical Product and Preparation Manufacturing </t>
  </si>
  <si>
    <t xml:space="preserve">Photographic Film, Paper, Plate, and Chemical Manufacturing </t>
  </si>
  <si>
    <t xml:space="preserve">Custom Compounding of Purchased Resins </t>
  </si>
  <si>
    <t>All Other Chemical Product and Preparation Manufacturing</t>
  </si>
  <si>
    <t>Explosives Manufacturing</t>
  </si>
  <si>
    <t>Printing Ink Manufacturing</t>
  </si>
  <si>
    <t>Other Chemical Product and Preparation Manufacturing</t>
  </si>
  <si>
    <t>Toilet Preparation Manufacturing</t>
  </si>
  <si>
    <t xml:space="preserve">Surface Active Agent Manufacturing </t>
  </si>
  <si>
    <t xml:space="preserve">Polish and Other Sanitation Good Manufacturing </t>
  </si>
  <si>
    <t xml:space="preserve">Soap and Other Detergent Manufacturing </t>
  </si>
  <si>
    <t>Soap and Cleaning Compound Manufacturing</t>
  </si>
  <si>
    <t>Soap, Cleaning Compound, and Toilet Preparation Manufacturing</t>
  </si>
  <si>
    <t>Adhesive Manufacturing</t>
  </si>
  <si>
    <t>Paint and Coating Manufacturing</t>
  </si>
  <si>
    <t>Paint, Coating, and Adhesive Manufacturing</t>
  </si>
  <si>
    <t xml:space="preserve">Biological Product (except Diagnostic) Manufacturing </t>
  </si>
  <si>
    <t xml:space="preserve">In-Vitro Diagnostic Substance Manufacturing </t>
  </si>
  <si>
    <t xml:space="preserve">Pharmaceutical Preparation Manufacturing </t>
  </si>
  <si>
    <t xml:space="preserve">Medicinal and Botanical Manufacturing </t>
  </si>
  <si>
    <t>Pharmaceutical and Medicine Manufacturing</t>
  </si>
  <si>
    <t>Pesticide and Other Agricultural Chemical Manufacturing</t>
  </si>
  <si>
    <t xml:space="preserve">Fertilizer (Mixing Only) Manufacturing </t>
  </si>
  <si>
    <t xml:space="preserve">Phosphatic Fertilizer Manufacturing </t>
  </si>
  <si>
    <t xml:space="preserve">Nitrogenous Fertilizer Manufacturing </t>
  </si>
  <si>
    <t>Fertilizer Manufacturing</t>
  </si>
  <si>
    <t>Pesticide, Fertilizer, and Other Agricultural Chemical Manufacturing</t>
  </si>
  <si>
    <t>Artificial and Synthetic Fibers and Filaments Manufacturing</t>
  </si>
  <si>
    <t xml:space="preserve">Synthetic Rubber Manufacturing </t>
  </si>
  <si>
    <t xml:space="preserve">Plastics Material and Resin Manufacturing </t>
  </si>
  <si>
    <t>Resin and Synthetic Rubber Manufacturing</t>
  </si>
  <si>
    <t>Resin, Synthetic Rubber, and Artificial Synthetic Fibers and Filaments Manufacturing</t>
  </si>
  <si>
    <t xml:space="preserve">All Other Basic Organic Chemical Manufacturing </t>
  </si>
  <si>
    <t xml:space="preserve">Cyclic Crude, Intermediate, and Gum and Wood Chemical Manufacturing </t>
  </si>
  <si>
    <t xml:space="preserve">Ethyl Alcohol Manufacturing </t>
  </si>
  <si>
    <t>Other Basic Organic Chemical Manufacturing</t>
  </si>
  <si>
    <t xml:space="preserve">Other Basic Inorganic Chemical Manufacturing </t>
  </si>
  <si>
    <t>Other Basic Inorganic Chemical Manufacturing</t>
  </si>
  <si>
    <t>Synthetic Dye and Pigment Manufacturing</t>
  </si>
  <si>
    <t>Industrial Gas Manufacturing</t>
  </si>
  <si>
    <t>Petrochemical Manufacturing</t>
  </si>
  <si>
    <t>Basic Chemical Manufacturing</t>
  </si>
  <si>
    <t>Chemical Manufacturing</t>
  </si>
  <si>
    <t xml:space="preserve">All Other Petroleum and Coal Products Manufacturing </t>
  </si>
  <si>
    <t xml:space="preserve">Petroleum Lubricating Oil and Grease Manufacturing </t>
  </si>
  <si>
    <t>Other Petroleum and Coal Products Manufacturing</t>
  </si>
  <si>
    <t xml:space="preserve">Asphalt Shingle and Coating Materials Manufacturing </t>
  </si>
  <si>
    <t xml:space="preserve">Asphalt Paving Mixture and Block Manufacturing </t>
  </si>
  <si>
    <t>Asphalt Paving, Roofing, and Saturated Materials Manufacturing</t>
  </si>
  <si>
    <t>Petroleum Refineries</t>
  </si>
  <si>
    <t>Petroleum and Coal Products Manufacturing</t>
  </si>
  <si>
    <t>Support Activities for Printing</t>
  </si>
  <si>
    <t xml:space="preserve">Books Printing </t>
  </si>
  <si>
    <t xml:space="preserve">Commercial Screen Printing </t>
  </si>
  <si>
    <t xml:space="preserve">Commercial Printing (except Screen and Books) </t>
  </si>
  <si>
    <t>Printing</t>
  </si>
  <si>
    <t>Printing and Related Support Activities</t>
  </si>
  <si>
    <t xml:space="preserve">All Other Converted Paper Product Manufacturing </t>
  </si>
  <si>
    <t xml:space="preserve">Sanitary Paper Product Manufacturing </t>
  </si>
  <si>
    <t>Other Converted Paper Product Manufacturing</t>
  </si>
  <si>
    <t>Stationery Product Manufacturing</t>
  </si>
  <si>
    <t>Paper Bag and Coated and Treated Paper Manufacturing</t>
  </si>
  <si>
    <t xml:space="preserve">Other Paperboard Container Manufacturing </t>
  </si>
  <si>
    <t xml:space="preserve">Folding Paperboard Box Manufacturing </t>
  </si>
  <si>
    <t xml:space="preserve">Corrugated and Solid Fiber Box Manufacturing </t>
  </si>
  <si>
    <t>Paperboard Container Manufacturing</t>
  </si>
  <si>
    <t>Converted Paper Product Manufacturing</t>
  </si>
  <si>
    <t xml:space="preserve">Paperboard Mills </t>
  </si>
  <si>
    <t>Paperboard Mills</t>
  </si>
  <si>
    <t xml:space="preserve">Newsprint Mills </t>
  </si>
  <si>
    <t xml:space="preserve">Paper (except Newsprint) Mills </t>
  </si>
  <si>
    <t>Paper Mills</t>
  </si>
  <si>
    <t xml:space="preserve">Pulp Mills </t>
  </si>
  <si>
    <t>Pulp Mills</t>
  </si>
  <si>
    <t>Pulp, Paper, and Paperboard Mills</t>
  </si>
  <si>
    <t>Paper Manufacturing</t>
  </si>
  <si>
    <t xml:space="preserve">All Other Miscellaneous Wood Product Manufacturing </t>
  </si>
  <si>
    <t xml:space="preserve">Prefabricated Wood Building Manufacturing </t>
  </si>
  <si>
    <t xml:space="preserve">Manufactured Home (Mobile Home) Manufacturing </t>
  </si>
  <si>
    <t>All Other Wood Product Manufacturing</t>
  </si>
  <si>
    <t>Wood Container and Pallet Manufacturing</t>
  </si>
  <si>
    <t xml:space="preserve">Other Millwork (including Flooring) </t>
  </si>
  <si>
    <t xml:space="preserve">Cut Stock, Resawing Lumber, and Planing </t>
  </si>
  <si>
    <t xml:space="preserve">Wood Window and Door Manufacturing </t>
  </si>
  <si>
    <t>Millwork</t>
  </si>
  <si>
    <t>Other Wood Product Manufacturing</t>
  </si>
  <si>
    <t xml:space="preserve">Reconstituted Wood Product Manufacturing </t>
  </si>
  <si>
    <t xml:space="preserve">Truss Manufacturing </t>
  </si>
  <si>
    <t xml:space="preserve">Engineered Wood Member (except Truss) Manufacturing </t>
  </si>
  <si>
    <t xml:space="preserve">Softwood Veneer and Plywood Manufacturing </t>
  </si>
  <si>
    <t xml:space="preserve">Hardwood Veneer and Plywood Manufacturing </t>
  </si>
  <si>
    <t>Veneer, Plywood, and Engineered Wood Product Manufacturing</t>
  </si>
  <si>
    <t xml:space="preserve">Wood Preservation </t>
  </si>
  <si>
    <t xml:space="preserve">Sawmills </t>
  </si>
  <si>
    <t>Sawmills and Wood Preservation</t>
  </si>
  <si>
    <t>Wood Product Manufacturing</t>
  </si>
  <si>
    <t xml:space="preserve">All Other Leather Good and Allied Product Manufacturing </t>
  </si>
  <si>
    <t xml:space="preserve">Women's Handbag and Purse Manufacturing </t>
  </si>
  <si>
    <t>Other Leather and Allied Product Manufacturing</t>
  </si>
  <si>
    <t xml:space="preserve">Footwear Manufacturing </t>
  </si>
  <si>
    <t>Footwear Manufacturing</t>
  </si>
  <si>
    <t>Leather and Hide Tanning and Finishing</t>
  </si>
  <si>
    <t>Leather and Allied Product Manufacturing</t>
  </si>
  <si>
    <t xml:space="preserve">Apparel Accessories and Other Apparel Manufacturing </t>
  </si>
  <si>
    <t>Apparel Accessories and Other Apparel Manufacturing</t>
  </si>
  <si>
    <t xml:space="preserve">Other Cut and Sew Apparel Manufacturing </t>
  </si>
  <si>
    <t xml:space="preserve">Women’s, Girls’, and Infants’ Cut and Sew Apparel Manufacturing </t>
  </si>
  <si>
    <t>Women’s, Girls’, and Infants’ Cut and Sew Apparel Manufacturing</t>
  </si>
  <si>
    <t xml:space="preserve">Men’s and Boys’ Cut and Sew Apparel Manufacturing </t>
  </si>
  <si>
    <t xml:space="preserve">Cut and Sew Apparel Contractors </t>
  </si>
  <si>
    <t>Cut and Sew Apparel Manufacturing</t>
  </si>
  <si>
    <t xml:space="preserve">Other Apparel Knitting Mills </t>
  </si>
  <si>
    <t>Other Apparel Knitting Mills</t>
  </si>
  <si>
    <t>Hosiery and Sock Mills</t>
  </si>
  <si>
    <t>Apparel Knitting Mills</t>
  </si>
  <si>
    <t>Apparel Manufacturing</t>
  </si>
  <si>
    <t xml:space="preserve">All Other Miscellaneous Textile Product Mills </t>
  </si>
  <si>
    <t xml:space="preserve">Rope, Cordage, Twine, Tire Cord, and Tire Fabric Mills </t>
  </si>
  <si>
    <t>All Other Textile Product Mills</t>
  </si>
  <si>
    <t xml:space="preserve">Textile Bag and Canvas Mills </t>
  </si>
  <si>
    <t>Textile Bag and Canvas Mills</t>
  </si>
  <si>
    <t>Other Textile Product Mills</t>
  </si>
  <si>
    <t>Curtain and Linen Mills</t>
  </si>
  <si>
    <t>Carpet and Rug Mills</t>
  </si>
  <si>
    <t>Textile Furnishings Mills</t>
  </si>
  <si>
    <t>Textile Product Mills</t>
  </si>
  <si>
    <t>Fabric Coating Mills</t>
  </si>
  <si>
    <r>
      <t>Textile and Fabric Finishing Mills</t>
    </r>
    <r>
      <rPr>
        <sz val="10"/>
        <color indexed="8"/>
        <rFont val="Arial"/>
        <family val="2"/>
      </rPr>
      <t xml:space="preserve"> </t>
    </r>
  </si>
  <si>
    <t>Textile and Fabric Finishing Mills</t>
  </si>
  <si>
    <t>Textile and Fabric Finishing and Fabric Coating Mills</t>
  </si>
  <si>
    <t>Knit Fabric Mills</t>
  </si>
  <si>
    <t>Nonwoven Fabric Mills</t>
  </si>
  <si>
    <t>Narrow Fabric Mills and Schiffli Machine Embroidery</t>
  </si>
  <si>
    <t>Broadwoven Fabric Mills</t>
  </si>
  <si>
    <t>Fabric Mills</t>
  </si>
  <si>
    <t xml:space="preserve">Fiber, Yarn, and Thread Mills </t>
  </si>
  <si>
    <t>Fiber, Yarn, and Thread Mills</t>
  </si>
  <si>
    <t>Textile Mills</t>
  </si>
  <si>
    <t xml:space="preserve">Tobacco Manufacturing </t>
  </si>
  <si>
    <t>Tobacco Manufacturing</t>
  </si>
  <si>
    <t xml:space="preserve">Distilleries </t>
  </si>
  <si>
    <t>Distilleries</t>
  </si>
  <si>
    <t xml:space="preserve">Wineries </t>
  </si>
  <si>
    <t>Wineries</t>
  </si>
  <si>
    <t>Breweries</t>
  </si>
  <si>
    <t xml:space="preserve">Ice Manufacturing </t>
  </si>
  <si>
    <t xml:space="preserve">Bottled Water Manufacturing </t>
  </si>
  <si>
    <t xml:space="preserve">Soft Drink Manufacturing </t>
  </si>
  <si>
    <t>Soft Drink and Ice Manufacturing</t>
  </si>
  <si>
    <t>Beverage Manufacturing</t>
  </si>
  <si>
    <t>Beverage and Tobacco Product Manufacturing</t>
  </si>
  <si>
    <t xml:space="preserve">All Other Miscellaneous Food Manufacturing </t>
  </si>
  <si>
    <t xml:space="preserve">Perishable Prepared Food Manufacturing </t>
  </si>
  <si>
    <t>All Other Food Manufacturing</t>
  </si>
  <si>
    <t xml:space="preserve">Spice and Extract Manufacturing </t>
  </si>
  <si>
    <t xml:space="preserve">Mayonnaise, Dressing, and Other Prepared Sauce Manufacturing </t>
  </si>
  <si>
    <t>Seasoning and Dressing Manufacturing</t>
  </si>
  <si>
    <t>Flavoring Syrup and Concentrate Manufacturing</t>
  </si>
  <si>
    <t xml:space="preserve">Coffee and Tea Manufacturing </t>
  </si>
  <si>
    <t>Coffee and Tea Manufacturing</t>
  </si>
  <si>
    <t xml:space="preserve">Other Snack Food Manufacturing </t>
  </si>
  <si>
    <t xml:space="preserve">Roasted Nuts and Peanut Butter Manufacturing </t>
  </si>
  <si>
    <t>Snack Food Manufacturing</t>
  </si>
  <si>
    <t>Other Food Manufacturing</t>
  </si>
  <si>
    <t>Tortilla Manufacturing</t>
  </si>
  <si>
    <t xml:space="preserve">Dry Pasta, Dough, and Flour Mixes Manufacturing from Purchased Flour </t>
  </si>
  <si>
    <t xml:space="preserve">Cookie and Cracker Manufacturing </t>
  </si>
  <si>
    <t>Cookie, Cracker, and Pasta Manufacturing</t>
  </si>
  <si>
    <t xml:space="preserve">Frozen Cakes, Pies, and Other Pastries Manufacturing </t>
  </si>
  <si>
    <t xml:space="preserve">Commercial Bakeries </t>
  </si>
  <si>
    <t xml:space="preserve">Retail Bakeries </t>
  </si>
  <si>
    <t>Bread and Bakery Product Manufacturing</t>
  </si>
  <si>
    <t>Bakeries and Tortilla Manufacturing</t>
  </si>
  <si>
    <t>Seafood Product Preparation and Packaging</t>
  </si>
  <si>
    <t xml:space="preserve">Poultry Processing </t>
  </si>
  <si>
    <t xml:space="preserve">Rendering and Meat Byproduct Processing </t>
  </si>
  <si>
    <t xml:space="preserve">Meat Processed from Carcasses </t>
  </si>
  <si>
    <t xml:space="preserve">Animal (except Poultry) Slaughtering </t>
  </si>
  <si>
    <t>Animal Slaughtering and Processing</t>
  </si>
  <si>
    <t>Ice Cream and Frozen Dessert Manufacturing</t>
  </si>
  <si>
    <t xml:space="preserve">Dry, Condensed, and Evaporated Dairy Product Manufacturing </t>
  </si>
  <si>
    <t xml:space="preserve">Cheese Manufacturing </t>
  </si>
  <si>
    <t xml:space="preserve">Creamery Butter Manufacturing </t>
  </si>
  <si>
    <t xml:space="preserve">Fluid Milk Manufacturing </t>
  </si>
  <si>
    <t>Dairy Product (except Frozen) Manufacturing</t>
  </si>
  <si>
    <t>Dairy Product Manufacturing</t>
  </si>
  <si>
    <t xml:space="preserve">Dried and Dehydrated Food Manufacturing </t>
  </si>
  <si>
    <t xml:space="preserve">Specialty Canning </t>
  </si>
  <si>
    <t xml:space="preserve">Fruit and Vegetable Canning </t>
  </si>
  <si>
    <t>Fruit and Vegetable Canning, Pickling, and Drying</t>
  </si>
  <si>
    <t xml:space="preserve">Frozen Specialty Food Manufacturing </t>
  </si>
  <si>
    <t xml:space="preserve">Frozen Fruit, Juice, and Vegetable Manufacturing </t>
  </si>
  <si>
    <t>Frozen Food Manufacturing</t>
  </si>
  <si>
    <t>Fruit and Vegetable Preserving and Specialty Food Manufacturing</t>
  </si>
  <si>
    <t xml:space="preserve">Confectionery Manufacturing from Purchased Chocolate </t>
  </si>
  <si>
    <t xml:space="preserve">Chocolate and Confectionery Manufacturing from Cacao Beans </t>
  </si>
  <si>
    <t>Chocolate and Confectionery Manufacturing</t>
  </si>
  <si>
    <t>Nonchocolate Confectionery Manufacturing</t>
  </si>
  <si>
    <t xml:space="preserve">Cane Sugar Manufacturing </t>
  </si>
  <si>
    <t xml:space="preserve">Beet Sugar Manufacturing </t>
  </si>
  <si>
    <t>Sugar Manufacturing</t>
  </si>
  <si>
    <t>Sugar and Confectionery Product Manufacturing</t>
  </si>
  <si>
    <t>Breakfast Cereal Manufacturing</t>
  </si>
  <si>
    <t xml:space="preserve">Fats and Oils Refining and Blending </t>
  </si>
  <si>
    <t xml:space="preserve">Soybean and Other Oilseed Processing </t>
  </si>
  <si>
    <t xml:space="preserve">Wet Corn Milling </t>
  </si>
  <si>
    <t>Starch and Vegetable Fats and Oils Manufacturing</t>
  </si>
  <si>
    <t xml:space="preserve">Malt Manufacturing </t>
  </si>
  <si>
    <t xml:space="preserve">Rice Milling </t>
  </si>
  <si>
    <t xml:space="preserve">Flour Milling </t>
  </si>
  <si>
    <t>Flour Milling and Malt Manufacturing</t>
  </si>
  <si>
    <t>Grain and Oilseed Milling</t>
  </si>
  <si>
    <t xml:space="preserve">Other Animal Food Manufacturing </t>
  </si>
  <si>
    <t xml:space="preserve">Dog and Cat Food Manufacturing </t>
  </si>
  <si>
    <t>Animal Food Manufacturing</t>
  </si>
  <si>
    <t>Food Manufacturing</t>
  </si>
  <si>
    <t>Manufacturing</t>
  </si>
  <si>
    <t>31-33</t>
  </si>
  <si>
    <t>All Other Specialty Trade Contractors</t>
  </si>
  <si>
    <t>Site Preparation Contractors</t>
  </si>
  <si>
    <t>Other Specialty Trade Contractors</t>
  </si>
  <si>
    <t>Other Building Finishing Contractors</t>
  </si>
  <si>
    <t>Finish Carpentry Contractors</t>
  </si>
  <si>
    <t>Tile and Terrazzo Contractors</t>
  </si>
  <si>
    <t>Flooring Contractors</t>
  </si>
  <si>
    <t>Painting and Wall Covering Contractors</t>
  </si>
  <si>
    <t xml:space="preserve">Drywall and Insulation Contractors </t>
  </si>
  <si>
    <t>Drywall and Insulation Contractors</t>
  </si>
  <si>
    <t>Building Finishing Contractors</t>
  </si>
  <si>
    <t xml:space="preserve">Other Building Equipment Contractors </t>
  </si>
  <si>
    <t>Other Building Equipment Contractors</t>
  </si>
  <si>
    <t xml:space="preserve">Plumbing, Heating, and Air-Conditioning Contractors </t>
  </si>
  <si>
    <t>Plumbing, Heating, and Air-Conditioning Contractors</t>
  </si>
  <si>
    <t>Electrical Contractors and Other Wiring Installation Contractors</t>
  </si>
  <si>
    <t>Building Equipment Contractors</t>
  </si>
  <si>
    <t xml:space="preserve">Other Foundation, Structure, and Building Exterior Contractors </t>
  </si>
  <si>
    <t xml:space="preserve">Siding Contractors </t>
  </si>
  <si>
    <t xml:space="preserve">Roofing Contractors </t>
  </si>
  <si>
    <t xml:space="preserve">Glass and Glazing Contractors </t>
  </si>
  <si>
    <t xml:space="preserve">Masonry Contractors </t>
  </si>
  <si>
    <t xml:space="preserve">Framing Contractors </t>
  </si>
  <si>
    <t xml:space="preserve">Structural Steel and Precast Concrete Contractors </t>
  </si>
  <si>
    <r>
      <t>Structural Steel and Precast Concrete Contractors</t>
    </r>
    <r>
      <rPr>
        <sz val="10"/>
        <color indexed="8"/>
        <rFont val="Arial"/>
        <family val="2"/>
      </rPr>
      <t xml:space="preserve"> </t>
    </r>
  </si>
  <si>
    <t xml:space="preserve">Poured Concrete Foundation and Structure Contractors </t>
  </si>
  <si>
    <t>Foundation, Structure, and Building Exterior Contractors</t>
  </si>
  <si>
    <t>Specialty Trade Contractors</t>
  </si>
  <si>
    <t xml:space="preserve">Other Heavy and Civil Engineering Construction </t>
  </si>
  <si>
    <t>Other Heavy and Civil Engineering Construction</t>
  </si>
  <si>
    <t xml:space="preserve">Highway, Street, and Bridge Construction </t>
  </si>
  <si>
    <t>Highway, Street, and Bridge Construction</t>
  </si>
  <si>
    <t xml:space="preserve">Land Subdivision </t>
  </si>
  <si>
    <t>Land Subdivision</t>
  </si>
  <si>
    <t xml:space="preserve">Power and Communication Line and Related Structures Construction </t>
  </si>
  <si>
    <t>Power and Communication Line and Related Structures Construction</t>
  </si>
  <si>
    <t xml:space="preserve">Oil and Gas Pipeline and Related Structures Construction </t>
  </si>
  <si>
    <t>Oil and Gas Pipeline and Related Structures Construction</t>
  </si>
  <si>
    <t xml:space="preserve">Water and Sewer Line and Related Structures Construction </t>
  </si>
  <si>
    <t>Water and Sewer Line and Related Structures Construction</t>
  </si>
  <si>
    <t>Utility System Construction</t>
  </si>
  <si>
    <t>Heavy and Civil Engineering Construction</t>
  </si>
  <si>
    <t xml:space="preserve">Commercial and Institutional Building Construction </t>
  </si>
  <si>
    <t>Commercial and Institutional Building Construction</t>
  </si>
  <si>
    <t xml:space="preserve">Industrial Building Construction </t>
  </si>
  <si>
    <t>Industrial Building Construction</t>
  </si>
  <si>
    <t>Nonresidential Building Construction</t>
  </si>
  <si>
    <t xml:space="preserve">Residential Remodelers </t>
  </si>
  <si>
    <t xml:space="preserve">New Housing For-Sale Builders </t>
  </si>
  <si>
    <t xml:space="preserve">New Multifamily Housing Construction (except For-Sale Builders) </t>
  </si>
  <si>
    <t xml:space="preserve">New Single-Family Housing Construction (except For-Sale Builders) </t>
  </si>
  <si>
    <t>Residential Building Construction</t>
  </si>
  <si>
    <t>Construction of Buildings</t>
  </si>
  <si>
    <t xml:space="preserve">Steam and Air-Conditioning Supply </t>
  </si>
  <si>
    <t xml:space="preserve">Sewage Treatment Facilities </t>
  </si>
  <si>
    <t xml:space="preserve">Water Supply and Irrigation Systems </t>
  </si>
  <si>
    <t xml:space="preserve">Water, Sewage and Other Systems </t>
  </si>
  <si>
    <t xml:space="preserve">Natural Gas Distribution </t>
  </si>
  <si>
    <t xml:space="preserve">Electric Power Distribution </t>
  </si>
  <si>
    <t xml:space="preserve">Electric Bulk Power Transmission and Control </t>
  </si>
  <si>
    <t xml:space="preserve">Electric Power Transmission, Control, and Distribution </t>
  </si>
  <si>
    <t xml:space="preserve">Other Electric Power Generation </t>
  </si>
  <si>
    <t xml:space="preserve">Biomass Electric Power Generation </t>
  </si>
  <si>
    <t xml:space="preserve">Geothermal Electric Power Generation </t>
  </si>
  <si>
    <t xml:space="preserve">Wind Electric Power Generation </t>
  </si>
  <si>
    <t xml:space="preserve">Solar Electric Power Generation </t>
  </si>
  <si>
    <t xml:space="preserve">Nuclear Electric Power Generation </t>
  </si>
  <si>
    <t xml:space="preserve">Fossil Fuel Electric Power Generation </t>
  </si>
  <si>
    <t xml:space="preserve">Hydroelectric Power Generation </t>
  </si>
  <si>
    <t xml:space="preserve">Electric Power Generation </t>
  </si>
  <si>
    <t>Electric Power Generation, Transmission and Distribution</t>
  </si>
  <si>
    <r>
      <t>Utilities</t>
    </r>
    <r>
      <rPr>
        <sz val="10"/>
        <color indexed="8"/>
        <rFont val="Arial"/>
        <family val="2"/>
      </rPr>
      <t xml:space="preserve"> </t>
    </r>
  </si>
  <si>
    <t>Utilities</t>
  </si>
  <si>
    <t xml:space="preserve">Support Activities for Nonmetallic Minerals (except Fuels) Mining </t>
  </si>
  <si>
    <t xml:space="preserve">Support Activities for Metal Mining </t>
  </si>
  <si>
    <t xml:space="preserve">Support Activities for Coal Mining </t>
  </si>
  <si>
    <t xml:space="preserve">Support Activities for Oil and Gas Operations </t>
  </si>
  <si>
    <t>Drilling Oil and Gas Wells</t>
  </si>
  <si>
    <t>Support Activities for Mining</t>
  </si>
  <si>
    <t xml:space="preserve">All Other Nonmetallic Mineral Mining </t>
  </si>
  <si>
    <t xml:space="preserve">Other Chemical and Fertilizer Mineral Mining </t>
  </si>
  <si>
    <t xml:space="preserve">Phosphate Rock Mining </t>
  </si>
  <si>
    <t xml:space="preserve">Potash, Soda, and Borate Mineral Mining </t>
  </si>
  <si>
    <t>Other Nonmetallic Mineral Mining and Quarrying</t>
  </si>
  <si>
    <t xml:space="preserve">Clay and Ceramic and Refractory Minerals Mining </t>
  </si>
  <si>
    <t xml:space="preserve">Kaolin and Ball Clay Mining </t>
  </si>
  <si>
    <t xml:space="preserve">Industrial Sand Mining </t>
  </si>
  <si>
    <t xml:space="preserve">Construction Sand and Gravel Mining </t>
  </si>
  <si>
    <t>Sand, Gravel, Clay, and Ceramic and Refractory Minerals Mining and Quarrying</t>
  </si>
  <si>
    <t xml:space="preserve">Other Crushed and Broken Stone Mining and Quarrying </t>
  </si>
  <si>
    <t xml:space="preserve">Crushed and Broken Granite Mining and Quarrying </t>
  </si>
  <si>
    <t xml:space="preserve">Crushed and Broken Limestone Mining and Quarrying </t>
  </si>
  <si>
    <t xml:space="preserve">Dimension Stone Mining and Quarrying </t>
  </si>
  <si>
    <t>Stone Mining and Quarrying</t>
  </si>
  <si>
    <t>Nonmetallic Mineral Mining and Quarrying</t>
  </si>
  <si>
    <t xml:space="preserve">All Other Metal Ore Mining </t>
  </si>
  <si>
    <t xml:space="preserve">Uranium-Radium-Vanadium Ore Mining </t>
  </si>
  <si>
    <t>Other Metal Ore Mining</t>
  </si>
  <si>
    <t xml:space="preserve">Copper Ore and Nickel Ore Mining </t>
  </si>
  <si>
    <t xml:space="preserve">Lead Ore and Zinc Ore Mining </t>
  </si>
  <si>
    <t>Copper, Nickel, Lead, and Zinc Mining</t>
  </si>
  <si>
    <t xml:space="preserve">Silver Ore Mining </t>
  </si>
  <si>
    <t xml:space="preserve">Gold Ore Mining </t>
  </si>
  <si>
    <t>Gold Ore and Silver Ore Mining</t>
  </si>
  <si>
    <t>Iron Ore Mining</t>
  </si>
  <si>
    <t>Metal Ore Mining</t>
  </si>
  <si>
    <t xml:space="preserve">Anthracite Mining </t>
  </si>
  <si>
    <t xml:space="preserve">Bituminous Coal Underground Mining </t>
  </si>
  <si>
    <t xml:space="preserve">Bituminous Coal and Lignite Surface Mining </t>
  </si>
  <si>
    <t>Coal Mining</t>
  </si>
  <si>
    <t>Mining (except Oil and Gas)</t>
  </si>
  <si>
    <t xml:space="preserve">Natural Gas Liquid Extraction </t>
  </si>
  <si>
    <t xml:space="preserve">Crude Petroleum and Natural Gas Extraction </t>
  </si>
  <si>
    <t>Oil and Gas Extraction</t>
  </si>
  <si>
    <t>Mining, Quarrying, and Oil and Gas Extraction</t>
  </si>
  <si>
    <t>Support Activities for Forestry</t>
  </si>
  <si>
    <t>Support Activities for Animal Production</t>
  </si>
  <si>
    <t xml:space="preserve">Farm Management Services </t>
  </si>
  <si>
    <t xml:space="preserve">Farm Labor Contractors and Crew Leaders </t>
  </si>
  <si>
    <t xml:space="preserve">Postharvest Crop Activities (except Cotton Ginning) </t>
  </si>
  <si>
    <t xml:space="preserve">Crop Harvesting, Primarily by Machine </t>
  </si>
  <si>
    <t xml:space="preserve">Soil Preparation, Planting, and Cultivating </t>
  </si>
  <si>
    <t xml:space="preserve">Cotton Ginning </t>
  </si>
  <si>
    <t>Support Activities for Crop Production</t>
  </si>
  <si>
    <t>Support Activities for Agriculture and Forestry</t>
  </si>
  <si>
    <t>Hunting and Trapping</t>
  </si>
  <si>
    <t xml:space="preserve">Other Marine Fishing </t>
  </si>
  <si>
    <t xml:space="preserve">Shellfish Fishing </t>
  </si>
  <si>
    <t xml:space="preserve">Finfish Fishing </t>
  </si>
  <si>
    <t>Fishing</t>
  </si>
  <si>
    <t>Fishing, Hunting and Trapping</t>
  </si>
  <si>
    <t xml:space="preserve">Logging </t>
  </si>
  <si>
    <t>Logging</t>
  </si>
  <si>
    <t xml:space="preserve">Forest Nurseries and Gathering of Forest Products </t>
  </si>
  <si>
    <t>Forest Nurseries and Gathering of Forest Products</t>
  </si>
  <si>
    <t>Timber Tract Operations</t>
  </si>
  <si>
    <t>Forestry and Logging</t>
  </si>
  <si>
    <t xml:space="preserve">All Other Animal Production </t>
  </si>
  <si>
    <t>All Other Animal Production</t>
  </si>
  <si>
    <t>Fur-Bearing Animal and Rabbit Production</t>
  </si>
  <si>
    <t>Horses and Other Equine Production</t>
  </si>
  <si>
    <t>Apiculture</t>
  </si>
  <si>
    <t>Other Animal Production</t>
  </si>
  <si>
    <t xml:space="preserve">Other Aquaculture </t>
  </si>
  <si>
    <t xml:space="preserve">Shellfish Farming </t>
  </si>
  <si>
    <t xml:space="preserve">Finfish Farming and Fish Hatcheries </t>
  </si>
  <si>
    <t>Aquaculture</t>
  </si>
  <si>
    <t>Goat Farming</t>
  </si>
  <si>
    <t>Sheep Farming</t>
  </si>
  <si>
    <t>Sheep and Goat Farming</t>
  </si>
  <si>
    <t xml:space="preserve">Other Poultry Production </t>
  </si>
  <si>
    <t>Other Poultry Production</t>
  </si>
  <si>
    <t>Poultry Hatcheries</t>
  </si>
  <si>
    <t>Turkey Production</t>
  </si>
  <si>
    <r>
      <t>Broilers and Other Meat Type Chicken Production</t>
    </r>
    <r>
      <rPr>
        <sz val="10"/>
        <color indexed="8"/>
        <rFont val="Arial"/>
        <family val="2"/>
      </rPr>
      <t xml:space="preserve"> </t>
    </r>
  </si>
  <si>
    <t>Broilers and Other Meat Type Chicken Production</t>
  </si>
  <si>
    <t xml:space="preserve">Chicken Egg Production </t>
  </si>
  <si>
    <t>Chicken Egg Production</t>
  </si>
  <si>
    <t>Poultry and Egg Production</t>
  </si>
  <si>
    <t xml:space="preserve">Hog and Pig Farming </t>
  </si>
  <si>
    <t>Hog and Pig Farming</t>
  </si>
  <si>
    <t xml:space="preserve">Dual-Purpose Cattle Ranching and Farming </t>
  </si>
  <si>
    <t>Dual-Purpose Cattle Ranching and Farming</t>
  </si>
  <si>
    <t>Dairy Cattle and Milk Production</t>
  </si>
  <si>
    <t xml:space="preserve">Cattle Feedlots </t>
  </si>
  <si>
    <t xml:space="preserve">Beef Cattle Ranching and Farming </t>
  </si>
  <si>
    <t>Beef Cattle Ranching and Farming, including Feedlots</t>
  </si>
  <si>
    <t>Cattle Ranching and Farming</t>
  </si>
  <si>
    <t>Animal Production and Aquaculture</t>
  </si>
  <si>
    <t xml:space="preserve">All Other Miscellaneous Crop Farming </t>
  </si>
  <si>
    <t xml:space="preserve">Peanut Farming </t>
  </si>
  <si>
    <t xml:space="preserve">Sugar Beet Farming </t>
  </si>
  <si>
    <t>All Other Crop Farming</t>
  </si>
  <si>
    <t xml:space="preserve">Hay Farming </t>
  </si>
  <si>
    <t>Hay Farming</t>
  </si>
  <si>
    <t>Sugarcane Farming</t>
  </si>
  <si>
    <t>Cotton Farming</t>
  </si>
  <si>
    <t>Tobacco Farming</t>
  </si>
  <si>
    <t>Other Crop Farming</t>
  </si>
  <si>
    <t xml:space="preserve">Floriculture Production </t>
  </si>
  <si>
    <t xml:space="preserve">Nursery and Tree Production </t>
  </si>
  <si>
    <t>Nursery and Floriculture Production</t>
  </si>
  <si>
    <t xml:space="preserve">Other Food Crops Grown Under Cover </t>
  </si>
  <si>
    <t xml:space="preserve">Mushroom Production </t>
  </si>
  <si>
    <t>Food Crops Grown Under Cover</t>
  </si>
  <si>
    <t>Greenhouse, Nursery, and Floriculture Production</t>
  </si>
  <si>
    <t xml:space="preserve">Other Noncitrus Fruit Farming </t>
  </si>
  <si>
    <t xml:space="preserve">Fruit and Tree Nut Combination Farming </t>
  </si>
  <si>
    <t xml:space="preserve">Tree Nut Farming </t>
  </si>
  <si>
    <t xml:space="preserve">Berry (except Strawberry) Farming </t>
  </si>
  <si>
    <t xml:space="preserve">Strawberry Farming </t>
  </si>
  <si>
    <t xml:space="preserve">Grape Vineyards </t>
  </si>
  <si>
    <t xml:space="preserve">Apple Orchards </t>
  </si>
  <si>
    <t>Noncitrus Fruit and Tree Nut Farming</t>
  </si>
  <si>
    <t xml:space="preserve">Citrus (except Orange) Groves </t>
  </si>
  <si>
    <t>Citrus (except Orange) Groves</t>
  </si>
  <si>
    <t>Orange Groves</t>
  </si>
  <si>
    <t>Fruit and Tree Nut Farming</t>
  </si>
  <si>
    <t xml:space="preserve">Other Vegetable (except Potato) and Melon Farming </t>
  </si>
  <si>
    <t xml:space="preserve">Potato Farming </t>
  </si>
  <si>
    <t>Vegetable and Melon Farming</t>
  </si>
  <si>
    <t xml:space="preserve">All Other Grain Farming </t>
  </si>
  <si>
    <t xml:space="preserve">Oilseed and Grain Combination Farming </t>
  </si>
  <si>
    <t>Other Grain Farming</t>
  </si>
  <si>
    <t>Rice Farming</t>
  </si>
  <si>
    <t xml:space="preserve">Corn Farming </t>
  </si>
  <si>
    <t>Corn Farming</t>
  </si>
  <si>
    <t>Wheat Farming</t>
  </si>
  <si>
    <t xml:space="preserve">Dry Pea and Bean Farming </t>
  </si>
  <si>
    <t>Dry Pea and Bean Farming</t>
  </si>
  <si>
    <t xml:space="preserve">Oilseed (except Soybean) Farming </t>
  </si>
  <si>
    <t>Oilseed (except Soybean) Farming</t>
  </si>
  <si>
    <t>Soybean Farming</t>
  </si>
  <si>
    <t>Oilseed and Grain Farming</t>
  </si>
  <si>
    <t>Crop Production</t>
  </si>
  <si>
    <t>Agriculture, Forestry, Fishing and Hunting</t>
  </si>
  <si>
    <t>2012 NAICS US Title</t>
  </si>
  <si>
    <t>2012 NAICS US   Code</t>
  </si>
  <si>
    <t>Seq. No.</t>
  </si>
  <si>
    <t>2015</t>
  </si>
  <si>
    <t>2014</t>
  </si>
  <si>
    <t>Sum of State and local government_JO2</t>
  </si>
  <si>
    <t>Sum of State and local government_HI2</t>
  </si>
  <si>
    <t>Sum of Federal government_JO</t>
  </si>
  <si>
    <t>Sum of Federal government_HI</t>
  </si>
  <si>
    <t>Sum of Other Services (except Public Administration)_JO</t>
  </si>
  <si>
    <t>Sum of Other Services (except Public Administration)_HI</t>
  </si>
  <si>
    <t>Sum of Accommodation and food services_JO2</t>
  </si>
  <si>
    <t>Sum of Accommodation and food services_HI2</t>
  </si>
  <si>
    <t>Sum of Arts, entertainment, and recreation_JO2</t>
  </si>
  <si>
    <t>Sum of Arts, entertainment, and recreation_HI2</t>
  </si>
  <si>
    <t>Sum of Education and health services_JO2</t>
  </si>
  <si>
    <t>Sum of Education and health services_HI2</t>
  </si>
  <si>
    <t>Sum of Professional and business services_JO2</t>
  </si>
  <si>
    <t>Sum of Professional and business services_HI2</t>
  </si>
  <si>
    <t>Sum of Real Estate and Rental and Leasing_JO</t>
  </si>
  <si>
    <t>Sum of Real Estate and Rental and Leasing_HI</t>
  </si>
  <si>
    <t>Sum of Finance and Insurance_JO</t>
  </si>
  <si>
    <t>Sum of Finance and Insurance_HI</t>
  </si>
  <si>
    <t>Sum of Information_JO2</t>
  </si>
  <si>
    <t>Sum of Information_HI2</t>
  </si>
  <si>
    <t>Sum of Information_JO</t>
  </si>
  <si>
    <t>Sum of Information_HI</t>
  </si>
  <si>
    <t>Sum of Transportation_JO</t>
  </si>
  <si>
    <t>Sum of Transportation_HI</t>
  </si>
  <si>
    <t>Sum of Retail trade_JO2</t>
  </si>
  <si>
    <t>Sum of Retail trade_HI2</t>
  </si>
  <si>
    <t>Sum of Wholesale trade_JO</t>
  </si>
  <si>
    <t>Sum of Wholesale trade_HI</t>
  </si>
  <si>
    <t>Sum of Nondurables_JO2</t>
  </si>
  <si>
    <t>Sum of Nondurables_HI2</t>
  </si>
  <si>
    <t>Sum of Durables_JO2</t>
  </si>
  <si>
    <t>Sum of Durables_HI2</t>
  </si>
  <si>
    <t>Sum of Construction_JO2</t>
  </si>
  <si>
    <t>Sum of Construction_HI2</t>
  </si>
  <si>
    <t>Sum of State and local government_JO</t>
  </si>
  <si>
    <t>Sum of State and local government_HI</t>
  </si>
  <si>
    <t>Sum of Accommodation and food services_JO</t>
  </si>
  <si>
    <t>Sum of Accommodation and food services_HI</t>
  </si>
  <si>
    <t>Sum of Arts, entertainment, and recreation_JO</t>
  </si>
  <si>
    <t>Sum of Arts, entertainment, and recreation_HI</t>
  </si>
  <si>
    <t>Sum of Education and health services_JO</t>
  </si>
  <si>
    <t>Sum of Education and health services_HI</t>
  </si>
  <si>
    <t>Sum of Professional and business services_JO</t>
  </si>
  <si>
    <t>Sum of Professional and business services_HI</t>
  </si>
  <si>
    <t>Sum of Retail trade_JO</t>
  </si>
  <si>
    <t>Sum of Retail trade_HI</t>
  </si>
  <si>
    <t>Sum of Nondurables_JO</t>
  </si>
  <si>
    <t>Sum of Nondurables_HI</t>
  </si>
  <si>
    <t>Sum of Durables_JO</t>
  </si>
  <si>
    <t>Sum of Durables_HI</t>
  </si>
  <si>
    <t>Sum of Construction_JO</t>
  </si>
  <si>
    <t>Sum of Construction_HI</t>
  </si>
  <si>
    <t>Industry-Var</t>
  </si>
  <si>
    <t>JO</t>
  </si>
  <si>
    <t>HI</t>
  </si>
  <si>
    <t>Figure</t>
  </si>
  <si>
    <t>Name</t>
  </si>
  <si>
    <t>Title</t>
  </si>
  <si>
    <t>File</t>
  </si>
  <si>
    <t>Data tab</t>
  </si>
  <si>
    <t>Jind</t>
  </si>
  <si>
    <t>Job Value from JOLTS and S\&amp;P Stock-Market Index, 2001 through 2014</t>
  </si>
  <si>
    <t>Table</t>
  </si>
  <si>
    <t>States (NIPA) - (http://www.bea.gov/national/pdf/nipaguid.pdf)</t>
  </si>
  <si>
    <t>A Guide to the National Income and Product Accounts of the United</t>
  </si>
  <si>
    <t>BEA Account Code: DPCERC1</t>
  </si>
  <si>
    <t>2015-08-28 7:51 AM CDT</t>
  </si>
  <si>
    <t>1959-01-01 to 2015-07-01</t>
  </si>
  <si>
    <t>Billions of Dollars</t>
  </si>
  <si>
    <t>Seasonally Adjusted Annual Rate</t>
  </si>
  <si>
    <t>Personal Income and Outlays</t>
  </si>
  <si>
    <t>US. Bureau of Economic Analysis</t>
  </si>
  <si>
    <t>PCE</t>
  </si>
  <si>
    <t>Personal Consumption Expenditures</t>
  </si>
  <si>
    <t>BEA Account Code: A065RC1</t>
  </si>
  <si>
    <t>personal current transfer receipts.</t>
  </si>
  <si>
    <t>less disbursements, plus personal income receipts on assets and</t>
  </si>
  <si>
    <t>(net), current surplus of government enterprises, and wage accruals</t>
  </si>
  <si>
    <t>miscellaneous payments on assets, business current transfer payments</t>
  </si>
  <si>
    <t>contributions for government social insurance, net interest and</t>
  </si>
  <si>
    <t>adjustments, taxes on production and imports less subsidies,</t>
  </si>
  <si>
    <t>corporate profits with inventory valuation and capital consumption</t>
  </si>
  <si>
    <t>from government.25 Personal income is equal to national income minus</t>
  </si>
  <si>
    <t>the net current transfer payments that they receive from business and</t>
  </si>
  <si>
    <t>provision of labor, land, and capital used in current production and</t>
  </si>
  <si>
    <t>Personal income is the income that persons receive in return for their</t>
  </si>
  <si>
    <t>PI</t>
  </si>
  <si>
    <t>Personal Income</t>
  </si>
  <si>
    <t>Cons</t>
  </si>
  <si>
    <t>Pers inc</t>
  </si>
  <si>
    <t>Y</t>
  </si>
  <si>
    <t>CYratio</t>
  </si>
  <si>
    <t>PD</t>
  </si>
  <si>
    <t>Return</t>
  </si>
  <si>
    <t>rfyp</t>
  </si>
  <si>
    <t>Average of r</t>
  </si>
  <si>
    <t>R without g</t>
  </si>
  <si>
    <t>Ex r</t>
  </si>
  <si>
    <t>Livingston</t>
  </si>
  <si>
    <t>R in productivity units</t>
  </si>
  <si>
    <t>In prod units</t>
  </si>
  <si>
    <t>rfyp is the fitted value from the regression of r on CYratio and PD</t>
  </si>
  <si>
    <t>constant</t>
  </si>
  <si>
    <t>X'X</t>
  </si>
  <si>
    <t>X'Y</t>
  </si>
  <si>
    <t>(X'X)inv</t>
  </si>
  <si>
    <t>(X'X)inv X'Y</t>
  </si>
  <si>
    <t>Coeffs</t>
  </si>
  <si>
    <t xml:space="preserve">Check the pricing condition </t>
  </si>
  <si>
    <t>Ex r no g</t>
  </si>
  <si>
    <t>Ex r with g</t>
  </si>
  <si>
    <t>Measured Discounts for the S\&amp;P 500 Stock-Price Index</t>
  </si>
  <si>
    <t>SMexrCS</t>
  </si>
  <si>
    <t>SMexrL</t>
  </si>
  <si>
    <t>Pdfit</t>
  </si>
  <si>
    <t>IRFr</t>
  </si>
  <si>
    <t>IRFTH</t>
  </si>
  <si>
    <t>JSM</t>
  </si>
  <si>
    <t>SMSDF</t>
  </si>
  <si>
    <t>XdiscSM</t>
  </si>
  <si>
    <t>Time Series for Labor-Market Tightness, $\theta$, and Its Value Based on the State Space</t>
  </si>
  <si>
    <t>Time Series for the Price/Dividend Ratio, $P/d$, and Its Value Based on the State Space</t>
  </si>
  <si>
    <t>Path of the Discount Rate after an Adverse Discount Impulse</t>
  </si>
  <si>
    <t>Response of Labor-Market Tightness to an Adverse Discount Impulse</t>
  </si>
  <si>
    <t>Job-value Indexes for 14 Industries</t>
  </si>
  <si>
    <t>Monthly Transition Matrix among the States and Average Values of Tightness and the Price/Dividend Ratio by State</t>
  </si>
  <si>
    <t>Parameters of the Stochastic Discount Factor Estimated from the Stock Market</t>
  </si>
  <si>
    <t>Discounts for Productivity Based on the Stochastic Discount Factor Inferred from the Stock Market</t>
  </si>
  <si>
    <t>Here</t>
  </si>
  <si>
    <t>thLMSM</t>
  </si>
  <si>
    <t>other calcs</t>
  </si>
  <si>
    <t>JOLTSyr</t>
  </si>
  <si>
    <t>Unemployment from the Model and Actual Unemployment</t>
  </si>
  <si>
    <t>thetaStar</t>
  </si>
  <si>
    <t>Recalculation</t>
  </si>
  <si>
    <t>After making any changes in the source data, run Setup.m and change any parameters there and in ‘params’.</t>
  </si>
  <si>
    <t>Refresh the pivot table in sheet ‘PNZ vacs’ if the data have changed</t>
  </si>
  <si>
    <t>Refresh the pivot table in sheet ‘R’, cell V1058</t>
  </si>
  <si>
    <t>Refresh all the pivot tables in sheet‘SS’</t>
  </si>
  <si>
    <t>1-Year Treasury Bill: Secondary Market Rate</t>
  </si>
  <si>
    <t>TB1YR</t>
  </si>
  <si>
    <t>Board of Governors of the Federal Reserve System (US)</t>
  </si>
  <si>
    <t>H.15 Selected Interest Rates</t>
  </si>
  <si>
    <t>Not Seasonally Adjusted</t>
  </si>
  <si>
    <t>1959-07-01 to 2015-08-01</t>
  </si>
  <si>
    <t>2015-09-14 3:16 PM CDT</t>
  </si>
  <si>
    <t>Averages of Business Days, Discount Basis</t>
  </si>
  <si>
    <t>TB</t>
  </si>
  <si>
    <t>Price level</t>
  </si>
  <si>
    <t>TB real return ratio</t>
  </si>
  <si>
    <t>Next</t>
  </si>
  <si>
    <t>Average of TB real return ratio</t>
  </si>
  <si>
    <t>RTB in productivity units</t>
  </si>
  <si>
    <t>RTB</t>
  </si>
  <si>
    <t>Pricing TB</t>
  </si>
  <si>
    <t>Present value of 1-month future return</t>
  </si>
  <si>
    <t>Annual percentage liquidity premium</t>
  </si>
  <si>
    <t>100*r</t>
  </si>
  <si>
    <t>P-W</t>
  </si>
  <si>
    <t>Starting values</t>
  </si>
  <si>
    <t>What</t>
  </si>
  <si>
    <r>
      <t>Tightness, θ</t>
    </r>
    <r>
      <rPr>
        <i/>
        <vertAlign val="subscript"/>
        <sz val="12"/>
        <color theme="1"/>
        <rFont val="Times New Roman"/>
        <family val="1"/>
      </rPr>
      <t>s</t>
    </r>
  </si>
  <si>
    <r>
      <t>Productivity, X</t>
    </r>
    <r>
      <rPr>
        <i/>
        <vertAlign val="subscript"/>
        <sz val="12"/>
        <color theme="1"/>
        <rFont val="Times New Roman"/>
        <family val="1"/>
      </rPr>
      <t>s</t>
    </r>
  </si>
  <si>
    <r>
      <t>Wage, W</t>
    </r>
    <r>
      <rPr>
        <i/>
        <vertAlign val="subscript"/>
        <sz val="12"/>
        <color theme="1"/>
        <rFont val="Times New Roman"/>
        <family val="1"/>
      </rPr>
      <t>s</t>
    </r>
  </si>
  <si>
    <t>q/kappa</t>
  </si>
  <si>
    <t>X-W</t>
  </si>
  <si>
    <t>Surplus</t>
  </si>
  <si>
    <t>Res wage</t>
  </si>
  <si>
    <t>Worker's share of surplus</t>
  </si>
  <si>
    <t>Table StateVals</t>
  </si>
  <si>
    <t>lambda</t>
  </si>
  <si>
    <r>
      <t>Job value, X</t>
    </r>
    <r>
      <rPr>
        <i/>
        <vertAlign val="subscript"/>
        <sz val="12"/>
        <color rgb="FF000000"/>
        <rFont val="Times New Roman"/>
        <family val="1"/>
      </rPr>
      <t>s</t>
    </r>
    <r>
      <rPr>
        <i/>
        <sz val="12"/>
        <color rgb="FF000000"/>
        <rFont val="Times New Roman"/>
        <family val="1"/>
      </rPr>
      <t xml:space="preserve"> − W</t>
    </r>
    <r>
      <rPr>
        <i/>
        <vertAlign val="subscript"/>
        <sz val="12"/>
        <color rgb="FF000000"/>
        <rFont val="Times New Roman"/>
        <family val="1"/>
      </rPr>
      <t>s</t>
    </r>
  </si>
  <si>
    <t>Table StateValsCB</t>
  </si>
  <si>
    <t>Table XWJ (Not used)</t>
  </si>
  <si>
    <t>fitted u with fitted alpha</t>
  </si>
  <si>
    <t>fitted u with constant psi</t>
  </si>
  <si>
    <t>theta fitted</t>
  </si>
  <si>
    <t>P/D fitted</t>
  </si>
  <si>
    <t>Percentiles of index value</t>
  </si>
  <si>
    <t>gamma</t>
  </si>
  <si>
    <t>Credible bargaining</t>
  </si>
  <si>
    <t>fitted psi</t>
  </si>
  <si>
    <t>Adjusted to Shimer</t>
  </si>
  <si>
    <t>Stationary unemployment rate, percent</t>
  </si>
  <si>
    <r>
      <t xml:space="preserve">Reservation wage, </t>
    </r>
    <r>
      <rPr>
        <i/>
        <u/>
        <sz val="12"/>
        <color rgb="FF000000"/>
        <rFont val="Times New Roman"/>
        <family val="1"/>
      </rPr>
      <t>W</t>
    </r>
    <r>
      <rPr>
        <i/>
        <vertAlign val="subscript"/>
        <sz val="12"/>
        <color rgb="FF000000"/>
        <rFont val="Times New Roman"/>
        <family val="1"/>
      </rPr>
      <t>s</t>
    </r>
    <r>
      <rPr>
        <i/>
        <sz val="12"/>
        <color rgb="FF000000"/>
        <rFont val="Times New Roman"/>
        <family val="1"/>
      </rPr>
      <t/>
    </r>
  </si>
  <si>
    <t>In these calculations, the complete solution from LMmainCB.m is pasted into cell b7.</t>
  </si>
  <si>
    <t>State values</t>
  </si>
  <si>
    <t>These calculations get the wage from the zero-profit condition and then calculate the Bellman values</t>
  </si>
  <si>
    <t>There is no model of wage determination.</t>
  </si>
  <si>
    <t>In these calculations, the complete solution from LMmainTH.m, matrix 'results', is pasted into cell b7.</t>
  </si>
  <si>
    <t>Table StateValsCB--g constant</t>
  </si>
  <si>
    <t>Credible bargaining, variable separations</t>
  </si>
  <si>
    <t>X-C</t>
  </si>
  <si>
    <t>C-X</t>
  </si>
  <si>
    <t>Elasticity of wage wrt productivity:</t>
  </si>
  <si>
    <t>StateVals</t>
  </si>
  <si>
    <t>StateValsCB</t>
  </si>
  <si>
    <t>theta state value, CB model</t>
  </si>
  <si>
    <t>Compare to</t>
  </si>
  <si>
    <r>
      <t>Separation rate,ψ</t>
    </r>
    <r>
      <rPr>
        <i/>
        <vertAlign val="subscript"/>
        <sz val="12"/>
        <color theme="1"/>
        <rFont val="Times New Roman"/>
        <family val="1"/>
      </rPr>
      <t>s</t>
    </r>
  </si>
  <si>
    <t>Table StateValsCBpsi--variable separations</t>
  </si>
  <si>
    <t>Monthly inflow rate to unemployment</t>
  </si>
  <si>
    <t>With variable inflow rate</t>
  </si>
  <si>
    <t>Tightness</t>
  </si>
  <si>
    <t>Inflow rate to unemployment</t>
  </si>
  <si>
    <t>With constant inflow rate</t>
  </si>
  <si>
    <t>Job-finding rate</t>
  </si>
  <si>
    <t>Table inflow</t>
  </si>
  <si>
    <t>Credible bargaining, higher z</t>
  </si>
  <si>
    <r>
      <t>Unemploy-ment value, U</t>
    </r>
    <r>
      <rPr>
        <i/>
        <vertAlign val="subscript"/>
        <sz val="12"/>
        <color theme="1"/>
        <rFont val="Times New Roman"/>
        <family val="1"/>
      </rPr>
      <t>s</t>
    </r>
  </si>
  <si>
    <r>
      <t>Career value, C</t>
    </r>
    <r>
      <rPr>
        <i/>
        <vertAlign val="subscript"/>
        <sz val="12"/>
        <color theme="1"/>
        <rFont val="Times New Roman"/>
        <family val="1"/>
      </rPr>
      <t>s</t>
    </r>
  </si>
  <si>
    <t>ufit</t>
  </si>
  <si>
    <t>u fit</t>
  </si>
  <si>
    <t>State-Contingent Values of Key Labor-Market Variables</t>
  </si>
  <si>
    <t>Results based on Credible Alternating-Offer Bargaining</t>
  </si>
  <si>
    <t>Effects of Variation in the Separation Rate within the Credible-Bargaining Model</t>
  </si>
  <si>
    <t>StateValsCBpsi</t>
  </si>
  <si>
    <t>IRFs var seps</t>
  </si>
  <si>
    <t>Labor-Market Volatility with State-Contingent Inflow Rate to Unemployment</t>
  </si>
  <si>
    <t>inf</t>
  </si>
  <si>
    <t>errors</t>
  </si>
  <si>
    <t>Table errors</t>
  </si>
  <si>
    <t>Pricing Errors for 1-Year Treasury Bills and Implied Liquidity Premiums</t>
  </si>
  <si>
    <t>TB calcs</t>
  </si>
  <si>
    <t>Base</t>
  </si>
  <si>
    <t>TH</t>
  </si>
  <si>
    <t>CB</t>
  </si>
  <si>
    <t>Fixed g</t>
  </si>
  <si>
    <t>Variable psi</t>
  </si>
  <si>
    <t>Higher z</t>
  </si>
  <si>
    <t>Higher kappa</t>
  </si>
  <si>
    <t>Run the cases in 'Cases.m' and paste into the 'results' tab in HDHU results.xlsx</t>
  </si>
  <si>
    <t>Annual</t>
  </si>
  <si>
    <t>Aggregation Method:</t>
  </si>
  <si>
    <t>Average</t>
  </si>
  <si>
    <t>1948-01-01 to 2016-03-01</t>
  </si>
  <si>
    <t>2016-04-01 7:51 AM CDT</t>
  </si>
  <si>
    <t>Shiller, R., U.S.Stock Price Data, Annual, with consumption, both short and long rates, and present value calculations.</t>
  </si>
  <si>
    <t>An Update of Data shown in Chapter 26 of Market Volatility, R. Shiller, MIT Press, 1989, and Irrational Exuberance, Princeton 2015.</t>
  </si>
  <si>
    <t>RLONG</t>
  </si>
  <si>
    <t>RealR</t>
  </si>
  <si>
    <t>RealP</t>
  </si>
  <si>
    <t>P*</t>
  </si>
  <si>
    <t>P*r</t>
  </si>
  <si>
    <t>P*C</t>
  </si>
  <si>
    <t>RealD</t>
  </si>
  <si>
    <t>ln(1+ret)</t>
  </si>
  <si>
    <t>RealE</t>
  </si>
  <si>
    <t>P/E</t>
  </si>
  <si>
    <t>E10</t>
  </si>
  <si>
    <t>P/E10</t>
  </si>
  <si>
    <t>Dividends</t>
  </si>
  <si>
    <t>One-Year</t>
  </si>
  <si>
    <t>Consumer</t>
  </si>
  <si>
    <t xml:space="preserve">Real </t>
  </si>
  <si>
    <t>Real Per</t>
  </si>
  <si>
    <t>Present</t>
  </si>
  <si>
    <t>on</t>
  </si>
  <si>
    <t>Ten-Year</t>
  </si>
  <si>
    <t>Composite</t>
  </si>
  <si>
    <t>Accruing</t>
  </si>
  <si>
    <t>Government</t>
  </si>
  <si>
    <t>Capita</t>
  </si>
  <si>
    <t>Stock</t>
  </si>
  <si>
    <t>Value</t>
  </si>
  <si>
    <t xml:space="preserve">Average </t>
  </si>
  <si>
    <t>to</t>
  </si>
  <si>
    <t>Bond</t>
  </si>
  <si>
    <t>Consumption</t>
  </si>
  <si>
    <t>of Real</t>
  </si>
  <si>
    <t>of</t>
  </si>
  <si>
    <t>Yield</t>
  </si>
  <si>
    <t xml:space="preserve">(See </t>
  </si>
  <si>
    <t>10yrpost53</t>
  </si>
  <si>
    <t>Const r</t>
  </si>
  <si>
    <t>Market r</t>
  </si>
  <si>
    <t>Cons disc.</t>
  </si>
  <si>
    <t>Tab)</t>
  </si>
  <si>
    <t>in 2005</t>
  </si>
  <si>
    <t>dollars</t>
  </si>
  <si>
    <t>Notes: The Federal Reserve Board discontinued its 6-month commercial paper rate series August 1997.</t>
  </si>
  <si>
    <t xml:space="preserve">After that, the 6-month Certificate of Deposit rate, secondary market, is used, </t>
  </si>
  <si>
    <t>The series R is the result of converting the January and July rates into an annual yield. RLONG is the 10-year Treasury after 1953</t>
  </si>
  <si>
    <t>Before 1953, it is government bond yields from Sidney Homer A History of Interest Rates.</t>
  </si>
  <si>
    <r>
      <t xml:space="preserve">See Shiller, </t>
    </r>
    <r>
      <rPr>
        <i/>
        <sz val="10"/>
        <rFont val="Courier"/>
        <family val="3"/>
      </rPr>
      <t>Market Volatility</t>
    </r>
    <r>
      <rPr>
        <sz val="10"/>
        <rFont val="Courier"/>
        <family val="3"/>
      </rPr>
      <t xml:space="preserve">, 1989,  Chapter 26, and Shiller </t>
    </r>
    <r>
      <rPr>
        <i/>
        <sz val="10"/>
        <rFont val="Courier"/>
        <family val="3"/>
      </rPr>
      <t>Irrational Exuberance</t>
    </r>
    <r>
      <rPr>
        <sz val="10"/>
        <rFont val="Courier"/>
        <family val="3"/>
      </rPr>
      <t xml:space="preserve"> 3rd Edition, 2015 for description of data</t>
    </r>
  </si>
  <si>
    <t>Real price</t>
  </si>
  <si>
    <t>Reciprocal</t>
  </si>
  <si>
    <t>Detrended</t>
  </si>
  <si>
    <t>OPHNFB</t>
  </si>
  <si>
    <t>lin</t>
  </si>
  <si>
    <t>a</t>
  </si>
  <si>
    <t>1947-01-01 to 2015-10-01</t>
  </si>
  <si>
    <t>Nonfarm Business Sector: Real Output Per Hour of All Persons</t>
  </si>
  <si>
    <t>date</t>
  </si>
  <si>
    <t>value</t>
  </si>
  <si>
    <t>uProd</t>
  </si>
  <si>
    <t xml:space="preserve">up </t>
  </si>
  <si>
    <t>Unemployment and Detrended Output per Worker, 1948 to 2015</t>
  </si>
  <si>
    <t>Unemployment and the Real, Detrended Value of the S\&amp;P Stock-Market Index, 1948-2015</t>
  </si>
  <si>
    <t>URATE, Prod</t>
  </si>
  <si>
    <t>URATE, SM calcs</t>
  </si>
  <si>
    <r>
      <t xml:space="preserve">Note: The matrix of values of $g_{s,s'}$ is in tab 'SS', shaded in </t>
    </r>
    <r>
      <rPr>
        <b/>
        <sz val="12"/>
        <color rgb="FFFFC000"/>
        <rFont val="Times New Roman"/>
        <family val="1"/>
      </rPr>
      <t>yellow</t>
    </r>
  </si>
  <si>
    <t>Credible bargaining, g constant (not used)</t>
  </si>
  <si>
    <t>Table not used</t>
  </si>
  <si>
    <t>Compare to base case</t>
  </si>
  <si>
    <t>Decline in gamma</t>
  </si>
  <si>
    <t xml:space="preserve">delta </t>
  </si>
  <si>
    <t>delta in higher kappa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</si>
</sst>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3" formatCode="_(* #,##0.00_);_(* \(#,##0.00\);_(* &quot;-&quot;??_);_(@_)"/>
    <numFmt numFmtId="164" formatCode="0.000"/>
    <numFmt numFmtId="165" formatCode="0.0000"/>
    <numFmt numFmtId="166" formatCode="0.00000"/>
    <numFmt numFmtId="167" formatCode="#0"/>
    <numFmt numFmtId="168" formatCode="yyyy\-mm\-dd"/>
    <numFmt numFmtId="169" formatCode="0.0"/>
    <numFmt numFmtId="170" formatCode="0.0000000"/>
    <numFmt numFmtId="171" formatCode="0.000000"/>
    <numFmt numFmtId="172" formatCode="_(* #,##0.000_);_(* \(#,##0.000\);_(* &quot;-&quot;??_);_(@_)"/>
    <numFmt numFmtId="173" formatCode="#,##0.0"/>
    <numFmt numFmtId="174" formatCode="mm/dd/yyyy"/>
  </numFmts>
  <fonts count="41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2"/>
      <color theme="1"/>
      <name val="Times New Roman"/>
      <family val="2"/>
    </font>
    <font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2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ourier"/>
      <family val="3"/>
    </font>
    <font>
      <sz val="10"/>
      <name val="Times New Roman"/>
      <family val="1"/>
    </font>
    <font>
      <sz val="12"/>
      <name val="Times New Roman"/>
      <family val="1"/>
    </font>
    <font>
      <sz val="10"/>
      <name val="Courier"/>
      <family val="3"/>
    </font>
    <font>
      <sz val="11"/>
      <color theme="1"/>
      <name val="Times New Roman"/>
      <family val="1"/>
    </font>
    <font>
      <i/>
      <sz val="11"/>
      <color theme="1"/>
      <name val="Times New Roman"/>
      <family val="1"/>
    </font>
    <font>
      <sz val="12"/>
      <color theme="1"/>
      <name val="Times New Roman"/>
      <family val="1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0" tint="-0.249977111117893"/>
      <name val="Times New Roman"/>
      <family val="1"/>
    </font>
    <font>
      <b/>
      <sz val="12"/>
      <color theme="1"/>
      <name val="Times New Roman"/>
      <family val="1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MS Sans Serif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i/>
      <vertAlign val="subscript"/>
      <sz val="12"/>
      <color theme="1"/>
      <name val="Times New Roman"/>
      <family val="1"/>
    </font>
    <font>
      <i/>
      <sz val="12"/>
      <color rgb="FF000000"/>
      <name val="Times New Roman"/>
      <family val="1"/>
    </font>
    <font>
      <i/>
      <vertAlign val="subscript"/>
      <sz val="12"/>
      <color rgb="FF000000"/>
      <name val="Times New Roman"/>
      <family val="1"/>
    </font>
    <font>
      <i/>
      <u/>
      <sz val="12"/>
      <color rgb="FF000000"/>
      <name val="Times New Roman"/>
      <family val="1"/>
    </font>
    <font>
      <u/>
      <sz val="11"/>
      <color theme="1"/>
      <name val="Calibri"/>
      <family val="2"/>
      <scheme val="minor"/>
    </font>
    <font>
      <sz val="10"/>
      <name val="Arial"/>
    </font>
    <font>
      <i/>
      <sz val="10"/>
      <name val="Courier"/>
      <family val="3"/>
    </font>
    <font>
      <u/>
      <sz val="12"/>
      <color theme="10"/>
      <name val="Times New Roman"/>
      <family val="2"/>
    </font>
    <font>
      <b/>
      <sz val="12"/>
      <color rgb="FFFFC00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ck">
        <color auto="1"/>
      </bottom>
      <diagonal/>
    </border>
  </borders>
  <cellStyleXfs count="18">
    <xf numFmtId="0" fontId="0" fillId="0" borderId="0"/>
    <xf numFmtId="0" fontId="8" fillId="0" borderId="0"/>
    <xf numFmtId="0" fontId="9" fillId="0" borderId="0"/>
    <xf numFmtId="0" fontId="13" fillId="0" borderId="0"/>
    <xf numFmtId="0" fontId="13" fillId="0" borderId="0"/>
    <xf numFmtId="0" fontId="15" fillId="0" borderId="0"/>
    <xf numFmtId="0" fontId="28" fillId="0" borderId="0"/>
    <xf numFmtId="0" fontId="29" fillId="0" borderId="0"/>
    <xf numFmtId="0" fontId="26" fillId="0" borderId="0"/>
    <xf numFmtId="0" fontId="31" fillId="0" borderId="0"/>
    <xf numFmtId="0" fontId="6" fillId="0" borderId="0"/>
    <xf numFmtId="43" fontId="6" fillId="0" borderId="0" applyFont="0" applyFill="0" applyBorder="0" applyAlignment="0" applyProtection="0"/>
    <xf numFmtId="0" fontId="3" fillId="0" borderId="0"/>
    <xf numFmtId="0" fontId="37" fillId="0" borderId="0"/>
    <xf numFmtId="0" fontId="15" fillId="0" borderId="0"/>
    <xf numFmtId="43" fontId="9" fillId="0" borderId="0" applyFont="0" applyFill="0" applyBorder="0" applyAlignment="0" applyProtection="0"/>
    <xf numFmtId="0" fontId="2" fillId="0" borderId="0"/>
    <xf numFmtId="0" fontId="39" fillId="0" borderId="0" applyNumberFormat="0" applyFill="0" applyBorder="0" applyAlignment="0" applyProtection="0"/>
  </cellStyleXfs>
  <cellXfs count="317">
    <xf numFmtId="0" fontId="0" fillId="0" borderId="0" xfId="0"/>
    <xf numFmtId="164" fontId="0" fillId="0" borderId="0" xfId="0" applyNumberFormat="1"/>
    <xf numFmtId="0" fontId="0" fillId="0" borderId="0" xfId="0" applyAlignment="1">
      <alignment horizontal="right" wrapText="1"/>
    </xf>
    <xf numFmtId="164" fontId="0" fillId="0" borderId="0" xfId="0" applyNumberFormat="1" applyAlignment="1">
      <alignment horizontal="right" wrapText="1"/>
    </xf>
    <xf numFmtId="1" fontId="0" fillId="0" borderId="0" xfId="0" applyNumberFormat="1"/>
    <xf numFmtId="2" fontId="0" fillId="0" borderId="0" xfId="0" applyNumberFormat="1"/>
    <xf numFmtId="165" fontId="0" fillId="0" borderId="0" xfId="0" applyNumberFormat="1"/>
    <xf numFmtId="0" fontId="7" fillId="0" borderId="1" xfId="0" applyFont="1" applyFill="1" applyBorder="1" applyAlignment="1">
      <alignment horizontal="centerContinuous"/>
    </xf>
    <xf numFmtId="0" fontId="0" fillId="0" borderId="0" xfId="0" applyFill="1" applyBorder="1" applyAlignment="1"/>
    <xf numFmtId="0" fontId="0" fillId="0" borderId="2" xfId="0" applyFill="1" applyBorder="1" applyAlignment="1"/>
    <xf numFmtId="0" fontId="7" fillId="0" borderId="1" xfId="0" applyFont="1" applyFill="1" applyBorder="1" applyAlignment="1">
      <alignment horizontal="center"/>
    </xf>
    <xf numFmtId="0" fontId="8" fillId="0" borderId="0" xfId="1"/>
    <xf numFmtId="166" fontId="8" fillId="0" borderId="0" xfId="1" applyNumberFormat="1"/>
    <xf numFmtId="0" fontId="8" fillId="0" borderId="0" xfId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NumberFormat="1"/>
    <xf numFmtId="165" fontId="8" fillId="0" borderId="0" xfId="1" applyNumberFormat="1"/>
    <xf numFmtId="0" fontId="9" fillId="0" borderId="0" xfId="2"/>
    <xf numFmtId="0" fontId="13" fillId="0" borderId="0" xfId="3" applyAlignment="1">
      <alignment horizontal="right"/>
    </xf>
    <xf numFmtId="0" fontId="13" fillId="0" borderId="0" xfId="3"/>
    <xf numFmtId="164" fontId="13" fillId="0" borderId="0" xfId="3" applyNumberFormat="1" applyAlignment="1"/>
    <xf numFmtId="0" fontId="0" fillId="0" borderId="0" xfId="0" applyNumberFormat="1" applyFont="1" applyFill="1" applyBorder="1" applyAlignment="1" applyProtection="1">
      <alignment horizontal="left"/>
    </xf>
    <xf numFmtId="168" fontId="0" fillId="0" borderId="0" xfId="0" applyNumberFormat="1" applyFont="1" applyFill="1" applyBorder="1" applyAlignment="1" applyProtection="1"/>
    <xf numFmtId="1" fontId="0" fillId="0" borderId="0" xfId="0" applyNumberFormat="1" applyFont="1" applyFill="1" applyBorder="1" applyAlignment="1" applyProtection="1"/>
    <xf numFmtId="169" fontId="0" fillId="0" borderId="0" xfId="0" applyNumberFormat="1" applyFont="1" applyFill="1" applyBorder="1" applyAlignment="1" applyProtection="1"/>
    <xf numFmtId="0" fontId="9" fillId="0" borderId="0" xfId="2"/>
    <xf numFmtId="0" fontId="13" fillId="0" borderId="0" xfId="3"/>
    <xf numFmtId="0" fontId="0" fillId="0" borderId="0" xfId="0" pivotButton="1"/>
    <xf numFmtId="0" fontId="16" fillId="0" borderId="0" xfId="5" applyFont="1"/>
    <xf numFmtId="0" fontId="15" fillId="0" borderId="0" xfId="5"/>
    <xf numFmtId="0" fontId="16" fillId="0" borderId="0" xfId="5" applyFont="1" applyAlignment="1">
      <alignment horizontal="left"/>
    </xf>
    <xf numFmtId="0" fontId="16" fillId="0" borderId="0" xfId="5" applyFont="1" applyAlignment="1">
      <alignment horizontal="right"/>
    </xf>
    <xf numFmtId="0" fontId="15" fillId="0" borderId="0" xfId="5" applyAlignment="1">
      <alignment horizontal="right"/>
    </xf>
    <xf numFmtId="2" fontId="16" fillId="0" borderId="0" xfId="5" applyNumberFormat="1" applyFont="1"/>
    <xf numFmtId="2" fontId="16" fillId="0" borderId="0" xfId="5" applyNumberFormat="1" applyFont="1" applyAlignment="1">
      <alignment horizontal="right"/>
    </xf>
    <xf numFmtId="2" fontId="15" fillId="0" borderId="0" xfId="5" applyNumberFormat="1"/>
    <xf numFmtId="2" fontId="16" fillId="0" borderId="0" xfId="5" applyNumberFormat="1" applyFont="1" applyProtection="1">
      <protection locked="0"/>
    </xf>
    <xf numFmtId="0" fontId="16" fillId="2" borderId="0" xfId="5" applyFont="1" applyFill="1"/>
    <xf numFmtId="2" fontId="16" fillId="0" borderId="0" xfId="5" applyNumberFormat="1" applyFont="1" applyAlignment="1">
      <alignment wrapText="1"/>
    </xf>
    <xf numFmtId="0" fontId="16" fillId="3" borderId="0" xfId="5" applyFont="1" applyFill="1"/>
    <xf numFmtId="2" fontId="16" fillId="3" borderId="0" xfId="5" applyNumberFormat="1" applyFont="1" applyFill="1"/>
    <xf numFmtId="164" fontId="16" fillId="0" borderId="0" xfId="5" applyNumberFormat="1" applyFont="1"/>
    <xf numFmtId="0" fontId="17" fillId="0" borderId="0" xfId="5" applyFont="1"/>
    <xf numFmtId="165" fontId="17" fillId="0" borderId="0" xfId="5" applyNumberFormat="1" applyFont="1"/>
    <xf numFmtId="0" fontId="17" fillId="0" borderId="0" xfId="5" applyFont="1" applyAlignment="1">
      <alignment horizontal="right"/>
    </xf>
    <xf numFmtId="2" fontId="17" fillId="0" borderId="0" xfId="5" applyNumberFormat="1" applyFont="1"/>
    <xf numFmtId="166" fontId="17" fillId="0" borderId="0" xfId="5" applyNumberFormat="1" applyFont="1"/>
    <xf numFmtId="164" fontId="17" fillId="0" borderId="0" xfId="5" applyNumberFormat="1" applyFont="1"/>
    <xf numFmtId="170" fontId="0" fillId="0" borderId="0" xfId="0" applyNumberFormat="1"/>
    <xf numFmtId="0" fontId="14" fillId="0" borderId="0" xfId="0" applyFont="1"/>
    <xf numFmtId="0" fontId="0" fillId="0" borderId="0" xfId="0" quotePrefix="1"/>
    <xf numFmtId="164" fontId="9" fillId="0" borderId="0" xfId="2" applyNumberFormat="1" applyFont="1" applyFill="1" applyBorder="1" applyAlignment="1" applyProtection="1"/>
    <xf numFmtId="168" fontId="9" fillId="0" borderId="0" xfId="2" applyNumberFormat="1" applyFont="1" applyFill="1" applyBorder="1" applyAlignment="1" applyProtection="1"/>
    <xf numFmtId="0" fontId="9" fillId="0" borderId="0" xfId="2" applyNumberFormat="1" applyFont="1" applyFill="1" applyBorder="1" applyAlignment="1" applyProtection="1">
      <alignment horizontal="left"/>
    </xf>
    <xf numFmtId="2" fontId="0" fillId="0" borderId="0" xfId="0" applyNumberFormat="1" applyAlignment="1">
      <alignment horizontal="right" wrapText="1"/>
    </xf>
    <xf numFmtId="0" fontId="18" fillId="0" borderId="0" xfId="5" applyFont="1"/>
    <xf numFmtId="2" fontId="0" fillId="0" borderId="0" xfId="0" quotePrefix="1" applyNumberFormat="1"/>
    <xf numFmtId="0" fontId="0" fillId="0" borderId="0" xfId="0" applyAlignment="1"/>
    <xf numFmtId="0" fontId="0" fillId="0" borderId="0" xfId="0" applyAlignment="1">
      <alignment vertical="center" wrapText="1"/>
    </xf>
    <xf numFmtId="164" fontId="0" fillId="0" borderId="0" xfId="0" quotePrefix="1" applyNumberFormat="1"/>
    <xf numFmtId="0" fontId="19" fillId="0" borderId="0" xfId="0" applyFont="1"/>
    <xf numFmtId="0" fontId="0" fillId="0" borderId="3" xfId="0" applyBorder="1"/>
    <xf numFmtId="164" fontId="19" fillId="0" borderId="0" xfId="0" applyNumberFormat="1" applyFont="1" applyBorder="1" applyAlignment="1">
      <alignment horizontal="center" vertical="center"/>
    </xf>
    <xf numFmtId="1" fontId="19" fillId="0" borderId="0" xfId="0" applyNumberFormat="1" applyFont="1" applyBorder="1" applyAlignment="1">
      <alignment horizontal="center" vertical="center"/>
    </xf>
    <xf numFmtId="164" fontId="19" fillId="0" borderId="3" xfId="0" applyNumberFormat="1" applyFont="1" applyBorder="1" applyAlignment="1">
      <alignment horizontal="center" vertical="center"/>
    </xf>
    <xf numFmtId="1" fontId="19" fillId="0" borderId="3" xfId="0" applyNumberFormat="1" applyFont="1" applyBorder="1" applyAlignment="1">
      <alignment horizontal="center" vertical="center"/>
    </xf>
    <xf numFmtId="0" fontId="19" fillId="0" borderId="4" xfId="0" applyFont="1" applyBorder="1"/>
    <xf numFmtId="0" fontId="19" fillId="0" borderId="5" xfId="0" applyFont="1" applyBorder="1"/>
    <xf numFmtId="0" fontId="20" fillId="0" borderId="5" xfId="0" applyFont="1" applyBorder="1" applyAlignment="1">
      <alignment horizontal="center" vertical="center"/>
    </xf>
    <xf numFmtId="0" fontId="19" fillId="0" borderId="5" xfId="0" applyFont="1" applyBorder="1" applyAlignment="1">
      <alignment horizontal="center" vertical="center"/>
    </xf>
    <xf numFmtId="0" fontId="19" fillId="0" borderId="6" xfId="0" applyFont="1" applyBorder="1"/>
    <xf numFmtId="0" fontId="20" fillId="0" borderId="7" xfId="0" applyFont="1" applyBorder="1" applyAlignment="1">
      <alignment horizontal="center" vertical="center"/>
    </xf>
    <xf numFmtId="164" fontId="19" fillId="0" borderId="8" xfId="0" applyNumberFormat="1" applyFont="1" applyBorder="1" applyAlignment="1">
      <alignment horizontal="center" vertical="center"/>
    </xf>
    <xf numFmtId="164" fontId="19" fillId="0" borderId="9" xfId="0" applyNumberFormat="1" applyFont="1" applyBorder="1" applyAlignment="1">
      <alignment horizontal="center" vertical="center"/>
    </xf>
    <xf numFmtId="0" fontId="19" fillId="0" borderId="0" xfId="0" applyFont="1" applyBorder="1" applyAlignment="1">
      <alignment horizontal="center" vertical="center"/>
    </xf>
    <xf numFmtId="0" fontId="19" fillId="0" borderId="3" xfId="0" applyFont="1" applyBorder="1" applyAlignment="1">
      <alignment horizontal="center" vertical="center"/>
    </xf>
    <xf numFmtId="164" fontId="21" fillId="0" borderId="0" xfId="0" applyNumberFormat="1" applyFont="1" applyAlignment="1">
      <alignment horizontal="center" vertical="center"/>
    </xf>
    <xf numFmtId="164" fontId="21" fillId="0" borderId="3" xfId="0" applyNumberFormat="1" applyFont="1" applyBorder="1" applyAlignment="1">
      <alignment horizontal="center" vertical="center"/>
    </xf>
    <xf numFmtId="0" fontId="9" fillId="0" borderId="0" xfId="2"/>
    <xf numFmtId="11" fontId="0" fillId="0" borderId="0" xfId="0" applyNumberFormat="1"/>
    <xf numFmtId="0" fontId="21" fillId="0" borderId="0" xfId="0" applyFont="1" applyAlignment="1">
      <alignment horizontal="center" vertical="center"/>
    </xf>
    <xf numFmtId="0" fontId="21" fillId="0" borderId="3" xfId="0" applyFont="1" applyBorder="1" applyAlignment="1">
      <alignment horizontal="center" vertical="center"/>
    </xf>
    <xf numFmtId="2" fontId="21" fillId="0" borderId="0" xfId="0" applyNumberFormat="1" applyFont="1" applyAlignment="1">
      <alignment horizontal="center" vertical="center"/>
    </xf>
    <xf numFmtId="2" fontId="21" fillId="0" borderId="8" xfId="0" applyNumberFormat="1" applyFont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21" fillId="0" borderId="5" xfId="0" applyFont="1" applyBorder="1" applyAlignment="1">
      <alignment horizontal="center" vertical="center"/>
    </xf>
    <xf numFmtId="0" fontId="23" fillId="0" borderId="11" xfId="0" applyFont="1" applyBorder="1" applyAlignment="1">
      <alignment horizontal="center" vertical="center"/>
    </xf>
    <xf numFmtId="0" fontId="23" fillId="0" borderId="11" xfId="0" applyFont="1" applyBorder="1" applyAlignment="1">
      <alignment horizontal="center" vertical="center" wrapText="1"/>
    </xf>
    <xf numFmtId="169" fontId="9" fillId="0" borderId="0" xfId="2" applyNumberFormat="1" applyFont="1" applyFill="1" applyBorder="1" applyAlignment="1" applyProtection="1"/>
    <xf numFmtId="169" fontId="0" fillId="0" borderId="0" xfId="0" applyNumberFormat="1"/>
    <xf numFmtId="165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2" fontId="24" fillId="0" borderId="8" xfId="0" applyNumberFormat="1" applyFont="1" applyBorder="1" applyAlignment="1">
      <alignment horizontal="center" vertical="center"/>
    </xf>
    <xf numFmtId="2" fontId="24" fillId="0" borderId="9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9" fillId="0" borderId="0" xfId="2"/>
    <xf numFmtId="0" fontId="0" fillId="0" borderId="0" xfId="0" applyAlignment="1">
      <alignment horizontal="center" vertical="center"/>
    </xf>
    <xf numFmtId="0" fontId="23" fillId="0" borderId="0" xfId="0" applyFont="1" applyBorder="1" applyAlignment="1">
      <alignment horizontal="center" vertical="center" wrapText="1"/>
    </xf>
    <xf numFmtId="0" fontId="23" fillId="0" borderId="11" xfId="0" applyFont="1" applyBorder="1" applyAlignment="1">
      <alignment horizontal="center" vertical="center" wrapText="1"/>
    </xf>
    <xf numFmtId="164" fontId="21" fillId="0" borderId="0" xfId="0" applyNumberFormat="1" applyFont="1" applyBorder="1" applyAlignment="1">
      <alignment horizontal="center" vertical="center"/>
    </xf>
    <xf numFmtId="0" fontId="23" fillId="0" borderId="6" xfId="0" applyFont="1" applyBorder="1" applyAlignment="1">
      <alignment horizontal="center" vertical="center"/>
    </xf>
    <xf numFmtId="0" fontId="0" fillId="0" borderId="0" xfId="0" quotePrefix="1" applyAlignment="1">
      <alignment horizontal="center"/>
    </xf>
    <xf numFmtId="171" fontId="0" fillId="0" borderId="0" xfId="0" applyNumberFormat="1"/>
    <xf numFmtId="165" fontId="21" fillId="0" borderId="0" xfId="0" applyNumberFormat="1" applyFont="1" applyAlignment="1">
      <alignment horizontal="center" vertical="center"/>
    </xf>
    <xf numFmtId="169" fontId="21" fillId="0" borderId="0" xfId="0" applyNumberFormat="1" applyFont="1" applyAlignment="1">
      <alignment horizontal="center" vertical="center"/>
    </xf>
    <xf numFmtId="169" fontId="21" fillId="0" borderId="3" xfId="0" applyNumberFormat="1" applyFont="1" applyBorder="1" applyAlignment="1">
      <alignment horizontal="center" vertical="center"/>
    </xf>
    <xf numFmtId="2" fontId="21" fillId="0" borderId="3" xfId="0" applyNumberFormat="1" applyFont="1" applyBorder="1" applyAlignment="1">
      <alignment horizontal="center" vertical="center"/>
    </xf>
    <xf numFmtId="0" fontId="21" fillId="0" borderId="11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2" fontId="21" fillId="0" borderId="0" xfId="0" applyNumberFormat="1" applyFont="1" applyBorder="1" applyAlignment="1">
      <alignment horizontal="center" vertical="center"/>
    </xf>
    <xf numFmtId="2" fontId="24" fillId="0" borderId="0" xfId="0" applyNumberFormat="1" applyFont="1" applyBorder="1" applyAlignment="1">
      <alignment horizontal="center" vertical="center"/>
    </xf>
    <xf numFmtId="2" fontId="24" fillId="0" borderId="3" xfId="0" applyNumberFormat="1" applyFont="1" applyBorder="1" applyAlignment="1">
      <alignment horizontal="center" vertical="center"/>
    </xf>
    <xf numFmtId="2" fontId="21" fillId="0" borderId="13" xfId="0" applyNumberFormat="1" applyFont="1" applyBorder="1" applyAlignment="1">
      <alignment horizontal="center" vertical="center"/>
    </xf>
    <xf numFmtId="0" fontId="23" fillId="0" borderId="0" xfId="0" applyFont="1" applyBorder="1" applyAlignment="1"/>
    <xf numFmtId="0" fontId="0" fillId="0" borderId="0" xfId="0" applyBorder="1"/>
    <xf numFmtId="0" fontId="23" fillId="0" borderId="12" xfId="0" applyFont="1" applyBorder="1" applyAlignment="1">
      <alignment horizontal="center" vertical="center" wrapText="1"/>
    </xf>
    <xf numFmtId="169" fontId="21" fillId="0" borderId="8" xfId="0" applyNumberFormat="1" applyFont="1" applyBorder="1" applyAlignment="1">
      <alignment horizontal="center" vertical="center"/>
    </xf>
    <xf numFmtId="169" fontId="21" fillId="0" borderId="9" xfId="0" applyNumberFormat="1" applyFont="1" applyBorder="1" applyAlignment="1">
      <alignment horizontal="center" vertical="center"/>
    </xf>
    <xf numFmtId="1" fontId="9" fillId="0" borderId="0" xfId="2" applyNumberFormat="1" applyFont="1" applyFill="1" applyBorder="1" applyAlignment="1" applyProtection="1"/>
    <xf numFmtId="0" fontId="13" fillId="0" borderId="0" xfId="4"/>
    <xf numFmtId="0" fontId="13" fillId="0" borderId="0" xfId="4" applyAlignment="1">
      <alignment horizontal="center"/>
    </xf>
    <xf numFmtId="0" fontId="28" fillId="0" borderId="0" xfId="6" applyFont="1" applyBorder="1" applyAlignment="1">
      <alignment horizontal="left" vertical="top"/>
    </xf>
    <xf numFmtId="0" fontId="28" fillId="0" borderId="0" xfId="6" applyFont="1" applyBorder="1" applyAlignment="1">
      <alignment horizontal="center" vertical="center" wrapText="1"/>
    </xf>
    <xf numFmtId="0" fontId="28" fillId="0" borderId="0" xfId="6" applyFont="1" applyBorder="1" applyAlignment="1">
      <alignment horizontal="center" vertical="top" wrapText="1"/>
    </xf>
    <xf numFmtId="167" fontId="12" fillId="0" borderId="0" xfId="4" applyNumberFormat="1" applyFont="1" applyFill="1" applyAlignment="1">
      <alignment horizontal="right"/>
    </xf>
    <xf numFmtId="0" fontId="11" fillId="0" borderId="0" xfId="4" applyFont="1" applyFill="1" applyAlignment="1">
      <alignment horizontal="left"/>
    </xf>
    <xf numFmtId="0" fontId="11" fillId="0" borderId="0" xfId="4" applyFont="1" applyFill="1" applyAlignment="1">
      <alignment horizontal="center"/>
    </xf>
    <xf numFmtId="0" fontId="11" fillId="0" borderId="14" xfId="4" applyFont="1" applyFill="1" applyBorder="1" applyAlignment="1">
      <alignment horizontal="center" wrapText="1"/>
    </xf>
    <xf numFmtId="0" fontId="11" fillId="0" borderId="14" xfId="4" applyFont="1" applyFill="1" applyBorder="1" applyAlignment="1">
      <alignment horizontal="left" wrapText="1"/>
    </xf>
    <xf numFmtId="0" fontId="13" fillId="0" borderId="0" xfId="4" applyAlignment="1"/>
    <xf numFmtId="0" fontId="11" fillId="0" borderId="0" xfId="4" applyFont="1" applyFill="1" applyAlignment="1">
      <alignment horizontal="left" vertical="top" wrapText="1"/>
    </xf>
    <xf numFmtId="0" fontId="26" fillId="0" borderId="0" xfId="8" applyBorder="1"/>
    <xf numFmtId="0" fontId="28" fillId="0" borderId="0" xfId="8" applyFont="1" applyBorder="1"/>
    <xf numFmtId="0" fontId="28" fillId="0" borderId="0" xfId="6" applyFont="1" applyBorder="1" applyAlignment="1">
      <alignment horizontal="left" vertical="top" wrapText="1"/>
    </xf>
    <xf numFmtId="0" fontId="29" fillId="0" borderId="0" xfId="7" applyAlignment="1">
      <alignment vertical="top"/>
    </xf>
    <xf numFmtId="0" fontId="28" fillId="3" borderId="0" xfId="6" applyFont="1" applyFill="1" applyBorder="1" applyAlignment="1">
      <alignment horizontal="left" vertical="top" wrapText="1"/>
    </xf>
    <xf numFmtId="0" fontId="9" fillId="3" borderId="0" xfId="6" applyFont="1" applyFill="1" applyBorder="1" applyAlignment="1">
      <alignment horizontal="left" vertical="top" wrapText="1"/>
    </xf>
    <xf numFmtId="0" fontId="28" fillId="0" borderId="0" xfId="6" applyFont="1" applyBorder="1" applyAlignment="1">
      <alignment horizontal="left" wrapText="1"/>
    </xf>
    <xf numFmtId="0" fontId="28" fillId="0" borderId="0" xfId="6" applyFont="1" applyBorder="1" applyAlignment="1">
      <alignment vertical="top" wrapText="1"/>
    </xf>
    <xf numFmtId="0" fontId="27" fillId="0" borderId="0" xfId="8" applyFont="1" applyBorder="1"/>
    <xf numFmtId="0" fontId="28" fillId="0" borderId="0" xfId="6" applyFont="1" applyBorder="1" applyAlignment="1">
      <alignment vertical="top"/>
    </xf>
    <xf numFmtId="0" fontId="28" fillId="0" borderId="0" xfId="6" applyNumberFormat="1" applyFont="1" applyBorder="1" applyAlignment="1">
      <alignment vertical="top" wrapText="1"/>
    </xf>
    <xf numFmtId="0" fontId="28" fillId="0" borderId="0" xfId="8" applyFont="1" applyBorder="1" applyAlignment="1">
      <alignment vertical="top"/>
    </xf>
    <xf numFmtId="0" fontId="30" fillId="0" borderId="0" xfId="6" applyFont="1" applyBorder="1" applyAlignment="1">
      <alignment vertical="top"/>
    </xf>
    <xf numFmtId="0" fontId="30" fillId="0" borderId="0" xfId="6" applyNumberFormat="1" applyFont="1" applyBorder="1" applyAlignment="1">
      <alignment vertical="top" wrapText="1"/>
    </xf>
    <xf numFmtId="0" fontId="30" fillId="0" borderId="0" xfId="8" applyFont="1" applyBorder="1" applyAlignment="1">
      <alignment vertical="top"/>
    </xf>
    <xf numFmtId="166" fontId="13" fillId="0" borderId="0" xfId="4" applyNumberFormat="1" applyAlignment="1">
      <alignment horizontal="center"/>
    </xf>
    <xf numFmtId="166" fontId="13" fillId="0" borderId="0" xfId="4" quotePrefix="1" applyNumberFormat="1" applyAlignment="1">
      <alignment horizontal="center"/>
    </xf>
    <xf numFmtId="0" fontId="13" fillId="0" borderId="0" xfId="4" applyAlignment="1">
      <alignment wrapText="1"/>
    </xf>
    <xf numFmtId="0" fontId="13" fillId="0" borderId="0" xfId="4" applyNumberFormat="1"/>
    <xf numFmtId="0" fontId="13" fillId="0" borderId="0" xfId="4" applyAlignment="1">
      <alignment horizontal="left"/>
    </xf>
    <xf numFmtId="0" fontId="13" fillId="0" borderId="0" xfId="4" pivotButton="1"/>
    <xf numFmtId="0" fontId="17" fillId="0" borderId="0" xfId="5" applyFont="1" applyAlignment="1">
      <alignment horizontal="right" wrapText="1"/>
    </xf>
    <xf numFmtId="0" fontId="15" fillId="0" borderId="0" xfId="5" applyAlignment="1">
      <alignment horizontal="right" wrapText="1"/>
    </xf>
    <xf numFmtId="165" fontId="15" fillId="0" borderId="0" xfId="5" applyNumberFormat="1"/>
    <xf numFmtId="0" fontId="17" fillId="0" borderId="0" xfId="5" applyFont="1" applyAlignment="1">
      <alignment horizontal="center"/>
    </xf>
    <xf numFmtId="0" fontId="7" fillId="0" borderId="0" xfId="0" applyFont="1" applyFill="1" applyBorder="1" applyAlignment="1">
      <alignment horizontal="center"/>
    </xf>
    <xf numFmtId="165" fontId="17" fillId="0" borderId="0" xfId="5" applyNumberFormat="1" applyFont="1" applyAlignment="1">
      <alignment horizontal="right"/>
    </xf>
    <xf numFmtId="171" fontId="15" fillId="0" borderId="0" xfId="5" applyNumberFormat="1"/>
    <xf numFmtId="0" fontId="0" fillId="0" borderId="0" xfId="0" applyAlignment="1">
      <alignment horizontal="center"/>
    </xf>
    <xf numFmtId="165" fontId="17" fillId="3" borderId="0" xfId="5" applyNumberFormat="1" applyFont="1" applyFill="1"/>
    <xf numFmtId="0" fontId="0" fillId="0" borderId="0" xfId="0" applyFill="1"/>
    <xf numFmtId="0" fontId="0" fillId="0" borderId="0" xfId="0" applyFill="1" applyAlignment="1"/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right"/>
    </xf>
    <xf numFmtId="0" fontId="0" fillId="3" borderId="0" xfId="0" applyFill="1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1" fillId="0" borderId="0" xfId="0" applyFont="1"/>
    <xf numFmtId="0" fontId="14" fillId="0" borderId="0" xfId="0" applyFont="1" applyAlignment="1">
      <alignment vertical="center" wrapText="1"/>
    </xf>
    <xf numFmtId="0" fontId="14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21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0" fontId="23" fillId="0" borderId="4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/>
    </xf>
    <xf numFmtId="0" fontId="31" fillId="0" borderId="0" xfId="9" applyNumberFormat="1" applyFont="1" applyFill="1" applyBorder="1" applyAlignment="1" applyProtection="1">
      <alignment horizontal="left"/>
    </xf>
    <xf numFmtId="0" fontId="31" fillId="0" borderId="0" xfId="9"/>
    <xf numFmtId="168" fontId="31" fillId="0" borderId="0" xfId="9" applyNumberFormat="1" applyFont="1" applyFill="1" applyBorder="1" applyAlignment="1" applyProtection="1"/>
    <xf numFmtId="2" fontId="31" fillId="0" borderId="0" xfId="9" applyNumberFormat="1" applyFont="1" applyFill="1" applyBorder="1" applyAlignment="1" applyProtection="1"/>
    <xf numFmtId="0" fontId="31" fillId="0" borderId="0" xfId="9" applyNumberFormat="1" applyFont="1" applyFill="1" applyBorder="1" applyAlignment="1" applyProtection="1">
      <alignment horizontal="right"/>
    </xf>
    <xf numFmtId="0" fontId="21" fillId="0" borderId="0" xfId="0" applyFont="1" applyAlignment="1">
      <alignment wrapText="1"/>
    </xf>
    <xf numFmtId="0" fontId="21" fillId="0" borderId="0" xfId="0" applyFont="1" applyAlignment="1">
      <alignment horizontal="center"/>
    </xf>
    <xf numFmtId="0" fontId="21" fillId="0" borderId="3" xfId="0" applyFont="1" applyBorder="1"/>
    <xf numFmtId="0" fontId="21" fillId="0" borderId="3" xfId="0" applyFont="1" applyBorder="1" applyAlignment="1">
      <alignment horizontal="center"/>
    </xf>
    <xf numFmtId="165" fontId="21" fillId="0" borderId="3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6" fillId="0" borderId="0" xfId="10" applyAlignment="1">
      <alignment horizontal="right"/>
    </xf>
    <xf numFmtId="0" fontId="6" fillId="0" borderId="0" xfId="10"/>
    <xf numFmtId="0" fontId="6" fillId="0" borderId="0" xfId="10" applyAlignment="1">
      <alignment horizontal="left"/>
    </xf>
    <xf numFmtId="0" fontId="6" fillId="0" borderId="3" xfId="10" applyBorder="1"/>
    <xf numFmtId="0" fontId="6" fillId="0" borderId="0" xfId="10" applyBorder="1"/>
    <xf numFmtId="0" fontId="23" fillId="0" borderId="11" xfId="10" applyFont="1" applyBorder="1" applyAlignment="1">
      <alignment horizontal="center" vertical="center"/>
    </xf>
    <xf numFmtId="0" fontId="23" fillId="0" borderId="11" xfId="10" applyFont="1" applyBorder="1" applyAlignment="1">
      <alignment horizontal="center" vertical="center" wrapText="1"/>
    </xf>
    <xf numFmtId="0" fontId="33" fillId="0" borderId="5" xfId="10" applyFont="1" applyBorder="1" applyAlignment="1">
      <alignment horizontal="center" vertical="center" wrapText="1"/>
    </xf>
    <xf numFmtId="43" fontId="0" fillId="0" borderId="0" xfId="11" applyFont="1" applyAlignment="1">
      <alignment horizontal="center" vertical="center" wrapText="1"/>
    </xf>
    <xf numFmtId="0" fontId="6" fillId="0" borderId="0" xfId="10" applyAlignment="1">
      <alignment horizontal="center" vertical="center"/>
    </xf>
    <xf numFmtId="2" fontId="6" fillId="0" borderId="0" xfId="10" applyNumberFormat="1" applyAlignment="1">
      <alignment horizontal="center" vertical="center"/>
    </xf>
    <xf numFmtId="0" fontId="6" fillId="0" borderId="3" xfId="10" applyBorder="1" applyAlignment="1">
      <alignment horizontal="center" vertical="center"/>
    </xf>
    <xf numFmtId="2" fontId="6" fillId="0" borderId="3" xfId="10" applyNumberFormat="1" applyBorder="1" applyAlignment="1">
      <alignment horizontal="center" vertical="center"/>
    </xf>
    <xf numFmtId="0" fontId="6" fillId="0" borderId="0" xfId="10" applyAlignment="1">
      <alignment horizontal="center"/>
    </xf>
    <xf numFmtId="0" fontId="23" fillId="0" borderId="11" xfId="0" applyFont="1" applyBorder="1" applyAlignment="1">
      <alignment horizontal="center" vertical="center" wrapText="1"/>
    </xf>
    <xf numFmtId="0" fontId="5" fillId="0" borderId="0" xfId="10" applyFont="1"/>
    <xf numFmtId="0" fontId="5" fillId="0" borderId="0" xfId="10" applyFont="1" applyAlignment="1">
      <alignment horizontal="right"/>
    </xf>
    <xf numFmtId="0" fontId="21" fillId="0" borderId="0" xfId="10" applyFont="1"/>
    <xf numFmtId="43" fontId="21" fillId="0" borderId="0" xfId="11" applyFont="1" applyAlignment="1">
      <alignment horizontal="center" vertical="center" wrapText="1"/>
    </xf>
    <xf numFmtId="0" fontId="21" fillId="0" borderId="3" xfId="10" applyFont="1" applyBorder="1"/>
    <xf numFmtId="39" fontId="21" fillId="0" borderId="0" xfId="11" applyNumberFormat="1" applyFont="1" applyAlignment="1">
      <alignment horizontal="center" vertical="center" wrapText="1"/>
    </xf>
    <xf numFmtId="39" fontId="21" fillId="0" borderId="3" xfId="11" applyNumberFormat="1" applyFont="1" applyBorder="1" applyAlignment="1">
      <alignment horizontal="center" vertical="center" wrapText="1"/>
    </xf>
    <xf numFmtId="0" fontId="25" fillId="0" borderId="0" xfId="10" applyFont="1"/>
    <xf numFmtId="172" fontId="21" fillId="0" borderId="0" xfId="11" applyNumberFormat="1" applyFont="1" applyAlignment="1">
      <alignment horizontal="center" vertical="center" wrapText="1"/>
    </xf>
    <xf numFmtId="43" fontId="23" fillId="0" borderId="11" xfId="11" applyFont="1" applyBorder="1" applyAlignment="1">
      <alignment horizontal="center" vertical="center" wrapText="1"/>
    </xf>
    <xf numFmtId="0" fontId="21" fillId="0" borderId="0" xfId="10" applyFont="1" applyBorder="1"/>
    <xf numFmtId="0" fontId="0" fillId="0" borderId="0" xfId="0" applyAlignment="1">
      <alignment horizontal="center" wrapText="1"/>
    </xf>
    <xf numFmtId="0" fontId="21" fillId="0" borderId="0" xfId="0" applyFont="1" applyAlignment="1">
      <alignment horizontal="center" vertical="center" wrapText="1"/>
    </xf>
    <xf numFmtId="2" fontId="21" fillId="0" borderId="0" xfId="0" applyNumberFormat="1" applyFont="1"/>
    <xf numFmtId="0" fontId="0" fillId="0" borderId="0" xfId="0" applyAlignment="1">
      <alignment horizontal="center"/>
    </xf>
    <xf numFmtId="0" fontId="23" fillId="0" borderId="11" xfId="1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3" fillId="0" borderId="11" xfId="0" applyFont="1" applyBorder="1" applyAlignment="1">
      <alignment horizontal="center" vertical="center" wrapText="1"/>
    </xf>
    <xf numFmtId="0" fontId="23" fillId="0" borderId="11" xfId="0" applyFont="1" applyBorder="1" applyAlignment="1">
      <alignment horizontal="center" vertical="center"/>
    </xf>
    <xf numFmtId="0" fontId="36" fillId="0" borderId="0" xfId="0" applyFont="1" applyAlignment="1">
      <alignment horizontal="right"/>
    </xf>
    <xf numFmtId="39" fontId="0" fillId="0" borderId="0" xfId="0" applyNumberFormat="1"/>
    <xf numFmtId="1" fontId="21" fillId="0" borderId="0" xfId="0" applyNumberFormat="1" applyFont="1" applyBorder="1" applyAlignment="1">
      <alignment horizontal="center" vertical="center"/>
    </xf>
    <xf numFmtId="1" fontId="21" fillId="0" borderId="3" xfId="0" applyNumberFormat="1" applyFont="1" applyBorder="1" applyAlignment="1">
      <alignment horizontal="center" vertical="center"/>
    </xf>
    <xf numFmtId="0" fontId="4" fillId="0" borderId="0" xfId="10" applyFont="1"/>
    <xf numFmtId="2" fontId="0" fillId="0" borderId="0" xfId="0" applyNumberFormat="1" applyAlignment="1">
      <alignment horizontal="center"/>
    </xf>
    <xf numFmtId="0" fontId="23" fillId="0" borderId="0" xfId="10" applyFont="1" applyBorder="1" applyAlignment="1">
      <alignment horizontal="center" vertical="center"/>
    </xf>
    <xf numFmtId="0" fontId="33" fillId="0" borderId="11" xfId="10" applyFont="1" applyBorder="1" applyAlignment="1">
      <alignment horizontal="center" vertical="center" wrapText="1"/>
    </xf>
    <xf numFmtId="0" fontId="21" fillId="0" borderId="0" xfId="0" applyFont="1" applyBorder="1"/>
    <xf numFmtId="0" fontId="21" fillId="0" borderId="0" xfId="0" applyFont="1" applyAlignment="1">
      <alignment vertical="center" wrapText="1"/>
    </xf>
    <xf numFmtId="0" fontId="6" fillId="0" borderId="0" xfId="10" applyBorder="1" applyAlignment="1">
      <alignment horizontal="center" vertical="center"/>
    </xf>
    <xf numFmtId="166" fontId="21" fillId="0" borderId="0" xfId="0" applyNumberFormat="1" applyFont="1" applyAlignment="1">
      <alignment horizontal="center" vertical="center"/>
    </xf>
    <xf numFmtId="0" fontId="21" fillId="0" borderId="0" xfId="0" applyFont="1" applyBorder="1" applyAlignment="1">
      <alignment horizontal="center" vertical="center"/>
    </xf>
    <xf numFmtId="0" fontId="25" fillId="0" borderId="0" xfId="0" applyFont="1"/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vertical="center" wrapText="1"/>
    </xf>
    <xf numFmtId="0" fontId="3" fillId="0" borderId="0" xfId="12"/>
    <xf numFmtId="0" fontId="3" fillId="0" borderId="0" xfId="12" applyAlignment="1">
      <alignment horizontal="right"/>
    </xf>
    <xf numFmtId="0" fontId="3" fillId="0" borderId="0" xfId="12" applyAlignment="1">
      <alignment wrapText="1"/>
    </xf>
    <xf numFmtId="0" fontId="3" fillId="0" borderId="0" xfId="12" applyAlignment="1">
      <alignment horizontal="center"/>
    </xf>
    <xf numFmtId="0" fontId="6" fillId="0" borderId="0" xfId="10" applyFill="1"/>
    <xf numFmtId="0" fontId="37" fillId="0" borderId="0" xfId="13" applyNumberFormat="1" applyFont="1" applyFill="1" applyBorder="1" applyAlignment="1" applyProtection="1">
      <alignment horizontal="left"/>
    </xf>
    <xf numFmtId="0" fontId="37" fillId="0" borderId="0" xfId="13"/>
    <xf numFmtId="168" fontId="37" fillId="0" borderId="0" xfId="13" applyNumberFormat="1" applyFont="1" applyFill="1" applyBorder="1" applyAlignment="1" applyProtection="1"/>
    <xf numFmtId="169" fontId="37" fillId="0" borderId="0" xfId="13" applyNumberFormat="1" applyFont="1" applyFill="1" applyBorder="1" applyAlignment="1" applyProtection="1"/>
    <xf numFmtId="0" fontId="37" fillId="0" borderId="0" xfId="13" applyNumberFormat="1" applyFont="1" applyFill="1" applyBorder="1" applyAlignment="1" applyProtection="1">
      <alignment horizontal="right"/>
    </xf>
    <xf numFmtId="0" fontId="15" fillId="0" borderId="0" xfId="14" applyFont="1"/>
    <xf numFmtId="0" fontId="15" fillId="0" borderId="0" xfId="14"/>
    <xf numFmtId="0" fontId="15" fillId="0" borderId="0" xfId="14" applyFont="1" applyAlignment="1">
      <alignment horizontal="right"/>
    </xf>
    <xf numFmtId="0" fontId="15" fillId="0" borderId="0" xfId="14" applyAlignment="1" applyProtection="1">
      <alignment horizontal="right"/>
    </xf>
    <xf numFmtId="0" fontId="15" fillId="0" borderId="0" xfId="14" applyFont="1" applyAlignment="1" applyProtection="1">
      <alignment horizontal="right"/>
    </xf>
    <xf numFmtId="0" fontId="15" fillId="0" borderId="0" xfId="14" applyProtection="1"/>
    <xf numFmtId="0" fontId="15" fillId="0" borderId="0" xfId="14" applyAlignment="1">
      <alignment horizontal="right"/>
    </xf>
    <xf numFmtId="0" fontId="15" fillId="3" borderId="0" xfId="14" applyFont="1" applyFill="1"/>
    <xf numFmtId="0" fontId="15" fillId="3" borderId="0" xfId="14" applyFill="1"/>
    <xf numFmtId="10" fontId="15" fillId="0" borderId="0" xfId="14" applyNumberFormat="1"/>
    <xf numFmtId="0" fontId="15" fillId="0" borderId="0" xfId="14" applyAlignment="1" applyProtection="1">
      <alignment horizontal="left"/>
    </xf>
    <xf numFmtId="0" fontId="15" fillId="0" borderId="0" xfId="14" applyFill="1" applyAlignment="1" applyProtection="1">
      <alignment horizontal="right"/>
    </xf>
    <xf numFmtId="0" fontId="15" fillId="0" borderId="0" xfId="14" applyNumberFormat="1" applyAlignment="1" applyProtection="1">
      <alignment horizontal="right"/>
    </xf>
    <xf numFmtId="0" fontId="15" fillId="0" borderId="0" xfId="14" applyNumberFormat="1" applyAlignment="1">
      <alignment horizontal="right"/>
    </xf>
    <xf numFmtId="0" fontId="0" fillId="0" borderId="0" xfId="15" applyNumberFormat="1" applyFont="1" applyFill="1" applyAlignment="1" applyProtection="1">
      <alignment horizontal="right"/>
    </xf>
    <xf numFmtId="0" fontId="0" fillId="0" borderId="0" xfId="15" applyNumberFormat="1" applyFont="1" applyFill="1" applyAlignment="1">
      <alignment horizontal="right"/>
    </xf>
    <xf numFmtId="173" fontId="0" fillId="0" borderId="0" xfId="15" applyNumberFormat="1" applyFont="1" applyAlignment="1" applyProtection="1">
      <alignment horizontal="right"/>
    </xf>
    <xf numFmtId="0" fontId="15" fillId="0" borderId="0" xfId="14" applyNumberFormat="1" applyFill="1" applyAlignment="1">
      <alignment horizontal="right"/>
    </xf>
    <xf numFmtId="0" fontId="15" fillId="0" borderId="0" xfId="14" applyFill="1" applyAlignment="1">
      <alignment horizontal="right"/>
    </xf>
    <xf numFmtId="2" fontId="15" fillId="0" borderId="0" xfId="14" applyNumberFormat="1"/>
    <xf numFmtId="0" fontId="15" fillId="3" borderId="0" xfId="14" applyNumberFormat="1" applyFill="1" applyAlignment="1">
      <alignment horizontal="right"/>
    </xf>
    <xf numFmtId="2" fontId="15" fillId="3" borderId="0" xfId="14" applyNumberFormat="1" applyFill="1"/>
    <xf numFmtId="0" fontId="15" fillId="0" borderId="0" xfId="14" applyFont="1" applyFill="1"/>
    <xf numFmtId="2" fontId="15" fillId="3" borderId="0" xfId="14" applyNumberFormat="1" applyFill="1" applyAlignment="1">
      <alignment horizontal="right"/>
    </xf>
    <xf numFmtId="0" fontId="16" fillId="0" borderId="0" xfId="14" applyFont="1"/>
    <xf numFmtId="0" fontId="15" fillId="0" borderId="0" xfId="14" applyFont="1" applyAlignment="1" applyProtection="1">
      <alignment horizontal="left"/>
    </xf>
    <xf numFmtId="0" fontId="2" fillId="0" borderId="0" xfId="16"/>
    <xf numFmtId="0" fontId="2" fillId="0" borderId="0" xfId="16" applyAlignment="1">
      <alignment horizontal="right"/>
    </xf>
    <xf numFmtId="174" fontId="2" fillId="0" borderId="0" xfId="16" applyNumberFormat="1"/>
    <xf numFmtId="169" fontId="2" fillId="0" borderId="0" xfId="16" applyNumberFormat="1"/>
    <xf numFmtId="174" fontId="39" fillId="0" borderId="0" xfId="17" applyNumberFormat="1"/>
    <xf numFmtId="0" fontId="14" fillId="0" borderId="0" xfId="0" applyFont="1" applyAlignment="1">
      <alignment horizontal="left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0" fillId="0" borderId="0" xfId="0" applyFont="1" applyAlignment="1">
      <alignment horizontal="center" vertical="center" wrapText="1"/>
    </xf>
    <xf numFmtId="0" fontId="0" fillId="0" borderId="0" xfId="0" applyFont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4" borderId="0" xfId="0" applyFill="1"/>
    <xf numFmtId="0" fontId="0" fillId="0" borderId="0" xfId="0" applyAlignment="1">
      <alignment horizontal="center"/>
    </xf>
    <xf numFmtId="0" fontId="19" fillId="0" borderId="0" xfId="0" applyFont="1" applyBorder="1" applyAlignment="1">
      <alignment horizontal="center" vertical="center" wrapText="1"/>
    </xf>
    <xf numFmtId="0" fontId="19" fillId="0" borderId="3" xfId="0" applyFont="1" applyBorder="1" applyAlignment="1">
      <alignment horizontal="center" vertical="center" wrapText="1"/>
    </xf>
    <xf numFmtId="0" fontId="20" fillId="0" borderId="4" xfId="0" applyFont="1" applyBorder="1" applyAlignment="1">
      <alignment horizontal="center" vertical="center"/>
    </xf>
    <xf numFmtId="0" fontId="23" fillId="0" borderId="0" xfId="0" applyFont="1" applyBorder="1" applyAlignment="1">
      <alignment horizontal="center" vertical="center" wrapText="1"/>
    </xf>
    <xf numFmtId="0" fontId="23" fillId="0" borderId="0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0" fontId="23" fillId="0" borderId="11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21" fillId="0" borderId="10" xfId="0" applyNumberFormat="1" applyFont="1" applyBorder="1" applyAlignment="1">
      <alignment horizontal="center" vertical="center"/>
    </xf>
    <xf numFmtId="164" fontId="21" fillId="0" borderId="0" xfId="0" applyNumberFormat="1" applyFont="1" applyBorder="1" applyAlignment="1">
      <alignment horizontal="center" vertical="center"/>
    </xf>
    <xf numFmtId="164" fontId="21" fillId="0" borderId="11" xfId="0" applyNumberFormat="1" applyFont="1" applyBorder="1" applyAlignment="1">
      <alignment horizontal="center" vertical="center"/>
    </xf>
    <xf numFmtId="0" fontId="23" fillId="0" borderId="6" xfId="0" applyFont="1" applyBorder="1" applyAlignment="1">
      <alignment horizontal="center" vertical="center"/>
    </xf>
    <xf numFmtId="0" fontId="23" fillId="0" borderId="12" xfId="0" applyFont="1" applyBorder="1" applyAlignment="1">
      <alignment horizontal="center" vertical="center"/>
    </xf>
    <xf numFmtId="0" fontId="23" fillId="0" borderId="11" xfId="0" applyFont="1" applyBorder="1" applyAlignment="1">
      <alignment horizontal="center" vertical="center"/>
    </xf>
    <xf numFmtId="0" fontId="23" fillId="0" borderId="10" xfId="0" applyFont="1" applyBorder="1" applyAlignment="1">
      <alignment horizontal="center" vertical="center"/>
    </xf>
    <xf numFmtId="0" fontId="6" fillId="0" borderId="0" xfId="10" applyAlignment="1">
      <alignment horizontal="center"/>
    </xf>
    <xf numFmtId="0" fontId="23" fillId="0" borderId="4" xfId="10" applyFont="1" applyBorder="1" applyAlignment="1">
      <alignment horizontal="center" vertical="center"/>
    </xf>
    <xf numFmtId="0" fontId="3" fillId="0" borderId="0" xfId="12" applyAlignment="1">
      <alignment horizontal="center"/>
    </xf>
    <xf numFmtId="0" fontId="23" fillId="0" borderId="11" xfId="10" applyFont="1" applyBorder="1" applyAlignment="1">
      <alignment horizontal="center" vertical="center"/>
    </xf>
    <xf numFmtId="0" fontId="14" fillId="0" borderId="0" xfId="0" applyFont="1" applyAlignment="1">
      <alignment horizontal="center" vertical="center" wrapText="1"/>
    </xf>
    <xf numFmtId="0" fontId="15" fillId="0" borderId="0" xfId="5" applyAlignment="1">
      <alignment horizontal="center"/>
    </xf>
    <xf numFmtId="0" fontId="10" fillId="0" borderId="0" xfId="4" applyFont="1" applyFill="1" applyAlignment="1">
      <alignment horizontal="left"/>
    </xf>
    <xf numFmtId="0" fontId="13" fillId="0" borderId="0" xfId="4"/>
    <xf numFmtId="0" fontId="10" fillId="0" borderId="0" xfId="2" applyFont="1" applyAlignment="1">
      <alignment horizontal="left"/>
    </xf>
    <xf numFmtId="0" fontId="9" fillId="0" borderId="0" xfId="2"/>
    <xf numFmtId="0" fontId="0" fillId="0" borderId="0" xfId="0" applyAlignment="1">
      <alignment vertical="center"/>
    </xf>
    <xf numFmtId="0" fontId="1" fillId="0" borderId="0" xfId="12" applyFont="1"/>
    <xf numFmtId="165" fontId="3" fillId="0" borderId="0" xfId="12" applyNumberFormat="1"/>
  </cellXfs>
  <cellStyles count="18">
    <cellStyle name="Comma 2" xfId="11"/>
    <cellStyle name="Comma 2 2" xfId="15"/>
    <cellStyle name="Hyperlink" xfId="17" builtinId="8"/>
    <cellStyle name="Normal" xfId="0" builtinId="0"/>
    <cellStyle name="Normal 10" xfId="16"/>
    <cellStyle name="Normal 2" xfId="5"/>
    <cellStyle name="Normal 2 2" xfId="6"/>
    <cellStyle name="Normal 2 3" xfId="4"/>
    <cellStyle name="Normal 2 4" xfId="8"/>
    <cellStyle name="Normal 2 5" xfId="13"/>
    <cellStyle name="Normal 3" xfId="7"/>
    <cellStyle name="Normal 4" xfId="1"/>
    <cellStyle name="Normal 4 2" xfId="14"/>
    <cellStyle name="Normal 5" xfId="9"/>
    <cellStyle name="Normal 6" xfId="2"/>
    <cellStyle name="Normal 7" xfId="10"/>
    <cellStyle name="Normal 8" xfId="12"/>
    <cellStyle name="Normal 9" xfId="3"/>
  </cellStyles>
  <dxfs count="4">
    <dxf>
      <alignment horizontal="center" readingOrder="0"/>
    </dxf>
    <dxf>
      <alignment wrapText="1" readingOrder="0"/>
    </dxf>
    <dxf>
      <alignment horizontal="center" readingOrder="0"/>
    </dxf>
    <dxf>
      <alignment wrapText="1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hartsheet" Target="chartsheets/sheet11.xml"/><Relationship Id="rId18" Type="http://schemas.openxmlformats.org/officeDocument/2006/relationships/worksheet" Target="worksheets/sheet7.xml"/><Relationship Id="rId26" Type="http://schemas.openxmlformats.org/officeDocument/2006/relationships/worksheet" Target="worksheets/sheet15.xml"/><Relationship Id="rId39" Type="http://schemas.openxmlformats.org/officeDocument/2006/relationships/worksheet" Target="worksheets/sheet28.xml"/><Relationship Id="rId21" Type="http://schemas.openxmlformats.org/officeDocument/2006/relationships/worksheet" Target="worksheets/sheet10.xml"/><Relationship Id="rId34" Type="http://schemas.openxmlformats.org/officeDocument/2006/relationships/worksheet" Target="worksheets/sheet23.xml"/><Relationship Id="rId42" Type="http://schemas.openxmlformats.org/officeDocument/2006/relationships/worksheet" Target="worksheets/sheet31.xml"/><Relationship Id="rId47" Type="http://schemas.openxmlformats.org/officeDocument/2006/relationships/worksheet" Target="worksheets/sheet36.xml"/><Relationship Id="rId50" Type="http://schemas.openxmlformats.org/officeDocument/2006/relationships/worksheet" Target="worksheets/sheet39.xml"/><Relationship Id="rId55" Type="http://schemas.openxmlformats.org/officeDocument/2006/relationships/pivotCacheDefinition" Target="pivotCache/pivotCacheDefinition2.xml"/><Relationship Id="rId63" Type="http://schemas.openxmlformats.org/officeDocument/2006/relationships/pivotCacheDefinition" Target="pivotCache/pivotCacheDefinition10.xml"/><Relationship Id="rId68" Type="http://schemas.openxmlformats.org/officeDocument/2006/relationships/calcChain" Target="calcChain.xml"/><Relationship Id="rId7" Type="http://schemas.openxmlformats.org/officeDocument/2006/relationships/chartsheet" Target="chartsheets/sheet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5.xml"/><Relationship Id="rId29" Type="http://schemas.openxmlformats.org/officeDocument/2006/relationships/worksheet" Target="worksheets/sheet18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11" Type="http://schemas.openxmlformats.org/officeDocument/2006/relationships/chartsheet" Target="chartsheets/sheet9.xml"/><Relationship Id="rId24" Type="http://schemas.openxmlformats.org/officeDocument/2006/relationships/worksheet" Target="worksheets/sheet13.xml"/><Relationship Id="rId32" Type="http://schemas.openxmlformats.org/officeDocument/2006/relationships/worksheet" Target="worksheets/sheet21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9.xml"/><Relationship Id="rId45" Type="http://schemas.openxmlformats.org/officeDocument/2006/relationships/worksheet" Target="worksheets/sheet34.xml"/><Relationship Id="rId53" Type="http://schemas.openxmlformats.org/officeDocument/2006/relationships/externalLink" Target="externalLinks/externalLink1.xml"/><Relationship Id="rId58" Type="http://schemas.openxmlformats.org/officeDocument/2006/relationships/pivotCacheDefinition" Target="pivotCache/pivotCacheDefinition5.xml"/><Relationship Id="rId66" Type="http://schemas.openxmlformats.org/officeDocument/2006/relationships/styles" Target="styles.xml"/><Relationship Id="rId5" Type="http://schemas.openxmlformats.org/officeDocument/2006/relationships/chartsheet" Target="chartsheets/sheet3.xml"/><Relationship Id="rId15" Type="http://schemas.openxmlformats.org/officeDocument/2006/relationships/worksheet" Target="worksheets/sheet4.xml"/><Relationship Id="rId23" Type="http://schemas.openxmlformats.org/officeDocument/2006/relationships/worksheet" Target="worksheets/sheet12.xml"/><Relationship Id="rId28" Type="http://schemas.openxmlformats.org/officeDocument/2006/relationships/worksheet" Target="worksheets/sheet17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8.xml"/><Relationship Id="rId57" Type="http://schemas.openxmlformats.org/officeDocument/2006/relationships/pivotCacheDefinition" Target="pivotCache/pivotCacheDefinition4.xml"/><Relationship Id="rId61" Type="http://schemas.openxmlformats.org/officeDocument/2006/relationships/pivotCacheDefinition" Target="pivotCache/pivotCacheDefinition8.xml"/><Relationship Id="rId10" Type="http://schemas.openxmlformats.org/officeDocument/2006/relationships/chartsheet" Target="chartsheets/sheet8.xml"/><Relationship Id="rId19" Type="http://schemas.openxmlformats.org/officeDocument/2006/relationships/worksheet" Target="worksheets/sheet8.xml"/><Relationship Id="rId31" Type="http://schemas.openxmlformats.org/officeDocument/2006/relationships/worksheet" Target="worksheets/sheet20.xml"/><Relationship Id="rId44" Type="http://schemas.openxmlformats.org/officeDocument/2006/relationships/worksheet" Target="worksheets/sheet33.xml"/><Relationship Id="rId52" Type="http://schemas.openxmlformats.org/officeDocument/2006/relationships/worksheet" Target="worksheets/sheet41.xml"/><Relationship Id="rId60" Type="http://schemas.openxmlformats.org/officeDocument/2006/relationships/pivotCacheDefinition" Target="pivotCache/pivotCacheDefinition7.xml"/><Relationship Id="rId65" Type="http://schemas.openxmlformats.org/officeDocument/2006/relationships/theme" Target="theme/theme1.xml"/><Relationship Id="rId4" Type="http://schemas.openxmlformats.org/officeDocument/2006/relationships/chartsheet" Target="chartsheets/sheet2.xml"/><Relationship Id="rId9" Type="http://schemas.openxmlformats.org/officeDocument/2006/relationships/chartsheet" Target="chartsheets/sheet7.xml"/><Relationship Id="rId14" Type="http://schemas.openxmlformats.org/officeDocument/2006/relationships/worksheet" Target="worksheets/sheet3.xml"/><Relationship Id="rId22" Type="http://schemas.openxmlformats.org/officeDocument/2006/relationships/worksheet" Target="worksheets/sheet11.xml"/><Relationship Id="rId27" Type="http://schemas.openxmlformats.org/officeDocument/2006/relationships/worksheet" Target="worksheets/sheet16.xml"/><Relationship Id="rId30" Type="http://schemas.openxmlformats.org/officeDocument/2006/relationships/worksheet" Target="worksheets/sheet19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32.xml"/><Relationship Id="rId48" Type="http://schemas.openxmlformats.org/officeDocument/2006/relationships/worksheet" Target="worksheets/sheet37.xml"/><Relationship Id="rId56" Type="http://schemas.openxmlformats.org/officeDocument/2006/relationships/pivotCacheDefinition" Target="pivotCache/pivotCacheDefinition3.xml"/><Relationship Id="rId64" Type="http://schemas.openxmlformats.org/officeDocument/2006/relationships/pivotCacheDefinition" Target="pivotCache/pivotCacheDefinition11.xml"/><Relationship Id="rId8" Type="http://schemas.openxmlformats.org/officeDocument/2006/relationships/chartsheet" Target="chartsheets/sheet6.xml"/><Relationship Id="rId51" Type="http://schemas.openxmlformats.org/officeDocument/2006/relationships/worksheet" Target="worksheets/sheet40.xml"/><Relationship Id="rId3" Type="http://schemas.openxmlformats.org/officeDocument/2006/relationships/chartsheet" Target="chartsheets/sheet1.xml"/><Relationship Id="rId12" Type="http://schemas.openxmlformats.org/officeDocument/2006/relationships/chartsheet" Target="chartsheets/sheet10.xml"/><Relationship Id="rId17" Type="http://schemas.openxmlformats.org/officeDocument/2006/relationships/worksheet" Target="worksheets/sheet6.xml"/><Relationship Id="rId25" Type="http://schemas.openxmlformats.org/officeDocument/2006/relationships/worksheet" Target="worksheets/sheet14.xml"/><Relationship Id="rId33" Type="http://schemas.openxmlformats.org/officeDocument/2006/relationships/worksheet" Target="worksheets/sheet22.xml"/><Relationship Id="rId38" Type="http://schemas.openxmlformats.org/officeDocument/2006/relationships/worksheet" Target="worksheets/sheet27.xml"/><Relationship Id="rId46" Type="http://schemas.openxmlformats.org/officeDocument/2006/relationships/worksheet" Target="worksheets/sheet35.xml"/><Relationship Id="rId59" Type="http://schemas.openxmlformats.org/officeDocument/2006/relationships/pivotCacheDefinition" Target="pivotCache/pivotCacheDefinition6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9.xml"/><Relationship Id="rId41" Type="http://schemas.openxmlformats.org/officeDocument/2006/relationships/worksheet" Target="worksheets/sheet30.xml"/><Relationship Id="rId54" Type="http://schemas.openxmlformats.org/officeDocument/2006/relationships/pivotCacheDefinition" Target="pivotCache/pivotCacheDefinition1.xml"/><Relationship Id="rId62" Type="http://schemas.openxmlformats.org/officeDocument/2006/relationships/pivotCacheDefinition" Target="pivotCache/pivotCacheDefinition9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v>Unemployment</c:v>
          </c:tx>
          <c:spPr>
            <a:ln w="50800"/>
            <a:effectLst>
              <a:outerShdw blurRad="50800" dist="50800" dir="5400000" algn="ctr" rotWithShape="0">
                <a:srgbClr val="000000">
                  <a:alpha val="34000"/>
                </a:srgbClr>
              </a:outerShdw>
            </a:effectLst>
          </c:spPr>
          <c:marker>
            <c:symbol val="none"/>
          </c:marker>
          <c:cat>
            <c:numRef>
              <c:f>'SM calc'!$A$10:$A$77</c:f>
              <c:numCache>
                <c:formatCode>General</c:formatCode>
                <c:ptCount val="68"/>
                <c:pt idx="0">
                  <c:v>1948</c:v>
                </c:pt>
                <c:pt idx="1">
                  <c:v>1949</c:v>
                </c:pt>
                <c:pt idx="2">
                  <c:v>1950</c:v>
                </c:pt>
                <c:pt idx="3">
                  <c:v>1951</c:v>
                </c:pt>
                <c:pt idx="4">
                  <c:v>1952</c:v>
                </c:pt>
                <c:pt idx="5">
                  <c:v>1953</c:v>
                </c:pt>
                <c:pt idx="6">
                  <c:v>1954</c:v>
                </c:pt>
                <c:pt idx="7">
                  <c:v>1955</c:v>
                </c:pt>
                <c:pt idx="8">
                  <c:v>1956</c:v>
                </c:pt>
                <c:pt idx="9">
                  <c:v>1957</c:v>
                </c:pt>
                <c:pt idx="10">
                  <c:v>1958</c:v>
                </c:pt>
                <c:pt idx="11">
                  <c:v>1959</c:v>
                </c:pt>
                <c:pt idx="12">
                  <c:v>1960</c:v>
                </c:pt>
                <c:pt idx="13">
                  <c:v>1961</c:v>
                </c:pt>
                <c:pt idx="14">
                  <c:v>1962</c:v>
                </c:pt>
                <c:pt idx="15">
                  <c:v>1963</c:v>
                </c:pt>
                <c:pt idx="16">
                  <c:v>1964</c:v>
                </c:pt>
                <c:pt idx="17">
                  <c:v>1965</c:v>
                </c:pt>
                <c:pt idx="18">
                  <c:v>1966</c:v>
                </c:pt>
                <c:pt idx="19">
                  <c:v>1967</c:v>
                </c:pt>
                <c:pt idx="20">
                  <c:v>1968</c:v>
                </c:pt>
                <c:pt idx="21">
                  <c:v>1969</c:v>
                </c:pt>
                <c:pt idx="22">
                  <c:v>1970</c:v>
                </c:pt>
                <c:pt idx="23">
                  <c:v>1971</c:v>
                </c:pt>
                <c:pt idx="24">
                  <c:v>1972</c:v>
                </c:pt>
                <c:pt idx="25">
                  <c:v>1973</c:v>
                </c:pt>
                <c:pt idx="26">
                  <c:v>1974</c:v>
                </c:pt>
                <c:pt idx="27">
                  <c:v>1975</c:v>
                </c:pt>
                <c:pt idx="28">
                  <c:v>1976</c:v>
                </c:pt>
                <c:pt idx="29">
                  <c:v>1977</c:v>
                </c:pt>
                <c:pt idx="30">
                  <c:v>1978</c:v>
                </c:pt>
                <c:pt idx="31">
                  <c:v>1979</c:v>
                </c:pt>
                <c:pt idx="32">
                  <c:v>1980</c:v>
                </c:pt>
                <c:pt idx="33">
                  <c:v>1981</c:v>
                </c:pt>
                <c:pt idx="34">
                  <c:v>1982</c:v>
                </c:pt>
                <c:pt idx="35">
                  <c:v>1983</c:v>
                </c:pt>
                <c:pt idx="36">
                  <c:v>1984</c:v>
                </c:pt>
                <c:pt idx="37">
                  <c:v>1985</c:v>
                </c:pt>
                <c:pt idx="38">
                  <c:v>1986</c:v>
                </c:pt>
                <c:pt idx="39">
                  <c:v>1987</c:v>
                </c:pt>
                <c:pt idx="40">
                  <c:v>1988</c:v>
                </c:pt>
                <c:pt idx="41">
                  <c:v>1989</c:v>
                </c:pt>
                <c:pt idx="42">
                  <c:v>1990</c:v>
                </c:pt>
                <c:pt idx="43">
                  <c:v>1991</c:v>
                </c:pt>
                <c:pt idx="44">
                  <c:v>1992</c:v>
                </c:pt>
                <c:pt idx="45">
                  <c:v>1993</c:v>
                </c:pt>
                <c:pt idx="46">
                  <c:v>1994</c:v>
                </c:pt>
                <c:pt idx="47">
                  <c:v>1995</c:v>
                </c:pt>
                <c:pt idx="48">
                  <c:v>1996</c:v>
                </c:pt>
                <c:pt idx="49">
                  <c:v>1997</c:v>
                </c:pt>
                <c:pt idx="50">
                  <c:v>1998</c:v>
                </c:pt>
                <c:pt idx="51">
                  <c:v>1999</c:v>
                </c:pt>
                <c:pt idx="52">
                  <c:v>2000</c:v>
                </c:pt>
                <c:pt idx="53">
                  <c:v>2001</c:v>
                </c:pt>
                <c:pt idx="54">
                  <c:v>2002</c:v>
                </c:pt>
                <c:pt idx="55">
                  <c:v>2003</c:v>
                </c:pt>
                <c:pt idx="56">
                  <c:v>2004</c:v>
                </c:pt>
                <c:pt idx="57">
                  <c:v>2005</c:v>
                </c:pt>
                <c:pt idx="58">
                  <c:v>2006</c:v>
                </c:pt>
                <c:pt idx="59">
                  <c:v>2007</c:v>
                </c:pt>
                <c:pt idx="60">
                  <c:v>2008</c:v>
                </c:pt>
                <c:pt idx="61">
                  <c:v>2009</c:v>
                </c:pt>
                <c:pt idx="62">
                  <c:v>2010</c:v>
                </c:pt>
                <c:pt idx="63">
                  <c:v>2011</c:v>
                </c:pt>
                <c:pt idx="64">
                  <c:v>2012</c:v>
                </c:pt>
                <c:pt idx="65">
                  <c:v>2013</c:v>
                </c:pt>
                <c:pt idx="66">
                  <c:v>2014</c:v>
                </c:pt>
                <c:pt idx="67">
                  <c:v>2015</c:v>
                </c:pt>
              </c:numCache>
            </c:numRef>
          </c:cat>
          <c:val>
            <c:numRef>
              <c:f>UNRATE!$B$27:$B$94</c:f>
              <c:numCache>
                <c:formatCode>0.0</c:formatCode>
                <c:ptCount val="68"/>
                <c:pt idx="0">
                  <c:v>3.8</c:v>
                </c:pt>
                <c:pt idx="1">
                  <c:v>6.1</c:v>
                </c:pt>
                <c:pt idx="2">
                  <c:v>5.2</c:v>
                </c:pt>
                <c:pt idx="3">
                  <c:v>3.3</c:v>
                </c:pt>
                <c:pt idx="4">
                  <c:v>3</c:v>
                </c:pt>
                <c:pt idx="5">
                  <c:v>2.9</c:v>
                </c:pt>
                <c:pt idx="6">
                  <c:v>5.6</c:v>
                </c:pt>
                <c:pt idx="7">
                  <c:v>4.4000000000000004</c:v>
                </c:pt>
                <c:pt idx="8">
                  <c:v>4.0999999999999996</c:v>
                </c:pt>
                <c:pt idx="9">
                  <c:v>4.3</c:v>
                </c:pt>
                <c:pt idx="10">
                  <c:v>6.8</c:v>
                </c:pt>
                <c:pt idx="11">
                  <c:v>5.5</c:v>
                </c:pt>
                <c:pt idx="12">
                  <c:v>5.5</c:v>
                </c:pt>
                <c:pt idx="13">
                  <c:v>6.7</c:v>
                </c:pt>
                <c:pt idx="14">
                  <c:v>5.6</c:v>
                </c:pt>
                <c:pt idx="15">
                  <c:v>5.6</c:v>
                </c:pt>
                <c:pt idx="16">
                  <c:v>5.2</c:v>
                </c:pt>
                <c:pt idx="17">
                  <c:v>4.5</c:v>
                </c:pt>
                <c:pt idx="18">
                  <c:v>3.8</c:v>
                </c:pt>
                <c:pt idx="19">
                  <c:v>3.8</c:v>
                </c:pt>
                <c:pt idx="20">
                  <c:v>3.6</c:v>
                </c:pt>
                <c:pt idx="21">
                  <c:v>3.5</c:v>
                </c:pt>
                <c:pt idx="22">
                  <c:v>5</c:v>
                </c:pt>
                <c:pt idx="23">
                  <c:v>6</c:v>
                </c:pt>
                <c:pt idx="24">
                  <c:v>5.6</c:v>
                </c:pt>
                <c:pt idx="25">
                  <c:v>4.9000000000000004</c:v>
                </c:pt>
                <c:pt idx="26">
                  <c:v>5.6</c:v>
                </c:pt>
                <c:pt idx="27">
                  <c:v>8.5</c:v>
                </c:pt>
                <c:pt idx="28">
                  <c:v>7.7</c:v>
                </c:pt>
                <c:pt idx="29">
                  <c:v>7.1</c:v>
                </c:pt>
                <c:pt idx="30">
                  <c:v>6.1</c:v>
                </c:pt>
                <c:pt idx="31">
                  <c:v>5.9</c:v>
                </c:pt>
                <c:pt idx="32">
                  <c:v>7.2</c:v>
                </c:pt>
                <c:pt idx="33">
                  <c:v>7.6</c:v>
                </c:pt>
                <c:pt idx="34">
                  <c:v>9.6999999999999993</c:v>
                </c:pt>
                <c:pt idx="35">
                  <c:v>9.6</c:v>
                </c:pt>
                <c:pt idx="36">
                  <c:v>7.5</c:v>
                </c:pt>
                <c:pt idx="37">
                  <c:v>7.2</c:v>
                </c:pt>
                <c:pt idx="38">
                  <c:v>7</c:v>
                </c:pt>
                <c:pt idx="39">
                  <c:v>6.2</c:v>
                </c:pt>
                <c:pt idx="40">
                  <c:v>5.5</c:v>
                </c:pt>
                <c:pt idx="41">
                  <c:v>5.3</c:v>
                </c:pt>
                <c:pt idx="42">
                  <c:v>5.6</c:v>
                </c:pt>
                <c:pt idx="43">
                  <c:v>6.9</c:v>
                </c:pt>
                <c:pt idx="44">
                  <c:v>7.5</c:v>
                </c:pt>
                <c:pt idx="45">
                  <c:v>6.9</c:v>
                </c:pt>
                <c:pt idx="46">
                  <c:v>6.1</c:v>
                </c:pt>
                <c:pt idx="47">
                  <c:v>5.6</c:v>
                </c:pt>
                <c:pt idx="48">
                  <c:v>5.4</c:v>
                </c:pt>
                <c:pt idx="49">
                  <c:v>4.9000000000000004</c:v>
                </c:pt>
                <c:pt idx="50">
                  <c:v>4.5</c:v>
                </c:pt>
                <c:pt idx="51">
                  <c:v>4.2</c:v>
                </c:pt>
                <c:pt idx="52">
                  <c:v>4</c:v>
                </c:pt>
                <c:pt idx="53">
                  <c:v>4.7</c:v>
                </c:pt>
                <c:pt idx="54">
                  <c:v>5.8</c:v>
                </c:pt>
                <c:pt idx="55">
                  <c:v>6</c:v>
                </c:pt>
                <c:pt idx="56">
                  <c:v>5.5</c:v>
                </c:pt>
                <c:pt idx="57">
                  <c:v>5.0999999999999996</c:v>
                </c:pt>
                <c:pt idx="58">
                  <c:v>4.5999999999999996</c:v>
                </c:pt>
                <c:pt idx="59">
                  <c:v>4.5999999999999996</c:v>
                </c:pt>
                <c:pt idx="60">
                  <c:v>5.8</c:v>
                </c:pt>
                <c:pt idx="61">
                  <c:v>9.3000000000000007</c:v>
                </c:pt>
                <c:pt idx="62">
                  <c:v>9.6</c:v>
                </c:pt>
                <c:pt idx="63">
                  <c:v>8.9</c:v>
                </c:pt>
                <c:pt idx="64">
                  <c:v>8.1</c:v>
                </c:pt>
                <c:pt idx="65">
                  <c:v>7.4</c:v>
                </c:pt>
                <c:pt idx="66">
                  <c:v>6.2</c:v>
                </c:pt>
                <c:pt idx="67">
                  <c:v>5.3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344384"/>
        <c:axId val="249345920"/>
      </c:lineChart>
      <c:lineChart>
        <c:grouping val="standard"/>
        <c:varyColors val="0"/>
        <c:ser>
          <c:idx val="0"/>
          <c:order val="0"/>
          <c:tx>
            <c:v>Productivity</c:v>
          </c:tx>
          <c:spPr>
            <a:ln w="50800"/>
            <a:effectLst>
              <a:outerShdw blurRad="50800" dist="50800" dir="5400000" algn="ctr" rotWithShape="0">
                <a:srgbClr val="000000">
                  <a:alpha val="34000"/>
                </a:srgbClr>
              </a:outerShdw>
            </a:effectLst>
          </c:spPr>
          <c:marker>
            <c:symbol val="none"/>
          </c:marker>
          <c:cat>
            <c:numRef>
              <c:f>'SM calc'!$A$10:$A$77</c:f>
              <c:numCache>
                <c:formatCode>General</c:formatCode>
                <c:ptCount val="68"/>
                <c:pt idx="0">
                  <c:v>1948</c:v>
                </c:pt>
                <c:pt idx="1">
                  <c:v>1949</c:v>
                </c:pt>
                <c:pt idx="2">
                  <c:v>1950</c:v>
                </c:pt>
                <c:pt idx="3">
                  <c:v>1951</c:v>
                </c:pt>
                <c:pt idx="4">
                  <c:v>1952</c:v>
                </c:pt>
                <c:pt idx="5">
                  <c:v>1953</c:v>
                </c:pt>
                <c:pt idx="6">
                  <c:v>1954</c:v>
                </c:pt>
                <c:pt idx="7">
                  <c:v>1955</c:v>
                </c:pt>
                <c:pt idx="8">
                  <c:v>1956</c:v>
                </c:pt>
                <c:pt idx="9">
                  <c:v>1957</c:v>
                </c:pt>
                <c:pt idx="10">
                  <c:v>1958</c:v>
                </c:pt>
                <c:pt idx="11">
                  <c:v>1959</c:v>
                </c:pt>
                <c:pt idx="12">
                  <c:v>1960</c:v>
                </c:pt>
                <c:pt idx="13">
                  <c:v>1961</c:v>
                </c:pt>
                <c:pt idx="14">
                  <c:v>1962</c:v>
                </c:pt>
                <c:pt idx="15">
                  <c:v>1963</c:v>
                </c:pt>
                <c:pt idx="16">
                  <c:v>1964</c:v>
                </c:pt>
                <c:pt idx="17">
                  <c:v>1965</c:v>
                </c:pt>
                <c:pt idx="18">
                  <c:v>1966</c:v>
                </c:pt>
                <c:pt idx="19">
                  <c:v>1967</c:v>
                </c:pt>
                <c:pt idx="20">
                  <c:v>1968</c:v>
                </c:pt>
                <c:pt idx="21">
                  <c:v>1969</c:v>
                </c:pt>
                <c:pt idx="22">
                  <c:v>1970</c:v>
                </c:pt>
                <c:pt idx="23">
                  <c:v>1971</c:v>
                </c:pt>
                <c:pt idx="24">
                  <c:v>1972</c:v>
                </c:pt>
                <c:pt idx="25">
                  <c:v>1973</c:v>
                </c:pt>
                <c:pt idx="26">
                  <c:v>1974</c:v>
                </c:pt>
                <c:pt idx="27">
                  <c:v>1975</c:v>
                </c:pt>
                <c:pt idx="28">
                  <c:v>1976</c:v>
                </c:pt>
                <c:pt idx="29">
                  <c:v>1977</c:v>
                </c:pt>
                <c:pt idx="30">
                  <c:v>1978</c:v>
                </c:pt>
                <c:pt idx="31">
                  <c:v>1979</c:v>
                </c:pt>
                <c:pt idx="32">
                  <c:v>1980</c:v>
                </c:pt>
                <c:pt idx="33">
                  <c:v>1981</c:v>
                </c:pt>
                <c:pt idx="34">
                  <c:v>1982</c:v>
                </c:pt>
                <c:pt idx="35">
                  <c:v>1983</c:v>
                </c:pt>
                <c:pt idx="36">
                  <c:v>1984</c:v>
                </c:pt>
                <c:pt idx="37">
                  <c:v>1985</c:v>
                </c:pt>
                <c:pt idx="38">
                  <c:v>1986</c:v>
                </c:pt>
                <c:pt idx="39">
                  <c:v>1987</c:v>
                </c:pt>
                <c:pt idx="40">
                  <c:v>1988</c:v>
                </c:pt>
                <c:pt idx="41">
                  <c:v>1989</c:v>
                </c:pt>
                <c:pt idx="42">
                  <c:v>1990</c:v>
                </c:pt>
                <c:pt idx="43">
                  <c:v>1991</c:v>
                </c:pt>
                <c:pt idx="44">
                  <c:v>1992</c:v>
                </c:pt>
                <c:pt idx="45">
                  <c:v>1993</c:v>
                </c:pt>
                <c:pt idx="46">
                  <c:v>1994</c:v>
                </c:pt>
                <c:pt idx="47">
                  <c:v>1995</c:v>
                </c:pt>
                <c:pt idx="48">
                  <c:v>1996</c:v>
                </c:pt>
                <c:pt idx="49">
                  <c:v>1997</c:v>
                </c:pt>
                <c:pt idx="50">
                  <c:v>1998</c:v>
                </c:pt>
                <c:pt idx="51">
                  <c:v>1999</c:v>
                </c:pt>
                <c:pt idx="52">
                  <c:v>2000</c:v>
                </c:pt>
                <c:pt idx="53">
                  <c:v>2001</c:v>
                </c:pt>
                <c:pt idx="54">
                  <c:v>2002</c:v>
                </c:pt>
                <c:pt idx="55">
                  <c:v>2003</c:v>
                </c:pt>
                <c:pt idx="56">
                  <c:v>2004</c:v>
                </c:pt>
                <c:pt idx="57">
                  <c:v>2005</c:v>
                </c:pt>
                <c:pt idx="58">
                  <c:v>2006</c:v>
                </c:pt>
                <c:pt idx="59">
                  <c:v>2007</c:v>
                </c:pt>
                <c:pt idx="60">
                  <c:v>2008</c:v>
                </c:pt>
                <c:pt idx="61">
                  <c:v>2009</c:v>
                </c:pt>
                <c:pt idx="62">
                  <c:v>2010</c:v>
                </c:pt>
                <c:pt idx="63">
                  <c:v>2011</c:v>
                </c:pt>
                <c:pt idx="64">
                  <c:v>2012</c:v>
                </c:pt>
                <c:pt idx="65">
                  <c:v>2013</c:v>
                </c:pt>
                <c:pt idx="66">
                  <c:v>2014</c:v>
                </c:pt>
                <c:pt idx="67">
                  <c:v>2015</c:v>
                </c:pt>
              </c:numCache>
            </c:numRef>
          </c:cat>
          <c:val>
            <c:numRef>
              <c:f>Prod!$F$9:$F$76</c:f>
              <c:numCache>
                <c:formatCode>General</c:formatCode>
                <c:ptCount val="68"/>
                <c:pt idx="0">
                  <c:v>0.99621284763791873</c:v>
                </c:pt>
                <c:pt idx="1">
                  <c:v>0.98634555086033604</c:v>
                </c:pt>
                <c:pt idx="2">
                  <c:v>0.94509236234363203</c:v>
                </c:pt>
                <c:pt idx="3">
                  <c:v>0.94069535558335193</c:v>
                </c:pt>
                <c:pt idx="4">
                  <c:v>0.94302086178628231</c:v>
                </c:pt>
                <c:pt idx="5">
                  <c:v>0.9401239851802603</c:v>
                </c:pt>
                <c:pt idx="6">
                  <c:v>0.94180927795070024</c:v>
                </c:pt>
                <c:pt idx="7">
                  <c:v>0.92271842494032785</c:v>
                </c:pt>
                <c:pt idx="8">
                  <c:v>0.94810566556429354</c:v>
                </c:pt>
                <c:pt idx="9">
                  <c:v>0.94409925503932512</c:v>
                </c:pt>
                <c:pt idx="10">
                  <c:v>0.94259307203550224</c:v>
                </c:pt>
                <c:pt idx="11">
                  <c:v>0.93011282305679632</c:v>
                </c:pt>
                <c:pt idx="12">
                  <c:v>0.93902155239963847</c:v>
                </c:pt>
                <c:pt idx="13">
                  <c:v>0.92896914735131009</c:v>
                </c:pt>
                <c:pt idx="14">
                  <c:v>0.90759770441797738</c:v>
                </c:pt>
                <c:pt idx="15">
                  <c:v>0.8962914655501486</c:v>
                </c:pt>
                <c:pt idx="16">
                  <c:v>0.889873438640709</c:v>
                </c:pt>
                <c:pt idx="17">
                  <c:v>0.88089597271093967</c:v>
                </c:pt>
                <c:pt idx="18">
                  <c:v>0.8684199602894086</c:v>
                </c:pt>
                <c:pt idx="19">
                  <c:v>0.87062421668213241</c:v>
                </c:pt>
                <c:pt idx="20">
                  <c:v>0.85931212730628881</c:v>
                </c:pt>
                <c:pt idx="21">
                  <c:v>0.8762535651090867</c:v>
                </c:pt>
                <c:pt idx="22">
                  <c:v>0.88209661583464238</c:v>
                </c:pt>
                <c:pt idx="23">
                  <c:v>0.86703352606675532</c:v>
                </c:pt>
                <c:pt idx="24">
                  <c:v>0.85673668481746124</c:v>
                </c:pt>
                <c:pt idx="25">
                  <c:v>0.84916091577495678</c:v>
                </c:pt>
                <c:pt idx="26">
                  <c:v>0.88199480195275393</c:v>
                </c:pt>
                <c:pt idx="27">
                  <c:v>0.87708824746779357</c:v>
                </c:pt>
                <c:pt idx="28">
                  <c:v>0.86604944933490302</c:v>
                </c:pt>
                <c:pt idx="29">
                  <c:v>0.87005370464489185</c:v>
                </c:pt>
                <c:pt idx="30">
                  <c:v>0.87714670329533062</c:v>
                </c:pt>
                <c:pt idx="31">
                  <c:v>0.89804334661459573</c:v>
                </c:pt>
                <c:pt idx="32">
                  <c:v>0.91815055505470589</c:v>
                </c:pt>
                <c:pt idx="33">
                  <c:v>0.92316271013724105</c:v>
                </c:pt>
                <c:pt idx="34">
                  <c:v>0.95281298209779008</c:v>
                </c:pt>
                <c:pt idx="35">
                  <c:v>0.93194166172514192</c:v>
                </c:pt>
                <c:pt idx="36">
                  <c:v>0.93186333352825046</c:v>
                </c:pt>
                <c:pt idx="37">
                  <c:v>0.93699338016582767</c:v>
                </c:pt>
                <c:pt idx="38">
                  <c:v>0.92914937711085122</c:v>
                </c:pt>
                <c:pt idx="39">
                  <c:v>0.94418219787034707</c:v>
                </c:pt>
                <c:pt idx="40">
                  <c:v>0.94895269671467319</c:v>
                </c:pt>
                <c:pt idx="41">
                  <c:v>0.96052131612801883</c:v>
                </c:pt>
                <c:pt idx="42">
                  <c:v>0.96243504546498793</c:v>
                </c:pt>
                <c:pt idx="43">
                  <c:v>0.96526139325809313</c:v>
                </c:pt>
                <c:pt idx="44">
                  <c:v>0.94545410809884267</c:v>
                </c:pt>
                <c:pt idx="45">
                  <c:v>0.96440477366719612</c:v>
                </c:pt>
                <c:pt idx="46">
                  <c:v>0.97601701415098718</c:v>
                </c:pt>
                <c:pt idx="47">
                  <c:v>0.99007179934678757</c:v>
                </c:pt>
                <c:pt idx="48">
                  <c:v>0.98492232438542326</c:v>
                </c:pt>
                <c:pt idx="49">
                  <c:v>0.98984641179795363</c:v>
                </c:pt>
                <c:pt idx="50">
                  <c:v>0.98125647114186698</c:v>
                </c:pt>
                <c:pt idx="51">
                  <c:v>0.97060839521996678</c:v>
                </c:pt>
                <c:pt idx="52">
                  <c:v>0.96058510475362291</c:v>
                </c:pt>
                <c:pt idx="53">
                  <c:v>0.95427937272725272</c:v>
                </c:pt>
                <c:pt idx="54">
                  <c:v>0.93446742971343544</c:v>
                </c:pt>
                <c:pt idx="55">
                  <c:v>0.92073885581266246</c:v>
                </c:pt>
                <c:pt idx="56">
                  <c:v>0.91224636907779577</c:v>
                </c:pt>
                <c:pt idx="57">
                  <c:v>0.91312779111284359</c:v>
                </c:pt>
                <c:pt idx="58">
                  <c:v>0.9242504994209213</c:v>
                </c:pt>
                <c:pt idx="59">
                  <c:v>0.92911012155276174</c:v>
                </c:pt>
                <c:pt idx="60">
                  <c:v>0.94197096755151444</c:v>
                </c:pt>
                <c:pt idx="61">
                  <c:v>0.93253870593144583</c:v>
                </c:pt>
                <c:pt idx="62">
                  <c:v>0.92222966104565185</c:v>
                </c:pt>
                <c:pt idx="63">
                  <c:v>0.94062280374592533</c:v>
                </c:pt>
                <c:pt idx="64">
                  <c:v>0.95188088296943663</c:v>
                </c:pt>
                <c:pt idx="65">
                  <c:v>0.97215476632333153</c:v>
                </c:pt>
                <c:pt idx="66">
                  <c:v>0.98558849189460429</c:v>
                </c:pt>
                <c:pt idx="67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6793984"/>
        <c:axId val="256791680"/>
      </c:lineChart>
      <c:catAx>
        <c:axId val="249344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249345920"/>
        <c:crosses val="autoZero"/>
        <c:auto val="1"/>
        <c:lblAlgn val="ctr"/>
        <c:lblOffset val="100"/>
        <c:tickLblSkip val="6"/>
        <c:noMultiLvlLbl val="0"/>
      </c:catAx>
      <c:valAx>
        <c:axId val="249345920"/>
        <c:scaling>
          <c:orientation val="minMax"/>
        </c:scaling>
        <c:delete val="0"/>
        <c:axPos val="l"/>
        <c:majorGridlines>
          <c:spPr>
            <a:ln w="3175">
              <a:solidFill>
                <a:schemeClr val="tx2">
                  <a:lumMod val="20000"/>
                  <a:lumOff val="80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800"/>
                </a:pPr>
                <a:r>
                  <a:rPr lang="en-US" sz="1800"/>
                  <a:t>Percent of population working or looking for work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249344384"/>
        <c:crosses val="autoZero"/>
        <c:crossBetween val="between"/>
      </c:valAx>
      <c:valAx>
        <c:axId val="256791680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800"/>
                </a:pPr>
                <a:r>
                  <a:rPr lang="en-US" sz="1800"/>
                  <a:t>Reciptorcal of index of real output per worker</a:t>
                </a:r>
              </a:p>
              <a:p>
                <a:pPr>
                  <a:defRPr sz="1800"/>
                </a:pPr>
                <a:endParaRPr lang="en-US" sz="1800"/>
              </a:p>
            </c:rich>
          </c:tx>
          <c:overlay val="0"/>
        </c:title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256793984"/>
        <c:crosses val="max"/>
        <c:crossBetween val="between"/>
      </c:valAx>
      <c:catAx>
        <c:axId val="256793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56791680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</c:chart>
  <c:spPr>
    <a:ln>
      <a:noFill/>
    </a:ln>
  </c:sp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v>Unemployment</c:v>
          </c:tx>
          <c:spPr>
            <a:ln w="50800"/>
            <a:effectLst>
              <a:outerShdw blurRad="50800" dist="50800" dir="5400000" algn="ctr" rotWithShape="0">
                <a:srgbClr val="000000">
                  <a:alpha val="34000"/>
                </a:srgbClr>
              </a:outerShdw>
            </a:effectLst>
          </c:spPr>
          <c:marker>
            <c:symbol val="none"/>
          </c:marker>
          <c:cat>
            <c:numRef>
              <c:f>'SM calc'!$A$10:$A$77</c:f>
              <c:numCache>
                <c:formatCode>General</c:formatCode>
                <c:ptCount val="68"/>
                <c:pt idx="0">
                  <c:v>1948</c:v>
                </c:pt>
                <c:pt idx="1">
                  <c:v>1949</c:v>
                </c:pt>
                <c:pt idx="2">
                  <c:v>1950</c:v>
                </c:pt>
                <c:pt idx="3">
                  <c:v>1951</c:v>
                </c:pt>
                <c:pt idx="4">
                  <c:v>1952</c:v>
                </c:pt>
                <c:pt idx="5">
                  <c:v>1953</c:v>
                </c:pt>
                <c:pt idx="6">
                  <c:v>1954</c:v>
                </c:pt>
                <c:pt idx="7">
                  <c:v>1955</c:v>
                </c:pt>
                <c:pt idx="8">
                  <c:v>1956</c:v>
                </c:pt>
                <c:pt idx="9">
                  <c:v>1957</c:v>
                </c:pt>
                <c:pt idx="10">
                  <c:v>1958</c:v>
                </c:pt>
                <c:pt idx="11">
                  <c:v>1959</c:v>
                </c:pt>
                <c:pt idx="12">
                  <c:v>1960</c:v>
                </c:pt>
                <c:pt idx="13">
                  <c:v>1961</c:v>
                </c:pt>
                <c:pt idx="14">
                  <c:v>1962</c:v>
                </c:pt>
                <c:pt idx="15">
                  <c:v>1963</c:v>
                </c:pt>
                <c:pt idx="16">
                  <c:v>1964</c:v>
                </c:pt>
                <c:pt idx="17">
                  <c:v>1965</c:v>
                </c:pt>
                <c:pt idx="18">
                  <c:v>1966</c:v>
                </c:pt>
                <c:pt idx="19">
                  <c:v>1967</c:v>
                </c:pt>
                <c:pt idx="20">
                  <c:v>1968</c:v>
                </c:pt>
                <c:pt idx="21">
                  <c:v>1969</c:v>
                </c:pt>
                <c:pt idx="22">
                  <c:v>1970</c:v>
                </c:pt>
                <c:pt idx="23">
                  <c:v>1971</c:v>
                </c:pt>
                <c:pt idx="24">
                  <c:v>1972</c:v>
                </c:pt>
                <c:pt idx="25">
                  <c:v>1973</c:v>
                </c:pt>
                <c:pt idx="26">
                  <c:v>1974</c:v>
                </c:pt>
                <c:pt idx="27">
                  <c:v>1975</c:v>
                </c:pt>
                <c:pt idx="28">
                  <c:v>1976</c:v>
                </c:pt>
                <c:pt idx="29">
                  <c:v>1977</c:v>
                </c:pt>
                <c:pt idx="30">
                  <c:v>1978</c:v>
                </c:pt>
                <c:pt idx="31">
                  <c:v>1979</c:v>
                </c:pt>
                <c:pt idx="32">
                  <c:v>1980</c:v>
                </c:pt>
                <c:pt idx="33">
                  <c:v>1981</c:v>
                </c:pt>
                <c:pt idx="34">
                  <c:v>1982</c:v>
                </c:pt>
                <c:pt idx="35">
                  <c:v>1983</c:v>
                </c:pt>
                <c:pt idx="36">
                  <c:v>1984</c:v>
                </c:pt>
                <c:pt idx="37">
                  <c:v>1985</c:v>
                </c:pt>
                <c:pt idx="38">
                  <c:v>1986</c:v>
                </c:pt>
                <c:pt idx="39">
                  <c:v>1987</c:v>
                </c:pt>
                <c:pt idx="40">
                  <c:v>1988</c:v>
                </c:pt>
                <c:pt idx="41">
                  <c:v>1989</c:v>
                </c:pt>
                <c:pt idx="42">
                  <c:v>1990</c:v>
                </c:pt>
                <c:pt idx="43">
                  <c:v>1991</c:v>
                </c:pt>
                <c:pt idx="44">
                  <c:v>1992</c:v>
                </c:pt>
                <c:pt idx="45">
                  <c:v>1993</c:v>
                </c:pt>
                <c:pt idx="46">
                  <c:v>1994</c:v>
                </c:pt>
                <c:pt idx="47">
                  <c:v>1995</c:v>
                </c:pt>
                <c:pt idx="48">
                  <c:v>1996</c:v>
                </c:pt>
                <c:pt idx="49">
                  <c:v>1997</c:v>
                </c:pt>
                <c:pt idx="50">
                  <c:v>1998</c:v>
                </c:pt>
                <c:pt idx="51">
                  <c:v>1999</c:v>
                </c:pt>
                <c:pt idx="52">
                  <c:v>2000</c:v>
                </c:pt>
                <c:pt idx="53">
                  <c:v>2001</c:v>
                </c:pt>
                <c:pt idx="54">
                  <c:v>2002</c:v>
                </c:pt>
                <c:pt idx="55">
                  <c:v>2003</c:v>
                </c:pt>
                <c:pt idx="56">
                  <c:v>2004</c:v>
                </c:pt>
                <c:pt idx="57">
                  <c:v>2005</c:v>
                </c:pt>
                <c:pt idx="58">
                  <c:v>2006</c:v>
                </c:pt>
                <c:pt idx="59">
                  <c:v>2007</c:v>
                </c:pt>
                <c:pt idx="60">
                  <c:v>2008</c:v>
                </c:pt>
                <c:pt idx="61">
                  <c:v>2009</c:v>
                </c:pt>
                <c:pt idx="62">
                  <c:v>2010</c:v>
                </c:pt>
                <c:pt idx="63">
                  <c:v>2011</c:v>
                </c:pt>
                <c:pt idx="64">
                  <c:v>2012</c:v>
                </c:pt>
                <c:pt idx="65">
                  <c:v>2013</c:v>
                </c:pt>
                <c:pt idx="66">
                  <c:v>2014</c:v>
                </c:pt>
                <c:pt idx="67">
                  <c:v>2015</c:v>
                </c:pt>
              </c:numCache>
            </c:numRef>
          </c:cat>
          <c:val>
            <c:numRef>
              <c:f>UNRATE!$B$27:$B$94</c:f>
              <c:numCache>
                <c:formatCode>0.0</c:formatCode>
                <c:ptCount val="68"/>
                <c:pt idx="0">
                  <c:v>3.8</c:v>
                </c:pt>
                <c:pt idx="1">
                  <c:v>6.1</c:v>
                </c:pt>
                <c:pt idx="2">
                  <c:v>5.2</c:v>
                </c:pt>
                <c:pt idx="3">
                  <c:v>3.3</c:v>
                </c:pt>
                <c:pt idx="4">
                  <c:v>3</c:v>
                </c:pt>
                <c:pt idx="5">
                  <c:v>2.9</c:v>
                </c:pt>
                <c:pt idx="6">
                  <c:v>5.6</c:v>
                </c:pt>
                <c:pt idx="7">
                  <c:v>4.4000000000000004</c:v>
                </c:pt>
                <c:pt idx="8">
                  <c:v>4.0999999999999996</c:v>
                </c:pt>
                <c:pt idx="9">
                  <c:v>4.3</c:v>
                </c:pt>
                <c:pt idx="10">
                  <c:v>6.8</c:v>
                </c:pt>
                <c:pt idx="11">
                  <c:v>5.5</c:v>
                </c:pt>
                <c:pt idx="12">
                  <c:v>5.5</c:v>
                </c:pt>
                <c:pt idx="13">
                  <c:v>6.7</c:v>
                </c:pt>
                <c:pt idx="14">
                  <c:v>5.6</c:v>
                </c:pt>
                <c:pt idx="15">
                  <c:v>5.6</c:v>
                </c:pt>
                <c:pt idx="16">
                  <c:v>5.2</c:v>
                </c:pt>
                <c:pt idx="17">
                  <c:v>4.5</c:v>
                </c:pt>
                <c:pt idx="18">
                  <c:v>3.8</c:v>
                </c:pt>
                <c:pt idx="19">
                  <c:v>3.8</c:v>
                </c:pt>
                <c:pt idx="20">
                  <c:v>3.6</c:v>
                </c:pt>
                <c:pt idx="21">
                  <c:v>3.5</c:v>
                </c:pt>
                <c:pt idx="22">
                  <c:v>5</c:v>
                </c:pt>
                <c:pt idx="23">
                  <c:v>6</c:v>
                </c:pt>
                <c:pt idx="24">
                  <c:v>5.6</c:v>
                </c:pt>
                <c:pt idx="25">
                  <c:v>4.9000000000000004</c:v>
                </c:pt>
                <c:pt idx="26">
                  <c:v>5.6</c:v>
                </c:pt>
                <c:pt idx="27">
                  <c:v>8.5</c:v>
                </c:pt>
                <c:pt idx="28">
                  <c:v>7.7</c:v>
                </c:pt>
                <c:pt idx="29">
                  <c:v>7.1</c:v>
                </c:pt>
                <c:pt idx="30">
                  <c:v>6.1</c:v>
                </c:pt>
                <c:pt idx="31">
                  <c:v>5.9</c:v>
                </c:pt>
                <c:pt idx="32">
                  <c:v>7.2</c:v>
                </c:pt>
                <c:pt idx="33">
                  <c:v>7.6</c:v>
                </c:pt>
                <c:pt idx="34">
                  <c:v>9.6999999999999993</c:v>
                </c:pt>
                <c:pt idx="35">
                  <c:v>9.6</c:v>
                </c:pt>
                <c:pt idx="36">
                  <c:v>7.5</c:v>
                </c:pt>
                <c:pt idx="37">
                  <c:v>7.2</c:v>
                </c:pt>
                <c:pt idx="38">
                  <c:v>7</c:v>
                </c:pt>
                <c:pt idx="39">
                  <c:v>6.2</c:v>
                </c:pt>
                <c:pt idx="40">
                  <c:v>5.5</c:v>
                </c:pt>
                <c:pt idx="41">
                  <c:v>5.3</c:v>
                </c:pt>
                <c:pt idx="42">
                  <c:v>5.6</c:v>
                </c:pt>
                <c:pt idx="43">
                  <c:v>6.9</c:v>
                </c:pt>
                <c:pt idx="44">
                  <c:v>7.5</c:v>
                </c:pt>
                <c:pt idx="45">
                  <c:v>6.9</c:v>
                </c:pt>
                <c:pt idx="46">
                  <c:v>6.1</c:v>
                </c:pt>
                <c:pt idx="47">
                  <c:v>5.6</c:v>
                </c:pt>
                <c:pt idx="48">
                  <c:v>5.4</c:v>
                </c:pt>
                <c:pt idx="49">
                  <c:v>4.9000000000000004</c:v>
                </c:pt>
                <c:pt idx="50">
                  <c:v>4.5</c:v>
                </c:pt>
                <c:pt idx="51">
                  <c:v>4.2</c:v>
                </c:pt>
                <c:pt idx="52">
                  <c:v>4</c:v>
                </c:pt>
                <c:pt idx="53">
                  <c:v>4.7</c:v>
                </c:pt>
                <c:pt idx="54">
                  <c:v>5.8</c:v>
                </c:pt>
                <c:pt idx="55">
                  <c:v>6</c:v>
                </c:pt>
                <c:pt idx="56">
                  <c:v>5.5</c:v>
                </c:pt>
                <c:pt idx="57">
                  <c:v>5.0999999999999996</c:v>
                </c:pt>
                <c:pt idx="58">
                  <c:v>4.5999999999999996</c:v>
                </c:pt>
                <c:pt idx="59">
                  <c:v>4.5999999999999996</c:v>
                </c:pt>
                <c:pt idx="60">
                  <c:v>5.8</c:v>
                </c:pt>
                <c:pt idx="61">
                  <c:v>9.3000000000000007</c:v>
                </c:pt>
                <c:pt idx="62">
                  <c:v>9.6</c:v>
                </c:pt>
                <c:pt idx="63">
                  <c:v>8.9</c:v>
                </c:pt>
                <c:pt idx="64">
                  <c:v>8.1</c:v>
                </c:pt>
                <c:pt idx="65">
                  <c:v>7.4</c:v>
                </c:pt>
                <c:pt idx="66">
                  <c:v>6.2</c:v>
                </c:pt>
                <c:pt idx="67">
                  <c:v>5.3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609280"/>
        <c:axId val="166610816"/>
      </c:lineChart>
      <c:lineChart>
        <c:grouping val="standard"/>
        <c:varyColors val="0"/>
        <c:ser>
          <c:idx val="0"/>
          <c:order val="0"/>
          <c:tx>
            <c:v>Stock market</c:v>
          </c:tx>
          <c:spPr>
            <a:ln w="50800"/>
            <a:effectLst>
              <a:outerShdw blurRad="50800" dist="50800" dir="5400000" algn="ctr" rotWithShape="0">
                <a:srgbClr val="000000">
                  <a:alpha val="34000"/>
                </a:srgbClr>
              </a:outerShdw>
            </a:effectLst>
          </c:spPr>
          <c:marker>
            <c:symbol val="none"/>
          </c:marker>
          <c:cat>
            <c:numRef>
              <c:f>'SM calc'!$A$10:$A$77</c:f>
              <c:numCache>
                <c:formatCode>General</c:formatCode>
                <c:ptCount val="68"/>
                <c:pt idx="0">
                  <c:v>1948</c:v>
                </c:pt>
                <c:pt idx="1">
                  <c:v>1949</c:v>
                </c:pt>
                <c:pt idx="2">
                  <c:v>1950</c:v>
                </c:pt>
                <c:pt idx="3">
                  <c:v>1951</c:v>
                </c:pt>
                <c:pt idx="4">
                  <c:v>1952</c:v>
                </c:pt>
                <c:pt idx="5">
                  <c:v>1953</c:v>
                </c:pt>
                <c:pt idx="6">
                  <c:v>1954</c:v>
                </c:pt>
                <c:pt idx="7">
                  <c:v>1955</c:v>
                </c:pt>
                <c:pt idx="8">
                  <c:v>1956</c:v>
                </c:pt>
                <c:pt idx="9">
                  <c:v>1957</c:v>
                </c:pt>
                <c:pt idx="10">
                  <c:v>1958</c:v>
                </c:pt>
                <c:pt idx="11">
                  <c:v>1959</c:v>
                </c:pt>
                <c:pt idx="12">
                  <c:v>1960</c:v>
                </c:pt>
                <c:pt idx="13">
                  <c:v>1961</c:v>
                </c:pt>
                <c:pt idx="14">
                  <c:v>1962</c:v>
                </c:pt>
                <c:pt idx="15">
                  <c:v>1963</c:v>
                </c:pt>
                <c:pt idx="16">
                  <c:v>1964</c:v>
                </c:pt>
                <c:pt idx="17">
                  <c:v>1965</c:v>
                </c:pt>
                <c:pt idx="18">
                  <c:v>1966</c:v>
                </c:pt>
                <c:pt idx="19">
                  <c:v>1967</c:v>
                </c:pt>
                <c:pt idx="20">
                  <c:v>1968</c:v>
                </c:pt>
                <c:pt idx="21">
                  <c:v>1969</c:v>
                </c:pt>
                <c:pt idx="22">
                  <c:v>1970</c:v>
                </c:pt>
                <c:pt idx="23">
                  <c:v>1971</c:v>
                </c:pt>
                <c:pt idx="24">
                  <c:v>1972</c:v>
                </c:pt>
                <c:pt idx="25">
                  <c:v>1973</c:v>
                </c:pt>
                <c:pt idx="26">
                  <c:v>1974</c:v>
                </c:pt>
                <c:pt idx="27">
                  <c:v>1975</c:v>
                </c:pt>
                <c:pt idx="28">
                  <c:v>1976</c:v>
                </c:pt>
                <c:pt idx="29">
                  <c:v>1977</c:v>
                </c:pt>
                <c:pt idx="30">
                  <c:v>1978</c:v>
                </c:pt>
                <c:pt idx="31">
                  <c:v>1979</c:v>
                </c:pt>
                <c:pt idx="32">
                  <c:v>1980</c:v>
                </c:pt>
                <c:pt idx="33">
                  <c:v>1981</c:v>
                </c:pt>
                <c:pt idx="34">
                  <c:v>1982</c:v>
                </c:pt>
                <c:pt idx="35">
                  <c:v>1983</c:v>
                </c:pt>
                <c:pt idx="36">
                  <c:v>1984</c:v>
                </c:pt>
                <c:pt idx="37">
                  <c:v>1985</c:v>
                </c:pt>
                <c:pt idx="38">
                  <c:v>1986</c:v>
                </c:pt>
                <c:pt idx="39">
                  <c:v>1987</c:v>
                </c:pt>
                <c:pt idx="40">
                  <c:v>1988</c:v>
                </c:pt>
                <c:pt idx="41">
                  <c:v>1989</c:v>
                </c:pt>
                <c:pt idx="42">
                  <c:v>1990</c:v>
                </c:pt>
                <c:pt idx="43">
                  <c:v>1991</c:v>
                </c:pt>
                <c:pt idx="44">
                  <c:v>1992</c:v>
                </c:pt>
                <c:pt idx="45">
                  <c:v>1993</c:v>
                </c:pt>
                <c:pt idx="46">
                  <c:v>1994</c:v>
                </c:pt>
                <c:pt idx="47">
                  <c:v>1995</c:v>
                </c:pt>
                <c:pt idx="48">
                  <c:v>1996</c:v>
                </c:pt>
                <c:pt idx="49">
                  <c:v>1997</c:v>
                </c:pt>
                <c:pt idx="50">
                  <c:v>1998</c:v>
                </c:pt>
                <c:pt idx="51">
                  <c:v>1999</c:v>
                </c:pt>
                <c:pt idx="52">
                  <c:v>2000</c:v>
                </c:pt>
                <c:pt idx="53">
                  <c:v>2001</c:v>
                </c:pt>
                <c:pt idx="54">
                  <c:v>2002</c:v>
                </c:pt>
                <c:pt idx="55">
                  <c:v>2003</c:v>
                </c:pt>
                <c:pt idx="56">
                  <c:v>2004</c:v>
                </c:pt>
                <c:pt idx="57">
                  <c:v>2005</c:v>
                </c:pt>
                <c:pt idx="58">
                  <c:v>2006</c:v>
                </c:pt>
                <c:pt idx="59">
                  <c:v>2007</c:v>
                </c:pt>
                <c:pt idx="60">
                  <c:v>2008</c:v>
                </c:pt>
                <c:pt idx="61">
                  <c:v>2009</c:v>
                </c:pt>
                <c:pt idx="62">
                  <c:v>2010</c:v>
                </c:pt>
                <c:pt idx="63">
                  <c:v>2011</c:v>
                </c:pt>
                <c:pt idx="64">
                  <c:v>2012</c:v>
                </c:pt>
                <c:pt idx="65">
                  <c:v>2013</c:v>
                </c:pt>
                <c:pt idx="66">
                  <c:v>2014</c:v>
                </c:pt>
                <c:pt idx="67">
                  <c:v>2015</c:v>
                </c:pt>
              </c:numCache>
            </c:numRef>
          </c:cat>
          <c:val>
            <c:numRef>
              <c:f>'SM calc'!$F$10:$F$77</c:f>
              <c:numCache>
                <c:formatCode>General</c:formatCode>
                <c:ptCount val="68"/>
                <c:pt idx="0">
                  <c:v>1.598111935266352</c:v>
                </c:pt>
                <c:pt idx="1">
                  <c:v>1.6250451376664681</c:v>
                </c:pt>
                <c:pt idx="2">
                  <c:v>1.5058656439726859</c:v>
                </c:pt>
                <c:pt idx="3">
                  <c:v>1.3471912571328899</c:v>
                </c:pt>
                <c:pt idx="4">
                  <c:v>1.281715439180368</c:v>
                </c:pt>
                <c:pt idx="5">
                  <c:v>1.2363430935208977</c:v>
                </c:pt>
                <c:pt idx="6">
                  <c:v>1.3371074110285972</c:v>
                </c:pt>
                <c:pt idx="7">
                  <c:v>0.9871407519396983</c:v>
                </c:pt>
                <c:pt idx="8">
                  <c:v>0.83093548610562606</c:v>
                </c:pt>
                <c:pt idx="9">
                  <c:v>0.86491806514625569</c:v>
                </c:pt>
                <c:pt idx="10">
                  <c:v>1.0298333516214917</c:v>
                </c:pt>
                <c:pt idx="11">
                  <c:v>0.80290921308582486</c:v>
                </c:pt>
                <c:pt idx="12">
                  <c:v>0.80864867685007769</c:v>
                </c:pt>
                <c:pt idx="13">
                  <c:v>0.83116394943248939</c:v>
                </c:pt>
                <c:pt idx="14">
                  <c:v>0.75243230665707128</c:v>
                </c:pt>
                <c:pt idx="15">
                  <c:v>0.84186133317941969</c:v>
                </c:pt>
                <c:pt idx="16">
                  <c:v>0.7573688349426233</c:v>
                </c:pt>
                <c:pt idx="17">
                  <c:v>0.70602879853180844</c:v>
                </c:pt>
                <c:pt idx="18">
                  <c:v>0.69066847841081269</c:v>
                </c:pt>
                <c:pt idx="19">
                  <c:v>0.82121881753924131</c:v>
                </c:pt>
                <c:pt idx="20">
                  <c:v>0.78660373126174354</c:v>
                </c:pt>
                <c:pt idx="21">
                  <c:v>0.79548684368607125</c:v>
                </c:pt>
                <c:pt idx="22">
                  <c:v>0.99255553017185827</c:v>
                </c:pt>
                <c:pt idx="23">
                  <c:v>1.0499344134386586</c:v>
                </c:pt>
                <c:pt idx="24">
                  <c:v>1.0205426548742704</c:v>
                </c:pt>
                <c:pt idx="25">
                  <c:v>0.95966488939962613</c:v>
                </c:pt>
                <c:pt idx="26">
                  <c:v>1.3452339075803696</c:v>
                </c:pt>
                <c:pt idx="27">
                  <c:v>2.0718882040435282</c:v>
                </c:pt>
                <c:pt idx="28">
                  <c:v>1.7226680459615999</c:v>
                </c:pt>
                <c:pt idx="29">
                  <c:v>1.7588684093390818</c:v>
                </c:pt>
                <c:pt idx="30">
                  <c:v>2.2479926294690635</c:v>
                </c:pt>
                <c:pt idx="31">
                  <c:v>2.3125411326076657</c:v>
                </c:pt>
                <c:pt idx="32">
                  <c:v>2.463873637260563</c:v>
                </c:pt>
                <c:pt idx="33">
                  <c:v>2.3892625048694618</c:v>
                </c:pt>
                <c:pt idx="34">
                  <c:v>3.0537355279286724</c:v>
                </c:pt>
                <c:pt idx="35">
                  <c:v>2.6776383031384925</c:v>
                </c:pt>
                <c:pt idx="36">
                  <c:v>2.5158309393163849</c:v>
                </c:pt>
                <c:pt idx="37">
                  <c:v>2.6265747340023151</c:v>
                </c:pt>
                <c:pt idx="38">
                  <c:v>2.3392464845480916</c:v>
                </c:pt>
                <c:pt idx="39">
                  <c:v>1.9428236915957144</c:v>
                </c:pt>
                <c:pt idx="40">
                  <c:v>2.2201197789318621</c:v>
                </c:pt>
                <c:pt idx="41">
                  <c:v>2.1209794550738508</c:v>
                </c:pt>
                <c:pt idx="42">
                  <c:v>1.9482098709062361</c:v>
                </c:pt>
                <c:pt idx="43">
                  <c:v>2.2358691114527134</c:v>
                </c:pt>
                <c:pt idx="44">
                  <c:v>1.866442218666621</c:v>
                </c:pt>
                <c:pt idx="45">
                  <c:v>1.9162131517732326</c:v>
                </c:pt>
                <c:pt idx="46">
                  <c:v>1.8801129055373802</c:v>
                </c:pt>
                <c:pt idx="47">
                  <c:v>2.0436499932683283</c:v>
                </c:pt>
                <c:pt idx="48">
                  <c:v>1.6533365775075064</c:v>
                </c:pt>
                <c:pt idx="49">
                  <c:v>1.4208277160647795</c:v>
                </c:pt>
                <c:pt idx="50">
                  <c:v>1.193776082778593</c:v>
                </c:pt>
                <c:pt idx="51">
                  <c:v>0.97380194163307376</c:v>
                </c:pt>
                <c:pt idx="52">
                  <c:v>0.91146235050534608</c:v>
                </c:pt>
                <c:pt idx="53">
                  <c:v>1.0495576909334099</c:v>
                </c:pt>
                <c:pt idx="54">
                  <c:v>1.2932588313246802</c:v>
                </c:pt>
                <c:pt idx="55">
                  <c:v>1.7563926735659705</c:v>
                </c:pt>
                <c:pt idx="56">
                  <c:v>1.4727792078034956</c:v>
                </c:pt>
                <c:pt idx="57">
                  <c:v>1.511951970087912</c:v>
                </c:pt>
                <c:pt idx="58">
                  <c:v>1.5106964454537974</c:v>
                </c:pt>
                <c:pt idx="59">
                  <c:v>1.4400076675341265</c:v>
                </c:pt>
                <c:pt idx="60">
                  <c:v>1.6139432602208754</c:v>
                </c:pt>
                <c:pt idx="61">
                  <c:v>2.6732466405226627</c:v>
                </c:pt>
                <c:pt idx="62">
                  <c:v>2.1980816176852467</c:v>
                </c:pt>
                <c:pt idx="63">
                  <c:v>2.0352840396434395</c:v>
                </c:pt>
                <c:pt idx="64">
                  <c:v>2.1485880500323149</c:v>
                </c:pt>
                <c:pt idx="65">
                  <c:v>1.9944736797124452</c:v>
                </c:pt>
                <c:pt idx="66">
                  <c:v>1.7116789989363344</c:v>
                </c:pt>
                <c:pt idx="67">
                  <c:v>1.598111935266352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614912"/>
        <c:axId val="166612992"/>
      </c:lineChart>
      <c:catAx>
        <c:axId val="166609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166610816"/>
        <c:crosses val="autoZero"/>
        <c:auto val="1"/>
        <c:lblAlgn val="ctr"/>
        <c:lblOffset val="100"/>
        <c:tickLblSkip val="6"/>
        <c:noMultiLvlLbl val="0"/>
      </c:catAx>
      <c:valAx>
        <c:axId val="166610816"/>
        <c:scaling>
          <c:orientation val="minMax"/>
        </c:scaling>
        <c:delete val="0"/>
        <c:axPos val="l"/>
        <c:majorGridlines>
          <c:spPr>
            <a:ln w="3175">
              <a:solidFill>
                <a:schemeClr val="tx2">
                  <a:lumMod val="20000"/>
                  <a:lumOff val="80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800"/>
                </a:pPr>
                <a:r>
                  <a:rPr lang="en-US" sz="1800"/>
                  <a:t>Percent of population working or looking for work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166609280"/>
        <c:crosses val="autoZero"/>
        <c:crossBetween val="between"/>
      </c:valAx>
      <c:valAx>
        <c:axId val="16661299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800"/>
                </a:pPr>
                <a:r>
                  <a:rPr lang="en-US" sz="1800"/>
                  <a:t>Reciptorcal of index of real value of the stock market</a:t>
                </a:r>
              </a:p>
            </c:rich>
          </c:tx>
          <c:overlay val="0"/>
        </c:title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166614912"/>
        <c:crosses val="max"/>
        <c:crossBetween val="between"/>
      </c:valAx>
      <c:catAx>
        <c:axId val="166614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6612992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</c:chart>
  <c:spPr>
    <a:ln>
      <a:noFill/>
    </a:ln>
  </c:sp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theta fit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'u fit'!$A$5:$A$813</c:f>
              <c:numCache>
                <c:formatCode>General</c:formatCode>
                <c:ptCount val="809"/>
                <c:pt idx="0">
                  <c:v>1948</c:v>
                </c:pt>
                <c:pt idx="1">
                  <c:v>1948</c:v>
                </c:pt>
                <c:pt idx="2">
                  <c:v>1948</c:v>
                </c:pt>
                <c:pt idx="3">
                  <c:v>1948</c:v>
                </c:pt>
                <c:pt idx="4">
                  <c:v>1948</c:v>
                </c:pt>
                <c:pt idx="5">
                  <c:v>1948</c:v>
                </c:pt>
                <c:pt idx="6">
                  <c:v>1948</c:v>
                </c:pt>
                <c:pt idx="7">
                  <c:v>1948</c:v>
                </c:pt>
                <c:pt idx="8">
                  <c:v>1948</c:v>
                </c:pt>
                <c:pt idx="9">
                  <c:v>1948</c:v>
                </c:pt>
                <c:pt idx="10">
                  <c:v>1948</c:v>
                </c:pt>
                <c:pt idx="11">
                  <c:v>1948</c:v>
                </c:pt>
                <c:pt idx="12">
                  <c:v>1949</c:v>
                </c:pt>
                <c:pt idx="13">
                  <c:v>1949</c:v>
                </c:pt>
                <c:pt idx="14">
                  <c:v>1949</c:v>
                </c:pt>
                <c:pt idx="15">
                  <c:v>1949</c:v>
                </c:pt>
                <c:pt idx="16">
                  <c:v>1949</c:v>
                </c:pt>
                <c:pt idx="17">
                  <c:v>1949</c:v>
                </c:pt>
                <c:pt idx="18">
                  <c:v>1949</c:v>
                </c:pt>
                <c:pt idx="19">
                  <c:v>1949</c:v>
                </c:pt>
                <c:pt idx="20">
                  <c:v>1949</c:v>
                </c:pt>
                <c:pt idx="21">
                  <c:v>1949</c:v>
                </c:pt>
                <c:pt idx="22">
                  <c:v>1949</c:v>
                </c:pt>
                <c:pt idx="23">
                  <c:v>1949</c:v>
                </c:pt>
                <c:pt idx="24">
                  <c:v>1950</c:v>
                </c:pt>
                <c:pt idx="25">
                  <c:v>1950</c:v>
                </c:pt>
                <c:pt idx="26">
                  <c:v>1950</c:v>
                </c:pt>
                <c:pt idx="27">
                  <c:v>1950</c:v>
                </c:pt>
                <c:pt idx="28">
                  <c:v>1950</c:v>
                </c:pt>
                <c:pt idx="29">
                  <c:v>1950</c:v>
                </c:pt>
                <c:pt idx="30">
                  <c:v>1950</c:v>
                </c:pt>
                <c:pt idx="31">
                  <c:v>1950</c:v>
                </c:pt>
                <c:pt idx="32">
                  <c:v>1950</c:v>
                </c:pt>
                <c:pt idx="33">
                  <c:v>1950</c:v>
                </c:pt>
                <c:pt idx="34">
                  <c:v>1950</c:v>
                </c:pt>
                <c:pt idx="35">
                  <c:v>1950</c:v>
                </c:pt>
                <c:pt idx="36">
                  <c:v>1951</c:v>
                </c:pt>
                <c:pt idx="37">
                  <c:v>1951</c:v>
                </c:pt>
                <c:pt idx="38">
                  <c:v>1951</c:v>
                </c:pt>
                <c:pt idx="39">
                  <c:v>1951</c:v>
                </c:pt>
                <c:pt idx="40">
                  <c:v>1951</c:v>
                </c:pt>
                <c:pt idx="41">
                  <c:v>1951</c:v>
                </c:pt>
                <c:pt idx="42">
                  <c:v>1951</c:v>
                </c:pt>
                <c:pt idx="43">
                  <c:v>1951</c:v>
                </c:pt>
                <c:pt idx="44">
                  <c:v>1951</c:v>
                </c:pt>
                <c:pt idx="45">
                  <c:v>1951</c:v>
                </c:pt>
                <c:pt idx="46">
                  <c:v>1951</c:v>
                </c:pt>
                <c:pt idx="47">
                  <c:v>1951</c:v>
                </c:pt>
                <c:pt idx="48">
                  <c:v>1952</c:v>
                </c:pt>
                <c:pt idx="49">
                  <c:v>1952</c:v>
                </c:pt>
                <c:pt idx="50">
                  <c:v>1952</c:v>
                </c:pt>
                <c:pt idx="51">
                  <c:v>1952</c:v>
                </c:pt>
                <c:pt idx="52">
                  <c:v>1952</c:v>
                </c:pt>
                <c:pt idx="53">
                  <c:v>1952</c:v>
                </c:pt>
                <c:pt idx="54">
                  <c:v>1952</c:v>
                </c:pt>
                <c:pt idx="55">
                  <c:v>1952</c:v>
                </c:pt>
                <c:pt idx="56">
                  <c:v>1952</c:v>
                </c:pt>
                <c:pt idx="57">
                  <c:v>1952</c:v>
                </c:pt>
                <c:pt idx="58">
                  <c:v>1952</c:v>
                </c:pt>
                <c:pt idx="59">
                  <c:v>1952</c:v>
                </c:pt>
                <c:pt idx="60">
                  <c:v>1953</c:v>
                </c:pt>
                <c:pt idx="61">
                  <c:v>1953</c:v>
                </c:pt>
                <c:pt idx="62">
                  <c:v>1953</c:v>
                </c:pt>
                <c:pt idx="63">
                  <c:v>1953</c:v>
                </c:pt>
                <c:pt idx="64">
                  <c:v>1953</c:v>
                </c:pt>
                <c:pt idx="65">
                  <c:v>1953</c:v>
                </c:pt>
                <c:pt idx="66">
                  <c:v>1953</c:v>
                </c:pt>
                <c:pt idx="67">
                  <c:v>1953</c:v>
                </c:pt>
                <c:pt idx="68">
                  <c:v>1953</c:v>
                </c:pt>
                <c:pt idx="69">
                  <c:v>1953</c:v>
                </c:pt>
                <c:pt idx="70">
                  <c:v>1953</c:v>
                </c:pt>
                <c:pt idx="71">
                  <c:v>1953</c:v>
                </c:pt>
                <c:pt idx="72">
                  <c:v>1954</c:v>
                </c:pt>
                <c:pt idx="73">
                  <c:v>1954</c:v>
                </c:pt>
                <c:pt idx="74">
                  <c:v>1954</c:v>
                </c:pt>
                <c:pt idx="75">
                  <c:v>1954</c:v>
                </c:pt>
                <c:pt idx="76">
                  <c:v>1954</c:v>
                </c:pt>
                <c:pt idx="77">
                  <c:v>1954</c:v>
                </c:pt>
                <c:pt idx="78">
                  <c:v>1954</c:v>
                </c:pt>
                <c:pt idx="79">
                  <c:v>1954</c:v>
                </c:pt>
                <c:pt idx="80">
                  <c:v>1954</c:v>
                </c:pt>
                <c:pt idx="81">
                  <c:v>1954</c:v>
                </c:pt>
                <c:pt idx="82">
                  <c:v>1954</c:v>
                </c:pt>
                <c:pt idx="83">
                  <c:v>1954</c:v>
                </c:pt>
                <c:pt idx="84">
                  <c:v>1955</c:v>
                </c:pt>
                <c:pt idx="85">
                  <c:v>1955</c:v>
                </c:pt>
                <c:pt idx="86">
                  <c:v>1955</c:v>
                </c:pt>
                <c:pt idx="87">
                  <c:v>1955</c:v>
                </c:pt>
                <c:pt idx="88">
                  <c:v>1955</c:v>
                </c:pt>
                <c:pt idx="89">
                  <c:v>1955</c:v>
                </c:pt>
                <c:pt idx="90">
                  <c:v>1955</c:v>
                </c:pt>
                <c:pt idx="91">
                  <c:v>1955</c:v>
                </c:pt>
                <c:pt idx="92">
                  <c:v>1955</c:v>
                </c:pt>
                <c:pt idx="93">
                  <c:v>1955</c:v>
                </c:pt>
                <c:pt idx="94">
                  <c:v>1955</c:v>
                </c:pt>
                <c:pt idx="95">
                  <c:v>1955</c:v>
                </c:pt>
                <c:pt idx="96">
                  <c:v>1956</c:v>
                </c:pt>
                <c:pt idx="97">
                  <c:v>1956</c:v>
                </c:pt>
                <c:pt idx="98">
                  <c:v>1956</c:v>
                </c:pt>
                <c:pt idx="99">
                  <c:v>1956</c:v>
                </c:pt>
                <c:pt idx="100">
                  <c:v>1956</c:v>
                </c:pt>
                <c:pt idx="101">
                  <c:v>1956</c:v>
                </c:pt>
                <c:pt idx="102">
                  <c:v>1956</c:v>
                </c:pt>
                <c:pt idx="103">
                  <c:v>1956</c:v>
                </c:pt>
                <c:pt idx="104">
                  <c:v>1956</c:v>
                </c:pt>
                <c:pt idx="105">
                  <c:v>1956</c:v>
                </c:pt>
                <c:pt idx="106">
                  <c:v>1956</c:v>
                </c:pt>
                <c:pt idx="107">
                  <c:v>1956</c:v>
                </c:pt>
                <c:pt idx="108">
                  <c:v>1957</c:v>
                </c:pt>
                <c:pt idx="109">
                  <c:v>1957</c:v>
                </c:pt>
                <c:pt idx="110">
                  <c:v>1957</c:v>
                </c:pt>
                <c:pt idx="111">
                  <c:v>1957</c:v>
                </c:pt>
                <c:pt idx="112">
                  <c:v>1957</c:v>
                </c:pt>
                <c:pt idx="113">
                  <c:v>1957</c:v>
                </c:pt>
                <c:pt idx="114">
                  <c:v>1957</c:v>
                </c:pt>
                <c:pt idx="115">
                  <c:v>1957</c:v>
                </c:pt>
                <c:pt idx="116">
                  <c:v>1957</c:v>
                </c:pt>
                <c:pt idx="117">
                  <c:v>1957</c:v>
                </c:pt>
                <c:pt idx="118">
                  <c:v>1957</c:v>
                </c:pt>
                <c:pt idx="119">
                  <c:v>1957</c:v>
                </c:pt>
                <c:pt idx="120">
                  <c:v>1958</c:v>
                </c:pt>
                <c:pt idx="121">
                  <c:v>1958</c:v>
                </c:pt>
                <c:pt idx="122">
                  <c:v>1958</c:v>
                </c:pt>
                <c:pt idx="123">
                  <c:v>1958</c:v>
                </c:pt>
                <c:pt idx="124">
                  <c:v>1958</c:v>
                </c:pt>
                <c:pt idx="125">
                  <c:v>1958</c:v>
                </c:pt>
                <c:pt idx="126">
                  <c:v>1958</c:v>
                </c:pt>
                <c:pt idx="127">
                  <c:v>1958</c:v>
                </c:pt>
                <c:pt idx="128">
                  <c:v>1958</c:v>
                </c:pt>
                <c:pt idx="129">
                  <c:v>1958</c:v>
                </c:pt>
                <c:pt idx="130">
                  <c:v>1958</c:v>
                </c:pt>
                <c:pt idx="131">
                  <c:v>1958</c:v>
                </c:pt>
                <c:pt idx="132">
                  <c:v>1959</c:v>
                </c:pt>
                <c:pt idx="133">
                  <c:v>1959</c:v>
                </c:pt>
                <c:pt idx="134">
                  <c:v>1959</c:v>
                </c:pt>
                <c:pt idx="135">
                  <c:v>1959</c:v>
                </c:pt>
                <c:pt idx="136">
                  <c:v>1959</c:v>
                </c:pt>
                <c:pt idx="137">
                  <c:v>1959</c:v>
                </c:pt>
                <c:pt idx="138">
                  <c:v>1959</c:v>
                </c:pt>
                <c:pt idx="139">
                  <c:v>1959</c:v>
                </c:pt>
                <c:pt idx="140">
                  <c:v>1959</c:v>
                </c:pt>
                <c:pt idx="141">
                  <c:v>1959</c:v>
                </c:pt>
                <c:pt idx="142">
                  <c:v>1959</c:v>
                </c:pt>
                <c:pt idx="143">
                  <c:v>1959</c:v>
                </c:pt>
                <c:pt idx="144">
                  <c:v>1960</c:v>
                </c:pt>
                <c:pt idx="145">
                  <c:v>1960</c:v>
                </c:pt>
                <c:pt idx="146">
                  <c:v>1960</c:v>
                </c:pt>
                <c:pt idx="147">
                  <c:v>1960</c:v>
                </c:pt>
                <c:pt idx="148">
                  <c:v>1960</c:v>
                </c:pt>
                <c:pt idx="149">
                  <c:v>1960</c:v>
                </c:pt>
                <c:pt idx="150">
                  <c:v>1960</c:v>
                </c:pt>
                <c:pt idx="151">
                  <c:v>1960</c:v>
                </c:pt>
                <c:pt idx="152">
                  <c:v>1960</c:v>
                </c:pt>
                <c:pt idx="153">
                  <c:v>1960</c:v>
                </c:pt>
                <c:pt idx="154">
                  <c:v>1960</c:v>
                </c:pt>
                <c:pt idx="155">
                  <c:v>1960</c:v>
                </c:pt>
                <c:pt idx="156">
                  <c:v>1961</c:v>
                </c:pt>
                <c:pt idx="157">
                  <c:v>1961</c:v>
                </c:pt>
                <c:pt idx="158">
                  <c:v>1961</c:v>
                </c:pt>
                <c:pt idx="159">
                  <c:v>1961</c:v>
                </c:pt>
                <c:pt idx="160">
                  <c:v>1961</c:v>
                </c:pt>
                <c:pt idx="161">
                  <c:v>1961</c:v>
                </c:pt>
                <c:pt idx="162">
                  <c:v>1961</c:v>
                </c:pt>
                <c:pt idx="163">
                  <c:v>1961</c:v>
                </c:pt>
                <c:pt idx="164">
                  <c:v>1961</c:v>
                </c:pt>
                <c:pt idx="165">
                  <c:v>1961</c:v>
                </c:pt>
                <c:pt idx="166">
                  <c:v>1961</c:v>
                </c:pt>
                <c:pt idx="167">
                  <c:v>1961</c:v>
                </c:pt>
                <c:pt idx="168">
                  <c:v>1962</c:v>
                </c:pt>
                <c:pt idx="169">
                  <c:v>1962</c:v>
                </c:pt>
                <c:pt idx="170">
                  <c:v>1962</c:v>
                </c:pt>
                <c:pt idx="171">
                  <c:v>1962</c:v>
                </c:pt>
                <c:pt idx="172">
                  <c:v>1962</c:v>
                </c:pt>
                <c:pt idx="173">
                  <c:v>1962</c:v>
                </c:pt>
                <c:pt idx="174">
                  <c:v>1962</c:v>
                </c:pt>
                <c:pt idx="175">
                  <c:v>1962</c:v>
                </c:pt>
                <c:pt idx="176">
                  <c:v>1962</c:v>
                </c:pt>
                <c:pt idx="177">
                  <c:v>1962</c:v>
                </c:pt>
                <c:pt idx="178">
                  <c:v>1962</c:v>
                </c:pt>
                <c:pt idx="179">
                  <c:v>1962</c:v>
                </c:pt>
                <c:pt idx="180">
                  <c:v>1963</c:v>
                </c:pt>
                <c:pt idx="181">
                  <c:v>1963</c:v>
                </c:pt>
                <c:pt idx="182">
                  <c:v>1963</c:v>
                </c:pt>
                <c:pt idx="183">
                  <c:v>1963</c:v>
                </c:pt>
                <c:pt idx="184">
                  <c:v>1963</c:v>
                </c:pt>
                <c:pt idx="185">
                  <c:v>1963</c:v>
                </c:pt>
                <c:pt idx="186">
                  <c:v>1963</c:v>
                </c:pt>
                <c:pt idx="187">
                  <c:v>1963</c:v>
                </c:pt>
                <c:pt idx="188">
                  <c:v>1963</c:v>
                </c:pt>
                <c:pt idx="189">
                  <c:v>1963</c:v>
                </c:pt>
                <c:pt idx="190">
                  <c:v>1963</c:v>
                </c:pt>
                <c:pt idx="191">
                  <c:v>1963</c:v>
                </c:pt>
                <c:pt idx="192">
                  <c:v>1964</c:v>
                </c:pt>
                <c:pt idx="193">
                  <c:v>1964</c:v>
                </c:pt>
                <c:pt idx="194">
                  <c:v>1964</c:v>
                </c:pt>
                <c:pt idx="195">
                  <c:v>1964</c:v>
                </c:pt>
                <c:pt idx="196">
                  <c:v>1964</c:v>
                </c:pt>
                <c:pt idx="197">
                  <c:v>1964</c:v>
                </c:pt>
                <c:pt idx="198">
                  <c:v>1964</c:v>
                </c:pt>
                <c:pt idx="199">
                  <c:v>1964</c:v>
                </c:pt>
                <c:pt idx="200">
                  <c:v>1964</c:v>
                </c:pt>
                <c:pt idx="201">
                  <c:v>1964</c:v>
                </c:pt>
                <c:pt idx="202">
                  <c:v>1964</c:v>
                </c:pt>
                <c:pt idx="203">
                  <c:v>1964</c:v>
                </c:pt>
                <c:pt idx="204">
                  <c:v>1965</c:v>
                </c:pt>
                <c:pt idx="205">
                  <c:v>1965</c:v>
                </c:pt>
                <c:pt idx="206">
                  <c:v>1965</c:v>
                </c:pt>
                <c:pt idx="207">
                  <c:v>1965</c:v>
                </c:pt>
                <c:pt idx="208">
                  <c:v>1965</c:v>
                </c:pt>
                <c:pt idx="209">
                  <c:v>1965</c:v>
                </c:pt>
                <c:pt idx="210">
                  <c:v>1965</c:v>
                </c:pt>
                <c:pt idx="211">
                  <c:v>1965</c:v>
                </c:pt>
                <c:pt idx="212">
                  <c:v>1965</c:v>
                </c:pt>
                <c:pt idx="213">
                  <c:v>1965</c:v>
                </c:pt>
                <c:pt idx="214">
                  <c:v>1965</c:v>
                </c:pt>
                <c:pt idx="215">
                  <c:v>1965</c:v>
                </c:pt>
                <c:pt idx="216">
                  <c:v>1966</c:v>
                </c:pt>
                <c:pt idx="217">
                  <c:v>1966</c:v>
                </c:pt>
                <c:pt idx="218">
                  <c:v>1966</c:v>
                </c:pt>
                <c:pt idx="219">
                  <c:v>1966</c:v>
                </c:pt>
                <c:pt idx="220">
                  <c:v>1966</c:v>
                </c:pt>
                <c:pt idx="221">
                  <c:v>1966</c:v>
                </c:pt>
                <c:pt idx="222">
                  <c:v>1966</c:v>
                </c:pt>
                <c:pt idx="223">
                  <c:v>1966</c:v>
                </c:pt>
                <c:pt idx="224">
                  <c:v>1966</c:v>
                </c:pt>
                <c:pt idx="225">
                  <c:v>1966</c:v>
                </c:pt>
                <c:pt idx="226">
                  <c:v>1966</c:v>
                </c:pt>
                <c:pt idx="227">
                  <c:v>1966</c:v>
                </c:pt>
                <c:pt idx="228">
                  <c:v>1967</c:v>
                </c:pt>
                <c:pt idx="229">
                  <c:v>1967</c:v>
                </c:pt>
                <c:pt idx="230">
                  <c:v>1967</c:v>
                </c:pt>
                <c:pt idx="231">
                  <c:v>1967</c:v>
                </c:pt>
                <c:pt idx="232">
                  <c:v>1967</c:v>
                </c:pt>
                <c:pt idx="233">
                  <c:v>1967</c:v>
                </c:pt>
                <c:pt idx="234">
                  <c:v>1967</c:v>
                </c:pt>
                <c:pt idx="235">
                  <c:v>1967</c:v>
                </c:pt>
                <c:pt idx="236">
                  <c:v>1967</c:v>
                </c:pt>
                <c:pt idx="237">
                  <c:v>1967</c:v>
                </c:pt>
                <c:pt idx="238">
                  <c:v>1967</c:v>
                </c:pt>
                <c:pt idx="239">
                  <c:v>1967</c:v>
                </c:pt>
                <c:pt idx="240">
                  <c:v>1968</c:v>
                </c:pt>
                <c:pt idx="241">
                  <c:v>1968</c:v>
                </c:pt>
                <c:pt idx="242">
                  <c:v>1968</c:v>
                </c:pt>
                <c:pt idx="243">
                  <c:v>1968</c:v>
                </c:pt>
                <c:pt idx="244">
                  <c:v>1968</c:v>
                </c:pt>
                <c:pt idx="245">
                  <c:v>1968</c:v>
                </c:pt>
                <c:pt idx="246">
                  <c:v>1968</c:v>
                </c:pt>
                <c:pt idx="247">
                  <c:v>1968</c:v>
                </c:pt>
                <c:pt idx="248">
                  <c:v>1968</c:v>
                </c:pt>
                <c:pt idx="249">
                  <c:v>1968</c:v>
                </c:pt>
                <c:pt idx="250">
                  <c:v>1968</c:v>
                </c:pt>
                <c:pt idx="251">
                  <c:v>1968</c:v>
                </c:pt>
                <c:pt idx="252">
                  <c:v>1969</c:v>
                </c:pt>
                <c:pt idx="253">
                  <c:v>1969</c:v>
                </c:pt>
                <c:pt idx="254">
                  <c:v>1969</c:v>
                </c:pt>
                <c:pt idx="255">
                  <c:v>1969</c:v>
                </c:pt>
                <c:pt idx="256">
                  <c:v>1969</c:v>
                </c:pt>
                <c:pt idx="257">
                  <c:v>1969</c:v>
                </c:pt>
                <c:pt idx="258">
                  <c:v>1969</c:v>
                </c:pt>
                <c:pt idx="259">
                  <c:v>1969</c:v>
                </c:pt>
                <c:pt idx="260">
                  <c:v>1969</c:v>
                </c:pt>
                <c:pt idx="261">
                  <c:v>1969</c:v>
                </c:pt>
                <c:pt idx="262">
                  <c:v>1969</c:v>
                </c:pt>
                <c:pt idx="263">
                  <c:v>1969</c:v>
                </c:pt>
                <c:pt idx="264">
                  <c:v>1970</c:v>
                </c:pt>
                <c:pt idx="265">
                  <c:v>1970</c:v>
                </c:pt>
                <c:pt idx="266">
                  <c:v>1970</c:v>
                </c:pt>
                <c:pt idx="267">
                  <c:v>1970</c:v>
                </c:pt>
                <c:pt idx="268">
                  <c:v>1970</c:v>
                </c:pt>
                <c:pt idx="269">
                  <c:v>1970</c:v>
                </c:pt>
                <c:pt idx="270">
                  <c:v>1970</c:v>
                </c:pt>
                <c:pt idx="271">
                  <c:v>1970</c:v>
                </c:pt>
                <c:pt idx="272">
                  <c:v>1970</c:v>
                </c:pt>
                <c:pt idx="273">
                  <c:v>1970</c:v>
                </c:pt>
                <c:pt idx="274">
                  <c:v>1970</c:v>
                </c:pt>
                <c:pt idx="275">
                  <c:v>1970</c:v>
                </c:pt>
                <c:pt idx="276">
                  <c:v>1971</c:v>
                </c:pt>
                <c:pt idx="277">
                  <c:v>1971</c:v>
                </c:pt>
                <c:pt idx="278">
                  <c:v>1971</c:v>
                </c:pt>
                <c:pt idx="279">
                  <c:v>1971</c:v>
                </c:pt>
                <c:pt idx="280">
                  <c:v>1971</c:v>
                </c:pt>
                <c:pt idx="281">
                  <c:v>1971</c:v>
                </c:pt>
                <c:pt idx="282">
                  <c:v>1971</c:v>
                </c:pt>
                <c:pt idx="283">
                  <c:v>1971</c:v>
                </c:pt>
                <c:pt idx="284">
                  <c:v>1971</c:v>
                </c:pt>
                <c:pt idx="285">
                  <c:v>1971</c:v>
                </c:pt>
                <c:pt idx="286">
                  <c:v>1971</c:v>
                </c:pt>
                <c:pt idx="287">
                  <c:v>1971</c:v>
                </c:pt>
                <c:pt idx="288">
                  <c:v>1972</c:v>
                </c:pt>
                <c:pt idx="289">
                  <c:v>1972</c:v>
                </c:pt>
                <c:pt idx="290">
                  <c:v>1972</c:v>
                </c:pt>
                <c:pt idx="291">
                  <c:v>1972</c:v>
                </c:pt>
                <c:pt idx="292">
                  <c:v>1972</c:v>
                </c:pt>
                <c:pt idx="293">
                  <c:v>1972</c:v>
                </c:pt>
                <c:pt idx="294">
                  <c:v>1972</c:v>
                </c:pt>
                <c:pt idx="295">
                  <c:v>1972</c:v>
                </c:pt>
                <c:pt idx="296">
                  <c:v>1972</c:v>
                </c:pt>
                <c:pt idx="297">
                  <c:v>1972</c:v>
                </c:pt>
                <c:pt idx="298">
                  <c:v>1972</c:v>
                </c:pt>
                <c:pt idx="299">
                  <c:v>1972</c:v>
                </c:pt>
                <c:pt idx="300">
                  <c:v>1973</c:v>
                </c:pt>
                <c:pt idx="301">
                  <c:v>1973</c:v>
                </c:pt>
                <c:pt idx="302">
                  <c:v>1973</c:v>
                </c:pt>
                <c:pt idx="303">
                  <c:v>1973</c:v>
                </c:pt>
                <c:pt idx="304">
                  <c:v>1973</c:v>
                </c:pt>
                <c:pt idx="305">
                  <c:v>1973</c:v>
                </c:pt>
                <c:pt idx="306">
                  <c:v>1973</c:v>
                </c:pt>
                <c:pt idx="307">
                  <c:v>1973</c:v>
                </c:pt>
                <c:pt idx="308">
                  <c:v>1973</c:v>
                </c:pt>
                <c:pt idx="309">
                  <c:v>1973</c:v>
                </c:pt>
                <c:pt idx="310">
                  <c:v>1973</c:v>
                </c:pt>
                <c:pt idx="311">
                  <c:v>1973</c:v>
                </c:pt>
                <c:pt idx="312">
                  <c:v>1974</c:v>
                </c:pt>
                <c:pt idx="313">
                  <c:v>1974</c:v>
                </c:pt>
                <c:pt idx="314">
                  <c:v>1974</c:v>
                </c:pt>
                <c:pt idx="315">
                  <c:v>1974</c:v>
                </c:pt>
                <c:pt idx="316">
                  <c:v>1974</c:v>
                </c:pt>
                <c:pt idx="317">
                  <c:v>1974</c:v>
                </c:pt>
                <c:pt idx="318">
                  <c:v>1974</c:v>
                </c:pt>
                <c:pt idx="319">
                  <c:v>1974</c:v>
                </c:pt>
                <c:pt idx="320">
                  <c:v>1974</c:v>
                </c:pt>
                <c:pt idx="321">
                  <c:v>1974</c:v>
                </c:pt>
                <c:pt idx="322">
                  <c:v>1974</c:v>
                </c:pt>
                <c:pt idx="323">
                  <c:v>1974</c:v>
                </c:pt>
                <c:pt idx="324">
                  <c:v>1975</c:v>
                </c:pt>
                <c:pt idx="325">
                  <c:v>1975</c:v>
                </c:pt>
                <c:pt idx="326">
                  <c:v>1975</c:v>
                </c:pt>
                <c:pt idx="327">
                  <c:v>1975</c:v>
                </c:pt>
                <c:pt idx="328">
                  <c:v>1975</c:v>
                </c:pt>
                <c:pt idx="329">
                  <c:v>1975</c:v>
                </c:pt>
                <c:pt idx="330">
                  <c:v>1975</c:v>
                </c:pt>
                <c:pt idx="331">
                  <c:v>1975</c:v>
                </c:pt>
                <c:pt idx="332">
                  <c:v>1975</c:v>
                </c:pt>
                <c:pt idx="333">
                  <c:v>1975</c:v>
                </c:pt>
                <c:pt idx="334">
                  <c:v>1975</c:v>
                </c:pt>
                <c:pt idx="335">
                  <c:v>1975</c:v>
                </c:pt>
                <c:pt idx="336">
                  <c:v>1976</c:v>
                </c:pt>
                <c:pt idx="337">
                  <c:v>1976</c:v>
                </c:pt>
                <c:pt idx="338">
                  <c:v>1976</c:v>
                </c:pt>
                <c:pt idx="339">
                  <c:v>1976</c:v>
                </c:pt>
                <c:pt idx="340">
                  <c:v>1976</c:v>
                </c:pt>
                <c:pt idx="341">
                  <c:v>1976</c:v>
                </c:pt>
                <c:pt idx="342">
                  <c:v>1976</c:v>
                </c:pt>
                <c:pt idx="343">
                  <c:v>1976</c:v>
                </c:pt>
                <c:pt idx="344">
                  <c:v>1976</c:v>
                </c:pt>
                <c:pt idx="345">
                  <c:v>1976</c:v>
                </c:pt>
                <c:pt idx="346">
                  <c:v>1976</c:v>
                </c:pt>
                <c:pt idx="347">
                  <c:v>1976</c:v>
                </c:pt>
                <c:pt idx="348">
                  <c:v>1977</c:v>
                </c:pt>
                <c:pt idx="349">
                  <c:v>1977</c:v>
                </c:pt>
                <c:pt idx="350">
                  <c:v>1977</c:v>
                </c:pt>
                <c:pt idx="351">
                  <c:v>1977</c:v>
                </c:pt>
                <c:pt idx="352">
                  <c:v>1977</c:v>
                </c:pt>
                <c:pt idx="353">
                  <c:v>1977</c:v>
                </c:pt>
                <c:pt idx="354">
                  <c:v>1977</c:v>
                </c:pt>
                <c:pt idx="355">
                  <c:v>1977</c:v>
                </c:pt>
                <c:pt idx="356">
                  <c:v>1977</c:v>
                </c:pt>
                <c:pt idx="357">
                  <c:v>1977</c:v>
                </c:pt>
                <c:pt idx="358">
                  <c:v>1977</c:v>
                </c:pt>
                <c:pt idx="359">
                  <c:v>1977</c:v>
                </c:pt>
                <c:pt idx="360">
                  <c:v>1978</c:v>
                </c:pt>
                <c:pt idx="361">
                  <c:v>1978</c:v>
                </c:pt>
                <c:pt idx="362">
                  <c:v>1978</c:v>
                </c:pt>
                <c:pt idx="363">
                  <c:v>1978</c:v>
                </c:pt>
                <c:pt idx="364">
                  <c:v>1978</c:v>
                </c:pt>
                <c:pt idx="365">
                  <c:v>1978</c:v>
                </c:pt>
                <c:pt idx="366">
                  <c:v>1978</c:v>
                </c:pt>
                <c:pt idx="367">
                  <c:v>1978</c:v>
                </c:pt>
                <c:pt idx="368">
                  <c:v>1978</c:v>
                </c:pt>
                <c:pt idx="369">
                  <c:v>1978</c:v>
                </c:pt>
                <c:pt idx="370">
                  <c:v>1978</c:v>
                </c:pt>
                <c:pt idx="371">
                  <c:v>1978</c:v>
                </c:pt>
                <c:pt idx="372">
                  <c:v>1979</c:v>
                </c:pt>
                <c:pt idx="373">
                  <c:v>1979</c:v>
                </c:pt>
                <c:pt idx="374">
                  <c:v>1979</c:v>
                </c:pt>
                <c:pt idx="375">
                  <c:v>1979</c:v>
                </c:pt>
                <c:pt idx="376">
                  <c:v>1979</c:v>
                </c:pt>
                <c:pt idx="377">
                  <c:v>1979</c:v>
                </c:pt>
                <c:pt idx="378">
                  <c:v>1979</c:v>
                </c:pt>
                <c:pt idx="379">
                  <c:v>1979</c:v>
                </c:pt>
                <c:pt idx="380">
                  <c:v>1979</c:v>
                </c:pt>
                <c:pt idx="381">
                  <c:v>1979</c:v>
                </c:pt>
                <c:pt idx="382">
                  <c:v>1979</c:v>
                </c:pt>
                <c:pt idx="383">
                  <c:v>1979</c:v>
                </c:pt>
                <c:pt idx="384">
                  <c:v>1980</c:v>
                </c:pt>
                <c:pt idx="385">
                  <c:v>1980</c:v>
                </c:pt>
                <c:pt idx="386">
                  <c:v>1980</c:v>
                </c:pt>
                <c:pt idx="387">
                  <c:v>1980</c:v>
                </c:pt>
                <c:pt idx="388">
                  <c:v>1980</c:v>
                </c:pt>
                <c:pt idx="389">
                  <c:v>1980</c:v>
                </c:pt>
                <c:pt idx="390">
                  <c:v>1980</c:v>
                </c:pt>
                <c:pt idx="391">
                  <c:v>1980</c:v>
                </c:pt>
                <c:pt idx="392">
                  <c:v>1980</c:v>
                </c:pt>
                <c:pt idx="393">
                  <c:v>1980</c:v>
                </c:pt>
                <c:pt idx="394">
                  <c:v>1980</c:v>
                </c:pt>
                <c:pt idx="395">
                  <c:v>1980</c:v>
                </c:pt>
                <c:pt idx="396">
                  <c:v>1981</c:v>
                </c:pt>
                <c:pt idx="397">
                  <c:v>1981</c:v>
                </c:pt>
                <c:pt idx="398">
                  <c:v>1981</c:v>
                </c:pt>
                <c:pt idx="399">
                  <c:v>1981</c:v>
                </c:pt>
                <c:pt idx="400">
                  <c:v>1981</c:v>
                </c:pt>
                <c:pt idx="401">
                  <c:v>1981</c:v>
                </c:pt>
                <c:pt idx="402">
                  <c:v>1981</c:v>
                </c:pt>
                <c:pt idx="403">
                  <c:v>1981</c:v>
                </c:pt>
                <c:pt idx="404">
                  <c:v>1981</c:v>
                </c:pt>
                <c:pt idx="405">
                  <c:v>1981</c:v>
                </c:pt>
                <c:pt idx="406">
                  <c:v>1981</c:v>
                </c:pt>
                <c:pt idx="407">
                  <c:v>1981</c:v>
                </c:pt>
                <c:pt idx="408">
                  <c:v>1982</c:v>
                </c:pt>
                <c:pt idx="409">
                  <c:v>1982</c:v>
                </c:pt>
                <c:pt idx="410">
                  <c:v>1982</c:v>
                </c:pt>
                <c:pt idx="411">
                  <c:v>1982</c:v>
                </c:pt>
                <c:pt idx="412">
                  <c:v>1982</c:v>
                </c:pt>
                <c:pt idx="413">
                  <c:v>1982</c:v>
                </c:pt>
                <c:pt idx="414">
                  <c:v>1982</c:v>
                </c:pt>
                <c:pt idx="415">
                  <c:v>1982</c:v>
                </c:pt>
                <c:pt idx="416">
                  <c:v>1982</c:v>
                </c:pt>
                <c:pt idx="417">
                  <c:v>1982</c:v>
                </c:pt>
                <c:pt idx="418">
                  <c:v>1982</c:v>
                </c:pt>
                <c:pt idx="419">
                  <c:v>1982</c:v>
                </c:pt>
                <c:pt idx="420">
                  <c:v>1983</c:v>
                </c:pt>
                <c:pt idx="421">
                  <c:v>1983</c:v>
                </c:pt>
                <c:pt idx="422">
                  <c:v>1983</c:v>
                </c:pt>
                <c:pt idx="423">
                  <c:v>1983</c:v>
                </c:pt>
                <c:pt idx="424">
                  <c:v>1983</c:v>
                </c:pt>
                <c:pt idx="425">
                  <c:v>1983</c:v>
                </c:pt>
                <c:pt idx="426">
                  <c:v>1983</c:v>
                </c:pt>
                <c:pt idx="427">
                  <c:v>1983</c:v>
                </c:pt>
                <c:pt idx="428">
                  <c:v>1983</c:v>
                </c:pt>
                <c:pt idx="429">
                  <c:v>1983</c:v>
                </c:pt>
                <c:pt idx="430">
                  <c:v>1983</c:v>
                </c:pt>
                <c:pt idx="431">
                  <c:v>1983</c:v>
                </c:pt>
                <c:pt idx="432">
                  <c:v>1984</c:v>
                </c:pt>
                <c:pt idx="433">
                  <c:v>1984</c:v>
                </c:pt>
                <c:pt idx="434">
                  <c:v>1984</c:v>
                </c:pt>
                <c:pt idx="435">
                  <c:v>1984</c:v>
                </c:pt>
                <c:pt idx="436">
                  <c:v>1984</c:v>
                </c:pt>
                <c:pt idx="437">
                  <c:v>1984</c:v>
                </c:pt>
                <c:pt idx="438">
                  <c:v>1984</c:v>
                </c:pt>
                <c:pt idx="439">
                  <c:v>1984</c:v>
                </c:pt>
                <c:pt idx="440">
                  <c:v>1984</c:v>
                </c:pt>
                <c:pt idx="441">
                  <c:v>1984</c:v>
                </c:pt>
                <c:pt idx="442">
                  <c:v>1984</c:v>
                </c:pt>
                <c:pt idx="443">
                  <c:v>1984</c:v>
                </c:pt>
                <c:pt idx="444">
                  <c:v>1985</c:v>
                </c:pt>
                <c:pt idx="445">
                  <c:v>1985</c:v>
                </c:pt>
                <c:pt idx="446">
                  <c:v>1985</c:v>
                </c:pt>
                <c:pt idx="447">
                  <c:v>1985</c:v>
                </c:pt>
                <c:pt idx="448">
                  <c:v>1985</c:v>
                </c:pt>
                <c:pt idx="449">
                  <c:v>1985</c:v>
                </c:pt>
                <c:pt idx="450">
                  <c:v>1985</c:v>
                </c:pt>
                <c:pt idx="451">
                  <c:v>1985</c:v>
                </c:pt>
                <c:pt idx="452">
                  <c:v>1985</c:v>
                </c:pt>
                <c:pt idx="453">
                  <c:v>1985</c:v>
                </c:pt>
                <c:pt idx="454">
                  <c:v>1985</c:v>
                </c:pt>
                <c:pt idx="455">
                  <c:v>1985</c:v>
                </c:pt>
                <c:pt idx="456">
                  <c:v>1986</c:v>
                </c:pt>
                <c:pt idx="457">
                  <c:v>1986</c:v>
                </c:pt>
                <c:pt idx="458">
                  <c:v>1986</c:v>
                </c:pt>
                <c:pt idx="459">
                  <c:v>1986</c:v>
                </c:pt>
                <c:pt idx="460">
                  <c:v>1986</c:v>
                </c:pt>
                <c:pt idx="461">
                  <c:v>1986</c:v>
                </c:pt>
                <c:pt idx="462">
                  <c:v>1986</c:v>
                </c:pt>
                <c:pt idx="463">
                  <c:v>1986</c:v>
                </c:pt>
                <c:pt idx="464">
                  <c:v>1986</c:v>
                </c:pt>
                <c:pt idx="465">
                  <c:v>1986</c:v>
                </c:pt>
                <c:pt idx="466">
                  <c:v>1986</c:v>
                </c:pt>
                <c:pt idx="467">
                  <c:v>1986</c:v>
                </c:pt>
                <c:pt idx="468">
                  <c:v>1987</c:v>
                </c:pt>
                <c:pt idx="469">
                  <c:v>1987</c:v>
                </c:pt>
                <c:pt idx="470">
                  <c:v>1987</c:v>
                </c:pt>
                <c:pt idx="471">
                  <c:v>1987</c:v>
                </c:pt>
                <c:pt idx="472">
                  <c:v>1987</c:v>
                </c:pt>
                <c:pt idx="473">
                  <c:v>1987</c:v>
                </c:pt>
                <c:pt idx="474">
                  <c:v>1987</c:v>
                </c:pt>
                <c:pt idx="475">
                  <c:v>1987</c:v>
                </c:pt>
                <c:pt idx="476">
                  <c:v>1987</c:v>
                </c:pt>
                <c:pt idx="477">
                  <c:v>1987</c:v>
                </c:pt>
                <c:pt idx="478">
                  <c:v>1987</c:v>
                </c:pt>
                <c:pt idx="479">
                  <c:v>1987</c:v>
                </c:pt>
                <c:pt idx="480">
                  <c:v>1988</c:v>
                </c:pt>
                <c:pt idx="481">
                  <c:v>1988</c:v>
                </c:pt>
                <c:pt idx="482">
                  <c:v>1988</c:v>
                </c:pt>
                <c:pt idx="483">
                  <c:v>1988</c:v>
                </c:pt>
                <c:pt idx="484">
                  <c:v>1988</c:v>
                </c:pt>
                <c:pt idx="485">
                  <c:v>1988</c:v>
                </c:pt>
                <c:pt idx="486">
                  <c:v>1988</c:v>
                </c:pt>
                <c:pt idx="487">
                  <c:v>1988</c:v>
                </c:pt>
                <c:pt idx="488">
                  <c:v>1988</c:v>
                </c:pt>
                <c:pt idx="489">
                  <c:v>1988</c:v>
                </c:pt>
                <c:pt idx="490">
                  <c:v>1988</c:v>
                </c:pt>
                <c:pt idx="491">
                  <c:v>1988</c:v>
                </c:pt>
                <c:pt idx="492">
                  <c:v>1989</c:v>
                </c:pt>
                <c:pt idx="493">
                  <c:v>1989</c:v>
                </c:pt>
                <c:pt idx="494">
                  <c:v>1989</c:v>
                </c:pt>
                <c:pt idx="495">
                  <c:v>1989</c:v>
                </c:pt>
                <c:pt idx="496">
                  <c:v>1989</c:v>
                </c:pt>
                <c:pt idx="497">
                  <c:v>1989</c:v>
                </c:pt>
                <c:pt idx="498">
                  <c:v>1989</c:v>
                </c:pt>
                <c:pt idx="499">
                  <c:v>1989</c:v>
                </c:pt>
                <c:pt idx="500">
                  <c:v>1989</c:v>
                </c:pt>
                <c:pt idx="501">
                  <c:v>1989</c:v>
                </c:pt>
                <c:pt idx="502">
                  <c:v>1989</c:v>
                </c:pt>
                <c:pt idx="503">
                  <c:v>1989</c:v>
                </c:pt>
                <c:pt idx="504">
                  <c:v>1990</c:v>
                </c:pt>
                <c:pt idx="505">
                  <c:v>1990</c:v>
                </c:pt>
                <c:pt idx="506">
                  <c:v>1990</c:v>
                </c:pt>
                <c:pt idx="507">
                  <c:v>1990</c:v>
                </c:pt>
                <c:pt idx="508">
                  <c:v>1990</c:v>
                </c:pt>
                <c:pt idx="509">
                  <c:v>1990</c:v>
                </c:pt>
                <c:pt idx="510">
                  <c:v>1990</c:v>
                </c:pt>
                <c:pt idx="511">
                  <c:v>1990</c:v>
                </c:pt>
                <c:pt idx="512">
                  <c:v>1990</c:v>
                </c:pt>
                <c:pt idx="513">
                  <c:v>1990</c:v>
                </c:pt>
                <c:pt idx="514">
                  <c:v>1990</c:v>
                </c:pt>
                <c:pt idx="515">
                  <c:v>1990</c:v>
                </c:pt>
                <c:pt idx="516">
                  <c:v>1991</c:v>
                </c:pt>
                <c:pt idx="517">
                  <c:v>1991</c:v>
                </c:pt>
                <c:pt idx="518">
                  <c:v>1991</c:v>
                </c:pt>
                <c:pt idx="519">
                  <c:v>1991</c:v>
                </c:pt>
                <c:pt idx="520">
                  <c:v>1991</c:v>
                </c:pt>
                <c:pt idx="521">
                  <c:v>1991</c:v>
                </c:pt>
                <c:pt idx="522">
                  <c:v>1991</c:v>
                </c:pt>
                <c:pt idx="523">
                  <c:v>1991</c:v>
                </c:pt>
                <c:pt idx="524">
                  <c:v>1991</c:v>
                </c:pt>
                <c:pt idx="525">
                  <c:v>1991</c:v>
                </c:pt>
                <c:pt idx="526">
                  <c:v>1991</c:v>
                </c:pt>
                <c:pt idx="527">
                  <c:v>1991</c:v>
                </c:pt>
                <c:pt idx="528">
                  <c:v>1992</c:v>
                </c:pt>
                <c:pt idx="529">
                  <c:v>1992</c:v>
                </c:pt>
                <c:pt idx="530">
                  <c:v>1992</c:v>
                </c:pt>
                <c:pt idx="531">
                  <c:v>1992</c:v>
                </c:pt>
                <c:pt idx="532">
                  <c:v>1992</c:v>
                </c:pt>
                <c:pt idx="533">
                  <c:v>1992</c:v>
                </c:pt>
                <c:pt idx="534">
                  <c:v>1992</c:v>
                </c:pt>
                <c:pt idx="535">
                  <c:v>1992</c:v>
                </c:pt>
                <c:pt idx="536">
                  <c:v>1992</c:v>
                </c:pt>
                <c:pt idx="537">
                  <c:v>1992</c:v>
                </c:pt>
                <c:pt idx="538">
                  <c:v>1992</c:v>
                </c:pt>
                <c:pt idx="539">
                  <c:v>1992</c:v>
                </c:pt>
                <c:pt idx="540">
                  <c:v>1993</c:v>
                </c:pt>
                <c:pt idx="541">
                  <c:v>1993</c:v>
                </c:pt>
                <c:pt idx="542">
                  <c:v>1993</c:v>
                </c:pt>
                <c:pt idx="543">
                  <c:v>1993</c:v>
                </c:pt>
                <c:pt idx="544">
                  <c:v>1993</c:v>
                </c:pt>
                <c:pt idx="545">
                  <c:v>1993</c:v>
                </c:pt>
                <c:pt idx="546">
                  <c:v>1993</c:v>
                </c:pt>
                <c:pt idx="547">
                  <c:v>1993</c:v>
                </c:pt>
                <c:pt idx="548">
                  <c:v>1993</c:v>
                </c:pt>
                <c:pt idx="549">
                  <c:v>1993</c:v>
                </c:pt>
                <c:pt idx="550">
                  <c:v>1993</c:v>
                </c:pt>
                <c:pt idx="551">
                  <c:v>1993</c:v>
                </c:pt>
                <c:pt idx="552">
                  <c:v>1994</c:v>
                </c:pt>
                <c:pt idx="553">
                  <c:v>1994</c:v>
                </c:pt>
                <c:pt idx="554">
                  <c:v>1994</c:v>
                </c:pt>
                <c:pt idx="555">
                  <c:v>1994</c:v>
                </c:pt>
                <c:pt idx="556">
                  <c:v>1994</c:v>
                </c:pt>
                <c:pt idx="557">
                  <c:v>1994</c:v>
                </c:pt>
                <c:pt idx="558">
                  <c:v>1994</c:v>
                </c:pt>
                <c:pt idx="559">
                  <c:v>1994</c:v>
                </c:pt>
                <c:pt idx="560">
                  <c:v>1994</c:v>
                </c:pt>
                <c:pt idx="561">
                  <c:v>1994</c:v>
                </c:pt>
                <c:pt idx="562">
                  <c:v>1994</c:v>
                </c:pt>
                <c:pt idx="563">
                  <c:v>1994</c:v>
                </c:pt>
                <c:pt idx="564">
                  <c:v>1995</c:v>
                </c:pt>
                <c:pt idx="565">
                  <c:v>1995</c:v>
                </c:pt>
                <c:pt idx="566">
                  <c:v>1995</c:v>
                </c:pt>
                <c:pt idx="567">
                  <c:v>1995</c:v>
                </c:pt>
                <c:pt idx="568">
                  <c:v>1995</c:v>
                </c:pt>
                <c:pt idx="569">
                  <c:v>1995</c:v>
                </c:pt>
                <c:pt idx="570">
                  <c:v>1995</c:v>
                </c:pt>
                <c:pt idx="571">
                  <c:v>1995</c:v>
                </c:pt>
                <c:pt idx="572">
                  <c:v>1995</c:v>
                </c:pt>
                <c:pt idx="573">
                  <c:v>1995</c:v>
                </c:pt>
                <c:pt idx="574">
                  <c:v>1995</c:v>
                </c:pt>
                <c:pt idx="575">
                  <c:v>1995</c:v>
                </c:pt>
                <c:pt idx="576">
                  <c:v>1996</c:v>
                </c:pt>
                <c:pt idx="577">
                  <c:v>1996</c:v>
                </c:pt>
                <c:pt idx="578">
                  <c:v>1996</c:v>
                </c:pt>
                <c:pt idx="579">
                  <c:v>1996</c:v>
                </c:pt>
                <c:pt idx="580">
                  <c:v>1996</c:v>
                </c:pt>
                <c:pt idx="581">
                  <c:v>1996</c:v>
                </c:pt>
                <c:pt idx="582">
                  <c:v>1996</c:v>
                </c:pt>
                <c:pt idx="583">
                  <c:v>1996</c:v>
                </c:pt>
                <c:pt idx="584">
                  <c:v>1996</c:v>
                </c:pt>
                <c:pt idx="585">
                  <c:v>1996</c:v>
                </c:pt>
                <c:pt idx="586">
                  <c:v>1996</c:v>
                </c:pt>
                <c:pt idx="587">
                  <c:v>1996</c:v>
                </c:pt>
                <c:pt idx="588">
                  <c:v>1997</c:v>
                </c:pt>
                <c:pt idx="589">
                  <c:v>1997</c:v>
                </c:pt>
                <c:pt idx="590">
                  <c:v>1997</c:v>
                </c:pt>
                <c:pt idx="591">
                  <c:v>1997</c:v>
                </c:pt>
                <c:pt idx="592">
                  <c:v>1997</c:v>
                </c:pt>
                <c:pt idx="593">
                  <c:v>1997</c:v>
                </c:pt>
                <c:pt idx="594">
                  <c:v>1997</c:v>
                </c:pt>
                <c:pt idx="595">
                  <c:v>1997</c:v>
                </c:pt>
                <c:pt idx="596">
                  <c:v>1997</c:v>
                </c:pt>
                <c:pt idx="597">
                  <c:v>1997</c:v>
                </c:pt>
                <c:pt idx="598">
                  <c:v>1997</c:v>
                </c:pt>
                <c:pt idx="599">
                  <c:v>1997</c:v>
                </c:pt>
                <c:pt idx="600">
                  <c:v>1998</c:v>
                </c:pt>
                <c:pt idx="601">
                  <c:v>1998</c:v>
                </c:pt>
                <c:pt idx="602">
                  <c:v>1998</c:v>
                </c:pt>
                <c:pt idx="603">
                  <c:v>1998</c:v>
                </c:pt>
                <c:pt idx="604">
                  <c:v>1998</c:v>
                </c:pt>
                <c:pt idx="605">
                  <c:v>1998</c:v>
                </c:pt>
                <c:pt idx="606">
                  <c:v>1998</c:v>
                </c:pt>
                <c:pt idx="607">
                  <c:v>1998</c:v>
                </c:pt>
                <c:pt idx="608">
                  <c:v>1998</c:v>
                </c:pt>
                <c:pt idx="609">
                  <c:v>1998</c:v>
                </c:pt>
                <c:pt idx="610">
                  <c:v>1998</c:v>
                </c:pt>
                <c:pt idx="611">
                  <c:v>1998</c:v>
                </c:pt>
                <c:pt idx="612">
                  <c:v>1999</c:v>
                </c:pt>
                <c:pt idx="613">
                  <c:v>1999</c:v>
                </c:pt>
                <c:pt idx="614">
                  <c:v>1999</c:v>
                </c:pt>
                <c:pt idx="615">
                  <c:v>1999</c:v>
                </c:pt>
                <c:pt idx="616">
                  <c:v>1999</c:v>
                </c:pt>
                <c:pt idx="617">
                  <c:v>1999</c:v>
                </c:pt>
                <c:pt idx="618">
                  <c:v>1999</c:v>
                </c:pt>
                <c:pt idx="619">
                  <c:v>1999</c:v>
                </c:pt>
                <c:pt idx="620">
                  <c:v>1999</c:v>
                </c:pt>
                <c:pt idx="621">
                  <c:v>1999</c:v>
                </c:pt>
                <c:pt idx="622">
                  <c:v>1999</c:v>
                </c:pt>
                <c:pt idx="623">
                  <c:v>1999</c:v>
                </c:pt>
                <c:pt idx="624">
                  <c:v>2000</c:v>
                </c:pt>
                <c:pt idx="625">
                  <c:v>2000</c:v>
                </c:pt>
                <c:pt idx="626">
                  <c:v>2000</c:v>
                </c:pt>
                <c:pt idx="627">
                  <c:v>2000</c:v>
                </c:pt>
                <c:pt idx="628">
                  <c:v>2000</c:v>
                </c:pt>
                <c:pt idx="629">
                  <c:v>2000</c:v>
                </c:pt>
                <c:pt idx="630">
                  <c:v>2000</c:v>
                </c:pt>
                <c:pt idx="631">
                  <c:v>2000</c:v>
                </c:pt>
                <c:pt idx="632">
                  <c:v>2000</c:v>
                </c:pt>
                <c:pt idx="633">
                  <c:v>2000</c:v>
                </c:pt>
                <c:pt idx="634">
                  <c:v>2000</c:v>
                </c:pt>
                <c:pt idx="635">
                  <c:v>2000</c:v>
                </c:pt>
                <c:pt idx="636">
                  <c:v>2001</c:v>
                </c:pt>
                <c:pt idx="637">
                  <c:v>2001</c:v>
                </c:pt>
                <c:pt idx="638">
                  <c:v>2001</c:v>
                </c:pt>
                <c:pt idx="639">
                  <c:v>2001</c:v>
                </c:pt>
                <c:pt idx="640">
                  <c:v>2001</c:v>
                </c:pt>
                <c:pt idx="641">
                  <c:v>2001</c:v>
                </c:pt>
                <c:pt idx="642">
                  <c:v>2001</c:v>
                </c:pt>
                <c:pt idx="643">
                  <c:v>2001</c:v>
                </c:pt>
                <c:pt idx="644">
                  <c:v>2001</c:v>
                </c:pt>
                <c:pt idx="645">
                  <c:v>2001</c:v>
                </c:pt>
                <c:pt idx="646">
                  <c:v>2001</c:v>
                </c:pt>
                <c:pt idx="647">
                  <c:v>2001</c:v>
                </c:pt>
                <c:pt idx="648">
                  <c:v>2002</c:v>
                </c:pt>
                <c:pt idx="649">
                  <c:v>2002</c:v>
                </c:pt>
                <c:pt idx="650">
                  <c:v>2002</c:v>
                </c:pt>
                <c:pt idx="651">
                  <c:v>2002</c:v>
                </c:pt>
                <c:pt idx="652">
                  <c:v>2002</c:v>
                </c:pt>
                <c:pt idx="653">
                  <c:v>2002</c:v>
                </c:pt>
                <c:pt idx="654">
                  <c:v>2002</c:v>
                </c:pt>
                <c:pt idx="655">
                  <c:v>2002</c:v>
                </c:pt>
                <c:pt idx="656">
                  <c:v>2002</c:v>
                </c:pt>
                <c:pt idx="657">
                  <c:v>2002</c:v>
                </c:pt>
                <c:pt idx="658">
                  <c:v>2002</c:v>
                </c:pt>
                <c:pt idx="659">
                  <c:v>2002</c:v>
                </c:pt>
                <c:pt idx="660">
                  <c:v>2003</c:v>
                </c:pt>
                <c:pt idx="661">
                  <c:v>2003</c:v>
                </c:pt>
                <c:pt idx="662">
                  <c:v>2003</c:v>
                </c:pt>
                <c:pt idx="663">
                  <c:v>2003</c:v>
                </c:pt>
                <c:pt idx="664">
                  <c:v>2003</c:v>
                </c:pt>
                <c:pt idx="665">
                  <c:v>2003</c:v>
                </c:pt>
                <c:pt idx="666">
                  <c:v>2003</c:v>
                </c:pt>
                <c:pt idx="667">
                  <c:v>2003</c:v>
                </c:pt>
                <c:pt idx="668">
                  <c:v>2003</c:v>
                </c:pt>
                <c:pt idx="669">
                  <c:v>2003</c:v>
                </c:pt>
                <c:pt idx="670">
                  <c:v>2003</c:v>
                </c:pt>
                <c:pt idx="671">
                  <c:v>2003</c:v>
                </c:pt>
                <c:pt idx="672">
                  <c:v>2004</c:v>
                </c:pt>
                <c:pt idx="673">
                  <c:v>2004</c:v>
                </c:pt>
                <c:pt idx="674">
                  <c:v>2004</c:v>
                </c:pt>
                <c:pt idx="675">
                  <c:v>2004</c:v>
                </c:pt>
                <c:pt idx="676">
                  <c:v>2004</c:v>
                </c:pt>
                <c:pt idx="677">
                  <c:v>2004</c:v>
                </c:pt>
                <c:pt idx="678">
                  <c:v>2004</c:v>
                </c:pt>
                <c:pt idx="679">
                  <c:v>2004</c:v>
                </c:pt>
                <c:pt idx="680">
                  <c:v>2004</c:v>
                </c:pt>
                <c:pt idx="681">
                  <c:v>2004</c:v>
                </c:pt>
                <c:pt idx="682">
                  <c:v>2004</c:v>
                </c:pt>
                <c:pt idx="683">
                  <c:v>2004</c:v>
                </c:pt>
                <c:pt idx="684">
                  <c:v>2005</c:v>
                </c:pt>
                <c:pt idx="685">
                  <c:v>2005</c:v>
                </c:pt>
                <c:pt idx="686">
                  <c:v>2005</c:v>
                </c:pt>
                <c:pt idx="687">
                  <c:v>2005</c:v>
                </c:pt>
                <c:pt idx="688">
                  <c:v>2005</c:v>
                </c:pt>
                <c:pt idx="689">
                  <c:v>2005</c:v>
                </c:pt>
                <c:pt idx="690">
                  <c:v>2005</c:v>
                </c:pt>
                <c:pt idx="691">
                  <c:v>2005</c:v>
                </c:pt>
                <c:pt idx="692">
                  <c:v>2005</c:v>
                </c:pt>
                <c:pt idx="693">
                  <c:v>2005</c:v>
                </c:pt>
                <c:pt idx="694">
                  <c:v>2005</c:v>
                </c:pt>
                <c:pt idx="695">
                  <c:v>2005</c:v>
                </c:pt>
                <c:pt idx="696">
                  <c:v>2006</c:v>
                </c:pt>
                <c:pt idx="697">
                  <c:v>2006</c:v>
                </c:pt>
                <c:pt idx="698">
                  <c:v>2006</c:v>
                </c:pt>
                <c:pt idx="699">
                  <c:v>2006</c:v>
                </c:pt>
                <c:pt idx="700">
                  <c:v>2006</c:v>
                </c:pt>
                <c:pt idx="701">
                  <c:v>2006</c:v>
                </c:pt>
                <c:pt idx="702">
                  <c:v>2006</c:v>
                </c:pt>
                <c:pt idx="703">
                  <c:v>2006</c:v>
                </c:pt>
                <c:pt idx="704">
                  <c:v>2006</c:v>
                </c:pt>
                <c:pt idx="705">
                  <c:v>2006</c:v>
                </c:pt>
                <c:pt idx="706">
                  <c:v>2006</c:v>
                </c:pt>
                <c:pt idx="707">
                  <c:v>2006</c:v>
                </c:pt>
                <c:pt idx="708">
                  <c:v>2007</c:v>
                </c:pt>
                <c:pt idx="709">
                  <c:v>2007</c:v>
                </c:pt>
                <c:pt idx="710">
                  <c:v>2007</c:v>
                </c:pt>
                <c:pt idx="711">
                  <c:v>2007</c:v>
                </c:pt>
                <c:pt idx="712">
                  <c:v>2007</c:v>
                </c:pt>
                <c:pt idx="713">
                  <c:v>2007</c:v>
                </c:pt>
                <c:pt idx="714">
                  <c:v>2007</c:v>
                </c:pt>
                <c:pt idx="715">
                  <c:v>2007</c:v>
                </c:pt>
                <c:pt idx="716">
                  <c:v>2007</c:v>
                </c:pt>
                <c:pt idx="717">
                  <c:v>2007</c:v>
                </c:pt>
                <c:pt idx="718">
                  <c:v>2007</c:v>
                </c:pt>
                <c:pt idx="719">
                  <c:v>2007</c:v>
                </c:pt>
                <c:pt idx="720">
                  <c:v>2008</c:v>
                </c:pt>
                <c:pt idx="721">
                  <c:v>2008</c:v>
                </c:pt>
                <c:pt idx="722">
                  <c:v>2008</c:v>
                </c:pt>
                <c:pt idx="723">
                  <c:v>2008</c:v>
                </c:pt>
                <c:pt idx="724">
                  <c:v>2008</c:v>
                </c:pt>
                <c:pt idx="725">
                  <c:v>2008</c:v>
                </c:pt>
                <c:pt idx="726">
                  <c:v>2008</c:v>
                </c:pt>
                <c:pt idx="727">
                  <c:v>2008</c:v>
                </c:pt>
                <c:pt idx="728">
                  <c:v>2008</c:v>
                </c:pt>
                <c:pt idx="729">
                  <c:v>2008</c:v>
                </c:pt>
                <c:pt idx="730">
                  <c:v>2008</c:v>
                </c:pt>
                <c:pt idx="731">
                  <c:v>2008</c:v>
                </c:pt>
                <c:pt idx="732">
                  <c:v>2009</c:v>
                </c:pt>
                <c:pt idx="733">
                  <c:v>2009</c:v>
                </c:pt>
                <c:pt idx="734">
                  <c:v>2009</c:v>
                </c:pt>
                <c:pt idx="735">
                  <c:v>2009</c:v>
                </c:pt>
                <c:pt idx="736">
                  <c:v>2009</c:v>
                </c:pt>
                <c:pt idx="737">
                  <c:v>2009</c:v>
                </c:pt>
                <c:pt idx="738">
                  <c:v>2009</c:v>
                </c:pt>
                <c:pt idx="739">
                  <c:v>2009</c:v>
                </c:pt>
                <c:pt idx="740">
                  <c:v>2009</c:v>
                </c:pt>
                <c:pt idx="741">
                  <c:v>2009</c:v>
                </c:pt>
                <c:pt idx="742">
                  <c:v>2009</c:v>
                </c:pt>
                <c:pt idx="743">
                  <c:v>2009</c:v>
                </c:pt>
                <c:pt idx="744">
                  <c:v>2010</c:v>
                </c:pt>
                <c:pt idx="745">
                  <c:v>2010</c:v>
                </c:pt>
                <c:pt idx="746">
                  <c:v>2010</c:v>
                </c:pt>
                <c:pt idx="747">
                  <c:v>2010</c:v>
                </c:pt>
                <c:pt idx="748">
                  <c:v>2010</c:v>
                </c:pt>
                <c:pt idx="749">
                  <c:v>2010</c:v>
                </c:pt>
                <c:pt idx="750">
                  <c:v>2010</c:v>
                </c:pt>
                <c:pt idx="751">
                  <c:v>2010</c:v>
                </c:pt>
                <c:pt idx="752">
                  <c:v>2010</c:v>
                </c:pt>
                <c:pt idx="753">
                  <c:v>2010</c:v>
                </c:pt>
                <c:pt idx="754">
                  <c:v>2010</c:v>
                </c:pt>
                <c:pt idx="755">
                  <c:v>2010</c:v>
                </c:pt>
                <c:pt idx="756">
                  <c:v>2011</c:v>
                </c:pt>
                <c:pt idx="757">
                  <c:v>2011</c:v>
                </c:pt>
                <c:pt idx="758">
                  <c:v>2011</c:v>
                </c:pt>
                <c:pt idx="759">
                  <c:v>2011</c:v>
                </c:pt>
                <c:pt idx="760">
                  <c:v>2011</c:v>
                </c:pt>
                <c:pt idx="761">
                  <c:v>2011</c:v>
                </c:pt>
                <c:pt idx="762">
                  <c:v>2011</c:v>
                </c:pt>
                <c:pt idx="763">
                  <c:v>2011</c:v>
                </c:pt>
                <c:pt idx="764">
                  <c:v>2011</c:v>
                </c:pt>
                <c:pt idx="765">
                  <c:v>2011</c:v>
                </c:pt>
                <c:pt idx="766">
                  <c:v>2011</c:v>
                </c:pt>
                <c:pt idx="767">
                  <c:v>2011</c:v>
                </c:pt>
                <c:pt idx="768">
                  <c:v>2012</c:v>
                </c:pt>
                <c:pt idx="769">
                  <c:v>2012</c:v>
                </c:pt>
                <c:pt idx="770">
                  <c:v>2012</c:v>
                </c:pt>
                <c:pt idx="771">
                  <c:v>2012</c:v>
                </c:pt>
                <c:pt idx="772">
                  <c:v>2012</c:v>
                </c:pt>
                <c:pt idx="773">
                  <c:v>2012</c:v>
                </c:pt>
                <c:pt idx="774">
                  <c:v>2012</c:v>
                </c:pt>
                <c:pt idx="775">
                  <c:v>2012</c:v>
                </c:pt>
                <c:pt idx="776">
                  <c:v>2012</c:v>
                </c:pt>
                <c:pt idx="777">
                  <c:v>2012</c:v>
                </c:pt>
                <c:pt idx="778">
                  <c:v>2012</c:v>
                </c:pt>
                <c:pt idx="779">
                  <c:v>2012</c:v>
                </c:pt>
                <c:pt idx="780">
                  <c:v>2013</c:v>
                </c:pt>
                <c:pt idx="781">
                  <c:v>2013</c:v>
                </c:pt>
                <c:pt idx="782">
                  <c:v>2013</c:v>
                </c:pt>
                <c:pt idx="783">
                  <c:v>2013</c:v>
                </c:pt>
                <c:pt idx="784">
                  <c:v>2013</c:v>
                </c:pt>
                <c:pt idx="785">
                  <c:v>2013</c:v>
                </c:pt>
                <c:pt idx="786">
                  <c:v>2013</c:v>
                </c:pt>
                <c:pt idx="787">
                  <c:v>2013</c:v>
                </c:pt>
                <c:pt idx="788">
                  <c:v>2013</c:v>
                </c:pt>
                <c:pt idx="789">
                  <c:v>2013</c:v>
                </c:pt>
                <c:pt idx="790">
                  <c:v>2013</c:v>
                </c:pt>
                <c:pt idx="791">
                  <c:v>2013</c:v>
                </c:pt>
                <c:pt idx="792">
                  <c:v>2014</c:v>
                </c:pt>
                <c:pt idx="793">
                  <c:v>2014</c:v>
                </c:pt>
                <c:pt idx="794">
                  <c:v>2014</c:v>
                </c:pt>
                <c:pt idx="795">
                  <c:v>2014</c:v>
                </c:pt>
                <c:pt idx="796">
                  <c:v>2014</c:v>
                </c:pt>
                <c:pt idx="797">
                  <c:v>2014</c:v>
                </c:pt>
                <c:pt idx="798">
                  <c:v>2014</c:v>
                </c:pt>
                <c:pt idx="799">
                  <c:v>2014</c:v>
                </c:pt>
                <c:pt idx="800">
                  <c:v>2014</c:v>
                </c:pt>
                <c:pt idx="801">
                  <c:v>2014</c:v>
                </c:pt>
                <c:pt idx="802">
                  <c:v>2014</c:v>
                </c:pt>
                <c:pt idx="803">
                  <c:v>2014</c:v>
                </c:pt>
                <c:pt idx="804">
                  <c:v>2015</c:v>
                </c:pt>
                <c:pt idx="805">
                  <c:v>2015</c:v>
                </c:pt>
                <c:pt idx="806">
                  <c:v>2015</c:v>
                </c:pt>
                <c:pt idx="807">
                  <c:v>2015</c:v>
                </c:pt>
                <c:pt idx="808">
                  <c:v>2015</c:v>
                </c:pt>
              </c:numCache>
            </c:numRef>
          </c:cat>
          <c:val>
            <c:numRef>
              <c:f>SS!$O$5:$O$813</c:f>
              <c:numCache>
                <c:formatCode>0.0000</c:formatCode>
                <c:ptCount val="809"/>
                <c:pt idx="0">
                  <c:v>1.0060754353849517</c:v>
                </c:pt>
                <c:pt idx="1">
                  <c:v>0.68680047988954196</c:v>
                </c:pt>
                <c:pt idx="2">
                  <c:v>0.68680047988954196</c:v>
                </c:pt>
                <c:pt idx="3">
                  <c:v>0.68680047988954196</c:v>
                </c:pt>
                <c:pt idx="4">
                  <c:v>1.0060754353849517</c:v>
                </c:pt>
                <c:pt idx="5">
                  <c:v>0.68680047988954196</c:v>
                </c:pt>
                <c:pt idx="6">
                  <c:v>0.68680047988954196</c:v>
                </c:pt>
                <c:pt idx="7">
                  <c:v>0.68680047988954196</c:v>
                </c:pt>
                <c:pt idx="8">
                  <c:v>0.68680047988954196</c:v>
                </c:pt>
                <c:pt idx="9">
                  <c:v>0.68680047988954196</c:v>
                </c:pt>
                <c:pt idx="10">
                  <c:v>0.68680047988954196</c:v>
                </c:pt>
                <c:pt idx="11">
                  <c:v>0.59221490927912501</c:v>
                </c:pt>
                <c:pt idx="12">
                  <c:v>0.59221490927912501</c:v>
                </c:pt>
                <c:pt idx="13">
                  <c:v>0.48342450477937637</c:v>
                </c:pt>
                <c:pt idx="14">
                  <c:v>0.48342450477937637</c:v>
                </c:pt>
                <c:pt idx="15">
                  <c:v>0.48342450477937637</c:v>
                </c:pt>
                <c:pt idx="16">
                  <c:v>0.48342450477937637</c:v>
                </c:pt>
                <c:pt idx="17">
                  <c:v>0.3764003651701871</c:v>
                </c:pt>
                <c:pt idx="18">
                  <c:v>0.3764003651701871</c:v>
                </c:pt>
                <c:pt idx="19">
                  <c:v>0.3764003651701871</c:v>
                </c:pt>
                <c:pt idx="20">
                  <c:v>0.3764003651701871</c:v>
                </c:pt>
                <c:pt idx="21">
                  <c:v>0.3764003651701871</c:v>
                </c:pt>
                <c:pt idx="22">
                  <c:v>0.3764003651701871</c:v>
                </c:pt>
                <c:pt idx="23">
                  <c:v>0.3764003651701871</c:v>
                </c:pt>
                <c:pt idx="24">
                  <c:v>0.3764003651701871</c:v>
                </c:pt>
                <c:pt idx="25">
                  <c:v>0.3764003651701871</c:v>
                </c:pt>
                <c:pt idx="26">
                  <c:v>0.3764003651701871</c:v>
                </c:pt>
                <c:pt idx="27">
                  <c:v>0.48342450477937637</c:v>
                </c:pt>
                <c:pt idx="28">
                  <c:v>0.48342450477937637</c:v>
                </c:pt>
                <c:pt idx="29">
                  <c:v>0.48342450477937637</c:v>
                </c:pt>
                <c:pt idx="30">
                  <c:v>0.48342450477937637</c:v>
                </c:pt>
                <c:pt idx="31">
                  <c:v>0.59221490927912501</c:v>
                </c:pt>
                <c:pt idx="32">
                  <c:v>0.59221490927912501</c:v>
                </c:pt>
                <c:pt idx="33">
                  <c:v>0.59221490927912501</c:v>
                </c:pt>
                <c:pt idx="34">
                  <c:v>0.59221490927912501</c:v>
                </c:pt>
                <c:pt idx="35">
                  <c:v>0.59221490927912501</c:v>
                </c:pt>
                <c:pt idx="36">
                  <c:v>0.68680047988954196</c:v>
                </c:pt>
                <c:pt idx="37">
                  <c:v>0.68680047988954196</c:v>
                </c:pt>
                <c:pt idx="38">
                  <c:v>0.68680047988954196</c:v>
                </c:pt>
                <c:pt idx="39">
                  <c:v>1.0060754353849517</c:v>
                </c:pt>
                <c:pt idx="40">
                  <c:v>1.0060754353849517</c:v>
                </c:pt>
                <c:pt idx="41">
                  <c:v>1.0060754353849517</c:v>
                </c:pt>
                <c:pt idx="42">
                  <c:v>1.0060754353849517</c:v>
                </c:pt>
                <c:pt idx="43">
                  <c:v>1.0060754353849517</c:v>
                </c:pt>
                <c:pt idx="44">
                  <c:v>1.0060754353849517</c:v>
                </c:pt>
                <c:pt idx="45">
                  <c:v>0.68680047988954196</c:v>
                </c:pt>
                <c:pt idx="46">
                  <c:v>0.68680047988954196</c:v>
                </c:pt>
                <c:pt idx="47">
                  <c:v>1.0060754353849517</c:v>
                </c:pt>
                <c:pt idx="48">
                  <c:v>1.0060754353849517</c:v>
                </c:pt>
                <c:pt idx="49">
                  <c:v>1.0060754353849517</c:v>
                </c:pt>
                <c:pt idx="50">
                  <c:v>1.0060754353849517</c:v>
                </c:pt>
                <c:pt idx="51">
                  <c:v>1.0060754353849517</c:v>
                </c:pt>
                <c:pt idx="52">
                  <c:v>1.0060754353849517</c:v>
                </c:pt>
                <c:pt idx="53">
                  <c:v>1.0060754353849517</c:v>
                </c:pt>
                <c:pt idx="54">
                  <c:v>0.68680047988954196</c:v>
                </c:pt>
                <c:pt idx="55">
                  <c:v>0.68680047988954196</c:v>
                </c:pt>
                <c:pt idx="56">
                  <c:v>1.0060754353849517</c:v>
                </c:pt>
                <c:pt idx="57">
                  <c:v>1.0060754353849517</c:v>
                </c:pt>
                <c:pt idx="58">
                  <c:v>1.0060754353849517</c:v>
                </c:pt>
                <c:pt idx="59">
                  <c:v>1.0060754353849517</c:v>
                </c:pt>
                <c:pt idx="60">
                  <c:v>1.0060754353849517</c:v>
                </c:pt>
                <c:pt idx="61">
                  <c:v>1.0060754353849517</c:v>
                </c:pt>
                <c:pt idx="62">
                  <c:v>1.0060754353849517</c:v>
                </c:pt>
                <c:pt idx="63">
                  <c:v>1.0060754353849517</c:v>
                </c:pt>
                <c:pt idx="64">
                  <c:v>1.0060754353849517</c:v>
                </c:pt>
                <c:pt idx="65">
                  <c:v>1.0060754353849517</c:v>
                </c:pt>
                <c:pt idx="66">
                  <c:v>1.0060754353849517</c:v>
                </c:pt>
                <c:pt idx="67">
                  <c:v>1.0060754353849517</c:v>
                </c:pt>
                <c:pt idx="68">
                  <c:v>1.0060754353849517</c:v>
                </c:pt>
                <c:pt idx="69">
                  <c:v>0.68680047988954196</c:v>
                </c:pt>
                <c:pt idx="70">
                  <c:v>0.59221490927912501</c:v>
                </c:pt>
                <c:pt idx="71">
                  <c:v>0.48342450477937637</c:v>
                </c:pt>
                <c:pt idx="72">
                  <c:v>0.48342450477937637</c:v>
                </c:pt>
                <c:pt idx="73">
                  <c:v>0.48342450477937637</c:v>
                </c:pt>
                <c:pt idx="74">
                  <c:v>0.48342450477937637</c:v>
                </c:pt>
                <c:pt idx="75">
                  <c:v>0.48342450477937637</c:v>
                </c:pt>
                <c:pt idx="76">
                  <c:v>0.48342450477937637</c:v>
                </c:pt>
                <c:pt idx="77">
                  <c:v>0.48342450477937637</c:v>
                </c:pt>
                <c:pt idx="78">
                  <c:v>0.48342450477937637</c:v>
                </c:pt>
                <c:pt idx="79">
                  <c:v>0.48342450477937637</c:v>
                </c:pt>
                <c:pt idx="80">
                  <c:v>0.48342450477937637</c:v>
                </c:pt>
                <c:pt idx="81">
                  <c:v>0.48342450477937637</c:v>
                </c:pt>
                <c:pt idx="82">
                  <c:v>0.48342450477937637</c:v>
                </c:pt>
                <c:pt idx="83">
                  <c:v>0.48342450477937637</c:v>
                </c:pt>
                <c:pt idx="84">
                  <c:v>0.59221490927912501</c:v>
                </c:pt>
                <c:pt idx="85">
                  <c:v>0.59221490927912501</c:v>
                </c:pt>
                <c:pt idx="86">
                  <c:v>0.59221490927912501</c:v>
                </c:pt>
                <c:pt idx="87">
                  <c:v>0.59221490927912501</c:v>
                </c:pt>
                <c:pt idx="88">
                  <c:v>0.68680047988954196</c:v>
                </c:pt>
                <c:pt idx="89">
                  <c:v>0.68680047988954196</c:v>
                </c:pt>
                <c:pt idx="90">
                  <c:v>0.68680047988954196</c:v>
                </c:pt>
                <c:pt idx="91">
                  <c:v>0.68680047988954196</c:v>
                </c:pt>
                <c:pt idx="92">
                  <c:v>0.68680047988954196</c:v>
                </c:pt>
                <c:pt idx="93">
                  <c:v>0.68680047988954196</c:v>
                </c:pt>
                <c:pt idx="94">
                  <c:v>0.68680047988954196</c:v>
                </c:pt>
                <c:pt idx="95">
                  <c:v>0.68680047988954196</c:v>
                </c:pt>
                <c:pt idx="96">
                  <c:v>0.68680047988954196</c:v>
                </c:pt>
                <c:pt idx="97">
                  <c:v>0.68680047988954196</c:v>
                </c:pt>
                <c:pt idx="98">
                  <c:v>0.68680047988954196</c:v>
                </c:pt>
                <c:pt idx="99">
                  <c:v>0.68680047988954196</c:v>
                </c:pt>
                <c:pt idx="100">
                  <c:v>0.68680047988954196</c:v>
                </c:pt>
                <c:pt idx="101">
                  <c:v>0.68680047988954196</c:v>
                </c:pt>
                <c:pt idx="102">
                  <c:v>0.68680047988954196</c:v>
                </c:pt>
                <c:pt idx="103">
                  <c:v>0.68680047988954196</c:v>
                </c:pt>
                <c:pt idx="104">
                  <c:v>0.68680047988954196</c:v>
                </c:pt>
                <c:pt idx="105">
                  <c:v>0.68680047988954196</c:v>
                </c:pt>
                <c:pt idx="106">
                  <c:v>0.68680047988954196</c:v>
                </c:pt>
                <c:pt idx="107">
                  <c:v>0.68680047988954196</c:v>
                </c:pt>
                <c:pt idx="108">
                  <c:v>0.68680047988954196</c:v>
                </c:pt>
                <c:pt idx="109">
                  <c:v>0.68680047988954196</c:v>
                </c:pt>
                <c:pt idx="110">
                  <c:v>0.68680047988954196</c:v>
                </c:pt>
                <c:pt idx="111">
                  <c:v>0.68680047988954196</c:v>
                </c:pt>
                <c:pt idx="112">
                  <c:v>0.68680047988954196</c:v>
                </c:pt>
                <c:pt idx="113">
                  <c:v>0.68680047988954196</c:v>
                </c:pt>
                <c:pt idx="114">
                  <c:v>0.68680047988954196</c:v>
                </c:pt>
                <c:pt idx="115">
                  <c:v>0.68680047988954196</c:v>
                </c:pt>
                <c:pt idx="116">
                  <c:v>0.59221490927912501</c:v>
                </c:pt>
                <c:pt idx="117">
                  <c:v>0.59221490927912501</c:v>
                </c:pt>
                <c:pt idx="118">
                  <c:v>0.48342450477937637</c:v>
                </c:pt>
                <c:pt idx="119">
                  <c:v>0.48342450477937637</c:v>
                </c:pt>
                <c:pt idx="120">
                  <c:v>0.48342450477937637</c:v>
                </c:pt>
                <c:pt idx="121">
                  <c:v>0.48342450477937637</c:v>
                </c:pt>
                <c:pt idx="122">
                  <c:v>0.48342450477937637</c:v>
                </c:pt>
                <c:pt idx="123">
                  <c:v>0.3764003651701871</c:v>
                </c:pt>
                <c:pt idx="124">
                  <c:v>0.48342450477937637</c:v>
                </c:pt>
                <c:pt idx="125">
                  <c:v>0.48342450477937637</c:v>
                </c:pt>
                <c:pt idx="126">
                  <c:v>0.48342450477937637</c:v>
                </c:pt>
                <c:pt idx="127">
                  <c:v>0.48342450477937637</c:v>
                </c:pt>
                <c:pt idx="128">
                  <c:v>0.48342450477937637</c:v>
                </c:pt>
                <c:pt idx="129">
                  <c:v>0.48342450477937637</c:v>
                </c:pt>
                <c:pt idx="130">
                  <c:v>0.48342450477937637</c:v>
                </c:pt>
                <c:pt idx="131">
                  <c:v>0.59221490927912501</c:v>
                </c:pt>
                <c:pt idx="132">
                  <c:v>0.59221490927912501</c:v>
                </c:pt>
                <c:pt idx="133">
                  <c:v>0.59221490927912501</c:v>
                </c:pt>
                <c:pt idx="134">
                  <c:v>0.59221490927912501</c:v>
                </c:pt>
                <c:pt idx="135">
                  <c:v>0.68680047988954196</c:v>
                </c:pt>
                <c:pt idx="136">
                  <c:v>0.68680047988954196</c:v>
                </c:pt>
                <c:pt idx="137">
                  <c:v>0.68680047988954196</c:v>
                </c:pt>
                <c:pt idx="138">
                  <c:v>0.68680047988954196</c:v>
                </c:pt>
                <c:pt idx="139">
                  <c:v>0.68680047988954196</c:v>
                </c:pt>
                <c:pt idx="140">
                  <c:v>0.59221490927912501</c:v>
                </c:pt>
                <c:pt idx="141">
                  <c:v>0.59221490927912501</c:v>
                </c:pt>
                <c:pt idx="142">
                  <c:v>0.59221490927912501</c:v>
                </c:pt>
                <c:pt idx="143">
                  <c:v>0.59221490927912501</c:v>
                </c:pt>
                <c:pt idx="144">
                  <c:v>0.59221490927912501</c:v>
                </c:pt>
                <c:pt idx="145">
                  <c:v>0.59221490927912501</c:v>
                </c:pt>
                <c:pt idx="146">
                  <c:v>0.59221490927912501</c:v>
                </c:pt>
                <c:pt idx="147">
                  <c:v>0.59221490927912501</c:v>
                </c:pt>
                <c:pt idx="148">
                  <c:v>0.59221490927912501</c:v>
                </c:pt>
                <c:pt idx="149">
                  <c:v>0.59221490927912501</c:v>
                </c:pt>
                <c:pt idx="150">
                  <c:v>0.59221490927912501</c:v>
                </c:pt>
                <c:pt idx="151">
                  <c:v>0.59221490927912501</c:v>
                </c:pt>
                <c:pt idx="152">
                  <c:v>0.48342450477937637</c:v>
                </c:pt>
                <c:pt idx="153">
                  <c:v>0.48342450477937637</c:v>
                </c:pt>
                <c:pt idx="154">
                  <c:v>0.48342450477937637</c:v>
                </c:pt>
                <c:pt idx="155">
                  <c:v>0.48342450477937637</c:v>
                </c:pt>
                <c:pt idx="156">
                  <c:v>0.48342450477937637</c:v>
                </c:pt>
                <c:pt idx="157">
                  <c:v>0.48342450477937637</c:v>
                </c:pt>
                <c:pt idx="158">
                  <c:v>0.48342450477937637</c:v>
                </c:pt>
                <c:pt idx="159">
                  <c:v>0.59221490927912501</c:v>
                </c:pt>
                <c:pt idx="160">
                  <c:v>0.59221490927912501</c:v>
                </c:pt>
                <c:pt idx="161">
                  <c:v>0.59221490927912501</c:v>
                </c:pt>
                <c:pt idx="162">
                  <c:v>0.59221490927912501</c:v>
                </c:pt>
                <c:pt idx="163">
                  <c:v>0.59221490927912501</c:v>
                </c:pt>
                <c:pt idx="164">
                  <c:v>0.59221490927912501</c:v>
                </c:pt>
                <c:pt idx="165">
                  <c:v>0.59221490927912501</c:v>
                </c:pt>
                <c:pt idx="166">
                  <c:v>0.59221490927912501</c:v>
                </c:pt>
                <c:pt idx="167">
                  <c:v>0.59221490927912501</c:v>
                </c:pt>
                <c:pt idx="168">
                  <c:v>0.59221490927912501</c:v>
                </c:pt>
                <c:pt idx="169">
                  <c:v>0.59221490927912501</c:v>
                </c:pt>
                <c:pt idx="170">
                  <c:v>0.59221490927912501</c:v>
                </c:pt>
                <c:pt idx="171">
                  <c:v>0.59221490927912501</c:v>
                </c:pt>
                <c:pt idx="172">
                  <c:v>0.59221490927912501</c:v>
                </c:pt>
                <c:pt idx="173">
                  <c:v>0.48342450477937637</c:v>
                </c:pt>
                <c:pt idx="174">
                  <c:v>0.59221490927912501</c:v>
                </c:pt>
                <c:pt idx="175">
                  <c:v>0.48342450477937637</c:v>
                </c:pt>
                <c:pt idx="176">
                  <c:v>0.48342450477937637</c:v>
                </c:pt>
                <c:pt idx="177">
                  <c:v>0.48342450477937637</c:v>
                </c:pt>
                <c:pt idx="178">
                  <c:v>0.48342450477937637</c:v>
                </c:pt>
                <c:pt idx="179">
                  <c:v>0.59221490927912501</c:v>
                </c:pt>
                <c:pt idx="180">
                  <c:v>0.59221490927912501</c:v>
                </c:pt>
                <c:pt idx="181">
                  <c:v>0.59221490927912501</c:v>
                </c:pt>
                <c:pt idx="182">
                  <c:v>0.59221490927912501</c:v>
                </c:pt>
                <c:pt idx="183">
                  <c:v>0.59221490927912501</c:v>
                </c:pt>
                <c:pt idx="184">
                  <c:v>0.59221490927912501</c:v>
                </c:pt>
                <c:pt idx="185">
                  <c:v>0.59221490927912501</c:v>
                </c:pt>
                <c:pt idx="186">
                  <c:v>0.59221490927912501</c:v>
                </c:pt>
                <c:pt idx="187">
                  <c:v>0.59221490927912501</c:v>
                </c:pt>
                <c:pt idx="188">
                  <c:v>0.59221490927912501</c:v>
                </c:pt>
                <c:pt idx="189">
                  <c:v>0.59221490927912501</c:v>
                </c:pt>
                <c:pt idx="190">
                  <c:v>0.59221490927912501</c:v>
                </c:pt>
                <c:pt idx="191">
                  <c:v>0.59221490927912501</c:v>
                </c:pt>
                <c:pt idx="192">
                  <c:v>0.59221490927912501</c:v>
                </c:pt>
                <c:pt idx="193">
                  <c:v>0.59221490927912501</c:v>
                </c:pt>
                <c:pt idx="194">
                  <c:v>0.59221490927912501</c:v>
                </c:pt>
                <c:pt idx="195">
                  <c:v>0.59221490927912501</c:v>
                </c:pt>
                <c:pt idx="196">
                  <c:v>0.68680047988954196</c:v>
                </c:pt>
                <c:pt idx="197">
                  <c:v>0.59221490927912501</c:v>
                </c:pt>
                <c:pt idx="198">
                  <c:v>0.68680047988954196</c:v>
                </c:pt>
                <c:pt idx="199">
                  <c:v>0.68680047988954196</c:v>
                </c:pt>
                <c:pt idx="200">
                  <c:v>0.68680047988954196</c:v>
                </c:pt>
                <c:pt idx="201">
                  <c:v>0.68680047988954196</c:v>
                </c:pt>
                <c:pt idx="202">
                  <c:v>0.68680047988954196</c:v>
                </c:pt>
                <c:pt idx="203">
                  <c:v>0.68680047988954196</c:v>
                </c:pt>
                <c:pt idx="204">
                  <c:v>0.68680047988954196</c:v>
                </c:pt>
                <c:pt idx="205">
                  <c:v>0.68680047988954196</c:v>
                </c:pt>
                <c:pt idx="206">
                  <c:v>0.68680047988954196</c:v>
                </c:pt>
                <c:pt idx="207">
                  <c:v>0.68680047988954196</c:v>
                </c:pt>
                <c:pt idx="208">
                  <c:v>0.68680047988954196</c:v>
                </c:pt>
                <c:pt idx="209">
                  <c:v>0.68680047988954196</c:v>
                </c:pt>
                <c:pt idx="210">
                  <c:v>0.68680047988954196</c:v>
                </c:pt>
                <c:pt idx="211">
                  <c:v>0.68680047988954196</c:v>
                </c:pt>
                <c:pt idx="212">
                  <c:v>0.68680047988954196</c:v>
                </c:pt>
                <c:pt idx="213">
                  <c:v>1.0060754353849517</c:v>
                </c:pt>
                <c:pt idx="214">
                  <c:v>1.0060754353849517</c:v>
                </c:pt>
                <c:pt idx="215">
                  <c:v>1.0060754353849517</c:v>
                </c:pt>
                <c:pt idx="216">
                  <c:v>1.0060754353849517</c:v>
                </c:pt>
                <c:pt idx="217">
                  <c:v>1.0060754353849517</c:v>
                </c:pt>
                <c:pt idx="218">
                  <c:v>1.0060754353849517</c:v>
                </c:pt>
                <c:pt idx="219">
                  <c:v>1.0060754353849517</c:v>
                </c:pt>
                <c:pt idx="220">
                  <c:v>1.0060754353849517</c:v>
                </c:pt>
                <c:pt idx="221">
                  <c:v>1.0060754353849517</c:v>
                </c:pt>
                <c:pt idx="222">
                  <c:v>1.0060754353849517</c:v>
                </c:pt>
                <c:pt idx="223">
                  <c:v>1.0060754353849517</c:v>
                </c:pt>
                <c:pt idx="224">
                  <c:v>1.0060754353849517</c:v>
                </c:pt>
                <c:pt idx="225">
                  <c:v>1.0060754353849517</c:v>
                </c:pt>
                <c:pt idx="226">
                  <c:v>1.0060754353849517</c:v>
                </c:pt>
                <c:pt idx="227">
                  <c:v>1.0060754353849517</c:v>
                </c:pt>
                <c:pt idx="228">
                  <c:v>1.0060754353849517</c:v>
                </c:pt>
                <c:pt idx="229">
                  <c:v>1.0060754353849517</c:v>
                </c:pt>
                <c:pt idx="230">
                  <c:v>1.0060754353849517</c:v>
                </c:pt>
                <c:pt idx="231">
                  <c:v>1.0060754353849517</c:v>
                </c:pt>
                <c:pt idx="232">
                  <c:v>1.0060754353849517</c:v>
                </c:pt>
                <c:pt idx="233">
                  <c:v>1.0060754353849517</c:v>
                </c:pt>
                <c:pt idx="234">
                  <c:v>1.0060754353849517</c:v>
                </c:pt>
                <c:pt idx="235">
                  <c:v>1.0060754353849517</c:v>
                </c:pt>
                <c:pt idx="236">
                  <c:v>1.0060754353849517</c:v>
                </c:pt>
                <c:pt idx="237">
                  <c:v>1.0060754353849517</c:v>
                </c:pt>
                <c:pt idx="238">
                  <c:v>1.0060754353849517</c:v>
                </c:pt>
                <c:pt idx="239">
                  <c:v>1.0060754353849517</c:v>
                </c:pt>
                <c:pt idx="240">
                  <c:v>1.0060754353849517</c:v>
                </c:pt>
                <c:pt idx="241">
                  <c:v>1.0060754353849517</c:v>
                </c:pt>
                <c:pt idx="242">
                  <c:v>1.0060754353849517</c:v>
                </c:pt>
                <c:pt idx="243">
                  <c:v>1.0060754353849517</c:v>
                </c:pt>
                <c:pt idx="244">
                  <c:v>1.0060754353849517</c:v>
                </c:pt>
                <c:pt idx="245">
                  <c:v>1.0060754353849517</c:v>
                </c:pt>
                <c:pt idx="246">
                  <c:v>1.0060754353849517</c:v>
                </c:pt>
                <c:pt idx="247">
                  <c:v>1.0060754353849517</c:v>
                </c:pt>
                <c:pt idx="248">
                  <c:v>1.0060754353849517</c:v>
                </c:pt>
                <c:pt idx="249">
                  <c:v>1.0060754353849517</c:v>
                </c:pt>
                <c:pt idx="250">
                  <c:v>1.0060754353849517</c:v>
                </c:pt>
                <c:pt idx="251">
                  <c:v>1.0060754353849517</c:v>
                </c:pt>
                <c:pt idx="252">
                  <c:v>1.0060754353849517</c:v>
                </c:pt>
                <c:pt idx="253">
                  <c:v>1.0060754353849517</c:v>
                </c:pt>
                <c:pt idx="254">
                  <c:v>1.0060754353849517</c:v>
                </c:pt>
                <c:pt idx="255">
                  <c:v>1.0060754353849517</c:v>
                </c:pt>
                <c:pt idx="256">
                  <c:v>1.0060754353849517</c:v>
                </c:pt>
                <c:pt idx="257">
                  <c:v>1.0060754353849517</c:v>
                </c:pt>
                <c:pt idx="258">
                  <c:v>1.0060754353849517</c:v>
                </c:pt>
                <c:pt idx="259">
                  <c:v>1.0060754353849517</c:v>
                </c:pt>
                <c:pt idx="260">
                  <c:v>1.0060754353849517</c:v>
                </c:pt>
                <c:pt idx="261">
                  <c:v>1.0060754353849517</c:v>
                </c:pt>
                <c:pt idx="262">
                  <c:v>1.0060754353849517</c:v>
                </c:pt>
                <c:pt idx="263">
                  <c:v>1.0060754353849517</c:v>
                </c:pt>
                <c:pt idx="264">
                  <c:v>1.0060754353849517</c:v>
                </c:pt>
                <c:pt idx="265">
                  <c:v>0.68680047988954196</c:v>
                </c:pt>
                <c:pt idx="266">
                  <c:v>0.68680047988954196</c:v>
                </c:pt>
                <c:pt idx="267">
                  <c:v>0.68680047988954196</c:v>
                </c:pt>
                <c:pt idx="268">
                  <c:v>0.59221490927912501</c:v>
                </c:pt>
                <c:pt idx="269">
                  <c:v>0.59221490927912501</c:v>
                </c:pt>
                <c:pt idx="270">
                  <c:v>0.59221490927912501</c:v>
                </c:pt>
                <c:pt idx="271">
                  <c:v>0.59221490927912501</c:v>
                </c:pt>
                <c:pt idx="272">
                  <c:v>0.59221490927912501</c:v>
                </c:pt>
                <c:pt idx="273">
                  <c:v>0.48342450477937637</c:v>
                </c:pt>
                <c:pt idx="274">
                  <c:v>0.48342450477937637</c:v>
                </c:pt>
                <c:pt idx="275">
                  <c:v>0.48342450477937637</c:v>
                </c:pt>
                <c:pt idx="276">
                  <c:v>0.48342450477937637</c:v>
                </c:pt>
                <c:pt idx="277">
                  <c:v>0.59221490927912501</c:v>
                </c:pt>
                <c:pt idx="278">
                  <c:v>0.59221490927912501</c:v>
                </c:pt>
                <c:pt idx="279">
                  <c:v>0.59221490927912501</c:v>
                </c:pt>
                <c:pt idx="280">
                  <c:v>0.59221490927912501</c:v>
                </c:pt>
                <c:pt idx="281">
                  <c:v>0.59221490927912501</c:v>
                </c:pt>
                <c:pt idx="282">
                  <c:v>0.59221490927912501</c:v>
                </c:pt>
                <c:pt idx="283">
                  <c:v>0.59221490927912501</c:v>
                </c:pt>
                <c:pt idx="284">
                  <c:v>0.59221490927912501</c:v>
                </c:pt>
                <c:pt idx="285">
                  <c:v>0.59221490927912501</c:v>
                </c:pt>
                <c:pt idx="286">
                  <c:v>0.59221490927912501</c:v>
                </c:pt>
                <c:pt idx="287">
                  <c:v>0.59221490927912501</c:v>
                </c:pt>
                <c:pt idx="288">
                  <c:v>0.59221490927912501</c:v>
                </c:pt>
                <c:pt idx="289">
                  <c:v>0.59221490927912501</c:v>
                </c:pt>
                <c:pt idx="290">
                  <c:v>0.68680047988954196</c:v>
                </c:pt>
                <c:pt idx="291">
                  <c:v>0.68680047988954196</c:v>
                </c:pt>
                <c:pt idx="292">
                  <c:v>0.68680047988954196</c:v>
                </c:pt>
                <c:pt idx="293">
                  <c:v>0.68680047988954196</c:v>
                </c:pt>
                <c:pt idx="294">
                  <c:v>0.68680047988954196</c:v>
                </c:pt>
                <c:pt idx="295">
                  <c:v>0.68680047988954196</c:v>
                </c:pt>
                <c:pt idx="296">
                  <c:v>0.68680047988954196</c:v>
                </c:pt>
                <c:pt idx="297">
                  <c:v>0.68680047988954196</c:v>
                </c:pt>
                <c:pt idx="298">
                  <c:v>0.68680047988954196</c:v>
                </c:pt>
                <c:pt idx="299">
                  <c:v>1.0060754353849517</c:v>
                </c:pt>
                <c:pt idx="300">
                  <c:v>1.0060754353849517</c:v>
                </c:pt>
                <c:pt idx="301">
                  <c:v>1.0060754353849517</c:v>
                </c:pt>
                <c:pt idx="302">
                  <c:v>1.0060754353849517</c:v>
                </c:pt>
                <c:pt idx="303">
                  <c:v>0.68680047988954196</c:v>
                </c:pt>
                <c:pt idx="304">
                  <c:v>0.68680047988954196</c:v>
                </c:pt>
                <c:pt idx="305">
                  <c:v>0.68680047988954196</c:v>
                </c:pt>
                <c:pt idx="306">
                  <c:v>1.0060754353849517</c:v>
                </c:pt>
                <c:pt idx="307">
                  <c:v>0.68680047988954196</c:v>
                </c:pt>
                <c:pt idx="308">
                  <c:v>0.68680047988954196</c:v>
                </c:pt>
                <c:pt idx="309">
                  <c:v>1.0060754353849517</c:v>
                </c:pt>
                <c:pt idx="310">
                  <c:v>0.68680047988954196</c:v>
                </c:pt>
                <c:pt idx="311">
                  <c:v>0.68680047988954196</c:v>
                </c:pt>
                <c:pt idx="312">
                  <c:v>0.68680047988954196</c:v>
                </c:pt>
                <c:pt idx="313">
                  <c:v>0.59221490927912501</c:v>
                </c:pt>
                <c:pt idx="314">
                  <c:v>0.68680047988954196</c:v>
                </c:pt>
                <c:pt idx="315">
                  <c:v>0.68680047988954196</c:v>
                </c:pt>
                <c:pt idx="316">
                  <c:v>0.59221490927912501</c:v>
                </c:pt>
                <c:pt idx="317">
                  <c:v>0.59221490927912501</c:v>
                </c:pt>
                <c:pt idx="318">
                  <c:v>0.48342450477937637</c:v>
                </c:pt>
                <c:pt idx="319">
                  <c:v>0.48342450477937637</c:v>
                </c:pt>
                <c:pt idx="320">
                  <c:v>0.48342450477937637</c:v>
                </c:pt>
                <c:pt idx="321">
                  <c:v>0.3764003651701871</c:v>
                </c:pt>
                <c:pt idx="322">
                  <c:v>0.3764003651701871</c:v>
                </c:pt>
                <c:pt idx="323">
                  <c:v>0.3764003651701871</c:v>
                </c:pt>
                <c:pt idx="324">
                  <c:v>0.3764003651701871</c:v>
                </c:pt>
                <c:pt idx="325">
                  <c:v>0.3764003651701871</c:v>
                </c:pt>
                <c:pt idx="326">
                  <c:v>0.3764003651701871</c:v>
                </c:pt>
                <c:pt idx="327">
                  <c:v>0.3764003651701871</c:v>
                </c:pt>
                <c:pt idx="328">
                  <c:v>0.3764003651701871</c:v>
                </c:pt>
                <c:pt idx="329">
                  <c:v>0.3764003651701871</c:v>
                </c:pt>
                <c:pt idx="330">
                  <c:v>0.3764003651701871</c:v>
                </c:pt>
                <c:pt idx="331">
                  <c:v>0.3764003651701871</c:v>
                </c:pt>
                <c:pt idx="332">
                  <c:v>0.3764003651701871</c:v>
                </c:pt>
                <c:pt idx="333">
                  <c:v>0.3764003651701871</c:v>
                </c:pt>
                <c:pt idx="334">
                  <c:v>0.3764003651701871</c:v>
                </c:pt>
                <c:pt idx="335">
                  <c:v>0.3764003651701871</c:v>
                </c:pt>
                <c:pt idx="336">
                  <c:v>0.3764003651701871</c:v>
                </c:pt>
                <c:pt idx="337">
                  <c:v>0.48342450477937637</c:v>
                </c:pt>
                <c:pt idx="338">
                  <c:v>0.48342450477937637</c:v>
                </c:pt>
                <c:pt idx="339">
                  <c:v>0.48342450477937637</c:v>
                </c:pt>
                <c:pt idx="340">
                  <c:v>0.48342450477937637</c:v>
                </c:pt>
                <c:pt idx="341">
                  <c:v>0.48342450477937637</c:v>
                </c:pt>
                <c:pt idx="342">
                  <c:v>0.48342450477937637</c:v>
                </c:pt>
                <c:pt idx="343">
                  <c:v>0.48342450477937637</c:v>
                </c:pt>
                <c:pt idx="344">
                  <c:v>0.48342450477937637</c:v>
                </c:pt>
                <c:pt idx="345">
                  <c:v>0.3764003651701871</c:v>
                </c:pt>
                <c:pt idx="346">
                  <c:v>0.3764003651701871</c:v>
                </c:pt>
                <c:pt idx="347">
                  <c:v>0.3764003651701871</c:v>
                </c:pt>
                <c:pt idx="348">
                  <c:v>0.48342450477937637</c:v>
                </c:pt>
                <c:pt idx="349">
                  <c:v>0.3764003651701871</c:v>
                </c:pt>
                <c:pt idx="350">
                  <c:v>0.3764003651701871</c:v>
                </c:pt>
                <c:pt idx="351">
                  <c:v>0.48342450477937637</c:v>
                </c:pt>
                <c:pt idx="352">
                  <c:v>0.48342450477937637</c:v>
                </c:pt>
                <c:pt idx="353">
                  <c:v>0.48342450477937637</c:v>
                </c:pt>
                <c:pt idx="354">
                  <c:v>0.48342450477937637</c:v>
                </c:pt>
                <c:pt idx="355">
                  <c:v>0.48342450477937637</c:v>
                </c:pt>
                <c:pt idx="356">
                  <c:v>0.48342450477937637</c:v>
                </c:pt>
                <c:pt idx="357">
                  <c:v>0.48342450477937637</c:v>
                </c:pt>
                <c:pt idx="358">
                  <c:v>0.48342450477937637</c:v>
                </c:pt>
                <c:pt idx="359">
                  <c:v>0.48342450477937637</c:v>
                </c:pt>
                <c:pt idx="360">
                  <c:v>0.48342450477937637</c:v>
                </c:pt>
                <c:pt idx="361">
                  <c:v>0.48342450477937637</c:v>
                </c:pt>
                <c:pt idx="362">
                  <c:v>0.48342450477937637</c:v>
                </c:pt>
                <c:pt idx="363">
                  <c:v>0.48342450477937637</c:v>
                </c:pt>
                <c:pt idx="364">
                  <c:v>0.48342450477937637</c:v>
                </c:pt>
                <c:pt idx="365">
                  <c:v>0.48342450477937637</c:v>
                </c:pt>
                <c:pt idx="366">
                  <c:v>0.48342450477937637</c:v>
                </c:pt>
                <c:pt idx="367">
                  <c:v>0.59221490927912501</c:v>
                </c:pt>
                <c:pt idx="368">
                  <c:v>0.59221490927912501</c:v>
                </c:pt>
                <c:pt idx="369">
                  <c:v>0.59221490927912501</c:v>
                </c:pt>
                <c:pt idx="370">
                  <c:v>0.48342450477937637</c:v>
                </c:pt>
                <c:pt idx="371">
                  <c:v>0.48342450477937637</c:v>
                </c:pt>
                <c:pt idx="372">
                  <c:v>0.59221490927912501</c:v>
                </c:pt>
                <c:pt idx="373">
                  <c:v>0.48342450477937637</c:v>
                </c:pt>
                <c:pt idx="374">
                  <c:v>0.48342450477937637</c:v>
                </c:pt>
                <c:pt idx="375">
                  <c:v>0.59221490927912501</c:v>
                </c:pt>
                <c:pt idx="376">
                  <c:v>0.59221490927912501</c:v>
                </c:pt>
                <c:pt idx="377">
                  <c:v>0.59221490927912501</c:v>
                </c:pt>
                <c:pt idx="378">
                  <c:v>0.59221490927912501</c:v>
                </c:pt>
                <c:pt idx="379">
                  <c:v>0.48342450477937637</c:v>
                </c:pt>
                <c:pt idx="380">
                  <c:v>0.59221490927912501</c:v>
                </c:pt>
                <c:pt idx="381">
                  <c:v>0.48342450477937637</c:v>
                </c:pt>
                <c:pt idx="382">
                  <c:v>0.48342450477937637</c:v>
                </c:pt>
                <c:pt idx="383">
                  <c:v>0.48342450477937637</c:v>
                </c:pt>
                <c:pt idx="384">
                  <c:v>0.48342450477937637</c:v>
                </c:pt>
                <c:pt idx="385">
                  <c:v>0.48342450477937637</c:v>
                </c:pt>
                <c:pt idx="386">
                  <c:v>0.48342450477937637</c:v>
                </c:pt>
                <c:pt idx="387">
                  <c:v>0.3764003651701871</c:v>
                </c:pt>
                <c:pt idx="388">
                  <c:v>0.3764003651701871</c:v>
                </c:pt>
                <c:pt idx="389">
                  <c:v>0.3764003651701871</c:v>
                </c:pt>
                <c:pt idx="390">
                  <c:v>0.3764003651701871</c:v>
                </c:pt>
                <c:pt idx="391">
                  <c:v>0.3764003651701871</c:v>
                </c:pt>
                <c:pt idx="392">
                  <c:v>0.3764003651701871</c:v>
                </c:pt>
                <c:pt idx="393">
                  <c:v>0.3764003651701871</c:v>
                </c:pt>
                <c:pt idx="394">
                  <c:v>0.3764003651701871</c:v>
                </c:pt>
                <c:pt idx="395">
                  <c:v>0.3764003651701871</c:v>
                </c:pt>
                <c:pt idx="396">
                  <c:v>0.3764003651701871</c:v>
                </c:pt>
                <c:pt idx="397">
                  <c:v>0.3764003651701871</c:v>
                </c:pt>
                <c:pt idx="398">
                  <c:v>0.3764003651701871</c:v>
                </c:pt>
                <c:pt idx="399">
                  <c:v>0.3764003651701871</c:v>
                </c:pt>
                <c:pt idx="400">
                  <c:v>0.3764003651701871</c:v>
                </c:pt>
                <c:pt idx="401">
                  <c:v>0.3764003651701871</c:v>
                </c:pt>
                <c:pt idx="402">
                  <c:v>0.3764003651701871</c:v>
                </c:pt>
                <c:pt idx="403">
                  <c:v>0.3764003651701871</c:v>
                </c:pt>
                <c:pt idx="404">
                  <c:v>0.3764003651701871</c:v>
                </c:pt>
                <c:pt idx="405">
                  <c:v>0.3764003651701871</c:v>
                </c:pt>
                <c:pt idx="406">
                  <c:v>0.3764003651701871</c:v>
                </c:pt>
                <c:pt idx="407">
                  <c:v>0.3764003651701871</c:v>
                </c:pt>
                <c:pt idx="408">
                  <c:v>0.3764003651701871</c:v>
                </c:pt>
                <c:pt idx="409">
                  <c:v>0.3764003651701871</c:v>
                </c:pt>
                <c:pt idx="410">
                  <c:v>0.3764003651701871</c:v>
                </c:pt>
                <c:pt idx="411">
                  <c:v>0.3764003651701871</c:v>
                </c:pt>
                <c:pt idx="412">
                  <c:v>0.3764003651701871</c:v>
                </c:pt>
                <c:pt idx="413">
                  <c:v>0.3764003651701871</c:v>
                </c:pt>
                <c:pt idx="414">
                  <c:v>0.3764003651701871</c:v>
                </c:pt>
                <c:pt idx="415">
                  <c:v>0.3764003651701871</c:v>
                </c:pt>
                <c:pt idx="416">
                  <c:v>0.3764003651701871</c:v>
                </c:pt>
                <c:pt idx="417">
                  <c:v>0.3764003651701871</c:v>
                </c:pt>
                <c:pt idx="418">
                  <c:v>0.3764003651701871</c:v>
                </c:pt>
                <c:pt idx="419">
                  <c:v>0.3764003651701871</c:v>
                </c:pt>
                <c:pt idx="420">
                  <c:v>0.3764003651701871</c:v>
                </c:pt>
                <c:pt idx="421">
                  <c:v>0.3764003651701871</c:v>
                </c:pt>
                <c:pt idx="422">
                  <c:v>0.3764003651701871</c:v>
                </c:pt>
                <c:pt idx="423">
                  <c:v>0.3764003651701871</c:v>
                </c:pt>
                <c:pt idx="424">
                  <c:v>0.3764003651701871</c:v>
                </c:pt>
                <c:pt idx="425">
                  <c:v>0.3764003651701871</c:v>
                </c:pt>
                <c:pt idx="426">
                  <c:v>0.3764003651701871</c:v>
                </c:pt>
                <c:pt idx="427">
                  <c:v>0.3764003651701871</c:v>
                </c:pt>
                <c:pt idx="428">
                  <c:v>0.3764003651701871</c:v>
                </c:pt>
                <c:pt idx="429">
                  <c:v>0.3764003651701871</c:v>
                </c:pt>
                <c:pt idx="430">
                  <c:v>0.3764003651701871</c:v>
                </c:pt>
                <c:pt idx="431">
                  <c:v>0.3764003651701871</c:v>
                </c:pt>
                <c:pt idx="432">
                  <c:v>0.3764003651701871</c:v>
                </c:pt>
                <c:pt idx="433">
                  <c:v>0.3764003651701871</c:v>
                </c:pt>
                <c:pt idx="434">
                  <c:v>0.3764003651701871</c:v>
                </c:pt>
                <c:pt idx="435">
                  <c:v>0.3764003651701871</c:v>
                </c:pt>
                <c:pt idx="436">
                  <c:v>0.3764003651701871</c:v>
                </c:pt>
                <c:pt idx="437">
                  <c:v>0.3764003651701871</c:v>
                </c:pt>
                <c:pt idx="438">
                  <c:v>0.3764003651701871</c:v>
                </c:pt>
                <c:pt idx="439">
                  <c:v>0.3764003651701871</c:v>
                </c:pt>
                <c:pt idx="440">
                  <c:v>0.3764003651701871</c:v>
                </c:pt>
                <c:pt idx="441">
                  <c:v>0.3764003651701871</c:v>
                </c:pt>
                <c:pt idx="442">
                  <c:v>0.3764003651701871</c:v>
                </c:pt>
                <c:pt idx="443">
                  <c:v>0.3764003651701871</c:v>
                </c:pt>
                <c:pt idx="444">
                  <c:v>0.3764003651701871</c:v>
                </c:pt>
                <c:pt idx="445">
                  <c:v>0.3764003651701871</c:v>
                </c:pt>
                <c:pt idx="446">
                  <c:v>0.3764003651701871</c:v>
                </c:pt>
                <c:pt idx="447">
                  <c:v>0.3764003651701871</c:v>
                </c:pt>
                <c:pt idx="448">
                  <c:v>0.48342450477937637</c:v>
                </c:pt>
                <c:pt idx="449">
                  <c:v>0.3764003651701871</c:v>
                </c:pt>
                <c:pt idx="450">
                  <c:v>0.3764003651701871</c:v>
                </c:pt>
                <c:pt idx="451">
                  <c:v>0.48342450477937637</c:v>
                </c:pt>
                <c:pt idx="452">
                  <c:v>0.48342450477937637</c:v>
                </c:pt>
                <c:pt idx="453">
                  <c:v>0.3764003651701871</c:v>
                </c:pt>
                <c:pt idx="454">
                  <c:v>0.48342450477937637</c:v>
                </c:pt>
                <c:pt idx="455">
                  <c:v>0.48342450477937637</c:v>
                </c:pt>
                <c:pt idx="456">
                  <c:v>0.48342450477937637</c:v>
                </c:pt>
                <c:pt idx="457">
                  <c:v>0.48342450477937637</c:v>
                </c:pt>
                <c:pt idx="458">
                  <c:v>0.48342450477937637</c:v>
                </c:pt>
                <c:pt idx="459">
                  <c:v>0.48342450477937637</c:v>
                </c:pt>
                <c:pt idx="460">
                  <c:v>0.48342450477937637</c:v>
                </c:pt>
                <c:pt idx="461">
                  <c:v>0.48342450477937637</c:v>
                </c:pt>
                <c:pt idx="462">
                  <c:v>0.48342450477937637</c:v>
                </c:pt>
                <c:pt idx="463">
                  <c:v>0.48342450477937637</c:v>
                </c:pt>
                <c:pt idx="464">
                  <c:v>0.48342450477937637</c:v>
                </c:pt>
                <c:pt idx="465">
                  <c:v>0.48342450477937637</c:v>
                </c:pt>
                <c:pt idx="466">
                  <c:v>0.48342450477937637</c:v>
                </c:pt>
                <c:pt idx="467">
                  <c:v>0.48342450477937637</c:v>
                </c:pt>
                <c:pt idx="468">
                  <c:v>0.48342450477937637</c:v>
                </c:pt>
                <c:pt idx="469">
                  <c:v>0.59221490927912501</c:v>
                </c:pt>
                <c:pt idx="470">
                  <c:v>0.59221490927912501</c:v>
                </c:pt>
                <c:pt idx="471">
                  <c:v>0.59221490927912501</c:v>
                </c:pt>
                <c:pt idx="472">
                  <c:v>0.59221490927912501</c:v>
                </c:pt>
                <c:pt idx="473">
                  <c:v>0.59221490927912501</c:v>
                </c:pt>
                <c:pt idx="474">
                  <c:v>0.68680047988954196</c:v>
                </c:pt>
                <c:pt idx="475">
                  <c:v>0.68680047988954196</c:v>
                </c:pt>
                <c:pt idx="476">
                  <c:v>0.68680047988954196</c:v>
                </c:pt>
                <c:pt idx="477">
                  <c:v>0.59221490927912501</c:v>
                </c:pt>
                <c:pt idx="478">
                  <c:v>0.59221490927912501</c:v>
                </c:pt>
                <c:pt idx="479">
                  <c:v>0.59221490927912501</c:v>
                </c:pt>
                <c:pt idx="480">
                  <c:v>0.59221490927912501</c:v>
                </c:pt>
                <c:pt idx="481">
                  <c:v>0.59221490927912501</c:v>
                </c:pt>
                <c:pt idx="482">
                  <c:v>0.59221490927912501</c:v>
                </c:pt>
                <c:pt idx="483">
                  <c:v>0.59221490927912501</c:v>
                </c:pt>
                <c:pt idx="484">
                  <c:v>0.59221490927912501</c:v>
                </c:pt>
                <c:pt idx="485">
                  <c:v>0.59221490927912501</c:v>
                </c:pt>
                <c:pt idx="486">
                  <c:v>0.59221490927912501</c:v>
                </c:pt>
                <c:pt idx="487">
                  <c:v>0.59221490927912501</c:v>
                </c:pt>
                <c:pt idx="488">
                  <c:v>0.59221490927912501</c:v>
                </c:pt>
                <c:pt idx="489">
                  <c:v>0.59221490927912501</c:v>
                </c:pt>
                <c:pt idx="490">
                  <c:v>0.59221490927912501</c:v>
                </c:pt>
                <c:pt idx="491">
                  <c:v>0.59221490927912501</c:v>
                </c:pt>
                <c:pt idx="492">
                  <c:v>0.59221490927912501</c:v>
                </c:pt>
                <c:pt idx="493">
                  <c:v>0.59221490927912501</c:v>
                </c:pt>
                <c:pt idx="494">
                  <c:v>0.59221490927912501</c:v>
                </c:pt>
                <c:pt idx="495">
                  <c:v>0.59221490927912501</c:v>
                </c:pt>
                <c:pt idx="496">
                  <c:v>0.59221490927912501</c:v>
                </c:pt>
                <c:pt idx="497">
                  <c:v>0.59221490927912501</c:v>
                </c:pt>
                <c:pt idx="498">
                  <c:v>0.59221490927912501</c:v>
                </c:pt>
                <c:pt idx="499">
                  <c:v>0.59221490927912501</c:v>
                </c:pt>
                <c:pt idx="500">
                  <c:v>0.59221490927912501</c:v>
                </c:pt>
                <c:pt idx="501">
                  <c:v>0.59221490927912501</c:v>
                </c:pt>
                <c:pt idx="502">
                  <c:v>0.59221490927912501</c:v>
                </c:pt>
                <c:pt idx="503">
                  <c:v>0.59221490927912501</c:v>
                </c:pt>
                <c:pt idx="504">
                  <c:v>0.59221490927912501</c:v>
                </c:pt>
                <c:pt idx="505">
                  <c:v>0.59221490927912501</c:v>
                </c:pt>
                <c:pt idx="506">
                  <c:v>0.59221490927912501</c:v>
                </c:pt>
                <c:pt idx="507">
                  <c:v>0.48342450477937637</c:v>
                </c:pt>
                <c:pt idx="508">
                  <c:v>0.48342450477937637</c:v>
                </c:pt>
                <c:pt idx="509">
                  <c:v>0.59221490927912501</c:v>
                </c:pt>
                <c:pt idx="510">
                  <c:v>0.48342450477937637</c:v>
                </c:pt>
                <c:pt idx="511">
                  <c:v>0.48342450477937637</c:v>
                </c:pt>
                <c:pt idx="512">
                  <c:v>0.48342450477937637</c:v>
                </c:pt>
                <c:pt idx="513">
                  <c:v>0.3764003651701871</c:v>
                </c:pt>
                <c:pt idx="514">
                  <c:v>0.3764003651701871</c:v>
                </c:pt>
                <c:pt idx="515">
                  <c:v>0.3764003651701871</c:v>
                </c:pt>
                <c:pt idx="516">
                  <c:v>0.3764003651701871</c:v>
                </c:pt>
                <c:pt idx="517">
                  <c:v>0.3764003651701871</c:v>
                </c:pt>
                <c:pt idx="518">
                  <c:v>0.3764003651701871</c:v>
                </c:pt>
                <c:pt idx="519">
                  <c:v>0.3764003651701871</c:v>
                </c:pt>
                <c:pt idx="520">
                  <c:v>0.3764003651701871</c:v>
                </c:pt>
                <c:pt idx="521">
                  <c:v>0.3764003651701871</c:v>
                </c:pt>
                <c:pt idx="522">
                  <c:v>0.3764003651701871</c:v>
                </c:pt>
                <c:pt idx="523">
                  <c:v>0.3764003651701871</c:v>
                </c:pt>
                <c:pt idx="524">
                  <c:v>0.3764003651701871</c:v>
                </c:pt>
                <c:pt idx="525">
                  <c:v>0.3764003651701871</c:v>
                </c:pt>
                <c:pt idx="526">
                  <c:v>0.3764003651701871</c:v>
                </c:pt>
                <c:pt idx="527">
                  <c:v>0.3764003651701871</c:v>
                </c:pt>
                <c:pt idx="528">
                  <c:v>0.3764003651701871</c:v>
                </c:pt>
                <c:pt idx="529">
                  <c:v>0.3764003651701871</c:v>
                </c:pt>
                <c:pt idx="530">
                  <c:v>0.3764003651701871</c:v>
                </c:pt>
                <c:pt idx="531">
                  <c:v>0.3764003651701871</c:v>
                </c:pt>
                <c:pt idx="532">
                  <c:v>0.3764003651701871</c:v>
                </c:pt>
                <c:pt idx="533">
                  <c:v>0.3764003651701871</c:v>
                </c:pt>
                <c:pt idx="534">
                  <c:v>0.3764003651701871</c:v>
                </c:pt>
                <c:pt idx="535">
                  <c:v>0.3764003651701871</c:v>
                </c:pt>
                <c:pt idx="536">
                  <c:v>0.3764003651701871</c:v>
                </c:pt>
                <c:pt idx="537">
                  <c:v>0.3764003651701871</c:v>
                </c:pt>
                <c:pt idx="538">
                  <c:v>0.3764003651701871</c:v>
                </c:pt>
                <c:pt idx="539">
                  <c:v>0.3764003651701871</c:v>
                </c:pt>
                <c:pt idx="540">
                  <c:v>0.3764003651701871</c:v>
                </c:pt>
                <c:pt idx="541">
                  <c:v>0.3764003651701871</c:v>
                </c:pt>
                <c:pt idx="542">
                  <c:v>0.48342450477937637</c:v>
                </c:pt>
                <c:pt idx="543">
                  <c:v>0.3764003651701871</c:v>
                </c:pt>
                <c:pt idx="544">
                  <c:v>0.48342450477937637</c:v>
                </c:pt>
                <c:pt idx="545">
                  <c:v>0.48342450477937637</c:v>
                </c:pt>
                <c:pt idx="546">
                  <c:v>0.48342450477937637</c:v>
                </c:pt>
                <c:pt idx="547">
                  <c:v>0.48342450477937637</c:v>
                </c:pt>
                <c:pt idx="548">
                  <c:v>0.48342450477937637</c:v>
                </c:pt>
                <c:pt idx="549">
                  <c:v>0.48342450477937637</c:v>
                </c:pt>
                <c:pt idx="550">
                  <c:v>0.48342450477937637</c:v>
                </c:pt>
                <c:pt idx="551">
                  <c:v>0.48342450477937637</c:v>
                </c:pt>
                <c:pt idx="552">
                  <c:v>0.48342450477937637</c:v>
                </c:pt>
                <c:pt idx="553">
                  <c:v>0.48342450477937637</c:v>
                </c:pt>
                <c:pt idx="554">
                  <c:v>0.48342450477937637</c:v>
                </c:pt>
                <c:pt idx="555">
                  <c:v>0.48342450477937637</c:v>
                </c:pt>
                <c:pt idx="556">
                  <c:v>0.48342450477937637</c:v>
                </c:pt>
                <c:pt idx="557">
                  <c:v>0.48342450477937637</c:v>
                </c:pt>
                <c:pt idx="558">
                  <c:v>0.48342450477937637</c:v>
                </c:pt>
                <c:pt idx="559">
                  <c:v>0.48342450477937637</c:v>
                </c:pt>
                <c:pt idx="560">
                  <c:v>0.48342450477937637</c:v>
                </c:pt>
                <c:pt idx="561">
                  <c:v>0.59221490927912501</c:v>
                </c:pt>
                <c:pt idx="562">
                  <c:v>0.59221490927912501</c:v>
                </c:pt>
                <c:pt idx="563">
                  <c:v>0.59221490927912501</c:v>
                </c:pt>
                <c:pt idx="564">
                  <c:v>0.59221490927912501</c:v>
                </c:pt>
                <c:pt idx="565">
                  <c:v>0.59221490927912501</c:v>
                </c:pt>
                <c:pt idx="566">
                  <c:v>0.59221490927912501</c:v>
                </c:pt>
                <c:pt idx="567">
                  <c:v>0.59221490927912501</c:v>
                </c:pt>
                <c:pt idx="568">
                  <c:v>0.59221490927912501</c:v>
                </c:pt>
                <c:pt idx="569">
                  <c:v>0.59221490927912501</c:v>
                </c:pt>
                <c:pt idx="570">
                  <c:v>0.59221490927912501</c:v>
                </c:pt>
                <c:pt idx="571">
                  <c:v>0.59221490927912501</c:v>
                </c:pt>
                <c:pt idx="572">
                  <c:v>0.59221490927912501</c:v>
                </c:pt>
                <c:pt idx="573">
                  <c:v>0.68680047988954196</c:v>
                </c:pt>
                <c:pt idx="574">
                  <c:v>0.59221490927912501</c:v>
                </c:pt>
                <c:pt idx="575">
                  <c:v>0.68680047988954196</c:v>
                </c:pt>
                <c:pt idx="576">
                  <c:v>0.68680047988954196</c:v>
                </c:pt>
                <c:pt idx="577">
                  <c:v>0.68680047988954196</c:v>
                </c:pt>
                <c:pt idx="578">
                  <c:v>0.68680047988954196</c:v>
                </c:pt>
                <c:pt idx="579">
                  <c:v>0.68680047988954196</c:v>
                </c:pt>
                <c:pt idx="580">
                  <c:v>0.68680047988954196</c:v>
                </c:pt>
                <c:pt idx="581">
                  <c:v>0.68680047988954196</c:v>
                </c:pt>
                <c:pt idx="582">
                  <c:v>0.68680047988954196</c:v>
                </c:pt>
                <c:pt idx="583">
                  <c:v>0.68680047988954196</c:v>
                </c:pt>
                <c:pt idx="584">
                  <c:v>0.68680047988954196</c:v>
                </c:pt>
                <c:pt idx="585">
                  <c:v>0.68680047988954196</c:v>
                </c:pt>
                <c:pt idx="586">
                  <c:v>0.68680047988954196</c:v>
                </c:pt>
                <c:pt idx="587">
                  <c:v>0.68680047988954196</c:v>
                </c:pt>
                <c:pt idx="588">
                  <c:v>0.68680047988954196</c:v>
                </c:pt>
                <c:pt idx="589">
                  <c:v>1.0060754353849517</c:v>
                </c:pt>
                <c:pt idx="590">
                  <c:v>1.0060754353849517</c:v>
                </c:pt>
                <c:pt idx="591">
                  <c:v>0.68680047988954196</c:v>
                </c:pt>
                <c:pt idx="592">
                  <c:v>1.0060754353849517</c:v>
                </c:pt>
                <c:pt idx="593">
                  <c:v>1.0060754353849517</c:v>
                </c:pt>
                <c:pt idx="594">
                  <c:v>1.0060754353849517</c:v>
                </c:pt>
                <c:pt idx="595">
                  <c:v>1.0060754353849517</c:v>
                </c:pt>
                <c:pt idx="596">
                  <c:v>1.0060754353849517</c:v>
                </c:pt>
                <c:pt idx="597">
                  <c:v>1.0060754353849517</c:v>
                </c:pt>
                <c:pt idx="598">
                  <c:v>1.0060754353849517</c:v>
                </c:pt>
                <c:pt idx="599">
                  <c:v>1.0060754353849517</c:v>
                </c:pt>
                <c:pt idx="600">
                  <c:v>1.0060754353849517</c:v>
                </c:pt>
                <c:pt idx="601">
                  <c:v>1.0060754353849517</c:v>
                </c:pt>
                <c:pt idx="602">
                  <c:v>1.0060754353849517</c:v>
                </c:pt>
                <c:pt idx="603">
                  <c:v>1.0060754353849517</c:v>
                </c:pt>
                <c:pt idx="604">
                  <c:v>1.0060754353849517</c:v>
                </c:pt>
                <c:pt idx="605">
                  <c:v>1.0060754353849517</c:v>
                </c:pt>
                <c:pt idx="606">
                  <c:v>1.0060754353849517</c:v>
                </c:pt>
                <c:pt idx="607">
                  <c:v>1.0060754353849517</c:v>
                </c:pt>
                <c:pt idx="608">
                  <c:v>1.0060754353849517</c:v>
                </c:pt>
                <c:pt idx="609">
                  <c:v>1.0060754353849517</c:v>
                </c:pt>
                <c:pt idx="610">
                  <c:v>1.0060754353849517</c:v>
                </c:pt>
                <c:pt idx="611">
                  <c:v>1.0060754353849517</c:v>
                </c:pt>
                <c:pt idx="612">
                  <c:v>1.0060754353849517</c:v>
                </c:pt>
                <c:pt idx="613">
                  <c:v>1.0060754353849517</c:v>
                </c:pt>
                <c:pt idx="614">
                  <c:v>1.0060754353849517</c:v>
                </c:pt>
                <c:pt idx="615">
                  <c:v>1.0060754353849517</c:v>
                </c:pt>
                <c:pt idx="616">
                  <c:v>1.0060754353849517</c:v>
                </c:pt>
                <c:pt idx="617">
                  <c:v>1.0060754353849517</c:v>
                </c:pt>
                <c:pt idx="618">
                  <c:v>1.0060754353849517</c:v>
                </c:pt>
                <c:pt idx="619">
                  <c:v>1.0060754353849517</c:v>
                </c:pt>
                <c:pt idx="620">
                  <c:v>1.0060754353849517</c:v>
                </c:pt>
                <c:pt idx="621">
                  <c:v>1.0060754353849517</c:v>
                </c:pt>
                <c:pt idx="622">
                  <c:v>1.0060754353849517</c:v>
                </c:pt>
                <c:pt idx="623">
                  <c:v>1.0060754353849517</c:v>
                </c:pt>
                <c:pt idx="624">
                  <c:v>1.0060754353849517</c:v>
                </c:pt>
                <c:pt idx="625">
                  <c:v>1.0060754353849517</c:v>
                </c:pt>
                <c:pt idx="626">
                  <c:v>1.0060754353849517</c:v>
                </c:pt>
                <c:pt idx="627">
                  <c:v>1.0060754353849517</c:v>
                </c:pt>
                <c:pt idx="628">
                  <c:v>1.0060754353849517</c:v>
                </c:pt>
                <c:pt idx="629">
                  <c:v>1.0060754353849517</c:v>
                </c:pt>
                <c:pt idx="630">
                  <c:v>1.0060754353849517</c:v>
                </c:pt>
                <c:pt idx="631">
                  <c:v>1.0060754353849517</c:v>
                </c:pt>
                <c:pt idx="632">
                  <c:v>1.0060754353849517</c:v>
                </c:pt>
                <c:pt idx="633">
                  <c:v>1.0060754353849517</c:v>
                </c:pt>
                <c:pt idx="634">
                  <c:v>1.0060754353849517</c:v>
                </c:pt>
                <c:pt idx="635">
                  <c:v>1.0060754353849517</c:v>
                </c:pt>
                <c:pt idx="636">
                  <c:v>1.0060754353849517</c:v>
                </c:pt>
                <c:pt idx="637">
                  <c:v>1.0060754353849517</c:v>
                </c:pt>
                <c:pt idx="638">
                  <c:v>1.0060754353849517</c:v>
                </c:pt>
                <c:pt idx="639">
                  <c:v>1.0060754353849517</c:v>
                </c:pt>
                <c:pt idx="640">
                  <c:v>1.0060754353849517</c:v>
                </c:pt>
                <c:pt idx="641">
                  <c:v>1.0060754353849517</c:v>
                </c:pt>
                <c:pt idx="642">
                  <c:v>1.0060754353849517</c:v>
                </c:pt>
                <c:pt idx="643">
                  <c:v>1.0060754353849517</c:v>
                </c:pt>
                <c:pt idx="644">
                  <c:v>1.0060754353849517</c:v>
                </c:pt>
                <c:pt idx="645">
                  <c:v>1.0060754353849517</c:v>
                </c:pt>
                <c:pt idx="646">
                  <c:v>1.0060754353849517</c:v>
                </c:pt>
                <c:pt idx="647">
                  <c:v>1.0060754353849517</c:v>
                </c:pt>
                <c:pt idx="648">
                  <c:v>1.0060754353849517</c:v>
                </c:pt>
                <c:pt idx="649">
                  <c:v>1.0060754353849517</c:v>
                </c:pt>
                <c:pt idx="650">
                  <c:v>1.0060754353849517</c:v>
                </c:pt>
                <c:pt idx="651">
                  <c:v>1.0060754353849517</c:v>
                </c:pt>
                <c:pt idx="652">
                  <c:v>1.0060754353849517</c:v>
                </c:pt>
                <c:pt idx="653">
                  <c:v>0.68680047988954196</c:v>
                </c:pt>
                <c:pt idx="654">
                  <c:v>0.68680047988954196</c:v>
                </c:pt>
                <c:pt idx="655">
                  <c:v>0.68680047988954196</c:v>
                </c:pt>
                <c:pt idx="656">
                  <c:v>0.59221490927912501</c:v>
                </c:pt>
                <c:pt idx="657">
                  <c:v>0.59221490927912501</c:v>
                </c:pt>
                <c:pt idx="658">
                  <c:v>0.68680047988954196</c:v>
                </c:pt>
                <c:pt idx="659">
                  <c:v>0.59221490927912501</c:v>
                </c:pt>
                <c:pt idx="660">
                  <c:v>0.68680047988954196</c:v>
                </c:pt>
                <c:pt idx="661">
                  <c:v>0.59221490927912501</c:v>
                </c:pt>
                <c:pt idx="662">
                  <c:v>0.59221490927912501</c:v>
                </c:pt>
                <c:pt idx="663">
                  <c:v>0.59221490927912501</c:v>
                </c:pt>
                <c:pt idx="664">
                  <c:v>0.59221490927912501</c:v>
                </c:pt>
                <c:pt idx="665">
                  <c:v>0.68680047988954196</c:v>
                </c:pt>
                <c:pt idx="666">
                  <c:v>0.68680047988954196</c:v>
                </c:pt>
                <c:pt idx="667">
                  <c:v>0.68680047988954196</c:v>
                </c:pt>
                <c:pt idx="668">
                  <c:v>0.68680047988954196</c:v>
                </c:pt>
                <c:pt idx="669">
                  <c:v>0.68680047988954196</c:v>
                </c:pt>
                <c:pt idx="670">
                  <c:v>0.68680047988954196</c:v>
                </c:pt>
                <c:pt idx="671">
                  <c:v>0.68680047988954196</c:v>
                </c:pt>
                <c:pt idx="672">
                  <c:v>0.68680047988954196</c:v>
                </c:pt>
                <c:pt idx="673">
                  <c:v>0.68680047988954196</c:v>
                </c:pt>
                <c:pt idx="674">
                  <c:v>0.68680047988954196</c:v>
                </c:pt>
                <c:pt idx="675">
                  <c:v>0.68680047988954196</c:v>
                </c:pt>
                <c:pt idx="676">
                  <c:v>0.68680047988954196</c:v>
                </c:pt>
                <c:pt idx="677">
                  <c:v>0.68680047988954196</c:v>
                </c:pt>
                <c:pt idx="678">
                  <c:v>0.68680047988954196</c:v>
                </c:pt>
                <c:pt idx="679">
                  <c:v>0.68680047988954196</c:v>
                </c:pt>
                <c:pt idx="680">
                  <c:v>0.68680047988954196</c:v>
                </c:pt>
                <c:pt idx="681">
                  <c:v>0.68680047988954196</c:v>
                </c:pt>
                <c:pt idx="682">
                  <c:v>0.68680047988954196</c:v>
                </c:pt>
                <c:pt idx="683">
                  <c:v>0.68680047988954196</c:v>
                </c:pt>
                <c:pt idx="684">
                  <c:v>0.68680047988954196</c:v>
                </c:pt>
                <c:pt idx="685">
                  <c:v>0.68680047988954196</c:v>
                </c:pt>
                <c:pt idx="686">
                  <c:v>0.68680047988954196</c:v>
                </c:pt>
                <c:pt idx="687">
                  <c:v>0.68680047988954196</c:v>
                </c:pt>
                <c:pt idx="688">
                  <c:v>0.68680047988954196</c:v>
                </c:pt>
                <c:pt idx="689">
                  <c:v>0.68680047988954196</c:v>
                </c:pt>
                <c:pt idx="690">
                  <c:v>0.68680047988954196</c:v>
                </c:pt>
                <c:pt idx="691">
                  <c:v>0.68680047988954196</c:v>
                </c:pt>
                <c:pt idx="692">
                  <c:v>0.68680047988954196</c:v>
                </c:pt>
                <c:pt idx="693">
                  <c:v>0.68680047988954196</c:v>
                </c:pt>
                <c:pt idx="694">
                  <c:v>0.68680047988954196</c:v>
                </c:pt>
                <c:pt idx="695">
                  <c:v>0.68680047988954196</c:v>
                </c:pt>
                <c:pt idx="696">
                  <c:v>0.68680047988954196</c:v>
                </c:pt>
                <c:pt idx="697">
                  <c:v>0.68680047988954196</c:v>
                </c:pt>
                <c:pt idx="698">
                  <c:v>1.0060754353849517</c:v>
                </c:pt>
                <c:pt idx="699">
                  <c:v>1.0060754353849517</c:v>
                </c:pt>
                <c:pt idx="700">
                  <c:v>0.68680047988954196</c:v>
                </c:pt>
                <c:pt idx="701">
                  <c:v>0.68680047988954196</c:v>
                </c:pt>
                <c:pt idx="702">
                  <c:v>0.68680047988954196</c:v>
                </c:pt>
                <c:pt idx="703">
                  <c:v>0.68680047988954196</c:v>
                </c:pt>
                <c:pt idx="704">
                  <c:v>1.0060754353849517</c:v>
                </c:pt>
                <c:pt idx="705">
                  <c:v>1.0060754353849517</c:v>
                </c:pt>
                <c:pt idx="706">
                  <c:v>1.0060754353849517</c:v>
                </c:pt>
                <c:pt idx="707">
                  <c:v>1.0060754353849517</c:v>
                </c:pt>
                <c:pt idx="708">
                  <c:v>1.0060754353849517</c:v>
                </c:pt>
                <c:pt idx="709">
                  <c:v>1.0060754353849517</c:v>
                </c:pt>
                <c:pt idx="710">
                  <c:v>1.0060754353849517</c:v>
                </c:pt>
                <c:pt idx="711">
                  <c:v>1.0060754353849517</c:v>
                </c:pt>
                <c:pt idx="712">
                  <c:v>1.0060754353849517</c:v>
                </c:pt>
                <c:pt idx="713">
                  <c:v>1.0060754353849517</c:v>
                </c:pt>
                <c:pt idx="714">
                  <c:v>1.0060754353849517</c:v>
                </c:pt>
                <c:pt idx="715">
                  <c:v>0.68680047988954196</c:v>
                </c:pt>
                <c:pt idx="716">
                  <c:v>0.68680047988954196</c:v>
                </c:pt>
                <c:pt idx="717">
                  <c:v>0.68680047988954196</c:v>
                </c:pt>
                <c:pt idx="718">
                  <c:v>0.68680047988954196</c:v>
                </c:pt>
                <c:pt idx="719">
                  <c:v>0.68680047988954196</c:v>
                </c:pt>
                <c:pt idx="720">
                  <c:v>0.68680047988954196</c:v>
                </c:pt>
                <c:pt idx="721">
                  <c:v>0.59221490927912501</c:v>
                </c:pt>
                <c:pt idx="722">
                  <c:v>0.59221490927912501</c:v>
                </c:pt>
                <c:pt idx="723">
                  <c:v>0.59221490927912501</c:v>
                </c:pt>
                <c:pt idx="724">
                  <c:v>0.59221490927912501</c:v>
                </c:pt>
                <c:pt idx="725">
                  <c:v>0.48342450477937637</c:v>
                </c:pt>
                <c:pt idx="726">
                  <c:v>0.48342450477937637</c:v>
                </c:pt>
                <c:pt idx="727">
                  <c:v>0.48342450477937637</c:v>
                </c:pt>
                <c:pt idx="728">
                  <c:v>0.3764003651701871</c:v>
                </c:pt>
                <c:pt idx="729">
                  <c:v>0.3764003651701871</c:v>
                </c:pt>
                <c:pt idx="730">
                  <c:v>0.3764003651701871</c:v>
                </c:pt>
                <c:pt idx="731">
                  <c:v>0.3764003651701871</c:v>
                </c:pt>
                <c:pt idx="732">
                  <c:v>0.3764003651701871</c:v>
                </c:pt>
                <c:pt idx="733">
                  <c:v>0.3764003651701871</c:v>
                </c:pt>
                <c:pt idx="734">
                  <c:v>0.3764003651701871</c:v>
                </c:pt>
                <c:pt idx="735">
                  <c:v>0.3764003651701871</c:v>
                </c:pt>
                <c:pt idx="736">
                  <c:v>0.3764003651701871</c:v>
                </c:pt>
                <c:pt idx="737">
                  <c:v>0.3764003651701871</c:v>
                </c:pt>
                <c:pt idx="738">
                  <c:v>0.3764003651701871</c:v>
                </c:pt>
                <c:pt idx="739">
                  <c:v>0.3764003651701871</c:v>
                </c:pt>
                <c:pt idx="740">
                  <c:v>0.3764003651701871</c:v>
                </c:pt>
                <c:pt idx="741">
                  <c:v>0.3764003651701871</c:v>
                </c:pt>
                <c:pt idx="742">
                  <c:v>0.3764003651701871</c:v>
                </c:pt>
                <c:pt idx="743">
                  <c:v>0.3764003651701871</c:v>
                </c:pt>
                <c:pt idx="744">
                  <c:v>0.3764003651701871</c:v>
                </c:pt>
                <c:pt idx="745">
                  <c:v>0.3764003651701871</c:v>
                </c:pt>
                <c:pt idx="746">
                  <c:v>0.3764003651701871</c:v>
                </c:pt>
                <c:pt idx="747">
                  <c:v>0.48342450477937637</c:v>
                </c:pt>
                <c:pt idx="748">
                  <c:v>0.3764003651701871</c:v>
                </c:pt>
                <c:pt idx="749">
                  <c:v>0.3764003651701871</c:v>
                </c:pt>
                <c:pt idx="750">
                  <c:v>0.3764003651701871</c:v>
                </c:pt>
                <c:pt idx="751">
                  <c:v>0.3764003651701871</c:v>
                </c:pt>
                <c:pt idx="752">
                  <c:v>0.3764003651701871</c:v>
                </c:pt>
                <c:pt idx="753">
                  <c:v>0.3764003651701871</c:v>
                </c:pt>
                <c:pt idx="754">
                  <c:v>0.48342450477937637</c:v>
                </c:pt>
                <c:pt idx="755">
                  <c:v>0.48342450477937637</c:v>
                </c:pt>
                <c:pt idx="756">
                  <c:v>0.48342450477937637</c:v>
                </c:pt>
                <c:pt idx="757">
                  <c:v>0.48342450477937637</c:v>
                </c:pt>
                <c:pt idx="758">
                  <c:v>0.48342450477937637</c:v>
                </c:pt>
                <c:pt idx="759">
                  <c:v>0.48342450477937637</c:v>
                </c:pt>
                <c:pt idx="760">
                  <c:v>0.48342450477937637</c:v>
                </c:pt>
                <c:pt idx="761">
                  <c:v>0.48342450477937637</c:v>
                </c:pt>
                <c:pt idx="762">
                  <c:v>0.48342450477937637</c:v>
                </c:pt>
                <c:pt idx="763">
                  <c:v>0.3764003651701871</c:v>
                </c:pt>
                <c:pt idx="764">
                  <c:v>0.3764003651701871</c:v>
                </c:pt>
                <c:pt idx="765">
                  <c:v>0.3764003651701871</c:v>
                </c:pt>
                <c:pt idx="766">
                  <c:v>0.3764003651701871</c:v>
                </c:pt>
                <c:pt idx="767">
                  <c:v>0.3764003651701871</c:v>
                </c:pt>
                <c:pt idx="768">
                  <c:v>0.48342450477937637</c:v>
                </c:pt>
                <c:pt idx="769">
                  <c:v>0.48342450477937637</c:v>
                </c:pt>
                <c:pt idx="770">
                  <c:v>0.48342450477937637</c:v>
                </c:pt>
                <c:pt idx="771">
                  <c:v>0.48342450477937637</c:v>
                </c:pt>
                <c:pt idx="772">
                  <c:v>0.3764003651701871</c:v>
                </c:pt>
                <c:pt idx="773">
                  <c:v>0.3764003651701871</c:v>
                </c:pt>
                <c:pt idx="774">
                  <c:v>0.3764003651701871</c:v>
                </c:pt>
                <c:pt idx="775">
                  <c:v>0.48342450477937637</c:v>
                </c:pt>
                <c:pt idx="776">
                  <c:v>0.48342450477937637</c:v>
                </c:pt>
                <c:pt idx="777">
                  <c:v>0.48342450477937637</c:v>
                </c:pt>
                <c:pt idx="778">
                  <c:v>0.3764003651701871</c:v>
                </c:pt>
                <c:pt idx="779">
                  <c:v>0.3764003651701871</c:v>
                </c:pt>
                <c:pt idx="780">
                  <c:v>0.3764003651701871</c:v>
                </c:pt>
                <c:pt idx="781">
                  <c:v>0.48342450477937637</c:v>
                </c:pt>
                <c:pt idx="782">
                  <c:v>0.48342450477937637</c:v>
                </c:pt>
                <c:pt idx="783">
                  <c:v>0.48342450477937637</c:v>
                </c:pt>
                <c:pt idx="784">
                  <c:v>0.48342450477937637</c:v>
                </c:pt>
                <c:pt idx="785">
                  <c:v>0.48342450477937637</c:v>
                </c:pt>
                <c:pt idx="786">
                  <c:v>0.48342450477937637</c:v>
                </c:pt>
                <c:pt idx="787">
                  <c:v>0.48342450477937637</c:v>
                </c:pt>
                <c:pt idx="788">
                  <c:v>0.48342450477937637</c:v>
                </c:pt>
                <c:pt idx="789">
                  <c:v>0.48342450477937637</c:v>
                </c:pt>
                <c:pt idx="790">
                  <c:v>0.48342450477937637</c:v>
                </c:pt>
                <c:pt idx="791">
                  <c:v>0.48342450477937637</c:v>
                </c:pt>
                <c:pt idx="792">
                  <c:v>0.48342450477937637</c:v>
                </c:pt>
                <c:pt idx="793">
                  <c:v>0.48342450477937637</c:v>
                </c:pt>
                <c:pt idx="794">
                  <c:v>0.59221490927912501</c:v>
                </c:pt>
                <c:pt idx="795">
                  <c:v>0.59221490927912501</c:v>
                </c:pt>
                <c:pt idx="796">
                  <c:v>0.59221490927912501</c:v>
                </c:pt>
                <c:pt idx="797">
                  <c:v>0.59221490927912501</c:v>
                </c:pt>
                <c:pt idx="798">
                  <c:v>0.59221490927912501</c:v>
                </c:pt>
                <c:pt idx="799">
                  <c:v>0.59221490927912501</c:v>
                </c:pt>
                <c:pt idx="800">
                  <c:v>0.59221490927912501</c:v>
                </c:pt>
                <c:pt idx="801">
                  <c:v>0.59221490927912501</c:v>
                </c:pt>
                <c:pt idx="802">
                  <c:v>0.68680047988954196</c:v>
                </c:pt>
                <c:pt idx="803">
                  <c:v>0.68680047988954196</c:v>
                </c:pt>
                <c:pt idx="804">
                  <c:v>0.68680047988954196</c:v>
                </c:pt>
                <c:pt idx="805">
                  <c:v>0.68680047988954196</c:v>
                </c:pt>
                <c:pt idx="806">
                  <c:v>0.68680047988954196</c:v>
                </c:pt>
                <c:pt idx="807">
                  <c:v>0.68680047988954196</c:v>
                </c:pt>
                <c:pt idx="808">
                  <c:v>0.68680047988954196</c:v>
                </c:pt>
              </c:numCache>
            </c:numRef>
          </c:val>
          <c:smooth val="0"/>
        </c:ser>
        <c:ser>
          <c:idx val="2"/>
          <c:order val="1"/>
          <c:tx>
            <c:v>theta actual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'u fit'!$A$5:$A$813</c:f>
              <c:numCache>
                <c:formatCode>General</c:formatCode>
                <c:ptCount val="809"/>
                <c:pt idx="0">
                  <c:v>1948</c:v>
                </c:pt>
                <c:pt idx="1">
                  <c:v>1948</c:v>
                </c:pt>
                <c:pt idx="2">
                  <c:v>1948</c:v>
                </c:pt>
                <c:pt idx="3">
                  <c:v>1948</c:v>
                </c:pt>
                <c:pt idx="4">
                  <c:v>1948</c:v>
                </c:pt>
                <c:pt idx="5">
                  <c:v>1948</c:v>
                </c:pt>
                <c:pt idx="6">
                  <c:v>1948</c:v>
                </c:pt>
                <c:pt idx="7">
                  <c:v>1948</c:v>
                </c:pt>
                <c:pt idx="8">
                  <c:v>1948</c:v>
                </c:pt>
                <c:pt idx="9">
                  <c:v>1948</c:v>
                </c:pt>
                <c:pt idx="10">
                  <c:v>1948</c:v>
                </c:pt>
                <c:pt idx="11">
                  <c:v>1948</c:v>
                </c:pt>
                <c:pt idx="12">
                  <c:v>1949</c:v>
                </c:pt>
                <c:pt idx="13">
                  <c:v>1949</c:v>
                </c:pt>
                <c:pt idx="14">
                  <c:v>1949</c:v>
                </c:pt>
                <c:pt idx="15">
                  <c:v>1949</c:v>
                </c:pt>
                <c:pt idx="16">
                  <c:v>1949</c:v>
                </c:pt>
                <c:pt idx="17">
                  <c:v>1949</c:v>
                </c:pt>
                <c:pt idx="18">
                  <c:v>1949</c:v>
                </c:pt>
                <c:pt idx="19">
                  <c:v>1949</c:v>
                </c:pt>
                <c:pt idx="20">
                  <c:v>1949</c:v>
                </c:pt>
                <c:pt idx="21">
                  <c:v>1949</c:v>
                </c:pt>
                <c:pt idx="22">
                  <c:v>1949</c:v>
                </c:pt>
                <c:pt idx="23">
                  <c:v>1949</c:v>
                </c:pt>
                <c:pt idx="24">
                  <c:v>1950</c:v>
                </c:pt>
                <c:pt idx="25">
                  <c:v>1950</c:v>
                </c:pt>
                <c:pt idx="26">
                  <c:v>1950</c:v>
                </c:pt>
                <c:pt idx="27">
                  <c:v>1950</c:v>
                </c:pt>
                <c:pt idx="28">
                  <c:v>1950</c:v>
                </c:pt>
                <c:pt idx="29">
                  <c:v>1950</c:v>
                </c:pt>
                <c:pt idx="30">
                  <c:v>1950</c:v>
                </c:pt>
                <c:pt idx="31">
                  <c:v>1950</c:v>
                </c:pt>
                <c:pt idx="32">
                  <c:v>1950</c:v>
                </c:pt>
                <c:pt idx="33">
                  <c:v>1950</c:v>
                </c:pt>
                <c:pt idx="34">
                  <c:v>1950</c:v>
                </c:pt>
                <c:pt idx="35">
                  <c:v>1950</c:v>
                </c:pt>
                <c:pt idx="36">
                  <c:v>1951</c:v>
                </c:pt>
                <c:pt idx="37">
                  <c:v>1951</c:v>
                </c:pt>
                <c:pt idx="38">
                  <c:v>1951</c:v>
                </c:pt>
                <c:pt idx="39">
                  <c:v>1951</c:v>
                </c:pt>
                <c:pt idx="40">
                  <c:v>1951</c:v>
                </c:pt>
                <c:pt idx="41">
                  <c:v>1951</c:v>
                </c:pt>
                <c:pt idx="42">
                  <c:v>1951</c:v>
                </c:pt>
                <c:pt idx="43">
                  <c:v>1951</c:v>
                </c:pt>
                <c:pt idx="44">
                  <c:v>1951</c:v>
                </c:pt>
                <c:pt idx="45">
                  <c:v>1951</c:v>
                </c:pt>
                <c:pt idx="46">
                  <c:v>1951</c:v>
                </c:pt>
                <c:pt idx="47">
                  <c:v>1951</c:v>
                </c:pt>
                <c:pt idx="48">
                  <c:v>1952</c:v>
                </c:pt>
                <c:pt idx="49">
                  <c:v>1952</c:v>
                </c:pt>
                <c:pt idx="50">
                  <c:v>1952</c:v>
                </c:pt>
                <c:pt idx="51">
                  <c:v>1952</c:v>
                </c:pt>
                <c:pt idx="52">
                  <c:v>1952</c:v>
                </c:pt>
                <c:pt idx="53">
                  <c:v>1952</c:v>
                </c:pt>
                <c:pt idx="54">
                  <c:v>1952</c:v>
                </c:pt>
                <c:pt idx="55">
                  <c:v>1952</c:v>
                </c:pt>
                <c:pt idx="56">
                  <c:v>1952</c:v>
                </c:pt>
                <c:pt idx="57">
                  <c:v>1952</c:v>
                </c:pt>
                <c:pt idx="58">
                  <c:v>1952</c:v>
                </c:pt>
                <c:pt idx="59">
                  <c:v>1952</c:v>
                </c:pt>
                <c:pt idx="60">
                  <c:v>1953</c:v>
                </c:pt>
                <c:pt idx="61">
                  <c:v>1953</c:v>
                </c:pt>
                <c:pt idx="62">
                  <c:v>1953</c:v>
                </c:pt>
                <c:pt idx="63">
                  <c:v>1953</c:v>
                </c:pt>
                <c:pt idx="64">
                  <c:v>1953</c:v>
                </c:pt>
                <c:pt idx="65">
                  <c:v>1953</c:v>
                </c:pt>
                <c:pt idx="66">
                  <c:v>1953</c:v>
                </c:pt>
                <c:pt idx="67">
                  <c:v>1953</c:v>
                </c:pt>
                <c:pt idx="68">
                  <c:v>1953</c:v>
                </c:pt>
                <c:pt idx="69">
                  <c:v>1953</c:v>
                </c:pt>
                <c:pt idx="70">
                  <c:v>1953</c:v>
                </c:pt>
                <c:pt idx="71">
                  <c:v>1953</c:v>
                </c:pt>
                <c:pt idx="72">
                  <c:v>1954</c:v>
                </c:pt>
                <c:pt idx="73">
                  <c:v>1954</c:v>
                </c:pt>
                <c:pt idx="74">
                  <c:v>1954</c:v>
                </c:pt>
                <c:pt idx="75">
                  <c:v>1954</c:v>
                </c:pt>
                <c:pt idx="76">
                  <c:v>1954</c:v>
                </c:pt>
                <c:pt idx="77">
                  <c:v>1954</c:v>
                </c:pt>
                <c:pt idx="78">
                  <c:v>1954</c:v>
                </c:pt>
                <c:pt idx="79">
                  <c:v>1954</c:v>
                </c:pt>
                <c:pt idx="80">
                  <c:v>1954</c:v>
                </c:pt>
                <c:pt idx="81">
                  <c:v>1954</c:v>
                </c:pt>
                <c:pt idx="82">
                  <c:v>1954</c:v>
                </c:pt>
                <c:pt idx="83">
                  <c:v>1954</c:v>
                </c:pt>
                <c:pt idx="84">
                  <c:v>1955</c:v>
                </c:pt>
                <c:pt idx="85">
                  <c:v>1955</c:v>
                </c:pt>
                <c:pt idx="86">
                  <c:v>1955</c:v>
                </c:pt>
                <c:pt idx="87">
                  <c:v>1955</c:v>
                </c:pt>
                <c:pt idx="88">
                  <c:v>1955</c:v>
                </c:pt>
                <c:pt idx="89">
                  <c:v>1955</c:v>
                </c:pt>
                <c:pt idx="90">
                  <c:v>1955</c:v>
                </c:pt>
                <c:pt idx="91">
                  <c:v>1955</c:v>
                </c:pt>
                <c:pt idx="92">
                  <c:v>1955</c:v>
                </c:pt>
                <c:pt idx="93">
                  <c:v>1955</c:v>
                </c:pt>
                <c:pt idx="94">
                  <c:v>1955</c:v>
                </c:pt>
                <c:pt idx="95">
                  <c:v>1955</c:v>
                </c:pt>
                <c:pt idx="96">
                  <c:v>1956</c:v>
                </c:pt>
                <c:pt idx="97">
                  <c:v>1956</c:v>
                </c:pt>
                <c:pt idx="98">
                  <c:v>1956</c:v>
                </c:pt>
                <c:pt idx="99">
                  <c:v>1956</c:v>
                </c:pt>
                <c:pt idx="100">
                  <c:v>1956</c:v>
                </c:pt>
                <c:pt idx="101">
                  <c:v>1956</c:v>
                </c:pt>
                <c:pt idx="102">
                  <c:v>1956</c:v>
                </c:pt>
                <c:pt idx="103">
                  <c:v>1956</c:v>
                </c:pt>
                <c:pt idx="104">
                  <c:v>1956</c:v>
                </c:pt>
                <c:pt idx="105">
                  <c:v>1956</c:v>
                </c:pt>
                <c:pt idx="106">
                  <c:v>1956</c:v>
                </c:pt>
                <c:pt idx="107">
                  <c:v>1956</c:v>
                </c:pt>
                <c:pt idx="108">
                  <c:v>1957</c:v>
                </c:pt>
                <c:pt idx="109">
                  <c:v>1957</c:v>
                </c:pt>
                <c:pt idx="110">
                  <c:v>1957</c:v>
                </c:pt>
                <c:pt idx="111">
                  <c:v>1957</c:v>
                </c:pt>
                <c:pt idx="112">
                  <c:v>1957</c:v>
                </c:pt>
                <c:pt idx="113">
                  <c:v>1957</c:v>
                </c:pt>
                <c:pt idx="114">
                  <c:v>1957</c:v>
                </c:pt>
                <c:pt idx="115">
                  <c:v>1957</c:v>
                </c:pt>
                <c:pt idx="116">
                  <c:v>1957</c:v>
                </c:pt>
                <c:pt idx="117">
                  <c:v>1957</c:v>
                </c:pt>
                <c:pt idx="118">
                  <c:v>1957</c:v>
                </c:pt>
                <c:pt idx="119">
                  <c:v>1957</c:v>
                </c:pt>
                <c:pt idx="120">
                  <c:v>1958</c:v>
                </c:pt>
                <c:pt idx="121">
                  <c:v>1958</c:v>
                </c:pt>
                <c:pt idx="122">
                  <c:v>1958</c:v>
                </c:pt>
                <c:pt idx="123">
                  <c:v>1958</c:v>
                </c:pt>
                <c:pt idx="124">
                  <c:v>1958</c:v>
                </c:pt>
                <c:pt idx="125">
                  <c:v>1958</c:v>
                </c:pt>
                <c:pt idx="126">
                  <c:v>1958</c:v>
                </c:pt>
                <c:pt idx="127">
                  <c:v>1958</c:v>
                </c:pt>
                <c:pt idx="128">
                  <c:v>1958</c:v>
                </c:pt>
                <c:pt idx="129">
                  <c:v>1958</c:v>
                </c:pt>
                <c:pt idx="130">
                  <c:v>1958</c:v>
                </c:pt>
                <c:pt idx="131">
                  <c:v>1958</c:v>
                </c:pt>
                <c:pt idx="132">
                  <c:v>1959</c:v>
                </c:pt>
                <c:pt idx="133">
                  <c:v>1959</c:v>
                </c:pt>
                <c:pt idx="134">
                  <c:v>1959</c:v>
                </c:pt>
                <c:pt idx="135">
                  <c:v>1959</c:v>
                </c:pt>
                <c:pt idx="136">
                  <c:v>1959</c:v>
                </c:pt>
                <c:pt idx="137">
                  <c:v>1959</c:v>
                </c:pt>
                <c:pt idx="138">
                  <c:v>1959</c:v>
                </c:pt>
                <c:pt idx="139">
                  <c:v>1959</c:v>
                </c:pt>
                <c:pt idx="140">
                  <c:v>1959</c:v>
                </c:pt>
                <c:pt idx="141">
                  <c:v>1959</c:v>
                </c:pt>
                <c:pt idx="142">
                  <c:v>1959</c:v>
                </c:pt>
                <c:pt idx="143">
                  <c:v>1959</c:v>
                </c:pt>
                <c:pt idx="144">
                  <c:v>1960</c:v>
                </c:pt>
                <c:pt idx="145">
                  <c:v>1960</c:v>
                </c:pt>
                <c:pt idx="146">
                  <c:v>1960</c:v>
                </c:pt>
                <c:pt idx="147">
                  <c:v>1960</c:v>
                </c:pt>
                <c:pt idx="148">
                  <c:v>1960</c:v>
                </c:pt>
                <c:pt idx="149">
                  <c:v>1960</c:v>
                </c:pt>
                <c:pt idx="150">
                  <c:v>1960</c:v>
                </c:pt>
                <c:pt idx="151">
                  <c:v>1960</c:v>
                </c:pt>
                <c:pt idx="152">
                  <c:v>1960</c:v>
                </c:pt>
                <c:pt idx="153">
                  <c:v>1960</c:v>
                </c:pt>
                <c:pt idx="154">
                  <c:v>1960</c:v>
                </c:pt>
                <c:pt idx="155">
                  <c:v>1960</c:v>
                </c:pt>
                <c:pt idx="156">
                  <c:v>1961</c:v>
                </c:pt>
                <c:pt idx="157">
                  <c:v>1961</c:v>
                </c:pt>
                <c:pt idx="158">
                  <c:v>1961</c:v>
                </c:pt>
                <c:pt idx="159">
                  <c:v>1961</c:v>
                </c:pt>
                <c:pt idx="160">
                  <c:v>1961</c:v>
                </c:pt>
                <c:pt idx="161">
                  <c:v>1961</c:v>
                </c:pt>
                <c:pt idx="162">
                  <c:v>1961</c:v>
                </c:pt>
                <c:pt idx="163">
                  <c:v>1961</c:v>
                </c:pt>
                <c:pt idx="164">
                  <c:v>1961</c:v>
                </c:pt>
                <c:pt idx="165">
                  <c:v>1961</c:v>
                </c:pt>
                <c:pt idx="166">
                  <c:v>1961</c:v>
                </c:pt>
                <c:pt idx="167">
                  <c:v>1961</c:v>
                </c:pt>
                <c:pt idx="168">
                  <c:v>1962</c:v>
                </c:pt>
                <c:pt idx="169">
                  <c:v>1962</c:v>
                </c:pt>
                <c:pt idx="170">
                  <c:v>1962</c:v>
                </c:pt>
                <c:pt idx="171">
                  <c:v>1962</c:v>
                </c:pt>
                <c:pt idx="172">
                  <c:v>1962</c:v>
                </c:pt>
                <c:pt idx="173">
                  <c:v>1962</c:v>
                </c:pt>
                <c:pt idx="174">
                  <c:v>1962</c:v>
                </c:pt>
                <c:pt idx="175">
                  <c:v>1962</c:v>
                </c:pt>
                <c:pt idx="176">
                  <c:v>1962</c:v>
                </c:pt>
                <c:pt idx="177">
                  <c:v>1962</c:v>
                </c:pt>
                <c:pt idx="178">
                  <c:v>1962</c:v>
                </c:pt>
                <c:pt idx="179">
                  <c:v>1962</c:v>
                </c:pt>
                <c:pt idx="180">
                  <c:v>1963</c:v>
                </c:pt>
                <c:pt idx="181">
                  <c:v>1963</c:v>
                </c:pt>
                <c:pt idx="182">
                  <c:v>1963</c:v>
                </c:pt>
                <c:pt idx="183">
                  <c:v>1963</c:v>
                </c:pt>
                <c:pt idx="184">
                  <c:v>1963</c:v>
                </c:pt>
                <c:pt idx="185">
                  <c:v>1963</c:v>
                </c:pt>
                <c:pt idx="186">
                  <c:v>1963</c:v>
                </c:pt>
                <c:pt idx="187">
                  <c:v>1963</c:v>
                </c:pt>
                <c:pt idx="188">
                  <c:v>1963</c:v>
                </c:pt>
                <c:pt idx="189">
                  <c:v>1963</c:v>
                </c:pt>
                <c:pt idx="190">
                  <c:v>1963</c:v>
                </c:pt>
                <c:pt idx="191">
                  <c:v>1963</c:v>
                </c:pt>
                <c:pt idx="192">
                  <c:v>1964</c:v>
                </c:pt>
                <c:pt idx="193">
                  <c:v>1964</c:v>
                </c:pt>
                <c:pt idx="194">
                  <c:v>1964</c:v>
                </c:pt>
                <c:pt idx="195">
                  <c:v>1964</c:v>
                </c:pt>
                <c:pt idx="196">
                  <c:v>1964</c:v>
                </c:pt>
                <c:pt idx="197">
                  <c:v>1964</c:v>
                </c:pt>
                <c:pt idx="198">
                  <c:v>1964</c:v>
                </c:pt>
                <c:pt idx="199">
                  <c:v>1964</c:v>
                </c:pt>
                <c:pt idx="200">
                  <c:v>1964</c:v>
                </c:pt>
                <c:pt idx="201">
                  <c:v>1964</c:v>
                </c:pt>
                <c:pt idx="202">
                  <c:v>1964</c:v>
                </c:pt>
                <c:pt idx="203">
                  <c:v>1964</c:v>
                </c:pt>
                <c:pt idx="204">
                  <c:v>1965</c:v>
                </c:pt>
                <c:pt idx="205">
                  <c:v>1965</c:v>
                </c:pt>
                <c:pt idx="206">
                  <c:v>1965</c:v>
                </c:pt>
                <c:pt idx="207">
                  <c:v>1965</c:v>
                </c:pt>
                <c:pt idx="208">
                  <c:v>1965</c:v>
                </c:pt>
                <c:pt idx="209">
                  <c:v>1965</c:v>
                </c:pt>
                <c:pt idx="210">
                  <c:v>1965</c:v>
                </c:pt>
                <c:pt idx="211">
                  <c:v>1965</c:v>
                </c:pt>
                <c:pt idx="212">
                  <c:v>1965</c:v>
                </c:pt>
                <c:pt idx="213">
                  <c:v>1965</c:v>
                </c:pt>
                <c:pt idx="214">
                  <c:v>1965</c:v>
                </c:pt>
                <c:pt idx="215">
                  <c:v>1965</c:v>
                </c:pt>
                <c:pt idx="216">
                  <c:v>1966</c:v>
                </c:pt>
                <c:pt idx="217">
                  <c:v>1966</c:v>
                </c:pt>
                <c:pt idx="218">
                  <c:v>1966</c:v>
                </c:pt>
                <c:pt idx="219">
                  <c:v>1966</c:v>
                </c:pt>
                <c:pt idx="220">
                  <c:v>1966</c:v>
                </c:pt>
                <c:pt idx="221">
                  <c:v>1966</c:v>
                </c:pt>
                <c:pt idx="222">
                  <c:v>1966</c:v>
                </c:pt>
                <c:pt idx="223">
                  <c:v>1966</c:v>
                </c:pt>
                <c:pt idx="224">
                  <c:v>1966</c:v>
                </c:pt>
                <c:pt idx="225">
                  <c:v>1966</c:v>
                </c:pt>
                <c:pt idx="226">
                  <c:v>1966</c:v>
                </c:pt>
                <c:pt idx="227">
                  <c:v>1966</c:v>
                </c:pt>
                <c:pt idx="228">
                  <c:v>1967</c:v>
                </c:pt>
                <c:pt idx="229">
                  <c:v>1967</c:v>
                </c:pt>
                <c:pt idx="230">
                  <c:v>1967</c:v>
                </c:pt>
                <c:pt idx="231">
                  <c:v>1967</c:v>
                </c:pt>
                <c:pt idx="232">
                  <c:v>1967</c:v>
                </c:pt>
                <c:pt idx="233">
                  <c:v>1967</c:v>
                </c:pt>
                <c:pt idx="234">
                  <c:v>1967</c:v>
                </c:pt>
                <c:pt idx="235">
                  <c:v>1967</c:v>
                </c:pt>
                <c:pt idx="236">
                  <c:v>1967</c:v>
                </c:pt>
                <c:pt idx="237">
                  <c:v>1967</c:v>
                </c:pt>
                <c:pt idx="238">
                  <c:v>1967</c:v>
                </c:pt>
                <c:pt idx="239">
                  <c:v>1967</c:v>
                </c:pt>
                <c:pt idx="240">
                  <c:v>1968</c:v>
                </c:pt>
                <c:pt idx="241">
                  <c:v>1968</c:v>
                </c:pt>
                <c:pt idx="242">
                  <c:v>1968</c:v>
                </c:pt>
                <c:pt idx="243">
                  <c:v>1968</c:v>
                </c:pt>
                <c:pt idx="244">
                  <c:v>1968</c:v>
                </c:pt>
                <c:pt idx="245">
                  <c:v>1968</c:v>
                </c:pt>
                <c:pt idx="246">
                  <c:v>1968</c:v>
                </c:pt>
                <c:pt idx="247">
                  <c:v>1968</c:v>
                </c:pt>
                <c:pt idx="248">
                  <c:v>1968</c:v>
                </c:pt>
                <c:pt idx="249">
                  <c:v>1968</c:v>
                </c:pt>
                <c:pt idx="250">
                  <c:v>1968</c:v>
                </c:pt>
                <c:pt idx="251">
                  <c:v>1968</c:v>
                </c:pt>
                <c:pt idx="252">
                  <c:v>1969</c:v>
                </c:pt>
                <c:pt idx="253">
                  <c:v>1969</c:v>
                </c:pt>
                <c:pt idx="254">
                  <c:v>1969</c:v>
                </c:pt>
                <c:pt idx="255">
                  <c:v>1969</c:v>
                </c:pt>
                <c:pt idx="256">
                  <c:v>1969</c:v>
                </c:pt>
                <c:pt idx="257">
                  <c:v>1969</c:v>
                </c:pt>
                <c:pt idx="258">
                  <c:v>1969</c:v>
                </c:pt>
                <c:pt idx="259">
                  <c:v>1969</c:v>
                </c:pt>
                <c:pt idx="260">
                  <c:v>1969</c:v>
                </c:pt>
                <c:pt idx="261">
                  <c:v>1969</c:v>
                </c:pt>
                <c:pt idx="262">
                  <c:v>1969</c:v>
                </c:pt>
                <c:pt idx="263">
                  <c:v>1969</c:v>
                </c:pt>
                <c:pt idx="264">
                  <c:v>1970</c:v>
                </c:pt>
                <c:pt idx="265">
                  <c:v>1970</c:v>
                </c:pt>
                <c:pt idx="266">
                  <c:v>1970</c:v>
                </c:pt>
                <c:pt idx="267">
                  <c:v>1970</c:v>
                </c:pt>
                <c:pt idx="268">
                  <c:v>1970</c:v>
                </c:pt>
                <c:pt idx="269">
                  <c:v>1970</c:v>
                </c:pt>
                <c:pt idx="270">
                  <c:v>1970</c:v>
                </c:pt>
                <c:pt idx="271">
                  <c:v>1970</c:v>
                </c:pt>
                <c:pt idx="272">
                  <c:v>1970</c:v>
                </c:pt>
                <c:pt idx="273">
                  <c:v>1970</c:v>
                </c:pt>
                <c:pt idx="274">
                  <c:v>1970</c:v>
                </c:pt>
                <c:pt idx="275">
                  <c:v>1970</c:v>
                </c:pt>
                <c:pt idx="276">
                  <c:v>1971</c:v>
                </c:pt>
                <c:pt idx="277">
                  <c:v>1971</c:v>
                </c:pt>
                <c:pt idx="278">
                  <c:v>1971</c:v>
                </c:pt>
                <c:pt idx="279">
                  <c:v>1971</c:v>
                </c:pt>
                <c:pt idx="280">
                  <c:v>1971</c:v>
                </c:pt>
                <c:pt idx="281">
                  <c:v>1971</c:v>
                </c:pt>
                <c:pt idx="282">
                  <c:v>1971</c:v>
                </c:pt>
                <c:pt idx="283">
                  <c:v>1971</c:v>
                </c:pt>
                <c:pt idx="284">
                  <c:v>1971</c:v>
                </c:pt>
                <c:pt idx="285">
                  <c:v>1971</c:v>
                </c:pt>
                <c:pt idx="286">
                  <c:v>1971</c:v>
                </c:pt>
                <c:pt idx="287">
                  <c:v>1971</c:v>
                </c:pt>
                <c:pt idx="288">
                  <c:v>1972</c:v>
                </c:pt>
                <c:pt idx="289">
                  <c:v>1972</c:v>
                </c:pt>
                <c:pt idx="290">
                  <c:v>1972</c:v>
                </c:pt>
                <c:pt idx="291">
                  <c:v>1972</c:v>
                </c:pt>
                <c:pt idx="292">
                  <c:v>1972</c:v>
                </c:pt>
                <c:pt idx="293">
                  <c:v>1972</c:v>
                </c:pt>
                <c:pt idx="294">
                  <c:v>1972</c:v>
                </c:pt>
                <c:pt idx="295">
                  <c:v>1972</c:v>
                </c:pt>
                <c:pt idx="296">
                  <c:v>1972</c:v>
                </c:pt>
                <c:pt idx="297">
                  <c:v>1972</c:v>
                </c:pt>
                <c:pt idx="298">
                  <c:v>1972</c:v>
                </c:pt>
                <c:pt idx="299">
                  <c:v>1972</c:v>
                </c:pt>
                <c:pt idx="300">
                  <c:v>1973</c:v>
                </c:pt>
                <c:pt idx="301">
                  <c:v>1973</c:v>
                </c:pt>
                <c:pt idx="302">
                  <c:v>1973</c:v>
                </c:pt>
                <c:pt idx="303">
                  <c:v>1973</c:v>
                </c:pt>
                <c:pt idx="304">
                  <c:v>1973</c:v>
                </c:pt>
                <c:pt idx="305">
                  <c:v>1973</c:v>
                </c:pt>
                <c:pt idx="306">
                  <c:v>1973</c:v>
                </c:pt>
                <c:pt idx="307">
                  <c:v>1973</c:v>
                </c:pt>
                <c:pt idx="308">
                  <c:v>1973</c:v>
                </c:pt>
                <c:pt idx="309">
                  <c:v>1973</c:v>
                </c:pt>
                <c:pt idx="310">
                  <c:v>1973</c:v>
                </c:pt>
                <c:pt idx="311">
                  <c:v>1973</c:v>
                </c:pt>
                <c:pt idx="312">
                  <c:v>1974</c:v>
                </c:pt>
                <c:pt idx="313">
                  <c:v>1974</c:v>
                </c:pt>
                <c:pt idx="314">
                  <c:v>1974</c:v>
                </c:pt>
                <c:pt idx="315">
                  <c:v>1974</c:v>
                </c:pt>
                <c:pt idx="316">
                  <c:v>1974</c:v>
                </c:pt>
                <c:pt idx="317">
                  <c:v>1974</c:v>
                </c:pt>
                <c:pt idx="318">
                  <c:v>1974</c:v>
                </c:pt>
                <c:pt idx="319">
                  <c:v>1974</c:v>
                </c:pt>
                <c:pt idx="320">
                  <c:v>1974</c:v>
                </c:pt>
                <c:pt idx="321">
                  <c:v>1974</c:v>
                </c:pt>
                <c:pt idx="322">
                  <c:v>1974</c:v>
                </c:pt>
                <c:pt idx="323">
                  <c:v>1974</c:v>
                </c:pt>
                <c:pt idx="324">
                  <c:v>1975</c:v>
                </c:pt>
                <c:pt idx="325">
                  <c:v>1975</c:v>
                </c:pt>
                <c:pt idx="326">
                  <c:v>1975</c:v>
                </c:pt>
                <c:pt idx="327">
                  <c:v>1975</c:v>
                </c:pt>
                <c:pt idx="328">
                  <c:v>1975</c:v>
                </c:pt>
                <c:pt idx="329">
                  <c:v>1975</c:v>
                </c:pt>
                <c:pt idx="330">
                  <c:v>1975</c:v>
                </c:pt>
                <c:pt idx="331">
                  <c:v>1975</c:v>
                </c:pt>
                <c:pt idx="332">
                  <c:v>1975</c:v>
                </c:pt>
                <c:pt idx="333">
                  <c:v>1975</c:v>
                </c:pt>
                <c:pt idx="334">
                  <c:v>1975</c:v>
                </c:pt>
                <c:pt idx="335">
                  <c:v>1975</c:v>
                </c:pt>
                <c:pt idx="336">
                  <c:v>1976</c:v>
                </c:pt>
                <c:pt idx="337">
                  <c:v>1976</c:v>
                </c:pt>
                <c:pt idx="338">
                  <c:v>1976</c:v>
                </c:pt>
                <c:pt idx="339">
                  <c:v>1976</c:v>
                </c:pt>
                <c:pt idx="340">
                  <c:v>1976</c:v>
                </c:pt>
                <c:pt idx="341">
                  <c:v>1976</c:v>
                </c:pt>
                <c:pt idx="342">
                  <c:v>1976</c:v>
                </c:pt>
                <c:pt idx="343">
                  <c:v>1976</c:v>
                </c:pt>
                <c:pt idx="344">
                  <c:v>1976</c:v>
                </c:pt>
                <c:pt idx="345">
                  <c:v>1976</c:v>
                </c:pt>
                <c:pt idx="346">
                  <c:v>1976</c:v>
                </c:pt>
                <c:pt idx="347">
                  <c:v>1976</c:v>
                </c:pt>
                <c:pt idx="348">
                  <c:v>1977</c:v>
                </c:pt>
                <c:pt idx="349">
                  <c:v>1977</c:v>
                </c:pt>
                <c:pt idx="350">
                  <c:v>1977</c:v>
                </c:pt>
                <c:pt idx="351">
                  <c:v>1977</c:v>
                </c:pt>
                <c:pt idx="352">
                  <c:v>1977</c:v>
                </c:pt>
                <c:pt idx="353">
                  <c:v>1977</c:v>
                </c:pt>
                <c:pt idx="354">
                  <c:v>1977</c:v>
                </c:pt>
                <c:pt idx="355">
                  <c:v>1977</c:v>
                </c:pt>
                <c:pt idx="356">
                  <c:v>1977</c:v>
                </c:pt>
                <c:pt idx="357">
                  <c:v>1977</c:v>
                </c:pt>
                <c:pt idx="358">
                  <c:v>1977</c:v>
                </c:pt>
                <c:pt idx="359">
                  <c:v>1977</c:v>
                </c:pt>
                <c:pt idx="360">
                  <c:v>1978</c:v>
                </c:pt>
                <c:pt idx="361">
                  <c:v>1978</c:v>
                </c:pt>
                <c:pt idx="362">
                  <c:v>1978</c:v>
                </c:pt>
                <c:pt idx="363">
                  <c:v>1978</c:v>
                </c:pt>
                <c:pt idx="364">
                  <c:v>1978</c:v>
                </c:pt>
                <c:pt idx="365">
                  <c:v>1978</c:v>
                </c:pt>
                <c:pt idx="366">
                  <c:v>1978</c:v>
                </c:pt>
                <c:pt idx="367">
                  <c:v>1978</c:v>
                </c:pt>
                <c:pt idx="368">
                  <c:v>1978</c:v>
                </c:pt>
                <c:pt idx="369">
                  <c:v>1978</c:v>
                </c:pt>
                <c:pt idx="370">
                  <c:v>1978</c:v>
                </c:pt>
                <c:pt idx="371">
                  <c:v>1978</c:v>
                </c:pt>
                <c:pt idx="372">
                  <c:v>1979</c:v>
                </c:pt>
                <c:pt idx="373">
                  <c:v>1979</c:v>
                </c:pt>
                <c:pt idx="374">
                  <c:v>1979</c:v>
                </c:pt>
                <c:pt idx="375">
                  <c:v>1979</c:v>
                </c:pt>
                <c:pt idx="376">
                  <c:v>1979</c:v>
                </c:pt>
                <c:pt idx="377">
                  <c:v>1979</c:v>
                </c:pt>
                <c:pt idx="378">
                  <c:v>1979</c:v>
                </c:pt>
                <c:pt idx="379">
                  <c:v>1979</c:v>
                </c:pt>
                <c:pt idx="380">
                  <c:v>1979</c:v>
                </c:pt>
                <c:pt idx="381">
                  <c:v>1979</c:v>
                </c:pt>
                <c:pt idx="382">
                  <c:v>1979</c:v>
                </c:pt>
                <c:pt idx="383">
                  <c:v>1979</c:v>
                </c:pt>
                <c:pt idx="384">
                  <c:v>1980</c:v>
                </c:pt>
                <c:pt idx="385">
                  <c:v>1980</c:v>
                </c:pt>
                <c:pt idx="386">
                  <c:v>1980</c:v>
                </c:pt>
                <c:pt idx="387">
                  <c:v>1980</c:v>
                </c:pt>
                <c:pt idx="388">
                  <c:v>1980</c:v>
                </c:pt>
                <c:pt idx="389">
                  <c:v>1980</c:v>
                </c:pt>
                <c:pt idx="390">
                  <c:v>1980</c:v>
                </c:pt>
                <c:pt idx="391">
                  <c:v>1980</c:v>
                </c:pt>
                <c:pt idx="392">
                  <c:v>1980</c:v>
                </c:pt>
                <c:pt idx="393">
                  <c:v>1980</c:v>
                </c:pt>
                <c:pt idx="394">
                  <c:v>1980</c:v>
                </c:pt>
                <c:pt idx="395">
                  <c:v>1980</c:v>
                </c:pt>
                <c:pt idx="396">
                  <c:v>1981</c:v>
                </c:pt>
                <c:pt idx="397">
                  <c:v>1981</c:v>
                </c:pt>
                <c:pt idx="398">
                  <c:v>1981</c:v>
                </c:pt>
                <c:pt idx="399">
                  <c:v>1981</c:v>
                </c:pt>
                <c:pt idx="400">
                  <c:v>1981</c:v>
                </c:pt>
                <c:pt idx="401">
                  <c:v>1981</c:v>
                </c:pt>
                <c:pt idx="402">
                  <c:v>1981</c:v>
                </c:pt>
                <c:pt idx="403">
                  <c:v>1981</c:v>
                </c:pt>
                <c:pt idx="404">
                  <c:v>1981</c:v>
                </c:pt>
                <c:pt idx="405">
                  <c:v>1981</c:v>
                </c:pt>
                <c:pt idx="406">
                  <c:v>1981</c:v>
                </c:pt>
                <c:pt idx="407">
                  <c:v>1981</c:v>
                </c:pt>
                <c:pt idx="408">
                  <c:v>1982</c:v>
                </c:pt>
                <c:pt idx="409">
                  <c:v>1982</c:v>
                </c:pt>
                <c:pt idx="410">
                  <c:v>1982</c:v>
                </c:pt>
                <c:pt idx="411">
                  <c:v>1982</c:v>
                </c:pt>
                <c:pt idx="412">
                  <c:v>1982</c:v>
                </c:pt>
                <c:pt idx="413">
                  <c:v>1982</c:v>
                </c:pt>
                <c:pt idx="414">
                  <c:v>1982</c:v>
                </c:pt>
                <c:pt idx="415">
                  <c:v>1982</c:v>
                </c:pt>
                <c:pt idx="416">
                  <c:v>1982</c:v>
                </c:pt>
                <c:pt idx="417">
                  <c:v>1982</c:v>
                </c:pt>
                <c:pt idx="418">
                  <c:v>1982</c:v>
                </c:pt>
                <c:pt idx="419">
                  <c:v>1982</c:v>
                </c:pt>
                <c:pt idx="420">
                  <c:v>1983</c:v>
                </c:pt>
                <c:pt idx="421">
                  <c:v>1983</c:v>
                </c:pt>
                <c:pt idx="422">
                  <c:v>1983</c:v>
                </c:pt>
                <c:pt idx="423">
                  <c:v>1983</c:v>
                </c:pt>
                <c:pt idx="424">
                  <c:v>1983</c:v>
                </c:pt>
                <c:pt idx="425">
                  <c:v>1983</c:v>
                </c:pt>
                <c:pt idx="426">
                  <c:v>1983</c:v>
                </c:pt>
                <c:pt idx="427">
                  <c:v>1983</c:v>
                </c:pt>
                <c:pt idx="428">
                  <c:v>1983</c:v>
                </c:pt>
                <c:pt idx="429">
                  <c:v>1983</c:v>
                </c:pt>
                <c:pt idx="430">
                  <c:v>1983</c:v>
                </c:pt>
                <c:pt idx="431">
                  <c:v>1983</c:v>
                </c:pt>
                <c:pt idx="432">
                  <c:v>1984</c:v>
                </c:pt>
                <c:pt idx="433">
                  <c:v>1984</c:v>
                </c:pt>
                <c:pt idx="434">
                  <c:v>1984</c:v>
                </c:pt>
                <c:pt idx="435">
                  <c:v>1984</c:v>
                </c:pt>
                <c:pt idx="436">
                  <c:v>1984</c:v>
                </c:pt>
                <c:pt idx="437">
                  <c:v>1984</c:v>
                </c:pt>
                <c:pt idx="438">
                  <c:v>1984</c:v>
                </c:pt>
                <c:pt idx="439">
                  <c:v>1984</c:v>
                </c:pt>
                <c:pt idx="440">
                  <c:v>1984</c:v>
                </c:pt>
                <c:pt idx="441">
                  <c:v>1984</c:v>
                </c:pt>
                <c:pt idx="442">
                  <c:v>1984</c:v>
                </c:pt>
                <c:pt idx="443">
                  <c:v>1984</c:v>
                </c:pt>
                <c:pt idx="444">
                  <c:v>1985</c:v>
                </c:pt>
                <c:pt idx="445">
                  <c:v>1985</c:v>
                </c:pt>
                <c:pt idx="446">
                  <c:v>1985</c:v>
                </c:pt>
                <c:pt idx="447">
                  <c:v>1985</c:v>
                </c:pt>
                <c:pt idx="448">
                  <c:v>1985</c:v>
                </c:pt>
                <c:pt idx="449">
                  <c:v>1985</c:v>
                </c:pt>
                <c:pt idx="450">
                  <c:v>1985</c:v>
                </c:pt>
                <c:pt idx="451">
                  <c:v>1985</c:v>
                </c:pt>
                <c:pt idx="452">
                  <c:v>1985</c:v>
                </c:pt>
                <c:pt idx="453">
                  <c:v>1985</c:v>
                </c:pt>
                <c:pt idx="454">
                  <c:v>1985</c:v>
                </c:pt>
                <c:pt idx="455">
                  <c:v>1985</c:v>
                </c:pt>
                <c:pt idx="456">
                  <c:v>1986</c:v>
                </c:pt>
                <c:pt idx="457">
                  <c:v>1986</c:v>
                </c:pt>
                <c:pt idx="458">
                  <c:v>1986</c:v>
                </c:pt>
                <c:pt idx="459">
                  <c:v>1986</c:v>
                </c:pt>
                <c:pt idx="460">
                  <c:v>1986</c:v>
                </c:pt>
                <c:pt idx="461">
                  <c:v>1986</c:v>
                </c:pt>
                <c:pt idx="462">
                  <c:v>1986</c:v>
                </c:pt>
                <c:pt idx="463">
                  <c:v>1986</c:v>
                </c:pt>
                <c:pt idx="464">
                  <c:v>1986</c:v>
                </c:pt>
                <c:pt idx="465">
                  <c:v>1986</c:v>
                </c:pt>
                <c:pt idx="466">
                  <c:v>1986</c:v>
                </c:pt>
                <c:pt idx="467">
                  <c:v>1986</c:v>
                </c:pt>
                <c:pt idx="468">
                  <c:v>1987</c:v>
                </c:pt>
                <c:pt idx="469">
                  <c:v>1987</c:v>
                </c:pt>
                <c:pt idx="470">
                  <c:v>1987</c:v>
                </c:pt>
                <c:pt idx="471">
                  <c:v>1987</c:v>
                </c:pt>
                <c:pt idx="472">
                  <c:v>1987</c:v>
                </c:pt>
                <c:pt idx="473">
                  <c:v>1987</c:v>
                </c:pt>
                <c:pt idx="474">
                  <c:v>1987</c:v>
                </c:pt>
                <c:pt idx="475">
                  <c:v>1987</c:v>
                </c:pt>
                <c:pt idx="476">
                  <c:v>1987</c:v>
                </c:pt>
                <c:pt idx="477">
                  <c:v>1987</c:v>
                </c:pt>
                <c:pt idx="478">
                  <c:v>1987</c:v>
                </c:pt>
                <c:pt idx="479">
                  <c:v>1987</c:v>
                </c:pt>
                <c:pt idx="480">
                  <c:v>1988</c:v>
                </c:pt>
                <c:pt idx="481">
                  <c:v>1988</c:v>
                </c:pt>
                <c:pt idx="482">
                  <c:v>1988</c:v>
                </c:pt>
                <c:pt idx="483">
                  <c:v>1988</c:v>
                </c:pt>
                <c:pt idx="484">
                  <c:v>1988</c:v>
                </c:pt>
                <c:pt idx="485">
                  <c:v>1988</c:v>
                </c:pt>
                <c:pt idx="486">
                  <c:v>1988</c:v>
                </c:pt>
                <c:pt idx="487">
                  <c:v>1988</c:v>
                </c:pt>
                <c:pt idx="488">
                  <c:v>1988</c:v>
                </c:pt>
                <c:pt idx="489">
                  <c:v>1988</c:v>
                </c:pt>
                <c:pt idx="490">
                  <c:v>1988</c:v>
                </c:pt>
                <c:pt idx="491">
                  <c:v>1988</c:v>
                </c:pt>
                <c:pt idx="492">
                  <c:v>1989</c:v>
                </c:pt>
                <c:pt idx="493">
                  <c:v>1989</c:v>
                </c:pt>
                <c:pt idx="494">
                  <c:v>1989</c:v>
                </c:pt>
                <c:pt idx="495">
                  <c:v>1989</c:v>
                </c:pt>
                <c:pt idx="496">
                  <c:v>1989</c:v>
                </c:pt>
                <c:pt idx="497">
                  <c:v>1989</c:v>
                </c:pt>
                <c:pt idx="498">
                  <c:v>1989</c:v>
                </c:pt>
                <c:pt idx="499">
                  <c:v>1989</c:v>
                </c:pt>
                <c:pt idx="500">
                  <c:v>1989</c:v>
                </c:pt>
                <c:pt idx="501">
                  <c:v>1989</c:v>
                </c:pt>
                <c:pt idx="502">
                  <c:v>1989</c:v>
                </c:pt>
                <c:pt idx="503">
                  <c:v>1989</c:v>
                </c:pt>
                <c:pt idx="504">
                  <c:v>1990</c:v>
                </c:pt>
                <c:pt idx="505">
                  <c:v>1990</c:v>
                </c:pt>
                <c:pt idx="506">
                  <c:v>1990</c:v>
                </c:pt>
                <c:pt idx="507">
                  <c:v>1990</c:v>
                </c:pt>
                <c:pt idx="508">
                  <c:v>1990</c:v>
                </c:pt>
                <c:pt idx="509">
                  <c:v>1990</c:v>
                </c:pt>
                <c:pt idx="510">
                  <c:v>1990</c:v>
                </c:pt>
                <c:pt idx="511">
                  <c:v>1990</c:v>
                </c:pt>
                <c:pt idx="512">
                  <c:v>1990</c:v>
                </c:pt>
                <c:pt idx="513">
                  <c:v>1990</c:v>
                </c:pt>
                <c:pt idx="514">
                  <c:v>1990</c:v>
                </c:pt>
                <c:pt idx="515">
                  <c:v>1990</c:v>
                </c:pt>
                <c:pt idx="516">
                  <c:v>1991</c:v>
                </c:pt>
                <c:pt idx="517">
                  <c:v>1991</c:v>
                </c:pt>
                <c:pt idx="518">
                  <c:v>1991</c:v>
                </c:pt>
                <c:pt idx="519">
                  <c:v>1991</c:v>
                </c:pt>
                <c:pt idx="520">
                  <c:v>1991</c:v>
                </c:pt>
                <c:pt idx="521">
                  <c:v>1991</c:v>
                </c:pt>
                <c:pt idx="522">
                  <c:v>1991</c:v>
                </c:pt>
                <c:pt idx="523">
                  <c:v>1991</c:v>
                </c:pt>
                <c:pt idx="524">
                  <c:v>1991</c:v>
                </c:pt>
                <c:pt idx="525">
                  <c:v>1991</c:v>
                </c:pt>
                <c:pt idx="526">
                  <c:v>1991</c:v>
                </c:pt>
                <c:pt idx="527">
                  <c:v>1991</c:v>
                </c:pt>
                <c:pt idx="528">
                  <c:v>1992</c:v>
                </c:pt>
                <c:pt idx="529">
                  <c:v>1992</c:v>
                </c:pt>
                <c:pt idx="530">
                  <c:v>1992</c:v>
                </c:pt>
                <c:pt idx="531">
                  <c:v>1992</c:v>
                </c:pt>
                <c:pt idx="532">
                  <c:v>1992</c:v>
                </c:pt>
                <c:pt idx="533">
                  <c:v>1992</c:v>
                </c:pt>
                <c:pt idx="534">
                  <c:v>1992</c:v>
                </c:pt>
                <c:pt idx="535">
                  <c:v>1992</c:v>
                </c:pt>
                <c:pt idx="536">
                  <c:v>1992</c:v>
                </c:pt>
                <c:pt idx="537">
                  <c:v>1992</c:v>
                </c:pt>
                <c:pt idx="538">
                  <c:v>1992</c:v>
                </c:pt>
                <c:pt idx="539">
                  <c:v>1992</c:v>
                </c:pt>
                <c:pt idx="540">
                  <c:v>1993</c:v>
                </c:pt>
                <c:pt idx="541">
                  <c:v>1993</c:v>
                </c:pt>
                <c:pt idx="542">
                  <c:v>1993</c:v>
                </c:pt>
                <c:pt idx="543">
                  <c:v>1993</c:v>
                </c:pt>
                <c:pt idx="544">
                  <c:v>1993</c:v>
                </c:pt>
                <c:pt idx="545">
                  <c:v>1993</c:v>
                </c:pt>
                <c:pt idx="546">
                  <c:v>1993</c:v>
                </c:pt>
                <c:pt idx="547">
                  <c:v>1993</c:v>
                </c:pt>
                <c:pt idx="548">
                  <c:v>1993</c:v>
                </c:pt>
                <c:pt idx="549">
                  <c:v>1993</c:v>
                </c:pt>
                <c:pt idx="550">
                  <c:v>1993</c:v>
                </c:pt>
                <c:pt idx="551">
                  <c:v>1993</c:v>
                </c:pt>
                <c:pt idx="552">
                  <c:v>1994</c:v>
                </c:pt>
                <c:pt idx="553">
                  <c:v>1994</c:v>
                </c:pt>
                <c:pt idx="554">
                  <c:v>1994</c:v>
                </c:pt>
                <c:pt idx="555">
                  <c:v>1994</c:v>
                </c:pt>
                <c:pt idx="556">
                  <c:v>1994</c:v>
                </c:pt>
                <c:pt idx="557">
                  <c:v>1994</c:v>
                </c:pt>
                <c:pt idx="558">
                  <c:v>1994</c:v>
                </c:pt>
                <c:pt idx="559">
                  <c:v>1994</c:v>
                </c:pt>
                <c:pt idx="560">
                  <c:v>1994</c:v>
                </c:pt>
                <c:pt idx="561">
                  <c:v>1994</c:v>
                </c:pt>
                <c:pt idx="562">
                  <c:v>1994</c:v>
                </c:pt>
                <c:pt idx="563">
                  <c:v>1994</c:v>
                </c:pt>
                <c:pt idx="564">
                  <c:v>1995</c:v>
                </c:pt>
                <c:pt idx="565">
                  <c:v>1995</c:v>
                </c:pt>
                <c:pt idx="566">
                  <c:v>1995</c:v>
                </c:pt>
                <c:pt idx="567">
                  <c:v>1995</c:v>
                </c:pt>
                <c:pt idx="568">
                  <c:v>1995</c:v>
                </c:pt>
                <c:pt idx="569">
                  <c:v>1995</c:v>
                </c:pt>
                <c:pt idx="570">
                  <c:v>1995</c:v>
                </c:pt>
                <c:pt idx="571">
                  <c:v>1995</c:v>
                </c:pt>
                <c:pt idx="572">
                  <c:v>1995</c:v>
                </c:pt>
                <c:pt idx="573">
                  <c:v>1995</c:v>
                </c:pt>
                <c:pt idx="574">
                  <c:v>1995</c:v>
                </c:pt>
                <c:pt idx="575">
                  <c:v>1995</c:v>
                </c:pt>
                <c:pt idx="576">
                  <c:v>1996</c:v>
                </c:pt>
                <c:pt idx="577">
                  <c:v>1996</c:v>
                </c:pt>
                <c:pt idx="578">
                  <c:v>1996</c:v>
                </c:pt>
                <c:pt idx="579">
                  <c:v>1996</c:v>
                </c:pt>
                <c:pt idx="580">
                  <c:v>1996</c:v>
                </c:pt>
                <c:pt idx="581">
                  <c:v>1996</c:v>
                </c:pt>
                <c:pt idx="582">
                  <c:v>1996</c:v>
                </c:pt>
                <c:pt idx="583">
                  <c:v>1996</c:v>
                </c:pt>
                <c:pt idx="584">
                  <c:v>1996</c:v>
                </c:pt>
                <c:pt idx="585">
                  <c:v>1996</c:v>
                </c:pt>
                <c:pt idx="586">
                  <c:v>1996</c:v>
                </c:pt>
                <c:pt idx="587">
                  <c:v>1996</c:v>
                </c:pt>
                <c:pt idx="588">
                  <c:v>1997</c:v>
                </c:pt>
                <c:pt idx="589">
                  <c:v>1997</c:v>
                </c:pt>
                <c:pt idx="590">
                  <c:v>1997</c:v>
                </c:pt>
                <c:pt idx="591">
                  <c:v>1997</c:v>
                </c:pt>
                <c:pt idx="592">
                  <c:v>1997</c:v>
                </c:pt>
                <c:pt idx="593">
                  <c:v>1997</c:v>
                </c:pt>
                <c:pt idx="594">
                  <c:v>1997</c:v>
                </c:pt>
                <c:pt idx="595">
                  <c:v>1997</c:v>
                </c:pt>
                <c:pt idx="596">
                  <c:v>1997</c:v>
                </c:pt>
                <c:pt idx="597">
                  <c:v>1997</c:v>
                </c:pt>
                <c:pt idx="598">
                  <c:v>1997</c:v>
                </c:pt>
                <c:pt idx="599">
                  <c:v>1997</c:v>
                </c:pt>
                <c:pt idx="600">
                  <c:v>1998</c:v>
                </c:pt>
                <c:pt idx="601">
                  <c:v>1998</c:v>
                </c:pt>
                <c:pt idx="602">
                  <c:v>1998</c:v>
                </c:pt>
                <c:pt idx="603">
                  <c:v>1998</c:v>
                </c:pt>
                <c:pt idx="604">
                  <c:v>1998</c:v>
                </c:pt>
                <c:pt idx="605">
                  <c:v>1998</c:v>
                </c:pt>
                <c:pt idx="606">
                  <c:v>1998</c:v>
                </c:pt>
                <c:pt idx="607">
                  <c:v>1998</c:v>
                </c:pt>
                <c:pt idx="608">
                  <c:v>1998</c:v>
                </c:pt>
                <c:pt idx="609">
                  <c:v>1998</c:v>
                </c:pt>
                <c:pt idx="610">
                  <c:v>1998</c:v>
                </c:pt>
                <c:pt idx="611">
                  <c:v>1998</c:v>
                </c:pt>
                <c:pt idx="612">
                  <c:v>1999</c:v>
                </c:pt>
                <c:pt idx="613">
                  <c:v>1999</c:v>
                </c:pt>
                <c:pt idx="614">
                  <c:v>1999</c:v>
                </c:pt>
                <c:pt idx="615">
                  <c:v>1999</c:v>
                </c:pt>
                <c:pt idx="616">
                  <c:v>1999</c:v>
                </c:pt>
                <c:pt idx="617">
                  <c:v>1999</c:v>
                </c:pt>
                <c:pt idx="618">
                  <c:v>1999</c:v>
                </c:pt>
                <c:pt idx="619">
                  <c:v>1999</c:v>
                </c:pt>
                <c:pt idx="620">
                  <c:v>1999</c:v>
                </c:pt>
                <c:pt idx="621">
                  <c:v>1999</c:v>
                </c:pt>
                <c:pt idx="622">
                  <c:v>1999</c:v>
                </c:pt>
                <c:pt idx="623">
                  <c:v>1999</c:v>
                </c:pt>
                <c:pt idx="624">
                  <c:v>2000</c:v>
                </c:pt>
                <c:pt idx="625">
                  <c:v>2000</c:v>
                </c:pt>
                <c:pt idx="626">
                  <c:v>2000</c:v>
                </c:pt>
                <c:pt idx="627">
                  <c:v>2000</c:v>
                </c:pt>
                <c:pt idx="628">
                  <c:v>2000</c:v>
                </c:pt>
                <c:pt idx="629">
                  <c:v>2000</c:v>
                </c:pt>
                <c:pt idx="630">
                  <c:v>2000</c:v>
                </c:pt>
                <c:pt idx="631">
                  <c:v>2000</c:v>
                </c:pt>
                <c:pt idx="632">
                  <c:v>2000</c:v>
                </c:pt>
                <c:pt idx="633">
                  <c:v>2000</c:v>
                </c:pt>
                <c:pt idx="634">
                  <c:v>2000</c:v>
                </c:pt>
                <c:pt idx="635">
                  <c:v>2000</c:v>
                </c:pt>
                <c:pt idx="636">
                  <c:v>2001</c:v>
                </c:pt>
                <c:pt idx="637">
                  <c:v>2001</c:v>
                </c:pt>
                <c:pt idx="638">
                  <c:v>2001</c:v>
                </c:pt>
                <c:pt idx="639">
                  <c:v>2001</c:v>
                </c:pt>
                <c:pt idx="640">
                  <c:v>2001</c:v>
                </c:pt>
                <c:pt idx="641">
                  <c:v>2001</c:v>
                </c:pt>
                <c:pt idx="642">
                  <c:v>2001</c:v>
                </c:pt>
                <c:pt idx="643">
                  <c:v>2001</c:v>
                </c:pt>
                <c:pt idx="644">
                  <c:v>2001</c:v>
                </c:pt>
                <c:pt idx="645">
                  <c:v>2001</c:v>
                </c:pt>
                <c:pt idx="646">
                  <c:v>2001</c:v>
                </c:pt>
                <c:pt idx="647">
                  <c:v>2001</c:v>
                </c:pt>
                <c:pt idx="648">
                  <c:v>2002</c:v>
                </c:pt>
                <c:pt idx="649">
                  <c:v>2002</c:v>
                </c:pt>
                <c:pt idx="650">
                  <c:v>2002</c:v>
                </c:pt>
                <c:pt idx="651">
                  <c:v>2002</c:v>
                </c:pt>
                <c:pt idx="652">
                  <c:v>2002</c:v>
                </c:pt>
                <c:pt idx="653">
                  <c:v>2002</c:v>
                </c:pt>
                <c:pt idx="654">
                  <c:v>2002</c:v>
                </c:pt>
                <c:pt idx="655">
                  <c:v>2002</c:v>
                </c:pt>
                <c:pt idx="656">
                  <c:v>2002</c:v>
                </c:pt>
                <c:pt idx="657">
                  <c:v>2002</c:v>
                </c:pt>
                <c:pt idx="658">
                  <c:v>2002</c:v>
                </c:pt>
                <c:pt idx="659">
                  <c:v>2002</c:v>
                </c:pt>
                <c:pt idx="660">
                  <c:v>2003</c:v>
                </c:pt>
                <c:pt idx="661">
                  <c:v>2003</c:v>
                </c:pt>
                <c:pt idx="662">
                  <c:v>2003</c:v>
                </c:pt>
                <c:pt idx="663">
                  <c:v>2003</c:v>
                </c:pt>
                <c:pt idx="664">
                  <c:v>2003</c:v>
                </c:pt>
                <c:pt idx="665">
                  <c:v>2003</c:v>
                </c:pt>
                <c:pt idx="666">
                  <c:v>2003</c:v>
                </c:pt>
                <c:pt idx="667">
                  <c:v>2003</c:v>
                </c:pt>
                <c:pt idx="668">
                  <c:v>2003</c:v>
                </c:pt>
                <c:pt idx="669">
                  <c:v>2003</c:v>
                </c:pt>
                <c:pt idx="670">
                  <c:v>2003</c:v>
                </c:pt>
                <c:pt idx="671">
                  <c:v>2003</c:v>
                </c:pt>
                <c:pt idx="672">
                  <c:v>2004</c:v>
                </c:pt>
                <c:pt idx="673">
                  <c:v>2004</c:v>
                </c:pt>
                <c:pt idx="674">
                  <c:v>2004</c:v>
                </c:pt>
                <c:pt idx="675">
                  <c:v>2004</c:v>
                </c:pt>
                <c:pt idx="676">
                  <c:v>2004</c:v>
                </c:pt>
                <c:pt idx="677">
                  <c:v>2004</c:v>
                </c:pt>
                <c:pt idx="678">
                  <c:v>2004</c:v>
                </c:pt>
                <c:pt idx="679">
                  <c:v>2004</c:v>
                </c:pt>
                <c:pt idx="680">
                  <c:v>2004</c:v>
                </c:pt>
                <c:pt idx="681">
                  <c:v>2004</c:v>
                </c:pt>
                <c:pt idx="682">
                  <c:v>2004</c:v>
                </c:pt>
                <c:pt idx="683">
                  <c:v>2004</c:v>
                </c:pt>
                <c:pt idx="684">
                  <c:v>2005</c:v>
                </c:pt>
                <c:pt idx="685">
                  <c:v>2005</c:v>
                </c:pt>
                <c:pt idx="686">
                  <c:v>2005</c:v>
                </c:pt>
                <c:pt idx="687">
                  <c:v>2005</c:v>
                </c:pt>
                <c:pt idx="688">
                  <c:v>2005</c:v>
                </c:pt>
                <c:pt idx="689">
                  <c:v>2005</c:v>
                </c:pt>
                <c:pt idx="690">
                  <c:v>2005</c:v>
                </c:pt>
                <c:pt idx="691">
                  <c:v>2005</c:v>
                </c:pt>
                <c:pt idx="692">
                  <c:v>2005</c:v>
                </c:pt>
                <c:pt idx="693">
                  <c:v>2005</c:v>
                </c:pt>
                <c:pt idx="694">
                  <c:v>2005</c:v>
                </c:pt>
                <c:pt idx="695">
                  <c:v>2005</c:v>
                </c:pt>
                <c:pt idx="696">
                  <c:v>2006</c:v>
                </c:pt>
                <c:pt idx="697">
                  <c:v>2006</c:v>
                </c:pt>
                <c:pt idx="698">
                  <c:v>2006</c:v>
                </c:pt>
                <c:pt idx="699">
                  <c:v>2006</c:v>
                </c:pt>
                <c:pt idx="700">
                  <c:v>2006</c:v>
                </c:pt>
                <c:pt idx="701">
                  <c:v>2006</c:v>
                </c:pt>
                <c:pt idx="702">
                  <c:v>2006</c:v>
                </c:pt>
                <c:pt idx="703">
                  <c:v>2006</c:v>
                </c:pt>
                <c:pt idx="704">
                  <c:v>2006</c:v>
                </c:pt>
                <c:pt idx="705">
                  <c:v>2006</c:v>
                </c:pt>
                <c:pt idx="706">
                  <c:v>2006</c:v>
                </c:pt>
                <c:pt idx="707">
                  <c:v>2006</c:v>
                </c:pt>
                <c:pt idx="708">
                  <c:v>2007</c:v>
                </c:pt>
                <c:pt idx="709">
                  <c:v>2007</c:v>
                </c:pt>
                <c:pt idx="710">
                  <c:v>2007</c:v>
                </c:pt>
                <c:pt idx="711">
                  <c:v>2007</c:v>
                </c:pt>
                <c:pt idx="712">
                  <c:v>2007</c:v>
                </c:pt>
                <c:pt idx="713">
                  <c:v>2007</c:v>
                </c:pt>
                <c:pt idx="714">
                  <c:v>2007</c:v>
                </c:pt>
                <c:pt idx="715">
                  <c:v>2007</c:v>
                </c:pt>
                <c:pt idx="716">
                  <c:v>2007</c:v>
                </c:pt>
                <c:pt idx="717">
                  <c:v>2007</c:v>
                </c:pt>
                <c:pt idx="718">
                  <c:v>2007</c:v>
                </c:pt>
                <c:pt idx="719">
                  <c:v>2007</c:v>
                </c:pt>
                <c:pt idx="720">
                  <c:v>2008</c:v>
                </c:pt>
                <c:pt idx="721">
                  <c:v>2008</c:v>
                </c:pt>
                <c:pt idx="722">
                  <c:v>2008</c:v>
                </c:pt>
                <c:pt idx="723">
                  <c:v>2008</c:v>
                </c:pt>
                <c:pt idx="724">
                  <c:v>2008</c:v>
                </c:pt>
                <c:pt idx="725">
                  <c:v>2008</c:v>
                </c:pt>
                <c:pt idx="726">
                  <c:v>2008</c:v>
                </c:pt>
                <c:pt idx="727">
                  <c:v>2008</c:v>
                </c:pt>
                <c:pt idx="728">
                  <c:v>2008</c:v>
                </c:pt>
                <c:pt idx="729">
                  <c:v>2008</c:v>
                </c:pt>
                <c:pt idx="730">
                  <c:v>2008</c:v>
                </c:pt>
                <c:pt idx="731">
                  <c:v>2008</c:v>
                </c:pt>
                <c:pt idx="732">
                  <c:v>2009</c:v>
                </c:pt>
                <c:pt idx="733">
                  <c:v>2009</c:v>
                </c:pt>
                <c:pt idx="734">
                  <c:v>2009</c:v>
                </c:pt>
                <c:pt idx="735">
                  <c:v>2009</c:v>
                </c:pt>
                <c:pt idx="736">
                  <c:v>2009</c:v>
                </c:pt>
                <c:pt idx="737">
                  <c:v>2009</c:v>
                </c:pt>
                <c:pt idx="738">
                  <c:v>2009</c:v>
                </c:pt>
                <c:pt idx="739">
                  <c:v>2009</c:v>
                </c:pt>
                <c:pt idx="740">
                  <c:v>2009</c:v>
                </c:pt>
                <c:pt idx="741">
                  <c:v>2009</c:v>
                </c:pt>
                <c:pt idx="742">
                  <c:v>2009</c:v>
                </c:pt>
                <c:pt idx="743">
                  <c:v>2009</c:v>
                </c:pt>
                <c:pt idx="744">
                  <c:v>2010</c:v>
                </c:pt>
                <c:pt idx="745">
                  <c:v>2010</c:v>
                </c:pt>
                <c:pt idx="746">
                  <c:v>2010</c:v>
                </c:pt>
                <c:pt idx="747">
                  <c:v>2010</c:v>
                </c:pt>
                <c:pt idx="748">
                  <c:v>2010</c:v>
                </c:pt>
                <c:pt idx="749">
                  <c:v>2010</c:v>
                </c:pt>
                <c:pt idx="750">
                  <c:v>2010</c:v>
                </c:pt>
                <c:pt idx="751">
                  <c:v>2010</c:v>
                </c:pt>
                <c:pt idx="752">
                  <c:v>2010</c:v>
                </c:pt>
                <c:pt idx="753">
                  <c:v>2010</c:v>
                </c:pt>
                <c:pt idx="754">
                  <c:v>2010</c:v>
                </c:pt>
                <c:pt idx="755">
                  <c:v>2010</c:v>
                </c:pt>
                <c:pt idx="756">
                  <c:v>2011</c:v>
                </c:pt>
                <c:pt idx="757">
                  <c:v>2011</c:v>
                </c:pt>
                <c:pt idx="758">
                  <c:v>2011</c:v>
                </c:pt>
                <c:pt idx="759">
                  <c:v>2011</c:v>
                </c:pt>
                <c:pt idx="760">
                  <c:v>2011</c:v>
                </c:pt>
                <c:pt idx="761">
                  <c:v>2011</c:v>
                </c:pt>
                <c:pt idx="762">
                  <c:v>2011</c:v>
                </c:pt>
                <c:pt idx="763">
                  <c:v>2011</c:v>
                </c:pt>
                <c:pt idx="764">
                  <c:v>2011</c:v>
                </c:pt>
                <c:pt idx="765">
                  <c:v>2011</c:v>
                </c:pt>
                <c:pt idx="766">
                  <c:v>2011</c:v>
                </c:pt>
                <c:pt idx="767">
                  <c:v>2011</c:v>
                </c:pt>
                <c:pt idx="768">
                  <c:v>2012</c:v>
                </c:pt>
                <c:pt idx="769">
                  <c:v>2012</c:v>
                </c:pt>
                <c:pt idx="770">
                  <c:v>2012</c:v>
                </c:pt>
                <c:pt idx="771">
                  <c:v>2012</c:v>
                </c:pt>
                <c:pt idx="772">
                  <c:v>2012</c:v>
                </c:pt>
                <c:pt idx="773">
                  <c:v>2012</c:v>
                </c:pt>
                <c:pt idx="774">
                  <c:v>2012</c:v>
                </c:pt>
                <c:pt idx="775">
                  <c:v>2012</c:v>
                </c:pt>
                <c:pt idx="776">
                  <c:v>2012</c:v>
                </c:pt>
                <c:pt idx="777">
                  <c:v>2012</c:v>
                </c:pt>
                <c:pt idx="778">
                  <c:v>2012</c:v>
                </c:pt>
                <c:pt idx="779">
                  <c:v>2012</c:v>
                </c:pt>
                <c:pt idx="780">
                  <c:v>2013</c:v>
                </c:pt>
                <c:pt idx="781">
                  <c:v>2013</c:v>
                </c:pt>
                <c:pt idx="782">
                  <c:v>2013</c:v>
                </c:pt>
                <c:pt idx="783">
                  <c:v>2013</c:v>
                </c:pt>
                <c:pt idx="784">
                  <c:v>2013</c:v>
                </c:pt>
                <c:pt idx="785">
                  <c:v>2013</c:v>
                </c:pt>
                <c:pt idx="786">
                  <c:v>2013</c:v>
                </c:pt>
                <c:pt idx="787">
                  <c:v>2013</c:v>
                </c:pt>
                <c:pt idx="788">
                  <c:v>2013</c:v>
                </c:pt>
                <c:pt idx="789">
                  <c:v>2013</c:v>
                </c:pt>
                <c:pt idx="790">
                  <c:v>2013</c:v>
                </c:pt>
                <c:pt idx="791">
                  <c:v>2013</c:v>
                </c:pt>
                <c:pt idx="792">
                  <c:v>2014</c:v>
                </c:pt>
                <c:pt idx="793">
                  <c:v>2014</c:v>
                </c:pt>
                <c:pt idx="794">
                  <c:v>2014</c:v>
                </c:pt>
                <c:pt idx="795">
                  <c:v>2014</c:v>
                </c:pt>
                <c:pt idx="796">
                  <c:v>2014</c:v>
                </c:pt>
                <c:pt idx="797">
                  <c:v>2014</c:v>
                </c:pt>
                <c:pt idx="798">
                  <c:v>2014</c:v>
                </c:pt>
                <c:pt idx="799">
                  <c:v>2014</c:v>
                </c:pt>
                <c:pt idx="800">
                  <c:v>2014</c:v>
                </c:pt>
                <c:pt idx="801">
                  <c:v>2014</c:v>
                </c:pt>
                <c:pt idx="802">
                  <c:v>2014</c:v>
                </c:pt>
                <c:pt idx="803">
                  <c:v>2014</c:v>
                </c:pt>
                <c:pt idx="804">
                  <c:v>2015</c:v>
                </c:pt>
                <c:pt idx="805">
                  <c:v>2015</c:v>
                </c:pt>
                <c:pt idx="806">
                  <c:v>2015</c:v>
                </c:pt>
                <c:pt idx="807">
                  <c:v>2015</c:v>
                </c:pt>
                <c:pt idx="808">
                  <c:v>2015</c:v>
                </c:pt>
              </c:numCache>
            </c:numRef>
          </c:cat>
          <c:val>
            <c:numRef>
              <c:f>thLMSM!$E$3:$E$811</c:f>
              <c:numCache>
                <c:formatCode>0.00</c:formatCode>
                <c:ptCount val="809"/>
                <c:pt idx="0">
                  <c:v>0.95433207731937852</c:v>
                </c:pt>
                <c:pt idx="1">
                  <c:v>0.84098608454463808</c:v>
                </c:pt>
                <c:pt idx="2">
                  <c:v>0.75935746171398089</c:v>
                </c:pt>
                <c:pt idx="3">
                  <c:v>0.7770214073892231</c:v>
                </c:pt>
                <c:pt idx="4">
                  <c:v>0.88832248622576648</c:v>
                </c:pt>
                <c:pt idx="5">
                  <c:v>0.84379806264388679</c:v>
                </c:pt>
                <c:pt idx="6">
                  <c:v>0.83468170892820293</c:v>
                </c:pt>
                <c:pt idx="7">
                  <c:v>0.7561893947298941</c:v>
                </c:pt>
                <c:pt idx="8">
                  <c:v>0.82266873796666251</c:v>
                </c:pt>
                <c:pt idx="9">
                  <c:v>0.76299275702409997</c:v>
                </c:pt>
                <c:pt idx="10">
                  <c:v>0.70784024220673836</c:v>
                </c:pt>
                <c:pt idx="11">
                  <c:v>0.61565987498245578</c:v>
                </c:pt>
                <c:pt idx="12">
                  <c:v>0.54298158673615349</c:v>
                </c:pt>
                <c:pt idx="13">
                  <c:v>0.43581217354403262</c:v>
                </c:pt>
                <c:pt idx="14">
                  <c:v>0.41210594714265086</c:v>
                </c:pt>
                <c:pt idx="15">
                  <c:v>0.37309838166645137</c:v>
                </c:pt>
                <c:pt idx="16">
                  <c:v>0.31911717832760933</c:v>
                </c:pt>
                <c:pt idx="17">
                  <c:v>0.30501397480462128</c:v>
                </c:pt>
                <c:pt idx="18">
                  <c:v>0.26449897572675818</c:v>
                </c:pt>
                <c:pt idx="19">
                  <c:v>0.24991256047949773</c:v>
                </c:pt>
                <c:pt idx="20">
                  <c:v>0.24649145950385007</c:v>
                </c:pt>
                <c:pt idx="21">
                  <c:v>0.19439646315206338</c:v>
                </c:pt>
                <c:pt idx="22">
                  <c:v>0.23652661082567822</c:v>
                </c:pt>
                <c:pt idx="23">
                  <c:v>0.23033232884512622</c:v>
                </c:pt>
                <c:pt idx="24">
                  <c:v>0.2653478470182703</c:v>
                </c:pt>
                <c:pt idx="25">
                  <c:v>0.27694316325152857</c:v>
                </c:pt>
                <c:pt idx="26">
                  <c:v>0.28568750107642238</c:v>
                </c:pt>
                <c:pt idx="27">
                  <c:v>0.32347015168418969</c:v>
                </c:pt>
                <c:pt idx="28">
                  <c:v>0.3496817831323597</c:v>
                </c:pt>
                <c:pt idx="29">
                  <c:v>0.38240618004503957</c:v>
                </c:pt>
                <c:pt idx="30">
                  <c:v>0.44503894539296529</c:v>
                </c:pt>
                <c:pt idx="31">
                  <c:v>0.55643672686844692</c:v>
                </c:pt>
                <c:pt idx="32">
                  <c:v>0.56231386412191553</c:v>
                </c:pt>
                <c:pt idx="33">
                  <c:v>0.62868854098658489</c:v>
                </c:pt>
                <c:pt idx="34">
                  <c:v>0.64077397626197408</c:v>
                </c:pt>
                <c:pt idx="35">
                  <c:v>0.64359628135894809</c:v>
                </c:pt>
                <c:pt idx="36">
                  <c:v>0.82330046014307257</c:v>
                </c:pt>
                <c:pt idx="37">
                  <c:v>0.90132879248488018</c:v>
                </c:pt>
                <c:pt idx="38">
                  <c:v>0.97252309917234048</c:v>
                </c:pt>
                <c:pt idx="39">
                  <c:v>1.0881585500831634</c:v>
                </c:pt>
                <c:pt idx="40">
                  <c:v>1.1314493480874881</c:v>
                </c:pt>
                <c:pt idx="41">
                  <c:v>1.0361014432655133</c:v>
                </c:pt>
                <c:pt idx="42">
                  <c:v>1.0593411923004277</c:v>
                </c:pt>
                <c:pt idx="43">
                  <c:v>1.0559465515054021</c:v>
                </c:pt>
                <c:pt idx="44">
                  <c:v>1.0023632842844064</c:v>
                </c:pt>
                <c:pt idx="45">
                  <c:v>0.93502529354745634</c:v>
                </c:pt>
                <c:pt idx="46">
                  <c:v>0.94350594851295555</c:v>
                </c:pt>
                <c:pt idx="47">
                  <c:v>1.0957783058055086</c:v>
                </c:pt>
                <c:pt idx="48">
                  <c:v>1.0393425182154781</c:v>
                </c:pt>
                <c:pt idx="49">
                  <c:v>1.1005220512792024</c:v>
                </c:pt>
                <c:pt idx="50">
                  <c:v>1.139031938842141</c:v>
                </c:pt>
                <c:pt idx="51">
                  <c:v>1.1560877206578883</c:v>
                </c:pt>
                <c:pt idx="52">
                  <c:v>1.0731420677735293</c:v>
                </c:pt>
                <c:pt idx="53">
                  <c:v>1.0500459621304243</c:v>
                </c:pt>
                <c:pt idx="54">
                  <c:v>0.94250515789636202</c:v>
                </c:pt>
                <c:pt idx="55">
                  <c:v>0.94578997853905344</c:v>
                </c:pt>
                <c:pt idx="56">
                  <c:v>1.1154706425966239</c:v>
                </c:pt>
                <c:pt idx="57">
                  <c:v>1.1831485772511301</c:v>
                </c:pt>
                <c:pt idx="58">
                  <c:v>1.3145785419792877</c:v>
                </c:pt>
                <c:pt idx="59">
                  <c:v>1.3500310461125284</c:v>
                </c:pt>
                <c:pt idx="60">
                  <c:v>1.1842635419868126</c:v>
                </c:pt>
                <c:pt idx="61">
                  <c:v>1.3855176869665937</c:v>
                </c:pt>
                <c:pt idx="62">
                  <c:v>1.392305016936277</c:v>
                </c:pt>
                <c:pt idx="63">
                  <c:v>1.2758230304169818</c:v>
                </c:pt>
                <c:pt idx="64">
                  <c:v>1.3939568782689431</c:v>
                </c:pt>
                <c:pt idx="65">
                  <c:v>1.3163643805306846</c:v>
                </c:pt>
                <c:pt idx="66">
                  <c:v>1.1808893586043361</c:v>
                </c:pt>
                <c:pt idx="67">
                  <c:v>1.1099890112790405</c:v>
                </c:pt>
                <c:pt idx="68">
                  <c:v>0.99748300646574384</c:v>
                </c:pt>
                <c:pt idx="69">
                  <c:v>0.84624268369473588</c:v>
                </c:pt>
                <c:pt idx="70">
                  <c:v>0.67764808763921225</c:v>
                </c:pt>
                <c:pt idx="71">
                  <c:v>0.4797390337206377</c:v>
                </c:pt>
                <c:pt idx="72">
                  <c:v>0.40885161243981027</c:v>
                </c:pt>
                <c:pt idx="73">
                  <c:v>0.36616549583196117</c:v>
                </c:pt>
                <c:pt idx="74">
                  <c:v>0.3236665158945502</c:v>
                </c:pt>
                <c:pt idx="75">
                  <c:v>0.30497698099631759</c:v>
                </c:pt>
                <c:pt idx="76">
                  <c:v>0.29507350261901805</c:v>
                </c:pt>
                <c:pt idx="77">
                  <c:v>0.32374367531726184</c:v>
                </c:pt>
                <c:pt idx="78">
                  <c:v>0.30847206098962338</c:v>
                </c:pt>
                <c:pt idx="79">
                  <c:v>0.29551838225207366</c:v>
                </c:pt>
                <c:pt idx="80">
                  <c:v>0.27510518481007418</c:v>
                </c:pt>
                <c:pt idx="81">
                  <c:v>0.30977823744049859</c:v>
                </c:pt>
                <c:pt idx="82">
                  <c:v>0.35644256888291631</c:v>
                </c:pt>
                <c:pt idx="83">
                  <c:v>0.39683049925248581</c:v>
                </c:pt>
                <c:pt idx="84">
                  <c:v>0.41921819369062574</c:v>
                </c:pt>
                <c:pt idx="85">
                  <c:v>0.45043664949501944</c:v>
                </c:pt>
                <c:pt idx="86">
                  <c:v>0.49423323074227576</c:v>
                </c:pt>
                <c:pt idx="87">
                  <c:v>0.50454215634735877</c:v>
                </c:pt>
                <c:pt idx="88">
                  <c:v>0.58449028504842659</c:v>
                </c:pt>
                <c:pt idx="89">
                  <c:v>0.59558177242372068</c:v>
                </c:pt>
                <c:pt idx="90">
                  <c:v>0.66828923158622056</c:v>
                </c:pt>
                <c:pt idx="91">
                  <c:v>0.66138796888187956</c:v>
                </c:pt>
                <c:pt idx="92">
                  <c:v>0.67383715356985507</c:v>
                </c:pt>
                <c:pt idx="93">
                  <c:v>0.67825144588141484</c:v>
                </c:pt>
                <c:pt idx="94">
                  <c:v>0.69501795111400166</c:v>
                </c:pt>
                <c:pt idx="95">
                  <c:v>0.68985425638443731</c:v>
                </c:pt>
                <c:pt idx="96">
                  <c:v>0.75257951157669334</c:v>
                </c:pt>
                <c:pt idx="97">
                  <c:v>0.80219772793205957</c:v>
                </c:pt>
                <c:pt idx="98">
                  <c:v>0.6783917823369372</c:v>
                </c:pt>
                <c:pt idx="99">
                  <c:v>0.73935093355823855</c:v>
                </c:pt>
                <c:pt idx="100">
                  <c:v>0.6694277476905347</c:v>
                </c:pt>
                <c:pt idx="101">
                  <c:v>0.66292159645651727</c:v>
                </c:pt>
                <c:pt idx="102">
                  <c:v>0.61669965991235143</c:v>
                </c:pt>
                <c:pt idx="103">
                  <c:v>0.66977908053461943</c:v>
                </c:pt>
                <c:pt idx="104">
                  <c:v>0.72169264048232729</c:v>
                </c:pt>
                <c:pt idx="105">
                  <c:v>0.75373598631940986</c:v>
                </c:pt>
                <c:pt idx="106">
                  <c:v>0.66032214427451974</c:v>
                </c:pt>
                <c:pt idx="107">
                  <c:v>0.68267919646556963</c:v>
                </c:pt>
                <c:pt idx="108">
                  <c:v>0.67901337597213973</c:v>
                </c:pt>
                <c:pt idx="109">
                  <c:v>0.7070721366425271</c:v>
                </c:pt>
                <c:pt idx="110">
                  <c:v>0.73034688383825286</c:v>
                </c:pt>
                <c:pt idx="111">
                  <c:v>0.66467903024867292</c:v>
                </c:pt>
                <c:pt idx="112">
                  <c:v>0.62529458214585154</c:v>
                </c:pt>
                <c:pt idx="113">
                  <c:v>0.57306584953658768</c:v>
                </c:pt>
                <c:pt idx="114">
                  <c:v>0.57951742625550684</c:v>
                </c:pt>
                <c:pt idx="115">
                  <c:v>0.56840825219152147</c:v>
                </c:pt>
                <c:pt idx="116">
                  <c:v>0.52112702397454569</c:v>
                </c:pt>
                <c:pt idx="117">
                  <c:v>0.45144586701109946</c:v>
                </c:pt>
                <c:pt idx="118">
                  <c:v>0.36552663006559788</c:v>
                </c:pt>
                <c:pt idx="119">
                  <c:v>0.35903905267520819</c:v>
                </c:pt>
                <c:pt idx="120">
                  <c:v>0.29849389465483728</c:v>
                </c:pt>
                <c:pt idx="121">
                  <c:v>0.25715750863695674</c:v>
                </c:pt>
                <c:pt idx="122">
                  <c:v>0.23386146079354614</c:v>
                </c:pt>
                <c:pt idx="123">
                  <c:v>0.20386302222345237</c:v>
                </c:pt>
                <c:pt idx="124">
                  <c:v>0.20074377960096243</c:v>
                </c:pt>
                <c:pt idx="125">
                  <c:v>0.21545053859658617</c:v>
                </c:pt>
                <c:pt idx="126">
                  <c:v>0.21418963957860029</c:v>
                </c:pt>
                <c:pt idx="127">
                  <c:v>0.22070470605628986</c:v>
                </c:pt>
                <c:pt idx="128">
                  <c:v>0.23197004574691127</c:v>
                </c:pt>
                <c:pt idx="129">
                  <c:v>0.25868431585612939</c:v>
                </c:pt>
                <c:pt idx="130">
                  <c:v>0.29247620923687562</c:v>
                </c:pt>
                <c:pt idx="131">
                  <c:v>0.30284818742526909</c:v>
                </c:pt>
                <c:pt idx="132">
                  <c:v>0.31242320894275122</c:v>
                </c:pt>
                <c:pt idx="133">
                  <c:v>0.35609949140343644</c:v>
                </c:pt>
                <c:pt idx="134">
                  <c:v>0.3925558548304226</c:v>
                </c:pt>
                <c:pt idx="135">
                  <c:v>0.44927988440581101</c:v>
                </c:pt>
                <c:pt idx="136">
                  <c:v>0.46600765249336312</c:v>
                </c:pt>
                <c:pt idx="137">
                  <c:v>0.47811535175399067</c:v>
                </c:pt>
                <c:pt idx="138">
                  <c:v>0.46214828181308604</c:v>
                </c:pt>
                <c:pt idx="139">
                  <c:v>0.44967706050246742</c:v>
                </c:pt>
                <c:pt idx="140">
                  <c:v>0.42985822061502621</c:v>
                </c:pt>
                <c:pt idx="141">
                  <c:v>0.40437674537759744</c:v>
                </c:pt>
                <c:pt idx="142">
                  <c:v>0.40425129952249694</c:v>
                </c:pt>
                <c:pt idx="143">
                  <c:v>0.43744832075221191</c:v>
                </c:pt>
                <c:pt idx="144">
                  <c:v>0.45483680343434185</c:v>
                </c:pt>
                <c:pt idx="145">
                  <c:v>0.49329470411337528</c:v>
                </c:pt>
                <c:pt idx="146">
                  <c:v>0.42084267455812119</c:v>
                </c:pt>
                <c:pt idx="147">
                  <c:v>0.4189938216720645</c:v>
                </c:pt>
                <c:pt idx="148">
                  <c:v>0.4273211566309506</c:v>
                </c:pt>
                <c:pt idx="149">
                  <c:v>0.39159657724346075</c:v>
                </c:pt>
                <c:pt idx="150">
                  <c:v>0.37545068107461049</c:v>
                </c:pt>
                <c:pt idx="151">
                  <c:v>0.35834603523126229</c:v>
                </c:pt>
                <c:pt idx="152">
                  <c:v>0.35320127972747078</c:v>
                </c:pt>
                <c:pt idx="153">
                  <c:v>0.30115436832327963</c:v>
                </c:pt>
                <c:pt idx="154">
                  <c:v>0.29906157213819945</c:v>
                </c:pt>
                <c:pt idx="155">
                  <c:v>0.25953505647455033</c:v>
                </c:pt>
                <c:pt idx="156">
                  <c:v>0.25958656385683238</c:v>
                </c:pt>
                <c:pt idx="157">
                  <c:v>0.24862821315487046</c:v>
                </c:pt>
                <c:pt idx="158">
                  <c:v>0.24786514456512296</c:v>
                </c:pt>
                <c:pt idx="159">
                  <c:v>0.24607064722608071</c:v>
                </c:pt>
                <c:pt idx="160">
                  <c:v>0.25834090922757985</c:v>
                </c:pt>
                <c:pt idx="161">
                  <c:v>0.26447899471254532</c:v>
                </c:pt>
                <c:pt idx="162">
                  <c:v>0.27040436379830979</c:v>
                </c:pt>
                <c:pt idx="163">
                  <c:v>0.29576853050981511</c:v>
                </c:pt>
                <c:pt idx="164">
                  <c:v>0.30155972492200195</c:v>
                </c:pt>
                <c:pt idx="165">
                  <c:v>0.32762555813361405</c:v>
                </c:pt>
                <c:pt idx="166">
                  <c:v>0.35947218647615131</c:v>
                </c:pt>
                <c:pt idx="167">
                  <c:v>0.36736673387893259</c:v>
                </c:pt>
                <c:pt idx="168">
                  <c:v>0.39977239017808347</c:v>
                </c:pt>
                <c:pt idx="169">
                  <c:v>0.41013843222090246</c:v>
                </c:pt>
                <c:pt idx="170">
                  <c:v>0.40316345784135088</c:v>
                </c:pt>
                <c:pt idx="171">
                  <c:v>0.40432226299440449</c:v>
                </c:pt>
                <c:pt idx="172">
                  <c:v>0.42098969821057963</c:v>
                </c:pt>
                <c:pt idx="173">
                  <c:v>0.4110652631959763</c:v>
                </c:pt>
                <c:pt idx="174">
                  <c:v>0.42033373891091591</c:v>
                </c:pt>
                <c:pt idx="175">
                  <c:v>0.38464897821115063</c:v>
                </c:pt>
                <c:pt idx="176">
                  <c:v>0.39093736476939456</c:v>
                </c:pt>
                <c:pt idx="177">
                  <c:v>0.39643255172013009</c:v>
                </c:pt>
                <c:pt idx="178">
                  <c:v>0.37616369545215789</c:v>
                </c:pt>
                <c:pt idx="179">
                  <c:v>0.39030139539495351</c:v>
                </c:pt>
                <c:pt idx="180">
                  <c:v>0.38555875299654196</c:v>
                </c:pt>
                <c:pt idx="181">
                  <c:v>0.37223119267121141</c:v>
                </c:pt>
                <c:pt idx="182">
                  <c:v>0.3847837389008763</c:v>
                </c:pt>
                <c:pt idx="183">
                  <c:v>0.38367251245687078</c:v>
                </c:pt>
                <c:pt idx="184">
                  <c:v>0.36057163120417346</c:v>
                </c:pt>
                <c:pt idx="185">
                  <c:v>0.38133763701277729</c:v>
                </c:pt>
                <c:pt idx="186">
                  <c:v>0.3902133294864219</c:v>
                </c:pt>
                <c:pt idx="187">
                  <c:v>0.40600417354306034</c:v>
                </c:pt>
                <c:pt idx="188">
                  <c:v>0.39708752321534224</c:v>
                </c:pt>
                <c:pt idx="189">
                  <c:v>0.40707264990428232</c:v>
                </c:pt>
                <c:pt idx="190">
                  <c:v>0.38235189344072651</c:v>
                </c:pt>
                <c:pt idx="191">
                  <c:v>0.41883232691772582</c:v>
                </c:pt>
                <c:pt idx="192">
                  <c:v>0.41078274091486211</c:v>
                </c:pt>
                <c:pt idx="193">
                  <c:v>0.42447784983871906</c:v>
                </c:pt>
                <c:pt idx="194">
                  <c:v>0.42470041544384662</c:v>
                </c:pt>
                <c:pt idx="195">
                  <c:v>0.45129332480363293</c:v>
                </c:pt>
                <c:pt idx="196">
                  <c:v>0.46865677571865416</c:v>
                </c:pt>
                <c:pt idx="197">
                  <c:v>0.47337034824652818</c:v>
                </c:pt>
                <c:pt idx="198">
                  <c:v>0.52639036953683382</c:v>
                </c:pt>
                <c:pt idx="199">
                  <c:v>0.50410527784015835</c:v>
                </c:pt>
                <c:pt idx="200">
                  <c:v>0.50473958177129041</c:v>
                </c:pt>
                <c:pt idx="201">
                  <c:v>0.50508862238010577</c:v>
                </c:pt>
                <c:pt idx="202">
                  <c:v>0.56120184895096892</c:v>
                </c:pt>
                <c:pt idx="203">
                  <c:v>0.53794482406827238</c:v>
                </c:pt>
                <c:pt idx="204">
                  <c:v>0.54866108663563939</c:v>
                </c:pt>
                <c:pt idx="205">
                  <c:v>0.54794673917051251</c:v>
                </c:pt>
                <c:pt idx="206">
                  <c:v>0.60652794957724054</c:v>
                </c:pt>
                <c:pt idx="207">
                  <c:v>0.60405854038029749</c:v>
                </c:pt>
                <c:pt idx="208">
                  <c:v>0.65355889956309254</c:v>
                </c:pt>
                <c:pt idx="209">
                  <c:v>0.65464620278001118</c:v>
                </c:pt>
                <c:pt idx="210">
                  <c:v>0.68184640578389732</c:v>
                </c:pt>
                <c:pt idx="211">
                  <c:v>0.70961597722585845</c:v>
                </c:pt>
                <c:pt idx="212">
                  <c:v>0.75438088637403067</c:v>
                </c:pt>
                <c:pt idx="213">
                  <c:v>0.79659876326340084</c:v>
                </c:pt>
                <c:pt idx="214">
                  <c:v>0.8726467275869626</c:v>
                </c:pt>
                <c:pt idx="215">
                  <c:v>0.90592730648447162</c:v>
                </c:pt>
                <c:pt idx="216">
                  <c:v>0.91980566340814396</c:v>
                </c:pt>
                <c:pt idx="217">
                  <c:v>0.98707940479246348</c:v>
                </c:pt>
                <c:pt idx="218">
                  <c:v>1.046194759340817</c:v>
                </c:pt>
                <c:pt idx="219">
                  <c:v>0.9987974586172903</c:v>
                </c:pt>
                <c:pt idx="220">
                  <c:v>0.98720992086252757</c:v>
                </c:pt>
                <c:pt idx="221">
                  <c:v>1.026331922816502</c:v>
                </c:pt>
                <c:pt idx="222">
                  <c:v>1.0260866905665533</c:v>
                </c:pt>
                <c:pt idx="223">
                  <c:v>1.0080376121763621</c:v>
                </c:pt>
                <c:pt idx="224">
                  <c:v>1.0208789887324419</c:v>
                </c:pt>
                <c:pt idx="225">
                  <c:v>1.0199182105246363</c:v>
                </c:pt>
                <c:pt idx="226">
                  <c:v>1.0436028360902185</c:v>
                </c:pt>
                <c:pt idx="227">
                  <c:v>0.974438554709113</c:v>
                </c:pt>
                <c:pt idx="228">
                  <c:v>0.96476717949744339</c:v>
                </c:pt>
                <c:pt idx="229">
                  <c:v>0.97779706230419761</c:v>
                </c:pt>
                <c:pt idx="230">
                  <c:v>0.95145530577580117</c:v>
                </c:pt>
                <c:pt idx="231">
                  <c:v>0.96157107547892195</c:v>
                </c:pt>
                <c:pt idx="232">
                  <c:v>0.94771445981828428</c:v>
                </c:pt>
                <c:pt idx="233">
                  <c:v>0.91833464231433448</c:v>
                </c:pt>
                <c:pt idx="234">
                  <c:v>0.92631867232977649</c:v>
                </c:pt>
                <c:pt idx="235">
                  <c:v>0.95356857422953489</c:v>
                </c:pt>
                <c:pt idx="236">
                  <c:v>0.9385705587526767</c:v>
                </c:pt>
                <c:pt idx="237">
                  <c:v>0.91587143431992679</c:v>
                </c:pt>
                <c:pt idx="238">
                  <c:v>0.92602530235858749</c:v>
                </c:pt>
                <c:pt idx="239">
                  <c:v>0.96222850794021886</c:v>
                </c:pt>
                <c:pt idx="240">
                  <c:v>1.0159658592708207</c:v>
                </c:pt>
                <c:pt idx="241">
                  <c:v>0.96724945762553294</c:v>
                </c:pt>
                <c:pt idx="242">
                  <c:v>1.0090525657156988</c:v>
                </c:pt>
                <c:pt idx="243">
                  <c:v>1.0993878730337472</c:v>
                </c:pt>
                <c:pt idx="244">
                  <c:v>1.0923654959362645</c:v>
                </c:pt>
                <c:pt idx="245">
                  <c:v>1.0307184759201695</c:v>
                </c:pt>
                <c:pt idx="246">
                  <c:v>1.0636049042906732</c:v>
                </c:pt>
                <c:pt idx="247">
                  <c:v>1.1435899503165465</c:v>
                </c:pt>
                <c:pt idx="248">
                  <c:v>1.1939819810712751</c:v>
                </c:pt>
                <c:pt idx="249">
                  <c:v>1.2597074959053269</c:v>
                </c:pt>
                <c:pt idx="250">
                  <c:v>1.2561763391909198</c:v>
                </c:pt>
                <c:pt idx="251">
                  <c:v>1.2370575979407263</c:v>
                </c:pt>
                <c:pt idx="252">
                  <c:v>1.2861229660890583</c:v>
                </c:pt>
                <c:pt idx="253">
                  <c:v>1.2793489023281261</c:v>
                </c:pt>
                <c:pt idx="254">
                  <c:v>1.2957858905550037</c:v>
                </c:pt>
                <c:pt idx="255">
                  <c:v>1.2937369618611065</c:v>
                </c:pt>
                <c:pt idx="256">
                  <c:v>1.2974707881528735</c:v>
                </c:pt>
                <c:pt idx="257">
                  <c:v>1.221338320042598</c:v>
                </c:pt>
                <c:pt idx="258">
                  <c:v>1.2048542829093751</c:v>
                </c:pt>
                <c:pt idx="259">
                  <c:v>1.1862268253252755</c:v>
                </c:pt>
                <c:pt idx="260">
                  <c:v>1.1795957180137111</c:v>
                </c:pt>
                <c:pt idx="261">
                  <c:v>1.1630239332538757</c:v>
                </c:pt>
                <c:pt idx="262">
                  <c:v>1.200908927932677</c:v>
                </c:pt>
                <c:pt idx="263">
                  <c:v>1.1675567754091689</c:v>
                </c:pt>
                <c:pt idx="264">
                  <c:v>0.98853048031571056</c:v>
                </c:pt>
                <c:pt idx="265">
                  <c:v>0.91688023398575813</c:v>
                </c:pt>
                <c:pt idx="266">
                  <c:v>0.8231935978952063</c:v>
                </c:pt>
                <c:pt idx="267">
                  <c:v>0.76249745639391475</c:v>
                </c:pt>
                <c:pt idx="268">
                  <c:v>0.68843219259156641</c:v>
                </c:pt>
                <c:pt idx="269">
                  <c:v>0.6639407884468127</c:v>
                </c:pt>
                <c:pt idx="270">
                  <c:v>0.62639601285146174</c:v>
                </c:pt>
                <c:pt idx="271">
                  <c:v>0.60424431573867476</c:v>
                </c:pt>
                <c:pt idx="272">
                  <c:v>0.56068823450934124</c:v>
                </c:pt>
                <c:pt idx="273">
                  <c:v>0.51947506172916891</c:v>
                </c:pt>
                <c:pt idx="274">
                  <c:v>0.48313227546970899</c:v>
                </c:pt>
                <c:pt idx="275">
                  <c:v>0.46704786239485524</c:v>
                </c:pt>
                <c:pt idx="276">
                  <c:v>0.46409521671703546</c:v>
                </c:pt>
                <c:pt idx="277">
                  <c:v>0.47503798334765335</c:v>
                </c:pt>
                <c:pt idx="278">
                  <c:v>0.46771515919407913</c:v>
                </c:pt>
                <c:pt idx="279">
                  <c:v>0.47398427627039652</c:v>
                </c:pt>
                <c:pt idx="280">
                  <c:v>0.48246591880981504</c:v>
                </c:pt>
                <c:pt idx="281">
                  <c:v>0.5037098481307053</c:v>
                </c:pt>
                <c:pt idx="282">
                  <c:v>0.4831056732906665</c:v>
                </c:pt>
                <c:pt idx="283">
                  <c:v>0.48253409330809022</c:v>
                </c:pt>
                <c:pt idx="284">
                  <c:v>0.48177820102316044</c:v>
                </c:pt>
                <c:pt idx="285">
                  <c:v>0.50725238700212238</c:v>
                </c:pt>
                <c:pt idx="286">
                  <c:v>0.49630055800415546</c:v>
                </c:pt>
                <c:pt idx="287">
                  <c:v>0.49579686386189636</c:v>
                </c:pt>
                <c:pt idx="288">
                  <c:v>0.53865554453507358</c:v>
                </c:pt>
                <c:pt idx="289">
                  <c:v>0.55754189953042343</c:v>
                </c:pt>
                <c:pt idx="290">
                  <c:v>0.56296168930512425</c:v>
                </c:pt>
                <c:pt idx="291">
                  <c:v>0.57335526925746683</c:v>
                </c:pt>
                <c:pt idx="292">
                  <c:v>0.59107461295948838</c:v>
                </c:pt>
                <c:pt idx="293">
                  <c:v>0.5902890521844727</c:v>
                </c:pt>
                <c:pt idx="294">
                  <c:v>0.61921160414403942</c:v>
                </c:pt>
                <c:pt idx="295">
                  <c:v>0.63584464821670517</c:v>
                </c:pt>
                <c:pt idx="296">
                  <c:v>0.65848236889912659</c:v>
                </c:pt>
                <c:pt idx="297">
                  <c:v>0.6747103759401889</c:v>
                </c:pt>
                <c:pt idx="298">
                  <c:v>0.72264619348400549</c:v>
                </c:pt>
                <c:pt idx="299">
                  <c:v>0.8047026101840461</c:v>
                </c:pt>
                <c:pt idx="300">
                  <c:v>0.88070642135211807</c:v>
                </c:pt>
                <c:pt idx="301">
                  <c:v>0.8553271696700272</c:v>
                </c:pt>
                <c:pt idx="302">
                  <c:v>0.86886149419544445</c:v>
                </c:pt>
                <c:pt idx="303">
                  <c:v>0.84026197771584987</c:v>
                </c:pt>
                <c:pt idx="304">
                  <c:v>0.86920940195428931</c:v>
                </c:pt>
                <c:pt idx="305">
                  <c:v>0.86447642682879877</c:v>
                </c:pt>
                <c:pt idx="306">
                  <c:v>0.9042922239399529</c:v>
                </c:pt>
                <c:pt idx="307">
                  <c:v>0.8845266584863708</c:v>
                </c:pt>
                <c:pt idx="308">
                  <c:v>0.87135593758351604</c:v>
                </c:pt>
                <c:pt idx="309">
                  <c:v>0.91833384654789263</c:v>
                </c:pt>
                <c:pt idx="310">
                  <c:v>0.87521419816428025</c:v>
                </c:pt>
                <c:pt idx="311">
                  <c:v>0.82517756387835639</c:v>
                </c:pt>
                <c:pt idx="312">
                  <c:v>0.78086098700359496</c:v>
                </c:pt>
                <c:pt idx="313">
                  <c:v>0.75436883089913587</c:v>
                </c:pt>
                <c:pt idx="314">
                  <c:v>0.77015069375094469</c:v>
                </c:pt>
                <c:pt idx="315">
                  <c:v>0.79233341242675015</c:v>
                </c:pt>
                <c:pt idx="316">
                  <c:v>0.78039554218615304</c:v>
                </c:pt>
                <c:pt idx="317">
                  <c:v>0.71668663250525699</c:v>
                </c:pt>
                <c:pt idx="318">
                  <c:v>0.68322255281756572</c:v>
                </c:pt>
                <c:pt idx="319">
                  <c:v>0.66648599926645535</c:v>
                </c:pt>
                <c:pt idx="320">
                  <c:v>0.59320668885336669</c:v>
                </c:pt>
                <c:pt idx="321">
                  <c:v>0.54138187000412763</c:v>
                </c:pt>
                <c:pt idx="322">
                  <c:v>0.45292608916686211</c:v>
                </c:pt>
                <c:pt idx="323">
                  <c:v>0.38029608863880743</c:v>
                </c:pt>
                <c:pt idx="324">
                  <c:v>0.31836602582902201</c:v>
                </c:pt>
                <c:pt idx="325">
                  <c:v>0.31360143994477757</c:v>
                </c:pt>
                <c:pt idx="326">
                  <c:v>0.28852298654931946</c:v>
                </c:pt>
                <c:pt idx="327">
                  <c:v>0.28152283785110549</c:v>
                </c:pt>
                <c:pt idx="328">
                  <c:v>0.27410143403849446</c:v>
                </c:pt>
                <c:pt idx="329">
                  <c:v>0.2987562704402062</c:v>
                </c:pt>
                <c:pt idx="330">
                  <c:v>0.31039564378427703</c:v>
                </c:pt>
                <c:pt idx="331">
                  <c:v>0.3116149750804541</c:v>
                </c:pt>
                <c:pt idx="332">
                  <c:v>0.32376593974394763</c:v>
                </c:pt>
                <c:pt idx="333">
                  <c:v>0.32384594831172486</c:v>
                </c:pt>
                <c:pt idx="334">
                  <c:v>0.34026644807365469</c:v>
                </c:pt>
                <c:pt idx="335">
                  <c:v>0.34415826265327359</c:v>
                </c:pt>
                <c:pt idx="336">
                  <c:v>0.36193474757133126</c:v>
                </c:pt>
                <c:pt idx="337">
                  <c:v>0.39098241966179881</c:v>
                </c:pt>
                <c:pt idx="338">
                  <c:v>0.40218781579358065</c:v>
                </c:pt>
                <c:pt idx="339">
                  <c:v>0.3886554804377888</c:v>
                </c:pt>
                <c:pt idx="340">
                  <c:v>0.41784309304025163</c:v>
                </c:pt>
                <c:pt idx="341">
                  <c:v>0.40706717033105461</c:v>
                </c:pt>
                <c:pt idx="342">
                  <c:v>0.39413220321583664</c:v>
                </c:pt>
                <c:pt idx="343">
                  <c:v>0.39385731096519239</c:v>
                </c:pt>
                <c:pt idx="344">
                  <c:v>0.39885013105088596</c:v>
                </c:pt>
                <c:pt idx="345">
                  <c:v>0.39987353899571854</c:v>
                </c:pt>
                <c:pt idx="346">
                  <c:v>0.40555607442094632</c:v>
                </c:pt>
                <c:pt idx="347">
                  <c:v>0.41821748218607818</c:v>
                </c:pt>
                <c:pt idx="348">
                  <c:v>0.4491923969928544</c:v>
                </c:pt>
                <c:pt idx="349">
                  <c:v>0.44107933116133574</c:v>
                </c:pt>
                <c:pt idx="350">
                  <c:v>0.46519111450894657</c:v>
                </c:pt>
                <c:pt idx="351">
                  <c:v>0.49115812323129227</c:v>
                </c:pt>
                <c:pt idx="352">
                  <c:v>0.51794637936824928</c:v>
                </c:pt>
                <c:pt idx="353">
                  <c:v>0.50863577602951793</c:v>
                </c:pt>
                <c:pt idx="354">
                  <c:v>0.54640698907105578</c:v>
                </c:pt>
                <c:pt idx="355">
                  <c:v>0.55058718739268875</c:v>
                </c:pt>
                <c:pt idx="356">
                  <c:v>0.55964100854756438</c:v>
                </c:pt>
                <c:pt idx="357">
                  <c:v>0.58675625633057893</c:v>
                </c:pt>
                <c:pt idx="358">
                  <c:v>0.60418665113073344</c:v>
                </c:pt>
                <c:pt idx="359">
                  <c:v>0.66579092915450822</c:v>
                </c:pt>
                <c:pt idx="360">
                  <c:v>0.66389129856569717</c:v>
                </c:pt>
                <c:pt idx="361">
                  <c:v>0.68297629108875646</c:v>
                </c:pt>
                <c:pt idx="362">
                  <c:v>0.69721546707648596</c:v>
                </c:pt>
                <c:pt idx="363">
                  <c:v>0.76462619869858273</c:v>
                </c:pt>
                <c:pt idx="364">
                  <c:v>0.76764345067988149</c:v>
                </c:pt>
                <c:pt idx="365">
                  <c:v>0.78586211147070772</c:v>
                </c:pt>
                <c:pt idx="366">
                  <c:v>0.74061801811104733</c:v>
                </c:pt>
                <c:pt idx="367">
                  <c:v>0.79436648223720852</c:v>
                </c:pt>
                <c:pt idx="368">
                  <c:v>0.7876551957700767</c:v>
                </c:pt>
                <c:pt idx="369">
                  <c:v>0.84618608971661891</c:v>
                </c:pt>
                <c:pt idx="370">
                  <c:v>0.8207023241805711</c:v>
                </c:pt>
                <c:pt idx="371">
                  <c:v>0.8137589361115628</c:v>
                </c:pt>
                <c:pt idx="372">
                  <c:v>0.81833011693955415</c:v>
                </c:pt>
                <c:pt idx="373">
                  <c:v>0.79961684279980449</c:v>
                </c:pt>
                <c:pt idx="374">
                  <c:v>0.813488494091402</c:v>
                </c:pt>
                <c:pt idx="375">
                  <c:v>0.85021083255948182</c:v>
                </c:pt>
                <c:pt idx="376">
                  <c:v>0.87293423615700638</c:v>
                </c:pt>
                <c:pt idx="377">
                  <c:v>0.83799826960604995</c:v>
                </c:pt>
                <c:pt idx="378">
                  <c:v>0.83587599354668485</c:v>
                </c:pt>
                <c:pt idx="379">
                  <c:v>0.80197810511603018</c:v>
                </c:pt>
                <c:pt idx="380">
                  <c:v>0.83688926718368251</c:v>
                </c:pt>
                <c:pt idx="381">
                  <c:v>0.83021991752069579</c:v>
                </c:pt>
                <c:pt idx="382">
                  <c:v>0.79640404536488019</c:v>
                </c:pt>
                <c:pt idx="383">
                  <c:v>0.77276878475014621</c:v>
                </c:pt>
                <c:pt idx="384">
                  <c:v>0.71971898285550284</c:v>
                </c:pt>
                <c:pt idx="385">
                  <c:v>0.69723006021125411</c:v>
                </c:pt>
                <c:pt idx="386">
                  <c:v>0.69211339078530498</c:v>
                </c:pt>
                <c:pt idx="387">
                  <c:v>0.55692790090648958</c:v>
                </c:pt>
                <c:pt idx="388">
                  <c:v>0.4738255178152242</c:v>
                </c:pt>
                <c:pt idx="389">
                  <c:v>0.47484919967582534</c:v>
                </c:pt>
                <c:pt idx="390">
                  <c:v>0.46146932319836159</c:v>
                </c:pt>
                <c:pt idx="391">
                  <c:v>0.47421618167357332</c:v>
                </c:pt>
                <c:pt idx="392">
                  <c:v>0.5060943673897349</c:v>
                </c:pt>
                <c:pt idx="393">
                  <c:v>0.50512078181340381</c:v>
                </c:pt>
                <c:pt idx="394">
                  <c:v>0.52352542873897712</c:v>
                </c:pt>
                <c:pt idx="395">
                  <c:v>0.52741454991087144</c:v>
                </c:pt>
                <c:pt idx="396">
                  <c:v>0.49741287696194791</c:v>
                </c:pt>
                <c:pt idx="397">
                  <c:v>0.50989524073929404</c:v>
                </c:pt>
                <c:pt idx="398">
                  <c:v>0.50891096464057428</c:v>
                </c:pt>
                <c:pt idx="399">
                  <c:v>0.52174964781090483</c:v>
                </c:pt>
                <c:pt idx="400">
                  <c:v>0.49381318460983836</c:v>
                </c:pt>
                <c:pt idx="401">
                  <c:v>0.49804251943696498</c:v>
                </c:pt>
                <c:pt idx="402">
                  <c:v>0.51851519039039151</c:v>
                </c:pt>
                <c:pt idx="403">
                  <c:v>0.49788684616812073</c:v>
                </c:pt>
                <c:pt idx="404">
                  <c:v>0.46250330967922687</c:v>
                </c:pt>
                <c:pt idx="405">
                  <c:v>0.41878159468965315</c:v>
                </c:pt>
                <c:pt idx="406">
                  <c:v>0.39259021533404892</c:v>
                </c:pt>
                <c:pt idx="407">
                  <c:v>0.36835988427928107</c:v>
                </c:pt>
                <c:pt idx="408">
                  <c:v>0.36382659889527319</c:v>
                </c:pt>
                <c:pt idx="409">
                  <c:v>0.33497521816650372</c:v>
                </c:pt>
                <c:pt idx="410">
                  <c:v>0.32090923010798977</c:v>
                </c:pt>
                <c:pt idx="411">
                  <c:v>0.30012801320784344</c:v>
                </c:pt>
                <c:pt idx="412">
                  <c:v>0.29059025651153048</c:v>
                </c:pt>
                <c:pt idx="413">
                  <c:v>0.27123007372684582</c:v>
                </c:pt>
                <c:pt idx="414">
                  <c:v>0.25110145445511856</c:v>
                </c:pt>
                <c:pt idx="415">
                  <c:v>0.24621081583314491</c:v>
                </c:pt>
                <c:pt idx="416">
                  <c:v>0.22490480595305165</c:v>
                </c:pt>
                <c:pt idx="417">
                  <c:v>0.21857648403004373</c:v>
                </c:pt>
                <c:pt idx="418">
                  <c:v>0.21438552472555547</c:v>
                </c:pt>
                <c:pt idx="419">
                  <c:v>0.21881317341460571</c:v>
                </c:pt>
                <c:pt idx="420">
                  <c:v>0.23271453827990535</c:v>
                </c:pt>
                <c:pt idx="421">
                  <c:v>0.23306109211747927</c:v>
                </c:pt>
                <c:pt idx="422">
                  <c:v>0.24470774651308058</c:v>
                </c:pt>
                <c:pt idx="423">
                  <c:v>0.25137098829528898</c:v>
                </c:pt>
                <c:pt idx="424">
                  <c:v>0.27727760720306094</c:v>
                </c:pt>
                <c:pt idx="425">
                  <c:v>0.27485090732950185</c:v>
                </c:pt>
                <c:pt idx="426">
                  <c:v>0.31564870894602104</c:v>
                </c:pt>
                <c:pt idx="427">
                  <c:v>0.3161597186255799</c:v>
                </c:pt>
                <c:pt idx="428">
                  <c:v>0.33662893492244794</c:v>
                </c:pt>
                <c:pt idx="429">
                  <c:v>0.37980633297999067</c:v>
                </c:pt>
                <c:pt idx="430">
                  <c:v>0.39797239032828985</c:v>
                </c:pt>
                <c:pt idx="431">
                  <c:v>0.42433459890416048</c:v>
                </c:pt>
                <c:pt idx="432">
                  <c:v>0.45273169491297405</c:v>
                </c:pt>
                <c:pt idx="433">
                  <c:v>0.4809113452431148</c:v>
                </c:pt>
                <c:pt idx="434">
                  <c:v>0.48094357388703529</c:v>
                </c:pt>
                <c:pt idx="435">
                  <c:v>0.50998554486048597</c:v>
                </c:pt>
                <c:pt idx="436">
                  <c:v>0.53480144927095608</c:v>
                </c:pt>
                <c:pt idx="437">
                  <c:v>0.55574806123976239</c:v>
                </c:pt>
                <c:pt idx="438">
                  <c:v>0.54555153224972486</c:v>
                </c:pt>
                <c:pt idx="439">
                  <c:v>0.52900229975764346</c:v>
                </c:pt>
                <c:pt idx="440">
                  <c:v>0.55580061750666909</c:v>
                </c:pt>
                <c:pt idx="441">
                  <c:v>0.55425150398161072</c:v>
                </c:pt>
                <c:pt idx="442">
                  <c:v>0.56302913317115044</c:v>
                </c:pt>
                <c:pt idx="443">
                  <c:v>0.57272413951960954</c:v>
                </c:pt>
                <c:pt idx="444">
                  <c:v>0.55995808064810526</c:v>
                </c:pt>
                <c:pt idx="445">
                  <c:v>0.57389708100215442</c:v>
                </c:pt>
                <c:pt idx="446">
                  <c:v>0.58489882609610921</c:v>
                </c:pt>
                <c:pt idx="447">
                  <c:v>0.571135986899871</c:v>
                </c:pt>
                <c:pt idx="448">
                  <c:v>0.58647380138472072</c:v>
                </c:pt>
                <c:pt idx="449">
                  <c:v>0.57249442050090837</c:v>
                </c:pt>
                <c:pt idx="450">
                  <c:v>0.56505757979460625</c:v>
                </c:pt>
                <c:pt idx="451">
                  <c:v>0.59611302373502462</c:v>
                </c:pt>
                <c:pt idx="452">
                  <c:v>0.5999621296144958</c:v>
                </c:pt>
                <c:pt idx="453">
                  <c:v>0.59283964899207231</c:v>
                </c:pt>
                <c:pt idx="454">
                  <c:v>0.60846687069944239</c:v>
                </c:pt>
                <c:pt idx="455">
                  <c:v>0.5882814794531166</c:v>
                </c:pt>
                <c:pt idx="456">
                  <c:v>0.62028548878568546</c:v>
                </c:pt>
                <c:pt idx="457">
                  <c:v>0.57676251832230885</c:v>
                </c:pt>
                <c:pt idx="458">
                  <c:v>0.57563848084231284</c:v>
                </c:pt>
                <c:pt idx="459">
                  <c:v>0.58381507900920238</c:v>
                </c:pt>
                <c:pt idx="460">
                  <c:v>0.56888574329656227</c:v>
                </c:pt>
                <c:pt idx="461">
                  <c:v>0.57933201534296297</c:v>
                </c:pt>
                <c:pt idx="462">
                  <c:v>0.58973506470204318</c:v>
                </c:pt>
                <c:pt idx="463">
                  <c:v>0.60531579790199519</c:v>
                </c:pt>
                <c:pt idx="464">
                  <c:v>0.60246998636293758</c:v>
                </c:pt>
                <c:pt idx="465">
                  <c:v>0.60241900505356671</c:v>
                </c:pt>
                <c:pt idx="466">
                  <c:v>0.63739856682195217</c:v>
                </c:pt>
                <c:pt idx="467">
                  <c:v>0.63273725922574486</c:v>
                </c:pt>
                <c:pt idx="468">
                  <c:v>0.62521285371269686</c:v>
                </c:pt>
                <c:pt idx="469">
                  <c:v>0.65178734092098634</c:v>
                </c:pt>
                <c:pt idx="470">
                  <c:v>0.67902402314315879</c:v>
                </c:pt>
                <c:pt idx="471">
                  <c:v>0.69725506763243972</c:v>
                </c:pt>
                <c:pt idx="472">
                  <c:v>0.70830986432051712</c:v>
                </c:pt>
                <c:pt idx="473">
                  <c:v>0.7298995585577821</c:v>
                </c:pt>
                <c:pt idx="474">
                  <c:v>0.74096266214539219</c:v>
                </c:pt>
                <c:pt idx="475">
                  <c:v>0.78146753887763021</c:v>
                </c:pt>
                <c:pt idx="476">
                  <c:v>0.78982429441133761</c:v>
                </c:pt>
                <c:pt idx="477">
                  <c:v>0.78169225254466956</c:v>
                </c:pt>
                <c:pt idx="478">
                  <c:v>0.82475841926947224</c:v>
                </c:pt>
                <c:pt idx="479">
                  <c:v>0.79913814173612896</c:v>
                </c:pt>
                <c:pt idx="480">
                  <c:v>0.80620417327304073</c:v>
                </c:pt>
                <c:pt idx="481">
                  <c:v>0.80571431098632007</c:v>
                </c:pt>
                <c:pt idx="482">
                  <c:v>0.8239351801990028</c:v>
                </c:pt>
                <c:pt idx="483">
                  <c:v>0.85140366289682212</c:v>
                </c:pt>
                <c:pt idx="484">
                  <c:v>0.84719316947146484</c:v>
                </c:pt>
                <c:pt idx="485">
                  <c:v>0.85144152961651587</c:v>
                </c:pt>
                <c:pt idx="486">
                  <c:v>0.86757886852851296</c:v>
                </c:pt>
                <c:pt idx="487">
                  <c:v>0.83422394936218469</c:v>
                </c:pt>
                <c:pt idx="488">
                  <c:v>0.83375339287788786</c:v>
                </c:pt>
                <c:pt idx="489">
                  <c:v>0.86616915033125785</c:v>
                </c:pt>
                <c:pt idx="490">
                  <c:v>0.86330710905167174</c:v>
                </c:pt>
                <c:pt idx="491">
                  <c:v>0.88116751709918195</c:v>
                </c:pt>
                <c:pt idx="492">
                  <c:v>0.86027220586348696</c:v>
                </c:pt>
                <c:pt idx="493">
                  <c:v>0.88743287774317137</c:v>
                </c:pt>
                <c:pt idx="494">
                  <c:v>0.88725679591496232</c:v>
                </c:pt>
                <c:pt idx="495">
                  <c:v>0.88600321755318057</c:v>
                </c:pt>
                <c:pt idx="496">
                  <c:v>0.84440535273679407</c:v>
                </c:pt>
                <c:pt idx="497">
                  <c:v>0.80891301925878367</c:v>
                </c:pt>
                <c:pt idx="498">
                  <c:v>0.82542820462478927</c:v>
                </c:pt>
                <c:pt idx="499">
                  <c:v>0.81628525046012368</c:v>
                </c:pt>
                <c:pt idx="500">
                  <c:v>0.80307013914739733</c:v>
                </c:pt>
                <c:pt idx="501">
                  <c:v>0.8189811914782742</c:v>
                </c:pt>
                <c:pt idx="502">
                  <c:v>0.77701982563524075</c:v>
                </c:pt>
                <c:pt idx="503">
                  <c:v>0.79518916106219195</c:v>
                </c:pt>
                <c:pt idx="504">
                  <c:v>0.79568681242957218</c:v>
                </c:pt>
                <c:pt idx="505">
                  <c:v>0.77038486064125533</c:v>
                </c:pt>
                <c:pt idx="506">
                  <c:v>0.76829419596977677</c:v>
                </c:pt>
                <c:pt idx="507">
                  <c:v>0.74142813921092865</c:v>
                </c:pt>
                <c:pt idx="508">
                  <c:v>0.7077654066507526</c:v>
                </c:pt>
                <c:pt idx="509">
                  <c:v>0.73755079021656367</c:v>
                </c:pt>
                <c:pt idx="510">
                  <c:v>0.68898597096489811</c:v>
                </c:pt>
                <c:pt idx="511">
                  <c:v>0.64063366817483036</c:v>
                </c:pt>
                <c:pt idx="512">
                  <c:v>0.61241889860997012</c:v>
                </c:pt>
                <c:pt idx="513">
                  <c:v>0.56712203602196098</c:v>
                </c:pt>
                <c:pt idx="514">
                  <c:v>0.51107231971312717</c:v>
                </c:pt>
                <c:pt idx="515">
                  <c:v>0.50314413164899963</c:v>
                </c:pt>
                <c:pt idx="516">
                  <c:v>0.46851188583077702</c:v>
                </c:pt>
                <c:pt idx="517">
                  <c:v>0.43415482454626958</c:v>
                </c:pt>
                <c:pt idx="518">
                  <c:v>0.41447321645986512</c:v>
                </c:pt>
                <c:pt idx="519">
                  <c:v>0.42002222633382214</c:v>
                </c:pt>
                <c:pt idx="520">
                  <c:v>0.39643562275166566</c:v>
                </c:pt>
                <c:pt idx="521">
                  <c:v>0.41581150767849245</c:v>
                </c:pt>
                <c:pt idx="522">
                  <c:v>0.40309027795709845</c:v>
                </c:pt>
                <c:pt idx="523">
                  <c:v>0.39111475763144404</c:v>
                </c:pt>
                <c:pt idx="524">
                  <c:v>0.40293368409747604</c:v>
                </c:pt>
                <c:pt idx="525">
                  <c:v>0.37833738070105855</c:v>
                </c:pt>
                <c:pt idx="526">
                  <c:v>0.38493117125244797</c:v>
                </c:pt>
                <c:pt idx="527">
                  <c:v>0.3695659720805996</c:v>
                </c:pt>
                <c:pt idx="528">
                  <c:v>0.36204076735226609</c:v>
                </c:pt>
                <c:pt idx="529">
                  <c:v>0.36975804607579804</c:v>
                </c:pt>
                <c:pt idx="530">
                  <c:v>0.38709839079762115</c:v>
                </c:pt>
                <c:pt idx="531">
                  <c:v>0.36861434134393911</c:v>
                </c:pt>
                <c:pt idx="532">
                  <c:v>0.37022399287382518</c:v>
                </c:pt>
                <c:pt idx="533">
                  <c:v>0.36011351857284341</c:v>
                </c:pt>
                <c:pt idx="534">
                  <c:v>0.35325474048041772</c:v>
                </c:pt>
                <c:pt idx="535">
                  <c:v>0.36983997154992743</c:v>
                </c:pt>
                <c:pt idx="536">
                  <c:v>0.36462817181655932</c:v>
                </c:pt>
                <c:pt idx="537">
                  <c:v>0.38137845445797736</c:v>
                </c:pt>
                <c:pt idx="538">
                  <c:v>0.39957739489487842</c:v>
                </c:pt>
                <c:pt idx="539">
                  <c:v>0.39354580524284177</c:v>
                </c:pt>
                <c:pt idx="540">
                  <c:v>0.40594030017023863</c:v>
                </c:pt>
                <c:pt idx="541">
                  <c:v>0.42390475331714855</c:v>
                </c:pt>
                <c:pt idx="542">
                  <c:v>0.42347867089957852</c:v>
                </c:pt>
                <c:pt idx="543">
                  <c:v>0.41795101761822273</c:v>
                </c:pt>
                <c:pt idx="544">
                  <c:v>0.42875241248786722</c:v>
                </c:pt>
                <c:pt idx="545">
                  <c:v>0.42839662897613828</c:v>
                </c:pt>
                <c:pt idx="546">
                  <c:v>0.44155312351675108</c:v>
                </c:pt>
                <c:pt idx="547">
                  <c:v>0.46744981041834704</c:v>
                </c:pt>
                <c:pt idx="548">
                  <c:v>0.47616076434830806</c:v>
                </c:pt>
                <c:pt idx="549">
                  <c:v>0.48828822879234263</c:v>
                </c:pt>
                <c:pt idx="550">
                  <c:v>0.50302064556744197</c:v>
                </c:pt>
                <c:pt idx="551">
                  <c:v>0.5172296435917586</c:v>
                </c:pt>
                <c:pt idx="552">
                  <c:v>0.5208413924901496</c:v>
                </c:pt>
                <c:pt idx="553">
                  <c:v>0.53457179009515265</c:v>
                </c:pt>
                <c:pt idx="554">
                  <c:v>0.55131696821275233</c:v>
                </c:pt>
                <c:pt idx="555">
                  <c:v>0.55950787130095492</c:v>
                </c:pt>
                <c:pt idx="556">
                  <c:v>0.608872429036318</c:v>
                </c:pt>
                <c:pt idx="557">
                  <c:v>0.59575082354133579</c:v>
                </c:pt>
                <c:pt idx="558">
                  <c:v>0.62532074330282439</c:v>
                </c:pt>
                <c:pt idx="559">
                  <c:v>0.61096629694185423</c:v>
                </c:pt>
                <c:pt idx="560">
                  <c:v>0.62878889576636221</c:v>
                </c:pt>
                <c:pt idx="561">
                  <c:v>0.67713342979467195</c:v>
                </c:pt>
                <c:pt idx="562">
                  <c:v>0.69322363006128462</c:v>
                </c:pt>
                <c:pt idx="563">
                  <c:v>0.73051863573906439</c:v>
                </c:pt>
                <c:pt idx="564">
                  <c:v>0.69375052573698315</c:v>
                </c:pt>
                <c:pt idx="565">
                  <c:v>0.72151954842070876</c:v>
                </c:pt>
                <c:pt idx="566">
                  <c:v>0.70732900918905617</c:v>
                </c:pt>
                <c:pt idx="567">
                  <c:v>0.6661489251513355</c:v>
                </c:pt>
                <c:pt idx="568">
                  <c:v>0.64764710642471057</c:v>
                </c:pt>
                <c:pt idx="569">
                  <c:v>0.65747323380865208</c:v>
                </c:pt>
                <c:pt idx="570">
                  <c:v>0.67818249018927235</c:v>
                </c:pt>
                <c:pt idx="571">
                  <c:v>0.67255962626552557</c:v>
                </c:pt>
                <c:pt idx="572">
                  <c:v>0.68547019544784737</c:v>
                </c:pt>
                <c:pt idx="573">
                  <c:v>0.70813586134775142</c:v>
                </c:pt>
                <c:pt idx="574">
                  <c:v>0.67383731164075478</c:v>
                </c:pt>
                <c:pt idx="575">
                  <c:v>0.73448054157050913</c:v>
                </c:pt>
                <c:pt idx="576">
                  <c:v>0.69508347419064076</c:v>
                </c:pt>
                <c:pt idx="577">
                  <c:v>0.69157615523778682</c:v>
                </c:pt>
                <c:pt idx="578">
                  <c:v>0.70971603789863225</c:v>
                </c:pt>
                <c:pt idx="579">
                  <c:v>0.6816910679239454</c:v>
                </c:pt>
                <c:pt idx="580">
                  <c:v>0.65782481638776757</c:v>
                </c:pt>
                <c:pt idx="581">
                  <c:v>0.75921828698837623</c:v>
                </c:pt>
                <c:pt idx="582">
                  <c:v>0.68858067726814443</c:v>
                </c:pt>
                <c:pt idx="583">
                  <c:v>0.74657749951526142</c:v>
                </c:pt>
                <c:pt idx="584">
                  <c:v>0.76852922355521969</c:v>
                </c:pt>
                <c:pt idx="585">
                  <c:v>0.73290781663326632</c:v>
                </c:pt>
                <c:pt idx="586">
                  <c:v>0.76038194709450291</c:v>
                </c:pt>
                <c:pt idx="587">
                  <c:v>0.75380913440056441</c:v>
                </c:pt>
                <c:pt idx="588">
                  <c:v>0.76008546737561611</c:v>
                </c:pt>
                <c:pt idx="589">
                  <c:v>0.80541109010660594</c:v>
                </c:pt>
                <c:pt idx="590">
                  <c:v>0.79649883006089428</c:v>
                </c:pt>
                <c:pt idx="591">
                  <c:v>0.80515653376879071</c:v>
                </c:pt>
                <c:pt idx="592">
                  <c:v>0.79179736039686277</c:v>
                </c:pt>
                <c:pt idx="593">
                  <c:v>0.84581873958974418</c:v>
                </c:pt>
                <c:pt idx="594">
                  <c:v>0.83536364166975685</c:v>
                </c:pt>
                <c:pt idx="595">
                  <c:v>0.86536645867798656</c:v>
                </c:pt>
                <c:pt idx="596">
                  <c:v>0.89042238996426792</c:v>
                </c:pt>
                <c:pt idx="597">
                  <c:v>0.91166506313788853</c:v>
                </c:pt>
                <c:pt idx="598">
                  <c:v>0.98616148909770041</c:v>
                </c:pt>
                <c:pt idx="599">
                  <c:v>0.90545641980674563</c:v>
                </c:pt>
                <c:pt idx="600">
                  <c:v>0.96161246736352779</c:v>
                </c:pt>
                <c:pt idx="601">
                  <c:v>0.98707370627295621</c:v>
                </c:pt>
                <c:pt idx="602">
                  <c:v>0.95890479056744538</c:v>
                </c:pt>
                <c:pt idx="603">
                  <c:v>1.0533749184108416</c:v>
                </c:pt>
                <c:pt idx="604">
                  <c:v>1.0323801261735486</c:v>
                </c:pt>
                <c:pt idx="605">
                  <c:v>0.99115190101324935</c:v>
                </c:pt>
                <c:pt idx="606">
                  <c:v>0.99478685640121456</c:v>
                </c:pt>
                <c:pt idx="607">
                  <c:v>1.010822492678082</c:v>
                </c:pt>
                <c:pt idx="608">
                  <c:v>0.94437169022577161</c:v>
                </c:pt>
                <c:pt idx="609">
                  <c:v>0.95879999479760336</c:v>
                </c:pt>
                <c:pt idx="610">
                  <c:v>1.0309329302968924</c:v>
                </c:pt>
                <c:pt idx="611">
                  <c:v>1.0109248489575156</c:v>
                </c:pt>
                <c:pt idx="612">
                  <c:v>1.0964228047876405</c:v>
                </c:pt>
                <c:pt idx="613">
                  <c:v>1.0888386787509965</c:v>
                </c:pt>
                <c:pt idx="614">
                  <c:v>1.0991684408312707</c:v>
                </c:pt>
                <c:pt idx="615">
                  <c:v>1.0652857907820028</c:v>
                </c:pt>
                <c:pt idx="616">
                  <c:v>1.1076755889175793</c:v>
                </c:pt>
                <c:pt idx="617">
                  <c:v>1.0371452564834263</c:v>
                </c:pt>
                <c:pt idx="618">
                  <c:v>1.0541591771147674</c:v>
                </c:pt>
                <c:pt idx="619">
                  <c:v>1.0853219502671376</c:v>
                </c:pt>
                <c:pt idx="620">
                  <c:v>1.0517850089223764</c:v>
                </c:pt>
                <c:pt idx="621">
                  <c:v>1.1215799850847576</c:v>
                </c:pt>
                <c:pt idx="622">
                  <c:v>1.1128957527496444</c:v>
                </c:pt>
                <c:pt idx="623">
                  <c:v>1.159552844701591</c:v>
                </c:pt>
                <c:pt idx="624">
                  <c:v>1.2027742683732674</c:v>
                </c:pt>
                <c:pt idx="625">
                  <c:v>1.1920057970366795</c:v>
                </c:pt>
                <c:pt idx="626">
                  <c:v>1.2024107013512608</c:v>
                </c:pt>
                <c:pt idx="627">
                  <c:v>1.2707560880245166</c:v>
                </c:pt>
                <c:pt idx="628">
                  <c:v>1.1358052514424595</c:v>
                </c:pt>
                <c:pt idx="629">
                  <c:v>1.1139372136977965</c:v>
                </c:pt>
                <c:pt idx="630">
                  <c:v>1.1374926590516923</c:v>
                </c:pt>
                <c:pt idx="631">
                  <c:v>1.0471682349495566</c:v>
                </c:pt>
                <c:pt idx="632">
                  <c:v>1.1369182800803135</c:v>
                </c:pt>
                <c:pt idx="633">
                  <c:v>1.129351422178708</c:v>
                </c:pt>
                <c:pt idx="634">
                  <c:v>1.0907970592040748</c:v>
                </c:pt>
                <c:pt idx="635">
                  <c:v>1.0711732347794958</c:v>
                </c:pt>
                <c:pt idx="636">
                  <c:v>1.0718380981158935</c:v>
                </c:pt>
                <c:pt idx="637">
                  <c:v>0.94710275981560454</c:v>
                </c:pt>
                <c:pt idx="638">
                  <c:v>0.92238632625540029</c:v>
                </c:pt>
                <c:pt idx="639">
                  <c:v>0.91390055967536321</c:v>
                </c:pt>
                <c:pt idx="640">
                  <c:v>0.87715572504763428</c:v>
                </c:pt>
                <c:pt idx="641">
                  <c:v>0.80282574852310373</c:v>
                </c:pt>
                <c:pt idx="642">
                  <c:v>0.81431058729451655</c:v>
                </c:pt>
                <c:pt idx="643">
                  <c:v>0.71662221790255964</c:v>
                </c:pt>
                <c:pt idx="644">
                  <c:v>0.68617987152042026</c:v>
                </c:pt>
                <c:pt idx="645">
                  <c:v>0.57672930237604136</c:v>
                </c:pt>
                <c:pt idx="646">
                  <c:v>0.54741465648960674</c:v>
                </c:pt>
                <c:pt idx="647">
                  <c:v>0.53714962487716467</c:v>
                </c:pt>
                <c:pt idx="648">
                  <c:v>0.54279850554882048</c:v>
                </c:pt>
                <c:pt idx="649">
                  <c:v>0.5147247699269325</c:v>
                </c:pt>
                <c:pt idx="650">
                  <c:v>0.53851575496835113</c:v>
                </c:pt>
                <c:pt idx="651">
                  <c:v>0.48471978748757583</c:v>
                </c:pt>
                <c:pt idx="652">
                  <c:v>0.52158581100646029</c:v>
                </c:pt>
                <c:pt idx="653">
                  <c:v>0.49280547786548828</c:v>
                </c:pt>
                <c:pt idx="654">
                  <c:v>0.49611503367156645</c:v>
                </c:pt>
                <c:pt idx="655">
                  <c:v>0.51958256136694991</c:v>
                </c:pt>
                <c:pt idx="656">
                  <c:v>0.50179043708220261</c:v>
                </c:pt>
                <c:pt idx="657">
                  <c:v>0.52638137974702548</c:v>
                </c:pt>
                <c:pt idx="658">
                  <c:v>0.52587802563558628</c:v>
                </c:pt>
                <c:pt idx="659">
                  <c:v>0.44507423174410882</c:v>
                </c:pt>
                <c:pt idx="660">
                  <c:v>0.54170761161936931</c:v>
                </c:pt>
                <c:pt idx="661">
                  <c:v>0.49474782432383213</c:v>
                </c:pt>
                <c:pt idx="662">
                  <c:v>0.4529733749996947</c:v>
                </c:pt>
                <c:pt idx="663">
                  <c:v>0.45187621422119328</c:v>
                </c:pt>
                <c:pt idx="664">
                  <c:v>0.44915867134787901</c:v>
                </c:pt>
                <c:pt idx="665">
                  <c:v>0.45563094941835447</c:v>
                </c:pt>
                <c:pt idx="666">
                  <c:v>0.44646591088695531</c:v>
                </c:pt>
                <c:pt idx="667">
                  <c:v>0.45889516017247378</c:v>
                </c:pt>
                <c:pt idx="668">
                  <c:v>0.43187659494971253</c:v>
                </c:pt>
                <c:pt idx="669">
                  <c:v>0.46217248917743736</c:v>
                </c:pt>
                <c:pt idx="670">
                  <c:v>0.48870599673036108</c:v>
                </c:pt>
                <c:pt idx="671">
                  <c:v>0.50713511653682919</c:v>
                </c:pt>
                <c:pt idx="672">
                  <c:v>0.51301964253678467</c:v>
                </c:pt>
                <c:pt idx="673">
                  <c:v>0.53340306905207957</c:v>
                </c:pt>
                <c:pt idx="674">
                  <c:v>0.51099031689675145</c:v>
                </c:pt>
                <c:pt idx="675">
                  <c:v>0.53871464100516242</c:v>
                </c:pt>
                <c:pt idx="676">
                  <c:v>0.56617919824173235</c:v>
                </c:pt>
                <c:pt idx="677">
                  <c:v>0.51957882771571207</c:v>
                </c:pt>
                <c:pt idx="678">
                  <c:v>0.60024329898201279</c:v>
                </c:pt>
                <c:pt idx="679">
                  <c:v>0.57078601078367242</c:v>
                </c:pt>
                <c:pt idx="680">
                  <c:v>0.59614067523503966</c:v>
                </c:pt>
                <c:pt idx="681">
                  <c:v>0.59866170438881894</c:v>
                </c:pt>
                <c:pt idx="682">
                  <c:v>0.55691819508444307</c:v>
                </c:pt>
                <c:pt idx="683">
                  <c:v>0.62018939276267038</c:v>
                </c:pt>
                <c:pt idx="684">
                  <c:v>0.59143931405307049</c:v>
                </c:pt>
                <c:pt idx="685">
                  <c:v>0.61712830047075429</c:v>
                </c:pt>
                <c:pt idx="686">
                  <c:v>0.64523289355778224</c:v>
                </c:pt>
                <c:pt idx="687">
                  <c:v>0.6888045106619719</c:v>
                </c:pt>
                <c:pt idx="688">
                  <c:v>0.64245289487751689</c:v>
                </c:pt>
                <c:pt idx="689">
                  <c:v>0.68708366875167981</c:v>
                </c:pt>
                <c:pt idx="690">
                  <c:v>0.72372524214734268</c:v>
                </c:pt>
                <c:pt idx="691">
                  <c:v>0.71690644464485509</c:v>
                </c:pt>
                <c:pt idx="692">
                  <c:v>0.72207425122630464</c:v>
                </c:pt>
                <c:pt idx="693">
                  <c:v>0.73296833531086969</c:v>
                </c:pt>
                <c:pt idx="694">
                  <c:v>0.74166244352796762</c:v>
                </c:pt>
                <c:pt idx="695">
                  <c:v>0.75527432629323565</c:v>
                </c:pt>
                <c:pt idx="696">
                  <c:v>0.78430804863313219</c:v>
                </c:pt>
                <c:pt idx="697">
                  <c:v>0.77734323750803458</c:v>
                </c:pt>
                <c:pt idx="698">
                  <c:v>0.8324091640466621</c:v>
                </c:pt>
                <c:pt idx="699">
                  <c:v>0.81991135228974499</c:v>
                </c:pt>
                <c:pt idx="700">
                  <c:v>0.825407475644785</c:v>
                </c:pt>
                <c:pt idx="701">
                  <c:v>0.80493172848992212</c:v>
                </c:pt>
                <c:pt idx="702">
                  <c:v>0.7407684917448043</c:v>
                </c:pt>
                <c:pt idx="703">
                  <c:v>0.81091298781103793</c:v>
                </c:pt>
                <c:pt idx="704">
                  <c:v>0.85717733422648879</c:v>
                </c:pt>
                <c:pt idx="705">
                  <c:v>0.86474331277456251</c:v>
                </c:pt>
                <c:pt idx="706">
                  <c:v>0.87924941734984841</c:v>
                </c:pt>
                <c:pt idx="707">
                  <c:v>0.88084452142408598</c:v>
                </c:pt>
                <c:pt idx="708">
                  <c:v>0.84480366317709044</c:v>
                </c:pt>
                <c:pt idx="709">
                  <c:v>0.8480386971960292</c:v>
                </c:pt>
                <c:pt idx="710">
                  <c:v>0.90786115244313625</c:v>
                </c:pt>
                <c:pt idx="711">
                  <c:v>0.86934187910480465</c:v>
                </c:pt>
                <c:pt idx="712">
                  <c:v>0.88037681682351832</c:v>
                </c:pt>
                <c:pt idx="713">
                  <c:v>0.87467069225987282</c:v>
                </c:pt>
                <c:pt idx="714">
                  <c:v>0.81616638062660418</c:v>
                </c:pt>
                <c:pt idx="715">
                  <c:v>0.84096120210192737</c:v>
                </c:pt>
                <c:pt idx="716">
                  <c:v>0.82468824430837462</c:v>
                </c:pt>
                <c:pt idx="717">
                  <c:v>0.78076995880458644</c:v>
                </c:pt>
                <c:pt idx="718">
                  <c:v>0.78117794438169397</c:v>
                </c:pt>
                <c:pt idx="719">
                  <c:v>0.74827696559532564</c:v>
                </c:pt>
                <c:pt idx="720">
                  <c:v>0.72784467987123103</c:v>
                </c:pt>
                <c:pt idx="721">
                  <c:v>0.71425734699124488</c:v>
                </c:pt>
                <c:pt idx="722">
                  <c:v>0.68064139511359256</c:v>
                </c:pt>
                <c:pt idx="723">
                  <c:v>0.66960710973155813</c:v>
                </c:pt>
                <c:pt idx="724">
                  <c:v>0.63347324918100412</c:v>
                </c:pt>
                <c:pt idx="725">
                  <c:v>0.56954467563063105</c:v>
                </c:pt>
                <c:pt idx="726">
                  <c:v>0.56069897947687597</c:v>
                </c:pt>
                <c:pt idx="727">
                  <c:v>0.50628799781755829</c:v>
                </c:pt>
                <c:pt idx="728">
                  <c:v>0.45120331393817464</c:v>
                </c:pt>
                <c:pt idx="729">
                  <c:v>0.43397769237119826</c:v>
                </c:pt>
                <c:pt idx="730">
                  <c:v>0.38810702318962953</c:v>
                </c:pt>
                <c:pt idx="731">
                  <c:v>0.3615384311852915</c:v>
                </c:pt>
                <c:pt idx="732">
                  <c:v>0.30693722883578145</c:v>
                </c:pt>
                <c:pt idx="733">
                  <c:v>0.29043895350614701</c:v>
                </c:pt>
                <c:pt idx="734">
                  <c:v>0.24919156718729238</c:v>
                </c:pt>
                <c:pt idx="735">
                  <c:v>0.22021042618610701</c:v>
                </c:pt>
                <c:pt idx="736">
                  <c:v>0.22376425982703876</c:v>
                </c:pt>
                <c:pt idx="737">
                  <c:v>0.21851867114455023</c:v>
                </c:pt>
                <c:pt idx="738">
                  <c:v>0.19798500966710098</c:v>
                </c:pt>
                <c:pt idx="739">
                  <c:v>0.20879165529668881</c:v>
                </c:pt>
                <c:pt idx="740">
                  <c:v>0.21886068395885366</c:v>
                </c:pt>
                <c:pt idx="741">
                  <c:v>0.2090678639470088</c:v>
                </c:pt>
                <c:pt idx="742">
                  <c:v>0.21491287326583897</c:v>
                </c:pt>
                <c:pt idx="743">
                  <c:v>0.2232027170079294</c:v>
                </c:pt>
                <c:pt idx="744">
                  <c:v>0.2436313419052695</c:v>
                </c:pt>
                <c:pt idx="745">
                  <c:v>0.22976940006963711</c:v>
                </c:pt>
                <c:pt idx="746">
                  <c:v>0.23676252197204348</c:v>
                </c:pt>
                <c:pt idx="747">
                  <c:v>0.27452870390046319</c:v>
                </c:pt>
                <c:pt idx="748">
                  <c:v>0.26555513263177805</c:v>
                </c:pt>
                <c:pt idx="749">
                  <c:v>0.25651725186937691</c:v>
                </c:pt>
                <c:pt idx="750">
                  <c:v>0.27495381790879364</c:v>
                </c:pt>
                <c:pt idx="751">
                  <c:v>0.26707100529863809</c:v>
                </c:pt>
                <c:pt idx="752">
                  <c:v>0.2604418583836316</c:v>
                </c:pt>
                <c:pt idx="753">
                  <c:v>0.28478048920494364</c:v>
                </c:pt>
                <c:pt idx="754">
                  <c:v>0.27853912736473918</c:v>
                </c:pt>
                <c:pt idx="755">
                  <c:v>0.27749449005122978</c:v>
                </c:pt>
                <c:pt idx="756">
                  <c:v>0.28450679784161592</c:v>
                </c:pt>
                <c:pt idx="757">
                  <c:v>0.30393930233779498</c:v>
                </c:pt>
                <c:pt idx="758">
                  <c:v>0.31313896286053011</c:v>
                </c:pt>
                <c:pt idx="759">
                  <c:v>0.3050634047916036</c:v>
                </c:pt>
                <c:pt idx="760">
                  <c:v>0.30096897695442731</c:v>
                </c:pt>
                <c:pt idx="761">
                  <c:v>0.31495967872546016</c:v>
                </c:pt>
                <c:pt idx="762">
                  <c:v>0.34221805944696632</c:v>
                </c:pt>
                <c:pt idx="763">
                  <c:v>0.31343107665514125</c:v>
                </c:pt>
                <c:pt idx="764">
                  <c:v>0.35247456464219984</c:v>
                </c:pt>
                <c:pt idx="765">
                  <c:v>0.34765122105164742</c:v>
                </c:pt>
                <c:pt idx="766">
                  <c:v>0.3340512887216755</c:v>
                </c:pt>
                <c:pt idx="767">
                  <c:v>0.37349183843415329</c:v>
                </c:pt>
                <c:pt idx="768">
                  <c:v>0.39502454808478199</c:v>
                </c:pt>
                <c:pt idx="769">
                  <c:v>0.38019957881951977</c:v>
                </c:pt>
                <c:pt idx="770">
                  <c:v>0.41949807424428165</c:v>
                </c:pt>
                <c:pt idx="771">
                  <c:v>0.39879517581888518</c:v>
                </c:pt>
                <c:pt idx="772">
                  <c:v>0.40573524690248175</c:v>
                </c:pt>
                <c:pt idx="773">
                  <c:v>0.41523926622459861</c:v>
                </c:pt>
                <c:pt idx="774">
                  <c:v>0.39485093368847579</c:v>
                </c:pt>
                <c:pt idx="775">
                  <c:v>0.40742556691704268</c:v>
                </c:pt>
                <c:pt idx="776">
                  <c:v>0.41670987734209319</c:v>
                </c:pt>
                <c:pt idx="777">
                  <c:v>0.4291322087944775</c:v>
                </c:pt>
                <c:pt idx="778">
                  <c:v>0.4350373733845711</c:v>
                </c:pt>
                <c:pt idx="779">
                  <c:v>0.41519581576020431</c:v>
                </c:pt>
                <c:pt idx="780">
                  <c:v>0.42267774634555799</c:v>
                </c:pt>
                <c:pt idx="781">
                  <c:v>0.4714606124105416</c:v>
                </c:pt>
                <c:pt idx="782">
                  <c:v>0.46871735092378525</c:v>
                </c:pt>
                <c:pt idx="783">
                  <c:v>0.45977203062116179</c:v>
                </c:pt>
                <c:pt idx="784">
                  <c:v>0.4614010587825742</c:v>
                </c:pt>
                <c:pt idx="785">
                  <c:v>0.46347378867841282</c:v>
                </c:pt>
                <c:pt idx="786">
                  <c:v>0.47504721176241105</c:v>
                </c:pt>
                <c:pt idx="787">
                  <c:v>0.48842890840079961</c:v>
                </c:pt>
                <c:pt idx="788">
                  <c:v>0.49623128310690429</c:v>
                </c:pt>
                <c:pt idx="789">
                  <c:v>0.51602021462155934</c:v>
                </c:pt>
                <c:pt idx="790">
                  <c:v>0.53268511874659163</c:v>
                </c:pt>
                <c:pt idx="791">
                  <c:v>0.54259404008259504</c:v>
                </c:pt>
                <c:pt idx="792">
                  <c:v>0.53838801949718362</c:v>
                </c:pt>
                <c:pt idx="793">
                  <c:v>0.5680235392970735</c:v>
                </c:pt>
                <c:pt idx="794">
                  <c:v>0.57555578389393169</c:v>
                </c:pt>
                <c:pt idx="795">
                  <c:v>0.64730903721242483</c:v>
                </c:pt>
                <c:pt idx="796">
                  <c:v>0.67143180152741788</c:v>
                </c:pt>
                <c:pt idx="797">
                  <c:v>0.70931945299322363</c:v>
                </c:pt>
                <c:pt idx="798">
                  <c:v>0.69799757762170522</c:v>
                </c:pt>
                <c:pt idx="799">
                  <c:v>0.73415782621249559</c:v>
                </c:pt>
                <c:pt idx="800">
                  <c:v>0.7230036838517383</c:v>
                </c:pt>
                <c:pt idx="801">
                  <c:v>0.77134539728752571</c:v>
                </c:pt>
                <c:pt idx="802">
                  <c:v>0.77041241960152262</c:v>
                </c:pt>
                <c:pt idx="803">
                  <c:v>0.80364601334552666</c:v>
                </c:pt>
                <c:pt idx="804">
                  <c:v>0.79237361238452308</c:v>
                </c:pt>
                <c:pt idx="805">
                  <c:v>0.84757429895983671</c:v>
                </c:pt>
                <c:pt idx="806">
                  <c:v>0.85537044493683834</c:v>
                </c:pt>
                <c:pt idx="807">
                  <c:v>0.89659648567989991</c:v>
                </c:pt>
                <c:pt idx="808">
                  <c:v>0.88831795072802855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960128"/>
        <c:axId val="166974208"/>
      </c:lineChart>
      <c:catAx>
        <c:axId val="16696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74208"/>
        <c:crosses val="autoZero"/>
        <c:auto val="1"/>
        <c:lblAlgn val="ctr"/>
        <c:lblOffset val="100"/>
        <c:tickLblSkip val="60"/>
        <c:noMultiLvlLbl val="0"/>
      </c:catAx>
      <c:valAx>
        <c:axId val="166974208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6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Fitted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'u fit'!$A$5:$A$813</c:f>
              <c:numCache>
                <c:formatCode>General</c:formatCode>
                <c:ptCount val="809"/>
                <c:pt idx="0">
                  <c:v>1948</c:v>
                </c:pt>
                <c:pt idx="1">
                  <c:v>1948</c:v>
                </c:pt>
                <c:pt idx="2">
                  <c:v>1948</c:v>
                </c:pt>
                <c:pt idx="3">
                  <c:v>1948</c:v>
                </c:pt>
                <c:pt idx="4">
                  <c:v>1948</c:v>
                </c:pt>
                <c:pt idx="5">
                  <c:v>1948</c:v>
                </c:pt>
                <c:pt idx="6">
                  <c:v>1948</c:v>
                </c:pt>
                <c:pt idx="7">
                  <c:v>1948</c:v>
                </c:pt>
                <c:pt idx="8">
                  <c:v>1948</c:v>
                </c:pt>
                <c:pt idx="9">
                  <c:v>1948</c:v>
                </c:pt>
                <c:pt idx="10">
                  <c:v>1948</c:v>
                </c:pt>
                <c:pt idx="11">
                  <c:v>1948</c:v>
                </c:pt>
                <c:pt idx="12">
                  <c:v>1949</c:v>
                </c:pt>
                <c:pt idx="13">
                  <c:v>1949</c:v>
                </c:pt>
                <c:pt idx="14">
                  <c:v>1949</c:v>
                </c:pt>
                <c:pt idx="15">
                  <c:v>1949</c:v>
                </c:pt>
                <c:pt idx="16">
                  <c:v>1949</c:v>
                </c:pt>
                <c:pt idx="17">
                  <c:v>1949</c:v>
                </c:pt>
                <c:pt idx="18">
                  <c:v>1949</c:v>
                </c:pt>
                <c:pt idx="19">
                  <c:v>1949</c:v>
                </c:pt>
                <c:pt idx="20">
                  <c:v>1949</c:v>
                </c:pt>
                <c:pt idx="21">
                  <c:v>1949</c:v>
                </c:pt>
                <c:pt idx="22">
                  <c:v>1949</c:v>
                </c:pt>
                <c:pt idx="23">
                  <c:v>1949</c:v>
                </c:pt>
                <c:pt idx="24">
                  <c:v>1950</c:v>
                </c:pt>
                <c:pt idx="25">
                  <c:v>1950</c:v>
                </c:pt>
                <c:pt idx="26">
                  <c:v>1950</c:v>
                </c:pt>
                <c:pt idx="27">
                  <c:v>1950</c:v>
                </c:pt>
                <c:pt idx="28">
                  <c:v>1950</c:v>
                </c:pt>
                <c:pt idx="29">
                  <c:v>1950</c:v>
                </c:pt>
                <c:pt idx="30">
                  <c:v>1950</c:v>
                </c:pt>
                <c:pt idx="31">
                  <c:v>1950</c:v>
                </c:pt>
                <c:pt idx="32">
                  <c:v>1950</c:v>
                </c:pt>
                <c:pt idx="33">
                  <c:v>1950</c:v>
                </c:pt>
                <c:pt idx="34">
                  <c:v>1950</c:v>
                </c:pt>
                <c:pt idx="35">
                  <c:v>1950</c:v>
                </c:pt>
                <c:pt idx="36">
                  <c:v>1951</c:v>
                </c:pt>
                <c:pt idx="37">
                  <c:v>1951</c:v>
                </c:pt>
                <c:pt idx="38">
                  <c:v>1951</c:v>
                </c:pt>
                <c:pt idx="39">
                  <c:v>1951</c:v>
                </c:pt>
                <c:pt idx="40">
                  <c:v>1951</c:v>
                </c:pt>
                <c:pt idx="41">
                  <c:v>1951</c:v>
                </c:pt>
                <c:pt idx="42">
                  <c:v>1951</c:v>
                </c:pt>
                <c:pt idx="43">
                  <c:v>1951</c:v>
                </c:pt>
                <c:pt idx="44">
                  <c:v>1951</c:v>
                </c:pt>
                <c:pt idx="45">
                  <c:v>1951</c:v>
                </c:pt>
                <c:pt idx="46">
                  <c:v>1951</c:v>
                </c:pt>
                <c:pt idx="47">
                  <c:v>1951</c:v>
                </c:pt>
                <c:pt idx="48">
                  <c:v>1952</c:v>
                </c:pt>
                <c:pt idx="49">
                  <c:v>1952</c:v>
                </c:pt>
                <c:pt idx="50">
                  <c:v>1952</c:v>
                </c:pt>
                <c:pt idx="51">
                  <c:v>1952</c:v>
                </c:pt>
                <c:pt idx="52">
                  <c:v>1952</c:v>
                </c:pt>
                <c:pt idx="53">
                  <c:v>1952</c:v>
                </c:pt>
                <c:pt idx="54">
                  <c:v>1952</c:v>
                </c:pt>
                <c:pt idx="55">
                  <c:v>1952</c:v>
                </c:pt>
                <c:pt idx="56">
                  <c:v>1952</c:v>
                </c:pt>
                <c:pt idx="57">
                  <c:v>1952</c:v>
                </c:pt>
                <c:pt idx="58">
                  <c:v>1952</c:v>
                </c:pt>
                <c:pt idx="59">
                  <c:v>1952</c:v>
                </c:pt>
                <c:pt idx="60">
                  <c:v>1953</c:v>
                </c:pt>
                <c:pt idx="61">
                  <c:v>1953</c:v>
                </c:pt>
                <c:pt idx="62">
                  <c:v>1953</c:v>
                </c:pt>
                <c:pt idx="63">
                  <c:v>1953</c:v>
                </c:pt>
                <c:pt idx="64">
                  <c:v>1953</c:v>
                </c:pt>
                <c:pt idx="65">
                  <c:v>1953</c:v>
                </c:pt>
                <c:pt idx="66">
                  <c:v>1953</c:v>
                </c:pt>
                <c:pt idx="67">
                  <c:v>1953</c:v>
                </c:pt>
                <c:pt idx="68">
                  <c:v>1953</c:v>
                </c:pt>
                <c:pt idx="69">
                  <c:v>1953</c:v>
                </c:pt>
                <c:pt idx="70">
                  <c:v>1953</c:v>
                </c:pt>
                <c:pt idx="71">
                  <c:v>1953</c:v>
                </c:pt>
                <c:pt idx="72">
                  <c:v>1954</c:v>
                </c:pt>
                <c:pt idx="73">
                  <c:v>1954</c:v>
                </c:pt>
                <c:pt idx="74">
                  <c:v>1954</c:v>
                </c:pt>
                <c:pt idx="75">
                  <c:v>1954</c:v>
                </c:pt>
                <c:pt idx="76">
                  <c:v>1954</c:v>
                </c:pt>
                <c:pt idx="77">
                  <c:v>1954</c:v>
                </c:pt>
                <c:pt idx="78">
                  <c:v>1954</c:v>
                </c:pt>
                <c:pt idx="79">
                  <c:v>1954</c:v>
                </c:pt>
                <c:pt idx="80">
                  <c:v>1954</c:v>
                </c:pt>
                <c:pt idx="81">
                  <c:v>1954</c:v>
                </c:pt>
                <c:pt idx="82">
                  <c:v>1954</c:v>
                </c:pt>
                <c:pt idx="83">
                  <c:v>1954</c:v>
                </c:pt>
                <c:pt idx="84">
                  <c:v>1955</c:v>
                </c:pt>
                <c:pt idx="85">
                  <c:v>1955</c:v>
                </c:pt>
                <c:pt idx="86">
                  <c:v>1955</c:v>
                </c:pt>
                <c:pt idx="87">
                  <c:v>1955</c:v>
                </c:pt>
                <c:pt idx="88">
                  <c:v>1955</c:v>
                </c:pt>
                <c:pt idx="89">
                  <c:v>1955</c:v>
                </c:pt>
                <c:pt idx="90">
                  <c:v>1955</c:v>
                </c:pt>
                <c:pt idx="91">
                  <c:v>1955</c:v>
                </c:pt>
                <c:pt idx="92">
                  <c:v>1955</c:v>
                </c:pt>
                <c:pt idx="93">
                  <c:v>1955</c:v>
                </c:pt>
                <c:pt idx="94">
                  <c:v>1955</c:v>
                </c:pt>
                <c:pt idx="95">
                  <c:v>1955</c:v>
                </c:pt>
                <c:pt idx="96">
                  <c:v>1956</c:v>
                </c:pt>
                <c:pt idx="97">
                  <c:v>1956</c:v>
                </c:pt>
                <c:pt idx="98">
                  <c:v>1956</c:v>
                </c:pt>
                <c:pt idx="99">
                  <c:v>1956</c:v>
                </c:pt>
                <c:pt idx="100">
                  <c:v>1956</c:v>
                </c:pt>
                <c:pt idx="101">
                  <c:v>1956</c:v>
                </c:pt>
                <c:pt idx="102">
                  <c:v>1956</c:v>
                </c:pt>
                <c:pt idx="103">
                  <c:v>1956</c:v>
                </c:pt>
                <c:pt idx="104">
                  <c:v>1956</c:v>
                </c:pt>
                <c:pt idx="105">
                  <c:v>1956</c:v>
                </c:pt>
                <c:pt idx="106">
                  <c:v>1956</c:v>
                </c:pt>
                <c:pt idx="107">
                  <c:v>1956</c:v>
                </c:pt>
                <c:pt idx="108">
                  <c:v>1957</c:v>
                </c:pt>
                <c:pt idx="109">
                  <c:v>1957</c:v>
                </c:pt>
                <c:pt idx="110">
                  <c:v>1957</c:v>
                </c:pt>
                <c:pt idx="111">
                  <c:v>1957</c:v>
                </c:pt>
                <c:pt idx="112">
                  <c:v>1957</c:v>
                </c:pt>
                <c:pt idx="113">
                  <c:v>1957</c:v>
                </c:pt>
                <c:pt idx="114">
                  <c:v>1957</c:v>
                </c:pt>
                <c:pt idx="115">
                  <c:v>1957</c:v>
                </c:pt>
                <c:pt idx="116">
                  <c:v>1957</c:v>
                </c:pt>
                <c:pt idx="117">
                  <c:v>1957</c:v>
                </c:pt>
                <c:pt idx="118">
                  <c:v>1957</c:v>
                </c:pt>
                <c:pt idx="119">
                  <c:v>1957</c:v>
                </c:pt>
                <c:pt idx="120">
                  <c:v>1958</c:v>
                </c:pt>
                <c:pt idx="121">
                  <c:v>1958</c:v>
                </c:pt>
                <c:pt idx="122">
                  <c:v>1958</c:v>
                </c:pt>
                <c:pt idx="123">
                  <c:v>1958</c:v>
                </c:pt>
                <c:pt idx="124">
                  <c:v>1958</c:v>
                </c:pt>
                <c:pt idx="125">
                  <c:v>1958</c:v>
                </c:pt>
                <c:pt idx="126">
                  <c:v>1958</c:v>
                </c:pt>
                <c:pt idx="127">
                  <c:v>1958</c:v>
                </c:pt>
                <c:pt idx="128">
                  <c:v>1958</c:v>
                </c:pt>
                <c:pt idx="129">
                  <c:v>1958</c:v>
                </c:pt>
                <c:pt idx="130">
                  <c:v>1958</c:v>
                </c:pt>
                <c:pt idx="131">
                  <c:v>1958</c:v>
                </c:pt>
                <c:pt idx="132">
                  <c:v>1959</c:v>
                </c:pt>
                <c:pt idx="133">
                  <c:v>1959</c:v>
                </c:pt>
                <c:pt idx="134">
                  <c:v>1959</c:v>
                </c:pt>
                <c:pt idx="135">
                  <c:v>1959</c:v>
                </c:pt>
                <c:pt idx="136">
                  <c:v>1959</c:v>
                </c:pt>
                <c:pt idx="137">
                  <c:v>1959</c:v>
                </c:pt>
                <c:pt idx="138">
                  <c:v>1959</c:v>
                </c:pt>
                <c:pt idx="139">
                  <c:v>1959</c:v>
                </c:pt>
                <c:pt idx="140">
                  <c:v>1959</c:v>
                </c:pt>
                <c:pt idx="141">
                  <c:v>1959</c:v>
                </c:pt>
                <c:pt idx="142">
                  <c:v>1959</c:v>
                </c:pt>
                <c:pt idx="143">
                  <c:v>1959</c:v>
                </c:pt>
                <c:pt idx="144">
                  <c:v>1960</c:v>
                </c:pt>
                <c:pt idx="145">
                  <c:v>1960</c:v>
                </c:pt>
                <c:pt idx="146">
                  <c:v>1960</c:v>
                </c:pt>
                <c:pt idx="147">
                  <c:v>1960</c:v>
                </c:pt>
                <c:pt idx="148">
                  <c:v>1960</c:v>
                </c:pt>
                <c:pt idx="149">
                  <c:v>1960</c:v>
                </c:pt>
                <c:pt idx="150">
                  <c:v>1960</c:v>
                </c:pt>
                <c:pt idx="151">
                  <c:v>1960</c:v>
                </c:pt>
                <c:pt idx="152">
                  <c:v>1960</c:v>
                </c:pt>
                <c:pt idx="153">
                  <c:v>1960</c:v>
                </c:pt>
                <c:pt idx="154">
                  <c:v>1960</c:v>
                </c:pt>
                <c:pt idx="155">
                  <c:v>1960</c:v>
                </c:pt>
                <c:pt idx="156">
                  <c:v>1961</c:v>
                </c:pt>
                <c:pt idx="157">
                  <c:v>1961</c:v>
                </c:pt>
                <c:pt idx="158">
                  <c:v>1961</c:v>
                </c:pt>
                <c:pt idx="159">
                  <c:v>1961</c:v>
                </c:pt>
                <c:pt idx="160">
                  <c:v>1961</c:v>
                </c:pt>
                <c:pt idx="161">
                  <c:v>1961</c:v>
                </c:pt>
                <c:pt idx="162">
                  <c:v>1961</c:v>
                </c:pt>
                <c:pt idx="163">
                  <c:v>1961</c:v>
                </c:pt>
                <c:pt idx="164">
                  <c:v>1961</c:v>
                </c:pt>
                <c:pt idx="165">
                  <c:v>1961</c:v>
                </c:pt>
                <c:pt idx="166">
                  <c:v>1961</c:v>
                </c:pt>
                <c:pt idx="167">
                  <c:v>1961</c:v>
                </c:pt>
                <c:pt idx="168">
                  <c:v>1962</c:v>
                </c:pt>
                <c:pt idx="169">
                  <c:v>1962</c:v>
                </c:pt>
                <c:pt idx="170">
                  <c:v>1962</c:v>
                </c:pt>
                <c:pt idx="171">
                  <c:v>1962</c:v>
                </c:pt>
                <c:pt idx="172">
                  <c:v>1962</c:v>
                </c:pt>
                <c:pt idx="173">
                  <c:v>1962</c:v>
                </c:pt>
                <c:pt idx="174">
                  <c:v>1962</c:v>
                </c:pt>
                <c:pt idx="175">
                  <c:v>1962</c:v>
                </c:pt>
                <c:pt idx="176">
                  <c:v>1962</c:v>
                </c:pt>
                <c:pt idx="177">
                  <c:v>1962</c:v>
                </c:pt>
                <c:pt idx="178">
                  <c:v>1962</c:v>
                </c:pt>
                <c:pt idx="179">
                  <c:v>1962</c:v>
                </c:pt>
                <c:pt idx="180">
                  <c:v>1963</c:v>
                </c:pt>
                <c:pt idx="181">
                  <c:v>1963</c:v>
                </c:pt>
                <c:pt idx="182">
                  <c:v>1963</c:v>
                </c:pt>
                <c:pt idx="183">
                  <c:v>1963</c:v>
                </c:pt>
                <c:pt idx="184">
                  <c:v>1963</c:v>
                </c:pt>
                <c:pt idx="185">
                  <c:v>1963</c:v>
                </c:pt>
                <c:pt idx="186">
                  <c:v>1963</c:v>
                </c:pt>
                <c:pt idx="187">
                  <c:v>1963</c:v>
                </c:pt>
                <c:pt idx="188">
                  <c:v>1963</c:v>
                </c:pt>
                <c:pt idx="189">
                  <c:v>1963</c:v>
                </c:pt>
                <c:pt idx="190">
                  <c:v>1963</c:v>
                </c:pt>
                <c:pt idx="191">
                  <c:v>1963</c:v>
                </c:pt>
                <c:pt idx="192">
                  <c:v>1964</c:v>
                </c:pt>
                <c:pt idx="193">
                  <c:v>1964</c:v>
                </c:pt>
                <c:pt idx="194">
                  <c:v>1964</c:v>
                </c:pt>
                <c:pt idx="195">
                  <c:v>1964</c:v>
                </c:pt>
                <c:pt idx="196">
                  <c:v>1964</c:v>
                </c:pt>
                <c:pt idx="197">
                  <c:v>1964</c:v>
                </c:pt>
                <c:pt idx="198">
                  <c:v>1964</c:v>
                </c:pt>
                <c:pt idx="199">
                  <c:v>1964</c:v>
                </c:pt>
                <c:pt idx="200">
                  <c:v>1964</c:v>
                </c:pt>
                <c:pt idx="201">
                  <c:v>1964</c:v>
                </c:pt>
                <c:pt idx="202">
                  <c:v>1964</c:v>
                </c:pt>
                <c:pt idx="203">
                  <c:v>1964</c:v>
                </c:pt>
                <c:pt idx="204">
                  <c:v>1965</c:v>
                </c:pt>
                <c:pt idx="205">
                  <c:v>1965</c:v>
                </c:pt>
                <c:pt idx="206">
                  <c:v>1965</c:v>
                </c:pt>
                <c:pt idx="207">
                  <c:v>1965</c:v>
                </c:pt>
                <c:pt idx="208">
                  <c:v>1965</c:v>
                </c:pt>
                <c:pt idx="209">
                  <c:v>1965</c:v>
                </c:pt>
                <c:pt idx="210">
                  <c:v>1965</c:v>
                </c:pt>
                <c:pt idx="211">
                  <c:v>1965</c:v>
                </c:pt>
                <c:pt idx="212">
                  <c:v>1965</c:v>
                </c:pt>
                <c:pt idx="213">
                  <c:v>1965</c:v>
                </c:pt>
                <c:pt idx="214">
                  <c:v>1965</c:v>
                </c:pt>
                <c:pt idx="215">
                  <c:v>1965</c:v>
                </c:pt>
                <c:pt idx="216">
                  <c:v>1966</c:v>
                </c:pt>
                <c:pt idx="217">
                  <c:v>1966</c:v>
                </c:pt>
                <c:pt idx="218">
                  <c:v>1966</c:v>
                </c:pt>
                <c:pt idx="219">
                  <c:v>1966</c:v>
                </c:pt>
                <c:pt idx="220">
                  <c:v>1966</c:v>
                </c:pt>
                <c:pt idx="221">
                  <c:v>1966</c:v>
                </c:pt>
                <c:pt idx="222">
                  <c:v>1966</c:v>
                </c:pt>
                <c:pt idx="223">
                  <c:v>1966</c:v>
                </c:pt>
                <c:pt idx="224">
                  <c:v>1966</c:v>
                </c:pt>
                <c:pt idx="225">
                  <c:v>1966</c:v>
                </c:pt>
                <c:pt idx="226">
                  <c:v>1966</c:v>
                </c:pt>
                <c:pt idx="227">
                  <c:v>1966</c:v>
                </c:pt>
                <c:pt idx="228">
                  <c:v>1967</c:v>
                </c:pt>
                <c:pt idx="229">
                  <c:v>1967</c:v>
                </c:pt>
                <c:pt idx="230">
                  <c:v>1967</c:v>
                </c:pt>
                <c:pt idx="231">
                  <c:v>1967</c:v>
                </c:pt>
                <c:pt idx="232">
                  <c:v>1967</c:v>
                </c:pt>
                <c:pt idx="233">
                  <c:v>1967</c:v>
                </c:pt>
                <c:pt idx="234">
                  <c:v>1967</c:v>
                </c:pt>
                <c:pt idx="235">
                  <c:v>1967</c:v>
                </c:pt>
                <c:pt idx="236">
                  <c:v>1967</c:v>
                </c:pt>
                <c:pt idx="237">
                  <c:v>1967</c:v>
                </c:pt>
                <c:pt idx="238">
                  <c:v>1967</c:v>
                </c:pt>
                <c:pt idx="239">
                  <c:v>1967</c:v>
                </c:pt>
                <c:pt idx="240">
                  <c:v>1968</c:v>
                </c:pt>
                <c:pt idx="241">
                  <c:v>1968</c:v>
                </c:pt>
                <c:pt idx="242">
                  <c:v>1968</c:v>
                </c:pt>
                <c:pt idx="243">
                  <c:v>1968</c:v>
                </c:pt>
                <c:pt idx="244">
                  <c:v>1968</c:v>
                </c:pt>
                <c:pt idx="245">
                  <c:v>1968</c:v>
                </c:pt>
                <c:pt idx="246">
                  <c:v>1968</c:v>
                </c:pt>
                <c:pt idx="247">
                  <c:v>1968</c:v>
                </c:pt>
                <c:pt idx="248">
                  <c:v>1968</c:v>
                </c:pt>
                <c:pt idx="249">
                  <c:v>1968</c:v>
                </c:pt>
                <c:pt idx="250">
                  <c:v>1968</c:v>
                </c:pt>
                <c:pt idx="251">
                  <c:v>1968</c:v>
                </c:pt>
                <c:pt idx="252">
                  <c:v>1969</c:v>
                </c:pt>
                <c:pt idx="253">
                  <c:v>1969</c:v>
                </c:pt>
                <c:pt idx="254">
                  <c:v>1969</c:v>
                </c:pt>
                <c:pt idx="255">
                  <c:v>1969</c:v>
                </c:pt>
                <c:pt idx="256">
                  <c:v>1969</c:v>
                </c:pt>
                <c:pt idx="257">
                  <c:v>1969</c:v>
                </c:pt>
                <c:pt idx="258">
                  <c:v>1969</c:v>
                </c:pt>
                <c:pt idx="259">
                  <c:v>1969</c:v>
                </c:pt>
                <c:pt idx="260">
                  <c:v>1969</c:v>
                </c:pt>
                <c:pt idx="261">
                  <c:v>1969</c:v>
                </c:pt>
                <c:pt idx="262">
                  <c:v>1969</c:v>
                </c:pt>
                <c:pt idx="263">
                  <c:v>1969</c:v>
                </c:pt>
                <c:pt idx="264">
                  <c:v>1970</c:v>
                </c:pt>
                <c:pt idx="265">
                  <c:v>1970</c:v>
                </c:pt>
                <c:pt idx="266">
                  <c:v>1970</c:v>
                </c:pt>
                <c:pt idx="267">
                  <c:v>1970</c:v>
                </c:pt>
                <c:pt idx="268">
                  <c:v>1970</c:v>
                </c:pt>
                <c:pt idx="269">
                  <c:v>1970</c:v>
                </c:pt>
                <c:pt idx="270">
                  <c:v>1970</c:v>
                </c:pt>
                <c:pt idx="271">
                  <c:v>1970</c:v>
                </c:pt>
                <c:pt idx="272">
                  <c:v>1970</c:v>
                </c:pt>
                <c:pt idx="273">
                  <c:v>1970</c:v>
                </c:pt>
                <c:pt idx="274">
                  <c:v>1970</c:v>
                </c:pt>
                <c:pt idx="275">
                  <c:v>1970</c:v>
                </c:pt>
                <c:pt idx="276">
                  <c:v>1971</c:v>
                </c:pt>
                <c:pt idx="277">
                  <c:v>1971</c:v>
                </c:pt>
                <c:pt idx="278">
                  <c:v>1971</c:v>
                </c:pt>
                <c:pt idx="279">
                  <c:v>1971</c:v>
                </c:pt>
                <c:pt idx="280">
                  <c:v>1971</c:v>
                </c:pt>
                <c:pt idx="281">
                  <c:v>1971</c:v>
                </c:pt>
                <c:pt idx="282">
                  <c:v>1971</c:v>
                </c:pt>
                <c:pt idx="283">
                  <c:v>1971</c:v>
                </c:pt>
                <c:pt idx="284">
                  <c:v>1971</c:v>
                </c:pt>
                <c:pt idx="285">
                  <c:v>1971</c:v>
                </c:pt>
                <c:pt idx="286">
                  <c:v>1971</c:v>
                </c:pt>
                <c:pt idx="287">
                  <c:v>1971</c:v>
                </c:pt>
                <c:pt idx="288">
                  <c:v>1972</c:v>
                </c:pt>
                <c:pt idx="289">
                  <c:v>1972</c:v>
                </c:pt>
                <c:pt idx="290">
                  <c:v>1972</c:v>
                </c:pt>
                <c:pt idx="291">
                  <c:v>1972</c:v>
                </c:pt>
                <c:pt idx="292">
                  <c:v>1972</c:v>
                </c:pt>
                <c:pt idx="293">
                  <c:v>1972</c:v>
                </c:pt>
                <c:pt idx="294">
                  <c:v>1972</c:v>
                </c:pt>
                <c:pt idx="295">
                  <c:v>1972</c:v>
                </c:pt>
                <c:pt idx="296">
                  <c:v>1972</c:v>
                </c:pt>
                <c:pt idx="297">
                  <c:v>1972</c:v>
                </c:pt>
                <c:pt idx="298">
                  <c:v>1972</c:v>
                </c:pt>
                <c:pt idx="299">
                  <c:v>1972</c:v>
                </c:pt>
                <c:pt idx="300">
                  <c:v>1973</c:v>
                </c:pt>
                <c:pt idx="301">
                  <c:v>1973</c:v>
                </c:pt>
                <c:pt idx="302">
                  <c:v>1973</c:v>
                </c:pt>
                <c:pt idx="303">
                  <c:v>1973</c:v>
                </c:pt>
                <c:pt idx="304">
                  <c:v>1973</c:v>
                </c:pt>
                <c:pt idx="305">
                  <c:v>1973</c:v>
                </c:pt>
                <c:pt idx="306">
                  <c:v>1973</c:v>
                </c:pt>
                <c:pt idx="307">
                  <c:v>1973</c:v>
                </c:pt>
                <c:pt idx="308">
                  <c:v>1973</c:v>
                </c:pt>
                <c:pt idx="309">
                  <c:v>1973</c:v>
                </c:pt>
                <c:pt idx="310">
                  <c:v>1973</c:v>
                </c:pt>
                <c:pt idx="311">
                  <c:v>1973</c:v>
                </c:pt>
                <c:pt idx="312">
                  <c:v>1974</c:v>
                </c:pt>
                <c:pt idx="313">
                  <c:v>1974</c:v>
                </c:pt>
                <c:pt idx="314">
                  <c:v>1974</c:v>
                </c:pt>
                <c:pt idx="315">
                  <c:v>1974</c:v>
                </c:pt>
                <c:pt idx="316">
                  <c:v>1974</c:v>
                </c:pt>
                <c:pt idx="317">
                  <c:v>1974</c:v>
                </c:pt>
                <c:pt idx="318">
                  <c:v>1974</c:v>
                </c:pt>
                <c:pt idx="319">
                  <c:v>1974</c:v>
                </c:pt>
                <c:pt idx="320">
                  <c:v>1974</c:v>
                </c:pt>
                <c:pt idx="321">
                  <c:v>1974</c:v>
                </c:pt>
                <c:pt idx="322">
                  <c:v>1974</c:v>
                </c:pt>
                <c:pt idx="323">
                  <c:v>1974</c:v>
                </c:pt>
                <c:pt idx="324">
                  <c:v>1975</c:v>
                </c:pt>
                <c:pt idx="325">
                  <c:v>1975</c:v>
                </c:pt>
                <c:pt idx="326">
                  <c:v>1975</c:v>
                </c:pt>
                <c:pt idx="327">
                  <c:v>1975</c:v>
                </c:pt>
                <c:pt idx="328">
                  <c:v>1975</c:v>
                </c:pt>
                <c:pt idx="329">
                  <c:v>1975</c:v>
                </c:pt>
                <c:pt idx="330">
                  <c:v>1975</c:v>
                </c:pt>
                <c:pt idx="331">
                  <c:v>1975</c:v>
                </c:pt>
                <c:pt idx="332">
                  <c:v>1975</c:v>
                </c:pt>
                <c:pt idx="333">
                  <c:v>1975</c:v>
                </c:pt>
                <c:pt idx="334">
                  <c:v>1975</c:v>
                </c:pt>
                <c:pt idx="335">
                  <c:v>1975</c:v>
                </c:pt>
                <c:pt idx="336">
                  <c:v>1976</c:v>
                </c:pt>
                <c:pt idx="337">
                  <c:v>1976</c:v>
                </c:pt>
                <c:pt idx="338">
                  <c:v>1976</c:v>
                </c:pt>
                <c:pt idx="339">
                  <c:v>1976</c:v>
                </c:pt>
                <c:pt idx="340">
                  <c:v>1976</c:v>
                </c:pt>
                <c:pt idx="341">
                  <c:v>1976</c:v>
                </c:pt>
                <c:pt idx="342">
                  <c:v>1976</c:v>
                </c:pt>
                <c:pt idx="343">
                  <c:v>1976</c:v>
                </c:pt>
                <c:pt idx="344">
                  <c:v>1976</c:v>
                </c:pt>
                <c:pt idx="345">
                  <c:v>1976</c:v>
                </c:pt>
                <c:pt idx="346">
                  <c:v>1976</c:v>
                </c:pt>
                <c:pt idx="347">
                  <c:v>1976</c:v>
                </c:pt>
                <c:pt idx="348">
                  <c:v>1977</c:v>
                </c:pt>
                <c:pt idx="349">
                  <c:v>1977</c:v>
                </c:pt>
                <c:pt idx="350">
                  <c:v>1977</c:v>
                </c:pt>
                <c:pt idx="351">
                  <c:v>1977</c:v>
                </c:pt>
                <c:pt idx="352">
                  <c:v>1977</c:v>
                </c:pt>
                <c:pt idx="353">
                  <c:v>1977</c:v>
                </c:pt>
                <c:pt idx="354">
                  <c:v>1977</c:v>
                </c:pt>
                <c:pt idx="355">
                  <c:v>1977</c:v>
                </c:pt>
                <c:pt idx="356">
                  <c:v>1977</c:v>
                </c:pt>
                <c:pt idx="357">
                  <c:v>1977</c:v>
                </c:pt>
                <c:pt idx="358">
                  <c:v>1977</c:v>
                </c:pt>
                <c:pt idx="359">
                  <c:v>1977</c:v>
                </c:pt>
                <c:pt idx="360">
                  <c:v>1978</c:v>
                </c:pt>
                <c:pt idx="361">
                  <c:v>1978</c:v>
                </c:pt>
                <c:pt idx="362">
                  <c:v>1978</c:v>
                </c:pt>
                <c:pt idx="363">
                  <c:v>1978</c:v>
                </c:pt>
                <c:pt idx="364">
                  <c:v>1978</c:v>
                </c:pt>
                <c:pt idx="365">
                  <c:v>1978</c:v>
                </c:pt>
                <c:pt idx="366">
                  <c:v>1978</c:v>
                </c:pt>
                <c:pt idx="367">
                  <c:v>1978</c:v>
                </c:pt>
                <c:pt idx="368">
                  <c:v>1978</c:v>
                </c:pt>
                <c:pt idx="369">
                  <c:v>1978</c:v>
                </c:pt>
                <c:pt idx="370">
                  <c:v>1978</c:v>
                </c:pt>
                <c:pt idx="371">
                  <c:v>1978</c:v>
                </c:pt>
                <c:pt idx="372">
                  <c:v>1979</c:v>
                </c:pt>
                <c:pt idx="373">
                  <c:v>1979</c:v>
                </c:pt>
                <c:pt idx="374">
                  <c:v>1979</c:v>
                </c:pt>
                <c:pt idx="375">
                  <c:v>1979</c:v>
                </c:pt>
                <c:pt idx="376">
                  <c:v>1979</c:v>
                </c:pt>
                <c:pt idx="377">
                  <c:v>1979</c:v>
                </c:pt>
                <c:pt idx="378">
                  <c:v>1979</c:v>
                </c:pt>
                <c:pt idx="379">
                  <c:v>1979</c:v>
                </c:pt>
                <c:pt idx="380">
                  <c:v>1979</c:v>
                </c:pt>
                <c:pt idx="381">
                  <c:v>1979</c:v>
                </c:pt>
                <c:pt idx="382">
                  <c:v>1979</c:v>
                </c:pt>
                <c:pt idx="383">
                  <c:v>1979</c:v>
                </c:pt>
                <c:pt idx="384">
                  <c:v>1980</c:v>
                </c:pt>
                <c:pt idx="385">
                  <c:v>1980</c:v>
                </c:pt>
                <c:pt idx="386">
                  <c:v>1980</c:v>
                </c:pt>
                <c:pt idx="387">
                  <c:v>1980</c:v>
                </c:pt>
                <c:pt idx="388">
                  <c:v>1980</c:v>
                </c:pt>
                <c:pt idx="389">
                  <c:v>1980</c:v>
                </c:pt>
                <c:pt idx="390">
                  <c:v>1980</c:v>
                </c:pt>
                <c:pt idx="391">
                  <c:v>1980</c:v>
                </c:pt>
                <c:pt idx="392">
                  <c:v>1980</c:v>
                </c:pt>
                <c:pt idx="393">
                  <c:v>1980</c:v>
                </c:pt>
                <c:pt idx="394">
                  <c:v>1980</c:v>
                </c:pt>
                <c:pt idx="395">
                  <c:v>1980</c:v>
                </c:pt>
                <c:pt idx="396">
                  <c:v>1981</c:v>
                </c:pt>
                <c:pt idx="397">
                  <c:v>1981</c:v>
                </c:pt>
                <c:pt idx="398">
                  <c:v>1981</c:v>
                </c:pt>
                <c:pt idx="399">
                  <c:v>1981</c:v>
                </c:pt>
                <c:pt idx="400">
                  <c:v>1981</c:v>
                </c:pt>
                <c:pt idx="401">
                  <c:v>1981</c:v>
                </c:pt>
                <c:pt idx="402">
                  <c:v>1981</c:v>
                </c:pt>
                <c:pt idx="403">
                  <c:v>1981</c:v>
                </c:pt>
                <c:pt idx="404">
                  <c:v>1981</c:v>
                </c:pt>
                <c:pt idx="405">
                  <c:v>1981</c:v>
                </c:pt>
                <c:pt idx="406">
                  <c:v>1981</c:v>
                </c:pt>
                <c:pt idx="407">
                  <c:v>1981</c:v>
                </c:pt>
                <c:pt idx="408">
                  <c:v>1982</c:v>
                </c:pt>
                <c:pt idx="409">
                  <c:v>1982</c:v>
                </c:pt>
                <c:pt idx="410">
                  <c:v>1982</c:v>
                </c:pt>
                <c:pt idx="411">
                  <c:v>1982</c:v>
                </c:pt>
                <c:pt idx="412">
                  <c:v>1982</c:v>
                </c:pt>
                <c:pt idx="413">
                  <c:v>1982</c:v>
                </c:pt>
                <c:pt idx="414">
                  <c:v>1982</c:v>
                </c:pt>
                <c:pt idx="415">
                  <c:v>1982</c:v>
                </c:pt>
                <c:pt idx="416">
                  <c:v>1982</c:v>
                </c:pt>
                <c:pt idx="417">
                  <c:v>1982</c:v>
                </c:pt>
                <c:pt idx="418">
                  <c:v>1982</c:v>
                </c:pt>
                <c:pt idx="419">
                  <c:v>1982</c:v>
                </c:pt>
                <c:pt idx="420">
                  <c:v>1983</c:v>
                </c:pt>
                <c:pt idx="421">
                  <c:v>1983</c:v>
                </c:pt>
                <c:pt idx="422">
                  <c:v>1983</c:v>
                </c:pt>
                <c:pt idx="423">
                  <c:v>1983</c:v>
                </c:pt>
                <c:pt idx="424">
                  <c:v>1983</c:v>
                </c:pt>
                <c:pt idx="425">
                  <c:v>1983</c:v>
                </c:pt>
                <c:pt idx="426">
                  <c:v>1983</c:v>
                </c:pt>
                <c:pt idx="427">
                  <c:v>1983</c:v>
                </c:pt>
                <c:pt idx="428">
                  <c:v>1983</c:v>
                </c:pt>
                <c:pt idx="429">
                  <c:v>1983</c:v>
                </c:pt>
                <c:pt idx="430">
                  <c:v>1983</c:v>
                </c:pt>
                <c:pt idx="431">
                  <c:v>1983</c:v>
                </c:pt>
                <c:pt idx="432">
                  <c:v>1984</c:v>
                </c:pt>
                <c:pt idx="433">
                  <c:v>1984</c:v>
                </c:pt>
                <c:pt idx="434">
                  <c:v>1984</c:v>
                </c:pt>
                <c:pt idx="435">
                  <c:v>1984</c:v>
                </c:pt>
                <c:pt idx="436">
                  <c:v>1984</c:v>
                </c:pt>
                <c:pt idx="437">
                  <c:v>1984</c:v>
                </c:pt>
                <c:pt idx="438">
                  <c:v>1984</c:v>
                </c:pt>
                <c:pt idx="439">
                  <c:v>1984</c:v>
                </c:pt>
                <c:pt idx="440">
                  <c:v>1984</c:v>
                </c:pt>
                <c:pt idx="441">
                  <c:v>1984</c:v>
                </c:pt>
                <c:pt idx="442">
                  <c:v>1984</c:v>
                </c:pt>
                <c:pt idx="443">
                  <c:v>1984</c:v>
                </c:pt>
                <c:pt idx="444">
                  <c:v>1985</c:v>
                </c:pt>
                <c:pt idx="445">
                  <c:v>1985</c:v>
                </c:pt>
                <c:pt idx="446">
                  <c:v>1985</c:v>
                </c:pt>
                <c:pt idx="447">
                  <c:v>1985</c:v>
                </c:pt>
                <c:pt idx="448">
                  <c:v>1985</c:v>
                </c:pt>
                <c:pt idx="449">
                  <c:v>1985</c:v>
                </c:pt>
                <c:pt idx="450">
                  <c:v>1985</c:v>
                </c:pt>
                <c:pt idx="451">
                  <c:v>1985</c:v>
                </c:pt>
                <c:pt idx="452">
                  <c:v>1985</c:v>
                </c:pt>
                <c:pt idx="453">
                  <c:v>1985</c:v>
                </c:pt>
                <c:pt idx="454">
                  <c:v>1985</c:v>
                </c:pt>
                <c:pt idx="455">
                  <c:v>1985</c:v>
                </c:pt>
                <c:pt idx="456">
                  <c:v>1986</c:v>
                </c:pt>
                <c:pt idx="457">
                  <c:v>1986</c:v>
                </c:pt>
                <c:pt idx="458">
                  <c:v>1986</c:v>
                </c:pt>
                <c:pt idx="459">
                  <c:v>1986</c:v>
                </c:pt>
                <c:pt idx="460">
                  <c:v>1986</c:v>
                </c:pt>
                <c:pt idx="461">
                  <c:v>1986</c:v>
                </c:pt>
                <c:pt idx="462">
                  <c:v>1986</c:v>
                </c:pt>
                <c:pt idx="463">
                  <c:v>1986</c:v>
                </c:pt>
                <c:pt idx="464">
                  <c:v>1986</c:v>
                </c:pt>
                <c:pt idx="465">
                  <c:v>1986</c:v>
                </c:pt>
                <c:pt idx="466">
                  <c:v>1986</c:v>
                </c:pt>
                <c:pt idx="467">
                  <c:v>1986</c:v>
                </c:pt>
                <c:pt idx="468">
                  <c:v>1987</c:v>
                </c:pt>
                <c:pt idx="469">
                  <c:v>1987</c:v>
                </c:pt>
                <c:pt idx="470">
                  <c:v>1987</c:v>
                </c:pt>
                <c:pt idx="471">
                  <c:v>1987</c:v>
                </c:pt>
                <c:pt idx="472">
                  <c:v>1987</c:v>
                </c:pt>
                <c:pt idx="473">
                  <c:v>1987</c:v>
                </c:pt>
                <c:pt idx="474">
                  <c:v>1987</c:v>
                </c:pt>
                <c:pt idx="475">
                  <c:v>1987</c:v>
                </c:pt>
                <c:pt idx="476">
                  <c:v>1987</c:v>
                </c:pt>
                <c:pt idx="477">
                  <c:v>1987</c:v>
                </c:pt>
                <c:pt idx="478">
                  <c:v>1987</c:v>
                </c:pt>
                <c:pt idx="479">
                  <c:v>1987</c:v>
                </c:pt>
                <c:pt idx="480">
                  <c:v>1988</c:v>
                </c:pt>
                <c:pt idx="481">
                  <c:v>1988</c:v>
                </c:pt>
                <c:pt idx="482">
                  <c:v>1988</c:v>
                </c:pt>
                <c:pt idx="483">
                  <c:v>1988</c:v>
                </c:pt>
                <c:pt idx="484">
                  <c:v>1988</c:v>
                </c:pt>
                <c:pt idx="485">
                  <c:v>1988</c:v>
                </c:pt>
                <c:pt idx="486">
                  <c:v>1988</c:v>
                </c:pt>
                <c:pt idx="487">
                  <c:v>1988</c:v>
                </c:pt>
                <c:pt idx="488">
                  <c:v>1988</c:v>
                </c:pt>
                <c:pt idx="489">
                  <c:v>1988</c:v>
                </c:pt>
                <c:pt idx="490">
                  <c:v>1988</c:v>
                </c:pt>
                <c:pt idx="491">
                  <c:v>1988</c:v>
                </c:pt>
                <c:pt idx="492">
                  <c:v>1989</c:v>
                </c:pt>
                <c:pt idx="493">
                  <c:v>1989</c:v>
                </c:pt>
                <c:pt idx="494">
                  <c:v>1989</c:v>
                </c:pt>
                <c:pt idx="495">
                  <c:v>1989</c:v>
                </c:pt>
                <c:pt idx="496">
                  <c:v>1989</c:v>
                </c:pt>
                <c:pt idx="497">
                  <c:v>1989</c:v>
                </c:pt>
                <c:pt idx="498">
                  <c:v>1989</c:v>
                </c:pt>
                <c:pt idx="499">
                  <c:v>1989</c:v>
                </c:pt>
                <c:pt idx="500">
                  <c:v>1989</c:v>
                </c:pt>
                <c:pt idx="501">
                  <c:v>1989</c:v>
                </c:pt>
                <c:pt idx="502">
                  <c:v>1989</c:v>
                </c:pt>
                <c:pt idx="503">
                  <c:v>1989</c:v>
                </c:pt>
                <c:pt idx="504">
                  <c:v>1990</c:v>
                </c:pt>
                <c:pt idx="505">
                  <c:v>1990</c:v>
                </c:pt>
                <c:pt idx="506">
                  <c:v>1990</c:v>
                </c:pt>
                <c:pt idx="507">
                  <c:v>1990</c:v>
                </c:pt>
                <c:pt idx="508">
                  <c:v>1990</c:v>
                </c:pt>
                <c:pt idx="509">
                  <c:v>1990</c:v>
                </c:pt>
                <c:pt idx="510">
                  <c:v>1990</c:v>
                </c:pt>
                <c:pt idx="511">
                  <c:v>1990</c:v>
                </c:pt>
                <c:pt idx="512">
                  <c:v>1990</c:v>
                </c:pt>
                <c:pt idx="513">
                  <c:v>1990</c:v>
                </c:pt>
                <c:pt idx="514">
                  <c:v>1990</c:v>
                </c:pt>
                <c:pt idx="515">
                  <c:v>1990</c:v>
                </c:pt>
                <c:pt idx="516">
                  <c:v>1991</c:v>
                </c:pt>
                <c:pt idx="517">
                  <c:v>1991</c:v>
                </c:pt>
                <c:pt idx="518">
                  <c:v>1991</c:v>
                </c:pt>
                <c:pt idx="519">
                  <c:v>1991</c:v>
                </c:pt>
                <c:pt idx="520">
                  <c:v>1991</c:v>
                </c:pt>
                <c:pt idx="521">
                  <c:v>1991</c:v>
                </c:pt>
                <c:pt idx="522">
                  <c:v>1991</c:v>
                </c:pt>
                <c:pt idx="523">
                  <c:v>1991</c:v>
                </c:pt>
                <c:pt idx="524">
                  <c:v>1991</c:v>
                </c:pt>
                <c:pt idx="525">
                  <c:v>1991</c:v>
                </c:pt>
                <c:pt idx="526">
                  <c:v>1991</c:v>
                </c:pt>
                <c:pt idx="527">
                  <c:v>1991</c:v>
                </c:pt>
                <c:pt idx="528">
                  <c:v>1992</c:v>
                </c:pt>
                <c:pt idx="529">
                  <c:v>1992</c:v>
                </c:pt>
                <c:pt idx="530">
                  <c:v>1992</c:v>
                </c:pt>
                <c:pt idx="531">
                  <c:v>1992</c:v>
                </c:pt>
                <c:pt idx="532">
                  <c:v>1992</c:v>
                </c:pt>
                <c:pt idx="533">
                  <c:v>1992</c:v>
                </c:pt>
                <c:pt idx="534">
                  <c:v>1992</c:v>
                </c:pt>
                <c:pt idx="535">
                  <c:v>1992</c:v>
                </c:pt>
                <c:pt idx="536">
                  <c:v>1992</c:v>
                </c:pt>
                <c:pt idx="537">
                  <c:v>1992</c:v>
                </c:pt>
                <c:pt idx="538">
                  <c:v>1992</c:v>
                </c:pt>
                <c:pt idx="539">
                  <c:v>1992</c:v>
                </c:pt>
                <c:pt idx="540">
                  <c:v>1993</c:v>
                </c:pt>
                <c:pt idx="541">
                  <c:v>1993</c:v>
                </c:pt>
                <c:pt idx="542">
                  <c:v>1993</c:v>
                </c:pt>
                <c:pt idx="543">
                  <c:v>1993</c:v>
                </c:pt>
                <c:pt idx="544">
                  <c:v>1993</c:v>
                </c:pt>
                <c:pt idx="545">
                  <c:v>1993</c:v>
                </c:pt>
                <c:pt idx="546">
                  <c:v>1993</c:v>
                </c:pt>
                <c:pt idx="547">
                  <c:v>1993</c:v>
                </c:pt>
                <c:pt idx="548">
                  <c:v>1993</c:v>
                </c:pt>
                <c:pt idx="549">
                  <c:v>1993</c:v>
                </c:pt>
                <c:pt idx="550">
                  <c:v>1993</c:v>
                </c:pt>
                <c:pt idx="551">
                  <c:v>1993</c:v>
                </c:pt>
                <c:pt idx="552">
                  <c:v>1994</c:v>
                </c:pt>
                <c:pt idx="553">
                  <c:v>1994</c:v>
                </c:pt>
                <c:pt idx="554">
                  <c:v>1994</c:v>
                </c:pt>
                <c:pt idx="555">
                  <c:v>1994</c:v>
                </c:pt>
                <c:pt idx="556">
                  <c:v>1994</c:v>
                </c:pt>
                <c:pt idx="557">
                  <c:v>1994</c:v>
                </c:pt>
                <c:pt idx="558">
                  <c:v>1994</c:v>
                </c:pt>
                <c:pt idx="559">
                  <c:v>1994</c:v>
                </c:pt>
                <c:pt idx="560">
                  <c:v>1994</c:v>
                </c:pt>
                <c:pt idx="561">
                  <c:v>1994</c:v>
                </c:pt>
                <c:pt idx="562">
                  <c:v>1994</c:v>
                </c:pt>
                <c:pt idx="563">
                  <c:v>1994</c:v>
                </c:pt>
                <c:pt idx="564">
                  <c:v>1995</c:v>
                </c:pt>
                <c:pt idx="565">
                  <c:v>1995</c:v>
                </c:pt>
                <c:pt idx="566">
                  <c:v>1995</c:v>
                </c:pt>
                <c:pt idx="567">
                  <c:v>1995</c:v>
                </c:pt>
                <c:pt idx="568">
                  <c:v>1995</c:v>
                </c:pt>
                <c:pt idx="569">
                  <c:v>1995</c:v>
                </c:pt>
                <c:pt idx="570">
                  <c:v>1995</c:v>
                </c:pt>
                <c:pt idx="571">
                  <c:v>1995</c:v>
                </c:pt>
                <c:pt idx="572">
                  <c:v>1995</c:v>
                </c:pt>
                <c:pt idx="573">
                  <c:v>1995</c:v>
                </c:pt>
                <c:pt idx="574">
                  <c:v>1995</c:v>
                </c:pt>
                <c:pt idx="575">
                  <c:v>1995</c:v>
                </c:pt>
                <c:pt idx="576">
                  <c:v>1996</c:v>
                </c:pt>
                <c:pt idx="577">
                  <c:v>1996</c:v>
                </c:pt>
                <c:pt idx="578">
                  <c:v>1996</c:v>
                </c:pt>
                <c:pt idx="579">
                  <c:v>1996</c:v>
                </c:pt>
                <c:pt idx="580">
                  <c:v>1996</c:v>
                </c:pt>
                <c:pt idx="581">
                  <c:v>1996</c:v>
                </c:pt>
                <c:pt idx="582">
                  <c:v>1996</c:v>
                </c:pt>
                <c:pt idx="583">
                  <c:v>1996</c:v>
                </c:pt>
                <c:pt idx="584">
                  <c:v>1996</c:v>
                </c:pt>
                <c:pt idx="585">
                  <c:v>1996</c:v>
                </c:pt>
                <c:pt idx="586">
                  <c:v>1996</c:v>
                </c:pt>
                <c:pt idx="587">
                  <c:v>1996</c:v>
                </c:pt>
                <c:pt idx="588">
                  <c:v>1997</c:v>
                </c:pt>
                <c:pt idx="589">
                  <c:v>1997</c:v>
                </c:pt>
                <c:pt idx="590">
                  <c:v>1997</c:v>
                </c:pt>
                <c:pt idx="591">
                  <c:v>1997</c:v>
                </c:pt>
                <c:pt idx="592">
                  <c:v>1997</c:v>
                </c:pt>
                <c:pt idx="593">
                  <c:v>1997</c:v>
                </c:pt>
                <c:pt idx="594">
                  <c:v>1997</c:v>
                </c:pt>
                <c:pt idx="595">
                  <c:v>1997</c:v>
                </c:pt>
                <c:pt idx="596">
                  <c:v>1997</c:v>
                </c:pt>
                <c:pt idx="597">
                  <c:v>1997</c:v>
                </c:pt>
                <c:pt idx="598">
                  <c:v>1997</c:v>
                </c:pt>
                <c:pt idx="599">
                  <c:v>1997</c:v>
                </c:pt>
                <c:pt idx="600">
                  <c:v>1998</c:v>
                </c:pt>
                <c:pt idx="601">
                  <c:v>1998</c:v>
                </c:pt>
                <c:pt idx="602">
                  <c:v>1998</c:v>
                </c:pt>
                <c:pt idx="603">
                  <c:v>1998</c:v>
                </c:pt>
                <c:pt idx="604">
                  <c:v>1998</c:v>
                </c:pt>
                <c:pt idx="605">
                  <c:v>1998</c:v>
                </c:pt>
                <c:pt idx="606">
                  <c:v>1998</c:v>
                </c:pt>
                <c:pt idx="607">
                  <c:v>1998</c:v>
                </c:pt>
                <c:pt idx="608">
                  <c:v>1998</c:v>
                </c:pt>
                <c:pt idx="609">
                  <c:v>1998</c:v>
                </c:pt>
                <c:pt idx="610">
                  <c:v>1998</c:v>
                </c:pt>
                <c:pt idx="611">
                  <c:v>1998</c:v>
                </c:pt>
                <c:pt idx="612">
                  <c:v>1999</c:v>
                </c:pt>
                <c:pt idx="613">
                  <c:v>1999</c:v>
                </c:pt>
                <c:pt idx="614">
                  <c:v>1999</c:v>
                </c:pt>
                <c:pt idx="615">
                  <c:v>1999</c:v>
                </c:pt>
                <c:pt idx="616">
                  <c:v>1999</c:v>
                </c:pt>
                <c:pt idx="617">
                  <c:v>1999</c:v>
                </c:pt>
                <c:pt idx="618">
                  <c:v>1999</c:v>
                </c:pt>
                <c:pt idx="619">
                  <c:v>1999</c:v>
                </c:pt>
                <c:pt idx="620">
                  <c:v>1999</c:v>
                </c:pt>
                <c:pt idx="621">
                  <c:v>1999</c:v>
                </c:pt>
                <c:pt idx="622">
                  <c:v>1999</c:v>
                </c:pt>
                <c:pt idx="623">
                  <c:v>1999</c:v>
                </c:pt>
                <c:pt idx="624">
                  <c:v>2000</c:v>
                </c:pt>
                <c:pt idx="625">
                  <c:v>2000</c:v>
                </c:pt>
                <c:pt idx="626">
                  <c:v>2000</c:v>
                </c:pt>
                <c:pt idx="627">
                  <c:v>2000</c:v>
                </c:pt>
                <c:pt idx="628">
                  <c:v>2000</c:v>
                </c:pt>
                <c:pt idx="629">
                  <c:v>2000</c:v>
                </c:pt>
                <c:pt idx="630">
                  <c:v>2000</c:v>
                </c:pt>
                <c:pt idx="631">
                  <c:v>2000</c:v>
                </c:pt>
                <c:pt idx="632">
                  <c:v>2000</c:v>
                </c:pt>
                <c:pt idx="633">
                  <c:v>2000</c:v>
                </c:pt>
                <c:pt idx="634">
                  <c:v>2000</c:v>
                </c:pt>
                <c:pt idx="635">
                  <c:v>2000</c:v>
                </c:pt>
                <c:pt idx="636">
                  <c:v>2001</c:v>
                </c:pt>
                <c:pt idx="637">
                  <c:v>2001</c:v>
                </c:pt>
                <c:pt idx="638">
                  <c:v>2001</c:v>
                </c:pt>
                <c:pt idx="639">
                  <c:v>2001</c:v>
                </c:pt>
                <c:pt idx="640">
                  <c:v>2001</c:v>
                </c:pt>
                <c:pt idx="641">
                  <c:v>2001</c:v>
                </c:pt>
                <c:pt idx="642">
                  <c:v>2001</c:v>
                </c:pt>
                <c:pt idx="643">
                  <c:v>2001</c:v>
                </c:pt>
                <c:pt idx="644">
                  <c:v>2001</c:v>
                </c:pt>
                <c:pt idx="645">
                  <c:v>2001</c:v>
                </c:pt>
                <c:pt idx="646">
                  <c:v>2001</c:v>
                </c:pt>
                <c:pt idx="647">
                  <c:v>2001</c:v>
                </c:pt>
                <c:pt idx="648">
                  <c:v>2002</c:v>
                </c:pt>
                <c:pt idx="649">
                  <c:v>2002</c:v>
                </c:pt>
                <c:pt idx="650">
                  <c:v>2002</c:v>
                </c:pt>
                <c:pt idx="651">
                  <c:v>2002</c:v>
                </c:pt>
                <c:pt idx="652">
                  <c:v>2002</c:v>
                </c:pt>
                <c:pt idx="653">
                  <c:v>2002</c:v>
                </c:pt>
                <c:pt idx="654">
                  <c:v>2002</c:v>
                </c:pt>
                <c:pt idx="655">
                  <c:v>2002</c:v>
                </c:pt>
                <c:pt idx="656">
                  <c:v>2002</c:v>
                </c:pt>
                <c:pt idx="657">
                  <c:v>2002</c:v>
                </c:pt>
                <c:pt idx="658">
                  <c:v>2002</c:v>
                </c:pt>
                <c:pt idx="659">
                  <c:v>2002</c:v>
                </c:pt>
                <c:pt idx="660">
                  <c:v>2003</c:v>
                </c:pt>
                <c:pt idx="661">
                  <c:v>2003</c:v>
                </c:pt>
                <c:pt idx="662">
                  <c:v>2003</c:v>
                </c:pt>
                <c:pt idx="663">
                  <c:v>2003</c:v>
                </c:pt>
                <c:pt idx="664">
                  <c:v>2003</c:v>
                </c:pt>
                <c:pt idx="665">
                  <c:v>2003</c:v>
                </c:pt>
                <c:pt idx="666">
                  <c:v>2003</c:v>
                </c:pt>
                <c:pt idx="667">
                  <c:v>2003</c:v>
                </c:pt>
                <c:pt idx="668">
                  <c:v>2003</c:v>
                </c:pt>
                <c:pt idx="669">
                  <c:v>2003</c:v>
                </c:pt>
                <c:pt idx="670">
                  <c:v>2003</c:v>
                </c:pt>
                <c:pt idx="671">
                  <c:v>2003</c:v>
                </c:pt>
                <c:pt idx="672">
                  <c:v>2004</c:v>
                </c:pt>
                <c:pt idx="673">
                  <c:v>2004</c:v>
                </c:pt>
                <c:pt idx="674">
                  <c:v>2004</c:v>
                </c:pt>
                <c:pt idx="675">
                  <c:v>2004</c:v>
                </c:pt>
                <c:pt idx="676">
                  <c:v>2004</c:v>
                </c:pt>
                <c:pt idx="677">
                  <c:v>2004</c:v>
                </c:pt>
                <c:pt idx="678">
                  <c:v>2004</c:v>
                </c:pt>
                <c:pt idx="679">
                  <c:v>2004</c:v>
                </c:pt>
                <c:pt idx="680">
                  <c:v>2004</c:v>
                </c:pt>
                <c:pt idx="681">
                  <c:v>2004</c:v>
                </c:pt>
                <c:pt idx="682">
                  <c:v>2004</c:v>
                </c:pt>
                <c:pt idx="683">
                  <c:v>2004</c:v>
                </c:pt>
                <c:pt idx="684">
                  <c:v>2005</c:v>
                </c:pt>
                <c:pt idx="685">
                  <c:v>2005</c:v>
                </c:pt>
                <c:pt idx="686">
                  <c:v>2005</c:v>
                </c:pt>
                <c:pt idx="687">
                  <c:v>2005</c:v>
                </c:pt>
                <c:pt idx="688">
                  <c:v>2005</c:v>
                </c:pt>
                <c:pt idx="689">
                  <c:v>2005</c:v>
                </c:pt>
                <c:pt idx="690">
                  <c:v>2005</c:v>
                </c:pt>
                <c:pt idx="691">
                  <c:v>2005</c:v>
                </c:pt>
                <c:pt idx="692">
                  <c:v>2005</c:v>
                </c:pt>
                <c:pt idx="693">
                  <c:v>2005</c:v>
                </c:pt>
                <c:pt idx="694">
                  <c:v>2005</c:v>
                </c:pt>
                <c:pt idx="695">
                  <c:v>2005</c:v>
                </c:pt>
                <c:pt idx="696">
                  <c:v>2006</c:v>
                </c:pt>
                <c:pt idx="697">
                  <c:v>2006</c:v>
                </c:pt>
                <c:pt idx="698">
                  <c:v>2006</c:v>
                </c:pt>
                <c:pt idx="699">
                  <c:v>2006</c:v>
                </c:pt>
                <c:pt idx="700">
                  <c:v>2006</c:v>
                </c:pt>
                <c:pt idx="701">
                  <c:v>2006</c:v>
                </c:pt>
                <c:pt idx="702">
                  <c:v>2006</c:v>
                </c:pt>
                <c:pt idx="703">
                  <c:v>2006</c:v>
                </c:pt>
                <c:pt idx="704">
                  <c:v>2006</c:v>
                </c:pt>
                <c:pt idx="705">
                  <c:v>2006</c:v>
                </c:pt>
                <c:pt idx="706">
                  <c:v>2006</c:v>
                </c:pt>
                <c:pt idx="707">
                  <c:v>2006</c:v>
                </c:pt>
                <c:pt idx="708">
                  <c:v>2007</c:v>
                </c:pt>
                <c:pt idx="709">
                  <c:v>2007</c:v>
                </c:pt>
                <c:pt idx="710">
                  <c:v>2007</c:v>
                </c:pt>
                <c:pt idx="711">
                  <c:v>2007</c:v>
                </c:pt>
                <c:pt idx="712">
                  <c:v>2007</c:v>
                </c:pt>
                <c:pt idx="713">
                  <c:v>2007</c:v>
                </c:pt>
                <c:pt idx="714">
                  <c:v>2007</c:v>
                </c:pt>
                <c:pt idx="715">
                  <c:v>2007</c:v>
                </c:pt>
                <c:pt idx="716">
                  <c:v>2007</c:v>
                </c:pt>
                <c:pt idx="717">
                  <c:v>2007</c:v>
                </c:pt>
                <c:pt idx="718">
                  <c:v>2007</c:v>
                </c:pt>
                <c:pt idx="719">
                  <c:v>2007</c:v>
                </c:pt>
                <c:pt idx="720">
                  <c:v>2008</c:v>
                </c:pt>
                <c:pt idx="721">
                  <c:v>2008</c:v>
                </c:pt>
                <c:pt idx="722">
                  <c:v>2008</c:v>
                </c:pt>
                <c:pt idx="723">
                  <c:v>2008</c:v>
                </c:pt>
                <c:pt idx="724">
                  <c:v>2008</c:v>
                </c:pt>
                <c:pt idx="725">
                  <c:v>2008</c:v>
                </c:pt>
                <c:pt idx="726">
                  <c:v>2008</c:v>
                </c:pt>
                <c:pt idx="727">
                  <c:v>2008</c:v>
                </c:pt>
                <c:pt idx="728">
                  <c:v>2008</c:v>
                </c:pt>
                <c:pt idx="729">
                  <c:v>2008</c:v>
                </c:pt>
                <c:pt idx="730">
                  <c:v>2008</c:v>
                </c:pt>
                <c:pt idx="731">
                  <c:v>2008</c:v>
                </c:pt>
                <c:pt idx="732">
                  <c:v>2009</c:v>
                </c:pt>
                <c:pt idx="733">
                  <c:v>2009</c:v>
                </c:pt>
                <c:pt idx="734">
                  <c:v>2009</c:v>
                </c:pt>
                <c:pt idx="735">
                  <c:v>2009</c:v>
                </c:pt>
                <c:pt idx="736">
                  <c:v>2009</c:v>
                </c:pt>
                <c:pt idx="737">
                  <c:v>2009</c:v>
                </c:pt>
                <c:pt idx="738">
                  <c:v>2009</c:v>
                </c:pt>
                <c:pt idx="739">
                  <c:v>2009</c:v>
                </c:pt>
                <c:pt idx="740">
                  <c:v>2009</c:v>
                </c:pt>
                <c:pt idx="741">
                  <c:v>2009</c:v>
                </c:pt>
                <c:pt idx="742">
                  <c:v>2009</c:v>
                </c:pt>
                <c:pt idx="743">
                  <c:v>2009</c:v>
                </c:pt>
                <c:pt idx="744">
                  <c:v>2010</c:v>
                </c:pt>
                <c:pt idx="745">
                  <c:v>2010</c:v>
                </c:pt>
                <c:pt idx="746">
                  <c:v>2010</c:v>
                </c:pt>
                <c:pt idx="747">
                  <c:v>2010</c:v>
                </c:pt>
                <c:pt idx="748">
                  <c:v>2010</c:v>
                </c:pt>
                <c:pt idx="749">
                  <c:v>2010</c:v>
                </c:pt>
                <c:pt idx="750">
                  <c:v>2010</c:v>
                </c:pt>
                <c:pt idx="751">
                  <c:v>2010</c:v>
                </c:pt>
                <c:pt idx="752">
                  <c:v>2010</c:v>
                </c:pt>
                <c:pt idx="753">
                  <c:v>2010</c:v>
                </c:pt>
                <c:pt idx="754">
                  <c:v>2010</c:v>
                </c:pt>
                <c:pt idx="755">
                  <c:v>2010</c:v>
                </c:pt>
                <c:pt idx="756">
                  <c:v>2011</c:v>
                </c:pt>
                <c:pt idx="757">
                  <c:v>2011</c:v>
                </c:pt>
                <c:pt idx="758">
                  <c:v>2011</c:v>
                </c:pt>
                <c:pt idx="759">
                  <c:v>2011</c:v>
                </c:pt>
                <c:pt idx="760">
                  <c:v>2011</c:v>
                </c:pt>
                <c:pt idx="761">
                  <c:v>2011</c:v>
                </c:pt>
                <c:pt idx="762">
                  <c:v>2011</c:v>
                </c:pt>
                <c:pt idx="763">
                  <c:v>2011</c:v>
                </c:pt>
                <c:pt idx="764">
                  <c:v>2011</c:v>
                </c:pt>
                <c:pt idx="765">
                  <c:v>2011</c:v>
                </c:pt>
                <c:pt idx="766">
                  <c:v>2011</c:v>
                </c:pt>
                <c:pt idx="767">
                  <c:v>2011</c:v>
                </c:pt>
                <c:pt idx="768">
                  <c:v>2012</c:v>
                </c:pt>
                <c:pt idx="769">
                  <c:v>2012</c:v>
                </c:pt>
                <c:pt idx="770">
                  <c:v>2012</c:v>
                </c:pt>
                <c:pt idx="771">
                  <c:v>2012</c:v>
                </c:pt>
                <c:pt idx="772">
                  <c:v>2012</c:v>
                </c:pt>
                <c:pt idx="773">
                  <c:v>2012</c:v>
                </c:pt>
                <c:pt idx="774">
                  <c:v>2012</c:v>
                </c:pt>
                <c:pt idx="775">
                  <c:v>2012</c:v>
                </c:pt>
                <c:pt idx="776">
                  <c:v>2012</c:v>
                </c:pt>
                <c:pt idx="777">
                  <c:v>2012</c:v>
                </c:pt>
                <c:pt idx="778">
                  <c:v>2012</c:v>
                </c:pt>
                <c:pt idx="779">
                  <c:v>2012</c:v>
                </c:pt>
                <c:pt idx="780">
                  <c:v>2013</c:v>
                </c:pt>
                <c:pt idx="781">
                  <c:v>2013</c:v>
                </c:pt>
                <c:pt idx="782">
                  <c:v>2013</c:v>
                </c:pt>
                <c:pt idx="783">
                  <c:v>2013</c:v>
                </c:pt>
                <c:pt idx="784">
                  <c:v>2013</c:v>
                </c:pt>
                <c:pt idx="785">
                  <c:v>2013</c:v>
                </c:pt>
                <c:pt idx="786">
                  <c:v>2013</c:v>
                </c:pt>
                <c:pt idx="787">
                  <c:v>2013</c:v>
                </c:pt>
                <c:pt idx="788">
                  <c:v>2013</c:v>
                </c:pt>
                <c:pt idx="789">
                  <c:v>2013</c:v>
                </c:pt>
                <c:pt idx="790">
                  <c:v>2013</c:v>
                </c:pt>
                <c:pt idx="791">
                  <c:v>2013</c:v>
                </c:pt>
                <c:pt idx="792">
                  <c:v>2014</c:v>
                </c:pt>
                <c:pt idx="793">
                  <c:v>2014</c:v>
                </c:pt>
                <c:pt idx="794">
                  <c:v>2014</c:v>
                </c:pt>
                <c:pt idx="795">
                  <c:v>2014</c:v>
                </c:pt>
                <c:pt idx="796">
                  <c:v>2014</c:v>
                </c:pt>
                <c:pt idx="797">
                  <c:v>2014</c:v>
                </c:pt>
                <c:pt idx="798">
                  <c:v>2014</c:v>
                </c:pt>
                <c:pt idx="799">
                  <c:v>2014</c:v>
                </c:pt>
                <c:pt idx="800">
                  <c:v>2014</c:v>
                </c:pt>
                <c:pt idx="801">
                  <c:v>2014</c:v>
                </c:pt>
                <c:pt idx="802">
                  <c:v>2014</c:v>
                </c:pt>
                <c:pt idx="803">
                  <c:v>2014</c:v>
                </c:pt>
                <c:pt idx="804">
                  <c:v>2015</c:v>
                </c:pt>
                <c:pt idx="805">
                  <c:v>2015</c:v>
                </c:pt>
                <c:pt idx="806">
                  <c:v>2015</c:v>
                </c:pt>
                <c:pt idx="807">
                  <c:v>2015</c:v>
                </c:pt>
                <c:pt idx="808">
                  <c:v>2015</c:v>
                </c:pt>
              </c:numCache>
            </c:numRef>
          </c:cat>
          <c:val>
            <c:numRef>
              <c:f>SS!$P$5:$P$813</c:f>
              <c:numCache>
                <c:formatCode>0.0000</c:formatCode>
                <c:ptCount val="809"/>
                <c:pt idx="0">
                  <c:v>575.58994399890639</c:v>
                </c:pt>
                <c:pt idx="1">
                  <c:v>485.25589286539957</c:v>
                </c:pt>
                <c:pt idx="2">
                  <c:v>485.25589286539957</c:v>
                </c:pt>
                <c:pt idx="3">
                  <c:v>485.25589286539957</c:v>
                </c:pt>
                <c:pt idx="4">
                  <c:v>575.58994399890639</c:v>
                </c:pt>
                <c:pt idx="5">
                  <c:v>485.25589286539957</c:v>
                </c:pt>
                <c:pt idx="6">
                  <c:v>485.25589286539957</c:v>
                </c:pt>
                <c:pt idx="7">
                  <c:v>485.25589286539957</c:v>
                </c:pt>
                <c:pt idx="8">
                  <c:v>485.25589286539957</c:v>
                </c:pt>
                <c:pt idx="9">
                  <c:v>485.25589286539957</c:v>
                </c:pt>
                <c:pt idx="10">
                  <c:v>485.25589286539957</c:v>
                </c:pt>
                <c:pt idx="11">
                  <c:v>415.47245975446987</c:v>
                </c:pt>
                <c:pt idx="12">
                  <c:v>415.47245975446987</c:v>
                </c:pt>
                <c:pt idx="13">
                  <c:v>364.26071458598233</c:v>
                </c:pt>
                <c:pt idx="14">
                  <c:v>364.26071458598233</c:v>
                </c:pt>
                <c:pt idx="15">
                  <c:v>364.26071458598233</c:v>
                </c:pt>
                <c:pt idx="16">
                  <c:v>364.26071458598233</c:v>
                </c:pt>
                <c:pt idx="17">
                  <c:v>289.5667893320628</c:v>
                </c:pt>
                <c:pt idx="18">
                  <c:v>289.5667893320628</c:v>
                </c:pt>
                <c:pt idx="19">
                  <c:v>289.5667893320628</c:v>
                </c:pt>
                <c:pt idx="20">
                  <c:v>289.5667893320628</c:v>
                </c:pt>
                <c:pt idx="21">
                  <c:v>289.5667893320628</c:v>
                </c:pt>
                <c:pt idx="22">
                  <c:v>289.5667893320628</c:v>
                </c:pt>
                <c:pt idx="23">
                  <c:v>289.5667893320628</c:v>
                </c:pt>
                <c:pt idx="24">
                  <c:v>289.5667893320628</c:v>
                </c:pt>
                <c:pt idx="25">
                  <c:v>289.5667893320628</c:v>
                </c:pt>
                <c:pt idx="26">
                  <c:v>289.5667893320628</c:v>
                </c:pt>
                <c:pt idx="27">
                  <c:v>364.26071458598233</c:v>
                </c:pt>
                <c:pt idx="28">
                  <c:v>364.26071458598233</c:v>
                </c:pt>
                <c:pt idx="29">
                  <c:v>364.26071458598233</c:v>
                </c:pt>
                <c:pt idx="30">
                  <c:v>364.26071458598233</c:v>
                </c:pt>
                <c:pt idx="31">
                  <c:v>415.47245975446987</c:v>
                </c:pt>
                <c:pt idx="32">
                  <c:v>415.47245975446987</c:v>
                </c:pt>
                <c:pt idx="33">
                  <c:v>415.47245975446987</c:v>
                </c:pt>
                <c:pt idx="34">
                  <c:v>415.47245975446987</c:v>
                </c:pt>
                <c:pt idx="35">
                  <c:v>415.47245975446987</c:v>
                </c:pt>
                <c:pt idx="36">
                  <c:v>485.25589286539957</c:v>
                </c:pt>
                <c:pt idx="37">
                  <c:v>485.25589286539957</c:v>
                </c:pt>
                <c:pt idx="38">
                  <c:v>485.25589286539957</c:v>
                </c:pt>
                <c:pt idx="39">
                  <c:v>575.58994399890639</c:v>
                </c:pt>
                <c:pt idx="40">
                  <c:v>575.58994399890639</c:v>
                </c:pt>
                <c:pt idx="41">
                  <c:v>575.58994399890639</c:v>
                </c:pt>
                <c:pt idx="42">
                  <c:v>575.58994399890639</c:v>
                </c:pt>
                <c:pt idx="43">
                  <c:v>575.58994399890639</c:v>
                </c:pt>
                <c:pt idx="44">
                  <c:v>575.58994399890639</c:v>
                </c:pt>
                <c:pt idx="45">
                  <c:v>485.25589286539957</c:v>
                </c:pt>
                <c:pt idx="46">
                  <c:v>485.25589286539957</c:v>
                </c:pt>
                <c:pt idx="47">
                  <c:v>575.58994399890639</c:v>
                </c:pt>
                <c:pt idx="48">
                  <c:v>575.58994399890639</c:v>
                </c:pt>
                <c:pt idx="49">
                  <c:v>575.58994399890639</c:v>
                </c:pt>
                <c:pt idx="50">
                  <c:v>575.58994399890639</c:v>
                </c:pt>
                <c:pt idx="51">
                  <c:v>575.58994399890639</c:v>
                </c:pt>
                <c:pt idx="52">
                  <c:v>575.58994399890639</c:v>
                </c:pt>
                <c:pt idx="53">
                  <c:v>575.58994399890639</c:v>
                </c:pt>
                <c:pt idx="54">
                  <c:v>485.25589286539957</c:v>
                </c:pt>
                <c:pt idx="55">
                  <c:v>485.25589286539957</c:v>
                </c:pt>
                <c:pt idx="56">
                  <c:v>575.58994399890639</c:v>
                </c:pt>
                <c:pt idx="57">
                  <c:v>575.58994399890639</c:v>
                </c:pt>
                <c:pt idx="58">
                  <c:v>575.58994399890639</c:v>
                </c:pt>
                <c:pt idx="59">
                  <c:v>575.58994399890639</c:v>
                </c:pt>
                <c:pt idx="60">
                  <c:v>575.58994399890639</c:v>
                </c:pt>
                <c:pt idx="61">
                  <c:v>575.58994399890639</c:v>
                </c:pt>
                <c:pt idx="62">
                  <c:v>575.58994399890639</c:v>
                </c:pt>
                <c:pt idx="63">
                  <c:v>575.58994399890639</c:v>
                </c:pt>
                <c:pt idx="64">
                  <c:v>575.58994399890639</c:v>
                </c:pt>
                <c:pt idx="65">
                  <c:v>575.58994399890639</c:v>
                </c:pt>
                <c:pt idx="66">
                  <c:v>575.58994399890639</c:v>
                </c:pt>
                <c:pt idx="67">
                  <c:v>575.58994399890639</c:v>
                </c:pt>
                <c:pt idx="68">
                  <c:v>575.58994399890639</c:v>
                </c:pt>
                <c:pt idx="69">
                  <c:v>485.25589286539957</c:v>
                </c:pt>
                <c:pt idx="70">
                  <c:v>415.47245975446987</c:v>
                </c:pt>
                <c:pt idx="71">
                  <c:v>364.26071458598233</c:v>
                </c:pt>
                <c:pt idx="72">
                  <c:v>364.26071458598233</c:v>
                </c:pt>
                <c:pt idx="73">
                  <c:v>364.26071458598233</c:v>
                </c:pt>
                <c:pt idx="74">
                  <c:v>364.26071458598233</c:v>
                </c:pt>
                <c:pt idx="75">
                  <c:v>364.26071458598233</c:v>
                </c:pt>
                <c:pt idx="76">
                  <c:v>364.26071458598233</c:v>
                </c:pt>
                <c:pt idx="77">
                  <c:v>364.26071458598233</c:v>
                </c:pt>
                <c:pt idx="78">
                  <c:v>364.26071458598233</c:v>
                </c:pt>
                <c:pt idx="79">
                  <c:v>364.26071458598233</c:v>
                </c:pt>
                <c:pt idx="80">
                  <c:v>364.26071458598233</c:v>
                </c:pt>
                <c:pt idx="81">
                  <c:v>364.26071458598233</c:v>
                </c:pt>
                <c:pt idx="82">
                  <c:v>364.26071458598233</c:v>
                </c:pt>
                <c:pt idx="83">
                  <c:v>364.26071458598233</c:v>
                </c:pt>
                <c:pt idx="84">
                  <c:v>415.47245975446987</c:v>
                </c:pt>
                <c:pt idx="85">
                  <c:v>415.47245975446987</c:v>
                </c:pt>
                <c:pt idx="86">
                  <c:v>415.47245975446987</c:v>
                </c:pt>
                <c:pt idx="87">
                  <c:v>415.47245975446987</c:v>
                </c:pt>
                <c:pt idx="88">
                  <c:v>485.25589286539957</c:v>
                </c:pt>
                <c:pt idx="89">
                  <c:v>485.25589286539957</c:v>
                </c:pt>
                <c:pt idx="90">
                  <c:v>485.25589286539957</c:v>
                </c:pt>
                <c:pt idx="91">
                  <c:v>485.25589286539957</c:v>
                </c:pt>
                <c:pt idx="92">
                  <c:v>485.25589286539957</c:v>
                </c:pt>
                <c:pt idx="93">
                  <c:v>485.25589286539957</c:v>
                </c:pt>
                <c:pt idx="94">
                  <c:v>485.25589286539957</c:v>
                </c:pt>
                <c:pt idx="95">
                  <c:v>485.25589286539957</c:v>
                </c:pt>
                <c:pt idx="96">
                  <c:v>485.25589286539957</c:v>
                </c:pt>
                <c:pt idx="97">
                  <c:v>485.25589286539957</c:v>
                </c:pt>
                <c:pt idx="98">
                  <c:v>485.25589286539957</c:v>
                </c:pt>
                <c:pt idx="99">
                  <c:v>485.25589286539957</c:v>
                </c:pt>
                <c:pt idx="100">
                  <c:v>485.25589286539957</c:v>
                </c:pt>
                <c:pt idx="101">
                  <c:v>485.25589286539957</c:v>
                </c:pt>
                <c:pt idx="102">
                  <c:v>485.25589286539957</c:v>
                </c:pt>
                <c:pt idx="103">
                  <c:v>485.25589286539957</c:v>
                </c:pt>
                <c:pt idx="104">
                  <c:v>485.25589286539957</c:v>
                </c:pt>
                <c:pt idx="105">
                  <c:v>485.25589286539957</c:v>
                </c:pt>
                <c:pt idx="106">
                  <c:v>485.25589286539957</c:v>
                </c:pt>
                <c:pt idx="107">
                  <c:v>485.25589286539957</c:v>
                </c:pt>
                <c:pt idx="108">
                  <c:v>485.25589286539957</c:v>
                </c:pt>
                <c:pt idx="109">
                  <c:v>485.25589286539957</c:v>
                </c:pt>
                <c:pt idx="110">
                  <c:v>485.25589286539957</c:v>
                </c:pt>
                <c:pt idx="111">
                  <c:v>485.25589286539957</c:v>
                </c:pt>
                <c:pt idx="112">
                  <c:v>485.25589286539957</c:v>
                </c:pt>
                <c:pt idx="113">
                  <c:v>485.25589286539957</c:v>
                </c:pt>
                <c:pt idx="114">
                  <c:v>485.25589286539957</c:v>
                </c:pt>
                <c:pt idx="115">
                  <c:v>485.25589286539957</c:v>
                </c:pt>
                <c:pt idx="116">
                  <c:v>415.47245975446987</c:v>
                </c:pt>
                <c:pt idx="117">
                  <c:v>415.47245975446987</c:v>
                </c:pt>
                <c:pt idx="118">
                  <c:v>364.26071458598233</c:v>
                </c:pt>
                <c:pt idx="119">
                  <c:v>364.26071458598233</c:v>
                </c:pt>
                <c:pt idx="120">
                  <c:v>364.26071458598233</c:v>
                </c:pt>
                <c:pt idx="121">
                  <c:v>364.26071458598233</c:v>
                </c:pt>
                <c:pt idx="122">
                  <c:v>364.26071458598233</c:v>
                </c:pt>
                <c:pt idx="123">
                  <c:v>289.5667893320628</c:v>
                </c:pt>
                <c:pt idx="124">
                  <c:v>364.26071458598233</c:v>
                </c:pt>
                <c:pt idx="125">
                  <c:v>364.26071458598233</c:v>
                </c:pt>
                <c:pt idx="126">
                  <c:v>364.26071458598233</c:v>
                </c:pt>
                <c:pt idx="127">
                  <c:v>364.26071458598233</c:v>
                </c:pt>
                <c:pt idx="128">
                  <c:v>364.26071458598233</c:v>
                </c:pt>
                <c:pt idx="129">
                  <c:v>364.26071458598233</c:v>
                </c:pt>
                <c:pt idx="130">
                  <c:v>364.26071458598233</c:v>
                </c:pt>
                <c:pt idx="131">
                  <c:v>415.47245975446987</c:v>
                </c:pt>
                <c:pt idx="132">
                  <c:v>415.47245975446987</c:v>
                </c:pt>
                <c:pt idx="133">
                  <c:v>415.47245975446987</c:v>
                </c:pt>
                <c:pt idx="134">
                  <c:v>415.47245975446987</c:v>
                </c:pt>
                <c:pt idx="135">
                  <c:v>485.25589286539957</c:v>
                </c:pt>
                <c:pt idx="136">
                  <c:v>485.25589286539957</c:v>
                </c:pt>
                <c:pt idx="137">
                  <c:v>485.25589286539957</c:v>
                </c:pt>
                <c:pt idx="138">
                  <c:v>485.25589286539957</c:v>
                </c:pt>
                <c:pt idx="139">
                  <c:v>485.25589286539957</c:v>
                </c:pt>
                <c:pt idx="140">
                  <c:v>415.47245975446987</c:v>
                </c:pt>
                <c:pt idx="141">
                  <c:v>415.47245975446987</c:v>
                </c:pt>
                <c:pt idx="142">
                  <c:v>415.47245975446987</c:v>
                </c:pt>
                <c:pt idx="143">
                  <c:v>415.47245975446987</c:v>
                </c:pt>
                <c:pt idx="144">
                  <c:v>415.47245975446987</c:v>
                </c:pt>
                <c:pt idx="145">
                  <c:v>415.47245975446987</c:v>
                </c:pt>
                <c:pt idx="146">
                  <c:v>415.47245975446987</c:v>
                </c:pt>
                <c:pt idx="147">
                  <c:v>415.47245975446987</c:v>
                </c:pt>
                <c:pt idx="148">
                  <c:v>415.47245975446987</c:v>
                </c:pt>
                <c:pt idx="149">
                  <c:v>415.47245975446987</c:v>
                </c:pt>
                <c:pt idx="150">
                  <c:v>415.47245975446987</c:v>
                </c:pt>
                <c:pt idx="151">
                  <c:v>415.47245975446987</c:v>
                </c:pt>
                <c:pt idx="152">
                  <c:v>364.26071458598233</c:v>
                </c:pt>
                <c:pt idx="153">
                  <c:v>364.26071458598233</c:v>
                </c:pt>
                <c:pt idx="154">
                  <c:v>364.26071458598233</c:v>
                </c:pt>
                <c:pt idx="155">
                  <c:v>364.26071458598233</c:v>
                </c:pt>
                <c:pt idx="156">
                  <c:v>364.26071458598233</c:v>
                </c:pt>
                <c:pt idx="157">
                  <c:v>364.26071458598233</c:v>
                </c:pt>
                <c:pt idx="158">
                  <c:v>364.26071458598233</c:v>
                </c:pt>
                <c:pt idx="159">
                  <c:v>415.47245975446987</c:v>
                </c:pt>
                <c:pt idx="160">
                  <c:v>415.47245975446987</c:v>
                </c:pt>
                <c:pt idx="161">
                  <c:v>415.47245975446987</c:v>
                </c:pt>
                <c:pt idx="162">
                  <c:v>415.47245975446987</c:v>
                </c:pt>
                <c:pt idx="163">
                  <c:v>415.47245975446987</c:v>
                </c:pt>
                <c:pt idx="164">
                  <c:v>415.47245975446987</c:v>
                </c:pt>
                <c:pt idx="165">
                  <c:v>415.47245975446987</c:v>
                </c:pt>
                <c:pt idx="166">
                  <c:v>415.47245975446987</c:v>
                </c:pt>
                <c:pt idx="167">
                  <c:v>415.47245975446987</c:v>
                </c:pt>
                <c:pt idx="168">
                  <c:v>415.47245975446987</c:v>
                </c:pt>
                <c:pt idx="169">
                  <c:v>415.47245975446987</c:v>
                </c:pt>
                <c:pt idx="170">
                  <c:v>415.47245975446987</c:v>
                </c:pt>
                <c:pt idx="171">
                  <c:v>415.47245975446987</c:v>
                </c:pt>
                <c:pt idx="172">
                  <c:v>415.47245975446987</c:v>
                </c:pt>
                <c:pt idx="173">
                  <c:v>364.26071458598233</c:v>
                </c:pt>
                <c:pt idx="174">
                  <c:v>415.47245975446987</c:v>
                </c:pt>
                <c:pt idx="175">
                  <c:v>364.26071458598233</c:v>
                </c:pt>
                <c:pt idx="176">
                  <c:v>364.26071458598233</c:v>
                </c:pt>
                <c:pt idx="177">
                  <c:v>364.26071458598233</c:v>
                </c:pt>
                <c:pt idx="178">
                  <c:v>364.26071458598233</c:v>
                </c:pt>
                <c:pt idx="179">
                  <c:v>415.47245975446987</c:v>
                </c:pt>
                <c:pt idx="180">
                  <c:v>415.47245975446987</c:v>
                </c:pt>
                <c:pt idx="181">
                  <c:v>415.47245975446987</c:v>
                </c:pt>
                <c:pt idx="182">
                  <c:v>415.47245975446987</c:v>
                </c:pt>
                <c:pt idx="183">
                  <c:v>415.47245975446987</c:v>
                </c:pt>
                <c:pt idx="184">
                  <c:v>415.47245975446987</c:v>
                </c:pt>
                <c:pt idx="185">
                  <c:v>415.47245975446987</c:v>
                </c:pt>
                <c:pt idx="186">
                  <c:v>415.47245975446987</c:v>
                </c:pt>
                <c:pt idx="187">
                  <c:v>415.47245975446987</c:v>
                </c:pt>
                <c:pt idx="188">
                  <c:v>415.47245975446987</c:v>
                </c:pt>
                <c:pt idx="189">
                  <c:v>415.47245975446987</c:v>
                </c:pt>
                <c:pt idx="190">
                  <c:v>415.47245975446987</c:v>
                </c:pt>
                <c:pt idx="191">
                  <c:v>415.47245975446987</c:v>
                </c:pt>
                <c:pt idx="192">
                  <c:v>415.47245975446987</c:v>
                </c:pt>
                <c:pt idx="193">
                  <c:v>415.47245975446987</c:v>
                </c:pt>
                <c:pt idx="194">
                  <c:v>415.47245975446987</c:v>
                </c:pt>
                <c:pt idx="195">
                  <c:v>415.47245975446987</c:v>
                </c:pt>
                <c:pt idx="196">
                  <c:v>485.25589286539957</c:v>
                </c:pt>
                <c:pt idx="197">
                  <c:v>415.47245975446987</c:v>
                </c:pt>
                <c:pt idx="198">
                  <c:v>485.25589286539957</c:v>
                </c:pt>
                <c:pt idx="199">
                  <c:v>485.25589286539957</c:v>
                </c:pt>
                <c:pt idx="200">
                  <c:v>485.25589286539957</c:v>
                </c:pt>
                <c:pt idx="201">
                  <c:v>485.25589286539957</c:v>
                </c:pt>
                <c:pt idx="202">
                  <c:v>485.25589286539957</c:v>
                </c:pt>
                <c:pt idx="203">
                  <c:v>485.25589286539957</c:v>
                </c:pt>
                <c:pt idx="204">
                  <c:v>485.25589286539957</c:v>
                </c:pt>
                <c:pt idx="205">
                  <c:v>485.25589286539957</c:v>
                </c:pt>
                <c:pt idx="206">
                  <c:v>485.25589286539957</c:v>
                </c:pt>
                <c:pt idx="207">
                  <c:v>485.25589286539957</c:v>
                </c:pt>
                <c:pt idx="208">
                  <c:v>485.25589286539957</c:v>
                </c:pt>
                <c:pt idx="209">
                  <c:v>485.25589286539957</c:v>
                </c:pt>
                <c:pt idx="210">
                  <c:v>485.25589286539957</c:v>
                </c:pt>
                <c:pt idx="211">
                  <c:v>485.25589286539957</c:v>
                </c:pt>
                <c:pt idx="212">
                  <c:v>485.25589286539957</c:v>
                </c:pt>
                <c:pt idx="213">
                  <c:v>575.58994399890639</c:v>
                </c:pt>
                <c:pt idx="214">
                  <c:v>575.58994399890639</c:v>
                </c:pt>
                <c:pt idx="215">
                  <c:v>575.58994399890639</c:v>
                </c:pt>
                <c:pt idx="216">
                  <c:v>575.58994399890639</c:v>
                </c:pt>
                <c:pt idx="217">
                  <c:v>575.58994399890639</c:v>
                </c:pt>
                <c:pt idx="218">
                  <c:v>575.58994399890639</c:v>
                </c:pt>
                <c:pt idx="219">
                  <c:v>575.58994399890639</c:v>
                </c:pt>
                <c:pt idx="220">
                  <c:v>575.58994399890639</c:v>
                </c:pt>
                <c:pt idx="221">
                  <c:v>575.58994399890639</c:v>
                </c:pt>
                <c:pt idx="222">
                  <c:v>575.58994399890639</c:v>
                </c:pt>
                <c:pt idx="223">
                  <c:v>575.58994399890639</c:v>
                </c:pt>
                <c:pt idx="224">
                  <c:v>575.58994399890639</c:v>
                </c:pt>
                <c:pt idx="225">
                  <c:v>575.58994399890639</c:v>
                </c:pt>
                <c:pt idx="226">
                  <c:v>575.58994399890639</c:v>
                </c:pt>
                <c:pt idx="227">
                  <c:v>575.58994399890639</c:v>
                </c:pt>
                <c:pt idx="228">
                  <c:v>575.58994399890639</c:v>
                </c:pt>
                <c:pt idx="229">
                  <c:v>575.58994399890639</c:v>
                </c:pt>
                <c:pt idx="230">
                  <c:v>575.58994399890639</c:v>
                </c:pt>
                <c:pt idx="231">
                  <c:v>575.58994399890639</c:v>
                </c:pt>
                <c:pt idx="232">
                  <c:v>575.58994399890639</c:v>
                </c:pt>
                <c:pt idx="233">
                  <c:v>575.58994399890639</c:v>
                </c:pt>
                <c:pt idx="234">
                  <c:v>575.58994399890639</c:v>
                </c:pt>
                <c:pt idx="235">
                  <c:v>575.58994399890639</c:v>
                </c:pt>
                <c:pt idx="236">
                  <c:v>575.58994399890639</c:v>
                </c:pt>
                <c:pt idx="237">
                  <c:v>575.58994399890639</c:v>
                </c:pt>
                <c:pt idx="238">
                  <c:v>575.58994399890639</c:v>
                </c:pt>
                <c:pt idx="239">
                  <c:v>575.58994399890639</c:v>
                </c:pt>
                <c:pt idx="240">
                  <c:v>575.58994399890639</c:v>
                </c:pt>
                <c:pt idx="241">
                  <c:v>575.58994399890639</c:v>
                </c:pt>
                <c:pt idx="242">
                  <c:v>575.58994399890639</c:v>
                </c:pt>
                <c:pt idx="243">
                  <c:v>575.58994399890639</c:v>
                </c:pt>
                <c:pt idx="244">
                  <c:v>575.58994399890639</c:v>
                </c:pt>
                <c:pt idx="245">
                  <c:v>575.58994399890639</c:v>
                </c:pt>
                <c:pt idx="246">
                  <c:v>575.58994399890639</c:v>
                </c:pt>
                <c:pt idx="247">
                  <c:v>575.58994399890639</c:v>
                </c:pt>
                <c:pt idx="248">
                  <c:v>575.58994399890639</c:v>
                </c:pt>
                <c:pt idx="249">
                  <c:v>575.58994399890639</c:v>
                </c:pt>
                <c:pt idx="250">
                  <c:v>575.58994399890639</c:v>
                </c:pt>
                <c:pt idx="251">
                  <c:v>575.58994399890639</c:v>
                </c:pt>
                <c:pt idx="252">
                  <c:v>575.58994399890639</c:v>
                </c:pt>
                <c:pt idx="253">
                  <c:v>575.58994399890639</c:v>
                </c:pt>
                <c:pt idx="254">
                  <c:v>575.58994399890639</c:v>
                </c:pt>
                <c:pt idx="255">
                  <c:v>575.58994399890639</c:v>
                </c:pt>
                <c:pt idx="256">
                  <c:v>575.58994399890639</c:v>
                </c:pt>
                <c:pt idx="257">
                  <c:v>575.58994399890639</c:v>
                </c:pt>
                <c:pt idx="258">
                  <c:v>575.58994399890639</c:v>
                </c:pt>
                <c:pt idx="259">
                  <c:v>575.58994399890639</c:v>
                </c:pt>
                <c:pt idx="260">
                  <c:v>575.58994399890639</c:v>
                </c:pt>
                <c:pt idx="261">
                  <c:v>575.58994399890639</c:v>
                </c:pt>
                <c:pt idx="262">
                  <c:v>575.58994399890639</c:v>
                </c:pt>
                <c:pt idx="263">
                  <c:v>575.58994399890639</c:v>
                </c:pt>
                <c:pt idx="264">
                  <c:v>575.58994399890639</c:v>
                </c:pt>
                <c:pt idx="265">
                  <c:v>485.25589286539957</c:v>
                </c:pt>
                <c:pt idx="266">
                  <c:v>485.25589286539957</c:v>
                </c:pt>
                <c:pt idx="267">
                  <c:v>485.25589286539957</c:v>
                </c:pt>
                <c:pt idx="268">
                  <c:v>415.47245975446987</c:v>
                </c:pt>
                <c:pt idx="269">
                  <c:v>415.47245975446987</c:v>
                </c:pt>
                <c:pt idx="270">
                  <c:v>415.47245975446987</c:v>
                </c:pt>
                <c:pt idx="271">
                  <c:v>415.47245975446987</c:v>
                </c:pt>
                <c:pt idx="272">
                  <c:v>415.47245975446987</c:v>
                </c:pt>
                <c:pt idx="273">
                  <c:v>364.26071458598233</c:v>
                </c:pt>
                <c:pt idx="274">
                  <c:v>364.26071458598233</c:v>
                </c:pt>
                <c:pt idx="275">
                  <c:v>364.26071458598233</c:v>
                </c:pt>
                <c:pt idx="276">
                  <c:v>364.26071458598233</c:v>
                </c:pt>
                <c:pt idx="277">
                  <c:v>415.47245975446987</c:v>
                </c:pt>
                <c:pt idx="278">
                  <c:v>415.47245975446987</c:v>
                </c:pt>
                <c:pt idx="279">
                  <c:v>415.47245975446987</c:v>
                </c:pt>
                <c:pt idx="280">
                  <c:v>415.47245975446987</c:v>
                </c:pt>
                <c:pt idx="281">
                  <c:v>415.47245975446987</c:v>
                </c:pt>
                <c:pt idx="282">
                  <c:v>415.47245975446987</c:v>
                </c:pt>
                <c:pt idx="283">
                  <c:v>415.47245975446987</c:v>
                </c:pt>
                <c:pt idx="284">
                  <c:v>415.47245975446987</c:v>
                </c:pt>
                <c:pt idx="285">
                  <c:v>415.47245975446987</c:v>
                </c:pt>
                <c:pt idx="286">
                  <c:v>415.47245975446987</c:v>
                </c:pt>
                <c:pt idx="287">
                  <c:v>415.47245975446987</c:v>
                </c:pt>
                <c:pt idx="288">
                  <c:v>415.47245975446987</c:v>
                </c:pt>
                <c:pt idx="289">
                  <c:v>415.47245975446987</c:v>
                </c:pt>
                <c:pt idx="290">
                  <c:v>485.25589286539957</c:v>
                </c:pt>
                <c:pt idx="291">
                  <c:v>485.25589286539957</c:v>
                </c:pt>
                <c:pt idx="292">
                  <c:v>485.25589286539957</c:v>
                </c:pt>
                <c:pt idx="293">
                  <c:v>485.25589286539957</c:v>
                </c:pt>
                <c:pt idx="294">
                  <c:v>485.25589286539957</c:v>
                </c:pt>
                <c:pt idx="295">
                  <c:v>485.25589286539957</c:v>
                </c:pt>
                <c:pt idx="296">
                  <c:v>485.25589286539957</c:v>
                </c:pt>
                <c:pt idx="297">
                  <c:v>485.25589286539957</c:v>
                </c:pt>
                <c:pt idx="298">
                  <c:v>485.25589286539957</c:v>
                </c:pt>
                <c:pt idx="299">
                  <c:v>575.58994399890639</c:v>
                </c:pt>
                <c:pt idx="300">
                  <c:v>575.58994399890639</c:v>
                </c:pt>
                <c:pt idx="301">
                  <c:v>575.58994399890639</c:v>
                </c:pt>
                <c:pt idx="302">
                  <c:v>575.58994399890639</c:v>
                </c:pt>
                <c:pt idx="303">
                  <c:v>485.25589286539957</c:v>
                </c:pt>
                <c:pt idx="304">
                  <c:v>485.25589286539957</c:v>
                </c:pt>
                <c:pt idx="305">
                  <c:v>485.25589286539957</c:v>
                </c:pt>
                <c:pt idx="306">
                  <c:v>575.58994399890639</c:v>
                </c:pt>
                <c:pt idx="307">
                  <c:v>485.25589286539957</c:v>
                </c:pt>
                <c:pt idx="308">
                  <c:v>485.25589286539957</c:v>
                </c:pt>
                <c:pt idx="309">
                  <c:v>575.58994399890639</c:v>
                </c:pt>
                <c:pt idx="310">
                  <c:v>485.25589286539957</c:v>
                </c:pt>
                <c:pt idx="311">
                  <c:v>485.25589286539957</c:v>
                </c:pt>
                <c:pt idx="312">
                  <c:v>485.25589286539957</c:v>
                </c:pt>
                <c:pt idx="313">
                  <c:v>415.47245975446987</c:v>
                </c:pt>
                <c:pt idx="314">
                  <c:v>485.25589286539957</c:v>
                </c:pt>
                <c:pt idx="315">
                  <c:v>485.25589286539957</c:v>
                </c:pt>
                <c:pt idx="316">
                  <c:v>415.47245975446987</c:v>
                </c:pt>
                <c:pt idx="317">
                  <c:v>415.47245975446987</c:v>
                </c:pt>
                <c:pt idx="318">
                  <c:v>364.26071458598233</c:v>
                </c:pt>
                <c:pt idx="319">
                  <c:v>364.26071458598233</c:v>
                </c:pt>
                <c:pt idx="320">
                  <c:v>364.26071458598233</c:v>
                </c:pt>
                <c:pt idx="321">
                  <c:v>289.5667893320628</c:v>
                </c:pt>
                <c:pt idx="322">
                  <c:v>289.5667893320628</c:v>
                </c:pt>
                <c:pt idx="323">
                  <c:v>289.5667893320628</c:v>
                </c:pt>
                <c:pt idx="324">
                  <c:v>289.5667893320628</c:v>
                </c:pt>
                <c:pt idx="325">
                  <c:v>289.5667893320628</c:v>
                </c:pt>
                <c:pt idx="326">
                  <c:v>289.5667893320628</c:v>
                </c:pt>
                <c:pt idx="327">
                  <c:v>289.5667893320628</c:v>
                </c:pt>
                <c:pt idx="328">
                  <c:v>289.5667893320628</c:v>
                </c:pt>
                <c:pt idx="329">
                  <c:v>289.5667893320628</c:v>
                </c:pt>
                <c:pt idx="330">
                  <c:v>289.5667893320628</c:v>
                </c:pt>
                <c:pt idx="331">
                  <c:v>289.5667893320628</c:v>
                </c:pt>
                <c:pt idx="332">
                  <c:v>289.5667893320628</c:v>
                </c:pt>
                <c:pt idx="333">
                  <c:v>289.5667893320628</c:v>
                </c:pt>
                <c:pt idx="334">
                  <c:v>289.5667893320628</c:v>
                </c:pt>
                <c:pt idx="335">
                  <c:v>289.5667893320628</c:v>
                </c:pt>
                <c:pt idx="336">
                  <c:v>289.5667893320628</c:v>
                </c:pt>
                <c:pt idx="337">
                  <c:v>364.26071458598233</c:v>
                </c:pt>
                <c:pt idx="338">
                  <c:v>364.26071458598233</c:v>
                </c:pt>
                <c:pt idx="339">
                  <c:v>364.26071458598233</c:v>
                </c:pt>
                <c:pt idx="340">
                  <c:v>364.26071458598233</c:v>
                </c:pt>
                <c:pt idx="341">
                  <c:v>364.26071458598233</c:v>
                </c:pt>
                <c:pt idx="342">
                  <c:v>364.26071458598233</c:v>
                </c:pt>
                <c:pt idx="343">
                  <c:v>364.26071458598233</c:v>
                </c:pt>
                <c:pt idx="344">
                  <c:v>364.26071458598233</c:v>
                </c:pt>
                <c:pt idx="345">
                  <c:v>289.5667893320628</c:v>
                </c:pt>
                <c:pt idx="346">
                  <c:v>289.5667893320628</c:v>
                </c:pt>
                <c:pt idx="347">
                  <c:v>289.5667893320628</c:v>
                </c:pt>
                <c:pt idx="348">
                  <c:v>364.26071458598233</c:v>
                </c:pt>
                <c:pt idx="349">
                  <c:v>289.5667893320628</c:v>
                </c:pt>
                <c:pt idx="350">
                  <c:v>289.5667893320628</c:v>
                </c:pt>
                <c:pt idx="351">
                  <c:v>364.26071458598233</c:v>
                </c:pt>
                <c:pt idx="352">
                  <c:v>364.26071458598233</c:v>
                </c:pt>
                <c:pt idx="353">
                  <c:v>364.26071458598233</c:v>
                </c:pt>
                <c:pt idx="354">
                  <c:v>364.26071458598233</c:v>
                </c:pt>
                <c:pt idx="355">
                  <c:v>364.26071458598233</c:v>
                </c:pt>
                <c:pt idx="356">
                  <c:v>364.26071458598233</c:v>
                </c:pt>
                <c:pt idx="357">
                  <c:v>364.26071458598233</c:v>
                </c:pt>
                <c:pt idx="358">
                  <c:v>364.26071458598233</c:v>
                </c:pt>
                <c:pt idx="359">
                  <c:v>364.26071458598233</c:v>
                </c:pt>
                <c:pt idx="360">
                  <c:v>364.26071458598233</c:v>
                </c:pt>
                <c:pt idx="361">
                  <c:v>364.26071458598233</c:v>
                </c:pt>
                <c:pt idx="362">
                  <c:v>364.26071458598233</c:v>
                </c:pt>
                <c:pt idx="363">
                  <c:v>364.26071458598233</c:v>
                </c:pt>
                <c:pt idx="364">
                  <c:v>364.26071458598233</c:v>
                </c:pt>
                <c:pt idx="365">
                  <c:v>364.26071458598233</c:v>
                </c:pt>
                <c:pt idx="366">
                  <c:v>364.26071458598233</c:v>
                </c:pt>
                <c:pt idx="367">
                  <c:v>415.47245975446987</c:v>
                </c:pt>
                <c:pt idx="368">
                  <c:v>415.47245975446987</c:v>
                </c:pt>
                <c:pt idx="369">
                  <c:v>415.47245975446987</c:v>
                </c:pt>
                <c:pt idx="370">
                  <c:v>364.26071458598233</c:v>
                </c:pt>
                <c:pt idx="371">
                  <c:v>364.26071458598233</c:v>
                </c:pt>
                <c:pt idx="372">
                  <c:v>415.47245975446987</c:v>
                </c:pt>
                <c:pt idx="373">
                  <c:v>364.26071458598233</c:v>
                </c:pt>
                <c:pt idx="374">
                  <c:v>364.26071458598233</c:v>
                </c:pt>
                <c:pt idx="375">
                  <c:v>415.47245975446987</c:v>
                </c:pt>
                <c:pt idx="376">
                  <c:v>415.47245975446987</c:v>
                </c:pt>
                <c:pt idx="377">
                  <c:v>415.47245975446987</c:v>
                </c:pt>
                <c:pt idx="378">
                  <c:v>415.47245975446987</c:v>
                </c:pt>
                <c:pt idx="379">
                  <c:v>364.26071458598233</c:v>
                </c:pt>
                <c:pt idx="380">
                  <c:v>415.47245975446987</c:v>
                </c:pt>
                <c:pt idx="381">
                  <c:v>364.26071458598233</c:v>
                </c:pt>
                <c:pt idx="382">
                  <c:v>364.26071458598233</c:v>
                </c:pt>
                <c:pt idx="383">
                  <c:v>364.26071458598233</c:v>
                </c:pt>
                <c:pt idx="384">
                  <c:v>364.26071458598233</c:v>
                </c:pt>
                <c:pt idx="385">
                  <c:v>364.26071458598233</c:v>
                </c:pt>
                <c:pt idx="386">
                  <c:v>364.26071458598233</c:v>
                </c:pt>
                <c:pt idx="387">
                  <c:v>289.5667893320628</c:v>
                </c:pt>
                <c:pt idx="388">
                  <c:v>289.5667893320628</c:v>
                </c:pt>
                <c:pt idx="389">
                  <c:v>289.5667893320628</c:v>
                </c:pt>
                <c:pt idx="390">
                  <c:v>289.5667893320628</c:v>
                </c:pt>
                <c:pt idx="391">
                  <c:v>289.5667893320628</c:v>
                </c:pt>
                <c:pt idx="392">
                  <c:v>289.5667893320628</c:v>
                </c:pt>
                <c:pt idx="393">
                  <c:v>289.5667893320628</c:v>
                </c:pt>
                <c:pt idx="394">
                  <c:v>289.5667893320628</c:v>
                </c:pt>
                <c:pt idx="395">
                  <c:v>289.5667893320628</c:v>
                </c:pt>
                <c:pt idx="396">
                  <c:v>289.5667893320628</c:v>
                </c:pt>
                <c:pt idx="397">
                  <c:v>289.5667893320628</c:v>
                </c:pt>
                <c:pt idx="398">
                  <c:v>289.5667893320628</c:v>
                </c:pt>
                <c:pt idx="399">
                  <c:v>289.5667893320628</c:v>
                </c:pt>
                <c:pt idx="400">
                  <c:v>289.5667893320628</c:v>
                </c:pt>
                <c:pt idx="401">
                  <c:v>289.5667893320628</c:v>
                </c:pt>
                <c:pt idx="402">
                  <c:v>289.5667893320628</c:v>
                </c:pt>
                <c:pt idx="403">
                  <c:v>289.5667893320628</c:v>
                </c:pt>
                <c:pt idx="404">
                  <c:v>289.5667893320628</c:v>
                </c:pt>
                <c:pt idx="405">
                  <c:v>289.5667893320628</c:v>
                </c:pt>
                <c:pt idx="406">
                  <c:v>289.5667893320628</c:v>
                </c:pt>
                <c:pt idx="407">
                  <c:v>289.5667893320628</c:v>
                </c:pt>
                <c:pt idx="408">
                  <c:v>289.5667893320628</c:v>
                </c:pt>
                <c:pt idx="409">
                  <c:v>289.5667893320628</c:v>
                </c:pt>
                <c:pt idx="410">
                  <c:v>289.5667893320628</c:v>
                </c:pt>
                <c:pt idx="411">
                  <c:v>289.5667893320628</c:v>
                </c:pt>
                <c:pt idx="412">
                  <c:v>289.5667893320628</c:v>
                </c:pt>
                <c:pt idx="413">
                  <c:v>289.5667893320628</c:v>
                </c:pt>
                <c:pt idx="414">
                  <c:v>289.5667893320628</c:v>
                </c:pt>
                <c:pt idx="415">
                  <c:v>289.5667893320628</c:v>
                </c:pt>
                <c:pt idx="416">
                  <c:v>289.5667893320628</c:v>
                </c:pt>
                <c:pt idx="417">
                  <c:v>289.5667893320628</c:v>
                </c:pt>
                <c:pt idx="418">
                  <c:v>289.5667893320628</c:v>
                </c:pt>
                <c:pt idx="419">
                  <c:v>289.5667893320628</c:v>
                </c:pt>
                <c:pt idx="420">
                  <c:v>289.5667893320628</c:v>
                </c:pt>
                <c:pt idx="421">
                  <c:v>289.5667893320628</c:v>
                </c:pt>
                <c:pt idx="422">
                  <c:v>289.5667893320628</c:v>
                </c:pt>
                <c:pt idx="423">
                  <c:v>289.5667893320628</c:v>
                </c:pt>
                <c:pt idx="424">
                  <c:v>289.5667893320628</c:v>
                </c:pt>
                <c:pt idx="425">
                  <c:v>289.5667893320628</c:v>
                </c:pt>
                <c:pt idx="426">
                  <c:v>289.5667893320628</c:v>
                </c:pt>
                <c:pt idx="427">
                  <c:v>289.5667893320628</c:v>
                </c:pt>
                <c:pt idx="428">
                  <c:v>289.5667893320628</c:v>
                </c:pt>
                <c:pt idx="429">
                  <c:v>289.5667893320628</c:v>
                </c:pt>
                <c:pt idx="430">
                  <c:v>289.5667893320628</c:v>
                </c:pt>
                <c:pt idx="431">
                  <c:v>289.5667893320628</c:v>
                </c:pt>
                <c:pt idx="432">
                  <c:v>289.5667893320628</c:v>
                </c:pt>
                <c:pt idx="433">
                  <c:v>289.5667893320628</c:v>
                </c:pt>
                <c:pt idx="434">
                  <c:v>289.5667893320628</c:v>
                </c:pt>
                <c:pt idx="435">
                  <c:v>289.5667893320628</c:v>
                </c:pt>
                <c:pt idx="436">
                  <c:v>289.5667893320628</c:v>
                </c:pt>
                <c:pt idx="437">
                  <c:v>289.5667893320628</c:v>
                </c:pt>
                <c:pt idx="438">
                  <c:v>289.5667893320628</c:v>
                </c:pt>
                <c:pt idx="439">
                  <c:v>289.5667893320628</c:v>
                </c:pt>
                <c:pt idx="440">
                  <c:v>289.5667893320628</c:v>
                </c:pt>
                <c:pt idx="441">
                  <c:v>289.5667893320628</c:v>
                </c:pt>
                <c:pt idx="442">
                  <c:v>289.5667893320628</c:v>
                </c:pt>
                <c:pt idx="443">
                  <c:v>289.5667893320628</c:v>
                </c:pt>
                <c:pt idx="444">
                  <c:v>289.5667893320628</c:v>
                </c:pt>
                <c:pt idx="445">
                  <c:v>289.5667893320628</c:v>
                </c:pt>
                <c:pt idx="446">
                  <c:v>289.5667893320628</c:v>
                </c:pt>
                <c:pt idx="447">
                  <c:v>289.5667893320628</c:v>
                </c:pt>
                <c:pt idx="448">
                  <c:v>364.26071458598233</c:v>
                </c:pt>
                <c:pt idx="449">
                  <c:v>289.5667893320628</c:v>
                </c:pt>
                <c:pt idx="450">
                  <c:v>289.5667893320628</c:v>
                </c:pt>
                <c:pt idx="451">
                  <c:v>364.26071458598233</c:v>
                </c:pt>
                <c:pt idx="452">
                  <c:v>364.26071458598233</c:v>
                </c:pt>
                <c:pt idx="453">
                  <c:v>289.5667893320628</c:v>
                </c:pt>
                <c:pt idx="454">
                  <c:v>364.26071458598233</c:v>
                </c:pt>
                <c:pt idx="455">
                  <c:v>364.26071458598233</c:v>
                </c:pt>
                <c:pt idx="456">
                  <c:v>364.26071458598233</c:v>
                </c:pt>
                <c:pt idx="457">
                  <c:v>364.26071458598233</c:v>
                </c:pt>
                <c:pt idx="458">
                  <c:v>364.26071458598233</c:v>
                </c:pt>
                <c:pt idx="459">
                  <c:v>364.26071458598233</c:v>
                </c:pt>
                <c:pt idx="460">
                  <c:v>364.26071458598233</c:v>
                </c:pt>
                <c:pt idx="461">
                  <c:v>364.26071458598233</c:v>
                </c:pt>
                <c:pt idx="462">
                  <c:v>364.26071458598233</c:v>
                </c:pt>
                <c:pt idx="463">
                  <c:v>364.26071458598233</c:v>
                </c:pt>
                <c:pt idx="464">
                  <c:v>364.26071458598233</c:v>
                </c:pt>
                <c:pt idx="465">
                  <c:v>364.26071458598233</c:v>
                </c:pt>
                <c:pt idx="466">
                  <c:v>364.26071458598233</c:v>
                </c:pt>
                <c:pt idx="467">
                  <c:v>364.26071458598233</c:v>
                </c:pt>
                <c:pt idx="468">
                  <c:v>364.26071458598233</c:v>
                </c:pt>
                <c:pt idx="469">
                  <c:v>415.47245975446987</c:v>
                </c:pt>
                <c:pt idx="470">
                  <c:v>415.47245975446987</c:v>
                </c:pt>
                <c:pt idx="471">
                  <c:v>415.47245975446987</c:v>
                </c:pt>
                <c:pt idx="472">
                  <c:v>415.47245975446987</c:v>
                </c:pt>
                <c:pt idx="473">
                  <c:v>415.47245975446987</c:v>
                </c:pt>
                <c:pt idx="474">
                  <c:v>485.25589286539957</c:v>
                </c:pt>
                <c:pt idx="475">
                  <c:v>485.25589286539957</c:v>
                </c:pt>
                <c:pt idx="476">
                  <c:v>485.25589286539957</c:v>
                </c:pt>
                <c:pt idx="477">
                  <c:v>415.47245975446987</c:v>
                </c:pt>
                <c:pt idx="478">
                  <c:v>415.47245975446987</c:v>
                </c:pt>
                <c:pt idx="479">
                  <c:v>415.47245975446987</c:v>
                </c:pt>
                <c:pt idx="480">
                  <c:v>415.47245975446987</c:v>
                </c:pt>
                <c:pt idx="481">
                  <c:v>415.47245975446987</c:v>
                </c:pt>
                <c:pt idx="482">
                  <c:v>415.47245975446987</c:v>
                </c:pt>
                <c:pt idx="483">
                  <c:v>415.47245975446987</c:v>
                </c:pt>
                <c:pt idx="484">
                  <c:v>415.47245975446987</c:v>
                </c:pt>
                <c:pt idx="485">
                  <c:v>415.47245975446987</c:v>
                </c:pt>
                <c:pt idx="486">
                  <c:v>415.47245975446987</c:v>
                </c:pt>
                <c:pt idx="487">
                  <c:v>415.47245975446987</c:v>
                </c:pt>
                <c:pt idx="488">
                  <c:v>415.47245975446987</c:v>
                </c:pt>
                <c:pt idx="489">
                  <c:v>415.47245975446987</c:v>
                </c:pt>
                <c:pt idx="490">
                  <c:v>415.47245975446987</c:v>
                </c:pt>
                <c:pt idx="491">
                  <c:v>415.47245975446987</c:v>
                </c:pt>
                <c:pt idx="492">
                  <c:v>415.47245975446987</c:v>
                </c:pt>
                <c:pt idx="493">
                  <c:v>415.47245975446987</c:v>
                </c:pt>
                <c:pt idx="494">
                  <c:v>415.47245975446987</c:v>
                </c:pt>
                <c:pt idx="495">
                  <c:v>415.47245975446987</c:v>
                </c:pt>
                <c:pt idx="496">
                  <c:v>415.47245975446987</c:v>
                </c:pt>
                <c:pt idx="497">
                  <c:v>415.47245975446987</c:v>
                </c:pt>
                <c:pt idx="498">
                  <c:v>415.47245975446987</c:v>
                </c:pt>
                <c:pt idx="499">
                  <c:v>415.47245975446987</c:v>
                </c:pt>
                <c:pt idx="500">
                  <c:v>415.47245975446987</c:v>
                </c:pt>
                <c:pt idx="501">
                  <c:v>415.47245975446987</c:v>
                </c:pt>
                <c:pt idx="502">
                  <c:v>415.47245975446987</c:v>
                </c:pt>
                <c:pt idx="503">
                  <c:v>415.47245975446987</c:v>
                </c:pt>
                <c:pt idx="504">
                  <c:v>415.47245975446987</c:v>
                </c:pt>
                <c:pt idx="505">
                  <c:v>415.47245975446987</c:v>
                </c:pt>
                <c:pt idx="506">
                  <c:v>415.47245975446987</c:v>
                </c:pt>
                <c:pt idx="507">
                  <c:v>364.26071458598233</c:v>
                </c:pt>
                <c:pt idx="508">
                  <c:v>364.26071458598233</c:v>
                </c:pt>
                <c:pt idx="509">
                  <c:v>415.47245975446987</c:v>
                </c:pt>
                <c:pt idx="510">
                  <c:v>364.26071458598233</c:v>
                </c:pt>
                <c:pt idx="511">
                  <c:v>364.26071458598233</c:v>
                </c:pt>
                <c:pt idx="512">
                  <c:v>364.26071458598233</c:v>
                </c:pt>
                <c:pt idx="513">
                  <c:v>289.5667893320628</c:v>
                </c:pt>
                <c:pt idx="514">
                  <c:v>289.5667893320628</c:v>
                </c:pt>
                <c:pt idx="515">
                  <c:v>289.5667893320628</c:v>
                </c:pt>
                <c:pt idx="516">
                  <c:v>289.5667893320628</c:v>
                </c:pt>
                <c:pt idx="517">
                  <c:v>289.5667893320628</c:v>
                </c:pt>
                <c:pt idx="518">
                  <c:v>289.5667893320628</c:v>
                </c:pt>
                <c:pt idx="519">
                  <c:v>289.5667893320628</c:v>
                </c:pt>
                <c:pt idx="520">
                  <c:v>289.5667893320628</c:v>
                </c:pt>
                <c:pt idx="521">
                  <c:v>289.5667893320628</c:v>
                </c:pt>
                <c:pt idx="522">
                  <c:v>289.5667893320628</c:v>
                </c:pt>
                <c:pt idx="523">
                  <c:v>289.5667893320628</c:v>
                </c:pt>
                <c:pt idx="524">
                  <c:v>289.5667893320628</c:v>
                </c:pt>
                <c:pt idx="525">
                  <c:v>289.5667893320628</c:v>
                </c:pt>
                <c:pt idx="526">
                  <c:v>289.5667893320628</c:v>
                </c:pt>
                <c:pt idx="527">
                  <c:v>289.5667893320628</c:v>
                </c:pt>
                <c:pt idx="528">
                  <c:v>289.5667893320628</c:v>
                </c:pt>
                <c:pt idx="529">
                  <c:v>289.5667893320628</c:v>
                </c:pt>
                <c:pt idx="530">
                  <c:v>289.5667893320628</c:v>
                </c:pt>
                <c:pt idx="531">
                  <c:v>289.5667893320628</c:v>
                </c:pt>
                <c:pt idx="532">
                  <c:v>289.5667893320628</c:v>
                </c:pt>
                <c:pt idx="533">
                  <c:v>289.5667893320628</c:v>
                </c:pt>
                <c:pt idx="534">
                  <c:v>289.5667893320628</c:v>
                </c:pt>
                <c:pt idx="535">
                  <c:v>289.5667893320628</c:v>
                </c:pt>
                <c:pt idx="536">
                  <c:v>289.5667893320628</c:v>
                </c:pt>
                <c:pt idx="537">
                  <c:v>289.5667893320628</c:v>
                </c:pt>
                <c:pt idx="538">
                  <c:v>289.5667893320628</c:v>
                </c:pt>
                <c:pt idx="539">
                  <c:v>289.5667893320628</c:v>
                </c:pt>
                <c:pt idx="540">
                  <c:v>289.5667893320628</c:v>
                </c:pt>
                <c:pt idx="541">
                  <c:v>289.5667893320628</c:v>
                </c:pt>
                <c:pt idx="542">
                  <c:v>364.26071458598233</c:v>
                </c:pt>
                <c:pt idx="543">
                  <c:v>289.5667893320628</c:v>
                </c:pt>
                <c:pt idx="544">
                  <c:v>364.26071458598233</c:v>
                </c:pt>
                <c:pt idx="545">
                  <c:v>364.26071458598233</c:v>
                </c:pt>
                <c:pt idx="546">
                  <c:v>364.26071458598233</c:v>
                </c:pt>
                <c:pt idx="547">
                  <c:v>364.26071458598233</c:v>
                </c:pt>
                <c:pt idx="548">
                  <c:v>364.26071458598233</c:v>
                </c:pt>
                <c:pt idx="549">
                  <c:v>364.26071458598233</c:v>
                </c:pt>
                <c:pt idx="550">
                  <c:v>364.26071458598233</c:v>
                </c:pt>
                <c:pt idx="551">
                  <c:v>364.26071458598233</c:v>
                </c:pt>
                <c:pt idx="552">
                  <c:v>364.26071458598233</c:v>
                </c:pt>
                <c:pt idx="553">
                  <c:v>364.26071458598233</c:v>
                </c:pt>
                <c:pt idx="554">
                  <c:v>364.26071458598233</c:v>
                </c:pt>
                <c:pt idx="555">
                  <c:v>364.26071458598233</c:v>
                </c:pt>
                <c:pt idx="556">
                  <c:v>364.26071458598233</c:v>
                </c:pt>
                <c:pt idx="557">
                  <c:v>364.26071458598233</c:v>
                </c:pt>
                <c:pt idx="558">
                  <c:v>364.26071458598233</c:v>
                </c:pt>
                <c:pt idx="559">
                  <c:v>364.26071458598233</c:v>
                </c:pt>
                <c:pt idx="560">
                  <c:v>364.26071458598233</c:v>
                </c:pt>
                <c:pt idx="561">
                  <c:v>415.47245975446987</c:v>
                </c:pt>
                <c:pt idx="562">
                  <c:v>415.47245975446987</c:v>
                </c:pt>
                <c:pt idx="563">
                  <c:v>415.47245975446987</c:v>
                </c:pt>
                <c:pt idx="564">
                  <c:v>415.47245975446987</c:v>
                </c:pt>
                <c:pt idx="565">
                  <c:v>415.47245975446987</c:v>
                </c:pt>
                <c:pt idx="566">
                  <c:v>415.47245975446987</c:v>
                </c:pt>
                <c:pt idx="567">
                  <c:v>415.47245975446987</c:v>
                </c:pt>
                <c:pt idx="568">
                  <c:v>415.47245975446987</c:v>
                </c:pt>
                <c:pt idx="569">
                  <c:v>415.47245975446987</c:v>
                </c:pt>
                <c:pt idx="570">
                  <c:v>415.47245975446987</c:v>
                </c:pt>
                <c:pt idx="571">
                  <c:v>415.47245975446987</c:v>
                </c:pt>
                <c:pt idx="572">
                  <c:v>415.47245975446987</c:v>
                </c:pt>
                <c:pt idx="573">
                  <c:v>485.25589286539957</c:v>
                </c:pt>
                <c:pt idx="574">
                  <c:v>415.47245975446987</c:v>
                </c:pt>
                <c:pt idx="575">
                  <c:v>485.25589286539957</c:v>
                </c:pt>
                <c:pt idx="576">
                  <c:v>485.25589286539957</c:v>
                </c:pt>
                <c:pt idx="577">
                  <c:v>485.25589286539957</c:v>
                </c:pt>
                <c:pt idx="578">
                  <c:v>485.25589286539957</c:v>
                </c:pt>
                <c:pt idx="579">
                  <c:v>485.25589286539957</c:v>
                </c:pt>
                <c:pt idx="580">
                  <c:v>485.25589286539957</c:v>
                </c:pt>
                <c:pt idx="581">
                  <c:v>485.25589286539957</c:v>
                </c:pt>
                <c:pt idx="582">
                  <c:v>485.25589286539957</c:v>
                </c:pt>
                <c:pt idx="583">
                  <c:v>485.25589286539957</c:v>
                </c:pt>
                <c:pt idx="584">
                  <c:v>485.25589286539957</c:v>
                </c:pt>
                <c:pt idx="585">
                  <c:v>485.25589286539957</c:v>
                </c:pt>
                <c:pt idx="586">
                  <c:v>485.25589286539957</c:v>
                </c:pt>
                <c:pt idx="587">
                  <c:v>485.25589286539957</c:v>
                </c:pt>
                <c:pt idx="588">
                  <c:v>485.25589286539957</c:v>
                </c:pt>
                <c:pt idx="589">
                  <c:v>575.58994399890639</c:v>
                </c:pt>
                <c:pt idx="590">
                  <c:v>575.58994399890639</c:v>
                </c:pt>
                <c:pt idx="591">
                  <c:v>485.25589286539957</c:v>
                </c:pt>
                <c:pt idx="592">
                  <c:v>575.58994399890639</c:v>
                </c:pt>
                <c:pt idx="593">
                  <c:v>575.58994399890639</c:v>
                </c:pt>
                <c:pt idx="594">
                  <c:v>575.58994399890639</c:v>
                </c:pt>
                <c:pt idx="595">
                  <c:v>575.58994399890639</c:v>
                </c:pt>
                <c:pt idx="596">
                  <c:v>575.58994399890639</c:v>
                </c:pt>
                <c:pt idx="597">
                  <c:v>575.58994399890639</c:v>
                </c:pt>
                <c:pt idx="598">
                  <c:v>575.58994399890639</c:v>
                </c:pt>
                <c:pt idx="599">
                  <c:v>575.58994399890639</c:v>
                </c:pt>
                <c:pt idx="600">
                  <c:v>575.58994399890639</c:v>
                </c:pt>
                <c:pt idx="601">
                  <c:v>575.58994399890639</c:v>
                </c:pt>
                <c:pt idx="602">
                  <c:v>575.58994399890639</c:v>
                </c:pt>
                <c:pt idx="603">
                  <c:v>575.58994399890639</c:v>
                </c:pt>
                <c:pt idx="604">
                  <c:v>575.58994399890639</c:v>
                </c:pt>
                <c:pt idx="605">
                  <c:v>575.58994399890639</c:v>
                </c:pt>
                <c:pt idx="606">
                  <c:v>575.58994399890639</c:v>
                </c:pt>
                <c:pt idx="607">
                  <c:v>575.58994399890639</c:v>
                </c:pt>
                <c:pt idx="608">
                  <c:v>575.58994399890639</c:v>
                </c:pt>
                <c:pt idx="609">
                  <c:v>575.58994399890639</c:v>
                </c:pt>
                <c:pt idx="610">
                  <c:v>575.58994399890639</c:v>
                </c:pt>
                <c:pt idx="611">
                  <c:v>575.58994399890639</c:v>
                </c:pt>
                <c:pt idx="612">
                  <c:v>575.58994399890639</c:v>
                </c:pt>
                <c:pt idx="613">
                  <c:v>575.58994399890639</c:v>
                </c:pt>
                <c:pt idx="614">
                  <c:v>575.58994399890639</c:v>
                </c:pt>
                <c:pt idx="615">
                  <c:v>575.58994399890639</c:v>
                </c:pt>
                <c:pt idx="616">
                  <c:v>575.58994399890639</c:v>
                </c:pt>
                <c:pt idx="617">
                  <c:v>575.58994399890639</c:v>
                </c:pt>
                <c:pt idx="618">
                  <c:v>575.58994399890639</c:v>
                </c:pt>
                <c:pt idx="619">
                  <c:v>575.58994399890639</c:v>
                </c:pt>
                <c:pt idx="620">
                  <c:v>575.58994399890639</c:v>
                </c:pt>
                <c:pt idx="621">
                  <c:v>575.58994399890639</c:v>
                </c:pt>
                <c:pt idx="622">
                  <c:v>575.58994399890639</c:v>
                </c:pt>
                <c:pt idx="623">
                  <c:v>575.58994399890639</c:v>
                </c:pt>
                <c:pt idx="624">
                  <c:v>575.58994399890639</c:v>
                </c:pt>
                <c:pt idx="625">
                  <c:v>575.58994399890639</c:v>
                </c:pt>
                <c:pt idx="626">
                  <c:v>575.58994399890639</c:v>
                </c:pt>
                <c:pt idx="627">
                  <c:v>575.58994399890639</c:v>
                </c:pt>
                <c:pt idx="628">
                  <c:v>575.58994399890639</c:v>
                </c:pt>
                <c:pt idx="629">
                  <c:v>575.58994399890639</c:v>
                </c:pt>
                <c:pt idx="630">
                  <c:v>575.58994399890639</c:v>
                </c:pt>
                <c:pt idx="631">
                  <c:v>575.58994399890639</c:v>
                </c:pt>
                <c:pt idx="632">
                  <c:v>575.58994399890639</c:v>
                </c:pt>
                <c:pt idx="633">
                  <c:v>575.58994399890639</c:v>
                </c:pt>
                <c:pt idx="634">
                  <c:v>575.58994399890639</c:v>
                </c:pt>
                <c:pt idx="635">
                  <c:v>575.58994399890639</c:v>
                </c:pt>
                <c:pt idx="636">
                  <c:v>575.58994399890639</c:v>
                </c:pt>
                <c:pt idx="637">
                  <c:v>575.58994399890639</c:v>
                </c:pt>
                <c:pt idx="638">
                  <c:v>575.58994399890639</c:v>
                </c:pt>
                <c:pt idx="639">
                  <c:v>575.58994399890639</c:v>
                </c:pt>
                <c:pt idx="640">
                  <c:v>575.58994399890639</c:v>
                </c:pt>
                <c:pt idx="641">
                  <c:v>575.58994399890639</c:v>
                </c:pt>
                <c:pt idx="642">
                  <c:v>575.58994399890639</c:v>
                </c:pt>
                <c:pt idx="643">
                  <c:v>575.58994399890639</c:v>
                </c:pt>
                <c:pt idx="644">
                  <c:v>575.58994399890639</c:v>
                </c:pt>
                <c:pt idx="645">
                  <c:v>575.58994399890639</c:v>
                </c:pt>
                <c:pt idx="646">
                  <c:v>575.58994399890639</c:v>
                </c:pt>
                <c:pt idx="647">
                  <c:v>575.58994399890639</c:v>
                </c:pt>
                <c:pt idx="648">
                  <c:v>575.58994399890639</c:v>
                </c:pt>
                <c:pt idx="649">
                  <c:v>575.58994399890639</c:v>
                </c:pt>
                <c:pt idx="650">
                  <c:v>575.58994399890639</c:v>
                </c:pt>
                <c:pt idx="651">
                  <c:v>575.58994399890639</c:v>
                </c:pt>
                <c:pt idx="652">
                  <c:v>575.58994399890639</c:v>
                </c:pt>
                <c:pt idx="653">
                  <c:v>485.25589286539957</c:v>
                </c:pt>
                <c:pt idx="654">
                  <c:v>485.25589286539957</c:v>
                </c:pt>
                <c:pt idx="655">
                  <c:v>485.25589286539957</c:v>
                </c:pt>
                <c:pt idx="656">
                  <c:v>415.47245975446987</c:v>
                </c:pt>
                <c:pt idx="657">
                  <c:v>415.47245975446987</c:v>
                </c:pt>
                <c:pt idx="658">
                  <c:v>485.25589286539957</c:v>
                </c:pt>
                <c:pt idx="659">
                  <c:v>415.47245975446987</c:v>
                </c:pt>
                <c:pt idx="660">
                  <c:v>485.25589286539957</c:v>
                </c:pt>
                <c:pt idx="661">
                  <c:v>415.47245975446987</c:v>
                </c:pt>
                <c:pt idx="662">
                  <c:v>415.47245975446987</c:v>
                </c:pt>
                <c:pt idx="663">
                  <c:v>415.47245975446987</c:v>
                </c:pt>
                <c:pt idx="664">
                  <c:v>415.47245975446987</c:v>
                </c:pt>
                <c:pt idx="665">
                  <c:v>485.25589286539957</c:v>
                </c:pt>
                <c:pt idx="666">
                  <c:v>485.25589286539957</c:v>
                </c:pt>
                <c:pt idx="667">
                  <c:v>485.25589286539957</c:v>
                </c:pt>
                <c:pt idx="668">
                  <c:v>485.25589286539957</c:v>
                </c:pt>
                <c:pt idx="669">
                  <c:v>485.25589286539957</c:v>
                </c:pt>
                <c:pt idx="670">
                  <c:v>485.25589286539957</c:v>
                </c:pt>
                <c:pt idx="671">
                  <c:v>485.25589286539957</c:v>
                </c:pt>
                <c:pt idx="672">
                  <c:v>485.25589286539957</c:v>
                </c:pt>
                <c:pt idx="673">
                  <c:v>485.25589286539957</c:v>
                </c:pt>
                <c:pt idx="674">
                  <c:v>485.25589286539957</c:v>
                </c:pt>
                <c:pt idx="675">
                  <c:v>485.25589286539957</c:v>
                </c:pt>
                <c:pt idx="676">
                  <c:v>485.25589286539957</c:v>
                </c:pt>
                <c:pt idx="677">
                  <c:v>485.25589286539957</c:v>
                </c:pt>
                <c:pt idx="678">
                  <c:v>485.25589286539957</c:v>
                </c:pt>
                <c:pt idx="679">
                  <c:v>485.25589286539957</c:v>
                </c:pt>
                <c:pt idx="680">
                  <c:v>485.25589286539957</c:v>
                </c:pt>
                <c:pt idx="681">
                  <c:v>485.25589286539957</c:v>
                </c:pt>
                <c:pt idx="682">
                  <c:v>485.25589286539957</c:v>
                </c:pt>
                <c:pt idx="683">
                  <c:v>485.25589286539957</c:v>
                </c:pt>
                <c:pt idx="684">
                  <c:v>485.25589286539957</c:v>
                </c:pt>
                <c:pt idx="685">
                  <c:v>485.25589286539957</c:v>
                </c:pt>
                <c:pt idx="686">
                  <c:v>485.25589286539957</c:v>
                </c:pt>
                <c:pt idx="687">
                  <c:v>485.25589286539957</c:v>
                </c:pt>
                <c:pt idx="688">
                  <c:v>485.25589286539957</c:v>
                </c:pt>
                <c:pt idx="689">
                  <c:v>485.25589286539957</c:v>
                </c:pt>
                <c:pt idx="690">
                  <c:v>485.25589286539957</c:v>
                </c:pt>
                <c:pt idx="691">
                  <c:v>485.25589286539957</c:v>
                </c:pt>
                <c:pt idx="692">
                  <c:v>485.25589286539957</c:v>
                </c:pt>
                <c:pt idx="693">
                  <c:v>485.25589286539957</c:v>
                </c:pt>
                <c:pt idx="694">
                  <c:v>485.25589286539957</c:v>
                </c:pt>
                <c:pt idx="695">
                  <c:v>485.25589286539957</c:v>
                </c:pt>
                <c:pt idx="696">
                  <c:v>485.25589286539957</c:v>
                </c:pt>
                <c:pt idx="697">
                  <c:v>485.25589286539957</c:v>
                </c:pt>
                <c:pt idx="698">
                  <c:v>575.58994399890639</c:v>
                </c:pt>
                <c:pt idx="699">
                  <c:v>575.58994399890639</c:v>
                </c:pt>
                <c:pt idx="700">
                  <c:v>485.25589286539957</c:v>
                </c:pt>
                <c:pt idx="701">
                  <c:v>485.25589286539957</c:v>
                </c:pt>
                <c:pt idx="702">
                  <c:v>485.25589286539957</c:v>
                </c:pt>
                <c:pt idx="703">
                  <c:v>485.25589286539957</c:v>
                </c:pt>
                <c:pt idx="704">
                  <c:v>575.58994399890639</c:v>
                </c:pt>
                <c:pt idx="705">
                  <c:v>575.58994399890639</c:v>
                </c:pt>
                <c:pt idx="706">
                  <c:v>575.58994399890639</c:v>
                </c:pt>
                <c:pt idx="707">
                  <c:v>575.58994399890639</c:v>
                </c:pt>
                <c:pt idx="708">
                  <c:v>575.58994399890639</c:v>
                </c:pt>
                <c:pt idx="709">
                  <c:v>575.58994399890639</c:v>
                </c:pt>
                <c:pt idx="710">
                  <c:v>575.58994399890639</c:v>
                </c:pt>
                <c:pt idx="711">
                  <c:v>575.58994399890639</c:v>
                </c:pt>
                <c:pt idx="712">
                  <c:v>575.58994399890639</c:v>
                </c:pt>
                <c:pt idx="713">
                  <c:v>575.58994399890639</c:v>
                </c:pt>
                <c:pt idx="714">
                  <c:v>575.58994399890639</c:v>
                </c:pt>
                <c:pt idx="715">
                  <c:v>485.25589286539957</c:v>
                </c:pt>
                <c:pt idx="716">
                  <c:v>485.25589286539957</c:v>
                </c:pt>
                <c:pt idx="717">
                  <c:v>485.25589286539957</c:v>
                </c:pt>
                <c:pt idx="718">
                  <c:v>485.25589286539957</c:v>
                </c:pt>
                <c:pt idx="719">
                  <c:v>485.25589286539957</c:v>
                </c:pt>
                <c:pt idx="720">
                  <c:v>485.25589286539957</c:v>
                </c:pt>
                <c:pt idx="721">
                  <c:v>415.47245975446987</c:v>
                </c:pt>
                <c:pt idx="722">
                  <c:v>415.47245975446987</c:v>
                </c:pt>
                <c:pt idx="723">
                  <c:v>415.47245975446987</c:v>
                </c:pt>
                <c:pt idx="724">
                  <c:v>415.47245975446987</c:v>
                </c:pt>
                <c:pt idx="725">
                  <c:v>364.26071458598233</c:v>
                </c:pt>
                <c:pt idx="726">
                  <c:v>364.26071458598233</c:v>
                </c:pt>
                <c:pt idx="727">
                  <c:v>364.26071458598233</c:v>
                </c:pt>
                <c:pt idx="728">
                  <c:v>289.5667893320628</c:v>
                </c:pt>
                <c:pt idx="729">
                  <c:v>289.5667893320628</c:v>
                </c:pt>
                <c:pt idx="730">
                  <c:v>289.5667893320628</c:v>
                </c:pt>
                <c:pt idx="731">
                  <c:v>289.5667893320628</c:v>
                </c:pt>
                <c:pt idx="732">
                  <c:v>289.5667893320628</c:v>
                </c:pt>
                <c:pt idx="733">
                  <c:v>289.5667893320628</c:v>
                </c:pt>
                <c:pt idx="734">
                  <c:v>289.5667893320628</c:v>
                </c:pt>
                <c:pt idx="735">
                  <c:v>289.5667893320628</c:v>
                </c:pt>
                <c:pt idx="736">
                  <c:v>289.5667893320628</c:v>
                </c:pt>
                <c:pt idx="737">
                  <c:v>289.5667893320628</c:v>
                </c:pt>
                <c:pt idx="738">
                  <c:v>289.5667893320628</c:v>
                </c:pt>
                <c:pt idx="739">
                  <c:v>289.5667893320628</c:v>
                </c:pt>
                <c:pt idx="740">
                  <c:v>289.5667893320628</c:v>
                </c:pt>
                <c:pt idx="741">
                  <c:v>289.5667893320628</c:v>
                </c:pt>
                <c:pt idx="742">
                  <c:v>289.5667893320628</c:v>
                </c:pt>
                <c:pt idx="743">
                  <c:v>289.5667893320628</c:v>
                </c:pt>
                <c:pt idx="744">
                  <c:v>289.5667893320628</c:v>
                </c:pt>
                <c:pt idx="745">
                  <c:v>289.5667893320628</c:v>
                </c:pt>
                <c:pt idx="746">
                  <c:v>289.5667893320628</c:v>
                </c:pt>
                <c:pt idx="747">
                  <c:v>364.26071458598233</c:v>
                </c:pt>
                <c:pt idx="748">
                  <c:v>289.5667893320628</c:v>
                </c:pt>
                <c:pt idx="749">
                  <c:v>289.5667893320628</c:v>
                </c:pt>
                <c:pt idx="750">
                  <c:v>289.5667893320628</c:v>
                </c:pt>
                <c:pt idx="751">
                  <c:v>289.5667893320628</c:v>
                </c:pt>
                <c:pt idx="752">
                  <c:v>289.5667893320628</c:v>
                </c:pt>
                <c:pt idx="753">
                  <c:v>289.5667893320628</c:v>
                </c:pt>
                <c:pt idx="754">
                  <c:v>364.26071458598233</c:v>
                </c:pt>
                <c:pt idx="755">
                  <c:v>364.26071458598233</c:v>
                </c:pt>
                <c:pt idx="756">
                  <c:v>364.26071458598233</c:v>
                </c:pt>
                <c:pt idx="757">
                  <c:v>364.26071458598233</c:v>
                </c:pt>
                <c:pt idx="758">
                  <c:v>364.26071458598233</c:v>
                </c:pt>
                <c:pt idx="759">
                  <c:v>364.26071458598233</c:v>
                </c:pt>
                <c:pt idx="760">
                  <c:v>364.26071458598233</c:v>
                </c:pt>
                <c:pt idx="761">
                  <c:v>364.26071458598233</c:v>
                </c:pt>
                <c:pt idx="762">
                  <c:v>364.26071458598233</c:v>
                </c:pt>
                <c:pt idx="763">
                  <c:v>289.5667893320628</c:v>
                </c:pt>
                <c:pt idx="764">
                  <c:v>289.5667893320628</c:v>
                </c:pt>
                <c:pt idx="765">
                  <c:v>289.5667893320628</c:v>
                </c:pt>
                <c:pt idx="766">
                  <c:v>289.5667893320628</c:v>
                </c:pt>
                <c:pt idx="767">
                  <c:v>289.5667893320628</c:v>
                </c:pt>
                <c:pt idx="768">
                  <c:v>364.26071458598233</c:v>
                </c:pt>
                <c:pt idx="769">
                  <c:v>364.26071458598233</c:v>
                </c:pt>
                <c:pt idx="770">
                  <c:v>364.26071458598233</c:v>
                </c:pt>
                <c:pt idx="771">
                  <c:v>364.26071458598233</c:v>
                </c:pt>
                <c:pt idx="772">
                  <c:v>289.5667893320628</c:v>
                </c:pt>
                <c:pt idx="773">
                  <c:v>289.5667893320628</c:v>
                </c:pt>
                <c:pt idx="774">
                  <c:v>289.5667893320628</c:v>
                </c:pt>
                <c:pt idx="775">
                  <c:v>364.26071458598233</c:v>
                </c:pt>
                <c:pt idx="776">
                  <c:v>364.26071458598233</c:v>
                </c:pt>
                <c:pt idx="777">
                  <c:v>364.26071458598233</c:v>
                </c:pt>
                <c:pt idx="778">
                  <c:v>289.5667893320628</c:v>
                </c:pt>
                <c:pt idx="779">
                  <c:v>289.5667893320628</c:v>
                </c:pt>
                <c:pt idx="780">
                  <c:v>289.5667893320628</c:v>
                </c:pt>
                <c:pt idx="781">
                  <c:v>364.26071458598233</c:v>
                </c:pt>
                <c:pt idx="782">
                  <c:v>364.26071458598233</c:v>
                </c:pt>
                <c:pt idx="783">
                  <c:v>364.26071458598233</c:v>
                </c:pt>
                <c:pt idx="784">
                  <c:v>364.26071458598233</c:v>
                </c:pt>
                <c:pt idx="785">
                  <c:v>364.26071458598233</c:v>
                </c:pt>
                <c:pt idx="786">
                  <c:v>364.26071458598233</c:v>
                </c:pt>
                <c:pt idx="787">
                  <c:v>364.26071458598233</c:v>
                </c:pt>
                <c:pt idx="788">
                  <c:v>364.26071458598233</c:v>
                </c:pt>
                <c:pt idx="789">
                  <c:v>364.26071458598233</c:v>
                </c:pt>
                <c:pt idx="790">
                  <c:v>364.26071458598233</c:v>
                </c:pt>
                <c:pt idx="791">
                  <c:v>364.26071458598233</c:v>
                </c:pt>
                <c:pt idx="792">
                  <c:v>364.26071458598233</c:v>
                </c:pt>
                <c:pt idx="793">
                  <c:v>364.26071458598233</c:v>
                </c:pt>
                <c:pt idx="794">
                  <c:v>415.47245975446987</c:v>
                </c:pt>
                <c:pt idx="795">
                  <c:v>415.47245975446987</c:v>
                </c:pt>
                <c:pt idx="796">
                  <c:v>415.47245975446987</c:v>
                </c:pt>
                <c:pt idx="797">
                  <c:v>415.47245975446987</c:v>
                </c:pt>
                <c:pt idx="798">
                  <c:v>415.47245975446987</c:v>
                </c:pt>
                <c:pt idx="799">
                  <c:v>415.47245975446987</c:v>
                </c:pt>
                <c:pt idx="800">
                  <c:v>415.47245975446987</c:v>
                </c:pt>
                <c:pt idx="801">
                  <c:v>415.47245975446987</c:v>
                </c:pt>
                <c:pt idx="802">
                  <c:v>485.25589286539957</c:v>
                </c:pt>
                <c:pt idx="803">
                  <c:v>485.25589286539957</c:v>
                </c:pt>
                <c:pt idx="804">
                  <c:v>485.25589286539957</c:v>
                </c:pt>
                <c:pt idx="805">
                  <c:v>485.25589286539957</c:v>
                </c:pt>
                <c:pt idx="806">
                  <c:v>485.25589286539957</c:v>
                </c:pt>
                <c:pt idx="807">
                  <c:v>485.25589286539957</c:v>
                </c:pt>
                <c:pt idx="808">
                  <c:v>485.25589286539957</c:v>
                </c:pt>
              </c:numCache>
            </c:numRef>
          </c:val>
          <c:smooth val="0"/>
        </c:ser>
        <c:ser>
          <c:idx val="4"/>
          <c:order val="1"/>
          <c:tx>
            <c:v>Actual</c:v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'u fit'!$A$5:$A$813</c:f>
              <c:numCache>
                <c:formatCode>General</c:formatCode>
                <c:ptCount val="809"/>
                <c:pt idx="0">
                  <c:v>1948</c:v>
                </c:pt>
                <c:pt idx="1">
                  <c:v>1948</c:v>
                </c:pt>
                <c:pt idx="2">
                  <c:v>1948</c:v>
                </c:pt>
                <c:pt idx="3">
                  <c:v>1948</c:v>
                </c:pt>
                <c:pt idx="4">
                  <c:v>1948</c:v>
                </c:pt>
                <c:pt idx="5">
                  <c:v>1948</c:v>
                </c:pt>
                <c:pt idx="6">
                  <c:v>1948</c:v>
                </c:pt>
                <c:pt idx="7">
                  <c:v>1948</c:v>
                </c:pt>
                <c:pt idx="8">
                  <c:v>1948</c:v>
                </c:pt>
                <c:pt idx="9">
                  <c:v>1948</c:v>
                </c:pt>
                <c:pt idx="10">
                  <c:v>1948</c:v>
                </c:pt>
                <c:pt idx="11">
                  <c:v>1948</c:v>
                </c:pt>
                <c:pt idx="12">
                  <c:v>1949</c:v>
                </c:pt>
                <c:pt idx="13">
                  <c:v>1949</c:v>
                </c:pt>
                <c:pt idx="14">
                  <c:v>1949</c:v>
                </c:pt>
                <c:pt idx="15">
                  <c:v>1949</c:v>
                </c:pt>
                <c:pt idx="16">
                  <c:v>1949</c:v>
                </c:pt>
                <c:pt idx="17">
                  <c:v>1949</c:v>
                </c:pt>
                <c:pt idx="18">
                  <c:v>1949</c:v>
                </c:pt>
                <c:pt idx="19">
                  <c:v>1949</c:v>
                </c:pt>
                <c:pt idx="20">
                  <c:v>1949</c:v>
                </c:pt>
                <c:pt idx="21">
                  <c:v>1949</c:v>
                </c:pt>
                <c:pt idx="22">
                  <c:v>1949</c:v>
                </c:pt>
                <c:pt idx="23">
                  <c:v>1949</c:v>
                </c:pt>
                <c:pt idx="24">
                  <c:v>1950</c:v>
                </c:pt>
                <c:pt idx="25">
                  <c:v>1950</c:v>
                </c:pt>
                <c:pt idx="26">
                  <c:v>1950</c:v>
                </c:pt>
                <c:pt idx="27">
                  <c:v>1950</c:v>
                </c:pt>
                <c:pt idx="28">
                  <c:v>1950</c:v>
                </c:pt>
                <c:pt idx="29">
                  <c:v>1950</c:v>
                </c:pt>
                <c:pt idx="30">
                  <c:v>1950</c:v>
                </c:pt>
                <c:pt idx="31">
                  <c:v>1950</c:v>
                </c:pt>
                <c:pt idx="32">
                  <c:v>1950</c:v>
                </c:pt>
                <c:pt idx="33">
                  <c:v>1950</c:v>
                </c:pt>
                <c:pt idx="34">
                  <c:v>1950</c:v>
                </c:pt>
                <c:pt idx="35">
                  <c:v>1950</c:v>
                </c:pt>
                <c:pt idx="36">
                  <c:v>1951</c:v>
                </c:pt>
                <c:pt idx="37">
                  <c:v>1951</c:v>
                </c:pt>
                <c:pt idx="38">
                  <c:v>1951</c:v>
                </c:pt>
                <c:pt idx="39">
                  <c:v>1951</c:v>
                </c:pt>
                <c:pt idx="40">
                  <c:v>1951</c:v>
                </c:pt>
                <c:pt idx="41">
                  <c:v>1951</c:v>
                </c:pt>
                <c:pt idx="42">
                  <c:v>1951</c:v>
                </c:pt>
                <c:pt idx="43">
                  <c:v>1951</c:v>
                </c:pt>
                <c:pt idx="44">
                  <c:v>1951</c:v>
                </c:pt>
                <c:pt idx="45">
                  <c:v>1951</c:v>
                </c:pt>
                <c:pt idx="46">
                  <c:v>1951</c:v>
                </c:pt>
                <c:pt idx="47">
                  <c:v>1951</c:v>
                </c:pt>
                <c:pt idx="48">
                  <c:v>1952</c:v>
                </c:pt>
                <c:pt idx="49">
                  <c:v>1952</c:v>
                </c:pt>
                <c:pt idx="50">
                  <c:v>1952</c:v>
                </c:pt>
                <c:pt idx="51">
                  <c:v>1952</c:v>
                </c:pt>
                <c:pt idx="52">
                  <c:v>1952</c:v>
                </c:pt>
                <c:pt idx="53">
                  <c:v>1952</c:v>
                </c:pt>
                <c:pt idx="54">
                  <c:v>1952</c:v>
                </c:pt>
                <c:pt idx="55">
                  <c:v>1952</c:v>
                </c:pt>
                <c:pt idx="56">
                  <c:v>1952</c:v>
                </c:pt>
                <c:pt idx="57">
                  <c:v>1952</c:v>
                </c:pt>
                <c:pt idx="58">
                  <c:v>1952</c:v>
                </c:pt>
                <c:pt idx="59">
                  <c:v>1952</c:v>
                </c:pt>
                <c:pt idx="60">
                  <c:v>1953</c:v>
                </c:pt>
                <c:pt idx="61">
                  <c:v>1953</c:v>
                </c:pt>
                <c:pt idx="62">
                  <c:v>1953</c:v>
                </c:pt>
                <c:pt idx="63">
                  <c:v>1953</c:v>
                </c:pt>
                <c:pt idx="64">
                  <c:v>1953</c:v>
                </c:pt>
                <c:pt idx="65">
                  <c:v>1953</c:v>
                </c:pt>
                <c:pt idx="66">
                  <c:v>1953</c:v>
                </c:pt>
                <c:pt idx="67">
                  <c:v>1953</c:v>
                </c:pt>
                <c:pt idx="68">
                  <c:v>1953</c:v>
                </c:pt>
                <c:pt idx="69">
                  <c:v>1953</c:v>
                </c:pt>
                <c:pt idx="70">
                  <c:v>1953</c:v>
                </c:pt>
                <c:pt idx="71">
                  <c:v>1953</c:v>
                </c:pt>
                <c:pt idx="72">
                  <c:v>1954</c:v>
                </c:pt>
                <c:pt idx="73">
                  <c:v>1954</c:v>
                </c:pt>
                <c:pt idx="74">
                  <c:v>1954</c:v>
                </c:pt>
                <c:pt idx="75">
                  <c:v>1954</c:v>
                </c:pt>
                <c:pt idx="76">
                  <c:v>1954</c:v>
                </c:pt>
                <c:pt idx="77">
                  <c:v>1954</c:v>
                </c:pt>
                <c:pt idx="78">
                  <c:v>1954</c:v>
                </c:pt>
                <c:pt idx="79">
                  <c:v>1954</c:v>
                </c:pt>
                <c:pt idx="80">
                  <c:v>1954</c:v>
                </c:pt>
                <c:pt idx="81">
                  <c:v>1954</c:v>
                </c:pt>
                <c:pt idx="82">
                  <c:v>1954</c:v>
                </c:pt>
                <c:pt idx="83">
                  <c:v>1954</c:v>
                </c:pt>
                <c:pt idx="84">
                  <c:v>1955</c:v>
                </c:pt>
                <c:pt idx="85">
                  <c:v>1955</c:v>
                </c:pt>
                <c:pt idx="86">
                  <c:v>1955</c:v>
                </c:pt>
                <c:pt idx="87">
                  <c:v>1955</c:v>
                </c:pt>
                <c:pt idx="88">
                  <c:v>1955</c:v>
                </c:pt>
                <c:pt idx="89">
                  <c:v>1955</c:v>
                </c:pt>
                <c:pt idx="90">
                  <c:v>1955</c:v>
                </c:pt>
                <c:pt idx="91">
                  <c:v>1955</c:v>
                </c:pt>
                <c:pt idx="92">
                  <c:v>1955</c:v>
                </c:pt>
                <c:pt idx="93">
                  <c:v>1955</c:v>
                </c:pt>
                <c:pt idx="94">
                  <c:v>1955</c:v>
                </c:pt>
                <c:pt idx="95">
                  <c:v>1955</c:v>
                </c:pt>
                <c:pt idx="96">
                  <c:v>1956</c:v>
                </c:pt>
                <c:pt idx="97">
                  <c:v>1956</c:v>
                </c:pt>
                <c:pt idx="98">
                  <c:v>1956</c:v>
                </c:pt>
                <c:pt idx="99">
                  <c:v>1956</c:v>
                </c:pt>
                <c:pt idx="100">
                  <c:v>1956</c:v>
                </c:pt>
                <c:pt idx="101">
                  <c:v>1956</c:v>
                </c:pt>
                <c:pt idx="102">
                  <c:v>1956</c:v>
                </c:pt>
                <c:pt idx="103">
                  <c:v>1956</c:v>
                </c:pt>
                <c:pt idx="104">
                  <c:v>1956</c:v>
                </c:pt>
                <c:pt idx="105">
                  <c:v>1956</c:v>
                </c:pt>
                <c:pt idx="106">
                  <c:v>1956</c:v>
                </c:pt>
                <c:pt idx="107">
                  <c:v>1956</c:v>
                </c:pt>
                <c:pt idx="108">
                  <c:v>1957</c:v>
                </c:pt>
                <c:pt idx="109">
                  <c:v>1957</c:v>
                </c:pt>
                <c:pt idx="110">
                  <c:v>1957</c:v>
                </c:pt>
                <c:pt idx="111">
                  <c:v>1957</c:v>
                </c:pt>
                <c:pt idx="112">
                  <c:v>1957</c:v>
                </c:pt>
                <c:pt idx="113">
                  <c:v>1957</c:v>
                </c:pt>
                <c:pt idx="114">
                  <c:v>1957</c:v>
                </c:pt>
                <c:pt idx="115">
                  <c:v>1957</c:v>
                </c:pt>
                <c:pt idx="116">
                  <c:v>1957</c:v>
                </c:pt>
                <c:pt idx="117">
                  <c:v>1957</c:v>
                </c:pt>
                <c:pt idx="118">
                  <c:v>1957</c:v>
                </c:pt>
                <c:pt idx="119">
                  <c:v>1957</c:v>
                </c:pt>
                <c:pt idx="120">
                  <c:v>1958</c:v>
                </c:pt>
                <c:pt idx="121">
                  <c:v>1958</c:v>
                </c:pt>
                <c:pt idx="122">
                  <c:v>1958</c:v>
                </c:pt>
                <c:pt idx="123">
                  <c:v>1958</c:v>
                </c:pt>
                <c:pt idx="124">
                  <c:v>1958</c:v>
                </c:pt>
                <c:pt idx="125">
                  <c:v>1958</c:v>
                </c:pt>
                <c:pt idx="126">
                  <c:v>1958</c:v>
                </c:pt>
                <c:pt idx="127">
                  <c:v>1958</c:v>
                </c:pt>
                <c:pt idx="128">
                  <c:v>1958</c:v>
                </c:pt>
                <c:pt idx="129">
                  <c:v>1958</c:v>
                </c:pt>
                <c:pt idx="130">
                  <c:v>1958</c:v>
                </c:pt>
                <c:pt idx="131">
                  <c:v>1958</c:v>
                </c:pt>
                <c:pt idx="132">
                  <c:v>1959</c:v>
                </c:pt>
                <c:pt idx="133">
                  <c:v>1959</c:v>
                </c:pt>
                <c:pt idx="134">
                  <c:v>1959</c:v>
                </c:pt>
                <c:pt idx="135">
                  <c:v>1959</c:v>
                </c:pt>
                <c:pt idx="136">
                  <c:v>1959</c:v>
                </c:pt>
                <c:pt idx="137">
                  <c:v>1959</c:v>
                </c:pt>
                <c:pt idx="138">
                  <c:v>1959</c:v>
                </c:pt>
                <c:pt idx="139">
                  <c:v>1959</c:v>
                </c:pt>
                <c:pt idx="140">
                  <c:v>1959</c:v>
                </c:pt>
                <c:pt idx="141">
                  <c:v>1959</c:v>
                </c:pt>
                <c:pt idx="142">
                  <c:v>1959</c:v>
                </c:pt>
                <c:pt idx="143">
                  <c:v>1959</c:v>
                </c:pt>
                <c:pt idx="144">
                  <c:v>1960</c:v>
                </c:pt>
                <c:pt idx="145">
                  <c:v>1960</c:v>
                </c:pt>
                <c:pt idx="146">
                  <c:v>1960</c:v>
                </c:pt>
                <c:pt idx="147">
                  <c:v>1960</c:v>
                </c:pt>
                <c:pt idx="148">
                  <c:v>1960</c:v>
                </c:pt>
                <c:pt idx="149">
                  <c:v>1960</c:v>
                </c:pt>
                <c:pt idx="150">
                  <c:v>1960</c:v>
                </c:pt>
                <c:pt idx="151">
                  <c:v>1960</c:v>
                </c:pt>
                <c:pt idx="152">
                  <c:v>1960</c:v>
                </c:pt>
                <c:pt idx="153">
                  <c:v>1960</c:v>
                </c:pt>
                <c:pt idx="154">
                  <c:v>1960</c:v>
                </c:pt>
                <c:pt idx="155">
                  <c:v>1960</c:v>
                </c:pt>
                <c:pt idx="156">
                  <c:v>1961</c:v>
                </c:pt>
                <c:pt idx="157">
                  <c:v>1961</c:v>
                </c:pt>
                <c:pt idx="158">
                  <c:v>1961</c:v>
                </c:pt>
                <c:pt idx="159">
                  <c:v>1961</c:v>
                </c:pt>
                <c:pt idx="160">
                  <c:v>1961</c:v>
                </c:pt>
                <c:pt idx="161">
                  <c:v>1961</c:v>
                </c:pt>
                <c:pt idx="162">
                  <c:v>1961</c:v>
                </c:pt>
                <c:pt idx="163">
                  <c:v>1961</c:v>
                </c:pt>
                <c:pt idx="164">
                  <c:v>1961</c:v>
                </c:pt>
                <c:pt idx="165">
                  <c:v>1961</c:v>
                </c:pt>
                <c:pt idx="166">
                  <c:v>1961</c:v>
                </c:pt>
                <c:pt idx="167">
                  <c:v>1961</c:v>
                </c:pt>
                <c:pt idx="168">
                  <c:v>1962</c:v>
                </c:pt>
                <c:pt idx="169">
                  <c:v>1962</c:v>
                </c:pt>
                <c:pt idx="170">
                  <c:v>1962</c:v>
                </c:pt>
                <c:pt idx="171">
                  <c:v>1962</c:v>
                </c:pt>
                <c:pt idx="172">
                  <c:v>1962</c:v>
                </c:pt>
                <c:pt idx="173">
                  <c:v>1962</c:v>
                </c:pt>
                <c:pt idx="174">
                  <c:v>1962</c:v>
                </c:pt>
                <c:pt idx="175">
                  <c:v>1962</c:v>
                </c:pt>
                <c:pt idx="176">
                  <c:v>1962</c:v>
                </c:pt>
                <c:pt idx="177">
                  <c:v>1962</c:v>
                </c:pt>
                <c:pt idx="178">
                  <c:v>1962</c:v>
                </c:pt>
                <c:pt idx="179">
                  <c:v>1962</c:v>
                </c:pt>
                <c:pt idx="180">
                  <c:v>1963</c:v>
                </c:pt>
                <c:pt idx="181">
                  <c:v>1963</c:v>
                </c:pt>
                <c:pt idx="182">
                  <c:v>1963</c:v>
                </c:pt>
                <c:pt idx="183">
                  <c:v>1963</c:v>
                </c:pt>
                <c:pt idx="184">
                  <c:v>1963</c:v>
                </c:pt>
                <c:pt idx="185">
                  <c:v>1963</c:v>
                </c:pt>
                <c:pt idx="186">
                  <c:v>1963</c:v>
                </c:pt>
                <c:pt idx="187">
                  <c:v>1963</c:v>
                </c:pt>
                <c:pt idx="188">
                  <c:v>1963</c:v>
                </c:pt>
                <c:pt idx="189">
                  <c:v>1963</c:v>
                </c:pt>
                <c:pt idx="190">
                  <c:v>1963</c:v>
                </c:pt>
                <c:pt idx="191">
                  <c:v>1963</c:v>
                </c:pt>
                <c:pt idx="192">
                  <c:v>1964</c:v>
                </c:pt>
                <c:pt idx="193">
                  <c:v>1964</c:v>
                </c:pt>
                <c:pt idx="194">
                  <c:v>1964</c:v>
                </c:pt>
                <c:pt idx="195">
                  <c:v>1964</c:v>
                </c:pt>
                <c:pt idx="196">
                  <c:v>1964</c:v>
                </c:pt>
                <c:pt idx="197">
                  <c:v>1964</c:v>
                </c:pt>
                <c:pt idx="198">
                  <c:v>1964</c:v>
                </c:pt>
                <c:pt idx="199">
                  <c:v>1964</c:v>
                </c:pt>
                <c:pt idx="200">
                  <c:v>1964</c:v>
                </c:pt>
                <c:pt idx="201">
                  <c:v>1964</c:v>
                </c:pt>
                <c:pt idx="202">
                  <c:v>1964</c:v>
                </c:pt>
                <c:pt idx="203">
                  <c:v>1964</c:v>
                </c:pt>
                <c:pt idx="204">
                  <c:v>1965</c:v>
                </c:pt>
                <c:pt idx="205">
                  <c:v>1965</c:v>
                </c:pt>
                <c:pt idx="206">
                  <c:v>1965</c:v>
                </c:pt>
                <c:pt idx="207">
                  <c:v>1965</c:v>
                </c:pt>
                <c:pt idx="208">
                  <c:v>1965</c:v>
                </c:pt>
                <c:pt idx="209">
                  <c:v>1965</c:v>
                </c:pt>
                <c:pt idx="210">
                  <c:v>1965</c:v>
                </c:pt>
                <c:pt idx="211">
                  <c:v>1965</c:v>
                </c:pt>
                <c:pt idx="212">
                  <c:v>1965</c:v>
                </c:pt>
                <c:pt idx="213">
                  <c:v>1965</c:v>
                </c:pt>
                <c:pt idx="214">
                  <c:v>1965</c:v>
                </c:pt>
                <c:pt idx="215">
                  <c:v>1965</c:v>
                </c:pt>
                <c:pt idx="216">
                  <c:v>1966</c:v>
                </c:pt>
                <c:pt idx="217">
                  <c:v>1966</c:v>
                </c:pt>
                <c:pt idx="218">
                  <c:v>1966</c:v>
                </c:pt>
                <c:pt idx="219">
                  <c:v>1966</c:v>
                </c:pt>
                <c:pt idx="220">
                  <c:v>1966</c:v>
                </c:pt>
                <c:pt idx="221">
                  <c:v>1966</c:v>
                </c:pt>
                <c:pt idx="222">
                  <c:v>1966</c:v>
                </c:pt>
                <c:pt idx="223">
                  <c:v>1966</c:v>
                </c:pt>
                <c:pt idx="224">
                  <c:v>1966</c:v>
                </c:pt>
                <c:pt idx="225">
                  <c:v>1966</c:v>
                </c:pt>
                <c:pt idx="226">
                  <c:v>1966</c:v>
                </c:pt>
                <c:pt idx="227">
                  <c:v>1966</c:v>
                </c:pt>
                <c:pt idx="228">
                  <c:v>1967</c:v>
                </c:pt>
                <c:pt idx="229">
                  <c:v>1967</c:v>
                </c:pt>
                <c:pt idx="230">
                  <c:v>1967</c:v>
                </c:pt>
                <c:pt idx="231">
                  <c:v>1967</c:v>
                </c:pt>
                <c:pt idx="232">
                  <c:v>1967</c:v>
                </c:pt>
                <c:pt idx="233">
                  <c:v>1967</c:v>
                </c:pt>
                <c:pt idx="234">
                  <c:v>1967</c:v>
                </c:pt>
                <c:pt idx="235">
                  <c:v>1967</c:v>
                </c:pt>
                <c:pt idx="236">
                  <c:v>1967</c:v>
                </c:pt>
                <c:pt idx="237">
                  <c:v>1967</c:v>
                </c:pt>
                <c:pt idx="238">
                  <c:v>1967</c:v>
                </c:pt>
                <c:pt idx="239">
                  <c:v>1967</c:v>
                </c:pt>
                <c:pt idx="240">
                  <c:v>1968</c:v>
                </c:pt>
                <c:pt idx="241">
                  <c:v>1968</c:v>
                </c:pt>
                <c:pt idx="242">
                  <c:v>1968</c:v>
                </c:pt>
                <c:pt idx="243">
                  <c:v>1968</c:v>
                </c:pt>
                <c:pt idx="244">
                  <c:v>1968</c:v>
                </c:pt>
                <c:pt idx="245">
                  <c:v>1968</c:v>
                </c:pt>
                <c:pt idx="246">
                  <c:v>1968</c:v>
                </c:pt>
                <c:pt idx="247">
                  <c:v>1968</c:v>
                </c:pt>
                <c:pt idx="248">
                  <c:v>1968</c:v>
                </c:pt>
                <c:pt idx="249">
                  <c:v>1968</c:v>
                </c:pt>
                <c:pt idx="250">
                  <c:v>1968</c:v>
                </c:pt>
                <c:pt idx="251">
                  <c:v>1968</c:v>
                </c:pt>
                <c:pt idx="252">
                  <c:v>1969</c:v>
                </c:pt>
                <c:pt idx="253">
                  <c:v>1969</c:v>
                </c:pt>
                <c:pt idx="254">
                  <c:v>1969</c:v>
                </c:pt>
                <c:pt idx="255">
                  <c:v>1969</c:v>
                </c:pt>
                <c:pt idx="256">
                  <c:v>1969</c:v>
                </c:pt>
                <c:pt idx="257">
                  <c:v>1969</c:v>
                </c:pt>
                <c:pt idx="258">
                  <c:v>1969</c:v>
                </c:pt>
                <c:pt idx="259">
                  <c:v>1969</c:v>
                </c:pt>
                <c:pt idx="260">
                  <c:v>1969</c:v>
                </c:pt>
                <c:pt idx="261">
                  <c:v>1969</c:v>
                </c:pt>
                <c:pt idx="262">
                  <c:v>1969</c:v>
                </c:pt>
                <c:pt idx="263">
                  <c:v>1969</c:v>
                </c:pt>
                <c:pt idx="264">
                  <c:v>1970</c:v>
                </c:pt>
                <c:pt idx="265">
                  <c:v>1970</c:v>
                </c:pt>
                <c:pt idx="266">
                  <c:v>1970</c:v>
                </c:pt>
                <c:pt idx="267">
                  <c:v>1970</c:v>
                </c:pt>
                <c:pt idx="268">
                  <c:v>1970</c:v>
                </c:pt>
                <c:pt idx="269">
                  <c:v>1970</c:v>
                </c:pt>
                <c:pt idx="270">
                  <c:v>1970</c:v>
                </c:pt>
                <c:pt idx="271">
                  <c:v>1970</c:v>
                </c:pt>
                <c:pt idx="272">
                  <c:v>1970</c:v>
                </c:pt>
                <c:pt idx="273">
                  <c:v>1970</c:v>
                </c:pt>
                <c:pt idx="274">
                  <c:v>1970</c:v>
                </c:pt>
                <c:pt idx="275">
                  <c:v>1970</c:v>
                </c:pt>
                <c:pt idx="276">
                  <c:v>1971</c:v>
                </c:pt>
                <c:pt idx="277">
                  <c:v>1971</c:v>
                </c:pt>
                <c:pt idx="278">
                  <c:v>1971</c:v>
                </c:pt>
                <c:pt idx="279">
                  <c:v>1971</c:v>
                </c:pt>
                <c:pt idx="280">
                  <c:v>1971</c:v>
                </c:pt>
                <c:pt idx="281">
                  <c:v>1971</c:v>
                </c:pt>
                <c:pt idx="282">
                  <c:v>1971</c:v>
                </c:pt>
                <c:pt idx="283">
                  <c:v>1971</c:v>
                </c:pt>
                <c:pt idx="284">
                  <c:v>1971</c:v>
                </c:pt>
                <c:pt idx="285">
                  <c:v>1971</c:v>
                </c:pt>
                <c:pt idx="286">
                  <c:v>1971</c:v>
                </c:pt>
                <c:pt idx="287">
                  <c:v>1971</c:v>
                </c:pt>
                <c:pt idx="288">
                  <c:v>1972</c:v>
                </c:pt>
                <c:pt idx="289">
                  <c:v>1972</c:v>
                </c:pt>
                <c:pt idx="290">
                  <c:v>1972</c:v>
                </c:pt>
                <c:pt idx="291">
                  <c:v>1972</c:v>
                </c:pt>
                <c:pt idx="292">
                  <c:v>1972</c:v>
                </c:pt>
                <c:pt idx="293">
                  <c:v>1972</c:v>
                </c:pt>
                <c:pt idx="294">
                  <c:v>1972</c:v>
                </c:pt>
                <c:pt idx="295">
                  <c:v>1972</c:v>
                </c:pt>
                <c:pt idx="296">
                  <c:v>1972</c:v>
                </c:pt>
                <c:pt idx="297">
                  <c:v>1972</c:v>
                </c:pt>
                <c:pt idx="298">
                  <c:v>1972</c:v>
                </c:pt>
                <c:pt idx="299">
                  <c:v>1972</c:v>
                </c:pt>
                <c:pt idx="300">
                  <c:v>1973</c:v>
                </c:pt>
                <c:pt idx="301">
                  <c:v>1973</c:v>
                </c:pt>
                <c:pt idx="302">
                  <c:v>1973</c:v>
                </c:pt>
                <c:pt idx="303">
                  <c:v>1973</c:v>
                </c:pt>
                <c:pt idx="304">
                  <c:v>1973</c:v>
                </c:pt>
                <c:pt idx="305">
                  <c:v>1973</c:v>
                </c:pt>
                <c:pt idx="306">
                  <c:v>1973</c:v>
                </c:pt>
                <c:pt idx="307">
                  <c:v>1973</c:v>
                </c:pt>
                <c:pt idx="308">
                  <c:v>1973</c:v>
                </c:pt>
                <c:pt idx="309">
                  <c:v>1973</c:v>
                </c:pt>
                <c:pt idx="310">
                  <c:v>1973</c:v>
                </c:pt>
                <c:pt idx="311">
                  <c:v>1973</c:v>
                </c:pt>
                <c:pt idx="312">
                  <c:v>1974</c:v>
                </c:pt>
                <c:pt idx="313">
                  <c:v>1974</c:v>
                </c:pt>
                <c:pt idx="314">
                  <c:v>1974</c:v>
                </c:pt>
                <c:pt idx="315">
                  <c:v>1974</c:v>
                </c:pt>
                <c:pt idx="316">
                  <c:v>1974</c:v>
                </c:pt>
                <c:pt idx="317">
                  <c:v>1974</c:v>
                </c:pt>
                <c:pt idx="318">
                  <c:v>1974</c:v>
                </c:pt>
                <c:pt idx="319">
                  <c:v>1974</c:v>
                </c:pt>
                <c:pt idx="320">
                  <c:v>1974</c:v>
                </c:pt>
                <c:pt idx="321">
                  <c:v>1974</c:v>
                </c:pt>
                <c:pt idx="322">
                  <c:v>1974</c:v>
                </c:pt>
                <c:pt idx="323">
                  <c:v>1974</c:v>
                </c:pt>
                <c:pt idx="324">
                  <c:v>1975</c:v>
                </c:pt>
                <c:pt idx="325">
                  <c:v>1975</c:v>
                </c:pt>
                <c:pt idx="326">
                  <c:v>1975</c:v>
                </c:pt>
                <c:pt idx="327">
                  <c:v>1975</c:v>
                </c:pt>
                <c:pt idx="328">
                  <c:v>1975</c:v>
                </c:pt>
                <c:pt idx="329">
                  <c:v>1975</c:v>
                </c:pt>
                <c:pt idx="330">
                  <c:v>1975</c:v>
                </c:pt>
                <c:pt idx="331">
                  <c:v>1975</c:v>
                </c:pt>
                <c:pt idx="332">
                  <c:v>1975</c:v>
                </c:pt>
                <c:pt idx="333">
                  <c:v>1975</c:v>
                </c:pt>
                <c:pt idx="334">
                  <c:v>1975</c:v>
                </c:pt>
                <c:pt idx="335">
                  <c:v>1975</c:v>
                </c:pt>
                <c:pt idx="336">
                  <c:v>1976</c:v>
                </c:pt>
                <c:pt idx="337">
                  <c:v>1976</c:v>
                </c:pt>
                <c:pt idx="338">
                  <c:v>1976</c:v>
                </c:pt>
                <c:pt idx="339">
                  <c:v>1976</c:v>
                </c:pt>
                <c:pt idx="340">
                  <c:v>1976</c:v>
                </c:pt>
                <c:pt idx="341">
                  <c:v>1976</c:v>
                </c:pt>
                <c:pt idx="342">
                  <c:v>1976</c:v>
                </c:pt>
                <c:pt idx="343">
                  <c:v>1976</c:v>
                </c:pt>
                <c:pt idx="344">
                  <c:v>1976</c:v>
                </c:pt>
                <c:pt idx="345">
                  <c:v>1976</c:v>
                </c:pt>
                <c:pt idx="346">
                  <c:v>1976</c:v>
                </c:pt>
                <c:pt idx="347">
                  <c:v>1976</c:v>
                </c:pt>
                <c:pt idx="348">
                  <c:v>1977</c:v>
                </c:pt>
                <c:pt idx="349">
                  <c:v>1977</c:v>
                </c:pt>
                <c:pt idx="350">
                  <c:v>1977</c:v>
                </c:pt>
                <c:pt idx="351">
                  <c:v>1977</c:v>
                </c:pt>
                <c:pt idx="352">
                  <c:v>1977</c:v>
                </c:pt>
                <c:pt idx="353">
                  <c:v>1977</c:v>
                </c:pt>
                <c:pt idx="354">
                  <c:v>1977</c:v>
                </c:pt>
                <c:pt idx="355">
                  <c:v>1977</c:v>
                </c:pt>
                <c:pt idx="356">
                  <c:v>1977</c:v>
                </c:pt>
                <c:pt idx="357">
                  <c:v>1977</c:v>
                </c:pt>
                <c:pt idx="358">
                  <c:v>1977</c:v>
                </c:pt>
                <c:pt idx="359">
                  <c:v>1977</c:v>
                </c:pt>
                <c:pt idx="360">
                  <c:v>1978</c:v>
                </c:pt>
                <c:pt idx="361">
                  <c:v>1978</c:v>
                </c:pt>
                <c:pt idx="362">
                  <c:v>1978</c:v>
                </c:pt>
                <c:pt idx="363">
                  <c:v>1978</c:v>
                </c:pt>
                <c:pt idx="364">
                  <c:v>1978</c:v>
                </c:pt>
                <c:pt idx="365">
                  <c:v>1978</c:v>
                </c:pt>
                <c:pt idx="366">
                  <c:v>1978</c:v>
                </c:pt>
                <c:pt idx="367">
                  <c:v>1978</c:v>
                </c:pt>
                <c:pt idx="368">
                  <c:v>1978</c:v>
                </c:pt>
                <c:pt idx="369">
                  <c:v>1978</c:v>
                </c:pt>
                <c:pt idx="370">
                  <c:v>1978</c:v>
                </c:pt>
                <c:pt idx="371">
                  <c:v>1978</c:v>
                </c:pt>
                <c:pt idx="372">
                  <c:v>1979</c:v>
                </c:pt>
                <c:pt idx="373">
                  <c:v>1979</c:v>
                </c:pt>
                <c:pt idx="374">
                  <c:v>1979</c:v>
                </c:pt>
                <c:pt idx="375">
                  <c:v>1979</c:v>
                </c:pt>
                <c:pt idx="376">
                  <c:v>1979</c:v>
                </c:pt>
                <c:pt idx="377">
                  <c:v>1979</c:v>
                </c:pt>
                <c:pt idx="378">
                  <c:v>1979</c:v>
                </c:pt>
                <c:pt idx="379">
                  <c:v>1979</c:v>
                </c:pt>
                <c:pt idx="380">
                  <c:v>1979</c:v>
                </c:pt>
                <c:pt idx="381">
                  <c:v>1979</c:v>
                </c:pt>
                <c:pt idx="382">
                  <c:v>1979</c:v>
                </c:pt>
                <c:pt idx="383">
                  <c:v>1979</c:v>
                </c:pt>
                <c:pt idx="384">
                  <c:v>1980</c:v>
                </c:pt>
                <c:pt idx="385">
                  <c:v>1980</c:v>
                </c:pt>
                <c:pt idx="386">
                  <c:v>1980</c:v>
                </c:pt>
                <c:pt idx="387">
                  <c:v>1980</c:v>
                </c:pt>
                <c:pt idx="388">
                  <c:v>1980</c:v>
                </c:pt>
                <c:pt idx="389">
                  <c:v>1980</c:v>
                </c:pt>
                <c:pt idx="390">
                  <c:v>1980</c:v>
                </c:pt>
                <c:pt idx="391">
                  <c:v>1980</c:v>
                </c:pt>
                <c:pt idx="392">
                  <c:v>1980</c:v>
                </c:pt>
                <c:pt idx="393">
                  <c:v>1980</c:v>
                </c:pt>
                <c:pt idx="394">
                  <c:v>1980</c:v>
                </c:pt>
                <c:pt idx="395">
                  <c:v>1980</c:v>
                </c:pt>
                <c:pt idx="396">
                  <c:v>1981</c:v>
                </c:pt>
                <c:pt idx="397">
                  <c:v>1981</c:v>
                </c:pt>
                <c:pt idx="398">
                  <c:v>1981</c:v>
                </c:pt>
                <c:pt idx="399">
                  <c:v>1981</c:v>
                </c:pt>
                <c:pt idx="400">
                  <c:v>1981</c:v>
                </c:pt>
                <c:pt idx="401">
                  <c:v>1981</c:v>
                </c:pt>
                <c:pt idx="402">
                  <c:v>1981</c:v>
                </c:pt>
                <c:pt idx="403">
                  <c:v>1981</c:v>
                </c:pt>
                <c:pt idx="404">
                  <c:v>1981</c:v>
                </c:pt>
                <c:pt idx="405">
                  <c:v>1981</c:v>
                </c:pt>
                <c:pt idx="406">
                  <c:v>1981</c:v>
                </c:pt>
                <c:pt idx="407">
                  <c:v>1981</c:v>
                </c:pt>
                <c:pt idx="408">
                  <c:v>1982</c:v>
                </c:pt>
                <c:pt idx="409">
                  <c:v>1982</c:v>
                </c:pt>
                <c:pt idx="410">
                  <c:v>1982</c:v>
                </c:pt>
                <c:pt idx="411">
                  <c:v>1982</c:v>
                </c:pt>
                <c:pt idx="412">
                  <c:v>1982</c:v>
                </c:pt>
                <c:pt idx="413">
                  <c:v>1982</c:v>
                </c:pt>
                <c:pt idx="414">
                  <c:v>1982</c:v>
                </c:pt>
                <c:pt idx="415">
                  <c:v>1982</c:v>
                </c:pt>
                <c:pt idx="416">
                  <c:v>1982</c:v>
                </c:pt>
                <c:pt idx="417">
                  <c:v>1982</c:v>
                </c:pt>
                <c:pt idx="418">
                  <c:v>1982</c:v>
                </c:pt>
                <c:pt idx="419">
                  <c:v>1982</c:v>
                </c:pt>
                <c:pt idx="420">
                  <c:v>1983</c:v>
                </c:pt>
                <c:pt idx="421">
                  <c:v>1983</c:v>
                </c:pt>
                <c:pt idx="422">
                  <c:v>1983</c:v>
                </c:pt>
                <c:pt idx="423">
                  <c:v>1983</c:v>
                </c:pt>
                <c:pt idx="424">
                  <c:v>1983</c:v>
                </c:pt>
                <c:pt idx="425">
                  <c:v>1983</c:v>
                </c:pt>
                <c:pt idx="426">
                  <c:v>1983</c:v>
                </c:pt>
                <c:pt idx="427">
                  <c:v>1983</c:v>
                </c:pt>
                <c:pt idx="428">
                  <c:v>1983</c:v>
                </c:pt>
                <c:pt idx="429">
                  <c:v>1983</c:v>
                </c:pt>
                <c:pt idx="430">
                  <c:v>1983</c:v>
                </c:pt>
                <c:pt idx="431">
                  <c:v>1983</c:v>
                </c:pt>
                <c:pt idx="432">
                  <c:v>1984</c:v>
                </c:pt>
                <c:pt idx="433">
                  <c:v>1984</c:v>
                </c:pt>
                <c:pt idx="434">
                  <c:v>1984</c:v>
                </c:pt>
                <c:pt idx="435">
                  <c:v>1984</c:v>
                </c:pt>
                <c:pt idx="436">
                  <c:v>1984</c:v>
                </c:pt>
                <c:pt idx="437">
                  <c:v>1984</c:v>
                </c:pt>
                <c:pt idx="438">
                  <c:v>1984</c:v>
                </c:pt>
                <c:pt idx="439">
                  <c:v>1984</c:v>
                </c:pt>
                <c:pt idx="440">
                  <c:v>1984</c:v>
                </c:pt>
                <c:pt idx="441">
                  <c:v>1984</c:v>
                </c:pt>
                <c:pt idx="442">
                  <c:v>1984</c:v>
                </c:pt>
                <c:pt idx="443">
                  <c:v>1984</c:v>
                </c:pt>
                <c:pt idx="444">
                  <c:v>1985</c:v>
                </c:pt>
                <c:pt idx="445">
                  <c:v>1985</c:v>
                </c:pt>
                <c:pt idx="446">
                  <c:v>1985</c:v>
                </c:pt>
                <c:pt idx="447">
                  <c:v>1985</c:v>
                </c:pt>
                <c:pt idx="448">
                  <c:v>1985</c:v>
                </c:pt>
                <c:pt idx="449">
                  <c:v>1985</c:v>
                </c:pt>
                <c:pt idx="450">
                  <c:v>1985</c:v>
                </c:pt>
                <c:pt idx="451">
                  <c:v>1985</c:v>
                </c:pt>
                <c:pt idx="452">
                  <c:v>1985</c:v>
                </c:pt>
                <c:pt idx="453">
                  <c:v>1985</c:v>
                </c:pt>
                <c:pt idx="454">
                  <c:v>1985</c:v>
                </c:pt>
                <c:pt idx="455">
                  <c:v>1985</c:v>
                </c:pt>
                <c:pt idx="456">
                  <c:v>1986</c:v>
                </c:pt>
                <c:pt idx="457">
                  <c:v>1986</c:v>
                </c:pt>
                <c:pt idx="458">
                  <c:v>1986</c:v>
                </c:pt>
                <c:pt idx="459">
                  <c:v>1986</c:v>
                </c:pt>
                <c:pt idx="460">
                  <c:v>1986</c:v>
                </c:pt>
                <c:pt idx="461">
                  <c:v>1986</c:v>
                </c:pt>
                <c:pt idx="462">
                  <c:v>1986</c:v>
                </c:pt>
                <c:pt idx="463">
                  <c:v>1986</c:v>
                </c:pt>
                <c:pt idx="464">
                  <c:v>1986</c:v>
                </c:pt>
                <c:pt idx="465">
                  <c:v>1986</c:v>
                </c:pt>
                <c:pt idx="466">
                  <c:v>1986</c:v>
                </c:pt>
                <c:pt idx="467">
                  <c:v>1986</c:v>
                </c:pt>
                <c:pt idx="468">
                  <c:v>1987</c:v>
                </c:pt>
                <c:pt idx="469">
                  <c:v>1987</c:v>
                </c:pt>
                <c:pt idx="470">
                  <c:v>1987</c:v>
                </c:pt>
                <c:pt idx="471">
                  <c:v>1987</c:v>
                </c:pt>
                <c:pt idx="472">
                  <c:v>1987</c:v>
                </c:pt>
                <c:pt idx="473">
                  <c:v>1987</c:v>
                </c:pt>
                <c:pt idx="474">
                  <c:v>1987</c:v>
                </c:pt>
                <c:pt idx="475">
                  <c:v>1987</c:v>
                </c:pt>
                <c:pt idx="476">
                  <c:v>1987</c:v>
                </c:pt>
                <c:pt idx="477">
                  <c:v>1987</c:v>
                </c:pt>
                <c:pt idx="478">
                  <c:v>1987</c:v>
                </c:pt>
                <c:pt idx="479">
                  <c:v>1987</c:v>
                </c:pt>
                <c:pt idx="480">
                  <c:v>1988</c:v>
                </c:pt>
                <c:pt idx="481">
                  <c:v>1988</c:v>
                </c:pt>
                <c:pt idx="482">
                  <c:v>1988</c:v>
                </c:pt>
                <c:pt idx="483">
                  <c:v>1988</c:v>
                </c:pt>
                <c:pt idx="484">
                  <c:v>1988</c:v>
                </c:pt>
                <c:pt idx="485">
                  <c:v>1988</c:v>
                </c:pt>
                <c:pt idx="486">
                  <c:v>1988</c:v>
                </c:pt>
                <c:pt idx="487">
                  <c:v>1988</c:v>
                </c:pt>
                <c:pt idx="488">
                  <c:v>1988</c:v>
                </c:pt>
                <c:pt idx="489">
                  <c:v>1988</c:v>
                </c:pt>
                <c:pt idx="490">
                  <c:v>1988</c:v>
                </c:pt>
                <c:pt idx="491">
                  <c:v>1988</c:v>
                </c:pt>
                <c:pt idx="492">
                  <c:v>1989</c:v>
                </c:pt>
                <c:pt idx="493">
                  <c:v>1989</c:v>
                </c:pt>
                <c:pt idx="494">
                  <c:v>1989</c:v>
                </c:pt>
                <c:pt idx="495">
                  <c:v>1989</c:v>
                </c:pt>
                <c:pt idx="496">
                  <c:v>1989</c:v>
                </c:pt>
                <c:pt idx="497">
                  <c:v>1989</c:v>
                </c:pt>
                <c:pt idx="498">
                  <c:v>1989</c:v>
                </c:pt>
                <c:pt idx="499">
                  <c:v>1989</c:v>
                </c:pt>
                <c:pt idx="500">
                  <c:v>1989</c:v>
                </c:pt>
                <c:pt idx="501">
                  <c:v>1989</c:v>
                </c:pt>
                <c:pt idx="502">
                  <c:v>1989</c:v>
                </c:pt>
                <c:pt idx="503">
                  <c:v>1989</c:v>
                </c:pt>
                <c:pt idx="504">
                  <c:v>1990</c:v>
                </c:pt>
                <c:pt idx="505">
                  <c:v>1990</c:v>
                </c:pt>
                <c:pt idx="506">
                  <c:v>1990</c:v>
                </c:pt>
                <c:pt idx="507">
                  <c:v>1990</c:v>
                </c:pt>
                <c:pt idx="508">
                  <c:v>1990</c:v>
                </c:pt>
                <c:pt idx="509">
                  <c:v>1990</c:v>
                </c:pt>
                <c:pt idx="510">
                  <c:v>1990</c:v>
                </c:pt>
                <c:pt idx="511">
                  <c:v>1990</c:v>
                </c:pt>
                <c:pt idx="512">
                  <c:v>1990</c:v>
                </c:pt>
                <c:pt idx="513">
                  <c:v>1990</c:v>
                </c:pt>
                <c:pt idx="514">
                  <c:v>1990</c:v>
                </c:pt>
                <c:pt idx="515">
                  <c:v>1990</c:v>
                </c:pt>
                <c:pt idx="516">
                  <c:v>1991</c:v>
                </c:pt>
                <c:pt idx="517">
                  <c:v>1991</c:v>
                </c:pt>
                <c:pt idx="518">
                  <c:v>1991</c:v>
                </c:pt>
                <c:pt idx="519">
                  <c:v>1991</c:v>
                </c:pt>
                <c:pt idx="520">
                  <c:v>1991</c:v>
                </c:pt>
                <c:pt idx="521">
                  <c:v>1991</c:v>
                </c:pt>
                <c:pt idx="522">
                  <c:v>1991</c:v>
                </c:pt>
                <c:pt idx="523">
                  <c:v>1991</c:v>
                </c:pt>
                <c:pt idx="524">
                  <c:v>1991</c:v>
                </c:pt>
                <c:pt idx="525">
                  <c:v>1991</c:v>
                </c:pt>
                <c:pt idx="526">
                  <c:v>1991</c:v>
                </c:pt>
                <c:pt idx="527">
                  <c:v>1991</c:v>
                </c:pt>
                <c:pt idx="528">
                  <c:v>1992</c:v>
                </c:pt>
                <c:pt idx="529">
                  <c:v>1992</c:v>
                </c:pt>
                <c:pt idx="530">
                  <c:v>1992</c:v>
                </c:pt>
                <c:pt idx="531">
                  <c:v>1992</c:v>
                </c:pt>
                <c:pt idx="532">
                  <c:v>1992</c:v>
                </c:pt>
                <c:pt idx="533">
                  <c:v>1992</c:v>
                </c:pt>
                <c:pt idx="534">
                  <c:v>1992</c:v>
                </c:pt>
                <c:pt idx="535">
                  <c:v>1992</c:v>
                </c:pt>
                <c:pt idx="536">
                  <c:v>1992</c:v>
                </c:pt>
                <c:pt idx="537">
                  <c:v>1992</c:v>
                </c:pt>
                <c:pt idx="538">
                  <c:v>1992</c:v>
                </c:pt>
                <c:pt idx="539">
                  <c:v>1992</c:v>
                </c:pt>
                <c:pt idx="540">
                  <c:v>1993</c:v>
                </c:pt>
                <c:pt idx="541">
                  <c:v>1993</c:v>
                </c:pt>
                <c:pt idx="542">
                  <c:v>1993</c:v>
                </c:pt>
                <c:pt idx="543">
                  <c:v>1993</c:v>
                </c:pt>
                <c:pt idx="544">
                  <c:v>1993</c:v>
                </c:pt>
                <c:pt idx="545">
                  <c:v>1993</c:v>
                </c:pt>
                <c:pt idx="546">
                  <c:v>1993</c:v>
                </c:pt>
                <c:pt idx="547">
                  <c:v>1993</c:v>
                </c:pt>
                <c:pt idx="548">
                  <c:v>1993</c:v>
                </c:pt>
                <c:pt idx="549">
                  <c:v>1993</c:v>
                </c:pt>
                <c:pt idx="550">
                  <c:v>1993</c:v>
                </c:pt>
                <c:pt idx="551">
                  <c:v>1993</c:v>
                </c:pt>
                <c:pt idx="552">
                  <c:v>1994</c:v>
                </c:pt>
                <c:pt idx="553">
                  <c:v>1994</c:v>
                </c:pt>
                <c:pt idx="554">
                  <c:v>1994</c:v>
                </c:pt>
                <c:pt idx="555">
                  <c:v>1994</c:v>
                </c:pt>
                <c:pt idx="556">
                  <c:v>1994</c:v>
                </c:pt>
                <c:pt idx="557">
                  <c:v>1994</c:v>
                </c:pt>
                <c:pt idx="558">
                  <c:v>1994</c:v>
                </c:pt>
                <c:pt idx="559">
                  <c:v>1994</c:v>
                </c:pt>
                <c:pt idx="560">
                  <c:v>1994</c:v>
                </c:pt>
                <c:pt idx="561">
                  <c:v>1994</c:v>
                </c:pt>
                <c:pt idx="562">
                  <c:v>1994</c:v>
                </c:pt>
                <c:pt idx="563">
                  <c:v>1994</c:v>
                </c:pt>
                <c:pt idx="564">
                  <c:v>1995</c:v>
                </c:pt>
                <c:pt idx="565">
                  <c:v>1995</c:v>
                </c:pt>
                <c:pt idx="566">
                  <c:v>1995</c:v>
                </c:pt>
                <c:pt idx="567">
                  <c:v>1995</c:v>
                </c:pt>
                <c:pt idx="568">
                  <c:v>1995</c:v>
                </c:pt>
                <c:pt idx="569">
                  <c:v>1995</c:v>
                </c:pt>
                <c:pt idx="570">
                  <c:v>1995</c:v>
                </c:pt>
                <c:pt idx="571">
                  <c:v>1995</c:v>
                </c:pt>
                <c:pt idx="572">
                  <c:v>1995</c:v>
                </c:pt>
                <c:pt idx="573">
                  <c:v>1995</c:v>
                </c:pt>
                <c:pt idx="574">
                  <c:v>1995</c:v>
                </c:pt>
                <c:pt idx="575">
                  <c:v>1995</c:v>
                </c:pt>
                <c:pt idx="576">
                  <c:v>1996</c:v>
                </c:pt>
                <c:pt idx="577">
                  <c:v>1996</c:v>
                </c:pt>
                <c:pt idx="578">
                  <c:v>1996</c:v>
                </c:pt>
                <c:pt idx="579">
                  <c:v>1996</c:v>
                </c:pt>
                <c:pt idx="580">
                  <c:v>1996</c:v>
                </c:pt>
                <c:pt idx="581">
                  <c:v>1996</c:v>
                </c:pt>
                <c:pt idx="582">
                  <c:v>1996</c:v>
                </c:pt>
                <c:pt idx="583">
                  <c:v>1996</c:v>
                </c:pt>
                <c:pt idx="584">
                  <c:v>1996</c:v>
                </c:pt>
                <c:pt idx="585">
                  <c:v>1996</c:v>
                </c:pt>
                <c:pt idx="586">
                  <c:v>1996</c:v>
                </c:pt>
                <c:pt idx="587">
                  <c:v>1996</c:v>
                </c:pt>
                <c:pt idx="588">
                  <c:v>1997</c:v>
                </c:pt>
                <c:pt idx="589">
                  <c:v>1997</c:v>
                </c:pt>
                <c:pt idx="590">
                  <c:v>1997</c:v>
                </c:pt>
                <c:pt idx="591">
                  <c:v>1997</c:v>
                </c:pt>
                <c:pt idx="592">
                  <c:v>1997</c:v>
                </c:pt>
                <c:pt idx="593">
                  <c:v>1997</c:v>
                </c:pt>
                <c:pt idx="594">
                  <c:v>1997</c:v>
                </c:pt>
                <c:pt idx="595">
                  <c:v>1997</c:v>
                </c:pt>
                <c:pt idx="596">
                  <c:v>1997</c:v>
                </c:pt>
                <c:pt idx="597">
                  <c:v>1997</c:v>
                </c:pt>
                <c:pt idx="598">
                  <c:v>1997</c:v>
                </c:pt>
                <c:pt idx="599">
                  <c:v>1997</c:v>
                </c:pt>
                <c:pt idx="600">
                  <c:v>1998</c:v>
                </c:pt>
                <c:pt idx="601">
                  <c:v>1998</c:v>
                </c:pt>
                <c:pt idx="602">
                  <c:v>1998</c:v>
                </c:pt>
                <c:pt idx="603">
                  <c:v>1998</c:v>
                </c:pt>
                <c:pt idx="604">
                  <c:v>1998</c:v>
                </c:pt>
                <c:pt idx="605">
                  <c:v>1998</c:v>
                </c:pt>
                <c:pt idx="606">
                  <c:v>1998</c:v>
                </c:pt>
                <c:pt idx="607">
                  <c:v>1998</c:v>
                </c:pt>
                <c:pt idx="608">
                  <c:v>1998</c:v>
                </c:pt>
                <c:pt idx="609">
                  <c:v>1998</c:v>
                </c:pt>
                <c:pt idx="610">
                  <c:v>1998</c:v>
                </c:pt>
                <c:pt idx="611">
                  <c:v>1998</c:v>
                </c:pt>
                <c:pt idx="612">
                  <c:v>1999</c:v>
                </c:pt>
                <c:pt idx="613">
                  <c:v>1999</c:v>
                </c:pt>
                <c:pt idx="614">
                  <c:v>1999</c:v>
                </c:pt>
                <c:pt idx="615">
                  <c:v>1999</c:v>
                </c:pt>
                <c:pt idx="616">
                  <c:v>1999</c:v>
                </c:pt>
                <c:pt idx="617">
                  <c:v>1999</c:v>
                </c:pt>
                <c:pt idx="618">
                  <c:v>1999</c:v>
                </c:pt>
                <c:pt idx="619">
                  <c:v>1999</c:v>
                </c:pt>
                <c:pt idx="620">
                  <c:v>1999</c:v>
                </c:pt>
                <c:pt idx="621">
                  <c:v>1999</c:v>
                </c:pt>
                <c:pt idx="622">
                  <c:v>1999</c:v>
                </c:pt>
                <c:pt idx="623">
                  <c:v>1999</c:v>
                </c:pt>
                <c:pt idx="624">
                  <c:v>2000</c:v>
                </c:pt>
                <c:pt idx="625">
                  <c:v>2000</c:v>
                </c:pt>
                <c:pt idx="626">
                  <c:v>2000</c:v>
                </c:pt>
                <c:pt idx="627">
                  <c:v>2000</c:v>
                </c:pt>
                <c:pt idx="628">
                  <c:v>2000</c:v>
                </c:pt>
                <c:pt idx="629">
                  <c:v>2000</c:v>
                </c:pt>
                <c:pt idx="630">
                  <c:v>2000</c:v>
                </c:pt>
                <c:pt idx="631">
                  <c:v>2000</c:v>
                </c:pt>
                <c:pt idx="632">
                  <c:v>2000</c:v>
                </c:pt>
                <c:pt idx="633">
                  <c:v>2000</c:v>
                </c:pt>
                <c:pt idx="634">
                  <c:v>2000</c:v>
                </c:pt>
                <c:pt idx="635">
                  <c:v>2000</c:v>
                </c:pt>
                <c:pt idx="636">
                  <c:v>2001</c:v>
                </c:pt>
                <c:pt idx="637">
                  <c:v>2001</c:v>
                </c:pt>
                <c:pt idx="638">
                  <c:v>2001</c:v>
                </c:pt>
                <c:pt idx="639">
                  <c:v>2001</c:v>
                </c:pt>
                <c:pt idx="640">
                  <c:v>2001</c:v>
                </c:pt>
                <c:pt idx="641">
                  <c:v>2001</c:v>
                </c:pt>
                <c:pt idx="642">
                  <c:v>2001</c:v>
                </c:pt>
                <c:pt idx="643">
                  <c:v>2001</c:v>
                </c:pt>
                <c:pt idx="644">
                  <c:v>2001</c:v>
                </c:pt>
                <c:pt idx="645">
                  <c:v>2001</c:v>
                </c:pt>
                <c:pt idx="646">
                  <c:v>2001</c:v>
                </c:pt>
                <c:pt idx="647">
                  <c:v>2001</c:v>
                </c:pt>
                <c:pt idx="648">
                  <c:v>2002</c:v>
                </c:pt>
                <c:pt idx="649">
                  <c:v>2002</c:v>
                </c:pt>
                <c:pt idx="650">
                  <c:v>2002</c:v>
                </c:pt>
                <c:pt idx="651">
                  <c:v>2002</c:v>
                </c:pt>
                <c:pt idx="652">
                  <c:v>2002</c:v>
                </c:pt>
                <c:pt idx="653">
                  <c:v>2002</c:v>
                </c:pt>
                <c:pt idx="654">
                  <c:v>2002</c:v>
                </c:pt>
                <c:pt idx="655">
                  <c:v>2002</c:v>
                </c:pt>
                <c:pt idx="656">
                  <c:v>2002</c:v>
                </c:pt>
                <c:pt idx="657">
                  <c:v>2002</c:v>
                </c:pt>
                <c:pt idx="658">
                  <c:v>2002</c:v>
                </c:pt>
                <c:pt idx="659">
                  <c:v>2002</c:v>
                </c:pt>
                <c:pt idx="660">
                  <c:v>2003</c:v>
                </c:pt>
                <c:pt idx="661">
                  <c:v>2003</c:v>
                </c:pt>
                <c:pt idx="662">
                  <c:v>2003</c:v>
                </c:pt>
                <c:pt idx="663">
                  <c:v>2003</c:v>
                </c:pt>
                <c:pt idx="664">
                  <c:v>2003</c:v>
                </c:pt>
                <c:pt idx="665">
                  <c:v>2003</c:v>
                </c:pt>
                <c:pt idx="666">
                  <c:v>2003</c:v>
                </c:pt>
                <c:pt idx="667">
                  <c:v>2003</c:v>
                </c:pt>
                <c:pt idx="668">
                  <c:v>2003</c:v>
                </c:pt>
                <c:pt idx="669">
                  <c:v>2003</c:v>
                </c:pt>
                <c:pt idx="670">
                  <c:v>2003</c:v>
                </c:pt>
                <c:pt idx="671">
                  <c:v>2003</c:v>
                </c:pt>
                <c:pt idx="672">
                  <c:v>2004</c:v>
                </c:pt>
                <c:pt idx="673">
                  <c:v>2004</c:v>
                </c:pt>
                <c:pt idx="674">
                  <c:v>2004</c:v>
                </c:pt>
                <c:pt idx="675">
                  <c:v>2004</c:v>
                </c:pt>
                <c:pt idx="676">
                  <c:v>2004</c:v>
                </c:pt>
                <c:pt idx="677">
                  <c:v>2004</c:v>
                </c:pt>
                <c:pt idx="678">
                  <c:v>2004</c:v>
                </c:pt>
                <c:pt idx="679">
                  <c:v>2004</c:v>
                </c:pt>
                <c:pt idx="680">
                  <c:v>2004</c:v>
                </c:pt>
                <c:pt idx="681">
                  <c:v>2004</c:v>
                </c:pt>
                <c:pt idx="682">
                  <c:v>2004</c:v>
                </c:pt>
                <c:pt idx="683">
                  <c:v>2004</c:v>
                </c:pt>
                <c:pt idx="684">
                  <c:v>2005</c:v>
                </c:pt>
                <c:pt idx="685">
                  <c:v>2005</c:v>
                </c:pt>
                <c:pt idx="686">
                  <c:v>2005</c:v>
                </c:pt>
                <c:pt idx="687">
                  <c:v>2005</c:v>
                </c:pt>
                <c:pt idx="688">
                  <c:v>2005</c:v>
                </c:pt>
                <c:pt idx="689">
                  <c:v>2005</c:v>
                </c:pt>
                <c:pt idx="690">
                  <c:v>2005</c:v>
                </c:pt>
                <c:pt idx="691">
                  <c:v>2005</c:v>
                </c:pt>
                <c:pt idx="692">
                  <c:v>2005</c:v>
                </c:pt>
                <c:pt idx="693">
                  <c:v>2005</c:v>
                </c:pt>
                <c:pt idx="694">
                  <c:v>2005</c:v>
                </c:pt>
                <c:pt idx="695">
                  <c:v>2005</c:v>
                </c:pt>
                <c:pt idx="696">
                  <c:v>2006</c:v>
                </c:pt>
                <c:pt idx="697">
                  <c:v>2006</c:v>
                </c:pt>
                <c:pt idx="698">
                  <c:v>2006</c:v>
                </c:pt>
                <c:pt idx="699">
                  <c:v>2006</c:v>
                </c:pt>
                <c:pt idx="700">
                  <c:v>2006</c:v>
                </c:pt>
                <c:pt idx="701">
                  <c:v>2006</c:v>
                </c:pt>
                <c:pt idx="702">
                  <c:v>2006</c:v>
                </c:pt>
                <c:pt idx="703">
                  <c:v>2006</c:v>
                </c:pt>
                <c:pt idx="704">
                  <c:v>2006</c:v>
                </c:pt>
                <c:pt idx="705">
                  <c:v>2006</c:v>
                </c:pt>
                <c:pt idx="706">
                  <c:v>2006</c:v>
                </c:pt>
                <c:pt idx="707">
                  <c:v>2006</c:v>
                </c:pt>
                <c:pt idx="708">
                  <c:v>2007</c:v>
                </c:pt>
                <c:pt idx="709">
                  <c:v>2007</c:v>
                </c:pt>
                <c:pt idx="710">
                  <c:v>2007</c:v>
                </c:pt>
                <c:pt idx="711">
                  <c:v>2007</c:v>
                </c:pt>
                <c:pt idx="712">
                  <c:v>2007</c:v>
                </c:pt>
                <c:pt idx="713">
                  <c:v>2007</c:v>
                </c:pt>
                <c:pt idx="714">
                  <c:v>2007</c:v>
                </c:pt>
                <c:pt idx="715">
                  <c:v>2007</c:v>
                </c:pt>
                <c:pt idx="716">
                  <c:v>2007</c:v>
                </c:pt>
                <c:pt idx="717">
                  <c:v>2007</c:v>
                </c:pt>
                <c:pt idx="718">
                  <c:v>2007</c:v>
                </c:pt>
                <c:pt idx="719">
                  <c:v>2007</c:v>
                </c:pt>
                <c:pt idx="720">
                  <c:v>2008</c:v>
                </c:pt>
                <c:pt idx="721">
                  <c:v>2008</c:v>
                </c:pt>
                <c:pt idx="722">
                  <c:v>2008</c:v>
                </c:pt>
                <c:pt idx="723">
                  <c:v>2008</c:v>
                </c:pt>
                <c:pt idx="724">
                  <c:v>2008</c:v>
                </c:pt>
                <c:pt idx="725">
                  <c:v>2008</c:v>
                </c:pt>
                <c:pt idx="726">
                  <c:v>2008</c:v>
                </c:pt>
                <c:pt idx="727">
                  <c:v>2008</c:v>
                </c:pt>
                <c:pt idx="728">
                  <c:v>2008</c:v>
                </c:pt>
                <c:pt idx="729">
                  <c:v>2008</c:v>
                </c:pt>
                <c:pt idx="730">
                  <c:v>2008</c:v>
                </c:pt>
                <c:pt idx="731">
                  <c:v>2008</c:v>
                </c:pt>
                <c:pt idx="732">
                  <c:v>2009</c:v>
                </c:pt>
                <c:pt idx="733">
                  <c:v>2009</c:v>
                </c:pt>
                <c:pt idx="734">
                  <c:v>2009</c:v>
                </c:pt>
                <c:pt idx="735">
                  <c:v>2009</c:v>
                </c:pt>
                <c:pt idx="736">
                  <c:v>2009</c:v>
                </c:pt>
                <c:pt idx="737">
                  <c:v>2009</c:v>
                </c:pt>
                <c:pt idx="738">
                  <c:v>2009</c:v>
                </c:pt>
                <c:pt idx="739">
                  <c:v>2009</c:v>
                </c:pt>
                <c:pt idx="740">
                  <c:v>2009</c:v>
                </c:pt>
                <c:pt idx="741">
                  <c:v>2009</c:v>
                </c:pt>
                <c:pt idx="742">
                  <c:v>2009</c:v>
                </c:pt>
                <c:pt idx="743">
                  <c:v>2009</c:v>
                </c:pt>
                <c:pt idx="744">
                  <c:v>2010</c:v>
                </c:pt>
                <c:pt idx="745">
                  <c:v>2010</c:v>
                </c:pt>
                <c:pt idx="746">
                  <c:v>2010</c:v>
                </c:pt>
                <c:pt idx="747">
                  <c:v>2010</c:v>
                </c:pt>
                <c:pt idx="748">
                  <c:v>2010</c:v>
                </c:pt>
                <c:pt idx="749">
                  <c:v>2010</c:v>
                </c:pt>
                <c:pt idx="750">
                  <c:v>2010</c:v>
                </c:pt>
                <c:pt idx="751">
                  <c:v>2010</c:v>
                </c:pt>
                <c:pt idx="752">
                  <c:v>2010</c:v>
                </c:pt>
                <c:pt idx="753">
                  <c:v>2010</c:v>
                </c:pt>
                <c:pt idx="754">
                  <c:v>2010</c:v>
                </c:pt>
                <c:pt idx="755">
                  <c:v>2010</c:v>
                </c:pt>
                <c:pt idx="756">
                  <c:v>2011</c:v>
                </c:pt>
                <c:pt idx="757">
                  <c:v>2011</c:v>
                </c:pt>
                <c:pt idx="758">
                  <c:v>2011</c:v>
                </c:pt>
                <c:pt idx="759">
                  <c:v>2011</c:v>
                </c:pt>
                <c:pt idx="760">
                  <c:v>2011</c:v>
                </c:pt>
                <c:pt idx="761">
                  <c:v>2011</c:v>
                </c:pt>
                <c:pt idx="762">
                  <c:v>2011</c:v>
                </c:pt>
                <c:pt idx="763">
                  <c:v>2011</c:v>
                </c:pt>
                <c:pt idx="764">
                  <c:v>2011</c:v>
                </c:pt>
                <c:pt idx="765">
                  <c:v>2011</c:v>
                </c:pt>
                <c:pt idx="766">
                  <c:v>2011</c:v>
                </c:pt>
                <c:pt idx="767">
                  <c:v>2011</c:v>
                </c:pt>
                <c:pt idx="768">
                  <c:v>2012</c:v>
                </c:pt>
                <c:pt idx="769">
                  <c:v>2012</c:v>
                </c:pt>
                <c:pt idx="770">
                  <c:v>2012</c:v>
                </c:pt>
                <c:pt idx="771">
                  <c:v>2012</c:v>
                </c:pt>
                <c:pt idx="772">
                  <c:v>2012</c:v>
                </c:pt>
                <c:pt idx="773">
                  <c:v>2012</c:v>
                </c:pt>
                <c:pt idx="774">
                  <c:v>2012</c:v>
                </c:pt>
                <c:pt idx="775">
                  <c:v>2012</c:v>
                </c:pt>
                <c:pt idx="776">
                  <c:v>2012</c:v>
                </c:pt>
                <c:pt idx="777">
                  <c:v>2012</c:v>
                </c:pt>
                <c:pt idx="778">
                  <c:v>2012</c:v>
                </c:pt>
                <c:pt idx="779">
                  <c:v>2012</c:v>
                </c:pt>
                <c:pt idx="780">
                  <c:v>2013</c:v>
                </c:pt>
                <c:pt idx="781">
                  <c:v>2013</c:v>
                </c:pt>
                <c:pt idx="782">
                  <c:v>2013</c:v>
                </c:pt>
                <c:pt idx="783">
                  <c:v>2013</c:v>
                </c:pt>
                <c:pt idx="784">
                  <c:v>2013</c:v>
                </c:pt>
                <c:pt idx="785">
                  <c:v>2013</c:v>
                </c:pt>
                <c:pt idx="786">
                  <c:v>2013</c:v>
                </c:pt>
                <c:pt idx="787">
                  <c:v>2013</c:v>
                </c:pt>
                <c:pt idx="788">
                  <c:v>2013</c:v>
                </c:pt>
                <c:pt idx="789">
                  <c:v>2013</c:v>
                </c:pt>
                <c:pt idx="790">
                  <c:v>2013</c:v>
                </c:pt>
                <c:pt idx="791">
                  <c:v>2013</c:v>
                </c:pt>
                <c:pt idx="792">
                  <c:v>2014</c:v>
                </c:pt>
                <c:pt idx="793">
                  <c:v>2014</c:v>
                </c:pt>
                <c:pt idx="794">
                  <c:v>2014</c:v>
                </c:pt>
                <c:pt idx="795">
                  <c:v>2014</c:v>
                </c:pt>
                <c:pt idx="796">
                  <c:v>2014</c:v>
                </c:pt>
                <c:pt idx="797">
                  <c:v>2014</c:v>
                </c:pt>
                <c:pt idx="798">
                  <c:v>2014</c:v>
                </c:pt>
                <c:pt idx="799">
                  <c:v>2014</c:v>
                </c:pt>
                <c:pt idx="800">
                  <c:v>2014</c:v>
                </c:pt>
                <c:pt idx="801">
                  <c:v>2014</c:v>
                </c:pt>
                <c:pt idx="802">
                  <c:v>2014</c:v>
                </c:pt>
                <c:pt idx="803">
                  <c:v>2014</c:v>
                </c:pt>
                <c:pt idx="804">
                  <c:v>2015</c:v>
                </c:pt>
                <c:pt idx="805">
                  <c:v>2015</c:v>
                </c:pt>
                <c:pt idx="806">
                  <c:v>2015</c:v>
                </c:pt>
                <c:pt idx="807">
                  <c:v>2015</c:v>
                </c:pt>
                <c:pt idx="808">
                  <c:v>2015</c:v>
                </c:pt>
              </c:numCache>
            </c:numRef>
          </c:cat>
          <c:val>
            <c:numRef>
              <c:f>SS!$G$5:$G$813</c:f>
              <c:numCache>
                <c:formatCode>0.00</c:formatCode>
                <c:ptCount val="809"/>
                <c:pt idx="0">
                  <c:v>452.80997046333698</c:v>
                </c:pt>
                <c:pt idx="1">
                  <c:v>441.02808990682024</c:v>
                </c:pt>
                <c:pt idx="2">
                  <c:v>442.4635265305576</c:v>
                </c:pt>
                <c:pt idx="3">
                  <c:v>457.38846298473743</c:v>
                </c:pt>
                <c:pt idx="4">
                  <c:v>467.37222296832897</c:v>
                </c:pt>
                <c:pt idx="5">
                  <c:v>476.22657118721463</c:v>
                </c:pt>
                <c:pt idx="6">
                  <c:v>468.17096495128749</c:v>
                </c:pt>
                <c:pt idx="7">
                  <c:v>459.1187281409712</c:v>
                </c:pt>
                <c:pt idx="8">
                  <c:v>454.33363207105219</c:v>
                </c:pt>
                <c:pt idx="9">
                  <c:v>454.64198124715926</c:v>
                </c:pt>
                <c:pt idx="10">
                  <c:v>437.37174473154607</c:v>
                </c:pt>
                <c:pt idx="11">
                  <c:v>431.14089579464633</c:v>
                </c:pt>
                <c:pt idx="12">
                  <c:v>429.24057727843126</c:v>
                </c:pt>
                <c:pt idx="13">
                  <c:v>417.91816800619728</c:v>
                </c:pt>
                <c:pt idx="14">
                  <c:v>415.89889843449669</c:v>
                </c:pt>
                <c:pt idx="15">
                  <c:v>412.60224954558066</c:v>
                </c:pt>
                <c:pt idx="16">
                  <c:v>408.30336631205876</c:v>
                </c:pt>
                <c:pt idx="17">
                  <c:v>395.86698510796049</c:v>
                </c:pt>
                <c:pt idx="18">
                  <c:v>403.42848901407945</c:v>
                </c:pt>
                <c:pt idx="19">
                  <c:v>407.86695641322189</c:v>
                </c:pt>
                <c:pt idx="20">
                  <c:v>408.43138723068091</c:v>
                </c:pt>
                <c:pt idx="21">
                  <c:v>406.74886831896828</c:v>
                </c:pt>
                <c:pt idx="22">
                  <c:v>403.17788820349551</c:v>
                </c:pt>
                <c:pt idx="23">
                  <c:v>401.99245522622812</c:v>
                </c:pt>
                <c:pt idx="24">
                  <c:v>403.42184719258989</c:v>
                </c:pt>
                <c:pt idx="25">
                  <c:v>404.71272420590196</c:v>
                </c:pt>
                <c:pt idx="26">
                  <c:v>404.02248408547314</c:v>
                </c:pt>
                <c:pt idx="27">
                  <c:v>406.89301963978835</c:v>
                </c:pt>
                <c:pt idx="28">
                  <c:v>410.81439534763581</c:v>
                </c:pt>
                <c:pt idx="29">
                  <c:v>411.66034020517691</c:v>
                </c:pt>
                <c:pt idx="30">
                  <c:v>391.39894195383863</c:v>
                </c:pt>
                <c:pt idx="31">
                  <c:v>394.93695464742768</c:v>
                </c:pt>
                <c:pt idx="32">
                  <c:v>394.59729021344822</c:v>
                </c:pt>
                <c:pt idx="33">
                  <c:v>395.04298811428527</c:v>
                </c:pt>
                <c:pt idx="34">
                  <c:v>388.42336689705053</c:v>
                </c:pt>
                <c:pt idx="35">
                  <c:v>381.85797813793874</c:v>
                </c:pt>
                <c:pt idx="36">
                  <c:v>391.23042289380408</c:v>
                </c:pt>
                <c:pt idx="37">
                  <c:v>395.03468319800919</c:v>
                </c:pt>
                <c:pt idx="38">
                  <c:v>389.583220305179</c:v>
                </c:pt>
                <c:pt idx="39">
                  <c:v>389.76378611773998</c:v>
                </c:pt>
                <c:pt idx="40">
                  <c:v>387.75729681916363</c:v>
                </c:pt>
                <c:pt idx="41">
                  <c:v>382.77586724809464</c:v>
                </c:pt>
                <c:pt idx="42">
                  <c:v>386.54834619811146</c:v>
                </c:pt>
                <c:pt idx="43">
                  <c:v>394.93720572633316</c:v>
                </c:pt>
                <c:pt idx="44">
                  <c:v>400.56163159991718</c:v>
                </c:pt>
                <c:pt idx="45">
                  <c:v>403.56893519226509</c:v>
                </c:pt>
                <c:pt idx="46">
                  <c:v>402.36170606115024</c:v>
                </c:pt>
                <c:pt idx="47">
                  <c:v>412.61382716889887</c:v>
                </c:pt>
                <c:pt idx="48">
                  <c:v>418.16258616196637</c:v>
                </c:pt>
                <c:pt idx="49">
                  <c:v>413.34683122760293</c:v>
                </c:pt>
                <c:pt idx="50">
                  <c:v>412.77762628976291</c:v>
                </c:pt>
                <c:pt idx="51">
                  <c:v>410.17866659038623</c:v>
                </c:pt>
                <c:pt idx="52">
                  <c:v>408.107408063077</c:v>
                </c:pt>
                <c:pt idx="53">
                  <c:v>411.51844999393018</c:v>
                </c:pt>
                <c:pt idx="54">
                  <c:v>416.70707813167996</c:v>
                </c:pt>
                <c:pt idx="55">
                  <c:v>416.93018902805045</c:v>
                </c:pt>
                <c:pt idx="56">
                  <c:v>413.01536888993815</c:v>
                </c:pt>
                <c:pt idx="57">
                  <c:v>409.9702922174983</c:v>
                </c:pt>
                <c:pt idx="58">
                  <c:v>417.75681153072924</c:v>
                </c:pt>
                <c:pt idx="59">
                  <c:v>427.74310216599014</c:v>
                </c:pt>
                <c:pt idx="60">
                  <c:v>428.33011621716616</c:v>
                </c:pt>
                <c:pt idx="61">
                  <c:v>425.00223665132091</c:v>
                </c:pt>
                <c:pt idx="62">
                  <c:v>425.50414431951828</c:v>
                </c:pt>
                <c:pt idx="63">
                  <c:v>413.51056125668072</c:v>
                </c:pt>
                <c:pt idx="64">
                  <c:v>413.51262102166584</c:v>
                </c:pt>
                <c:pt idx="65">
                  <c:v>404.89359522342102</c:v>
                </c:pt>
                <c:pt idx="66">
                  <c:v>407.16235934951465</c:v>
                </c:pt>
                <c:pt idx="67">
                  <c:v>407.40295446152373</c:v>
                </c:pt>
                <c:pt idx="68">
                  <c:v>397.33369041860334</c:v>
                </c:pt>
                <c:pt idx="69">
                  <c:v>401.2281809309867</c:v>
                </c:pt>
                <c:pt idx="70">
                  <c:v>403.64351914027418</c:v>
                </c:pt>
                <c:pt idx="71">
                  <c:v>404.3620323354952</c:v>
                </c:pt>
                <c:pt idx="72">
                  <c:v>408.00655233619267</c:v>
                </c:pt>
                <c:pt idx="73">
                  <c:v>411.03976680704125</c:v>
                </c:pt>
                <c:pt idx="74">
                  <c:v>413.95691041517665</c:v>
                </c:pt>
                <c:pt idx="75">
                  <c:v>423.0335797458149</c:v>
                </c:pt>
                <c:pt idx="76">
                  <c:v>432.52680455369142</c:v>
                </c:pt>
                <c:pt idx="77">
                  <c:v>434.91449081716632</c:v>
                </c:pt>
                <c:pt idx="78">
                  <c:v>442.8510083190136</c:v>
                </c:pt>
                <c:pt idx="79">
                  <c:v>446.03714871207103</c:v>
                </c:pt>
                <c:pt idx="80">
                  <c:v>450.16679324589768</c:v>
                </c:pt>
                <c:pt idx="81">
                  <c:v>451.41748698162172</c:v>
                </c:pt>
                <c:pt idx="82">
                  <c:v>456.80278703380372</c:v>
                </c:pt>
                <c:pt idx="83">
                  <c:v>464.11217993027492</c:v>
                </c:pt>
                <c:pt idx="84">
                  <c:v>467.22049940576539</c:v>
                </c:pt>
                <c:pt idx="85">
                  <c:v>474.62492499426168</c:v>
                </c:pt>
                <c:pt idx="86">
                  <c:v>470.57447827442093</c:v>
                </c:pt>
                <c:pt idx="87">
                  <c:v>479.04360768045393</c:v>
                </c:pt>
                <c:pt idx="88">
                  <c:v>476.5956841194843</c:v>
                </c:pt>
                <c:pt idx="89">
                  <c:v>492.04277698762468</c:v>
                </c:pt>
                <c:pt idx="90">
                  <c:v>510.25221419403556</c:v>
                </c:pt>
                <c:pt idx="91">
                  <c:v>504.34694073233061</c:v>
                </c:pt>
                <c:pt idx="92">
                  <c:v>514.62284008647816</c:v>
                </c:pt>
                <c:pt idx="93">
                  <c:v>496.22082474358865</c:v>
                </c:pt>
                <c:pt idx="94">
                  <c:v>515.21501695072016</c:v>
                </c:pt>
                <c:pt idx="95">
                  <c:v>516.34057946655298</c:v>
                </c:pt>
                <c:pt idx="96">
                  <c:v>501.00600338196523</c:v>
                </c:pt>
                <c:pt idx="97">
                  <c:v>496.77954850116794</c:v>
                </c:pt>
                <c:pt idx="98">
                  <c:v>511.96194840315462</c:v>
                </c:pt>
                <c:pt idx="99">
                  <c:v>510.80700926671761</c:v>
                </c:pt>
                <c:pt idx="100">
                  <c:v>495.68346681472246</c:v>
                </c:pt>
                <c:pt idx="101">
                  <c:v>489.20478451396559</c:v>
                </c:pt>
                <c:pt idx="102">
                  <c:v>502.94305946584802</c:v>
                </c:pt>
                <c:pt idx="103">
                  <c:v>498.0760311918234</c:v>
                </c:pt>
                <c:pt idx="104">
                  <c:v>484.40295278528583</c:v>
                </c:pt>
                <c:pt idx="105">
                  <c:v>485.44880123880228</c:v>
                </c:pt>
                <c:pt idx="106">
                  <c:v>487.37045869075382</c:v>
                </c:pt>
                <c:pt idx="107">
                  <c:v>497.38712805310792</c:v>
                </c:pt>
                <c:pt idx="108">
                  <c:v>490.4178964104575</c:v>
                </c:pt>
                <c:pt idx="109">
                  <c:v>476.84904795296058</c:v>
                </c:pt>
                <c:pt idx="110">
                  <c:v>480.70824467684162</c:v>
                </c:pt>
                <c:pt idx="111">
                  <c:v>487.17891387498605</c:v>
                </c:pt>
                <c:pt idx="112">
                  <c:v>498.57443856445997</c:v>
                </c:pt>
                <c:pt idx="113">
                  <c:v>503.3110037163616</c:v>
                </c:pt>
                <c:pt idx="114">
                  <c:v>507.43166294839085</c:v>
                </c:pt>
                <c:pt idx="115">
                  <c:v>486.60689207136227</c:v>
                </c:pt>
                <c:pt idx="116">
                  <c:v>471.53462455304395</c:v>
                </c:pt>
                <c:pt idx="117">
                  <c:v>450.65973321786464</c:v>
                </c:pt>
                <c:pt idx="118">
                  <c:v>442.48450947846783</c:v>
                </c:pt>
                <c:pt idx="119">
                  <c:v>440.22627734162825</c:v>
                </c:pt>
                <c:pt idx="120">
                  <c:v>445.94893123860106</c:v>
                </c:pt>
                <c:pt idx="121">
                  <c:v>447.32726327157718</c:v>
                </c:pt>
                <c:pt idx="122">
                  <c:v>453.53566174998002</c:v>
                </c:pt>
                <c:pt idx="123">
                  <c:v>456.66871371201978</c:v>
                </c:pt>
                <c:pt idx="124">
                  <c:v>467.6388201289742</c:v>
                </c:pt>
                <c:pt idx="125">
                  <c:v>476.63533467212949</c:v>
                </c:pt>
                <c:pt idx="126">
                  <c:v>484.56265126911796</c:v>
                </c:pt>
                <c:pt idx="127">
                  <c:v>495.88881179674217</c:v>
                </c:pt>
                <c:pt idx="128">
                  <c:v>504.0242208792796</c:v>
                </c:pt>
                <c:pt idx="129">
                  <c:v>515.86587622921525</c:v>
                </c:pt>
                <c:pt idx="130">
                  <c:v>524.58569785229872</c:v>
                </c:pt>
                <c:pt idx="131">
                  <c:v>529.39242996008784</c:v>
                </c:pt>
                <c:pt idx="132">
                  <c:v>541.94553133076624</c:v>
                </c:pt>
                <c:pt idx="133">
                  <c:v>534.12151041821949</c:v>
                </c:pt>
                <c:pt idx="134">
                  <c:v>541.53619531180254</c:v>
                </c:pt>
                <c:pt idx="135">
                  <c:v>545.85127499050452</c:v>
                </c:pt>
                <c:pt idx="136">
                  <c:v>549.59342592644475</c:v>
                </c:pt>
                <c:pt idx="137">
                  <c:v>544.18371057897446</c:v>
                </c:pt>
                <c:pt idx="138">
                  <c:v>557.37735695184938</c:v>
                </c:pt>
                <c:pt idx="139">
                  <c:v>553.03680885461415</c:v>
                </c:pt>
                <c:pt idx="140">
                  <c:v>535.39562493567666</c:v>
                </c:pt>
                <c:pt idx="141">
                  <c:v>533.07217604447465</c:v>
                </c:pt>
                <c:pt idx="142">
                  <c:v>532.60614136163667</c:v>
                </c:pt>
                <c:pt idx="143">
                  <c:v>542.62884332979365</c:v>
                </c:pt>
                <c:pt idx="144">
                  <c:v>527.79501333515259</c:v>
                </c:pt>
                <c:pt idx="145">
                  <c:v>505.81957840196947</c:v>
                </c:pt>
                <c:pt idx="146">
                  <c:v>493.86662578084167</c:v>
                </c:pt>
                <c:pt idx="147">
                  <c:v>497.06320404500389</c:v>
                </c:pt>
                <c:pt idx="148">
                  <c:v>492.72445565552266</c:v>
                </c:pt>
                <c:pt idx="149">
                  <c:v>504.09253371127761</c:v>
                </c:pt>
                <c:pt idx="150">
                  <c:v>494.7495968622901</c:v>
                </c:pt>
                <c:pt idx="151">
                  <c:v>498.2681984748408</c:v>
                </c:pt>
                <c:pt idx="152">
                  <c:v>487.20218470277632</c:v>
                </c:pt>
                <c:pt idx="153">
                  <c:v>479.95155554609642</c:v>
                </c:pt>
                <c:pt idx="154">
                  <c:v>490.05477254326263</c:v>
                </c:pt>
                <c:pt idx="155">
                  <c:v>497.63491261735192</c:v>
                </c:pt>
                <c:pt idx="156">
                  <c:v>515.62833169926171</c:v>
                </c:pt>
                <c:pt idx="157">
                  <c:v>530.78524299255957</c:v>
                </c:pt>
                <c:pt idx="158">
                  <c:v>542.90158184834308</c:v>
                </c:pt>
                <c:pt idx="159">
                  <c:v>552.87442612544589</c:v>
                </c:pt>
                <c:pt idx="160">
                  <c:v>556.41428071182702</c:v>
                </c:pt>
                <c:pt idx="161">
                  <c:v>550.36650643222879</c:v>
                </c:pt>
                <c:pt idx="162">
                  <c:v>547.26169343162985</c:v>
                </c:pt>
                <c:pt idx="163">
                  <c:v>559.71869715790456</c:v>
                </c:pt>
                <c:pt idx="164">
                  <c:v>554.45209165150266</c:v>
                </c:pt>
                <c:pt idx="165">
                  <c:v>554.17291009484165</c:v>
                </c:pt>
                <c:pt idx="166">
                  <c:v>567.92722266310352</c:v>
                </c:pt>
                <c:pt idx="167">
                  <c:v>567.0209651743595</c:v>
                </c:pt>
                <c:pt idx="168">
                  <c:v>549.20470466305028</c:v>
                </c:pt>
                <c:pt idx="169">
                  <c:v>554.0475908524993</c:v>
                </c:pt>
                <c:pt idx="170">
                  <c:v>552.49990965629331</c:v>
                </c:pt>
                <c:pt idx="171">
                  <c:v>537.41442430334246</c:v>
                </c:pt>
                <c:pt idx="172">
                  <c:v>505.94434502717792</c:v>
                </c:pt>
                <c:pt idx="173">
                  <c:v>461.27414791660539</c:v>
                </c:pt>
                <c:pt idx="174">
                  <c:v>467.40443502887092</c:v>
                </c:pt>
                <c:pt idx="175">
                  <c:v>474.70845403478222</c:v>
                </c:pt>
                <c:pt idx="176">
                  <c:v>470.01785417322725</c:v>
                </c:pt>
                <c:pt idx="177">
                  <c:v>456.27920015954885</c:v>
                </c:pt>
                <c:pt idx="178">
                  <c:v>475.11519231482424</c:v>
                </c:pt>
                <c:pt idx="179">
                  <c:v>486.49045207696867</c:v>
                </c:pt>
                <c:pt idx="180">
                  <c:v>498.3755739459948</c:v>
                </c:pt>
                <c:pt idx="181">
                  <c:v>501.45065143531866</c:v>
                </c:pt>
                <c:pt idx="182">
                  <c:v>498.30585025282568</c:v>
                </c:pt>
                <c:pt idx="183">
                  <c:v>511.99517188565318</c:v>
                </c:pt>
                <c:pt idx="184">
                  <c:v>516.06954570398307</c:v>
                </c:pt>
                <c:pt idx="185">
                  <c:v>512.38037358128963</c:v>
                </c:pt>
                <c:pt idx="186">
                  <c:v>505.53377723330919</c:v>
                </c:pt>
                <c:pt idx="187">
                  <c:v>514.74661577442043</c:v>
                </c:pt>
                <c:pt idx="188">
                  <c:v>523.71437669125817</c:v>
                </c:pt>
                <c:pt idx="189">
                  <c:v>519.94487619351946</c:v>
                </c:pt>
                <c:pt idx="190">
                  <c:v>513.10172634502533</c:v>
                </c:pt>
                <c:pt idx="191">
                  <c:v>516.70376095258302</c:v>
                </c:pt>
                <c:pt idx="192">
                  <c:v>525.17876089146262</c:v>
                </c:pt>
                <c:pt idx="193">
                  <c:v>526.57365361213306</c:v>
                </c:pt>
                <c:pt idx="194">
                  <c:v>530.3588238396178</c:v>
                </c:pt>
                <c:pt idx="195">
                  <c:v>532.70094890854261</c:v>
                </c:pt>
                <c:pt idx="196">
                  <c:v>533.17531858336497</c:v>
                </c:pt>
                <c:pt idx="197">
                  <c:v>527.2799166082234</c:v>
                </c:pt>
                <c:pt idx="198">
                  <c:v>538.20401272626884</c:v>
                </c:pt>
                <c:pt idx="199">
                  <c:v>528.11110766367665</c:v>
                </c:pt>
                <c:pt idx="200">
                  <c:v>531.10817685931499</c:v>
                </c:pt>
                <c:pt idx="201">
                  <c:v>534.19302581908073</c:v>
                </c:pt>
                <c:pt idx="202">
                  <c:v>533.10546632287424</c:v>
                </c:pt>
                <c:pt idx="203">
                  <c:v>522.08963617363838</c:v>
                </c:pt>
                <c:pt idx="204">
                  <c:v>529.1150275679247</c:v>
                </c:pt>
                <c:pt idx="205">
                  <c:v>528.79427887047223</c:v>
                </c:pt>
                <c:pt idx="206">
                  <c:v>525.87997494794251</c:v>
                </c:pt>
                <c:pt idx="207">
                  <c:v>527.4185987447637</c:v>
                </c:pt>
                <c:pt idx="208">
                  <c:v>529.71176927351769</c:v>
                </c:pt>
                <c:pt idx="209">
                  <c:v>506.44329005760835</c:v>
                </c:pt>
                <c:pt idx="210">
                  <c:v>502.76352230806077</c:v>
                </c:pt>
                <c:pt idx="211">
                  <c:v>506.88693411956888</c:v>
                </c:pt>
                <c:pt idx="212">
                  <c:v>516.85940349168561</c:v>
                </c:pt>
                <c:pt idx="213">
                  <c:v>522.2458382922581</c:v>
                </c:pt>
                <c:pt idx="214">
                  <c:v>521.98796331340702</c:v>
                </c:pt>
                <c:pt idx="215">
                  <c:v>516.51910891791363</c:v>
                </c:pt>
                <c:pt idx="216">
                  <c:v>519.92418706380658</c:v>
                </c:pt>
                <c:pt idx="217">
                  <c:v>513.61898182627328</c:v>
                </c:pt>
                <c:pt idx="218">
                  <c:v>493.66918277473997</c:v>
                </c:pt>
                <c:pt idx="219">
                  <c:v>502.4488952828562</c:v>
                </c:pt>
                <c:pt idx="220">
                  <c:v>478.95765323130314</c:v>
                </c:pt>
                <c:pt idx="221">
                  <c:v>473.11980849936327</c:v>
                </c:pt>
                <c:pt idx="222">
                  <c:v>469.0281842210112</c:v>
                </c:pt>
                <c:pt idx="223">
                  <c:v>444.20467351712369</c:v>
                </c:pt>
                <c:pt idx="224">
                  <c:v>429.47415984290205</c:v>
                </c:pt>
                <c:pt idx="225">
                  <c:v>426.78701865286143</c:v>
                </c:pt>
                <c:pt idx="226">
                  <c:v>443.0276752378291</c:v>
                </c:pt>
                <c:pt idx="227">
                  <c:v>444.62997784993229</c:v>
                </c:pt>
                <c:pt idx="228">
                  <c:v>455.84475341048631</c:v>
                </c:pt>
                <c:pt idx="229">
                  <c:v>466.10576252902592</c:v>
                </c:pt>
                <c:pt idx="230">
                  <c:v>472.77459589288242</c:v>
                </c:pt>
                <c:pt idx="231">
                  <c:v>478.54253437545975</c:v>
                </c:pt>
                <c:pt idx="232">
                  <c:v>484.68288665114056</c:v>
                </c:pt>
                <c:pt idx="233">
                  <c:v>479.27841134061453</c:v>
                </c:pt>
                <c:pt idx="234">
                  <c:v>484.32869972875392</c:v>
                </c:pt>
                <c:pt idx="235">
                  <c:v>488.94253287765798</c:v>
                </c:pt>
                <c:pt idx="236">
                  <c:v>492.87367695367493</c:v>
                </c:pt>
                <c:pt idx="237">
                  <c:v>491.6527632869844</c:v>
                </c:pt>
                <c:pt idx="238">
                  <c:v>478.71952085317071</c:v>
                </c:pt>
                <c:pt idx="239">
                  <c:v>488.96436061113775</c:v>
                </c:pt>
                <c:pt idx="240">
                  <c:v>485.95837050328601</c:v>
                </c:pt>
                <c:pt idx="241">
                  <c:v>466.51973763895342</c:v>
                </c:pt>
                <c:pt idx="242">
                  <c:v>457.90709906312111</c:v>
                </c:pt>
                <c:pt idx="243">
                  <c:v>482.31813265642961</c:v>
                </c:pt>
                <c:pt idx="244">
                  <c:v>488.846418824745</c:v>
                </c:pt>
                <c:pt idx="245">
                  <c:v>497.03815473689406</c:v>
                </c:pt>
                <c:pt idx="246">
                  <c:v>493.84435959145162</c:v>
                </c:pt>
                <c:pt idx="247">
                  <c:v>482.75611447580354</c:v>
                </c:pt>
                <c:pt idx="248">
                  <c:v>493.0683660118458</c:v>
                </c:pt>
                <c:pt idx="249">
                  <c:v>500.56428151540752</c:v>
                </c:pt>
                <c:pt idx="250">
                  <c:v>504.45492385958062</c:v>
                </c:pt>
                <c:pt idx="251">
                  <c:v>506.35346621952658</c:v>
                </c:pt>
                <c:pt idx="252">
                  <c:v>486.86494336045769</c:v>
                </c:pt>
                <c:pt idx="253">
                  <c:v>483.03262792888768</c:v>
                </c:pt>
                <c:pt idx="254">
                  <c:v>472.64049211100166</c:v>
                </c:pt>
                <c:pt idx="255">
                  <c:v>478.51708722885451</c:v>
                </c:pt>
                <c:pt idx="256">
                  <c:v>489.35213702344822</c:v>
                </c:pt>
                <c:pt idx="257">
                  <c:v>466.52942627423954</c:v>
                </c:pt>
                <c:pt idx="258">
                  <c:v>448.16879660979146</c:v>
                </c:pt>
                <c:pt idx="259">
                  <c:v>444.77328765190714</c:v>
                </c:pt>
                <c:pt idx="260">
                  <c:v>444.66463871174693</c:v>
                </c:pt>
                <c:pt idx="261">
                  <c:v>447.52350949657307</c:v>
                </c:pt>
                <c:pt idx="262">
                  <c:v>449.15743895624666</c:v>
                </c:pt>
                <c:pt idx="263">
                  <c:v>428.80045931422529</c:v>
                </c:pt>
                <c:pt idx="264">
                  <c:v>424.79699058597134</c:v>
                </c:pt>
                <c:pt idx="265">
                  <c:v>411.8943455629385</c:v>
                </c:pt>
                <c:pt idx="266">
                  <c:v>416.58328782500627</c:v>
                </c:pt>
                <c:pt idx="267">
                  <c:v>405.41656611231139</c:v>
                </c:pt>
                <c:pt idx="268">
                  <c:v>367.11048147240155</c:v>
                </c:pt>
                <c:pt idx="269">
                  <c:v>364.43154869778482</c:v>
                </c:pt>
                <c:pt idx="270">
                  <c:v>364.01873846990719</c:v>
                </c:pt>
                <c:pt idx="271">
                  <c:v>371.3996022730455</c:v>
                </c:pt>
                <c:pt idx="272">
                  <c:v>388.01860777241706</c:v>
                </c:pt>
                <c:pt idx="273">
                  <c:v>395.81491805714211</c:v>
                </c:pt>
                <c:pt idx="274">
                  <c:v>396.55214637205501</c:v>
                </c:pt>
                <c:pt idx="275">
                  <c:v>419.69954120429543</c:v>
                </c:pt>
                <c:pt idx="276">
                  <c:v>433.38305352120881</c:v>
                </c:pt>
                <c:pt idx="277">
                  <c:v>447.85046319470825</c:v>
                </c:pt>
                <c:pt idx="278">
                  <c:v>458.05466955620784</c:v>
                </c:pt>
                <c:pt idx="279">
                  <c:v>470.99516294527587</c:v>
                </c:pt>
                <c:pt idx="280">
                  <c:v>465.40534324412454</c:v>
                </c:pt>
                <c:pt idx="281">
                  <c:v>457.94546517841036</c:v>
                </c:pt>
                <c:pt idx="282">
                  <c:v>454.96599445918457</c:v>
                </c:pt>
                <c:pt idx="283">
                  <c:v>447.9481557545522</c:v>
                </c:pt>
                <c:pt idx="284">
                  <c:v>456.13855349675384</c:v>
                </c:pt>
                <c:pt idx="285">
                  <c:v>448.15723221598222</c:v>
                </c:pt>
                <c:pt idx="286">
                  <c:v>430.78194935255863</c:v>
                </c:pt>
                <c:pt idx="287">
                  <c:v>455.94088924254191</c:v>
                </c:pt>
                <c:pt idx="288">
                  <c:v>471.4797364075859</c:v>
                </c:pt>
                <c:pt idx="289">
                  <c:v>478.3019711947797</c:v>
                </c:pt>
                <c:pt idx="290">
                  <c:v>487.46948285493767</c:v>
                </c:pt>
                <c:pt idx="291">
                  <c:v>491.16468181151248</c:v>
                </c:pt>
                <c:pt idx="292">
                  <c:v>486.2605322338855</c:v>
                </c:pt>
                <c:pt idx="293">
                  <c:v>486.82869535984145</c:v>
                </c:pt>
                <c:pt idx="294">
                  <c:v>482.64316661292719</c:v>
                </c:pt>
                <c:pt idx="295">
                  <c:v>496.40551655907518</c:v>
                </c:pt>
                <c:pt idx="296">
                  <c:v>489.09919852847895</c:v>
                </c:pt>
                <c:pt idx="297">
                  <c:v>486.06377524714924</c:v>
                </c:pt>
                <c:pt idx="298">
                  <c:v>503.40441157991859</c:v>
                </c:pt>
                <c:pt idx="299">
                  <c:v>508.671053982182</c:v>
                </c:pt>
                <c:pt idx="300">
                  <c:v>510.5420927267777</c:v>
                </c:pt>
                <c:pt idx="301">
                  <c:v>493.05742161601887</c:v>
                </c:pt>
                <c:pt idx="302">
                  <c:v>484.72753942209249</c:v>
                </c:pt>
                <c:pt idx="303">
                  <c:v>473.98931918461369</c:v>
                </c:pt>
                <c:pt idx="304">
                  <c:v>459.6117334339209</c:v>
                </c:pt>
                <c:pt idx="305">
                  <c:v>447.98416071115798</c:v>
                </c:pt>
                <c:pt idx="306">
                  <c:v>449.07568201643136</c:v>
                </c:pt>
                <c:pt idx="307">
                  <c:v>439.08544862200432</c:v>
                </c:pt>
                <c:pt idx="308">
                  <c:v>443.13466434821618</c:v>
                </c:pt>
                <c:pt idx="309">
                  <c:v>453.47459351257089</c:v>
                </c:pt>
                <c:pt idx="310">
                  <c:v>420.5048378696406</c:v>
                </c:pt>
                <c:pt idx="311">
                  <c:v>390.29534405693971</c:v>
                </c:pt>
                <c:pt idx="312">
                  <c:v>392.40559203217771</c:v>
                </c:pt>
                <c:pt idx="313">
                  <c:v>380.48408885787455</c:v>
                </c:pt>
                <c:pt idx="314">
                  <c:v>391.89185344942916</c:v>
                </c:pt>
                <c:pt idx="315">
                  <c:v>372.05092162593093</c:v>
                </c:pt>
                <c:pt idx="316">
                  <c:v>359.98282263591517</c:v>
                </c:pt>
                <c:pt idx="317">
                  <c:v>358.02287934509349</c:v>
                </c:pt>
                <c:pt idx="318">
                  <c:v>319.17604061894622</c:v>
                </c:pt>
                <c:pt idx="319">
                  <c:v>305.24339902901721</c:v>
                </c:pt>
                <c:pt idx="320">
                  <c:v>276.05718918749056</c:v>
                </c:pt>
                <c:pt idx="321">
                  <c:v>279.64986854484351</c:v>
                </c:pt>
                <c:pt idx="322">
                  <c:v>286.5038106855975</c:v>
                </c:pt>
                <c:pt idx="323">
                  <c:v>270.11126557717506</c:v>
                </c:pt>
                <c:pt idx="324">
                  <c:v>286.24945231141623</c:v>
                </c:pt>
                <c:pt idx="325">
                  <c:v>308.91858834161343</c:v>
                </c:pt>
                <c:pt idx="326">
                  <c:v>318.67122747484296</c:v>
                </c:pt>
                <c:pt idx="327">
                  <c:v>320.13780718072036</c:v>
                </c:pt>
                <c:pt idx="328">
                  <c:v>336.00167007704141</c:v>
                </c:pt>
                <c:pt idx="329">
                  <c:v>341.78567157565385</c:v>
                </c:pt>
                <c:pt idx="330">
                  <c:v>341.47230138642146</c:v>
                </c:pt>
                <c:pt idx="331">
                  <c:v>318.93790693842914</c:v>
                </c:pt>
                <c:pt idx="332">
                  <c:v>314.96955022628583</c:v>
                </c:pt>
                <c:pt idx="333">
                  <c:v>327.75389985930155</c:v>
                </c:pt>
                <c:pt idx="334">
                  <c:v>332.8059396004125</c:v>
                </c:pt>
                <c:pt idx="335">
                  <c:v>328.53002561897796</c:v>
                </c:pt>
                <c:pt idx="336">
                  <c:v>354.24869640061638</c:v>
                </c:pt>
                <c:pt idx="337">
                  <c:v>365.53191974399743</c:v>
                </c:pt>
                <c:pt idx="338">
                  <c:v>366.25795705749516</c:v>
                </c:pt>
                <c:pt idx="339">
                  <c:v>366.17311001041787</c:v>
                </c:pt>
                <c:pt idx="340">
                  <c:v>361.26376841278727</c:v>
                </c:pt>
                <c:pt idx="341">
                  <c:v>360.5576603423155</c:v>
                </c:pt>
                <c:pt idx="342">
                  <c:v>364.98041233768959</c:v>
                </c:pt>
                <c:pt idx="343">
                  <c:v>358.95771050103394</c:v>
                </c:pt>
                <c:pt idx="344">
                  <c:v>362.68178622062953</c:v>
                </c:pt>
                <c:pt idx="345">
                  <c:v>345.45013169256049</c:v>
                </c:pt>
                <c:pt idx="346">
                  <c:v>337.51221477723527</c:v>
                </c:pt>
                <c:pt idx="347">
                  <c:v>342.25941368010467</c:v>
                </c:pt>
                <c:pt idx="348">
                  <c:v>335.48454360722008</c:v>
                </c:pt>
                <c:pt idx="349">
                  <c:v>323.34657753702072</c:v>
                </c:pt>
                <c:pt idx="350">
                  <c:v>318.33832399885785</c:v>
                </c:pt>
                <c:pt idx="351">
                  <c:v>309.50918041209661</c:v>
                </c:pt>
                <c:pt idx="352">
                  <c:v>304.41084542115482</c:v>
                </c:pt>
                <c:pt idx="353">
                  <c:v>301.68556895252414</c:v>
                </c:pt>
                <c:pt idx="354">
                  <c:v>300.66496197020763</c:v>
                </c:pt>
                <c:pt idx="355">
                  <c:v>290.59978972097974</c:v>
                </c:pt>
                <c:pt idx="356">
                  <c:v>283.21024699648103</c:v>
                </c:pt>
                <c:pt idx="357">
                  <c:v>272.85692491846902</c:v>
                </c:pt>
                <c:pt idx="358">
                  <c:v>270.62513445623671</c:v>
                </c:pt>
                <c:pt idx="359">
                  <c:v>265.8627168536251</c:v>
                </c:pt>
                <c:pt idx="360">
                  <c:v>253.95286657511272</c:v>
                </c:pt>
                <c:pt idx="361">
                  <c:v>248.05090398061756</c:v>
                </c:pt>
                <c:pt idx="362">
                  <c:v>245.02006179999117</c:v>
                </c:pt>
                <c:pt idx="363">
                  <c:v>252.38334664262828</c:v>
                </c:pt>
                <c:pt idx="364">
                  <c:v>261.62174035857589</c:v>
                </c:pt>
                <c:pt idx="365">
                  <c:v>259.83688026759819</c:v>
                </c:pt>
                <c:pt idx="366">
                  <c:v>256.32289117060202</c:v>
                </c:pt>
                <c:pt idx="367">
                  <c:v>270.14183253441587</c:v>
                </c:pt>
                <c:pt idx="368">
                  <c:v>267.70974380137659</c:v>
                </c:pt>
                <c:pt idx="369">
                  <c:v>258.42090558450116</c:v>
                </c:pt>
                <c:pt idx="370">
                  <c:v>243.03942086272281</c:v>
                </c:pt>
                <c:pt idx="371">
                  <c:v>245.00907394608478</c:v>
                </c:pt>
                <c:pt idx="372">
                  <c:v>250.92546123720263</c:v>
                </c:pt>
                <c:pt idx="373">
                  <c:v>244.91021374013161</c:v>
                </c:pt>
                <c:pt idx="374">
                  <c:v>246.71635807367818</c:v>
                </c:pt>
                <c:pt idx="375">
                  <c:v>248.63142944704867</c:v>
                </c:pt>
                <c:pt idx="376">
                  <c:v>240.59571103468113</c:v>
                </c:pt>
                <c:pt idx="377">
                  <c:v>242.44225798479656</c:v>
                </c:pt>
                <c:pt idx="378">
                  <c:v>241.66150293222478</c:v>
                </c:pt>
                <c:pt idx="379">
                  <c:v>249.02664431607391</c:v>
                </c:pt>
                <c:pt idx="380">
                  <c:v>248.60493270779935</c:v>
                </c:pt>
                <c:pt idx="381">
                  <c:v>237.15976054922791</c:v>
                </c:pt>
                <c:pt idx="382">
                  <c:v>232.9627816943036</c:v>
                </c:pt>
                <c:pt idx="383">
                  <c:v>239.23183249133277</c:v>
                </c:pt>
                <c:pt idx="384">
                  <c:v>243.14528917894367</c:v>
                </c:pt>
                <c:pt idx="385">
                  <c:v>249.69321661441302</c:v>
                </c:pt>
                <c:pt idx="386">
                  <c:v>225.08334400253759</c:v>
                </c:pt>
                <c:pt idx="387">
                  <c:v>219.26056706284368</c:v>
                </c:pt>
                <c:pt idx="388">
                  <c:v>226.55247029801359</c:v>
                </c:pt>
                <c:pt idx="389">
                  <c:v>238.1643799309384</c:v>
                </c:pt>
                <c:pt idx="390">
                  <c:v>246.31229642979756</c:v>
                </c:pt>
                <c:pt idx="391">
                  <c:v>251.34722143027477</c:v>
                </c:pt>
                <c:pt idx="392">
                  <c:v>254.91817480710816</c:v>
                </c:pt>
                <c:pt idx="393">
                  <c:v>260.36247471466618</c:v>
                </c:pt>
                <c:pt idx="394">
                  <c:v>269.27122380442887</c:v>
                </c:pt>
                <c:pt idx="395">
                  <c:v>263.08731161756549</c:v>
                </c:pt>
                <c:pt idx="396">
                  <c:v>259.83725608081397</c:v>
                </c:pt>
                <c:pt idx="397">
                  <c:v>248.73650285465516</c:v>
                </c:pt>
                <c:pt idx="398">
                  <c:v>255.73124361468271</c:v>
                </c:pt>
                <c:pt idx="399">
                  <c:v>255.9288788332683</c:v>
                </c:pt>
                <c:pt idx="400">
                  <c:v>248.751442157105</c:v>
                </c:pt>
                <c:pt idx="401">
                  <c:v>247.84622891482607</c:v>
                </c:pt>
                <c:pt idx="402">
                  <c:v>239.5994643055877</c:v>
                </c:pt>
                <c:pt idx="403">
                  <c:v>238.30997081397155</c:v>
                </c:pt>
                <c:pt idx="404">
                  <c:v>215.31216010758891</c:v>
                </c:pt>
                <c:pt idx="405">
                  <c:v>216.23526490255946</c:v>
                </c:pt>
                <c:pt idx="406">
                  <c:v>220.0537465597952</c:v>
                </c:pt>
                <c:pt idx="407">
                  <c:v>219.84107101636266</c:v>
                </c:pt>
                <c:pt idx="408">
                  <c:v>206.51554886714268</c:v>
                </c:pt>
                <c:pt idx="409">
                  <c:v>199.94088812454774</c:v>
                </c:pt>
                <c:pt idx="410">
                  <c:v>191.81238975188202</c:v>
                </c:pt>
                <c:pt idx="411">
                  <c:v>200.10632713976864</c:v>
                </c:pt>
                <c:pt idx="412">
                  <c:v>198.76399538873125</c:v>
                </c:pt>
                <c:pt idx="413">
                  <c:v>185.44578572087016</c:v>
                </c:pt>
                <c:pt idx="414">
                  <c:v>183.93607178782102</c:v>
                </c:pt>
                <c:pt idx="415">
                  <c:v>183.48275208278073</c:v>
                </c:pt>
                <c:pt idx="416">
                  <c:v>204.75175269581626</c:v>
                </c:pt>
                <c:pt idx="417">
                  <c:v>221.96493467437935</c:v>
                </c:pt>
                <c:pt idx="418">
                  <c:v>230.57657964954709</c:v>
                </c:pt>
                <c:pt idx="419">
                  <c:v>232.00841888166383</c:v>
                </c:pt>
                <c:pt idx="420">
                  <c:v>239.4747802612878</c:v>
                </c:pt>
                <c:pt idx="421">
                  <c:v>242.73363789527929</c:v>
                </c:pt>
                <c:pt idx="422">
                  <c:v>250.49314953600941</c:v>
                </c:pt>
                <c:pt idx="423">
                  <c:v>259.56527595038563</c:v>
                </c:pt>
                <c:pt idx="424">
                  <c:v>269.64843670321812</c:v>
                </c:pt>
                <c:pt idx="425">
                  <c:v>272.61146017632916</c:v>
                </c:pt>
                <c:pt idx="426">
                  <c:v>272.21467640908048</c:v>
                </c:pt>
                <c:pt idx="427">
                  <c:v>262.87687435218544</c:v>
                </c:pt>
                <c:pt idx="428">
                  <c:v>269.70326273384109</c:v>
                </c:pt>
                <c:pt idx="429">
                  <c:v>268.72910646416034</c:v>
                </c:pt>
                <c:pt idx="430">
                  <c:v>262.65894181736201</c:v>
                </c:pt>
                <c:pt idx="431">
                  <c:v>259.51232320161807</c:v>
                </c:pt>
                <c:pt idx="432">
                  <c:v>261.10622826541248</c:v>
                </c:pt>
                <c:pt idx="433">
                  <c:v>244.05231475263926</c:v>
                </c:pt>
                <c:pt idx="434">
                  <c:v>242.51190629448089</c:v>
                </c:pt>
                <c:pt idx="435">
                  <c:v>240.66166677039772</c:v>
                </c:pt>
                <c:pt idx="436">
                  <c:v>236.84427478189306</c:v>
                </c:pt>
                <c:pt idx="437">
                  <c:v>228.96136289493984</c:v>
                </c:pt>
                <c:pt idx="438">
                  <c:v>224.28459604303509</c:v>
                </c:pt>
                <c:pt idx="439">
                  <c:v>244.59027115191671</c:v>
                </c:pt>
                <c:pt idx="440">
                  <c:v>245.90228839196479</c:v>
                </c:pt>
                <c:pt idx="441">
                  <c:v>241.38071146089359</c:v>
                </c:pt>
                <c:pt idx="442">
                  <c:v>241.40348080817191</c:v>
                </c:pt>
                <c:pt idx="443">
                  <c:v>236.1589560696892</c:v>
                </c:pt>
                <c:pt idx="444">
                  <c:v>245.30461446252488</c:v>
                </c:pt>
                <c:pt idx="445">
                  <c:v>257.80505084845322</c:v>
                </c:pt>
                <c:pt idx="446">
                  <c:v>253.23852213877669</c:v>
                </c:pt>
                <c:pt idx="447">
                  <c:v>253.53229616302096</c:v>
                </c:pt>
                <c:pt idx="448">
                  <c:v>258.64304492960537</c:v>
                </c:pt>
                <c:pt idx="449">
                  <c:v>263.24892683848543</c:v>
                </c:pt>
                <c:pt idx="450">
                  <c:v>266.94617322581371</c:v>
                </c:pt>
                <c:pt idx="451">
                  <c:v>258.61655444720259</c:v>
                </c:pt>
                <c:pt idx="452">
                  <c:v>250.35299813835795</c:v>
                </c:pt>
                <c:pt idx="453">
                  <c:v>252.23761770242291</c:v>
                </c:pt>
                <c:pt idx="454">
                  <c:v>268.1197545513885</c:v>
                </c:pt>
                <c:pt idx="455">
                  <c:v>281.63993387043251</c:v>
                </c:pt>
                <c:pt idx="456">
                  <c:v>280.80933223270551</c:v>
                </c:pt>
                <c:pt idx="457">
                  <c:v>295.46971933008842</c:v>
                </c:pt>
                <c:pt idx="458">
                  <c:v>312.52147937103331</c:v>
                </c:pt>
                <c:pt idx="459">
                  <c:v>319.26538711415975</c:v>
                </c:pt>
                <c:pt idx="460">
                  <c:v>318.23204061722083</c:v>
                </c:pt>
                <c:pt idx="461">
                  <c:v>326.53441346531639</c:v>
                </c:pt>
                <c:pt idx="462">
                  <c:v>316.48092368982776</c:v>
                </c:pt>
                <c:pt idx="463">
                  <c:v>321.03843038784419</c:v>
                </c:pt>
                <c:pt idx="464">
                  <c:v>308.77409045439867</c:v>
                </c:pt>
                <c:pt idx="465">
                  <c:v>306.15763131195399</c:v>
                </c:pt>
                <c:pt idx="466">
                  <c:v>316.03861737699611</c:v>
                </c:pt>
                <c:pt idx="467">
                  <c:v>319.79000926721625</c:v>
                </c:pt>
                <c:pt idx="468">
                  <c:v>341.30531743844318</c:v>
                </c:pt>
                <c:pt idx="469">
                  <c:v>363.43543434293099</c:v>
                </c:pt>
                <c:pt idx="470">
                  <c:v>378.55003761569219</c:v>
                </c:pt>
                <c:pt idx="471">
                  <c:v>370.36796723836238</c:v>
                </c:pt>
                <c:pt idx="472">
                  <c:v>366.54869962793759</c:v>
                </c:pt>
                <c:pt idx="473">
                  <c:v>380.38034458511709</c:v>
                </c:pt>
                <c:pt idx="474">
                  <c:v>389.64998095836404</c:v>
                </c:pt>
                <c:pt idx="475">
                  <c:v>413.58093797857248</c:v>
                </c:pt>
                <c:pt idx="476">
                  <c:v>395.67650457553731</c:v>
                </c:pt>
                <c:pt idx="477">
                  <c:v>339.49443668076594</c:v>
                </c:pt>
                <c:pt idx="478">
                  <c:v>288.46736413512991</c:v>
                </c:pt>
                <c:pt idx="479">
                  <c:v>280.509787585352</c:v>
                </c:pt>
                <c:pt idx="480">
                  <c:v>291.047191791253</c:v>
                </c:pt>
                <c:pt idx="481">
                  <c:v>298.90734180539624</c:v>
                </c:pt>
                <c:pt idx="482">
                  <c:v>306.67883459272713</c:v>
                </c:pt>
                <c:pt idx="483">
                  <c:v>298.28426188970144</c:v>
                </c:pt>
                <c:pt idx="484">
                  <c:v>285.58294427010662</c:v>
                </c:pt>
                <c:pt idx="485">
                  <c:v>300.55892688263941</c:v>
                </c:pt>
                <c:pt idx="486">
                  <c:v>294.99207638324071</c:v>
                </c:pt>
                <c:pt idx="487">
                  <c:v>284.64700224226067</c:v>
                </c:pt>
                <c:pt idx="488">
                  <c:v>286.76388937560739</c:v>
                </c:pt>
                <c:pt idx="489">
                  <c:v>294.76714238935659</c:v>
                </c:pt>
                <c:pt idx="490">
                  <c:v>282.94162039290148</c:v>
                </c:pt>
                <c:pt idx="491">
                  <c:v>285.99994098673073</c:v>
                </c:pt>
                <c:pt idx="492">
                  <c:v>293.38295519338146</c:v>
                </c:pt>
                <c:pt idx="493">
                  <c:v>300.26734058603068</c:v>
                </c:pt>
                <c:pt idx="494">
                  <c:v>295.12320858609928</c:v>
                </c:pt>
                <c:pt idx="495">
                  <c:v>302.21675018639121</c:v>
                </c:pt>
                <c:pt idx="496">
                  <c:v>311.50722282799376</c:v>
                </c:pt>
                <c:pt idx="497">
                  <c:v>318.49210847120293</c:v>
                </c:pt>
                <c:pt idx="498">
                  <c:v>322.86689480181519</c:v>
                </c:pt>
                <c:pt idx="499">
                  <c:v>334.5172654958406</c:v>
                </c:pt>
                <c:pt idx="500">
                  <c:v>330.14290943473941</c:v>
                </c:pt>
                <c:pt idx="501">
                  <c:v>325.06597413090543</c:v>
                </c:pt>
                <c:pt idx="502">
                  <c:v>312.07673081707031</c:v>
                </c:pt>
                <c:pt idx="503">
                  <c:v>316.30917876241978</c:v>
                </c:pt>
                <c:pt idx="504">
                  <c:v>303.35000756166079</c:v>
                </c:pt>
                <c:pt idx="505">
                  <c:v>289.63783950072741</c:v>
                </c:pt>
                <c:pt idx="506">
                  <c:v>294.71713651886415</c:v>
                </c:pt>
                <c:pt idx="507">
                  <c:v>290.15776422598992</c:v>
                </c:pt>
                <c:pt idx="508">
                  <c:v>298.50882974120742</c:v>
                </c:pt>
                <c:pt idx="509">
                  <c:v>304.69316801641008</c:v>
                </c:pt>
                <c:pt idx="510">
                  <c:v>301.92849918271264</c:v>
                </c:pt>
                <c:pt idx="511">
                  <c:v>269.73587655037704</c:v>
                </c:pt>
                <c:pt idx="512">
                  <c:v>251.97106251837596</c:v>
                </c:pt>
                <c:pt idx="513">
                  <c:v>240.70181085096357</c:v>
                </c:pt>
                <c:pt idx="514">
                  <c:v>246.03075505768595</c:v>
                </c:pt>
                <c:pt idx="515">
                  <c:v>256.51839714074009</c:v>
                </c:pt>
                <c:pt idx="516">
                  <c:v>252.50222240034429</c:v>
                </c:pt>
                <c:pt idx="517">
                  <c:v>288.1480421402519</c:v>
                </c:pt>
                <c:pt idx="518">
                  <c:v>297.26597276386275</c:v>
                </c:pt>
                <c:pt idx="519">
                  <c:v>303.67832015786598</c:v>
                </c:pt>
                <c:pt idx="520">
                  <c:v>301.09393473028024</c:v>
                </c:pt>
                <c:pt idx="521">
                  <c:v>300.4782405127637</c:v>
                </c:pt>
                <c:pt idx="522">
                  <c:v>300.4562379283542</c:v>
                </c:pt>
                <c:pt idx="523">
                  <c:v>307.51719720392862</c:v>
                </c:pt>
                <c:pt idx="524">
                  <c:v>303.41639699965174</c:v>
                </c:pt>
                <c:pt idx="525">
                  <c:v>303.32300969464086</c:v>
                </c:pt>
                <c:pt idx="526">
                  <c:v>302.60061805880844</c:v>
                </c:pt>
                <c:pt idx="527">
                  <c:v>305.37261916974484</c:v>
                </c:pt>
                <c:pt idx="528">
                  <c:v>330.54872888011226</c:v>
                </c:pt>
                <c:pt idx="529">
                  <c:v>325.17577940467601</c:v>
                </c:pt>
                <c:pt idx="530">
                  <c:v>318.19743041083001</c:v>
                </c:pt>
                <c:pt idx="531">
                  <c:v>317.64165639900517</c:v>
                </c:pt>
                <c:pt idx="532">
                  <c:v>324.24497329627127</c:v>
                </c:pt>
                <c:pt idx="533">
                  <c:v>317.27036811561527</c:v>
                </c:pt>
                <c:pt idx="534">
                  <c:v>322.50666406424335</c:v>
                </c:pt>
                <c:pt idx="535">
                  <c:v>323.93328446051146</c:v>
                </c:pt>
                <c:pt idx="536">
                  <c:v>323.09886382172141</c:v>
                </c:pt>
                <c:pt idx="537">
                  <c:v>316.80905785573231</c:v>
                </c:pt>
                <c:pt idx="538">
                  <c:v>326.33425035559213</c:v>
                </c:pt>
                <c:pt idx="539">
                  <c:v>338.24610631183396</c:v>
                </c:pt>
                <c:pt idx="540">
                  <c:v>336.11250254956536</c:v>
                </c:pt>
                <c:pt idx="541">
                  <c:v>340.61679629933838</c:v>
                </c:pt>
                <c:pt idx="542">
                  <c:v>347.01065975145002</c:v>
                </c:pt>
                <c:pt idx="543">
                  <c:v>339.14494410841337</c:v>
                </c:pt>
                <c:pt idx="544">
                  <c:v>340.16657018025978</c:v>
                </c:pt>
                <c:pt idx="545">
                  <c:v>341.80155920694483</c:v>
                </c:pt>
                <c:pt idx="546">
                  <c:v>340.45906472708964</c:v>
                </c:pt>
                <c:pt idx="547">
                  <c:v>346.41049995969456</c:v>
                </c:pt>
                <c:pt idx="548">
                  <c:v>350.70378822744328</c:v>
                </c:pt>
                <c:pt idx="549">
                  <c:v>353.85662370769012</c:v>
                </c:pt>
                <c:pt idx="550">
                  <c:v>351.5802957777754</c:v>
                </c:pt>
                <c:pt idx="551">
                  <c:v>353.19163669561704</c:v>
                </c:pt>
                <c:pt idx="552">
                  <c:v>357.75495120298854</c:v>
                </c:pt>
                <c:pt idx="553">
                  <c:v>354.27410180839263</c:v>
                </c:pt>
                <c:pt idx="554">
                  <c:v>344.81166763925057</c:v>
                </c:pt>
                <c:pt idx="555">
                  <c:v>327.11976339076898</c:v>
                </c:pt>
                <c:pt idx="556">
                  <c:v>328.52961183987861</c:v>
                </c:pt>
                <c:pt idx="557">
                  <c:v>330.17214260254502</c:v>
                </c:pt>
                <c:pt idx="558">
                  <c:v>325.3786818226597</c:v>
                </c:pt>
                <c:pt idx="559">
                  <c:v>335.73958841705053</c:v>
                </c:pt>
                <c:pt idx="560">
                  <c:v>336.65750019981738</c:v>
                </c:pt>
                <c:pt idx="561">
                  <c:v>330.37421807585156</c:v>
                </c:pt>
                <c:pt idx="562">
                  <c:v>324.48064386467991</c:v>
                </c:pt>
                <c:pt idx="563">
                  <c:v>315.90755018090999</c:v>
                </c:pt>
                <c:pt idx="564">
                  <c:v>324.46240719208345</c:v>
                </c:pt>
                <c:pt idx="565">
                  <c:v>339.03547361145115</c:v>
                </c:pt>
                <c:pt idx="566">
                  <c:v>348.65558100198734</c:v>
                </c:pt>
                <c:pt idx="567">
                  <c:v>359.27930380330866</c:v>
                </c:pt>
                <c:pt idx="568">
                  <c:v>370.82071202860152</c:v>
                </c:pt>
                <c:pt idx="569">
                  <c:v>381.92744215459987</c:v>
                </c:pt>
                <c:pt idx="570">
                  <c:v>394.8909829248517</c:v>
                </c:pt>
                <c:pt idx="571">
                  <c:v>393.2535227882708</c:v>
                </c:pt>
                <c:pt idx="572">
                  <c:v>407.46176352618528</c:v>
                </c:pt>
                <c:pt idx="573">
                  <c:v>407.88291413613041</c:v>
                </c:pt>
                <c:pt idx="574">
                  <c:v>415.69301608507965</c:v>
                </c:pt>
                <c:pt idx="575">
                  <c:v>429.01304980949459</c:v>
                </c:pt>
                <c:pt idx="576">
                  <c:v>424.30267809772783</c:v>
                </c:pt>
                <c:pt idx="577">
                  <c:v>449.88770599821697</c:v>
                </c:pt>
                <c:pt idx="578">
                  <c:v>443.10126706678273</c:v>
                </c:pt>
                <c:pt idx="579">
                  <c:v>440.37591829268791</c:v>
                </c:pt>
                <c:pt idx="580">
                  <c:v>449.45747943137292</c:v>
                </c:pt>
                <c:pt idx="581">
                  <c:v>452.74834300641174</c:v>
                </c:pt>
                <c:pt idx="582">
                  <c:v>426.71049348425288</c:v>
                </c:pt>
                <c:pt idx="583">
                  <c:v>436.67351645314869</c:v>
                </c:pt>
                <c:pt idx="584">
                  <c:v>441.20219088502881</c:v>
                </c:pt>
                <c:pt idx="585">
                  <c:v>459.23855330572752</c:v>
                </c:pt>
                <c:pt idx="586">
                  <c:v>483.25180276846424</c:v>
                </c:pt>
                <c:pt idx="587">
                  <c:v>485.55372095846798</c:v>
                </c:pt>
                <c:pt idx="588">
                  <c:v>501.24900027102649</c:v>
                </c:pt>
                <c:pt idx="589">
                  <c:v>524.18100232381755</c:v>
                </c:pt>
                <c:pt idx="590">
                  <c:v>516.35287825104012</c:v>
                </c:pt>
                <c:pt idx="591">
                  <c:v>491.91139803532718</c:v>
                </c:pt>
                <c:pt idx="592">
                  <c:v>544.83042550529194</c:v>
                </c:pt>
                <c:pt idx="593">
                  <c:v>576.96951045105175</c:v>
                </c:pt>
                <c:pt idx="594">
                  <c:v>612.4221956935238</c:v>
                </c:pt>
                <c:pt idx="595">
                  <c:v>610.64570929332126</c:v>
                </c:pt>
                <c:pt idx="596">
                  <c:v>615.00229119168216</c:v>
                </c:pt>
                <c:pt idx="597">
                  <c:v>622.72264934567374</c:v>
                </c:pt>
                <c:pt idx="598">
                  <c:v>609.88852606091973</c:v>
                </c:pt>
                <c:pt idx="599">
                  <c:v>624.77005836659964</c:v>
                </c:pt>
                <c:pt idx="600">
                  <c:v>622.53387680153571</c:v>
                </c:pt>
                <c:pt idx="601">
                  <c:v>665.9927702765649</c:v>
                </c:pt>
                <c:pt idx="602">
                  <c:v>703.5803323216544</c:v>
                </c:pt>
                <c:pt idx="603">
                  <c:v>724.68198815368123</c:v>
                </c:pt>
                <c:pt idx="604">
                  <c:v>715.86937103753712</c:v>
                </c:pt>
                <c:pt idx="605">
                  <c:v>709.98099394403403</c:v>
                </c:pt>
                <c:pt idx="606">
                  <c:v>742.00864476095319</c:v>
                </c:pt>
                <c:pt idx="607">
                  <c:v>676.66428800747849</c:v>
                </c:pt>
                <c:pt idx="608">
                  <c:v>632.63941404834566</c:v>
                </c:pt>
                <c:pt idx="609">
                  <c:v>640.03256449612218</c:v>
                </c:pt>
                <c:pt idx="610">
                  <c:v>721.66090281365871</c:v>
                </c:pt>
                <c:pt idx="611">
                  <c:v>753.97422799751507</c:v>
                </c:pt>
                <c:pt idx="612">
                  <c:v>792.13209413168022</c:v>
                </c:pt>
                <c:pt idx="613">
                  <c:v>785.23616804043104</c:v>
                </c:pt>
                <c:pt idx="614">
                  <c:v>805.59182762036653</c:v>
                </c:pt>
                <c:pt idx="615">
                  <c:v>848.48130243359333</c:v>
                </c:pt>
                <c:pt idx="616">
                  <c:v>850.70036791715802</c:v>
                </c:pt>
                <c:pt idx="617">
                  <c:v>847.89116483360658</c:v>
                </c:pt>
                <c:pt idx="618">
                  <c:v>885.32012698616495</c:v>
                </c:pt>
                <c:pt idx="619">
                  <c:v>840.33800184518464</c:v>
                </c:pt>
                <c:pt idx="620">
                  <c:v>828.01421661743302</c:v>
                </c:pt>
                <c:pt idx="621">
                  <c:v>813.7866648757597</c:v>
                </c:pt>
                <c:pt idx="622">
                  <c:v>879.08045920970903</c:v>
                </c:pt>
                <c:pt idx="623">
                  <c:v>905.50297662646994</c:v>
                </c:pt>
                <c:pt idx="624">
                  <c:v>896.80267927562466</c:v>
                </c:pt>
                <c:pt idx="625">
                  <c:v>863.97945513163108</c:v>
                </c:pt>
                <c:pt idx="626">
                  <c:v>895.99717170654662</c:v>
                </c:pt>
                <c:pt idx="627">
                  <c:v>910.35399698369702</c:v>
                </c:pt>
                <c:pt idx="628">
                  <c:v>880.22747609000521</c:v>
                </c:pt>
                <c:pt idx="629">
                  <c:v>912.08533353024563</c:v>
                </c:pt>
                <c:pt idx="630">
                  <c:v>927.0744180241154</c:v>
                </c:pt>
                <c:pt idx="631">
                  <c:v>943.32610606312835</c:v>
                </c:pt>
                <c:pt idx="632">
                  <c:v>937.8890229395887</c:v>
                </c:pt>
                <c:pt idx="633">
                  <c:v>881.52783487418469</c:v>
                </c:pt>
                <c:pt idx="634">
                  <c:v>873.4758542599734</c:v>
                </c:pt>
                <c:pt idx="635">
                  <c:v>839.58075439268896</c:v>
                </c:pt>
                <c:pt idx="636">
                  <c:v>848.53492133551049</c:v>
                </c:pt>
                <c:pt idx="637">
                  <c:v>831.78602222050188</c:v>
                </c:pt>
                <c:pt idx="638">
                  <c:v>747.19311028389666</c:v>
                </c:pt>
                <c:pt idx="639">
                  <c:v>754.84259897868151</c:v>
                </c:pt>
                <c:pt idx="640">
                  <c:v>820.78273645578872</c:v>
                </c:pt>
                <c:pt idx="641">
                  <c:v>801.70959547870166</c:v>
                </c:pt>
                <c:pt idx="642">
                  <c:v>773.92495447917338</c:v>
                </c:pt>
                <c:pt idx="643">
                  <c:v>752.54010183175274</c:v>
                </c:pt>
                <c:pt idx="644">
                  <c:v>648.92987937776024</c:v>
                </c:pt>
                <c:pt idx="645">
                  <c:v>672.68372681183371</c:v>
                </c:pt>
                <c:pt idx="646">
                  <c:v>712.55447386471303</c:v>
                </c:pt>
                <c:pt idx="647">
                  <c:v>723.5764280332213</c:v>
                </c:pt>
                <c:pt idx="648">
                  <c:v>719.55760869171309</c:v>
                </c:pt>
                <c:pt idx="649">
                  <c:v>688.97971547561554</c:v>
                </c:pt>
                <c:pt idx="650">
                  <c:v>729.07697656428331</c:v>
                </c:pt>
                <c:pt idx="651">
                  <c:v>691.18004513123185</c:v>
                </c:pt>
                <c:pt idx="652">
                  <c:v>660.66657202991291</c:v>
                </c:pt>
                <c:pt idx="653">
                  <c:v>606.15944949366951</c:v>
                </c:pt>
                <c:pt idx="654">
                  <c:v>526.28019902606138</c:v>
                </c:pt>
                <c:pt idx="655">
                  <c:v>535.87769940753117</c:v>
                </c:pt>
                <c:pt idx="656">
                  <c:v>504.76793671811561</c:v>
                </c:pt>
                <c:pt idx="657">
                  <c:v>490.33043281284495</c:v>
                </c:pt>
                <c:pt idx="658">
                  <c:v>527.48955932720799</c:v>
                </c:pt>
                <c:pt idx="659">
                  <c:v>514.88831212197101</c:v>
                </c:pt>
                <c:pt idx="660">
                  <c:v>509.71483117388846</c:v>
                </c:pt>
                <c:pt idx="661">
                  <c:v>463.40448569666262</c:v>
                </c:pt>
                <c:pt idx="662">
                  <c:v>467.98751796399108</c:v>
                </c:pt>
                <c:pt idx="663">
                  <c:v>500.16884809403473</c:v>
                </c:pt>
                <c:pt idx="664">
                  <c:v>534.2933120903067</c:v>
                </c:pt>
                <c:pt idx="665">
                  <c:v>573.02369020594961</c:v>
                </c:pt>
                <c:pt idx="666">
                  <c:v>569.46585188810582</c:v>
                </c:pt>
                <c:pt idx="667">
                  <c:v>560.45068479470274</c:v>
                </c:pt>
                <c:pt idx="668">
                  <c:v>575.38940520577273</c:v>
                </c:pt>
                <c:pt idx="669">
                  <c:v>576.85194530475007</c:v>
                </c:pt>
                <c:pt idx="670">
                  <c:v>572.55962411006965</c:v>
                </c:pt>
                <c:pt idx="671">
                  <c:v>581.88471816198012</c:v>
                </c:pt>
                <c:pt idx="672">
                  <c:v>607.75544280963254</c:v>
                </c:pt>
                <c:pt idx="673">
                  <c:v>605.34994151778847</c:v>
                </c:pt>
                <c:pt idx="674">
                  <c:v>582.86211119776215</c:v>
                </c:pt>
                <c:pt idx="675">
                  <c:v>580.49256925393604</c:v>
                </c:pt>
                <c:pt idx="676">
                  <c:v>552.10867521475757</c:v>
                </c:pt>
                <c:pt idx="677">
                  <c:v>563.37324221008134</c:v>
                </c:pt>
                <c:pt idx="678">
                  <c:v>538.3185322330105</c:v>
                </c:pt>
                <c:pt idx="679">
                  <c:v>520.06958934705972</c:v>
                </c:pt>
                <c:pt idx="680">
                  <c:v>530.74273768735213</c:v>
                </c:pt>
                <c:pt idx="681">
                  <c:v>526.46445990283542</c:v>
                </c:pt>
                <c:pt idx="682">
                  <c:v>554.5868942028369</c:v>
                </c:pt>
                <c:pt idx="683">
                  <c:v>569.18657354087145</c:v>
                </c:pt>
                <c:pt idx="684">
                  <c:v>547.84787494711759</c:v>
                </c:pt>
                <c:pt idx="685">
                  <c:v>548.70416922126833</c:v>
                </c:pt>
                <c:pt idx="686">
                  <c:v>535.90898852518035</c:v>
                </c:pt>
                <c:pt idx="687">
                  <c:v>509.35448472247401</c:v>
                </c:pt>
                <c:pt idx="688">
                  <c:v>509.08199154771177</c:v>
                </c:pt>
                <c:pt idx="689">
                  <c:v>514.60429412083818</c:v>
                </c:pt>
                <c:pt idx="690">
                  <c:v>519.37598375545622</c:v>
                </c:pt>
                <c:pt idx="691">
                  <c:v>513.9352178972008</c:v>
                </c:pt>
                <c:pt idx="692">
                  <c:v>508.36471770627196</c:v>
                </c:pt>
                <c:pt idx="693">
                  <c:v>481.22810192012275</c:v>
                </c:pt>
                <c:pt idx="694">
                  <c:v>498.032438316982</c:v>
                </c:pt>
                <c:pt idx="695">
                  <c:v>503.26574199066511</c:v>
                </c:pt>
                <c:pt idx="696">
                  <c:v>505.80355440288719</c:v>
                </c:pt>
                <c:pt idx="697">
                  <c:v>498.33808941092138</c:v>
                </c:pt>
                <c:pt idx="698">
                  <c:v>501.08092525611886</c:v>
                </c:pt>
                <c:pt idx="699">
                  <c:v>498.45805717443386</c:v>
                </c:pt>
                <c:pt idx="700">
                  <c:v>485.23355152424762</c:v>
                </c:pt>
                <c:pt idx="701">
                  <c:v>459.60753904018134</c:v>
                </c:pt>
                <c:pt idx="702">
                  <c:v>456.62343508840939</c:v>
                </c:pt>
                <c:pt idx="703">
                  <c:v>463.65302613672748</c:v>
                </c:pt>
                <c:pt idx="704">
                  <c:v>472.375605185133</c:v>
                </c:pt>
                <c:pt idx="705">
                  <c:v>487.25079383634272</c:v>
                </c:pt>
                <c:pt idx="706">
                  <c:v>491.86564839900251</c:v>
                </c:pt>
                <c:pt idx="707">
                  <c:v>497.58685137267253</c:v>
                </c:pt>
                <c:pt idx="708">
                  <c:v>495.14731864368076</c:v>
                </c:pt>
                <c:pt idx="709">
                  <c:v>498.85910110122359</c:v>
                </c:pt>
                <c:pt idx="710">
                  <c:v>474.96651799740852</c:v>
                </c:pt>
                <c:pt idx="711">
                  <c:v>494.97694057804074</c:v>
                </c:pt>
                <c:pt idx="712">
                  <c:v>510.37633577678974</c:v>
                </c:pt>
                <c:pt idx="713">
                  <c:v>505.11638485539322</c:v>
                </c:pt>
                <c:pt idx="714">
                  <c:v>500.46785803005122</c:v>
                </c:pt>
                <c:pt idx="715">
                  <c:v>463.27046692339241</c:v>
                </c:pt>
                <c:pt idx="716">
                  <c:v>475.11260943771759</c:v>
                </c:pt>
                <c:pt idx="717">
                  <c:v>487.06089066265611</c:v>
                </c:pt>
                <c:pt idx="718">
                  <c:v>446.88931030887437</c:v>
                </c:pt>
                <c:pt idx="719">
                  <c:v>447.29642931397882</c:v>
                </c:pt>
                <c:pt idx="720">
                  <c:v>399.15815851130952</c:v>
                </c:pt>
                <c:pt idx="721">
                  <c:v>384.34976470213041</c:v>
                </c:pt>
                <c:pt idx="722">
                  <c:v>363.77873799646687</c:v>
                </c:pt>
                <c:pt idx="723">
                  <c:v>383.07964173793698</c:v>
                </c:pt>
                <c:pt idx="724">
                  <c:v>393.46311184871837</c:v>
                </c:pt>
                <c:pt idx="725">
                  <c:v>364.15158468508355</c:v>
                </c:pt>
                <c:pt idx="726">
                  <c:v>327.61799324513987</c:v>
                </c:pt>
                <c:pt idx="727">
                  <c:v>336.22061465690615</c:v>
                </c:pt>
                <c:pt idx="728">
                  <c:v>307.91580698626615</c:v>
                </c:pt>
                <c:pt idx="729">
                  <c:v>206.24784585933696</c:v>
                </c:pt>
                <c:pt idx="730">
                  <c:v>171.76500201664123</c:v>
                </c:pt>
                <c:pt idx="731">
                  <c:v>170.84928158536269</c:v>
                </c:pt>
                <c:pt idx="732">
                  <c:v>170.14461461330183</c:v>
                </c:pt>
                <c:pt idx="733">
                  <c:v>148.4295913016546</c:v>
                </c:pt>
                <c:pt idx="734">
                  <c:v>131.52029215584778</c:v>
                </c:pt>
                <c:pt idx="735">
                  <c:v>178.73937754137356</c:v>
                </c:pt>
                <c:pt idx="736">
                  <c:v>211.10973439841385</c:v>
                </c:pt>
                <c:pt idx="737">
                  <c:v>230.58021425657873</c:v>
                </c:pt>
                <c:pt idx="738">
                  <c:v>244.40231574010622</c:v>
                </c:pt>
                <c:pt idx="739">
                  <c:v>290.38577203442378</c:v>
                </c:pt>
                <c:pt idx="740">
                  <c:v>318.9386454671569</c:v>
                </c:pt>
                <c:pt idx="741">
                  <c:v>341.31388492744088</c:v>
                </c:pt>
                <c:pt idx="742">
                  <c:v>363.27119001661038</c:v>
                </c:pt>
                <c:pt idx="743">
                  <c:v>387.24595911873689</c:v>
                </c:pt>
                <c:pt idx="744">
                  <c:v>398.2178436960362</c:v>
                </c:pt>
                <c:pt idx="745">
                  <c:v>383.48017610495003</c:v>
                </c:pt>
                <c:pt idx="746">
                  <c:v>421.82370138955889</c:v>
                </c:pt>
                <c:pt idx="747">
                  <c:v>444.7189773598086</c:v>
                </c:pt>
                <c:pt idx="748">
                  <c:v>403.40467710134192</c:v>
                </c:pt>
                <c:pt idx="749">
                  <c:v>378.88929629971801</c:v>
                </c:pt>
                <c:pt idx="750">
                  <c:v>373.51491765542539</c:v>
                </c:pt>
                <c:pt idx="751">
                  <c:v>374.13953149366102</c:v>
                </c:pt>
                <c:pt idx="752">
                  <c:v>389.41431502397791</c:v>
                </c:pt>
                <c:pt idx="753">
                  <c:v>411.9260715740628</c:v>
                </c:pt>
                <c:pt idx="754">
                  <c:v>422.40677516665949</c:v>
                </c:pt>
                <c:pt idx="755">
                  <c:v>440.8604508609086</c:v>
                </c:pt>
                <c:pt idx="756">
                  <c:v>455.06836587890098</c:v>
                </c:pt>
                <c:pt idx="757">
                  <c:v>467.63844002234339</c:v>
                </c:pt>
                <c:pt idx="758">
                  <c:v>451.71051488800026</c:v>
                </c:pt>
                <c:pt idx="759">
                  <c:v>456.22875677956301</c:v>
                </c:pt>
                <c:pt idx="760">
                  <c:v>450.52312756714855</c:v>
                </c:pt>
                <c:pt idx="761">
                  <c:v>416.43848027888419</c:v>
                </c:pt>
                <c:pt idx="762">
                  <c:v>427.08895464885939</c:v>
                </c:pt>
                <c:pt idx="763">
                  <c:v>351.80919721879081</c:v>
                </c:pt>
                <c:pt idx="764">
                  <c:v>339.40545877152408</c:v>
                </c:pt>
                <c:pt idx="765">
                  <c:v>345.32457911467975</c:v>
                </c:pt>
                <c:pt idx="766">
                  <c:v>344.51190820803788</c:v>
                </c:pt>
                <c:pt idx="767">
                  <c:v>342.66153379515663</c:v>
                </c:pt>
                <c:pt idx="768">
                  <c:v>361.28179785705834</c:v>
                </c:pt>
                <c:pt idx="769">
                  <c:v>377.09208385356783</c:v>
                </c:pt>
                <c:pt idx="770">
                  <c:v>385.88270914556858</c:v>
                </c:pt>
                <c:pt idx="771">
                  <c:v>376.93792527302116</c:v>
                </c:pt>
                <c:pt idx="772">
                  <c:v>350.03362477480778</c:v>
                </c:pt>
                <c:pt idx="773">
                  <c:v>335.3273193432625</c:v>
                </c:pt>
                <c:pt idx="774">
                  <c:v>341.61822041085009</c:v>
                </c:pt>
                <c:pt idx="775">
                  <c:v>350.74118712414736</c:v>
                </c:pt>
                <c:pt idx="776">
                  <c:v>358.08531298196965</c:v>
                </c:pt>
                <c:pt idx="777">
                  <c:v>344.50604026606891</c:v>
                </c:pt>
                <c:pt idx="778">
                  <c:v>316.6528651436729</c:v>
                </c:pt>
                <c:pt idx="779">
                  <c:v>317.06321731061439</c:v>
                </c:pt>
                <c:pt idx="780">
                  <c:v>333.60558641822604</c:v>
                </c:pt>
                <c:pt idx="781">
                  <c:v>339.95949242330062</c:v>
                </c:pt>
                <c:pt idx="782">
                  <c:v>348.65941300469797</c:v>
                </c:pt>
                <c:pt idx="783">
                  <c:v>348.49621353081386</c:v>
                </c:pt>
                <c:pt idx="784">
                  <c:v>366.30256540066</c:v>
                </c:pt>
                <c:pt idx="785">
                  <c:v>351.14355188569056</c:v>
                </c:pt>
                <c:pt idx="786">
                  <c:v>361.80310275432839</c:v>
                </c:pt>
                <c:pt idx="787">
                  <c:v>355.10734159039129</c:v>
                </c:pt>
                <c:pt idx="788">
                  <c:v>354.01125393448433</c:v>
                </c:pt>
                <c:pt idx="789">
                  <c:v>361.4587766208079</c:v>
                </c:pt>
                <c:pt idx="790">
                  <c:v>379.38626330755017</c:v>
                </c:pt>
                <c:pt idx="791">
                  <c:v>383.63757856286674</c:v>
                </c:pt>
                <c:pt idx="792">
                  <c:v>380.73666782278201</c:v>
                </c:pt>
                <c:pt idx="793">
                  <c:v>371.22147285622276</c:v>
                </c:pt>
                <c:pt idx="794">
                  <c:v>379.06664760856086</c:v>
                </c:pt>
                <c:pt idx="795">
                  <c:v>372.24244899186948</c:v>
                </c:pt>
                <c:pt idx="796">
                  <c:v>373.58137645504246</c:v>
                </c:pt>
                <c:pt idx="797">
                  <c:v>385.09232258791855</c:v>
                </c:pt>
                <c:pt idx="798">
                  <c:v>386.62942243710881</c:v>
                </c:pt>
                <c:pt idx="799">
                  <c:v>376.29493871814094</c:v>
                </c:pt>
                <c:pt idx="800">
                  <c:v>379.63777914108653</c:v>
                </c:pt>
                <c:pt idx="801">
                  <c:v>356.65814055806487</c:v>
                </c:pt>
                <c:pt idx="802">
                  <c:v>384.11620164461567</c:v>
                </c:pt>
                <c:pt idx="803">
                  <c:v>381.42789002026024</c:v>
                </c:pt>
                <c:pt idx="804">
                  <c:v>365.82188514985194</c:v>
                </c:pt>
                <c:pt idx="805">
                  <c:v>374.37798329442836</c:v>
                </c:pt>
                <c:pt idx="806">
                  <c:v>366.19488376468507</c:v>
                </c:pt>
                <c:pt idx="807">
                  <c:v>365.31901554195412</c:v>
                </c:pt>
                <c:pt idx="808">
                  <c:v>365.08732457255576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133760"/>
        <c:axId val="168135296"/>
      </c:lineChart>
      <c:catAx>
        <c:axId val="16813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35296"/>
        <c:crosses val="autoZero"/>
        <c:auto val="1"/>
        <c:lblAlgn val="ctr"/>
        <c:lblOffset val="100"/>
        <c:tickLblSkip val="60"/>
        <c:noMultiLvlLbl val="0"/>
      </c:catAx>
      <c:valAx>
        <c:axId val="168135296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3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50800" cap="rnd">
              <a:solidFill>
                <a:schemeClr val="accent1"/>
              </a:solidFill>
              <a:round/>
            </a:ln>
            <a:effectLst>
              <a:outerShdw blurRad="50800" dist="50800" dir="5400000" algn="ctr" rotWithShape="0">
                <a:srgbClr val="000000">
                  <a:alpha val="34000"/>
                </a:srgbClr>
              </a:outerShdw>
            </a:effectLst>
          </c:spPr>
          <c:marker>
            <c:symbol val="none"/>
          </c:marker>
          <c:cat>
            <c:numRef>
              <c:f>IRFs!$R$19:$R$121</c:f>
              <c:numCache>
                <c:formatCode>General</c:formatCode>
                <c:ptCount val="1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</c:numCache>
            </c:numRef>
          </c:cat>
          <c:val>
            <c:numRef>
              <c:f>IRFs!$O$19:$O$78</c:f>
              <c:numCache>
                <c:formatCode>General</c:formatCode>
                <c:ptCount val="60"/>
                <c:pt idx="0">
                  <c:v>8.2567122414034895</c:v>
                </c:pt>
                <c:pt idx="1">
                  <c:v>10.227962153625199</c:v>
                </c:pt>
                <c:pt idx="2">
                  <c:v>10.22560305114644</c:v>
                </c:pt>
                <c:pt idx="3">
                  <c:v>10.204780146422941</c:v>
                </c:pt>
                <c:pt idx="4">
                  <c:v>10.171615988920085</c:v>
                </c:pt>
                <c:pt idx="5">
                  <c:v>10.130352311256496</c:v>
                </c:pt>
                <c:pt idx="6">
                  <c:v>10.083932324384064</c:v>
                </c:pt>
                <c:pt idx="7">
                  <c:v>10.034400646577605</c:v>
                </c:pt>
                <c:pt idx="8">
                  <c:v>9.9831784721578671</c:v>
                </c:pt>
                <c:pt idx="9">
                  <c:v>9.9312532796720028</c:v>
                </c:pt>
                <c:pt idx="10">
                  <c:v>9.8793099149106194</c:v>
                </c:pt>
                <c:pt idx="11">
                  <c:v>9.8278213919284845</c:v>
                </c:pt>
                <c:pt idx="12">
                  <c:v>9.7771119650807492</c:v>
                </c:pt>
                <c:pt idx="13">
                  <c:v>9.7274010739646606</c:v>
                </c:pt>
                <c:pt idx="14">
                  <c:v>9.6788340644277397</c:v>
                </c:pt>
                <c:pt idx="15">
                  <c:v>9.6315037435311552</c:v>
                </c:pt>
                <c:pt idx="16">
                  <c:v>9.5854655631237122</c:v>
                </c:pt>
                <c:pt idx="17">
                  <c:v>9.5407483607276955</c:v>
                </c:pt>
                <c:pt idx="18">
                  <c:v>9.4973619919161631</c:v>
                </c:pt>
                <c:pt idx="19">
                  <c:v>9.4553027794937936</c:v>
                </c:pt>
                <c:pt idx="20">
                  <c:v>9.4145574230672082</c:v>
                </c:pt>
                <c:pt idx="21">
                  <c:v>9.375105818055637</c:v>
                </c:pt>
                <c:pt idx="22">
                  <c:v>9.3369230985455527</c:v>
                </c:pt>
                <c:pt idx="23">
                  <c:v>9.2999811249522502</c:v>
                </c:pt>
                <c:pt idx="24">
                  <c:v>9.2642495724186258</c:v>
                </c:pt>
                <c:pt idx="25">
                  <c:v>9.2296967304762294</c:v>
                </c:pt>
                <c:pt idx="26">
                  <c:v>9.1962900926817035</c:v>
                </c:pt>
                <c:pt idx="27">
                  <c:v>9.1639967925697405</c:v>
                </c:pt>
                <c:pt idx="28">
                  <c:v>9.1327839264657218</c:v>
                </c:pt>
                <c:pt idx="29">
                  <c:v>9.1026187924968376</c:v>
                </c:pt>
                <c:pt idx="30">
                  <c:v>9.0734690671567719</c:v>
                </c:pt>
                <c:pt idx="31">
                  <c:v>9.0453029350617289</c:v>
                </c:pt>
                <c:pt idx="32">
                  <c:v>9.0180891834202566</c:v>
                </c:pt>
                <c:pt idx="33">
                  <c:v>8.9917972697605624</c:v>
                </c:pt>
                <c:pt idx="34">
                  <c:v>8.9663973692907213</c:v>
                </c:pt>
                <c:pt idx="35">
                  <c:v>8.9418604066798881</c:v>
                </c:pt>
                <c:pt idx="36">
                  <c:v>8.9181580758791164</c:v>
                </c:pt>
                <c:pt idx="37">
                  <c:v>8.8952628507340084</c:v>
                </c:pt>
                <c:pt idx="38">
                  <c:v>8.8731479884951767</c:v>
                </c:pt>
                <c:pt idx="39">
                  <c:v>8.8517875278478275</c:v>
                </c:pt>
                <c:pt idx="40">
                  <c:v>8.8311562827155434</c:v>
                </c:pt>
                <c:pt idx="41">
                  <c:v>8.8112298328155685</c:v>
                </c:pt>
                <c:pt idx="42">
                  <c:v>8.791984511730174</c:v>
                </c:pt>
                <c:pt idx="43">
                  <c:v>8.7733973930953582</c:v>
                </c:pt>
                <c:pt idx="44">
                  <c:v>8.7554462753817308</c:v>
                </c:pt>
                <c:pt idx="45">
                  <c:v>8.7381096656440658</c:v>
                </c:pt>
                <c:pt idx="46">
                  <c:v>8.7213667625389952</c:v>
                </c:pt>
                <c:pt idx="47">
                  <c:v>8.7051974388498881</c:v>
                </c:pt>
                <c:pt idx="48">
                  <c:v>8.6895822237098699</c:v>
                </c:pt>
                <c:pt idx="49">
                  <c:v>8.6745022846760218</c:v>
                </c:pt>
                <c:pt idx="50">
                  <c:v>8.6599394097772429</c:v>
                </c:pt>
                <c:pt idx="51">
                  <c:v>8.6458759896338151</c:v>
                </c:pt>
                <c:pt idx="52">
                  <c:v>8.6322949997270655</c:v>
                </c:pt>
                <c:pt idx="53">
                  <c:v>8.6191799828814659</c:v>
                </c:pt>
                <c:pt idx="54">
                  <c:v>8.6065150320085699</c:v>
                </c:pt>
                <c:pt idx="55">
                  <c:v>8.5942847731515819</c:v>
                </c:pt>
                <c:pt idx="56">
                  <c:v>8.582474348860627</c:v>
                </c:pt>
                <c:pt idx="57">
                  <c:v>8.5710694019217897</c:v>
                </c:pt>
                <c:pt idx="58">
                  <c:v>8.5600560594569384</c:v>
                </c:pt>
                <c:pt idx="59">
                  <c:v>8.5494209174067084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249216"/>
        <c:axId val="168255488"/>
      </c:lineChart>
      <c:catAx>
        <c:axId val="16824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55488"/>
        <c:crosses val="autoZero"/>
        <c:auto val="1"/>
        <c:lblAlgn val="ctr"/>
        <c:lblOffset val="100"/>
        <c:tickLblSkip val="12"/>
        <c:noMultiLvlLbl val="0"/>
      </c:catAx>
      <c:valAx>
        <c:axId val="168255488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sz="1800"/>
                </a:pPr>
                <a:r>
                  <a:rPr lang="en-US" sz="1800"/>
                  <a:t>Percent per year</a:t>
                </a:r>
              </a:p>
            </c:rich>
          </c:tx>
          <c:overlay val="0"/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4921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50800" cap="rnd">
              <a:solidFill>
                <a:schemeClr val="accent1"/>
              </a:solidFill>
              <a:round/>
            </a:ln>
            <a:effectLst>
              <a:outerShdw blurRad="50800" dist="50800" dir="5400000" algn="ctr" rotWithShape="0">
                <a:srgbClr val="000000">
                  <a:alpha val="34000"/>
                </a:srgbClr>
              </a:outerShdw>
            </a:effectLst>
          </c:spPr>
          <c:marker>
            <c:symbol val="none"/>
          </c:marker>
          <c:cat>
            <c:numRef>
              <c:f>IRFs!$R$19:$R$121</c:f>
              <c:numCache>
                <c:formatCode>General</c:formatCode>
                <c:ptCount val="1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</c:numCache>
            </c:numRef>
          </c:cat>
          <c:val>
            <c:numRef>
              <c:f>IRFs!$N$19:$N$78</c:f>
              <c:numCache>
                <c:formatCode>General</c:formatCode>
                <c:ptCount val="60"/>
                <c:pt idx="0">
                  <c:v>0.59221490927912501</c:v>
                </c:pt>
                <c:pt idx="1">
                  <c:v>0.43820684597691201</c:v>
                </c:pt>
                <c:pt idx="2">
                  <c:v>0.44455212524103555</c:v>
                </c:pt>
                <c:pt idx="3">
                  <c:v>0.45081587486310615</c:v>
                </c:pt>
                <c:pt idx="4">
                  <c:v>0.4569508685014822</c:v>
                </c:pt>
                <c:pt idx="5">
                  <c:v>0.4629275520610785</c:v>
                </c:pt>
                <c:pt idx="6">
                  <c:v>0.46872844986960327</c:v>
                </c:pt>
                <c:pt idx="7">
                  <c:v>0.47434430832844493</c:v>
                </c:pt>
                <c:pt idx="8">
                  <c:v>0.47977143558545227</c:v>
                </c:pt>
                <c:pt idx="9">
                  <c:v>0.48500986570923676</c:v>
                </c:pt>
                <c:pt idx="10">
                  <c:v>0.49006209208423746</c:v>
                </c:pt>
                <c:pt idx="11">
                  <c:v>0.49493219435009034</c:v>
                </c:pt>
                <c:pt idx="12">
                  <c:v>0.49962523779413154</c:v>
                </c:pt>
                <c:pt idx="13">
                  <c:v>0.50414686158814059</c:v>
                </c:pt>
                <c:pt idx="14">
                  <c:v>0.50850299803812715</c:v>
                </c:pt>
                <c:pt idx="15">
                  <c:v>0.51269968277361866</c:v>
                </c:pt>
                <c:pt idx="16">
                  <c:v>0.51674292805771749</c:v>
                </c:pt>
                <c:pt idx="17">
                  <c:v>0.52063863987257619</c:v>
                </c:pt>
                <c:pt idx="18">
                  <c:v>0.52439256530557099</c:v>
                </c:pt>
                <c:pt idx="19">
                  <c:v>0.52801026083734082</c:v>
                </c:pt>
                <c:pt idx="20">
                  <c:v>0.5314970749688106</c:v>
                </c:pt>
                <c:pt idx="21">
                  <c:v>0.53485814060180914</c:v>
                </c:pt>
                <c:pt idx="22">
                  <c:v>0.53809837396972937</c:v>
                </c:pt>
                <c:pt idx="23">
                  <c:v>0.54122247788224098</c:v>
                </c:pt>
                <c:pt idx="24">
                  <c:v>0.54423494772679604</c:v>
                </c:pt>
                <c:pt idx="25">
                  <c:v>0.54714007914652429</c:v>
                </c:pt>
                <c:pt idx="26">
                  <c:v>0.54994197664951816</c:v>
                </c:pt>
                <c:pt idx="27">
                  <c:v>0.5526445626405363</c:v>
                </c:pt>
                <c:pt idx="28">
                  <c:v>0.55525158653222539</c:v>
                </c:pt>
                <c:pt idx="29">
                  <c:v>0.55776663370964841</c:v>
                </c:pt>
                <c:pt idx="30">
                  <c:v>0.56019313420367578</c:v>
                </c:pt>
                <c:pt idx="31">
                  <c:v>0.56253437098585002</c:v>
                </c:pt>
                <c:pt idx="32">
                  <c:v>0.56479348783684902</c:v>
                </c:pt>
                <c:pt idx="33">
                  <c:v>0.56697349676775999</c:v>
                </c:pt>
                <c:pt idx="34">
                  <c:v>0.56907728499165433</c:v>
                </c:pt>
                <c:pt idx="35">
                  <c:v>0.57110762145499583</c:v>
                </c:pt>
                <c:pt idx="36">
                  <c:v>0.57306716294606308</c:v>
                </c:pt>
                <c:pt idx="37">
                  <c:v>0.57495845980213078</c:v>
                </c:pt>
                <c:pt idx="38">
                  <c:v>0.57678396123958042</c:v>
                </c:pt>
                <c:pt idx="39">
                  <c:v>0.57854602033205094</c:v>
                </c:pt>
                <c:pt idx="40">
                  <c:v>0.58024689866170065</c:v>
                </c:pt>
                <c:pt idx="41">
                  <c:v>0.5818887706679452</c:v>
                </c:pt>
                <c:pt idx="42">
                  <c:v>0.58347372771692751</c:v>
                </c:pt>
                <c:pt idx="43">
                  <c:v>0.58500378191361757</c:v>
                </c:pt>
                <c:pt idx="44">
                  <c:v>0.58648086967697055</c:v>
                </c:pt>
                <c:pt idx="45">
                  <c:v>0.58790685509704688</c:v>
                </c:pt>
                <c:pt idx="46">
                  <c:v>0.58928353309150616</c:v>
                </c:pt>
                <c:pt idx="47">
                  <c:v>0.59061263237742878</c:v>
                </c:pt>
                <c:pt idx="48">
                  <c:v>0.59189581827304982</c:v>
                </c:pt>
                <c:pt idx="49">
                  <c:v>0.59313469534269658</c:v>
                </c:pt>
                <c:pt idx="50">
                  <c:v>0.59433080989702902</c:v>
                </c:pt>
                <c:pt idx="51">
                  <c:v>0.5954856523595794</c:v>
                </c:pt>
                <c:pt idx="52">
                  <c:v>0.59660065950958019</c:v>
                </c:pt>
                <c:pt idx="53">
                  <c:v>0.59767721661015116</c:v>
                </c:pt>
                <c:pt idx="54">
                  <c:v>0.59871665943008323</c:v>
                </c:pt>
                <c:pt idx="55">
                  <c:v>0.59972027616670187</c:v>
                </c:pt>
                <c:pt idx="56">
                  <c:v>0.60068930927660924</c:v>
                </c:pt>
                <c:pt idx="57">
                  <c:v>0.60162495722049147</c:v>
                </c:pt>
                <c:pt idx="58">
                  <c:v>0.60252837612762356</c:v>
                </c:pt>
                <c:pt idx="59">
                  <c:v>0.60340068138520397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267776"/>
        <c:axId val="168269696"/>
      </c:lineChart>
      <c:catAx>
        <c:axId val="168267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69696"/>
        <c:crosses val="autoZero"/>
        <c:auto val="1"/>
        <c:lblAlgn val="ctr"/>
        <c:lblOffset val="100"/>
        <c:tickLblSkip val="12"/>
        <c:noMultiLvlLbl val="0"/>
      </c:catAx>
      <c:valAx>
        <c:axId val="168269696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Ratio of vacancies to unemployment, </a:t>
                </a:r>
                <a:r>
                  <a:rPr lang="el-GR" sz="1800"/>
                  <a:t>θ</a:t>
                </a:r>
                <a:endParaRPr lang="en-US" sz="1800"/>
              </a:p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6777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u actual</c:v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'u fit'!$A$5:$A$813</c:f>
              <c:numCache>
                <c:formatCode>General</c:formatCode>
                <c:ptCount val="809"/>
                <c:pt idx="0">
                  <c:v>1948</c:v>
                </c:pt>
                <c:pt idx="1">
                  <c:v>1948</c:v>
                </c:pt>
                <c:pt idx="2">
                  <c:v>1948</c:v>
                </c:pt>
                <c:pt idx="3">
                  <c:v>1948</c:v>
                </c:pt>
                <c:pt idx="4">
                  <c:v>1948</c:v>
                </c:pt>
                <c:pt idx="5">
                  <c:v>1948</c:v>
                </c:pt>
                <c:pt idx="6">
                  <c:v>1948</c:v>
                </c:pt>
                <c:pt idx="7">
                  <c:v>1948</c:v>
                </c:pt>
                <c:pt idx="8">
                  <c:v>1948</c:v>
                </c:pt>
                <c:pt idx="9">
                  <c:v>1948</c:v>
                </c:pt>
                <c:pt idx="10">
                  <c:v>1948</c:v>
                </c:pt>
                <c:pt idx="11">
                  <c:v>1948</c:v>
                </c:pt>
                <c:pt idx="12">
                  <c:v>1949</c:v>
                </c:pt>
                <c:pt idx="13">
                  <c:v>1949</c:v>
                </c:pt>
                <c:pt idx="14">
                  <c:v>1949</c:v>
                </c:pt>
                <c:pt idx="15">
                  <c:v>1949</c:v>
                </c:pt>
                <c:pt idx="16">
                  <c:v>1949</c:v>
                </c:pt>
                <c:pt idx="17">
                  <c:v>1949</c:v>
                </c:pt>
                <c:pt idx="18">
                  <c:v>1949</c:v>
                </c:pt>
                <c:pt idx="19">
                  <c:v>1949</c:v>
                </c:pt>
                <c:pt idx="20">
                  <c:v>1949</c:v>
                </c:pt>
                <c:pt idx="21">
                  <c:v>1949</c:v>
                </c:pt>
                <c:pt idx="22">
                  <c:v>1949</c:v>
                </c:pt>
                <c:pt idx="23">
                  <c:v>1949</c:v>
                </c:pt>
                <c:pt idx="24">
                  <c:v>1950</c:v>
                </c:pt>
                <c:pt idx="25">
                  <c:v>1950</c:v>
                </c:pt>
                <c:pt idx="26">
                  <c:v>1950</c:v>
                </c:pt>
                <c:pt idx="27">
                  <c:v>1950</c:v>
                </c:pt>
                <c:pt idx="28">
                  <c:v>1950</c:v>
                </c:pt>
                <c:pt idx="29">
                  <c:v>1950</c:v>
                </c:pt>
                <c:pt idx="30">
                  <c:v>1950</c:v>
                </c:pt>
                <c:pt idx="31">
                  <c:v>1950</c:v>
                </c:pt>
                <c:pt idx="32">
                  <c:v>1950</c:v>
                </c:pt>
                <c:pt idx="33">
                  <c:v>1950</c:v>
                </c:pt>
                <c:pt idx="34">
                  <c:v>1950</c:v>
                </c:pt>
                <c:pt idx="35">
                  <c:v>1950</c:v>
                </c:pt>
                <c:pt idx="36">
                  <c:v>1951</c:v>
                </c:pt>
                <c:pt idx="37">
                  <c:v>1951</c:v>
                </c:pt>
                <c:pt idx="38">
                  <c:v>1951</c:v>
                </c:pt>
                <c:pt idx="39">
                  <c:v>1951</c:v>
                </c:pt>
                <c:pt idx="40">
                  <c:v>1951</c:v>
                </c:pt>
                <c:pt idx="41">
                  <c:v>1951</c:v>
                </c:pt>
                <c:pt idx="42">
                  <c:v>1951</c:v>
                </c:pt>
                <c:pt idx="43">
                  <c:v>1951</c:v>
                </c:pt>
                <c:pt idx="44">
                  <c:v>1951</c:v>
                </c:pt>
                <c:pt idx="45">
                  <c:v>1951</c:v>
                </c:pt>
                <c:pt idx="46">
                  <c:v>1951</c:v>
                </c:pt>
                <c:pt idx="47">
                  <c:v>1951</c:v>
                </c:pt>
                <c:pt idx="48">
                  <c:v>1952</c:v>
                </c:pt>
                <c:pt idx="49">
                  <c:v>1952</c:v>
                </c:pt>
                <c:pt idx="50">
                  <c:v>1952</c:v>
                </c:pt>
                <c:pt idx="51">
                  <c:v>1952</c:v>
                </c:pt>
                <c:pt idx="52">
                  <c:v>1952</c:v>
                </c:pt>
                <c:pt idx="53">
                  <c:v>1952</c:v>
                </c:pt>
                <c:pt idx="54">
                  <c:v>1952</c:v>
                </c:pt>
                <c:pt idx="55">
                  <c:v>1952</c:v>
                </c:pt>
                <c:pt idx="56">
                  <c:v>1952</c:v>
                </c:pt>
                <c:pt idx="57">
                  <c:v>1952</c:v>
                </c:pt>
                <c:pt idx="58">
                  <c:v>1952</c:v>
                </c:pt>
                <c:pt idx="59">
                  <c:v>1952</c:v>
                </c:pt>
                <c:pt idx="60">
                  <c:v>1953</c:v>
                </c:pt>
                <c:pt idx="61">
                  <c:v>1953</c:v>
                </c:pt>
                <c:pt idx="62">
                  <c:v>1953</c:v>
                </c:pt>
                <c:pt idx="63">
                  <c:v>1953</c:v>
                </c:pt>
                <c:pt idx="64">
                  <c:v>1953</c:v>
                </c:pt>
                <c:pt idx="65">
                  <c:v>1953</c:v>
                </c:pt>
                <c:pt idx="66">
                  <c:v>1953</c:v>
                </c:pt>
                <c:pt idx="67">
                  <c:v>1953</c:v>
                </c:pt>
                <c:pt idx="68">
                  <c:v>1953</c:v>
                </c:pt>
                <c:pt idx="69">
                  <c:v>1953</c:v>
                </c:pt>
                <c:pt idx="70">
                  <c:v>1953</c:v>
                </c:pt>
                <c:pt idx="71">
                  <c:v>1953</c:v>
                </c:pt>
                <c:pt idx="72">
                  <c:v>1954</c:v>
                </c:pt>
                <c:pt idx="73">
                  <c:v>1954</c:v>
                </c:pt>
                <c:pt idx="74">
                  <c:v>1954</c:v>
                </c:pt>
                <c:pt idx="75">
                  <c:v>1954</c:v>
                </c:pt>
                <c:pt idx="76">
                  <c:v>1954</c:v>
                </c:pt>
                <c:pt idx="77">
                  <c:v>1954</c:v>
                </c:pt>
                <c:pt idx="78">
                  <c:v>1954</c:v>
                </c:pt>
                <c:pt idx="79">
                  <c:v>1954</c:v>
                </c:pt>
                <c:pt idx="80">
                  <c:v>1954</c:v>
                </c:pt>
                <c:pt idx="81">
                  <c:v>1954</c:v>
                </c:pt>
                <c:pt idx="82">
                  <c:v>1954</c:v>
                </c:pt>
                <c:pt idx="83">
                  <c:v>1954</c:v>
                </c:pt>
                <c:pt idx="84">
                  <c:v>1955</c:v>
                </c:pt>
                <c:pt idx="85">
                  <c:v>1955</c:v>
                </c:pt>
                <c:pt idx="86">
                  <c:v>1955</c:v>
                </c:pt>
                <c:pt idx="87">
                  <c:v>1955</c:v>
                </c:pt>
                <c:pt idx="88">
                  <c:v>1955</c:v>
                </c:pt>
                <c:pt idx="89">
                  <c:v>1955</c:v>
                </c:pt>
                <c:pt idx="90">
                  <c:v>1955</c:v>
                </c:pt>
                <c:pt idx="91">
                  <c:v>1955</c:v>
                </c:pt>
                <c:pt idx="92">
                  <c:v>1955</c:v>
                </c:pt>
                <c:pt idx="93">
                  <c:v>1955</c:v>
                </c:pt>
                <c:pt idx="94">
                  <c:v>1955</c:v>
                </c:pt>
                <c:pt idx="95">
                  <c:v>1955</c:v>
                </c:pt>
                <c:pt idx="96">
                  <c:v>1956</c:v>
                </c:pt>
                <c:pt idx="97">
                  <c:v>1956</c:v>
                </c:pt>
                <c:pt idx="98">
                  <c:v>1956</c:v>
                </c:pt>
                <c:pt idx="99">
                  <c:v>1956</c:v>
                </c:pt>
                <c:pt idx="100">
                  <c:v>1956</c:v>
                </c:pt>
                <c:pt idx="101">
                  <c:v>1956</c:v>
                </c:pt>
                <c:pt idx="102">
                  <c:v>1956</c:v>
                </c:pt>
                <c:pt idx="103">
                  <c:v>1956</c:v>
                </c:pt>
                <c:pt idx="104">
                  <c:v>1956</c:v>
                </c:pt>
                <c:pt idx="105">
                  <c:v>1956</c:v>
                </c:pt>
                <c:pt idx="106">
                  <c:v>1956</c:v>
                </c:pt>
                <c:pt idx="107">
                  <c:v>1956</c:v>
                </c:pt>
                <c:pt idx="108">
                  <c:v>1957</c:v>
                </c:pt>
                <c:pt idx="109">
                  <c:v>1957</c:v>
                </c:pt>
                <c:pt idx="110">
                  <c:v>1957</c:v>
                </c:pt>
                <c:pt idx="111">
                  <c:v>1957</c:v>
                </c:pt>
                <c:pt idx="112">
                  <c:v>1957</c:v>
                </c:pt>
                <c:pt idx="113">
                  <c:v>1957</c:v>
                </c:pt>
                <c:pt idx="114">
                  <c:v>1957</c:v>
                </c:pt>
                <c:pt idx="115">
                  <c:v>1957</c:v>
                </c:pt>
                <c:pt idx="116">
                  <c:v>1957</c:v>
                </c:pt>
                <c:pt idx="117">
                  <c:v>1957</c:v>
                </c:pt>
                <c:pt idx="118">
                  <c:v>1957</c:v>
                </c:pt>
                <c:pt idx="119">
                  <c:v>1957</c:v>
                </c:pt>
                <c:pt idx="120">
                  <c:v>1958</c:v>
                </c:pt>
                <c:pt idx="121">
                  <c:v>1958</c:v>
                </c:pt>
                <c:pt idx="122">
                  <c:v>1958</c:v>
                </c:pt>
                <c:pt idx="123">
                  <c:v>1958</c:v>
                </c:pt>
                <c:pt idx="124">
                  <c:v>1958</c:v>
                </c:pt>
                <c:pt idx="125">
                  <c:v>1958</c:v>
                </c:pt>
                <c:pt idx="126">
                  <c:v>1958</c:v>
                </c:pt>
                <c:pt idx="127">
                  <c:v>1958</c:v>
                </c:pt>
                <c:pt idx="128">
                  <c:v>1958</c:v>
                </c:pt>
                <c:pt idx="129">
                  <c:v>1958</c:v>
                </c:pt>
                <c:pt idx="130">
                  <c:v>1958</c:v>
                </c:pt>
                <c:pt idx="131">
                  <c:v>1958</c:v>
                </c:pt>
                <c:pt idx="132">
                  <c:v>1959</c:v>
                </c:pt>
                <c:pt idx="133">
                  <c:v>1959</c:v>
                </c:pt>
                <c:pt idx="134">
                  <c:v>1959</c:v>
                </c:pt>
                <c:pt idx="135">
                  <c:v>1959</c:v>
                </c:pt>
                <c:pt idx="136">
                  <c:v>1959</c:v>
                </c:pt>
                <c:pt idx="137">
                  <c:v>1959</c:v>
                </c:pt>
                <c:pt idx="138">
                  <c:v>1959</c:v>
                </c:pt>
                <c:pt idx="139">
                  <c:v>1959</c:v>
                </c:pt>
                <c:pt idx="140">
                  <c:v>1959</c:v>
                </c:pt>
                <c:pt idx="141">
                  <c:v>1959</c:v>
                </c:pt>
                <c:pt idx="142">
                  <c:v>1959</c:v>
                </c:pt>
                <c:pt idx="143">
                  <c:v>1959</c:v>
                </c:pt>
                <c:pt idx="144">
                  <c:v>1960</c:v>
                </c:pt>
                <c:pt idx="145">
                  <c:v>1960</c:v>
                </c:pt>
                <c:pt idx="146">
                  <c:v>1960</c:v>
                </c:pt>
                <c:pt idx="147">
                  <c:v>1960</c:v>
                </c:pt>
                <c:pt idx="148">
                  <c:v>1960</c:v>
                </c:pt>
                <c:pt idx="149">
                  <c:v>1960</c:v>
                </c:pt>
                <c:pt idx="150">
                  <c:v>1960</c:v>
                </c:pt>
                <c:pt idx="151">
                  <c:v>1960</c:v>
                </c:pt>
                <c:pt idx="152">
                  <c:v>1960</c:v>
                </c:pt>
                <c:pt idx="153">
                  <c:v>1960</c:v>
                </c:pt>
                <c:pt idx="154">
                  <c:v>1960</c:v>
                </c:pt>
                <c:pt idx="155">
                  <c:v>1960</c:v>
                </c:pt>
                <c:pt idx="156">
                  <c:v>1961</c:v>
                </c:pt>
                <c:pt idx="157">
                  <c:v>1961</c:v>
                </c:pt>
                <c:pt idx="158">
                  <c:v>1961</c:v>
                </c:pt>
                <c:pt idx="159">
                  <c:v>1961</c:v>
                </c:pt>
                <c:pt idx="160">
                  <c:v>1961</c:v>
                </c:pt>
                <c:pt idx="161">
                  <c:v>1961</c:v>
                </c:pt>
                <c:pt idx="162">
                  <c:v>1961</c:v>
                </c:pt>
                <c:pt idx="163">
                  <c:v>1961</c:v>
                </c:pt>
                <c:pt idx="164">
                  <c:v>1961</c:v>
                </c:pt>
                <c:pt idx="165">
                  <c:v>1961</c:v>
                </c:pt>
                <c:pt idx="166">
                  <c:v>1961</c:v>
                </c:pt>
                <c:pt idx="167">
                  <c:v>1961</c:v>
                </c:pt>
                <c:pt idx="168">
                  <c:v>1962</c:v>
                </c:pt>
                <c:pt idx="169">
                  <c:v>1962</c:v>
                </c:pt>
                <c:pt idx="170">
                  <c:v>1962</c:v>
                </c:pt>
                <c:pt idx="171">
                  <c:v>1962</c:v>
                </c:pt>
                <c:pt idx="172">
                  <c:v>1962</c:v>
                </c:pt>
                <c:pt idx="173">
                  <c:v>1962</c:v>
                </c:pt>
                <c:pt idx="174">
                  <c:v>1962</c:v>
                </c:pt>
                <c:pt idx="175">
                  <c:v>1962</c:v>
                </c:pt>
                <c:pt idx="176">
                  <c:v>1962</c:v>
                </c:pt>
                <c:pt idx="177">
                  <c:v>1962</c:v>
                </c:pt>
                <c:pt idx="178">
                  <c:v>1962</c:v>
                </c:pt>
                <c:pt idx="179">
                  <c:v>1962</c:v>
                </c:pt>
                <c:pt idx="180">
                  <c:v>1963</c:v>
                </c:pt>
                <c:pt idx="181">
                  <c:v>1963</c:v>
                </c:pt>
                <c:pt idx="182">
                  <c:v>1963</c:v>
                </c:pt>
                <c:pt idx="183">
                  <c:v>1963</c:v>
                </c:pt>
                <c:pt idx="184">
                  <c:v>1963</c:v>
                </c:pt>
                <c:pt idx="185">
                  <c:v>1963</c:v>
                </c:pt>
                <c:pt idx="186">
                  <c:v>1963</c:v>
                </c:pt>
                <c:pt idx="187">
                  <c:v>1963</c:v>
                </c:pt>
                <c:pt idx="188">
                  <c:v>1963</c:v>
                </c:pt>
                <c:pt idx="189">
                  <c:v>1963</c:v>
                </c:pt>
                <c:pt idx="190">
                  <c:v>1963</c:v>
                </c:pt>
                <c:pt idx="191">
                  <c:v>1963</c:v>
                </c:pt>
                <c:pt idx="192">
                  <c:v>1964</c:v>
                </c:pt>
                <c:pt idx="193">
                  <c:v>1964</c:v>
                </c:pt>
                <c:pt idx="194">
                  <c:v>1964</c:v>
                </c:pt>
                <c:pt idx="195">
                  <c:v>1964</c:v>
                </c:pt>
                <c:pt idx="196">
                  <c:v>1964</c:v>
                </c:pt>
                <c:pt idx="197">
                  <c:v>1964</c:v>
                </c:pt>
                <c:pt idx="198">
                  <c:v>1964</c:v>
                </c:pt>
                <c:pt idx="199">
                  <c:v>1964</c:v>
                </c:pt>
                <c:pt idx="200">
                  <c:v>1964</c:v>
                </c:pt>
                <c:pt idx="201">
                  <c:v>1964</c:v>
                </c:pt>
                <c:pt idx="202">
                  <c:v>1964</c:v>
                </c:pt>
                <c:pt idx="203">
                  <c:v>1964</c:v>
                </c:pt>
                <c:pt idx="204">
                  <c:v>1965</c:v>
                </c:pt>
                <c:pt idx="205">
                  <c:v>1965</c:v>
                </c:pt>
                <c:pt idx="206">
                  <c:v>1965</c:v>
                </c:pt>
                <c:pt idx="207">
                  <c:v>1965</c:v>
                </c:pt>
                <c:pt idx="208">
                  <c:v>1965</c:v>
                </c:pt>
                <c:pt idx="209">
                  <c:v>1965</c:v>
                </c:pt>
                <c:pt idx="210">
                  <c:v>1965</c:v>
                </c:pt>
                <c:pt idx="211">
                  <c:v>1965</c:v>
                </c:pt>
                <c:pt idx="212">
                  <c:v>1965</c:v>
                </c:pt>
                <c:pt idx="213">
                  <c:v>1965</c:v>
                </c:pt>
                <c:pt idx="214">
                  <c:v>1965</c:v>
                </c:pt>
                <c:pt idx="215">
                  <c:v>1965</c:v>
                </c:pt>
                <c:pt idx="216">
                  <c:v>1966</c:v>
                </c:pt>
                <c:pt idx="217">
                  <c:v>1966</c:v>
                </c:pt>
                <c:pt idx="218">
                  <c:v>1966</c:v>
                </c:pt>
                <c:pt idx="219">
                  <c:v>1966</c:v>
                </c:pt>
                <c:pt idx="220">
                  <c:v>1966</c:v>
                </c:pt>
                <c:pt idx="221">
                  <c:v>1966</c:v>
                </c:pt>
                <c:pt idx="222">
                  <c:v>1966</c:v>
                </c:pt>
                <c:pt idx="223">
                  <c:v>1966</c:v>
                </c:pt>
                <c:pt idx="224">
                  <c:v>1966</c:v>
                </c:pt>
                <c:pt idx="225">
                  <c:v>1966</c:v>
                </c:pt>
                <c:pt idx="226">
                  <c:v>1966</c:v>
                </c:pt>
                <c:pt idx="227">
                  <c:v>1966</c:v>
                </c:pt>
                <c:pt idx="228">
                  <c:v>1967</c:v>
                </c:pt>
                <c:pt idx="229">
                  <c:v>1967</c:v>
                </c:pt>
                <c:pt idx="230">
                  <c:v>1967</c:v>
                </c:pt>
                <c:pt idx="231">
                  <c:v>1967</c:v>
                </c:pt>
                <c:pt idx="232">
                  <c:v>1967</c:v>
                </c:pt>
                <c:pt idx="233">
                  <c:v>1967</c:v>
                </c:pt>
                <c:pt idx="234">
                  <c:v>1967</c:v>
                </c:pt>
                <c:pt idx="235">
                  <c:v>1967</c:v>
                </c:pt>
                <c:pt idx="236">
                  <c:v>1967</c:v>
                </c:pt>
                <c:pt idx="237">
                  <c:v>1967</c:v>
                </c:pt>
                <c:pt idx="238">
                  <c:v>1967</c:v>
                </c:pt>
                <c:pt idx="239">
                  <c:v>1967</c:v>
                </c:pt>
                <c:pt idx="240">
                  <c:v>1968</c:v>
                </c:pt>
                <c:pt idx="241">
                  <c:v>1968</c:v>
                </c:pt>
                <c:pt idx="242">
                  <c:v>1968</c:v>
                </c:pt>
                <c:pt idx="243">
                  <c:v>1968</c:v>
                </c:pt>
                <c:pt idx="244">
                  <c:v>1968</c:v>
                </c:pt>
                <c:pt idx="245">
                  <c:v>1968</c:v>
                </c:pt>
                <c:pt idx="246">
                  <c:v>1968</c:v>
                </c:pt>
                <c:pt idx="247">
                  <c:v>1968</c:v>
                </c:pt>
                <c:pt idx="248">
                  <c:v>1968</c:v>
                </c:pt>
                <c:pt idx="249">
                  <c:v>1968</c:v>
                </c:pt>
                <c:pt idx="250">
                  <c:v>1968</c:v>
                </c:pt>
                <c:pt idx="251">
                  <c:v>1968</c:v>
                </c:pt>
                <c:pt idx="252">
                  <c:v>1969</c:v>
                </c:pt>
                <c:pt idx="253">
                  <c:v>1969</c:v>
                </c:pt>
                <c:pt idx="254">
                  <c:v>1969</c:v>
                </c:pt>
                <c:pt idx="255">
                  <c:v>1969</c:v>
                </c:pt>
                <c:pt idx="256">
                  <c:v>1969</c:v>
                </c:pt>
                <c:pt idx="257">
                  <c:v>1969</c:v>
                </c:pt>
                <c:pt idx="258">
                  <c:v>1969</c:v>
                </c:pt>
                <c:pt idx="259">
                  <c:v>1969</c:v>
                </c:pt>
                <c:pt idx="260">
                  <c:v>1969</c:v>
                </c:pt>
                <c:pt idx="261">
                  <c:v>1969</c:v>
                </c:pt>
                <c:pt idx="262">
                  <c:v>1969</c:v>
                </c:pt>
                <c:pt idx="263">
                  <c:v>1969</c:v>
                </c:pt>
                <c:pt idx="264">
                  <c:v>1970</c:v>
                </c:pt>
                <c:pt idx="265">
                  <c:v>1970</c:v>
                </c:pt>
                <c:pt idx="266">
                  <c:v>1970</c:v>
                </c:pt>
                <c:pt idx="267">
                  <c:v>1970</c:v>
                </c:pt>
                <c:pt idx="268">
                  <c:v>1970</c:v>
                </c:pt>
                <c:pt idx="269">
                  <c:v>1970</c:v>
                </c:pt>
                <c:pt idx="270">
                  <c:v>1970</c:v>
                </c:pt>
                <c:pt idx="271">
                  <c:v>1970</c:v>
                </c:pt>
                <c:pt idx="272">
                  <c:v>1970</c:v>
                </c:pt>
                <c:pt idx="273">
                  <c:v>1970</c:v>
                </c:pt>
                <c:pt idx="274">
                  <c:v>1970</c:v>
                </c:pt>
                <c:pt idx="275">
                  <c:v>1970</c:v>
                </c:pt>
                <c:pt idx="276">
                  <c:v>1971</c:v>
                </c:pt>
                <c:pt idx="277">
                  <c:v>1971</c:v>
                </c:pt>
                <c:pt idx="278">
                  <c:v>1971</c:v>
                </c:pt>
                <c:pt idx="279">
                  <c:v>1971</c:v>
                </c:pt>
                <c:pt idx="280">
                  <c:v>1971</c:v>
                </c:pt>
                <c:pt idx="281">
                  <c:v>1971</c:v>
                </c:pt>
                <c:pt idx="282">
                  <c:v>1971</c:v>
                </c:pt>
                <c:pt idx="283">
                  <c:v>1971</c:v>
                </c:pt>
                <c:pt idx="284">
                  <c:v>1971</c:v>
                </c:pt>
                <c:pt idx="285">
                  <c:v>1971</c:v>
                </c:pt>
                <c:pt idx="286">
                  <c:v>1971</c:v>
                </c:pt>
                <c:pt idx="287">
                  <c:v>1971</c:v>
                </c:pt>
                <c:pt idx="288">
                  <c:v>1972</c:v>
                </c:pt>
                <c:pt idx="289">
                  <c:v>1972</c:v>
                </c:pt>
                <c:pt idx="290">
                  <c:v>1972</c:v>
                </c:pt>
                <c:pt idx="291">
                  <c:v>1972</c:v>
                </c:pt>
                <c:pt idx="292">
                  <c:v>1972</c:v>
                </c:pt>
                <c:pt idx="293">
                  <c:v>1972</c:v>
                </c:pt>
                <c:pt idx="294">
                  <c:v>1972</c:v>
                </c:pt>
                <c:pt idx="295">
                  <c:v>1972</c:v>
                </c:pt>
                <c:pt idx="296">
                  <c:v>1972</c:v>
                </c:pt>
                <c:pt idx="297">
                  <c:v>1972</c:v>
                </c:pt>
                <c:pt idx="298">
                  <c:v>1972</c:v>
                </c:pt>
                <c:pt idx="299">
                  <c:v>1972</c:v>
                </c:pt>
                <c:pt idx="300">
                  <c:v>1973</c:v>
                </c:pt>
                <c:pt idx="301">
                  <c:v>1973</c:v>
                </c:pt>
                <c:pt idx="302">
                  <c:v>1973</c:v>
                </c:pt>
                <c:pt idx="303">
                  <c:v>1973</c:v>
                </c:pt>
                <c:pt idx="304">
                  <c:v>1973</c:v>
                </c:pt>
                <c:pt idx="305">
                  <c:v>1973</c:v>
                </c:pt>
                <c:pt idx="306">
                  <c:v>1973</c:v>
                </c:pt>
                <c:pt idx="307">
                  <c:v>1973</c:v>
                </c:pt>
                <c:pt idx="308">
                  <c:v>1973</c:v>
                </c:pt>
                <c:pt idx="309">
                  <c:v>1973</c:v>
                </c:pt>
                <c:pt idx="310">
                  <c:v>1973</c:v>
                </c:pt>
                <c:pt idx="311">
                  <c:v>1973</c:v>
                </c:pt>
                <c:pt idx="312">
                  <c:v>1974</c:v>
                </c:pt>
                <c:pt idx="313">
                  <c:v>1974</c:v>
                </c:pt>
                <c:pt idx="314">
                  <c:v>1974</c:v>
                </c:pt>
                <c:pt idx="315">
                  <c:v>1974</c:v>
                </c:pt>
                <c:pt idx="316">
                  <c:v>1974</c:v>
                </c:pt>
                <c:pt idx="317">
                  <c:v>1974</c:v>
                </c:pt>
                <c:pt idx="318">
                  <c:v>1974</c:v>
                </c:pt>
                <c:pt idx="319">
                  <c:v>1974</c:v>
                </c:pt>
                <c:pt idx="320">
                  <c:v>1974</c:v>
                </c:pt>
                <c:pt idx="321">
                  <c:v>1974</c:v>
                </c:pt>
                <c:pt idx="322">
                  <c:v>1974</c:v>
                </c:pt>
                <c:pt idx="323">
                  <c:v>1974</c:v>
                </c:pt>
                <c:pt idx="324">
                  <c:v>1975</c:v>
                </c:pt>
                <c:pt idx="325">
                  <c:v>1975</c:v>
                </c:pt>
                <c:pt idx="326">
                  <c:v>1975</c:v>
                </c:pt>
                <c:pt idx="327">
                  <c:v>1975</c:v>
                </c:pt>
                <c:pt idx="328">
                  <c:v>1975</c:v>
                </c:pt>
                <c:pt idx="329">
                  <c:v>1975</c:v>
                </c:pt>
                <c:pt idx="330">
                  <c:v>1975</c:v>
                </c:pt>
                <c:pt idx="331">
                  <c:v>1975</c:v>
                </c:pt>
                <c:pt idx="332">
                  <c:v>1975</c:v>
                </c:pt>
                <c:pt idx="333">
                  <c:v>1975</c:v>
                </c:pt>
                <c:pt idx="334">
                  <c:v>1975</c:v>
                </c:pt>
                <c:pt idx="335">
                  <c:v>1975</c:v>
                </c:pt>
                <c:pt idx="336">
                  <c:v>1976</c:v>
                </c:pt>
                <c:pt idx="337">
                  <c:v>1976</c:v>
                </c:pt>
                <c:pt idx="338">
                  <c:v>1976</c:v>
                </c:pt>
                <c:pt idx="339">
                  <c:v>1976</c:v>
                </c:pt>
                <c:pt idx="340">
                  <c:v>1976</c:v>
                </c:pt>
                <c:pt idx="341">
                  <c:v>1976</c:v>
                </c:pt>
                <c:pt idx="342">
                  <c:v>1976</c:v>
                </c:pt>
                <c:pt idx="343">
                  <c:v>1976</c:v>
                </c:pt>
                <c:pt idx="344">
                  <c:v>1976</c:v>
                </c:pt>
                <c:pt idx="345">
                  <c:v>1976</c:v>
                </c:pt>
                <c:pt idx="346">
                  <c:v>1976</c:v>
                </c:pt>
                <c:pt idx="347">
                  <c:v>1976</c:v>
                </c:pt>
                <c:pt idx="348">
                  <c:v>1977</c:v>
                </c:pt>
                <c:pt idx="349">
                  <c:v>1977</c:v>
                </c:pt>
                <c:pt idx="350">
                  <c:v>1977</c:v>
                </c:pt>
                <c:pt idx="351">
                  <c:v>1977</c:v>
                </c:pt>
                <c:pt idx="352">
                  <c:v>1977</c:v>
                </c:pt>
                <c:pt idx="353">
                  <c:v>1977</c:v>
                </c:pt>
                <c:pt idx="354">
                  <c:v>1977</c:v>
                </c:pt>
                <c:pt idx="355">
                  <c:v>1977</c:v>
                </c:pt>
                <c:pt idx="356">
                  <c:v>1977</c:v>
                </c:pt>
                <c:pt idx="357">
                  <c:v>1977</c:v>
                </c:pt>
                <c:pt idx="358">
                  <c:v>1977</c:v>
                </c:pt>
                <c:pt idx="359">
                  <c:v>1977</c:v>
                </c:pt>
                <c:pt idx="360">
                  <c:v>1978</c:v>
                </c:pt>
                <c:pt idx="361">
                  <c:v>1978</c:v>
                </c:pt>
                <c:pt idx="362">
                  <c:v>1978</c:v>
                </c:pt>
                <c:pt idx="363">
                  <c:v>1978</c:v>
                </c:pt>
                <c:pt idx="364">
                  <c:v>1978</c:v>
                </c:pt>
                <c:pt idx="365">
                  <c:v>1978</c:v>
                </c:pt>
                <c:pt idx="366">
                  <c:v>1978</c:v>
                </c:pt>
                <c:pt idx="367">
                  <c:v>1978</c:v>
                </c:pt>
                <c:pt idx="368">
                  <c:v>1978</c:v>
                </c:pt>
                <c:pt idx="369">
                  <c:v>1978</c:v>
                </c:pt>
                <c:pt idx="370">
                  <c:v>1978</c:v>
                </c:pt>
                <c:pt idx="371">
                  <c:v>1978</c:v>
                </c:pt>
                <c:pt idx="372">
                  <c:v>1979</c:v>
                </c:pt>
                <c:pt idx="373">
                  <c:v>1979</c:v>
                </c:pt>
                <c:pt idx="374">
                  <c:v>1979</c:v>
                </c:pt>
                <c:pt idx="375">
                  <c:v>1979</c:v>
                </c:pt>
                <c:pt idx="376">
                  <c:v>1979</c:v>
                </c:pt>
                <c:pt idx="377">
                  <c:v>1979</c:v>
                </c:pt>
                <c:pt idx="378">
                  <c:v>1979</c:v>
                </c:pt>
                <c:pt idx="379">
                  <c:v>1979</c:v>
                </c:pt>
                <c:pt idx="380">
                  <c:v>1979</c:v>
                </c:pt>
                <c:pt idx="381">
                  <c:v>1979</c:v>
                </c:pt>
                <c:pt idx="382">
                  <c:v>1979</c:v>
                </c:pt>
                <c:pt idx="383">
                  <c:v>1979</c:v>
                </c:pt>
                <c:pt idx="384">
                  <c:v>1980</c:v>
                </c:pt>
                <c:pt idx="385">
                  <c:v>1980</c:v>
                </c:pt>
                <c:pt idx="386">
                  <c:v>1980</c:v>
                </c:pt>
                <c:pt idx="387">
                  <c:v>1980</c:v>
                </c:pt>
                <c:pt idx="388">
                  <c:v>1980</c:v>
                </c:pt>
                <c:pt idx="389">
                  <c:v>1980</c:v>
                </c:pt>
                <c:pt idx="390">
                  <c:v>1980</c:v>
                </c:pt>
                <c:pt idx="391">
                  <c:v>1980</c:v>
                </c:pt>
                <c:pt idx="392">
                  <c:v>1980</c:v>
                </c:pt>
                <c:pt idx="393">
                  <c:v>1980</c:v>
                </c:pt>
                <c:pt idx="394">
                  <c:v>1980</c:v>
                </c:pt>
                <c:pt idx="395">
                  <c:v>1980</c:v>
                </c:pt>
                <c:pt idx="396">
                  <c:v>1981</c:v>
                </c:pt>
                <c:pt idx="397">
                  <c:v>1981</c:v>
                </c:pt>
                <c:pt idx="398">
                  <c:v>1981</c:v>
                </c:pt>
                <c:pt idx="399">
                  <c:v>1981</c:v>
                </c:pt>
                <c:pt idx="400">
                  <c:v>1981</c:v>
                </c:pt>
                <c:pt idx="401">
                  <c:v>1981</c:v>
                </c:pt>
                <c:pt idx="402">
                  <c:v>1981</c:v>
                </c:pt>
                <c:pt idx="403">
                  <c:v>1981</c:v>
                </c:pt>
                <c:pt idx="404">
                  <c:v>1981</c:v>
                </c:pt>
                <c:pt idx="405">
                  <c:v>1981</c:v>
                </c:pt>
                <c:pt idx="406">
                  <c:v>1981</c:v>
                </c:pt>
                <c:pt idx="407">
                  <c:v>1981</c:v>
                </c:pt>
                <c:pt idx="408">
                  <c:v>1982</c:v>
                </c:pt>
                <c:pt idx="409">
                  <c:v>1982</c:v>
                </c:pt>
                <c:pt idx="410">
                  <c:v>1982</c:v>
                </c:pt>
                <c:pt idx="411">
                  <c:v>1982</c:v>
                </c:pt>
                <c:pt idx="412">
                  <c:v>1982</c:v>
                </c:pt>
                <c:pt idx="413">
                  <c:v>1982</c:v>
                </c:pt>
                <c:pt idx="414">
                  <c:v>1982</c:v>
                </c:pt>
                <c:pt idx="415">
                  <c:v>1982</c:v>
                </c:pt>
                <c:pt idx="416">
                  <c:v>1982</c:v>
                </c:pt>
                <c:pt idx="417">
                  <c:v>1982</c:v>
                </c:pt>
                <c:pt idx="418">
                  <c:v>1982</c:v>
                </c:pt>
                <c:pt idx="419">
                  <c:v>1982</c:v>
                </c:pt>
                <c:pt idx="420">
                  <c:v>1983</c:v>
                </c:pt>
                <c:pt idx="421">
                  <c:v>1983</c:v>
                </c:pt>
                <c:pt idx="422">
                  <c:v>1983</c:v>
                </c:pt>
                <c:pt idx="423">
                  <c:v>1983</c:v>
                </c:pt>
                <c:pt idx="424">
                  <c:v>1983</c:v>
                </c:pt>
                <c:pt idx="425">
                  <c:v>1983</c:v>
                </c:pt>
                <c:pt idx="426">
                  <c:v>1983</c:v>
                </c:pt>
                <c:pt idx="427">
                  <c:v>1983</c:v>
                </c:pt>
                <c:pt idx="428">
                  <c:v>1983</c:v>
                </c:pt>
                <c:pt idx="429">
                  <c:v>1983</c:v>
                </c:pt>
                <c:pt idx="430">
                  <c:v>1983</c:v>
                </c:pt>
                <c:pt idx="431">
                  <c:v>1983</c:v>
                </c:pt>
                <c:pt idx="432">
                  <c:v>1984</c:v>
                </c:pt>
                <c:pt idx="433">
                  <c:v>1984</c:v>
                </c:pt>
                <c:pt idx="434">
                  <c:v>1984</c:v>
                </c:pt>
                <c:pt idx="435">
                  <c:v>1984</c:v>
                </c:pt>
                <c:pt idx="436">
                  <c:v>1984</c:v>
                </c:pt>
                <c:pt idx="437">
                  <c:v>1984</c:v>
                </c:pt>
                <c:pt idx="438">
                  <c:v>1984</c:v>
                </c:pt>
                <c:pt idx="439">
                  <c:v>1984</c:v>
                </c:pt>
                <c:pt idx="440">
                  <c:v>1984</c:v>
                </c:pt>
                <c:pt idx="441">
                  <c:v>1984</c:v>
                </c:pt>
                <c:pt idx="442">
                  <c:v>1984</c:v>
                </c:pt>
                <c:pt idx="443">
                  <c:v>1984</c:v>
                </c:pt>
                <c:pt idx="444">
                  <c:v>1985</c:v>
                </c:pt>
                <c:pt idx="445">
                  <c:v>1985</c:v>
                </c:pt>
                <c:pt idx="446">
                  <c:v>1985</c:v>
                </c:pt>
                <c:pt idx="447">
                  <c:v>1985</c:v>
                </c:pt>
                <c:pt idx="448">
                  <c:v>1985</c:v>
                </c:pt>
                <c:pt idx="449">
                  <c:v>1985</c:v>
                </c:pt>
                <c:pt idx="450">
                  <c:v>1985</c:v>
                </c:pt>
                <c:pt idx="451">
                  <c:v>1985</c:v>
                </c:pt>
                <c:pt idx="452">
                  <c:v>1985</c:v>
                </c:pt>
                <c:pt idx="453">
                  <c:v>1985</c:v>
                </c:pt>
                <c:pt idx="454">
                  <c:v>1985</c:v>
                </c:pt>
                <c:pt idx="455">
                  <c:v>1985</c:v>
                </c:pt>
                <c:pt idx="456">
                  <c:v>1986</c:v>
                </c:pt>
                <c:pt idx="457">
                  <c:v>1986</c:v>
                </c:pt>
                <c:pt idx="458">
                  <c:v>1986</c:v>
                </c:pt>
                <c:pt idx="459">
                  <c:v>1986</c:v>
                </c:pt>
                <c:pt idx="460">
                  <c:v>1986</c:v>
                </c:pt>
                <c:pt idx="461">
                  <c:v>1986</c:v>
                </c:pt>
                <c:pt idx="462">
                  <c:v>1986</c:v>
                </c:pt>
                <c:pt idx="463">
                  <c:v>1986</c:v>
                </c:pt>
                <c:pt idx="464">
                  <c:v>1986</c:v>
                </c:pt>
                <c:pt idx="465">
                  <c:v>1986</c:v>
                </c:pt>
                <c:pt idx="466">
                  <c:v>1986</c:v>
                </c:pt>
                <c:pt idx="467">
                  <c:v>1986</c:v>
                </c:pt>
                <c:pt idx="468">
                  <c:v>1987</c:v>
                </c:pt>
                <c:pt idx="469">
                  <c:v>1987</c:v>
                </c:pt>
                <c:pt idx="470">
                  <c:v>1987</c:v>
                </c:pt>
                <c:pt idx="471">
                  <c:v>1987</c:v>
                </c:pt>
                <c:pt idx="472">
                  <c:v>1987</c:v>
                </c:pt>
                <c:pt idx="473">
                  <c:v>1987</c:v>
                </c:pt>
                <c:pt idx="474">
                  <c:v>1987</c:v>
                </c:pt>
                <c:pt idx="475">
                  <c:v>1987</c:v>
                </c:pt>
                <c:pt idx="476">
                  <c:v>1987</c:v>
                </c:pt>
                <c:pt idx="477">
                  <c:v>1987</c:v>
                </c:pt>
                <c:pt idx="478">
                  <c:v>1987</c:v>
                </c:pt>
                <c:pt idx="479">
                  <c:v>1987</c:v>
                </c:pt>
                <c:pt idx="480">
                  <c:v>1988</c:v>
                </c:pt>
                <c:pt idx="481">
                  <c:v>1988</c:v>
                </c:pt>
                <c:pt idx="482">
                  <c:v>1988</c:v>
                </c:pt>
                <c:pt idx="483">
                  <c:v>1988</c:v>
                </c:pt>
                <c:pt idx="484">
                  <c:v>1988</c:v>
                </c:pt>
                <c:pt idx="485">
                  <c:v>1988</c:v>
                </c:pt>
                <c:pt idx="486">
                  <c:v>1988</c:v>
                </c:pt>
                <c:pt idx="487">
                  <c:v>1988</c:v>
                </c:pt>
                <c:pt idx="488">
                  <c:v>1988</c:v>
                </c:pt>
                <c:pt idx="489">
                  <c:v>1988</c:v>
                </c:pt>
                <c:pt idx="490">
                  <c:v>1988</c:v>
                </c:pt>
                <c:pt idx="491">
                  <c:v>1988</c:v>
                </c:pt>
                <c:pt idx="492">
                  <c:v>1989</c:v>
                </c:pt>
                <c:pt idx="493">
                  <c:v>1989</c:v>
                </c:pt>
                <c:pt idx="494">
                  <c:v>1989</c:v>
                </c:pt>
                <c:pt idx="495">
                  <c:v>1989</c:v>
                </c:pt>
                <c:pt idx="496">
                  <c:v>1989</c:v>
                </c:pt>
                <c:pt idx="497">
                  <c:v>1989</c:v>
                </c:pt>
                <c:pt idx="498">
                  <c:v>1989</c:v>
                </c:pt>
                <c:pt idx="499">
                  <c:v>1989</c:v>
                </c:pt>
                <c:pt idx="500">
                  <c:v>1989</c:v>
                </c:pt>
                <c:pt idx="501">
                  <c:v>1989</c:v>
                </c:pt>
                <c:pt idx="502">
                  <c:v>1989</c:v>
                </c:pt>
                <c:pt idx="503">
                  <c:v>1989</c:v>
                </c:pt>
                <c:pt idx="504">
                  <c:v>1990</c:v>
                </c:pt>
                <c:pt idx="505">
                  <c:v>1990</c:v>
                </c:pt>
                <c:pt idx="506">
                  <c:v>1990</c:v>
                </c:pt>
                <c:pt idx="507">
                  <c:v>1990</c:v>
                </c:pt>
                <c:pt idx="508">
                  <c:v>1990</c:v>
                </c:pt>
                <c:pt idx="509">
                  <c:v>1990</c:v>
                </c:pt>
                <c:pt idx="510">
                  <c:v>1990</c:v>
                </c:pt>
                <c:pt idx="511">
                  <c:v>1990</c:v>
                </c:pt>
                <c:pt idx="512">
                  <c:v>1990</c:v>
                </c:pt>
                <c:pt idx="513">
                  <c:v>1990</c:v>
                </c:pt>
                <c:pt idx="514">
                  <c:v>1990</c:v>
                </c:pt>
                <c:pt idx="515">
                  <c:v>1990</c:v>
                </c:pt>
                <c:pt idx="516">
                  <c:v>1991</c:v>
                </c:pt>
                <c:pt idx="517">
                  <c:v>1991</c:v>
                </c:pt>
                <c:pt idx="518">
                  <c:v>1991</c:v>
                </c:pt>
                <c:pt idx="519">
                  <c:v>1991</c:v>
                </c:pt>
                <c:pt idx="520">
                  <c:v>1991</c:v>
                </c:pt>
                <c:pt idx="521">
                  <c:v>1991</c:v>
                </c:pt>
                <c:pt idx="522">
                  <c:v>1991</c:v>
                </c:pt>
                <c:pt idx="523">
                  <c:v>1991</c:v>
                </c:pt>
                <c:pt idx="524">
                  <c:v>1991</c:v>
                </c:pt>
                <c:pt idx="525">
                  <c:v>1991</c:v>
                </c:pt>
                <c:pt idx="526">
                  <c:v>1991</c:v>
                </c:pt>
                <c:pt idx="527">
                  <c:v>1991</c:v>
                </c:pt>
                <c:pt idx="528">
                  <c:v>1992</c:v>
                </c:pt>
                <c:pt idx="529">
                  <c:v>1992</c:v>
                </c:pt>
                <c:pt idx="530">
                  <c:v>1992</c:v>
                </c:pt>
                <c:pt idx="531">
                  <c:v>1992</c:v>
                </c:pt>
                <c:pt idx="532">
                  <c:v>1992</c:v>
                </c:pt>
                <c:pt idx="533">
                  <c:v>1992</c:v>
                </c:pt>
                <c:pt idx="534">
                  <c:v>1992</c:v>
                </c:pt>
                <c:pt idx="535">
                  <c:v>1992</c:v>
                </c:pt>
                <c:pt idx="536">
                  <c:v>1992</c:v>
                </c:pt>
                <c:pt idx="537">
                  <c:v>1992</c:v>
                </c:pt>
                <c:pt idx="538">
                  <c:v>1992</c:v>
                </c:pt>
                <c:pt idx="539">
                  <c:v>1992</c:v>
                </c:pt>
                <c:pt idx="540">
                  <c:v>1993</c:v>
                </c:pt>
                <c:pt idx="541">
                  <c:v>1993</c:v>
                </c:pt>
                <c:pt idx="542">
                  <c:v>1993</c:v>
                </c:pt>
                <c:pt idx="543">
                  <c:v>1993</c:v>
                </c:pt>
                <c:pt idx="544">
                  <c:v>1993</c:v>
                </c:pt>
                <c:pt idx="545">
                  <c:v>1993</c:v>
                </c:pt>
                <c:pt idx="546">
                  <c:v>1993</c:v>
                </c:pt>
                <c:pt idx="547">
                  <c:v>1993</c:v>
                </c:pt>
                <c:pt idx="548">
                  <c:v>1993</c:v>
                </c:pt>
                <c:pt idx="549">
                  <c:v>1993</c:v>
                </c:pt>
                <c:pt idx="550">
                  <c:v>1993</c:v>
                </c:pt>
                <c:pt idx="551">
                  <c:v>1993</c:v>
                </c:pt>
                <c:pt idx="552">
                  <c:v>1994</c:v>
                </c:pt>
                <c:pt idx="553">
                  <c:v>1994</c:v>
                </c:pt>
                <c:pt idx="554">
                  <c:v>1994</c:v>
                </c:pt>
                <c:pt idx="555">
                  <c:v>1994</c:v>
                </c:pt>
                <c:pt idx="556">
                  <c:v>1994</c:v>
                </c:pt>
                <c:pt idx="557">
                  <c:v>1994</c:v>
                </c:pt>
                <c:pt idx="558">
                  <c:v>1994</c:v>
                </c:pt>
                <c:pt idx="559">
                  <c:v>1994</c:v>
                </c:pt>
                <c:pt idx="560">
                  <c:v>1994</c:v>
                </c:pt>
                <c:pt idx="561">
                  <c:v>1994</c:v>
                </c:pt>
                <c:pt idx="562">
                  <c:v>1994</c:v>
                </c:pt>
                <c:pt idx="563">
                  <c:v>1994</c:v>
                </c:pt>
                <c:pt idx="564">
                  <c:v>1995</c:v>
                </c:pt>
                <c:pt idx="565">
                  <c:v>1995</c:v>
                </c:pt>
                <c:pt idx="566">
                  <c:v>1995</c:v>
                </c:pt>
                <c:pt idx="567">
                  <c:v>1995</c:v>
                </c:pt>
                <c:pt idx="568">
                  <c:v>1995</c:v>
                </c:pt>
                <c:pt idx="569">
                  <c:v>1995</c:v>
                </c:pt>
                <c:pt idx="570">
                  <c:v>1995</c:v>
                </c:pt>
                <c:pt idx="571">
                  <c:v>1995</c:v>
                </c:pt>
                <c:pt idx="572">
                  <c:v>1995</c:v>
                </c:pt>
                <c:pt idx="573">
                  <c:v>1995</c:v>
                </c:pt>
                <c:pt idx="574">
                  <c:v>1995</c:v>
                </c:pt>
                <c:pt idx="575">
                  <c:v>1995</c:v>
                </c:pt>
                <c:pt idx="576">
                  <c:v>1996</c:v>
                </c:pt>
                <c:pt idx="577">
                  <c:v>1996</c:v>
                </c:pt>
                <c:pt idx="578">
                  <c:v>1996</c:v>
                </c:pt>
                <c:pt idx="579">
                  <c:v>1996</c:v>
                </c:pt>
                <c:pt idx="580">
                  <c:v>1996</c:v>
                </c:pt>
                <c:pt idx="581">
                  <c:v>1996</c:v>
                </c:pt>
                <c:pt idx="582">
                  <c:v>1996</c:v>
                </c:pt>
                <c:pt idx="583">
                  <c:v>1996</c:v>
                </c:pt>
                <c:pt idx="584">
                  <c:v>1996</c:v>
                </c:pt>
                <c:pt idx="585">
                  <c:v>1996</c:v>
                </c:pt>
                <c:pt idx="586">
                  <c:v>1996</c:v>
                </c:pt>
                <c:pt idx="587">
                  <c:v>1996</c:v>
                </c:pt>
                <c:pt idx="588">
                  <c:v>1997</c:v>
                </c:pt>
                <c:pt idx="589">
                  <c:v>1997</c:v>
                </c:pt>
                <c:pt idx="590">
                  <c:v>1997</c:v>
                </c:pt>
                <c:pt idx="591">
                  <c:v>1997</c:v>
                </c:pt>
                <c:pt idx="592">
                  <c:v>1997</c:v>
                </c:pt>
                <c:pt idx="593">
                  <c:v>1997</c:v>
                </c:pt>
                <c:pt idx="594">
                  <c:v>1997</c:v>
                </c:pt>
                <c:pt idx="595">
                  <c:v>1997</c:v>
                </c:pt>
                <c:pt idx="596">
                  <c:v>1997</c:v>
                </c:pt>
                <c:pt idx="597">
                  <c:v>1997</c:v>
                </c:pt>
                <c:pt idx="598">
                  <c:v>1997</c:v>
                </c:pt>
                <c:pt idx="599">
                  <c:v>1997</c:v>
                </c:pt>
                <c:pt idx="600">
                  <c:v>1998</c:v>
                </c:pt>
                <c:pt idx="601">
                  <c:v>1998</c:v>
                </c:pt>
                <c:pt idx="602">
                  <c:v>1998</c:v>
                </c:pt>
                <c:pt idx="603">
                  <c:v>1998</c:v>
                </c:pt>
                <c:pt idx="604">
                  <c:v>1998</c:v>
                </c:pt>
                <c:pt idx="605">
                  <c:v>1998</c:v>
                </c:pt>
                <c:pt idx="606">
                  <c:v>1998</c:v>
                </c:pt>
                <c:pt idx="607">
                  <c:v>1998</c:v>
                </c:pt>
                <c:pt idx="608">
                  <c:v>1998</c:v>
                </c:pt>
                <c:pt idx="609">
                  <c:v>1998</c:v>
                </c:pt>
                <c:pt idx="610">
                  <c:v>1998</c:v>
                </c:pt>
                <c:pt idx="611">
                  <c:v>1998</c:v>
                </c:pt>
                <c:pt idx="612">
                  <c:v>1999</c:v>
                </c:pt>
                <c:pt idx="613">
                  <c:v>1999</c:v>
                </c:pt>
                <c:pt idx="614">
                  <c:v>1999</c:v>
                </c:pt>
                <c:pt idx="615">
                  <c:v>1999</c:v>
                </c:pt>
                <c:pt idx="616">
                  <c:v>1999</c:v>
                </c:pt>
                <c:pt idx="617">
                  <c:v>1999</c:v>
                </c:pt>
                <c:pt idx="618">
                  <c:v>1999</c:v>
                </c:pt>
                <c:pt idx="619">
                  <c:v>1999</c:v>
                </c:pt>
                <c:pt idx="620">
                  <c:v>1999</c:v>
                </c:pt>
                <c:pt idx="621">
                  <c:v>1999</c:v>
                </c:pt>
                <c:pt idx="622">
                  <c:v>1999</c:v>
                </c:pt>
                <c:pt idx="623">
                  <c:v>1999</c:v>
                </c:pt>
                <c:pt idx="624">
                  <c:v>2000</c:v>
                </c:pt>
                <c:pt idx="625">
                  <c:v>2000</c:v>
                </c:pt>
                <c:pt idx="626">
                  <c:v>2000</c:v>
                </c:pt>
                <c:pt idx="627">
                  <c:v>2000</c:v>
                </c:pt>
                <c:pt idx="628">
                  <c:v>2000</c:v>
                </c:pt>
                <c:pt idx="629">
                  <c:v>2000</c:v>
                </c:pt>
                <c:pt idx="630">
                  <c:v>2000</c:v>
                </c:pt>
                <c:pt idx="631">
                  <c:v>2000</c:v>
                </c:pt>
                <c:pt idx="632">
                  <c:v>2000</c:v>
                </c:pt>
                <c:pt idx="633">
                  <c:v>2000</c:v>
                </c:pt>
                <c:pt idx="634">
                  <c:v>2000</c:v>
                </c:pt>
                <c:pt idx="635">
                  <c:v>2000</c:v>
                </c:pt>
                <c:pt idx="636">
                  <c:v>2001</c:v>
                </c:pt>
                <c:pt idx="637">
                  <c:v>2001</c:v>
                </c:pt>
                <c:pt idx="638">
                  <c:v>2001</c:v>
                </c:pt>
                <c:pt idx="639">
                  <c:v>2001</c:v>
                </c:pt>
                <c:pt idx="640">
                  <c:v>2001</c:v>
                </c:pt>
                <c:pt idx="641">
                  <c:v>2001</c:v>
                </c:pt>
                <c:pt idx="642">
                  <c:v>2001</c:v>
                </c:pt>
                <c:pt idx="643">
                  <c:v>2001</c:v>
                </c:pt>
                <c:pt idx="644">
                  <c:v>2001</c:v>
                </c:pt>
                <c:pt idx="645">
                  <c:v>2001</c:v>
                </c:pt>
                <c:pt idx="646">
                  <c:v>2001</c:v>
                </c:pt>
                <c:pt idx="647">
                  <c:v>2001</c:v>
                </c:pt>
                <c:pt idx="648">
                  <c:v>2002</c:v>
                </c:pt>
                <c:pt idx="649">
                  <c:v>2002</c:v>
                </c:pt>
                <c:pt idx="650">
                  <c:v>2002</c:v>
                </c:pt>
                <c:pt idx="651">
                  <c:v>2002</c:v>
                </c:pt>
                <c:pt idx="652">
                  <c:v>2002</c:v>
                </c:pt>
                <c:pt idx="653">
                  <c:v>2002</c:v>
                </c:pt>
                <c:pt idx="654">
                  <c:v>2002</c:v>
                </c:pt>
                <c:pt idx="655">
                  <c:v>2002</c:v>
                </c:pt>
                <c:pt idx="656">
                  <c:v>2002</c:v>
                </c:pt>
                <c:pt idx="657">
                  <c:v>2002</c:v>
                </c:pt>
                <c:pt idx="658">
                  <c:v>2002</c:v>
                </c:pt>
                <c:pt idx="659">
                  <c:v>2002</c:v>
                </c:pt>
                <c:pt idx="660">
                  <c:v>2003</c:v>
                </c:pt>
                <c:pt idx="661">
                  <c:v>2003</c:v>
                </c:pt>
                <c:pt idx="662">
                  <c:v>2003</c:v>
                </c:pt>
                <c:pt idx="663">
                  <c:v>2003</c:v>
                </c:pt>
                <c:pt idx="664">
                  <c:v>2003</c:v>
                </c:pt>
                <c:pt idx="665">
                  <c:v>2003</c:v>
                </c:pt>
                <c:pt idx="666">
                  <c:v>2003</c:v>
                </c:pt>
                <c:pt idx="667">
                  <c:v>2003</c:v>
                </c:pt>
                <c:pt idx="668">
                  <c:v>2003</c:v>
                </c:pt>
                <c:pt idx="669">
                  <c:v>2003</c:v>
                </c:pt>
                <c:pt idx="670">
                  <c:v>2003</c:v>
                </c:pt>
                <c:pt idx="671">
                  <c:v>2003</c:v>
                </c:pt>
                <c:pt idx="672">
                  <c:v>2004</c:v>
                </c:pt>
                <c:pt idx="673">
                  <c:v>2004</c:v>
                </c:pt>
                <c:pt idx="674">
                  <c:v>2004</c:v>
                </c:pt>
                <c:pt idx="675">
                  <c:v>2004</c:v>
                </c:pt>
                <c:pt idx="676">
                  <c:v>2004</c:v>
                </c:pt>
                <c:pt idx="677">
                  <c:v>2004</c:v>
                </c:pt>
                <c:pt idx="678">
                  <c:v>2004</c:v>
                </c:pt>
                <c:pt idx="679">
                  <c:v>2004</c:v>
                </c:pt>
                <c:pt idx="680">
                  <c:v>2004</c:v>
                </c:pt>
                <c:pt idx="681">
                  <c:v>2004</c:v>
                </c:pt>
                <c:pt idx="682">
                  <c:v>2004</c:v>
                </c:pt>
                <c:pt idx="683">
                  <c:v>2004</c:v>
                </c:pt>
                <c:pt idx="684">
                  <c:v>2005</c:v>
                </c:pt>
                <c:pt idx="685">
                  <c:v>2005</c:v>
                </c:pt>
                <c:pt idx="686">
                  <c:v>2005</c:v>
                </c:pt>
                <c:pt idx="687">
                  <c:v>2005</c:v>
                </c:pt>
                <c:pt idx="688">
                  <c:v>2005</c:v>
                </c:pt>
                <c:pt idx="689">
                  <c:v>2005</c:v>
                </c:pt>
                <c:pt idx="690">
                  <c:v>2005</c:v>
                </c:pt>
                <c:pt idx="691">
                  <c:v>2005</c:v>
                </c:pt>
                <c:pt idx="692">
                  <c:v>2005</c:v>
                </c:pt>
                <c:pt idx="693">
                  <c:v>2005</c:v>
                </c:pt>
                <c:pt idx="694">
                  <c:v>2005</c:v>
                </c:pt>
                <c:pt idx="695">
                  <c:v>2005</c:v>
                </c:pt>
                <c:pt idx="696">
                  <c:v>2006</c:v>
                </c:pt>
                <c:pt idx="697">
                  <c:v>2006</c:v>
                </c:pt>
                <c:pt idx="698">
                  <c:v>2006</c:v>
                </c:pt>
                <c:pt idx="699">
                  <c:v>2006</c:v>
                </c:pt>
                <c:pt idx="700">
                  <c:v>2006</c:v>
                </c:pt>
                <c:pt idx="701">
                  <c:v>2006</c:v>
                </c:pt>
                <c:pt idx="702">
                  <c:v>2006</c:v>
                </c:pt>
                <c:pt idx="703">
                  <c:v>2006</c:v>
                </c:pt>
                <c:pt idx="704">
                  <c:v>2006</c:v>
                </c:pt>
                <c:pt idx="705">
                  <c:v>2006</c:v>
                </c:pt>
                <c:pt idx="706">
                  <c:v>2006</c:v>
                </c:pt>
                <c:pt idx="707">
                  <c:v>2006</c:v>
                </c:pt>
                <c:pt idx="708">
                  <c:v>2007</c:v>
                </c:pt>
                <c:pt idx="709">
                  <c:v>2007</c:v>
                </c:pt>
                <c:pt idx="710">
                  <c:v>2007</c:v>
                </c:pt>
                <c:pt idx="711">
                  <c:v>2007</c:v>
                </c:pt>
                <c:pt idx="712">
                  <c:v>2007</c:v>
                </c:pt>
                <c:pt idx="713">
                  <c:v>2007</c:v>
                </c:pt>
                <c:pt idx="714">
                  <c:v>2007</c:v>
                </c:pt>
                <c:pt idx="715">
                  <c:v>2007</c:v>
                </c:pt>
                <c:pt idx="716">
                  <c:v>2007</c:v>
                </c:pt>
                <c:pt idx="717">
                  <c:v>2007</c:v>
                </c:pt>
                <c:pt idx="718">
                  <c:v>2007</c:v>
                </c:pt>
                <c:pt idx="719">
                  <c:v>2007</c:v>
                </c:pt>
                <c:pt idx="720">
                  <c:v>2008</c:v>
                </c:pt>
                <c:pt idx="721">
                  <c:v>2008</c:v>
                </c:pt>
                <c:pt idx="722">
                  <c:v>2008</c:v>
                </c:pt>
                <c:pt idx="723">
                  <c:v>2008</c:v>
                </c:pt>
                <c:pt idx="724">
                  <c:v>2008</c:v>
                </c:pt>
                <c:pt idx="725">
                  <c:v>2008</c:v>
                </c:pt>
                <c:pt idx="726">
                  <c:v>2008</c:v>
                </c:pt>
                <c:pt idx="727">
                  <c:v>2008</c:v>
                </c:pt>
                <c:pt idx="728">
                  <c:v>2008</c:v>
                </c:pt>
                <c:pt idx="729">
                  <c:v>2008</c:v>
                </c:pt>
                <c:pt idx="730">
                  <c:v>2008</c:v>
                </c:pt>
                <c:pt idx="731">
                  <c:v>2008</c:v>
                </c:pt>
                <c:pt idx="732">
                  <c:v>2009</c:v>
                </c:pt>
                <c:pt idx="733">
                  <c:v>2009</c:v>
                </c:pt>
                <c:pt idx="734">
                  <c:v>2009</c:v>
                </c:pt>
                <c:pt idx="735">
                  <c:v>2009</c:v>
                </c:pt>
                <c:pt idx="736">
                  <c:v>2009</c:v>
                </c:pt>
                <c:pt idx="737">
                  <c:v>2009</c:v>
                </c:pt>
                <c:pt idx="738">
                  <c:v>2009</c:v>
                </c:pt>
                <c:pt idx="739">
                  <c:v>2009</c:v>
                </c:pt>
                <c:pt idx="740">
                  <c:v>2009</c:v>
                </c:pt>
                <c:pt idx="741">
                  <c:v>2009</c:v>
                </c:pt>
                <c:pt idx="742">
                  <c:v>2009</c:v>
                </c:pt>
                <c:pt idx="743">
                  <c:v>2009</c:v>
                </c:pt>
                <c:pt idx="744">
                  <c:v>2010</c:v>
                </c:pt>
                <c:pt idx="745">
                  <c:v>2010</c:v>
                </c:pt>
                <c:pt idx="746">
                  <c:v>2010</c:v>
                </c:pt>
                <c:pt idx="747">
                  <c:v>2010</c:v>
                </c:pt>
                <c:pt idx="748">
                  <c:v>2010</c:v>
                </c:pt>
                <c:pt idx="749">
                  <c:v>2010</c:v>
                </c:pt>
                <c:pt idx="750">
                  <c:v>2010</c:v>
                </c:pt>
                <c:pt idx="751">
                  <c:v>2010</c:v>
                </c:pt>
                <c:pt idx="752">
                  <c:v>2010</c:v>
                </c:pt>
                <c:pt idx="753">
                  <c:v>2010</c:v>
                </c:pt>
                <c:pt idx="754">
                  <c:v>2010</c:v>
                </c:pt>
                <c:pt idx="755">
                  <c:v>2010</c:v>
                </c:pt>
                <c:pt idx="756">
                  <c:v>2011</c:v>
                </c:pt>
                <c:pt idx="757">
                  <c:v>2011</c:v>
                </c:pt>
                <c:pt idx="758">
                  <c:v>2011</c:v>
                </c:pt>
                <c:pt idx="759">
                  <c:v>2011</c:v>
                </c:pt>
                <c:pt idx="760">
                  <c:v>2011</c:v>
                </c:pt>
                <c:pt idx="761">
                  <c:v>2011</c:v>
                </c:pt>
                <c:pt idx="762">
                  <c:v>2011</c:v>
                </c:pt>
                <c:pt idx="763">
                  <c:v>2011</c:v>
                </c:pt>
                <c:pt idx="764">
                  <c:v>2011</c:v>
                </c:pt>
                <c:pt idx="765">
                  <c:v>2011</c:v>
                </c:pt>
                <c:pt idx="766">
                  <c:v>2011</c:v>
                </c:pt>
                <c:pt idx="767">
                  <c:v>2011</c:v>
                </c:pt>
                <c:pt idx="768">
                  <c:v>2012</c:v>
                </c:pt>
                <c:pt idx="769">
                  <c:v>2012</c:v>
                </c:pt>
                <c:pt idx="770">
                  <c:v>2012</c:v>
                </c:pt>
                <c:pt idx="771">
                  <c:v>2012</c:v>
                </c:pt>
                <c:pt idx="772">
                  <c:v>2012</c:v>
                </c:pt>
                <c:pt idx="773">
                  <c:v>2012</c:v>
                </c:pt>
                <c:pt idx="774">
                  <c:v>2012</c:v>
                </c:pt>
                <c:pt idx="775">
                  <c:v>2012</c:v>
                </c:pt>
                <c:pt idx="776">
                  <c:v>2012</c:v>
                </c:pt>
                <c:pt idx="777">
                  <c:v>2012</c:v>
                </c:pt>
                <c:pt idx="778">
                  <c:v>2012</c:v>
                </c:pt>
                <c:pt idx="779">
                  <c:v>2012</c:v>
                </c:pt>
                <c:pt idx="780">
                  <c:v>2013</c:v>
                </c:pt>
                <c:pt idx="781">
                  <c:v>2013</c:v>
                </c:pt>
                <c:pt idx="782">
                  <c:v>2013</c:v>
                </c:pt>
                <c:pt idx="783">
                  <c:v>2013</c:v>
                </c:pt>
                <c:pt idx="784">
                  <c:v>2013</c:v>
                </c:pt>
                <c:pt idx="785">
                  <c:v>2013</c:v>
                </c:pt>
                <c:pt idx="786">
                  <c:v>2013</c:v>
                </c:pt>
                <c:pt idx="787">
                  <c:v>2013</c:v>
                </c:pt>
                <c:pt idx="788">
                  <c:v>2013</c:v>
                </c:pt>
                <c:pt idx="789">
                  <c:v>2013</c:v>
                </c:pt>
                <c:pt idx="790">
                  <c:v>2013</c:v>
                </c:pt>
                <c:pt idx="791">
                  <c:v>2013</c:v>
                </c:pt>
                <c:pt idx="792">
                  <c:v>2014</c:v>
                </c:pt>
                <c:pt idx="793">
                  <c:v>2014</c:v>
                </c:pt>
                <c:pt idx="794">
                  <c:v>2014</c:v>
                </c:pt>
                <c:pt idx="795">
                  <c:v>2014</c:v>
                </c:pt>
                <c:pt idx="796">
                  <c:v>2014</c:v>
                </c:pt>
                <c:pt idx="797">
                  <c:v>2014</c:v>
                </c:pt>
                <c:pt idx="798">
                  <c:v>2014</c:v>
                </c:pt>
                <c:pt idx="799">
                  <c:v>2014</c:v>
                </c:pt>
                <c:pt idx="800">
                  <c:v>2014</c:v>
                </c:pt>
                <c:pt idx="801">
                  <c:v>2014</c:v>
                </c:pt>
                <c:pt idx="802">
                  <c:v>2014</c:v>
                </c:pt>
                <c:pt idx="803">
                  <c:v>2014</c:v>
                </c:pt>
                <c:pt idx="804">
                  <c:v>2015</c:v>
                </c:pt>
                <c:pt idx="805">
                  <c:v>2015</c:v>
                </c:pt>
                <c:pt idx="806">
                  <c:v>2015</c:v>
                </c:pt>
                <c:pt idx="807">
                  <c:v>2015</c:v>
                </c:pt>
                <c:pt idx="808">
                  <c:v>2015</c:v>
                </c:pt>
              </c:numCache>
            </c:numRef>
          </c:cat>
          <c:val>
            <c:numRef>
              <c:f>'u fit'!$H$5:$H$813</c:f>
              <c:numCache>
                <c:formatCode>General</c:formatCode>
                <c:ptCount val="809"/>
                <c:pt idx="0">
                  <c:v>3.4</c:v>
                </c:pt>
                <c:pt idx="1">
                  <c:v>3.8</c:v>
                </c:pt>
                <c:pt idx="2">
                  <c:v>4</c:v>
                </c:pt>
                <c:pt idx="3">
                  <c:v>3.9</c:v>
                </c:pt>
                <c:pt idx="4">
                  <c:v>3.5</c:v>
                </c:pt>
                <c:pt idx="5">
                  <c:v>3.6</c:v>
                </c:pt>
                <c:pt idx="6">
                  <c:v>3.6</c:v>
                </c:pt>
                <c:pt idx="7">
                  <c:v>3.9</c:v>
                </c:pt>
                <c:pt idx="8">
                  <c:v>3.8</c:v>
                </c:pt>
                <c:pt idx="9">
                  <c:v>3.7</c:v>
                </c:pt>
                <c:pt idx="10">
                  <c:v>3.8</c:v>
                </c:pt>
                <c:pt idx="11">
                  <c:v>4</c:v>
                </c:pt>
                <c:pt idx="12">
                  <c:v>4.3</c:v>
                </c:pt>
                <c:pt idx="13">
                  <c:v>4.7</c:v>
                </c:pt>
                <c:pt idx="14">
                  <c:v>5</c:v>
                </c:pt>
                <c:pt idx="15">
                  <c:v>5.3</c:v>
                </c:pt>
                <c:pt idx="16">
                  <c:v>6.1</c:v>
                </c:pt>
                <c:pt idx="17">
                  <c:v>6.2</c:v>
                </c:pt>
                <c:pt idx="18">
                  <c:v>6.7</c:v>
                </c:pt>
                <c:pt idx="19">
                  <c:v>6.8</c:v>
                </c:pt>
                <c:pt idx="20">
                  <c:v>6.6</c:v>
                </c:pt>
                <c:pt idx="21">
                  <c:v>7.9</c:v>
                </c:pt>
                <c:pt idx="22">
                  <c:v>6.4</c:v>
                </c:pt>
                <c:pt idx="23">
                  <c:v>6.6</c:v>
                </c:pt>
                <c:pt idx="24">
                  <c:v>6.5</c:v>
                </c:pt>
                <c:pt idx="25">
                  <c:v>6.4</c:v>
                </c:pt>
                <c:pt idx="26">
                  <c:v>6.3</c:v>
                </c:pt>
                <c:pt idx="27">
                  <c:v>5.8</c:v>
                </c:pt>
                <c:pt idx="28">
                  <c:v>5.5</c:v>
                </c:pt>
                <c:pt idx="29">
                  <c:v>5.4</c:v>
                </c:pt>
                <c:pt idx="30">
                  <c:v>5</c:v>
                </c:pt>
                <c:pt idx="31">
                  <c:v>4.5</c:v>
                </c:pt>
                <c:pt idx="32">
                  <c:v>4.4000000000000004</c:v>
                </c:pt>
                <c:pt idx="33">
                  <c:v>4.2</c:v>
                </c:pt>
                <c:pt idx="34">
                  <c:v>4.2</c:v>
                </c:pt>
                <c:pt idx="35">
                  <c:v>4.3</c:v>
                </c:pt>
                <c:pt idx="36">
                  <c:v>3.7</c:v>
                </c:pt>
                <c:pt idx="37">
                  <c:v>3.4</c:v>
                </c:pt>
                <c:pt idx="38">
                  <c:v>3.4</c:v>
                </c:pt>
                <c:pt idx="39">
                  <c:v>3.1</c:v>
                </c:pt>
                <c:pt idx="40">
                  <c:v>3</c:v>
                </c:pt>
                <c:pt idx="41">
                  <c:v>3.2</c:v>
                </c:pt>
                <c:pt idx="42">
                  <c:v>3.1</c:v>
                </c:pt>
                <c:pt idx="43">
                  <c:v>3.1</c:v>
                </c:pt>
                <c:pt idx="44">
                  <c:v>3.3</c:v>
                </c:pt>
                <c:pt idx="45">
                  <c:v>3.5</c:v>
                </c:pt>
                <c:pt idx="46">
                  <c:v>3.5</c:v>
                </c:pt>
                <c:pt idx="47">
                  <c:v>3.1</c:v>
                </c:pt>
                <c:pt idx="48">
                  <c:v>3.2</c:v>
                </c:pt>
                <c:pt idx="49">
                  <c:v>3.1</c:v>
                </c:pt>
                <c:pt idx="50">
                  <c:v>2.9</c:v>
                </c:pt>
                <c:pt idx="51">
                  <c:v>2.9</c:v>
                </c:pt>
                <c:pt idx="52">
                  <c:v>3</c:v>
                </c:pt>
                <c:pt idx="53">
                  <c:v>3</c:v>
                </c:pt>
                <c:pt idx="54">
                  <c:v>3.2</c:v>
                </c:pt>
                <c:pt idx="55">
                  <c:v>3.4</c:v>
                </c:pt>
                <c:pt idx="56">
                  <c:v>3.1</c:v>
                </c:pt>
                <c:pt idx="57">
                  <c:v>3</c:v>
                </c:pt>
                <c:pt idx="58">
                  <c:v>2.8</c:v>
                </c:pt>
                <c:pt idx="59">
                  <c:v>2.7</c:v>
                </c:pt>
                <c:pt idx="60">
                  <c:v>2.9</c:v>
                </c:pt>
                <c:pt idx="61">
                  <c:v>2.6</c:v>
                </c:pt>
                <c:pt idx="62">
                  <c:v>2.6</c:v>
                </c:pt>
                <c:pt idx="63">
                  <c:v>2.7</c:v>
                </c:pt>
                <c:pt idx="64">
                  <c:v>2.5</c:v>
                </c:pt>
                <c:pt idx="65">
                  <c:v>2.5</c:v>
                </c:pt>
                <c:pt idx="66">
                  <c:v>2.6</c:v>
                </c:pt>
                <c:pt idx="67">
                  <c:v>2.7</c:v>
                </c:pt>
                <c:pt idx="68">
                  <c:v>2.9</c:v>
                </c:pt>
                <c:pt idx="69">
                  <c:v>3.1</c:v>
                </c:pt>
                <c:pt idx="70">
                  <c:v>3.5</c:v>
                </c:pt>
                <c:pt idx="71">
                  <c:v>4.5</c:v>
                </c:pt>
                <c:pt idx="72">
                  <c:v>4.9000000000000004</c:v>
                </c:pt>
                <c:pt idx="73">
                  <c:v>5.2</c:v>
                </c:pt>
                <c:pt idx="74">
                  <c:v>5.7</c:v>
                </c:pt>
                <c:pt idx="75">
                  <c:v>5.9</c:v>
                </c:pt>
                <c:pt idx="76">
                  <c:v>5.9</c:v>
                </c:pt>
                <c:pt idx="77">
                  <c:v>5.6</c:v>
                </c:pt>
                <c:pt idx="78">
                  <c:v>5.8</c:v>
                </c:pt>
                <c:pt idx="79">
                  <c:v>6</c:v>
                </c:pt>
                <c:pt idx="80">
                  <c:v>6.1</c:v>
                </c:pt>
                <c:pt idx="81">
                  <c:v>5.7</c:v>
                </c:pt>
                <c:pt idx="82">
                  <c:v>5.3</c:v>
                </c:pt>
                <c:pt idx="83">
                  <c:v>5</c:v>
                </c:pt>
                <c:pt idx="84">
                  <c:v>4.9000000000000004</c:v>
                </c:pt>
                <c:pt idx="85">
                  <c:v>4.7</c:v>
                </c:pt>
                <c:pt idx="86">
                  <c:v>4.5999999999999996</c:v>
                </c:pt>
                <c:pt idx="87">
                  <c:v>4.7</c:v>
                </c:pt>
                <c:pt idx="88">
                  <c:v>4.3</c:v>
                </c:pt>
                <c:pt idx="89">
                  <c:v>4.2</c:v>
                </c:pt>
                <c:pt idx="90">
                  <c:v>4</c:v>
                </c:pt>
                <c:pt idx="91">
                  <c:v>4.2</c:v>
                </c:pt>
                <c:pt idx="92">
                  <c:v>4.0999999999999996</c:v>
                </c:pt>
                <c:pt idx="93">
                  <c:v>4.3</c:v>
                </c:pt>
                <c:pt idx="94">
                  <c:v>4.2</c:v>
                </c:pt>
                <c:pt idx="95">
                  <c:v>4.2</c:v>
                </c:pt>
                <c:pt idx="96">
                  <c:v>4</c:v>
                </c:pt>
                <c:pt idx="97">
                  <c:v>3.9</c:v>
                </c:pt>
                <c:pt idx="98">
                  <c:v>4.2</c:v>
                </c:pt>
                <c:pt idx="99">
                  <c:v>4</c:v>
                </c:pt>
                <c:pt idx="100">
                  <c:v>4.3</c:v>
                </c:pt>
                <c:pt idx="101">
                  <c:v>4.3</c:v>
                </c:pt>
                <c:pt idx="102">
                  <c:v>4.4000000000000004</c:v>
                </c:pt>
                <c:pt idx="103">
                  <c:v>4.0999999999999996</c:v>
                </c:pt>
                <c:pt idx="104">
                  <c:v>3.9</c:v>
                </c:pt>
                <c:pt idx="105">
                  <c:v>3.9</c:v>
                </c:pt>
                <c:pt idx="106">
                  <c:v>4.3</c:v>
                </c:pt>
                <c:pt idx="107">
                  <c:v>4.2</c:v>
                </c:pt>
                <c:pt idx="108">
                  <c:v>4.2</c:v>
                </c:pt>
                <c:pt idx="109">
                  <c:v>3.9</c:v>
                </c:pt>
                <c:pt idx="110">
                  <c:v>3.7</c:v>
                </c:pt>
                <c:pt idx="111">
                  <c:v>3.9</c:v>
                </c:pt>
                <c:pt idx="112">
                  <c:v>4.0999999999999996</c:v>
                </c:pt>
                <c:pt idx="113">
                  <c:v>4.3</c:v>
                </c:pt>
                <c:pt idx="114">
                  <c:v>4.2</c:v>
                </c:pt>
                <c:pt idx="115">
                  <c:v>4.0999999999999996</c:v>
                </c:pt>
                <c:pt idx="116">
                  <c:v>4.4000000000000004</c:v>
                </c:pt>
                <c:pt idx="117">
                  <c:v>4.5</c:v>
                </c:pt>
                <c:pt idx="118">
                  <c:v>5.0999999999999996</c:v>
                </c:pt>
                <c:pt idx="119">
                  <c:v>5.2</c:v>
                </c:pt>
                <c:pt idx="120">
                  <c:v>5.8</c:v>
                </c:pt>
                <c:pt idx="121">
                  <c:v>6.4</c:v>
                </c:pt>
                <c:pt idx="122">
                  <c:v>6.7</c:v>
                </c:pt>
                <c:pt idx="123">
                  <c:v>7.4</c:v>
                </c:pt>
                <c:pt idx="124">
                  <c:v>7.4</c:v>
                </c:pt>
                <c:pt idx="125">
                  <c:v>7.3</c:v>
                </c:pt>
                <c:pt idx="126">
                  <c:v>7.5</c:v>
                </c:pt>
                <c:pt idx="127">
                  <c:v>7.4</c:v>
                </c:pt>
                <c:pt idx="128">
                  <c:v>7.1</c:v>
                </c:pt>
                <c:pt idx="129">
                  <c:v>6.7</c:v>
                </c:pt>
                <c:pt idx="130">
                  <c:v>6.2</c:v>
                </c:pt>
                <c:pt idx="131">
                  <c:v>6.2</c:v>
                </c:pt>
                <c:pt idx="132">
                  <c:v>6</c:v>
                </c:pt>
                <c:pt idx="133">
                  <c:v>5.9</c:v>
                </c:pt>
                <c:pt idx="134">
                  <c:v>5.6</c:v>
                </c:pt>
                <c:pt idx="135">
                  <c:v>5.2</c:v>
                </c:pt>
                <c:pt idx="136">
                  <c:v>5.0999999999999996</c:v>
                </c:pt>
                <c:pt idx="137">
                  <c:v>5</c:v>
                </c:pt>
                <c:pt idx="138">
                  <c:v>5.0999999999999996</c:v>
                </c:pt>
                <c:pt idx="139">
                  <c:v>5.2</c:v>
                </c:pt>
                <c:pt idx="140">
                  <c:v>5.5</c:v>
                </c:pt>
                <c:pt idx="141">
                  <c:v>5.7</c:v>
                </c:pt>
                <c:pt idx="142">
                  <c:v>5.8</c:v>
                </c:pt>
                <c:pt idx="143">
                  <c:v>5.3</c:v>
                </c:pt>
                <c:pt idx="144">
                  <c:v>5.2</c:v>
                </c:pt>
                <c:pt idx="145">
                  <c:v>4.8</c:v>
                </c:pt>
                <c:pt idx="146">
                  <c:v>5.4</c:v>
                </c:pt>
                <c:pt idx="147">
                  <c:v>5.2</c:v>
                </c:pt>
                <c:pt idx="148">
                  <c:v>5.0999999999999996</c:v>
                </c:pt>
                <c:pt idx="149">
                  <c:v>5.4</c:v>
                </c:pt>
                <c:pt idx="150">
                  <c:v>5.5</c:v>
                </c:pt>
                <c:pt idx="151">
                  <c:v>5.6</c:v>
                </c:pt>
                <c:pt idx="152">
                  <c:v>5.5</c:v>
                </c:pt>
                <c:pt idx="153">
                  <c:v>6.1</c:v>
                </c:pt>
                <c:pt idx="154">
                  <c:v>6.1</c:v>
                </c:pt>
                <c:pt idx="155">
                  <c:v>6.6</c:v>
                </c:pt>
                <c:pt idx="156">
                  <c:v>6.6</c:v>
                </c:pt>
                <c:pt idx="157">
                  <c:v>6.9</c:v>
                </c:pt>
                <c:pt idx="158">
                  <c:v>6.9</c:v>
                </c:pt>
                <c:pt idx="159">
                  <c:v>7</c:v>
                </c:pt>
                <c:pt idx="160">
                  <c:v>7.1</c:v>
                </c:pt>
                <c:pt idx="161">
                  <c:v>6.9</c:v>
                </c:pt>
                <c:pt idx="162">
                  <c:v>7</c:v>
                </c:pt>
                <c:pt idx="163">
                  <c:v>6.6</c:v>
                </c:pt>
                <c:pt idx="164">
                  <c:v>6.7</c:v>
                </c:pt>
                <c:pt idx="165">
                  <c:v>6.5</c:v>
                </c:pt>
                <c:pt idx="166">
                  <c:v>6.1</c:v>
                </c:pt>
                <c:pt idx="167">
                  <c:v>6</c:v>
                </c:pt>
                <c:pt idx="168">
                  <c:v>5.8</c:v>
                </c:pt>
                <c:pt idx="169">
                  <c:v>5.5</c:v>
                </c:pt>
                <c:pt idx="170">
                  <c:v>5.6</c:v>
                </c:pt>
                <c:pt idx="171">
                  <c:v>5.6</c:v>
                </c:pt>
                <c:pt idx="172">
                  <c:v>5.5</c:v>
                </c:pt>
                <c:pt idx="173">
                  <c:v>5.5</c:v>
                </c:pt>
                <c:pt idx="174">
                  <c:v>5.4</c:v>
                </c:pt>
                <c:pt idx="175">
                  <c:v>5.7</c:v>
                </c:pt>
                <c:pt idx="176">
                  <c:v>5.6</c:v>
                </c:pt>
                <c:pt idx="177">
                  <c:v>5.4</c:v>
                </c:pt>
                <c:pt idx="178">
                  <c:v>5.7</c:v>
                </c:pt>
                <c:pt idx="179">
                  <c:v>5.5</c:v>
                </c:pt>
                <c:pt idx="180">
                  <c:v>5.7</c:v>
                </c:pt>
                <c:pt idx="181">
                  <c:v>5.9</c:v>
                </c:pt>
                <c:pt idx="182">
                  <c:v>5.7</c:v>
                </c:pt>
                <c:pt idx="183">
                  <c:v>5.7</c:v>
                </c:pt>
                <c:pt idx="184">
                  <c:v>5.9</c:v>
                </c:pt>
                <c:pt idx="185">
                  <c:v>5.6</c:v>
                </c:pt>
                <c:pt idx="186">
                  <c:v>5.6</c:v>
                </c:pt>
                <c:pt idx="187">
                  <c:v>5.4</c:v>
                </c:pt>
                <c:pt idx="188">
                  <c:v>5.5</c:v>
                </c:pt>
                <c:pt idx="189">
                  <c:v>5.5</c:v>
                </c:pt>
                <c:pt idx="190">
                  <c:v>5.7</c:v>
                </c:pt>
                <c:pt idx="191">
                  <c:v>5.5</c:v>
                </c:pt>
                <c:pt idx="192">
                  <c:v>5.6</c:v>
                </c:pt>
                <c:pt idx="193">
                  <c:v>5.4</c:v>
                </c:pt>
                <c:pt idx="194">
                  <c:v>5.4</c:v>
                </c:pt>
                <c:pt idx="195">
                  <c:v>5.3</c:v>
                </c:pt>
                <c:pt idx="196">
                  <c:v>5.0999999999999996</c:v>
                </c:pt>
                <c:pt idx="197">
                  <c:v>5.2</c:v>
                </c:pt>
                <c:pt idx="198">
                  <c:v>4.9000000000000004</c:v>
                </c:pt>
                <c:pt idx="199">
                  <c:v>5</c:v>
                </c:pt>
                <c:pt idx="200">
                  <c:v>5.0999999999999996</c:v>
                </c:pt>
                <c:pt idx="201">
                  <c:v>5.0999999999999996</c:v>
                </c:pt>
                <c:pt idx="202">
                  <c:v>4.8</c:v>
                </c:pt>
                <c:pt idx="203">
                  <c:v>5</c:v>
                </c:pt>
                <c:pt idx="204">
                  <c:v>4.9000000000000004</c:v>
                </c:pt>
                <c:pt idx="205">
                  <c:v>5.0999999999999996</c:v>
                </c:pt>
                <c:pt idx="206">
                  <c:v>4.7</c:v>
                </c:pt>
                <c:pt idx="207">
                  <c:v>4.8</c:v>
                </c:pt>
                <c:pt idx="208">
                  <c:v>4.5999999999999996</c:v>
                </c:pt>
                <c:pt idx="209">
                  <c:v>4.5999999999999996</c:v>
                </c:pt>
                <c:pt idx="210">
                  <c:v>4.4000000000000004</c:v>
                </c:pt>
                <c:pt idx="211">
                  <c:v>4.4000000000000004</c:v>
                </c:pt>
                <c:pt idx="212">
                  <c:v>4.3</c:v>
                </c:pt>
                <c:pt idx="213">
                  <c:v>4.2</c:v>
                </c:pt>
                <c:pt idx="214">
                  <c:v>4.0999999999999996</c:v>
                </c:pt>
                <c:pt idx="215">
                  <c:v>4</c:v>
                </c:pt>
                <c:pt idx="216">
                  <c:v>4</c:v>
                </c:pt>
                <c:pt idx="217">
                  <c:v>3.8</c:v>
                </c:pt>
                <c:pt idx="218">
                  <c:v>3.8</c:v>
                </c:pt>
                <c:pt idx="219">
                  <c:v>3.8</c:v>
                </c:pt>
                <c:pt idx="220">
                  <c:v>3.9</c:v>
                </c:pt>
                <c:pt idx="221">
                  <c:v>3.8</c:v>
                </c:pt>
                <c:pt idx="222">
                  <c:v>3.8</c:v>
                </c:pt>
                <c:pt idx="223">
                  <c:v>3.8</c:v>
                </c:pt>
                <c:pt idx="224">
                  <c:v>3.7</c:v>
                </c:pt>
                <c:pt idx="225">
                  <c:v>3.7</c:v>
                </c:pt>
                <c:pt idx="226">
                  <c:v>3.6</c:v>
                </c:pt>
                <c:pt idx="227">
                  <c:v>3.8</c:v>
                </c:pt>
                <c:pt idx="228">
                  <c:v>3.9</c:v>
                </c:pt>
                <c:pt idx="229">
                  <c:v>3.8</c:v>
                </c:pt>
                <c:pt idx="230">
                  <c:v>3.8</c:v>
                </c:pt>
                <c:pt idx="231">
                  <c:v>3.8</c:v>
                </c:pt>
                <c:pt idx="232">
                  <c:v>3.8</c:v>
                </c:pt>
                <c:pt idx="233">
                  <c:v>3.9</c:v>
                </c:pt>
                <c:pt idx="234">
                  <c:v>3.8</c:v>
                </c:pt>
                <c:pt idx="235">
                  <c:v>3.8</c:v>
                </c:pt>
                <c:pt idx="236">
                  <c:v>3.8</c:v>
                </c:pt>
                <c:pt idx="237">
                  <c:v>4</c:v>
                </c:pt>
                <c:pt idx="238">
                  <c:v>3.9</c:v>
                </c:pt>
                <c:pt idx="239">
                  <c:v>3.8</c:v>
                </c:pt>
                <c:pt idx="240">
                  <c:v>3.7</c:v>
                </c:pt>
                <c:pt idx="241">
                  <c:v>3.8</c:v>
                </c:pt>
                <c:pt idx="242">
                  <c:v>3.7</c:v>
                </c:pt>
                <c:pt idx="243">
                  <c:v>3.5</c:v>
                </c:pt>
                <c:pt idx="244">
                  <c:v>3.5</c:v>
                </c:pt>
                <c:pt idx="245">
                  <c:v>3.7</c:v>
                </c:pt>
                <c:pt idx="246">
                  <c:v>3.7</c:v>
                </c:pt>
                <c:pt idx="247">
                  <c:v>3.5</c:v>
                </c:pt>
                <c:pt idx="248">
                  <c:v>3.4</c:v>
                </c:pt>
                <c:pt idx="249">
                  <c:v>3.4</c:v>
                </c:pt>
                <c:pt idx="250">
                  <c:v>3.4</c:v>
                </c:pt>
                <c:pt idx="251">
                  <c:v>3.4</c:v>
                </c:pt>
                <c:pt idx="252">
                  <c:v>3.4</c:v>
                </c:pt>
                <c:pt idx="253">
                  <c:v>3.4</c:v>
                </c:pt>
                <c:pt idx="254">
                  <c:v>3.4</c:v>
                </c:pt>
                <c:pt idx="255">
                  <c:v>3.4</c:v>
                </c:pt>
                <c:pt idx="256">
                  <c:v>3.4</c:v>
                </c:pt>
                <c:pt idx="257">
                  <c:v>3.5</c:v>
                </c:pt>
                <c:pt idx="258">
                  <c:v>3.5</c:v>
                </c:pt>
                <c:pt idx="259">
                  <c:v>3.5</c:v>
                </c:pt>
                <c:pt idx="260">
                  <c:v>3.7</c:v>
                </c:pt>
                <c:pt idx="261">
                  <c:v>3.7</c:v>
                </c:pt>
                <c:pt idx="262">
                  <c:v>3.5</c:v>
                </c:pt>
                <c:pt idx="263">
                  <c:v>3.5</c:v>
                </c:pt>
                <c:pt idx="264">
                  <c:v>3.9</c:v>
                </c:pt>
                <c:pt idx="265">
                  <c:v>4.2</c:v>
                </c:pt>
                <c:pt idx="266">
                  <c:v>4.4000000000000004</c:v>
                </c:pt>
                <c:pt idx="267">
                  <c:v>4.5999999999999996</c:v>
                </c:pt>
                <c:pt idx="268">
                  <c:v>4.8</c:v>
                </c:pt>
                <c:pt idx="269">
                  <c:v>4.9000000000000004</c:v>
                </c:pt>
                <c:pt idx="270">
                  <c:v>5</c:v>
                </c:pt>
                <c:pt idx="271">
                  <c:v>5.0999999999999996</c:v>
                </c:pt>
                <c:pt idx="272">
                  <c:v>5.4</c:v>
                </c:pt>
                <c:pt idx="273">
                  <c:v>5.5</c:v>
                </c:pt>
                <c:pt idx="274">
                  <c:v>5.9</c:v>
                </c:pt>
                <c:pt idx="275">
                  <c:v>6.1</c:v>
                </c:pt>
                <c:pt idx="276">
                  <c:v>5.9</c:v>
                </c:pt>
                <c:pt idx="277">
                  <c:v>5.9</c:v>
                </c:pt>
                <c:pt idx="278">
                  <c:v>6</c:v>
                </c:pt>
                <c:pt idx="279">
                  <c:v>5.9</c:v>
                </c:pt>
                <c:pt idx="280">
                  <c:v>5.9</c:v>
                </c:pt>
                <c:pt idx="281">
                  <c:v>5.9</c:v>
                </c:pt>
                <c:pt idx="282">
                  <c:v>6</c:v>
                </c:pt>
                <c:pt idx="283">
                  <c:v>6.1</c:v>
                </c:pt>
                <c:pt idx="284">
                  <c:v>6</c:v>
                </c:pt>
                <c:pt idx="285">
                  <c:v>5.8</c:v>
                </c:pt>
                <c:pt idx="286">
                  <c:v>6</c:v>
                </c:pt>
                <c:pt idx="287">
                  <c:v>6</c:v>
                </c:pt>
                <c:pt idx="288">
                  <c:v>5.8</c:v>
                </c:pt>
                <c:pt idx="289">
                  <c:v>5.7</c:v>
                </c:pt>
                <c:pt idx="290">
                  <c:v>5.8</c:v>
                </c:pt>
                <c:pt idx="291">
                  <c:v>5.7</c:v>
                </c:pt>
                <c:pt idx="292">
                  <c:v>5.7</c:v>
                </c:pt>
                <c:pt idx="293">
                  <c:v>5.7</c:v>
                </c:pt>
                <c:pt idx="294">
                  <c:v>5.6</c:v>
                </c:pt>
                <c:pt idx="295">
                  <c:v>5.6</c:v>
                </c:pt>
                <c:pt idx="296">
                  <c:v>5.5</c:v>
                </c:pt>
                <c:pt idx="297">
                  <c:v>5.6</c:v>
                </c:pt>
                <c:pt idx="298">
                  <c:v>5.3</c:v>
                </c:pt>
                <c:pt idx="299">
                  <c:v>5.2</c:v>
                </c:pt>
                <c:pt idx="300">
                  <c:v>4.9000000000000004</c:v>
                </c:pt>
                <c:pt idx="301">
                  <c:v>5</c:v>
                </c:pt>
                <c:pt idx="302">
                  <c:v>4.9000000000000004</c:v>
                </c:pt>
                <c:pt idx="303">
                  <c:v>5</c:v>
                </c:pt>
                <c:pt idx="304">
                  <c:v>4.9000000000000004</c:v>
                </c:pt>
                <c:pt idx="305">
                  <c:v>4.9000000000000004</c:v>
                </c:pt>
                <c:pt idx="306">
                  <c:v>4.8</c:v>
                </c:pt>
                <c:pt idx="307">
                  <c:v>4.8</c:v>
                </c:pt>
                <c:pt idx="308">
                  <c:v>4.8</c:v>
                </c:pt>
                <c:pt idx="309">
                  <c:v>4.5999999999999996</c:v>
                </c:pt>
                <c:pt idx="310">
                  <c:v>4.8</c:v>
                </c:pt>
                <c:pt idx="311">
                  <c:v>4.9000000000000004</c:v>
                </c:pt>
                <c:pt idx="312">
                  <c:v>5.0999999999999996</c:v>
                </c:pt>
                <c:pt idx="313">
                  <c:v>5.2</c:v>
                </c:pt>
                <c:pt idx="314">
                  <c:v>5.0999999999999996</c:v>
                </c:pt>
                <c:pt idx="315">
                  <c:v>5.0999999999999996</c:v>
                </c:pt>
                <c:pt idx="316">
                  <c:v>5.0999999999999996</c:v>
                </c:pt>
                <c:pt idx="317">
                  <c:v>5.4</c:v>
                </c:pt>
                <c:pt idx="318">
                  <c:v>5.5</c:v>
                </c:pt>
                <c:pt idx="319">
                  <c:v>5.5</c:v>
                </c:pt>
                <c:pt idx="320">
                  <c:v>5.9</c:v>
                </c:pt>
                <c:pt idx="321">
                  <c:v>6</c:v>
                </c:pt>
                <c:pt idx="322">
                  <c:v>6.6</c:v>
                </c:pt>
                <c:pt idx="323">
                  <c:v>7.2</c:v>
                </c:pt>
                <c:pt idx="324">
                  <c:v>8.1</c:v>
                </c:pt>
                <c:pt idx="325">
                  <c:v>8.1</c:v>
                </c:pt>
                <c:pt idx="326">
                  <c:v>8.6</c:v>
                </c:pt>
                <c:pt idx="327">
                  <c:v>8.8000000000000007</c:v>
                </c:pt>
                <c:pt idx="328">
                  <c:v>9</c:v>
                </c:pt>
                <c:pt idx="329">
                  <c:v>8.8000000000000007</c:v>
                </c:pt>
                <c:pt idx="330">
                  <c:v>8.6</c:v>
                </c:pt>
                <c:pt idx="331">
                  <c:v>8.4</c:v>
                </c:pt>
                <c:pt idx="332">
                  <c:v>8.4</c:v>
                </c:pt>
                <c:pt idx="333">
                  <c:v>8.4</c:v>
                </c:pt>
                <c:pt idx="334">
                  <c:v>8.3000000000000007</c:v>
                </c:pt>
                <c:pt idx="335">
                  <c:v>8.1999999999999993</c:v>
                </c:pt>
                <c:pt idx="336">
                  <c:v>7.9</c:v>
                </c:pt>
                <c:pt idx="337">
                  <c:v>7.7</c:v>
                </c:pt>
                <c:pt idx="338">
                  <c:v>7.6</c:v>
                </c:pt>
                <c:pt idx="339">
                  <c:v>7.7</c:v>
                </c:pt>
                <c:pt idx="340">
                  <c:v>7.4</c:v>
                </c:pt>
                <c:pt idx="341">
                  <c:v>7.6</c:v>
                </c:pt>
                <c:pt idx="342">
                  <c:v>7.8</c:v>
                </c:pt>
                <c:pt idx="343">
                  <c:v>7.8</c:v>
                </c:pt>
                <c:pt idx="344">
                  <c:v>7.6</c:v>
                </c:pt>
                <c:pt idx="345">
                  <c:v>7.7</c:v>
                </c:pt>
                <c:pt idx="346">
                  <c:v>7.8</c:v>
                </c:pt>
                <c:pt idx="347">
                  <c:v>7.8</c:v>
                </c:pt>
                <c:pt idx="348">
                  <c:v>7.5</c:v>
                </c:pt>
                <c:pt idx="349">
                  <c:v>7.6</c:v>
                </c:pt>
                <c:pt idx="350">
                  <c:v>7.4</c:v>
                </c:pt>
                <c:pt idx="351">
                  <c:v>7.2</c:v>
                </c:pt>
                <c:pt idx="352">
                  <c:v>7</c:v>
                </c:pt>
                <c:pt idx="353">
                  <c:v>7.2</c:v>
                </c:pt>
                <c:pt idx="354">
                  <c:v>6.9</c:v>
                </c:pt>
                <c:pt idx="355">
                  <c:v>7</c:v>
                </c:pt>
                <c:pt idx="356">
                  <c:v>6.8</c:v>
                </c:pt>
                <c:pt idx="357">
                  <c:v>6.8</c:v>
                </c:pt>
                <c:pt idx="358">
                  <c:v>6.8</c:v>
                </c:pt>
                <c:pt idx="359">
                  <c:v>6.4</c:v>
                </c:pt>
                <c:pt idx="360">
                  <c:v>6.4</c:v>
                </c:pt>
                <c:pt idx="361">
                  <c:v>6.3</c:v>
                </c:pt>
                <c:pt idx="362">
                  <c:v>6.3</c:v>
                </c:pt>
                <c:pt idx="363">
                  <c:v>6.1</c:v>
                </c:pt>
                <c:pt idx="364">
                  <c:v>6</c:v>
                </c:pt>
                <c:pt idx="365">
                  <c:v>5.9</c:v>
                </c:pt>
                <c:pt idx="366">
                  <c:v>6.2</c:v>
                </c:pt>
                <c:pt idx="367">
                  <c:v>5.9</c:v>
                </c:pt>
                <c:pt idx="368">
                  <c:v>6</c:v>
                </c:pt>
                <c:pt idx="369">
                  <c:v>5.8</c:v>
                </c:pt>
                <c:pt idx="370">
                  <c:v>5.9</c:v>
                </c:pt>
                <c:pt idx="371">
                  <c:v>6</c:v>
                </c:pt>
                <c:pt idx="372">
                  <c:v>5.9</c:v>
                </c:pt>
                <c:pt idx="373">
                  <c:v>5.9</c:v>
                </c:pt>
                <c:pt idx="374">
                  <c:v>5.8</c:v>
                </c:pt>
                <c:pt idx="375">
                  <c:v>5.8</c:v>
                </c:pt>
                <c:pt idx="376">
                  <c:v>5.6</c:v>
                </c:pt>
                <c:pt idx="377">
                  <c:v>5.7</c:v>
                </c:pt>
                <c:pt idx="378">
                  <c:v>5.7</c:v>
                </c:pt>
                <c:pt idx="379">
                  <c:v>6</c:v>
                </c:pt>
                <c:pt idx="380">
                  <c:v>5.9</c:v>
                </c:pt>
                <c:pt idx="381">
                  <c:v>6</c:v>
                </c:pt>
                <c:pt idx="382">
                  <c:v>5.9</c:v>
                </c:pt>
                <c:pt idx="383">
                  <c:v>6</c:v>
                </c:pt>
                <c:pt idx="384">
                  <c:v>6.3</c:v>
                </c:pt>
                <c:pt idx="385">
                  <c:v>6.3</c:v>
                </c:pt>
                <c:pt idx="386">
                  <c:v>6.3</c:v>
                </c:pt>
                <c:pt idx="387">
                  <c:v>6.9</c:v>
                </c:pt>
                <c:pt idx="388">
                  <c:v>7.5</c:v>
                </c:pt>
                <c:pt idx="389">
                  <c:v>7.6</c:v>
                </c:pt>
                <c:pt idx="390">
                  <c:v>7.8</c:v>
                </c:pt>
                <c:pt idx="391">
                  <c:v>7.7</c:v>
                </c:pt>
                <c:pt idx="392">
                  <c:v>7.5</c:v>
                </c:pt>
                <c:pt idx="393">
                  <c:v>7.5</c:v>
                </c:pt>
                <c:pt idx="394">
                  <c:v>7.5</c:v>
                </c:pt>
                <c:pt idx="395">
                  <c:v>7.2</c:v>
                </c:pt>
                <c:pt idx="396">
                  <c:v>7.5</c:v>
                </c:pt>
                <c:pt idx="397">
                  <c:v>7.4</c:v>
                </c:pt>
                <c:pt idx="398">
                  <c:v>7.4</c:v>
                </c:pt>
                <c:pt idx="399">
                  <c:v>7.2</c:v>
                </c:pt>
                <c:pt idx="400">
                  <c:v>7.5</c:v>
                </c:pt>
                <c:pt idx="401">
                  <c:v>7.5</c:v>
                </c:pt>
                <c:pt idx="402">
                  <c:v>7.2</c:v>
                </c:pt>
                <c:pt idx="403">
                  <c:v>7.4</c:v>
                </c:pt>
                <c:pt idx="404">
                  <c:v>7.6</c:v>
                </c:pt>
                <c:pt idx="405">
                  <c:v>7.9</c:v>
                </c:pt>
                <c:pt idx="406">
                  <c:v>8.3000000000000007</c:v>
                </c:pt>
                <c:pt idx="407">
                  <c:v>8.5</c:v>
                </c:pt>
                <c:pt idx="408">
                  <c:v>8.6</c:v>
                </c:pt>
                <c:pt idx="409">
                  <c:v>8.9</c:v>
                </c:pt>
                <c:pt idx="410">
                  <c:v>9</c:v>
                </c:pt>
                <c:pt idx="411">
                  <c:v>9.3000000000000007</c:v>
                </c:pt>
                <c:pt idx="412">
                  <c:v>9.4</c:v>
                </c:pt>
                <c:pt idx="413">
                  <c:v>9.6</c:v>
                </c:pt>
                <c:pt idx="414">
                  <c:v>9.8000000000000007</c:v>
                </c:pt>
                <c:pt idx="415">
                  <c:v>9.8000000000000007</c:v>
                </c:pt>
                <c:pt idx="416">
                  <c:v>10.1</c:v>
                </c:pt>
                <c:pt idx="417">
                  <c:v>10.4</c:v>
                </c:pt>
                <c:pt idx="418">
                  <c:v>10.8</c:v>
                </c:pt>
                <c:pt idx="419">
                  <c:v>10.8</c:v>
                </c:pt>
                <c:pt idx="420">
                  <c:v>10.4</c:v>
                </c:pt>
                <c:pt idx="421">
                  <c:v>10.4</c:v>
                </c:pt>
                <c:pt idx="422">
                  <c:v>10.3</c:v>
                </c:pt>
                <c:pt idx="423">
                  <c:v>10.199999999999999</c:v>
                </c:pt>
                <c:pt idx="424">
                  <c:v>10.1</c:v>
                </c:pt>
                <c:pt idx="425">
                  <c:v>10.1</c:v>
                </c:pt>
                <c:pt idx="426">
                  <c:v>9.4</c:v>
                </c:pt>
                <c:pt idx="427">
                  <c:v>9.5</c:v>
                </c:pt>
                <c:pt idx="428">
                  <c:v>9.1999999999999993</c:v>
                </c:pt>
                <c:pt idx="429">
                  <c:v>8.8000000000000007</c:v>
                </c:pt>
                <c:pt idx="430">
                  <c:v>8.5</c:v>
                </c:pt>
                <c:pt idx="431">
                  <c:v>8.3000000000000007</c:v>
                </c:pt>
                <c:pt idx="432">
                  <c:v>8</c:v>
                </c:pt>
                <c:pt idx="433">
                  <c:v>7.8</c:v>
                </c:pt>
                <c:pt idx="434">
                  <c:v>7.8</c:v>
                </c:pt>
                <c:pt idx="435">
                  <c:v>7.7</c:v>
                </c:pt>
                <c:pt idx="436">
                  <c:v>7.4</c:v>
                </c:pt>
                <c:pt idx="437">
                  <c:v>7.2</c:v>
                </c:pt>
                <c:pt idx="438">
                  <c:v>7.5</c:v>
                </c:pt>
                <c:pt idx="439">
                  <c:v>7.5</c:v>
                </c:pt>
                <c:pt idx="440">
                  <c:v>7.3</c:v>
                </c:pt>
                <c:pt idx="441">
                  <c:v>7.4</c:v>
                </c:pt>
                <c:pt idx="442">
                  <c:v>7.2</c:v>
                </c:pt>
                <c:pt idx="443">
                  <c:v>7.3</c:v>
                </c:pt>
                <c:pt idx="444">
                  <c:v>7.3</c:v>
                </c:pt>
                <c:pt idx="445">
                  <c:v>7.2</c:v>
                </c:pt>
                <c:pt idx="446">
                  <c:v>7.2</c:v>
                </c:pt>
                <c:pt idx="447">
                  <c:v>7.3</c:v>
                </c:pt>
                <c:pt idx="448">
                  <c:v>7.2</c:v>
                </c:pt>
                <c:pt idx="449">
                  <c:v>7.4</c:v>
                </c:pt>
                <c:pt idx="450">
                  <c:v>7.4</c:v>
                </c:pt>
                <c:pt idx="451">
                  <c:v>7.1</c:v>
                </c:pt>
                <c:pt idx="452">
                  <c:v>7.1</c:v>
                </c:pt>
                <c:pt idx="453">
                  <c:v>7.1</c:v>
                </c:pt>
                <c:pt idx="454">
                  <c:v>7</c:v>
                </c:pt>
                <c:pt idx="455">
                  <c:v>7</c:v>
                </c:pt>
                <c:pt idx="456">
                  <c:v>6.7</c:v>
                </c:pt>
                <c:pt idx="457">
                  <c:v>7.2</c:v>
                </c:pt>
                <c:pt idx="458">
                  <c:v>7.2</c:v>
                </c:pt>
                <c:pt idx="459">
                  <c:v>7.1</c:v>
                </c:pt>
                <c:pt idx="460">
                  <c:v>7.2</c:v>
                </c:pt>
                <c:pt idx="461">
                  <c:v>7.2</c:v>
                </c:pt>
                <c:pt idx="462">
                  <c:v>7</c:v>
                </c:pt>
                <c:pt idx="463">
                  <c:v>6.9</c:v>
                </c:pt>
                <c:pt idx="464">
                  <c:v>7</c:v>
                </c:pt>
                <c:pt idx="465">
                  <c:v>7</c:v>
                </c:pt>
                <c:pt idx="466">
                  <c:v>6.9</c:v>
                </c:pt>
                <c:pt idx="467">
                  <c:v>6.6</c:v>
                </c:pt>
                <c:pt idx="468">
                  <c:v>6.6</c:v>
                </c:pt>
                <c:pt idx="469">
                  <c:v>6.6</c:v>
                </c:pt>
                <c:pt idx="470">
                  <c:v>6.6</c:v>
                </c:pt>
                <c:pt idx="471">
                  <c:v>6.3</c:v>
                </c:pt>
                <c:pt idx="472">
                  <c:v>6.3</c:v>
                </c:pt>
                <c:pt idx="473">
                  <c:v>6.2</c:v>
                </c:pt>
                <c:pt idx="474">
                  <c:v>6.1</c:v>
                </c:pt>
                <c:pt idx="475">
                  <c:v>6</c:v>
                </c:pt>
                <c:pt idx="476">
                  <c:v>5.9</c:v>
                </c:pt>
                <c:pt idx="477">
                  <c:v>6</c:v>
                </c:pt>
                <c:pt idx="478">
                  <c:v>5.8</c:v>
                </c:pt>
                <c:pt idx="479">
                  <c:v>5.7</c:v>
                </c:pt>
                <c:pt idx="480">
                  <c:v>5.7</c:v>
                </c:pt>
                <c:pt idx="481">
                  <c:v>5.7</c:v>
                </c:pt>
                <c:pt idx="482">
                  <c:v>5.7</c:v>
                </c:pt>
                <c:pt idx="483">
                  <c:v>5.4</c:v>
                </c:pt>
                <c:pt idx="484">
                  <c:v>5.6</c:v>
                </c:pt>
                <c:pt idx="485">
                  <c:v>5.4</c:v>
                </c:pt>
                <c:pt idx="486">
                  <c:v>5.4</c:v>
                </c:pt>
                <c:pt idx="487">
                  <c:v>5.6</c:v>
                </c:pt>
                <c:pt idx="488">
                  <c:v>5.4</c:v>
                </c:pt>
                <c:pt idx="489">
                  <c:v>5.4</c:v>
                </c:pt>
                <c:pt idx="490">
                  <c:v>5.3</c:v>
                </c:pt>
                <c:pt idx="491">
                  <c:v>5.3</c:v>
                </c:pt>
                <c:pt idx="492">
                  <c:v>5.4</c:v>
                </c:pt>
                <c:pt idx="493">
                  <c:v>5.2</c:v>
                </c:pt>
                <c:pt idx="494">
                  <c:v>5</c:v>
                </c:pt>
                <c:pt idx="495">
                  <c:v>5.2</c:v>
                </c:pt>
                <c:pt idx="496">
                  <c:v>5.2</c:v>
                </c:pt>
                <c:pt idx="497">
                  <c:v>5.3</c:v>
                </c:pt>
                <c:pt idx="498">
                  <c:v>5.2</c:v>
                </c:pt>
                <c:pt idx="499">
                  <c:v>5.2</c:v>
                </c:pt>
                <c:pt idx="500">
                  <c:v>5.3</c:v>
                </c:pt>
                <c:pt idx="501">
                  <c:v>5.3</c:v>
                </c:pt>
                <c:pt idx="502">
                  <c:v>5.4</c:v>
                </c:pt>
                <c:pt idx="503">
                  <c:v>5.4</c:v>
                </c:pt>
                <c:pt idx="504">
                  <c:v>5.4</c:v>
                </c:pt>
                <c:pt idx="505">
                  <c:v>5.3</c:v>
                </c:pt>
                <c:pt idx="506">
                  <c:v>5.2</c:v>
                </c:pt>
                <c:pt idx="507">
                  <c:v>5.4</c:v>
                </c:pt>
                <c:pt idx="508">
                  <c:v>5.4</c:v>
                </c:pt>
                <c:pt idx="509">
                  <c:v>5.2</c:v>
                </c:pt>
                <c:pt idx="510">
                  <c:v>5.5</c:v>
                </c:pt>
                <c:pt idx="511">
                  <c:v>5.7</c:v>
                </c:pt>
                <c:pt idx="512">
                  <c:v>5.9</c:v>
                </c:pt>
                <c:pt idx="513">
                  <c:v>5.9</c:v>
                </c:pt>
                <c:pt idx="514">
                  <c:v>6.2</c:v>
                </c:pt>
                <c:pt idx="515">
                  <c:v>6.3</c:v>
                </c:pt>
                <c:pt idx="516">
                  <c:v>6.4</c:v>
                </c:pt>
                <c:pt idx="517">
                  <c:v>6.6</c:v>
                </c:pt>
                <c:pt idx="518">
                  <c:v>6.8</c:v>
                </c:pt>
                <c:pt idx="519">
                  <c:v>6.7</c:v>
                </c:pt>
                <c:pt idx="520">
                  <c:v>6.9</c:v>
                </c:pt>
                <c:pt idx="521">
                  <c:v>6.9</c:v>
                </c:pt>
                <c:pt idx="522">
                  <c:v>6.8</c:v>
                </c:pt>
                <c:pt idx="523">
                  <c:v>6.9</c:v>
                </c:pt>
                <c:pt idx="524">
                  <c:v>6.9</c:v>
                </c:pt>
                <c:pt idx="525">
                  <c:v>7</c:v>
                </c:pt>
                <c:pt idx="526">
                  <c:v>7</c:v>
                </c:pt>
                <c:pt idx="527">
                  <c:v>7.3</c:v>
                </c:pt>
                <c:pt idx="528">
                  <c:v>7.3</c:v>
                </c:pt>
                <c:pt idx="529">
                  <c:v>7.4</c:v>
                </c:pt>
                <c:pt idx="530">
                  <c:v>7.4</c:v>
                </c:pt>
                <c:pt idx="531">
                  <c:v>7.4</c:v>
                </c:pt>
                <c:pt idx="532">
                  <c:v>7.6</c:v>
                </c:pt>
                <c:pt idx="533">
                  <c:v>7.8</c:v>
                </c:pt>
                <c:pt idx="534">
                  <c:v>7.7</c:v>
                </c:pt>
                <c:pt idx="535">
                  <c:v>7.6</c:v>
                </c:pt>
                <c:pt idx="536">
                  <c:v>7.6</c:v>
                </c:pt>
                <c:pt idx="537">
                  <c:v>7.3</c:v>
                </c:pt>
                <c:pt idx="538">
                  <c:v>7.4</c:v>
                </c:pt>
                <c:pt idx="539">
                  <c:v>7.4</c:v>
                </c:pt>
                <c:pt idx="540">
                  <c:v>7.3</c:v>
                </c:pt>
                <c:pt idx="541">
                  <c:v>7.1</c:v>
                </c:pt>
                <c:pt idx="542">
                  <c:v>7</c:v>
                </c:pt>
                <c:pt idx="543">
                  <c:v>7.1</c:v>
                </c:pt>
                <c:pt idx="544">
                  <c:v>7.1</c:v>
                </c:pt>
                <c:pt idx="545">
                  <c:v>7</c:v>
                </c:pt>
                <c:pt idx="546">
                  <c:v>6.9</c:v>
                </c:pt>
                <c:pt idx="547">
                  <c:v>6.8</c:v>
                </c:pt>
                <c:pt idx="548">
                  <c:v>6.7</c:v>
                </c:pt>
                <c:pt idx="549">
                  <c:v>6.8</c:v>
                </c:pt>
                <c:pt idx="550">
                  <c:v>6.6</c:v>
                </c:pt>
                <c:pt idx="551">
                  <c:v>6.5</c:v>
                </c:pt>
                <c:pt idx="552">
                  <c:v>6.6</c:v>
                </c:pt>
                <c:pt idx="553">
                  <c:v>6.6</c:v>
                </c:pt>
                <c:pt idx="554">
                  <c:v>6.5</c:v>
                </c:pt>
                <c:pt idx="555">
                  <c:v>6.4</c:v>
                </c:pt>
                <c:pt idx="556">
                  <c:v>6.1</c:v>
                </c:pt>
                <c:pt idx="557">
                  <c:v>6.1</c:v>
                </c:pt>
                <c:pt idx="558">
                  <c:v>6.1</c:v>
                </c:pt>
                <c:pt idx="559">
                  <c:v>6</c:v>
                </c:pt>
                <c:pt idx="560">
                  <c:v>5.9</c:v>
                </c:pt>
                <c:pt idx="561">
                  <c:v>5.8</c:v>
                </c:pt>
                <c:pt idx="562">
                  <c:v>5.6</c:v>
                </c:pt>
                <c:pt idx="563">
                  <c:v>5.5</c:v>
                </c:pt>
                <c:pt idx="564">
                  <c:v>5.6</c:v>
                </c:pt>
                <c:pt idx="565">
                  <c:v>5.4</c:v>
                </c:pt>
                <c:pt idx="566">
                  <c:v>5.4</c:v>
                </c:pt>
                <c:pt idx="567">
                  <c:v>5.8</c:v>
                </c:pt>
                <c:pt idx="568">
                  <c:v>5.6</c:v>
                </c:pt>
                <c:pt idx="569">
                  <c:v>5.6</c:v>
                </c:pt>
                <c:pt idx="570">
                  <c:v>5.7</c:v>
                </c:pt>
                <c:pt idx="571">
                  <c:v>5.7</c:v>
                </c:pt>
                <c:pt idx="572">
                  <c:v>5.6</c:v>
                </c:pt>
                <c:pt idx="573">
                  <c:v>5.5</c:v>
                </c:pt>
                <c:pt idx="574">
                  <c:v>5.6</c:v>
                </c:pt>
                <c:pt idx="575">
                  <c:v>5.6</c:v>
                </c:pt>
                <c:pt idx="576">
                  <c:v>5.6</c:v>
                </c:pt>
                <c:pt idx="577">
                  <c:v>5.5</c:v>
                </c:pt>
                <c:pt idx="578">
                  <c:v>5.5</c:v>
                </c:pt>
                <c:pt idx="579">
                  <c:v>5.6</c:v>
                </c:pt>
                <c:pt idx="580">
                  <c:v>5.6</c:v>
                </c:pt>
                <c:pt idx="581">
                  <c:v>5.3</c:v>
                </c:pt>
                <c:pt idx="582">
                  <c:v>5.5</c:v>
                </c:pt>
                <c:pt idx="583">
                  <c:v>5.0999999999999996</c:v>
                </c:pt>
                <c:pt idx="584">
                  <c:v>5.2</c:v>
                </c:pt>
                <c:pt idx="585">
                  <c:v>5.2</c:v>
                </c:pt>
                <c:pt idx="586">
                  <c:v>5.4</c:v>
                </c:pt>
                <c:pt idx="587">
                  <c:v>5.4</c:v>
                </c:pt>
                <c:pt idx="588">
                  <c:v>5.3</c:v>
                </c:pt>
                <c:pt idx="589">
                  <c:v>5.2</c:v>
                </c:pt>
                <c:pt idx="590">
                  <c:v>5.2</c:v>
                </c:pt>
                <c:pt idx="591">
                  <c:v>5.0999999999999996</c:v>
                </c:pt>
                <c:pt idx="592">
                  <c:v>4.9000000000000004</c:v>
                </c:pt>
                <c:pt idx="593">
                  <c:v>5</c:v>
                </c:pt>
                <c:pt idx="594">
                  <c:v>4.9000000000000004</c:v>
                </c:pt>
                <c:pt idx="595">
                  <c:v>4.8</c:v>
                </c:pt>
                <c:pt idx="596">
                  <c:v>4.9000000000000004</c:v>
                </c:pt>
                <c:pt idx="597">
                  <c:v>4.7</c:v>
                </c:pt>
                <c:pt idx="598">
                  <c:v>4.5999999999999996</c:v>
                </c:pt>
                <c:pt idx="599">
                  <c:v>4.7</c:v>
                </c:pt>
                <c:pt idx="600">
                  <c:v>4.5999999999999996</c:v>
                </c:pt>
                <c:pt idx="601">
                  <c:v>4.5999999999999996</c:v>
                </c:pt>
                <c:pt idx="602">
                  <c:v>4.7</c:v>
                </c:pt>
                <c:pt idx="603">
                  <c:v>4.3</c:v>
                </c:pt>
                <c:pt idx="604">
                  <c:v>4.4000000000000004</c:v>
                </c:pt>
                <c:pt idx="605">
                  <c:v>4.5</c:v>
                </c:pt>
                <c:pt idx="606">
                  <c:v>4.5</c:v>
                </c:pt>
                <c:pt idx="607">
                  <c:v>4.5</c:v>
                </c:pt>
                <c:pt idx="608">
                  <c:v>4.5999999999999996</c:v>
                </c:pt>
                <c:pt idx="609">
                  <c:v>4.5</c:v>
                </c:pt>
                <c:pt idx="610">
                  <c:v>4.4000000000000004</c:v>
                </c:pt>
                <c:pt idx="611">
                  <c:v>4.4000000000000004</c:v>
                </c:pt>
                <c:pt idx="612">
                  <c:v>4.3</c:v>
                </c:pt>
                <c:pt idx="613">
                  <c:v>4.4000000000000004</c:v>
                </c:pt>
                <c:pt idx="614">
                  <c:v>4.2</c:v>
                </c:pt>
                <c:pt idx="615">
                  <c:v>4.3</c:v>
                </c:pt>
                <c:pt idx="616">
                  <c:v>4.2</c:v>
                </c:pt>
                <c:pt idx="617">
                  <c:v>4.3</c:v>
                </c:pt>
                <c:pt idx="618">
                  <c:v>4.3</c:v>
                </c:pt>
                <c:pt idx="619">
                  <c:v>4.2</c:v>
                </c:pt>
                <c:pt idx="620">
                  <c:v>4.2</c:v>
                </c:pt>
                <c:pt idx="621">
                  <c:v>4.0999999999999996</c:v>
                </c:pt>
                <c:pt idx="622">
                  <c:v>4.0999999999999996</c:v>
                </c:pt>
                <c:pt idx="623">
                  <c:v>4</c:v>
                </c:pt>
                <c:pt idx="624">
                  <c:v>4</c:v>
                </c:pt>
                <c:pt idx="625">
                  <c:v>4.0999999999999996</c:v>
                </c:pt>
                <c:pt idx="626">
                  <c:v>4</c:v>
                </c:pt>
                <c:pt idx="627">
                  <c:v>3.8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4.0999999999999996</c:v>
                </c:pt>
                <c:pt idx="632">
                  <c:v>3.9</c:v>
                </c:pt>
                <c:pt idx="633">
                  <c:v>3.9</c:v>
                </c:pt>
                <c:pt idx="634">
                  <c:v>3.9</c:v>
                </c:pt>
                <c:pt idx="635">
                  <c:v>3.9</c:v>
                </c:pt>
                <c:pt idx="636">
                  <c:v>4.2</c:v>
                </c:pt>
                <c:pt idx="637">
                  <c:v>4.2</c:v>
                </c:pt>
                <c:pt idx="638">
                  <c:v>4.3</c:v>
                </c:pt>
                <c:pt idx="639">
                  <c:v>4.4000000000000004</c:v>
                </c:pt>
                <c:pt idx="640">
                  <c:v>4.3</c:v>
                </c:pt>
                <c:pt idx="641">
                  <c:v>4.5</c:v>
                </c:pt>
                <c:pt idx="642">
                  <c:v>4.5999999999999996</c:v>
                </c:pt>
                <c:pt idx="643">
                  <c:v>4.9000000000000004</c:v>
                </c:pt>
                <c:pt idx="644">
                  <c:v>5</c:v>
                </c:pt>
                <c:pt idx="645">
                  <c:v>5.3</c:v>
                </c:pt>
                <c:pt idx="646">
                  <c:v>5.5</c:v>
                </c:pt>
                <c:pt idx="647">
                  <c:v>5.7</c:v>
                </c:pt>
                <c:pt idx="648">
                  <c:v>5.7</c:v>
                </c:pt>
                <c:pt idx="649">
                  <c:v>5.7</c:v>
                </c:pt>
                <c:pt idx="650">
                  <c:v>5.7</c:v>
                </c:pt>
                <c:pt idx="651">
                  <c:v>5.9</c:v>
                </c:pt>
                <c:pt idx="652">
                  <c:v>5.8</c:v>
                </c:pt>
                <c:pt idx="653">
                  <c:v>5.8</c:v>
                </c:pt>
                <c:pt idx="654">
                  <c:v>5.8</c:v>
                </c:pt>
                <c:pt idx="655">
                  <c:v>5.7</c:v>
                </c:pt>
                <c:pt idx="656">
                  <c:v>5.7</c:v>
                </c:pt>
                <c:pt idx="657">
                  <c:v>5.7</c:v>
                </c:pt>
                <c:pt idx="658">
                  <c:v>5.9</c:v>
                </c:pt>
                <c:pt idx="659">
                  <c:v>6</c:v>
                </c:pt>
                <c:pt idx="660">
                  <c:v>5.8</c:v>
                </c:pt>
                <c:pt idx="661">
                  <c:v>5.9</c:v>
                </c:pt>
                <c:pt idx="662">
                  <c:v>5.9</c:v>
                </c:pt>
                <c:pt idx="663">
                  <c:v>6</c:v>
                </c:pt>
                <c:pt idx="664">
                  <c:v>6.1</c:v>
                </c:pt>
                <c:pt idx="665">
                  <c:v>6.3</c:v>
                </c:pt>
                <c:pt idx="666">
                  <c:v>6.2</c:v>
                </c:pt>
                <c:pt idx="667">
                  <c:v>6.1</c:v>
                </c:pt>
                <c:pt idx="668">
                  <c:v>6.1</c:v>
                </c:pt>
                <c:pt idx="669">
                  <c:v>6</c:v>
                </c:pt>
                <c:pt idx="670">
                  <c:v>5.8</c:v>
                </c:pt>
                <c:pt idx="671">
                  <c:v>5.7</c:v>
                </c:pt>
                <c:pt idx="672">
                  <c:v>5.7</c:v>
                </c:pt>
                <c:pt idx="673">
                  <c:v>5.6</c:v>
                </c:pt>
                <c:pt idx="674">
                  <c:v>5.8</c:v>
                </c:pt>
                <c:pt idx="675">
                  <c:v>5.6</c:v>
                </c:pt>
                <c:pt idx="676">
                  <c:v>5.6</c:v>
                </c:pt>
                <c:pt idx="677">
                  <c:v>5.6</c:v>
                </c:pt>
                <c:pt idx="678">
                  <c:v>5.5</c:v>
                </c:pt>
                <c:pt idx="679">
                  <c:v>5.4</c:v>
                </c:pt>
                <c:pt idx="680">
                  <c:v>5.4</c:v>
                </c:pt>
                <c:pt idx="681">
                  <c:v>5.5</c:v>
                </c:pt>
                <c:pt idx="682">
                  <c:v>5.4</c:v>
                </c:pt>
                <c:pt idx="683">
                  <c:v>5.4</c:v>
                </c:pt>
                <c:pt idx="684">
                  <c:v>5.3</c:v>
                </c:pt>
                <c:pt idx="685">
                  <c:v>5.4</c:v>
                </c:pt>
                <c:pt idx="686">
                  <c:v>5.2</c:v>
                </c:pt>
                <c:pt idx="687">
                  <c:v>5.2</c:v>
                </c:pt>
                <c:pt idx="688">
                  <c:v>5.0999999999999996</c:v>
                </c:pt>
                <c:pt idx="689">
                  <c:v>5</c:v>
                </c:pt>
                <c:pt idx="690">
                  <c:v>5</c:v>
                </c:pt>
                <c:pt idx="691">
                  <c:v>4.9000000000000004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4.9000000000000004</c:v>
                </c:pt>
                <c:pt idx="696">
                  <c:v>4.7</c:v>
                </c:pt>
                <c:pt idx="697">
                  <c:v>4.8</c:v>
                </c:pt>
                <c:pt idx="698">
                  <c:v>4.7</c:v>
                </c:pt>
                <c:pt idx="699">
                  <c:v>4.7</c:v>
                </c:pt>
                <c:pt idx="700">
                  <c:v>4.5999999999999996</c:v>
                </c:pt>
                <c:pt idx="701">
                  <c:v>4.5999999999999996</c:v>
                </c:pt>
                <c:pt idx="702">
                  <c:v>4.7</c:v>
                </c:pt>
                <c:pt idx="703">
                  <c:v>4.7</c:v>
                </c:pt>
                <c:pt idx="704">
                  <c:v>4.5</c:v>
                </c:pt>
                <c:pt idx="705">
                  <c:v>4.4000000000000004</c:v>
                </c:pt>
                <c:pt idx="706">
                  <c:v>4.5</c:v>
                </c:pt>
                <c:pt idx="707">
                  <c:v>4.4000000000000004</c:v>
                </c:pt>
                <c:pt idx="708">
                  <c:v>4.5999999999999996</c:v>
                </c:pt>
                <c:pt idx="709">
                  <c:v>4.5</c:v>
                </c:pt>
                <c:pt idx="710">
                  <c:v>4.4000000000000004</c:v>
                </c:pt>
                <c:pt idx="711">
                  <c:v>4.5</c:v>
                </c:pt>
                <c:pt idx="712">
                  <c:v>4.4000000000000004</c:v>
                </c:pt>
                <c:pt idx="713">
                  <c:v>4.5999999999999996</c:v>
                </c:pt>
                <c:pt idx="714">
                  <c:v>4.7</c:v>
                </c:pt>
                <c:pt idx="715">
                  <c:v>4.5999999999999996</c:v>
                </c:pt>
                <c:pt idx="716">
                  <c:v>4.7</c:v>
                </c:pt>
                <c:pt idx="717">
                  <c:v>4.7</c:v>
                </c:pt>
                <c:pt idx="718">
                  <c:v>4.7</c:v>
                </c:pt>
                <c:pt idx="719">
                  <c:v>5</c:v>
                </c:pt>
                <c:pt idx="720">
                  <c:v>5</c:v>
                </c:pt>
                <c:pt idx="721">
                  <c:v>4.9000000000000004</c:v>
                </c:pt>
                <c:pt idx="722">
                  <c:v>5.0999999999999996</c:v>
                </c:pt>
                <c:pt idx="723">
                  <c:v>5</c:v>
                </c:pt>
                <c:pt idx="724">
                  <c:v>5.4</c:v>
                </c:pt>
                <c:pt idx="725">
                  <c:v>5.6</c:v>
                </c:pt>
                <c:pt idx="726">
                  <c:v>5.8</c:v>
                </c:pt>
                <c:pt idx="727">
                  <c:v>6.1</c:v>
                </c:pt>
                <c:pt idx="728">
                  <c:v>6.1</c:v>
                </c:pt>
                <c:pt idx="729">
                  <c:v>6.5</c:v>
                </c:pt>
                <c:pt idx="730">
                  <c:v>6.8</c:v>
                </c:pt>
                <c:pt idx="731">
                  <c:v>7.3</c:v>
                </c:pt>
                <c:pt idx="732">
                  <c:v>7.8</c:v>
                </c:pt>
                <c:pt idx="733">
                  <c:v>8.3000000000000007</c:v>
                </c:pt>
                <c:pt idx="734">
                  <c:v>8.6999999999999993</c:v>
                </c:pt>
                <c:pt idx="735">
                  <c:v>9</c:v>
                </c:pt>
                <c:pt idx="736">
                  <c:v>9.4</c:v>
                </c:pt>
                <c:pt idx="737">
                  <c:v>9.5</c:v>
                </c:pt>
                <c:pt idx="738">
                  <c:v>9.5</c:v>
                </c:pt>
                <c:pt idx="739">
                  <c:v>9.6</c:v>
                </c:pt>
                <c:pt idx="740">
                  <c:v>9.8000000000000007</c:v>
                </c:pt>
                <c:pt idx="741">
                  <c:v>10</c:v>
                </c:pt>
                <c:pt idx="742">
                  <c:v>9.9</c:v>
                </c:pt>
                <c:pt idx="743">
                  <c:v>9.9</c:v>
                </c:pt>
                <c:pt idx="744">
                  <c:v>9.8000000000000007</c:v>
                </c:pt>
                <c:pt idx="745">
                  <c:v>9.8000000000000007</c:v>
                </c:pt>
                <c:pt idx="746">
                  <c:v>9.9</c:v>
                </c:pt>
                <c:pt idx="747">
                  <c:v>9.9</c:v>
                </c:pt>
                <c:pt idx="748">
                  <c:v>9.6</c:v>
                </c:pt>
                <c:pt idx="749">
                  <c:v>9.4</c:v>
                </c:pt>
                <c:pt idx="750">
                  <c:v>9.4</c:v>
                </c:pt>
                <c:pt idx="751">
                  <c:v>9.5</c:v>
                </c:pt>
                <c:pt idx="752">
                  <c:v>9.5</c:v>
                </c:pt>
                <c:pt idx="753">
                  <c:v>9.4</c:v>
                </c:pt>
                <c:pt idx="754">
                  <c:v>9.8000000000000007</c:v>
                </c:pt>
                <c:pt idx="755">
                  <c:v>9.3000000000000007</c:v>
                </c:pt>
                <c:pt idx="756">
                  <c:v>9.1999999999999993</c:v>
                </c:pt>
                <c:pt idx="757">
                  <c:v>9</c:v>
                </c:pt>
                <c:pt idx="758">
                  <c:v>9</c:v>
                </c:pt>
                <c:pt idx="759">
                  <c:v>9.1</c:v>
                </c:pt>
                <c:pt idx="760">
                  <c:v>9</c:v>
                </c:pt>
                <c:pt idx="761">
                  <c:v>9.1</c:v>
                </c:pt>
                <c:pt idx="762">
                  <c:v>9</c:v>
                </c:pt>
                <c:pt idx="763">
                  <c:v>9</c:v>
                </c:pt>
                <c:pt idx="764">
                  <c:v>9</c:v>
                </c:pt>
                <c:pt idx="765">
                  <c:v>8.8000000000000007</c:v>
                </c:pt>
                <c:pt idx="766">
                  <c:v>8.6</c:v>
                </c:pt>
                <c:pt idx="767">
                  <c:v>8.5</c:v>
                </c:pt>
                <c:pt idx="768">
                  <c:v>8.3000000000000007</c:v>
                </c:pt>
                <c:pt idx="769">
                  <c:v>8.3000000000000007</c:v>
                </c:pt>
                <c:pt idx="770">
                  <c:v>8.1999999999999993</c:v>
                </c:pt>
                <c:pt idx="771">
                  <c:v>8.1999999999999993</c:v>
                </c:pt>
                <c:pt idx="772">
                  <c:v>8.1999999999999993</c:v>
                </c:pt>
                <c:pt idx="773">
                  <c:v>8.1999999999999993</c:v>
                </c:pt>
                <c:pt idx="774">
                  <c:v>8.1999999999999993</c:v>
                </c:pt>
                <c:pt idx="775">
                  <c:v>8</c:v>
                </c:pt>
                <c:pt idx="776">
                  <c:v>7.8</c:v>
                </c:pt>
                <c:pt idx="777">
                  <c:v>7.8</c:v>
                </c:pt>
                <c:pt idx="778">
                  <c:v>7.7</c:v>
                </c:pt>
                <c:pt idx="779">
                  <c:v>7.9</c:v>
                </c:pt>
                <c:pt idx="780">
                  <c:v>8</c:v>
                </c:pt>
                <c:pt idx="781">
                  <c:v>7.7</c:v>
                </c:pt>
                <c:pt idx="782">
                  <c:v>7.5</c:v>
                </c:pt>
                <c:pt idx="783">
                  <c:v>7.6</c:v>
                </c:pt>
                <c:pt idx="784">
                  <c:v>7.5</c:v>
                </c:pt>
                <c:pt idx="785">
                  <c:v>7.5</c:v>
                </c:pt>
                <c:pt idx="786">
                  <c:v>7.3</c:v>
                </c:pt>
                <c:pt idx="787">
                  <c:v>7.2</c:v>
                </c:pt>
                <c:pt idx="788">
                  <c:v>7.2</c:v>
                </c:pt>
                <c:pt idx="789">
                  <c:v>7.2</c:v>
                </c:pt>
                <c:pt idx="790">
                  <c:v>7</c:v>
                </c:pt>
                <c:pt idx="791">
                  <c:v>6.7</c:v>
                </c:pt>
                <c:pt idx="792">
                  <c:v>6.6</c:v>
                </c:pt>
                <c:pt idx="793">
                  <c:v>6.7</c:v>
                </c:pt>
                <c:pt idx="794">
                  <c:v>6.6</c:v>
                </c:pt>
                <c:pt idx="795">
                  <c:v>6.2</c:v>
                </c:pt>
                <c:pt idx="796">
                  <c:v>6.3</c:v>
                </c:pt>
                <c:pt idx="797">
                  <c:v>6.1</c:v>
                </c:pt>
                <c:pt idx="798">
                  <c:v>6.2</c:v>
                </c:pt>
                <c:pt idx="799">
                  <c:v>6.1</c:v>
                </c:pt>
                <c:pt idx="800">
                  <c:v>5.9</c:v>
                </c:pt>
                <c:pt idx="801">
                  <c:v>5.7</c:v>
                </c:pt>
                <c:pt idx="802">
                  <c:v>5.8</c:v>
                </c:pt>
                <c:pt idx="803">
                  <c:v>5.6</c:v>
                </c:pt>
                <c:pt idx="804">
                  <c:v>5.7</c:v>
                </c:pt>
                <c:pt idx="805">
                  <c:v>5.5</c:v>
                </c:pt>
                <c:pt idx="806">
                  <c:v>5.5</c:v>
                </c:pt>
                <c:pt idx="807">
                  <c:v>5.4</c:v>
                </c:pt>
                <c:pt idx="808">
                  <c:v>5.5</c:v>
                </c:pt>
              </c:numCache>
            </c:numRef>
          </c:val>
          <c:smooth val="0"/>
        </c:ser>
        <c:ser>
          <c:idx val="2"/>
          <c:order val="1"/>
          <c:tx>
            <c:v>u fitted</c:v>
          </c:tx>
          <c:spPr>
            <a:ln w="50800" cap="rnd">
              <a:solidFill>
                <a:srgbClr val="C00000"/>
              </a:solidFill>
              <a:round/>
            </a:ln>
            <a:effectLst>
              <a:outerShdw blurRad="50800" dist="50800" dir="5400000" algn="ctr" rotWithShape="0">
                <a:srgbClr val="000000">
                  <a:alpha val="34000"/>
                </a:srgbClr>
              </a:outerShdw>
            </a:effectLst>
          </c:spPr>
          <c:marker>
            <c:symbol val="none"/>
          </c:marker>
          <c:cat>
            <c:numRef>
              <c:f>'u fit'!$A$5:$A$813</c:f>
              <c:numCache>
                <c:formatCode>General</c:formatCode>
                <c:ptCount val="809"/>
                <c:pt idx="0">
                  <c:v>1948</c:v>
                </c:pt>
                <c:pt idx="1">
                  <c:v>1948</c:v>
                </c:pt>
                <c:pt idx="2">
                  <c:v>1948</c:v>
                </c:pt>
                <c:pt idx="3">
                  <c:v>1948</c:v>
                </c:pt>
                <c:pt idx="4">
                  <c:v>1948</c:v>
                </c:pt>
                <c:pt idx="5">
                  <c:v>1948</c:v>
                </c:pt>
                <c:pt idx="6">
                  <c:v>1948</c:v>
                </c:pt>
                <c:pt idx="7">
                  <c:v>1948</c:v>
                </c:pt>
                <c:pt idx="8">
                  <c:v>1948</c:v>
                </c:pt>
                <c:pt idx="9">
                  <c:v>1948</c:v>
                </c:pt>
                <c:pt idx="10">
                  <c:v>1948</c:v>
                </c:pt>
                <c:pt idx="11">
                  <c:v>1948</c:v>
                </c:pt>
                <c:pt idx="12">
                  <c:v>1949</c:v>
                </c:pt>
                <c:pt idx="13">
                  <c:v>1949</c:v>
                </c:pt>
                <c:pt idx="14">
                  <c:v>1949</c:v>
                </c:pt>
                <c:pt idx="15">
                  <c:v>1949</c:v>
                </c:pt>
                <c:pt idx="16">
                  <c:v>1949</c:v>
                </c:pt>
                <c:pt idx="17">
                  <c:v>1949</c:v>
                </c:pt>
                <c:pt idx="18">
                  <c:v>1949</c:v>
                </c:pt>
                <c:pt idx="19">
                  <c:v>1949</c:v>
                </c:pt>
                <c:pt idx="20">
                  <c:v>1949</c:v>
                </c:pt>
                <c:pt idx="21">
                  <c:v>1949</c:v>
                </c:pt>
                <c:pt idx="22">
                  <c:v>1949</c:v>
                </c:pt>
                <c:pt idx="23">
                  <c:v>1949</c:v>
                </c:pt>
                <c:pt idx="24">
                  <c:v>1950</c:v>
                </c:pt>
                <c:pt idx="25">
                  <c:v>1950</c:v>
                </c:pt>
                <c:pt idx="26">
                  <c:v>1950</c:v>
                </c:pt>
                <c:pt idx="27">
                  <c:v>1950</c:v>
                </c:pt>
                <c:pt idx="28">
                  <c:v>1950</c:v>
                </c:pt>
                <c:pt idx="29">
                  <c:v>1950</c:v>
                </c:pt>
                <c:pt idx="30">
                  <c:v>1950</c:v>
                </c:pt>
                <c:pt idx="31">
                  <c:v>1950</c:v>
                </c:pt>
                <c:pt idx="32">
                  <c:v>1950</c:v>
                </c:pt>
                <c:pt idx="33">
                  <c:v>1950</c:v>
                </c:pt>
                <c:pt idx="34">
                  <c:v>1950</c:v>
                </c:pt>
                <c:pt idx="35">
                  <c:v>1950</c:v>
                </c:pt>
                <c:pt idx="36">
                  <c:v>1951</c:v>
                </c:pt>
                <c:pt idx="37">
                  <c:v>1951</c:v>
                </c:pt>
                <c:pt idx="38">
                  <c:v>1951</c:v>
                </c:pt>
                <c:pt idx="39">
                  <c:v>1951</c:v>
                </c:pt>
                <c:pt idx="40">
                  <c:v>1951</c:v>
                </c:pt>
                <c:pt idx="41">
                  <c:v>1951</c:v>
                </c:pt>
                <c:pt idx="42">
                  <c:v>1951</c:v>
                </c:pt>
                <c:pt idx="43">
                  <c:v>1951</c:v>
                </c:pt>
                <c:pt idx="44">
                  <c:v>1951</c:v>
                </c:pt>
                <c:pt idx="45">
                  <c:v>1951</c:v>
                </c:pt>
                <c:pt idx="46">
                  <c:v>1951</c:v>
                </c:pt>
                <c:pt idx="47">
                  <c:v>1951</c:v>
                </c:pt>
                <c:pt idx="48">
                  <c:v>1952</c:v>
                </c:pt>
                <c:pt idx="49">
                  <c:v>1952</c:v>
                </c:pt>
                <c:pt idx="50">
                  <c:v>1952</c:v>
                </c:pt>
                <c:pt idx="51">
                  <c:v>1952</c:v>
                </c:pt>
                <c:pt idx="52">
                  <c:v>1952</c:v>
                </c:pt>
                <c:pt idx="53">
                  <c:v>1952</c:v>
                </c:pt>
                <c:pt idx="54">
                  <c:v>1952</c:v>
                </c:pt>
                <c:pt idx="55">
                  <c:v>1952</c:v>
                </c:pt>
                <c:pt idx="56">
                  <c:v>1952</c:v>
                </c:pt>
                <c:pt idx="57">
                  <c:v>1952</c:v>
                </c:pt>
                <c:pt idx="58">
                  <c:v>1952</c:v>
                </c:pt>
                <c:pt idx="59">
                  <c:v>1952</c:v>
                </c:pt>
                <c:pt idx="60">
                  <c:v>1953</c:v>
                </c:pt>
                <c:pt idx="61">
                  <c:v>1953</c:v>
                </c:pt>
                <c:pt idx="62">
                  <c:v>1953</c:v>
                </c:pt>
                <c:pt idx="63">
                  <c:v>1953</c:v>
                </c:pt>
                <c:pt idx="64">
                  <c:v>1953</c:v>
                </c:pt>
                <c:pt idx="65">
                  <c:v>1953</c:v>
                </c:pt>
                <c:pt idx="66">
                  <c:v>1953</c:v>
                </c:pt>
                <c:pt idx="67">
                  <c:v>1953</c:v>
                </c:pt>
                <c:pt idx="68">
                  <c:v>1953</c:v>
                </c:pt>
                <c:pt idx="69">
                  <c:v>1953</c:v>
                </c:pt>
                <c:pt idx="70">
                  <c:v>1953</c:v>
                </c:pt>
                <c:pt idx="71">
                  <c:v>1953</c:v>
                </c:pt>
                <c:pt idx="72">
                  <c:v>1954</c:v>
                </c:pt>
                <c:pt idx="73">
                  <c:v>1954</c:v>
                </c:pt>
                <c:pt idx="74">
                  <c:v>1954</c:v>
                </c:pt>
                <c:pt idx="75">
                  <c:v>1954</c:v>
                </c:pt>
                <c:pt idx="76">
                  <c:v>1954</c:v>
                </c:pt>
                <c:pt idx="77">
                  <c:v>1954</c:v>
                </c:pt>
                <c:pt idx="78">
                  <c:v>1954</c:v>
                </c:pt>
                <c:pt idx="79">
                  <c:v>1954</c:v>
                </c:pt>
                <c:pt idx="80">
                  <c:v>1954</c:v>
                </c:pt>
                <c:pt idx="81">
                  <c:v>1954</c:v>
                </c:pt>
                <c:pt idx="82">
                  <c:v>1954</c:v>
                </c:pt>
                <c:pt idx="83">
                  <c:v>1954</c:v>
                </c:pt>
                <c:pt idx="84">
                  <c:v>1955</c:v>
                </c:pt>
                <c:pt idx="85">
                  <c:v>1955</c:v>
                </c:pt>
                <c:pt idx="86">
                  <c:v>1955</c:v>
                </c:pt>
                <c:pt idx="87">
                  <c:v>1955</c:v>
                </c:pt>
                <c:pt idx="88">
                  <c:v>1955</c:v>
                </c:pt>
                <c:pt idx="89">
                  <c:v>1955</c:v>
                </c:pt>
                <c:pt idx="90">
                  <c:v>1955</c:v>
                </c:pt>
                <c:pt idx="91">
                  <c:v>1955</c:v>
                </c:pt>
                <c:pt idx="92">
                  <c:v>1955</c:v>
                </c:pt>
                <c:pt idx="93">
                  <c:v>1955</c:v>
                </c:pt>
                <c:pt idx="94">
                  <c:v>1955</c:v>
                </c:pt>
                <c:pt idx="95">
                  <c:v>1955</c:v>
                </c:pt>
                <c:pt idx="96">
                  <c:v>1956</c:v>
                </c:pt>
                <c:pt idx="97">
                  <c:v>1956</c:v>
                </c:pt>
                <c:pt idx="98">
                  <c:v>1956</c:v>
                </c:pt>
                <c:pt idx="99">
                  <c:v>1956</c:v>
                </c:pt>
                <c:pt idx="100">
                  <c:v>1956</c:v>
                </c:pt>
                <c:pt idx="101">
                  <c:v>1956</c:v>
                </c:pt>
                <c:pt idx="102">
                  <c:v>1956</c:v>
                </c:pt>
                <c:pt idx="103">
                  <c:v>1956</c:v>
                </c:pt>
                <c:pt idx="104">
                  <c:v>1956</c:v>
                </c:pt>
                <c:pt idx="105">
                  <c:v>1956</c:v>
                </c:pt>
                <c:pt idx="106">
                  <c:v>1956</c:v>
                </c:pt>
                <c:pt idx="107">
                  <c:v>1956</c:v>
                </c:pt>
                <c:pt idx="108">
                  <c:v>1957</c:v>
                </c:pt>
                <c:pt idx="109">
                  <c:v>1957</c:v>
                </c:pt>
                <c:pt idx="110">
                  <c:v>1957</c:v>
                </c:pt>
                <c:pt idx="111">
                  <c:v>1957</c:v>
                </c:pt>
                <c:pt idx="112">
                  <c:v>1957</c:v>
                </c:pt>
                <c:pt idx="113">
                  <c:v>1957</c:v>
                </c:pt>
                <c:pt idx="114">
                  <c:v>1957</c:v>
                </c:pt>
                <c:pt idx="115">
                  <c:v>1957</c:v>
                </c:pt>
                <c:pt idx="116">
                  <c:v>1957</c:v>
                </c:pt>
                <c:pt idx="117">
                  <c:v>1957</c:v>
                </c:pt>
                <c:pt idx="118">
                  <c:v>1957</c:v>
                </c:pt>
                <c:pt idx="119">
                  <c:v>1957</c:v>
                </c:pt>
                <c:pt idx="120">
                  <c:v>1958</c:v>
                </c:pt>
                <c:pt idx="121">
                  <c:v>1958</c:v>
                </c:pt>
                <c:pt idx="122">
                  <c:v>1958</c:v>
                </c:pt>
                <c:pt idx="123">
                  <c:v>1958</c:v>
                </c:pt>
                <c:pt idx="124">
                  <c:v>1958</c:v>
                </c:pt>
                <c:pt idx="125">
                  <c:v>1958</c:v>
                </c:pt>
                <c:pt idx="126">
                  <c:v>1958</c:v>
                </c:pt>
                <c:pt idx="127">
                  <c:v>1958</c:v>
                </c:pt>
                <c:pt idx="128">
                  <c:v>1958</c:v>
                </c:pt>
                <c:pt idx="129">
                  <c:v>1958</c:v>
                </c:pt>
                <c:pt idx="130">
                  <c:v>1958</c:v>
                </c:pt>
                <c:pt idx="131">
                  <c:v>1958</c:v>
                </c:pt>
                <c:pt idx="132">
                  <c:v>1959</c:v>
                </c:pt>
                <c:pt idx="133">
                  <c:v>1959</c:v>
                </c:pt>
                <c:pt idx="134">
                  <c:v>1959</c:v>
                </c:pt>
                <c:pt idx="135">
                  <c:v>1959</c:v>
                </c:pt>
                <c:pt idx="136">
                  <c:v>1959</c:v>
                </c:pt>
                <c:pt idx="137">
                  <c:v>1959</c:v>
                </c:pt>
                <c:pt idx="138">
                  <c:v>1959</c:v>
                </c:pt>
                <c:pt idx="139">
                  <c:v>1959</c:v>
                </c:pt>
                <c:pt idx="140">
                  <c:v>1959</c:v>
                </c:pt>
                <c:pt idx="141">
                  <c:v>1959</c:v>
                </c:pt>
                <c:pt idx="142">
                  <c:v>1959</c:v>
                </c:pt>
                <c:pt idx="143">
                  <c:v>1959</c:v>
                </c:pt>
                <c:pt idx="144">
                  <c:v>1960</c:v>
                </c:pt>
                <c:pt idx="145">
                  <c:v>1960</c:v>
                </c:pt>
                <c:pt idx="146">
                  <c:v>1960</c:v>
                </c:pt>
                <c:pt idx="147">
                  <c:v>1960</c:v>
                </c:pt>
                <c:pt idx="148">
                  <c:v>1960</c:v>
                </c:pt>
                <c:pt idx="149">
                  <c:v>1960</c:v>
                </c:pt>
                <c:pt idx="150">
                  <c:v>1960</c:v>
                </c:pt>
                <c:pt idx="151">
                  <c:v>1960</c:v>
                </c:pt>
                <c:pt idx="152">
                  <c:v>1960</c:v>
                </c:pt>
                <c:pt idx="153">
                  <c:v>1960</c:v>
                </c:pt>
                <c:pt idx="154">
                  <c:v>1960</c:v>
                </c:pt>
                <c:pt idx="155">
                  <c:v>1960</c:v>
                </c:pt>
                <c:pt idx="156">
                  <c:v>1961</c:v>
                </c:pt>
                <c:pt idx="157">
                  <c:v>1961</c:v>
                </c:pt>
                <c:pt idx="158">
                  <c:v>1961</c:v>
                </c:pt>
                <c:pt idx="159">
                  <c:v>1961</c:v>
                </c:pt>
                <c:pt idx="160">
                  <c:v>1961</c:v>
                </c:pt>
                <c:pt idx="161">
                  <c:v>1961</c:v>
                </c:pt>
                <c:pt idx="162">
                  <c:v>1961</c:v>
                </c:pt>
                <c:pt idx="163">
                  <c:v>1961</c:v>
                </c:pt>
                <c:pt idx="164">
                  <c:v>1961</c:v>
                </c:pt>
                <c:pt idx="165">
                  <c:v>1961</c:v>
                </c:pt>
                <c:pt idx="166">
                  <c:v>1961</c:v>
                </c:pt>
                <c:pt idx="167">
                  <c:v>1961</c:v>
                </c:pt>
                <c:pt idx="168">
                  <c:v>1962</c:v>
                </c:pt>
                <c:pt idx="169">
                  <c:v>1962</c:v>
                </c:pt>
                <c:pt idx="170">
                  <c:v>1962</c:v>
                </c:pt>
                <c:pt idx="171">
                  <c:v>1962</c:v>
                </c:pt>
                <c:pt idx="172">
                  <c:v>1962</c:v>
                </c:pt>
                <c:pt idx="173">
                  <c:v>1962</c:v>
                </c:pt>
                <c:pt idx="174">
                  <c:v>1962</c:v>
                </c:pt>
                <c:pt idx="175">
                  <c:v>1962</c:v>
                </c:pt>
                <c:pt idx="176">
                  <c:v>1962</c:v>
                </c:pt>
                <c:pt idx="177">
                  <c:v>1962</c:v>
                </c:pt>
                <c:pt idx="178">
                  <c:v>1962</c:v>
                </c:pt>
                <c:pt idx="179">
                  <c:v>1962</c:v>
                </c:pt>
                <c:pt idx="180">
                  <c:v>1963</c:v>
                </c:pt>
                <c:pt idx="181">
                  <c:v>1963</c:v>
                </c:pt>
                <c:pt idx="182">
                  <c:v>1963</c:v>
                </c:pt>
                <c:pt idx="183">
                  <c:v>1963</c:v>
                </c:pt>
                <c:pt idx="184">
                  <c:v>1963</c:v>
                </c:pt>
                <c:pt idx="185">
                  <c:v>1963</c:v>
                </c:pt>
                <c:pt idx="186">
                  <c:v>1963</c:v>
                </c:pt>
                <c:pt idx="187">
                  <c:v>1963</c:v>
                </c:pt>
                <c:pt idx="188">
                  <c:v>1963</c:v>
                </c:pt>
                <c:pt idx="189">
                  <c:v>1963</c:v>
                </c:pt>
                <c:pt idx="190">
                  <c:v>1963</c:v>
                </c:pt>
                <c:pt idx="191">
                  <c:v>1963</c:v>
                </c:pt>
                <c:pt idx="192">
                  <c:v>1964</c:v>
                </c:pt>
                <c:pt idx="193">
                  <c:v>1964</c:v>
                </c:pt>
                <c:pt idx="194">
                  <c:v>1964</c:v>
                </c:pt>
                <c:pt idx="195">
                  <c:v>1964</c:v>
                </c:pt>
                <c:pt idx="196">
                  <c:v>1964</c:v>
                </c:pt>
                <c:pt idx="197">
                  <c:v>1964</c:v>
                </c:pt>
                <c:pt idx="198">
                  <c:v>1964</c:v>
                </c:pt>
                <c:pt idx="199">
                  <c:v>1964</c:v>
                </c:pt>
                <c:pt idx="200">
                  <c:v>1964</c:v>
                </c:pt>
                <c:pt idx="201">
                  <c:v>1964</c:v>
                </c:pt>
                <c:pt idx="202">
                  <c:v>1964</c:v>
                </c:pt>
                <c:pt idx="203">
                  <c:v>1964</c:v>
                </c:pt>
                <c:pt idx="204">
                  <c:v>1965</c:v>
                </c:pt>
                <c:pt idx="205">
                  <c:v>1965</c:v>
                </c:pt>
                <c:pt idx="206">
                  <c:v>1965</c:v>
                </c:pt>
                <c:pt idx="207">
                  <c:v>1965</c:v>
                </c:pt>
                <c:pt idx="208">
                  <c:v>1965</c:v>
                </c:pt>
                <c:pt idx="209">
                  <c:v>1965</c:v>
                </c:pt>
                <c:pt idx="210">
                  <c:v>1965</c:v>
                </c:pt>
                <c:pt idx="211">
                  <c:v>1965</c:v>
                </c:pt>
                <c:pt idx="212">
                  <c:v>1965</c:v>
                </c:pt>
                <c:pt idx="213">
                  <c:v>1965</c:v>
                </c:pt>
                <c:pt idx="214">
                  <c:v>1965</c:v>
                </c:pt>
                <c:pt idx="215">
                  <c:v>1965</c:v>
                </c:pt>
                <c:pt idx="216">
                  <c:v>1966</c:v>
                </c:pt>
                <c:pt idx="217">
                  <c:v>1966</c:v>
                </c:pt>
                <c:pt idx="218">
                  <c:v>1966</c:v>
                </c:pt>
                <c:pt idx="219">
                  <c:v>1966</c:v>
                </c:pt>
                <c:pt idx="220">
                  <c:v>1966</c:v>
                </c:pt>
                <c:pt idx="221">
                  <c:v>1966</c:v>
                </c:pt>
                <c:pt idx="222">
                  <c:v>1966</c:v>
                </c:pt>
                <c:pt idx="223">
                  <c:v>1966</c:v>
                </c:pt>
                <c:pt idx="224">
                  <c:v>1966</c:v>
                </c:pt>
                <c:pt idx="225">
                  <c:v>1966</c:v>
                </c:pt>
                <c:pt idx="226">
                  <c:v>1966</c:v>
                </c:pt>
                <c:pt idx="227">
                  <c:v>1966</c:v>
                </c:pt>
                <c:pt idx="228">
                  <c:v>1967</c:v>
                </c:pt>
                <c:pt idx="229">
                  <c:v>1967</c:v>
                </c:pt>
                <c:pt idx="230">
                  <c:v>1967</c:v>
                </c:pt>
                <c:pt idx="231">
                  <c:v>1967</c:v>
                </c:pt>
                <c:pt idx="232">
                  <c:v>1967</c:v>
                </c:pt>
                <c:pt idx="233">
                  <c:v>1967</c:v>
                </c:pt>
                <c:pt idx="234">
                  <c:v>1967</c:v>
                </c:pt>
                <c:pt idx="235">
                  <c:v>1967</c:v>
                </c:pt>
                <c:pt idx="236">
                  <c:v>1967</c:v>
                </c:pt>
                <c:pt idx="237">
                  <c:v>1967</c:v>
                </c:pt>
                <c:pt idx="238">
                  <c:v>1967</c:v>
                </c:pt>
                <c:pt idx="239">
                  <c:v>1967</c:v>
                </c:pt>
                <c:pt idx="240">
                  <c:v>1968</c:v>
                </c:pt>
                <c:pt idx="241">
                  <c:v>1968</c:v>
                </c:pt>
                <c:pt idx="242">
                  <c:v>1968</c:v>
                </c:pt>
                <c:pt idx="243">
                  <c:v>1968</c:v>
                </c:pt>
                <c:pt idx="244">
                  <c:v>1968</c:v>
                </c:pt>
                <c:pt idx="245">
                  <c:v>1968</c:v>
                </c:pt>
                <c:pt idx="246">
                  <c:v>1968</c:v>
                </c:pt>
                <c:pt idx="247">
                  <c:v>1968</c:v>
                </c:pt>
                <c:pt idx="248">
                  <c:v>1968</c:v>
                </c:pt>
                <c:pt idx="249">
                  <c:v>1968</c:v>
                </c:pt>
                <c:pt idx="250">
                  <c:v>1968</c:v>
                </c:pt>
                <c:pt idx="251">
                  <c:v>1968</c:v>
                </c:pt>
                <c:pt idx="252">
                  <c:v>1969</c:v>
                </c:pt>
                <c:pt idx="253">
                  <c:v>1969</c:v>
                </c:pt>
                <c:pt idx="254">
                  <c:v>1969</c:v>
                </c:pt>
                <c:pt idx="255">
                  <c:v>1969</c:v>
                </c:pt>
                <c:pt idx="256">
                  <c:v>1969</c:v>
                </c:pt>
                <c:pt idx="257">
                  <c:v>1969</c:v>
                </c:pt>
                <c:pt idx="258">
                  <c:v>1969</c:v>
                </c:pt>
                <c:pt idx="259">
                  <c:v>1969</c:v>
                </c:pt>
                <c:pt idx="260">
                  <c:v>1969</c:v>
                </c:pt>
                <c:pt idx="261">
                  <c:v>1969</c:v>
                </c:pt>
                <c:pt idx="262">
                  <c:v>1969</c:v>
                </c:pt>
                <c:pt idx="263">
                  <c:v>1969</c:v>
                </c:pt>
                <c:pt idx="264">
                  <c:v>1970</c:v>
                </c:pt>
                <c:pt idx="265">
                  <c:v>1970</c:v>
                </c:pt>
                <c:pt idx="266">
                  <c:v>1970</c:v>
                </c:pt>
                <c:pt idx="267">
                  <c:v>1970</c:v>
                </c:pt>
                <c:pt idx="268">
                  <c:v>1970</c:v>
                </c:pt>
                <c:pt idx="269">
                  <c:v>1970</c:v>
                </c:pt>
                <c:pt idx="270">
                  <c:v>1970</c:v>
                </c:pt>
                <c:pt idx="271">
                  <c:v>1970</c:v>
                </c:pt>
                <c:pt idx="272">
                  <c:v>1970</c:v>
                </c:pt>
                <c:pt idx="273">
                  <c:v>1970</c:v>
                </c:pt>
                <c:pt idx="274">
                  <c:v>1970</c:v>
                </c:pt>
                <c:pt idx="275">
                  <c:v>1970</c:v>
                </c:pt>
                <c:pt idx="276">
                  <c:v>1971</c:v>
                </c:pt>
                <c:pt idx="277">
                  <c:v>1971</c:v>
                </c:pt>
                <c:pt idx="278">
                  <c:v>1971</c:v>
                </c:pt>
                <c:pt idx="279">
                  <c:v>1971</c:v>
                </c:pt>
                <c:pt idx="280">
                  <c:v>1971</c:v>
                </c:pt>
                <c:pt idx="281">
                  <c:v>1971</c:v>
                </c:pt>
                <c:pt idx="282">
                  <c:v>1971</c:v>
                </c:pt>
                <c:pt idx="283">
                  <c:v>1971</c:v>
                </c:pt>
                <c:pt idx="284">
                  <c:v>1971</c:v>
                </c:pt>
                <c:pt idx="285">
                  <c:v>1971</c:v>
                </c:pt>
                <c:pt idx="286">
                  <c:v>1971</c:v>
                </c:pt>
                <c:pt idx="287">
                  <c:v>1971</c:v>
                </c:pt>
                <c:pt idx="288">
                  <c:v>1972</c:v>
                </c:pt>
                <c:pt idx="289">
                  <c:v>1972</c:v>
                </c:pt>
                <c:pt idx="290">
                  <c:v>1972</c:v>
                </c:pt>
                <c:pt idx="291">
                  <c:v>1972</c:v>
                </c:pt>
                <c:pt idx="292">
                  <c:v>1972</c:v>
                </c:pt>
                <c:pt idx="293">
                  <c:v>1972</c:v>
                </c:pt>
                <c:pt idx="294">
                  <c:v>1972</c:v>
                </c:pt>
                <c:pt idx="295">
                  <c:v>1972</c:v>
                </c:pt>
                <c:pt idx="296">
                  <c:v>1972</c:v>
                </c:pt>
                <c:pt idx="297">
                  <c:v>1972</c:v>
                </c:pt>
                <c:pt idx="298">
                  <c:v>1972</c:v>
                </c:pt>
                <c:pt idx="299">
                  <c:v>1972</c:v>
                </c:pt>
                <c:pt idx="300">
                  <c:v>1973</c:v>
                </c:pt>
                <c:pt idx="301">
                  <c:v>1973</c:v>
                </c:pt>
                <c:pt idx="302">
                  <c:v>1973</c:v>
                </c:pt>
                <c:pt idx="303">
                  <c:v>1973</c:v>
                </c:pt>
                <c:pt idx="304">
                  <c:v>1973</c:v>
                </c:pt>
                <c:pt idx="305">
                  <c:v>1973</c:v>
                </c:pt>
                <c:pt idx="306">
                  <c:v>1973</c:v>
                </c:pt>
                <c:pt idx="307">
                  <c:v>1973</c:v>
                </c:pt>
                <c:pt idx="308">
                  <c:v>1973</c:v>
                </c:pt>
                <c:pt idx="309">
                  <c:v>1973</c:v>
                </c:pt>
                <c:pt idx="310">
                  <c:v>1973</c:v>
                </c:pt>
                <c:pt idx="311">
                  <c:v>1973</c:v>
                </c:pt>
                <c:pt idx="312">
                  <c:v>1974</c:v>
                </c:pt>
                <c:pt idx="313">
                  <c:v>1974</c:v>
                </c:pt>
                <c:pt idx="314">
                  <c:v>1974</c:v>
                </c:pt>
                <c:pt idx="315">
                  <c:v>1974</c:v>
                </c:pt>
                <c:pt idx="316">
                  <c:v>1974</c:v>
                </c:pt>
                <c:pt idx="317">
                  <c:v>1974</c:v>
                </c:pt>
                <c:pt idx="318">
                  <c:v>1974</c:v>
                </c:pt>
                <c:pt idx="319">
                  <c:v>1974</c:v>
                </c:pt>
                <c:pt idx="320">
                  <c:v>1974</c:v>
                </c:pt>
                <c:pt idx="321">
                  <c:v>1974</c:v>
                </c:pt>
                <c:pt idx="322">
                  <c:v>1974</c:v>
                </c:pt>
                <c:pt idx="323">
                  <c:v>1974</c:v>
                </c:pt>
                <c:pt idx="324">
                  <c:v>1975</c:v>
                </c:pt>
                <c:pt idx="325">
                  <c:v>1975</c:v>
                </c:pt>
                <c:pt idx="326">
                  <c:v>1975</c:v>
                </c:pt>
                <c:pt idx="327">
                  <c:v>1975</c:v>
                </c:pt>
                <c:pt idx="328">
                  <c:v>1975</c:v>
                </c:pt>
                <c:pt idx="329">
                  <c:v>1975</c:v>
                </c:pt>
                <c:pt idx="330">
                  <c:v>1975</c:v>
                </c:pt>
                <c:pt idx="331">
                  <c:v>1975</c:v>
                </c:pt>
                <c:pt idx="332">
                  <c:v>1975</c:v>
                </c:pt>
                <c:pt idx="333">
                  <c:v>1975</c:v>
                </c:pt>
                <c:pt idx="334">
                  <c:v>1975</c:v>
                </c:pt>
                <c:pt idx="335">
                  <c:v>1975</c:v>
                </c:pt>
                <c:pt idx="336">
                  <c:v>1976</c:v>
                </c:pt>
                <c:pt idx="337">
                  <c:v>1976</c:v>
                </c:pt>
                <c:pt idx="338">
                  <c:v>1976</c:v>
                </c:pt>
                <c:pt idx="339">
                  <c:v>1976</c:v>
                </c:pt>
                <c:pt idx="340">
                  <c:v>1976</c:v>
                </c:pt>
                <c:pt idx="341">
                  <c:v>1976</c:v>
                </c:pt>
                <c:pt idx="342">
                  <c:v>1976</c:v>
                </c:pt>
                <c:pt idx="343">
                  <c:v>1976</c:v>
                </c:pt>
                <c:pt idx="344">
                  <c:v>1976</c:v>
                </c:pt>
                <c:pt idx="345">
                  <c:v>1976</c:v>
                </c:pt>
                <c:pt idx="346">
                  <c:v>1976</c:v>
                </c:pt>
                <c:pt idx="347">
                  <c:v>1976</c:v>
                </c:pt>
                <c:pt idx="348">
                  <c:v>1977</c:v>
                </c:pt>
                <c:pt idx="349">
                  <c:v>1977</c:v>
                </c:pt>
                <c:pt idx="350">
                  <c:v>1977</c:v>
                </c:pt>
                <c:pt idx="351">
                  <c:v>1977</c:v>
                </c:pt>
                <c:pt idx="352">
                  <c:v>1977</c:v>
                </c:pt>
                <c:pt idx="353">
                  <c:v>1977</c:v>
                </c:pt>
                <c:pt idx="354">
                  <c:v>1977</c:v>
                </c:pt>
                <c:pt idx="355">
                  <c:v>1977</c:v>
                </c:pt>
                <c:pt idx="356">
                  <c:v>1977</c:v>
                </c:pt>
                <c:pt idx="357">
                  <c:v>1977</c:v>
                </c:pt>
                <c:pt idx="358">
                  <c:v>1977</c:v>
                </c:pt>
                <c:pt idx="359">
                  <c:v>1977</c:v>
                </c:pt>
                <c:pt idx="360">
                  <c:v>1978</c:v>
                </c:pt>
                <c:pt idx="361">
                  <c:v>1978</c:v>
                </c:pt>
                <c:pt idx="362">
                  <c:v>1978</c:v>
                </c:pt>
                <c:pt idx="363">
                  <c:v>1978</c:v>
                </c:pt>
                <c:pt idx="364">
                  <c:v>1978</c:v>
                </c:pt>
                <c:pt idx="365">
                  <c:v>1978</c:v>
                </c:pt>
                <c:pt idx="366">
                  <c:v>1978</c:v>
                </c:pt>
                <c:pt idx="367">
                  <c:v>1978</c:v>
                </c:pt>
                <c:pt idx="368">
                  <c:v>1978</c:v>
                </c:pt>
                <c:pt idx="369">
                  <c:v>1978</c:v>
                </c:pt>
                <c:pt idx="370">
                  <c:v>1978</c:v>
                </c:pt>
                <c:pt idx="371">
                  <c:v>1978</c:v>
                </c:pt>
                <c:pt idx="372">
                  <c:v>1979</c:v>
                </c:pt>
                <c:pt idx="373">
                  <c:v>1979</c:v>
                </c:pt>
                <c:pt idx="374">
                  <c:v>1979</c:v>
                </c:pt>
                <c:pt idx="375">
                  <c:v>1979</c:v>
                </c:pt>
                <c:pt idx="376">
                  <c:v>1979</c:v>
                </c:pt>
                <c:pt idx="377">
                  <c:v>1979</c:v>
                </c:pt>
                <c:pt idx="378">
                  <c:v>1979</c:v>
                </c:pt>
                <c:pt idx="379">
                  <c:v>1979</c:v>
                </c:pt>
                <c:pt idx="380">
                  <c:v>1979</c:v>
                </c:pt>
                <c:pt idx="381">
                  <c:v>1979</c:v>
                </c:pt>
                <c:pt idx="382">
                  <c:v>1979</c:v>
                </c:pt>
                <c:pt idx="383">
                  <c:v>1979</c:v>
                </c:pt>
                <c:pt idx="384">
                  <c:v>1980</c:v>
                </c:pt>
                <c:pt idx="385">
                  <c:v>1980</c:v>
                </c:pt>
                <c:pt idx="386">
                  <c:v>1980</c:v>
                </c:pt>
                <c:pt idx="387">
                  <c:v>1980</c:v>
                </c:pt>
                <c:pt idx="388">
                  <c:v>1980</c:v>
                </c:pt>
                <c:pt idx="389">
                  <c:v>1980</c:v>
                </c:pt>
                <c:pt idx="390">
                  <c:v>1980</c:v>
                </c:pt>
                <c:pt idx="391">
                  <c:v>1980</c:v>
                </c:pt>
                <c:pt idx="392">
                  <c:v>1980</c:v>
                </c:pt>
                <c:pt idx="393">
                  <c:v>1980</c:v>
                </c:pt>
                <c:pt idx="394">
                  <c:v>1980</c:v>
                </c:pt>
                <c:pt idx="395">
                  <c:v>1980</c:v>
                </c:pt>
                <c:pt idx="396">
                  <c:v>1981</c:v>
                </c:pt>
                <c:pt idx="397">
                  <c:v>1981</c:v>
                </c:pt>
                <c:pt idx="398">
                  <c:v>1981</c:v>
                </c:pt>
                <c:pt idx="399">
                  <c:v>1981</c:v>
                </c:pt>
                <c:pt idx="400">
                  <c:v>1981</c:v>
                </c:pt>
                <c:pt idx="401">
                  <c:v>1981</c:v>
                </c:pt>
                <c:pt idx="402">
                  <c:v>1981</c:v>
                </c:pt>
                <c:pt idx="403">
                  <c:v>1981</c:v>
                </c:pt>
                <c:pt idx="404">
                  <c:v>1981</c:v>
                </c:pt>
                <c:pt idx="405">
                  <c:v>1981</c:v>
                </c:pt>
                <c:pt idx="406">
                  <c:v>1981</c:v>
                </c:pt>
                <c:pt idx="407">
                  <c:v>1981</c:v>
                </c:pt>
                <c:pt idx="408">
                  <c:v>1982</c:v>
                </c:pt>
                <c:pt idx="409">
                  <c:v>1982</c:v>
                </c:pt>
                <c:pt idx="410">
                  <c:v>1982</c:v>
                </c:pt>
                <c:pt idx="411">
                  <c:v>1982</c:v>
                </c:pt>
                <c:pt idx="412">
                  <c:v>1982</c:v>
                </c:pt>
                <c:pt idx="413">
                  <c:v>1982</c:v>
                </c:pt>
                <c:pt idx="414">
                  <c:v>1982</c:v>
                </c:pt>
                <c:pt idx="415">
                  <c:v>1982</c:v>
                </c:pt>
                <c:pt idx="416">
                  <c:v>1982</c:v>
                </c:pt>
                <c:pt idx="417">
                  <c:v>1982</c:v>
                </c:pt>
                <c:pt idx="418">
                  <c:v>1982</c:v>
                </c:pt>
                <c:pt idx="419">
                  <c:v>1982</c:v>
                </c:pt>
                <c:pt idx="420">
                  <c:v>1983</c:v>
                </c:pt>
                <c:pt idx="421">
                  <c:v>1983</c:v>
                </c:pt>
                <c:pt idx="422">
                  <c:v>1983</c:v>
                </c:pt>
                <c:pt idx="423">
                  <c:v>1983</c:v>
                </c:pt>
                <c:pt idx="424">
                  <c:v>1983</c:v>
                </c:pt>
                <c:pt idx="425">
                  <c:v>1983</c:v>
                </c:pt>
                <c:pt idx="426">
                  <c:v>1983</c:v>
                </c:pt>
                <c:pt idx="427">
                  <c:v>1983</c:v>
                </c:pt>
                <c:pt idx="428">
                  <c:v>1983</c:v>
                </c:pt>
                <c:pt idx="429">
                  <c:v>1983</c:v>
                </c:pt>
                <c:pt idx="430">
                  <c:v>1983</c:v>
                </c:pt>
                <c:pt idx="431">
                  <c:v>1983</c:v>
                </c:pt>
                <c:pt idx="432">
                  <c:v>1984</c:v>
                </c:pt>
                <c:pt idx="433">
                  <c:v>1984</c:v>
                </c:pt>
                <c:pt idx="434">
                  <c:v>1984</c:v>
                </c:pt>
                <c:pt idx="435">
                  <c:v>1984</c:v>
                </c:pt>
                <c:pt idx="436">
                  <c:v>1984</c:v>
                </c:pt>
                <c:pt idx="437">
                  <c:v>1984</c:v>
                </c:pt>
                <c:pt idx="438">
                  <c:v>1984</c:v>
                </c:pt>
                <c:pt idx="439">
                  <c:v>1984</c:v>
                </c:pt>
                <c:pt idx="440">
                  <c:v>1984</c:v>
                </c:pt>
                <c:pt idx="441">
                  <c:v>1984</c:v>
                </c:pt>
                <c:pt idx="442">
                  <c:v>1984</c:v>
                </c:pt>
                <c:pt idx="443">
                  <c:v>1984</c:v>
                </c:pt>
                <c:pt idx="444">
                  <c:v>1985</c:v>
                </c:pt>
                <c:pt idx="445">
                  <c:v>1985</c:v>
                </c:pt>
                <c:pt idx="446">
                  <c:v>1985</c:v>
                </c:pt>
                <c:pt idx="447">
                  <c:v>1985</c:v>
                </c:pt>
                <c:pt idx="448">
                  <c:v>1985</c:v>
                </c:pt>
                <c:pt idx="449">
                  <c:v>1985</c:v>
                </c:pt>
                <c:pt idx="450">
                  <c:v>1985</c:v>
                </c:pt>
                <c:pt idx="451">
                  <c:v>1985</c:v>
                </c:pt>
                <c:pt idx="452">
                  <c:v>1985</c:v>
                </c:pt>
                <c:pt idx="453">
                  <c:v>1985</c:v>
                </c:pt>
                <c:pt idx="454">
                  <c:v>1985</c:v>
                </c:pt>
                <c:pt idx="455">
                  <c:v>1985</c:v>
                </c:pt>
                <c:pt idx="456">
                  <c:v>1986</c:v>
                </c:pt>
                <c:pt idx="457">
                  <c:v>1986</c:v>
                </c:pt>
                <c:pt idx="458">
                  <c:v>1986</c:v>
                </c:pt>
                <c:pt idx="459">
                  <c:v>1986</c:v>
                </c:pt>
                <c:pt idx="460">
                  <c:v>1986</c:v>
                </c:pt>
                <c:pt idx="461">
                  <c:v>1986</c:v>
                </c:pt>
                <c:pt idx="462">
                  <c:v>1986</c:v>
                </c:pt>
                <c:pt idx="463">
                  <c:v>1986</c:v>
                </c:pt>
                <c:pt idx="464">
                  <c:v>1986</c:v>
                </c:pt>
                <c:pt idx="465">
                  <c:v>1986</c:v>
                </c:pt>
                <c:pt idx="466">
                  <c:v>1986</c:v>
                </c:pt>
                <c:pt idx="467">
                  <c:v>1986</c:v>
                </c:pt>
                <c:pt idx="468">
                  <c:v>1987</c:v>
                </c:pt>
                <c:pt idx="469">
                  <c:v>1987</c:v>
                </c:pt>
                <c:pt idx="470">
                  <c:v>1987</c:v>
                </c:pt>
                <c:pt idx="471">
                  <c:v>1987</c:v>
                </c:pt>
                <c:pt idx="472">
                  <c:v>1987</c:v>
                </c:pt>
                <c:pt idx="473">
                  <c:v>1987</c:v>
                </c:pt>
                <c:pt idx="474">
                  <c:v>1987</c:v>
                </c:pt>
                <c:pt idx="475">
                  <c:v>1987</c:v>
                </c:pt>
                <c:pt idx="476">
                  <c:v>1987</c:v>
                </c:pt>
                <c:pt idx="477">
                  <c:v>1987</c:v>
                </c:pt>
                <c:pt idx="478">
                  <c:v>1987</c:v>
                </c:pt>
                <c:pt idx="479">
                  <c:v>1987</c:v>
                </c:pt>
                <c:pt idx="480">
                  <c:v>1988</c:v>
                </c:pt>
                <c:pt idx="481">
                  <c:v>1988</c:v>
                </c:pt>
                <c:pt idx="482">
                  <c:v>1988</c:v>
                </c:pt>
                <c:pt idx="483">
                  <c:v>1988</c:v>
                </c:pt>
                <c:pt idx="484">
                  <c:v>1988</c:v>
                </c:pt>
                <c:pt idx="485">
                  <c:v>1988</c:v>
                </c:pt>
                <c:pt idx="486">
                  <c:v>1988</c:v>
                </c:pt>
                <c:pt idx="487">
                  <c:v>1988</c:v>
                </c:pt>
                <c:pt idx="488">
                  <c:v>1988</c:v>
                </c:pt>
                <c:pt idx="489">
                  <c:v>1988</c:v>
                </c:pt>
                <c:pt idx="490">
                  <c:v>1988</c:v>
                </c:pt>
                <c:pt idx="491">
                  <c:v>1988</c:v>
                </c:pt>
                <c:pt idx="492">
                  <c:v>1989</c:v>
                </c:pt>
                <c:pt idx="493">
                  <c:v>1989</c:v>
                </c:pt>
                <c:pt idx="494">
                  <c:v>1989</c:v>
                </c:pt>
                <c:pt idx="495">
                  <c:v>1989</c:v>
                </c:pt>
                <c:pt idx="496">
                  <c:v>1989</c:v>
                </c:pt>
                <c:pt idx="497">
                  <c:v>1989</c:v>
                </c:pt>
                <c:pt idx="498">
                  <c:v>1989</c:v>
                </c:pt>
                <c:pt idx="499">
                  <c:v>1989</c:v>
                </c:pt>
                <c:pt idx="500">
                  <c:v>1989</c:v>
                </c:pt>
                <c:pt idx="501">
                  <c:v>1989</c:v>
                </c:pt>
                <c:pt idx="502">
                  <c:v>1989</c:v>
                </c:pt>
                <c:pt idx="503">
                  <c:v>1989</c:v>
                </c:pt>
                <c:pt idx="504">
                  <c:v>1990</c:v>
                </c:pt>
                <c:pt idx="505">
                  <c:v>1990</c:v>
                </c:pt>
                <c:pt idx="506">
                  <c:v>1990</c:v>
                </c:pt>
                <c:pt idx="507">
                  <c:v>1990</c:v>
                </c:pt>
                <c:pt idx="508">
                  <c:v>1990</c:v>
                </c:pt>
                <c:pt idx="509">
                  <c:v>1990</c:v>
                </c:pt>
                <c:pt idx="510">
                  <c:v>1990</c:v>
                </c:pt>
                <c:pt idx="511">
                  <c:v>1990</c:v>
                </c:pt>
                <c:pt idx="512">
                  <c:v>1990</c:v>
                </c:pt>
                <c:pt idx="513">
                  <c:v>1990</c:v>
                </c:pt>
                <c:pt idx="514">
                  <c:v>1990</c:v>
                </c:pt>
                <c:pt idx="515">
                  <c:v>1990</c:v>
                </c:pt>
                <c:pt idx="516">
                  <c:v>1991</c:v>
                </c:pt>
                <c:pt idx="517">
                  <c:v>1991</c:v>
                </c:pt>
                <c:pt idx="518">
                  <c:v>1991</c:v>
                </c:pt>
                <c:pt idx="519">
                  <c:v>1991</c:v>
                </c:pt>
                <c:pt idx="520">
                  <c:v>1991</c:v>
                </c:pt>
                <c:pt idx="521">
                  <c:v>1991</c:v>
                </c:pt>
                <c:pt idx="522">
                  <c:v>1991</c:v>
                </c:pt>
                <c:pt idx="523">
                  <c:v>1991</c:v>
                </c:pt>
                <c:pt idx="524">
                  <c:v>1991</c:v>
                </c:pt>
                <c:pt idx="525">
                  <c:v>1991</c:v>
                </c:pt>
                <c:pt idx="526">
                  <c:v>1991</c:v>
                </c:pt>
                <c:pt idx="527">
                  <c:v>1991</c:v>
                </c:pt>
                <c:pt idx="528">
                  <c:v>1992</c:v>
                </c:pt>
                <c:pt idx="529">
                  <c:v>1992</c:v>
                </c:pt>
                <c:pt idx="530">
                  <c:v>1992</c:v>
                </c:pt>
                <c:pt idx="531">
                  <c:v>1992</c:v>
                </c:pt>
                <c:pt idx="532">
                  <c:v>1992</c:v>
                </c:pt>
                <c:pt idx="533">
                  <c:v>1992</c:v>
                </c:pt>
                <c:pt idx="534">
                  <c:v>1992</c:v>
                </c:pt>
                <c:pt idx="535">
                  <c:v>1992</c:v>
                </c:pt>
                <c:pt idx="536">
                  <c:v>1992</c:v>
                </c:pt>
                <c:pt idx="537">
                  <c:v>1992</c:v>
                </c:pt>
                <c:pt idx="538">
                  <c:v>1992</c:v>
                </c:pt>
                <c:pt idx="539">
                  <c:v>1992</c:v>
                </c:pt>
                <c:pt idx="540">
                  <c:v>1993</c:v>
                </c:pt>
                <c:pt idx="541">
                  <c:v>1993</c:v>
                </c:pt>
                <c:pt idx="542">
                  <c:v>1993</c:v>
                </c:pt>
                <c:pt idx="543">
                  <c:v>1993</c:v>
                </c:pt>
                <c:pt idx="544">
                  <c:v>1993</c:v>
                </c:pt>
                <c:pt idx="545">
                  <c:v>1993</c:v>
                </c:pt>
                <c:pt idx="546">
                  <c:v>1993</c:v>
                </c:pt>
                <c:pt idx="547">
                  <c:v>1993</c:v>
                </c:pt>
                <c:pt idx="548">
                  <c:v>1993</c:v>
                </c:pt>
                <c:pt idx="549">
                  <c:v>1993</c:v>
                </c:pt>
                <c:pt idx="550">
                  <c:v>1993</c:v>
                </c:pt>
                <c:pt idx="551">
                  <c:v>1993</c:v>
                </c:pt>
                <c:pt idx="552">
                  <c:v>1994</c:v>
                </c:pt>
                <c:pt idx="553">
                  <c:v>1994</c:v>
                </c:pt>
                <c:pt idx="554">
                  <c:v>1994</c:v>
                </c:pt>
                <c:pt idx="555">
                  <c:v>1994</c:v>
                </c:pt>
                <c:pt idx="556">
                  <c:v>1994</c:v>
                </c:pt>
                <c:pt idx="557">
                  <c:v>1994</c:v>
                </c:pt>
                <c:pt idx="558">
                  <c:v>1994</c:v>
                </c:pt>
                <c:pt idx="559">
                  <c:v>1994</c:v>
                </c:pt>
                <c:pt idx="560">
                  <c:v>1994</c:v>
                </c:pt>
                <c:pt idx="561">
                  <c:v>1994</c:v>
                </c:pt>
                <c:pt idx="562">
                  <c:v>1994</c:v>
                </c:pt>
                <c:pt idx="563">
                  <c:v>1994</c:v>
                </c:pt>
                <c:pt idx="564">
                  <c:v>1995</c:v>
                </c:pt>
                <c:pt idx="565">
                  <c:v>1995</c:v>
                </c:pt>
                <c:pt idx="566">
                  <c:v>1995</c:v>
                </c:pt>
                <c:pt idx="567">
                  <c:v>1995</c:v>
                </c:pt>
                <c:pt idx="568">
                  <c:v>1995</c:v>
                </c:pt>
                <c:pt idx="569">
                  <c:v>1995</c:v>
                </c:pt>
                <c:pt idx="570">
                  <c:v>1995</c:v>
                </c:pt>
                <c:pt idx="571">
                  <c:v>1995</c:v>
                </c:pt>
                <c:pt idx="572">
                  <c:v>1995</c:v>
                </c:pt>
                <c:pt idx="573">
                  <c:v>1995</c:v>
                </c:pt>
                <c:pt idx="574">
                  <c:v>1995</c:v>
                </c:pt>
                <c:pt idx="575">
                  <c:v>1995</c:v>
                </c:pt>
                <c:pt idx="576">
                  <c:v>1996</c:v>
                </c:pt>
                <c:pt idx="577">
                  <c:v>1996</c:v>
                </c:pt>
                <c:pt idx="578">
                  <c:v>1996</c:v>
                </c:pt>
                <c:pt idx="579">
                  <c:v>1996</c:v>
                </c:pt>
                <c:pt idx="580">
                  <c:v>1996</c:v>
                </c:pt>
                <c:pt idx="581">
                  <c:v>1996</c:v>
                </c:pt>
                <c:pt idx="582">
                  <c:v>1996</c:v>
                </c:pt>
                <c:pt idx="583">
                  <c:v>1996</c:v>
                </c:pt>
                <c:pt idx="584">
                  <c:v>1996</c:v>
                </c:pt>
                <c:pt idx="585">
                  <c:v>1996</c:v>
                </c:pt>
                <c:pt idx="586">
                  <c:v>1996</c:v>
                </c:pt>
                <c:pt idx="587">
                  <c:v>1996</c:v>
                </c:pt>
                <c:pt idx="588">
                  <c:v>1997</c:v>
                </c:pt>
                <c:pt idx="589">
                  <c:v>1997</c:v>
                </c:pt>
                <c:pt idx="590">
                  <c:v>1997</c:v>
                </c:pt>
                <c:pt idx="591">
                  <c:v>1997</c:v>
                </c:pt>
                <c:pt idx="592">
                  <c:v>1997</c:v>
                </c:pt>
                <c:pt idx="593">
                  <c:v>1997</c:v>
                </c:pt>
                <c:pt idx="594">
                  <c:v>1997</c:v>
                </c:pt>
                <c:pt idx="595">
                  <c:v>1997</c:v>
                </c:pt>
                <c:pt idx="596">
                  <c:v>1997</c:v>
                </c:pt>
                <c:pt idx="597">
                  <c:v>1997</c:v>
                </c:pt>
                <c:pt idx="598">
                  <c:v>1997</c:v>
                </c:pt>
                <c:pt idx="599">
                  <c:v>1997</c:v>
                </c:pt>
                <c:pt idx="600">
                  <c:v>1998</c:v>
                </c:pt>
                <c:pt idx="601">
                  <c:v>1998</c:v>
                </c:pt>
                <c:pt idx="602">
                  <c:v>1998</c:v>
                </c:pt>
                <c:pt idx="603">
                  <c:v>1998</c:v>
                </c:pt>
                <c:pt idx="604">
                  <c:v>1998</c:v>
                </c:pt>
                <c:pt idx="605">
                  <c:v>1998</c:v>
                </c:pt>
                <c:pt idx="606">
                  <c:v>1998</c:v>
                </c:pt>
                <c:pt idx="607">
                  <c:v>1998</c:v>
                </c:pt>
                <c:pt idx="608">
                  <c:v>1998</c:v>
                </c:pt>
                <c:pt idx="609">
                  <c:v>1998</c:v>
                </c:pt>
                <c:pt idx="610">
                  <c:v>1998</c:v>
                </c:pt>
                <c:pt idx="611">
                  <c:v>1998</c:v>
                </c:pt>
                <c:pt idx="612">
                  <c:v>1999</c:v>
                </c:pt>
                <c:pt idx="613">
                  <c:v>1999</c:v>
                </c:pt>
                <c:pt idx="614">
                  <c:v>1999</c:v>
                </c:pt>
                <c:pt idx="615">
                  <c:v>1999</c:v>
                </c:pt>
                <c:pt idx="616">
                  <c:v>1999</c:v>
                </c:pt>
                <c:pt idx="617">
                  <c:v>1999</c:v>
                </c:pt>
                <c:pt idx="618">
                  <c:v>1999</c:v>
                </c:pt>
                <c:pt idx="619">
                  <c:v>1999</c:v>
                </c:pt>
                <c:pt idx="620">
                  <c:v>1999</c:v>
                </c:pt>
                <c:pt idx="621">
                  <c:v>1999</c:v>
                </c:pt>
                <c:pt idx="622">
                  <c:v>1999</c:v>
                </c:pt>
                <c:pt idx="623">
                  <c:v>1999</c:v>
                </c:pt>
                <c:pt idx="624">
                  <c:v>2000</c:v>
                </c:pt>
                <c:pt idx="625">
                  <c:v>2000</c:v>
                </c:pt>
                <c:pt idx="626">
                  <c:v>2000</c:v>
                </c:pt>
                <c:pt idx="627">
                  <c:v>2000</c:v>
                </c:pt>
                <c:pt idx="628">
                  <c:v>2000</c:v>
                </c:pt>
                <c:pt idx="629">
                  <c:v>2000</c:v>
                </c:pt>
                <c:pt idx="630">
                  <c:v>2000</c:v>
                </c:pt>
                <c:pt idx="631">
                  <c:v>2000</c:v>
                </c:pt>
                <c:pt idx="632">
                  <c:v>2000</c:v>
                </c:pt>
                <c:pt idx="633">
                  <c:v>2000</c:v>
                </c:pt>
                <c:pt idx="634">
                  <c:v>2000</c:v>
                </c:pt>
                <c:pt idx="635">
                  <c:v>2000</c:v>
                </c:pt>
                <c:pt idx="636">
                  <c:v>2001</c:v>
                </c:pt>
                <c:pt idx="637">
                  <c:v>2001</c:v>
                </c:pt>
                <c:pt idx="638">
                  <c:v>2001</c:v>
                </c:pt>
                <c:pt idx="639">
                  <c:v>2001</c:v>
                </c:pt>
                <c:pt idx="640">
                  <c:v>2001</c:v>
                </c:pt>
                <c:pt idx="641">
                  <c:v>2001</c:v>
                </c:pt>
                <c:pt idx="642">
                  <c:v>2001</c:v>
                </c:pt>
                <c:pt idx="643">
                  <c:v>2001</c:v>
                </c:pt>
                <c:pt idx="644">
                  <c:v>2001</c:v>
                </c:pt>
                <c:pt idx="645">
                  <c:v>2001</c:v>
                </c:pt>
                <c:pt idx="646">
                  <c:v>2001</c:v>
                </c:pt>
                <c:pt idx="647">
                  <c:v>2001</c:v>
                </c:pt>
                <c:pt idx="648">
                  <c:v>2002</c:v>
                </c:pt>
                <c:pt idx="649">
                  <c:v>2002</c:v>
                </c:pt>
                <c:pt idx="650">
                  <c:v>2002</c:v>
                </c:pt>
                <c:pt idx="651">
                  <c:v>2002</c:v>
                </c:pt>
                <c:pt idx="652">
                  <c:v>2002</c:v>
                </c:pt>
                <c:pt idx="653">
                  <c:v>2002</c:v>
                </c:pt>
                <c:pt idx="654">
                  <c:v>2002</c:v>
                </c:pt>
                <c:pt idx="655">
                  <c:v>2002</c:v>
                </c:pt>
                <c:pt idx="656">
                  <c:v>2002</c:v>
                </c:pt>
                <c:pt idx="657">
                  <c:v>2002</c:v>
                </c:pt>
                <c:pt idx="658">
                  <c:v>2002</c:v>
                </c:pt>
                <c:pt idx="659">
                  <c:v>2002</c:v>
                </c:pt>
                <c:pt idx="660">
                  <c:v>2003</c:v>
                </c:pt>
                <c:pt idx="661">
                  <c:v>2003</c:v>
                </c:pt>
                <c:pt idx="662">
                  <c:v>2003</c:v>
                </c:pt>
                <c:pt idx="663">
                  <c:v>2003</c:v>
                </c:pt>
                <c:pt idx="664">
                  <c:v>2003</c:v>
                </c:pt>
                <c:pt idx="665">
                  <c:v>2003</c:v>
                </c:pt>
                <c:pt idx="666">
                  <c:v>2003</c:v>
                </c:pt>
                <c:pt idx="667">
                  <c:v>2003</c:v>
                </c:pt>
                <c:pt idx="668">
                  <c:v>2003</c:v>
                </c:pt>
                <c:pt idx="669">
                  <c:v>2003</c:v>
                </c:pt>
                <c:pt idx="670">
                  <c:v>2003</c:v>
                </c:pt>
                <c:pt idx="671">
                  <c:v>2003</c:v>
                </c:pt>
                <c:pt idx="672">
                  <c:v>2004</c:v>
                </c:pt>
                <c:pt idx="673">
                  <c:v>2004</c:v>
                </c:pt>
                <c:pt idx="674">
                  <c:v>2004</c:v>
                </c:pt>
                <c:pt idx="675">
                  <c:v>2004</c:v>
                </c:pt>
                <c:pt idx="676">
                  <c:v>2004</c:v>
                </c:pt>
                <c:pt idx="677">
                  <c:v>2004</c:v>
                </c:pt>
                <c:pt idx="678">
                  <c:v>2004</c:v>
                </c:pt>
                <c:pt idx="679">
                  <c:v>2004</c:v>
                </c:pt>
                <c:pt idx="680">
                  <c:v>2004</c:v>
                </c:pt>
                <c:pt idx="681">
                  <c:v>2004</c:v>
                </c:pt>
                <c:pt idx="682">
                  <c:v>2004</c:v>
                </c:pt>
                <c:pt idx="683">
                  <c:v>2004</c:v>
                </c:pt>
                <c:pt idx="684">
                  <c:v>2005</c:v>
                </c:pt>
                <c:pt idx="685">
                  <c:v>2005</c:v>
                </c:pt>
                <c:pt idx="686">
                  <c:v>2005</c:v>
                </c:pt>
                <c:pt idx="687">
                  <c:v>2005</c:v>
                </c:pt>
                <c:pt idx="688">
                  <c:v>2005</c:v>
                </c:pt>
                <c:pt idx="689">
                  <c:v>2005</c:v>
                </c:pt>
                <c:pt idx="690">
                  <c:v>2005</c:v>
                </c:pt>
                <c:pt idx="691">
                  <c:v>2005</c:v>
                </c:pt>
                <c:pt idx="692">
                  <c:v>2005</c:v>
                </c:pt>
                <c:pt idx="693">
                  <c:v>2005</c:v>
                </c:pt>
                <c:pt idx="694">
                  <c:v>2005</c:v>
                </c:pt>
                <c:pt idx="695">
                  <c:v>2005</c:v>
                </c:pt>
                <c:pt idx="696">
                  <c:v>2006</c:v>
                </c:pt>
                <c:pt idx="697">
                  <c:v>2006</c:v>
                </c:pt>
                <c:pt idx="698">
                  <c:v>2006</c:v>
                </c:pt>
                <c:pt idx="699">
                  <c:v>2006</c:v>
                </c:pt>
                <c:pt idx="700">
                  <c:v>2006</c:v>
                </c:pt>
                <c:pt idx="701">
                  <c:v>2006</c:v>
                </c:pt>
                <c:pt idx="702">
                  <c:v>2006</c:v>
                </c:pt>
                <c:pt idx="703">
                  <c:v>2006</c:v>
                </c:pt>
                <c:pt idx="704">
                  <c:v>2006</c:v>
                </c:pt>
                <c:pt idx="705">
                  <c:v>2006</c:v>
                </c:pt>
                <c:pt idx="706">
                  <c:v>2006</c:v>
                </c:pt>
                <c:pt idx="707">
                  <c:v>2006</c:v>
                </c:pt>
                <c:pt idx="708">
                  <c:v>2007</c:v>
                </c:pt>
                <c:pt idx="709">
                  <c:v>2007</c:v>
                </c:pt>
                <c:pt idx="710">
                  <c:v>2007</c:v>
                </c:pt>
                <c:pt idx="711">
                  <c:v>2007</c:v>
                </c:pt>
                <c:pt idx="712">
                  <c:v>2007</c:v>
                </c:pt>
                <c:pt idx="713">
                  <c:v>2007</c:v>
                </c:pt>
                <c:pt idx="714">
                  <c:v>2007</c:v>
                </c:pt>
                <c:pt idx="715">
                  <c:v>2007</c:v>
                </c:pt>
                <c:pt idx="716">
                  <c:v>2007</c:v>
                </c:pt>
                <c:pt idx="717">
                  <c:v>2007</c:v>
                </c:pt>
                <c:pt idx="718">
                  <c:v>2007</c:v>
                </c:pt>
                <c:pt idx="719">
                  <c:v>2007</c:v>
                </c:pt>
                <c:pt idx="720">
                  <c:v>2008</c:v>
                </c:pt>
                <c:pt idx="721">
                  <c:v>2008</c:v>
                </c:pt>
                <c:pt idx="722">
                  <c:v>2008</c:v>
                </c:pt>
                <c:pt idx="723">
                  <c:v>2008</c:v>
                </c:pt>
                <c:pt idx="724">
                  <c:v>2008</c:v>
                </c:pt>
                <c:pt idx="725">
                  <c:v>2008</c:v>
                </c:pt>
                <c:pt idx="726">
                  <c:v>2008</c:v>
                </c:pt>
                <c:pt idx="727">
                  <c:v>2008</c:v>
                </c:pt>
                <c:pt idx="728">
                  <c:v>2008</c:v>
                </c:pt>
                <c:pt idx="729">
                  <c:v>2008</c:v>
                </c:pt>
                <c:pt idx="730">
                  <c:v>2008</c:v>
                </c:pt>
                <c:pt idx="731">
                  <c:v>2008</c:v>
                </c:pt>
                <c:pt idx="732">
                  <c:v>2009</c:v>
                </c:pt>
                <c:pt idx="733">
                  <c:v>2009</c:v>
                </c:pt>
                <c:pt idx="734">
                  <c:v>2009</c:v>
                </c:pt>
                <c:pt idx="735">
                  <c:v>2009</c:v>
                </c:pt>
                <c:pt idx="736">
                  <c:v>2009</c:v>
                </c:pt>
                <c:pt idx="737">
                  <c:v>2009</c:v>
                </c:pt>
                <c:pt idx="738">
                  <c:v>2009</c:v>
                </c:pt>
                <c:pt idx="739">
                  <c:v>2009</c:v>
                </c:pt>
                <c:pt idx="740">
                  <c:v>2009</c:v>
                </c:pt>
                <c:pt idx="741">
                  <c:v>2009</c:v>
                </c:pt>
                <c:pt idx="742">
                  <c:v>2009</c:v>
                </c:pt>
                <c:pt idx="743">
                  <c:v>2009</c:v>
                </c:pt>
                <c:pt idx="744">
                  <c:v>2010</c:v>
                </c:pt>
                <c:pt idx="745">
                  <c:v>2010</c:v>
                </c:pt>
                <c:pt idx="746">
                  <c:v>2010</c:v>
                </c:pt>
                <c:pt idx="747">
                  <c:v>2010</c:v>
                </c:pt>
                <c:pt idx="748">
                  <c:v>2010</c:v>
                </c:pt>
                <c:pt idx="749">
                  <c:v>2010</c:v>
                </c:pt>
                <c:pt idx="750">
                  <c:v>2010</c:v>
                </c:pt>
                <c:pt idx="751">
                  <c:v>2010</c:v>
                </c:pt>
                <c:pt idx="752">
                  <c:v>2010</c:v>
                </c:pt>
                <c:pt idx="753">
                  <c:v>2010</c:v>
                </c:pt>
                <c:pt idx="754">
                  <c:v>2010</c:v>
                </c:pt>
                <c:pt idx="755">
                  <c:v>2010</c:v>
                </c:pt>
                <c:pt idx="756">
                  <c:v>2011</c:v>
                </c:pt>
                <c:pt idx="757">
                  <c:v>2011</c:v>
                </c:pt>
                <c:pt idx="758">
                  <c:v>2011</c:v>
                </c:pt>
                <c:pt idx="759">
                  <c:v>2011</c:v>
                </c:pt>
                <c:pt idx="760">
                  <c:v>2011</c:v>
                </c:pt>
                <c:pt idx="761">
                  <c:v>2011</c:v>
                </c:pt>
                <c:pt idx="762">
                  <c:v>2011</c:v>
                </c:pt>
                <c:pt idx="763">
                  <c:v>2011</c:v>
                </c:pt>
                <c:pt idx="764">
                  <c:v>2011</c:v>
                </c:pt>
                <c:pt idx="765">
                  <c:v>2011</c:v>
                </c:pt>
                <c:pt idx="766">
                  <c:v>2011</c:v>
                </c:pt>
                <c:pt idx="767">
                  <c:v>2011</c:v>
                </c:pt>
                <c:pt idx="768">
                  <c:v>2012</c:v>
                </c:pt>
                <c:pt idx="769">
                  <c:v>2012</c:v>
                </c:pt>
                <c:pt idx="770">
                  <c:v>2012</c:v>
                </c:pt>
                <c:pt idx="771">
                  <c:v>2012</c:v>
                </c:pt>
                <c:pt idx="772">
                  <c:v>2012</c:v>
                </c:pt>
                <c:pt idx="773">
                  <c:v>2012</c:v>
                </c:pt>
                <c:pt idx="774">
                  <c:v>2012</c:v>
                </c:pt>
                <c:pt idx="775">
                  <c:v>2012</c:v>
                </c:pt>
                <c:pt idx="776">
                  <c:v>2012</c:v>
                </c:pt>
                <c:pt idx="777">
                  <c:v>2012</c:v>
                </c:pt>
                <c:pt idx="778">
                  <c:v>2012</c:v>
                </c:pt>
                <c:pt idx="779">
                  <c:v>2012</c:v>
                </c:pt>
                <c:pt idx="780">
                  <c:v>2013</c:v>
                </c:pt>
                <c:pt idx="781">
                  <c:v>2013</c:v>
                </c:pt>
                <c:pt idx="782">
                  <c:v>2013</c:v>
                </c:pt>
                <c:pt idx="783">
                  <c:v>2013</c:v>
                </c:pt>
                <c:pt idx="784">
                  <c:v>2013</c:v>
                </c:pt>
                <c:pt idx="785">
                  <c:v>2013</c:v>
                </c:pt>
                <c:pt idx="786">
                  <c:v>2013</c:v>
                </c:pt>
                <c:pt idx="787">
                  <c:v>2013</c:v>
                </c:pt>
                <c:pt idx="788">
                  <c:v>2013</c:v>
                </c:pt>
                <c:pt idx="789">
                  <c:v>2013</c:v>
                </c:pt>
                <c:pt idx="790">
                  <c:v>2013</c:v>
                </c:pt>
                <c:pt idx="791">
                  <c:v>2013</c:v>
                </c:pt>
                <c:pt idx="792">
                  <c:v>2014</c:v>
                </c:pt>
                <c:pt idx="793">
                  <c:v>2014</c:v>
                </c:pt>
                <c:pt idx="794">
                  <c:v>2014</c:v>
                </c:pt>
                <c:pt idx="795">
                  <c:v>2014</c:v>
                </c:pt>
                <c:pt idx="796">
                  <c:v>2014</c:v>
                </c:pt>
                <c:pt idx="797">
                  <c:v>2014</c:v>
                </c:pt>
                <c:pt idx="798">
                  <c:v>2014</c:v>
                </c:pt>
                <c:pt idx="799">
                  <c:v>2014</c:v>
                </c:pt>
                <c:pt idx="800">
                  <c:v>2014</c:v>
                </c:pt>
                <c:pt idx="801">
                  <c:v>2014</c:v>
                </c:pt>
                <c:pt idx="802">
                  <c:v>2014</c:v>
                </c:pt>
                <c:pt idx="803">
                  <c:v>2014</c:v>
                </c:pt>
                <c:pt idx="804">
                  <c:v>2015</c:v>
                </c:pt>
                <c:pt idx="805">
                  <c:v>2015</c:v>
                </c:pt>
                <c:pt idx="806">
                  <c:v>2015</c:v>
                </c:pt>
                <c:pt idx="807">
                  <c:v>2015</c:v>
                </c:pt>
                <c:pt idx="808">
                  <c:v>2015</c:v>
                </c:pt>
              </c:numCache>
            </c:numRef>
          </c:cat>
          <c:val>
            <c:numRef>
              <c:f>'u fit'!$G$5:$G$813</c:f>
              <c:numCache>
                <c:formatCode>0.000</c:formatCode>
                <c:ptCount val="809"/>
                <c:pt idx="0" formatCode="General">
                  <c:v>3.4</c:v>
                </c:pt>
                <c:pt idx="1">
                  <c:v>4.1371773530544402</c:v>
                </c:pt>
                <c:pt idx="2">
                  <c:v>4.5907044661621788</c:v>
                </c:pt>
                <c:pt idx="3">
                  <c:v>4.7156348045122432</c:v>
                </c:pt>
                <c:pt idx="4">
                  <c:v>4.7500486002681619</c:v>
                </c:pt>
                <c:pt idx="5">
                  <c:v>4.40961549828857</c:v>
                </c:pt>
                <c:pt idx="6">
                  <c:v>4.6657513347613628</c:v>
                </c:pt>
                <c:pt idx="7">
                  <c:v>4.73630750613302</c:v>
                </c:pt>
                <c:pt idx="8">
                  <c:v>4.7557431828707246</c:v>
                </c:pt>
                <c:pt idx="9">
                  <c:v>4.7610970097990979</c:v>
                </c:pt>
                <c:pt idx="10">
                  <c:v>4.7625717957386779</c:v>
                </c:pt>
                <c:pt idx="11">
                  <c:v>4.76297804599605</c:v>
                </c:pt>
                <c:pt idx="12">
                  <c:v>5.225495919292702</c:v>
                </c:pt>
                <c:pt idx="13">
                  <c:v>5.3978056817458864</c:v>
                </c:pt>
                <c:pt idx="14">
                  <c:v>5.9094381958210294</c:v>
                </c:pt>
                <c:pt idx="15">
                  <c:v>6.1424561115090519</c:v>
                </c:pt>
                <c:pt idx="16">
                  <c:v>6.2485817926138605</c:v>
                </c:pt>
                <c:pt idx="17">
                  <c:v>6.296915673537586</c:v>
                </c:pt>
                <c:pt idx="18">
                  <c:v>6.6491552294752054</c:v>
                </c:pt>
                <c:pt idx="19">
                  <c:v>6.8280515589845834</c:v>
                </c:pt>
                <c:pt idx="20">
                  <c:v>6.9189098858602733</c:v>
                </c:pt>
                <c:pt idx="21">
                  <c:v>6.9650552460545807</c:v>
                </c:pt>
                <c:pt idx="22">
                  <c:v>6.9884916699981536</c:v>
                </c:pt>
                <c:pt idx="23">
                  <c:v>7.0003946211280184</c:v>
                </c:pt>
                <c:pt idx="24">
                  <c:v>7.0064399224905927</c:v>
                </c:pt>
                <c:pt idx="25">
                  <c:v>7.009510225658742</c:v>
                </c:pt>
                <c:pt idx="26">
                  <c:v>7.011069579110119</c:v>
                </c:pt>
                <c:pt idx="27">
                  <c:v>7.0118615475422752</c:v>
                </c:pt>
                <c:pt idx="28">
                  <c:v>6.6445438103103047</c:v>
                </c:pt>
                <c:pt idx="29">
                  <c:v>6.4772526175686647</c:v>
                </c:pt>
                <c:pt idx="30">
                  <c:v>6.4010615156093102</c:v>
                </c:pt>
                <c:pt idx="31">
                  <c:v>6.3663610396150601</c:v>
                </c:pt>
                <c:pt idx="32">
                  <c:v>5.8228318466218623</c:v>
                </c:pt>
                <c:pt idx="33">
                  <c:v>5.6203415396776375</c:v>
                </c:pt>
                <c:pt idx="34">
                  <c:v>5.5449043323759142</c:v>
                </c:pt>
                <c:pt idx="35">
                  <c:v>5.5168004081369597</c:v>
                </c:pt>
                <c:pt idx="36">
                  <c:v>5.5063303684061697</c:v>
                </c:pt>
                <c:pt idx="37">
                  <c:v>4.9678566683509544</c:v>
                </c:pt>
                <c:pt idx="38">
                  <c:v>4.8195266135510604</c:v>
                </c:pt>
                <c:pt idx="39">
                  <c:v>4.77866704110642</c:v>
                </c:pt>
                <c:pt idx="40">
                  <c:v>4.4153906644121594</c:v>
                </c:pt>
                <c:pt idx="41">
                  <c:v>4.3420819388934628</c:v>
                </c:pt>
                <c:pt idx="42">
                  <c:v>4.3272883283480166</c:v>
                </c:pt>
                <c:pt idx="43">
                  <c:v>4.324302995955156</c:v>
                </c:pt>
                <c:pt idx="44">
                  <c:v>4.3237005595540836</c:v>
                </c:pt>
                <c:pt idx="45">
                  <c:v>4.3235789886301204</c:v>
                </c:pt>
                <c:pt idx="46">
                  <c:v>4.642051383972456</c:v>
                </c:pt>
                <c:pt idx="47">
                  <c:v>4.7297790257282895</c:v>
                </c:pt>
                <c:pt idx="48">
                  <c:v>4.4055251231041277</c:v>
                </c:pt>
                <c:pt idx="49">
                  <c:v>4.3400910848048344</c:v>
                </c:pt>
                <c:pt idx="50">
                  <c:v>4.3268865764442488</c:v>
                </c:pt>
                <c:pt idx="51">
                  <c:v>4.3242219229156476</c:v>
                </c:pt>
                <c:pt idx="52">
                  <c:v>4.3236841991145347</c:v>
                </c:pt>
                <c:pt idx="53">
                  <c:v>4.3235756871135633</c:v>
                </c:pt>
                <c:pt idx="54">
                  <c:v>4.3235537895253771</c:v>
                </c:pt>
                <c:pt idx="55">
                  <c:v>4.6420444425292855</c:v>
                </c:pt>
                <c:pt idx="56">
                  <c:v>4.7297771136114193</c:v>
                </c:pt>
                <c:pt idx="57">
                  <c:v>4.405524737241298</c:v>
                </c:pt>
                <c:pt idx="58">
                  <c:v>4.3400910069381906</c:v>
                </c:pt>
                <c:pt idx="59">
                  <c:v>4.3268865607308555</c:v>
                </c:pt>
                <c:pt idx="60">
                  <c:v>4.324221919744704</c:v>
                </c:pt>
                <c:pt idx="61">
                  <c:v>4.3236841984746421</c:v>
                </c:pt>
                <c:pt idx="62">
                  <c:v>4.3235756869844346</c:v>
                </c:pt>
                <c:pt idx="63">
                  <c:v>4.3235537894993188</c:v>
                </c:pt>
                <c:pt idx="64">
                  <c:v>4.3235493706137849</c:v>
                </c:pt>
                <c:pt idx="65">
                  <c:v>4.3235484788881244</c:v>
                </c:pt>
                <c:pt idx="66">
                  <c:v>4.3235482989389844</c:v>
                </c:pt>
                <c:pt idx="67">
                  <c:v>4.3235482626254704</c:v>
                </c:pt>
                <c:pt idx="68">
                  <c:v>4.3235482552974478</c:v>
                </c:pt>
                <c:pt idx="69">
                  <c:v>4.3235482538186618</c:v>
                </c:pt>
                <c:pt idx="70">
                  <c:v>4.6420429176420344</c:v>
                </c:pt>
                <c:pt idx="71">
                  <c:v>5.1804418696180417</c:v>
                </c:pt>
                <c:pt idx="72">
                  <c:v>5.8104420197480717</c:v>
                </c:pt>
                <c:pt idx="73">
                  <c:v>6.0973692924054923</c:v>
                </c:pt>
                <c:pt idx="74">
                  <c:v>6.2280474514148736</c:v>
                </c:pt>
                <c:pt idx="75">
                  <c:v>6.2875635130423442</c:v>
                </c:pt>
                <c:pt idx="76">
                  <c:v>6.3146695085544993</c:v>
                </c:pt>
                <c:pt idx="77">
                  <c:v>6.3270146633347979</c:v>
                </c:pt>
                <c:pt idx="78">
                  <c:v>6.3326371407118494</c:v>
                </c:pt>
                <c:pt idx="79">
                  <c:v>6.3351978418466697</c:v>
                </c:pt>
                <c:pt idx="80">
                  <c:v>6.3363640875889189</c:v>
                </c:pt>
                <c:pt idx="81">
                  <c:v>6.336895242557695</c:v>
                </c:pt>
                <c:pt idx="82">
                  <c:v>6.3371371517802855</c:v>
                </c:pt>
                <c:pt idx="83">
                  <c:v>6.3372473269182663</c:v>
                </c:pt>
                <c:pt idx="84">
                  <c:v>6.3372975050838569</c:v>
                </c:pt>
                <c:pt idx="85">
                  <c:v>5.8120043067142104</c:v>
                </c:pt>
                <c:pt idx="86">
                  <c:v>5.616307769444842</c:v>
                </c:pt>
                <c:pt idx="87">
                  <c:v>5.5434015623626181</c:v>
                </c:pt>
                <c:pt idx="88">
                  <c:v>5.5162405552989124</c:v>
                </c:pt>
                <c:pt idx="89">
                  <c:v>4.9705865668858822</c:v>
                </c:pt>
                <c:pt idx="90">
                  <c:v>4.8202786019940289</c:v>
                </c:pt>
                <c:pt idx="91">
                  <c:v>4.7788741867607811</c:v>
                </c:pt>
                <c:pt idx="92">
                  <c:v>4.7674687658834465</c:v>
                </c:pt>
                <c:pt idx="93">
                  <c:v>4.7643269843933247</c:v>
                </c:pt>
                <c:pt idx="94">
                  <c:v>4.7634615370733329</c:v>
                </c:pt>
                <c:pt idx="95">
                  <c:v>4.763223137596464</c:v>
                </c:pt>
                <c:pt idx="96">
                  <c:v>4.7631574671515295</c:v>
                </c:pt>
                <c:pt idx="97">
                  <c:v>4.7631393773159534</c:v>
                </c:pt>
                <c:pt idx="98">
                  <c:v>4.7631343942196533</c:v>
                </c:pt>
                <c:pt idx="99">
                  <c:v>4.7631330215566114</c:v>
                </c:pt>
                <c:pt idx="100">
                  <c:v>4.7631326434375243</c:v>
                </c:pt>
                <c:pt idx="101">
                  <c:v>4.7631325392793729</c:v>
                </c:pt>
                <c:pt idx="102">
                  <c:v>4.7631325105875639</c:v>
                </c:pt>
                <c:pt idx="103">
                  <c:v>4.763132502684007</c:v>
                </c:pt>
                <c:pt idx="104">
                  <c:v>4.7631325005068632</c:v>
                </c:pt>
                <c:pt idx="105">
                  <c:v>4.7631324999071385</c:v>
                </c:pt>
                <c:pt idx="106">
                  <c:v>4.7631324997419355</c:v>
                </c:pt>
                <c:pt idx="107">
                  <c:v>4.7631324996964279</c:v>
                </c:pt>
                <c:pt idx="108">
                  <c:v>4.7631324996838931</c:v>
                </c:pt>
                <c:pt idx="109">
                  <c:v>4.7631324996804398</c:v>
                </c:pt>
                <c:pt idx="110">
                  <c:v>4.7631324996794886</c:v>
                </c:pt>
                <c:pt idx="111">
                  <c:v>4.7631324996792266</c:v>
                </c:pt>
                <c:pt idx="112">
                  <c:v>4.7631324996791546</c:v>
                </c:pt>
                <c:pt idx="113">
                  <c:v>4.7631324996791342</c:v>
                </c:pt>
                <c:pt idx="114">
                  <c:v>4.7631324996791289</c:v>
                </c:pt>
                <c:pt idx="115">
                  <c:v>4.7631324996791271</c:v>
                </c:pt>
                <c:pt idx="116">
                  <c:v>4.7631324996791271</c:v>
                </c:pt>
                <c:pt idx="117">
                  <c:v>5.2255534605878111</c:v>
                </c:pt>
                <c:pt idx="118">
                  <c:v>5.3978271185972249</c:v>
                </c:pt>
                <c:pt idx="119">
                  <c:v>5.9094479590207492</c:v>
                </c:pt>
                <c:pt idx="120">
                  <c:v>6.1424605580607983</c:v>
                </c:pt>
                <c:pt idx="121">
                  <c:v>6.2485838177514186</c:v>
                </c:pt>
                <c:pt idx="122">
                  <c:v>6.2969165958662492</c:v>
                </c:pt>
                <c:pt idx="123">
                  <c:v>6.318929276659393</c:v>
                </c:pt>
                <c:pt idx="124">
                  <c:v>6.6603355547151821</c:v>
                </c:pt>
                <c:pt idx="125">
                  <c:v>6.4844448097477612</c:v>
                </c:pt>
                <c:pt idx="126">
                  <c:v>6.4043371276642445</c:v>
                </c:pt>
                <c:pt idx="127">
                  <c:v>6.367852884391624</c:v>
                </c:pt>
                <c:pt idx="128">
                  <c:v>6.3512365003875537</c:v>
                </c:pt>
                <c:pt idx="129">
                  <c:v>6.3436687343437956</c:v>
                </c:pt>
                <c:pt idx="130">
                  <c:v>6.3402220709253871</c:v>
                </c:pt>
                <c:pt idx="131">
                  <c:v>6.3386523225146796</c:v>
                </c:pt>
                <c:pt idx="132">
                  <c:v>5.8125090402243096</c:v>
                </c:pt>
                <c:pt idx="133">
                  <c:v>5.6164958065267552</c:v>
                </c:pt>
                <c:pt idx="134">
                  <c:v>5.5434716150606604</c:v>
                </c:pt>
                <c:pt idx="135">
                  <c:v>5.5162666532390254</c:v>
                </c:pt>
                <c:pt idx="136">
                  <c:v>4.9705937559257301</c:v>
                </c:pt>
                <c:pt idx="137">
                  <c:v>4.8202805823148394</c:v>
                </c:pt>
                <c:pt idx="138">
                  <c:v>4.7788747322676359</c:v>
                </c:pt>
                <c:pt idx="139">
                  <c:v>4.7674689161508823</c:v>
                </c:pt>
                <c:pt idx="140">
                  <c:v>4.7643270257865762</c:v>
                </c:pt>
                <c:pt idx="141">
                  <c:v>5.2259984780059536</c:v>
                </c:pt>
                <c:pt idx="142">
                  <c:v>5.3979929086132108</c:v>
                </c:pt>
                <c:pt idx="143">
                  <c:v>5.4620689610043769</c:v>
                </c:pt>
                <c:pt idx="144">
                  <c:v>5.4859403182078594</c:v>
                </c:pt>
                <c:pt idx="145">
                  <c:v>5.4948335267229158</c:v>
                </c:pt>
                <c:pt idx="146">
                  <c:v>5.4981466671119641</c:v>
                </c:pt>
                <c:pt idx="147">
                  <c:v>5.4993809684576433</c:v>
                </c:pt>
                <c:pt idx="148">
                  <c:v>5.4998408040314644</c:v>
                </c:pt>
                <c:pt idx="149">
                  <c:v>5.5000121145106196</c:v>
                </c:pt>
                <c:pt idx="150">
                  <c:v>5.5000759357587778</c:v>
                </c:pt>
                <c:pt idx="151">
                  <c:v>5.5000997121893649</c:v>
                </c:pt>
                <c:pt idx="152">
                  <c:v>5.5001085700332295</c:v>
                </c:pt>
                <c:pt idx="153">
                  <c:v>5.9560310239579835</c:v>
                </c:pt>
                <c:pt idx="154">
                  <c:v>6.1636763494724436</c:v>
                </c:pt>
                <c:pt idx="155">
                  <c:v>6.2582463379361446</c:v>
                </c:pt>
                <c:pt idx="156">
                  <c:v>6.3013172941248587</c:v>
                </c:pt>
                <c:pt idx="157">
                  <c:v>6.320933530704206</c:v>
                </c:pt>
                <c:pt idx="158">
                  <c:v>6.3298675496252379</c:v>
                </c:pt>
                <c:pt idx="159">
                  <c:v>6.3339364592633594</c:v>
                </c:pt>
                <c:pt idx="160">
                  <c:v>5.8107521583317139</c:v>
                </c:pt>
                <c:pt idx="161">
                  <c:v>5.6158412850065087</c:v>
                </c:pt>
                <c:pt idx="162">
                  <c:v>5.5432277748672636</c:v>
                </c:pt>
                <c:pt idx="163">
                  <c:v>5.5161758112451782</c:v>
                </c:pt>
                <c:pt idx="164">
                  <c:v>5.5060976765508585</c:v>
                </c:pt>
                <c:pt idx="165">
                  <c:v>5.502343095170529</c:v>
                </c:pt>
                <c:pt idx="166">
                  <c:v>5.5009443361968611</c:v>
                </c:pt>
                <c:pt idx="167">
                  <c:v>5.5004232323857494</c:v>
                </c:pt>
                <c:pt idx="168">
                  <c:v>5.5002290965931877</c:v>
                </c:pt>
                <c:pt idx="169">
                  <c:v>5.5001567718372568</c:v>
                </c:pt>
                <c:pt idx="170">
                  <c:v>5.5001298274482213</c:v>
                </c:pt>
                <c:pt idx="171">
                  <c:v>5.5001197893901441</c:v>
                </c:pt>
                <c:pt idx="172">
                  <c:v>5.5001160497391979</c:v>
                </c:pt>
                <c:pt idx="173">
                  <c:v>5.5001146565425154</c:v>
                </c:pt>
                <c:pt idx="174">
                  <c:v>5.9560337959978149</c:v>
                </c:pt>
                <c:pt idx="175">
                  <c:v>5.6699655598083165</c:v>
                </c:pt>
                <c:pt idx="176">
                  <c:v>6.0333906925356917</c:v>
                </c:pt>
                <c:pt idx="177">
                  <c:v>6.1989090374553006</c:v>
                </c:pt>
                <c:pt idx="178">
                  <c:v>6.2742927135905386</c:v>
                </c:pt>
                <c:pt idx="179">
                  <c:v>6.3086254555619643</c:v>
                </c:pt>
                <c:pt idx="180">
                  <c:v>5.8013226134707701</c:v>
                </c:pt>
                <c:pt idx="181">
                  <c:v>5.6123283339859356</c:v>
                </c:pt>
                <c:pt idx="182">
                  <c:v>5.541919034619994</c:v>
                </c:pt>
                <c:pt idx="183">
                  <c:v>5.5156882436631669</c:v>
                </c:pt>
                <c:pt idx="184">
                  <c:v>5.5059160345882745</c:v>
                </c:pt>
                <c:pt idx="185">
                  <c:v>5.5022754249566166</c:v>
                </c:pt>
                <c:pt idx="186">
                  <c:v>5.5009191258446606</c:v>
                </c:pt>
                <c:pt idx="187">
                  <c:v>5.5004138403383287</c:v>
                </c:pt>
                <c:pt idx="188">
                  <c:v>5.5002255976117365</c:v>
                </c:pt>
                <c:pt idx="189">
                  <c:v>5.5001554683013349</c:v>
                </c:pt>
                <c:pt idx="190">
                  <c:v>5.5001293418194965</c:v>
                </c:pt>
                <c:pt idx="191">
                  <c:v>5.5001196084704969</c:v>
                </c:pt>
                <c:pt idx="192">
                  <c:v>5.5001159823380803</c:v>
                </c:pt>
                <c:pt idx="193">
                  <c:v>5.5001146314324139</c:v>
                </c:pt>
                <c:pt idx="194">
                  <c:v>5.5001141281562216</c:v>
                </c:pt>
                <c:pt idx="195">
                  <c:v>5.5001139406620592</c:v>
                </c:pt>
                <c:pt idx="196">
                  <c:v>5.5001138708116244</c:v>
                </c:pt>
                <c:pt idx="197">
                  <c:v>4.9661442478023421</c:v>
                </c:pt>
                <c:pt idx="198">
                  <c:v>5.3011849293675724</c:v>
                </c:pt>
                <c:pt idx="199">
                  <c:v>4.9113465097091797</c:v>
                </c:pt>
                <c:pt idx="200">
                  <c:v>4.8039601059811909</c:v>
                </c:pt>
                <c:pt idx="201">
                  <c:v>4.774379030530147</c:v>
                </c:pt>
                <c:pt idx="202">
                  <c:v>4.766230512706076</c:v>
                </c:pt>
                <c:pt idx="203">
                  <c:v>4.7639858903684233</c:v>
                </c:pt>
                <c:pt idx="204">
                  <c:v>4.7633675779897224</c:v>
                </c:pt>
                <c:pt idx="205">
                  <c:v>4.7631972552627131</c:v>
                </c:pt>
                <c:pt idx="206">
                  <c:v>4.7631503375034461</c:v>
                </c:pt>
                <c:pt idx="207">
                  <c:v>4.7631374133554285</c:v>
                </c:pt>
                <c:pt idx="208">
                  <c:v>4.7631338532194674</c:v>
                </c:pt>
                <c:pt idx="209">
                  <c:v>4.7631328725306012</c:v>
                </c:pt>
                <c:pt idx="210">
                  <c:v>4.763132602386241</c:v>
                </c:pt>
                <c:pt idx="211">
                  <c:v>4.7631325279712273</c:v>
                </c:pt>
                <c:pt idx="212">
                  <c:v>4.7631325074725792</c:v>
                </c:pt>
                <c:pt idx="213">
                  <c:v>4.7631325018259414</c:v>
                </c:pt>
                <c:pt idx="214">
                  <c:v>4.412255813512866</c:v>
                </c:pt>
                <c:pt idx="215">
                  <c:v>4.3414493298418924</c:v>
                </c:pt>
                <c:pt idx="216">
                  <c:v>4.3271606686203343</c:v>
                </c:pt>
                <c:pt idx="217">
                  <c:v>4.324277234379295</c:v>
                </c:pt>
                <c:pt idx="218">
                  <c:v>4.3236953608997943</c:v>
                </c:pt>
                <c:pt idx="219">
                  <c:v>4.3235779395480858</c:v>
                </c:pt>
                <c:pt idx="220">
                  <c:v>4.3235542440638906</c:v>
                </c:pt>
                <c:pt idx="221">
                  <c:v>4.3235494623443564</c:v>
                </c:pt>
                <c:pt idx="222">
                  <c:v>4.3235484973992415</c:v>
                </c:pt>
                <c:pt idx="223">
                  <c:v>4.3235483026745056</c:v>
                </c:pt>
                <c:pt idx="224">
                  <c:v>4.3235482633792941</c:v>
                </c:pt>
                <c:pt idx="225">
                  <c:v>4.3235482554495679</c:v>
                </c:pt>
                <c:pt idx="226">
                  <c:v>4.323548253849359</c:v>
                </c:pt>
                <c:pt idx="227">
                  <c:v>4.3235482535264396</c:v>
                </c:pt>
                <c:pt idx="228">
                  <c:v>4.3235482534612739</c:v>
                </c:pt>
                <c:pt idx="229">
                  <c:v>4.3235482534481244</c:v>
                </c:pt>
                <c:pt idx="230">
                  <c:v>4.3235482534454706</c:v>
                </c:pt>
                <c:pt idx="231">
                  <c:v>4.323548253444935</c:v>
                </c:pt>
                <c:pt idx="232">
                  <c:v>4.3235482534448266</c:v>
                </c:pt>
                <c:pt idx="233">
                  <c:v>4.3235482534448053</c:v>
                </c:pt>
                <c:pt idx="234">
                  <c:v>4.3235482534448009</c:v>
                </c:pt>
                <c:pt idx="235">
                  <c:v>4.3235482534448</c:v>
                </c:pt>
                <c:pt idx="236">
                  <c:v>4.3235482534448</c:v>
                </c:pt>
                <c:pt idx="237">
                  <c:v>4.3235482534448</c:v>
                </c:pt>
                <c:pt idx="238">
                  <c:v>4.3235482534448</c:v>
                </c:pt>
                <c:pt idx="239">
                  <c:v>4.3235482534448</c:v>
                </c:pt>
                <c:pt idx="240">
                  <c:v>4.3235482534448</c:v>
                </c:pt>
                <c:pt idx="241">
                  <c:v>4.3235482534448</c:v>
                </c:pt>
                <c:pt idx="242">
                  <c:v>4.3235482534448</c:v>
                </c:pt>
                <c:pt idx="243">
                  <c:v>4.3235482534448</c:v>
                </c:pt>
                <c:pt idx="244">
                  <c:v>4.3235482534448</c:v>
                </c:pt>
                <c:pt idx="245">
                  <c:v>4.3235482534448</c:v>
                </c:pt>
                <c:pt idx="246">
                  <c:v>4.3235482534448</c:v>
                </c:pt>
                <c:pt idx="247">
                  <c:v>4.3235482534448</c:v>
                </c:pt>
                <c:pt idx="248">
                  <c:v>4.3235482534448</c:v>
                </c:pt>
                <c:pt idx="249">
                  <c:v>4.3235482534448</c:v>
                </c:pt>
                <c:pt idx="250">
                  <c:v>4.3235482534448</c:v>
                </c:pt>
                <c:pt idx="251">
                  <c:v>4.3235482534448</c:v>
                </c:pt>
                <c:pt idx="252">
                  <c:v>4.3235482534448</c:v>
                </c:pt>
                <c:pt idx="253">
                  <c:v>4.3235482534448</c:v>
                </c:pt>
                <c:pt idx="254">
                  <c:v>4.3235482534448</c:v>
                </c:pt>
                <c:pt idx="255">
                  <c:v>4.3235482534448</c:v>
                </c:pt>
                <c:pt idx="256">
                  <c:v>4.3235482534448</c:v>
                </c:pt>
                <c:pt idx="257">
                  <c:v>4.3235482534448</c:v>
                </c:pt>
                <c:pt idx="258">
                  <c:v>4.3235482534448</c:v>
                </c:pt>
                <c:pt idx="259">
                  <c:v>4.3235482534448</c:v>
                </c:pt>
                <c:pt idx="260">
                  <c:v>4.3235482534448</c:v>
                </c:pt>
                <c:pt idx="261">
                  <c:v>4.3235482534448</c:v>
                </c:pt>
                <c:pt idx="262">
                  <c:v>4.3235482534448</c:v>
                </c:pt>
                <c:pt idx="263">
                  <c:v>4.3235482534448</c:v>
                </c:pt>
                <c:pt idx="264">
                  <c:v>4.3235482534448</c:v>
                </c:pt>
                <c:pt idx="265">
                  <c:v>4.3235482534448</c:v>
                </c:pt>
                <c:pt idx="266">
                  <c:v>4.6420429175390492</c:v>
                </c:pt>
                <c:pt idx="267">
                  <c:v>4.7297766935316918</c:v>
                </c:pt>
                <c:pt idx="268">
                  <c:v>4.7539441798907394</c:v>
                </c:pt>
                <c:pt idx="269">
                  <c:v>5.222130377305005</c:v>
                </c:pt>
                <c:pt idx="270">
                  <c:v>5.3965518583286567</c:v>
                </c:pt>
                <c:pt idx="271">
                  <c:v>5.4615321016816338</c:v>
                </c:pt>
                <c:pt idx="272">
                  <c:v>5.4857403127427453</c:v>
                </c:pt>
                <c:pt idx="273">
                  <c:v>5.4947590152366086</c:v>
                </c:pt>
                <c:pt idx="274">
                  <c:v>5.9535946226850491</c:v>
                </c:pt>
                <c:pt idx="275">
                  <c:v>6.1625667148601391</c:v>
                </c:pt>
                <c:pt idx="276">
                  <c:v>6.2577409659407746</c:v>
                </c:pt>
                <c:pt idx="277">
                  <c:v>6.3010871274998523</c:v>
                </c:pt>
                <c:pt idx="278">
                  <c:v>5.7985142300705386</c:v>
                </c:pt>
                <c:pt idx="279">
                  <c:v>5.6112820784691007</c:v>
                </c:pt>
                <c:pt idx="280">
                  <c:v>5.5415292550028603</c:v>
                </c:pt>
                <c:pt idx="281">
                  <c:v>5.5155430323381243</c:v>
                </c:pt>
                <c:pt idx="282">
                  <c:v>5.5058619365082464</c:v>
                </c:pt>
                <c:pt idx="283">
                  <c:v>5.502255270865593</c:v>
                </c:pt>
                <c:pt idx="284">
                  <c:v>5.5009116174934451</c:v>
                </c:pt>
                <c:pt idx="285">
                  <c:v>5.5004110431227193</c:v>
                </c:pt>
                <c:pt idx="286">
                  <c:v>5.5002245555167484</c:v>
                </c:pt>
                <c:pt idx="287">
                  <c:v>5.5001550800717105</c:v>
                </c:pt>
                <c:pt idx="288">
                  <c:v>5.5001291971856174</c:v>
                </c:pt>
                <c:pt idx="289">
                  <c:v>5.5001195545875436</c:v>
                </c:pt>
                <c:pt idx="290">
                  <c:v>5.5001159622641342</c:v>
                </c:pt>
                <c:pt idx="291">
                  <c:v>4.9661448239219652</c:v>
                </c:pt>
                <c:pt idx="292">
                  <c:v>4.8190550622423611</c:v>
                </c:pt>
                <c:pt idx="293">
                  <c:v>4.7785371457532149</c:v>
                </c:pt>
                <c:pt idx="294">
                  <c:v>4.7673759232597179</c:v>
                </c:pt>
                <c:pt idx="295">
                  <c:v>4.7643014096039451</c:v>
                </c:pt>
                <c:pt idx="296">
                  <c:v>4.763454492142615</c:v>
                </c:pt>
                <c:pt idx="297">
                  <c:v>4.7632211969725127</c:v>
                </c:pt>
                <c:pt idx="298">
                  <c:v>4.7631569325797258</c:v>
                </c:pt>
                <c:pt idx="299">
                  <c:v>4.7631392300607303</c:v>
                </c:pt>
                <c:pt idx="300">
                  <c:v>4.4122571712623619</c:v>
                </c:pt>
                <c:pt idx="301">
                  <c:v>4.3414496038340697</c:v>
                </c:pt>
                <c:pt idx="302">
                  <c:v>4.3271607239116188</c:v>
                </c:pt>
                <c:pt idx="303">
                  <c:v>4.324277245537008</c:v>
                </c:pt>
                <c:pt idx="304">
                  <c:v>4.6422437285293991</c:v>
                </c:pt>
                <c:pt idx="305">
                  <c:v>4.7298320097062794</c:v>
                </c:pt>
                <c:pt idx="306">
                  <c:v>4.7539594174988284</c:v>
                </c:pt>
                <c:pt idx="307">
                  <c:v>4.4104046963903727</c:v>
                </c:pt>
                <c:pt idx="308">
                  <c:v>4.665968730332728</c:v>
                </c:pt>
                <c:pt idx="309">
                  <c:v>4.7363673907606456</c:v>
                </c:pt>
                <c:pt idx="310">
                  <c:v>4.4068546470554759</c:v>
                </c:pt>
                <c:pt idx="311">
                  <c:v>4.6649908199680548</c:v>
                </c:pt>
                <c:pt idx="312">
                  <c:v>4.7360980117771101</c:v>
                </c:pt>
                <c:pt idx="313">
                  <c:v>4.7556854747425668</c:v>
                </c:pt>
                <c:pt idx="314">
                  <c:v>5.2227790919160553</c:v>
                </c:pt>
                <c:pt idx="315">
                  <c:v>4.8897485334948865</c:v>
                </c:pt>
                <c:pt idx="316">
                  <c:v>4.798010643648853</c:v>
                </c:pt>
                <c:pt idx="317">
                  <c:v>5.2385472172601659</c:v>
                </c:pt>
                <c:pt idx="318">
                  <c:v>5.4026679069318018</c:v>
                </c:pt>
                <c:pt idx="319">
                  <c:v>5.911652647692752</c:v>
                </c:pt>
                <c:pt idx="320">
                  <c:v>6.1434646614845612</c:v>
                </c:pt>
                <c:pt idx="321">
                  <c:v>6.2490411266215622</c:v>
                </c:pt>
                <c:pt idx="322">
                  <c:v>6.6248405817423484</c:v>
                </c:pt>
                <c:pt idx="323">
                  <c:v>6.8157025733031116</c:v>
                </c:pt>
                <c:pt idx="324">
                  <c:v>6.9126380513251124</c:v>
                </c:pt>
                <c:pt idx="325">
                  <c:v>6.961869890637459</c:v>
                </c:pt>
                <c:pt idx="326">
                  <c:v>6.9868738835153463</c:v>
                </c:pt>
                <c:pt idx="327">
                  <c:v>6.9995729755779221</c:v>
                </c:pt>
                <c:pt idx="328">
                  <c:v>7.006022623040284</c:v>
                </c:pt>
                <c:pt idx="329">
                  <c:v>7.009298286543137</c:v>
                </c:pt>
                <c:pt idx="330">
                  <c:v>7.0109619389282543</c:v>
                </c:pt>
                <c:pt idx="331">
                  <c:v>7.011806878970507</c:v>
                </c:pt>
                <c:pt idx="332">
                  <c:v>7.0122360092872658</c:v>
                </c:pt>
                <c:pt idx="333">
                  <c:v>7.0124539570936815</c:v>
                </c:pt>
                <c:pt idx="334">
                  <c:v>7.0125646489848528</c:v>
                </c:pt>
                <c:pt idx="335">
                  <c:v>7.0126208674665751</c:v>
                </c:pt>
                <c:pt idx="336">
                  <c:v>7.0126494198533269</c:v>
                </c:pt>
                <c:pt idx="337">
                  <c:v>7.0126639211127753</c:v>
                </c:pt>
                <c:pt idx="338">
                  <c:v>6.6449092433347072</c:v>
                </c:pt>
                <c:pt idx="339">
                  <c:v>6.4774190503877822</c:v>
                </c:pt>
                <c:pt idx="340">
                  <c:v>6.40113731577358</c:v>
                </c:pt>
                <c:pt idx="341">
                  <c:v>6.3663955620423902</c:v>
                </c:pt>
                <c:pt idx="342">
                  <c:v>6.3505727774869127</c:v>
                </c:pt>
                <c:pt idx="343">
                  <c:v>6.3433664483814161</c:v>
                </c:pt>
                <c:pt idx="344">
                  <c:v>6.3400843978046257</c:v>
                </c:pt>
                <c:pt idx="345">
                  <c:v>6.3385896206676247</c:v>
                </c:pt>
                <c:pt idx="346">
                  <c:v>6.6703207006781398</c:v>
                </c:pt>
                <c:pt idx="347">
                  <c:v>6.8388011328093139</c:v>
                </c:pt>
                <c:pt idx="348">
                  <c:v>6.9243694069975739</c:v>
                </c:pt>
                <c:pt idx="349">
                  <c:v>6.6046963892259303</c:v>
                </c:pt>
                <c:pt idx="350">
                  <c:v>6.8054716891182716</c:v>
                </c:pt>
                <c:pt idx="351">
                  <c:v>6.9074419636130688</c:v>
                </c:pt>
                <c:pt idx="352">
                  <c:v>6.5969869542958319</c:v>
                </c:pt>
                <c:pt idx="353">
                  <c:v>6.4555933227421827</c:v>
                </c:pt>
                <c:pt idx="354">
                  <c:v>6.3911970062263155</c:v>
                </c:pt>
                <c:pt idx="355">
                  <c:v>6.3618683473946183</c:v>
                </c:pt>
                <c:pt idx="356">
                  <c:v>6.3485109028169591</c:v>
                </c:pt>
                <c:pt idx="357">
                  <c:v>6.3424273881677173</c:v>
                </c:pt>
                <c:pt idx="358">
                  <c:v>6.3396567122145164</c:v>
                </c:pt>
                <c:pt idx="359">
                  <c:v>6.3383948355395585</c:v>
                </c:pt>
                <c:pt idx="360">
                  <c:v>6.337820126418138</c:v>
                </c:pt>
                <c:pt idx="361">
                  <c:v>6.3375583808919718</c:v>
                </c:pt>
                <c:pt idx="362">
                  <c:v>6.3374391715077554</c:v>
                </c:pt>
                <c:pt idx="363">
                  <c:v>6.3373848787849978</c:v>
                </c:pt>
                <c:pt idx="364">
                  <c:v>6.3373601517069762</c:v>
                </c:pt>
                <c:pt idx="365">
                  <c:v>6.3373488900063943</c:v>
                </c:pt>
                <c:pt idx="366">
                  <c:v>6.3373437609774044</c:v>
                </c:pt>
                <c:pt idx="367">
                  <c:v>6.337341425012406</c:v>
                </c:pt>
                <c:pt idx="368">
                  <c:v>5.8120206689628766</c:v>
                </c:pt>
                <c:pt idx="369">
                  <c:v>5.616313865155611</c:v>
                </c:pt>
                <c:pt idx="370">
                  <c:v>5.5434038333029116</c:v>
                </c:pt>
                <c:pt idx="371">
                  <c:v>5.9757494189558127</c:v>
                </c:pt>
                <c:pt idx="372">
                  <c:v>6.172656895424284</c:v>
                </c:pt>
                <c:pt idx="373">
                  <c:v>5.7506679001049186</c:v>
                </c:pt>
                <c:pt idx="374">
                  <c:v>6.0701457669489223</c:v>
                </c:pt>
                <c:pt idx="375">
                  <c:v>6.2156487687958908</c:v>
                </c:pt>
                <c:pt idx="376">
                  <c:v>5.7666844043651286</c:v>
                </c:pt>
                <c:pt idx="377">
                  <c:v>5.5994239643877286</c:v>
                </c:pt>
                <c:pt idx="378">
                  <c:v>5.5371115471942076</c:v>
                </c:pt>
                <c:pt idx="379">
                  <c:v>5.5138972274362068</c:v>
                </c:pt>
                <c:pt idx="380">
                  <c:v>5.9623109301793198</c:v>
                </c:pt>
                <c:pt idx="381">
                  <c:v>5.6723040888947542</c:v>
                </c:pt>
                <c:pt idx="382">
                  <c:v>6.0344557522387152</c:v>
                </c:pt>
                <c:pt idx="383">
                  <c:v>6.199394108253685</c:v>
                </c:pt>
                <c:pt idx="384">
                  <c:v>6.2745136342382519</c:v>
                </c:pt>
                <c:pt idx="385">
                  <c:v>6.308726071663262</c:v>
                </c:pt>
                <c:pt idx="386">
                  <c:v>6.3243077843966553</c:v>
                </c:pt>
                <c:pt idx="387">
                  <c:v>6.3314043197498631</c:v>
                </c:pt>
                <c:pt idx="388">
                  <c:v>6.6666714116106851</c:v>
                </c:pt>
                <c:pt idx="389">
                  <c:v>6.836947722513731</c:v>
                </c:pt>
                <c:pt idx="390">
                  <c:v>6.9234280922208384</c:v>
                </c:pt>
                <c:pt idx="391">
                  <c:v>6.9673499642946135</c:v>
                </c:pt>
                <c:pt idx="392">
                  <c:v>6.9896571173861037</c:v>
                </c:pt>
                <c:pt idx="393">
                  <c:v>7.0009865315379258</c:v>
                </c:pt>
                <c:pt idx="394">
                  <c:v>7.0067405434684069</c:v>
                </c:pt>
                <c:pt idx="395">
                  <c:v>7.0096629058123412</c:v>
                </c:pt>
                <c:pt idx="396">
                  <c:v>7.0111471226983033</c:v>
                </c:pt>
                <c:pt idx="397">
                  <c:v>7.0119009305788174</c:v>
                </c:pt>
                <c:pt idx="398">
                  <c:v>7.0122837764594284</c:v>
                </c:pt>
                <c:pt idx="399">
                  <c:v>7.012478217207649</c:v>
                </c:pt>
                <c:pt idx="400">
                  <c:v>7.0125769702737859</c:v>
                </c:pt>
                <c:pt idx="401">
                  <c:v>7.0126271252344141</c:v>
                </c:pt>
                <c:pt idx="402">
                  <c:v>7.0126525980645145</c:v>
                </c:pt>
                <c:pt idx="403">
                  <c:v>7.0126655352708287</c:v>
                </c:pt>
                <c:pt idx="404">
                  <c:v>7.012672105852368</c:v>
                </c:pt>
                <c:pt idx="405">
                  <c:v>7.0126754429361799</c:v>
                </c:pt>
                <c:pt idx="406">
                  <c:v>7.0126771377828696</c:v>
                </c:pt>
                <c:pt idx="407">
                  <c:v>7.0126779985659553</c:v>
                </c:pt>
                <c:pt idx="408">
                  <c:v>7.0126784357426786</c:v>
                </c:pt>
                <c:pt idx="409">
                  <c:v>7.0126786577771139</c:v>
                </c:pt>
                <c:pt idx="410">
                  <c:v>7.0126787705445324</c:v>
                </c:pt>
                <c:pt idx="411">
                  <c:v>7.0126788278171386</c:v>
                </c:pt>
                <c:pt idx="412">
                  <c:v>7.0126788569048966</c:v>
                </c:pt>
                <c:pt idx="413">
                  <c:v>7.0126788716780624</c:v>
                </c:pt>
                <c:pt idx="414">
                  <c:v>7.0126788791810952</c:v>
                </c:pt>
                <c:pt idx="415">
                  <c:v>7.0126788829917546</c:v>
                </c:pt>
                <c:pt idx="416">
                  <c:v>7.0126788849271229</c:v>
                </c:pt>
                <c:pt idx="417">
                  <c:v>7.0126788859100619</c:v>
                </c:pt>
                <c:pt idx="418">
                  <c:v>7.0126788864092795</c:v>
                </c:pt>
                <c:pt idx="419">
                  <c:v>7.0126788866628234</c:v>
                </c:pt>
                <c:pt idx="420">
                  <c:v>7.0126788867915941</c:v>
                </c:pt>
                <c:pt idx="421">
                  <c:v>7.0126788868569943</c:v>
                </c:pt>
                <c:pt idx="422">
                  <c:v>7.0126788868902104</c:v>
                </c:pt>
                <c:pt idx="423">
                  <c:v>7.0126788869070795</c:v>
                </c:pt>
                <c:pt idx="424">
                  <c:v>7.0126788869156478</c:v>
                </c:pt>
                <c:pt idx="425">
                  <c:v>7.012678886919999</c:v>
                </c:pt>
                <c:pt idx="426">
                  <c:v>7.0126788869222088</c:v>
                </c:pt>
                <c:pt idx="427">
                  <c:v>7.0126788869233314</c:v>
                </c:pt>
                <c:pt idx="428">
                  <c:v>7.0126788869239016</c:v>
                </c:pt>
                <c:pt idx="429">
                  <c:v>7.0126788869241912</c:v>
                </c:pt>
                <c:pt idx="430">
                  <c:v>7.0126788869243377</c:v>
                </c:pt>
                <c:pt idx="431">
                  <c:v>7.0126788869244123</c:v>
                </c:pt>
                <c:pt idx="432">
                  <c:v>7.0126788869244496</c:v>
                </c:pt>
                <c:pt idx="433">
                  <c:v>7.0126788869244692</c:v>
                </c:pt>
                <c:pt idx="434">
                  <c:v>7.0126788869244789</c:v>
                </c:pt>
                <c:pt idx="435">
                  <c:v>7.0126788869244843</c:v>
                </c:pt>
                <c:pt idx="436">
                  <c:v>7.0126788869244869</c:v>
                </c:pt>
                <c:pt idx="437">
                  <c:v>7.0126788869244878</c:v>
                </c:pt>
                <c:pt idx="438">
                  <c:v>7.0126788869244887</c:v>
                </c:pt>
                <c:pt idx="439">
                  <c:v>7.0126788869244887</c:v>
                </c:pt>
                <c:pt idx="440">
                  <c:v>7.0126788869244887</c:v>
                </c:pt>
                <c:pt idx="441">
                  <c:v>7.0126788869244887</c:v>
                </c:pt>
                <c:pt idx="442">
                  <c:v>7.0126788869244887</c:v>
                </c:pt>
                <c:pt idx="443">
                  <c:v>7.0126788869244887</c:v>
                </c:pt>
                <c:pt idx="444">
                  <c:v>7.0126788869244887</c:v>
                </c:pt>
                <c:pt idx="445">
                  <c:v>7.0126788869244887</c:v>
                </c:pt>
                <c:pt idx="446">
                  <c:v>7.0126788869244887</c:v>
                </c:pt>
                <c:pt idx="447">
                  <c:v>7.0126788869244887</c:v>
                </c:pt>
                <c:pt idx="448">
                  <c:v>7.0126788869244887</c:v>
                </c:pt>
                <c:pt idx="449">
                  <c:v>6.6449160593640952</c:v>
                </c:pt>
                <c:pt idx="450">
                  <c:v>6.8258985583909269</c:v>
                </c:pt>
                <c:pt idx="451">
                  <c:v>6.9178164143942098</c:v>
                </c:pt>
                <c:pt idx="452">
                  <c:v>6.6017118942301121</c:v>
                </c:pt>
                <c:pt idx="453">
                  <c:v>6.4577452494179681</c:v>
                </c:pt>
                <c:pt idx="454">
                  <c:v>6.7308377671588655</c:v>
                </c:pt>
                <c:pt idx="455">
                  <c:v>6.5165543378623259</c:v>
                </c:pt>
                <c:pt idx="456">
                  <c:v>6.4189610913669952</c:v>
                </c:pt>
                <c:pt idx="457">
                  <c:v>6.3745132225198056</c:v>
                </c:pt>
                <c:pt idx="458">
                  <c:v>6.3542698848299235</c:v>
                </c:pt>
                <c:pt idx="459">
                  <c:v>6.3450502589748474</c:v>
                </c:pt>
                <c:pt idx="460">
                  <c:v>6.3408512725127437</c:v>
                </c:pt>
                <c:pt idx="461">
                  <c:v>6.3389388860899025</c:v>
                </c:pt>
                <c:pt idx="462">
                  <c:v>6.3380679088044847</c:v>
                </c:pt>
                <c:pt idx="463">
                  <c:v>6.3376712309036929</c:v>
                </c:pt>
                <c:pt idx="464">
                  <c:v>6.337490567917861</c:v>
                </c:pt>
                <c:pt idx="465">
                  <c:v>6.3374082867663661</c:v>
                </c:pt>
                <c:pt idx="466">
                  <c:v>6.33737081263817</c:v>
                </c:pt>
                <c:pt idx="467">
                  <c:v>6.3373537454209696</c:v>
                </c:pt>
                <c:pt idx="468">
                  <c:v>6.3373459723274514</c:v>
                </c:pt>
                <c:pt idx="469">
                  <c:v>6.3373424321496863</c:v>
                </c:pt>
                <c:pt idx="470">
                  <c:v>5.8120210441691018</c:v>
                </c:pt>
                <c:pt idx="471">
                  <c:v>5.6163140049376592</c:v>
                </c:pt>
                <c:pt idx="472">
                  <c:v>5.5434038853783285</c:v>
                </c:pt>
                <c:pt idx="473">
                  <c:v>5.5162414207320314</c:v>
                </c:pt>
                <c:pt idx="474">
                  <c:v>5.5061221191848571</c:v>
                </c:pt>
                <c:pt idx="475">
                  <c:v>4.9677993032124039</c:v>
                </c:pt>
                <c:pt idx="476">
                  <c:v>4.8195108115274072</c:v>
                </c:pt>
                <c:pt idx="477">
                  <c:v>4.7786626882196694</c:v>
                </c:pt>
                <c:pt idx="478">
                  <c:v>5.2313391896434274</c:v>
                </c:pt>
                <c:pt idx="479">
                  <c:v>5.3999825760546543</c:v>
                </c:pt>
                <c:pt idx="480">
                  <c:v>5.4628102061410289</c:v>
                </c:pt>
                <c:pt idx="481">
                  <c:v>5.4862164670461864</c:v>
                </c:pt>
                <c:pt idx="482">
                  <c:v>5.4949364052136307</c:v>
                </c:pt>
                <c:pt idx="483">
                  <c:v>5.4981849942109147</c:v>
                </c:pt>
                <c:pt idx="484">
                  <c:v>5.4993952471130143</c:v>
                </c:pt>
                <c:pt idx="485">
                  <c:v>5.4998461235052778</c:v>
                </c:pt>
                <c:pt idx="486">
                  <c:v>5.5000140962659687</c:v>
                </c:pt>
                <c:pt idx="487">
                  <c:v>5.5000766740562863</c:v>
                </c:pt>
                <c:pt idx="488">
                  <c:v>5.5000999872400715</c:v>
                </c:pt>
                <c:pt idx="489">
                  <c:v>5.5001086725026145</c:v>
                </c:pt>
                <c:pt idx="490">
                  <c:v>5.5001119081733023</c:v>
                </c:pt>
                <c:pt idx="491">
                  <c:v>5.5001131136135246</c:v>
                </c:pt>
                <c:pt idx="492">
                  <c:v>5.5001135626969662</c:v>
                </c:pt>
                <c:pt idx="493">
                  <c:v>5.5001137300017682</c:v>
                </c:pt>
                <c:pt idx="494">
                  <c:v>5.500113792330712</c:v>
                </c:pt>
                <c:pt idx="495">
                  <c:v>5.5001138155511882</c:v>
                </c:pt>
                <c:pt idx="496">
                  <c:v>5.5001138242019136</c:v>
                </c:pt>
                <c:pt idx="497">
                  <c:v>5.5001138274247179</c:v>
                </c:pt>
                <c:pt idx="498">
                  <c:v>5.5001138286253646</c:v>
                </c:pt>
                <c:pt idx="499">
                  <c:v>5.5001138290726619</c:v>
                </c:pt>
                <c:pt idx="500">
                  <c:v>5.5001138292393019</c:v>
                </c:pt>
                <c:pt idx="501">
                  <c:v>5.500113829301382</c:v>
                </c:pt>
                <c:pt idx="502">
                  <c:v>5.5001138293245102</c:v>
                </c:pt>
                <c:pt idx="503">
                  <c:v>5.5001138293331273</c:v>
                </c:pt>
                <c:pt idx="504">
                  <c:v>5.5001138293363372</c:v>
                </c:pt>
                <c:pt idx="505">
                  <c:v>5.5001138293375327</c:v>
                </c:pt>
                <c:pt idx="506">
                  <c:v>5.5001138293379785</c:v>
                </c:pt>
                <c:pt idx="507">
                  <c:v>5.5001138293381446</c:v>
                </c:pt>
                <c:pt idx="508">
                  <c:v>5.9560334192558502</c:v>
                </c:pt>
                <c:pt idx="509">
                  <c:v>6.1636774403869214</c:v>
                </c:pt>
                <c:pt idx="510">
                  <c:v>5.7473226288110357</c:v>
                </c:pt>
                <c:pt idx="511">
                  <c:v>6.0686221965680982</c:v>
                </c:pt>
                <c:pt idx="512">
                  <c:v>6.2149548738912923</c:v>
                </c:pt>
                <c:pt idx="513">
                  <c:v>6.2816006294460127</c:v>
                </c:pt>
                <c:pt idx="514">
                  <c:v>6.6413769855838751</c:v>
                </c:pt>
                <c:pt idx="515">
                  <c:v>6.8241011245182346</c:v>
                </c:pt>
                <c:pt idx="516">
                  <c:v>6.9169035290667669</c:v>
                </c:pt>
                <c:pt idx="517">
                  <c:v>6.9640362524180226</c:v>
                </c:pt>
                <c:pt idx="518">
                  <c:v>6.9879741408953002</c:v>
                </c:pt>
                <c:pt idx="519">
                  <c:v>7.0001317771192912</c:v>
                </c:pt>
                <c:pt idx="520">
                  <c:v>7.006306428600988</c:v>
                </c:pt>
                <c:pt idx="521">
                  <c:v>7.0094424264395467</c:v>
                </c:pt>
                <c:pt idx="522">
                  <c:v>7.0110351450687025</c:v>
                </c:pt>
                <c:pt idx="523">
                  <c:v>7.0118440590929634</c:v>
                </c:pt>
                <c:pt idx="524">
                  <c:v>7.0122548924232628</c:v>
                </c:pt>
                <c:pt idx="525">
                  <c:v>7.0124635475092454</c:v>
                </c:pt>
                <c:pt idx="526">
                  <c:v>7.0125695197897189</c:v>
                </c:pt>
                <c:pt idx="527">
                  <c:v>7.0126233412634482</c:v>
                </c:pt>
                <c:pt idx="528">
                  <c:v>7.0126506762516305</c:v>
                </c:pt>
                <c:pt idx="529">
                  <c:v>7.0126645592155707</c:v>
                </c:pt>
                <c:pt idx="530">
                  <c:v>7.0126716101309192</c:v>
                </c:pt>
                <c:pt idx="531">
                  <c:v>7.0126751911678991</c:v>
                </c:pt>
                <c:pt idx="532">
                  <c:v>7.0126770099141496</c:v>
                </c:pt>
                <c:pt idx="533">
                  <c:v>7.012677933623662</c:v>
                </c:pt>
                <c:pt idx="534">
                  <c:v>7.0126784027596187</c:v>
                </c:pt>
                <c:pt idx="535">
                  <c:v>7.0126786410255928</c:v>
                </c:pt>
                <c:pt idx="536">
                  <c:v>7.0126787620367264</c:v>
                </c:pt>
                <c:pt idx="537">
                  <c:v>7.0126788234961719</c:v>
                </c:pt>
                <c:pt idx="538">
                  <c:v>7.0126788547103533</c:v>
                </c:pt>
                <c:pt idx="539">
                  <c:v>7.0126788705634908</c:v>
                </c:pt>
                <c:pt idx="540">
                  <c:v>7.0126788786150236</c:v>
                </c:pt>
                <c:pt idx="541">
                  <c:v>7.0126788827042574</c:v>
                </c:pt>
                <c:pt idx="542">
                  <c:v>7.0126788847811072</c:v>
                </c:pt>
                <c:pt idx="543">
                  <c:v>6.6449160583879134</c:v>
                </c:pt>
                <c:pt idx="544">
                  <c:v>6.8258985578951403</c:v>
                </c:pt>
                <c:pt idx="545">
                  <c:v>6.5598488250413958</c:v>
                </c:pt>
                <c:pt idx="546">
                  <c:v>6.4386791329021094</c:v>
                </c:pt>
                <c:pt idx="547">
                  <c:v>6.3834936074905855</c:v>
                </c:pt>
                <c:pt idx="548">
                  <c:v>6.3583599114220561</c:v>
                </c:pt>
                <c:pt idx="549">
                  <c:v>6.3469130207137683</c:v>
                </c:pt>
                <c:pt idx="550">
                  <c:v>6.3416996487317796</c:v>
                </c:pt>
                <c:pt idx="551">
                  <c:v>6.3393252705608667</c:v>
                </c:pt>
                <c:pt idx="552">
                  <c:v>6.3382438837505672</c:v>
                </c:pt>
                <c:pt idx="553">
                  <c:v>6.3377513769343334</c:v>
                </c:pt>
                <c:pt idx="554">
                  <c:v>6.3375270696266011</c:v>
                </c:pt>
                <c:pt idx="555">
                  <c:v>6.3374249111048417</c:v>
                </c:pt>
                <c:pt idx="556">
                  <c:v>6.3373783840269979</c:v>
                </c:pt>
                <c:pt idx="557">
                  <c:v>6.3373571937343485</c:v>
                </c:pt>
                <c:pt idx="558">
                  <c:v>6.3373475428273203</c:v>
                </c:pt>
                <c:pt idx="559">
                  <c:v>6.3373431474181574</c:v>
                </c:pt>
                <c:pt idx="560">
                  <c:v>6.3373411455729789</c:v>
                </c:pt>
                <c:pt idx="561">
                  <c:v>6.337340233852597</c:v>
                </c:pt>
                <c:pt idx="562">
                  <c:v>5.8120202251995634</c:v>
                </c:pt>
                <c:pt idx="563">
                  <c:v>5.6163136998328085</c:v>
                </c:pt>
                <c:pt idx="564">
                  <c:v>5.5434037717123559</c:v>
                </c:pt>
                <c:pt idx="565">
                  <c:v>5.5162413783860851</c:v>
                </c:pt>
                <c:pt idx="566">
                  <c:v>5.5061221034089911</c:v>
                </c:pt>
                <c:pt idx="567">
                  <c:v>5.5023521953293884</c:v>
                </c:pt>
                <c:pt idx="568">
                  <c:v>5.5009477264360314</c:v>
                </c:pt>
                <c:pt idx="569">
                  <c:v>5.5004244954100336</c:v>
                </c:pt>
                <c:pt idx="570">
                  <c:v>5.5002295671294137</c:v>
                </c:pt>
                <c:pt idx="571">
                  <c:v>5.5001569471342346</c:v>
                </c:pt>
                <c:pt idx="572">
                  <c:v>5.5001298927546287</c:v>
                </c:pt>
                <c:pt idx="573">
                  <c:v>5.5001198137198664</c:v>
                </c:pt>
                <c:pt idx="574">
                  <c:v>4.9661458848589053</c:v>
                </c:pt>
                <c:pt idx="575">
                  <c:v>5.301185539248495</c:v>
                </c:pt>
                <c:pt idx="576">
                  <c:v>4.9113466777093455</c:v>
                </c:pt>
                <c:pt idx="577">
                  <c:v>4.8039601522591679</c:v>
                </c:pt>
                <c:pt idx="578">
                  <c:v>4.7743790432780582</c:v>
                </c:pt>
                <c:pt idx="579">
                  <c:v>4.7662305162176652</c:v>
                </c:pt>
                <c:pt idx="580">
                  <c:v>4.7639858913357394</c:v>
                </c:pt>
                <c:pt idx="581">
                  <c:v>4.7633675782561831</c:v>
                </c:pt>
                <c:pt idx="582">
                  <c:v>4.7631972553361139</c:v>
                </c:pt>
                <c:pt idx="583">
                  <c:v>4.7631503375236655</c:v>
                </c:pt>
                <c:pt idx="584">
                  <c:v>4.7631374133609974</c:v>
                </c:pt>
                <c:pt idx="585">
                  <c:v>4.7631338532210012</c:v>
                </c:pt>
                <c:pt idx="586">
                  <c:v>4.7631328725310231</c:v>
                </c:pt>
                <c:pt idx="587">
                  <c:v>4.7631326023863574</c:v>
                </c:pt>
                <c:pt idx="588">
                  <c:v>4.7631325279712593</c:v>
                </c:pt>
                <c:pt idx="589">
                  <c:v>4.7631325074725872</c:v>
                </c:pt>
                <c:pt idx="590">
                  <c:v>4.4122558146523518</c:v>
                </c:pt>
                <c:pt idx="591">
                  <c:v>4.3414493300718391</c:v>
                </c:pt>
                <c:pt idx="592">
                  <c:v>4.6469740175663912</c:v>
                </c:pt>
                <c:pt idx="593">
                  <c:v>4.3888151744139527</c:v>
                </c:pt>
                <c:pt idx="594">
                  <c:v>4.3367190377339329</c:v>
                </c:pt>
                <c:pt idx="595">
                  <c:v>4.3262061014973048</c:v>
                </c:pt>
                <c:pt idx="596">
                  <c:v>4.324084603909216</c:v>
                </c:pt>
                <c:pt idx="597">
                  <c:v>4.3236564883081163</c:v>
                </c:pt>
                <c:pt idx="598">
                  <c:v>4.3235700951069482</c:v>
                </c:pt>
                <c:pt idx="599">
                  <c:v>4.3235526610653281</c:v>
                </c:pt>
                <c:pt idx="600">
                  <c:v>4.3235491428971953</c:v>
                </c:pt>
                <c:pt idx="601">
                  <c:v>4.3235484329351976</c:v>
                </c:pt>
                <c:pt idx="602">
                  <c:v>4.3235482896657409</c:v>
                </c:pt>
                <c:pt idx="603">
                  <c:v>4.3235482607541407</c:v>
                </c:pt>
                <c:pt idx="604">
                  <c:v>4.3235482549198156</c:v>
                </c:pt>
                <c:pt idx="605">
                  <c:v>4.3235482537424561</c:v>
                </c:pt>
                <c:pt idx="606">
                  <c:v>4.3235482535048657</c:v>
                </c:pt>
                <c:pt idx="607">
                  <c:v>4.323548253456921</c:v>
                </c:pt>
                <c:pt idx="608">
                  <c:v>4.323548253447246</c:v>
                </c:pt>
                <c:pt idx="609">
                  <c:v>4.3235482534452938</c:v>
                </c:pt>
                <c:pt idx="610">
                  <c:v>4.3235482534448995</c:v>
                </c:pt>
                <c:pt idx="611">
                  <c:v>4.3235482534448195</c:v>
                </c:pt>
                <c:pt idx="612">
                  <c:v>4.3235482534448035</c:v>
                </c:pt>
                <c:pt idx="613">
                  <c:v>4.3235482534448009</c:v>
                </c:pt>
                <c:pt idx="614">
                  <c:v>4.3235482534448</c:v>
                </c:pt>
                <c:pt idx="615">
                  <c:v>4.3235482534448</c:v>
                </c:pt>
                <c:pt idx="616">
                  <c:v>4.3235482534448</c:v>
                </c:pt>
                <c:pt idx="617">
                  <c:v>4.3235482534448</c:v>
                </c:pt>
                <c:pt idx="618">
                  <c:v>4.3235482534448</c:v>
                </c:pt>
                <c:pt idx="619">
                  <c:v>4.3235482534448</c:v>
                </c:pt>
                <c:pt idx="620">
                  <c:v>4.3235482534448</c:v>
                </c:pt>
                <c:pt idx="621">
                  <c:v>4.3235482534448</c:v>
                </c:pt>
                <c:pt idx="622">
                  <c:v>4.3235482534448</c:v>
                </c:pt>
                <c:pt idx="623">
                  <c:v>4.3235482534448</c:v>
                </c:pt>
                <c:pt idx="624">
                  <c:v>4.3235482534448</c:v>
                </c:pt>
                <c:pt idx="625">
                  <c:v>4.3235482534448</c:v>
                </c:pt>
                <c:pt idx="626">
                  <c:v>4.3235482534448</c:v>
                </c:pt>
                <c:pt idx="627">
                  <c:v>4.3235482534448</c:v>
                </c:pt>
                <c:pt idx="628">
                  <c:v>4.3235482534448</c:v>
                </c:pt>
                <c:pt idx="629">
                  <c:v>4.3235482534448</c:v>
                </c:pt>
                <c:pt idx="630">
                  <c:v>4.3235482534448</c:v>
                </c:pt>
                <c:pt idx="631">
                  <c:v>4.3235482534448</c:v>
                </c:pt>
                <c:pt idx="632">
                  <c:v>4.3235482534448</c:v>
                </c:pt>
                <c:pt idx="633">
                  <c:v>4.3235482534448</c:v>
                </c:pt>
                <c:pt idx="634">
                  <c:v>4.3235482534448</c:v>
                </c:pt>
                <c:pt idx="635">
                  <c:v>4.3235482534448</c:v>
                </c:pt>
                <c:pt idx="636">
                  <c:v>4.3235482534448</c:v>
                </c:pt>
                <c:pt idx="637">
                  <c:v>4.3235482534448</c:v>
                </c:pt>
                <c:pt idx="638">
                  <c:v>4.3235482534448</c:v>
                </c:pt>
                <c:pt idx="639">
                  <c:v>4.3235482534448</c:v>
                </c:pt>
                <c:pt idx="640">
                  <c:v>4.3235482534448</c:v>
                </c:pt>
                <c:pt idx="641">
                  <c:v>4.3235482534448</c:v>
                </c:pt>
                <c:pt idx="642">
                  <c:v>4.3235482534448</c:v>
                </c:pt>
                <c:pt idx="643">
                  <c:v>4.3235482534448</c:v>
                </c:pt>
                <c:pt idx="644">
                  <c:v>4.3235482534448</c:v>
                </c:pt>
                <c:pt idx="645">
                  <c:v>4.3235482534448</c:v>
                </c:pt>
                <c:pt idx="646">
                  <c:v>4.3235482534448</c:v>
                </c:pt>
                <c:pt idx="647">
                  <c:v>4.3235482534448</c:v>
                </c:pt>
                <c:pt idx="648">
                  <c:v>4.3235482534448</c:v>
                </c:pt>
                <c:pt idx="649">
                  <c:v>4.3235482534448</c:v>
                </c:pt>
                <c:pt idx="650">
                  <c:v>4.3235482534448</c:v>
                </c:pt>
                <c:pt idx="651">
                  <c:v>4.3235482534448</c:v>
                </c:pt>
                <c:pt idx="652">
                  <c:v>4.3235482534448</c:v>
                </c:pt>
                <c:pt idx="653">
                  <c:v>4.3235482534448</c:v>
                </c:pt>
                <c:pt idx="654">
                  <c:v>4.6420429175390492</c:v>
                </c:pt>
                <c:pt idx="655">
                  <c:v>4.7297766935316918</c:v>
                </c:pt>
                <c:pt idx="656">
                  <c:v>4.7539441798907394</c:v>
                </c:pt>
                <c:pt idx="657">
                  <c:v>5.222130377305005</c:v>
                </c:pt>
                <c:pt idx="658">
                  <c:v>5.3965518583286567</c:v>
                </c:pt>
                <c:pt idx="659">
                  <c:v>4.9376166540030333</c:v>
                </c:pt>
                <c:pt idx="660">
                  <c:v>5.2905570527065393</c:v>
                </c:pt>
                <c:pt idx="661">
                  <c:v>4.9084189135659031</c:v>
                </c:pt>
                <c:pt idx="662">
                  <c:v>5.279679514757504</c:v>
                </c:pt>
                <c:pt idx="663">
                  <c:v>5.4179916313111498</c:v>
                </c:pt>
                <c:pt idx="664">
                  <c:v>5.4695194301784378</c:v>
                </c:pt>
                <c:pt idx="665">
                  <c:v>5.4887159700208308</c:v>
                </c:pt>
                <c:pt idx="666">
                  <c:v>4.9630045378244372</c:v>
                </c:pt>
                <c:pt idx="667">
                  <c:v>4.8181900268490159</c:v>
                </c:pt>
                <c:pt idx="668">
                  <c:v>4.7782988597472587</c:v>
                </c:pt>
                <c:pt idx="669">
                  <c:v>4.7673102840719217</c:v>
                </c:pt>
                <c:pt idx="670">
                  <c:v>4.7642833283785819</c:v>
                </c:pt>
                <c:pt idx="671">
                  <c:v>4.7634495114181181</c:v>
                </c:pt>
                <c:pt idx="672">
                  <c:v>4.7632198249628166</c:v>
                </c:pt>
                <c:pt idx="673">
                  <c:v>4.7631565546406112</c:v>
                </c:pt>
                <c:pt idx="674">
                  <c:v>4.7631391259521552</c:v>
                </c:pt>
                <c:pt idx="675">
                  <c:v>4.7631343249780072</c:v>
                </c:pt>
                <c:pt idx="676">
                  <c:v>4.7631330024830394</c:v>
                </c:pt>
                <c:pt idx="677">
                  <c:v>4.7631326381834436</c:v>
                </c:pt>
                <c:pt idx="678">
                  <c:v>4.7631325378320639</c:v>
                </c:pt>
                <c:pt idx="679">
                  <c:v>4.7631325101888828</c:v>
                </c:pt>
                <c:pt idx="680">
                  <c:v>4.7631325025741855</c:v>
                </c:pt>
                <c:pt idx="681">
                  <c:v>4.763132500476611</c:v>
                </c:pt>
                <c:pt idx="682">
                  <c:v>4.7631324998988047</c:v>
                </c:pt>
                <c:pt idx="683">
                  <c:v>4.7631324997396405</c:v>
                </c:pt>
                <c:pt idx="684">
                  <c:v>4.7631324996957964</c:v>
                </c:pt>
                <c:pt idx="685">
                  <c:v>4.763132499683719</c:v>
                </c:pt>
                <c:pt idx="686">
                  <c:v>4.7631324996803919</c:v>
                </c:pt>
                <c:pt idx="687">
                  <c:v>4.7631324996794753</c:v>
                </c:pt>
                <c:pt idx="688">
                  <c:v>4.763132499679223</c:v>
                </c:pt>
                <c:pt idx="689">
                  <c:v>4.7631324996791538</c:v>
                </c:pt>
                <c:pt idx="690">
                  <c:v>4.7631324996791342</c:v>
                </c:pt>
                <c:pt idx="691">
                  <c:v>4.7631324996791289</c:v>
                </c:pt>
                <c:pt idx="692">
                  <c:v>4.7631324996791271</c:v>
                </c:pt>
                <c:pt idx="693">
                  <c:v>4.7631324996791271</c:v>
                </c:pt>
                <c:pt idx="694">
                  <c:v>4.7631324996791271</c:v>
                </c:pt>
                <c:pt idx="695">
                  <c:v>4.7631324996791271</c:v>
                </c:pt>
                <c:pt idx="696">
                  <c:v>4.7631324996791271</c:v>
                </c:pt>
                <c:pt idx="697">
                  <c:v>4.7631324996791271</c:v>
                </c:pt>
                <c:pt idx="698">
                  <c:v>4.7631324996791271</c:v>
                </c:pt>
                <c:pt idx="699">
                  <c:v>4.412255813079641</c:v>
                </c:pt>
                <c:pt idx="700">
                  <c:v>4.3414493297544681</c:v>
                </c:pt>
                <c:pt idx="701">
                  <c:v>4.6469740174789678</c:v>
                </c:pt>
                <c:pt idx="702">
                  <c:v>4.7311350334547688</c:v>
                </c:pt>
                <c:pt idx="703">
                  <c:v>4.7543183534765738</c:v>
                </c:pt>
                <c:pt idx="704">
                  <c:v>4.7607045207655698</c:v>
                </c:pt>
                <c:pt idx="705">
                  <c:v>4.4117658499244294</c:v>
                </c:pt>
                <c:pt idx="706">
                  <c:v>4.3413504557930329</c:v>
                </c:pt>
                <c:pt idx="707">
                  <c:v>4.3271407159590174</c:v>
                </c:pt>
                <c:pt idx="708">
                  <c:v>4.3242732079568089</c:v>
                </c:pt>
                <c:pt idx="709">
                  <c:v>4.3236945483726945</c:v>
                </c:pt>
                <c:pt idx="710">
                  <c:v>4.3235777755811169</c:v>
                </c:pt>
                <c:pt idx="711">
                  <c:v>4.3235542109755585</c:v>
                </c:pt>
                <c:pt idx="712">
                  <c:v>4.3235494556671714</c:v>
                </c:pt>
                <c:pt idx="713">
                  <c:v>4.323548496051794</c:v>
                </c:pt>
                <c:pt idx="714">
                  <c:v>4.3235483024025925</c:v>
                </c:pt>
                <c:pt idx="715">
                  <c:v>4.3235482633244215</c:v>
                </c:pt>
                <c:pt idx="716">
                  <c:v>4.6420429202605273</c:v>
                </c:pt>
                <c:pt idx="717">
                  <c:v>4.7297766942813606</c:v>
                </c:pt>
                <c:pt idx="718">
                  <c:v>4.7539441800972462</c:v>
                </c:pt>
                <c:pt idx="719">
                  <c:v>4.7606014495146347</c:v>
                </c:pt>
                <c:pt idx="720">
                  <c:v>4.7624352867798487</c:v>
                </c:pt>
                <c:pt idx="721">
                  <c:v>4.7629404427085706</c:v>
                </c:pt>
                <c:pt idx="722">
                  <c:v>5.2254819102913048</c:v>
                </c:pt>
                <c:pt idx="723">
                  <c:v>5.3978004627309186</c:v>
                </c:pt>
                <c:pt idx="724">
                  <c:v>5.4619972658198721</c:v>
                </c:pt>
                <c:pt idx="725">
                  <c:v>5.4859136083639291</c:v>
                </c:pt>
                <c:pt idx="726">
                  <c:v>5.9495660705188325</c:v>
                </c:pt>
                <c:pt idx="727">
                  <c:v>6.1607319510341743</c:v>
                </c:pt>
                <c:pt idx="728">
                  <c:v>6.2569053410914055</c:v>
                </c:pt>
                <c:pt idx="729">
                  <c:v>6.6288346791667117</c:v>
                </c:pt>
                <c:pt idx="730">
                  <c:v>6.8177311057517729</c:v>
                </c:pt>
                <c:pt idx="731">
                  <c:v>6.9136683075903136</c:v>
                </c:pt>
                <c:pt idx="732">
                  <c:v>6.962393139833047</c:v>
                </c:pt>
                <c:pt idx="733">
                  <c:v>6.9871396326594493</c:v>
                </c:pt>
                <c:pt idx="734">
                  <c:v>6.9997079449351363</c:v>
                </c:pt>
                <c:pt idx="735">
                  <c:v>7.0060911716237548</c:v>
                </c:pt>
                <c:pt idx="736">
                  <c:v>7.0093331011736044</c:v>
                </c:pt>
                <c:pt idx="737">
                  <c:v>7.0109796206721091</c:v>
                </c:pt>
                <c:pt idx="738">
                  <c:v>7.0118158592199471</c:v>
                </c:pt>
                <c:pt idx="739">
                  <c:v>7.0122405701993946</c:v>
                </c:pt>
                <c:pt idx="740">
                  <c:v>7.012456273501436</c:v>
                </c:pt>
                <c:pt idx="741">
                  <c:v>7.0125658254479672</c:v>
                </c:pt>
                <c:pt idx="742">
                  <c:v>7.01262146497168</c:v>
                </c:pt>
                <c:pt idx="743">
                  <c:v>7.0126497233157536</c:v>
                </c:pt>
                <c:pt idx="744">
                  <c:v>7.0126640752360512</c:v>
                </c:pt>
                <c:pt idx="745">
                  <c:v>7.0126713643261596</c:v>
                </c:pt>
                <c:pt idx="746">
                  <c:v>7.0126750663279473</c:v>
                </c:pt>
                <c:pt idx="747">
                  <c:v>7.0126769465101138</c:v>
                </c:pt>
                <c:pt idx="748">
                  <c:v>6.6449151756217599</c:v>
                </c:pt>
                <c:pt idx="749">
                  <c:v>6.8258981095536013</c:v>
                </c:pt>
                <c:pt idx="750">
                  <c:v>6.9178161864375571</c:v>
                </c:pt>
                <c:pt idx="751">
                  <c:v>6.9644997751853603</c:v>
                </c:pt>
                <c:pt idx="752">
                  <c:v>6.9882095560277664</c:v>
                </c:pt>
                <c:pt idx="753">
                  <c:v>7.0002513403608386</c:v>
                </c:pt>
                <c:pt idx="754">
                  <c:v>7.0063671526869022</c:v>
                </c:pt>
                <c:pt idx="755">
                  <c:v>6.6420414430800276</c:v>
                </c:pt>
                <c:pt idx="756">
                  <c:v>6.4761129394202985</c:v>
                </c:pt>
                <c:pt idx="757">
                  <c:v>6.4005424605856716</c:v>
                </c:pt>
                <c:pt idx="758">
                  <c:v>6.3661246411915657</c:v>
                </c:pt>
                <c:pt idx="759">
                  <c:v>6.3504493892927716</c:v>
                </c:pt>
                <c:pt idx="760">
                  <c:v>6.3433102524614373</c:v>
                </c:pt>
                <c:pt idx="761">
                  <c:v>6.3400588039344488</c:v>
                </c:pt>
                <c:pt idx="762">
                  <c:v>6.3385779641952169</c:v>
                </c:pt>
                <c:pt idx="763">
                  <c:v>6.3379035305343159</c:v>
                </c:pt>
                <c:pt idx="764">
                  <c:v>6.6699722474607404</c:v>
                </c:pt>
                <c:pt idx="765">
                  <c:v>6.8386241594951365</c:v>
                </c:pt>
                <c:pt idx="766">
                  <c:v>6.9242795253366589</c:v>
                </c:pt>
                <c:pt idx="767">
                  <c:v>6.9677823923302373</c:v>
                </c:pt>
                <c:pt idx="768">
                  <c:v>6.9898767400464381</c:v>
                </c:pt>
                <c:pt idx="769">
                  <c:v>6.6345310494349663</c:v>
                </c:pt>
                <c:pt idx="770">
                  <c:v>6.4726924056875426</c:v>
                </c:pt>
                <c:pt idx="771">
                  <c:v>6.3989846126791754</c:v>
                </c:pt>
                <c:pt idx="772">
                  <c:v>6.3654151349304424</c:v>
                </c:pt>
                <c:pt idx="773">
                  <c:v>6.6839449116956811</c:v>
                </c:pt>
                <c:pt idx="774">
                  <c:v>6.8457206320603605</c:v>
                </c:pt>
                <c:pt idx="775">
                  <c:v>6.9278837000324938</c:v>
                </c:pt>
                <c:pt idx="776">
                  <c:v>6.6062969388696402</c:v>
                </c:pt>
                <c:pt idx="777">
                  <c:v>6.4598334621797591</c:v>
                </c:pt>
                <c:pt idx="778">
                  <c:v>6.3931281353605867</c:v>
                </c:pt>
                <c:pt idx="779">
                  <c:v>6.6980198614651574</c:v>
                </c:pt>
                <c:pt idx="780">
                  <c:v>6.8528690536653265</c:v>
                </c:pt>
                <c:pt idx="781">
                  <c:v>6.9315142587399334</c:v>
                </c:pt>
                <c:pt idx="782">
                  <c:v>6.6079504405520346</c:v>
                </c:pt>
                <c:pt idx="783">
                  <c:v>6.4605865329972278</c:v>
                </c:pt>
                <c:pt idx="784">
                  <c:v>6.3934711139388138</c:v>
                </c:pt>
                <c:pt idx="785">
                  <c:v>6.3629040670266566</c:v>
                </c:pt>
                <c:pt idx="786">
                  <c:v>6.3489826109732146</c:v>
                </c:pt>
                <c:pt idx="787">
                  <c:v>6.342642222933609</c:v>
                </c:pt>
                <c:pt idx="788">
                  <c:v>6.3397545565617541</c:v>
                </c:pt>
                <c:pt idx="789">
                  <c:v>6.3384393977697293</c:v>
                </c:pt>
                <c:pt idx="790">
                  <c:v>6.33784042184055</c:v>
                </c:pt>
                <c:pt idx="791">
                  <c:v>6.3375676242392931</c:v>
                </c:pt>
                <c:pt idx="792">
                  <c:v>6.3374433812979225</c:v>
                </c:pt>
                <c:pt idx="793">
                  <c:v>6.3373867960918604</c:v>
                </c:pt>
                <c:pt idx="794">
                  <c:v>6.3373610249252268</c:v>
                </c:pt>
                <c:pt idx="795">
                  <c:v>5.8120279708565263</c:v>
                </c:pt>
                <c:pt idx="796">
                  <c:v>5.6163165854560209</c:v>
                </c:pt>
                <c:pt idx="797">
                  <c:v>5.5434048467433517</c:v>
                </c:pt>
                <c:pt idx="798">
                  <c:v>5.5162417788859273</c:v>
                </c:pt>
                <c:pt idx="799">
                  <c:v>5.506122252614106</c:v>
                </c:pt>
                <c:pt idx="800">
                  <c:v>5.5023522509153437</c:v>
                </c:pt>
                <c:pt idx="801">
                  <c:v>5.5009477471444264</c:v>
                </c:pt>
                <c:pt idx="802">
                  <c:v>5.50042450312489</c:v>
                </c:pt>
                <c:pt idx="803">
                  <c:v>4.9662298157846667</c:v>
                </c:pt>
                <c:pt idx="804">
                  <c:v>4.8190784744306461</c:v>
                </c:pt>
                <c:pt idx="805">
                  <c:v>4.7785435949654431</c:v>
                </c:pt>
                <c:pt idx="806">
                  <c:v>4.7673776997847428</c:v>
                </c:pt>
                <c:pt idx="807">
                  <c:v>4.7643018989724215</c:v>
                </c:pt>
                <c:pt idx="808">
                  <c:v>4.7634546269459541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114240"/>
        <c:axId val="169116032"/>
      </c:lineChart>
      <c:catAx>
        <c:axId val="16911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16032"/>
        <c:crosses val="autoZero"/>
        <c:auto val="1"/>
        <c:lblAlgn val="ctr"/>
        <c:lblOffset val="100"/>
        <c:tickLblSkip val="60"/>
        <c:noMultiLvlLbl val="0"/>
      </c:catAx>
      <c:valAx>
        <c:axId val="169116032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Percent of labor force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14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272306324239617"/>
          <c:y val="4.4347000537421973E-2"/>
          <c:w val="0.84728584533882234"/>
          <c:h val="0.88525913776170739"/>
        </c:manualLayout>
      </c:layout>
      <c:lineChart>
        <c:grouping val="standard"/>
        <c:varyColors val="0"/>
        <c:ser>
          <c:idx val="0"/>
          <c:order val="0"/>
          <c:tx>
            <c:v>J</c:v>
          </c:tx>
          <c:spPr>
            <a:ln w="50800"/>
            <a:effectLst>
              <a:outerShdw blurRad="50800" dist="50800" dir="5400000" algn="ctr" rotWithShape="0">
                <a:srgbClr val="000000">
                  <a:alpha val="34000"/>
                </a:srgbClr>
              </a:outerShdw>
            </a:effectLst>
          </c:spPr>
          <c:marker>
            <c:symbol val="none"/>
          </c:marker>
          <c:cat>
            <c:numRef>
              <c:f>'other calcs'!$A$5:$A$178</c:f>
              <c:numCache>
                <c:formatCode>General</c:formatCode>
                <c:ptCount val="174"/>
                <c:pt idx="0">
                  <c:v>2000</c:v>
                </c:pt>
                <c:pt idx="1">
                  <c:v>2001</c:v>
                </c:pt>
                <c:pt idx="2">
                  <c:v>2001</c:v>
                </c:pt>
                <c:pt idx="3">
                  <c:v>2001</c:v>
                </c:pt>
                <c:pt idx="4">
                  <c:v>2001</c:v>
                </c:pt>
                <c:pt idx="5">
                  <c:v>2001</c:v>
                </c:pt>
                <c:pt idx="6">
                  <c:v>2001</c:v>
                </c:pt>
                <c:pt idx="7">
                  <c:v>2001</c:v>
                </c:pt>
                <c:pt idx="8">
                  <c:v>2001</c:v>
                </c:pt>
                <c:pt idx="9">
                  <c:v>2001</c:v>
                </c:pt>
                <c:pt idx="10">
                  <c:v>2001</c:v>
                </c:pt>
                <c:pt idx="11">
                  <c:v>2001</c:v>
                </c:pt>
                <c:pt idx="12">
                  <c:v>2001</c:v>
                </c:pt>
                <c:pt idx="13">
                  <c:v>2002</c:v>
                </c:pt>
                <c:pt idx="14">
                  <c:v>2002</c:v>
                </c:pt>
                <c:pt idx="15">
                  <c:v>2002</c:v>
                </c:pt>
                <c:pt idx="16">
                  <c:v>2002</c:v>
                </c:pt>
                <c:pt idx="17">
                  <c:v>2002</c:v>
                </c:pt>
                <c:pt idx="18">
                  <c:v>2002</c:v>
                </c:pt>
                <c:pt idx="19">
                  <c:v>2002</c:v>
                </c:pt>
                <c:pt idx="20">
                  <c:v>2002</c:v>
                </c:pt>
                <c:pt idx="21">
                  <c:v>2002</c:v>
                </c:pt>
                <c:pt idx="22">
                  <c:v>2002</c:v>
                </c:pt>
                <c:pt idx="23">
                  <c:v>2002</c:v>
                </c:pt>
                <c:pt idx="24">
                  <c:v>2002</c:v>
                </c:pt>
                <c:pt idx="25">
                  <c:v>2003</c:v>
                </c:pt>
                <c:pt idx="26">
                  <c:v>2003</c:v>
                </c:pt>
                <c:pt idx="27">
                  <c:v>2003</c:v>
                </c:pt>
                <c:pt idx="28">
                  <c:v>2003</c:v>
                </c:pt>
                <c:pt idx="29">
                  <c:v>2003</c:v>
                </c:pt>
                <c:pt idx="30">
                  <c:v>2003</c:v>
                </c:pt>
                <c:pt idx="31">
                  <c:v>2003</c:v>
                </c:pt>
                <c:pt idx="32">
                  <c:v>2003</c:v>
                </c:pt>
                <c:pt idx="33">
                  <c:v>2003</c:v>
                </c:pt>
                <c:pt idx="34">
                  <c:v>2003</c:v>
                </c:pt>
                <c:pt idx="35">
                  <c:v>2003</c:v>
                </c:pt>
                <c:pt idx="36">
                  <c:v>2003</c:v>
                </c:pt>
                <c:pt idx="37">
                  <c:v>2004</c:v>
                </c:pt>
                <c:pt idx="38">
                  <c:v>2004</c:v>
                </c:pt>
                <c:pt idx="39">
                  <c:v>2004</c:v>
                </c:pt>
                <c:pt idx="40">
                  <c:v>2004</c:v>
                </c:pt>
                <c:pt idx="41">
                  <c:v>2004</c:v>
                </c:pt>
                <c:pt idx="42">
                  <c:v>2004</c:v>
                </c:pt>
                <c:pt idx="43">
                  <c:v>2004</c:v>
                </c:pt>
                <c:pt idx="44">
                  <c:v>2004</c:v>
                </c:pt>
                <c:pt idx="45">
                  <c:v>2004</c:v>
                </c:pt>
                <c:pt idx="46">
                  <c:v>2004</c:v>
                </c:pt>
                <c:pt idx="47">
                  <c:v>2004</c:v>
                </c:pt>
                <c:pt idx="48">
                  <c:v>2004</c:v>
                </c:pt>
                <c:pt idx="49">
                  <c:v>2005</c:v>
                </c:pt>
                <c:pt idx="50">
                  <c:v>2005</c:v>
                </c:pt>
                <c:pt idx="51">
                  <c:v>2005</c:v>
                </c:pt>
                <c:pt idx="52">
                  <c:v>2005</c:v>
                </c:pt>
                <c:pt idx="53">
                  <c:v>2005</c:v>
                </c:pt>
                <c:pt idx="54">
                  <c:v>2005</c:v>
                </c:pt>
                <c:pt idx="55">
                  <c:v>2005</c:v>
                </c:pt>
                <c:pt idx="56">
                  <c:v>2005</c:v>
                </c:pt>
                <c:pt idx="57">
                  <c:v>2005</c:v>
                </c:pt>
                <c:pt idx="58">
                  <c:v>2005</c:v>
                </c:pt>
                <c:pt idx="59">
                  <c:v>2005</c:v>
                </c:pt>
                <c:pt idx="60">
                  <c:v>2005</c:v>
                </c:pt>
                <c:pt idx="61">
                  <c:v>2006</c:v>
                </c:pt>
                <c:pt idx="62">
                  <c:v>2006</c:v>
                </c:pt>
                <c:pt idx="63">
                  <c:v>2006</c:v>
                </c:pt>
                <c:pt idx="64">
                  <c:v>2006</c:v>
                </c:pt>
                <c:pt idx="65">
                  <c:v>2006</c:v>
                </c:pt>
                <c:pt idx="66">
                  <c:v>2006</c:v>
                </c:pt>
                <c:pt idx="67">
                  <c:v>2006</c:v>
                </c:pt>
                <c:pt idx="68">
                  <c:v>2006</c:v>
                </c:pt>
                <c:pt idx="69">
                  <c:v>2006</c:v>
                </c:pt>
                <c:pt idx="70">
                  <c:v>2006</c:v>
                </c:pt>
                <c:pt idx="71">
                  <c:v>2006</c:v>
                </c:pt>
                <c:pt idx="72">
                  <c:v>2006</c:v>
                </c:pt>
                <c:pt idx="73">
                  <c:v>2007</c:v>
                </c:pt>
                <c:pt idx="74">
                  <c:v>2007</c:v>
                </c:pt>
                <c:pt idx="75">
                  <c:v>2007</c:v>
                </c:pt>
                <c:pt idx="76">
                  <c:v>2007</c:v>
                </c:pt>
                <c:pt idx="77">
                  <c:v>2007</c:v>
                </c:pt>
                <c:pt idx="78">
                  <c:v>2007</c:v>
                </c:pt>
                <c:pt idx="79">
                  <c:v>2007</c:v>
                </c:pt>
                <c:pt idx="80">
                  <c:v>2007</c:v>
                </c:pt>
                <c:pt idx="81">
                  <c:v>2007</c:v>
                </c:pt>
                <c:pt idx="82">
                  <c:v>2007</c:v>
                </c:pt>
                <c:pt idx="83">
                  <c:v>2007</c:v>
                </c:pt>
                <c:pt idx="84">
                  <c:v>2007</c:v>
                </c:pt>
                <c:pt idx="85">
                  <c:v>2008</c:v>
                </c:pt>
                <c:pt idx="86">
                  <c:v>2008</c:v>
                </c:pt>
                <c:pt idx="87">
                  <c:v>2008</c:v>
                </c:pt>
                <c:pt idx="88">
                  <c:v>2008</c:v>
                </c:pt>
                <c:pt idx="89">
                  <c:v>2008</c:v>
                </c:pt>
                <c:pt idx="90">
                  <c:v>2008</c:v>
                </c:pt>
                <c:pt idx="91">
                  <c:v>2008</c:v>
                </c:pt>
                <c:pt idx="92">
                  <c:v>2008</c:v>
                </c:pt>
                <c:pt idx="93">
                  <c:v>2008</c:v>
                </c:pt>
                <c:pt idx="94">
                  <c:v>2008</c:v>
                </c:pt>
                <c:pt idx="95">
                  <c:v>2008</c:v>
                </c:pt>
                <c:pt idx="96">
                  <c:v>2008</c:v>
                </c:pt>
                <c:pt idx="97">
                  <c:v>2009</c:v>
                </c:pt>
                <c:pt idx="98">
                  <c:v>2009</c:v>
                </c:pt>
                <c:pt idx="99">
                  <c:v>2009</c:v>
                </c:pt>
                <c:pt idx="100">
                  <c:v>2009</c:v>
                </c:pt>
                <c:pt idx="101">
                  <c:v>2009</c:v>
                </c:pt>
                <c:pt idx="102">
                  <c:v>2009</c:v>
                </c:pt>
                <c:pt idx="103">
                  <c:v>2009</c:v>
                </c:pt>
                <c:pt idx="104">
                  <c:v>2009</c:v>
                </c:pt>
                <c:pt idx="105">
                  <c:v>2009</c:v>
                </c:pt>
                <c:pt idx="106">
                  <c:v>2009</c:v>
                </c:pt>
                <c:pt idx="107">
                  <c:v>2009</c:v>
                </c:pt>
                <c:pt idx="108">
                  <c:v>2009</c:v>
                </c:pt>
                <c:pt idx="109">
                  <c:v>2010</c:v>
                </c:pt>
                <c:pt idx="110">
                  <c:v>2010</c:v>
                </c:pt>
                <c:pt idx="111">
                  <c:v>2010</c:v>
                </c:pt>
                <c:pt idx="112">
                  <c:v>2010</c:v>
                </c:pt>
                <c:pt idx="113">
                  <c:v>2010</c:v>
                </c:pt>
                <c:pt idx="114">
                  <c:v>2010</c:v>
                </c:pt>
                <c:pt idx="115">
                  <c:v>2010</c:v>
                </c:pt>
                <c:pt idx="116">
                  <c:v>2010</c:v>
                </c:pt>
                <c:pt idx="117">
                  <c:v>2010</c:v>
                </c:pt>
                <c:pt idx="118">
                  <c:v>2010</c:v>
                </c:pt>
                <c:pt idx="119">
                  <c:v>2010</c:v>
                </c:pt>
                <c:pt idx="120">
                  <c:v>2010</c:v>
                </c:pt>
                <c:pt idx="121">
                  <c:v>2011</c:v>
                </c:pt>
                <c:pt idx="122">
                  <c:v>2011</c:v>
                </c:pt>
                <c:pt idx="123">
                  <c:v>2011</c:v>
                </c:pt>
                <c:pt idx="124">
                  <c:v>2011</c:v>
                </c:pt>
                <c:pt idx="125">
                  <c:v>2011</c:v>
                </c:pt>
                <c:pt idx="126">
                  <c:v>2011</c:v>
                </c:pt>
                <c:pt idx="127">
                  <c:v>2011</c:v>
                </c:pt>
                <c:pt idx="128">
                  <c:v>2011</c:v>
                </c:pt>
                <c:pt idx="129">
                  <c:v>2011</c:v>
                </c:pt>
                <c:pt idx="130">
                  <c:v>2011</c:v>
                </c:pt>
                <c:pt idx="131">
                  <c:v>2011</c:v>
                </c:pt>
                <c:pt idx="132">
                  <c:v>2011</c:v>
                </c:pt>
                <c:pt idx="133">
                  <c:v>2012</c:v>
                </c:pt>
                <c:pt idx="134">
                  <c:v>2012</c:v>
                </c:pt>
                <c:pt idx="135">
                  <c:v>2012</c:v>
                </c:pt>
                <c:pt idx="136">
                  <c:v>2012</c:v>
                </c:pt>
                <c:pt idx="137">
                  <c:v>2012</c:v>
                </c:pt>
                <c:pt idx="138">
                  <c:v>2012</c:v>
                </c:pt>
                <c:pt idx="139">
                  <c:v>2012</c:v>
                </c:pt>
                <c:pt idx="140">
                  <c:v>2012</c:v>
                </c:pt>
                <c:pt idx="141">
                  <c:v>2012</c:v>
                </c:pt>
                <c:pt idx="142">
                  <c:v>2012</c:v>
                </c:pt>
                <c:pt idx="143">
                  <c:v>2012</c:v>
                </c:pt>
                <c:pt idx="144">
                  <c:v>2012</c:v>
                </c:pt>
                <c:pt idx="145">
                  <c:v>2013</c:v>
                </c:pt>
                <c:pt idx="146">
                  <c:v>2013</c:v>
                </c:pt>
                <c:pt idx="147">
                  <c:v>2013</c:v>
                </c:pt>
                <c:pt idx="148">
                  <c:v>2013</c:v>
                </c:pt>
                <c:pt idx="149">
                  <c:v>2013</c:v>
                </c:pt>
                <c:pt idx="150">
                  <c:v>2013</c:v>
                </c:pt>
                <c:pt idx="151">
                  <c:v>2013</c:v>
                </c:pt>
                <c:pt idx="152">
                  <c:v>2013</c:v>
                </c:pt>
                <c:pt idx="153">
                  <c:v>2013</c:v>
                </c:pt>
                <c:pt idx="154">
                  <c:v>2013</c:v>
                </c:pt>
                <c:pt idx="155">
                  <c:v>2013</c:v>
                </c:pt>
                <c:pt idx="156">
                  <c:v>2013</c:v>
                </c:pt>
                <c:pt idx="157">
                  <c:v>2014</c:v>
                </c:pt>
                <c:pt idx="158">
                  <c:v>2014</c:v>
                </c:pt>
                <c:pt idx="159">
                  <c:v>2014</c:v>
                </c:pt>
                <c:pt idx="160">
                  <c:v>2014</c:v>
                </c:pt>
                <c:pt idx="161">
                  <c:v>2014</c:v>
                </c:pt>
                <c:pt idx="162">
                  <c:v>2014</c:v>
                </c:pt>
                <c:pt idx="163">
                  <c:v>2014</c:v>
                </c:pt>
                <c:pt idx="164">
                  <c:v>2014</c:v>
                </c:pt>
                <c:pt idx="165">
                  <c:v>2014</c:v>
                </c:pt>
                <c:pt idx="166">
                  <c:v>2014</c:v>
                </c:pt>
                <c:pt idx="167">
                  <c:v>2014</c:v>
                </c:pt>
                <c:pt idx="168">
                  <c:v>2014</c:v>
                </c:pt>
                <c:pt idx="169">
                  <c:v>2015</c:v>
                </c:pt>
                <c:pt idx="170">
                  <c:v>2015</c:v>
                </c:pt>
                <c:pt idx="171">
                  <c:v>2015</c:v>
                </c:pt>
                <c:pt idx="172">
                  <c:v>2015</c:v>
                </c:pt>
                <c:pt idx="173">
                  <c:v>2015</c:v>
                </c:pt>
              </c:numCache>
            </c:numRef>
          </c:cat>
          <c:val>
            <c:numRef>
              <c:f>'other calcs'!$F$5:$F$178</c:f>
              <c:numCache>
                <c:formatCode>General</c:formatCode>
                <c:ptCount val="174"/>
                <c:pt idx="0">
                  <c:v>1.0651773806376952</c:v>
                </c:pt>
                <c:pt idx="1">
                  <c:v>1.0586908149515806</c:v>
                </c:pt>
                <c:pt idx="2">
                  <c:v>1.0086640169915673</c:v>
                </c:pt>
                <c:pt idx="3">
                  <c:v>0.95721420709295812</c:v>
                </c:pt>
                <c:pt idx="4">
                  <c:v>1.0190855954322047</c:v>
                </c:pt>
                <c:pt idx="5">
                  <c:v>0.96601880425170983</c:v>
                </c:pt>
                <c:pt idx="6">
                  <c:v>0.96970534330211022</c:v>
                </c:pt>
                <c:pt idx="7">
                  <c:v>0.98030267033148999</c:v>
                </c:pt>
                <c:pt idx="8">
                  <c:v>0.93960762407246079</c:v>
                </c:pt>
                <c:pt idx="9">
                  <c:v>0.93274639108478929</c:v>
                </c:pt>
                <c:pt idx="10">
                  <c:v>0.83451622400269176</c:v>
                </c:pt>
                <c:pt idx="11">
                  <c:v>0.84486659669767361</c:v>
                </c:pt>
                <c:pt idx="12">
                  <c:v>0.87230905933196001</c:v>
                </c:pt>
                <c:pt idx="13">
                  <c:v>0.85260826051447636</c:v>
                </c:pt>
                <c:pt idx="14">
                  <c:v>0.81383532656292323</c:v>
                </c:pt>
                <c:pt idx="15">
                  <c:v>0.9076405284116098</c:v>
                </c:pt>
                <c:pt idx="16">
                  <c:v>0.79308303761333188</c:v>
                </c:pt>
                <c:pt idx="17">
                  <c:v>0.83395674370736117</c:v>
                </c:pt>
                <c:pt idx="18">
                  <c:v>0.80328333569164478</c:v>
                </c:pt>
                <c:pt idx="19">
                  <c:v>0.77654438956533545</c:v>
                </c:pt>
                <c:pt idx="20">
                  <c:v>0.82609975857042284</c:v>
                </c:pt>
                <c:pt idx="21">
                  <c:v>0.7937660695548997</c:v>
                </c:pt>
                <c:pt idx="22">
                  <c:v>0.84921526944880654</c:v>
                </c:pt>
                <c:pt idx="23">
                  <c:v>0.84506194609227192</c:v>
                </c:pt>
                <c:pt idx="24">
                  <c:v>0.72622497992951518</c:v>
                </c:pt>
                <c:pt idx="25">
                  <c:v>0.85724557109272859</c:v>
                </c:pt>
                <c:pt idx="26">
                  <c:v>0.84646675821654738</c:v>
                </c:pt>
                <c:pt idx="27">
                  <c:v>0.81272188634547005</c:v>
                </c:pt>
                <c:pt idx="28">
                  <c:v>0.79037679644264158</c:v>
                </c:pt>
                <c:pt idx="29">
                  <c:v>0.80732050820056933</c:v>
                </c:pt>
                <c:pt idx="30">
                  <c:v>0.81909779442460529</c:v>
                </c:pt>
                <c:pt idx="31">
                  <c:v>0.78822662661155929</c:v>
                </c:pt>
                <c:pt idx="32">
                  <c:v>0.80850079802220176</c:v>
                </c:pt>
                <c:pt idx="33">
                  <c:v>0.73038914625509599</c:v>
                </c:pt>
                <c:pt idx="34">
                  <c:v>0.75998011528637821</c:v>
                </c:pt>
                <c:pt idx="35">
                  <c:v>0.8172125809170192</c:v>
                </c:pt>
                <c:pt idx="36">
                  <c:v>0.78178201435977557</c:v>
                </c:pt>
                <c:pt idx="37">
                  <c:v>0.81618086182621463</c:v>
                </c:pt>
                <c:pt idx="38">
                  <c:v>0.85353420268539315</c:v>
                </c:pt>
                <c:pt idx="39">
                  <c:v>0.77045947836031548</c:v>
                </c:pt>
                <c:pt idx="40">
                  <c:v>0.78921832323367991</c:v>
                </c:pt>
                <c:pt idx="41">
                  <c:v>0.86052801610303287</c:v>
                </c:pt>
                <c:pt idx="42">
                  <c:v>0.79639246055778645</c:v>
                </c:pt>
                <c:pt idx="43">
                  <c:v>0.91943725515012653</c:v>
                </c:pt>
                <c:pt idx="44">
                  <c:v>0.81249720658322244</c:v>
                </c:pt>
                <c:pt idx="45">
                  <c:v>0.86557994140119532</c:v>
                </c:pt>
                <c:pt idx="46">
                  <c:v>0.85931334652611824</c:v>
                </c:pt>
                <c:pt idx="47">
                  <c:v>0.77348284376348519</c:v>
                </c:pt>
                <c:pt idx="48">
                  <c:v>0.85501773055047159</c:v>
                </c:pt>
                <c:pt idx="49">
                  <c:v>0.80722924234374605</c:v>
                </c:pt>
                <c:pt idx="50">
                  <c:v>0.86003826419294294</c:v>
                </c:pt>
                <c:pt idx="51">
                  <c:v>0.87033789324598676</c:v>
                </c:pt>
                <c:pt idx="52">
                  <c:v>0.90582920215120066</c:v>
                </c:pt>
                <c:pt idx="53">
                  <c:v>0.84496575235907978</c:v>
                </c:pt>
                <c:pt idx="54">
                  <c:v>0.8853133495931842</c:v>
                </c:pt>
                <c:pt idx="55">
                  <c:v>0.91444694005639582</c:v>
                </c:pt>
                <c:pt idx="56">
                  <c:v>0.87604516578838432</c:v>
                </c:pt>
                <c:pt idx="57">
                  <c:v>0.90683160025917819</c:v>
                </c:pt>
                <c:pt idx="58">
                  <c:v>0.9726915812686292</c:v>
                </c:pt>
                <c:pt idx="59">
                  <c:v>0.96727847865145833</c:v>
                </c:pt>
                <c:pt idx="60">
                  <c:v>0.97860632143094506</c:v>
                </c:pt>
                <c:pt idx="61">
                  <c:v>0.95488472215831122</c:v>
                </c:pt>
                <c:pt idx="62">
                  <c:v>0.93838217568867699</c:v>
                </c:pt>
                <c:pt idx="63">
                  <c:v>0.99815751682188403</c:v>
                </c:pt>
                <c:pt idx="64">
                  <c:v>1.0215275074332977</c:v>
                </c:pt>
                <c:pt idx="65">
                  <c:v>0.94368415866664457</c:v>
                </c:pt>
                <c:pt idx="66">
                  <c:v>0.95972557144522008</c:v>
                </c:pt>
                <c:pt idx="67">
                  <c:v>0.88727692619725163</c:v>
                </c:pt>
                <c:pt idx="68">
                  <c:v>0.98646191218833412</c:v>
                </c:pt>
                <c:pt idx="69">
                  <c:v>1.0049534964347169</c:v>
                </c:pt>
                <c:pt idx="70">
                  <c:v>1.0033995662622355</c:v>
                </c:pt>
                <c:pt idx="71">
                  <c:v>0.98431988140672333</c:v>
                </c:pt>
                <c:pt idx="72">
                  <c:v>1.0215253180438724</c:v>
                </c:pt>
                <c:pt idx="73">
                  <c:v>1.029061601029656</c:v>
                </c:pt>
                <c:pt idx="74">
                  <c:v>1.0079224931329696</c:v>
                </c:pt>
                <c:pt idx="75">
                  <c:v>1.0259144972188776</c:v>
                </c:pt>
                <c:pt idx="76">
                  <c:v>1.0247917315615225</c:v>
                </c:pt>
                <c:pt idx="77">
                  <c:v>1.0115502571244004</c:v>
                </c:pt>
                <c:pt idx="78">
                  <c:v>1.0430589457307013</c:v>
                </c:pt>
                <c:pt idx="79">
                  <c:v>1.0105019481056652</c:v>
                </c:pt>
                <c:pt idx="80">
                  <c:v>1.0232838786414491</c:v>
                </c:pt>
                <c:pt idx="81">
                  <c:v>1.0161648499693372</c:v>
                </c:pt>
                <c:pt idx="82">
                  <c:v>0.95763760911437013</c:v>
                </c:pt>
                <c:pt idx="83">
                  <c:v>0.96244706977439975</c:v>
                </c:pt>
                <c:pt idx="84">
                  <c:v>1</c:v>
                </c:pt>
                <c:pt idx="85">
                  <c:v>1.0103800238391618</c:v>
                </c:pt>
                <c:pt idx="86">
                  <c:v>0.96735041644648856</c:v>
                </c:pt>
                <c:pt idx="87">
                  <c:v>0.98188236253677541</c:v>
                </c:pt>
                <c:pt idx="88">
                  <c:v>0.92322353142103331</c:v>
                </c:pt>
                <c:pt idx="89">
                  <c:v>1.0119030751603821</c:v>
                </c:pt>
                <c:pt idx="90">
                  <c:v>0.89386252885826656</c:v>
                </c:pt>
                <c:pt idx="91">
                  <c:v>0.98088270728343729</c:v>
                </c:pt>
                <c:pt idx="92">
                  <c:v>0.91141623912716274</c:v>
                </c:pt>
                <c:pt idx="93">
                  <c:v>0.87006944631738781</c:v>
                </c:pt>
                <c:pt idx="94">
                  <c:v>0.85587439122472386</c:v>
                </c:pt>
                <c:pt idx="95">
                  <c:v>0.91377754410358181</c:v>
                </c:pt>
                <c:pt idx="96">
                  <c:v>0.83146140015564729</c:v>
                </c:pt>
                <c:pt idx="97">
                  <c:v>0.78279428712357679</c:v>
                </c:pt>
                <c:pt idx="98">
                  <c:v>0.81273052647098443</c:v>
                </c:pt>
                <c:pt idx="99">
                  <c:v>0.78539307430279481</c:v>
                </c:pt>
                <c:pt idx="100">
                  <c:v>0.68347149822385034</c:v>
                </c:pt>
                <c:pt idx="101">
                  <c:v>0.75225432562544547</c:v>
                </c:pt>
                <c:pt idx="102">
                  <c:v>0.76221009853355004</c:v>
                </c:pt>
                <c:pt idx="103">
                  <c:v>0.6565398327259262</c:v>
                </c:pt>
                <c:pt idx="104">
                  <c:v>0.71553904880423724</c:v>
                </c:pt>
                <c:pt idx="105">
                  <c:v>0.73709851007965832</c:v>
                </c:pt>
                <c:pt idx="106">
                  <c:v>0.73874219014276798</c:v>
                </c:pt>
                <c:pt idx="107">
                  <c:v>0.71039091355867923</c:v>
                </c:pt>
                <c:pt idx="108">
                  <c:v>0.75938834626313256</c:v>
                </c:pt>
                <c:pt idx="109">
                  <c:v>0.80750176513271255</c:v>
                </c:pt>
                <c:pt idx="110">
                  <c:v>0.78951768808472333</c:v>
                </c:pt>
                <c:pt idx="111">
                  <c:v>0.73735630593923585</c:v>
                </c:pt>
                <c:pt idx="112">
                  <c:v>0.88257334503577944</c:v>
                </c:pt>
                <c:pt idx="113">
                  <c:v>0.77326723319089719</c:v>
                </c:pt>
                <c:pt idx="114">
                  <c:v>0.77989759425188709</c:v>
                </c:pt>
                <c:pt idx="115">
                  <c:v>0.82781062541218586</c:v>
                </c:pt>
                <c:pt idx="116">
                  <c:v>0.85373672993179395</c:v>
                </c:pt>
                <c:pt idx="117">
                  <c:v>0.81106298440943836</c:v>
                </c:pt>
                <c:pt idx="118">
                  <c:v>0.8702181555447035</c:v>
                </c:pt>
                <c:pt idx="119">
                  <c:v>0.8705498175604599</c:v>
                </c:pt>
                <c:pt idx="120">
                  <c:v>0.81055348768742241</c:v>
                </c:pt>
                <c:pt idx="121">
                  <c:v>0.87024364294300782</c:v>
                </c:pt>
                <c:pt idx="122">
                  <c:v>0.88471049494347542</c:v>
                </c:pt>
                <c:pt idx="123">
                  <c:v>0.85509652520957957</c:v>
                </c:pt>
                <c:pt idx="124">
                  <c:v>0.85551236360280869</c:v>
                </c:pt>
                <c:pt idx="125">
                  <c:v>0.85609011699226822</c:v>
                </c:pt>
                <c:pt idx="126">
                  <c:v>0.86573265156938828</c:v>
                </c:pt>
                <c:pt idx="127">
                  <c:v>0.95210081382878042</c:v>
                </c:pt>
                <c:pt idx="128">
                  <c:v>0.87165036469857482</c:v>
                </c:pt>
                <c:pt idx="129">
                  <c:v>0.95766053244004778</c:v>
                </c:pt>
                <c:pt idx="130">
                  <c:v>0.94512803035377058</c:v>
                </c:pt>
                <c:pt idx="131">
                  <c:v>0.88418226989925941</c:v>
                </c:pt>
                <c:pt idx="132">
                  <c:v>0.96565548898692022</c:v>
                </c:pt>
                <c:pt idx="133">
                  <c:v>0.99037493145450839</c:v>
                </c:pt>
                <c:pt idx="134">
                  <c:v>0.92029913407217745</c:v>
                </c:pt>
                <c:pt idx="135">
                  <c:v>0.99931922772771342</c:v>
                </c:pt>
                <c:pt idx="136">
                  <c:v>0.98127026576104959</c:v>
                </c:pt>
                <c:pt idx="137">
                  <c:v>0.96953441991609934</c:v>
                </c:pt>
                <c:pt idx="138">
                  <c:v>1.0162266398210777</c:v>
                </c:pt>
                <c:pt idx="139">
                  <c:v>0.97497794084502554</c:v>
                </c:pt>
                <c:pt idx="140">
                  <c:v>0.94977925975255928</c:v>
                </c:pt>
                <c:pt idx="141">
                  <c:v>0.99744724843310273</c:v>
                </c:pt>
                <c:pt idx="142">
                  <c:v>1.0048977184015033</c:v>
                </c:pt>
                <c:pt idx="143">
                  <c:v>0.98644879877867619</c:v>
                </c:pt>
                <c:pt idx="144">
                  <c:v>0.97214161885231443</c:v>
                </c:pt>
                <c:pt idx="145">
                  <c:v>0.99544789321042648</c:v>
                </c:pt>
                <c:pt idx="146">
                  <c:v>1.0243965605918495</c:v>
                </c:pt>
                <c:pt idx="147">
                  <c:v>1.0566214525837847</c:v>
                </c:pt>
                <c:pt idx="148">
                  <c:v>0.99609124448037045</c:v>
                </c:pt>
                <c:pt idx="149">
                  <c:v>0.97927931112917377</c:v>
                </c:pt>
                <c:pt idx="150">
                  <c:v>1.0204994327131731</c:v>
                </c:pt>
                <c:pt idx="151">
                  <c:v>0.99257466790168203</c:v>
                </c:pt>
                <c:pt idx="152">
                  <c:v>0.97572171530253327</c:v>
                </c:pt>
                <c:pt idx="153">
                  <c:v>0.99040856552579382</c:v>
                </c:pt>
                <c:pt idx="154">
                  <c:v>1.0648988316377588</c:v>
                </c:pt>
                <c:pt idx="155">
                  <c:v>1.0276917006331456</c:v>
                </c:pt>
                <c:pt idx="156">
                  <c:v>1.0191449170362328</c:v>
                </c:pt>
                <c:pt idx="157">
                  <c:v>0.98898259059228188</c:v>
                </c:pt>
                <c:pt idx="158">
                  <c:v>1.0313226539718892</c:v>
                </c:pt>
                <c:pt idx="159">
                  <c:v>1.033597987001563</c:v>
                </c:pt>
                <c:pt idx="160">
                  <c:v>1.0740045597732573</c:v>
                </c:pt>
                <c:pt idx="161">
                  <c:v>1.1169489334568647</c:v>
                </c:pt>
                <c:pt idx="162">
                  <c:v>1.1381201390228661</c:v>
                </c:pt>
                <c:pt idx="163">
                  <c:v>1.1002147265885205</c:v>
                </c:pt>
                <c:pt idx="164">
                  <c:v>1.1970262238282092</c:v>
                </c:pt>
                <c:pt idx="165">
                  <c:v>1.0765597028306477</c:v>
                </c:pt>
                <c:pt idx="166">
                  <c:v>1.1060776402628376</c:v>
                </c:pt>
                <c:pt idx="167">
                  <c:v>1.1322575303310594</c:v>
                </c:pt>
                <c:pt idx="168">
                  <c:v>1.0842229516106734</c:v>
                </c:pt>
                <c:pt idx="169">
                  <c:v>1.1579370609061199</c:v>
                </c:pt>
                <c:pt idx="170">
                  <c:v>1.1956134625498664</c:v>
                </c:pt>
                <c:pt idx="171">
                  <c:v>1.1695075757575757</c:v>
                </c:pt>
                <c:pt idx="172">
                  <c:v>1.2341104776210181</c:v>
                </c:pt>
                <c:pt idx="173">
                  <c:v>1.2330632913938588</c:v>
                </c:pt>
              </c:numCache>
            </c:numRef>
          </c:val>
          <c:smooth val="0"/>
        </c:ser>
        <c:ser>
          <c:idx val="1"/>
          <c:order val="1"/>
          <c:tx>
            <c:v>S&amp;P</c:v>
          </c:tx>
          <c:spPr>
            <a:ln w="50800"/>
            <a:effectLst>
              <a:outerShdw blurRad="50800" dist="50800" dir="5400000" algn="ctr" rotWithShape="0">
                <a:srgbClr val="000000">
                  <a:alpha val="34000"/>
                </a:srgbClr>
              </a:outerShdw>
            </a:effectLst>
          </c:spPr>
          <c:marker>
            <c:symbol val="none"/>
          </c:marker>
          <c:cat>
            <c:numRef>
              <c:f>'other calcs'!$A$5:$A$178</c:f>
              <c:numCache>
                <c:formatCode>General</c:formatCode>
                <c:ptCount val="174"/>
                <c:pt idx="0">
                  <c:v>2000</c:v>
                </c:pt>
                <c:pt idx="1">
                  <c:v>2001</c:v>
                </c:pt>
                <c:pt idx="2">
                  <c:v>2001</c:v>
                </c:pt>
                <c:pt idx="3">
                  <c:v>2001</c:v>
                </c:pt>
                <c:pt idx="4">
                  <c:v>2001</c:v>
                </c:pt>
                <c:pt idx="5">
                  <c:v>2001</c:v>
                </c:pt>
                <c:pt idx="6">
                  <c:v>2001</c:v>
                </c:pt>
                <c:pt idx="7">
                  <c:v>2001</c:v>
                </c:pt>
                <c:pt idx="8">
                  <c:v>2001</c:v>
                </c:pt>
                <c:pt idx="9">
                  <c:v>2001</c:v>
                </c:pt>
                <c:pt idx="10">
                  <c:v>2001</c:v>
                </c:pt>
                <c:pt idx="11">
                  <c:v>2001</c:v>
                </c:pt>
                <c:pt idx="12">
                  <c:v>2001</c:v>
                </c:pt>
                <c:pt idx="13">
                  <c:v>2002</c:v>
                </c:pt>
                <c:pt idx="14">
                  <c:v>2002</c:v>
                </c:pt>
                <c:pt idx="15">
                  <c:v>2002</c:v>
                </c:pt>
                <c:pt idx="16">
                  <c:v>2002</c:v>
                </c:pt>
                <c:pt idx="17">
                  <c:v>2002</c:v>
                </c:pt>
                <c:pt idx="18">
                  <c:v>2002</c:v>
                </c:pt>
                <c:pt idx="19">
                  <c:v>2002</c:v>
                </c:pt>
                <c:pt idx="20">
                  <c:v>2002</c:v>
                </c:pt>
                <c:pt idx="21">
                  <c:v>2002</c:v>
                </c:pt>
                <c:pt idx="22">
                  <c:v>2002</c:v>
                </c:pt>
                <c:pt idx="23">
                  <c:v>2002</c:v>
                </c:pt>
                <c:pt idx="24">
                  <c:v>2002</c:v>
                </c:pt>
                <c:pt idx="25">
                  <c:v>2003</c:v>
                </c:pt>
                <c:pt idx="26">
                  <c:v>2003</c:v>
                </c:pt>
                <c:pt idx="27">
                  <c:v>2003</c:v>
                </c:pt>
                <c:pt idx="28">
                  <c:v>2003</c:v>
                </c:pt>
                <c:pt idx="29">
                  <c:v>2003</c:v>
                </c:pt>
                <c:pt idx="30">
                  <c:v>2003</c:v>
                </c:pt>
                <c:pt idx="31">
                  <c:v>2003</c:v>
                </c:pt>
                <c:pt idx="32">
                  <c:v>2003</c:v>
                </c:pt>
                <c:pt idx="33">
                  <c:v>2003</c:v>
                </c:pt>
                <c:pt idx="34">
                  <c:v>2003</c:v>
                </c:pt>
                <c:pt idx="35">
                  <c:v>2003</c:v>
                </c:pt>
                <c:pt idx="36">
                  <c:v>2003</c:v>
                </c:pt>
                <c:pt idx="37">
                  <c:v>2004</c:v>
                </c:pt>
                <c:pt idx="38">
                  <c:v>2004</c:v>
                </c:pt>
                <c:pt idx="39">
                  <c:v>2004</c:v>
                </c:pt>
                <c:pt idx="40">
                  <c:v>2004</c:v>
                </c:pt>
                <c:pt idx="41">
                  <c:v>2004</c:v>
                </c:pt>
                <c:pt idx="42">
                  <c:v>2004</c:v>
                </c:pt>
                <c:pt idx="43">
                  <c:v>2004</c:v>
                </c:pt>
                <c:pt idx="44">
                  <c:v>2004</c:v>
                </c:pt>
                <c:pt idx="45">
                  <c:v>2004</c:v>
                </c:pt>
                <c:pt idx="46">
                  <c:v>2004</c:v>
                </c:pt>
                <c:pt idx="47">
                  <c:v>2004</c:v>
                </c:pt>
                <c:pt idx="48">
                  <c:v>2004</c:v>
                </c:pt>
                <c:pt idx="49">
                  <c:v>2005</c:v>
                </c:pt>
                <c:pt idx="50">
                  <c:v>2005</c:v>
                </c:pt>
                <c:pt idx="51">
                  <c:v>2005</c:v>
                </c:pt>
                <c:pt idx="52">
                  <c:v>2005</c:v>
                </c:pt>
                <c:pt idx="53">
                  <c:v>2005</c:v>
                </c:pt>
                <c:pt idx="54">
                  <c:v>2005</c:v>
                </c:pt>
                <c:pt idx="55">
                  <c:v>2005</c:v>
                </c:pt>
                <c:pt idx="56">
                  <c:v>2005</c:v>
                </c:pt>
                <c:pt idx="57">
                  <c:v>2005</c:v>
                </c:pt>
                <c:pt idx="58">
                  <c:v>2005</c:v>
                </c:pt>
                <c:pt idx="59">
                  <c:v>2005</c:v>
                </c:pt>
                <c:pt idx="60">
                  <c:v>2005</c:v>
                </c:pt>
                <c:pt idx="61">
                  <c:v>2006</c:v>
                </c:pt>
                <c:pt idx="62">
                  <c:v>2006</c:v>
                </c:pt>
                <c:pt idx="63">
                  <c:v>2006</c:v>
                </c:pt>
                <c:pt idx="64">
                  <c:v>2006</c:v>
                </c:pt>
                <c:pt idx="65">
                  <c:v>2006</c:v>
                </c:pt>
                <c:pt idx="66">
                  <c:v>2006</c:v>
                </c:pt>
                <c:pt idx="67">
                  <c:v>2006</c:v>
                </c:pt>
                <c:pt idx="68">
                  <c:v>2006</c:v>
                </c:pt>
                <c:pt idx="69">
                  <c:v>2006</c:v>
                </c:pt>
                <c:pt idx="70">
                  <c:v>2006</c:v>
                </c:pt>
                <c:pt idx="71">
                  <c:v>2006</c:v>
                </c:pt>
                <c:pt idx="72">
                  <c:v>2006</c:v>
                </c:pt>
                <c:pt idx="73">
                  <c:v>2007</c:v>
                </c:pt>
                <c:pt idx="74">
                  <c:v>2007</c:v>
                </c:pt>
                <c:pt idx="75">
                  <c:v>2007</c:v>
                </c:pt>
                <c:pt idx="76">
                  <c:v>2007</c:v>
                </c:pt>
                <c:pt idx="77">
                  <c:v>2007</c:v>
                </c:pt>
                <c:pt idx="78">
                  <c:v>2007</c:v>
                </c:pt>
                <c:pt idx="79">
                  <c:v>2007</c:v>
                </c:pt>
                <c:pt idx="80">
                  <c:v>2007</c:v>
                </c:pt>
                <c:pt idx="81">
                  <c:v>2007</c:v>
                </c:pt>
                <c:pt idx="82">
                  <c:v>2007</c:v>
                </c:pt>
                <c:pt idx="83">
                  <c:v>2007</c:v>
                </c:pt>
                <c:pt idx="84">
                  <c:v>2007</c:v>
                </c:pt>
                <c:pt idx="85">
                  <c:v>2008</c:v>
                </c:pt>
                <c:pt idx="86">
                  <c:v>2008</c:v>
                </c:pt>
                <c:pt idx="87">
                  <c:v>2008</c:v>
                </c:pt>
                <c:pt idx="88">
                  <c:v>2008</c:v>
                </c:pt>
                <c:pt idx="89">
                  <c:v>2008</c:v>
                </c:pt>
                <c:pt idx="90">
                  <c:v>2008</c:v>
                </c:pt>
                <c:pt idx="91">
                  <c:v>2008</c:v>
                </c:pt>
                <c:pt idx="92">
                  <c:v>2008</c:v>
                </c:pt>
                <c:pt idx="93">
                  <c:v>2008</c:v>
                </c:pt>
                <c:pt idx="94">
                  <c:v>2008</c:v>
                </c:pt>
                <c:pt idx="95">
                  <c:v>2008</c:v>
                </c:pt>
                <c:pt idx="96">
                  <c:v>2008</c:v>
                </c:pt>
                <c:pt idx="97">
                  <c:v>2009</c:v>
                </c:pt>
                <c:pt idx="98">
                  <c:v>2009</c:v>
                </c:pt>
                <c:pt idx="99">
                  <c:v>2009</c:v>
                </c:pt>
                <c:pt idx="100">
                  <c:v>2009</c:v>
                </c:pt>
                <c:pt idx="101">
                  <c:v>2009</c:v>
                </c:pt>
                <c:pt idx="102">
                  <c:v>2009</c:v>
                </c:pt>
                <c:pt idx="103">
                  <c:v>2009</c:v>
                </c:pt>
                <c:pt idx="104">
                  <c:v>2009</c:v>
                </c:pt>
                <c:pt idx="105">
                  <c:v>2009</c:v>
                </c:pt>
                <c:pt idx="106">
                  <c:v>2009</c:v>
                </c:pt>
                <c:pt idx="107">
                  <c:v>2009</c:v>
                </c:pt>
                <c:pt idx="108">
                  <c:v>2009</c:v>
                </c:pt>
                <c:pt idx="109">
                  <c:v>2010</c:v>
                </c:pt>
                <c:pt idx="110">
                  <c:v>2010</c:v>
                </c:pt>
                <c:pt idx="111">
                  <c:v>2010</c:v>
                </c:pt>
                <c:pt idx="112">
                  <c:v>2010</c:v>
                </c:pt>
                <c:pt idx="113">
                  <c:v>2010</c:v>
                </c:pt>
                <c:pt idx="114">
                  <c:v>2010</c:v>
                </c:pt>
                <c:pt idx="115">
                  <c:v>2010</c:v>
                </c:pt>
                <c:pt idx="116">
                  <c:v>2010</c:v>
                </c:pt>
                <c:pt idx="117">
                  <c:v>2010</c:v>
                </c:pt>
                <c:pt idx="118">
                  <c:v>2010</c:v>
                </c:pt>
                <c:pt idx="119">
                  <c:v>2010</c:v>
                </c:pt>
                <c:pt idx="120">
                  <c:v>2010</c:v>
                </c:pt>
                <c:pt idx="121">
                  <c:v>2011</c:v>
                </c:pt>
                <c:pt idx="122">
                  <c:v>2011</c:v>
                </c:pt>
                <c:pt idx="123">
                  <c:v>2011</c:v>
                </c:pt>
                <c:pt idx="124">
                  <c:v>2011</c:v>
                </c:pt>
                <c:pt idx="125">
                  <c:v>2011</c:v>
                </c:pt>
                <c:pt idx="126">
                  <c:v>2011</c:v>
                </c:pt>
                <c:pt idx="127">
                  <c:v>2011</c:v>
                </c:pt>
                <c:pt idx="128">
                  <c:v>2011</c:v>
                </c:pt>
                <c:pt idx="129">
                  <c:v>2011</c:v>
                </c:pt>
                <c:pt idx="130">
                  <c:v>2011</c:v>
                </c:pt>
                <c:pt idx="131">
                  <c:v>2011</c:v>
                </c:pt>
                <c:pt idx="132">
                  <c:v>2011</c:v>
                </c:pt>
                <c:pt idx="133">
                  <c:v>2012</c:v>
                </c:pt>
                <c:pt idx="134">
                  <c:v>2012</c:v>
                </c:pt>
                <c:pt idx="135">
                  <c:v>2012</c:v>
                </c:pt>
                <c:pt idx="136">
                  <c:v>2012</c:v>
                </c:pt>
                <c:pt idx="137">
                  <c:v>2012</c:v>
                </c:pt>
                <c:pt idx="138">
                  <c:v>2012</c:v>
                </c:pt>
                <c:pt idx="139">
                  <c:v>2012</c:v>
                </c:pt>
                <c:pt idx="140">
                  <c:v>2012</c:v>
                </c:pt>
                <c:pt idx="141">
                  <c:v>2012</c:v>
                </c:pt>
                <c:pt idx="142">
                  <c:v>2012</c:v>
                </c:pt>
                <c:pt idx="143">
                  <c:v>2012</c:v>
                </c:pt>
                <c:pt idx="144">
                  <c:v>2012</c:v>
                </c:pt>
                <c:pt idx="145">
                  <c:v>2013</c:v>
                </c:pt>
                <c:pt idx="146">
                  <c:v>2013</c:v>
                </c:pt>
                <c:pt idx="147">
                  <c:v>2013</c:v>
                </c:pt>
                <c:pt idx="148">
                  <c:v>2013</c:v>
                </c:pt>
                <c:pt idx="149">
                  <c:v>2013</c:v>
                </c:pt>
                <c:pt idx="150">
                  <c:v>2013</c:v>
                </c:pt>
                <c:pt idx="151">
                  <c:v>2013</c:v>
                </c:pt>
                <c:pt idx="152">
                  <c:v>2013</c:v>
                </c:pt>
                <c:pt idx="153">
                  <c:v>2013</c:v>
                </c:pt>
                <c:pt idx="154">
                  <c:v>2013</c:v>
                </c:pt>
                <c:pt idx="155">
                  <c:v>2013</c:v>
                </c:pt>
                <c:pt idx="156">
                  <c:v>2013</c:v>
                </c:pt>
                <c:pt idx="157">
                  <c:v>2014</c:v>
                </c:pt>
                <c:pt idx="158">
                  <c:v>2014</c:v>
                </c:pt>
                <c:pt idx="159">
                  <c:v>2014</c:v>
                </c:pt>
                <c:pt idx="160">
                  <c:v>2014</c:v>
                </c:pt>
                <c:pt idx="161">
                  <c:v>2014</c:v>
                </c:pt>
                <c:pt idx="162">
                  <c:v>2014</c:v>
                </c:pt>
                <c:pt idx="163">
                  <c:v>2014</c:v>
                </c:pt>
                <c:pt idx="164">
                  <c:v>2014</c:v>
                </c:pt>
                <c:pt idx="165">
                  <c:v>2014</c:v>
                </c:pt>
                <c:pt idx="166">
                  <c:v>2014</c:v>
                </c:pt>
                <c:pt idx="167">
                  <c:v>2014</c:v>
                </c:pt>
                <c:pt idx="168">
                  <c:v>2014</c:v>
                </c:pt>
                <c:pt idx="169">
                  <c:v>2015</c:v>
                </c:pt>
                <c:pt idx="170">
                  <c:v>2015</c:v>
                </c:pt>
                <c:pt idx="171">
                  <c:v>2015</c:v>
                </c:pt>
                <c:pt idx="172">
                  <c:v>2015</c:v>
                </c:pt>
                <c:pt idx="173">
                  <c:v>2015</c:v>
                </c:pt>
              </c:numCache>
            </c:numRef>
          </c:cat>
          <c:val>
            <c:numRef>
              <c:f>'other calcs'!$H$5:$H$178</c:f>
              <c:numCache>
                <c:formatCode>General</c:formatCode>
                <c:ptCount val="174"/>
                <c:pt idx="0">
                  <c:v>1.2760378892918747</c:v>
                </c:pt>
                <c:pt idx="1">
                  <c:v>1.2694015608166977</c:v>
                </c:pt>
                <c:pt idx="2">
                  <c:v>1.2396911428988033</c:v>
                </c:pt>
                <c:pt idx="3">
                  <c:v>1.1265993965356085</c:v>
                </c:pt>
                <c:pt idx="4">
                  <c:v>1.1292230078418306</c:v>
                </c:pt>
                <c:pt idx="5">
                  <c:v>1.1953109049269675</c:v>
                </c:pt>
                <c:pt idx="6">
                  <c:v>1.158795541015593</c:v>
                </c:pt>
                <c:pt idx="7">
                  <c:v>1.1252957704905031</c:v>
                </c:pt>
                <c:pt idx="8">
                  <c:v>1.1006001815007416</c:v>
                </c:pt>
                <c:pt idx="9">
                  <c:v>0.97081335340540198</c:v>
                </c:pt>
                <c:pt idx="10">
                  <c:v>1.0034723946901449</c:v>
                </c:pt>
                <c:pt idx="11">
                  <c:v>1.0506707280143295</c:v>
                </c:pt>
                <c:pt idx="12">
                  <c:v>1.0649506583050796</c:v>
                </c:pt>
                <c:pt idx="13">
                  <c:v>1.0540851075937434</c:v>
                </c:pt>
                <c:pt idx="14">
                  <c:v>1.0070543226386193</c:v>
                </c:pt>
                <c:pt idx="15">
                  <c:v>1.0430494855712442</c:v>
                </c:pt>
                <c:pt idx="16">
                  <c:v>0.99323393519204106</c:v>
                </c:pt>
                <c:pt idx="17">
                  <c:v>0.96187731757451866</c:v>
                </c:pt>
                <c:pt idx="18">
                  <c:v>0.90121040182794532</c:v>
                </c:pt>
                <c:pt idx="19">
                  <c:v>0.8003723297026103</c:v>
                </c:pt>
                <c:pt idx="20">
                  <c:v>0.80365819414686002</c:v>
                </c:pt>
                <c:pt idx="21">
                  <c:v>0.76112753453143267</c:v>
                </c:pt>
                <c:pt idx="22">
                  <c:v>0.74650064102396285</c:v>
                </c:pt>
                <c:pt idx="23">
                  <c:v>0.79535519844292224</c:v>
                </c:pt>
                <c:pt idx="24">
                  <c:v>0.78824296779238234</c:v>
                </c:pt>
                <c:pt idx="25">
                  <c:v>0.78239964558678621</c:v>
                </c:pt>
                <c:pt idx="26">
                  <c:v>0.72395119742749647</c:v>
                </c:pt>
                <c:pt idx="27">
                  <c:v>0.72638041814854315</c:v>
                </c:pt>
                <c:pt idx="28">
                  <c:v>0.76369988963215363</c:v>
                </c:pt>
                <c:pt idx="29">
                  <c:v>0.80023996843278844</c:v>
                </c:pt>
                <c:pt idx="30">
                  <c:v>0.83942565057337004</c:v>
                </c:pt>
                <c:pt idx="31">
                  <c:v>0.83798484740520562</c:v>
                </c:pt>
                <c:pt idx="32">
                  <c:v>0.82731367895653174</c:v>
                </c:pt>
                <c:pt idx="33">
                  <c:v>0.84449422423644571</c:v>
                </c:pt>
                <c:pt idx="34">
                  <c:v>0.85626856736919343</c:v>
                </c:pt>
                <c:pt idx="35">
                  <c:v>0.86501234298416096</c:v>
                </c:pt>
                <c:pt idx="36">
                  <c:v>0.88841959113045688</c:v>
                </c:pt>
                <c:pt idx="37">
                  <c:v>0.92354700648808929</c:v>
                </c:pt>
                <c:pt idx="38">
                  <c:v>0.92586301559744566</c:v>
                </c:pt>
                <c:pt idx="39">
                  <c:v>0.90286273148457186</c:v>
                </c:pt>
                <c:pt idx="40">
                  <c:v>0.90600808338399286</c:v>
                </c:pt>
                <c:pt idx="41">
                  <c:v>0.8757154896974142</c:v>
                </c:pt>
                <c:pt idx="42">
                  <c:v>0.89594199123492413</c:v>
                </c:pt>
                <c:pt idx="43">
                  <c:v>0.87532474077805311</c:v>
                </c:pt>
                <c:pt idx="44">
                  <c:v>0.85995860478087194</c:v>
                </c:pt>
                <c:pt idx="45">
                  <c:v>0.87921969235213226</c:v>
                </c:pt>
                <c:pt idx="46">
                  <c:v>0.87271291420284136</c:v>
                </c:pt>
                <c:pt idx="47">
                  <c:v>0.91091347396823596</c:v>
                </c:pt>
                <c:pt idx="48">
                  <c:v>0.93616086713700208</c:v>
                </c:pt>
                <c:pt idx="49">
                  <c:v>0.91858581823166163</c:v>
                </c:pt>
                <c:pt idx="50">
                  <c:v>0.92511667544794507</c:v>
                </c:pt>
                <c:pt idx="51">
                  <c:v>0.91206440905945974</c:v>
                </c:pt>
                <c:pt idx="52">
                  <c:v>0.88069262452564057</c:v>
                </c:pt>
                <c:pt idx="53">
                  <c:v>0.89210022979397274</c:v>
                </c:pt>
                <c:pt idx="54">
                  <c:v>0.90979633351809797</c:v>
                </c:pt>
                <c:pt idx="55">
                  <c:v>0.92067962459093333</c:v>
                </c:pt>
                <c:pt idx="56">
                  <c:v>0.91541081600284147</c:v>
                </c:pt>
                <c:pt idx="57">
                  <c:v>0.90350338191634316</c:v>
                </c:pt>
                <c:pt idx="58">
                  <c:v>0.87470195362270908</c:v>
                </c:pt>
                <c:pt idx="59">
                  <c:v>0.91452390553064811</c:v>
                </c:pt>
                <c:pt idx="60">
                  <c:v>0.93569743899311186</c:v>
                </c:pt>
                <c:pt idx="61">
                  <c:v>0.94000010603267048</c:v>
                </c:pt>
                <c:pt idx="62">
                  <c:v>0.93441135557986499</c:v>
                </c:pt>
                <c:pt idx="63">
                  <c:v>0.93952428382188946</c:v>
                </c:pt>
                <c:pt idx="64">
                  <c:v>0.93549503191989236</c:v>
                </c:pt>
                <c:pt idx="65">
                  <c:v>0.92252230019868886</c:v>
                </c:pt>
                <c:pt idx="66">
                  <c:v>0.89473976666980015</c:v>
                </c:pt>
                <c:pt idx="67">
                  <c:v>0.89746519984243256</c:v>
                </c:pt>
                <c:pt idx="68">
                  <c:v>0.91561029531893467</c:v>
                </c:pt>
                <c:pt idx="69">
                  <c:v>0.94279305649641842</c:v>
                </c:pt>
                <c:pt idx="70">
                  <c:v>0.98159968731047076</c:v>
                </c:pt>
                <c:pt idx="71">
                  <c:v>0.99912987017426391</c:v>
                </c:pt>
                <c:pt idx="72">
                  <c:v>1.0154227255010544</c:v>
                </c:pt>
                <c:pt idx="73">
                  <c:v>1.0156839824147044</c:v>
                </c:pt>
                <c:pt idx="74">
                  <c:v>1.0255787935934728</c:v>
                </c:pt>
                <c:pt idx="75">
                  <c:v>0.99033522302900712</c:v>
                </c:pt>
                <c:pt idx="76">
                  <c:v>1.0242468304703494</c:v>
                </c:pt>
                <c:pt idx="77">
                  <c:v>1.0481608802884834</c:v>
                </c:pt>
                <c:pt idx="78">
                  <c:v>1.0453493266097182</c:v>
                </c:pt>
                <c:pt idx="79">
                  <c:v>1.0472168532688202</c:v>
                </c:pt>
                <c:pt idx="80">
                  <c:v>1.0003090501223197</c:v>
                </c:pt>
                <c:pt idx="81">
                  <c:v>1.0233949370908504</c:v>
                </c:pt>
                <c:pt idx="82">
                  <c:v>1.0468408706093586</c:v>
                </c:pt>
                <c:pt idx="83">
                  <c:v>0.9888716768249779</c:v>
                </c:pt>
                <c:pt idx="84">
                  <c:v>1</c:v>
                </c:pt>
                <c:pt idx="85">
                  <c:v>0.92725350457194888</c:v>
                </c:pt>
                <c:pt idx="86">
                  <c:v>0.91125273783693639</c:v>
                </c:pt>
                <c:pt idx="87">
                  <c:v>0.88074400811557307</c:v>
                </c:pt>
                <c:pt idx="88">
                  <c:v>0.91373049661243178</c:v>
                </c:pt>
                <c:pt idx="89">
                  <c:v>0.9248844777009454</c:v>
                </c:pt>
                <c:pt idx="90">
                  <c:v>0.87251308485871415</c:v>
                </c:pt>
                <c:pt idx="91">
                  <c:v>0.81113276154299441</c:v>
                </c:pt>
                <c:pt idx="92">
                  <c:v>0.83016753293455148</c:v>
                </c:pt>
                <c:pt idx="93">
                  <c:v>0.78960291467722576</c:v>
                </c:pt>
                <c:pt idx="94">
                  <c:v>0.63512184755446255</c:v>
                </c:pt>
                <c:pt idx="95">
                  <c:v>0.59234231692745209</c:v>
                </c:pt>
                <c:pt idx="96">
                  <c:v>0.59697349048198711</c:v>
                </c:pt>
                <c:pt idx="97">
                  <c:v>0.58839650687025991</c:v>
                </c:pt>
                <c:pt idx="98">
                  <c:v>0.544427959015095</c:v>
                </c:pt>
                <c:pt idx="99">
                  <c:v>0.51044397387204532</c:v>
                </c:pt>
                <c:pt idx="100">
                  <c:v>0.5701372945971851</c:v>
                </c:pt>
                <c:pt idx="101">
                  <c:v>0.60187302726716829</c:v>
                </c:pt>
                <c:pt idx="102">
                  <c:v>0.60939739930971482</c:v>
                </c:pt>
                <c:pt idx="103">
                  <c:v>0.61370798960555417</c:v>
                </c:pt>
                <c:pt idx="104">
                  <c:v>0.65791208437520332</c:v>
                </c:pt>
                <c:pt idx="105">
                  <c:v>0.6773082959133192</c:v>
                </c:pt>
                <c:pt idx="106">
                  <c:v>0.68871284233436336</c:v>
                </c:pt>
                <c:pt idx="107">
                  <c:v>0.69726527159601659</c:v>
                </c:pt>
                <c:pt idx="108">
                  <c:v>0.70863343065637141</c:v>
                </c:pt>
                <c:pt idx="109">
                  <c:v>0.71042068957670212</c:v>
                </c:pt>
                <c:pt idx="110">
                  <c:v>0.68695921317589126</c:v>
                </c:pt>
                <c:pt idx="111">
                  <c:v>0.72204920955512797</c:v>
                </c:pt>
                <c:pt idx="112">
                  <c:v>0.74745994517028869</c:v>
                </c:pt>
                <c:pt idx="113">
                  <c:v>0.69953656571632228</c:v>
                </c:pt>
                <c:pt idx="114">
                  <c:v>0.6720867129446696</c:v>
                </c:pt>
                <c:pt idx="115">
                  <c:v>0.66757147817273155</c:v>
                </c:pt>
                <c:pt idx="116">
                  <c:v>0.66910263419930338</c:v>
                </c:pt>
                <c:pt idx="117">
                  <c:v>0.68788950215573363</c:v>
                </c:pt>
                <c:pt idx="118">
                  <c:v>0.71502702109209892</c:v>
                </c:pt>
                <c:pt idx="119">
                  <c:v>0.73033419635622598</c:v>
                </c:pt>
                <c:pt idx="120">
                  <c:v>0.7539252470358212</c:v>
                </c:pt>
                <c:pt idx="121">
                  <c:v>0.77406919104810246</c:v>
                </c:pt>
                <c:pt idx="122">
                  <c:v>0.79643744439635922</c:v>
                </c:pt>
                <c:pt idx="123">
                  <c:v>0.7818075562351301</c:v>
                </c:pt>
                <c:pt idx="124">
                  <c:v>0.79593926258205194</c:v>
                </c:pt>
                <c:pt idx="125">
                  <c:v>0.79469969181808764</c:v>
                </c:pt>
                <c:pt idx="126">
                  <c:v>0.76372519735093347</c:v>
                </c:pt>
                <c:pt idx="127">
                  <c:v>0.78397692007096997</c:v>
                </c:pt>
                <c:pt idx="128">
                  <c:v>0.6995829215232946</c:v>
                </c:pt>
                <c:pt idx="129">
                  <c:v>0.69207008101987377</c:v>
                </c:pt>
                <c:pt idx="130">
                  <c:v>0.71348953937255821</c:v>
                </c:pt>
                <c:pt idx="131">
                  <c:v>0.72315170731913092</c:v>
                </c:pt>
                <c:pt idx="132">
                  <c:v>0.73260204006472762</c:v>
                </c:pt>
                <c:pt idx="133">
                  <c:v>0.76056788433373845</c:v>
                </c:pt>
                <c:pt idx="134">
                  <c:v>0.78693942826765095</c:v>
                </c:pt>
                <c:pt idx="135">
                  <c:v>0.80170211504558297</c:v>
                </c:pt>
                <c:pt idx="136">
                  <c:v>0.79714619858458757</c:v>
                </c:pt>
                <c:pt idx="137">
                  <c:v>0.77137205889880245</c:v>
                </c:pt>
                <c:pt idx="138">
                  <c:v>0.761552970535185</c:v>
                </c:pt>
                <c:pt idx="139">
                  <c:v>0.78299230307614021</c:v>
                </c:pt>
                <c:pt idx="140">
                  <c:v>0.80438795092430027</c:v>
                </c:pt>
                <c:pt idx="141">
                  <c:v>0.8243615214409068</c:v>
                </c:pt>
                <c:pt idx="142">
                  <c:v>0.8222207635533727</c:v>
                </c:pt>
                <c:pt idx="143">
                  <c:v>0.80226042550040721</c:v>
                </c:pt>
                <c:pt idx="144">
                  <c:v>0.82148616903698901</c:v>
                </c:pt>
                <c:pt idx="145">
                  <c:v>0.85360299863345945</c:v>
                </c:pt>
                <c:pt idx="146">
                  <c:v>0.86416934818318691</c:v>
                </c:pt>
                <c:pt idx="147">
                  <c:v>0.88310393391093278</c:v>
                </c:pt>
                <c:pt idx="148">
                  <c:v>0.89457383323722872</c:v>
                </c:pt>
                <c:pt idx="149">
                  <c:v>0.93238577846030268</c:v>
                </c:pt>
                <c:pt idx="150">
                  <c:v>0.918294815250982</c:v>
                </c:pt>
                <c:pt idx="151">
                  <c:v>0.94633024448795144</c:v>
                </c:pt>
                <c:pt idx="152">
                  <c:v>0.94487163270591801</c:v>
                </c:pt>
                <c:pt idx="153">
                  <c:v>0.95229690888968177</c:v>
                </c:pt>
                <c:pt idx="154">
                  <c:v>0.97219820270947876</c:v>
                </c:pt>
                <c:pt idx="155">
                  <c:v>1.007319044815532</c:v>
                </c:pt>
                <c:pt idx="156">
                  <c:v>1.0182267821348909</c:v>
                </c:pt>
                <c:pt idx="157">
                  <c:v>1.0197598436194379</c:v>
                </c:pt>
                <c:pt idx="158">
                  <c:v>1.0161922134556718</c:v>
                </c:pt>
                <c:pt idx="159">
                  <c:v>1.0387431842557908</c:v>
                </c:pt>
                <c:pt idx="160">
                  <c:v>1.0389672671654033</c:v>
                </c:pt>
                <c:pt idx="161">
                  <c:v>1.0465169640463081</c:v>
                </c:pt>
                <c:pt idx="162">
                  <c:v>1.0731773699713767</c:v>
                </c:pt>
                <c:pt idx="163">
                  <c:v>1.0848262501678361</c:v>
                </c:pt>
                <c:pt idx="164">
                  <c:v>1.0775156700775481</c:v>
                </c:pt>
                <c:pt idx="165">
                  <c:v>1.0913166744114584</c:v>
                </c:pt>
                <c:pt idx="166">
                  <c:v>1.0606385783510595</c:v>
                </c:pt>
                <c:pt idx="167">
                  <c:v>1.126915011502005</c:v>
                </c:pt>
                <c:pt idx="168">
                  <c:v>1.1401889503239808</c:v>
                </c:pt>
                <c:pt idx="169">
                  <c:v>1.1324916003252223</c:v>
                </c:pt>
                <c:pt idx="170">
                  <c:v>1.1591828500245869</c:v>
                </c:pt>
                <c:pt idx="171">
                  <c:v>1.1526480012393312</c:v>
                </c:pt>
                <c:pt idx="172">
                  <c:v>1.1600897164342994</c:v>
                </c:pt>
                <c:pt idx="173">
                  <c:v>1.163186138110466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186432"/>
        <c:axId val="169187968"/>
      </c:lineChart>
      <c:catAx>
        <c:axId val="169186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169187968"/>
        <c:crosses val="autoZero"/>
        <c:auto val="1"/>
        <c:lblAlgn val="ctr"/>
        <c:lblOffset val="100"/>
        <c:tickLblSkip val="24"/>
        <c:noMultiLvlLbl val="0"/>
      </c:catAx>
      <c:valAx>
        <c:axId val="169187968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9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800"/>
                </a:pPr>
                <a:r>
                  <a:rPr lang="en-US" sz="1800"/>
                  <a:t>Index Value, 2007=1</a:t>
                </a:r>
              </a:p>
            </c:rich>
          </c:tx>
          <c:overlay val="0"/>
        </c:title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16918643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JOLTSyr!$B$64</c:f>
              <c:strCache>
                <c:ptCount val="1"/>
                <c:pt idx="0">
                  <c:v>Construction</c:v>
                </c:pt>
              </c:strCache>
            </c:strRef>
          </c:tx>
          <c:marker>
            <c:symbol val="none"/>
          </c:marker>
          <c:cat>
            <c:strRef>
              <c:f>JOLTSyr!$A$65:$A$78</c:f>
              <c:strCach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strCache>
            </c:strRef>
          </c:cat>
          <c:val>
            <c:numRef>
              <c:f>JOLTSyr!$B$65:$B$78</c:f>
              <c:numCache>
                <c:formatCode>0.00000</c:formatCode>
                <c:ptCount val="14"/>
                <c:pt idx="0">
                  <c:v>1.2372324641703334</c:v>
                </c:pt>
                <c:pt idx="1">
                  <c:v>0.91017001920448437</c:v>
                </c:pt>
                <c:pt idx="2">
                  <c:v>0.79553084228019255</c:v>
                </c:pt>
                <c:pt idx="3">
                  <c:v>0.9383457979455172</c:v>
                </c:pt>
                <c:pt idx="4">
                  <c:v>1.071444857617752</c:v>
                </c:pt>
                <c:pt idx="5">
                  <c:v>1.2658897272960128</c:v>
                </c:pt>
                <c:pt idx="6">
                  <c:v>1.4479029421852132</c:v>
                </c:pt>
                <c:pt idx="7">
                  <c:v>0.91045030582167064</c:v>
                </c:pt>
                <c:pt idx="8">
                  <c:v>0.56801841859172097</c:v>
                </c:pt>
                <c:pt idx="9">
                  <c:v>0.70974411095316781</c:v>
                </c:pt>
                <c:pt idx="10">
                  <c:v>0.74496591158599457</c:v>
                </c:pt>
                <c:pt idx="11">
                  <c:v>0.87422647563357037</c:v>
                </c:pt>
                <c:pt idx="12">
                  <c:v>1.208975184446186</c:v>
                </c:pt>
                <c:pt idx="13">
                  <c:v>1.3171029422681848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JOLTSyr!$C$64</c:f>
              <c:strCache>
                <c:ptCount val="1"/>
                <c:pt idx="0">
                  <c:v>Durables</c:v>
                </c:pt>
              </c:strCache>
            </c:strRef>
          </c:tx>
          <c:marker>
            <c:symbol val="none"/>
          </c:marker>
          <c:cat>
            <c:strRef>
              <c:f>JOLTSyr!$A$65:$A$78</c:f>
              <c:strCach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strCache>
            </c:strRef>
          </c:cat>
          <c:val>
            <c:numRef>
              <c:f>JOLTSyr!$C$65:$C$78</c:f>
              <c:numCache>
                <c:formatCode>0.00000</c:formatCode>
                <c:ptCount val="14"/>
                <c:pt idx="0">
                  <c:v>1.04036727343698</c:v>
                </c:pt>
                <c:pt idx="1">
                  <c:v>0.72925568600481594</c:v>
                </c:pt>
                <c:pt idx="2">
                  <c:v>0.6630290992672393</c:v>
                </c:pt>
                <c:pt idx="3">
                  <c:v>0.77352541617037562</c:v>
                </c:pt>
                <c:pt idx="4">
                  <c:v>0.97414809950691028</c:v>
                </c:pt>
                <c:pt idx="5">
                  <c:v>1.1629426712860991</c:v>
                </c:pt>
                <c:pt idx="6">
                  <c:v>1.0816279450204367</c:v>
                </c:pt>
                <c:pt idx="7">
                  <c:v>0.91865264352110398</c:v>
                </c:pt>
                <c:pt idx="8">
                  <c:v>0.57038245069497107</c:v>
                </c:pt>
                <c:pt idx="9">
                  <c:v>0.93554719547941645</c:v>
                </c:pt>
                <c:pt idx="10">
                  <c:v>1.198303202846458</c:v>
                </c:pt>
                <c:pt idx="11">
                  <c:v>1.3319142807856226</c:v>
                </c:pt>
                <c:pt idx="12">
                  <c:v>1.3100298565480197</c:v>
                </c:pt>
                <c:pt idx="13">
                  <c:v>1.3102741794315493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JOLTSyr!$D$64</c:f>
              <c:strCache>
                <c:ptCount val="1"/>
                <c:pt idx="0">
                  <c:v>Nondurables</c:v>
                </c:pt>
              </c:strCache>
            </c:strRef>
          </c:tx>
          <c:marker>
            <c:symbol val="none"/>
          </c:marker>
          <c:cat>
            <c:strRef>
              <c:f>JOLTSyr!$A$65:$A$78</c:f>
              <c:strCach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strCache>
            </c:strRef>
          </c:cat>
          <c:val>
            <c:numRef>
              <c:f>JOLTSyr!$D$65:$D$78</c:f>
              <c:numCache>
                <c:formatCode>0.00000</c:formatCode>
                <c:ptCount val="14"/>
                <c:pt idx="0">
                  <c:v>0.81699965950346365</c:v>
                </c:pt>
                <c:pt idx="1">
                  <c:v>0.79360144360200224</c:v>
                </c:pt>
                <c:pt idx="2">
                  <c:v>0.79090349666544046</c:v>
                </c:pt>
                <c:pt idx="3">
                  <c:v>0.92243853172613088</c:v>
                </c:pt>
                <c:pt idx="4">
                  <c:v>0.97075727222174102</c:v>
                </c:pt>
                <c:pt idx="5">
                  <c:v>1.0453938269963201</c:v>
                </c:pt>
                <c:pt idx="6">
                  <c:v>1.1191359407529458</c:v>
                </c:pt>
                <c:pt idx="7">
                  <c:v>1.08733890758771</c:v>
                </c:pt>
                <c:pt idx="8">
                  <c:v>0.72553757309769185</c:v>
                </c:pt>
                <c:pt idx="9">
                  <c:v>0.73347721731981852</c:v>
                </c:pt>
                <c:pt idx="10">
                  <c:v>0.9055919262870894</c:v>
                </c:pt>
                <c:pt idx="11">
                  <c:v>1.3192823163674479</c:v>
                </c:pt>
                <c:pt idx="12">
                  <c:v>1.359521650840696</c:v>
                </c:pt>
                <c:pt idx="13">
                  <c:v>1.410020237031502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JOLTSyr!$E$64</c:f>
              <c:strCache>
                <c:ptCount val="1"/>
                <c:pt idx="0">
                  <c:v>Retail trade</c:v>
                </c:pt>
              </c:strCache>
            </c:strRef>
          </c:tx>
          <c:marker>
            <c:symbol val="none"/>
          </c:marker>
          <c:cat>
            <c:strRef>
              <c:f>JOLTSyr!$A$65:$A$78</c:f>
              <c:strCach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strCache>
            </c:strRef>
          </c:cat>
          <c:val>
            <c:numRef>
              <c:f>JOLTSyr!$E$65:$E$78</c:f>
              <c:numCache>
                <c:formatCode>0.00000</c:formatCode>
                <c:ptCount val="14"/>
                <c:pt idx="0">
                  <c:v>0.97695896227797396</c:v>
                </c:pt>
                <c:pt idx="1">
                  <c:v>0.87267643807245654</c:v>
                </c:pt>
                <c:pt idx="2">
                  <c:v>0.89192859151649928</c:v>
                </c:pt>
                <c:pt idx="3">
                  <c:v>0.94676566950386842</c:v>
                </c:pt>
                <c:pt idx="4">
                  <c:v>1.0202577232085301</c:v>
                </c:pt>
                <c:pt idx="5">
                  <c:v>1.0032788739661109</c:v>
                </c:pt>
                <c:pt idx="6">
                  <c:v>0.98865828611807838</c:v>
                </c:pt>
                <c:pt idx="7">
                  <c:v>0.95406457685974755</c:v>
                </c:pt>
                <c:pt idx="8">
                  <c:v>0.86466871552119595</c:v>
                </c:pt>
                <c:pt idx="9">
                  <c:v>0.86678063976123365</c:v>
                </c:pt>
                <c:pt idx="10">
                  <c:v>1.0221460636806969</c:v>
                </c:pt>
                <c:pt idx="11">
                  <c:v>1.1394146112072574</c:v>
                </c:pt>
                <c:pt idx="12">
                  <c:v>1.2442193984015903</c:v>
                </c:pt>
                <c:pt idx="13">
                  <c:v>1.208181449904759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JOLTSyr!$F$64</c:f>
              <c:strCache>
                <c:ptCount val="1"/>
                <c:pt idx="0">
                  <c:v>Professional and business services</c:v>
                </c:pt>
              </c:strCache>
            </c:strRef>
          </c:tx>
          <c:marker>
            <c:symbol val="none"/>
          </c:marker>
          <c:cat>
            <c:strRef>
              <c:f>JOLTSyr!$A$65:$A$78</c:f>
              <c:strCach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strCache>
            </c:strRef>
          </c:cat>
          <c:val>
            <c:numRef>
              <c:f>JOLTSyr!$F$65:$F$78</c:f>
              <c:numCache>
                <c:formatCode>0.00000</c:formatCode>
                <c:ptCount val="14"/>
                <c:pt idx="0">
                  <c:v>0.96864339136749611</c:v>
                </c:pt>
                <c:pt idx="1">
                  <c:v>0.82326707035091895</c:v>
                </c:pt>
                <c:pt idx="2">
                  <c:v>1.0176405781556417</c:v>
                </c:pt>
                <c:pt idx="3">
                  <c:v>0.99851368494734127</c:v>
                </c:pt>
                <c:pt idx="4">
                  <c:v>1.0693028834948284</c:v>
                </c:pt>
                <c:pt idx="5">
                  <c:v>1.0176027774256424</c:v>
                </c:pt>
                <c:pt idx="6">
                  <c:v>1.0767104191466785</c:v>
                </c:pt>
                <c:pt idx="7">
                  <c:v>1.0959629763084848</c:v>
                </c:pt>
                <c:pt idx="8">
                  <c:v>0.83544148480668134</c:v>
                </c:pt>
                <c:pt idx="9">
                  <c:v>0.91453099042351527</c:v>
                </c:pt>
                <c:pt idx="10">
                  <c:v>0.95436407474762164</c:v>
                </c:pt>
                <c:pt idx="11">
                  <c:v>1.0466588868075728</c:v>
                </c:pt>
                <c:pt idx="12">
                  <c:v>1.0185024981022091</c:v>
                </c:pt>
                <c:pt idx="13">
                  <c:v>1.1628582839153681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JOLTSyr!$G$64</c:f>
              <c:strCache>
                <c:ptCount val="1"/>
                <c:pt idx="0">
                  <c:v>Education and health services</c:v>
                </c:pt>
              </c:strCache>
            </c:strRef>
          </c:tx>
          <c:marker>
            <c:symbol val="none"/>
          </c:marker>
          <c:cat>
            <c:strRef>
              <c:f>JOLTSyr!$A$65:$A$78</c:f>
              <c:strCach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strCache>
            </c:strRef>
          </c:cat>
          <c:val>
            <c:numRef>
              <c:f>JOLTSyr!$G$65:$G$78</c:f>
              <c:numCache>
                <c:formatCode>0.00000</c:formatCode>
                <c:ptCount val="14"/>
                <c:pt idx="0">
                  <c:v>1.1523013091799432</c:v>
                </c:pt>
                <c:pt idx="1">
                  <c:v>1.1199828511133108</c:v>
                </c:pt>
                <c:pt idx="2">
                  <c:v>0.94956667823311269</c:v>
                </c:pt>
                <c:pt idx="3">
                  <c:v>0.9701215504480255</c:v>
                </c:pt>
                <c:pt idx="4">
                  <c:v>0.98497421233396676</c:v>
                </c:pt>
                <c:pt idx="5">
                  <c:v>1.0796592442859481</c:v>
                </c:pt>
                <c:pt idx="6">
                  <c:v>1.0856678037442304</c:v>
                </c:pt>
                <c:pt idx="7">
                  <c:v>1.0029571700964424</c:v>
                </c:pt>
                <c:pt idx="8">
                  <c:v>0.81871281137319374</c:v>
                </c:pt>
                <c:pt idx="9">
                  <c:v>0.82857755006426126</c:v>
                </c:pt>
                <c:pt idx="10">
                  <c:v>0.93554417171567306</c:v>
                </c:pt>
                <c:pt idx="11">
                  <c:v>1.0291085771689976</c:v>
                </c:pt>
                <c:pt idx="12">
                  <c:v>0.96334604706335158</c:v>
                </c:pt>
                <c:pt idx="13">
                  <c:v>1.0794800231795418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JOLTSyr!$H$64</c:f>
              <c:strCache>
                <c:ptCount val="1"/>
                <c:pt idx="0">
                  <c:v>Arts, entertainment, and recreation</c:v>
                </c:pt>
              </c:strCache>
            </c:strRef>
          </c:tx>
          <c:marker>
            <c:symbol val="none"/>
          </c:marker>
          <c:cat>
            <c:strRef>
              <c:f>JOLTSyr!$A$65:$A$78</c:f>
              <c:strCach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strCache>
            </c:strRef>
          </c:cat>
          <c:val>
            <c:numRef>
              <c:f>JOLTSyr!$H$65:$H$78</c:f>
              <c:numCache>
                <c:formatCode>0.00000</c:formatCode>
                <c:ptCount val="14"/>
                <c:pt idx="0">
                  <c:v>1.0855752849750362</c:v>
                </c:pt>
                <c:pt idx="1">
                  <c:v>0.98674947836656257</c:v>
                </c:pt>
                <c:pt idx="2">
                  <c:v>0.82811591692488906</c:v>
                </c:pt>
                <c:pt idx="3">
                  <c:v>0.95277696590410854</c:v>
                </c:pt>
                <c:pt idx="4">
                  <c:v>1.1540587084583243</c:v>
                </c:pt>
                <c:pt idx="5">
                  <c:v>1.2656736129978157</c:v>
                </c:pt>
                <c:pt idx="6">
                  <c:v>1.2299391051431847</c:v>
                </c:pt>
                <c:pt idx="7">
                  <c:v>1.0403809871193035</c:v>
                </c:pt>
                <c:pt idx="8">
                  <c:v>0.49833524204329605</c:v>
                </c:pt>
                <c:pt idx="9">
                  <c:v>0.76365607993204965</c:v>
                </c:pt>
                <c:pt idx="10">
                  <c:v>0.9155218889597454</c:v>
                </c:pt>
                <c:pt idx="11">
                  <c:v>1.0138179488267935</c:v>
                </c:pt>
                <c:pt idx="12">
                  <c:v>1.1279219218583489</c:v>
                </c:pt>
                <c:pt idx="13">
                  <c:v>1.1374768584905397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JOLTSyr!$I$64</c:f>
              <c:strCache>
                <c:ptCount val="1"/>
                <c:pt idx="0">
                  <c:v>Accommodation and food services</c:v>
                </c:pt>
              </c:strCache>
            </c:strRef>
          </c:tx>
          <c:marker>
            <c:symbol val="none"/>
          </c:marker>
          <c:cat>
            <c:strRef>
              <c:f>JOLTSyr!$A$65:$A$78</c:f>
              <c:strCach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strCache>
            </c:strRef>
          </c:cat>
          <c:val>
            <c:numRef>
              <c:f>JOLTSyr!$I$65:$I$78</c:f>
              <c:numCache>
                <c:formatCode>0.00000</c:formatCode>
                <c:ptCount val="14"/>
                <c:pt idx="0">
                  <c:v>1.1084279295488733</c:v>
                </c:pt>
                <c:pt idx="1">
                  <c:v>0.84571547594029273</c:v>
                </c:pt>
                <c:pt idx="2">
                  <c:v>0.8599928275291141</c:v>
                </c:pt>
                <c:pt idx="3">
                  <c:v>0.90358622418466306</c:v>
                </c:pt>
                <c:pt idx="4">
                  <c:v>1.0087604852336642</c:v>
                </c:pt>
                <c:pt idx="5">
                  <c:v>1.0820210323644563</c:v>
                </c:pt>
                <c:pt idx="6">
                  <c:v>1.1457476924808903</c:v>
                </c:pt>
                <c:pt idx="7">
                  <c:v>1.0017703611713193</c:v>
                </c:pt>
                <c:pt idx="8">
                  <c:v>0.74187034287226206</c:v>
                </c:pt>
                <c:pt idx="9">
                  <c:v>0.78591753386782637</c:v>
                </c:pt>
                <c:pt idx="10">
                  <c:v>0.9427226329040066</c:v>
                </c:pt>
                <c:pt idx="11">
                  <c:v>1.0416456162772032</c:v>
                </c:pt>
                <c:pt idx="12">
                  <c:v>1.1608930488696332</c:v>
                </c:pt>
                <c:pt idx="13">
                  <c:v>1.3709287967557957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JOLTSyr!$K$64</c:f>
              <c:strCache>
                <c:ptCount val="1"/>
                <c:pt idx="0">
                  <c:v>Wholesale trade</c:v>
                </c:pt>
              </c:strCache>
            </c:strRef>
          </c:tx>
          <c:marker>
            <c:symbol val="none"/>
          </c:marker>
          <c:cat>
            <c:strRef>
              <c:f>JOLTSyr!$A$65:$A$78</c:f>
              <c:strCach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strCache>
            </c:strRef>
          </c:cat>
          <c:val>
            <c:numRef>
              <c:f>JOLTSyr!$K$65:$K$78</c:f>
              <c:numCache>
                <c:formatCode>0.00000</c:formatCode>
                <c:ptCount val="14"/>
                <c:pt idx="0">
                  <c:v>1.0267905205310688</c:v>
                </c:pt>
                <c:pt idx="1">
                  <c:v>0.76657776523664944</c:v>
                </c:pt>
                <c:pt idx="2">
                  <c:v>0.74370551303038768</c:v>
                </c:pt>
                <c:pt idx="3">
                  <c:v>0.87437775427901809</c:v>
                </c:pt>
                <c:pt idx="4">
                  <c:v>0.98903174719885323</c:v>
                </c:pt>
                <c:pt idx="5">
                  <c:v>1.192830995386194</c:v>
                </c:pt>
                <c:pt idx="6">
                  <c:v>1.3264002457383599</c:v>
                </c:pt>
                <c:pt idx="7">
                  <c:v>0.93786676206569564</c:v>
                </c:pt>
                <c:pt idx="8">
                  <c:v>0.70895048590483833</c:v>
                </c:pt>
                <c:pt idx="9">
                  <c:v>0.80537719157685428</c:v>
                </c:pt>
                <c:pt idx="10">
                  <c:v>1.0520311044005619</c:v>
                </c:pt>
                <c:pt idx="11">
                  <c:v>1.1378494404316983</c:v>
                </c:pt>
                <c:pt idx="12">
                  <c:v>1.2458695101198303</c:v>
                </c:pt>
                <c:pt idx="13">
                  <c:v>1.1923409640999898</c:v>
                </c:pt>
              </c:numCache>
            </c:numRef>
          </c:val>
          <c:smooth val="0"/>
        </c:ser>
        <c:ser>
          <c:idx val="10"/>
          <c:order val="9"/>
          <c:tx>
            <c:strRef>
              <c:f>JOLTSyr!$L$64</c:f>
              <c:strCache>
                <c:ptCount val="1"/>
                <c:pt idx="0">
                  <c:v>Transportation</c:v>
                </c:pt>
              </c:strCache>
            </c:strRef>
          </c:tx>
          <c:marker>
            <c:symbol val="none"/>
          </c:marker>
          <c:cat>
            <c:strRef>
              <c:f>JOLTSyr!$A$65:$A$78</c:f>
              <c:strCach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strCache>
            </c:strRef>
          </c:cat>
          <c:val>
            <c:numRef>
              <c:f>JOLTSyr!$L$65:$L$78</c:f>
              <c:numCache>
                <c:formatCode>0.00000</c:formatCode>
                <c:ptCount val="14"/>
                <c:pt idx="0">
                  <c:v>1.1297325121673414</c:v>
                </c:pt>
                <c:pt idx="1">
                  <c:v>0.89002006172912096</c:v>
                </c:pt>
                <c:pt idx="2">
                  <c:v>0.8837189222988352</c:v>
                </c:pt>
                <c:pt idx="3">
                  <c:v>0.73784340869478304</c:v>
                </c:pt>
                <c:pt idx="4">
                  <c:v>0.89595457376908305</c:v>
                </c:pt>
                <c:pt idx="5">
                  <c:v>1.1041222726699957</c:v>
                </c:pt>
                <c:pt idx="6">
                  <c:v>1.4317334146166734</c:v>
                </c:pt>
                <c:pt idx="7">
                  <c:v>1.0689399526238486</c:v>
                </c:pt>
                <c:pt idx="8">
                  <c:v>0.57397863171931796</c:v>
                </c:pt>
                <c:pt idx="9">
                  <c:v>0.78871405664569372</c:v>
                </c:pt>
                <c:pt idx="10">
                  <c:v>1.1026265829054005</c:v>
                </c:pt>
                <c:pt idx="11">
                  <c:v>0.97049959278283848</c:v>
                </c:pt>
                <c:pt idx="12">
                  <c:v>1.1781157261714525</c:v>
                </c:pt>
                <c:pt idx="13">
                  <c:v>1.2440002912056158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JOLTSyr!$M$64</c:f>
              <c:strCache>
                <c:ptCount val="1"/>
                <c:pt idx="0">
                  <c:v>Information</c:v>
                </c:pt>
              </c:strCache>
            </c:strRef>
          </c:tx>
          <c:marker>
            <c:symbol val="none"/>
          </c:marker>
          <c:cat>
            <c:strRef>
              <c:f>JOLTSyr!$A$65:$A$78</c:f>
              <c:strCach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strCache>
            </c:strRef>
          </c:cat>
          <c:val>
            <c:numRef>
              <c:f>JOLTSyr!$M$65:$M$78</c:f>
              <c:numCache>
                <c:formatCode>0.00000</c:formatCode>
                <c:ptCount val="14"/>
                <c:pt idx="0">
                  <c:v>0.83862335052557047</c:v>
                </c:pt>
                <c:pt idx="1">
                  <c:v>0.70895121267443606</c:v>
                </c:pt>
                <c:pt idx="2">
                  <c:v>0.70800652035266198</c:v>
                </c:pt>
                <c:pt idx="3">
                  <c:v>0.84110640208299681</c:v>
                </c:pt>
                <c:pt idx="4">
                  <c:v>0.9765577680456986</c:v>
                </c:pt>
                <c:pt idx="5">
                  <c:v>1.3195555302349367</c:v>
                </c:pt>
                <c:pt idx="6">
                  <c:v>1.3716132981092948</c:v>
                </c:pt>
                <c:pt idx="7">
                  <c:v>0.96177416793713477</c:v>
                </c:pt>
                <c:pt idx="8">
                  <c:v>0.71626380224403985</c:v>
                </c:pt>
                <c:pt idx="9">
                  <c:v>1.1160464194583393</c:v>
                </c:pt>
                <c:pt idx="10">
                  <c:v>1.2720103668105944</c:v>
                </c:pt>
                <c:pt idx="11">
                  <c:v>1.1376227429952712</c:v>
                </c:pt>
                <c:pt idx="12">
                  <c:v>1.0320570101241988</c:v>
                </c:pt>
                <c:pt idx="13">
                  <c:v>0.99981140840482763</c:v>
                </c:pt>
              </c:numCache>
            </c:numRef>
          </c:val>
          <c:smooth val="0"/>
        </c:ser>
        <c:ser>
          <c:idx val="12"/>
          <c:order val="11"/>
          <c:tx>
            <c:strRef>
              <c:f>JOLTSyr!$N$64</c:f>
              <c:strCache>
                <c:ptCount val="1"/>
                <c:pt idx="0">
                  <c:v>Finance and Insurance</c:v>
                </c:pt>
              </c:strCache>
            </c:strRef>
          </c:tx>
          <c:marker>
            <c:symbol val="none"/>
          </c:marker>
          <c:cat>
            <c:strRef>
              <c:f>JOLTSyr!$A$65:$A$78</c:f>
              <c:strCach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strCache>
            </c:strRef>
          </c:cat>
          <c:val>
            <c:numRef>
              <c:f>JOLTSyr!$N$65:$N$78</c:f>
              <c:numCache>
                <c:formatCode>0.00000</c:formatCode>
                <c:ptCount val="14"/>
                <c:pt idx="0">
                  <c:v>0.92154077940034063</c:v>
                </c:pt>
                <c:pt idx="1">
                  <c:v>0.86069915720620427</c:v>
                </c:pt>
                <c:pt idx="2">
                  <c:v>0.86952454567140425</c:v>
                </c:pt>
                <c:pt idx="3">
                  <c:v>1.0327729338256004</c:v>
                </c:pt>
                <c:pt idx="4">
                  <c:v>1.0988903312524683</c:v>
                </c:pt>
                <c:pt idx="5">
                  <c:v>1.1058866306257835</c:v>
                </c:pt>
                <c:pt idx="6">
                  <c:v>0.86850616312705742</c:v>
                </c:pt>
                <c:pt idx="7">
                  <c:v>0.80887472231773883</c:v>
                </c:pt>
                <c:pt idx="8">
                  <c:v>0.81945917067960417</c:v>
                </c:pt>
                <c:pt idx="9">
                  <c:v>1.0825253033442075</c:v>
                </c:pt>
                <c:pt idx="10">
                  <c:v>1.1184279438601408</c:v>
                </c:pt>
                <c:pt idx="11">
                  <c:v>1.069095071510229</c:v>
                </c:pt>
                <c:pt idx="12">
                  <c:v>1.1338615084609409</c:v>
                </c:pt>
                <c:pt idx="13">
                  <c:v>1.2099357387182799</c:v>
                </c:pt>
              </c:numCache>
            </c:numRef>
          </c:val>
          <c:smooth val="0"/>
        </c:ser>
        <c:ser>
          <c:idx val="13"/>
          <c:order val="12"/>
          <c:tx>
            <c:strRef>
              <c:f>JOLTSyr!$O$64</c:f>
              <c:strCache>
                <c:ptCount val="1"/>
                <c:pt idx="0">
                  <c:v>Real Estate and Rental and Leasing</c:v>
                </c:pt>
              </c:strCache>
            </c:strRef>
          </c:tx>
          <c:marker>
            <c:symbol val="none"/>
          </c:marker>
          <c:cat>
            <c:strRef>
              <c:f>JOLTSyr!$A$65:$A$78</c:f>
              <c:strCach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strCache>
            </c:strRef>
          </c:cat>
          <c:val>
            <c:numRef>
              <c:f>JOLTSyr!$O$65:$O$78</c:f>
              <c:numCache>
                <c:formatCode>0.00000</c:formatCode>
                <c:ptCount val="14"/>
                <c:pt idx="0">
                  <c:v>0.99007799409686248</c:v>
                </c:pt>
                <c:pt idx="1">
                  <c:v>0.82288278615985211</c:v>
                </c:pt>
                <c:pt idx="2">
                  <c:v>0.87278828429379418</c:v>
                </c:pt>
                <c:pt idx="3">
                  <c:v>0.69980765877876194</c:v>
                </c:pt>
                <c:pt idx="4">
                  <c:v>0.97596447718351054</c:v>
                </c:pt>
                <c:pt idx="5">
                  <c:v>1.077741028619436</c:v>
                </c:pt>
                <c:pt idx="6">
                  <c:v>1.0306806964327084</c:v>
                </c:pt>
                <c:pt idx="7">
                  <c:v>1.1306287242328961</c:v>
                </c:pt>
                <c:pt idx="8">
                  <c:v>0.82370850384560756</c:v>
                </c:pt>
                <c:pt idx="9">
                  <c:v>0.82916118593217891</c:v>
                </c:pt>
                <c:pt idx="10">
                  <c:v>1.0239431579921794</c:v>
                </c:pt>
                <c:pt idx="11">
                  <c:v>1.3227329562361507</c:v>
                </c:pt>
                <c:pt idx="12">
                  <c:v>1.1074585794184795</c:v>
                </c:pt>
                <c:pt idx="13">
                  <c:v>1.2924239667775792</c:v>
                </c:pt>
              </c:numCache>
            </c:numRef>
          </c:val>
          <c:smooth val="0"/>
        </c:ser>
        <c:ser>
          <c:idx val="14"/>
          <c:order val="13"/>
          <c:tx>
            <c:strRef>
              <c:f>JOLTSyr!$P$64</c:f>
              <c:strCache>
                <c:ptCount val="1"/>
                <c:pt idx="0">
                  <c:v>Other Services (except Public Administration)</c:v>
                </c:pt>
              </c:strCache>
            </c:strRef>
          </c:tx>
          <c:marker>
            <c:symbol val="none"/>
          </c:marker>
          <c:cat>
            <c:strRef>
              <c:f>JOLTSyr!$A$65:$A$78</c:f>
              <c:strCache>
                <c:ptCount val="14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</c:strCache>
            </c:strRef>
          </c:cat>
          <c:val>
            <c:numRef>
              <c:f>JOLTSyr!$P$65:$P$78</c:f>
              <c:numCache>
                <c:formatCode>0.00000</c:formatCode>
                <c:ptCount val="14"/>
                <c:pt idx="0">
                  <c:v>1.4799239247239182</c:v>
                </c:pt>
                <c:pt idx="1">
                  <c:v>0.94177014133264747</c:v>
                </c:pt>
                <c:pt idx="2">
                  <c:v>0.80637977785044002</c:v>
                </c:pt>
                <c:pt idx="3">
                  <c:v>0.9089977561773166</c:v>
                </c:pt>
                <c:pt idx="4">
                  <c:v>0.81898778489914881</c:v>
                </c:pt>
                <c:pt idx="5">
                  <c:v>1.046164791772126</c:v>
                </c:pt>
                <c:pt idx="6">
                  <c:v>1.2403583446436135</c:v>
                </c:pt>
                <c:pt idx="7">
                  <c:v>1.1574863217811542</c:v>
                </c:pt>
                <c:pt idx="8">
                  <c:v>0.80950686205140032</c:v>
                </c:pt>
                <c:pt idx="9">
                  <c:v>1.0391095181500591</c:v>
                </c:pt>
                <c:pt idx="10">
                  <c:v>0.79940880559307337</c:v>
                </c:pt>
                <c:pt idx="11">
                  <c:v>0.91718408517261707</c:v>
                </c:pt>
                <c:pt idx="12">
                  <c:v>1.0074882917957344</c:v>
                </c:pt>
                <c:pt idx="13">
                  <c:v>1.0272335940567481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412480"/>
        <c:axId val="169414016"/>
      </c:lineChart>
      <c:catAx>
        <c:axId val="1694124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169414016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69414016"/>
        <c:scaling>
          <c:orientation val="minMax"/>
        </c:scaling>
        <c:delete val="0"/>
        <c:axPos val="l"/>
        <c:majorGridlines>
          <c:spPr>
            <a:ln w="3175">
              <a:solidFill>
                <a:schemeClr val="bg2">
                  <a:lumMod val="90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800"/>
                </a:pPr>
                <a:r>
                  <a:rPr lang="en-US" sz="1800"/>
                  <a:t>Index of job</a:t>
                </a:r>
                <a:r>
                  <a:rPr lang="en-US" sz="1800" baseline="0"/>
                  <a:t> value</a:t>
                </a:r>
                <a:endParaRPr lang="en-US" sz="1800"/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16941248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431284382708409E-2"/>
          <c:y val="3.2245477333624699E-2"/>
          <c:w val="0.88915375625577675"/>
          <c:h val="0.88727605829567358"/>
        </c:manualLayout>
      </c:layout>
      <c:lineChart>
        <c:grouping val="standard"/>
        <c:varyColors val="0"/>
        <c:ser>
          <c:idx val="0"/>
          <c:order val="0"/>
          <c:tx>
            <c:v>From states</c:v>
          </c:tx>
          <c:spPr>
            <a:ln w="31750"/>
          </c:spPr>
          <c:marker>
            <c:symbol val="none"/>
          </c:marker>
          <c:cat>
            <c:numRef>
              <c:f>'R'!$A$1064:$A$1739</c:f>
              <c:numCache>
                <c:formatCode>General</c:formatCode>
                <c:ptCount val="676"/>
                <c:pt idx="0">
                  <c:v>1959</c:v>
                </c:pt>
                <c:pt idx="1">
                  <c:v>1959</c:v>
                </c:pt>
                <c:pt idx="2">
                  <c:v>1959</c:v>
                </c:pt>
                <c:pt idx="3">
                  <c:v>1959</c:v>
                </c:pt>
                <c:pt idx="4">
                  <c:v>1959</c:v>
                </c:pt>
                <c:pt idx="5">
                  <c:v>1959</c:v>
                </c:pt>
                <c:pt idx="6">
                  <c:v>1959</c:v>
                </c:pt>
                <c:pt idx="7">
                  <c:v>1959</c:v>
                </c:pt>
                <c:pt idx="8">
                  <c:v>1959</c:v>
                </c:pt>
                <c:pt idx="9">
                  <c:v>1959</c:v>
                </c:pt>
                <c:pt idx="10">
                  <c:v>1959</c:v>
                </c:pt>
                <c:pt idx="11">
                  <c:v>1959</c:v>
                </c:pt>
                <c:pt idx="12">
                  <c:v>1960</c:v>
                </c:pt>
                <c:pt idx="13">
                  <c:v>1960</c:v>
                </c:pt>
                <c:pt idx="14">
                  <c:v>1960</c:v>
                </c:pt>
                <c:pt idx="15">
                  <c:v>1960</c:v>
                </c:pt>
                <c:pt idx="16">
                  <c:v>1960</c:v>
                </c:pt>
                <c:pt idx="17">
                  <c:v>1960</c:v>
                </c:pt>
                <c:pt idx="18">
                  <c:v>1960</c:v>
                </c:pt>
                <c:pt idx="19">
                  <c:v>1960</c:v>
                </c:pt>
                <c:pt idx="20">
                  <c:v>1960</c:v>
                </c:pt>
                <c:pt idx="21">
                  <c:v>1960</c:v>
                </c:pt>
                <c:pt idx="22">
                  <c:v>1960</c:v>
                </c:pt>
                <c:pt idx="23">
                  <c:v>1960</c:v>
                </c:pt>
                <c:pt idx="24">
                  <c:v>1961</c:v>
                </c:pt>
                <c:pt idx="25">
                  <c:v>1961</c:v>
                </c:pt>
                <c:pt idx="26">
                  <c:v>1961</c:v>
                </c:pt>
                <c:pt idx="27">
                  <c:v>1961</c:v>
                </c:pt>
                <c:pt idx="28">
                  <c:v>1961</c:v>
                </c:pt>
                <c:pt idx="29">
                  <c:v>1961</c:v>
                </c:pt>
                <c:pt idx="30">
                  <c:v>1961</c:v>
                </c:pt>
                <c:pt idx="31">
                  <c:v>1961</c:v>
                </c:pt>
                <c:pt idx="32">
                  <c:v>1961</c:v>
                </c:pt>
                <c:pt idx="33">
                  <c:v>1961</c:v>
                </c:pt>
                <c:pt idx="34">
                  <c:v>1961</c:v>
                </c:pt>
                <c:pt idx="35">
                  <c:v>1961</c:v>
                </c:pt>
                <c:pt idx="36">
                  <c:v>1962</c:v>
                </c:pt>
                <c:pt idx="37">
                  <c:v>1962</c:v>
                </c:pt>
                <c:pt idx="38">
                  <c:v>1962</c:v>
                </c:pt>
                <c:pt idx="39">
                  <c:v>1962</c:v>
                </c:pt>
                <c:pt idx="40">
                  <c:v>1962</c:v>
                </c:pt>
                <c:pt idx="41">
                  <c:v>1962</c:v>
                </c:pt>
                <c:pt idx="42">
                  <c:v>1962</c:v>
                </c:pt>
                <c:pt idx="43">
                  <c:v>1962</c:v>
                </c:pt>
                <c:pt idx="44">
                  <c:v>1962</c:v>
                </c:pt>
                <c:pt idx="45">
                  <c:v>1962</c:v>
                </c:pt>
                <c:pt idx="46">
                  <c:v>1962</c:v>
                </c:pt>
                <c:pt idx="47">
                  <c:v>1962</c:v>
                </c:pt>
                <c:pt idx="48">
                  <c:v>1963</c:v>
                </c:pt>
                <c:pt idx="49">
                  <c:v>1963</c:v>
                </c:pt>
                <c:pt idx="50">
                  <c:v>1963</c:v>
                </c:pt>
                <c:pt idx="51">
                  <c:v>1963</c:v>
                </c:pt>
                <c:pt idx="52">
                  <c:v>1963</c:v>
                </c:pt>
                <c:pt idx="53">
                  <c:v>1963</c:v>
                </c:pt>
                <c:pt idx="54">
                  <c:v>1963</c:v>
                </c:pt>
                <c:pt idx="55">
                  <c:v>1963</c:v>
                </c:pt>
                <c:pt idx="56">
                  <c:v>1963</c:v>
                </c:pt>
                <c:pt idx="57">
                  <c:v>1963</c:v>
                </c:pt>
                <c:pt idx="58">
                  <c:v>1963</c:v>
                </c:pt>
                <c:pt idx="59">
                  <c:v>1963</c:v>
                </c:pt>
                <c:pt idx="60">
                  <c:v>1964</c:v>
                </c:pt>
                <c:pt idx="61">
                  <c:v>1964</c:v>
                </c:pt>
                <c:pt idx="62">
                  <c:v>1964</c:v>
                </c:pt>
                <c:pt idx="63">
                  <c:v>1964</c:v>
                </c:pt>
                <c:pt idx="64">
                  <c:v>1964</c:v>
                </c:pt>
                <c:pt idx="65">
                  <c:v>1964</c:v>
                </c:pt>
                <c:pt idx="66">
                  <c:v>1964</c:v>
                </c:pt>
                <c:pt idx="67">
                  <c:v>1964</c:v>
                </c:pt>
                <c:pt idx="68">
                  <c:v>1964</c:v>
                </c:pt>
                <c:pt idx="69">
                  <c:v>1964</c:v>
                </c:pt>
                <c:pt idx="70">
                  <c:v>1964</c:v>
                </c:pt>
                <c:pt idx="71">
                  <c:v>1964</c:v>
                </c:pt>
                <c:pt idx="72">
                  <c:v>1965</c:v>
                </c:pt>
                <c:pt idx="73">
                  <c:v>1965</c:v>
                </c:pt>
                <c:pt idx="74">
                  <c:v>1965</c:v>
                </c:pt>
                <c:pt idx="75">
                  <c:v>1965</c:v>
                </c:pt>
                <c:pt idx="76">
                  <c:v>1965</c:v>
                </c:pt>
                <c:pt idx="77">
                  <c:v>1965</c:v>
                </c:pt>
                <c:pt idx="78">
                  <c:v>1965</c:v>
                </c:pt>
                <c:pt idx="79">
                  <c:v>1965</c:v>
                </c:pt>
                <c:pt idx="80">
                  <c:v>1965</c:v>
                </c:pt>
                <c:pt idx="81">
                  <c:v>1965</c:v>
                </c:pt>
                <c:pt idx="82">
                  <c:v>1965</c:v>
                </c:pt>
                <c:pt idx="83">
                  <c:v>1965</c:v>
                </c:pt>
                <c:pt idx="84">
                  <c:v>1966</c:v>
                </c:pt>
                <c:pt idx="85">
                  <c:v>1966</c:v>
                </c:pt>
                <c:pt idx="86">
                  <c:v>1966</c:v>
                </c:pt>
                <c:pt idx="87">
                  <c:v>1966</c:v>
                </c:pt>
                <c:pt idx="88">
                  <c:v>1966</c:v>
                </c:pt>
                <c:pt idx="89">
                  <c:v>1966</c:v>
                </c:pt>
                <c:pt idx="90">
                  <c:v>1966</c:v>
                </c:pt>
                <c:pt idx="91">
                  <c:v>1966</c:v>
                </c:pt>
                <c:pt idx="92">
                  <c:v>1966</c:v>
                </c:pt>
                <c:pt idx="93">
                  <c:v>1966</c:v>
                </c:pt>
                <c:pt idx="94">
                  <c:v>1966</c:v>
                </c:pt>
                <c:pt idx="95">
                  <c:v>1966</c:v>
                </c:pt>
                <c:pt idx="96">
                  <c:v>1967</c:v>
                </c:pt>
                <c:pt idx="97">
                  <c:v>1967</c:v>
                </c:pt>
                <c:pt idx="98">
                  <c:v>1967</c:v>
                </c:pt>
                <c:pt idx="99">
                  <c:v>1967</c:v>
                </c:pt>
                <c:pt idx="100">
                  <c:v>1967</c:v>
                </c:pt>
                <c:pt idx="101">
                  <c:v>1967</c:v>
                </c:pt>
                <c:pt idx="102">
                  <c:v>1967</c:v>
                </c:pt>
                <c:pt idx="103">
                  <c:v>1967</c:v>
                </c:pt>
                <c:pt idx="104">
                  <c:v>1967</c:v>
                </c:pt>
                <c:pt idx="105">
                  <c:v>1967</c:v>
                </c:pt>
                <c:pt idx="106">
                  <c:v>1967</c:v>
                </c:pt>
                <c:pt idx="107">
                  <c:v>1967</c:v>
                </c:pt>
                <c:pt idx="108">
                  <c:v>1968</c:v>
                </c:pt>
                <c:pt idx="109">
                  <c:v>1968</c:v>
                </c:pt>
                <c:pt idx="110">
                  <c:v>1968</c:v>
                </c:pt>
                <c:pt idx="111">
                  <c:v>1968</c:v>
                </c:pt>
                <c:pt idx="112">
                  <c:v>1968</c:v>
                </c:pt>
                <c:pt idx="113">
                  <c:v>1968</c:v>
                </c:pt>
                <c:pt idx="114">
                  <c:v>1968</c:v>
                </c:pt>
                <c:pt idx="115">
                  <c:v>1968</c:v>
                </c:pt>
                <c:pt idx="116">
                  <c:v>1968</c:v>
                </c:pt>
                <c:pt idx="117">
                  <c:v>1968</c:v>
                </c:pt>
                <c:pt idx="118">
                  <c:v>1968</c:v>
                </c:pt>
                <c:pt idx="119">
                  <c:v>1968</c:v>
                </c:pt>
                <c:pt idx="120">
                  <c:v>1969</c:v>
                </c:pt>
                <c:pt idx="121">
                  <c:v>1969</c:v>
                </c:pt>
                <c:pt idx="122">
                  <c:v>1969</c:v>
                </c:pt>
                <c:pt idx="123">
                  <c:v>1969</c:v>
                </c:pt>
                <c:pt idx="124">
                  <c:v>1969</c:v>
                </c:pt>
                <c:pt idx="125">
                  <c:v>1969</c:v>
                </c:pt>
                <c:pt idx="126">
                  <c:v>1969</c:v>
                </c:pt>
                <c:pt idx="127">
                  <c:v>1969</c:v>
                </c:pt>
                <c:pt idx="128">
                  <c:v>1969</c:v>
                </c:pt>
                <c:pt idx="129">
                  <c:v>1969</c:v>
                </c:pt>
                <c:pt idx="130">
                  <c:v>1969</c:v>
                </c:pt>
                <c:pt idx="131">
                  <c:v>1969</c:v>
                </c:pt>
                <c:pt idx="132">
                  <c:v>1970</c:v>
                </c:pt>
                <c:pt idx="133">
                  <c:v>1970</c:v>
                </c:pt>
                <c:pt idx="134">
                  <c:v>1970</c:v>
                </c:pt>
                <c:pt idx="135">
                  <c:v>1970</c:v>
                </c:pt>
                <c:pt idx="136">
                  <c:v>1970</c:v>
                </c:pt>
                <c:pt idx="137">
                  <c:v>1970</c:v>
                </c:pt>
                <c:pt idx="138">
                  <c:v>1970</c:v>
                </c:pt>
                <c:pt idx="139">
                  <c:v>1970</c:v>
                </c:pt>
                <c:pt idx="140">
                  <c:v>1970</c:v>
                </c:pt>
                <c:pt idx="141">
                  <c:v>1970</c:v>
                </c:pt>
                <c:pt idx="142">
                  <c:v>1970</c:v>
                </c:pt>
                <c:pt idx="143">
                  <c:v>1970</c:v>
                </c:pt>
                <c:pt idx="144">
                  <c:v>1971</c:v>
                </c:pt>
                <c:pt idx="145">
                  <c:v>1971</c:v>
                </c:pt>
                <c:pt idx="146">
                  <c:v>1971</c:v>
                </c:pt>
                <c:pt idx="147">
                  <c:v>1971</c:v>
                </c:pt>
                <c:pt idx="148">
                  <c:v>1971</c:v>
                </c:pt>
                <c:pt idx="149">
                  <c:v>1971</c:v>
                </c:pt>
                <c:pt idx="150">
                  <c:v>1971</c:v>
                </c:pt>
                <c:pt idx="151">
                  <c:v>1971</c:v>
                </c:pt>
                <c:pt idx="152">
                  <c:v>1971</c:v>
                </c:pt>
                <c:pt idx="153">
                  <c:v>1971</c:v>
                </c:pt>
                <c:pt idx="154">
                  <c:v>1971</c:v>
                </c:pt>
                <c:pt idx="155">
                  <c:v>1971</c:v>
                </c:pt>
                <c:pt idx="156">
                  <c:v>1972</c:v>
                </c:pt>
                <c:pt idx="157">
                  <c:v>1972</c:v>
                </c:pt>
                <c:pt idx="158">
                  <c:v>1972</c:v>
                </c:pt>
                <c:pt idx="159">
                  <c:v>1972</c:v>
                </c:pt>
                <c:pt idx="160">
                  <c:v>1972</c:v>
                </c:pt>
                <c:pt idx="161">
                  <c:v>1972</c:v>
                </c:pt>
                <c:pt idx="162">
                  <c:v>1972</c:v>
                </c:pt>
                <c:pt idx="163">
                  <c:v>1972</c:v>
                </c:pt>
                <c:pt idx="164">
                  <c:v>1972</c:v>
                </c:pt>
                <c:pt idx="165">
                  <c:v>1972</c:v>
                </c:pt>
                <c:pt idx="166">
                  <c:v>1972</c:v>
                </c:pt>
                <c:pt idx="167">
                  <c:v>1972</c:v>
                </c:pt>
                <c:pt idx="168">
                  <c:v>1973</c:v>
                </c:pt>
                <c:pt idx="169">
                  <c:v>1973</c:v>
                </c:pt>
                <c:pt idx="170">
                  <c:v>1973</c:v>
                </c:pt>
                <c:pt idx="171">
                  <c:v>1973</c:v>
                </c:pt>
                <c:pt idx="172">
                  <c:v>1973</c:v>
                </c:pt>
                <c:pt idx="173">
                  <c:v>1973</c:v>
                </c:pt>
                <c:pt idx="174">
                  <c:v>1973</c:v>
                </c:pt>
                <c:pt idx="175">
                  <c:v>1973</c:v>
                </c:pt>
                <c:pt idx="176">
                  <c:v>1973</c:v>
                </c:pt>
                <c:pt idx="177">
                  <c:v>1973</c:v>
                </c:pt>
                <c:pt idx="178">
                  <c:v>1973</c:v>
                </c:pt>
                <c:pt idx="179">
                  <c:v>1973</c:v>
                </c:pt>
                <c:pt idx="180">
                  <c:v>1974</c:v>
                </c:pt>
                <c:pt idx="181">
                  <c:v>1974</c:v>
                </c:pt>
                <c:pt idx="182">
                  <c:v>1974</c:v>
                </c:pt>
                <c:pt idx="183">
                  <c:v>1974</c:v>
                </c:pt>
                <c:pt idx="184">
                  <c:v>1974</c:v>
                </c:pt>
                <c:pt idx="185">
                  <c:v>1974</c:v>
                </c:pt>
                <c:pt idx="186">
                  <c:v>1974</c:v>
                </c:pt>
                <c:pt idx="187">
                  <c:v>1974</c:v>
                </c:pt>
                <c:pt idx="188">
                  <c:v>1974</c:v>
                </c:pt>
                <c:pt idx="189">
                  <c:v>1974</c:v>
                </c:pt>
                <c:pt idx="190">
                  <c:v>1974</c:v>
                </c:pt>
                <c:pt idx="191">
                  <c:v>1974</c:v>
                </c:pt>
                <c:pt idx="192">
                  <c:v>1975</c:v>
                </c:pt>
                <c:pt idx="193">
                  <c:v>1975</c:v>
                </c:pt>
                <c:pt idx="194">
                  <c:v>1975</c:v>
                </c:pt>
                <c:pt idx="195">
                  <c:v>1975</c:v>
                </c:pt>
                <c:pt idx="196">
                  <c:v>1975</c:v>
                </c:pt>
                <c:pt idx="197">
                  <c:v>1975</c:v>
                </c:pt>
                <c:pt idx="198">
                  <c:v>1975</c:v>
                </c:pt>
                <c:pt idx="199">
                  <c:v>1975</c:v>
                </c:pt>
                <c:pt idx="200">
                  <c:v>1975</c:v>
                </c:pt>
                <c:pt idx="201">
                  <c:v>1975</c:v>
                </c:pt>
                <c:pt idx="202">
                  <c:v>1975</c:v>
                </c:pt>
                <c:pt idx="203">
                  <c:v>1975</c:v>
                </c:pt>
                <c:pt idx="204">
                  <c:v>1976</c:v>
                </c:pt>
                <c:pt idx="205">
                  <c:v>1976</c:v>
                </c:pt>
                <c:pt idx="206">
                  <c:v>1976</c:v>
                </c:pt>
                <c:pt idx="207">
                  <c:v>1976</c:v>
                </c:pt>
                <c:pt idx="208">
                  <c:v>1976</c:v>
                </c:pt>
                <c:pt idx="209">
                  <c:v>1976</c:v>
                </c:pt>
                <c:pt idx="210">
                  <c:v>1976</c:v>
                </c:pt>
                <c:pt idx="211">
                  <c:v>1976</c:v>
                </c:pt>
                <c:pt idx="212">
                  <c:v>1976</c:v>
                </c:pt>
                <c:pt idx="213">
                  <c:v>1976</c:v>
                </c:pt>
                <c:pt idx="214">
                  <c:v>1976</c:v>
                </c:pt>
                <c:pt idx="215">
                  <c:v>1976</c:v>
                </c:pt>
                <c:pt idx="216">
                  <c:v>1977</c:v>
                </c:pt>
                <c:pt idx="217">
                  <c:v>1977</c:v>
                </c:pt>
                <c:pt idx="218">
                  <c:v>1977</c:v>
                </c:pt>
                <c:pt idx="219">
                  <c:v>1977</c:v>
                </c:pt>
                <c:pt idx="220">
                  <c:v>1977</c:v>
                </c:pt>
                <c:pt idx="221">
                  <c:v>1977</c:v>
                </c:pt>
                <c:pt idx="222">
                  <c:v>1977</c:v>
                </c:pt>
                <c:pt idx="223">
                  <c:v>1977</c:v>
                </c:pt>
                <c:pt idx="224">
                  <c:v>1977</c:v>
                </c:pt>
                <c:pt idx="225">
                  <c:v>1977</c:v>
                </c:pt>
                <c:pt idx="226">
                  <c:v>1977</c:v>
                </c:pt>
                <c:pt idx="227">
                  <c:v>1977</c:v>
                </c:pt>
                <c:pt idx="228">
                  <c:v>1978</c:v>
                </c:pt>
                <c:pt idx="229">
                  <c:v>1978</c:v>
                </c:pt>
                <c:pt idx="230">
                  <c:v>1978</c:v>
                </c:pt>
                <c:pt idx="231">
                  <c:v>1978</c:v>
                </c:pt>
                <c:pt idx="232">
                  <c:v>1978</c:v>
                </c:pt>
                <c:pt idx="233">
                  <c:v>1978</c:v>
                </c:pt>
                <c:pt idx="234">
                  <c:v>1978</c:v>
                </c:pt>
                <c:pt idx="235">
                  <c:v>1978</c:v>
                </c:pt>
                <c:pt idx="236">
                  <c:v>1978</c:v>
                </c:pt>
                <c:pt idx="237">
                  <c:v>1978</c:v>
                </c:pt>
                <c:pt idx="238">
                  <c:v>1978</c:v>
                </c:pt>
                <c:pt idx="239">
                  <c:v>1978</c:v>
                </c:pt>
                <c:pt idx="240">
                  <c:v>1979</c:v>
                </c:pt>
                <c:pt idx="241">
                  <c:v>1979</c:v>
                </c:pt>
                <c:pt idx="242">
                  <c:v>1979</c:v>
                </c:pt>
                <c:pt idx="243">
                  <c:v>1979</c:v>
                </c:pt>
                <c:pt idx="244">
                  <c:v>1979</c:v>
                </c:pt>
                <c:pt idx="245">
                  <c:v>1979</c:v>
                </c:pt>
                <c:pt idx="246">
                  <c:v>1979</c:v>
                </c:pt>
                <c:pt idx="247">
                  <c:v>1979</c:v>
                </c:pt>
                <c:pt idx="248">
                  <c:v>1979</c:v>
                </c:pt>
                <c:pt idx="249">
                  <c:v>1979</c:v>
                </c:pt>
                <c:pt idx="250">
                  <c:v>1979</c:v>
                </c:pt>
                <c:pt idx="251">
                  <c:v>1979</c:v>
                </c:pt>
                <c:pt idx="252">
                  <c:v>1980</c:v>
                </c:pt>
                <c:pt idx="253">
                  <c:v>1980</c:v>
                </c:pt>
                <c:pt idx="254">
                  <c:v>1980</c:v>
                </c:pt>
                <c:pt idx="255">
                  <c:v>1980</c:v>
                </c:pt>
                <c:pt idx="256">
                  <c:v>1980</c:v>
                </c:pt>
                <c:pt idx="257">
                  <c:v>1980</c:v>
                </c:pt>
                <c:pt idx="258">
                  <c:v>1980</c:v>
                </c:pt>
                <c:pt idx="259">
                  <c:v>1980</c:v>
                </c:pt>
                <c:pt idx="260">
                  <c:v>1980</c:v>
                </c:pt>
                <c:pt idx="261">
                  <c:v>1980</c:v>
                </c:pt>
                <c:pt idx="262">
                  <c:v>1980</c:v>
                </c:pt>
                <c:pt idx="263">
                  <c:v>1980</c:v>
                </c:pt>
                <c:pt idx="264">
                  <c:v>1981</c:v>
                </c:pt>
                <c:pt idx="265">
                  <c:v>1981</c:v>
                </c:pt>
                <c:pt idx="266">
                  <c:v>1981</c:v>
                </c:pt>
                <c:pt idx="267">
                  <c:v>1981</c:v>
                </c:pt>
                <c:pt idx="268">
                  <c:v>1981</c:v>
                </c:pt>
                <c:pt idx="269">
                  <c:v>1981</c:v>
                </c:pt>
                <c:pt idx="270">
                  <c:v>1981</c:v>
                </c:pt>
                <c:pt idx="271">
                  <c:v>1981</c:v>
                </c:pt>
                <c:pt idx="272">
                  <c:v>1981</c:v>
                </c:pt>
                <c:pt idx="273">
                  <c:v>1981</c:v>
                </c:pt>
                <c:pt idx="274">
                  <c:v>1981</c:v>
                </c:pt>
                <c:pt idx="275">
                  <c:v>1981</c:v>
                </c:pt>
                <c:pt idx="276">
                  <c:v>1982</c:v>
                </c:pt>
                <c:pt idx="277">
                  <c:v>1982</c:v>
                </c:pt>
                <c:pt idx="278">
                  <c:v>1982</c:v>
                </c:pt>
                <c:pt idx="279">
                  <c:v>1982</c:v>
                </c:pt>
                <c:pt idx="280">
                  <c:v>1982</c:v>
                </c:pt>
                <c:pt idx="281">
                  <c:v>1982</c:v>
                </c:pt>
                <c:pt idx="282">
                  <c:v>1982</c:v>
                </c:pt>
                <c:pt idx="283">
                  <c:v>1982</c:v>
                </c:pt>
                <c:pt idx="284">
                  <c:v>1982</c:v>
                </c:pt>
                <c:pt idx="285">
                  <c:v>1982</c:v>
                </c:pt>
                <c:pt idx="286">
                  <c:v>1982</c:v>
                </c:pt>
                <c:pt idx="287">
                  <c:v>1982</c:v>
                </c:pt>
                <c:pt idx="288">
                  <c:v>1983</c:v>
                </c:pt>
                <c:pt idx="289">
                  <c:v>1983</c:v>
                </c:pt>
                <c:pt idx="290">
                  <c:v>1983</c:v>
                </c:pt>
                <c:pt idx="291">
                  <c:v>1983</c:v>
                </c:pt>
                <c:pt idx="292">
                  <c:v>1983</c:v>
                </c:pt>
                <c:pt idx="293">
                  <c:v>1983</c:v>
                </c:pt>
                <c:pt idx="294">
                  <c:v>1983</c:v>
                </c:pt>
                <c:pt idx="295">
                  <c:v>1983</c:v>
                </c:pt>
                <c:pt idx="296">
                  <c:v>1983</c:v>
                </c:pt>
                <c:pt idx="297">
                  <c:v>1983</c:v>
                </c:pt>
                <c:pt idx="298">
                  <c:v>1983</c:v>
                </c:pt>
                <c:pt idx="299">
                  <c:v>1983</c:v>
                </c:pt>
                <c:pt idx="300">
                  <c:v>1984</c:v>
                </c:pt>
                <c:pt idx="301">
                  <c:v>1984</c:v>
                </c:pt>
                <c:pt idx="302">
                  <c:v>1984</c:v>
                </c:pt>
                <c:pt idx="303">
                  <c:v>1984</c:v>
                </c:pt>
                <c:pt idx="304">
                  <c:v>1984</c:v>
                </c:pt>
                <c:pt idx="305">
                  <c:v>1984</c:v>
                </c:pt>
                <c:pt idx="306">
                  <c:v>1984</c:v>
                </c:pt>
                <c:pt idx="307">
                  <c:v>1984</c:v>
                </c:pt>
                <c:pt idx="308">
                  <c:v>1984</c:v>
                </c:pt>
                <c:pt idx="309">
                  <c:v>1984</c:v>
                </c:pt>
                <c:pt idx="310">
                  <c:v>1984</c:v>
                </c:pt>
                <c:pt idx="311">
                  <c:v>1984</c:v>
                </c:pt>
                <c:pt idx="312">
                  <c:v>1985</c:v>
                </c:pt>
                <c:pt idx="313">
                  <c:v>1985</c:v>
                </c:pt>
                <c:pt idx="314">
                  <c:v>1985</c:v>
                </c:pt>
                <c:pt idx="315">
                  <c:v>1985</c:v>
                </c:pt>
                <c:pt idx="316">
                  <c:v>1985</c:v>
                </c:pt>
                <c:pt idx="317">
                  <c:v>1985</c:v>
                </c:pt>
                <c:pt idx="318">
                  <c:v>1985</c:v>
                </c:pt>
                <c:pt idx="319">
                  <c:v>1985</c:v>
                </c:pt>
                <c:pt idx="320">
                  <c:v>1985</c:v>
                </c:pt>
                <c:pt idx="321">
                  <c:v>1985</c:v>
                </c:pt>
                <c:pt idx="322">
                  <c:v>1985</c:v>
                </c:pt>
                <c:pt idx="323">
                  <c:v>1985</c:v>
                </c:pt>
                <c:pt idx="324">
                  <c:v>1986</c:v>
                </c:pt>
                <c:pt idx="325">
                  <c:v>1986</c:v>
                </c:pt>
                <c:pt idx="326">
                  <c:v>1986</c:v>
                </c:pt>
                <c:pt idx="327">
                  <c:v>1986</c:v>
                </c:pt>
                <c:pt idx="328">
                  <c:v>1986</c:v>
                </c:pt>
                <c:pt idx="329">
                  <c:v>1986</c:v>
                </c:pt>
                <c:pt idx="330">
                  <c:v>1986</c:v>
                </c:pt>
                <c:pt idx="331">
                  <c:v>1986</c:v>
                </c:pt>
                <c:pt idx="332">
                  <c:v>1986</c:v>
                </c:pt>
                <c:pt idx="333">
                  <c:v>1986</c:v>
                </c:pt>
                <c:pt idx="334">
                  <c:v>1986</c:v>
                </c:pt>
                <c:pt idx="335">
                  <c:v>1986</c:v>
                </c:pt>
                <c:pt idx="336">
                  <c:v>1987</c:v>
                </c:pt>
                <c:pt idx="337">
                  <c:v>1987</c:v>
                </c:pt>
                <c:pt idx="338">
                  <c:v>1987</c:v>
                </c:pt>
                <c:pt idx="339">
                  <c:v>1987</c:v>
                </c:pt>
                <c:pt idx="340">
                  <c:v>1987</c:v>
                </c:pt>
                <c:pt idx="341">
                  <c:v>1987</c:v>
                </c:pt>
                <c:pt idx="342">
                  <c:v>1987</c:v>
                </c:pt>
                <c:pt idx="343">
                  <c:v>1987</c:v>
                </c:pt>
                <c:pt idx="344">
                  <c:v>1987</c:v>
                </c:pt>
                <c:pt idx="345">
                  <c:v>1987</c:v>
                </c:pt>
                <c:pt idx="346">
                  <c:v>1987</c:v>
                </c:pt>
                <c:pt idx="347">
                  <c:v>1987</c:v>
                </c:pt>
                <c:pt idx="348">
                  <c:v>1988</c:v>
                </c:pt>
                <c:pt idx="349">
                  <c:v>1988</c:v>
                </c:pt>
                <c:pt idx="350">
                  <c:v>1988</c:v>
                </c:pt>
                <c:pt idx="351">
                  <c:v>1988</c:v>
                </c:pt>
                <c:pt idx="352">
                  <c:v>1988</c:v>
                </c:pt>
                <c:pt idx="353">
                  <c:v>1988</c:v>
                </c:pt>
                <c:pt idx="354">
                  <c:v>1988</c:v>
                </c:pt>
                <c:pt idx="355">
                  <c:v>1988</c:v>
                </c:pt>
                <c:pt idx="356">
                  <c:v>1988</c:v>
                </c:pt>
                <c:pt idx="357">
                  <c:v>1988</c:v>
                </c:pt>
                <c:pt idx="358">
                  <c:v>1988</c:v>
                </c:pt>
                <c:pt idx="359">
                  <c:v>1988</c:v>
                </c:pt>
                <c:pt idx="360">
                  <c:v>1989</c:v>
                </c:pt>
                <c:pt idx="361">
                  <c:v>1989</c:v>
                </c:pt>
                <c:pt idx="362">
                  <c:v>1989</c:v>
                </c:pt>
                <c:pt idx="363">
                  <c:v>1989</c:v>
                </c:pt>
                <c:pt idx="364">
                  <c:v>1989</c:v>
                </c:pt>
                <c:pt idx="365">
                  <c:v>1989</c:v>
                </c:pt>
                <c:pt idx="366">
                  <c:v>1989</c:v>
                </c:pt>
                <c:pt idx="367">
                  <c:v>1989</c:v>
                </c:pt>
                <c:pt idx="368">
                  <c:v>1989</c:v>
                </c:pt>
                <c:pt idx="369">
                  <c:v>1989</c:v>
                </c:pt>
                <c:pt idx="370">
                  <c:v>1989</c:v>
                </c:pt>
                <c:pt idx="371">
                  <c:v>1989</c:v>
                </c:pt>
                <c:pt idx="372">
                  <c:v>1990</c:v>
                </c:pt>
                <c:pt idx="373">
                  <c:v>1990</c:v>
                </c:pt>
                <c:pt idx="374">
                  <c:v>1990</c:v>
                </c:pt>
                <c:pt idx="375">
                  <c:v>1990</c:v>
                </c:pt>
                <c:pt idx="376">
                  <c:v>1990</c:v>
                </c:pt>
                <c:pt idx="377">
                  <c:v>1990</c:v>
                </c:pt>
                <c:pt idx="378">
                  <c:v>1990</c:v>
                </c:pt>
                <c:pt idx="379">
                  <c:v>1990</c:v>
                </c:pt>
                <c:pt idx="380">
                  <c:v>1990</c:v>
                </c:pt>
                <c:pt idx="381">
                  <c:v>1990</c:v>
                </c:pt>
                <c:pt idx="382">
                  <c:v>1990</c:v>
                </c:pt>
                <c:pt idx="383">
                  <c:v>1990</c:v>
                </c:pt>
                <c:pt idx="384">
                  <c:v>1991</c:v>
                </c:pt>
                <c:pt idx="385">
                  <c:v>1991</c:v>
                </c:pt>
                <c:pt idx="386">
                  <c:v>1991</c:v>
                </c:pt>
                <c:pt idx="387">
                  <c:v>1991</c:v>
                </c:pt>
                <c:pt idx="388">
                  <c:v>1991</c:v>
                </c:pt>
                <c:pt idx="389">
                  <c:v>1991</c:v>
                </c:pt>
                <c:pt idx="390">
                  <c:v>1991</c:v>
                </c:pt>
                <c:pt idx="391">
                  <c:v>1991</c:v>
                </c:pt>
                <c:pt idx="392">
                  <c:v>1991</c:v>
                </c:pt>
                <c:pt idx="393">
                  <c:v>1991</c:v>
                </c:pt>
                <c:pt idx="394">
                  <c:v>1991</c:v>
                </c:pt>
                <c:pt idx="395">
                  <c:v>1991</c:v>
                </c:pt>
                <c:pt idx="396">
                  <c:v>1992</c:v>
                </c:pt>
                <c:pt idx="397">
                  <c:v>1992</c:v>
                </c:pt>
                <c:pt idx="398">
                  <c:v>1992</c:v>
                </c:pt>
                <c:pt idx="399">
                  <c:v>1992</c:v>
                </c:pt>
                <c:pt idx="400">
                  <c:v>1992</c:v>
                </c:pt>
                <c:pt idx="401">
                  <c:v>1992</c:v>
                </c:pt>
                <c:pt idx="402">
                  <c:v>1992</c:v>
                </c:pt>
                <c:pt idx="403">
                  <c:v>1992</c:v>
                </c:pt>
                <c:pt idx="404">
                  <c:v>1992</c:v>
                </c:pt>
                <c:pt idx="405">
                  <c:v>1992</c:v>
                </c:pt>
                <c:pt idx="406">
                  <c:v>1992</c:v>
                </c:pt>
                <c:pt idx="407">
                  <c:v>1992</c:v>
                </c:pt>
                <c:pt idx="408">
                  <c:v>1993</c:v>
                </c:pt>
                <c:pt idx="409">
                  <c:v>1993</c:v>
                </c:pt>
                <c:pt idx="410">
                  <c:v>1993</c:v>
                </c:pt>
                <c:pt idx="411">
                  <c:v>1993</c:v>
                </c:pt>
                <c:pt idx="412">
                  <c:v>1993</c:v>
                </c:pt>
                <c:pt idx="413">
                  <c:v>1993</c:v>
                </c:pt>
                <c:pt idx="414">
                  <c:v>1993</c:v>
                </c:pt>
                <c:pt idx="415">
                  <c:v>1993</c:v>
                </c:pt>
                <c:pt idx="416">
                  <c:v>1993</c:v>
                </c:pt>
                <c:pt idx="417">
                  <c:v>1993</c:v>
                </c:pt>
                <c:pt idx="418">
                  <c:v>1993</c:v>
                </c:pt>
                <c:pt idx="419">
                  <c:v>1993</c:v>
                </c:pt>
                <c:pt idx="420">
                  <c:v>1994</c:v>
                </c:pt>
                <c:pt idx="421">
                  <c:v>1994</c:v>
                </c:pt>
                <c:pt idx="422">
                  <c:v>1994</c:v>
                </c:pt>
                <c:pt idx="423">
                  <c:v>1994</c:v>
                </c:pt>
                <c:pt idx="424">
                  <c:v>1994</c:v>
                </c:pt>
                <c:pt idx="425">
                  <c:v>1994</c:v>
                </c:pt>
                <c:pt idx="426">
                  <c:v>1994</c:v>
                </c:pt>
                <c:pt idx="427">
                  <c:v>1994</c:v>
                </c:pt>
                <c:pt idx="428">
                  <c:v>1994</c:v>
                </c:pt>
                <c:pt idx="429">
                  <c:v>1994</c:v>
                </c:pt>
                <c:pt idx="430">
                  <c:v>1994</c:v>
                </c:pt>
                <c:pt idx="431">
                  <c:v>1994</c:v>
                </c:pt>
                <c:pt idx="432">
                  <c:v>1995</c:v>
                </c:pt>
                <c:pt idx="433">
                  <c:v>1995</c:v>
                </c:pt>
                <c:pt idx="434">
                  <c:v>1995</c:v>
                </c:pt>
                <c:pt idx="435">
                  <c:v>1995</c:v>
                </c:pt>
                <c:pt idx="436">
                  <c:v>1995</c:v>
                </c:pt>
                <c:pt idx="437">
                  <c:v>1995</c:v>
                </c:pt>
                <c:pt idx="438">
                  <c:v>1995</c:v>
                </c:pt>
                <c:pt idx="439">
                  <c:v>1995</c:v>
                </c:pt>
                <c:pt idx="440">
                  <c:v>1995</c:v>
                </c:pt>
                <c:pt idx="441">
                  <c:v>1995</c:v>
                </c:pt>
                <c:pt idx="442">
                  <c:v>1995</c:v>
                </c:pt>
                <c:pt idx="443">
                  <c:v>1995</c:v>
                </c:pt>
                <c:pt idx="444">
                  <c:v>1996</c:v>
                </c:pt>
                <c:pt idx="445">
                  <c:v>1996</c:v>
                </c:pt>
                <c:pt idx="446">
                  <c:v>1996</c:v>
                </c:pt>
                <c:pt idx="447">
                  <c:v>1996</c:v>
                </c:pt>
                <c:pt idx="448">
                  <c:v>1996</c:v>
                </c:pt>
                <c:pt idx="449">
                  <c:v>1996</c:v>
                </c:pt>
                <c:pt idx="450">
                  <c:v>1996</c:v>
                </c:pt>
                <c:pt idx="451">
                  <c:v>1996</c:v>
                </c:pt>
                <c:pt idx="452">
                  <c:v>1996</c:v>
                </c:pt>
                <c:pt idx="453">
                  <c:v>1996</c:v>
                </c:pt>
                <c:pt idx="454">
                  <c:v>1996</c:v>
                </c:pt>
                <c:pt idx="455">
                  <c:v>1996</c:v>
                </c:pt>
                <c:pt idx="456">
                  <c:v>1997</c:v>
                </c:pt>
                <c:pt idx="457">
                  <c:v>1997</c:v>
                </c:pt>
                <c:pt idx="458">
                  <c:v>1997</c:v>
                </c:pt>
                <c:pt idx="459">
                  <c:v>1997</c:v>
                </c:pt>
                <c:pt idx="460">
                  <c:v>1997</c:v>
                </c:pt>
                <c:pt idx="461">
                  <c:v>1997</c:v>
                </c:pt>
                <c:pt idx="462">
                  <c:v>1997</c:v>
                </c:pt>
                <c:pt idx="463">
                  <c:v>1997</c:v>
                </c:pt>
                <c:pt idx="464">
                  <c:v>1997</c:v>
                </c:pt>
                <c:pt idx="465">
                  <c:v>1997</c:v>
                </c:pt>
                <c:pt idx="466">
                  <c:v>1997</c:v>
                </c:pt>
                <c:pt idx="467">
                  <c:v>1997</c:v>
                </c:pt>
                <c:pt idx="468">
                  <c:v>1998</c:v>
                </c:pt>
                <c:pt idx="469">
                  <c:v>1998</c:v>
                </c:pt>
                <c:pt idx="470">
                  <c:v>1998</c:v>
                </c:pt>
                <c:pt idx="471">
                  <c:v>1998</c:v>
                </c:pt>
                <c:pt idx="472">
                  <c:v>1998</c:v>
                </c:pt>
                <c:pt idx="473">
                  <c:v>1998</c:v>
                </c:pt>
                <c:pt idx="474">
                  <c:v>1998</c:v>
                </c:pt>
                <c:pt idx="475">
                  <c:v>1998</c:v>
                </c:pt>
                <c:pt idx="476">
                  <c:v>1998</c:v>
                </c:pt>
                <c:pt idx="477">
                  <c:v>1998</c:v>
                </c:pt>
                <c:pt idx="478">
                  <c:v>1998</c:v>
                </c:pt>
                <c:pt idx="479">
                  <c:v>1998</c:v>
                </c:pt>
                <c:pt idx="480">
                  <c:v>1999</c:v>
                </c:pt>
                <c:pt idx="481">
                  <c:v>1999</c:v>
                </c:pt>
                <c:pt idx="482">
                  <c:v>1999</c:v>
                </c:pt>
                <c:pt idx="483">
                  <c:v>1999</c:v>
                </c:pt>
                <c:pt idx="484">
                  <c:v>1999</c:v>
                </c:pt>
                <c:pt idx="485">
                  <c:v>1999</c:v>
                </c:pt>
                <c:pt idx="486">
                  <c:v>1999</c:v>
                </c:pt>
                <c:pt idx="487">
                  <c:v>1999</c:v>
                </c:pt>
                <c:pt idx="488">
                  <c:v>1999</c:v>
                </c:pt>
                <c:pt idx="489">
                  <c:v>1999</c:v>
                </c:pt>
                <c:pt idx="490">
                  <c:v>1999</c:v>
                </c:pt>
                <c:pt idx="491">
                  <c:v>1999</c:v>
                </c:pt>
                <c:pt idx="492">
                  <c:v>2000</c:v>
                </c:pt>
                <c:pt idx="493">
                  <c:v>2000</c:v>
                </c:pt>
                <c:pt idx="494">
                  <c:v>2000</c:v>
                </c:pt>
                <c:pt idx="495">
                  <c:v>2000</c:v>
                </c:pt>
                <c:pt idx="496">
                  <c:v>2000</c:v>
                </c:pt>
                <c:pt idx="497">
                  <c:v>2000</c:v>
                </c:pt>
                <c:pt idx="498">
                  <c:v>2000</c:v>
                </c:pt>
                <c:pt idx="499">
                  <c:v>2000</c:v>
                </c:pt>
                <c:pt idx="500">
                  <c:v>2000</c:v>
                </c:pt>
                <c:pt idx="501">
                  <c:v>2000</c:v>
                </c:pt>
                <c:pt idx="502">
                  <c:v>2000</c:v>
                </c:pt>
                <c:pt idx="503">
                  <c:v>2000</c:v>
                </c:pt>
                <c:pt idx="504">
                  <c:v>2001</c:v>
                </c:pt>
                <c:pt idx="505">
                  <c:v>2001</c:v>
                </c:pt>
                <c:pt idx="506">
                  <c:v>2001</c:v>
                </c:pt>
                <c:pt idx="507">
                  <c:v>2001</c:v>
                </c:pt>
                <c:pt idx="508">
                  <c:v>2001</c:v>
                </c:pt>
                <c:pt idx="509">
                  <c:v>2001</c:v>
                </c:pt>
                <c:pt idx="510">
                  <c:v>2001</c:v>
                </c:pt>
                <c:pt idx="511">
                  <c:v>2001</c:v>
                </c:pt>
                <c:pt idx="512">
                  <c:v>2001</c:v>
                </c:pt>
                <c:pt idx="513">
                  <c:v>2001</c:v>
                </c:pt>
                <c:pt idx="514">
                  <c:v>2001</c:v>
                </c:pt>
                <c:pt idx="515">
                  <c:v>2001</c:v>
                </c:pt>
                <c:pt idx="516">
                  <c:v>2002</c:v>
                </c:pt>
                <c:pt idx="517">
                  <c:v>2002</c:v>
                </c:pt>
                <c:pt idx="518">
                  <c:v>2002</c:v>
                </c:pt>
                <c:pt idx="519">
                  <c:v>2002</c:v>
                </c:pt>
                <c:pt idx="520">
                  <c:v>2002</c:v>
                </c:pt>
                <c:pt idx="521">
                  <c:v>2002</c:v>
                </c:pt>
                <c:pt idx="522">
                  <c:v>2002</c:v>
                </c:pt>
                <c:pt idx="523">
                  <c:v>2002</c:v>
                </c:pt>
                <c:pt idx="524">
                  <c:v>2002</c:v>
                </c:pt>
                <c:pt idx="525">
                  <c:v>2002</c:v>
                </c:pt>
                <c:pt idx="526">
                  <c:v>2002</c:v>
                </c:pt>
                <c:pt idx="527">
                  <c:v>2002</c:v>
                </c:pt>
                <c:pt idx="528">
                  <c:v>2003</c:v>
                </c:pt>
                <c:pt idx="529">
                  <c:v>2003</c:v>
                </c:pt>
                <c:pt idx="530">
                  <c:v>2003</c:v>
                </c:pt>
                <c:pt idx="531">
                  <c:v>2003</c:v>
                </c:pt>
                <c:pt idx="532">
                  <c:v>2003</c:v>
                </c:pt>
                <c:pt idx="533">
                  <c:v>2003</c:v>
                </c:pt>
                <c:pt idx="534">
                  <c:v>2003</c:v>
                </c:pt>
                <c:pt idx="535">
                  <c:v>2003</c:v>
                </c:pt>
                <c:pt idx="536">
                  <c:v>2003</c:v>
                </c:pt>
                <c:pt idx="537">
                  <c:v>2003</c:v>
                </c:pt>
                <c:pt idx="538">
                  <c:v>2003</c:v>
                </c:pt>
                <c:pt idx="539">
                  <c:v>2003</c:v>
                </c:pt>
                <c:pt idx="540">
                  <c:v>2004</c:v>
                </c:pt>
                <c:pt idx="541">
                  <c:v>2004</c:v>
                </c:pt>
                <c:pt idx="542">
                  <c:v>2004</c:v>
                </c:pt>
                <c:pt idx="543">
                  <c:v>2004</c:v>
                </c:pt>
                <c:pt idx="544">
                  <c:v>2004</c:v>
                </c:pt>
                <c:pt idx="545">
                  <c:v>2004</c:v>
                </c:pt>
                <c:pt idx="546">
                  <c:v>2004</c:v>
                </c:pt>
                <c:pt idx="547">
                  <c:v>2004</c:v>
                </c:pt>
                <c:pt idx="548">
                  <c:v>2004</c:v>
                </c:pt>
                <c:pt idx="549">
                  <c:v>2004</c:v>
                </c:pt>
                <c:pt idx="550">
                  <c:v>2004</c:v>
                </c:pt>
                <c:pt idx="551">
                  <c:v>2004</c:v>
                </c:pt>
                <c:pt idx="552">
                  <c:v>2005</c:v>
                </c:pt>
                <c:pt idx="553">
                  <c:v>2005</c:v>
                </c:pt>
                <c:pt idx="554">
                  <c:v>2005</c:v>
                </c:pt>
                <c:pt idx="555">
                  <c:v>2005</c:v>
                </c:pt>
                <c:pt idx="556">
                  <c:v>2005</c:v>
                </c:pt>
                <c:pt idx="557">
                  <c:v>2005</c:v>
                </c:pt>
                <c:pt idx="558">
                  <c:v>2005</c:v>
                </c:pt>
                <c:pt idx="559">
                  <c:v>2005</c:v>
                </c:pt>
                <c:pt idx="560">
                  <c:v>2005</c:v>
                </c:pt>
                <c:pt idx="561">
                  <c:v>2005</c:v>
                </c:pt>
                <c:pt idx="562">
                  <c:v>2005</c:v>
                </c:pt>
                <c:pt idx="563">
                  <c:v>2005</c:v>
                </c:pt>
                <c:pt idx="564">
                  <c:v>2006</c:v>
                </c:pt>
                <c:pt idx="565">
                  <c:v>2006</c:v>
                </c:pt>
                <c:pt idx="566">
                  <c:v>2006</c:v>
                </c:pt>
                <c:pt idx="567">
                  <c:v>2006</c:v>
                </c:pt>
                <c:pt idx="568">
                  <c:v>2006</c:v>
                </c:pt>
                <c:pt idx="569">
                  <c:v>2006</c:v>
                </c:pt>
                <c:pt idx="570">
                  <c:v>2006</c:v>
                </c:pt>
                <c:pt idx="571">
                  <c:v>2006</c:v>
                </c:pt>
                <c:pt idx="572">
                  <c:v>2006</c:v>
                </c:pt>
                <c:pt idx="573">
                  <c:v>2006</c:v>
                </c:pt>
                <c:pt idx="574">
                  <c:v>2006</c:v>
                </c:pt>
                <c:pt idx="575">
                  <c:v>2006</c:v>
                </c:pt>
                <c:pt idx="576">
                  <c:v>2007</c:v>
                </c:pt>
                <c:pt idx="577">
                  <c:v>2007</c:v>
                </c:pt>
                <c:pt idx="578">
                  <c:v>2007</c:v>
                </c:pt>
                <c:pt idx="579">
                  <c:v>2007</c:v>
                </c:pt>
                <c:pt idx="580">
                  <c:v>2007</c:v>
                </c:pt>
                <c:pt idx="581">
                  <c:v>2007</c:v>
                </c:pt>
                <c:pt idx="582">
                  <c:v>2007</c:v>
                </c:pt>
                <c:pt idx="583">
                  <c:v>2007</c:v>
                </c:pt>
                <c:pt idx="584">
                  <c:v>2007</c:v>
                </c:pt>
                <c:pt idx="585">
                  <c:v>2007</c:v>
                </c:pt>
                <c:pt idx="586">
                  <c:v>2007</c:v>
                </c:pt>
                <c:pt idx="587">
                  <c:v>2007</c:v>
                </c:pt>
                <c:pt idx="588">
                  <c:v>2008</c:v>
                </c:pt>
                <c:pt idx="589">
                  <c:v>2008</c:v>
                </c:pt>
                <c:pt idx="590">
                  <c:v>2008</c:v>
                </c:pt>
                <c:pt idx="591">
                  <c:v>2008</c:v>
                </c:pt>
                <c:pt idx="592">
                  <c:v>2008</c:v>
                </c:pt>
                <c:pt idx="593">
                  <c:v>2008</c:v>
                </c:pt>
                <c:pt idx="594">
                  <c:v>2008</c:v>
                </c:pt>
                <c:pt idx="595">
                  <c:v>2008</c:v>
                </c:pt>
                <c:pt idx="596">
                  <c:v>2008</c:v>
                </c:pt>
                <c:pt idx="597">
                  <c:v>2008</c:v>
                </c:pt>
                <c:pt idx="598">
                  <c:v>2008</c:v>
                </c:pt>
                <c:pt idx="599">
                  <c:v>2008</c:v>
                </c:pt>
                <c:pt idx="600">
                  <c:v>2009</c:v>
                </c:pt>
                <c:pt idx="601">
                  <c:v>2009</c:v>
                </c:pt>
                <c:pt idx="602">
                  <c:v>2009</c:v>
                </c:pt>
                <c:pt idx="603">
                  <c:v>2009</c:v>
                </c:pt>
                <c:pt idx="604">
                  <c:v>2009</c:v>
                </c:pt>
                <c:pt idx="605">
                  <c:v>2009</c:v>
                </c:pt>
                <c:pt idx="606">
                  <c:v>2009</c:v>
                </c:pt>
                <c:pt idx="607">
                  <c:v>2009</c:v>
                </c:pt>
                <c:pt idx="608">
                  <c:v>2009</c:v>
                </c:pt>
                <c:pt idx="609">
                  <c:v>2009</c:v>
                </c:pt>
                <c:pt idx="610">
                  <c:v>2009</c:v>
                </c:pt>
                <c:pt idx="611">
                  <c:v>2009</c:v>
                </c:pt>
                <c:pt idx="612">
                  <c:v>2010</c:v>
                </c:pt>
                <c:pt idx="613">
                  <c:v>2010</c:v>
                </c:pt>
                <c:pt idx="614">
                  <c:v>2010</c:v>
                </c:pt>
                <c:pt idx="615">
                  <c:v>2010</c:v>
                </c:pt>
                <c:pt idx="616">
                  <c:v>2010</c:v>
                </c:pt>
                <c:pt idx="617">
                  <c:v>2010</c:v>
                </c:pt>
                <c:pt idx="618">
                  <c:v>2010</c:v>
                </c:pt>
                <c:pt idx="619">
                  <c:v>2010</c:v>
                </c:pt>
                <c:pt idx="620">
                  <c:v>2010</c:v>
                </c:pt>
                <c:pt idx="621">
                  <c:v>2010</c:v>
                </c:pt>
                <c:pt idx="622">
                  <c:v>2010</c:v>
                </c:pt>
                <c:pt idx="623">
                  <c:v>2010</c:v>
                </c:pt>
                <c:pt idx="624">
                  <c:v>2011</c:v>
                </c:pt>
                <c:pt idx="625">
                  <c:v>2011</c:v>
                </c:pt>
                <c:pt idx="626">
                  <c:v>2011</c:v>
                </c:pt>
                <c:pt idx="627">
                  <c:v>2011</c:v>
                </c:pt>
                <c:pt idx="628">
                  <c:v>2011</c:v>
                </c:pt>
                <c:pt idx="629">
                  <c:v>2011</c:v>
                </c:pt>
                <c:pt idx="630">
                  <c:v>2011</c:v>
                </c:pt>
                <c:pt idx="631">
                  <c:v>2011</c:v>
                </c:pt>
                <c:pt idx="632">
                  <c:v>2011</c:v>
                </c:pt>
                <c:pt idx="633">
                  <c:v>2011</c:v>
                </c:pt>
                <c:pt idx="634">
                  <c:v>2011</c:v>
                </c:pt>
                <c:pt idx="635">
                  <c:v>2011</c:v>
                </c:pt>
                <c:pt idx="636">
                  <c:v>2012</c:v>
                </c:pt>
                <c:pt idx="637">
                  <c:v>2012</c:v>
                </c:pt>
                <c:pt idx="638">
                  <c:v>2012</c:v>
                </c:pt>
                <c:pt idx="639">
                  <c:v>2012</c:v>
                </c:pt>
                <c:pt idx="640">
                  <c:v>2012</c:v>
                </c:pt>
                <c:pt idx="641">
                  <c:v>2012</c:v>
                </c:pt>
                <c:pt idx="642">
                  <c:v>2012</c:v>
                </c:pt>
                <c:pt idx="643">
                  <c:v>2012</c:v>
                </c:pt>
                <c:pt idx="644">
                  <c:v>2012</c:v>
                </c:pt>
                <c:pt idx="645">
                  <c:v>2012</c:v>
                </c:pt>
                <c:pt idx="646">
                  <c:v>2012</c:v>
                </c:pt>
                <c:pt idx="647">
                  <c:v>2012</c:v>
                </c:pt>
                <c:pt idx="648">
                  <c:v>2013</c:v>
                </c:pt>
                <c:pt idx="649">
                  <c:v>2013</c:v>
                </c:pt>
                <c:pt idx="650">
                  <c:v>2013</c:v>
                </c:pt>
                <c:pt idx="651">
                  <c:v>2013</c:v>
                </c:pt>
                <c:pt idx="652">
                  <c:v>2013</c:v>
                </c:pt>
                <c:pt idx="653">
                  <c:v>2013</c:v>
                </c:pt>
                <c:pt idx="654">
                  <c:v>2013</c:v>
                </c:pt>
                <c:pt idx="655">
                  <c:v>2013</c:v>
                </c:pt>
                <c:pt idx="656">
                  <c:v>2013</c:v>
                </c:pt>
                <c:pt idx="657">
                  <c:v>2013</c:v>
                </c:pt>
                <c:pt idx="658">
                  <c:v>2013</c:v>
                </c:pt>
                <c:pt idx="659">
                  <c:v>2013</c:v>
                </c:pt>
                <c:pt idx="660">
                  <c:v>2014</c:v>
                </c:pt>
                <c:pt idx="661">
                  <c:v>2014</c:v>
                </c:pt>
                <c:pt idx="662">
                  <c:v>2014</c:v>
                </c:pt>
                <c:pt idx="663">
                  <c:v>2014</c:v>
                </c:pt>
                <c:pt idx="664">
                  <c:v>2014</c:v>
                </c:pt>
                <c:pt idx="665">
                  <c:v>2014</c:v>
                </c:pt>
                <c:pt idx="666">
                  <c:v>2014</c:v>
                </c:pt>
                <c:pt idx="667">
                  <c:v>2014</c:v>
                </c:pt>
                <c:pt idx="668">
                  <c:v>2014</c:v>
                </c:pt>
                <c:pt idx="669">
                  <c:v>2014</c:v>
                </c:pt>
                <c:pt idx="670">
                  <c:v>2014</c:v>
                </c:pt>
                <c:pt idx="671">
                  <c:v>2014</c:v>
                </c:pt>
                <c:pt idx="672">
                  <c:v>2015</c:v>
                </c:pt>
                <c:pt idx="673">
                  <c:v>2015</c:v>
                </c:pt>
                <c:pt idx="674">
                  <c:v>2015</c:v>
                </c:pt>
                <c:pt idx="675">
                  <c:v>2015</c:v>
                </c:pt>
              </c:numCache>
            </c:numRef>
          </c:cat>
          <c:val>
            <c:numRef>
              <c:f>'R'!$T$1064:$T$1739</c:f>
              <c:numCache>
                <c:formatCode>0.00</c:formatCode>
                <c:ptCount val="676"/>
                <c:pt idx="0">
                  <c:v>8.2518043985458469</c:v>
                </c:pt>
                <c:pt idx="1">
                  <c:v>8.2518043985458469</c:v>
                </c:pt>
                <c:pt idx="2">
                  <c:v>8.2518043985458469</c:v>
                </c:pt>
                <c:pt idx="3">
                  <c:v>2.0992111000747795</c:v>
                </c:pt>
                <c:pt idx="4">
                  <c:v>2.0992111000747795</c:v>
                </c:pt>
                <c:pt idx="5">
                  <c:v>2.0992111000747795</c:v>
                </c:pt>
                <c:pt idx="6">
                  <c:v>2.0992111000747795</c:v>
                </c:pt>
                <c:pt idx="7">
                  <c:v>2.0992111000747795</c:v>
                </c:pt>
                <c:pt idx="8">
                  <c:v>8.2518043985458469</c:v>
                </c:pt>
                <c:pt idx="9">
                  <c:v>8.2518043985458469</c:v>
                </c:pt>
                <c:pt idx="10">
                  <c:v>8.2518043985458469</c:v>
                </c:pt>
                <c:pt idx="11">
                  <c:v>8.2518043985458469</c:v>
                </c:pt>
                <c:pt idx="12">
                  <c:v>8.2518043985458469</c:v>
                </c:pt>
                <c:pt idx="13">
                  <c:v>8.2518043985458469</c:v>
                </c:pt>
                <c:pt idx="14">
                  <c:v>8.2518043985458469</c:v>
                </c:pt>
                <c:pt idx="15">
                  <c:v>8.2518043985458469</c:v>
                </c:pt>
                <c:pt idx="16">
                  <c:v>8.2518043985458469</c:v>
                </c:pt>
                <c:pt idx="17">
                  <c:v>8.2518043985458469</c:v>
                </c:pt>
                <c:pt idx="18">
                  <c:v>8.2518043985458469</c:v>
                </c:pt>
                <c:pt idx="19">
                  <c:v>8.2518043985458469</c:v>
                </c:pt>
                <c:pt idx="20">
                  <c:v>6.8781256626538552</c:v>
                </c:pt>
                <c:pt idx="21">
                  <c:v>6.8781256626538552</c:v>
                </c:pt>
                <c:pt idx="22">
                  <c:v>6.8781256626538552</c:v>
                </c:pt>
                <c:pt idx="23">
                  <c:v>6.8781256626538552</c:v>
                </c:pt>
                <c:pt idx="24">
                  <c:v>6.8781256626538552</c:v>
                </c:pt>
                <c:pt idx="25">
                  <c:v>6.8781256626538552</c:v>
                </c:pt>
                <c:pt idx="26">
                  <c:v>6.8781256626538552</c:v>
                </c:pt>
                <c:pt idx="27">
                  <c:v>8.2518043985458469</c:v>
                </c:pt>
                <c:pt idx="28">
                  <c:v>8.2518043985458469</c:v>
                </c:pt>
                <c:pt idx="29">
                  <c:v>8.2518043985458469</c:v>
                </c:pt>
                <c:pt idx="30">
                  <c:v>8.2518043985458469</c:v>
                </c:pt>
                <c:pt idx="31">
                  <c:v>8.2518043985458469</c:v>
                </c:pt>
                <c:pt idx="32">
                  <c:v>8.2518043985458469</c:v>
                </c:pt>
                <c:pt idx="33">
                  <c:v>8.2518043985458469</c:v>
                </c:pt>
                <c:pt idx="34">
                  <c:v>8.2518043985458469</c:v>
                </c:pt>
                <c:pt idx="35">
                  <c:v>8.2518043985458469</c:v>
                </c:pt>
                <c:pt idx="36">
                  <c:v>8.2518043985458469</c:v>
                </c:pt>
                <c:pt idx="37">
                  <c:v>8.2518043985458469</c:v>
                </c:pt>
                <c:pt idx="38">
                  <c:v>8.2518043985458469</c:v>
                </c:pt>
                <c:pt idx="39">
                  <c:v>8.2518043985458469</c:v>
                </c:pt>
                <c:pt idx="40">
                  <c:v>8.2518043985458469</c:v>
                </c:pt>
                <c:pt idx="41">
                  <c:v>6.8781256626538552</c:v>
                </c:pt>
                <c:pt idx="42">
                  <c:v>8.2518043985458469</c:v>
                </c:pt>
                <c:pt idx="43">
                  <c:v>6.8781256626538552</c:v>
                </c:pt>
                <c:pt idx="44">
                  <c:v>6.8781256626538552</c:v>
                </c:pt>
                <c:pt idx="45">
                  <c:v>6.8781256626538552</c:v>
                </c:pt>
                <c:pt idx="46">
                  <c:v>6.8781256626538552</c:v>
                </c:pt>
                <c:pt idx="47">
                  <c:v>8.2518043985458469</c:v>
                </c:pt>
                <c:pt idx="48">
                  <c:v>8.2518043985458469</c:v>
                </c:pt>
                <c:pt idx="49">
                  <c:v>8.2518043985458469</c:v>
                </c:pt>
                <c:pt idx="50">
                  <c:v>8.2518043985458469</c:v>
                </c:pt>
                <c:pt idx="51">
                  <c:v>8.2518043985458469</c:v>
                </c:pt>
                <c:pt idx="52">
                  <c:v>8.2518043985458469</c:v>
                </c:pt>
                <c:pt idx="53">
                  <c:v>8.2518043985458469</c:v>
                </c:pt>
                <c:pt idx="54">
                  <c:v>8.2518043985458469</c:v>
                </c:pt>
                <c:pt idx="55">
                  <c:v>8.2518043985458469</c:v>
                </c:pt>
                <c:pt idx="56">
                  <c:v>8.2518043985458469</c:v>
                </c:pt>
                <c:pt idx="57">
                  <c:v>8.2518043985458469</c:v>
                </c:pt>
                <c:pt idx="58">
                  <c:v>8.2518043985458469</c:v>
                </c:pt>
                <c:pt idx="59">
                  <c:v>8.2518043985458469</c:v>
                </c:pt>
                <c:pt idx="60">
                  <c:v>8.2518043985458469</c:v>
                </c:pt>
                <c:pt idx="61">
                  <c:v>8.2518043985458469</c:v>
                </c:pt>
                <c:pt idx="62">
                  <c:v>8.2518043985458469</c:v>
                </c:pt>
                <c:pt idx="63">
                  <c:v>8.2518043985458469</c:v>
                </c:pt>
                <c:pt idx="64">
                  <c:v>2.0992111000747795</c:v>
                </c:pt>
                <c:pt idx="65">
                  <c:v>8.2518043985458469</c:v>
                </c:pt>
                <c:pt idx="66">
                  <c:v>2.0992111000747795</c:v>
                </c:pt>
                <c:pt idx="67">
                  <c:v>2.0992111000747795</c:v>
                </c:pt>
                <c:pt idx="68">
                  <c:v>2.0992111000747795</c:v>
                </c:pt>
                <c:pt idx="69">
                  <c:v>2.0992111000747795</c:v>
                </c:pt>
                <c:pt idx="70">
                  <c:v>2.0992111000747795</c:v>
                </c:pt>
                <c:pt idx="71">
                  <c:v>2.0992111000747795</c:v>
                </c:pt>
                <c:pt idx="72">
                  <c:v>2.0992111000747795</c:v>
                </c:pt>
                <c:pt idx="73">
                  <c:v>2.0992111000747795</c:v>
                </c:pt>
                <c:pt idx="74">
                  <c:v>2.0992111000747795</c:v>
                </c:pt>
                <c:pt idx="75">
                  <c:v>2.0992111000747795</c:v>
                </c:pt>
                <c:pt idx="76">
                  <c:v>2.0992111000747795</c:v>
                </c:pt>
                <c:pt idx="77">
                  <c:v>2.0992111000747795</c:v>
                </c:pt>
                <c:pt idx="78">
                  <c:v>2.0992111000747795</c:v>
                </c:pt>
                <c:pt idx="79">
                  <c:v>2.0992111000747795</c:v>
                </c:pt>
                <c:pt idx="80">
                  <c:v>2.0992111000747795</c:v>
                </c:pt>
                <c:pt idx="81">
                  <c:v>-1.186491077429338</c:v>
                </c:pt>
                <c:pt idx="82">
                  <c:v>-1.186491077429338</c:v>
                </c:pt>
                <c:pt idx="83">
                  <c:v>-1.186491077429338</c:v>
                </c:pt>
                <c:pt idx="84">
                  <c:v>-1.186491077429338</c:v>
                </c:pt>
                <c:pt idx="85">
                  <c:v>-1.186491077429338</c:v>
                </c:pt>
                <c:pt idx="86">
                  <c:v>-1.186491077429338</c:v>
                </c:pt>
                <c:pt idx="87">
                  <c:v>-1.186491077429338</c:v>
                </c:pt>
                <c:pt idx="88">
                  <c:v>-1.186491077429338</c:v>
                </c:pt>
                <c:pt idx="89">
                  <c:v>-1.186491077429338</c:v>
                </c:pt>
                <c:pt idx="90">
                  <c:v>-1.186491077429338</c:v>
                </c:pt>
                <c:pt idx="91">
                  <c:v>-1.186491077429338</c:v>
                </c:pt>
                <c:pt idx="92">
                  <c:v>-1.186491077429338</c:v>
                </c:pt>
                <c:pt idx="93">
                  <c:v>-1.186491077429338</c:v>
                </c:pt>
                <c:pt idx="94">
                  <c:v>-1.186491077429338</c:v>
                </c:pt>
                <c:pt idx="95">
                  <c:v>-1.186491077429338</c:v>
                </c:pt>
                <c:pt idx="96">
                  <c:v>-1.186491077429338</c:v>
                </c:pt>
                <c:pt idx="97">
                  <c:v>-1.186491077429338</c:v>
                </c:pt>
                <c:pt idx="98">
                  <c:v>-1.186491077429338</c:v>
                </c:pt>
                <c:pt idx="99">
                  <c:v>-1.186491077429338</c:v>
                </c:pt>
                <c:pt idx="100">
                  <c:v>-1.186491077429338</c:v>
                </c:pt>
                <c:pt idx="101">
                  <c:v>-1.186491077429338</c:v>
                </c:pt>
                <c:pt idx="102">
                  <c:v>-1.186491077429338</c:v>
                </c:pt>
                <c:pt idx="103">
                  <c:v>-1.186491077429338</c:v>
                </c:pt>
                <c:pt idx="104">
                  <c:v>-1.186491077429338</c:v>
                </c:pt>
                <c:pt idx="105">
                  <c:v>-1.186491077429338</c:v>
                </c:pt>
                <c:pt idx="106">
                  <c:v>-1.186491077429338</c:v>
                </c:pt>
                <c:pt idx="107">
                  <c:v>-1.186491077429338</c:v>
                </c:pt>
                <c:pt idx="108">
                  <c:v>-1.186491077429338</c:v>
                </c:pt>
                <c:pt idx="109">
                  <c:v>-1.186491077429338</c:v>
                </c:pt>
                <c:pt idx="110">
                  <c:v>-1.186491077429338</c:v>
                </c:pt>
                <c:pt idx="111">
                  <c:v>-1.186491077429338</c:v>
                </c:pt>
                <c:pt idx="112">
                  <c:v>-1.186491077429338</c:v>
                </c:pt>
                <c:pt idx="113">
                  <c:v>-1.186491077429338</c:v>
                </c:pt>
                <c:pt idx="114">
                  <c:v>-1.186491077429338</c:v>
                </c:pt>
                <c:pt idx="115">
                  <c:v>-1.186491077429338</c:v>
                </c:pt>
                <c:pt idx="116">
                  <c:v>-1.186491077429338</c:v>
                </c:pt>
                <c:pt idx="117">
                  <c:v>-1.186491077429338</c:v>
                </c:pt>
                <c:pt idx="118">
                  <c:v>-1.186491077429338</c:v>
                </c:pt>
                <c:pt idx="119">
                  <c:v>-1.186491077429338</c:v>
                </c:pt>
                <c:pt idx="120">
                  <c:v>-1.186491077429338</c:v>
                </c:pt>
                <c:pt idx="121">
                  <c:v>-1.186491077429338</c:v>
                </c:pt>
                <c:pt idx="122">
                  <c:v>-1.186491077429338</c:v>
                </c:pt>
                <c:pt idx="123">
                  <c:v>-1.186491077429338</c:v>
                </c:pt>
                <c:pt idx="124">
                  <c:v>-1.186491077429338</c:v>
                </c:pt>
                <c:pt idx="125">
                  <c:v>-1.186491077429338</c:v>
                </c:pt>
                <c:pt idx="126">
                  <c:v>-1.186491077429338</c:v>
                </c:pt>
                <c:pt idx="127">
                  <c:v>-1.186491077429338</c:v>
                </c:pt>
                <c:pt idx="128">
                  <c:v>-1.186491077429338</c:v>
                </c:pt>
                <c:pt idx="129">
                  <c:v>-1.186491077429338</c:v>
                </c:pt>
                <c:pt idx="130">
                  <c:v>-1.186491077429338</c:v>
                </c:pt>
                <c:pt idx="131">
                  <c:v>-1.186491077429338</c:v>
                </c:pt>
                <c:pt idx="132">
                  <c:v>-1.186491077429338</c:v>
                </c:pt>
                <c:pt idx="133">
                  <c:v>2.0992111000747795</c:v>
                </c:pt>
                <c:pt idx="134">
                  <c:v>2.0992111000747795</c:v>
                </c:pt>
                <c:pt idx="135">
                  <c:v>2.0992111000747795</c:v>
                </c:pt>
                <c:pt idx="136">
                  <c:v>8.2518043985458469</c:v>
                </c:pt>
                <c:pt idx="137">
                  <c:v>8.2518043985458469</c:v>
                </c:pt>
                <c:pt idx="138">
                  <c:v>8.2518043985458469</c:v>
                </c:pt>
                <c:pt idx="139">
                  <c:v>8.2518043985458469</c:v>
                </c:pt>
                <c:pt idx="140">
                  <c:v>8.2518043985458469</c:v>
                </c:pt>
                <c:pt idx="141">
                  <c:v>6.8781256626538552</c:v>
                </c:pt>
                <c:pt idx="142">
                  <c:v>6.8781256626538552</c:v>
                </c:pt>
                <c:pt idx="143">
                  <c:v>6.8781256626538552</c:v>
                </c:pt>
                <c:pt idx="144">
                  <c:v>6.8781256626538552</c:v>
                </c:pt>
                <c:pt idx="145">
                  <c:v>8.2518043985458469</c:v>
                </c:pt>
                <c:pt idx="146">
                  <c:v>8.2518043985458469</c:v>
                </c:pt>
                <c:pt idx="147">
                  <c:v>8.2518043985458469</c:v>
                </c:pt>
                <c:pt idx="148">
                  <c:v>8.2518043985458469</c:v>
                </c:pt>
                <c:pt idx="149">
                  <c:v>8.2518043985458469</c:v>
                </c:pt>
                <c:pt idx="150">
                  <c:v>8.2518043985458469</c:v>
                </c:pt>
                <c:pt idx="151">
                  <c:v>8.2518043985458469</c:v>
                </c:pt>
                <c:pt idx="152">
                  <c:v>8.2518043985458469</c:v>
                </c:pt>
                <c:pt idx="153">
                  <c:v>8.2518043985458469</c:v>
                </c:pt>
                <c:pt idx="154">
                  <c:v>8.2518043985458469</c:v>
                </c:pt>
                <c:pt idx="155">
                  <c:v>8.2518043985458469</c:v>
                </c:pt>
                <c:pt idx="156">
                  <c:v>8.2518043985458469</c:v>
                </c:pt>
                <c:pt idx="157">
                  <c:v>8.2518043985458469</c:v>
                </c:pt>
                <c:pt idx="158">
                  <c:v>2.0992111000747795</c:v>
                </c:pt>
                <c:pt idx="159">
                  <c:v>2.0992111000747795</c:v>
                </c:pt>
                <c:pt idx="160">
                  <c:v>2.0992111000747795</c:v>
                </c:pt>
                <c:pt idx="161">
                  <c:v>2.0992111000747795</c:v>
                </c:pt>
                <c:pt idx="162">
                  <c:v>2.0992111000747795</c:v>
                </c:pt>
                <c:pt idx="163">
                  <c:v>2.0992111000747795</c:v>
                </c:pt>
                <c:pt idx="164">
                  <c:v>2.0992111000747795</c:v>
                </c:pt>
                <c:pt idx="165">
                  <c:v>2.0992111000747795</c:v>
                </c:pt>
                <c:pt idx="166">
                  <c:v>2.0992111000747795</c:v>
                </c:pt>
                <c:pt idx="167">
                  <c:v>-1.186491077429338</c:v>
                </c:pt>
                <c:pt idx="168">
                  <c:v>-1.186491077429338</c:v>
                </c:pt>
                <c:pt idx="169">
                  <c:v>-1.186491077429338</c:v>
                </c:pt>
                <c:pt idx="170">
                  <c:v>-1.186491077429338</c:v>
                </c:pt>
                <c:pt idx="171">
                  <c:v>2.0992111000747795</c:v>
                </c:pt>
                <c:pt idx="172">
                  <c:v>2.0992111000747795</c:v>
                </c:pt>
                <c:pt idx="173">
                  <c:v>2.0992111000747795</c:v>
                </c:pt>
                <c:pt idx="174">
                  <c:v>-1.186491077429338</c:v>
                </c:pt>
                <c:pt idx="175">
                  <c:v>2.0992111000747795</c:v>
                </c:pt>
                <c:pt idx="176">
                  <c:v>2.0992111000747795</c:v>
                </c:pt>
                <c:pt idx="177">
                  <c:v>-1.186491077429338</c:v>
                </c:pt>
                <c:pt idx="178">
                  <c:v>2.0992111000747795</c:v>
                </c:pt>
                <c:pt idx="179">
                  <c:v>2.0992111000747795</c:v>
                </c:pt>
                <c:pt idx="180">
                  <c:v>2.0992111000747795</c:v>
                </c:pt>
                <c:pt idx="181">
                  <c:v>8.2518043985458469</c:v>
                </c:pt>
                <c:pt idx="182">
                  <c:v>2.0992111000747795</c:v>
                </c:pt>
                <c:pt idx="183">
                  <c:v>2.0992111000747795</c:v>
                </c:pt>
                <c:pt idx="184">
                  <c:v>8.2518043985458469</c:v>
                </c:pt>
                <c:pt idx="185">
                  <c:v>8.2518043985458469</c:v>
                </c:pt>
                <c:pt idx="186">
                  <c:v>6.8781256626538552</c:v>
                </c:pt>
                <c:pt idx="187">
                  <c:v>6.8781256626538552</c:v>
                </c:pt>
                <c:pt idx="188">
                  <c:v>6.8781256626538552</c:v>
                </c:pt>
                <c:pt idx="189">
                  <c:v>14.280684840159092</c:v>
                </c:pt>
                <c:pt idx="190">
                  <c:v>14.280684840159092</c:v>
                </c:pt>
                <c:pt idx="191">
                  <c:v>14.280684840159092</c:v>
                </c:pt>
                <c:pt idx="192">
                  <c:v>14.280684840159092</c:v>
                </c:pt>
                <c:pt idx="193">
                  <c:v>14.280684840159092</c:v>
                </c:pt>
                <c:pt idx="194">
                  <c:v>14.280684840159092</c:v>
                </c:pt>
                <c:pt idx="195">
                  <c:v>14.280684840159092</c:v>
                </c:pt>
                <c:pt idx="196">
                  <c:v>14.280684840159092</c:v>
                </c:pt>
                <c:pt idx="197">
                  <c:v>14.280684840159092</c:v>
                </c:pt>
                <c:pt idx="198">
                  <c:v>14.280684840159092</c:v>
                </c:pt>
                <c:pt idx="199">
                  <c:v>14.280684840159092</c:v>
                </c:pt>
                <c:pt idx="200">
                  <c:v>14.280684840159092</c:v>
                </c:pt>
                <c:pt idx="201">
                  <c:v>14.280684840159092</c:v>
                </c:pt>
                <c:pt idx="202">
                  <c:v>14.280684840159092</c:v>
                </c:pt>
                <c:pt idx="203">
                  <c:v>14.280684840159092</c:v>
                </c:pt>
                <c:pt idx="204">
                  <c:v>14.280684840159092</c:v>
                </c:pt>
                <c:pt idx="205">
                  <c:v>6.8781256626538552</c:v>
                </c:pt>
                <c:pt idx="206">
                  <c:v>6.8781256626538552</c:v>
                </c:pt>
                <c:pt idx="207">
                  <c:v>6.8781256626538552</c:v>
                </c:pt>
                <c:pt idx="208">
                  <c:v>6.8781256626538552</c:v>
                </c:pt>
                <c:pt idx="209">
                  <c:v>6.8781256626538552</c:v>
                </c:pt>
                <c:pt idx="210">
                  <c:v>6.8781256626538552</c:v>
                </c:pt>
                <c:pt idx="211">
                  <c:v>6.8781256626538552</c:v>
                </c:pt>
                <c:pt idx="212">
                  <c:v>6.8781256626538552</c:v>
                </c:pt>
                <c:pt idx="213">
                  <c:v>14.280684840159092</c:v>
                </c:pt>
                <c:pt idx="214">
                  <c:v>14.280684840159092</c:v>
                </c:pt>
                <c:pt idx="215">
                  <c:v>14.280684840159092</c:v>
                </c:pt>
                <c:pt idx="216">
                  <c:v>6.8781256626538552</c:v>
                </c:pt>
                <c:pt idx="217">
                  <c:v>14.280684840159092</c:v>
                </c:pt>
                <c:pt idx="218">
                  <c:v>14.280684840159092</c:v>
                </c:pt>
                <c:pt idx="219">
                  <c:v>6.8781256626538552</c:v>
                </c:pt>
                <c:pt idx="220">
                  <c:v>6.8781256626538552</c:v>
                </c:pt>
                <c:pt idx="221">
                  <c:v>6.8781256626538552</c:v>
                </c:pt>
                <c:pt idx="222">
                  <c:v>6.8781256626538552</c:v>
                </c:pt>
                <c:pt idx="223">
                  <c:v>6.8781256626538552</c:v>
                </c:pt>
                <c:pt idx="224">
                  <c:v>6.8781256626538552</c:v>
                </c:pt>
                <c:pt idx="225">
                  <c:v>6.8781256626538552</c:v>
                </c:pt>
                <c:pt idx="226">
                  <c:v>6.8781256626538552</c:v>
                </c:pt>
                <c:pt idx="227">
                  <c:v>6.8781256626538552</c:v>
                </c:pt>
                <c:pt idx="228">
                  <c:v>6.8781256626538552</c:v>
                </c:pt>
                <c:pt idx="229">
                  <c:v>6.8781256626538552</c:v>
                </c:pt>
                <c:pt idx="230">
                  <c:v>6.8781256626538552</c:v>
                </c:pt>
                <c:pt idx="231">
                  <c:v>6.8781256626538552</c:v>
                </c:pt>
                <c:pt idx="232">
                  <c:v>6.8781256626538552</c:v>
                </c:pt>
                <c:pt idx="233">
                  <c:v>6.8781256626538552</c:v>
                </c:pt>
                <c:pt idx="234">
                  <c:v>6.8781256626538552</c:v>
                </c:pt>
                <c:pt idx="235">
                  <c:v>8.2518043985458469</c:v>
                </c:pt>
                <c:pt idx="236">
                  <c:v>8.2518043985458469</c:v>
                </c:pt>
                <c:pt idx="237">
                  <c:v>8.2518043985458469</c:v>
                </c:pt>
                <c:pt idx="238">
                  <c:v>6.8781256626538552</c:v>
                </c:pt>
                <c:pt idx="239">
                  <c:v>6.8781256626538552</c:v>
                </c:pt>
                <c:pt idx="240">
                  <c:v>8.2518043985458469</c:v>
                </c:pt>
                <c:pt idx="241">
                  <c:v>6.8781256626538552</c:v>
                </c:pt>
                <c:pt idx="242">
                  <c:v>6.8781256626538552</c:v>
                </c:pt>
                <c:pt idx="243">
                  <c:v>8.2518043985458469</c:v>
                </c:pt>
                <c:pt idx="244">
                  <c:v>8.2518043985458469</c:v>
                </c:pt>
                <c:pt idx="245">
                  <c:v>8.2518043985458469</c:v>
                </c:pt>
                <c:pt idx="246">
                  <c:v>8.2518043985458469</c:v>
                </c:pt>
                <c:pt idx="247">
                  <c:v>6.8781256626538552</c:v>
                </c:pt>
                <c:pt idx="248">
                  <c:v>8.2518043985458469</c:v>
                </c:pt>
                <c:pt idx="249">
                  <c:v>6.8781256626538552</c:v>
                </c:pt>
                <c:pt idx="250">
                  <c:v>6.8781256626538552</c:v>
                </c:pt>
                <c:pt idx="251">
                  <c:v>6.8781256626538552</c:v>
                </c:pt>
                <c:pt idx="252">
                  <c:v>6.8781256626538552</c:v>
                </c:pt>
                <c:pt idx="253">
                  <c:v>6.8781256626538552</c:v>
                </c:pt>
                <c:pt idx="254">
                  <c:v>6.8781256626538552</c:v>
                </c:pt>
                <c:pt idx="255">
                  <c:v>14.280684840159092</c:v>
                </c:pt>
                <c:pt idx="256">
                  <c:v>14.280684840159092</c:v>
                </c:pt>
                <c:pt idx="257">
                  <c:v>14.280684840159092</c:v>
                </c:pt>
                <c:pt idx="258">
                  <c:v>14.280684840159092</c:v>
                </c:pt>
                <c:pt idx="259">
                  <c:v>14.280684840159092</c:v>
                </c:pt>
                <c:pt idx="260">
                  <c:v>14.280684840159092</c:v>
                </c:pt>
                <c:pt idx="261">
                  <c:v>14.280684840159092</c:v>
                </c:pt>
                <c:pt idx="262">
                  <c:v>14.280684840159092</c:v>
                </c:pt>
                <c:pt idx="263">
                  <c:v>14.280684840159092</c:v>
                </c:pt>
                <c:pt idx="264">
                  <c:v>14.280684840159092</c:v>
                </c:pt>
                <c:pt idx="265">
                  <c:v>14.280684840159092</c:v>
                </c:pt>
                <c:pt idx="266">
                  <c:v>14.280684840159092</c:v>
                </c:pt>
                <c:pt idx="267">
                  <c:v>14.280684840159092</c:v>
                </c:pt>
                <c:pt idx="268">
                  <c:v>14.280684840159092</c:v>
                </c:pt>
                <c:pt idx="269">
                  <c:v>14.280684840159092</c:v>
                </c:pt>
                <c:pt idx="270">
                  <c:v>14.280684840159092</c:v>
                </c:pt>
                <c:pt idx="271">
                  <c:v>14.280684840159092</c:v>
                </c:pt>
                <c:pt idx="272">
                  <c:v>14.280684840159092</c:v>
                </c:pt>
                <c:pt idx="273">
                  <c:v>14.280684840159092</c:v>
                </c:pt>
                <c:pt idx="274">
                  <c:v>14.280684840159092</c:v>
                </c:pt>
                <c:pt idx="275">
                  <c:v>14.280684840159092</c:v>
                </c:pt>
                <c:pt idx="276">
                  <c:v>14.280684840159092</c:v>
                </c:pt>
                <c:pt idx="277">
                  <c:v>14.280684840159092</c:v>
                </c:pt>
                <c:pt idx="278">
                  <c:v>14.280684840159092</c:v>
                </c:pt>
                <c:pt idx="279">
                  <c:v>14.280684840159092</c:v>
                </c:pt>
                <c:pt idx="280">
                  <c:v>14.280684840159092</c:v>
                </c:pt>
                <c:pt idx="281">
                  <c:v>14.280684840159092</c:v>
                </c:pt>
                <c:pt idx="282">
                  <c:v>14.280684840159092</c:v>
                </c:pt>
                <c:pt idx="283">
                  <c:v>14.280684840159092</c:v>
                </c:pt>
                <c:pt idx="284">
                  <c:v>14.280684840159092</c:v>
                </c:pt>
                <c:pt idx="285">
                  <c:v>14.280684840159092</c:v>
                </c:pt>
                <c:pt idx="286">
                  <c:v>14.280684840159092</c:v>
                </c:pt>
                <c:pt idx="287">
                  <c:v>14.280684840159092</c:v>
                </c:pt>
                <c:pt idx="288">
                  <c:v>14.280684840159092</c:v>
                </c:pt>
                <c:pt idx="289">
                  <c:v>14.280684840159092</c:v>
                </c:pt>
                <c:pt idx="290">
                  <c:v>14.280684840159092</c:v>
                </c:pt>
                <c:pt idx="291">
                  <c:v>14.280684840159092</c:v>
                </c:pt>
                <c:pt idx="292">
                  <c:v>14.280684840159092</c:v>
                </c:pt>
                <c:pt idx="293">
                  <c:v>14.280684840159092</c:v>
                </c:pt>
                <c:pt idx="294">
                  <c:v>14.280684840159092</c:v>
                </c:pt>
                <c:pt idx="295">
                  <c:v>14.280684840159092</c:v>
                </c:pt>
                <c:pt idx="296">
                  <c:v>14.280684840159092</c:v>
                </c:pt>
                <c:pt idx="297">
                  <c:v>14.280684840159092</c:v>
                </c:pt>
                <c:pt idx="298">
                  <c:v>14.280684840159092</c:v>
                </c:pt>
                <c:pt idx="299">
                  <c:v>14.280684840159092</c:v>
                </c:pt>
                <c:pt idx="300">
                  <c:v>14.280684840159092</c:v>
                </c:pt>
                <c:pt idx="301">
                  <c:v>14.280684840159092</c:v>
                </c:pt>
                <c:pt idx="302">
                  <c:v>14.280684840159092</c:v>
                </c:pt>
                <c:pt idx="303">
                  <c:v>14.280684840159092</c:v>
                </c:pt>
                <c:pt idx="304">
                  <c:v>14.280684840159092</c:v>
                </c:pt>
                <c:pt idx="305">
                  <c:v>14.280684840159092</c:v>
                </c:pt>
                <c:pt idx="306">
                  <c:v>14.280684840159092</c:v>
                </c:pt>
                <c:pt idx="307">
                  <c:v>14.280684840159092</c:v>
                </c:pt>
                <c:pt idx="308">
                  <c:v>14.280684840159092</c:v>
                </c:pt>
                <c:pt idx="309">
                  <c:v>14.280684840159092</c:v>
                </c:pt>
                <c:pt idx="310">
                  <c:v>14.280684840159092</c:v>
                </c:pt>
                <c:pt idx="311">
                  <c:v>14.280684840159092</c:v>
                </c:pt>
                <c:pt idx="312">
                  <c:v>14.280684840159092</c:v>
                </c:pt>
                <c:pt idx="313">
                  <c:v>14.280684840159092</c:v>
                </c:pt>
                <c:pt idx="314">
                  <c:v>14.280684840159092</c:v>
                </c:pt>
                <c:pt idx="315">
                  <c:v>14.280684840159092</c:v>
                </c:pt>
                <c:pt idx="316">
                  <c:v>6.8781256626538552</c:v>
                </c:pt>
                <c:pt idx="317">
                  <c:v>14.280684840159092</c:v>
                </c:pt>
                <c:pt idx="318">
                  <c:v>14.280684840159092</c:v>
                </c:pt>
                <c:pt idx="319">
                  <c:v>6.8781256626538552</c:v>
                </c:pt>
                <c:pt idx="320">
                  <c:v>6.8781256626538552</c:v>
                </c:pt>
                <c:pt idx="321">
                  <c:v>14.280684840159092</c:v>
                </c:pt>
                <c:pt idx="322">
                  <c:v>6.8781256626538552</c:v>
                </c:pt>
                <c:pt idx="323">
                  <c:v>6.8781256626538552</c:v>
                </c:pt>
                <c:pt idx="324">
                  <c:v>6.8781256626538552</c:v>
                </c:pt>
                <c:pt idx="325">
                  <c:v>6.8781256626538552</c:v>
                </c:pt>
                <c:pt idx="326">
                  <c:v>6.8781256626538552</c:v>
                </c:pt>
                <c:pt idx="327">
                  <c:v>6.8781256626538552</c:v>
                </c:pt>
                <c:pt idx="328">
                  <c:v>6.8781256626538552</c:v>
                </c:pt>
                <c:pt idx="329">
                  <c:v>6.8781256626538552</c:v>
                </c:pt>
                <c:pt idx="330">
                  <c:v>6.8781256626538552</c:v>
                </c:pt>
                <c:pt idx="331">
                  <c:v>6.8781256626538552</c:v>
                </c:pt>
                <c:pt idx="332">
                  <c:v>6.8781256626538552</c:v>
                </c:pt>
                <c:pt idx="333">
                  <c:v>6.8781256626538552</c:v>
                </c:pt>
                <c:pt idx="334">
                  <c:v>6.8781256626538552</c:v>
                </c:pt>
                <c:pt idx="335">
                  <c:v>6.8781256626538552</c:v>
                </c:pt>
                <c:pt idx="336">
                  <c:v>6.8781256626538552</c:v>
                </c:pt>
                <c:pt idx="337">
                  <c:v>8.2518043985458469</c:v>
                </c:pt>
                <c:pt idx="338">
                  <c:v>8.2518043985458469</c:v>
                </c:pt>
                <c:pt idx="339">
                  <c:v>8.2518043985458469</c:v>
                </c:pt>
                <c:pt idx="340">
                  <c:v>8.2518043985458469</c:v>
                </c:pt>
                <c:pt idx="341">
                  <c:v>8.2518043985458469</c:v>
                </c:pt>
                <c:pt idx="342">
                  <c:v>2.0992111000747795</c:v>
                </c:pt>
                <c:pt idx="343">
                  <c:v>2.0992111000747795</c:v>
                </c:pt>
                <c:pt idx="344">
                  <c:v>2.0992111000747795</c:v>
                </c:pt>
                <c:pt idx="345">
                  <c:v>8.2518043985458469</c:v>
                </c:pt>
                <c:pt idx="346">
                  <c:v>8.2518043985458469</c:v>
                </c:pt>
                <c:pt idx="347">
                  <c:v>8.2518043985458469</c:v>
                </c:pt>
                <c:pt idx="348">
                  <c:v>8.2518043985458469</c:v>
                </c:pt>
                <c:pt idx="349">
                  <c:v>8.2518043985458469</c:v>
                </c:pt>
                <c:pt idx="350">
                  <c:v>8.2518043985458469</c:v>
                </c:pt>
                <c:pt idx="351">
                  <c:v>8.2518043985458469</c:v>
                </c:pt>
                <c:pt idx="352">
                  <c:v>8.2518043985458469</c:v>
                </c:pt>
                <c:pt idx="353">
                  <c:v>8.2518043985458469</c:v>
                </c:pt>
                <c:pt idx="354">
                  <c:v>8.2518043985458469</c:v>
                </c:pt>
                <c:pt idx="355">
                  <c:v>8.2518043985458469</c:v>
                </c:pt>
                <c:pt idx="356">
                  <c:v>8.2518043985458469</c:v>
                </c:pt>
                <c:pt idx="357">
                  <c:v>8.2518043985458469</c:v>
                </c:pt>
                <c:pt idx="358">
                  <c:v>8.2518043985458469</c:v>
                </c:pt>
                <c:pt idx="359">
                  <c:v>8.2518043985458469</c:v>
                </c:pt>
                <c:pt idx="360">
                  <c:v>8.2518043985458469</c:v>
                </c:pt>
                <c:pt idx="361">
                  <c:v>8.2518043985458469</c:v>
                </c:pt>
                <c:pt idx="362">
                  <c:v>8.2518043985458469</c:v>
                </c:pt>
                <c:pt idx="363">
                  <c:v>8.2518043985458469</c:v>
                </c:pt>
                <c:pt idx="364">
                  <c:v>8.2518043985458469</c:v>
                </c:pt>
                <c:pt idx="365">
                  <c:v>8.2518043985458469</c:v>
                </c:pt>
                <c:pt idx="366">
                  <c:v>8.2518043985458469</c:v>
                </c:pt>
                <c:pt idx="367">
                  <c:v>8.2518043985458469</c:v>
                </c:pt>
                <c:pt idx="368">
                  <c:v>8.2518043985458469</c:v>
                </c:pt>
                <c:pt idx="369">
                  <c:v>8.2518043985458469</c:v>
                </c:pt>
                <c:pt idx="370">
                  <c:v>8.2518043985458469</c:v>
                </c:pt>
                <c:pt idx="371">
                  <c:v>8.2518043985458469</c:v>
                </c:pt>
                <c:pt idx="372">
                  <c:v>8.2518043985458469</c:v>
                </c:pt>
                <c:pt idx="373">
                  <c:v>8.2518043985458469</c:v>
                </c:pt>
                <c:pt idx="374">
                  <c:v>8.2518043985458469</c:v>
                </c:pt>
                <c:pt idx="375">
                  <c:v>6.8781256626538552</c:v>
                </c:pt>
                <c:pt idx="376">
                  <c:v>6.8781256626538552</c:v>
                </c:pt>
                <c:pt idx="377">
                  <c:v>8.2518043985458469</c:v>
                </c:pt>
                <c:pt idx="378">
                  <c:v>6.8781256626538552</c:v>
                </c:pt>
                <c:pt idx="379">
                  <c:v>6.8781256626538552</c:v>
                </c:pt>
                <c:pt idx="380">
                  <c:v>6.8781256626538552</c:v>
                </c:pt>
                <c:pt idx="381">
                  <c:v>14.280684840159092</c:v>
                </c:pt>
                <c:pt idx="382">
                  <c:v>14.280684840159092</c:v>
                </c:pt>
                <c:pt idx="383">
                  <c:v>14.280684840159092</c:v>
                </c:pt>
                <c:pt idx="384">
                  <c:v>14.280684840159092</c:v>
                </c:pt>
                <c:pt idx="385">
                  <c:v>14.280684840159092</c:v>
                </c:pt>
                <c:pt idx="386">
                  <c:v>14.280684840159092</c:v>
                </c:pt>
                <c:pt idx="387">
                  <c:v>14.280684840159092</c:v>
                </c:pt>
                <c:pt idx="388">
                  <c:v>14.280684840159092</c:v>
                </c:pt>
                <c:pt idx="389">
                  <c:v>14.280684840159092</c:v>
                </c:pt>
                <c:pt idx="390">
                  <c:v>14.280684840159092</c:v>
                </c:pt>
                <c:pt idx="391">
                  <c:v>14.280684840159092</c:v>
                </c:pt>
                <c:pt idx="392">
                  <c:v>14.280684840159092</c:v>
                </c:pt>
                <c:pt idx="393">
                  <c:v>14.280684840159092</c:v>
                </c:pt>
                <c:pt idx="394">
                  <c:v>14.280684840159092</c:v>
                </c:pt>
                <c:pt idx="395">
                  <c:v>14.280684840159092</c:v>
                </c:pt>
                <c:pt idx="396">
                  <c:v>14.280684840159092</c:v>
                </c:pt>
                <c:pt idx="397">
                  <c:v>14.280684840159092</c:v>
                </c:pt>
                <c:pt idx="398">
                  <c:v>14.280684840159092</c:v>
                </c:pt>
                <c:pt idx="399">
                  <c:v>14.280684840159092</c:v>
                </c:pt>
                <c:pt idx="400">
                  <c:v>14.280684840159092</c:v>
                </c:pt>
                <c:pt idx="401">
                  <c:v>14.280684840159092</c:v>
                </c:pt>
                <c:pt idx="402">
                  <c:v>14.280684840159092</c:v>
                </c:pt>
                <c:pt idx="403">
                  <c:v>14.280684840159092</c:v>
                </c:pt>
                <c:pt idx="404">
                  <c:v>14.280684840159092</c:v>
                </c:pt>
                <c:pt idx="405">
                  <c:v>14.280684840159092</c:v>
                </c:pt>
                <c:pt idx="406">
                  <c:v>14.280684840159092</c:v>
                </c:pt>
                <c:pt idx="407">
                  <c:v>14.280684840159092</c:v>
                </c:pt>
                <c:pt idx="408">
                  <c:v>14.280684840159092</c:v>
                </c:pt>
                <c:pt idx="409">
                  <c:v>14.280684840159092</c:v>
                </c:pt>
                <c:pt idx="410">
                  <c:v>6.8781256626538552</c:v>
                </c:pt>
                <c:pt idx="411">
                  <c:v>14.280684840159092</c:v>
                </c:pt>
                <c:pt idx="412">
                  <c:v>6.8781256626538552</c:v>
                </c:pt>
                <c:pt idx="413">
                  <c:v>6.8781256626538552</c:v>
                </c:pt>
                <c:pt idx="414">
                  <c:v>6.8781256626538552</c:v>
                </c:pt>
                <c:pt idx="415">
                  <c:v>6.8781256626538552</c:v>
                </c:pt>
                <c:pt idx="416">
                  <c:v>6.8781256626538552</c:v>
                </c:pt>
                <c:pt idx="417">
                  <c:v>6.8781256626538552</c:v>
                </c:pt>
                <c:pt idx="418">
                  <c:v>6.8781256626538552</c:v>
                </c:pt>
                <c:pt idx="419">
                  <c:v>6.8781256626538552</c:v>
                </c:pt>
                <c:pt idx="420">
                  <c:v>6.8781256626538552</c:v>
                </c:pt>
                <c:pt idx="421">
                  <c:v>6.8781256626538552</c:v>
                </c:pt>
                <c:pt idx="422">
                  <c:v>6.8781256626538552</c:v>
                </c:pt>
                <c:pt idx="423">
                  <c:v>6.8781256626538552</c:v>
                </c:pt>
                <c:pt idx="424">
                  <c:v>6.8781256626538552</c:v>
                </c:pt>
                <c:pt idx="425">
                  <c:v>6.8781256626538552</c:v>
                </c:pt>
                <c:pt idx="426">
                  <c:v>6.8781256626538552</c:v>
                </c:pt>
                <c:pt idx="427">
                  <c:v>6.8781256626538552</c:v>
                </c:pt>
                <c:pt idx="428">
                  <c:v>6.8781256626538552</c:v>
                </c:pt>
                <c:pt idx="429">
                  <c:v>8.2518043985458469</c:v>
                </c:pt>
                <c:pt idx="430">
                  <c:v>8.2518043985458469</c:v>
                </c:pt>
                <c:pt idx="431">
                  <c:v>8.2518043985458469</c:v>
                </c:pt>
                <c:pt idx="432">
                  <c:v>8.2518043985458469</c:v>
                </c:pt>
                <c:pt idx="433">
                  <c:v>8.2518043985458469</c:v>
                </c:pt>
                <c:pt idx="434">
                  <c:v>8.2518043985458469</c:v>
                </c:pt>
                <c:pt idx="435">
                  <c:v>8.2518043985458469</c:v>
                </c:pt>
                <c:pt idx="436">
                  <c:v>8.2518043985458469</c:v>
                </c:pt>
                <c:pt idx="437">
                  <c:v>8.2518043985458469</c:v>
                </c:pt>
                <c:pt idx="438">
                  <c:v>8.2518043985458469</c:v>
                </c:pt>
                <c:pt idx="439">
                  <c:v>8.2518043985458469</c:v>
                </c:pt>
                <c:pt idx="440">
                  <c:v>8.2518043985458469</c:v>
                </c:pt>
                <c:pt idx="441">
                  <c:v>2.0992111000747795</c:v>
                </c:pt>
                <c:pt idx="442">
                  <c:v>8.2518043985458469</c:v>
                </c:pt>
                <c:pt idx="443">
                  <c:v>2.0992111000747795</c:v>
                </c:pt>
                <c:pt idx="444">
                  <c:v>2.0992111000747795</c:v>
                </c:pt>
                <c:pt idx="445">
                  <c:v>2.0992111000747795</c:v>
                </c:pt>
                <c:pt idx="446">
                  <c:v>2.0992111000747795</c:v>
                </c:pt>
                <c:pt idx="447">
                  <c:v>2.0992111000747795</c:v>
                </c:pt>
                <c:pt idx="448">
                  <c:v>2.0992111000747795</c:v>
                </c:pt>
                <c:pt idx="449">
                  <c:v>2.0992111000747795</c:v>
                </c:pt>
                <c:pt idx="450">
                  <c:v>2.0992111000747795</c:v>
                </c:pt>
                <c:pt idx="451">
                  <c:v>2.0992111000747795</c:v>
                </c:pt>
                <c:pt idx="452">
                  <c:v>2.0992111000747795</c:v>
                </c:pt>
                <c:pt idx="453">
                  <c:v>2.0992111000747795</c:v>
                </c:pt>
                <c:pt idx="454">
                  <c:v>2.0992111000747795</c:v>
                </c:pt>
                <c:pt idx="455">
                  <c:v>2.0992111000747795</c:v>
                </c:pt>
                <c:pt idx="456">
                  <c:v>2.0992111000747795</c:v>
                </c:pt>
                <c:pt idx="457">
                  <c:v>-1.186491077429338</c:v>
                </c:pt>
                <c:pt idx="458">
                  <c:v>-1.186491077429338</c:v>
                </c:pt>
                <c:pt idx="459">
                  <c:v>2.0992111000747795</c:v>
                </c:pt>
                <c:pt idx="460">
                  <c:v>-1.186491077429338</c:v>
                </c:pt>
                <c:pt idx="461">
                  <c:v>-1.186491077429338</c:v>
                </c:pt>
                <c:pt idx="462">
                  <c:v>-1.186491077429338</c:v>
                </c:pt>
                <c:pt idx="463">
                  <c:v>-1.186491077429338</c:v>
                </c:pt>
                <c:pt idx="464">
                  <c:v>-1.186491077429338</c:v>
                </c:pt>
                <c:pt idx="465">
                  <c:v>-1.186491077429338</c:v>
                </c:pt>
                <c:pt idx="466">
                  <c:v>-1.186491077429338</c:v>
                </c:pt>
                <c:pt idx="467">
                  <c:v>-1.186491077429338</c:v>
                </c:pt>
                <c:pt idx="468">
                  <c:v>-1.186491077429338</c:v>
                </c:pt>
                <c:pt idx="469">
                  <c:v>-1.186491077429338</c:v>
                </c:pt>
                <c:pt idx="470">
                  <c:v>-1.186491077429338</c:v>
                </c:pt>
                <c:pt idx="471">
                  <c:v>-1.186491077429338</c:v>
                </c:pt>
                <c:pt idx="472">
                  <c:v>-1.186491077429338</c:v>
                </c:pt>
                <c:pt idx="473">
                  <c:v>-1.186491077429338</c:v>
                </c:pt>
                <c:pt idx="474">
                  <c:v>-1.186491077429338</c:v>
                </c:pt>
                <c:pt idx="475">
                  <c:v>-1.186491077429338</c:v>
                </c:pt>
                <c:pt idx="476">
                  <c:v>-1.186491077429338</c:v>
                </c:pt>
                <c:pt idx="477">
                  <c:v>-1.186491077429338</c:v>
                </c:pt>
                <c:pt idx="478">
                  <c:v>-1.186491077429338</c:v>
                </c:pt>
                <c:pt idx="479">
                  <c:v>-1.186491077429338</c:v>
                </c:pt>
                <c:pt idx="480">
                  <c:v>-1.186491077429338</c:v>
                </c:pt>
                <c:pt idx="481">
                  <c:v>-1.186491077429338</c:v>
                </c:pt>
                <c:pt idx="482">
                  <c:v>-1.186491077429338</c:v>
                </c:pt>
                <c:pt idx="483">
                  <c:v>-1.186491077429338</c:v>
                </c:pt>
                <c:pt idx="484">
                  <c:v>-1.186491077429338</c:v>
                </c:pt>
                <c:pt idx="485">
                  <c:v>-1.186491077429338</c:v>
                </c:pt>
                <c:pt idx="486">
                  <c:v>-1.186491077429338</c:v>
                </c:pt>
                <c:pt idx="487">
                  <c:v>-1.186491077429338</c:v>
                </c:pt>
                <c:pt idx="488">
                  <c:v>-1.186491077429338</c:v>
                </c:pt>
                <c:pt idx="489">
                  <c:v>-1.186491077429338</c:v>
                </c:pt>
                <c:pt idx="490">
                  <c:v>-1.186491077429338</c:v>
                </c:pt>
                <c:pt idx="491">
                  <c:v>-1.186491077429338</c:v>
                </c:pt>
                <c:pt idx="492">
                  <c:v>-1.186491077429338</c:v>
                </c:pt>
                <c:pt idx="493">
                  <c:v>-1.186491077429338</c:v>
                </c:pt>
                <c:pt idx="494">
                  <c:v>-1.186491077429338</c:v>
                </c:pt>
                <c:pt idx="495">
                  <c:v>-1.186491077429338</c:v>
                </c:pt>
                <c:pt idx="496">
                  <c:v>-1.186491077429338</c:v>
                </c:pt>
                <c:pt idx="497">
                  <c:v>-1.186491077429338</c:v>
                </c:pt>
                <c:pt idx="498">
                  <c:v>-1.186491077429338</c:v>
                </c:pt>
                <c:pt idx="499">
                  <c:v>-1.186491077429338</c:v>
                </c:pt>
                <c:pt idx="500">
                  <c:v>-1.186491077429338</c:v>
                </c:pt>
                <c:pt idx="501">
                  <c:v>-1.186491077429338</c:v>
                </c:pt>
                <c:pt idx="502">
                  <c:v>-1.186491077429338</c:v>
                </c:pt>
                <c:pt idx="503">
                  <c:v>-1.186491077429338</c:v>
                </c:pt>
                <c:pt idx="504">
                  <c:v>-1.186491077429338</c:v>
                </c:pt>
                <c:pt idx="505">
                  <c:v>-1.186491077429338</c:v>
                </c:pt>
                <c:pt idx="506">
                  <c:v>-1.186491077429338</c:v>
                </c:pt>
                <c:pt idx="507">
                  <c:v>-1.186491077429338</c:v>
                </c:pt>
                <c:pt idx="508">
                  <c:v>-1.186491077429338</c:v>
                </c:pt>
                <c:pt idx="509">
                  <c:v>-1.186491077429338</c:v>
                </c:pt>
                <c:pt idx="510">
                  <c:v>-1.186491077429338</c:v>
                </c:pt>
                <c:pt idx="511">
                  <c:v>-1.186491077429338</c:v>
                </c:pt>
                <c:pt idx="512">
                  <c:v>-1.186491077429338</c:v>
                </c:pt>
                <c:pt idx="513">
                  <c:v>-1.186491077429338</c:v>
                </c:pt>
                <c:pt idx="514">
                  <c:v>-1.186491077429338</c:v>
                </c:pt>
                <c:pt idx="515">
                  <c:v>-1.186491077429338</c:v>
                </c:pt>
                <c:pt idx="516">
                  <c:v>-1.186491077429338</c:v>
                </c:pt>
                <c:pt idx="517">
                  <c:v>-1.186491077429338</c:v>
                </c:pt>
                <c:pt idx="518">
                  <c:v>-1.186491077429338</c:v>
                </c:pt>
                <c:pt idx="519">
                  <c:v>-1.186491077429338</c:v>
                </c:pt>
                <c:pt idx="520">
                  <c:v>-1.186491077429338</c:v>
                </c:pt>
                <c:pt idx="521">
                  <c:v>2.0992111000747795</c:v>
                </c:pt>
                <c:pt idx="522">
                  <c:v>2.0992111000747795</c:v>
                </c:pt>
                <c:pt idx="523">
                  <c:v>2.0992111000747795</c:v>
                </c:pt>
                <c:pt idx="524">
                  <c:v>8.2518043985458469</c:v>
                </c:pt>
                <c:pt idx="525">
                  <c:v>8.2518043985458469</c:v>
                </c:pt>
                <c:pt idx="526">
                  <c:v>2.0992111000747795</c:v>
                </c:pt>
                <c:pt idx="527">
                  <c:v>8.2518043985458469</c:v>
                </c:pt>
                <c:pt idx="528">
                  <c:v>2.0992111000747795</c:v>
                </c:pt>
                <c:pt idx="529">
                  <c:v>8.2518043985458469</c:v>
                </c:pt>
                <c:pt idx="530">
                  <c:v>8.2518043985458469</c:v>
                </c:pt>
                <c:pt idx="531">
                  <c:v>8.2518043985458469</c:v>
                </c:pt>
                <c:pt idx="532">
                  <c:v>8.2518043985458469</c:v>
                </c:pt>
                <c:pt idx="533">
                  <c:v>2.0992111000747795</c:v>
                </c:pt>
                <c:pt idx="534">
                  <c:v>2.0992111000747795</c:v>
                </c:pt>
                <c:pt idx="535">
                  <c:v>2.0992111000747795</c:v>
                </c:pt>
                <c:pt idx="536">
                  <c:v>2.0992111000747795</c:v>
                </c:pt>
                <c:pt idx="537">
                  <c:v>2.0992111000747795</c:v>
                </c:pt>
                <c:pt idx="538">
                  <c:v>2.0992111000747795</c:v>
                </c:pt>
                <c:pt idx="539">
                  <c:v>2.0992111000747795</c:v>
                </c:pt>
                <c:pt idx="540">
                  <c:v>2.0992111000747795</c:v>
                </c:pt>
                <c:pt idx="541">
                  <c:v>2.0992111000747795</c:v>
                </c:pt>
                <c:pt idx="542">
                  <c:v>2.0992111000747795</c:v>
                </c:pt>
                <c:pt idx="543">
                  <c:v>2.0992111000747795</c:v>
                </c:pt>
                <c:pt idx="544">
                  <c:v>2.0992111000747795</c:v>
                </c:pt>
                <c:pt idx="545">
                  <c:v>2.0992111000747795</c:v>
                </c:pt>
                <c:pt idx="546">
                  <c:v>2.0992111000747795</c:v>
                </c:pt>
                <c:pt idx="547">
                  <c:v>2.0992111000747795</c:v>
                </c:pt>
                <c:pt idx="548">
                  <c:v>2.0992111000747795</c:v>
                </c:pt>
                <c:pt idx="549">
                  <c:v>2.0992111000747795</c:v>
                </c:pt>
                <c:pt idx="550">
                  <c:v>2.0992111000747795</c:v>
                </c:pt>
                <c:pt idx="551">
                  <c:v>2.0992111000747795</c:v>
                </c:pt>
                <c:pt idx="552">
                  <c:v>2.0992111000747795</c:v>
                </c:pt>
                <c:pt idx="553">
                  <c:v>2.0992111000747795</c:v>
                </c:pt>
                <c:pt idx="554">
                  <c:v>2.0992111000747795</c:v>
                </c:pt>
                <c:pt idx="555">
                  <c:v>2.0992111000747795</c:v>
                </c:pt>
                <c:pt idx="556">
                  <c:v>2.0992111000747795</c:v>
                </c:pt>
                <c:pt idx="557">
                  <c:v>2.0992111000747795</c:v>
                </c:pt>
                <c:pt idx="558">
                  <c:v>2.0992111000747795</c:v>
                </c:pt>
                <c:pt idx="559">
                  <c:v>2.0992111000747795</c:v>
                </c:pt>
                <c:pt idx="560">
                  <c:v>2.0992111000747795</c:v>
                </c:pt>
                <c:pt idx="561">
                  <c:v>2.0992111000747795</c:v>
                </c:pt>
                <c:pt idx="562">
                  <c:v>2.0992111000747795</c:v>
                </c:pt>
                <c:pt idx="563">
                  <c:v>2.0992111000747795</c:v>
                </c:pt>
                <c:pt idx="564">
                  <c:v>2.0992111000747795</c:v>
                </c:pt>
                <c:pt idx="565">
                  <c:v>2.0992111000747795</c:v>
                </c:pt>
                <c:pt idx="566">
                  <c:v>-1.186491077429338</c:v>
                </c:pt>
                <c:pt idx="567">
                  <c:v>-1.186491077429338</c:v>
                </c:pt>
                <c:pt idx="568">
                  <c:v>2.0992111000747795</c:v>
                </c:pt>
                <c:pt idx="569">
                  <c:v>2.0992111000747795</c:v>
                </c:pt>
                <c:pt idx="570">
                  <c:v>2.0992111000747795</c:v>
                </c:pt>
                <c:pt idx="571">
                  <c:v>2.0992111000747795</c:v>
                </c:pt>
                <c:pt idx="572">
                  <c:v>-1.186491077429338</c:v>
                </c:pt>
                <c:pt idx="573">
                  <c:v>-1.186491077429338</c:v>
                </c:pt>
                <c:pt idx="574">
                  <c:v>-1.186491077429338</c:v>
                </c:pt>
                <c:pt idx="575">
                  <c:v>-1.186491077429338</c:v>
                </c:pt>
                <c:pt idx="576">
                  <c:v>-1.186491077429338</c:v>
                </c:pt>
                <c:pt idx="577">
                  <c:v>-1.186491077429338</c:v>
                </c:pt>
                <c:pt idx="578">
                  <c:v>-1.186491077429338</c:v>
                </c:pt>
                <c:pt idx="579">
                  <c:v>-1.186491077429338</c:v>
                </c:pt>
                <c:pt idx="580">
                  <c:v>-1.186491077429338</c:v>
                </c:pt>
                <c:pt idx="581">
                  <c:v>-1.186491077429338</c:v>
                </c:pt>
                <c:pt idx="582">
                  <c:v>-1.186491077429338</c:v>
                </c:pt>
                <c:pt idx="583">
                  <c:v>2.0992111000747795</c:v>
                </c:pt>
                <c:pt idx="584">
                  <c:v>2.0992111000747795</c:v>
                </c:pt>
                <c:pt idx="585">
                  <c:v>2.0992111000747795</c:v>
                </c:pt>
                <c:pt idx="586">
                  <c:v>2.0992111000747795</c:v>
                </c:pt>
                <c:pt idx="587">
                  <c:v>2.0992111000747795</c:v>
                </c:pt>
                <c:pt idx="588">
                  <c:v>2.0992111000747795</c:v>
                </c:pt>
                <c:pt idx="589">
                  <c:v>8.2518043985458469</c:v>
                </c:pt>
                <c:pt idx="590">
                  <c:v>8.2518043985458469</c:v>
                </c:pt>
                <c:pt idx="591">
                  <c:v>8.2518043985458469</c:v>
                </c:pt>
                <c:pt idx="592">
                  <c:v>8.2518043985458469</c:v>
                </c:pt>
                <c:pt idx="593">
                  <c:v>6.8781256626538552</c:v>
                </c:pt>
                <c:pt idx="594">
                  <c:v>6.8781256626538552</c:v>
                </c:pt>
                <c:pt idx="595">
                  <c:v>6.8781256626538552</c:v>
                </c:pt>
                <c:pt idx="596">
                  <c:v>14.280684840159092</c:v>
                </c:pt>
                <c:pt idx="597">
                  <c:v>14.280684840159092</c:v>
                </c:pt>
                <c:pt idx="598">
                  <c:v>14.280684840159092</c:v>
                </c:pt>
                <c:pt idx="599">
                  <c:v>14.280684840159092</c:v>
                </c:pt>
                <c:pt idx="600">
                  <c:v>14.280684840159092</c:v>
                </c:pt>
                <c:pt idx="601">
                  <c:v>14.280684840159092</c:v>
                </c:pt>
                <c:pt idx="602">
                  <c:v>14.280684840159092</c:v>
                </c:pt>
                <c:pt idx="603">
                  <c:v>14.280684840159092</c:v>
                </c:pt>
                <c:pt idx="604">
                  <c:v>14.280684840159092</c:v>
                </c:pt>
                <c:pt idx="605">
                  <c:v>14.280684840159092</c:v>
                </c:pt>
                <c:pt idx="606">
                  <c:v>14.280684840159092</c:v>
                </c:pt>
                <c:pt idx="607">
                  <c:v>14.280684840159092</c:v>
                </c:pt>
                <c:pt idx="608">
                  <c:v>14.280684840159092</c:v>
                </c:pt>
                <c:pt idx="609">
                  <c:v>14.280684840159092</c:v>
                </c:pt>
                <c:pt idx="610">
                  <c:v>14.280684840159092</c:v>
                </c:pt>
                <c:pt idx="611">
                  <c:v>14.280684840159092</c:v>
                </c:pt>
                <c:pt idx="612">
                  <c:v>14.280684840159092</c:v>
                </c:pt>
                <c:pt idx="613">
                  <c:v>14.280684840159092</c:v>
                </c:pt>
                <c:pt idx="614">
                  <c:v>14.280684840159092</c:v>
                </c:pt>
                <c:pt idx="615">
                  <c:v>6.8781256626538552</c:v>
                </c:pt>
                <c:pt idx="616">
                  <c:v>14.280684840159092</c:v>
                </c:pt>
                <c:pt idx="617">
                  <c:v>14.280684840159092</c:v>
                </c:pt>
                <c:pt idx="618">
                  <c:v>14.280684840159092</c:v>
                </c:pt>
                <c:pt idx="619">
                  <c:v>14.280684840159092</c:v>
                </c:pt>
                <c:pt idx="620">
                  <c:v>14.280684840159092</c:v>
                </c:pt>
                <c:pt idx="621">
                  <c:v>14.280684840159092</c:v>
                </c:pt>
                <c:pt idx="622">
                  <c:v>6.8781256626538552</c:v>
                </c:pt>
                <c:pt idx="623">
                  <c:v>6.8781256626538552</c:v>
                </c:pt>
                <c:pt idx="624">
                  <c:v>6.8781256626538552</c:v>
                </c:pt>
                <c:pt idx="625">
                  <c:v>6.8781256626538552</c:v>
                </c:pt>
                <c:pt idx="626">
                  <c:v>6.8781256626538552</c:v>
                </c:pt>
                <c:pt idx="627">
                  <c:v>6.8781256626538552</c:v>
                </c:pt>
                <c:pt idx="628">
                  <c:v>6.8781256626538552</c:v>
                </c:pt>
                <c:pt idx="629">
                  <c:v>6.8781256626538552</c:v>
                </c:pt>
                <c:pt idx="630">
                  <c:v>6.8781256626538552</c:v>
                </c:pt>
                <c:pt idx="631">
                  <c:v>14.280684840159092</c:v>
                </c:pt>
                <c:pt idx="632">
                  <c:v>14.280684840159092</c:v>
                </c:pt>
                <c:pt idx="633">
                  <c:v>14.280684840159092</c:v>
                </c:pt>
                <c:pt idx="634">
                  <c:v>14.280684840159092</c:v>
                </c:pt>
                <c:pt idx="635">
                  <c:v>14.280684840159092</c:v>
                </c:pt>
                <c:pt idx="636">
                  <c:v>6.8781256626538552</c:v>
                </c:pt>
                <c:pt idx="637">
                  <c:v>6.8781256626538552</c:v>
                </c:pt>
                <c:pt idx="638">
                  <c:v>6.8781256626538552</c:v>
                </c:pt>
                <c:pt idx="639">
                  <c:v>6.8781256626538552</c:v>
                </c:pt>
                <c:pt idx="640">
                  <c:v>14.280684840159092</c:v>
                </c:pt>
                <c:pt idx="641">
                  <c:v>14.280684840159092</c:v>
                </c:pt>
                <c:pt idx="642">
                  <c:v>14.280684840159092</c:v>
                </c:pt>
                <c:pt idx="643">
                  <c:v>6.8781256626538552</c:v>
                </c:pt>
                <c:pt idx="644">
                  <c:v>6.8781256626538552</c:v>
                </c:pt>
                <c:pt idx="645">
                  <c:v>6.8781256626538552</c:v>
                </c:pt>
                <c:pt idx="646">
                  <c:v>14.280684840159092</c:v>
                </c:pt>
                <c:pt idx="647">
                  <c:v>14.280684840159092</c:v>
                </c:pt>
                <c:pt idx="648">
                  <c:v>14.280684840159092</c:v>
                </c:pt>
                <c:pt idx="649">
                  <c:v>6.8781256626538552</c:v>
                </c:pt>
                <c:pt idx="650">
                  <c:v>6.8781256626538552</c:v>
                </c:pt>
                <c:pt idx="651">
                  <c:v>6.8781256626538552</c:v>
                </c:pt>
                <c:pt idx="652">
                  <c:v>6.8781256626538552</c:v>
                </c:pt>
                <c:pt idx="653">
                  <c:v>6.8781256626538552</c:v>
                </c:pt>
                <c:pt idx="654">
                  <c:v>6.8781256626538552</c:v>
                </c:pt>
                <c:pt idx="655">
                  <c:v>6.8781256626538552</c:v>
                </c:pt>
                <c:pt idx="656">
                  <c:v>6.8781256626538552</c:v>
                </c:pt>
                <c:pt idx="657">
                  <c:v>6.8781256626538552</c:v>
                </c:pt>
                <c:pt idx="658">
                  <c:v>6.8781256626538552</c:v>
                </c:pt>
                <c:pt idx="659">
                  <c:v>6.8781256626538552</c:v>
                </c:pt>
                <c:pt idx="660">
                  <c:v>6.8781256626538552</c:v>
                </c:pt>
                <c:pt idx="661">
                  <c:v>6.8781256626538552</c:v>
                </c:pt>
                <c:pt idx="662">
                  <c:v>8.2518043985458469</c:v>
                </c:pt>
                <c:pt idx="663">
                  <c:v>8.2518043985458469</c:v>
                </c:pt>
                <c:pt idx="664">
                  <c:v>8.2518043985458469</c:v>
                </c:pt>
                <c:pt idx="665">
                  <c:v>8.2518043985458469</c:v>
                </c:pt>
                <c:pt idx="666">
                  <c:v>8.2518043985458469</c:v>
                </c:pt>
                <c:pt idx="667">
                  <c:v>8.2518043985458469</c:v>
                </c:pt>
                <c:pt idx="668">
                  <c:v>8.2518043985458469</c:v>
                </c:pt>
                <c:pt idx="669">
                  <c:v>8.2518043985458469</c:v>
                </c:pt>
                <c:pt idx="670">
                  <c:v>2.0992111000747795</c:v>
                </c:pt>
                <c:pt idx="671">
                  <c:v>2.0992111000747795</c:v>
                </c:pt>
                <c:pt idx="672">
                  <c:v>2.0992111000747795</c:v>
                </c:pt>
                <c:pt idx="673">
                  <c:v>2.0992111000747795</c:v>
                </c:pt>
                <c:pt idx="674">
                  <c:v>2.0992111000747795</c:v>
                </c:pt>
                <c:pt idx="675">
                  <c:v>2.0992111000747795</c:v>
                </c:pt>
              </c:numCache>
            </c:numRef>
          </c:val>
          <c:smooth val="0"/>
        </c:ser>
        <c:ser>
          <c:idx val="1"/>
          <c:order val="1"/>
          <c:tx>
            <c:v>From regression</c:v>
          </c:tx>
          <c:spPr>
            <a:ln w="25400"/>
          </c:spPr>
          <c:marker>
            <c:symbol val="none"/>
          </c:marker>
          <c:cat>
            <c:numRef>
              <c:f>'R'!$A$1064:$A$1739</c:f>
              <c:numCache>
                <c:formatCode>General</c:formatCode>
                <c:ptCount val="676"/>
                <c:pt idx="0">
                  <c:v>1959</c:v>
                </c:pt>
                <c:pt idx="1">
                  <c:v>1959</c:v>
                </c:pt>
                <c:pt idx="2">
                  <c:v>1959</c:v>
                </c:pt>
                <c:pt idx="3">
                  <c:v>1959</c:v>
                </c:pt>
                <c:pt idx="4">
                  <c:v>1959</c:v>
                </c:pt>
                <c:pt idx="5">
                  <c:v>1959</c:v>
                </c:pt>
                <c:pt idx="6">
                  <c:v>1959</c:v>
                </c:pt>
                <c:pt idx="7">
                  <c:v>1959</c:v>
                </c:pt>
                <c:pt idx="8">
                  <c:v>1959</c:v>
                </c:pt>
                <c:pt idx="9">
                  <c:v>1959</c:v>
                </c:pt>
                <c:pt idx="10">
                  <c:v>1959</c:v>
                </c:pt>
                <c:pt idx="11">
                  <c:v>1959</c:v>
                </c:pt>
                <c:pt idx="12">
                  <c:v>1960</c:v>
                </c:pt>
                <c:pt idx="13">
                  <c:v>1960</c:v>
                </c:pt>
                <c:pt idx="14">
                  <c:v>1960</c:v>
                </c:pt>
                <c:pt idx="15">
                  <c:v>1960</c:v>
                </c:pt>
                <c:pt idx="16">
                  <c:v>1960</c:v>
                </c:pt>
                <c:pt idx="17">
                  <c:v>1960</c:v>
                </c:pt>
                <c:pt idx="18">
                  <c:v>1960</c:v>
                </c:pt>
                <c:pt idx="19">
                  <c:v>1960</c:v>
                </c:pt>
                <c:pt idx="20">
                  <c:v>1960</c:v>
                </c:pt>
                <c:pt idx="21">
                  <c:v>1960</c:v>
                </c:pt>
                <c:pt idx="22">
                  <c:v>1960</c:v>
                </c:pt>
                <c:pt idx="23">
                  <c:v>1960</c:v>
                </c:pt>
                <c:pt idx="24">
                  <c:v>1961</c:v>
                </c:pt>
                <c:pt idx="25">
                  <c:v>1961</c:v>
                </c:pt>
                <c:pt idx="26">
                  <c:v>1961</c:v>
                </c:pt>
                <c:pt idx="27">
                  <c:v>1961</c:v>
                </c:pt>
                <c:pt idx="28">
                  <c:v>1961</c:v>
                </c:pt>
                <c:pt idx="29">
                  <c:v>1961</c:v>
                </c:pt>
                <c:pt idx="30">
                  <c:v>1961</c:v>
                </c:pt>
                <c:pt idx="31">
                  <c:v>1961</c:v>
                </c:pt>
                <c:pt idx="32">
                  <c:v>1961</c:v>
                </c:pt>
                <c:pt idx="33">
                  <c:v>1961</c:v>
                </c:pt>
                <c:pt idx="34">
                  <c:v>1961</c:v>
                </c:pt>
                <c:pt idx="35">
                  <c:v>1961</c:v>
                </c:pt>
                <c:pt idx="36">
                  <c:v>1962</c:v>
                </c:pt>
                <c:pt idx="37">
                  <c:v>1962</c:v>
                </c:pt>
                <c:pt idx="38">
                  <c:v>1962</c:v>
                </c:pt>
                <c:pt idx="39">
                  <c:v>1962</c:v>
                </c:pt>
                <c:pt idx="40">
                  <c:v>1962</c:v>
                </c:pt>
                <c:pt idx="41">
                  <c:v>1962</c:v>
                </c:pt>
                <c:pt idx="42">
                  <c:v>1962</c:v>
                </c:pt>
                <c:pt idx="43">
                  <c:v>1962</c:v>
                </c:pt>
                <c:pt idx="44">
                  <c:v>1962</c:v>
                </c:pt>
                <c:pt idx="45">
                  <c:v>1962</c:v>
                </c:pt>
                <c:pt idx="46">
                  <c:v>1962</c:v>
                </c:pt>
                <c:pt idx="47">
                  <c:v>1962</c:v>
                </c:pt>
                <c:pt idx="48">
                  <c:v>1963</c:v>
                </c:pt>
                <c:pt idx="49">
                  <c:v>1963</c:v>
                </c:pt>
                <c:pt idx="50">
                  <c:v>1963</c:v>
                </c:pt>
                <c:pt idx="51">
                  <c:v>1963</c:v>
                </c:pt>
                <c:pt idx="52">
                  <c:v>1963</c:v>
                </c:pt>
                <c:pt idx="53">
                  <c:v>1963</c:v>
                </c:pt>
                <c:pt idx="54">
                  <c:v>1963</c:v>
                </c:pt>
                <c:pt idx="55">
                  <c:v>1963</c:v>
                </c:pt>
                <c:pt idx="56">
                  <c:v>1963</c:v>
                </c:pt>
                <c:pt idx="57">
                  <c:v>1963</c:v>
                </c:pt>
                <c:pt idx="58">
                  <c:v>1963</c:v>
                </c:pt>
                <c:pt idx="59">
                  <c:v>1963</c:v>
                </c:pt>
                <c:pt idx="60">
                  <c:v>1964</c:v>
                </c:pt>
                <c:pt idx="61">
                  <c:v>1964</c:v>
                </c:pt>
                <c:pt idx="62">
                  <c:v>1964</c:v>
                </c:pt>
                <c:pt idx="63">
                  <c:v>1964</c:v>
                </c:pt>
                <c:pt idx="64">
                  <c:v>1964</c:v>
                </c:pt>
                <c:pt idx="65">
                  <c:v>1964</c:v>
                </c:pt>
                <c:pt idx="66">
                  <c:v>1964</c:v>
                </c:pt>
                <c:pt idx="67">
                  <c:v>1964</c:v>
                </c:pt>
                <c:pt idx="68">
                  <c:v>1964</c:v>
                </c:pt>
                <c:pt idx="69">
                  <c:v>1964</c:v>
                </c:pt>
                <c:pt idx="70">
                  <c:v>1964</c:v>
                </c:pt>
                <c:pt idx="71">
                  <c:v>1964</c:v>
                </c:pt>
                <c:pt idx="72">
                  <c:v>1965</c:v>
                </c:pt>
                <c:pt idx="73">
                  <c:v>1965</c:v>
                </c:pt>
                <c:pt idx="74">
                  <c:v>1965</c:v>
                </c:pt>
                <c:pt idx="75">
                  <c:v>1965</c:v>
                </c:pt>
                <c:pt idx="76">
                  <c:v>1965</c:v>
                </c:pt>
                <c:pt idx="77">
                  <c:v>1965</c:v>
                </c:pt>
                <c:pt idx="78">
                  <c:v>1965</c:v>
                </c:pt>
                <c:pt idx="79">
                  <c:v>1965</c:v>
                </c:pt>
                <c:pt idx="80">
                  <c:v>1965</c:v>
                </c:pt>
                <c:pt idx="81">
                  <c:v>1965</c:v>
                </c:pt>
                <c:pt idx="82">
                  <c:v>1965</c:v>
                </c:pt>
                <c:pt idx="83">
                  <c:v>1965</c:v>
                </c:pt>
                <c:pt idx="84">
                  <c:v>1966</c:v>
                </c:pt>
                <c:pt idx="85">
                  <c:v>1966</c:v>
                </c:pt>
                <c:pt idx="86">
                  <c:v>1966</c:v>
                </c:pt>
                <c:pt idx="87">
                  <c:v>1966</c:v>
                </c:pt>
                <c:pt idx="88">
                  <c:v>1966</c:v>
                </c:pt>
                <c:pt idx="89">
                  <c:v>1966</c:v>
                </c:pt>
                <c:pt idx="90">
                  <c:v>1966</c:v>
                </c:pt>
                <c:pt idx="91">
                  <c:v>1966</c:v>
                </c:pt>
                <c:pt idx="92">
                  <c:v>1966</c:v>
                </c:pt>
                <c:pt idx="93">
                  <c:v>1966</c:v>
                </c:pt>
                <c:pt idx="94">
                  <c:v>1966</c:v>
                </c:pt>
                <c:pt idx="95">
                  <c:v>1966</c:v>
                </c:pt>
                <c:pt idx="96">
                  <c:v>1967</c:v>
                </c:pt>
                <c:pt idx="97">
                  <c:v>1967</c:v>
                </c:pt>
                <c:pt idx="98">
                  <c:v>1967</c:v>
                </c:pt>
                <c:pt idx="99">
                  <c:v>1967</c:v>
                </c:pt>
                <c:pt idx="100">
                  <c:v>1967</c:v>
                </c:pt>
                <c:pt idx="101">
                  <c:v>1967</c:v>
                </c:pt>
                <c:pt idx="102">
                  <c:v>1967</c:v>
                </c:pt>
                <c:pt idx="103">
                  <c:v>1967</c:v>
                </c:pt>
                <c:pt idx="104">
                  <c:v>1967</c:v>
                </c:pt>
                <c:pt idx="105">
                  <c:v>1967</c:v>
                </c:pt>
                <c:pt idx="106">
                  <c:v>1967</c:v>
                </c:pt>
                <c:pt idx="107">
                  <c:v>1967</c:v>
                </c:pt>
                <c:pt idx="108">
                  <c:v>1968</c:v>
                </c:pt>
                <c:pt idx="109">
                  <c:v>1968</c:v>
                </c:pt>
                <c:pt idx="110">
                  <c:v>1968</c:v>
                </c:pt>
                <c:pt idx="111">
                  <c:v>1968</c:v>
                </c:pt>
                <c:pt idx="112">
                  <c:v>1968</c:v>
                </c:pt>
                <c:pt idx="113">
                  <c:v>1968</c:v>
                </c:pt>
                <c:pt idx="114">
                  <c:v>1968</c:v>
                </c:pt>
                <c:pt idx="115">
                  <c:v>1968</c:v>
                </c:pt>
                <c:pt idx="116">
                  <c:v>1968</c:v>
                </c:pt>
                <c:pt idx="117">
                  <c:v>1968</c:v>
                </c:pt>
                <c:pt idx="118">
                  <c:v>1968</c:v>
                </c:pt>
                <c:pt idx="119">
                  <c:v>1968</c:v>
                </c:pt>
                <c:pt idx="120">
                  <c:v>1969</c:v>
                </c:pt>
                <c:pt idx="121">
                  <c:v>1969</c:v>
                </c:pt>
                <c:pt idx="122">
                  <c:v>1969</c:v>
                </c:pt>
                <c:pt idx="123">
                  <c:v>1969</c:v>
                </c:pt>
                <c:pt idx="124">
                  <c:v>1969</c:v>
                </c:pt>
                <c:pt idx="125">
                  <c:v>1969</c:v>
                </c:pt>
                <c:pt idx="126">
                  <c:v>1969</c:v>
                </c:pt>
                <c:pt idx="127">
                  <c:v>1969</c:v>
                </c:pt>
                <c:pt idx="128">
                  <c:v>1969</c:v>
                </c:pt>
                <c:pt idx="129">
                  <c:v>1969</c:v>
                </c:pt>
                <c:pt idx="130">
                  <c:v>1969</c:v>
                </c:pt>
                <c:pt idx="131">
                  <c:v>1969</c:v>
                </c:pt>
                <c:pt idx="132">
                  <c:v>1970</c:v>
                </c:pt>
                <c:pt idx="133">
                  <c:v>1970</c:v>
                </c:pt>
                <c:pt idx="134">
                  <c:v>1970</c:v>
                </c:pt>
                <c:pt idx="135">
                  <c:v>1970</c:v>
                </c:pt>
                <c:pt idx="136">
                  <c:v>1970</c:v>
                </c:pt>
                <c:pt idx="137">
                  <c:v>1970</c:v>
                </c:pt>
                <c:pt idx="138">
                  <c:v>1970</c:v>
                </c:pt>
                <c:pt idx="139">
                  <c:v>1970</c:v>
                </c:pt>
                <c:pt idx="140">
                  <c:v>1970</c:v>
                </c:pt>
                <c:pt idx="141">
                  <c:v>1970</c:v>
                </c:pt>
                <c:pt idx="142">
                  <c:v>1970</c:v>
                </c:pt>
                <c:pt idx="143">
                  <c:v>1970</c:v>
                </c:pt>
                <c:pt idx="144">
                  <c:v>1971</c:v>
                </c:pt>
                <c:pt idx="145">
                  <c:v>1971</c:v>
                </c:pt>
                <c:pt idx="146">
                  <c:v>1971</c:v>
                </c:pt>
                <c:pt idx="147">
                  <c:v>1971</c:v>
                </c:pt>
                <c:pt idx="148">
                  <c:v>1971</c:v>
                </c:pt>
                <c:pt idx="149">
                  <c:v>1971</c:v>
                </c:pt>
                <c:pt idx="150">
                  <c:v>1971</c:v>
                </c:pt>
                <c:pt idx="151">
                  <c:v>1971</c:v>
                </c:pt>
                <c:pt idx="152">
                  <c:v>1971</c:v>
                </c:pt>
                <c:pt idx="153">
                  <c:v>1971</c:v>
                </c:pt>
                <c:pt idx="154">
                  <c:v>1971</c:v>
                </c:pt>
                <c:pt idx="155">
                  <c:v>1971</c:v>
                </c:pt>
                <c:pt idx="156">
                  <c:v>1972</c:v>
                </c:pt>
                <c:pt idx="157">
                  <c:v>1972</c:v>
                </c:pt>
                <c:pt idx="158">
                  <c:v>1972</c:v>
                </c:pt>
                <c:pt idx="159">
                  <c:v>1972</c:v>
                </c:pt>
                <c:pt idx="160">
                  <c:v>1972</c:v>
                </c:pt>
                <c:pt idx="161">
                  <c:v>1972</c:v>
                </c:pt>
                <c:pt idx="162">
                  <c:v>1972</c:v>
                </c:pt>
                <c:pt idx="163">
                  <c:v>1972</c:v>
                </c:pt>
                <c:pt idx="164">
                  <c:v>1972</c:v>
                </c:pt>
                <c:pt idx="165">
                  <c:v>1972</c:v>
                </c:pt>
                <c:pt idx="166">
                  <c:v>1972</c:v>
                </c:pt>
                <c:pt idx="167">
                  <c:v>1972</c:v>
                </c:pt>
                <c:pt idx="168">
                  <c:v>1973</c:v>
                </c:pt>
                <c:pt idx="169">
                  <c:v>1973</c:v>
                </c:pt>
                <c:pt idx="170">
                  <c:v>1973</c:v>
                </c:pt>
                <c:pt idx="171">
                  <c:v>1973</c:v>
                </c:pt>
                <c:pt idx="172">
                  <c:v>1973</c:v>
                </c:pt>
                <c:pt idx="173">
                  <c:v>1973</c:v>
                </c:pt>
                <c:pt idx="174">
                  <c:v>1973</c:v>
                </c:pt>
                <c:pt idx="175">
                  <c:v>1973</c:v>
                </c:pt>
                <c:pt idx="176">
                  <c:v>1973</c:v>
                </c:pt>
                <c:pt idx="177">
                  <c:v>1973</c:v>
                </c:pt>
                <c:pt idx="178">
                  <c:v>1973</c:v>
                </c:pt>
                <c:pt idx="179">
                  <c:v>1973</c:v>
                </c:pt>
                <c:pt idx="180">
                  <c:v>1974</c:v>
                </c:pt>
                <c:pt idx="181">
                  <c:v>1974</c:v>
                </c:pt>
                <c:pt idx="182">
                  <c:v>1974</c:v>
                </c:pt>
                <c:pt idx="183">
                  <c:v>1974</c:v>
                </c:pt>
                <c:pt idx="184">
                  <c:v>1974</c:v>
                </c:pt>
                <c:pt idx="185">
                  <c:v>1974</c:v>
                </c:pt>
                <c:pt idx="186">
                  <c:v>1974</c:v>
                </c:pt>
                <c:pt idx="187">
                  <c:v>1974</c:v>
                </c:pt>
                <c:pt idx="188">
                  <c:v>1974</c:v>
                </c:pt>
                <c:pt idx="189">
                  <c:v>1974</c:v>
                </c:pt>
                <c:pt idx="190">
                  <c:v>1974</c:v>
                </c:pt>
                <c:pt idx="191">
                  <c:v>1974</c:v>
                </c:pt>
                <c:pt idx="192">
                  <c:v>1975</c:v>
                </c:pt>
                <c:pt idx="193">
                  <c:v>1975</c:v>
                </c:pt>
                <c:pt idx="194">
                  <c:v>1975</c:v>
                </c:pt>
                <c:pt idx="195">
                  <c:v>1975</c:v>
                </c:pt>
                <c:pt idx="196">
                  <c:v>1975</c:v>
                </c:pt>
                <c:pt idx="197">
                  <c:v>1975</c:v>
                </c:pt>
                <c:pt idx="198">
                  <c:v>1975</c:v>
                </c:pt>
                <c:pt idx="199">
                  <c:v>1975</c:v>
                </c:pt>
                <c:pt idx="200">
                  <c:v>1975</c:v>
                </c:pt>
                <c:pt idx="201">
                  <c:v>1975</c:v>
                </c:pt>
                <c:pt idx="202">
                  <c:v>1975</c:v>
                </c:pt>
                <c:pt idx="203">
                  <c:v>1975</c:v>
                </c:pt>
                <c:pt idx="204">
                  <c:v>1976</c:v>
                </c:pt>
                <c:pt idx="205">
                  <c:v>1976</c:v>
                </c:pt>
                <c:pt idx="206">
                  <c:v>1976</c:v>
                </c:pt>
                <c:pt idx="207">
                  <c:v>1976</c:v>
                </c:pt>
                <c:pt idx="208">
                  <c:v>1976</c:v>
                </c:pt>
                <c:pt idx="209">
                  <c:v>1976</c:v>
                </c:pt>
                <c:pt idx="210">
                  <c:v>1976</c:v>
                </c:pt>
                <c:pt idx="211">
                  <c:v>1976</c:v>
                </c:pt>
                <c:pt idx="212">
                  <c:v>1976</c:v>
                </c:pt>
                <c:pt idx="213">
                  <c:v>1976</c:v>
                </c:pt>
                <c:pt idx="214">
                  <c:v>1976</c:v>
                </c:pt>
                <c:pt idx="215">
                  <c:v>1976</c:v>
                </c:pt>
                <c:pt idx="216">
                  <c:v>1977</c:v>
                </c:pt>
                <c:pt idx="217">
                  <c:v>1977</c:v>
                </c:pt>
                <c:pt idx="218">
                  <c:v>1977</c:v>
                </c:pt>
                <c:pt idx="219">
                  <c:v>1977</c:v>
                </c:pt>
                <c:pt idx="220">
                  <c:v>1977</c:v>
                </c:pt>
                <c:pt idx="221">
                  <c:v>1977</c:v>
                </c:pt>
                <c:pt idx="222">
                  <c:v>1977</c:v>
                </c:pt>
                <c:pt idx="223">
                  <c:v>1977</c:v>
                </c:pt>
                <c:pt idx="224">
                  <c:v>1977</c:v>
                </c:pt>
                <c:pt idx="225">
                  <c:v>1977</c:v>
                </c:pt>
                <c:pt idx="226">
                  <c:v>1977</c:v>
                </c:pt>
                <c:pt idx="227">
                  <c:v>1977</c:v>
                </c:pt>
                <c:pt idx="228">
                  <c:v>1978</c:v>
                </c:pt>
                <c:pt idx="229">
                  <c:v>1978</c:v>
                </c:pt>
                <c:pt idx="230">
                  <c:v>1978</c:v>
                </c:pt>
                <c:pt idx="231">
                  <c:v>1978</c:v>
                </c:pt>
                <c:pt idx="232">
                  <c:v>1978</c:v>
                </c:pt>
                <c:pt idx="233">
                  <c:v>1978</c:v>
                </c:pt>
                <c:pt idx="234">
                  <c:v>1978</c:v>
                </c:pt>
                <c:pt idx="235">
                  <c:v>1978</c:v>
                </c:pt>
                <c:pt idx="236">
                  <c:v>1978</c:v>
                </c:pt>
                <c:pt idx="237">
                  <c:v>1978</c:v>
                </c:pt>
                <c:pt idx="238">
                  <c:v>1978</c:v>
                </c:pt>
                <c:pt idx="239">
                  <c:v>1978</c:v>
                </c:pt>
                <c:pt idx="240">
                  <c:v>1979</c:v>
                </c:pt>
                <c:pt idx="241">
                  <c:v>1979</c:v>
                </c:pt>
                <c:pt idx="242">
                  <c:v>1979</c:v>
                </c:pt>
                <c:pt idx="243">
                  <c:v>1979</c:v>
                </c:pt>
                <c:pt idx="244">
                  <c:v>1979</c:v>
                </c:pt>
                <c:pt idx="245">
                  <c:v>1979</c:v>
                </c:pt>
                <c:pt idx="246">
                  <c:v>1979</c:v>
                </c:pt>
                <c:pt idx="247">
                  <c:v>1979</c:v>
                </c:pt>
                <c:pt idx="248">
                  <c:v>1979</c:v>
                </c:pt>
                <c:pt idx="249">
                  <c:v>1979</c:v>
                </c:pt>
                <c:pt idx="250">
                  <c:v>1979</c:v>
                </c:pt>
                <c:pt idx="251">
                  <c:v>1979</c:v>
                </c:pt>
                <c:pt idx="252">
                  <c:v>1980</c:v>
                </c:pt>
                <c:pt idx="253">
                  <c:v>1980</c:v>
                </c:pt>
                <c:pt idx="254">
                  <c:v>1980</c:v>
                </c:pt>
                <c:pt idx="255">
                  <c:v>1980</c:v>
                </c:pt>
                <c:pt idx="256">
                  <c:v>1980</c:v>
                </c:pt>
                <c:pt idx="257">
                  <c:v>1980</c:v>
                </c:pt>
                <c:pt idx="258">
                  <c:v>1980</c:v>
                </c:pt>
                <c:pt idx="259">
                  <c:v>1980</c:v>
                </c:pt>
                <c:pt idx="260">
                  <c:v>1980</c:v>
                </c:pt>
                <c:pt idx="261">
                  <c:v>1980</c:v>
                </c:pt>
                <c:pt idx="262">
                  <c:v>1980</c:v>
                </c:pt>
                <c:pt idx="263">
                  <c:v>1980</c:v>
                </c:pt>
                <c:pt idx="264">
                  <c:v>1981</c:v>
                </c:pt>
                <c:pt idx="265">
                  <c:v>1981</c:v>
                </c:pt>
                <c:pt idx="266">
                  <c:v>1981</c:v>
                </c:pt>
                <c:pt idx="267">
                  <c:v>1981</c:v>
                </c:pt>
                <c:pt idx="268">
                  <c:v>1981</c:v>
                </c:pt>
                <c:pt idx="269">
                  <c:v>1981</c:v>
                </c:pt>
                <c:pt idx="270">
                  <c:v>1981</c:v>
                </c:pt>
                <c:pt idx="271">
                  <c:v>1981</c:v>
                </c:pt>
                <c:pt idx="272">
                  <c:v>1981</c:v>
                </c:pt>
                <c:pt idx="273">
                  <c:v>1981</c:v>
                </c:pt>
                <c:pt idx="274">
                  <c:v>1981</c:v>
                </c:pt>
                <c:pt idx="275">
                  <c:v>1981</c:v>
                </c:pt>
                <c:pt idx="276">
                  <c:v>1982</c:v>
                </c:pt>
                <c:pt idx="277">
                  <c:v>1982</c:v>
                </c:pt>
                <c:pt idx="278">
                  <c:v>1982</c:v>
                </c:pt>
                <c:pt idx="279">
                  <c:v>1982</c:v>
                </c:pt>
                <c:pt idx="280">
                  <c:v>1982</c:v>
                </c:pt>
                <c:pt idx="281">
                  <c:v>1982</c:v>
                </c:pt>
                <c:pt idx="282">
                  <c:v>1982</c:v>
                </c:pt>
                <c:pt idx="283">
                  <c:v>1982</c:v>
                </c:pt>
                <c:pt idx="284">
                  <c:v>1982</c:v>
                </c:pt>
                <c:pt idx="285">
                  <c:v>1982</c:v>
                </c:pt>
                <c:pt idx="286">
                  <c:v>1982</c:v>
                </c:pt>
                <c:pt idx="287">
                  <c:v>1982</c:v>
                </c:pt>
                <c:pt idx="288">
                  <c:v>1983</c:v>
                </c:pt>
                <c:pt idx="289">
                  <c:v>1983</c:v>
                </c:pt>
                <c:pt idx="290">
                  <c:v>1983</c:v>
                </c:pt>
                <c:pt idx="291">
                  <c:v>1983</c:v>
                </c:pt>
                <c:pt idx="292">
                  <c:v>1983</c:v>
                </c:pt>
                <c:pt idx="293">
                  <c:v>1983</c:v>
                </c:pt>
                <c:pt idx="294">
                  <c:v>1983</c:v>
                </c:pt>
                <c:pt idx="295">
                  <c:v>1983</c:v>
                </c:pt>
                <c:pt idx="296">
                  <c:v>1983</c:v>
                </c:pt>
                <c:pt idx="297">
                  <c:v>1983</c:v>
                </c:pt>
                <c:pt idx="298">
                  <c:v>1983</c:v>
                </c:pt>
                <c:pt idx="299">
                  <c:v>1983</c:v>
                </c:pt>
                <c:pt idx="300">
                  <c:v>1984</c:v>
                </c:pt>
                <c:pt idx="301">
                  <c:v>1984</c:v>
                </c:pt>
                <c:pt idx="302">
                  <c:v>1984</c:v>
                </c:pt>
                <c:pt idx="303">
                  <c:v>1984</c:v>
                </c:pt>
                <c:pt idx="304">
                  <c:v>1984</c:v>
                </c:pt>
                <c:pt idx="305">
                  <c:v>1984</c:v>
                </c:pt>
                <c:pt idx="306">
                  <c:v>1984</c:v>
                </c:pt>
                <c:pt idx="307">
                  <c:v>1984</c:v>
                </c:pt>
                <c:pt idx="308">
                  <c:v>1984</c:v>
                </c:pt>
                <c:pt idx="309">
                  <c:v>1984</c:v>
                </c:pt>
                <c:pt idx="310">
                  <c:v>1984</c:v>
                </c:pt>
                <c:pt idx="311">
                  <c:v>1984</c:v>
                </c:pt>
                <c:pt idx="312">
                  <c:v>1985</c:v>
                </c:pt>
                <c:pt idx="313">
                  <c:v>1985</c:v>
                </c:pt>
                <c:pt idx="314">
                  <c:v>1985</c:v>
                </c:pt>
                <c:pt idx="315">
                  <c:v>1985</c:v>
                </c:pt>
                <c:pt idx="316">
                  <c:v>1985</c:v>
                </c:pt>
                <c:pt idx="317">
                  <c:v>1985</c:v>
                </c:pt>
                <c:pt idx="318">
                  <c:v>1985</c:v>
                </c:pt>
                <c:pt idx="319">
                  <c:v>1985</c:v>
                </c:pt>
                <c:pt idx="320">
                  <c:v>1985</c:v>
                </c:pt>
                <c:pt idx="321">
                  <c:v>1985</c:v>
                </c:pt>
                <c:pt idx="322">
                  <c:v>1985</c:v>
                </c:pt>
                <c:pt idx="323">
                  <c:v>1985</c:v>
                </c:pt>
                <c:pt idx="324">
                  <c:v>1986</c:v>
                </c:pt>
                <c:pt idx="325">
                  <c:v>1986</c:v>
                </c:pt>
                <c:pt idx="326">
                  <c:v>1986</c:v>
                </c:pt>
                <c:pt idx="327">
                  <c:v>1986</c:v>
                </c:pt>
                <c:pt idx="328">
                  <c:v>1986</c:v>
                </c:pt>
                <c:pt idx="329">
                  <c:v>1986</c:v>
                </c:pt>
                <c:pt idx="330">
                  <c:v>1986</c:v>
                </c:pt>
                <c:pt idx="331">
                  <c:v>1986</c:v>
                </c:pt>
                <c:pt idx="332">
                  <c:v>1986</c:v>
                </c:pt>
                <c:pt idx="333">
                  <c:v>1986</c:v>
                </c:pt>
                <c:pt idx="334">
                  <c:v>1986</c:v>
                </c:pt>
                <c:pt idx="335">
                  <c:v>1986</c:v>
                </c:pt>
                <c:pt idx="336">
                  <c:v>1987</c:v>
                </c:pt>
                <c:pt idx="337">
                  <c:v>1987</c:v>
                </c:pt>
                <c:pt idx="338">
                  <c:v>1987</c:v>
                </c:pt>
                <c:pt idx="339">
                  <c:v>1987</c:v>
                </c:pt>
                <c:pt idx="340">
                  <c:v>1987</c:v>
                </c:pt>
                <c:pt idx="341">
                  <c:v>1987</c:v>
                </c:pt>
                <c:pt idx="342">
                  <c:v>1987</c:v>
                </c:pt>
                <c:pt idx="343">
                  <c:v>1987</c:v>
                </c:pt>
                <c:pt idx="344">
                  <c:v>1987</c:v>
                </c:pt>
                <c:pt idx="345">
                  <c:v>1987</c:v>
                </c:pt>
                <c:pt idx="346">
                  <c:v>1987</c:v>
                </c:pt>
                <c:pt idx="347">
                  <c:v>1987</c:v>
                </c:pt>
                <c:pt idx="348">
                  <c:v>1988</c:v>
                </c:pt>
                <c:pt idx="349">
                  <c:v>1988</c:v>
                </c:pt>
                <c:pt idx="350">
                  <c:v>1988</c:v>
                </c:pt>
                <c:pt idx="351">
                  <c:v>1988</c:v>
                </c:pt>
                <c:pt idx="352">
                  <c:v>1988</c:v>
                </c:pt>
                <c:pt idx="353">
                  <c:v>1988</c:v>
                </c:pt>
                <c:pt idx="354">
                  <c:v>1988</c:v>
                </c:pt>
                <c:pt idx="355">
                  <c:v>1988</c:v>
                </c:pt>
                <c:pt idx="356">
                  <c:v>1988</c:v>
                </c:pt>
                <c:pt idx="357">
                  <c:v>1988</c:v>
                </c:pt>
                <c:pt idx="358">
                  <c:v>1988</c:v>
                </c:pt>
                <c:pt idx="359">
                  <c:v>1988</c:v>
                </c:pt>
                <c:pt idx="360">
                  <c:v>1989</c:v>
                </c:pt>
                <c:pt idx="361">
                  <c:v>1989</c:v>
                </c:pt>
                <c:pt idx="362">
                  <c:v>1989</c:v>
                </c:pt>
                <c:pt idx="363">
                  <c:v>1989</c:v>
                </c:pt>
                <c:pt idx="364">
                  <c:v>1989</c:v>
                </c:pt>
                <c:pt idx="365">
                  <c:v>1989</c:v>
                </c:pt>
                <c:pt idx="366">
                  <c:v>1989</c:v>
                </c:pt>
                <c:pt idx="367">
                  <c:v>1989</c:v>
                </c:pt>
                <c:pt idx="368">
                  <c:v>1989</c:v>
                </c:pt>
                <c:pt idx="369">
                  <c:v>1989</c:v>
                </c:pt>
                <c:pt idx="370">
                  <c:v>1989</c:v>
                </c:pt>
                <c:pt idx="371">
                  <c:v>1989</c:v>
                </c:pt>
                <c:pt idx="372">
                  <c:v>1990</c:v>
                </c:pt>
                <c:pt idx="373">
                  <c:v>1990</c:v>
                </c:pt>
                <c:pt idx="374">
                  <c:v>1990</c:v>
                </c:pt>
                <c:pt idx="375">
                  <c:v>1990</c:v>
                </c:pt>
                <c:pt idx="376">
                  <c:v>1990</c:v>
                </c:pt>
                <c:pt idx="377">
                  <c:v>1990</c:v>
                </c:pt>
                <c:pt idx="378">
                  <c:v>1990</c:v>
                </c:pt>
                <c:pt idx="379">
                  <c:v>1990</c:v>
                </c:pt>
                <c:pt idx="380">
                  <c:v>1990</c:v>
                </c:pt>
                <c:pt idx="381">
                  <c:v>1990</c:v>
                </c:pt>
                <c:pt idx="382">
                  <c:v>1990</c:v>
                </c:pt>
                <c:pt idx="383">
                  <c:v>1990</c:v>
                </c:pt>
                <c:pt idx="384">
                  <c:v>1991</c:v>
                </c:pt>
                <c:pt idx="385">
                  <c:v>1991</c:v>
                </c:pt>
                <c:pt idx="386">
                  <c:v>1991</c:v>
                </c:pt>
                <c:pt idx="387">
                  <c:v>1991</c:v>
                </c:pt>
                <c:pt idx="388">
                  <c:v>1991</c:v>
                </c:pt>
                <c:pt idx="389">
                  <c:v>1991</c:v>
                </c:pt>
                <c:pt idx="390">
                  <c:v>1991</c:v>
                </c:pt>
                <c:pt idx="391">
                  <c:v>1991</c:v>
                </c:pt>
                <c:pt idx="392">
                  <c:v>1991</c:v>
                </c:pt>
                <c:pt idx="393">
                  <c:v>1991</c:v>
                </c:pt>
                <c:pt idx="394">
                  <c:v>1991</c:v>
                </c:pt>
                <c:pt idx="395">
                  <c:v>1991</c:v>
                </c:pt>
                <c:pt idx="396">
                  <c:v>1992</c:v>
                </c:pt>
                <c:pt idx="397">
                  <c:v>1992</c:v>
                </c:pt>
                <c:pt idx="398">
                  <c:v>1992</c:v>
                </c:pt>
                <c:pt idx="399">
                  <c:v>1992</c:v>
                </c:pt>
                <c:pt idx="400">
                  <c:v>1992</c:v>
                </c:pt>
                <c:pt idx="401">
                  <c:v>1992</c:v>
                </c:pt>
                <c:pt idx="402">
                  <c:v>1992</c:v>
                </c:pt>
                <c:pt idx="403">
                  <c:v>1992</c:v>
                </c:pt>
                <c:pt idx="404">
                  <c:v>1992</c:v>
                </c:pt>
                <c:pt idx="405">
                  <c:v>1992</c:v>
                </c:pt>
                <c:pt idx="406">
                  <c:v>1992</c:v>
                </c:pt>
                <c:pt idx="407">
                  <c:v>1992</c:v>
                </c:pt>
                <c:pt idx="408">
                  <c:v>1993</c:v>
                </c:pt>
                <c:pt idx="409">
                  <c:v>1993</c:v>
                </c:pt>
                <c:pt idx="410">
                  <c:v>1993</c:v>
                </c:pt>
                <c:pt idx="411">
                  <c:v>1993</c:v>
                </c:pt>
                <c:pt idx="412">
                  <c:v>1993</c:v>
                </c:pt>
                <c:pt idx="413">
                  <c:v>1993</c:v>
                </c:pt>
                <c:pt idx="414">
                  <c:v>1993</c:v>
                </c:pt>
                <c:pt idx="415">
                  <c:v>1993</c:v>
                </c:pt>
                <c:pt idx="416">
                  <c:v>1993</c:v>
                </c:pt>
                <c:pt idx="417">
                  <c:v>1993</c:v>
                </c:pt>
                <c:pt idx="418">
                  <c:v>1993</c:v>
                </c:pt>
                <c:pt idx="419">
                  <c:v>1993</c:v>
                </c:pt>
                <c:pt idx="420">
                  <c:v>1994</c:v>
                </c:pt>
                <c:pt idx="421">
                  <c:v>1994</c:v>
                </c:pt>
                <c:pt idx="422">
                  <c:v>1994</c:v>
                </c:pt>
                <c:pt idx="423">
                  <c:v>1994</c:v>
                </c:pt>
                <c:pt idx="424">
                  <c:v>1994</c:v>
                </c:pt>
                <c:pt idx="425">
                  <c:v>1994</c:v>
                </c:pt>
                <c:pt idx="426">
                  <c:v>1994</c:v>
                </c:pt>
                <c:pt idx="427">
                  <c:v>1994</c:v>
                </c:pt>
                <c:pt idx="428">
                  <c:v>1994</c:v>
                </c:pt>
                <c:pt idx="429">
                  <c:v>1994</c:v>
                </c:pt>
                <c:pt idx="430">
                  <c:v>1994</c:v>
                </c:pt>
                <c:pt idx="431">
                  <c:v>1994</c:v>
                </c:pt>
                <c:pt idx="432">
                  <c:v>1995</c:v>
                </c:pt>
                <c:pt idx="433">
                  <c:v>1995</c:v>
                </c:pt>
                <c:pt idx="434">
                  <c:v>1995</c:v>
                </c:pt>
                <c:pt idx="435">
                  <c:v>1995</c:v>
                </c:pt>
                <c:pt idx="436">
                  <c:v>1995</c:v>
                </c:pt>
                <c:pt idx="437">
                  <c:v>1995</c:v>
                </c:pt>
                <c:pt idx="438">
                  <c:v>1995</c:v>
                </c:pt>
                <c:pt idx="439">
                  <c:v>1995</c:v>
                </c:pt>
                <c:pt idx="440">
                  <c:v>1995</c:v>
                </c:pt>
                <c:pt idx="441">
                  <c:v>1995</c:v>
                </c:pt>
                <c:pt idx="442">
                  <c:v>1995</c:v>
                </c:pt>
                <c:pt idx="443">
                  <c:v>1995</c:v>
                </c:pt>
                <c:pt idx="444">
                  <c:v>1996</c:v>
                </c:pt>
                <c:pt idx="445">
                  <c:v>1996</c:v>
                </c:pt>
                <c:pt idx="446">
                  <c:v>1996</c:v>
                </c:pt>
                <c:pt idx="447">
                  <c:v>1996</c:v>
                </c:pt>
                <c:pt idx="448">
                  <c:v>1996</c:v>
                </c:pt>
                <c:pt idx="449">
                  <c:v>1996</c:v>
                </c:pt>
                <c:pt idx="450">
                  <c:v>1996</c:v>
                </c:pt>
                <c:pt idx="451">
                  <c:v>1996</c:v>
                </c:pt>
                <c:pt idx="452">
                  <c:v>1996</c:v>
                </c:pt>
                <c:pt idx="453">
                  <c:v>1996</c:v>
                </c:pt>
                <c:pt idx="454">
                  <c:v>1996</c:v>
                </c:pt>
                <c:pt idx="455">
                  <c:v>1996</c:v>
                </c:pt>
                <c:pt idx="456">
                  <c:v>1997</c:v>
                </c:pt>
                <c:pt idx="457">
                  <c:v>1997</c:v>
                </c:pt>
                <c:pt idx="458">
                  <c:v>1997</c:v>
                </c:pt>
                <c:pt idx="459">
                  <c:v>1997</c:v>
                </c:pt>
                <c:pt idx="460">
                  <c:v>1997</c:v>
                </c:pt>
                <c:pt idx="461">
                  <c:v>1997</c:v>
                </c:pt>
                <c:pt idx="462">
                  <c:v>1997</c:v>
                </c:pt>
                <c:pt idx="463">
                  <c:v>1997</c:v>
                </c:pt>
                <c:pt idx="464">
                  <c:v>1997</c:v>
                </c:pt>
                <c:pt idx="465">
                  <c:v>1997</c:v>
                </c:pt>
                <c:pt idx="466">
                  <c:v>1997</c:v>
                </c:pt>
                <c:pt idx="467">
                  <c:v>1997</c:v>
                </c:pt>
                <c:pt idx="468">
                  <c:v>1998</c:v>
                </c:pt>
                <c:pt idx="469">
                  <c:v>1998</c:v>
                </c:pt>
                <c:pt idx="470">
                  <c:v>1998</c:v>
                </c:pt>
                <c:pt idx="471">
                  <c:v>1998</c:v>
                </c:pt>
                <c:pt idx="472">
                  <c:v>1998</c:v>
                </c:pt>
                <c:pt idx="473">
                  <c:v>1998</c:v>
                </c:pt>
                <c:pt idx="474">
                  <c:v>1998</c:v>
                </c:pt>
                <c:pt idx="475">
                  <c:v>1998</c:v>
                </c:pt>
                <c:pt idx="476">
                  <c:v>1998</c:v>
                </c:pt>
                <c:pt idx="477">
                  <c:v>1998</c:v>
                </c:pt>
                <c:pt idx="478">
                  <c:v>1998</c:v>
                </c:pt>
                <c:pt idx="479">
                  <c:v>1998</c:v>
                </c:pt>
                <c:pt idx="480">
                  <c:v>1999</c:v>
                </c:pt>
                <c:pt idx="481">
                  <c:v>1999</c:v>
                </c:pt>
                <c:pt idx="482">
                  <c:v>1999</c:v>
                </c:pt>
                <c:pt idx="483">
                  <c:v>1999</c:v>
                </c:pt>
                <c:pt idx="484">
                  <c:v>1999</c:v>
                </c:pt>
                <c:pt idx="485">
                  <c:v>1999</c:v>
                </c:pt>
                <c:pt idx="486">
                  <c:v>1999</c:v>
                </c:pt>
                <c:pt idx="487">
                  <c:v>1999</c:v>
                </c:pt>
                <c:pt idx="488">
                  <c:v>1999</c:v>
                </c:pt>
                <c:pt idx="489">
                  <c:v>1999</c:v>
                </c:pt>
                <c:pt idx="490">
                  <c:v>1999</c:v>
                </c:pt>
                <c:pt idx="491">
                  <c:v>1999</c:v>
                </c:pt>
                <c:pt idx="492">
                  <c:v>2000</c:v>
                </c:pt>
                <c:pt idx="493">
                  <c:v>2000</c:v>
                </c:pt>
                <c:pt idx="494">
                  <c:v>2000</c:v>
                </c:pt>
                <c:pt idx="495">
                  <c:v>2000</c:v>
                </c:pt>
                <c:pt idx="496">
                  <c:v>2000</c:v>
                </c:pt>
                <c:pt idx="497">
                  <c:v>2000</c:v>
                </c:pt>
                <c:pt idx="498">
                  <c:v>2000</c:v>
                </c:pt>
                <c:pt idx="499">
                  <c:v>2000</c:v>
                </c:pt>
                <c:pt idx="500">
                  <c:v>2000</c:v>
                </c:pt>
                <c:pt idx="501">
                  <c:v>2000</c:v>
                </c:pt>
                <c:pt idx="502">
                  <c:v>2000</c:v>
                </c:pt>
                <c:pt idx="503">
                  <c:v>2000</c:v>
                </c:pt>
                <c:pt idx="504">
                  <c:v>2001</c:v>
                </c:pt>
                <c:pt idx="505">
                  <c:v>2001</c:v>
                </c:pt>
                <c:pt idx="506">
                  <c:v>2001</c:v>
                </c:pt>
                <c:pt idx="507">
                  <c:v>2001</c:v>
                </c:pt>
                <c:pt idx="508">
                  <c:v>2001</c:v>
                </c:pt>
                <c:pt idx="509">
                  <c:v>2001</c:v>
                </c:pt>
                <c:pt idx="510">
                  <c:v>2001</c:v>
                </c:pt>
                <c:pt idx="511">
                  <c:v>2001</c:v>
                </c:pt>
                <c:pt idx="512">
                  <c:v>2001</c:v>
                </c:pt>
                <c:pt idx="513">
                  <c:v>2001</c:v>
                </c:pt>
                <c:pt idx="514">
                  <c:v>2001</c:v>
                </c:pt>
                <c:pt idx="515">
                  <c:v>2001</c:v>
                </c:pt>
                <c:pt idx="516">
                  <c:v>2002</c:v>
                </c:pt>
                <c:pt idx="517">
                  <c:v>2002</c:v>
                </c:pt>
                <c:pt idx="518">
                  <c:v>2002</c:v>
                </c:pt>
                <c:pt idx="519">
                  <c:v>2002</c:v>
                </c:pt>
                <c:pt idx="520">
                  <c:v>2002</c:v>
                </c:pt>
                <c:pt idx="521">
                  <c:v>2002</c:v>
                </c:pt>
                <c:pt idx="522">
                  <c:v>2002</c:v>
                </c:pt>
                <c:pt idx="523">
                  <c:v>2002</c:v>
                </c:pt>
                <c:pt idx="524">
                  <c:v>2002</c:v>
                </c:pt>
                <c:pt idx="525">
                  <c:v>2002</c:v>
                </c:pt>
                <c:pt idx="526">
                  <c:v>2002</c:v>
                </c:pt>
                <c:pt idx="527">
                  <c:v>2002</c:v>
                </c:pt>
                <c:pt idx="528">
                  <c:v>2003</c:v>
                </c:pt>
                <c:pt idx="529">
                  <c:v>2003</c:v>
                </c:pt>
                <c:pt idx="530">
                  <c:v>2003</c:v>
                </c:pt>
                <c:pt idx="531">
                  <c:v>2003</c:v>
                </c:pt>
                <c:pt idx="532">
                  <c:v>2003</c:v>
                </c:pt>
                <c:pt idx="533">
                  <c:v>2003</c:v>
                </c:pt>
                <c:pt idx="534">
                  <c:v>2003</c:v>
                </c:pt>
                <c:pt idx="535">
                  <c:v>2003</c:v>
                </c:pt>
                <c:pt idx="536">
                  <c:v>2003</c:v>
                </c:pt>
                <c:pt idx="537">
                  <c:v>2003</c:v>
                </c:pt>
                <c:pt idx="538">
                  <c:v>2003</c:v>
                </c:pt>
                <c:pt idx="539">
                  <c:v>2003</c:v>
                </c:pt>
                <c:pt idx="540">
                  <c:v>2004</c:v>
                </c:pt>
                <c:pt idx="541">
                  <c:v>2004</c:v>
                </c:pt>
                <c:pt idx="542">
                  <c:v>2004</c:v>
                </c:pt>
                <c:pt idx="543">
                  <c:v>2004</c:v>
                </c:pt>
                <c:pt idx="544">
                  <c:v>2004</c:v>
                </c:pt>
                <c:pt idx="545">
                  <c:v>2004</c:v>
                </c:pt>
                <c:pt idx="546">
                  <c:v>2004</c:v>
                </c:pt>
                <c:pt idx="547">
                  <c:v>2004</c:v>
                </c:pt>
                <c:pt idx="548">
                  <c:v>2004</c:v>
                </c:pt>
                <c:pt idx="549">
                  <c:v>2004</c:v>
                </c:pt>
                <c:pt idx="550">
                  <c:v>2004</c:v>
                </c:pt>
                <c:pt idx="551">
                  <c:v>2004</c:v>
                </c:pt>
                <c:pt idx="552">
                  <c:v>2005</c:v>
                </c:pt>
                <c:pt idx="553">
                  <c:v>2005</c:v>
                </c:pt>
                <c:pt idx="554">
                  <c:v>2005</c:v>
                </c:pt>
                <c:pt idx="555">
                  <c:v>2005</c:v>
                </c:pt>
                <c:pt idx="556">
                  <c:v>2005</c:v>
                </c:pt>
                <c:pt idx="557">
                  <c:v>2005</c:v>
                </c:pt>
                <c:pt idx="558">
                  <c:v>2005</c:v>
                </c:pt>
                <c:pt idx="559">
                  <c:v>2005</c:v>
                </c:pt>
                <c:pt idx="560">
                  <c:v>2005</c:v>
                </c:pt>
                <c:pt idx="561">
                  <c:v>2005</c:v>
                </c:pt>
                <c:pt idx="562">
                  <c:v>2005</c:v>
                </c:pt>
                <c:pt idx="563">
                  <c:v>2005</c:v>
                </c:pt>
                <c:pt idx="564">
                  <c:v>2006</c:v>
                </c:pt>
                <c:pt idx="565">
                  <c:v>2006</c:v>
                </c:pt>
                <c:pt idx="566">
                  <c:v>2006</c:v>
                </c:pt>
                <c:pt idx="567">
                  <c:v>2006</c:v>
                </c:pt>
                <c:pt idx="568">
                  <c:v>2006</c:v>
                </c:pt>
                <c:pt idx="569">
                  <c:v>2006</c:v>
                </c:pt>
                <c:pt idx="570">
                  <c:v>2006</c:v>
                </c:pt>
                <c:pt idx="571">
                  <c:v>2006</c:v>
                </c:pt>
                <c:pt idx="572">
                  <c:v>2006</c:v>
                </c:pt>
                <c:pt idx="573">
                  <c:v>2006</c:v>
                </c:pt>
                <c:pt idx="574">
                  <c:v>2006</c:v>
                </c:pt>
                <c:pt idx="575">
                  <c:v>2006</c:v>
                </c:pt>
                <c:pt idx="576">
                  <c:v>2007</c:v>
                </c:pt>
                <c:pt idx="577">
                  <c:v>2007</c:v>
                </c:pt>
                <c:pt idx="578">
                  <c:v>2007</c:v>
                </c:pt>
                <c:pt idx="579">
                  <c:v>2007</c:v>
                </c:pt>
                <c:pt idx="580">
                  <c:v>2007</c:v>
                </c:pt>
                <c:pt idx="581">
                  <c:v>2007</c:v>
                </c:pt>
                <c:pt idx="582">
                  <c:v>2007</c:v>
                </c:pt>
                <c:pt idx="583">
                  <c:v>2007</c:v>
                </c:pt>
                <c:pt idx="584">
                  <c:v>2007</c:v>
                </c:pt>
                <c:pt idx="585">
                  <c:v>2007</c:v>
                </c:pt>
                <c:pt idx="586">
                  <c:v>2007</c:v>
                </c:pt>
                <c:pt idx="587">
                  <c:v>2007</c:v>
                </c:pt>
                <c:pt idx="588">
                  <c:v>2008</c:v>
                </c:pt>
                <c:pt idx="589">
                  <c:v>2008</c:v>
                </c:pt>
                <c:pt idx="590">
                  <c:v>2008</c:v>
                </c:pt>
                <c:pt idx="591">
                  <c:v>2008</c:v>
                </c:pt>
                <c:pt idx="592">
                  <c:v>2008</c:v>
                </c:pt>
                <c:pt idx="593">
                  <c:v>2008</c:v>
                </c:pt>
                <c:pt idx="594">
                  <c:v>2008</c:v>
                </c:pt>
                <c:pt idx="595">
                  <c:v>2008</c:v>
                </c:pt>
                <c:pt idx="596">
                  <c:v>2008</c:v>
                </c:pt>
                <c:pt idx="597">
                  <c:v>2008</c:v>
                </c:pt>
                <c:pt idx="598">
                  <c:v>2008</c:v>
                </c:pt>
                <c:pt idx="599">
                  <c:v>2008</c:v>
                </c:pt>
                <c:pt idx="600">
                  <c:v>2009</c:v>
                </c:pt>
                <c:pt idx="601">
                  <c:v>2009</c:v>
                </c:pt>
                <c:pt idx="602">
                  <c:v>2009</c:v>
                </c:pt>
                <c:pt idx="603">
                  <c:v>2009</c:v>
                </c:pt>
                <c:pt idx="604">
                  <c:v>2009</c:v>
                </c:pt>
                <c:pt idx="605">
                  <c:v>2009</c:v>
                </c:pt>
                <c:pt idx="606">
                  <c:v>2009</c:v>
                </c:pt>
                <c:pt idx="607">
                  <c:v>2009</c:v>
                </c:pt>
                <c:pt idx="608">
                  <c:v>2009</c:v>
                </c:pt>
                <c:pt idx="609">
                  <c:v>2009</c:v>
                </c:pt>
                <c:pt idx="610">
                  <c:v>2009</c:v>
                </c:pt>
                <c:pt idx="611">
                  <c:v>2009</c:v>
                </c:pt>
                <c:pt idx="612">
                  <c:v>2010</c:v>
                </c:pt>
                <c:pt idx="613">
                  <c:v>2010</c:v>
                </c:pt>
                <c:pt idx="614">
                  <c:v>2010</c:v>
                </c:pt>
                <c:pt idx="615">
                  <c:v>2010</c:v>
                </c:pt>
                <c:pt idx="616">
                  <c:v>2010</c:v>
                </c:pt>
                <c:pt idx="617">
                  <c:v>2010</c:v>
                </c:pt>
                <c:pt idx="618">
                  <c:v>2010</c:v>
                </c:pt>
                <c:pt idx="619">
                  <c:v>2010</c:v>
                </c:pt>
                <c:pt idx="620">
                  <c:v>2010</c:v>
                </c:pt>
                <c:pt idx="621">
                  <c:v>2010</c:v>
                </c:pt>
                <c:pt idx="622">
                  <c:v>2010</c:v>
                </c:pt>
                <c:pt idx="623">
                  <c:v>2010</c:v>
                </c:pt>
                <c:pt idx="624">
                  <c:v>2011</c:v>
                </c:pt>
                <c:pt idx="625">
                  <c:v>2011</c:v>
                </c:pt>
                <c:pt idx="626">
                  <c:v>2011</c:v>
                </c:pt>
                <c:pt idx="627">
                  <c:v>2011</c:v>
                </c:pt>
                <c:pt idx="628">
                  <c:v>2011</c:v>
                </c:pt>
                <c:pt idx="629">
                  <c:v>2011</c:v>
                </c:pt>
                <c:pt idx="630">
                  <c:v>2011</c:v>
                </c:pt>
                <c:pt idx="631">
                  <c:v>2011</c:v>
                </c:pt>
                <c:pt idx="632">
                  <c:v>2011</c:v>
                </c:pt>
                <c:pt idx="633">
                  <c:v>2011</c:v>
                </c:pt>
                <c:pt idx="634">
                  <c:v>2011</c:v>
                </c:pt>
                <c:pt idx="635">
                  <c:v>2011</c:v>
                </c:pt>
                <c:pt idx="636">
                  <c:v>2012</c:v>
                </c:pt>
                <c:pt idx="637">
                  <c:v>2012</c:v>
                </c:pt>
                <c:pt idx="638">
                  <c:v>2012</c:v>
                </c:pt>
                <c:pt idx="639">
                  <c:v>2012</c:v>
                </c:pt>
                <c:pt idx="640">
                  <c:v>2012</c:v>
                </c:pt>
                <c:pt idx="641">
                  <c:v>2012</c:v>
                </c:pt>
                <c:pt idx="642">
                  <c:v>2012</c:v>
                </c:pt>
                <c:pt idx="643">
                  <c:v>2012</c:v>
                </c:pt>
                <c:pt idx="644">
                  <c:v>2012</c:v>
                </c:pt>
                <c:pt idx="645">
                  <c:v>2012</c:v>
                </c:pt>
                <c:pt idx="646">
                  <c:v>2012</c:v>
                </c:pt>
                <c:pt idx="647">
                  <c:v>2012</c:v>
                </c:pt>
                <c:pt idx="648">
                  <c:v>2013</c:v>
                </c:pt>
                <c:pt idx="649">
                  <c:v>2013</c:v>
                </c:pt>
                <c:pt idx="650">
                  <c:v>2013</c:v>
                </c:pt>
                <c:pt idx="651">
                  <c:v>2013</c:v>
                </c:pt>
                <c:pt idx="652">
                  <c:v>2013</c:v>
                </c:pt>
                <c:pt idx="653">
                  <c:v>2013</c:v>
                </c:pt>
                <c:pt idx="654">
                  <c:v>2013</c:v>
                </c:pt>
                <c:pt idx="655">
                  <c:v>2013</c:v>
                </c:pt>
                <c:pt idx="656">
                  <c:v>2013</c:v>
                </c:pt>
                <c:pt idx="657">
                  <c:v>2013</c:v>
                </c:pt>
                <c:pt idx="658">
                  <c:v>2013</c:v>
                </c:pt>
                <c:pt idx="659">
                  <c:v>2013</c:v>
                </c:pt>
                <c:pt idx="660">
                  <c:v>2014</c:v>
                </c:pt>
                <c:pt idx="661">
                  <c:v>2014</c:v>
                </c:pt>
                <c:pt idx="662">
                  <c:v>2014</c:v>
                </c:pt>
                <c:pt idx="663">
                  <c:v>2014</c:v>
                </c:pt>
                <c:pt idx="664">
                  <c:v>2014</c:v>
                </c:pt>
                <c:pt idx="665">
                  <c:v>2014</c:v>
                </c:pt>
                <c:pt idx="666">
                  <c:v>2014</c:v>
                </c:pt>
                <c:pt idx="667">
                  <c:v>2014</c:v>
                </c:pt>
                <c:pt idx="668">
                  <c:v>2014</c:v>
                </c:pt>
                <c:pt idx="669">
                  <c:v>2014</c:v>
                </c:pt>
                <c:pt idx="670">
                  <c:v>2014</c:v>
                </c:pt>
                <c:pt idx="671">
                  <c:v>2014</c:v>
                </c:pt>
                <c:pt idx="672">
                  <c:v>2015</c:v>
                </c:pt>
                <c:pt idx="673">
                  <c:v>2015</c:v>
                </c:pt>
                <c:pt idx="674">
                  <c:v>2015</c:v>
                </c:pt>
                <c:pt idx="675">
                  <c:v>2015</c:v>
                </c:pt>
              </c:numCache>
            </c:numRef>
          </c:cat>
          <c:val>
            <c:numRef>
              <c:f>'R'!$Q$1064:$Q$1740</c:f>
              <c:numCache>
                <c:formatCode>0.0000</c:formatCode>
                <c:ptCount val="677"/>
                <c:pt idx="0">
                  <c:v>8.6198588338926196</c:v>
                </c:pt>
                <c:pt idx="1">
                  <c:v>9.8369063500616001</c:v>
                </c:pt>
                <c:pt idx="2">
                  <c:v>10.119331281681285</c:v>
                </c:pt>
                <c:pt idx="3">
                  <c:v>8.3986341520301036</c:v>
                </c:pt>
                <c:pt idx="4">
                  <c:v>9.2745787127102819</c:v>
                </c:pt>
                <c:pt idx="5">
                  <c:v>9.4628117298721488</c:v>
                </c:pt>
                <c:pt idx="6">
                  <c:v>8.6589856200900535</c:v>
                </c:pt>
                <c:pt idx="7">
                  <c:v>10.665005194207451</c:v>
                </c:pt>
                <c:pt idx="8">
                  <c:v>12.726501260111066</c:v>
                </c:pt>
                <c:pt idx="9">
                  <c:v>11.280148711963532</c:v>
                </c:pt>
                <c:pt idx="10">
                  <c:v>9.9766487945405764</c:v>
                </c:pt>
                <c:pt idx="11">
                  <c:v>7.9471438350467958</c:v>
                </c:pt>
                <c:pt idx="12">
                  <c:v>8.0681636591411898</c:v>
                </c:pt>
                <c:pt idx="13">
                  <c:v>9.177780577034202</c:v>
                </c:pt>
                <c:pt idx="14">
                  <c:v>11.491046799453983</c:v>
                </c:pt>
                <c:pt idx="15">
                  <c:v>13.423510083041453</c:v>
                </c:pt>
                <c:pt idx="16">
                  <c:v>9.6564786674604157</c:v>
                </c:pt>
                <c:pt idx="17">
                  <c:v>9.256871257526603</c:v>
                </c:pt>
                <c:pt idx="18">
                  <c:v>9.6515799340862145</c:v>
                </c:pt>
                <c:pt idx="19">
                  <c:v>9.4553285949067902</c:v>
                </c:pt>
                <c:pt idx="20">
                  <c:v>10.256860898227441</c:v>
                </c:pt>
                <c:pt idx="21">
                  <c:v>10.749779047243456</c:v>
                </c:pt>
                <c:pt idx="22">
                  <c:v>10.682659829018288</c:v>
                </c:pt>
                <c:pt idx="23">
                  <c:v>9.2620642631146133</c:v>
                </c:pt>
                <c:pt idx="24">
                  <c:v>7.631245425609297</c:v>
                </c:pt>
                <c:pt idx="25">
                  <c:v>7.2312360463138461</c:v>
                </c:pt>
                <c:pt idx="26">
                  <c:v>8.2979857115991447</c:v>
                </c:pt>
                <c:pt idx="27">
                  <c:v>7.7332255116048136</c:v>
                </c:pt>
                <c:pt idx="28">
                  <c:v>7.422167765182512</c:v>
                </c:pt>
                <c:pt idx="29">
                  <c:v>6.3406361074169579</c:v>
                </c:pt>
                <c:pt idx="30">
                  <c:v>5.4562574784763322</c:v>
                </c:pt>
                <c:pt idx="31">
                  <c:v>5.6685360501526079</c:v>
                </c:pt>
                <c:pt idx="32">
                  <c:v>6.4730329543922025</c:v>
                </c:pt>
                <c:pt idx="33">
                  <c:v>5.920152730219729</c:v>
                </c:pt>
                <c:pt idx="34">
                  <c:v>5.6409782516230917</c:v>
                </c:pt>
                <c:pt idx="35">
                  <c:v>5.8400618863184324</c:v>
                </c:pt>
                <c:pt idx="36">
                  <c:v>6.5248392182525174</c:v>
                </c:pt>
                <c:pt idx="37">
                  <c:v>5.5817184650933838</c:v>
                </c:pt>
                <c:pt idx="38">
                  <c:v>5.8543484131593093</c:v>
                </c:pt>
                <c:pt idx="39">
                  <c:v>5.9985331887815265</c:v>
                </c:pt>
                <c:pt idx="40">
                  <c:v>7.7891682056188811</c:v>
                </c:pt>
                <c:pt idx="41">
                  <c:v>7.6880172621119653</c:v>
                </c:pt>
                <c:pt idx="42">
                  <c:v>7.3486207027043626</c:v>
                </c:pt>
                <c:pt idx="43">
                  <c:v>7.3791738285509147</c:v>
                </c:pt>
                <c:pt idx="44">
                  <c:v>9.2541266949458016</c:v>
                </c:pt>
                <c:pt idx="45">
                  <c:v>7.9718403174347161</c:v>
                </c:pt>
                <c:pt idx="46">
                  <c:v>8.8997833083629789</c:v>
                </c:pt>
                <c:pt idx="47">
                  <c:v>8.7577798500624837</c:v>
                </c:pt>
                <c:pt idx="48">
                  <c:v>7.4049957154599424</c:v>
                </c:pt>
                <c:pt idx="49">
                  <c:v>7.5799424737213865</c:v>
                </c:pt>
                <c:pt idx="50">
                  <c:v>7.7653847168198702</c:v>
                </c:pt>
                <c:pt idx="51">
                  <c:v>7.5522824138550861</c:v>
                </c:pt>
                <c:pt idx="52">
                  <c:v>6.8747607053602326</c:v>
                </c:pt>
                <c:pt idx="53">
                  <c:v>7.6883832954322822</c:v>
                </c:pt>
                <c:pt idx="54">
                  <c:v>8.6771098440340779</c:v>
                </c:pt>
                <c:pt idx="55">
                  <c:v>8.3710098977178298</c:v>
                </c:pt>
                <c:pt idx="56">
                  <c:v>6.7344503419043331</c:v>
                </c:pt>
                <c:pt idx="57">
                  <c:v>5.7911905670214381</c:v>
                </c:pt>
                <c:pt idx="58">
                  <c:v>6.8552678677344066</c:v>
                </c:pt>
                <c:pt idx="59">
                  <c:v>7.4443143555401212</c:v>
                </c:pt>
                <c:pt idx="60">
                  <c:v>7.061710846633158</c:v>
                </c:pt>
                <c:pt idx="61">
                  <c:v>7.5492201666759913</c:v>
                </c:pt>
                <c:pt idx="62">
                  <c:v>7.2764908140537123</c:v>
                </c:pt>
                <c:pt idx="63">
                  <c:v>6.4715674772124911</c:v>
                </c:pt>
                <c:pt idx="64">
                  <c:v>7.6747728544244636</c:v>
                </c:pt>
                <c:pt idx="65">
                  <c:v>8.1227518167815216</c:v>
                </c:pt>
                <c:pt idx="66">
                  <c:v>8.341594353099536</c:v>
                </c:pt>
                <c:pt idx="67">
                  <c:v>8.4085804916590341</c:v>
                </c:pt>
                <c:pt idx="68">
                  <c:v>6.9590304066154935</c:v>
                </c:pt>
                <c:pt idx="69">
                  <c:v>7.8361810224545625</c:v>
                </c:pt>
                <c:pt idx="70">
                  <c:v>5.364720246458722</c:v>
                </c:pt>
                <c:pt idx="71">
                  <c:v>5.5905287161337016</c:v>
                </c:pt>
                <c:pt idx="72">
                  <c:v>5.4378267355798346</c:v>
                </c:pt>
                <c:pt idx="73">
                  <c:v>7.9964412723607392</c:v>
                </c:pt>
                <c:pt idx="74">
                  <c:v>7.8229685017128086</c:v>
                </c:pt>
                <c:pt idx="75">
                  <c:v>8.1362874566683701</c:v>
                </c:pt>
                <c:pt idx="76">
                  <c:v>7.0546005095872388</c:v>
                </c:pt>
                <c:pt idx="77">
                  <c:v>5.810029454618248</c:v>
                </c:pt>
                <c:pt idx="78">
                  <c:v>6.838157667265822</c:v>
                </c:pt>
                <c:pt idx="79">
                  <c:v>7.2636051667410531</c:v>
                </c:pt>
                <c:pt idx="80">
                  <c:v>5.54583177527374</c:v>
                </c:pt>
                <c:pt idx="81">
                  <c:v>8.5593843971485999</c:v>
                </c:pt>
                <c:pt idx="82">
                  <c:v>7.2185394121159918</c:v>
                </c:pt>
                <c:pt idx="83">
                  <c:v>6.7953827766420689</c:v>
                </c:pt>
                <c:pt idx="84">
                  <c:v>7.249286064504477</c:v>
                </c:pt>
                <c:pt idx="85">
                  <c:v>7.7851035512981515</c:v>
                </c:pt>
                <c:pt idx="86">
                  <c:v>8.7617849582915799</c:v>
                </c:pt>
                <c:pt idx="87">
                  <c:v>8.6481892567848018</c:v>
                </c:pt>
                <c:pt idx="88">
                  <c:v>7.1636498857507842</c:v>
                </c:pt>
                <c:pt idx="89">
                  <c:v>6.8941138930304895</c:v>
                </c:pt>
                <c:pt idx="90">
                  <c:v>7.6844145861853219</c:v>
                </c:pt>
                <c:pt idx="91">
                  <c:v>7.7411886536871508</c:v>
                </c:pt>
                <c:pt idx="92">
                  <c:v>8.7072183224118831</c:v>
                </c:pt>
                <c:pt idx="93">
                  <c:v>7.2718436732062584</c:v>
                </c:pt>
                <c:pt idx="94">
                  <c:v>6.202741396672514</c:v>
                </c:pt>
                <c:pt idx="95">
                  <c:v>6.5228034831112796</c:v>
                </c:pt>
                <c:pt idx="96">
                  <c:v>5.4313189764553913</c:v>
                </c:pt>
                <c:pt idx="97">
                  <c:v>4.4260791259032661</c:v>
                </c:pt>
                <c:pt idx="98">
                  <c:v>4.1290655626941675</c:v>
                </c:pt>
                <c:pt idx="99">
                  <c:v>5.6292899934281477</c:v>
                </c:pt>
                <c:pt idx="100">
                  <c:v>5.1608683936111364</c:v>
                </c:pt>
                <c:pt idx="101">
                  <c:v>5.5667170125535854</c:v>
                </c:pt>
                <c:pt idx="102">
                  <c:v>3.961189617522924</c:v>
                </c:pt>
                <c:pt idx="103">
                  <c:v>3.6367540706821377</c:v>
                </c:pt>
                <c:pt idx="104">
                  <c:v>4.7736943911575764</c:v>
                </c:pt>
                <c:pt idx="105">
                  <c:v>3.317751289758232</c:v>
                </c:pt>
                <c:pt idx="106">
                  <c:v>3.7508703644840327</c:v>
                </c:pt>
                <c:pt idx="107">
                  <c:v>4.1949387694231959</c:v>
                </c:pt>
                <c:pt idx="108">
                  <c:v>4.9225680589132939</c:v>
                </c:pt>
                <c:pt idx="109">
                  <c:v>4.3293366252507139</c:v>
                </c:pt>
                <c:pt idx="110">
                  <c:v>5.8553323447690202</c:v>
                </c:pt>
                <c:pt idx="111">
                  <c:v>3.8183419081442627</c:v>
                </c:pt>
                <c:pt idx="112">
                  <c:v>3.9625954354184314</c:v>
                </c:pt>
                <c:pt idx="113">
                  <c:v>4.4125144738618935</c:v>
                </c:pt>
                <c:pt idx="114">
                  <c:v>5.016740694310144</c:v>
                </c:pt>
                <c:pt idx="115">
                  <c:v>5.0222332379221024</c:v>
                </c:pt>
                <c:pt idx="116">
                  <c:v>3.8576245566738541</c:v>
                </c:pt>
                <c:pt idx="117">
                  <c:v>3.6583230870762802</c:v>
                </c:pt>
                <c:pt idx="118">
                  <c:v>3.7604161906429554</c:v>
                </c:pt>
                <c:pt idx="119">
                  <c:v>2.6895748897757787</c:v>
                </c:pt>
                <c:pt idx="120">
                  <c:v>4.2914158980992934</c:v>
                </c:pt>
                <c:pt idx="121">
                  <c:v>4.6940804632075457</c:v>
                </c:pt>
                <c:pt idx="122">
                  <c:v>3.5309738251737133</c:v>
                </c:pt>
                <c:pt idx="123">
                  <c:v>3.4326849098072021</c:v>
                </c:pt>
                <c:pt idx="124">
                  <c:v>3.5870360302723587</c:v>
                </c:pt>
                <c:pt idx="125">
                  <c:v>2.997155614099996</c:v>
                </c:pt>
                <c:pt idx="126">
                  <c:v>2.2373047056197368</c:v>
                </c:pt>
                <c:pt idx="127">
                  <c:v>2.7233492294775097</c:v>
                </c:pt>
                <c:pt idx="128">
                  <c:v>2.5539412163396058</c:v>
                </c:pt>
                <c:pt idx="129">
                  <c:v>2.8862927719909113</c:v>
                </c:pt>
                <c:pt idx="130">
                  <c:v>2.5919507897819885</c:v>
                </c:pt>
                <c:pt idx="131">
                  <c:v>2.6471997100773295</c:v>
                </c:pt>
                <c:pt idx="132">
                  <c:v>3.3317952817450593</c:v>
                </c:pt>
                <c:pt idx="133">
                  <c:v>4.0196462274447979</c:v>
                </c:pt>
                <c:pt idx="134">
                  <c:v>2.5409705629218484</c:v>
                </c:pt>
                <c:pt idx="135">
                  <c:v>1.0316472851549903</c:v>
                </c:pt>
                <c:pt idx="136">
                  <c:v>4.0985756622730376</c:v>
                </c:pt>
                <c:pt idx="137">
                  <c:v>4.9194281398107806</c:v>
                </c:pt>
                <c:pt idx="138">
                  <c:v>3.6766883919830051</c:v>
                </c:pt>
                <c:pt idx="139">
                  <c:v>3.6780487146741998</c:v>
                </c:pt>
                <c:pt idx="140">
                  <c:v>3.7762915961060028</c:v>
                </c:pt>
                <c:pt idx="141">
                  <c:v>3.3599604487415697</c:v>
                </c:pt>
                <c:pt idx="142">
                  <c:v>2.5226766209214873</c:v>
                </c:pt>
                <c:pt idx="143">
                  <c:v>2.9308685402813084</c:v>
                </c:pt>
                <c:pt idx="144">
                  <c:v>3.2747944417757093</c:v>
                </c:pt>
                <c:pt idx="145">
                  <c:v>2.8783143322056608</c:v>
                </c:pt>
                <c:pt idx="146">
                  <c:v>2.2357742464717223</c:v>
                </c:pt>
                <c:pt idx="147">
                  <c:v>2.3466741450574133</c:v>
                </c:pt>
                <c:pt idx="148">
                  <c:v>1.8074644880141739</c:v>
                </c:pt>
                <c:pt idx="149">
                  <c:v>0.36486012465306517</c:v>
                </c:pt>
                <c:pt idx="150">
                  <c:v>1.6679736855910363</c:v>
                </c:pt>
                <c:pt idx="151">
                  <c:v>1.9329816981797217</c:v>
                </c:pt>
                <c:pt idx="152">
                  <c:v>2.8258756927489546</c:v>
                </c:pt>
                <c:pt idx="153">
                  <c:v>2.8901315696657655</c:v>
                </c:pt>
                <c:pt idx="154">
                  <c:v>3.1826371050413402</c:v>
                </c:pt>
                <c:pt idx="155">
                  <c:v>2.4939500522171336</c:v>
                </c:pt>
                <c:pt idx="156">
                  <c:v>1.4092471156808144</c:v>
                </c:pt>
                <c:pt idx="157">
                  <c:v>0.4173025327072678</c:v>
                </c:pt>
                <c:pt idx="158">
                  <c:v>1.9505309632105963</c:v>
                </c:pt>
                <c:pt idx="159">
                  <c:v>1.8778947877791066</c:v>
                </c:pt>
                <c:pt idx="160">
                  <c:v>2.1664346472665921</c:v>
                </c:pt>
                <c:pt idx="161">
                  <c:v>2.3591751678990045</c:v>
                </c:pt>
                <c:pt idx="162">
                  <c:v>2.5514188667783793</c:v>
                </c:pt>
                <c:pt idx="163">
                  <c:v>1.5899250459796697</c:v>
                </c:pt>
                <c:pt idx="164">
                  <c:v>1.4558032483203684</c:v>
                </c:pt>
                <c:pt idx="165">
                  <c:v>0.51439788206423875</c:v>
                </c:pt>
                <c:pt idx="166">
                  <c:v>-0.93191460078349553</c:v>
                </c:pt>
                <c:pt idx="167">
                  <c:v>-0.96473665952379539</c:v>
                </c:pt>
                <c:pt idx="168">
                  <c:v>1.1363829515696386</c:v>
                </c:pt>
                <c:pt idx="169">
                  <c:v>1.9624553663028912</c:v>
                </c:pt>
                <c:pt idx="170">
                  <c:v>2.2466337571734871</c:v>
                </c:pt>
                <c:pt idx="171">
                  <c:v>1.5391777612052897</c:v>
                </c:pt>
                <c:pt idx="172">
                  <c:v>1.5702465870998079</c:v>
                </c:pt>
                <c:pt idx="173">
                  <c:v>1.0251356764588362</c:v>
                </c:pt>
                <c:pt idx="174">
                  <c:v>1.7957861445497769</c:v>
                </c:pt>
                <c:pt idx="175">
                  <c:v>0.49544673780773479</c:v>
                </c:pt>
                <c:pt idx="176">
                  <c:v>1.766884302342743</c:v>
                </c:pt>
                <c:pt idx="177">
                  <c:v>-0.97759900758142348</c:v>
                </c:pt>
                <c:pt idx="178">
                  <c:v>-0.24888723450851302</c:v>
                </c:pt>
                <c:pt idx="179">
                  <c:v>-0.38243191863493209</c:v>
                </c:pt>
                <c:pt idx="180">
                  <c:v>0.73101172463629416</c:v>
                </c:pt>
                <c:pt idx="181">
                  <c:v>1.1029098123267023</c:v>
                </c:pt>
                <c:pt idx="182">
                  <c:v>2.1174364580987062</c:v>
                </c:pt>
                <c:pt idx="183">
                  <c:v>3.2363165026882985</c:v>
                </c:pt>
                <c:pt idx="184">
                  <c:v>3.823535841339599</c:v>
                </c:pt>
                <c:pt idx="185">
                  <c:v>3.3778948989475772</c:v>
                </c:pt>
                <c:pt idx="186">
                  <c:v>3.9896226850615304</c:v>
                </c:pt>
                <c:pt idx="187">
                  <c:v>6.2143173935478453</c:v>
                </c:pt>
                <c:pt idx="188">
                  <c:v>5.5428352630664222</c:v>
                </c:pt>
                <c:pt idx="189">
                  <c:v>4.2855598503654688</c:v>
                </c:pt>
                <c:pt idx="190">
                  <c:v>3.3441752461524277</c:v>
                </c:pt>
                <c:pt idx="191">
                  <c:v>3.533604731269345</c:v>
                </c:pt>
                <c:pt idx="192">
                  <c:v>4.5053224314993461</c:v>
                </c:pt>
                <c:pt idx="193">
                  <c:v>5.4272986849612241</c:v>
                </c:pt>
                <c:pt idx="194">
                  <c:v>4.7305233552611332</c:v>
                </c:pt>
                <c:pt idx="195">
                  <c:v>4.6109583891234029</c:v>
                </c:pt>
                <c:pt idx="196">
                  <c:v>6.4434484201664191</c:v>
                </c:pt>
                <c:pt idx="197">
                  <c:v>3.8073830752159328</c:v>
                </c:pt>
                <c:pt idx="198">
                  <c:v>6.1722421871653115</c:v>
                </c:pt>
                <c:pt idx="199">
                  <c:v>5.9494814780785692</c:v>
                </c:pt>
                <c:pt idx="200">
                  <c:v>6.0089983532587672</c:v>
                </c:pt>
                <c:pt idx="201">
                  <c:v>4.9343401808387304</c:v>
                </c:pt>
                <c:pt idx="202">
                  <c:v>5.9913290616497008</c:v>
                </c:pt>
                <c:pt idx="203">
                  <c:v>7.4532747598095224</c:v>
                </c:pt>
                <c:pt idx="204">
                  <c:v>7.3612621642050993</c:v>
                </c:pt>
                <c:pt idx="205">
                  <c:v>6.0168182182927934</c:v>
                </c:pt>
                <c:pt idx="206">
                  <c:v>6.3529946782536619</c:v>
                </c:pt>
                <c:pt idx="207">
                  <c:v>6.9163307562012495</c:v>
                </c:pt>
                <c:pt idx="208">
                  <c:v>5.6778266522547218</c:v>
                </c:pt>
                <c:pt idx="209">
                  <c:v>7.3378566606002034</c:v>
                </c:pt>
                <c:pt idx="210">
                  <c:v>6.6901242184796237</c:v>
                </c:pt>
                <c:pt idx="211">
                  <c:v>6.7000149962410367</c:v>
                </c:pt>
                <c:pt idx="212">
                  <c:v>7.0756800919997582</c:v>
                </c:pt>
                <c:pt idx="213">
                  <c:v>7.7417716527455269</c:v>
                </c:pt>
                <c:pt idx="214">
                  <c:v>7.4752277229674089</c:v>
                </c:pt>
                <c:pt idx="215">
                  <c:v>9.1814134223455071</c:v>
                </c:pt>
                <c:pt idx="216">
                  <c:v>9.9162338816896458</c:v>
                </c:pt>
                <c:pt idx="217">
                  <c:v>10.514022658355481</c:v>
                </c:pt>
                <c:pt idx="218">
                  <c:v>9.8940780024465589</c:v>
                </c:pt>
                <c:pt idx="219">
                  <c:v>9.3805768688663065</c:v>
                </c:pt>
                <c:pt idx="220">
                  <c:v>9.419726810628454</c:v>
                </c:pt>
                <c:pt idx="221">
                  <c:v>9.1087991842676459</c:v>
                </c:pt>
                <c:pt idx="222">
                  <c:v>9.4340332396068352</c:v>
                </c:pt>
                <c:pt idx="223">
                  <c:v>8.9084801476101276</c:v>
                </c:pt>
                <c:pt idx="224">
                  <c:v>8.5702115727083488</c:v>
                </c:pt>
                <c:pt idx="225">
                  <c:v>8.7262584027842642</c:v>
                </c:pt>
                <c:pt idx="226">
                  <c:v>8.4647811954732664</c:v>
                </c:pt>
                <c:pt idx="227">
                  <c:v>8.2478048130853079</c:v>
                </c:pt>
                <c:pt idx="228">
                  <c:v>7.4157643239379247</c:v>
                </c:pt>
                <c:pt idx="229">
                  <c:v>9.1977180829420995</c:v>
                </c:pt>
                <c:pt idx="230">
                  <c:v>9.967492962619561</c:v>
                </c:pt>
                <c:pt idx="231">
                  <c:v>9.8640713121894184</c:v>
                </c:pt>
                <c:pt idx="232">
                  <c:v>10.119908979760821</c:v>
                </c:pt>
                <c:pt idx="233">
                  <c:v>10.103899600852015</c:v>
                </c:pt>
                <c:pt idx="234">
                  <c:v>8.5319379812803593</c:v>
                </c:pt>
                <c:pt idx="235">
                  <c:v>8.934605387757836</c:v>
                </c:pt>
                <c:pt idx="236">
                  <c:v>8.524498461284864</c:v>
                </c:pt>
                <c:pt idx="237">
                  <c:v>8.2661057997074483</c:v>
                </c:pt>
                <c:pt idx="238">
                  <c:v>8.8975260193567998</c:v>
                </c:pt>
                <c:pt idx="239">
                  <c:v>8.7974940651955933</c:v>
                </c:pt>
                <c:pt idx="240">
                  <c:v>7.7857767690612336</c:v>
                </c:pt>
                <c:pt idx="241">
                  <c:v>8.0559593650596746</c:v>
                </c:pt>
                <c:pt idx="242">
                  <c:v>7.6375431948452768</c:v>
                </c:pt>
                <c:pt idx="243">
                  <c:v>7.9259089224512005</c:v>
                </c:pt>
                <c:pt idx="244">
                  <c:v>9.1347333198806915</c:v>
                </c:pt>
                <c:pt idx="245">
                  <c:v>9.5683988614545239</c:v>
                </c:pt>
                <c:pt idx="246">
                  <c:v>8.1813613608640132</c:v>
                </c:pt>
                <c:pt idx="247">
                  <c:v>9.5220566151617518</c:v>
                </c:pt>
                <c:pt idx="248">
                  <c:v>9.8945354307471334</c:v>
                </c:pt>
                <c:pt idx="249">
                  <c:v>9.3869132808570335</c:v>
                </c:pt>
                <c:pt idx="250">
                  <c:v>9.2992025817842769</c:v>
                </c:pt>
                <c:pt idx="251">
                  <c:v>8.156685270371602</c:v>
                </c:pt>
                <c:pt idx="252">
                  <c:v>9.1407305595057711</c:v>
                </c:pt>
                <c:pt idx="253">
                  <c:v>8.3769978197479524</c:v>
                </c:pt>
                <c:pt idx="254">
                  <c:v>8.7334541340982099</c:v>
                </c:pt>
                <c:pt idx="255">
                  <c:v>7.6867101548190933</c:v>
                </c:pt>
                <c:pt idx="256">
                  <c:v>7.0902783149378745</c:v>
                </c:pt>
                <c:pt idx="257">
                  <c:v>7.2516206359614319</c:v>
                </c:pt>
                <c:pt idx="258">
                  <c:v>7.1416509808702227</c:v>
                </c:pt>
                <c:pt idx="259">
                  <c:v>6.7251243137866608</c:v>
                </c:pt>
                <c:pt idx="260">
                  <c:v>5.7672946581839426</c:v>
                </c:pt>
                <c:pt idx="261">
                  <c:v>5.5990732810857171</c:v>
                </c:pt>
                <c:pt idx="262">
                  <c:v>4.4019508210651379</c:v>
                </c:pt>
                <c:pt idx="263">
                  <c:v>4.9101162696566787</c:v>
                </c:pt>
                <c:pt idx="264">
                  <c:v>5.8692437240121595</c:v>
                </c:pt>
                <c:pt idx="265">
                  <c:v>6.2974767058891841</c:v>
                </c:pt>
                <c:pt idx="266">
                  <c:v>6.1340663661004386</c:v>
                </c:pt>
                <c:pt idx="267">
                  <c:v>5.8379558028732133</c:v>
                </c:pt>
                <c:pt idx="268">
                  <c:v>5.6085668751943683</c:v>
                </c:pt>
                <c:pt idx="269">
                  <c:v>5.8501578211239851</c:v>
                </c:pt>
                <c:pt idx="270">
                  <c:v>3.380662567417196</c:v>
                </c:pt>
                <c:pt idx="271">
                  <c:v>3.825088888099319</c:v>
                </c:pt>
                <c:pt idx="272">
                  <c:v>3.4319234788528248</c:v>
                </c:pt>
                <c:pt idx="273">
                  <c:v>2.9958224652587693</c:v>
                </c:pt>
                <c:pt idx="274">
                  <c:v>2.3952088703092866</c:v>
                </c:pt>
                <c:pt idx="275">
                  <c:v>3.3862029243809477</c:v>
                </c:pt>
                <c:pt idx="276">
                  <c:v>3.8337041720890634</c:v>
                </c:pt>
                <c:pt idx="277">
                  <c:v>4.7426282072698838</c:v>
                </c:pt>
                <c:pt idx="278">
                  <c:v>4.8885040257129209</c:v>
                </c:pt>
                <c:pt idx="279">
                  <c:v>3.7404235614655286</c:v>
                </c:pt>
                <c:pt idx="280">
                  <c:v>4.2919459827578086</c:v>
                </c:pt>
                <c:pt idx="281">
                  <c:v>4.3597643256077889</c:v>
                </c:pt>
                <c:pt idx="282">
                  <c:v>5.2158884270367292</c:v>
                </c:pt>
                <c:pt idx="283">
                  <c:v>5.1930917497001277</c:v>
                </c:pt>
                <c:pt idx="284">
                  <c:v>6.1535105427486192</c:v>
                </c:pt>
                <c:pt idx="285">
                  <c:v>6.4281935098255305</c:v>
                </c:pt>
                <c:pt idx="286">
                  <c:v>6.8885391262514792</c:v>
                </c:pt>
                <c:pt idx="287">
                  <c:v>6.6799982591562417</c:v>
                </c:pt>
                <c:pt idx="288">
                  <c:v>7.0170848653999878</c:v>
                </c:pt>
                <c:pt idx="289">
                  <c:v>6.7522486672067314</c:v>
                </c:pt>
                <c:pt idx="290">
                  <c:v>7.441371351821827</c:v>
                </c:pt>
                <c:pt idx="291">
                  <c:v>8.0876663042252552</c:v>
                </c:pt>
                <c:pt idx="292">
                  <c:v>7.7230736405319993</c:v>
                </c:pt>
                <c:pt idx="293">
                  <c:v>9.1647101995306688</c:v>
                </c:pt>
                <c:pt idx="294">
                  <c:v>9.7517781316976997</c:v>
                </c:pt>
                <c:pt idx="295">
                  <c:v>10.419696733680011</c:v>
                </c:pt>
                <c:pt idx="296">
                  <c:v>9.7655998906856638</c:v>
                </c:pt>
                <c:pt idx="297">
                  <c:v>9.5125784238532933</c:v>
                </c:pt>
                <c:pt idx="298">
                  <c:v>8.6966579525400398</c:v>
                </c:pt>
                <c:pt idx="299">
                  <c:v>9.0838940012822142</c:v>
                </c:pt>
                <c:pt idx="300">
                  <c:v>9.4500184150277011</c:v>
                </c:pt>
                <c:pt idx="301">
                  <c:v>6.7576532044157318</c:v>
                </c:pt>
                <c:pt idx="302">
                  <c:v>7.1554414630581196</c:v>
                </c:pt>
                <c:pt idx="303">
                  <c:v>7.2615378573107243</c:v>
                </c:pt>
                <c:pt idx="304">
                  <c:v>7.8959094892929267</c:v>
                </c:pt>
                <c:pt idx="305">
                  <c:v>7.9506712800246619</c:v>
                </c:pt>
                <c:pt idx="306">
                  <c:v>7.0339305066223767</c:v>
                </c:pt>
                <c:pt idx="307">
                  <c:v>6.0773752858062462</c:v>
                </c:pt>
                <c:pt idx="308">
                  <c:v>5.9703213489427656</c:v>
                </c:pt>
                <c:pt idx="309">
                  <c:v>6.0339474500213193</c:v>
                </c:pt>
                <c:pt idx="310">
                  <c:v>7.5077261692630959</c:v>
                </c:pt>
                <c:pt idx="311">
                  <c:v>6.7795378574884602</c:v>
                </c:pt>
                <c:pt idx="312">
                  <c:v>8.1465837734485138</c:v>
                </c:pt>
                <c:pt idx="313">
                  <c:v>8.2914533051638788</c:v>
                </c:pt>
                <c:pt idx="314">
                  <c:v>7.5798069933126602</c:v>
                </c:pt>
                <c:pt idx="315">
                  <c:v>8.2746212975249822</c:v>
                </c:pt>
                <c:pt idx="316">
                  <c:v>9.8296417922094115</c:v>
                </c:pt>
                <c:pt idx="317">
                  <c:v>8.3134700659781355</c:v>
                </c:pt>
                <c:pt idx="318">
                  <c:v>9.1551493007012539</c:v>
                </c:pt>
                <c:pt idx="319">
                  <c:v>11.030875419028218</c:v>
                </c:pt>
                <c:pt idx="320">
                  <c:v>12.739615088630227</c:v>
                </c:pt>
                <c:pt idx="321">
                  <c:v>9.3187878405293159</c:v>
                </c:pt>
                <c:pt idx="322">
                  <c:v>9.02724465218364</c:v>
                </c:pt>
                <c:pt idx="323">
                  <c:v>9.4805699597547637</c:v>
                </c:pt>
                <c:pt idx="324">
                  <c:v>9.9126068019268772</c:v>
                </c:pt>
                <c:pt idx="325">
                  <c:v>8.3189370589182854</c:v>
                </c:pt>
                <c:pt idx="326">
                  <c:v>6.9079394753355405</c:v>
                </c:pt>
                <c:pt idx="327">
                  <c:v>7.1757008051384972</c:v>
                </c:pt>
                <c:pt idx="328">
                  <c:v>7.9436865832636849</c:v>
                </c:pt>
                <c:pt idx="329">
                  <c:v>7.2705904025369845</c:v>
                </c:pt>
                <c:pt idx="330">
                  <c:v>7.748684323469968</c:v>
                </c:pt>
                <c:pt idx="331">
                  <c:v>8.0094280557488862</c:v>
                </c:pt>
                <c:pt idx="332">
                  <c:v>11.670840201532968</c:v>
                </c:pt>
                <c:pt idx="333">
                  <c:v>9.1329145894439314</c:v>
                </c:pt>
                <c:pt idx="334">
                  <c:v>7.9969349745755407</c:v>
                </c:pt>
                <c:pt idx="335">
                  <c:v>10.831642430261505</c:v>
                </c:pt>
                <c:pt idx="336">
                  <c:v>6.2656601782868373</c:v>
                </c:pt>
                <c:pt idx="337">
                  <c:v>8.241586237258538</c:v>
                </c:pt>
                <c:pt idx="338">
                  <c:v>7.6600405503223179</c:v>
                </c:pt>
                <c:pt idx="339">
                  <c:v>8.7346623946932365</c:v>
                </c:pt>
                <c:pt idx="340">
                  <c:v>7.9243575087695062</c:v>
                </c:pt>
                <c:pt idx="341">
                  <c:v>8.4232970771001856</c:v>
                </c:pt>
                <c:pt idx="342">
                  <c:v>8.3993928586702236</c:v>
                </c:pt>
                <c:pt idx="343">
                  <c:v>8.2050394327608682</c:v>
                </c:pt>
                <c:pt idx="344">
                  <c:v>7.7198029096356455</c:v>
                </c:pt>
                <c:pt idx="345">
                  <c:v>7.9447148182800476</c:v>
                </c:pt>
                <c:pt idx="346">
                  <c:v>8.6470886988231364</c:v>
                </c:pt>
                <c:pt idx="347">
                  <c:v>8.2935288125526618</c:v>
                </c:pt>
                <c:pt idx="348">
                  <c:v>9.6874574613741089</c:v>
                </c:pt>
                <c:pt idx="349">
                  <c:v>8.984936924248748</c:v>
                </c:pt>
                <c:pt idx="350">
                  <c:v>9.8550113933909902</c:v>
                </c:pt>
                <c:pt idx="351">
                  <c:v>8.9917196000152533</c:v>
                </c:pt>
                <c:pt idx="352">
                  <c:v>10.212162097970429</c:v>
                </c:pt>
                <c:pt idx="353">
                  <c:v>9.802310462408796</c:v>
                </c:pt>
                <c:pt idx="354">
                  <c:v>9.5653797109278251</c:v>
                </c:pt>
                <c:pt idx="355">
                  <c:v>10.11665446675619</c:v>
                </c:pt>
                <c:pt idx="356">
                  <c:v>9.3457700246476385</c:v>
                </c:pt>
                <c:pt idx="357">
                  <c:v>9.5597763415208128</c:v>
                </c:pt>
                <c:pt idx="358">
                  <c:v>10.177910142411088</c:v>
                </c:pt>
                <c:pt idx="359">
                  <c:v>10.034595203437496</c:v>
                </c:pt>
                <c:pt idx="360">
                  <c:v>8.5559157100754035</c:v>
                </c:pt>
                <c:pt idx="361">
                  <c:v>7.5015201340636724</c:v>
                </c:pt>
                <c:pt idx="362">
                  <c:v>6.6448524151188861</c:v>
                </c:pt>
                <c:pt idx="363">
                  <c:v>8.0426012719198319</c:v>
                </c:pt>
                <c:pt idx="364">
                  <c:v>8.3303605517764066</c:v>
                </c:pt>
                <c:pt idx="365">
                  <c:v>8.0128258147594007</c:v>
                </c:pt>
                <c:pt idx="366">
                  <c:v>7.8158581836237238</c:v>
                </c:pt>
                <c:pt idx="367">
                  <c:v>8.7412112321291318</c:v>
                </c:pt>
                <c:pt idx="368">
                  <c:v>8.1092362325367944</c:v>
                </c:pt>
                <c:pt idx="369">
                  <c:v>7.3871587180013538</c:v>
                </c:pt>
                <c:pt idx="370">
                  <c:v>7.5923785501001397</c:v>
                </c:pt>
                <c:pt idx="371">
                  <c:v>8.696887890532528</c:v>
                </c:pt>
                <c:pt idx="372">
                  <c:v>9.347901166243247</c:v>
                </c:pt>
                <c:pt idx="373">
                  <c:v>8.3137401853770267</c:v>
                </c:pt>
                <c:pt idx="374">
                  <c:v>8.6661689805607551</c:v>
                </c:pt>
                <c:pt idx="375">
                  <c:v>8.1032969308234932</c:v>
                </c:pt>
                <c:pt idx="376">
                  <c:v>8.1121919879844278</c:v>
                </c:pt>
                <c:pt idx="377">
                  <c:v>8.0983478749220215</c:v>
                </c:pt>
                <c:pt idx="378">
                  <c:v>7.9512306682539906</c:v>
                </c:pt>
                <c:pt idx="379">
                  <c:v>9.7631687548623258</c:v>
                </c:pt>
                <c:pt idx="380">
                  <c:v>10.12813881659147</c:v>
                </c:pt>
                <c:pt idx="381">
                  <c:v>10.803446457690224</c:v>
                </c:pt>
                <c:pt idx="382">
                  <c:v>10.516456775423416</c:v>
                </c:pt>
                <c:pt idx="383">
                  <c:v>8.8361831822085719</c:v>
                </c:pt>
                <c:pt idx="384">
                  <c:v>8.6384397398655235</c:v>
                </c:pt>
                <c:pt idx="385">
                  <c:v>8.62554485855477</c:v>
                </c:pt>
                <c:pt idx="386">
                  <c:v>10.077837362753398</c:v>
                </c:pt>
                <c:pt idx="387">
                  <c:v>8.7911338560842189</c:v>
                </c:pt>
                <c:pt idx="388">
                  <c:v>9.2692800480591302</c:v>
                </c:pt>
                <c:pt idx="389">
                  <c:v>8.4239719326028801</c:v>
                </c:pt>
                <c:pt idx="390">
                  <c:v>9.5868186302822931</c:v>
                </c:pt>
                <c:pt idx="391">
                  <c:v>8.8769070187580201</c:v>
                </c:pt>
                <c:pt idx="392">
                  <c:v>8.5280284047006791</c:v>
                </c:pt>
                <c:pt idx="393">
                  <c:v>7.6331133642114901</c:v>
                </c:pt>
                <c:pt idx="394">
                  <c:v>8.0870770021941194</c:v>
                </c:pt>
                <c:pt idx="395">
                  <c:v>6.8746385842159468</c:v>
                </c:pt>
                <c:pt idx="396">
                  <c:v>7.7110546075145523</c:v>
                </c:pt>
                <c:pt idx="397">
                  <c:v>7.1097591925618557</c:v>
                </c:pt>
                <c:pt idx="398">
                  <c:v>7.2662687495556817</c:v>
                </c:pt>
                <c:pt idx="399">
                  <c:v>6.7645668826305911</c:v>
                </c:pt>
                <c:pt idx="400">
                  <c:v>6.5599242035583867</c:v>
                </c:pt>
                <c:pt idx="401">
                  <c:v>6.4737439015907778</c:v>
                </c:pt>
                <c:pt idx="402">
                  <c:v>7.0326243106621389</c:v>
                </c:pt>
                <c:pt idx="403">
                  <c:v>6.7715879499030196</c:v>
                </c:pt>
                <c:pt idx="404">
                  <c:v>8.5433355843196797</c:v>
                </c:pt>
                <c:pt idx="405">
                  <c:v>10.05664065276008</c:v>
                </c:pt>
                <c:pt idx="406">
                  <c:v>9.8955695258929612</c:v>
                </c:pt>
                <c:pt idx="407">
                  <c:v>4.7821982098528295</c:v>
                </c:pt>
                <c:pt idx="408">
                  <c:v>8.7320737603114704</c:v>
                </c:pt>
                <c:pt idx="409">
                  <c:v>8.3183884554292824</c:v>
                </c:pt>
                <c:pt idx="410">
                  <c:v>8.150315773763344</c:v>
                </c:pt>
                <c:pt idx="411">
                  <c:v>8.268576884878188</c:v>
                </c:pt>
                <c:pt idx="412">
                  <c:v>8.881010741112652</c:v>
                </c:pt>
                <c:pt idx="413">
                  <c:v>9.6654789446622029</c:v>
                </c:pt>
                <c:pt idx="414">
                  <c:v>9.9645972541396759</c:v>
                </c:pt>
                <c:pt idx="415">
                  <c:v>9.6138156445296712</c:v>
                </c:pt>
                <c:pt idx="416">
                  <c:v>10.808062304155785</c:v>
                </c:pt>
                <c:pt idx="417">
                  <c:v>11.773945801173067</c:v>
                </c:pt>
                <c:pt idx="418">
                  <c:v>11.851306335989339</c:v>
                </c:pt>
                <c:pt idx="419">
                  <c:v>6.6721448047999932</c:v>
                </c:pt>
                <c:pt idx="420">
                  <c:v>10.318173637651919</c:v>
                </c:pt>
                <c:pt idx="421">
                  <c:v>11.515135084771799</c:v>
                </c:pt>
                <c:pt idx="422">
                  <c:v>11.271166304247723</c:v>
                </c:pt>
                <c:pt idx="423">
                  <c:v>10.816438607784844</c:v>
                </c:pt>
                <c:pt idx="424">
                  <c:v>10.034197929771002</c:v>
                </c:pt>
                <c:pt idx="425">
                  <c:v>11.294430107444807</c:v>
                </c:pt>
                <c:pt idx="426">
                  <c:v>10.972937234262526</c:v>
                </c:pt>
                <c:pt idx="427">
                  <c:v>11.567946412571457</c:v>
                </c:pt>
                <c:pt idx="428">
                  <c:v>11.0665357123044</c:v>
                </c:pt>
                <c:pt idx="429">
                  <c:v>10.780689649052654</c:v>
                </c:pt>
                <c:pt idx="430">
                  <c:v>11.088870310432057</c:v>
                </c:pt>
                <c:pt idx="431">
                  <c:v>10.943902543803697</c:v>
                </c:pt>
                <c:pt idx="432">
                  <c:v>9.7940377144099955</c:v>
                </c:pt>
                <c:pt idx="433">
                  <c:v>8.7310843347070168</c:v>
                </c:pt>
                <c:pt idx="434">
                  <c:v>8.9577491061114838</c:v>
                </c:pt>
                <c:pt idx="435">
                  <c:v>8.2849378287295892</c:v>
                </c:pt>
                <c:pt idx="436">
                  <c:v>9.0904292759219629</c:v>
                </c:pt>
                <c:pt idx="437">
                  <c:v>9.5430735826430606</c:v>
                </c:pt>
                <c:pt idx="438">
                  <c:v>8.2007408631900258</c:v>
                </c:pt>
                <c:pt idx="439">
                  <c:v>8.8083802649045744</c:v>
                </c:pt>
                <c:pt idx="440">
                  <c:v>8.1892865321647683</c:v>
                </c:pt>
                <c:pt idx="441">
                  <c:v>7.2579849602323385</c:v>
                </c:pt>
                <c:pt idx="442">
                  <c:v>7.8821194997831174</c:v>
                </c:pt>
                <c:pt idx="443">
                  <c:v>8.3289968931033567</c:v>
                </c:pt>
                <c:pt idx="444">
                  <c:v>7.0798180350374178</c:v>
                </c:pt>
                <c:pt idx="445">
                  <c:v>6.3257199214189797</c:v>
                </c:pt>
                <c:pt idx="446">
                  <c:v>6.6795452634554131</c:v>
                </c:pt>
                <c:pt idx="447">
                  <c:v>6.8872964981441642</c:v>
                </c:pt>
                <c:pt idx="448">
                  <c:v>6.1082817009267698</c:v>
                </c:pt>
                <c:pt idx="449">
                  <c:v>5.1120162397101554</c:v>
                </c:pt>
                <c:pt idx="450">
                  <c:v>6.4122296559633734</c:v>
                </c:pt>
                <c:pt idx="451">
                  <c:v>6.1931352667304811</c:v>
                </c:pt>
                <c:pt idx="452">
                  <c:v>5.7825815724165448</c:v>
                </c:pt>
                <c:pt idx="453">
                  <c:v>5.7788314637330576</c:v>
                </c:pt>
                <c:pt idx="454">
                  <c:v>5.076206251180011</c:v>
                </c:pt>
                <c:pt idx="455">
                  <c:v>4.9708804829100526</c:v>
                </c:pt>
                <c:pt idx="456">
                  <c:v>4.3447820612012338</c:v>
                </c:pt>
                <c:pt idx="457">
                  <c:v>3.5544123457650305</c:v>
                </c:pt>
                <c:pt idx="458">
                  <c:v>3.3786811767464835</c:v>
                </c:pt>
                <c:pt idx="459">
                  <c:v>3.8481507045550831</c:v>
                </c:pt>
                <c:pt idx="460">
                  <c:v>1.916569894088116</c:v>
                </c:pt>
                <c:pt idx="461">
                  <c:v>1.3413834302631342</c:v>
                </c:pt>
                <c:pt idx="462">
                  <c:v>1.22108443532679</c:v>
                </c:pt>
                <c:pt idx="463">
                  <c:v>1.3103372275755822</c:v>
                </c:pt>
                <c:pt idx="464">
                  <c:v>0.69388920205939453</c:v>
                </c:pt>
                <c:pt idx="465">
                  <c:v>0.48648375327359428</c:v>
                </c:pt>
                <c:pt idx="466">
                  <c:v>0.32049680678884751</c:v>
                </c:pt>
                <c:pt idx="467">
                  <c:v>-0.10508281401631625</c:v>
                </c:pt>
                <c:pt idx="468">
                  <c:v>-1.6956179525780608</c:v>
                </c:pt>
                <c:pt idx="469">
                  <c:v>-2.8456329857623337</c:v>
                </c:pt>
                <c:pt idx="470">
                  <c:v>-4.0564220402150974</c:v>
                </c:pt>
                <c:pt idx="471">
                  <c:v>-4.3498416683496428</c:v>
                </c:pt>
                <c:pt idx="472">
                  <c:v>-3.7107845900052934</c:v>
                </c:pt>
                <c:pt idx="473">
                  <c:v>-3.4502585012991567</c:v>
                </c:pt>
                <c:pt idx="474">
                  <c:v>-4.4460468752480082</c:v>
                </c:pt>
                <c:pt idx="475">
                  <c:v>-2.7431915201924189</c:v>
                </c:pt>
                <c:pt idx="476">
                  <c:v>-1.0527415673679701</c:v>
                </c:pt>
                <c:pt idx="477">
                  <c:v>-1.0195593596642973</c:v>
                </c:pt>
                <c:pt idx="478">
                  <c:v>-3.3726899366475713</c:v>
                </c:pt>
                <c:pt idx="479">
                  <c:v>-3.2153853204730827</c:v>
                </c:pt>
                <c:pt idx="480">
                  <c:v>-4.836432082059301</c:v>
                </c:pt>
                <c:pt idx="481">
                  <c:v>-4.5079683809848001</c:v>
                </c:pt>
                <c:pt idx="482">
                  <c:v>-4.5198266844447357</c:v>
                </c:pt>
                <c:pt idx="483">
                  <c:v>-4.3587519837509205</c:v>
                </c:pt>
                <c:pt idx="484">
                  <c:v>-4.1352208450246994</c:v>
                </c:pt>
                <c:pt idx="485">
                  <c:v>-3.9666487539086344</c:v>
                </c:pt>
                <c:pt idx="486">
                  <c:v>-4.9130162241777544</c:v>
                </c:pt>
                <c:pt idx="487">
                  <c:v>-3.6985194686246241</c:v>
                </c:pt>
                <c:pt idx="488">
                  <c:v>-2.6054165591027827</c:v>
                </c:pt>
                <c:pt idx="489">
                  <c:v>-3.0211577926283666</c:v>
                </c:pt>
                <c:pt idx="490">
                  <c:v>-5.0782856916295511</c:v>
                </c:pt>
                <c:pt idx="491">
                  <c:v>-4.9773791745199265</c:v>
                </c:pt>
                <c:pt idx="492">
                  <c:v>-7.0882434071326843</c:v>
                </c:pt>
                <c:pt idx="493">
                  <c:v>-5.395065892685313</c:v>
                </c:pt>
                <c:pt idx="494">
                  <c:v>-5.6925719080401285</c:v>
                </c:pt>
                <c:pt idx="495">
                  <c:v>-7.0139903113620781</c:v>
                </c:pt>
                <c:pt idx="496">
                  <c:v>-6.066130827116953</c:v>
                </c:pt>
                <c:pt idx="497">
                  <c:v>-6.9147541844467462</c:v>
                </c:pt>
                <c:pt idx="498">
                  <c:v>-8.0764620154425462</c:v>
                </c:pt>
                <c:pt idx="499">
                  <c:v>-8.4008877011513139</c:v>
                </c:pt>
                <c:pt idx="500">
                  <c:v>-6.9469116892843781</c:v>
                </c:pt>
                <c:pt idx="501">
                  <c:v>-5.9024532704940933</c:v>
                </c:pt>
                <c:pt idx="502">
                  <c:v>-5.5321108486821702</c:v>
                </c:pt>
                <c:pt idx="503">
                  <c:v>-4.1312151700688426</c:v>
                </c:pt>
                <c:pt idx="504">
                  <c:v>-5.5210734967323942</c:v>
                </c:pt>
                <c:pt idx="505">
                  <c:v>-5.4074793217451287</c:v>
                </c:pt>
                <c:pt idx="506">
                  <c:v>-4.1465016689068905</c:v>
                </c:pt>
                <c:pt idx="507">
                  <c:v>-3.994690556636443</c:v>
                </c:pt>
                <c:pt idx="508">
                  <c:v>-4.5310474466597954</c:v>
                </c:pt>
                <c:pt idx="509">
                  <c:v>-3.8385639169153274</c:v>
                </c:pt>
                <c:pt idx="510">
                  <c:v>-2.8589091696932729</c:v>
                </c:pt>
                <c:pt idx="511">
                  <c:v>-1.366324485550835</c:v>
                </c:pt>
                <c:pt idx="512">
                  <c:v>-0.72397043540007444</c:v>
                </c:pt>
                <c:pt idx="513">
                  <c:v>2.7157354358234991</c:v>
                </c:pt>
                <c:pt idx="514">
                  <c:v>0.64309275016309475</c:v>
                </c:pt>
                <c:pt idx="515">
                  <c:v>-0.27011431752919646</c:v>
                </c:pt>
                <c:pt idx="516">
                  <c:v>3.2849738561682718E-2</c:v>
                </c:pt>
                <c:pt idx="517">
                  <c:v>1.5636415042917184</c:v>
                </c:pt>
                <c:pt idx="518">
                  <c:v>0.77707296518846058</c:v>
                </c:pt>
                <c:pt idx="519">
                  <c:v>2.3936503603755348</c:v>
                </c:pt>
                <c:pt idx="520">
                  <c:v>2.1915345978055099</c:v>
                </c:pt>
                <c:pt idx="521">
                  <c:v>3.9547771038528827</c:v>
                </c:pt>
                <c:pt idx="522">
                  <c:v>7.3848976835915137</c:v>
                </c:pt>
                <c:pt idx="523">
                  <c:v>7.4793469818998668</c:v>
                </c:pt>
                <c:pt idx="524">
                  <c:v>7.3543408015103218</c:v>
                </c:pt>
                <c:pt idx="525">
                  <c:v>8.1524521386832873</c:v>
                </c:pt>
                <c:pt idx="526">
                  <c:v>7.4868147031429695</c:v>
                </c:pt>
                <c:pt idx="527">
                  <c:v>8.4804076422243106</c:v>
                </c:pt>
                <c:pt idx="528">
                  <c:v>9.0890225269752687</c:v>
                </c:pt>
                <c:pt idx="529">
                  <c:v>9.810886702485659</c:v>
                </c:pt>
                <c:pt idx="530">
                  <c:v>10.037260202720475</c:v>
                </c:pt>
                <c:pt idx="531">
                  <c:v>9.4463773151965835</c:v>
                </c:pt>
                <c:pt idx="532">
                  <c:v>7.6280223146657109</c:v>
                </c:pt>
                <c:pt idx="533">
                  <c:v>6.9798934675518218</c:v>
                </c:pt>
                <c:pt idx="534">
                  <c:v>7.8201523571180056</c:v>
                </c:pt>
                <c:pt idx="535">
                  <c:v>9.3955878094402951</c:v>
                </c:pt>
                <c:pt idx="536">
                  <c:v>8.1823003224086737</c:v>
                </c:pt>
                <c:pt idx="537">
                  <c:v>7.8216094203391044</c:v>
                </c:pt>
                <c:pt idx="538">
                  <c:v>7.8541873955918113</c:v>
                </c:pt>
                <c:pt idx="539">
                  <c:v>7.5554474994659273</c:v>
                </c:pt>
                <c:pt idx="540">
                  <c:v>7.7457081831683832</c:v>
                </c:pt>
                <c:pt idx="541">
                  <c:v>7.8677774143054515</c:v>
                </c:pt>
                <c:pt idx="542">
                  <c:v>8.5944363577015626</c:v>
                </c:pt>
                <c:pt idx="543">
                  <c:v>8.2304823617265743</c:v>
                </c:pt>
                <c:pt idx="544">
                  <c:v>8.8932861016020937</c:v>
                </c:pt>
                <c:pt idx="545">
                  <c:v>7.7799728329214952</c:v>
                </c:pt>
                <c:pt idx="546">
                  <c:v>9.0146109705534201</c:v>
                </c:pt>
                <c:pt idx="547">
                  <c:v>9.1244393121216074</c:v>
                </c:pt>
                <c:pt idx="548">
                  <c:v>10.006040197675842</c:v>
                </c:pt>
                <c:pt idx="549">
                  <c:v>10.162934140827733</c:v>
                </c:pt>
                <c:pt idx="550">
                  <c:v>10.040911758804805</c:v>
                </c:pt>
                <c:pt idx="551">
                  <c:v>5.0287554082675419</c:v>
                </c:pt>
                <c:pt idx="552">
                  <c:v>9.7345162186287784</c:v>
                </c:pt>
                <c:pt idx="553">
                  <c:v>10.156015574783314</c:v>
                </c:pt>
                <c:pt idx="554">
                  <c:v>10.365115394887169</c:v>
                </c:pt>
                <c:pt idx="555">
                  <c:v>11.966517978554476</c:v>
                </c:pt>
                <c:pt idx="556">
                  <c:v>10.337194578537565</c:v>
                </c:pt>
                <c:pt idx="557">
                  <c:v>11.390546235617514</c:v>
                </c:pt>
                <c:pt idx="558">
                  <c:v>11.868592862208498</c:v>
                </c:pt>
                <c:pt idx="559">
                  <c:v>11.064374320115016</c:v>
                </c:pt>
                <c:pt idx="560">
                  <c:v>11.324898276342411</c:v>
                </c:pt>
                <c:pt idx="561">
                  <c:v>11.524743674877451</c:v>
                </c:pt>
                <c:pt idx="562">
                  <c:v>10.806320062751174</c:v>
                </c:pt>
                <c:pt idx="563">
                  <c:v>10.431965217388603</c:v>
                </c:pt>
                <c:pt idx="564">
                  <c:v>8.3839847090699067</c:v>
                </c:pt>
                <c:pt idx="565">
                  <c:v>8.2518532346718949</c:v>
                </c:pt>
                <c:pt idx="566">
                  <c:v>8.0859031559192314</c:v>
                </c:pt>
                <c:pt idx="567">
                  <c:v>8.533375910939986</c:v>
                </c:pt>
                <c:pt idx="568">
                  <c:v>9.200152623377468</c:v>
                </c:pt>
                <c:pt idx="569">
                  <c:v>9.5953764458304445</c:v>
                </c:pt>
                <c:pt idx="570">
                  <c:v>10.575515773929448</c:v>
                </c:pt>
                <c:pt idx="571">
                  <c:v>10.035908286396488</c:v>
                </c:pt>
                <c:pt idx="572">
                  <c:v>9.540024589059442</c:v>
                </c:pt>
                <c:pt idx="573">
                  <c:v>8.8639279302444738</c:v>
                </c:pt>
                <c:pt idx="574">
                  <c:v>8.2261049968438282</c:v>
                </c:pt>
                <c:pt idx="575">
                  <c:v>8.2716038461836217</c:v>
                </c:pt>
                <c:pt idx="576">
                  <c:v>8.0035170037553733</c:v>
                </c:pt>
                <c:pt idx="577">
                  <c:v>7.4131566749190245</c:v>
                </c:pt>
                <c:pt idx="578">
                  <c:v>7.5385640894013886</c:v>
                </c:pt>
                <c:pt idx="579">
                  <c:v>7.390107262244145</c:v>
                </c:pt>
                <c:pt idx="580">
                  <c:v>7.2687771344840604</c:v>
                </c:pt>
                <c:pt idx="581">
                  <c:v>7.4162066788279937</c:v>
                </c:pt>
                <c:pt idx="582">
                  <c:v>7.5507810537568218</c:v>
                </c:pt>
                <c:pt idx="583">
                  <c:v>8.9408168065313536</c:v>
                </c:pt>
                <c:pt idx="584">
                  <c:v>8.1670743020620158</c:v>
                </c:pt>
                <c:pt idx="585">
                  <c:v>7.9205554107008433</c:v>
                </c:pt>
                <c:pt idx="586">
                  <c:v>9.4303681475019836</c:v>
                </c:pt>
                <c:pt idx="587">
                  <c:v>8.5605835490311986</c:v>
                </c:pt>
                <c:pt idx="588">
                  <c:v>9.2222396828536777</c:v>
                </c:pt>
                <c:pt idx="589">
                  <c:v>8.7653285386704525</c:v>
                </c:pt>
                <c:pt idx="590">
                  <c:v>9.1625251359138886</c:v>
                </c:pt>
                <c:pt idx="591">
                  <c:v>9.5314712865322146</c:v>
                </c:pt>
                <c:pt idx="592">
                  <c:v>2.505875757100033</c:v>
                </c:pt>
                <c:pt idx="593">
                  <c:v>7.1454227430085471</c:v>
                </c:pt>
                <c:pt idx="594">
                  <c:v>10.037305362614459</c:v>
                </c:pt>
                <c:pt idx="595">
                  <c:v>11.151122337225871</c:v>
                </c:pt>
                <c:pt idx="596">
                  <c:v>10.760785202297562</c:v>
                </c:pt>
                <c:pt idx="597">
                  <c:v>11.829043275112337</c:v>
                </c:pt>
                <c:pt idx="598">
                  <c:v>11.436004730982352</c:v>
                </c:pt>
                <c:pt idx="599">
                  <c:v>11.477003087801823</c:v>
                </c:pt>
                <c:pt idx="600">
                  <c:v>14.025090169603578</c:v>
                </c:pt>
                <c:pt idx="601">
                  <c:v>15.757428741935865</c:v>
                </c:pt>
                <c:pt idx="602">
                  <c:v>16.1494141289411</c:v>
                </c:pt>
                <c:pt idx="603">
                  <c:v>14.435693348235535</c:v>
                </c:pt>
                <c:pt idx="604">
                  <c:v>11.35591154825889</c:v>
                </c:pt>
                <c:pt idx="605">
                  <c:v>13.446989759873409</c:v>
                </c:pt>
                <c:pt idx="606">
                  <c:v>14.182315450185873</c:v>
                </c:pt>
                <c:pt idx="607">
                  <c:v>15.21338356590724</c:v>
                </c:pt>
                <c:pt idx="608">
                  <c:v>12.506282406354027</c:v>
                </c:pt>
                <c:pt idx="609">
                  <c:v>12.947610133724211</c:v>
                </c:pt>
                <c:pt idx="610">
                  <c:v>11.966475001952091</c:v>
                </c:pt>
                <c:pt idx="611">
                  <c:v>11.652520214036549</c:v>
                </c:pt>
                <c:pt idx="612">
                  <c:v>10.673407416480629</c:v>
                </c:pt>
                <c:pt idx="613">
                  <c:v>11.882194019949551</c:v>
                </c:pt>
                <c:pt idx="614">
                  <c:v>11.382959952269292</c:v>
                </c:pt>
                <c:pt idx="615">
                  <c:v>9.7388474679696397</c:v>
                </c:pt>
                <c:pt idx="616">
                  <c:v>9.9964842699256113</c:v>
                </c:pt>
                <c:pt idx="617">
                  <c:v>10.7664181389442</c:v>
                </c:pt>
                <c:pt idx="618">
                  <c:v>10.62669250652951</c:v>
                </c:pt>
                <c:pt idx="619">
                  <c:v>10.756797965237539</c:v>
                </c:pt>
                <c:pt idx="620">
                  <c:v>10.633575758806503</c:v>
                </c:pt>
                <c:pt idx="621">
                  <c:v>10.418968144720166</c:v>
                </c:pt>
                <c:pt idx="622">
                  <c:v>10.266839424811103</c:v>
                </c:pt>
                <c:pt idx="623">
                  <c:v>8.774924634174246</c:v>
                </c:pt>
                <c:pt idx="624">
                  <c:v>6.3560637729332532</c:v>
                </c:pt>
                <c:pt idx="625">
                  <c:v>5.7129275885535913</c:v>
                </c:pt>
                <c:pt idx="626">
                  <c:v>6.8126909997131921</c:v>
                </c:pt>
                <c:pt idx="627">
                  <c:v>7.0283274075474207</c:v>
                </c:pt>
                <c:pt idx="628">
                  <c:v>7.1281400655910288</c:v>
                </c:pt>
                <c:pt idx="629">
                  <c:v>7.4641441280361285</c:v>
                </c:pt>
                <c:pt idx="630">
                  <c:v>6.8986849552003076</c:v>
                </c:pt>
                <c:pt idx="631">
                  <c:v>8.7407038080128849</c:v>
                </c:pt>
                <c:pt idx="632">
                  <c:v>9.9092417281405325</c:v>
                </c:pt>
                <c:pt idx="633">
                  <c:v>10.16034139026506</c:v>
                </c:pt>
                <c:pt idx="634">
                  <c:v>10.136641266747318</c:v>
                </c:pt>
                <c:pt idx="635">
                  <c:v>8.7546386817173065</c:v>
                </c:pt>
                <c:pt idx="636">
                  <c:v>8.3182524953057992</c:v>
                </c:pt>
                <c:pt idx="637">
                  <c:v>7.6595495831647789</c:v>
                </c:pt>
                <c:pt idx="638">
                  <c:v>6.7432038066813815</c:v>
                </c:pt>
                <c:pt idx="639">
                  <c:v>6.720270240190156</c:v>
                </c:pt>
                <c:pt idx="640">
                  <c:v>7.2062188098594184</c:v>
                </c:pt>
                <c:pt idx="641">
                  <c:v>6.975739367762964</c:v>
                </c:pt>
                <c:pt idx="642">
                  <c:v>7.7145292498658904</c:v>
                </c:pt>
                <c:pt idx="643">
                  <c:v>7.4327325950138778</c:v>
                </c:pt>
                <c:pt idx="644">
                  <c:v>6.9649098437193144</c:v>
                </c:pt>
                <c:pt idx="645">
                  <c:v>6.0394183167907114</c:v>
                </c:pt>
                <c:pt idx="646">
                  <c:v>4.8925335557968186</c:v>
                </c:pt>
                <c:pt idx="647">
                  <c:v>1.017858285790372</c:v>
                </c:pt>
                <c:pt idx="648">
                  <c:v>10.528433572333306</c:v>
                </c:pt>
                <c:pt idx="649">
                  <c:v>10.327854794548394</c:v>
                </c:pt>
                <c:pt idx="650">
                  <c:v>9.8574026486762278</c:v>
                </c:pt>
                <c:pt idx="651">
                  <c:v>9.4400737128391778</c:v>
                </c:pt>
                <c:pt idx="652">
                  <c:v>8.5369780510972912</c:v>
                </c:pt>
                <c:pt idx="653">
                  <c:v>8.9281154222365338</c:v>
                </c:pt>
                <c:pt idx="654">
                  <c:v>9.0248234436048751</c:v>
                </c:pt>
                <c:pt idx="655">
                  <c:v>8.7362819559597629</c:v>
                </c:pt>
                <c:pt idx="656">
                  <c:v>9.1181893567369006</c:v>
                </c:pt>
                <c:pt idx="657">
                  <c:v>9.7384291478670129</c:v>
                </c:pt>
                <c:pt idx="658">
                  <c:v>9.4636821064878056</c:v>
                </c:pt>
                <c:pt idx="659">
                  <c:v>9.4013537011657036</c:v>
                </c:pt>
                <c:pt idx="660">
                  <c:v>7.8492412812720778</c:v>
                </c:pt>
                <c:pt idx="661">
                  <c:v>8.2839477773701038</c:v>
                </c:pt>
                <c:pt idx="662">
                  <c:v>8.2361035827666171</c:v>
                </c:pt>
                <c:pt idx="663">
                  <c:v>8.6593222469823825</c:v>
                </c:pt>
                <c:pt idx="664">
                  <c:v>8.4960987436796511</c:v>
                </c:pt>
                <c:pt idx="665">
                  <c:v>8.3102367534689456</c:v>
                </c:pt>
                <c:pt idx="666">
                  <c:v>8.1330216437798057</c:v>
                </c:pt>
                <c:pt idx="667">
                  <c:v>8.6710891572149951</c:v>
                </c:pt>
                <c:pt idx="668">
                  <c:v>8.4620146619000067</c:v>
                </c:pt>
                <c:pt idx="669">
                  <c:v>9.0049518913247475</c:v>
                </c:pt>
                <c:pt idx="670">
                  <c:v>7.8990966223209336</c:v>
                </c:pt>
                <c:pt idx="671">
                  <c:v>7.2900254806257063</c:v>
                </c:pt>
                <c:pt idx="672">
                  <c:v>6.5845725844764589</c:v>
                </c:pt>
                <c:pt idx="673">
                  <c:v>6.1640361879742516</c:v>
                </c:pt>
                <c:pt idx="674">
                  <c:v>7.2254984435915715</c:v>
                </c:pt>
                <c:pt idx="675">
                  <c:v>6.9860814464004584</c:v>
                </c:pt>
                <c:pt idx="676">
                  <c:v>7.6257429483559163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509632"/>
        <c:axId val="169511168"/>
      </c:lineChart>
      <c:catAx>
        <c:axId val="169509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169511168"/>
        <c:crossesAt val="-10"/>
        <c:auto val="1"/>
        <c:lblAlgn val="ctr"/>
        <c:lblOffset val="100"/>
        <c:tickLblSkip val="60"/>
        <c:tickMarkSkip val="12"/>
        <c:noMultiLvlLbl val="0"/>
      </c:catAx>
      <c:valAx>
        <c:axId val="169511168"/>
        <c:scaling>
          <c:orientation val="minMax"/>
          <c:max val="30"/>
          <c:min val="-10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16950963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431284382708409E-2"/>
          <c:y val="3.2245477333624699E-2"/>
          <c:w val="0.88915375625577675"/>
          <c:h val="0.88727605829567358"/>
        </c:manualLayout>
      </c:layout>
      <c:lineChart>
        <c:grouping val="standard"/>
        <c:varyColors val="0"/>
        <c:ser>
          <c:idx val="0"/>
          <c:order val="0"/>
          <c:tx>
            <c:v>From states</c:v>
          </c:tx>
          <c:spPr>
            <a:ln w="31750"/>
          </c:spPr>
          <c:marker>
            <c:symbol val="none"/>
          </c:marker>
          <c:cat>
            <c:numRef>
              <c:f>'R'!$A$1064:$A$1739</c:f>
              <c:numCache>
                <c:formatCode>General</c:formatCode>
                <c:ptCount val="676"/>
                <c:pt idx="0">
                  <c:v>1959</c:v>
                </c:pt>
                <c:pt idx="1">
                  <c:v>1959</c:v>
                </c:pt>
                <c:pt idx="2">
                  <c:v>1959</c:v>
                </c:pt>
                <c:pt idx="3">
                  <c:v>1959</c:v>
                </c:pt>
                <c:pt idx="4">
                  <c:v>1959</c:v>
                </c:pt>
                <c:pt idx="5">
                  <c:v>1959</c:v>
                </c:pt>
                <c:pt idx="6">
                  <c:v>1959</c:v>
                </c:pt>
                <c:pt idx="7">
                  <c:v>1959</c:v>
                </c:pt>
                <c:pt idx="8">
                  <c:v>1959</c:v>
                </c:pt>
                <c:pt idx="9">
                  <c:v>1959</c:v>
                </c:pt>
                <c:pt idx="10">
                  <c:v>1959</c:v>
                </c:pt>
                <c:pt idx="11">
                  <c:v>1959</c:v>
                </c:pt>
                <c:pt idx="12">
                  <c:v>1960</c:v>
                </c:pt>
                <c:pt idx="13">
                  <c:v>1960</c:v>
                </c:pt>
                <c:pt idx="14">
                  <c:v>1960</c:v>
                </c:pt>
                <c:pt idx="15">
                  <c:v>1960</c:v>
                </c:pt>
                <c:pt idx="16">
                  <c:v>1960</c:v>
                </c:pt>
                <c:pt idx="17">
                  <c:v>1960</c:v>
                </c:pt>
                <c:pt idx="18">
                  <c:v>1960</c:v>
                </c:pt>
                <c:pt idx="19">
                  <c:v>1960</c:v>
                </c:pt>
                <c:pt idx="20">
                  <c:v>1960</c:v>
                </c:pt>
                <c:pt idx="21">
                  <c:v>1960</c:v>
                </c:pt>
                <c:pt idx="22">
                  <c:v>1960</c:v>
                </c:pt>
                <c:pt idx="23">
                  <c:v>1960</c:v>
                </c:pt>
                <c:pt idx="24">
                  <c:v>1961</c:v>
                </c:pt>
                <c:pt idx="25">
                  <c:v>1961</c:v>
                </c:pt>
                <c:pt idx="26">
                  <c:v>1961</c:v>
                </c:pt>
                <c:pt idx="27">
                  <c:v>1961</c:v>
                </c:pt>
                <c:pt idx="28">
                  <c:v>1961</c:v>
                </c:pt>
                <c:pt idx="29">
                  <c:v>1961</c:v>
                </c:pt>
                <c:pt idx="30">
                  <c:v>1961</c:v>
                </c:pt>
                <c:pt idx="31">
                  <c:v>1961</c:v>
                </c:pt>
                <c:pt idx="32">
                  <c:v>1961</c:v>
                </c:pt>
                <c:pt idx="33">
                  <c:v>1961</c:v>
                </c:pt>
                <c:pt idx="34">
                  <c:v>1961</c:v>
                </c:pt>
                <c:pt idx="35">
                  <c:v>1961</c:v>
                </c:pt>
                <c:pt idx="36">
                  <c:v>1962</c:v>
                </c:pt>
                <c:pt idx="37">
                  <c:v>1962</c:v>
                </c:pt>
                <c:pt idx="38">
                  <c:v>1962</c:v>
                </c:pt>
                <c:pt idx="39">
                  <c:v>1962</c:v>
                </c:pt>
                <c:pt idx="40">
                  <c:v>1962</c:v>
                </c:pt>
                <c:pt idx="41">
                  <c:v>1962</c:v>
                </c:pt>
                <c:pt idx="42">
                  <c:v>1962</c:v>
                </c:pt>
                <c:pt idx="43">
                  <c:v>1962</c:v>
                </c:pt>
                <c:pt idx="44">
                  <c:v>1962</c:v>
                </c:pt>
                <c:pt idx="45">
                  <c:v>1962</c:v>
                </c:pt>
                <c:pt idx="46">
                  <c:v>1962</c:v>
                </c:pt>
                <c:pt idx="47">
                  <c:v>1962</c:v>
                </c:pt>
                <c:pt idx="48">
                  <c:v>1963</c:v>
                </c:pt>
                <c:pt idx="49">
                  <c:v>1963</c:v>
                </c:pt>
                <c:pt idx="50">
                  <c:v>1963</c:v>
                </c:pt>
                <c:pt idx="51">
                  <c:v>1963</c:v>
                </c:pt>
                <c:pt idx="52">
                  <c:v>1963</c:v>
                </c:pt>
                <c:pt idx="53">
                  <c:v>1963</c:v>
                </c:pt>
                <c:pt idx="54">
                  <c:v>1963</c:v>
                </c:pt>
                <c:pt idx="55">
                  <c:v>1963</c:v>
                </c:pt>
                <c:pt idx="56">
                  <c:v>1963</c:v>
                </c:pt>
                <c:pt idx="57">
                  <c:v>1963</c:v>
                </c:pt>
                <c:pt idx="58">
                  <c:v>1963</c:v>
                </c:pt>
                <c:pt idx="59">
                  <c:v>1963</c:v>
                </c:pt>
                <c:pt idx="60">
                  <c:v>1964</c:v>
                </c:pt>
                <c:pt idx="61">
                  <c:v>1964</c:v>
                </c:pt>
                <c:pt idx="62">
                  <c:v>1964</c:v>
                </c:pt>
                <c:pt idx="63">
                  <c:v>1964</c:v>
                </c:pt>
                <c:pt idx="64">
                  <c:v>1964</c:v>
                </c:pt>
                <c:pt idx="65">
                  <c:v>1964</c:v>
                </c:pt>
                <c:pt idx="66">
                  <c:v>1964</c:v>
                </c:pt>
                <c:pt idx="67">
                  <c:v>1964</c:v>
                </c:pt>
                <c:pt idx="68">
                  <c:v>1964</c:v>
                </c:pt>
                <c:pt idx="69">
                  <c:v>1964</c:v>
                </c:pt>
                <c:pt idx="70">
                  <c:v>1964</c:v>
                </c:pt>
                <c:pt idx="71">
                  <c:v>1964</c:v>
                </c:pt>
                <c:pt idx="72">
                  <c:v>1965</c:v>
                </c:pt>
                <c:pt idx="73">
                  <c:v>1965</c:v>
                </c:pt>
                <c:pt idx="74">
                  <c:v>1965</c:v>
                </c:pt>
                <c:pt idx="75">
                  <c:v>1965</c:v>
                </c:pt>
                <c:pt idx="76">
                  <c:v>1965</c:v>
                </c:pt>
                <c:pt idx="77">
                  <c:v>1965</c:v>
                </c:pt>
                <c:pt idx="78">
                  <c:v>1965</c:v>
                </c:pt>
                <c:pt idx="79">
                  <c:v>1965</c:v>
                </c:pt>
                <c:pt idx="80">
                  <c:v>1965</c:v>
                </c:pt>
                <c:pt idx="81">
                  <c:v>1965</c:v>
                </c:pt>
                <c:pt idx="82">
                  <c:v>1965</c:v>
                </c:pt>
                <c:pt idx="83">
                  <c:v>1965</c:v>
                </c:pt>
                <c:pt idx="84">
                  <c:v>1966</c:v>
                </c:pt>
                <c:pt idx="85">
                  <c:v>1966</c:v>
                </c:pt>
                <c:pt idx="86">
                  <c:v>1966</c:v>
                </c:pt>
                <c:pt idx="87">
                  <c:v>1966</c:v>
                </c:pt>
                <c:pt idx="88">
                  <c:v>1966</c:v>
                </c:pt>
                <c:pt idx="89">
                  <c:v>1966</c:v>
                </c:pt>
                <c:pt idx="90">
                  <c:v>1966</c:v>
                </c:pt>
                <c:pt idx="91">
                  <c:v>1966</c:v>
                </c:pt>
                <c:pt idx="92">
                  <c:v>1966</c:v>
                </c:pt>
                <c:pt idx="93">
                  <c:v>1966</c:v>
                </c:pt>
                <c:pt idx="94">
                  <c:v>1966</c:v>
                </c:pt>
                <c:pt idx="95">
                  <c:v>1966</c:v>
                </c:pt>
                <c:pt idx="96">
                  <c:v>1967</c:v>
                </c:pt>
                <c:pt idx="97">
                  <c:v>1967</c:v>
                </c:pt>
                <c:pt idx="98">
                  <c:v>1967</c:v>
                </c:pt>
                <c:pt idx="99">
                  <c:v>1967</c:v>
                </c:pt>
                <c:pt idx="100">
                  <c:v>1967</c:v>
                </c:pt>
                <c:pt idx="101">
                  <c:v>1967</c:v>
                </c:pt>
                <c:pt idx="102">
                  <c:v>1967</c:v>
                </c:pt>
                <c:pt idx="103">
                  <c:v>1967</c:v>
                </c:pt>
                <c:pt idx="104">
                  <c:v>1967</c:v>
                </c:pt>
                <c:pt idx="105">
                  <c:v>1967</c:v>
                </c:pt>
                <c:pt idx="106">
                  <c:v>1967</c:v>
                </c:pt>
                <c:pt idx="107">
                  <c:v>1967</c:v>
                </c:pt>
                <c:pt idx="108">
                  <c:v>1968</c:v>
                </c:pt>
                <c:pt idx="109">
                  <c:v>1968</c:v>
                </c:pt>
                <c:pt idx="110">
                  <c:v>1968</c:v>
                </c:pt>
                <c:pt idx="111">
                  <c:v>1968</c:v>
                </c:pt>
                <c:pt idx="112">
                  <c:v>1968</c:v>
                </c:pt>
                <c:pt idx="113">
                  <c:v>1968</c:v>
                </c:pt>
                <c:pt idx="114">
                  <c:v>1968</c:v>
                </c:pt>
                <c:pt idx="115">
                  <c:v>1968</c:v>
                </c:pt>
                <c:pt idx="116">
                  <c:v>1968</c:v>
                </c:pt>
                <c:pt idx="117">
                  <c:v>1968</c:v>
                </c:pt>
                <c:pt idx="118">
                  <c:v>1968</c:v>
                </c:pt>
                <c:pt idx="119">
                  <c:v>1968</c:v>
                </c:pt>
                <c:pt idx="120">
                  <c:v>1969</c:v>
                </c:pt>
                <c:pt idx="121">
                  <c:v>1969</c:v>
                </c:pt>
                <c:pt idx="122">
                  <c:v>1969</c:v>
                </c:pt>
                <c:pt idx="123">
                  <c:v>1969</c:v>
                </c:pt>
                <c:pt idx="124">
                  <c:v>1969</c:v>
                </c:pt>
                <c:pt idx="125">
                  <c:v>1969</c:v>
                </c:pt>
                <c:pt idx="126">
                  <c:v>1969</c:v>
                </c:pt>
                <c:pt idx="127">
                  <c:v>1969</c:v>
                </c:pt>
                <c:pt idx="128">
                  <c:v>1969</c:v>
                </c:pt>
                <c:pt idx="129">
                  <c:v>1969</c:v>
                </c:pt>
                <c:pt idx="130">
                  <c:v>1969</c:v>
                </c:pt>
                <c:pt idx="131">
                  <c:v>1969</c:v>
                </c:pt>
                <c:pt idx="132">
                  <c:v>1970</c:v>
                </c:pt>
                <c:pt idx="133">
                  <c:v>1970</c:v>
                </c:pt>
                <c:pt idx="134">
                  <c:v>1970</c:v>
                </c:pt>
                <c:pt idx="135">
                  <c:v>1970</c:v>
                </c:pt>
                <c:pt idx="136">
                  <c:v>1970</c:v>
                </c:pt>
                <c:pt idx="137">
                  <c:v>1970</c:v>
                </c:pt>
                <c:pt idx="138">
                  <c:v>1970</c:v>
                </c:pt>
                <c:pt idx="139">
                  <c:v>1970</c:v>
                </c:pt>
                <c:pt idx="140">
                  <c:v>1970</c:v>
                </c:pt>
                <c:pt idx="141">
                  <c:v>1970</c:v>
                </c:pt>
                <c:pt idx="142">
                  <c:v>1970</c:v>
                </c:pt>
                <c:pt idx="143">
                  <c:v>1970</c:v>
                </c:pt>
                <c:pt idx="144">
                  <c:v>1971</c:v>
                </c:pt>
                <c:pt idx="145">
                  <c:v>1971</c:v>
                </c:pt>
                <c:pt idx="146">
                  <c:v>1971</c:v>
                </c:pt>
                <c:pt idx="147">
                  <c:v>1971</c:v>
                </c:pt>
                <c:pt idx="148">
                  <c:v>1971</c:v>
                </c:pt>
                <c:pt idx="149">
                  <c:v>1971</c:v>
                </c:pt>
                <c:pt idx="150">
                  <c:v>1971</c:v>
                </c:pt>
                <c:pt idx="151">
                  <c:v>1971</c:v>
                </c:pt>
                <c:pt idx="152">
                  <c:v>1971</c:v>
                </c:pt>
                <c:pt idx="153">
                  <c:v>1971</c:v>
                </c:pt>
                <c:pt idx="154">
                  <c:v>1971</c:v>
                </c:pt>
                <c:pt idx="155">
                  <c:v>1971</c:v>
                </c:pt>
                <c:pt idx="156">
                  <c:v>1972</c:v>
                </c:pt>
                <c:pt idx="157">
                  <c:v>1972</c:v>
                </c:pt>
                <c:pt idx="158">
                  <c:v>1972</c:v>
                </c:pt>
                <c:pt idx="159">
                  <c:v>1972</c:v>
                </c:pt>
                <c:pt idx="160">
                  <c:v>1972</c:v>
                </c:pt>
                <c:pt idx="161">
                  <c:v>1972</c:v>
                </c:pt>
                <c:pt idx="162">
                  <c:v>1972</c:v>
                </c:pt>
                <c:pt idx="163">
                  <c:v>1972</c:v>
                </c:pt>
                <c:pt idx="164">
                  <c:v>1972</c:v>
                </c:pt>
                <c:pt idx="165">
                  <c:v>1972</c:v>
                </c:pt>
                <c:pt idx="166">
                  <c:v>1972</c:v>
                </c:pt>
                <c:pt idx="167">
                  <c:v>1972</c:v>
                </c:pt>
                <c:pt idx="168">
                  <c:v>1973</c:v>
                </c:pt>
                <c:pt idx="169">
                  <c:v>1973</c:v>
                </c:pt>
                <c:pt idx="170">
                  <c:v>1973</c:v>
                </c:pt>
                <c:pt idx="171">
                  <c:v>1973</c:v>
                </c:pt>
                <c:pt idx="172">
                  <c:v>1973</c:v>
                </c:pt>
                <c:pt idx="173">
                  <c:v>1973</c:v>
                </c:pt>
                <c:pt idx="174">
                  <c:v>1973</c:v>
                </c:pt>
                <c:pt idx="175">
                  <c:v>1973</c:v>
                </c:pt>
                <c:pt idx="176">
                  <c:v>1973</c:v>
                </c:pt>
                <c:pt idx="177">
                  <c:v>1973</c:v>
                </c:pt>
                <c:pt idx="178">
                  <c:v>1973</c:v>
                </c:pt>
                <c:pt idx="179">
                  <c:v>1973</c:v>
                </c:pt>
                <c:pt idx="180">
                  <c:v>1974</c:v>
                </c:pt>
                <c:pt idx="181">
                  <c:v>1974</c:v>
                </c:pt>
                <c:pt idx="182">
                  <c:v>1974</c:v>
                </c:pt>
                <c:pt idx="183">
                  <c:v>1974</c:v>
                </c:pt>
                <c:pt idx="184">
                  <c:v>1974</c:v>
                </c:pt>
                <c:pt idx="185">
                  <c:v>1974</c:v>
                </c:pt>
                <c:pt idx="186">
                  <c:v>1974</c:v>
                </c:pt>
                <c:pt idx="187">
                  <c:v>1974</c:v>
                </c:pt>
                <c:pt idx="188">
                  <c:v>1974</c:v>
                </c:pt>
                <c:pt idx="189">
                  <c:v>1974</c:v>
                </c:pt>
                <c:pt idx="190">
                  <c:v>1974</c:v>
                </c:pt>
                <c:pt idx="191">
                  <c:v>1974</c:v>
                </c:pt>
                <c:pt idx="192">
                  <c:v>1975</c:v>
                </c:pt>
                <c:pt idx="193">
                  <c:v>1975</c:v>
                </c:pt>
                <c:pt idx="194">
                  <c:v>1975</c:v>
                </c:pt>
                <c:pt idx="195">
                  <c:v>1975</c:v>
                </c:pt>
                <c:pt idx="196">
                  <c:v>1975</c:v>
                </c:pt>
                <c:pt idx="197">
                  <c:v>1975</c:v>
                </c:pt>
                <c:pt idx="198">
                  <c:v>1975</c:v>
                </c:pt>
                <c:pt idx="199">
                  <c:v>1975</c:v>
                </c:pt>
                <c:pt idx="200">
                  <c:v>1975</c:v>
                </c:pt>
                <c:pt idx="201">
                  <c:v>1975</c:v>
                </c:pt>
                <c:pt idx="202">
                  <c:v>1975</c:v>
                </c:pt>
                <c:pt idx="203">
                  <c:v>1975</c:v>
                </c:pt>
                <c:pt idx="204">
                  <c:v>1976</c:v>
                </c:pt>
                <c:pt idx="205">
                  <c:v>1976</c:v>
                </c:pt>
                <c:pt idx="206">
                  <c:v>1976</c:v>
                </c:pt>
                <c:pt idx="207">
                  <c:v>1976</c:v>
                </c:pt>
                <c:pt idx="208">
                  <c:v>1976</c:v>
                </c:pt>
                <c:pt idx="209">
                  <c:v>1976</c:v>
                </c:pt>
                <c:pt idx="210">
                  <c:v>1976</c:v>
                </c:pt>
                <c:pt idx="211">
                  <c:v>1976</c:v>
                </c:pt>
                <c:pt idx="212">
                  <c:v>1976</c:v>
                </c:pt>
                <c:pt idx="213">
                  <c:v>1976</c:v>
                </c:pt>
                <c:pt idx="214">
                  <c:v>1976</c:v>
                </c:pt>
                <c:pt idx="215">
                  <c:v>1976</c:v>
                </c:pt>
                <c:pt idx="216">
                  <c:v>1977</c:v>
                </c:pt>
                <c:pt idx="217">
                  <c:v>1977</c:v>
                </c:pt>
                <c:pt idx="218">
                  <c:v>1977</c:v>
                </c:pt>
                <c:pt idx="219">
                  <c:v>1977</c:v>
                </c:pt>
                <c:pt idx="220">
                  <c:v>1977</c:v>
                </c:pt>
                <c:pt idx="221">
                  <c:v>1977</c:v>
                </c:pt>
                <c:pt idx="222">
                  <c:v>1977</c:v>
                </c:pt>
                <c:pt idx="223">
                  <c:v>1977</c:v>
                </c:pt>
                <c:pt idx="224">
                  <c:v>1977</c:v>
                </c:pt>
                <c:pt idx="225">
                  <c:v>1977</c:v>
                </c:pt>
                <c:pt idx="226">
                  <c:v>1977</c:v>
                </c:pt>
                <c:pt idx="227">
                  <c:v>1977</c:v>
                </c:pt>
                <c:pt idx="228">
                  <c:v>1978</c:v>
                </c:pt>
                <c:pt idx="229">
                  <c:v>1978</c:v>
                </c:pt>
                <c:pt idx="230">
                  <c:v>1978</c:v>
                </c:pt>
                <c:pt idx="231">
                  <c:v>1978</c:v>
                </c:pt>
                <c:pt idx="232">
                  <c:v>1978</c:v>
                </c:pt>
                <c:pt idx="233">
                  <c:v>1978</c:v>
                </c:pt>
                <c:pt idx="234">
                  <c:v>1978</c:v>
                </c:pt>
                <c:pt idx="235">
                  <c:v>1978</c:v>
                </c:pt>
                <c:pt idx="236">
                  <c:v>1978</c:v>
                </c:pt>
                <c:pt idx="237">
                  <c:v>1978</c:v>
                </c:pt>
                <c:pt idx="238">
                  <c:v>1978</c:v>
                </c:pt>
                <c:pt idx="239">
                  <c:v>1978</c:v>
                </c:pt>
                <c:pt idx="240">
                  <c:v>1979</c:v>
                </c:pt>
                <c:pt idx="241">
                  <c:v>1979</c:v>
                </c:pt>
                <c:pt idx="242">
                  <c:v>1979</c:v>
                </c:pt>
                <c:pt idx="243">
                  <c:v>1979</c:v>
                </c:pt>
                <c:pt idx="244">
                  <c:v>1979</c:v>
                </c:pt>
                <c:pt idx="245">
                  <c:v>1979</c:v>
                </c:pt>
                <c:pt idx="246">
                  <c:v>1979</c:v>
                </c:pt>
                <c:pt idx="247">
                  <c:v>1979</c:v>
                </c:pt>
                <c:pt idx="248">
                  <c:v>1979</c:v>
                </c:pt>
                <c:pt idx="249">
                  <c:v>1979</c:v>
                </c:pt>
                <c:pt idx="250">
                  <c:v>1979</c:v>
                </c:pt>
                <c:pt idx="251">
                  <c:v>1979</c:v>
                </c:pt>
                <c:pt idx="252">
                  <c:v>1980</c:v>
                </c:pt>
                <c:pt idx="253">
                  <c:v>1980</c:v>
                </c:pt>
                <c:pt idx="254">
                  <c:v>1980</c:v>
                </c:pt>
                <c:pt idx="255">
                  <c:v>1980</c:v>
                </c:pt>
                <c:pt idx="256">
                  <c:v>1980</c:v>
                </c:pt>
                <c:pt idx="257">
                  <c:v>1980</c:v>
                </c:pt>
                <c:pt idx="258">
                  <c:v>1980</c:v>
                </c:pt>
                <c:pt idx="259">
                  <c:v>1980</c:v>
                </c:pt>
                <c:pt idx="260">
                  <c:v>1980</c:v>
                </c:pt>
                <c:pt idx="261">
                  <c:v>1980</c:v>
                </c:pt>
                <c:pt idx="262">
                  <c:v>1980</c:v>
                </c:pt>
                <c:pt idx="263">
                  <c:v>1980</c:v>
                </c:pt>
                <c:pt idx="264">
                  <c:v>1981</c:v>
                </c:pt>
                <c:pt idx="265">
                  <c:v>1981</c:v>
                </c:pt>
                <c:pt idx="266">
                  <c:v>1981</c:v>
                </c:pt>
                <c:pt idx="267">
                  <c:v>1981</c:v>
                </c:pt>
                <c:pt idx="268">
                  <c:v>1981</c:v>
                </c:pt>
                <c:pt idx="269">
                  <c:v>1981</c:v>
                </c:pt>
                <c:pt idx="270">
                  <c:v>1981</c:v>
                </c:pt>
                <c:pt idx="271">
                  <c:v>1981</c:v>
                </c:pt>
                <c:pt idx="272">
                  <c:v>1981</c:v>
                </c:pt>
                <c:pt idx="273">
                  <c:v>1981</c:v>
                </c:pt>
                <c:pt idx="274">
                  <c:v>1981</c:v>
                </c:pt>
                <c:pt idx="275">
                  <c:v>1981</c:v>
                </c:pt>
                <c:pt idx="276">
                  <c:v>1982</c:v>
                </c:pt>
                <c:pt idx="277">
                  <c:v>1982</c:v>
                </c:pt>
                <c:pt idx="278">
                  <c:v>1982</c:v>
                </c:pt>
                <c:pt idx="279">
                  <c:v>1982</c:v>
                </c:pt>
                <c:pt idx="280">
                  <c:v>1982</c:v>
                </c:pt>
                <c:pt idx="281">
                  <c:v>1982</c:v>
                </c:pt>
                <c:pt idx="282">
                  <c:v>1982</c:v>
                </c:pt>
                <c:pt idx="283">
                  <c:v>1982</c:v>
                </c:pt>
                <c:pt idx="284">
                  <c:v>1982</c:v>
                </c:pt>
                <c:pt idx="285">
                  <c:v>1982</c:v>
                </c:pt>
                <c:pt idx="286">
                  <c:v>1982</c:v>
                </c:pt>
                <c:pt idx="287">
                  <c:v>1982</c:v>
                </c:pt>
                <c:pt idx="288">
                  <c:v>1983</c:v>
                </c:pt>
                <c:pt idx="289">
                  <c:v>1983</c:v>
                </c:pt>
                <c:pt idx="290">
                  <c:v>1983</c:v>
                </c:pt>
                <c:pt idx="291">
                  <c:v>1983</c:v>
                </c:pt>
                <c:pt idx="292">
                  <c:v>1983</c:v>
                </c:pt>
                <c:pt idx="293">
                  <c:v>1983</c:v>
                </c:pt>
                <c:pt idx="294">
                  <c:v>1983</c:v>
                </c:pt>
                <c:pt idx="295">
                  <c:v>1983</c:v>
                </c:pt>
                <c:pt idx="296">
                  <c:v>1983</c:v>
                </c:pt>
                <c:pt idx="297">
                  <c:v>1983</c:v>
                </c:pt>
                <c:pt idx="298">
                  <c:v>1983</c:v>
                </c:pt>
                <c:pt idx="299">
                  <c:v>1983</c:v>
                </c:pt>
                <c:pt idx="300">
                  <c:v>1984</c:v>
                </c:pt>
                <c:pt idx="301">
                  <c:v>1984</c:v>
                </c:pt>
                <c:pt idx="302">
                  <c:v>1984</c:v>
                </c:pt>
                <c:pt idx="303">
                  <c:v>1984</c:v>
                </c:pt>
                <c:pt idx="304">
                  <c:v>1984</c:v>
                </c:pt>
                <c:pt idx="305">
                  <c:v>1984</c:v>
                </c:pt>
                <c:pt idx="306">
                  <c:v>1984</c:v>
                </c:pt>
                <c:pt idx="307">
                  <c:v>1984</c:v>
                </c:pt>
                <c:pt idx="308">
                  <c:v>1984</c:v>
                </c:pt>
                <c:pt idx="309">
                  <c:v>1984</c:v>
                </c:pt>
                <c:pt idx="310">
                  <c:v>1984</c:v>
                </c:pt>
                <c:pt idx="311">
                  <c:v>1984</c:v>
                </c:pt>
                <c:pt idx="312">
                  <c:v>1985</c:v>
                </c:pt>
                <c:pt idx="313">
                  <c:v>1985</c:v>
                </c:pt>
                <c:pt idx="314">
                  <c:v>1985</c:v>
                </c:pt>
                <c:pt idx="315">
                  <c:v>1985</c:v>
                </c:pt>
                <c:pt idx="316">
                  <c:v>1985</c:v>
                </c:pt>
                <c:pt idx="317">
                  <c:v>1985</c:v>
                </c:pt>
                <c:pt idx="318">
                  <c:v>1985</c:v>
                </c:pt>
                <c:pt idx="319">
                  <c:v>1985</c:v>
                </c:pt>
                <c:pt idx="320">
                  <c:v>1985</c:v>
                </c:pt>
                <c:pt idx="321">
                  <c:v>1985</c:v>
                </c:pt>
                <c:pt idx="322">
                  <c:v>1985</c:v>
                </c:pt>
                <c:pt idx="323">
                  <c:v>1985</c:v>
                </c:pt>
                <c:pt idx="324">
                  <c:v>1986</c:v>
                </c:pt>
                <c:pt idx="325">
                  <c:v>1986</c:v>
                </c:pt>
                <c:pt idx="326">
                  <c:v>1986</c:v>
                </c:pt>
                <c:pt idx="327">
                  <c:v>1986</c:v>
                </c:pt>
                <c:pt idx="328">
                  <c:v>1986</c:v>
                </c:pt>
                <c:pt idx="329">
                  <c:v>1986</c:v>
                </c:pt>
                <c:pt idx="330">
                  <c:v>1986</c:v>
                </c:pt>
                <c:pt idx="331">
                  <c:v>1986</c:v>
                </c:pt>
                <c:pt idx="332">
                  <c:v>1986</c:v>
                </c:pt>
                <c:pt idx="333">
                  <c:v>1986</c:v>
                </c:pt>
                <c:pt idx="334">
                  <c:v>1986</c:v>
                </c:pt>
                <c:pt idx="335">
                  <c:v>1986</c:v>
                </c:pt>
                <c:pt idx="336">
                  <c:v>1987</c:v>
                </c:pt>
                <c:pt idx="337">
                  <c:v>1987</c:v>
                </c:pt>
                <c:pt idx="338">
                  <c:v>1987</c:v>
                </c:pt>
                <c:pt idx="339">
                  <c:v>1987</c:v>
                </c:pt>
                <c:pt idx="340">
                  <c:v>1987</c:v>
                </c:pt>
                <c:pt idx="341">
                  <c:v>1987</c:v>
                </c:pt>
                <c:pt idx="342">
                  <c:v>1987</c:v>
                </c:pt>
                <c:pt idx="343">
                  <c:v>1987</c:v>
                </c:pt>
                <c:pt idx="344">
                  <c:v>1987</c:v>
                </c:pt>
                <c:pt idx="345">
                  <c:v>1987</c:v>
                </c:pt>
                <c:pt idx="346">
                  <c:v>1987</c:v>
                </c:pt>
                <c:pt idx="347">
                  <c:v>1987</c:v>
                </c:pt>
                <c:pt idx="348">
                  <c:v>1988</c:v>
                </c:pt>
                <c:pt idx="349">
                  <c:v>1988</c:v>
                </c:pt>
                <c:pt idx="350">
                  <c:v>1988</c:v>
                </c:pt>
                <c:pt idx="351">
                  <c:v>1988</c:v>
                </c:pt>
                <c:pt idx="352">
                  <c:v>1988</c:v>
                </c:pt>
                <c:pt idx="353">
                  <c:v>1988</c:v>
                </c:pt>
                <c:pt idx="354">
                  <c:v>1988</c:v>
                </c:pt>
                <c:pt idx="355">
                  <c:v>1988</c:v>
                </c:pt>
                <c:pt idx="356">
                  <c:v>1988</c:v>
                </c:pt>
                <c:pt idx="357">
                  <c:v>1988</c:v>
                </c:pt>
                <c:pt idx="358">
                  <c:v>1988</c:v>
                </c:pt>
                <c:pt idx="359">
                  <c:v>1988</c:v>
                </c:pt>
                <c:pt idx="360">
                  <c:v>1989</c:v>
                </c:pt>
                <c:pt idx="361">
                  <c:v>1989</c:v>
                </c:pt>
                <c:pt idx="362">
                  <c:v>1989</c:v>
                </c:pt>
                <c:pt idx="363">
                  <c:v>1989</c:v>
                </c:pt>
                <c:pt idx="364">
                  <c:v>1989</c:v>
                </c:pt>
                <c:pt idx="365">
                  <c:v>1989</c:v>
                </c:pt>
                <c:pt idx="366">
                  <c:v>1989</c:v>
                </c:pt>
                <c:pt idx="367">
                  <c:v>1989</c:v>
                </c:pt>
                <c:pt idx="368">
                  <c:v>1989</c:v>
                </c:pt>
                <c:pt idx="369">
                  <c:v>1989</c:v>
                </c:pt>
                <c:pt idx="370">
                  <c:v>1989</c:v>
                </c:pt>
                <c:pt idx="371">
                  <c:v>1989</c:v>
                </c:pt>
                <c:pt idx="372">
                  <c:v>1990</c:v>
                </c:pt>
                <c:pt idx="373">
                  <c:v>1990</c:v>
                </c:pt>
                <c:pt idx="374">
                  <c:v>1990</c:v>
                </c:pt>
                <c:pt idx="375">
                  <c:v>1990</c:v>
                </c:pt>
                <c:pt idx="376">
                  <c:v>1990</c:v>
                </c:pt>
                <c:pt idx="377">
                  <c:v>1990</c:v>
                </c:pt>
                <c:pt idx="378">
                  <c:v>1990</c:v>
                </c:pt>
                <c:pt idx="379">
                  <c:v>1990</c:v>
                </c:pt>
                <c:pt idx="380">
                  <c:v>1990</c:v>
                </c:pt>
                <c:pt idx="381">
                  <c:v>1990</c:v>
                </c:pt>
                <c:pt idx="382">
                  <c:v>1990</c:v>
                </c:pt>
                <c:pt idx="383">
                  <c:v>1990</c:v>
                </c:pt>
                <c:pt idx="384">
                  <c:v>1991</c:v>
                </c:pt>
                <c:pt idx="385">
                  <c:v>1991</c:v>
                </c:pt>
                <c:pt idx="386">
                  <c:v>1991</c:v>
                </c:pt>
                <c:pt idx="387">
                  <c:v>1991</c:v>
                </c:pt>
                <c:pt idx="388">
                  <c:v>1991</c:v>
                </c:pt>
                <c:pt idx="389">
                  <c:v>1991</c:v>
                </c:pt>
                <c:pt idx="390">
                  <c:v>1991</c:v>
                </c:pt>
                <c:pt idx="391">
                  <c:v>1991</c:v>
                </c:pt>
                <c:pt idx="392">
                  <c:v>1991</c:v>
                </c:pt>
                <c:pt idx="393">
                  <c:v>1991</c:v>
                </c:pt>
                <c:pt idx="394">
                  <c:v>1991</c:v>
                </c:pt>
                <c:pt idx="395">
                  <c:v>1991</c:v>
                </c:pt>
                <c:pt idx="396">
                  <c:v>1992</c:v>
                </c:pt>
                <c:pt idx="397">
                  <c:v>1992</c:v>
                </c:pt>
                <c:pt idx="398">
                  <c:v>1992</c:v>
                </c:pt>
                <c:pt idx="399">
                  <c:v>1992</c:v>
                </c:pt>
                <c:pt idx="400">
                  <c:v>1992</c:v>
                </c:pt>
                <c:pt idx="401">
                  <c:v>1992</c:v>
                </c:pt>
                <c:pt idx="402">
                  <c:v>1992</c:v>
                </c:pt>
                <c:pt idx="403">
                  <c:v>1992</c:v>
                </c:pt>
                <c:pt idx="404">
                  <c:v>1992</c:v>
                </c:pt>
                <c:pt idx="405">
                  <c:v>1992</c:v>
                </c:pt>
                <c:pt idx="406">
                  <c:v>1992</c:v>
                </c:pt>
                <c:pt idx="407">
                  <c:v>1992</c:v>
                </c:pt>
                <c:pt idx="408">
                  <c:v>1993</c:v>
                </c:pt>
                <c:pt idx="409">
                  <c:v>1993</c:v>
                </c:pt>
                <c:pt idx="410">
                  <c:v>1993</c:v>
                </c:pt>
                <c:pt idx="411">
                  <c:v>1993</c:v>
                </c:pt>
                <c:pt idx="412">
                  <c:v>1993</c:v>
                </c:pt>
                <c:pt idx="413">
                  <c:v>1993</c:v>
                </c:pt>
                <c:pt idx="414">
                  <c:v>1993</c:v>
                </c:pt>
                <c:pt idx="415">
                  <c:v>1993</c:v>
                </c:pt>
                <c:pt idx="416">
                  <c:v>1993</c:v>
                </c:pt>
                <c:pt idx="417">
                  <c:v>1993</c:v>
                </c:pt>
                <c:pt idx="418">
                  <c:v>1993</c:v>
                </c:pt>
                <c:pt idx="419">
                  <c:v>1993</c:v>
                </c:pt>
                <c:pt idx="420">
                  <c:v>1994</c:v>
                </c:pt>
                <c:pt idx="421">
                  <c:v>1994</c:v>
                </c:pt>
                <c:pt idx="422">
                  <c:v>1994</c:v>
                </c:pt>
                <c:pt idx="423">
                  <c:v>1994</c:v>
                </c:pt>
                <c:pt idx="424">
                  <c:v>1994</c:v>
                </c:pt>
                <c:pt idx="425">
                  <c:v>1994</c:v>
                </c:pt>
                <c:pt idx="426">
                  <c:v>1994</c:v>
                </c:pt>
                <c:pt idx="427">
                  <c:v>1994</c:v>
                </c:pt>
                <c:pt idx="428">
                  <c:v>1994</c:v>
                </c:pt>
                <c:pt idx="429">
                  <c:v>1994</c:v>
                </c:pt>
                <c:pt idx="430">
                  <c:v>1994</c:v>
                </c:pt>
                <c:pt idx="431">
                  <c:v>1994</c:v>
                </c:pt>
                <c:pt idx="432">
                  <c:v>1995</c:v>
                </c:pt>
                <c:pt idx="433">
                  <c:v>1995</c:v>
                </c:pt>
                <c:pt idx="434">
                  <c:v>1995</c:v>
                </c:pt>
                <c:pt idx="435">
                  <c:v>1995</c:v>
                </c:pt>
                <c:pt idx="436">
                  <c:v>1995</c:v>
                </c:pt>
                <c:pt idx="437">
                  <c:v>1995</c:v>
                </c:pt>
                <c:pt idx="438">
                  <c:v>1995</c:v>
                </c:pt>
                <c:pt idx="439">
                  <c:v>1995</c:v>
                </c:pt>
                <c:pt idx="440">
                  <c:v>1995</c:v>
                </c:pt>
                <c:pt idx="441">
                  <c:v>1995</c:v>
                </c:pt>
                <c:pt idx="442">
                  <c:v>1995</c:v>
                </c:pt>
                <c:pt idx="443">
                  <c:v>1995</c:v>
                </c:pt>
                <c:pt idx="444">
                  <c:v>1996</c:v>
                </c:pt>
                <c:pt idx="445">
                  <c:v>1996</c:v>
                </c:pt>
                <c:pt idx="446">
                  <c:v>1996</c:v>
                </c:pt>
                <c:pt idx="447">
                  <c:v>1996</c:v>
                </c:pt>
                <c:pt idx="448">
                  <c:v>1996</c:v>
                </c:pt>
                <c:pt idx="449">
                  <c:v>1996</c:v>
                </c:pt>
                <c:pt idx="450">
                  <c:v>1996</c:v>
                </c:pt>
                <c:pt idx="451">
                  <c:v>1996</c:v>
                </c:pt>
                <c:pt idx="452">
                  <c:v>1996</c:v>
                </c:pt>
                <c:pt idx="453">
                  <c:v>1996</c:v>
                </c:pt>
                <c:pt idx="454">
                  <c:v>1996</c:v>
                </c:pt>
                <c:pt idx="455">
                  <c:v>1996</c:v>
                </c:pt>
                <c:pt idx="456">
                  <c:v>1997</c:v>
                </c:pt>
                <c:pt idx="457">
                  <c:v>1997</c:v>
                </c:pt>
                <c:pt idx="458">
                  <c:v>1997</c:v>
                </c:pt>
                <c:pt idx="459">
                  <c:v>1997</c:v>
                </c:pt>
                <c:pt idx="460">
                  <c:v>1997</c:v>
                </c:pt>
                <c:pt idx="461">
                  <c:v>1997</c:v>
                </c:pt>
                <c:pt idx="462">
                  <c:v>1997</c:v>
                </c:pt>
                <c:pt idx="463">
                  <c:v>1997</c:v>
                </c:pt>
                <c:pt idx="464">
                  <c:v>1997</c:v>
                </c:pt>
                <c:pt idx="465">
                  <c:v>1997</c:v>
                </c:pt>
                <c:pt idx="466">
                  <c:v>1997</c:v>
                </c:pt>
                <c:pt idx="467">
                  <c:v>1997</c:v>
                </c:pt>
                <c:pt idx="468">
                  <c:v>1998</c:v>
                </c:pt>
                <c:pt idx="469">
                  <c:v>1998</c:v>
                </c:pt>
                <c:pt idx="470">
                  <c:v>1998</c:v>
                </c:pt>
                <c:pt idx="471">
                  <c:v>1998</c:v>
                </c:pt>
                <c:pt idx="472">
                  <c:v>1998</c:v>
                </c:pt>
                <c:pt idx="473">
                  <c:v>1998</c:v>
                </c:pt>
                <c:pt idx="474">
                  <c:v>1998</c:v>
                </c:pt>
                <c:pt idx="475">
                  <c:v>1998</c:v>
                </c:pt>
                <c:pt idx="476">
                  <c:v>1998</c:v>
                </c:pt>
                <c:pt idx="477">
                  <c:v>1998</c:v>
                </c:pt>
                <c:pt idx="478">
                  <c:v>1998</c:v>
                </c:pt>
                <c:pt idx="479">
                  <c:v>1998</c:v>
                </c:pt>
                <c:pt idx="480">
                  <c:v>1999</c:v>
                </c:pt>
                <c:pt idx="481">
                  <c:v>1999</c:v>
                </c:pt>
                <c:pt idx="482">
                  <c:v>1999</c:v>
                </c:pt>
                <c:pt idx="483">
                  <c:v>1999</c:v>
                </c:pt>
                <c:pt idx="484">
                  <c:v>1999</c:v>
                </c:pt>
                <c:pt idx="485">
                  <c:v>1999</c:v>
                </c:pt>
                <c:pt idx="486">
                  <c:v>1999</c:v>
                </c:pt>
                <c:pt idx="487">
                  <c:v>1999</c:v>
                </c:pt>
                <c:pt idx="488">
                  <c:v>1999</c:v>
                </c:pt>
                <c:pt idx="489">
                  <c:v>1999</c:v>
                </c:pt>
                <c:pt idx="490">
                  <c:v>1999</c:v>
                </c:pt>
                <c:pt idx="491">
                  <c:v>1999</c:v>
                </c:pt>
                <c:pt idx="492">
                  <c:v>2000</c:v>
                </c:pt>
                <c:pt idx="493">
                  <c:v>2000</c:v>
                </c:pt>
                <c:pt idx="494">
                  <c:v>2000</c:v>
                </c:pt>
                <c:pt idx="495">
                  <c:v>2000</c:v>
                </c:pt>
                <c:pt idx="496">
                  <c:v>2000</c:v>
                </c:pt>
                <c:pt idx="497">
                  <c:v>2000</c:v>
                </c:pt>
                <c:pt idx="498">
                  <c:v>2000</c:v>
                </c:pt>
                <c:pt idx="499">
                  <c:v>2000</c:v>
                </c:pt>
                <c:pt idx="500">
                  <c:v>2000</c:v>
                </c:pt>
                <c:pt idx="501">
                  <c:v>2000</c:v>
                </c:pt>
                <c:pt idx="502">
                  <c:v>2000</c:v>
                </c:pt>
                <c:pt idx="503">
                  <c:v>2000</c:v>
                </c:pt>
                <c:pt idx="504">
                  <c:v>2001</c:v>
                </c:pt>
                <c:pt idx="505">
                  <c:v>2001</c:v>
                </c:pt>
                <c:pt idx="506">
                  <c:v>2001</c:v>
                </c:pt>
                <c:pt idx="507">
                  <c:v>2001</c:v>
                </c:pt>
                <c:pt idx="508">
                  <c:v>2001</c:v>
                </c:pt>
                <c:pt idx="509">
                  <c:v>2001</c:v>
                </c:pt>
                <c:pt idx="510">
                  <c:v>2001</c:v>
                </c:pt>
                <c:pt idx="511">
                  <c:v>2001</c:v>
                </c:pt>
                <c:pt idx="512">
                  <c:v>2001</c:v>
                </c:pt>
                <c:pt idx="513">
                  <c:v>2001</c:v>
                </c:pt>
                <c:pt idx="514">
                  <c:v>2001</c:v>
                </c:pt>
                <c:pt idx="515">
                  <c:v>2001</c:v>
                </c:pt>
                <c:pt idx="516">
                  <c:v>2002</c:v>
                </c:pt>
                <c:pt idx="517">
                  <c:v>2002</c:v>
                </c:pt>
                <c:pt idx="518">
                  <c:v>2002</c:v>
                </c:pt>
                <c:pt idx="519">
                  <c:v>2002</c:v>
                </c:pt>
                <c:pt idx="520">
                  <c:v>2002</c:v>
                </c:pt>
                <c:pt idx="521">
                  <c:v>2002</c:v>
                </c:pt>
                <c:pt idx="522">
                  <c:v>2002</c:v>
                </c:pt>
                <c:pt idx="523">
                  <c:v>2002</c:v>
                </c:pt>
                <c:pt idx="524">
                  <c:v>2002</c:v>
                </c:pt>
                <c:pt idx="525">
                  <c:v>2002</c:v>
                </c:pt>
                <c:pt idx="526">
                  <c:v>2002</c:v>
                </c:pt>
                <c:pt idx="527">
                  <c:v>2002</c:v>
                </c:pt>
                <c:pt idx="528">
                  <c:v>2003</c:v>
                </c:pt>
                <c:pt idx="529">
                  <c:v>2003</c:v>
                </c:pt>
                <c:pt idx="530">
                  <c:v>2003</c:v>
                </c:pt>
                <c:pt idx="531">
                  <c:v>2003</c:v>
                </c:pt>
                <c:pt idx="532">
                  <c:v>2003</c:v>
                </c:pt>
                <c:pt idx="533">
                  <c:v>2003</c:v>
                </c:pt>
                <c:pt idx="534">
                  <c:v>2003</c:v>
                </c:pt>
                <c:pt idx="535">
                  <c:v>2003</c:v>
                </c:pt>
                <c:pt idx="536">
                  <c:v>2003</c:v>
                </c:pt>
                <c:pt idx="537">
                  <c:v>2003</c:v>
                </c:pt>
                <c:pt idx="538">
                  <c:v>2003</c:v>
                </c:pt>
                <c:pt idx="539">
                  <c:v>2003</c:v>
                </c:pt>
                <c:pt idx="540">
                  <c:v>2004</c:v>
                </c:pt>
                <c:pt idx="541">
                  <c:v>2004</c:v>
                </c:pt>
                <c:pt idx="542">
                  <c:v>2004</c:v>
                </c:pt>
                <c:pt idx="543">
                  <c:v>2004</c:v>
                </c:pt>
                <c:pt idx="544">
                  <c:v>2004</c:v>
                </c:pt>
                <c:pt idx="545">
                  <c:v>2004</c:v>
                </c:pt>
                <c:pt idx="546">
                  <c:v>2004</c:v>
                </c:pt>
                <c:pt idx="547">
                  <c:v>2004</c:v>
                </c:pt>
                <c:pt idx="548">
                  <c:v>2004</c:v>
                </c:pt>
                <c:pt idx="549">
                  <c:v>2004</c:v>
                </c:pt>
                <c:pt idx="550">
                  <c:v>2004</c:v>
                </c:pt>
                <c:pt idx="551">
                  <c:v>2004</c:v>
                </c:pt>
                <c:pt idx="552">
                  <c:v>2005</c:v>
                </c:pt>
                <c:pt idx="553">
                  <c:v>2005</c:v>
                </c:pt>
                <c:pt idx="554">
                  <c:v>2005</c:v>
                </c:pt>
                <c:pt idx="555">
                  <c:v>2005</c:v>
                </c:pt>
                <c:pt idx="556">
                  <c:v>2005</c:v>
                </c:pt>
                <c:pt idx="557">
                  <c:v>2005</c:v>
                </c:pt>
                <c:pt idx="558">
                  <c:v>2005</c:v>
                </c:pt>
                <c:pt idx="559">
                  <c:v>2005</c:v>
                </c:pt>
                <c:pt idx="560">
                  <c:v>2005</c:v>
                </c:pt>
                <c:pt idx="561">
                  <c:v>2005</c:v>
                </c:pt>
                <c:pt idx="562">
                  <c:v>2005</c:v>
                </c:pt>
                <c:pt idx="563">
                  <c:v>2005</c:v>
                </c:pt>
                <c:pt idx="564">
                  <c:v>2006</c:v>
                </c:pt>
                <c:pt idx="565">
                  <c:v>2006</c:v>
                </c:pt>
                <c:pt idx="566">
                  <c:v>2006</c:v>
                </c:pt>
                <c:pt idx="567">
                  <c:v>2006</c:v>
                </c:pt>
                <c:pt idx="568">
                  <c:v>2006</c:v>
                </c:pt>
                <c:pt idx="569">
                  <c:v>2006</c:v>
                </c:pt>
                <c:pt idx="570">
                  <c:v>2006</c:v>
                </c:pt>
                <c:pt idx="571">
                  <c:v>2006</c:v>
                </c:pt>
                <c:pt idx="572">
                  <c:v>2006</c:v>
                </c:pt>
                <c:pt idx="573">
                  <c:v>2006</c:v>
                </c:pt>
                <c:pt idx="574">
                  <c:v>2006</c:v>
                </c:pt>
                <c:pt idx="575">
                  <c:v>2006</c:v>
                </c:pt>
                <c:pt idx="576">
                  <c:v>2007</c:v>
                </c:pt>
                <c:pt idx="577">
                  <c:v>2007</c:v>
                </c:pt>
                <c:pt idx="578">
                  <c:v>2007</c:v>
                </c:pt>
                <c:pt idx="579">
                  <c:v>2007</c:v>
                </c:pt>
                <c:pt idx="580">
                  <c:v>2007</c:v>
                </c:pt>
                <c:pt idx="581">
                  <c:v>2007</c:v>
                </c:pt>
                <c:pt idx="582">
                  <c:v>2007</c:v>
                </c:pt>
                <c:pt idx="583">
                  <c:v>2007</c:v>
                </c:pt>
                <c:pt idx="584">
                  <c:v>2007</c:v>
                </c:pt>
                <c:pt idx="585">
                  <c:v>2007</c:v>
                </c:pt>
                <c:pt idx="586">
                  <c:v>2007</c:v>
                </c:pt>
                <c:pt idx="587">
                  <c:v>2007</c:v>
                </c:pt>
                <c:pt idx="588">
                  <c:v>2008</c:v>
                </c:pt>
                <c:pt idx="589">
                  <c:v>2008</c:v>
                </c:pt>
                <c:pt idx="590">
                  <c:v>2008</c:v>
                </c:pt>
                <c:pt idx="591">
                  <c:v>2008</c:v>
                </c:pt>
                <c:pt idx="592">
                  <c:v>2008</c:v>
                </c:pt>
                <c:pt idx="593">
                  <c:v>2008</c:v>
                </c:pt>
                <c:pt idx="594">
                  <c:v>2008</c:v>
                </c:pt>
                <c:pt idx="595">
                  <c:v>2008</c:v>
                </c:pt>
                <c:pt idx="596">
                  <c:v>2008</c:v>
                </c:pt>
                <c:pt idx="597">
                  <c:v>2008</c:v>
                </c:pt>
                <c:pt idx="598">
                  <c:v>2008</c:v>
                </c:pt>
                <c:pt idx="599">
                  <c:v>2008</c:v>
                </c:pt>
                <c:pt idx="600">
                  <c:v>2009</c:v>
                </c:pt>
                <c:pt idx="601">
                  <c:v>2009</c:v>
                </c:pt>
                <c:pt idx="602">
                  <c:v>2009</c:v>
                </c:pt>
                <c:pt idx="603">
                  <c:v>2009</c:v>
                </c:pt>
                <c:pt idx="604">
                  <c:v>2009</c:v>
                </c:pt>
                <c:pt idx="605">
                  <c:v>2009</c:v>
                </c:pt>
                <c:pt idx="606">
                  <c:v>2009</c:v>
                </c:pt>
                <c:pt idx="607">
                  <c:v>2009</c:v>
                </c:pt>
                <c:pt idx="608">
                  <c:v>2009</c:v>
                </c:pt>
                <c:pt idx="609">
                  <c:v>2009</c:v>
                </c:pt>
                <c:pt idx="610">
                  <c:v>2009</c:v>
                </c:pt>
                <c:pt idx="611">
                  <c:v>2009</c:v>
                </c:pt>
                <c:pt idx="612">
                  <c:v>2010</c:v>
                </c:pt>
                <c:pt idx="613">
                  <c:v>2010</c:v>
                </c:pt>
                <c:pt idx="614">
                  <c:v>2010</c:v>
                </c:pt>
                <c:pt idx="615">
                  <c:v>2010</c:v>
                </c:pt>
                <c:pt idx="616">
                  <c:v>2010</c:v>
                </c:pt>
                <c:pt idx="617">
                  <c:v>2010</c:v>
                </c:pt>
                <c:pt idx="618">
                  <c:v>2010</c:v>
                </c:pt>
                <c:pt idx="619">
                  <c:v>2010</c:v>
                </c:pt>
                <c:pt idx="620">
                  <c:v>2010</c:v>
                </c:pt>
                <c:pt idx="621">
                  <c:v>2010</c:v>
                </c:pt>
                <c:pt idx="622">
                  <c:v>2010</c:v>
                </c:pt>
                <c:pt idx="623">
                  <c:v>2010</c:v>
                </c:pt>
                <c:pt idx="624">
                  <c:v>2011</c:v>
                </c:pt>
                <c:pt idx="625">
                  <c:v>2011</c:v>
                </c:pt>
                <c:pt idx="626">
                  <c:v>2011</c:v>
                </c:pt>
                <c:pt idx="627">
                  <c:v>2011</c:v>
                </c:pt>
                <c:pt idx="628">
                  <c:v>2011</c:v>
                </c:pt>
                <c:pt idx="629">
                  <c:v>2011</c:v>
                </c:pt>
                <c:pt idx="630">
                  <c:v>2011</c:v>
                </c:pt>
                <c:pt idx="631">
                  <c:v>2011</c:v>
                </c:pt>
                <c:pt idx="632">
                  <c:v>2011</c:v>
                </c:pt>
                <c:pt idx="633">
                  <c:v>2011</c:v>
                </c:pt>
                <c:pt idx="634">
                  <c:v>2011</c:v>
                </c:pt>
                <c:pt idx="635">
                  <c:v>2011</c:v>
                </c:pt>
                <c:pt idx="636">
                  <c:v>2012</c:v>
                </c:pt>
                <c:pt idx="637">
                  <c:v>2012</c:v>
                </c:pt>
                <c:pt idx="638">
                  <c:v>2012</c:v>
                </c:pt>
                <c:pt idx="639">
                  <c:v>2012</c:v>
                </c:pt>
                <c:pt idx="640">
                  <c:v>2012</c:v>
                </c:pt>
                <c:pt idx="641">
                  <c:v>2012</c:v>
                </c:pt>
                <c:pt idx="642">
                  <c:v>2012</c:v>
                </c:pt>
                <c:pt idx="643">
                  <c:v>2012</c:v>
                </c:pt>
                <c:pt idx="644">
                  <c:v>2012</c:v>
                </c:pt>
                <c:pt idx="645">
                  <c:v>2012</c:v>
                </c:pt>
                <c:pt idx="646">
                  <c:v>2012</c:v>
                </c:pt>
                <c:pt idx="647">
                  <c:v>2012</c:v>
                </c:pt>
                <c:pt idx="648">
                  <c:v>2013</c:v>
                </c:pt>
                <c:pt idx="649">
                  <c:v>2013</c:v>
                </c:pt>
                <c:pt idx="650">
                  <c:v>2013</c:v>
                </c:pt>
                <c:pt idx="651">
                  <c:v>2013</c:v>
                </c:pt>
                <c:pt idx="652">
                  <c:v>2013</c:v>
                </c:pt>
                <c:pt idx="653">
                  <c:v>2013</c:v>
                </c:pt>
                <c:pt idx="654">
                  <c:v>2013</c:v>
                </c:pt>
                <c:pt idx="655">
                  <c:v>2013</c:v>
                </c:pt>
                <c:pt idx="656">
                  <c:v>2013</c:v>
                </c:pt>
                <c:pt idx="657">
                  <c:v>2013</c:v>
                </c:pt>
                <c:pt idx="658">
                  <c:v>2013</c:v>
                </c:pt>
                <c:pt idx="659">
                  <c:v>2013</c:v>
                </c:pt>
                <c:pt idx="660">
                  <c:v>2014</c:v>
                </c:pt>
                <c:pt idx="661">
                  <c:v>2014</c:v>
                </c:pt>
                <c:pt idx="662">
                  <c:v>2014</c:v>
                </c:pt>
                <c:pt idx="663">
                  <c:v>2014</c:v>
                </c:pt>
                <c:pt idx="664">
                  <c:v>2014</c:v>
                </c:pt>
                <c:pt idx="665">
                  <c:v>2014</c:v>
                </c:pt>
                <c:pt idx="666">
                  <c:v>2014</c:v>
                </c:pt>
                <c:pt idx="667">
                  <c:v>2014</c:v>
                </c:pt>
                <c:pt idx="668">
                  <c:v>2014</c:v>
                </c:pt>
                <c:pt idx="669">
                  <c:v>2014</c:v>
                </c:pt>
                <c:pt idx="670">
                  <c:v>2014</c:v>
                </c:pt>
                <c:pt idx="671">
                  <c:v>2014</c:v>
                </c:pt>
                <c:pt idx="672">
                  <c:v>2015</c:v>
                </c:pt>
                <c:pt idx="673">
                  <c:v>2015</c:v>
                </c:pt>
                <c:pt idx="674">
                  <c:v>2015</c:v>
                </c:pt>
                <c:pt idx="675">
                  <c:v>2015</c:v>
                </c:pt>
              </c:numCache>
            </c:numRef>
          </c:cat>
          <c:val>
            <c:numRef>
              <c:f>'R'!$T$1064:$T$1739</c:f>
              <c:numCache>
                <c:formatCode>0.00</c:formatCode>
                <c:ptCount val="676"/>
                <c:pt idx="0">
                  <c:v>8.2518043985458469</c:v>
                </c:pt>
                <c:pt idx="1">
                  <c:v>8.2518043985458469</c:v>
                </c:pt>
                <c:pt idx="2">
                  <c:v>8.2518043985458469</c:v>
                </c:pt>
                <c:pt idx="3">
                  <c:v>2.0992111000747795</c:v>
                </c:pt>
                <c:pt idx="4">
                  <c:v>2.0992111000747795</c:v>
                </c:pt>
                <c:pt idx="5">
                  <c:v>2.0992111000747795</c:v>
                </c:pt>
                <c:pt idx="6">
                  <c:v>2.0992111000747795</c:v>
                </c:pt>
                <c:pt idx="7">
                  <c:v>2.0992111000747795</c:v>
                </c:pt>
                <c:pt idx="8">
                  <c:v>8.2518043985458469</c:v>
                </c:pt>
                <c:pt idx="9">
                  <c:v>8.2518043985458469</c:v>
                </c:pt>
                <c:pt idx="10">
                  <c:v>8.2518043985458469</c:v>
                </c:pt>
                <c:pt idx="11">
                  <c:v>8.2518043985458469</c:v>
                </c:pt>
                <c:pt idx="12">
                  <c:v>8.2518043985458469</c:v>
                </c:pt>
                <c:pt idx="13">
                  <c:v>8.2518043985458469</c:v>
                </c:pt>
                <c:pt idx="14">
                  <c:v>8.2518043985458469</c:v>
                </c:pt>
                <c:pt idx="15">
                  <c:v>8.2518043985458469</c:v>
                </c:pt>
                <c:pt idx="16">
                  <c:v>8.2518043985458469</c:v>
                </c:pt>
                <c:pt idx="17">
                  <c:v>8.2518043985458469</c:v>
                </c:pt>
                <c:pt idx="18">
                  <c:v>8.2518043985458469</c:v>
                </c:pt>
                <c:pt idx="19">
                  <c:v>8.2518043985458469</c:v>
                </c:pt>
                <c:pt idx="20">
                  <c:v>6.8781256626538552</c:v>
                </c:pt>
                <c:pt idx="21">
                  <c:v>6.8781256626538552</c:v>
                </c:pt>
                <c:pt idx="22">
                  <c:v>6.8781256626538552</c:v>
                </c:pt>
                <c:pt idx="23">
                  <c:v>6.8781256626538552</c:v>
                </c:pt>
                <c:pt idx="24">
                  <c:v>6.8781256626538552</c:v>
                </c:pt>
                <c:pt idx="25">
                  <c:v>6.8781256626538552</c:v>
                </c:pt>
                <c:pt idx="26">
                  <c:v>6.8781256626538552</c:v>
                </c:pt>
                <c:pt idx="27">
                  <c:v>8.2518043985458469</c:v>
                </c:pt>
                <c:pt idx="28">
                  <c:v>8.2518043985458469</c:v>
                </c:pt>
                <c:pt idx="29">
                  <c:v>8.2518043985458469</c:v>
                </c:pt>
                <c:pt idx="30">
                  <c:v>8.2518043985458469</c:v>
                </c:pt>
                <c:pt idx="31">
                  <c:v>8.2518043985458469</c:v>
                </c:pt>
                <c:pt idx="32">
                  <c:v>8.2518043985458469</c:v>
                </c:pt>
                <c:pt idx="33">
                  <c:v>8.2518043985458469</c:v>
                </c:pt>
                <c:pt idx="34">
                  <c:v>8.2518043985458469</c:v>
                </c:pt>
                <c:pt idx="35">
                  <c:v>8.2518043985458469</c:v>
                </c:pt>
                <c:pt idx="36">
                  <c:v>8.2518043985458469</c:v>
                </c:pt>
                <c:pt idx="37">
                  <c:v>8.2518043985458469</c:v>
                </c:pt>
                <c:pt idx="38">
                  <c:v>8.2518043985458469</c:v>
                </c:pt>
                <c:pt idx="39">
                  <c:v>8.2518043985458469</c:v>
                </c:pt>
                <c:pt idx="40">
                  <c:v>8.2518043985458469</c:v>
                </c:pt>
                <c:pt idx="41">
                  <c:v>6.8781256626538552</c:v>
                </c:pt>
                <c:pt idx="42">
                  <c:v>8.2518043985458469</c:v>
                </c:pt>
                <c:pt idx="43">
                  <c:v>6.8781256626538552</c:v>
                </c:pt>
                <c:pt idx="44">
                  <c:v>6.8781256626538552</c:v>
                </c:pt>
                <c:pt idx="45">
                  <c:v>6.8781256626538552</c:v>
                </c:pt>
                <c:pt idx="46">
                  <c:v>6.8781256626538552</c:v>
                </c:pt>
                <c:pt idx="47">
                  <c:v>8.2518043985458469</c:v>
                </c:pt>
                <c:pt idx="48">
                  <c:v>8.2518043985458469</c:v>
                </c:pt>
                <c:pt idx="49">
                  <c:v>8.2518043985458469</c:v>
                </c:pt>
                <c:pt idx="50">
                  <c:v>8.2518043985458469</c:v>
                </c:pt>
                <c:pt idx="51">
                  <c:v>8.2518043985458469</c:v>
                </c:pt>
                <c:pt idx="52">
                  <c:v>8.2518043985458469</c:v>
                </c:pt>
                <c:pt idx="53">
                  <c:v>8.2518043985458469</c:v>
                </c:pt>
                <c:pt idx="54">
                  <c:v>8.2518043985458469</c:v>
                </c:pt>
                <c:pt idx="55">
                  <c:v>8.2518043985458469</c:v>
                </c:pt>
                <c:pt idx="56">
                  <c:v>8.2518043985458469</c:v>
                </c:pt>
                <c:pt idx="57">
                  <c:v>8.2518043985458469</c:v>
                </c:pt>
                <c:pt idx="58">
                  <c:v>8.2518043985458469</c:v>
                </c:pt>
                <c:pt idx="59">
                  <c:v>8.2518043985458469</c:v>
                </c:pt>
                <c:pt idx="60">
                  <c:v>8.2518043985458469</c:v>
                </c:pt>
                <c:pt idx="61">
                  <c:v>8.2518043985458469</c:v>
                </c:pt>
                <c:pt idx="62">
                  <c:v>8.2518043985458469</c:v>
                </c:pt>
                <c:pt idx="63">
                  <c:v>8.2518043985458469</c:v>
                </c:pt>
                <c:pt idx="64">
                  <c:v>2.0992111000747795</c:v>
                </c:pt>
                <c:pt idx="65">
                  <c:v>8.2518043985458469</c:v>
                </c:pt>
                <c:pt idx="66">
                  <c:v>2.0992111000747795</c:v>
                </c:pt>
                <c:pt idx="67">
                  <c:v>2.0992111000747795</c:v>
                </c:pt>
                <c:pt idx="68">
                  <c:v>2.0992111000747795</c:v>
                </c:pt>
                <c:pt idx="69">
                  <c:v>2.0992111000747795</c:v>
                </c:pt>
                <c:pt idx="70">
                  <c:v>2.0992111000747795</c:v>
                </c:pt>
                <c:pt idx="71">
                  <c:v>2.0992111000747795</c:v>
                </c:pt>
                <c:pt idx="72">
                  <c:v>2.0992111000747795</c:v>
                </c:pt>
                <c:pt idx="73">
                  <c:v>2.0992111000747795</c:v>
                </c:pt>
                <c:pt idx="74">
                  <c:v>2.0992111000747795</c:v>
                </c:pt>
                <c:pt idx="75">
                  <c:v>2.0992111000747795</c:v>
                </c:pt>
                <c:pt idx="76">
                  <c:v>2.0992111000747795</c:v>
                </c:pt>
                <c:pt idx="77">
                  <c:v>2.0992111000747795</c:v>
                </c:pt>
                <c:pt idx="78">
                  <c:v>2.0992111000747795</c:v>
                </c:pt>
                <c:pt idx="79">
                  <c:v>2.0992111000747795</c:v>
                </c:pt>
                <c:pt idx="80">
                  <c:v>2.0992111000747795</c:v>
                </c:pt>
                <c:pt idx="81">
                  <c:v>-1.186491077429338</c:v>
                </c:pt>
                <c:pt idx="82">
                  <c:v>-1.186491077429338</c:v>
                </c:pt>
                <c:pt idx="83">
                  <c:v>-1.186491077429338</c:v>
                </c:pt>
                <c:pt idx="84">
                  <c:v>-1.186491077429338</c:v>
                </c:pt>
                <c:pt idx="85">
                  <c:v>-1.186491077429338</c:v>
                </c:pt>
                <c:pt idx="86">
                  <c:v>-1.186491077429338</c:v>
                </c:pt>
                <c:pt idx="87">
                  <c:v>-1.186491077429338</c:v>
                </c:pt>
                <c:pt idx="88">
                  <c:v>-1.186491077429338</c:v>
                </c:pt>
                <c:pt idx="89">
                  <c:v>-1.186491077429338</c:v>
                </c:pt>
                <c:pt idx="90">
                  <c:v>-1.186491077429338</c:v>
                </c:pt>
                <c:pt idx="91">
                  <c:v>-1.186491077429338</c:v>
                </c:pt>
                <c:pt idx="92">
                  <c:v>-1.186491077429338</c:v>
                </c:pt>
                <c:pt idx="93">
                  <c:v>-1.186491077429338</c:v>
                </c:pt>
                <c:pt idx="94">
                  <c:v>-1.186491077429338</c:v>
                </c:pt>
                <c:pt idx="95">
                  <c:v>-1.186491077429338</c:v>
                </c:pt>
                <c:pt idx="96">
                  <c:v>-1.186491077429338</c:v>
                </c:pt>
                <c:pt idx="97">
                  <c:v>-1.186491077429338</c:v>
                </c:pt>
                <c:pt idx="98">
                  <c:v>-1.186491077429338</c:v>
                </c:pt>
                <c:pt idx="99">
                  <c:v>-1.186491077429338</c:v>
                </c:pt>
                <c:pt idx="100">
                  <c:v>-1.186491077429338</c:v>
                </c:pt>
                <c:pt idx="101">
                  <c:v>-1.186491077429338</c:v>
                </c:pt>
                <c:pt idx="102">
                  <c:v>-1.186491077429338</c:v>
                </c:pt>
                <c:pt idx="103">
                  <c:v>-1.186491077429338</c:v>
                </c:pt>
                <c:pt idx="104">
                  <c:v>-1.186491077429338</c:v>
                </c:pt>
                <c:pt idx="105">
                  <c:v>-1.186491077429338</c:v>
                </c:pt>
                <c:pt idx="106">
                  <c:v>-1.186491077429338</c:v>
                </c:pt>
                <c:pt idx="107">
                  <c:v>-1.186491077429338</c:v>
                </c:pt>
                <c:pt idx="108">
                  <c:v>-1.186491077429338</c:v>
                </c:pt>
                <c:pt idx="109">
                  <c:v>-1.186491077429338</c:v>
                </c:pt>
                <c:pt idx="110">
                  <c:v>-1.186491077429338</c:v>
                </c:pt>
                <c:pt idx="111">
                  <c:v>-1.186491077429338</c:v>
                </c:pt>
                <c:pt idx="112">
                  <c:v>-1.186491077429338</c:v>
                </c:pt>
                <c:pt idx="113">
                  <c:v>-1.186491077429338</c:v>
                </c:pt>
                <c:pt idx="114">
                  <c:v>-1.186491077429338</c:v>
                </c:pt>
                <c:pt idx="115">
                  <c:v>-1.186491077429338</c:v>
                </c:pt>
                <c:pt idx="116">
                  <c:v>-1.186491077429338</c:v>
                </c:pt>
                <c:pt idx="117">
                  <c:v>-1.186491077429338</c:v>
                </c:pt>
                <c:pt idx="118">
                  <c:v>-1.186491077429338</c:v>
                </c:pt>
                <c:pt idx="119">
                  <c:v>-1.186491077429338</c:v>
                </c:pt>
                <c:pt idx="120">
                  <c:v>-1.186491077429338</c:v>
                </c:pt>
                <c:pt idx="121">
                  <c:v>-1.186491077429338</c:v>
                </c:pt>
                <c:pt idx="122">
                  <c:v>-1.186491077429338</c:v>
                </c:pt>
                <c:pt idx="123">
                  <c:v>-1.186491077429338</c:v>
                </c:pt>
                <c:pt idx="124">
                  <c:v>-1.186491077429338</c:v>
                </c:pt>
                <c:pt idx="125">
                  <c:v>-1.186491077429338</c:v>
                </c:pt>
                <c:pt idx="126">
                  <c:v>-1.186491077429338</c:v>
                </c:pt>
                <c:pt idx="127">
                  <c:v>-1.186491077429338</c:v>
                </c:pt>
                <c:pt idx="128">
                  <c:v>-1.186491077429338</c:v>
                </c:pt>
                <c:pt idx="129">
                  <c:v>-1.186491077429338</c:v>
                </c:pt>
                <c:pt idx="130">
                  <c:v>-1.186491077429338</c:v>
                </c:pt>
                <c:pt idx="131">
                  <c:v>-1.186491077429338</c:v>
                </c:pt>
                <c:pt idx="132">
                  <c:v>-1.186491077429338</c:v>
                </c:pt>
                <c:pt idx="133">
                  <c:v>2.0992111000747795</c:v>
                </c:pt>
                <c:pt idx="134">
                  <c:v>2.0992111000747795</c:v>
                </c:pt>
                <c:pt idx="135">
                  <c:v>2.0992111000747795</c:v>
                </c:pt>
                <c:pt idx="136">
                  <c:v>8.2518043985458469</c:v>
                </c:pt>
                <c:pt idx="137">
                  <c:v>8.2518043985458469</c:v>
                </c:pt>
                <c:pt idx="138">
                  <c:v>8.2518043985458469</c:v>
                </c:pt>
                <c:pt idx="139">
                  <c:v>8.2518043985458469</c:v>
                </c:pt>
                <c:pt idx="140">
                  <c:v>8.2518043985458469</c:v>
                </c:pt>
                <c:pt idx="141">
                  <c:v>6.8781256626538552</c:v>
                </c:pt>
                <c:pt idx="142">
                  <c:v>6.8781256626538552</c:v>
                </c:pt>
                <c:pt idx="143">
                  <c:v>6.8781256626538552</c:v>
                </c:pt>
                <c:pt idx="144">
                  <c:v>6.8781256626538552</c:v>
                </c:pt>
                <c:pt idx="145">
                  <c:v>8.2518043985458469</c:v>
                </c:pt>
                <c:pt idx="146">
                  <c:v>8.2518043985458469</c:v>
                </c:pt>
                <c:pt idx="147">
                  <c:v>8.2518043985458469</c:v>
                </c:pt>
                <c:pt idx="148">
                  <c:v>8.2518043985458469</c:v>
                </c:pt>
                <c:pt idx="149">
                  <c:v>8.2518043985458469</c:v>
                </c:pt>
                <c:pt idx="150">
                  <c:v>8.2518043985458469</c:v>
                </c:pt>
                <c:pt idx="151">
                  <c:v>8.2518043985458469</c:v>
                </c:pt>
                <c:pt idx="152">
                  <c:v>8.2518043985458469</c:v>
                </c:pt>
                <c:pt idx="153">
                  <c:v>8.2518043985458469</c:v>
                </c:pt>
                <c:pt idx="154">
                  <c:v>8.2518043985458469</c:v>
                </c:pt>
                <c:pt idx="155">
                  <c:v>8.2518043985458469</c:v>
                </c:pt>
                <c:pt idx="156">
                  <c:v>8.2518043985458469</c:v>
                </c:pt>
                <c:pt idx="157">
                  <c:v>8.2518043985458469</c:v>
                </c:pt>
                <c:pt idx="158">
                  <c:v>2.0992111000747795</c:v>
                </c:pt>
                <c:pt idx="159">
                  <c:v>2.0992111000747795</c:v>
                </c:pt>
                <c:pt idx="160">
                  <c:v>2.0992111000747795</c:v>
                </c:pt>
                <c:pt idx="161">
                  <c:v>2.0992111000747795</c:v>
                </c:pt>
                <c:pt idx="162">
                  <c:v>2.0992111000747795</c:v>
                </c:pt>
                <c:pt idx="163">
                  <c:v>2.0992111000747795</c:v>
                </c:pt>
                <c:pt idx="164">
                  <c:v>2.0992111000747795</c:v>
                </c:pt>
                <c:pt idx="165">
                  <c:v>2.0992111000747795</c:v>
                </c:pt>
                <c:pt idx="166">
                  <c:v>2.0992111000747795</c:v>
                </c:pt>
                <c:pt idx="167">
                  <c:v>-1.186491077429338</c:v>
                </c:pt>
                <c:pt idx="168">
                  <c:v>-1.186491077429338</c:v>
                </c:pt>
                <c:pt idx="169">
                  <c:v>-1.186491077429338</c:v>
                </c:pt>
                <c:pt idx="170">
                  <c:v>-1.186491077429338</c:v>
                </c:pt>
                <c:pt idx="171">
                  <c:v>2.0992111000747795</c:v>
                </c:pt>
                <c:pt idx="172">
                  <c:v>2.0992111000747795</c:v>
                </c:pt>
                <c:pt idx="173">
                  <c:v>2.0992111000747795</c:v>
                </c:pt>
                <c:pt idx="174">
                  <c:v>-1.186491077429338</c:v>
                </c:pt>
                <c:pt idx="175">
                  <c:v>2.0992111000747795</c:v>
                </c:pt>
                <c:pt idx="176">
                  <c:v>2.0992111000747795</c:v>
                </c:pt>
                <c:pt idx="177">
                  <c:v>-1.186491077429338</c:v>
                </c:pt>
                <c:pt idx="178">
                  <c:v>2.0992111000747795</c:v>
                </c:pt>
                <c:pt idx="179">
                  <c:v>2.0992111000747795</c:v>
                </c:pt>
                <c:pt idx="180">
                  <c:v>2.0992111000747795</c:v>
                </c:pt>
                <c:pt idx="181">
                  <c:v>8.2518043985458469</c:v>
                </c:pt>
                <c:pt idx="182">
                  <c:v>2.0992111000747795</c:v>
                </c:pt>
                <c:pt idx="183">
                  <c:v>2.0992111000747795</c:v>
                </c:pt>
                <c:pt idx="184">
                  <c:v>8.2518043985458469</c:v>
                </c:pt>
                <c:pt idx="185">
                  <c:v>8.2518043985458469</c:v>
                </c:pt>
                <c:pt idx="186">
                  <c:v>6.8781256626538552</c:v>
                </c:pt>
                <c:pt idx="187">
                  <c:v>6.8781256626538552</c:v>
                </c:pt>
                <c:pt idx="188">
                  <c:v>6.8781256626538552</c:v>
                </c:pt>
                <c:pt idx="189">
                  <c:v>14.280684840159092</c:v>
                </c:pt>
                <c:pt idx="190">
                  <c:v>14.280684840159092</c:v>
                </c:pt>
                <c:pt idx="191">
                  <c:v>14.280684840159092</c:v>
                </c:pt>
                <c:pt idx="192">
                  <c:v>14.280684840159092</c:v>
                </c:pt>
                <c:pt idx="193">
                  <c:v>14.280684840159092</c:v>
                </c:pt>
                <c:pt idx="194">
                  <c:v>14.280684840159092</c:v>
                </c:pt>
                <c:pt idx="195">
                  <c:v>14.280684840159092</c:v>
                </c:pt>
                <c:pt idx="196">
                  <c:v>14.280684840159092</c:v>
                </c:pt>
                <c:pt idx="197">
                  <c:v>14.280684840159092</c:v>
                </c:pt>
                <c:pt idx="198">
                  <c:v>14.280684840159092</c:v>
                </c:pt>
                <c:pt idx="199">
                  <c:v>14.280684840159092</c:v>
                </c:pt>
                <c:pt idx="200">
                  <c:v>14.280684840159092</c:v>
                </c:pt>
                <c:pt idx="201">
                  <c:v>14.280684840159092</c:v>
                </c:pt>
                <c:pt idx="202">
                  <c:v>14.280684840159092</c:v>
                </c:pt>
                <c:pt idx="203">
                  <c:v>14.280684840159092</c:v>
                </c:pt>
                <c:pt idx="204">
                  <c:v>14.280684840159092</c:v>
                </c:pt>
                <c:pt idx="205">
                  <c:v>6.8781256626538552</c:v>
                </c:pt>
                <c:pt idx="206">
                  <c:v>6.8781256626538552</c:v>
                </c:pt>
                <c:pt idx="207">
                  <c:v>6.8781256626538552</c:v>
                </c:pt>
                <c:pt idx="208">
                  <c:v>6.8781256626538552</c:v>
                </c:pt>
                <c:pt idx="209">
                  <c:v>6.8781256626538552</c:v>
                </c:pt>
                <c:pt idx="210">
                  <c:v>6.8781256626538552</c:v>
                </c:pt>
                <c:pt idx="211">
                  <c:v>6.8781256626538552</c:v>
                </c:pt>
                <c:pt idx="212">
                  <c:v>6.8781256626538552</c:v>
                </c:pt>
                <c:pt idx="213">
                  <c:v>14.280684840159092</c:v>
                </c:pt>
                <c:pt idx="214">
                  <c:v>14.280684840159092</c:v>
                </c:pt>
                <c:pt idx="215">
                  <c:v>14.280684840159092</c:v>
                </c:pt>
                <c:pt idx="216">
                  <c:v>6.8781256626538552</c:v>
                </c:pt>
                <c:pt idx="217">
                  <c:v>14.280684840159092</c:v>
                </c:pt>
                <c:pt idx="218">
                  <c:v>14.280684840159092</c:v>
                </c:pt>
                <c:pt idx="219">
                  <c:v>6.8781256626538552</c:v>
                </c:pt>
                <c:pt idx="220">
                  <c:v>6.8781256626538552</c:v>
                </c:pt>
                <c:pt idx="221">
                  <c:v>6.8781256626538552</c:v>
                </c:pt>
                <c:pt idx="222">
                  <c:v>6.8781256626538552</c:v>
                </c:pt>
                <c:pt idx="223">
                  <c:v>6.8781256626538552</c:v>
                </c:pt>
                <c:pt idx="224">
                  <c:v>6.8781256626538552</c:v>
                </c:pt>
                <c:pt idx="225">
                  <c:v>6.8781256626538552</c:v>
                </c:pt>
                <c:pt idx="226">
                  <c:v>6.8781256626538552</c:v>
                </c:pt>
                <c:pt idx="227">
                  <c:v>6.8781256626538552</c:v>
                </c:pt>
                <c:pt idx="228">
                  <c:v>6.8781256626538552</c:v>
                </c:pt>
                <c:pt idx="229">
                  <c:v>6.8781256626538552</c:v>
                </c:pt>
                <c:pt idx="230">
                  <c:v>6.8781256626538552</c:v>
                </c:pt>
                <c:pt idx="231">
                  <c:v>6.8781256626538552</c:v>
                </c:pt>
                <c:pt idx="232">
                  <c:v>6.8781256626538552</c:v>
                </c:pt>
                <c:pt idx="233">
                  <c:v>6.8781256626538552</c:v>
                </c:pt>
                <c:pt idx="234">
                  <c:v>6.8781256626538552</c:v>
                </c:pt>
                <c:pt idx="235">
                  <c:v>8.2518043985458469</c:v>
                </c:pt>
                <c:pt idx="236">
                  <c:v>8.2518043985458469</c:v>
                </c:pt>
                <c:pt idx="237">
                  <c:v>8.2518043985458469</c:v>
                </c:pt>
                <c:pt idx="238">
                  <c:v>6.8781256626538552</c:v>
                </c:pt>
                <c:pt idx="239">
                  <c:v>6.8781256626538552</c:v>
                </c:pt>
                <c:pt idx="240">
                  <c:v>8.2518043985458469</c:v>
                </c:pt>
                <c:pt idx="241">
                  <c:v>6.8781256626538552</c:v>
                </c:pt>
                <c:pt idx="242">
                  <c:v>6.8781256626538552</c:v>
                </c:pt>
                <c:pt idx="243">
                  <c:v>8.2518043985458469</c:v>
                </c:pt>
                <c:pt idx="244">
                  <c:v>8.2518043985458469</c:v>
                </c:pt>
                <c:pt idx="245">
                  <c:v>8.2518043985458469</c:v>
                </c:pt>
                <c:pt idx="246">
                  <c:v>8.2518043985458469</c:v>
                </c:pt>
                <c:pt idx="247">
                  <c:v>6.8781256626538552</c:v>
                </c:pt>
                <c:pt idx="248">
                  <c:v>8.2518043985458469</c:v>
                </c:pt>
                <c:pt idx="249">
                  <c:v>6.8781256626538552</c:v>
                </c:pt>
                <c:pt idx="250">
                  <c:v>6.8781256626538552</c:v>
                </c:pt>
                <c:pt idx="251">
                  <c:v>6.8781256626538552</c:v>
                </c:pt>
                <c:pt idx="252">
                  <c:v>6.8781256626538552</c:v>
                </c:pt>
                <c:pt idx="253">
                  <c:v>6.8781256626538552</c:v>
                </c:pt>
                <c:pt idx="254">
                  <c:v>6.8781256626538552</c:v>
                </c:pt>
                <c:pt idx="255">
                  <c:v>14.280684840159092</c:v>
                </c:pt>
                <c:pt idx="256">
                  <c:v>14.280684840159092</c:v>
                </c:pt>
                <c:pt idx="257">
                  <c:v>14.280684840159092</c:v>
                </c:pt>
                <c:pt idx="258">
                  <c:v>14.280684840159092</c:v>
                </c:pt>
                <c:pt idx="259">
                  <c:v>14.280684840159092</c:v>
                </c:pt>
                <c:pt idx="260">
                  <c:v>14.280684840159092</c:v>
                </c:pt>
                <c:pt idx="261">
                  <c:v>14.280684840159092</c:v>
                </c:pt>
                <c:pt idx="262">
                  <c:v>14.280684840159092</c:v>
                </c:pt>
                <c:pt idx="263">
                  <c:v>14.280684840159092</c:v>
                </c:pt>
                <c:pt idx="264">
                  <c:v>14.280684840159092</c:v>
                </c:pt>
                <c:pt idx="265">
                  <c:v>14.280684840159092</c:v>
                </c:pt>
                <c:pt idx="266">
                  <c:v>14.280684840159092</c:v>
                </c:pt>
                <c:pt idx="267">
                  <c:v>14.280684840159092</c:v>
                </c:pt>
                <c:pt idx="268">
                  <c:v>14.280684840159092</c:v>
                </c:pt>
                <c:pt idx="269">
                  <c:v>14.280684840159092</c:v>
                </c:pt>
                <c:pt idx="270">
                  <c:v>14.280684840159092</c:v>
                </c:pt>
                <c:pt idx="271">
                  <c:v>14.280684840159092</c:v>
                </c:pt>
                <c:pt idx="272">
                  <c:v>14.280684840159092</c:v>
                </c:pt>
                <c:pt idx="273">
                  <c:v>14.280684840159092</c:v>
                </c:pt>
                <c:pt idx="274">
                  <c:v>14.280684840159092</c:v>
                </c:pt>
                <c:pt idx="275">
                  <c:v>14.280684840159092</c:v>
                </c:pt>
                <c:pt idx="276">
                  <c:v>14.280684840159092</c:v>
                </c:pt>
                <c:pt idx="277">
                  <c:v>14.280684840159092</c:v>
                </c:pt>
                <c:pt idx="278">
                  <c:v>14.280684840159092</c:v>
                </c:pt>
                <c:pt idx="279">
                  <c:v>14.280684840159092</c:v>
                </c:pt>
                <c:pt idx="280">
                  <c:v>14.280684840159092</c:v>
                </c:pt>
                <c:pt idx="281">
                  <c:v>14.280684840159092</c:v>
                </c:pt>
                <c:pt idx="282">
                  <c:v>14.280684840159092</c:v>
                </c:pt>
                <c:pt idx="283">
                  <c:v>14.280684840159092</c:v>
                </c:pt>
                <c:pt idx="284">
                  <c:v>14.280684840159092</c:v>
                </c:pt>
                <c:pt idx="285">
                  <c:v>14.280684840159092</c:v>
                </c:pt>
                <c:pt idx="286">
                  <c:v>14.280684840159092</c:v>
                </c:pt>
                <c:pt idx="287">
                  <c:v>14.280684840159092</c:v>
                </c:pt>
                <c:pt idx="288">
                  <c:v>14.280684840159092</c:v>
                </c:pt>
                <c:pt idx="289">
                  <c:v>14.280684840159092</c:v>
                </c:pt>
                <c:pt idx="290">
                  <c:v>14.280684840159092</c:v>
                </c:pt>
                <c:pt idx="291">
                  <c:v>14.280684840159092</c:v>
                </c:pt>
                <c:pt idx="292">
                  <c:v>14.280684840159092</c:v>
                </c:pt>
                <c:pt idx="293">
                  <c:v>14.280684840159092</c:v>
                </c:pt>
                <c:pt idx="294">
                  <c:v>14.280684840159092</c:v>
                </c:pt>
                <c:pt idx="295">
                  <c:v>14.280684840159092</c:v>
                </c:pt>
                <c:pt idx="296">
                  <c:v>14.280684840159092</c:v>
                </c:pt>
                <c:pt idx="297">
                  <c:v>14.280684840159092</c:v>
                </c:pt>
                <c:pt idx="298">
                  <c:v>14.280684840159092</c:v>
                </c:pt>
                <c:pt idx="299">
                  <c:v>14.280684840159092</c:v>
                </c:pt>
                <c:pt idx="300">
                  <c:v>14.280684840159092</c:v>
                </c:pt>
                <c:pt idx="301">
                  <c:v>14.280684840159092</c:v>
                </c:pt>
                <c:pt idx="302">
                  <c:v>14.280684840159092</c:v>
                </c:pt>
                <c:pt idx="303">
                  <c:v>14.280684840159092</c:v>
                </c:pt>
                <c:pt idx="304">
                  <c:v>14.280684840159092</c:v>
                </c:pt>
                <c:pt idx="305">
                  <c:v>14.280684840159092</c:v>
                </c:pt>
                <c:pt idx="306">
                  <c:v>14.280684840159092</c:v>
                </c:pt>
                <c:pt idx="307">
                  <c:v>14.280684840159092</c:v>
                </c:pt>
                <c:pt idx="308">
                  <c:v>14.280684840159092</c:v>
                </c:pt>
                <c:pt idx="309">
                  <c:v>14.280684840159092</c:v>
                </c:pt>
                <c:pt idx="310">
                  <c:v>14.280684840159092</c:v>
                </c:pt>
                <c:pt idx="311">
                  <c:v>14.280684840159092</c:v>
                </c:pt>
                <c:pt idx="312">
                  <c:v>14.280684840159092</c:v>
                </c:pt>
                <c:pt idx="313">
                  <c:v>14.280684840159092</c:v>
                </c:pt>
                <c:pt idx="314">
                  <c:v>14.280684840159092</c:v>
                </c:pt>
                <c:pt idx="315">
                  <c:v>14.280684840159092</c:v>
                </c:pt>
                <c:pt idx="316">
                  <c:v>6.8781256626538552</c:v>
                </c:pt>
                <c:pt idx="317">
                  <c:v>14.280684840159092</c:v>
                </c:pt>
                <c:pt idx="318">
                  <c:v>14.280684840159092</c:v>
                </c:pt>
                <c:pt idx="319">
                  <c:v>6.8781256626538552</c:v>
                </c:pt>
                <c:pt idx="320">
                  <c:v>6.8781256626538552</c:v>
                </c:pt>
                <c:pt idx="321">
                  <c:v>14.280684840159092</c:v>
                </c:pt>
                <c:pt idx="322">
                  <c:v>6.8781256626538552</c:v>
                </c:pt>
                <c:pt idx="323">
                  <c:v>6.8781256626538552</c:v>
                </c:pt>
                <c:pt idx="324">
                  <c:v>6.8781256626538552</c:v>
                </c:pt>
                <c:pt idx="325">
                  <c:v>6.8781256626538552</c:v>
                </c:pt>
                <c:pt idx="326">
                  <c:v>6.8781256626538552</c:v>
                </c:pt>
                <c:pt idx="327">
                  <c:v>6.8781256626538552</c:v>
                </c:pt>
                <c:pt idx="328">
                  <c:v>6.8781256626538552</c:v>
                </c:pt>
                <c:pt idx="329">
                  <c:v>6.8781256626538552</c:v>
                </c:pt>
                <c:pt idx="330">
                  <c:v>6.8781256626538552</c:v>
                </c:pt>
                <c:pt idx="331">
                  <c:v>6.8781256626538552</c:v>
                </c:pt>
                <c:pt idx="332">
                  <c:v>6.8781256626538552</c:v>
                </c:pt>
                <c:pt idx="333">
                  <c:v>6.8781256626538552</c:v>
                </c:pt>
                <c:pt idx="334">
                  <c:v>6.8781256626538552</c:v>
                </c:pt>
                <c:pt idx="335">
                  <c:v>6.8781256626538552</c:v>
                </c:pt>
                <c:pt idx="336">
                  <c:v>6.8781256626538552</c:v>
                </c:pt>
                <c:pt idx="337">
                  <c:v>8.2518043985458469</c:v>
                </c:pt>
                <c:pt idx="338">
                  <c:v>8.2518043985458469</c:v>
                </c:pt>
                <c:pt idx="339">
                  <c:v>8.2518043985458469</c:v>
                </c:pt>
                <c:pt idx="340">
                  <c:v>8.2518043985458469</c:v>
                </c:pt>
                <c:pt idx="341">
                  <c:v>8.2518043985458469</c:v>
                </c:pt>
                <c:pt idx="342">
                  <c:v>2.0992111000747795</c:v>
                </c:pt>
                <c:pt idx="343">
                  <c:v>2.0992111000747795</c:v>
                </c:pt>
                <c:pt idx="344">
                  <c:v>2.0992111000747795</c:v>
                </c:pt>
                <c:pt idx="345">
                  <c:v>8.2518043985458469</c:v>
                </c:pt>
                <c:pt idx="346">
                  <c:v>8.2518043985458469</c:v>
                </c:pt>
                <c:pt idx="347">
                  <c:v>8.2518043985458469</c:v>
                </c:pt>
                <c:pt idx="348">
                  <c:v>8.2518043985458469</c:v>
                </c:pt>
                <c:pt idx="349">
                  <c:v>8.2518043985458469</c:v>
                </c:pt>
                <c:pt idx="350">
                  <c:v>8.2518043985458469</c:v>
                </c:pt>
                <c:pt idx="351">
                  <c:v>8.2518043985458469</c:v>
                </c:pt>
                <c:pt idx="352">
                  <c:v>8.2518043985458469</c:v>
                </c:pt>
                <c:pt idx="353">
                  <c:v>8.2518043985458469</c:v>
                </c:pt>
                <c:pt idx="354">
                  <c:v>8.2518043985458469</c:v>
                </c:pt>
                <c:pt idx="355">
                  <c:v>8.2518043985458469</c:v>
                </c:pt>
                <c:pt idx="356">
                  <c:v>8.2518043985458469</c:v>
                </c:pt>
                <c:pt idx="357">
                  <c:v>8.2518043985458469</c:v>
                </c:pt>
                <c:pt idx="358">
                  <c:v>8.2518043985458469</c:v>
                </c:pt>
                <c:pt idx="359">
                  <c:v>8.2518043985458469</c:v>
                </c:pt>
                <c:pt idx="360">
                  <c:v>8.2518043985458469</c:v>
                </c:pt>
                <c:pt idx="361">
                  <c:v>8.2518043985458469</c:v>
                </c:pt>
                <c:pt idx="362">
                  <c:v>8.2518043985458469</c:v>
                </c:pt>
                <c:pt idx="363">
                  <c:v>8.2518043985458469</c:v>
                </c:pt>
                <c:pt idx="364">
                  <c:v>8.2518043985458469</c:v>
                </c:pt>
                <c:pt idx="365">
                  <c:v>8.2518043985458469</c:v>
                </c:pt>
                <c:pt idx="366">
                  <c:v>8.2518043985458469</c:v>
                </c:pt>
                <c:pt idx="367">
                  <c:v>8.2518043985458469</c:v>
                </c:pt>
                <c:pt idx="368">
                  <c:v>8.2518043985458469</c:v>
                </c:pt>
                <c:pt idx="369">
                  <c:v>8.2518043985458469</c:v>
                </c:pt>
                <c:pt idx="370">
                  <c:v>8.2518043985458469</c:v>
                </c:pt>
                <c:pt idx="371">
                  <c:v>8.2518043985458469</c:v>
                </c:pt>
                <c:pt idx="372">
                  <c:v>8.2518043985458469</c:v>
                </c:pt>
                <c:pt idx="373">
                  <c:v>8.2518043985458469</c:v>
                </c:pt>
                <c:pt idx="374">
                  <c:v>8.2518043985458469</c:v>
                </c:pt>
                <c:pt idx="375">
                  <c:v>6.8781256626538552</c:v>
                </c:pt>
                <c:pt idx="376">
                  <c:v>6.8781256626538552</c:v>
                </c:pt>
                <c:pt idx="377">
                  <c:v>8.2518043985458469</c:v>
                </c:pt>
                <c:pt idx="378">
                  <c:v>6.8781256626538552</c:v>
                </c:pt>
                <c:pt idx="379">
                  <c:v>6.8781256626538552</c:v>
                </c:pt>
                <c:pt idx="380">
                  <c:v>6.8781256626538552</c:v>
                </c:pt>
                <c:pt idx="381">
                  <c:v>14.280684840159092</c:v>
                </c:pt>
                <c:pt idx="382">
                  <c:v>14.280684840159092</c:v>
                </c:pt>
                <c:pt idx="383">
                  <c:v>14.280684840159092</c:v>
                </c:pt>
                <c:pt idx="384">
                  <c:v>14.280684840159092</c:v>
                </c:pt>
                <c:pt idx="385">
                  <c:v>14.280684840159092</c:v>
                </c:pt>
                <c:pt idx="386">
                  <c:v>14.280684840159092</c:v>
                </c:pt>
                <c:pt idx="387">
                  <c:v>14.280684840159092</c:v>
                </c:pt>
                <c:pt idx="388">
                  <c:v>14.280684840159092</c:v>
                </c:pt>
                <c:pt idx="389">
                  <c:v>14.280684840159092</c:v>
                </c:pt>
                <c:pt idx="390">
                  <c:v>14.280684840159092</c:v>
                </c:pt>
                <c:pt idx="391">
                  <c:v>14.280684840159092</c:v>
                </c:pt>
                <c:pt idx="392">
                  <c:v>14.280684840159092</c:v>
                </c:pt>
                <c:pt idx="393">
                  <c:v>14.280684840159092</c:v>
                </c:pt>
                <c:pt idx="394">
                  <c:v>14.280684840159092</c:v>
                </c:pt>
                <c:pt idx="395">
                  <c:v>14.280684840159092</c:v>
                </c:pt>
                <c:pt idx="396">
                  <c:v>14.280684840159092</c:v>
                </c:pt>
                <c:pt idx="397">
                  <c:v>14.280684840159092</c:v>
                </c:pt>
                <c:pt idx="398">
                  <c:v>14.280684840159092</c:v>
                </c:pt>
                <c:pt idx="399">
                  <c:v>14.280684840159092</c:v>
                </c:pt>
                <c:pt idx="400">
                  <c:v>14.280684840159092</c:v>
                </c:pt>
                <c:pt idx="401">
                  <c:v>14.280684840159092</c:v>
                </c:pt>
                <c:pt idx="402">
                  <c:v>14.280684840159092</c:v>
                </c:pt>
                <c:pt idx="403">
                  <c:v>14.280684840159092</c:v>
                </c:pt>
                <c:pt idx="404">
                  <c:v>14.280684840159092</c:v>
                </c:pt>
                <c:pt idx="405">
                  <c:v>14.280684840159092</c:v>
                </c:pt>
                <c:pt idx="406">
                  <c:v>14.280684840159092</c:v>
                </c:pt>
                <c:pt idx="407">
                  <c:v>14.280684840159092</c:v>
                </c:pt>
                <c:pt idx="408">
                  <c:v>14.280684840159092</c:v>
                </c:pt>
                <c:pt idx="409">
                  <c:v>14.280684840159092</c:v>
                </c:pt>
                <c:pt idx="410">
                  <c:v>6.8781256626538552</c:v>
                </c:pt>
                <c:pt idx="411">
                  <c:v>14.280684840159092</c:v>
                </c:pt>
                <c:pt idx="412">
                  <c:v>6.8781256626538552</c:v>
                </c:pt>
                <c:pt idx="413">
                  <c:v>6.8781256626538552</c:v>
                </c:pt>
                <c:pt idx="414">
                  <c:v>6.8781256626538552</c:v>
                </c:pt>
                <c:pt idx="415">
                  <c:v>6.8781256626538552</c:v>
                </c:pt>
                <c:pt idx="416">
                  <c:v>6.8781256626538552</c:v>
                </c:pt>
                <c:pt idx="417">
                  <c:v>6.8781256626538552</c:v>
                </c:pt>
                <c:pt idx="418">
                  <c:v>6.8781256626538552</c:v>
                </c:pt>
                <c:pt idx="419">
                  <c:v>6.8781256626538552</c:v>
                </c:pt>
                <c:pt idx="420">
                  <c:v>6.8781256626538552</c:v>
                </c:pt>
                <c:pt idx="421">
                  <c:v>6.8781256626538552</c:v>
                </c:pt>
                <c:pt idx="422">
                  <c:v>6.8781256626538552</c:v>
                </c:pt>
                <c:pt idx="423">
                  <c:v>6.8781256626538552</c:v>
                </c:pt>
                <c:pt idx="424">
                  <c:v>6.8781256626538552</c:v>
                </c:pt>
                <c:pt idx="425">
                  <c:v>6.8781256626538552</c:v>
                </c:pt>
                <c:pt idx="426">
                  <c:v>6.8781256626538552</c:v>
                </c:pt>
                <c:pt idx="427">
                  <c:v>6.8781256626538552</c:v>
                </c:pt>
                <c:pt idx="428">
                  <c:v>6.8781256626538552</c:v>
                </c:pt>
                <c:pt idx="429">
                  <c:v>8.2518043985458469</c:v>
                </c:pt>
                <c:pt idx="430">
                  <c:v>8.2518043985458469</c:v>
                </c:pt>
                <c:pt idx="431">
                  <c:v>8.2518043985458469</c:v>
                </c:pt>
                <c:pt idx="432">
                  <c:v>8.2518043985458469</c:v>
                </c:pt>
                <c:pt idx="433">
                  <c:v>8.2518043985458469</c:v>
                </c:pt>
                <c:pt idx="434">
                  <c:v>8.2518043985458469</c:v>
                </c:pt>
                <c:pt idx="435">
                  <c:v>8.2518043985458469</c:v>
                </c:pt>
                <c:pt idx="436">
                  <c:v>8.2518043985458469</c:v>
                </c:pt>
                <c:pt idx="437">
                  <c:v>8.2518043985458469</c:v>
                </c:pt>
                <c:pt idx="438">
                  <c:v>8.2518043985458469</c:v>
                </c:pt>
                <c:pt idx="439">
                  <c:v>8.2518043985458469</c:v>
                </c:pt>
                <c:pt idx="440">
                  <c:v>8.2518043985458469</c:v>
                </c:pt>
                <c:pt idx="441">
                  <c:v>2.0992111000747795</c:v>
                </c:pt>
                <c:pt idx="442">
                  <c:v>8.2518043985458469</c:v>
                </c:pt>
                <c:pt idx="443">
                  <c:v>2.0992111000747795</c:v>
                </c:pt>
                <c:pt idx="444">
                  <c:v>2.0992111000747795</c:v>
                </c:pt>
                <c:pt idx="445">
                  <c:v>2.0992111000747795</c:v>
                </c:pt>
                <c:pt idx="446">
                  <c:v>2.0992111000747795</c:v>
                </c:pt>
                <c:pt idx="447">
                  <c:v>2.0992111000747795</c:v>
                </c:pt>
                <c:pt idx="448">
                  <c:v>2.0992111000747795</c:v>
                </c:pt>
                <c:pt idx="449">
                  <c:v>2.0992111000747795</c:v>
                </c:pt>
                <c:pt idx="450">
                  <c:v>2.0992111000747795</c:v>
                </c:pt>
                <c:pt idx="451">
                  <c:v>2.0992111000747795</c:v>
                </c:pt>
                <c:pt idx="452">
                  <c:v>2.0992111000747795</c:v>
                </c:pt>
                <c:pt idx="453">
                  <c:v>2.0992111000747795</c:v>
                </c:pt>
                <c:pt idx="454">
                  <c:v>2.0992111000747795</c:v>
                </c:pt>
                <c:pt idx="455">
                  <c:v>2.0992111000747795</c:v>
                </c:pt>
                <c:pt idx="456">
                  <c:v>2.0992111000747795</c:v>
                </c:pt>
                <c:pt idx="457">
                  <c:v>-1.186491077429338</c:v>
                </c:pt>
                <c:pt idx="458">
                  <c:v>-1.186491077429338</c:v>
                </c:pt>
                <c:pt idx="459">
                  <c:v>2.0992111000747795</c:v>
                </c:pt>
                <c:pt idx="460">
                  <c:v>-1.186491077429338</c:v>
                </c:pt>
                <c:pt idx="461">
                  <c:v>-1.186491077429338</c:v>
                </c:pt>
                <c:pt idx="462">
                  <c:v>-1.186491077429338</c:v>
                </c:pt>
                <c:pt idx="463">
                  <c:v>-1.186491077429338</c:v>
                </c:pt>
                <c:pt idx="464">
                  <c:v>-1.186491077429338</c:v>
                </c:pt>
                <c:pt idx="465">
                  <c:v>-1.186491077429338</c:v>
                </c:pt>
                <c:pt idx="466">
                  <c:v>-1.186491077429338</c:v>
                </c:pt>
                <c:pt idx="467">
                  <c:v>-1.186491077429338</c:v>
                </c:pt>
                <c:pt idx="468">
                  <c:v>-1.186491077429338</c:v>
                </c:pt>
                <c:pt idx="469">
                  <c:v>-1.186491077429338</c:v>
                </c:pt>
                <c:pt idx="470">
                  <c:v>-1.186491077429338</c:v>
                </c:pt>
                <c:pt idx="471">
                  <c:v>-1.186491077429338</c:v>
                </c:pt>
                <c:pt idx="472">
                  <c:v>-1.186491077429338</c:v>
                </c:pt>
                <c:pt idx="473">
                  <c:v>-1.186491077429338</c:v>
                </c:pt>
                <c:pt idx="474">
                  <c:v>-1.186491077429338</c:v>
                </c:pt>
                <c:pt idx="475">
                  <c:v>-1.186491077429338</c:v>
                </c:pt>
                <c:pt idx="476">
                  <c:v>-1.186491077429338</c:v>
                </c:pt>
                <c:pt idx="477">
                  <c:v>-1.186491077429338</c:v>
                </c:pt>
                <c:pt idx="478">
                  <c:v>-1.186491077429338</c:v>
                </c:pt>
                <c:pt idx="479">
                  <c:v>-1.186491077429338</c:v>
                </c:pt>
                <c:pt idx="480">
                  <c:v>-1.186491077429338</c:v>
                </c:pt>
                <c:pt idx="481">
                  <c:v>-1.186491077429338</c:v>
                </c:pt>
                <c:pt idx="482">
                  <c:v>-1.186491077429338</c:v>
                </c:pt>
                <c:pt idx="483">
                  <c:v>-1.186491077429338</c:v>
                </c:pt>
                <c:pt idx="484">
                  <c:v>-1.186491077429338</c:v>
                </c:pt>
                <c:pt idx="485">
                  <c:v>-1.186491077429338</c:v>
                </c:pt>
                <c:pt idx="486">
                  <c:v>-1.186491077429338</c:v>
                </c:pt>
                <c:pt idx="487">
                  <c:v>-1.186491077429338</c:v>
                </c:pt>
                <c:pt idx="488">
                  <c:v>-1.186491077429338</c:v>
                </c:pt>
                <c:pt idx="489">
                  <c:v>-1.186491077429338</c:v>
                </c:pt>
                <c:pt idx="490">
                  <c:v>-1.186491077429338</c:v>
                </c:pt>
                <c:pt idx="491">
                  <c:v>-1.186491077429338</c:v>
                </c:pt>
                <c:pt idx="492">
                  <c:v>-1.186491077429338</c:v>
                </c:pt>
                <c:pt idx="493">
                  <c:v>-1.186491077429338</c:v>
                </c:pt>
                <c:pt idx="494">
                  <c:v>-1.186491077429338</c:v>
                </c:pt>
                <c:pt idx="495">
                  <c:v>-1.186491077429338</c:v>
                </c:pt>
                <c:pt idx="496">
                  <c:v>-1.186491077429338</c:v>
                </c:pt>
                <c:pt idx="497">
                  <c:v>-1.186491077429338</c:v>
                </c:pt>
                <c:pt idx="498">
                  <c:v>-1.186491077429338</c:v>
                </c:pt>
                <c:pt idx="499">
                  <c:v>-1.186491077429338</c:v>
                </c:pt>
                <c:pt idx="500">
                  <c:v>-1.186491077429338</c:v>
                </c:pt>
                <c:pt idx="501">
                  <c:v>-1.186491077429338</c:v>
                </c:pt>
                <c:pt idx="502">
                  <c:v>-1.186491077429338</c:v>
                </c:pt>
                <c:pt idx="503">
                  <c:v>-1.186491077429338</c:v>
                </c:pt>
                <c:pt idx="504">
                  <c:v>-1.186491077429338</c:v>
                </c:pt>
                <c:pt idx="505">
                  <c:v>-1.186491077429338</c:v>
                </c:pt>
                <c:pt idx="506">
                  <c:v>-1.186491077429338</c:v>
                </c:pt>
                <c:pt idx="507">
                  <c:v>-1.186491077429338</c:v>
                </c:pt>
                <c:pt idx="508">
                  <c:v>-1.186491077429338</c:v>
                </c:pt>
                <c:pt idx="509">
                  <c:v>-1.186491077429338</c:v>
                </c:pt>
                <c:pt idx="510">
                  <c:v>-1.186491077429338</c:v>
                </c:pt>
                <c:pt idx="511">
                  <c:v>-1.186491077429338</c:v>
                </c:pt>
                <c:pt idx="512">
                  <c:v>-1.186491077429338</c:v>
                </c:pt>
                <c:pt idx="513">
                  <c:v>-1.186491077429338</c:v>
                </c:pt>
                <c:pt idx="514">
                  <c:v>-1.186491077429338</c:v>
                </c:pt>
                <c:pt idx="515">
                  <c:v>-1.186491077429338</c:v>
                </c:pt>
                <c:pt idx="516">
                  <c:v>-1.186491077429338</c:v>
                </c:pt>
                <c:pt idx="517">
                  <c:v>-1.186491077429338</c:v>
                </c:pt>
                <c:pt idx="518">
                  <c:v>-1.186491077429338</c:v>
                </c:pt>
                <c:pt idx="519">
                  <c:v>-1.186491077429338</c:v>
                </c:pt>
                <c:pt idx="520">
                  <c:v>-1.186491077429338</c:v>
                </c:pt>
                <c:pt idx="521">
                  <c:v>2.0992111000747795</c:v>
                </c:pt>
                <c:pt idx="522">
                  <c:v>2.0992111000747795</c:v>
                </c:pt>
                <c:pt idx="523">
                  <c:v>2.0992111000747795</c:v>
                </c:pt>
                <c:pt idx="524">
                  <c:v>8.2518043985458469</c:v>
                </c:pt>
                <c:pt idx="525">
                  <c:v>8.2518043985458469</c:v>
                </c:pt>
                <c:pt idx="526">
                  <c:v>2.0992111000747795</c:v>
                </c:pt>
                <c:pt idx="527">
                  <c:v>8.2518043985458469</c:v>
                </c:pt>
                <c:pt idx="528">
                  <c:v>2.0992111000747795</c:v>
                </c:pt>
                <c:pt idx="529">
                  <c:v>8.2518043985458469</c:v>
                </c:pt>
                <c:pt idx="530">
                  <c:v>8.2518043985458469</c:v>
                </c:pt>
                <c:pt idx="531">
                  <c:v>8.2518043985458469</c:v>
                </c:pt>
                <c:pt idx="532">
                  <c:v>8.2518043985458469</c:v>
                </c:pt>
                <c:pt idx="533">
                  <c:v>2.0992111000747795</c:v>
                </c:pt>
                <c:pt idx="534">
                  <c:v>2.0992111000747795</c:v>
                </c:pt>
                <c:pt idx="535">
                  <c:v>2.0992111000747795</c:v>
                </c:pt>
                <c:pt idx="536">
                  <c:v>2.0992111000747795</c:v>
                </c:pt>
                <c:pt idx="537">
                  <c:v>2.0992111000747795</c:v>
                </c:pt>
                <c:pt idx="538">
                  <c:v>2.0992111000747795</c:v>
                </c:pt>
                <c:pt idx="539">
                  <c:v>2.0992111000747795</c:v>
                </c:pt>
                <c:pt idx="540">
                  <c:v>2.0992111000747795</c:v>
                </c:pt>
                <c:pt idx="541">
                  <c:v>2.0992111000747795</c:v>
                </c:pt>
                <c:pt idx="542">
                  <c:v>2.0992111000747795</c:v>
                </c:pt>
                <c:pt idx="543">
                  <c:v>2.0992111000747795</c:v>
                </c:pt>
                <c:pt idx="544">
                  <c:v>2.0992111000747795</c:v>
                </c:pt>
                <c:pt idx="545">
                  <c:v>2.0992111000747795</c:v>
                </c:pt>
                <c:pt idx="546">
                  <c:v>2.0992111000747795</c:v>
                </c:pt>
                <c:pt idx="547">
                  <c:v>2.0992111000747795</c:v>
                </c:pt>
                <c:pt idx="548">
                  <c:v>2.0992111000747795</c:v>
                </c:pt>
                <c:pt idx="549">
                  <c:v>2.0992111000747795</c:v>
                </c:pt>
                <c:pt idx="550">
                  <c:v>2.0992111000747795</c:v>
                </c:pt>
                <c:pt idx="551">
                  <c:v>2.0992111000747795</c:v>
                </c:pt>
                <c:pt idx="552">
                  <c:v>2.0992111000747795</c:v>
                </c:pt>
                <c:pt idx="553">
                  <c:v>2.0992111000747795</c:v>
                </c:pt>
                <c:pt idx="554">
                  <c:v>2.0992111000747795</c:v>
                </c:pt>
                <c:pt idx="555">
                  <c:v>2.0992111000747795</c:v>
                </c:pt>
                <c:pt idx="556">
                  <c:v>2.0992111000747795</c:v>
                </c:pt>
                <c:pt idx="557">
                  <c:v>2.0992111000747795</c:v>
                </c:pt>
                <c:pt idx="558">
                  <c:v>2.0992111000747795</c:v>
                </c:pt>
                <c:pt idx="559">
                  <c:v>2.0992111000747795</c:v>
                </c:pt>
                <c:pt idx="560">
                  <c:v>2.0992111000747795</c:v>
                </c:pt>
                <c:pt idx="561">
                  <c:v>2.0992111000747795</c:v>
                </c:pt>
                <c:pt idx="562">
                  <c:v>2.0992111000747795</c:v>
                </c:pt>
                <c:pt idx="563">
                  <c:v>2.0992111000747795</c:v>
                </c:pt>
                <c:pt idx="564">
                  <c:v>2.0992111000747795</c:v>
                </c:pt>
                <c:pt idx="565">
                  <c:v>2.0992111000747795</c:v>
                </c:pt>
                <c:pt idx="566">
                  <c:v>-1.186491077429338</c:v>
                </c:pt>
                <c:pt idx="567">
                  <c:v>-1.186491077429338</c:v>
                </c:pt>
                <c:pt idx="568">
                  <c:v>2.0992111000747795</c:v>
                </c:pt>
                <c:pt idx="569">
                  <c:v>2.0992111000747795</c:v>
                </c:pt>
                <c:pt idx="570">
                  <c:v>2.0992111000747795</c:v>
                </c:pt>
                <c:pt idx="571">
                  <c:v>2.0992111000747795</c:v>
                </c:pt>
                <c:pt idx="572">
                  <c:v>-1.186491077429338</c:v>
                </c:pt>
                <c:pt idx="573">
                  <c:v>-1.186491077429338</c:v>
                </c:pt>
                <c:pt idx="574">
                  <c:v>-1.186491077429338</c:v>
                </c:pt>
                <c:pt idx="575">
                  <c:v>-1.186491077429338</c:v>
                </c:pt>
                <c:pt idx="576">
                  <c:v>-1.186491077429338</c:v>
                </c:pt>
                <c:pt idx="577">
                  <c:v>-1.186491077429338</c:v>
                </c:pt>
                <c:pt idx="578">
                  <c:v>-1.186491077429338</c:v>
                </c:pt>
                <c:pt idx="579">
                  <c:v>-1.186491077429338</c:v>
                </c:pt>
                <c:pt idx="580">
                  <c:v>-1.186491077429338</c:v>
                </c:pt>
                <c:pt idx="581">
                  <c:v>-1.186491077429338</c:v>
                </c:pt>
                <c:pt idx="582">
                  <c:v>-1.186491077429338</c:v>
                </c:pt>
                <c:pt idx="583">
                  <c:v>2.0992111000747795</c:v>
                </c:pt>
                <c:pt idx="584">
                  <c:v>2.0992111000747795</c:v>
                </c:pt>
                <c:pt idx="585">
                  <c:v>2.0992111000747795</c:v>
                </c:pt>
                <c:pt idx="586">
                  <c:v>2.0992111000747795</c:v>
                </c:pt>
                <c:pt idx="587">
                  <c:v>2.0992111000747795</c:v>
                </c:pt>
                <c:pt idx="588">
                  <c:v>2.0992111000747795</c:v>
                </c:pt>
                <c:pt idx="589">
                  <c:v>8.2518043985458469</c:v>
                </c:pt>
                <c:pt idx="590">
                  <c:v>8.2518043985458469</c:v>
                </c:pt>
                <c:pt idx="591">
                  <c:v>8.2518043985458469</c:v>
                </c:pt>
                <c:pt idx="592">
                  <c:v>8.2518043985458469</c:v>
                </c:pt>
                <c:pt idx="593">
                  <c:v>6.8781256626538552</c:v>
                </c:pt>
                <c:pt idx="594">
                  <c:v>6.8781256626538552</c:v>
                </c:pt>
                <c:pt idx="595">
                  <c:v>6.8781256626538552</c:v>
                </c:pt>
                <c:pt idx="596">
                  <c:v>14.280684840159092</c:v>
                </c:pt>
                <c:pt idx="597">
                  <c:v>14.280684840159092</c:v>
                </c:pt>
                <c:pt idx="598">
                  <c:v>14.280684840159092</c:v>
                </c:pt>
                <c:pt idx="599">
                  <c:v>14.280684840159092</c:v>
                </c:pt>
                <c:pt idx="600">
                  <c:v>14.280684840159092</c:v>
                </c:pt>
                <c:pt idx="601">
                  <c:v>14.280684840159092</c:v>
                </c:pt>
                <c:pt idx="602">
                  <c:v>14.280684840159092</c:v>
                </c:pt>
                <c:pt idx="603">
                  <c:v>14.280684840159092</c:v>
                </c:pt>
                <c:pt idx="604">
                  <c:v>14.280684840159092</c:v>
                </c:pt>
                <c:pt idx="605">
                  <c:v>14.280684840159092</c:v>
                </c:pt>
                <c:pt idx="606">
                  <c:v>14.280684840159092</c:v>
                </c:pt>
                <c:pt idx="607">
                  <c:v>14.280684840159092</c:v>
                </c:pt>
                <c:pt idx="608">
                  <c:v>14.280684840159092</c:v>
                </c:pt>
                <c:pt idx="609">
                  <c:v>14.280684840159092</c:v>
                </c:pt>
                <c:pt idx="610">
                  <c:v>14.280684840159092</c:v>
                </c:pt>
                <c:pt idx="611">
                  <c:v>14.280684840159092</c:v>
                </c:pt>
                <c:pt idx="612">
                  <c:v>14.280684840159092</c:v>
                </c:pt>
                <c:pt idx="613">
                  <c:v>14.280684840159092</c:v>
                </c:pt>
                <c:pt idx="614">
                  <c:v>14.280684840159092</c:v>
                </c:pt>
                <c:pt idx="615">
                  <c:v>6.8781256626538552</c:v>
                </c:pt>
                <c:pt idx="616">
                  <c:v>14.280684840159092</c:v>
                </c:pt>
                <c:pt idx="617">
                  <c:v>14.280684840159092</c:v>
                </c:pt>
                <c:pt idx="618">
                  <c:v>14.280684840159092</c:v>
                </c:pt>
                <c:pt idx="619">
                  <c:v>14.280684840159092</c:v>
                </c:pt>
                <c:pt idx="620">
                  <c:v>14.280684840159092</c:v>
                </c:pt>
                <c:pt idx="621">
                  <c:v>14.280684840159092</c:v>
                </c:pt>
                <c:pt idx="622">
                  <c:v>6.8781256626538552</c:v>
                </c:pt>
                <c:pt idx="623">
                  <c:v>6.8781256626538552</c:v>
                </c:pt>
                <c:pt idx="624">
                  <c:v>6.8781256626538552</c:v>
                </c:pt>
                <c:pt idx="625">
                  <c:v>6.8781256626538552</c:v>
                </c:pt>
                <c:pt idx="626">
                  <c:v>6.8781256626538552</c:v>
                </c:pt>
                <c:pt idx="627">
                  <c:v>6.8781256626538552</c:v>
                </c:pt>
                <c:pt idx="628">
                  <c:v>6.8781256626538552</c:v>
                </c:pt>
                <c:pt idx="629">
                  <c:v>6.8781256626538552</c:v>
                </c:pt>
                <c:pt idx="630">
                  <c:v>6.8781256626538552</c:v>
                </c:pt>
                <c:pt idx="631">
                  <c:v>14.280684840159092</c:v>
                </c:pt>
                <c:pt idx="632">
                  <c:v>14.280684840159092</c:v>
                </c:pt>
                <c:pt idx="633">
                  <c:v>14.280684840159092</c:v>
                </c:pt>
                <c:pt idx="634">
                  <c:v>14.280684840159092</c:v>
                </c:pt>
                <c:pt idx="635">
                  <c:v>14.280684840159092</c:v>
                </c:pt>
                <c:pt idx="636">
                  <c:v>6.8781256626538552</c:v>
                </c:pt>
                <c:pt idx="637">
                  <c:v>6.8781256626538552</c:v>
                </c:pt>
                <c:pt idx="638">
                  <c:v>6.8781256626538552</c:v>
                </c:pt>
                <c:pt idx="639">
                  <c:v>6.8781256626538552</c:v>
                </c:pt>
                <c:pt idx="640">
                  <c:v>14.280684840159092</c:v>
                </c:pt>
                <c:pt idx="641">
                  <c:v>14.280684840159092</c:v>
                </c:pt>
                <c:pt idx="642">
                  <c:v>14.280684840159092</c:v>
                </c:pt>
                <c:pt idx="643">
                  <c:v>6.8781256626538552</c:v>
                </c:pt>
                <c:pt idx="644">
                  <c:v>6.8781256626538552</c:v>
                </c:pt>
                <c:pt idx="645">
                  <c:v>6.8781256626538552</c:v>
                </c:pt>
                <c:pt idx="646">
                  <c:v>14.280684840159092</c:v>
                </c:pt>
                <c:pt idx="647">
                  <c:v>14.280684840159092</c:v>
                </c:pt>
                <c:pt idx="648">
                  <c:v>14.280684840159092</c:v>
                </c:pt>
                <c:pt idx="649">
                  <c:v>6.8781256626538552</c:v>
                </c:pt>
                <c:pt idx="650">
                  <c:v>6.8781256626538552</c:v>
                </c:pt>
                <c:pt idx="651">
                  <c:v>6.8781256626538552</c:v>
                </c:pt>
                <c:pt idx="652">
                  <c:v>6.8781256626538552</c:v>
                </c:pt>
                <c:pt idx="653">
                  <c:v>6.8781256626538552</c:v>
                </c:pt>
                <c:pt idx="654">
                  <c:v>6.8781256626538552</c:v>
                </c:pt>
                <c:pt idx="655">
                  <c:v>6.8781256626538552</c:v>
                </c:pt>
                <c:pt idx="656">
                  <c:v>6.8781256626538552</c:v>
                </c:pt>
                <c:pt idx="657">
                  <c:v>6.8781256626538552</c:v>
                </c:pt>
                <c:pt idx="658">
                  <c:v>6.8781256626538552</c:v>
                </c:pt>
                <c:pt idx="659">
                  <c:v>6.8781256626538552</c:v>
                </c:pt>
                <c:pt idx="660">
                  <c:v>6.8781256626538552</c:v>
                </c:pt>
                <c:pt idx="661">
                  <c:v>6.8781256626538552</c:v>
                </c:pt>
                <c:pt idx="662">
                  <c:v>8.2518043985458469</c:v>
                </c:pt>
                <c:pt idx="663">
                  <c:v>8.2518043985458469</c:v>
                </c:pt>
                <c:pt idx="664">
                  <c:v>8.2518043985458469</c:v>
                </c:pt>
                <c:pt idx="665">
                  <c:v>8.2518043985458469</c:v>
                </c:pt>
                <c:pt idx="666">
                  <c:v>8.2518043985458469</c:v>
                </c:pt>
                <c:pt idx="667">
                  <c:v>8.2518043985458469</c:v>
                </c:pt>
                <c:pt idx="668">
                  <c:v>8.2518043985458469</c:v>
                </c:pt>
                <c:pt idx="669">
                  <c:v>8.2518043985458469</c:v>
                </c:pt>
                <c:pt idx="670">
                  <c:v>2.0992111000747795</c:v>
                </c:pt>
                <c:pt idx="671">
                  <c:v>2.0992111000747795</c:v>
                </c:pt>
                <c:pt idx="672">
                  <c:v>2.0992111000747795</c:v>
                </c:pt>
                <c:pt idx="673">
                  <c:v>2.0992111000747795</c:v>
                </c:pt>
                <c:pt idx="674">
                  <c:v>2.0992111000747795</c:v>
                </c:pt>
                <c:pt idx="675">
                  <c:v>2.0992111000747795</c:v>
                </c:pt>
              </c:numCache>
            </c:numRef>
          </c:val>
          <c:smooth val="0"/>
        </c:ser>
        <c:ser>
          <c:idx val="1"/>
          <c:order val="1"/>
          <c:tx>
            <c:v>Livingston</c:v>
          </c:tx>
          <c:spPr>
            <a:ln w="25400"/>
          </c:spPr>
          <c:marker>
            <c:symbol val="none"/>
          </c:marker>
          <c:cat>
            <c:numRef>
              <c:f>'R'!$A$1064:$A$1739</c:f>
              <c:numCache>
                <c:formatCode>General</c:formatCode>
                <c:ptCount val="676"/>
                <c:pt idx="0">
                  <c:v>1959</c:v>
                </c:pt>
                <c:pt idx="1">
                  <c:v>1959</c:v>
                </c:pt>
                <c:pt idx="2">
                  <c:v>1959</c:v>
                </c:pt>
                <c:pt idx="3">
                  <c:v>1959</c:v>
                </c:pt>
                <c:pt idx="4">
                  <c:v>1959</c:v>
                </c:pt>
                <c:pt idx="5">
                  <c:v>1959</c:v>
                </c:pt>
                <c:pt idx="6">
                  <c:v>1959</c:v>
                </c:pt>
                <c:pt idx="7">
                  <c:v>1959</c:v>
                </c:pt>
                <c:pt idx="8">
                  <c:v>1959</c:v>
                </c:pt>
                <c:pt idx="9">
                  <c:v>1959</c:v>
                </c:pt>
                <c:pt idx="10">
                  <c:v>1959</c:v>
                </c:pt>
                <c:pt idx="11">
                  <c:v>1959</c:v>
                </c:pt>
                <c:pt idx="12">
                  <c:v>1960</c:v>
                </c:pt>
                <c:pt idx="13">
                  <c:v>1960</c:v>
                </c:pt>
                <c:pt idx="14">
                  <c:v>1960</c:v>
                </c:pt>
                <c:pt idx="15">
                  <c:v>1960</c:v>
                </c:pt>
                <c:pt idx="16">
                  <c:v>1960</c:v>
                </c:pt>
                <c:pt idx="17">
                  <c:v>1960</c:v>
                </c:pt>
                <c:pt idx="18">
                  <c:v>1960</c:v>
                </c:pt>
                <c:pt idx="19">
                  <c:v>1960</c:v>
                </c:pt>
                <c:pt idx="20">
                  <c:v>1960</c:v>
                </c:pt>
                <c:pt idx="21">
                  <c:v>1960</c:v>
                </c:pt>
                <c:pt idx="22">
                  <c:v>1960</c:v>
                </c:pt>
                <c:pt idx="23">
                  <c:v>1960</c:v>
                </c:pt>
                <c:pt idx="24">
                  <c:v>1961</c:v>
                </c:pt>
                <c:pt idx="25">
                  <c:v>1961</c:v>
                </c:pt>
                <c:pt idx="26">
                  <c:v>1961</c:v>
                </c:pt>
                <c:pt idx="27">
                  <c:v>1961</c:v>
                </c:pt>
                <c:pt idx="28">
                  <c:v>1961</c:v>
                </c:pt>
                <c:pt idx="29">
                  <c:v>1961</c:v>
                </c:pt>
                <c:pt idx="30">
                  <c:v>1961</c:v>
                </c:pt>
                <c:pt idx="31">
                  <c:v>1961</c:v>
                </c:pt>
                <c:pt idx="32">
                  <c:v>1961</c:v>
                </c:pt>
                <c:pt idx="33">
                  <c:v>1961</c:v>
                </c:pt>
                <c:pt idx="34">
                  <c:v>1961</c:v>
                </c:pt>
                <c:pt idx="35">
                  <c:v>1961</c:v>
                </c:pt>
                <c:pt idx="36">
                  <c:v>1962</c:v>
                </c:pt>
                <c:pt idx="37">
                  <c:v>1962</c:v>
                </c:pt>
                <c:pt idx="38">
                  <c:v>1962</c:v>
                </c:pt>
                <c:pt idx="39">
                  <c:v>1962</c:v>
                </c:pt>
                <c:pt idx="40">
                  <c:v>1962</c:v>
                </c:pt>
                <c:pt idx="41">
                  <c:v>1962</c:v>
                </c:pt>
                <c:pt idx="42">
                  <c:v>1962</c:v>
                </c:pt>
                <c:pt idx="43">
                  <c:v>1962</c:v>
                </c:pt>
                <c:pt idx="44">
                  <c:v>1962</c:v>
                </c:pt>
                <c:pt idx="45">
                  <c:v>1962</c:v>
                </c:pt>
                <c:pt idx="46">
                  <c:v>1962</c:v>
                </c:pt>
                <c:pt idx="47">
                  <c:v>1962</c:v>
                </c:pt>
                <c:pt idx="48">
                  <c:v>1963</c:v>
                </c:pt>
                <c:pt idx="49">
                  <c:v>1963</c:v>
                </c:pt>
                <c:pt idx="50">
                  <c:v>1963</c:v>
                </c:pt>
                <c:pt idx="51">
                  <c:v>1963</c:v>
                </c:pt>
                <c:pt idx="52">
                  <c:v>1963</c:v>
                </c:pt>
                <c:pt idx="53">
                  <c:v>1963</c:v>
                </c:pt>
                <c:pt idx="54">
                  <c:v>1963</c:v>
                </c:pt>
                <c:pt idx="55">
                  <c:v>1963</c:v>
                </c:pt>
                <c:pt idx="56">
                  <c:v>1963</c:v>
                </c:pt>
                <c:pt idx="57">
                  <c:v>1963</c:v>
                </c:pt>
                <c:pt idx="58">
                  <c:v>1963</c:v>
                </c:pt>
                <c:pt idx="59">
                  <c:v>1963</c:v>
                </c:pt>
                <c:pt idx="60">
                  <c:v>1964</c:v>
                </c:pt>
                <c:pt idx="61">
                  <c:v>1964</c:v>
                </c:pt>
                <c:pt idx="62">
                  <c:v>1964</c:v>
                </c:pt>
                <c:pt idx="63">
                  <c:v>1964</c:v>
                </c:pt>
                <c:pt idx="64">
                  <c:v>1964</c:v>
                </c:pt>
                <c:pt idx="65">
                  <c:v>1964</c:v>
                </c:pt>
                <c:pt idx="66">
                  <c:v>1964</c:v>
                </c:pt>
                <c:pt idx="67">
                  <c:v>1964</c:v>
                </c:pt>
                <c:pt idx="68">
                  <c:v>1964</c:v>
                </c:pt>
                <c:pt idx="69">
                  <c:v>1964</c:v>
                </c:pt>
                <c:pt idx="70">
                  <c:v>1964</c:v>
                </c:pt>
                <c:pt idx="71">
                  <c:v>1964</c:v>
                </c:pt>
                <c:pt idx="72">
                  <c:v>1965</c:v>
                </c:pt>
                <c:pt idx="73">
                  <c:v>1965</c:v>
                </c:pt>
                <c:pt idx="74">
                  <c:v>1965</c:v>
                </c:pt>
                <c:pt idx="75">
                  <c:v>1965</c:v>
                </c:pt>
                <c:pt idx="76">
                  <c:v>1965</c:v>
                </c:pt>
                <c:pt idx="77">
                  <c:v>1965</c:v>
                </c:pt>
                <c:pt idx="78">
                  <c:v>1965</c:v>
                </c:pt>
                <c:pt idx="79">
                  <c:v>1965</c:v>
                </c:pt>
                <c:pt idx="80">
                  <c:v>1965</c:v>
                </c:pt>
                <c:pt idx="81">
                  <c:v>1965</c:v>
                </c:pt>
                <c:pt idx="82">
                  <c:v>1965</c:v>
                </c:pt>
                <c:pt idx="83">
                  <c:v>1965</c:v>
                </c:pt>
                <c:pt idx="84">
                  <c:v>1966</c:v>
                </c:pt>
                <c:pt idx="85">
                  <c:v>1966</c:v>
                </c:pt>
                <c:pt idx="86">
                  <c:v>1966</c:v>
                </c:pt>
                <c:pt idx="87">
                  <c:v>1966</c:v>
                </c:pt>
                <c:pt idx="88">
                  <c:v>1966</c:v>
                </c:pt>
                <c:pt idx="89">
                  <c:v>1966</c:v>
                </c:pt>
                <c:pt idx="90">
                  <c:v>1966</c:v>
                </c:pt>
                <c:pt idx="91">
                  <c:v>1966</c:v>
                </c:pt>
                <c:pt idx="92">
                  <c:v>1966</c:v>
                </c:pt>
                <c:pt idx="93">
                  <c:v>1966</c:v>
                </c:pt>
                <c:pt idx="94">
                  <c:v>1966</c:v>
                </c:pt>
                <c:pt idx="95">
                  <c:v>1966</c:v>
                </c:pt>
                <c:pt idx="96">
                  <c:v>1967</c:v>
                </c:pt>
                <c:pt idx="97">
                  <c:v>1967</c:v>
                </c:pt>
                <c:pt idx="98">
                  <c:v>1967</c:v>
                </c:pt>
                <c:pt idx="99">
                  <c:v>1967</c:v>
                </c:pt>
                <c:pt idx="100">
                  <c:v>1967</c:v>
                </c:pt>
                <c:pt idx="101">
                  <c:v>1967</c:v>
                </c:pt>
                <c:pt idx="102">
                  <c:v>1967</c:v>
                </c:pt>
                <c:pt idx="103">
                  <c:v>1967</c:v>
                </c:pt>
                <c:pt idx="104">
                  <c:v>1967</c:v>
                </c:pt>
                <c:pt idx="105">
                  <c:v>1967</c:v>
                </c:pt>
                <c:pt idx="106">
                  <c:v>1967</c:v>
                </c:pt>
                <c:pt idx="107">
                  <c:v>1967</c:v>
                </c:pt>
                <c:pt idx="108">
                  <c:v>1968</c:v>
                </c:pt>
                <c:pt idx="109">
                  <c:v>1968</c:v>
                </c:pt>
                <c:pt idx="110">
                  <c:v>1968</c:v>
                </c:pt>
                <c:pt idx="111">
                  <c:v>1968</c:v>
                </c:pt>
                <c:pt idx="112">
                  <c:v>1968</c:v>
                </c:pt>
                <c:pt idx="113">
                  <c:v>1968</c:v>
                </c:pt>
                <c:pt idx="114">
                  <c:v>1968</c:v>
                </c:pt>
                <c:pt idx="115">
                  <c:v>1968</c:v>
                </c:pt>
                <c:pt idx="116">
                  <c:v>1968</c:v>
                </c:pt>
                <c:pt idx="117">
                  <c:v>1968</c:v>
                </c:pt>
                <c:pt idx="118">
                  <c:v>1968</c:v>
                </c:pt>
                <c:pt idx="119">
                  <c:v>1968</c:v>
                </c:pt>
                <c:pt idx="120">
                  <c:v>1969</c:v>
                </c:pt>
                <c:pt idx="121">
                  <c:v>1969</c:v>
                </c:pt>
                <c:pt idx="122">
                  <c:v>1969</c:v>
                </c:pt>
                <c:pt idx="123">
                  <c:v>1969</c:v>
                </c:pt>
                <c:pt idx="124">
                  <c:v>1969</c:v>
                </c:pt>
                <c:pt idx="125">
                  <c:v>1969</c:v>
                </c:pt>
                <c:pt idx="126">
                  <c:v>1969</c:v>
                </c:pt>
                <c:pt idx="127">
                  <c:v>1969</c:v>
                </c:pt>
                <c:pt idx="128">
                  <c:v>1969</c:v>
                </c:pt>
                <c:pt idx="129">
                  <c:v>1969</c:v>
                </c:pt>
                <c:pt idx="130">
                  <c:v>1969</c:v>
                </c:pt>
                <c:pt idx="131">
                  <c:v>1969</c:v>
                </c:pt>
                <c:pt idx="132">
                  <c:v>1970</c:v>
                </c:pt>
                <c:pt idx="133">
                  <c:v>1970</c:v>
                </c:pt>
                <c:pt idx="134">
                  <c:v>1970</c:v>
                </c:pt>
                <c:pt idx="135">
                  <c:v>1970</c:v>
                </c:pt>
                <c:pt idx="136">
                  <c:v>1970</c:v>
                </c:pt>
                <c:pt idx="137">
                  <c:v>1970</c:v>
                </c:pt>
                <c:pt idx="138">
                  <c:v>1970</c:v>
                </c:pt>
                <c:pt idx="139">
                  <c:v>1970</c:v>
                </c:pt>
                <c:pt idx="140">
                  <c:v>1970</c:v>
                </c:pt>
                <c:pt idx="141">
                  <c:v>1970</c:v>
                </c:pt>
                <c:pt idx="142">
                  <c:v>1970</c:v>
                </c:pt>
                <c:pt idx="143">
                  <c:v>1970</c:v>
                </c:pt>
                <c:pt idx="144">
                  <c:v>1971</c:v>
                </c:pt>
                <c:pt idx="145">
                  <c:v>1971</c:v>
                </c:pt>
                <c:pt idx="146">
                  <c:v>1971</c:v>
                </c:pt>
                <c:pt idx="147">
                  <c:v>1971</c:v>
                </c:pt>
                <c:pt idx="148">
                  <c:v>1971</c:v>
                </c:pt>
                <c:pt idx="149">
                  <c:v>1971</c:v>
                </c:pt>
                <c:pt idx="150">
                  <c:v>1971</c:v>
                </c:pt>
                <c:pt idx="151">
                  <c:v>1971</c:v>
                </c:pt>
                <c:pt idx="152">
                  <c:v>1971</c:v>
                </c:pt>
                <c:pt idx="153">
                  <c:v>1971</c:v>
                </c:pt>
                <c:pt idx="154">
                  <c:v>1971</c:v>
                </c:pt>
                <c:pt idx="155">
                  <c:v>1971</c:v>
                </c:pt>
                <c:pt idx="156">
                  <c:v>1972</c:v>
                </c:pt>
                <c:pt idx="157">
                  <c:v>1972</c:v>
                </c:pt>
                <c:pt idx="158">
                  <c:v>1972</c:v>
                </c:pt>
                <c:pt idx="159">
                  <c:v>1972</c:v>
                </c:pt>
                <c:pt idx="160">
                  <c:v>1972</c:v>
                </c:pt>
                <c:pt idx="161">
                  <c:v>1972</c:v>
                </c:pt>
                <c:pt idx="162">
                  <c:v>1972</c:v>
                </c:pt>
                <c:pt idx="163">
                  <c:v>1972</c:v>
                </c:pt>
                <c:pt idx="164">
                  <c:v>1972</c:v>
                </c:pt>
                <c:pt idx="165">
                  <c:v>1972</c:v>
                </c:pt>
                <c:pt idx="166">
                  <c:v>1972</c:v>
                </c:pt>
                <c:pt idx="167">
                  <c:v>1972</c:v>
                </c:pt>
                <c:pt idx="168">
                  <c:v>1973</c:v>
                </c:pt>
                <c:pt idx="169">
                  <c:v>1973</c:v>
                </c:pt>
                <c:pt idx="170">
                  <c:v>1973</c:v>
                </c:pt>
                <c:pt idx="171">
                  <c:v>1973</c:v>
                </c:pt>
                <c:pt idx="172">
                  <c:v>1973</c:v>
                </c:pt>
                <c:pt idx="173">
                  <c:v>1973</c:v>
                </c:pt>
                <c:pt idx="174">
                  <c:v>1973</c:v>
                </c:pt>
                <c:pt idx="175">
                  <c:v>1973</c:v>
                </c:pt>
                <c:pt idx="176">
                  <c:v>1973</c:v>
                </c:pt>
                <c:pt idx="177">
                  <c:v>1973</c:v>
                </c:pt>
                <c:pt idx="178">
                  <c:v>1973</c:v>
                </c:pt>
                <c:pt idx="179">
                  <c:v>1973</c:v>
                </c:pt>
                <c:pt idx="180">
                  <c:v>1974</c:v>
                </c:pt>
                <c:pt idx="181">
                  <c:v>1974</c:v>
                </c:pt>
                <c:pt idx="182">
                  <c:v>1974</c:v>
                </c:pt>
                <c:pt idx="183">
                  <c:v>1974</c:v>
                </c:pt>
                <c:pt idx="184">
                  <c:v>1974</c:v>
                </c:pt>
                <c:pt idx="185">
                  <c:v>1974</c:v>
                </c:pt>
                <c:pt idx="186">
                  <c:v>1974</c:v>
                </c:pt>
                <c:pt idx="187">
                  <c:v>1974</c:v>
                </c:pt>
                <c:pt idx="188">
                  <c:v>1974</c:v>
                </c:pt>
                <c:pt idx="189">
                  <c:v>1974</c:v>
                </c:pt>
                <c:pt idx="190">
                  <c:v>1974</c:v>
                </c:pt>
                <c:pt idx="191">
                  <c:v>1974</c:v>
                </c:pt>
                <c:pt idx="192">
                  <c:v>1975</c:v>
                </c:pt>
                <c:pt idx="193">
                  <c:v>1975</c:v>
                </c:pt>
                <c:pt idx="194">
                  <c:v>1975</c:v>
                </c:pt>
                <c:pt idx="195">
                  <c:v>1975</c:v>
                </c:pt>
                <c:pt idx="196">
                  <c:v>1975</c:v>
                </c:pt>
                <c:pt idx="197">
                  <c:v>1975</c:v>
                </c:pt>
                <c:pt idx="198">
                  <c:v>1975</c:v>
                </c:pt>
                <c:pt idx="199">
                  <c:v>1975</c:v>
                </c:pt>
                <c:pt idx="200">
                  <c:v>1975</c:v>
                </c:pt>
                <c:pt idx="201">
                  <c:v>1975</c:v>
                </c:pt>
                <c:pt idx="202">
                  <c:v>1975</c:v>
                </c:pt>
                <c:pt idx="203">
                  <c:v>1975</c:v>
                </c:pt>
                <c:pt idx="204">
                  <c:v>1976</c:v>
                </c:pt>
                <c:pt idx="205">
                  <c:v>1976</c:v>
                </c:pt>
                <c:pt idx="206">
                  <c:v>1976</c:v>
                </c:pt>
                <c:pt idx="207">
                  <c:v>1976</c:v>
                </c:pt>
                <c:pt idx="208">
                  <c:v>1976</c:v>
                </c:pt>
                <c:pt idx="209">
                  <c:v>1976</c:v>
                </c:pt>
                <c:pt idx="210">
                  <c:v>1976</c:v>
                </c:pt>
                <c:pt idx="211">
                  <c:v>1976</c:v>
                </c:pt>
                <c:pt idx="212">
                  <c:v>1976</c:v>
                </c:pt>
                <c:pt idx="213">
                  <c:v>1976</c:v>
                </c:pt>
                <c:pt idx="214">
                  <c:v>1976</c:v>
                </c:pt>
                <c:pt idx="215">
                  <c:v>1976</c:v>
                </c:pt>
                <c:pt idx="216">
                  <c:v>1977</c:v>
                </c:pt>
                <c:pt idx="217">
                  <c:v>1977</c:v>
                </c:pt>
                <c:pt idx="218">
                  <c:v>1977</c:v>
                </c:pt>
                <c:pt idx="219">
                  <c:v>1977</c:v>
                </c:pt>
                <c:pt idx="220">
                  <c:v>1977</c:v>
                </c:pt>
                <c:pt idx="221">
                  <c:v>1977</c:v>
                </c:pt>
                <c:pt idx="222">
                  <c:v>1977</c:v>
                </c:pt>
                <c:pt idx="223">
                  <c:v>1977</c:v>
                </c:pt>
                <c:pt idx="224">
                  <c:v>1977</c:v>
                </c:pt>
                <c:pt idx="225">
                  <c:v>1977</c:v>
                </c:pt>
                <c:pt idx="226">
                  <c:v>1977</c:v>
                </c:pt>
                <c:pt idx="227">
                  <c:v>1977</c:v>
                </c:pt>
                <c:pt idx="228">
                  <c:v>1978</c:v>
                </c:pt>
                <c:pt idx="229">
                  <c:v>1978</c:v>
                </c:pt>
                <c:pt idx="230">
                  <c:v>1978</c:v>
                </c:pt>
                <c:pt idx="231">
                  <c:v>1978</c:v>
                </c:pt>
                <c:pt idx="232">
                  <c:v>1978</c:v>
                </c:pt>
                <c:pt idx="233">
                  <c:v>1978</c:v>
                </c:pt>
                <c:pt idx="234">
                  <c:v>1978</c:v>
                </c:pt>
                <c:pt idx="235">
                  <c:v>1978</c:v>
                </c:pt>
                <c:pt idx="236">
                  <c:v>1978</c:v>
                </c:pt>
                <c:pt idx="237">
                  <c:v>1978</c:v>
                </c:pt>
                <c:pt idx="238">
                  <c:v>1978</c:v>
                </c:pt>
                <c:pt idx="239">
                  <c:v>1978</c:v>
                </c:pt>
                <c:pt idx="240">
                  <c:v>1979</c:v>
                </c:pt>
                <c:pt idx="241">
                  <c:v>1979</c:v>
                </c:pt>
                <c:pt idx="242">
                  <c:v>1979</c:v>
                </c:pt>
                <c:pt idx="243">
                  <c:v>1979</c:v>
                </c:pt>
                <c:pt idx="244">
                  <c:v>1979</c:v>
                </c:pt>
                <c:pt idx="245">
                  <c:v>1979</c:v>
                </c:pt>
                <c:pt idx="246">
                  <c:v>1979</c:v>
                </c:pt>
                <c:pt idx="247">
                  <c:v>1979</c:v>
                </c:pt>
                <c:pt idx="248">
                  <c:v>1979</c:v>
                </c:pt>
                <c:pt idx="249">
                  <c:v>1979</c:v>
                </c:pt>
                <c:pt idx="250">
                  <c:v>1979</c:v>
                </c:pt>
                <c:pt idx="251">
                  <c:v>1979</c:v>
                </c:pt>
                <c:pt idx="252">
                  <c:v>1980</c:v>
                </c:pt>
                <c:pt idx="253">
                  <c:v>1980</c:v>
                </c:pt>
                <c:pt idx="254">
                  <c:v>1980</c:v>
                </c:pt>
                <c:pt idx="255">
                  <c:v>1980</c:v>
                </c:pt>
                <c:pt idx="256">
                  <c:v>1980</c:v>
                </c:pt>
                <c:pt idx="257">
                  <c:v>1980</c:v>
                </c:pt>
                <c:pt idx="258">
                  <c:v>1980</c:v>
                </c:pt>
                <c:pt idx="259">
                  <c:v>1980</c:v>
                </c:pt>
                <c:pt idx="260">
                  <c:v>1980</c:v>
                </c:pt>
                <c:pt idx="261">
                  <c:v>1980</c:v>
                </c:pt>
                <c:pt idx="262">
                  <c:v>1980</c:v>
                </c:pt>
                <c:pt idx="263">
                  <c:v>1980</c:v>
                </c:pt>
                <c:pt idx="264">
                  <c:v>1981</c:v>
                </c:pt>
                <c:pt idx="265">
                  <c:v>1981</c:v>
                </c:pt>
                <c:pt idx="266">
                  <c:v>1981</c:v>
                </c:pt>
                <c:pt idx="267">
                  <c:v>1981</c:v>
                </c:pt>
                <c:pt idx="268">
                  <c:v>1981</c:v>
                </c:pt>
                <c:pt idx="269">
                  <c:v>1981</c:v>
                </c:pt>
                <c:pt idx="270">
                  <c:v>1981</c:v>
                </c:pt>
                <c:pt idx="271">
                  <c:v>1981</c:v>
                </c:pt>
                <c:pt idx="272">
                  <c:v>1981</c:v>
                </c:pt>
                <c:pt idx="273">
                  <c:v>1981</c:v>
                </c:pt>
                <c:pt idx="274">
                  <c:v>1981</c:v>
                </c:pt>
                <c:pt idx="275">
                  <c:v>1981</c:v>
                </c:pt>
                <c:pt idx="276">
                  <c:v>1982</c:v>
                </c:pt>
                <c:pt idx="277">
                  <c:v>1982</c:v>
                </c:pt>
                <c:pt idx="278">
                  <c:v>1982</c:v>
                </c:pt>
                <c:pt idx="279">
                  <c:v>1982</c:v>
                </c:pt>
                <c:pt idx="280">
                  <c:v>1982</c:v>
                </c:pt>
                <c:pt idx="281">
                  <c:v>1982</c:v>
                </c:pt>
                <c:pt idx="282">
                  <c:v>1982</c:v>
                </c:pt>
                <c:pt idx="283">
                  <c:v>1982</c:v>
                </c:pt>
                <c:pt idx="284">
                  <c:v>1982</c:v>
                </c:pt>
                <c:pt idx="285">
                  <c:v>1982</c:v>
                </c:pt>
                <c:pt idx="286">
                  <c:v>1982</c:v>
                </c:pt>
                <c:pt idx="287">
                  <c:v>1982</c:v>
                </c:pt>
                <c:pt idx="288">
                  <c:v>1983</c:v>
                </c:pt>
                <c:pt idx="289">
                  <c:v>1983</c:v>
                </c:pt>
                <c:pt idx="290">
                  <c:v>1983</c:v>
                </c:pt>
                <c:pt idx="291">
                  <c:v>1983</c:v>
                </c:pt>
                <c:pt idx="292">
                  <c:v>1983</c:v>
                </c:pt>
                <c:pt idx="293">
                  <c:v>1983</c:v>
                </c:pt>
                <c:pt idx="294">
                  <c:v>1983</c:v>
                </c:pt>
                <c:pt idx="295">
                  <c:v>1983</c:v>
                </c:pt>
                <c:pt idx="296">
                  <c:v>1983</c:v>
                </c:pt>
                <c:pt idx="297">
                  <c:v>1983</c:v>
                </c:pt>
                <c:pt idx="298">
                  <c:v>1983</c:v>
                </c:pt>
                <c:pt idx="299">
                  <c:v>1983</c:v>
                </c:pt>
                <c:pt idx="300">
                  <c:v>1984</c:v>
                </c:pt>
                <c:pt idx="301">
                  <c:v>1984</c:v>
                </c:pt>
                <c:pt idx="302">
                  <c:v>1984</c:v>
                </c:pt>
                <c:pt idx="303">
                  <c:v>1984</c:v>
                </c:pt>
                <c:pt idx="304">
                  <c:v>1984</c:v>
                </c:pt>
                <c:pt idx="305">
                  <c:v>1984</c:v>
                </c:pt>
                <c:pt idx="306">
                  <c:v>1984</c:v>
                </c:pt>
                <c:pt idx="307">
                  <c:v>1984</c:v>
                </c:pt>
                <c:pt idx="308">
                  <c:v>1984</c:v>
                </c:pt>
                <c:pt idx="309">
                  <c:v>1984</c:v>
                </c:pt>
                <c:pt idx="310">
                  <c:v>1984</c:v>
                </c:pt>
                <c:pt idx="311">
                  <c:v>1984</c:v>
                </c:pt>
                <c:pt idx="312">
                  <c:v>1985</c:v>
                </c:pt>
                <c:pt idx="313">
                  <c:v>1985</c:v>
                </c:pt>
                <c:pt idx="314">
                  <c:v>1985</c:v>
                </c:pt>
                <c:pt idx="315">
                  <c:v>1985</c:v>
                </c:pt>
                <c:pt idx="316">
                  <c:v>1985</c:v>
                </c:pt>
                <c:pt idx="317">
                  <c:v>1985</c:v>
                </c:pt>
                <c:pt idx="318">
                  <c:v>1985</c:v>
                </c:pt>
                <c:pt idx="319">
                  <c:v>1985</c:v>
                </c:pt>
                <c:pt idx="320">
                  <c:v>1985</c:v>
                </c:pt>
                <c:pt idx="321">
                  <c:v>1985</c:v>
                </c:pt>
                <c:pt idx="322">
                  <c:v>1985</c:v>
                </c:pt>
                <c:pt idx="323">
                  <c:v>1985</c:v>
                </c:pt>
                <c:pt idx="324">
                  <c:v>1986</c:v>
                </c:pt>
                <c:pt idx="325">
                  <c:v>1986</c:v>
                </c:pt>
                <c:pt idx="326">
                  <c:v>1986</c:v>
                </c:pt>
                <c:pt idx="327">
                  <c:v>1986</c:v>
                </c:pt>
                <c:pt idx="328">
                  <c:v>1986</c:v>
                </c:pt>
                <c:pt idx="329">
                  <c:v>1986</c:v>
                </c:pt>
                <c:pt idx="330">
                  <c:v>1986</c:v>
                </c:pt>
                <c:pt idx="331">
                  <c:v>1986</c:v>
                </c:pt>
                <c:pt idx="332">
                  <c:v>1986</c:v>
                </c:pt>
                <c:pt idx="333">
                  <c:v>1986</c:v>
                </c:pt>
                <c:pt idx="334">
                  <c:v>1986</c:v>
                </c:pt>
                <c:pt idx="335">
                  <c:v>1986</c:v>
                </c:pt>
                <c:pt idx="336">
                  <c:v>1987</c:v>
                </c:pt>
                <c:pt idx="337">
                  <c:v>1987</c:v>
                </c:pt>
                <c:pt idx="338">
                  <c:v>1987</c:v>
                </c:pt>
                <c:pt idx="339">
                  <c:v>1987</c:v>
                </c:pt>
                <c:pt idx="340">
                  <c:v>1987</c:v>
                </c:pt>
                <c:pt idx="341">
                  <c:v>1987</c:v>
                </c:pt>
                <c:pt idx="342">
                  <c:v>1987</c:v>
                </c:pt>
                <c:pt idx="343">
                  <c:v>1987</c:v>
                </c:pt>
                <c:pt idx="344">
                  <c:v>1987</c:v>
                </c:pt>
                <c:pt idx="345">
                  <c:v>1987</c:v>
                </c:pt>
                <c:pt idx="346">
                  <c:v>1987</c:v>
                </c:pt>
                <c:pt idx="347">
                  <c:v>1987</c:v>
                </c:pt>
                <c:pt idx="348">
                  <c:v>1988</c:v>
                </c:pt>
                <c:pt idx="349">
                  <c:v>1988</c:v>
                </c:pt>
                <c:pt idx="350">
                  <c:v>1988</c:v>
                </c:pt>
                <c:pt idx="351">
                  <c:v>1988</c:v>
                </c:pt>
                <c:pt idx="352">
                  <c:v>1988</c:v>
                </c:pt>
                <c:pt idx="353">
                  <c:v>1988</c:v>
                </c:pt>
                <c:pt idx="354">
                  <c:v>1988</c:v>
                </c:pt>
                <c:pt idx="355">
                  <c:v>1988</c:v>
                </c:pt>
                <c:pt idx="356">
                  <c:v>1988</c:v>
                </c:pt>
                <c:pt idx="357">
                  <c:v>1988</c:v>
                </c:pt>
                <c:pt idx="358">
                  <c:v>1988</c:v>
                </c:pt>
                <c:pt idx="359">
                  <c:v>1988</c:v>
                </c:pt>
                <c:pt idx="360">
                  <c:v>1989</c:v>
                </c:pt>
                <c:pt idx="361">
                  <c:v>1989</c:v>
                </c:pt>
                <c:pt idx="362">
                  <c:v>1989</c:v>
                </c:pt>
                <c:pt idx="363">
                  <c:v>1989</c:v>
                </c:pt>
                <c:pt idx="364">
                  <c:v>1989</c:v>
                </c:pt>
                <c:pt idx="365">
                  <c:v>1989</c:v>
                </c:pt>
                <c:pt idx="366">
                  <c:v>1989</c:v>
                </c:pt>
                <c:pt idx="367">
                  <c:v>1989</c:v>
                </c:pt>
                <c:pt idx="368">
                  <c:v>1989</c:v>
                </c:pt>
                <c:pt idx="369">
                  <c:v>1989</c:v>
                </c:pt>
                <c:pt idx="370">
                  <c:v>1989</c:v>
                </c:pt>
                <c:pt idx="371">
                  <c:v>1989</c:v>
                </c:pt>
                <c:pt idx="372">
                  <c:v>1990</c:v>
                </c:pt>
                <c:pt idx="373">
                  <c:v>1990</c:v>
                </c:pt>
                <c:pt idx="374">
                  <c:v>1990</c:v>
                </c:pt>
                <c:pt idx="375">
                  <c:v>1990</c:v>
                </c:pt>
                <c:pt idx="376">
                  <c:v>1990</c:v>
                </c:pt>
                <c:pt idx="377">
                  <c:v>1990</c:v>
                </c:pt>
                <c:pt idx="378">
                  <c:v>1990</c:v>
                </c:pt>
                <c:pt idx="379">
                  <c:v>1990</c:v>
                </c:pt>
                <c:pt idx="380">
                  <c:v>1990</c:v>
                </c:pt>
                <c:pt idx="381">
                  <c:v>1990</c:v>
                </c:pt>
                <c:pt idx="382">
                  <c:v>1990</c:v>
                </c:pt>
                <c:pt idx="383">
                  <c:v>1990</c:v>
                </c:pt>
                <c:pt idx="384">
                  <c:v>1991</c:v>
                </c:pt>
                <c:pt idx="385">
                  <c:v>1991</c:v>
                </c:pt>
                <c:pt idx="386">
                  <c:v>1991</c:v>
                </c:pt>
                <c:pt idx="387">
                  <c:v>1991</c:v>
                </c:pt>
                <c:pt idx="388">
                  <c:v>1991</c:v>
                </c:pt>
                <c:pt idx="389">
                  <c:v>1991</c:v>
                </c:pt>
                <c:pt idx="390">
                  <c:v>1991</c:v>
                </c:pt>
                <c:pt idx="391">
                  <c:v>1991</c:v>
                </c:pt>
                <c:pt idx="392">
                  <c:v>1991</c:v>
                </c:pt>
                <c:pt idx="393">
                  <c:v>1991</c:v>
                </c:pt>
                <c:pt idx="394">
                  <c:v>1991</c:v>
                </c:pt>
                <c:pt idx="395">
                  <c:v>1991</c:v>
                </c:pt>
                <c:pt idx="396">
                  <c:v>1992</c:v>
                </c:pt>
                <c:pt idx="397">
                  <c:v>1992</c:v>
                </c:pt>
                <c:pt idx="398">
                  <c:v>1992</c:v>
                </c:pt>
                <c:pt idx="399">
                  <c:v>1992</c:v>
                </c:pt>
                <c:pt idx="400">
                  <c:v>1992</c:v>
                </c:pt>
                <c:pt idx="401">
                  <c:v>1992</c:v>
                </c:pt>
                <c:pt idx="402">
                  <c:v>1992</c:v>
                </c:pt>
                <c:pt idx="403">
                  <c:v>1992</c:v>
                </c:pt>
                <c:pt idx="404">
                  <c:v>1992</c:v>
                </c:pt>
                <c:pt idx="405">
                  <c:v>1992</c:v>
                </c:pt>
                <c:pt idx="406">
                  <c:v>1992</c:v>
                </c:pt>
                <c:pt idx="407">
                  <c:v>1992</c:v>
                </c:pt>
                <c:pt idx="408">
                  <c:v>1993</c:v>
                </c:pt>
                <c:pt idx="409">
                  <c:v>1993</c:v>
                </c:pt>
                <c:pt idx="410">
                  <c:v>1993</c:v>
                </c:pt>
                <c:pt idx="411">
                  <c:v>1993</c:v>
                </c:pt>
                <c:pt idx="412">
                  <c:v>1993</c:v>
                </c:pt>
                <c:pt idx="413">
                  <c:v>1993</c:v>
                </c:pt>
                <c:pt idx="414">
                  <c:v>1993</c:v>
                </c:pt>
                <c:pt idx="415">
                  <c:v>1993</c:v>
                </c:pt>
                <c:pt idx="416">
                  <c:v>1993</c:v>
                </c:pt>
                <c:pt idx="417">
                  <c:v>1993</c:v>
                </c:pt>
                <c:pt idx="418">
                  <c:v>1993</c:v>
                </c:pt>
                <c:pt idx="419">
                  <c:v>1993</c:v>
                </c:pt>
                <c:pt idx="420">
                  <c:v>1994</c:v>
                </c:pt>
                <c:pt idx="421">
                  <c:v>1994</c:v>
                </c:pt>
                <c:pt idx="422">
                  <c:v>1994</c:v>
                </c:pt>
                <c:pt idx="423">
                  <c:v>1994</c:v>
                </c:pt>
                <c:pt idx="424">
                  <c:v>1994</c:v>
                </c:pt>
                <c:pt idx="425">
                  <c:v>1994</c:v>
                </c:pt>
                <c:pt idx="426">
                  <c:v>1994</c:v>
                </c:pt>
                <c:pt idx="427">
                  <c:v>1994</c:v>
                </c:pt>
                <c:pt idx="428">
                  <c:v>1994</c:v>
                </c:pt>
                <c:pt idx="429">
                  <c:v>1994</c:v>
                </c:pt>
                <c:pt idx="430">
                  <c:v>1994</c:v>
                </c:pt>
                <c:pt idx="431">
                  <c:v>1994</c:v>
                </c:pt>
                <c:pt idx="432">
                  <c:v>1995</c:v>
                </c:pt>
                <c:pt idx="433">
                  <c:v>1995</c:v>
                </c:pt>
                <c:pt idx="434">
                  <c:v>1995</c:v>
                </c:pt>
                <c:pt idx="435">
                  <c:v>1995</c:v>
                </c:pt>
                <c:pt idx="436">
                  <c:v>1995</c:v>
                </c:pt>
                <c:pt idx="437">
                  <c:v>1995</c:v>
                </c:pt>
                <c:pt idx="438">
                  <c:v>1995</c:v>
                </c:pt>
                <c:pt idx="439">
                  <c:v>1995</c:v>
                </c:pt>
                <c:pt idx="440">
                  <c:v>1995</c:v>
                </c:pt>
                <c:pt idx="441">
                  <c:v>1995</c:v>
                </c:pt>
                <c:pt idx="442">
                  <c:v>1995</c:v>
                </c:pt>
                <c:pt idx="443">
                  <c:v>1995</c:v>
                </c:pt>
                <c:pt idx="444">
                  <c:v>1996</c:v>
                </c:pt>
                <c:pt idx="445">
                  <c:v>1996</c:v>
                </c:pt>
                <c:pt idx="446">
                  <c:v>1996</c:v>
                </c:pt>
                <c:pt idx="447">
                  <c:v>1996</c:v>
                </c:pt>
                <c:pt idx="448">
                  <c:v>1996</c:v>
                </c:pt>
                <c:pt idx="449">
                  <c:v>1996</c:v>
                </c:pt>
                <c:pt idx="450">
                  <c:v>1996</c:v>
                </c:pt>
                <c:pt idx="451">
                  <c:v>1996</c:v>
                </c:pt>
                <c:pt idx="452">
                  <c:v>1996</c:v>
                </c:pt>
                <c:pt idx="453">
                  <c:v>1996</c:v>
                </c:pt>
                <c:pt idx="454">
                  <c:v>1996</c:v>
                </c:pt>
                <c:pt idx="455">
                  <c:v>1996</c:v>
                </c:pt>
                <c:pt idx="456">
                  <c:v>1997</c:v>
                </c:pt>
                <c:pt idx="457">
                  <c:v>1997</c:v>
                </c:pt>
                <c:pt idx="458">
                  <c:v>1997</c:v>
                </c:pt>
                <c:pt idx="459">
                  <c:v>1997</c:v>
                </c:pt>
                <c:pt idx="460">
                  <c:v>1997</c:v>
                </c:pt>
                <c:pt idx="461">
                  <c:v>1997</c:v>
                </c:pt>
                <c:pt idx="462">
                  <c:v>1997</c:v>
                </c:pt>
                <c:pt idx="463">
                  <c:v>1997</c:v>
                </c:pt>
                <c:pt idx="464">
                  <c:v>1997</c:v>
                </c:pt>
                <c:pt idx="465">
                  <c:v>1997</c:v>
                </c:pt>
                <c:pt idx="466">
                  <c:v>1997</c:v>
                </c:pt>
                <c:pt idx="467">
                  <c:v>1997</c:v>
                </c:pt>
                <c:pt idx="468">
                  <c:v>1998</c:v>
                </c:pt>
                <c:pt idx="469">
                  <c:v>1998</c:v>
                </c:pt>
                <c:pt idx="470">
                  <c:v>1998</c:v>
                </c:pt>
                <c:pt idx="471">
                  <c:v>1998</c:v>
                </c:pt>
                <c:pt idx="472">
                  <c:v>1998</c:v>
                </c:pt>
                <c:pt idx="473">
                  <c:v>1998</c:v>
                </c:pt>
                <c:pt idx="474">
                  <c:v>1998</c:v>
                </c:pt>
                <c:pt idx="475">
                  <c:v>1998</c:v>
                </c:pt>
                <c:pt idx="476">
                  <c:v>1998</c:v>
                </c:pt>
                <c:pt idx="477">
                  <c:v>1998</c:v>
                </c:pt>
                <c:pt idx="478">
                  <c:v>1998</c:v>
                </c:pt>
                <c:pt idx="479">
                  <c:v>1998</c:v>
                </c:pt>
                <c:pt idx="480">
                  <c:v>1999</c:v>
                </c:pt>
                <c:pt idx="481">
                  <c:v>1999</c:v>
                </c:pt>
                <c:pt idx="482">
                  <c:v>1999</c:v>
                </c:pt>
                <c:pt idx="483">
                  <c:v>1999</c:v>
                </c:pt>
                <c:pt idx="484">
                  <c:v>1999</c:v>
                </c:pt>
                <c:pt idx="485">
                  <c:v>1999</c:v>
                </c:pt>
                <c:pt idx="486">
                  <c:v>1999</c:v>
                </c:pt>
                <c:pt idx="487">
                  <c:v>1999</c:v>
                </c:pt>
                <c:pt idx="488">
                  <c:v>1999</c:v>
                </c:pt>
                <c:pt idx="489">
                  <c:v>1999</c:v>
                </c:pt>
                <c:pt idx="490">
                  <c:v>1999</c:v>
                </c:pt>
                <c:pt idx="491">
                  <c:v>1999</c:v>
                </c:pt>
                <c:pt idx="492">
                  <c:v>2000</c:v>
                </c:pt>
                <c:pt idx="493">
                  <c:v>2000</c:v>
                </c:pt>
                <c:pt idx="494">
                  <c:v>2000</c:v>
                </c:pt>
                <c:pt idx="495">
                  <c:v>2000</c:v>
                </c:pt>
                <c:pt idx="496">
                  <c:v>2000</c:v>
                </c:pt>
                <c:pt idx="497">
                  <c:v>2000</c:v>
                </c:pt>
                <c:pt idx="498">
                  <c:v>2000</c:v>
                </c:pt>
                <c:pt idx="499">
                  <c:v>2000</c:v>
                </c:pt>
                <c:pt idx="500">
                  <c:v>2000</c:v>
                </c:pt>
                <c:pt idx="501">
                  <c:v>2000</c:v>
                </c:pt>
                <c:pt idx="502">
                  <c:v>2000</c:v>
                </c:pt>
                <c:pt idx="503">
                  <c:v>2000</c:v>
                </c:pt>
                <c:pt idx="504">
                  <c:v>2001</c:v>
                </c:pt>
                <c:pt idx="505">
                  <c:v>2001</c:v>
                </c:pt>
                <c:pt idx="506">
                  <c:v>2001</c:v>
                </c:pt>
                <c:pt idx="507">
                  <c:v>2001</c:v>
                </c:pt>
                <c:pt idx="508">
                  <c:v>2001</c:v>
                </c:pt>
                <c:pt idx="509">
                  <c:v>2001</c:v>
                </c:pt>
                <c:pt idx="510">
                  <c:v>2001</c:v>
                </c:pt>
                <c:pt idx="511">
                  <c:v>2001</c:v>
                </c:pt>
                <c:pt idx="512">
                  <c:v>2001</c:v>
                </c:pt>
                <c:pt idx="513">
                  <c:v>2001</c:v>
                </c:pt>
                <c:pt idx="514">
                  <c:v>2001</c:v>
                </c:pt>
                <c:pt idx="515">
                  <c:v>2001</c:v>
                </c:pt>
                <c:pt idx="516">
                  <c:v>2002</c:v>
                </c:pt>
                <c:pt idx="517">
                  <c:v>2002</c:v>
                </c:pt>
                <c:pt idx="518">
                  <c:v>2002</c:v>
                </c:pt>
                <c:pt idx="519">
                  <c:v>2002</c:v>
                </c:pt>
                <c:pt idx="520">
                  <c:v>2002</c:v>
                </c:pt>
                <c:pt idx="521">
                  <c:v>2002</c:v>
                </c:pt>
                <c:pt idx="522">
                  <c:v>2002</c:v>
                </c:pt>
                <c:pt idx="523">
                  <c:v>2002</c:v>
                </c:pt>
                <c:pt idx="524">
                  <c:v>2002</c:v>
                </c:pt>
                <c:pt idx="525">
                  <c:v>2002</c:v>
                </c:pt>
                <c:pt idx="526">
                  <c:v>2002</c:v>
                </c:pt>
                <c:pt idx="527">
                  <c:v>2002</c:v>
                </c:pt>
                <c:pt idx="528">
                  <c:v>2003</c:v>
                </c:pt>
                <c:pt idx="529">
                  <c:v>2003</c:v>
                </c:pt>
                <c:pt idx="530">
                  <c:v>2003</c:v>
                </c:pt>
                <c:pt idx="531">
                  <c:v>2003</c:v>
                </c:pt>
                <c:pt idx="532">
                  <c:v>2003</c:v>
                </c:pt>
                <c:pt idx="533">
                  <c:v>2003</c:v>
                </c:pt>
                <c:pt idx="534">
                  <c:v>2003</c:v>
                </c:pt>
                <c:pt idx="535">
                  <c:v>2003</c:v>
                </c:pt>
                <c:pt idx="536">
                  <c:v>2003</c:v>
                </c:pt>
                <c:pt idx="537">
                  <c:v>2003</c:v>
                </c:pt>
                <c:pt idx="538">
                  <c:v>2003</c:v>
                </c:pt>
                <c:pt idx="539">
                  <c:v>2003</c:v>
                </c:pt>
                <c:pt idx="540">
                  <c:v>2004</c:v>
                </c:pt>
                <c:pt idx="541">
                  <c:v>2004</c:v>
                </c:pt>
                <c:pt idx="542">
                  <c:v>2004</c:v>
                </c:pt>
                <c:pt idx="543">
                  <c:v>2004</c:v>
                </c:pt>
                <c:pt idx="544">
                  <c:v>2004</c:v>
                </c:pt>
                <c:pt idx="545">
                  <c:v>2004</c:v>
                </c:pt>
                <c:pt idx="546">
                  <c:v>2004</c:v>
                </c:pt>
                <c:pt idx="547">
                  <c:v>2004</c:v>
                </c:pt>
                <c:pt idx="548">
                  <c:v>2004</c:v>
                </c:pt>
                <c:pt idx="549">
                  <c:v>2004</c:v>
                </c:pt>
                <c:pt idx="550">
                  <c:v>2004</c:v>
                </c:pt>
                <c:pt idx="551">
                  <c:v>2004</c:v>
                </c:pt>
                <c:pt idx="552">
                  <c:v>2005</c:v>
                </c:pt>
                <c:pt idx="553">
                  <c:v>2005</c:v>
                </c:pt>
                <c:pt idx="554">
                  <c:v>2005</c:v>
                </c:pt>
                <c:pt idx="555">
                  <c:v>2005</c:v>
                </c:pt>
                <c:pt idx="556">
                  <c:v>2005</c:v>
                </c:pt>
                <c:pt idx="557">
                  <c:v>2005</c:v>
                </c:pt>
                <c:pt idx="558">
                  <c:v>2005</c:v>
                </c:pt>
                <c:pt idx="559">
                  <c:v>2005</c:v>
                </c:pt>
                <c:pt idx="560">
                  <c:v>2005</c:v>
                </c:pt>
                <c:pt idx="561">
                  <c:v>2005</c:v>
                </c:pt>
                <c:pt idx="562">
                  <c:v>2005</c:v>
                </c:pt>
                <c:pt idx="563">
                  <c:v>2005</c:v>
                </c:pt>
                <c:pt idx="564">
                  <c:v>2006</c:v>
                </c:pt>
                <c:pt idx="565">
                  <c:v>2006</c:v>
                </c:pt>
                <c:pt idx="566">
                  <c:v>2006</c:v>
                </c:pt>
                <c:pt idx="567">
                  <c:v>2006</c:v>
                </c:pt>
                <c:pt idx="568">
                  <c:v>2006</c:v>
                </c:pt>
                <c:pt idx="569">
                  <c:v>2006</c:v>
                </c:pt>
                <c:pt idx="570">
                  <c:v>2006</c:v>
                </c:pt>
                <c:pt idx="571">
                  <c:v>2006</c:v>
                </c:pt>
                <c:pt idx="572">
                  <c:v>2006</c:v>
                </c:pt>
                <c:pt idx="573">
                  <c:v>2006</c:v>
                </c:pt>
                <c:pt idx="574">
                  <c:v>2006</c:v>
                </c:pt>
                <c:pt idx="575">
                  <c:v>2006</c:v>
                </c:pt>
                <c:pt idx="576">
                  <c:v>2007</c:v>
                </c:pt>
                <c:pt idx="577">
                  <c:v>2007</c:v>
                </c:pt>
                <c:pt idx="578">
                  <c:v>2007</c:v>
                </c:pt>
                <c:pt idx="579">
                  <c:v>2007</c:v>
                </c:pt>
                <c:pt idx="580">
                  <c:v>2007</c:v>
                </c:pt>
                <c:pt idx="581">
                  <c:v>2007</c:v>
                </c:pt>
                <c:pt idx="582">
                  <c:v>2007</c:v>
                </c:pt>
                <c:pt idx="583">
                  <c:v>2007</c:v>
                </c:pt>
                <c:pt idx="584">
                  <c:v>2007</c:v>
                </c:pt>
                <c:pt idx="585">
                  <c:v>2007</c:v>
                </c:pt>
                <c:pt idx="586">
                  <c:v>2007</c:v>
                </c:pt>
                <c:pt idx="587">
                  <c:v>2007</c:v>
                </c:pt>
                <c:pt idx="588">
                  <c:v>2008</c:v>
                </c:pt>
                <c:pt idx="589">
                  <c:v>2008</c:v>
                </c:pt>
                <c:pt idx="590">
                  <c:v>2008</c:v>
                </c:pt>
                <c:pt idx="591">
                  <c:v>2008</c:v>
                </c:pt>
                <c:pt idx="592">
                  <c:v>2008</c:v>
                </c:pt>
                <c:pt idx="593">
                  <c:v>2008</c:v>
                </c:pt>
                <c:pt idx="594">
                  <c:v>2008</c:v>
                </c:pt>
                <c:pt idx="595">
                  <c:v>2008</c:v>
                </c:pt>
                <c:pt idx="596">
                  <c:v>2008</c:v>
                </c:pt>
                <c:pt idx="597">
                  <c:v>2008</c:v>
                </c:pt>
                <c:pt idx="598">
                  <c:v>2008</c:v>
                </c:pt>
                <c:pt idx="599">
                  <c:v>2008</c:v>
                </c:pt>
                <c:pt idx="600">
                  <c:v>2009</c:v>
                </c:pt>
                <c:pt idx="601">
                  <c:v>2009</c:v>
                </c:pt>
                <c:pt idx="602">
                  <c:v>2009</c:v>
                </c:pt>
                <c:pt idx="603">
                  <c:v>2009</c:v>
                </c:pt>
                <c:pt idx="604">
                  <c:v>2009</c:v>
                </c:pt>
                <c:pt idx="605">
                  <c:v>2009</c:v>
                </c:pt>
                <c:pt idx="606">
                  <c:v>2009</c:v>
                </c:pt>
                <c:pt idx="607">
                  <c:v>2009</c:v>
                </c:pt>
                <c:pt idx="608">
                  <c:v>2009</c:v>
                </c:pt>
                <c:pt idx="609">
                  <c:v>2009</c:v>
                </c:pt>
                <c:pt idx="610">
                  <c:v>2009</c:v>
                </c:pt>
                <c:pt idx="611">
                  <c:v>2009</c:v>
                </c:pt>
                <c:pt idx="612">
                  <c:v>2010</c:v>
                </c:pt>
                <c:pt idx="613">
                  <c:v>2010</c:v>
                </c:pt>
                <c:pt idx="614">
                  <c:v>2010</c:v>
                </c:pt>
                <c:pt idx="615">
                  <c:v>2010</c:v>
                </c:pt>
                <c:pt idx="616">
                  <c:v>2010</c:v>
                </c:pt>
                <c:pt idx="617">
                  <c:v>2010</c:v>
                </c:pt>
                <c:pt idx="618">
                  <c:v>2010</c:v>
                </c:pt>
                <c:pt idx="619">
                  <c:v>2010</c:v>
                </c:pt>
                <c:pt idx="620">
                  <c:v>2010</c:v>
                </c:pt>
                <c:pt idx="621">
                  <c:v>2010</c:v>
                </c:pt>
                <c:pt idx="622">
                  <c:v>2010</c:v>
                </c:pt>
                <c:pt idx="623">
                  <c:v>2010</c:v>
                </c:pt>
                <c:pt idx="624">
                  <c:v>2011</c:v>
                </c:pt>
                <c:pt idx="625">
                  <c:v>2011</c:v>
                </c:pt>
                <c:pt idx="626">
                  <c:v>2011</c:v>
                </c:pt>
                <c:pt idx="627">
                  <c:v>2011</c:v>
                </c:pt>
                <c:pt idx="628">
                  <c:v>2011</c:v>
                </c:pt>
                <c:pt idx="629">
                  <c:v>2011</c:v>
                </c:pt>
                <c:pt idx="630">
                  <c:v>2011</c:v>
                </c:pt>
                <c:pt idx="631">
                  <c:v>2011</c:v>
                </c:pt>
                <c:pt idx="632">
                  <c:v>2011</c:v>
                </c:pt>
                <c:pt idx="633">
                  <c:v>2011</c:v>
                </c:pt>
                <c:pt idx="634">
                  <c:v>2011</c:v>
                </c:pt>
                <c:pt idx="635">
                  <c:v>2011</c:v>
                </c:pt>
                <c:pt idx="636">
                  <c:v>2012</c:v>
                </c:pt>
                <c:pt idx="637">
                  <c:v>2012</c:v>
                </c:pt>
                <c:pt idx="638">
                  <c:v>2012</c:v>
                </c:pt>
                <c:pt idx="639">
                  <c:v>2012</c:v>
                </c:pt>
                <c:pt idx="640">
                  <c:v>2012</c:v>
                </c:pt>
                <c:pt idx="641">
                  <c:v>2012</c:v>
                </c:pt>
                <c:pt idx="642">
                  <c:v>2012</c:v>
                </c:pt>
                <c:pt idx="643">
                  <c:v>2012</c:v>
                </c:pt>
                <c:pt idx="644">
                  <c:v>2012</c:v>
                </c:pt>
                <c:pt idx="645">
                  <c:v>2012</c:v>
                </c:pt>
                <c:pt idx="646">
                  <c:v>2012</c:v>
                </c:pt>
                <c:pt idx="647">
                  <c:v>2012</c:v>
                </c:pt>
                <c:pt idx="648">
                  <c:v>2013</c:v>
                </c:pt>
                <c:pt idx="649">
                  <c:v>2013</c:v>
                </c:pt>
                <c:pt idx="650">
                  <c:v>2013</c:v>
                </c:pt>
                <c:pt idx="651">
                  <c:v>2013</c:v>
                </c:pt>
                <c:pt idx="652">
                  <c:v>2013</c:v>
                </c:pt>
                <c:pt idx="653">
                  <c:v>2013</c:v>
                </c:pt>
                <c:pt idx="654">
                  <c:v>2013</c:v>
                </c:pt>
                <c:pt idx="655">
                  <c:v>2013</c:v>
                </c:pt>
                <c:pt idx="656">
                  <c:v>2013</c:v>
                </c:pt>
                <c:pt idx="657">
                  <c:v>2013</c:v>
                </c:pt>
                <c:pt idx="658">
                  <c:v>2013</c:v>
                </c:pt>
                <c:pt idx="659">
                  <c:v>2013</c:v>
                </c:pt>
                <c:pt idx="660">
                  <c:v>2014</c:v>
                </c:pt>
                <c:pt idx="661">
                  <c:v>2014</c:v>
                </c:pt>
                <c:pt idx="662">
                  <c:v>2014</c:v>
                </c:pt>
                <c:pt idx="663">
                  <c:v>2014</c:v>
                </c:pt>
                <c:pt idx="664">
                  <c:v>2014</c:v>
                </c:pt>
                <c:pt idx="665">
                  <c:v>2014</c:v>
                </c:pt>
                <c:pt idx="666">
                  <c:v>2014</c:v>
                </c:pt>
                <c:pt idx="667">
                  <c:v>2014</c:v>
                </c:pt>
                <c:pt idx="668">
                  <c:v>2014</c:v>
                </c:pt>
                <c:pt idx="669">
                  <c:v>2014</c:v>
                </c:pt>
                <c:pt idx="670">
                  <c:v>2014</c:v>
                </c:pt>
                <c:pt idx="671">
                  <c:v>2014</c:v>
                </c:pt>
                <c:pt idx="672">
                  <c:v>2015</c:v>
                </c:pt>
                <c:pt idx="673">
                  <c:v>2015</c:v>
                </c:pt>
                <c:pt idx="674">
                  <c:v>2015</c:v>
                </c:pt>
                <c:pt idx="675">
                  <c:v>2015</c:v>
                </c:pt>
              </c:numCache>
            </c:numRef>
          </c:cat>
          <c:val>
            <c:numRef>
              <c:f>'R'!$U$1064:$U$1739</c:f>
              <c:numCache>
                <c:formatCode>General</c:formatCode>
                <c:ptCount val="676"/>
                <c:pt idx="0">
                  <c:v>6.1553697939385588</c:v>
                </c:pt>
                <c:pt idx="1">
                  <c:v>6.1553697939385588</c:v>
                </c:pt>
                <c:pt idx="2">
                  <c:v>6.1553697939385588</c:v>
                </c:pt>
                <c:pt idx="3">
                  <c:v>6.1553697939385588</c:v>
                </c:pt>
                <c:pt idx="4">
                  <c:v>6.1553697939385588</c:v>
                </c:pt>
                <c:pt idx="5">
                  <c:v>6.1553697939385588</c:v>
                </c:pt>
                <c:pt idx="6">
                  <c:v>3.3834349105822614</c:v>
                </c:pt>
                <c:pt idx="7">
                  <c:v>3.3834349105822614</c:v>
                </c:pt>
                <c:pt idx="8">
                  <c:v>3.3834349105822614</c:v>
                </c:pt>
                <c:pt idx="9">
                  <c:v>3.3834349105822614</c:v>
                </c:pt>
                <c:pt idx="10">
                  <c:v>3.3834349105822614</c:v>
                </c:pt>
                <c:pt idx="11">
                  <c:v>3.3834349105822614</c:v>
                </c:pt>
                <c:pt idx="12">
                  <c:v>3.0210611287099676</c:v>
                </c:pt>
                <c:pt idx="13">
                  <c:v>3.0210611287099676</c:v>
                </c:pt>
                <c:pt idx="14">
                  <c:v>3.0210611287099676</c:v>
                </c:pt>
                <c:pt idx="15">
                  <c:v>3.0210611287099676</c:v>
                </c:pt>
                <c:pt idx="16">
                  <c:v>3.0210611287099676</c:v>
                </c:pt>
                <c:pt idx="17">
                  <c:v>3.0210611287099676</c:v>
                </c:pt>
                <c:pt idx="18">
                  <c:v>11.987635959377464</c:v>
                </c:pt>
                <c:pt idx="19">
                  <c:v>11.987635959377464</c:v>
                </c:pt>
                <c:pt idx="20">
                  <c:v>11.987635959377464</c:v>
                </c:pt>
                <c:pt idx="21">
                  <c:v>11.987635959377464</c:v>
                </c:pt>
                <c:pt idx="22">
                  <c:v>11.987635959377464</c:v>
                </c:pt>
                <c:pt idx="23">
                  <c:v>11.987635959377464</c:v>
                </c:pt>
                <c:pt idx="24">
                  <c:v>10.345864661654126</c:v>
                </c:pt>
                <c:pt idx="25">
                  <c:v>10.345864661654126</c:v>
                </c:pt>
                <c:pt idx="26">
                  <c:v>10.345864661654126</c:v>
                </c:pt>
                <c:pt idx="27">
                  <c:v>10.345864661654126</c:v>
                </c:pt>
                <c:pt idx="28">
                  <c:v>10.345864661654126</c:v>
                </c:pt>
                <c:pt idx="29">
                  <c:v>10.345864661654126</c:v>
                </c:pt>
                <c:pt idx="30">
                  <c:v>5.5998417793426292</c:v>
                </c:pt>
                <c:pt idx="31">
                  <c:v>5.5998417793426292</c:v>
                </c:pt>
                <c:pt idx="32">
                  <c:v>5.5998417793426292</c:v>
                </c:pt>
                <c:pt idx="33">
                  <c:v>5.5998417793426292</c:v>
                </c:pt>
                <c:pt idx="34">
                  <c:v>5.5998417793426292</c:v>
                </c:pt>
                <c:pt idx="35">
                  <c:v>5.5998417793426292</c:v>
                </c:pt>
                <c:pt idx="36">
                  <c:v>0.71648134899442439</c:v>
                </c:pt>
                <c:pt idx="37">
                  <c:v>0.71648134899442439</c:v>
                </c:pt>
                <c:pt idx="38">
                  <c:v>0.71648134899442439</c:v>
                </c:pt>
                <c:pt idx="39">
                  <c:v>0.71648134899442439</c:v>
                </c:pt>
                <c:pt idx="40">
                  <c:v>0.71648134899442439</c:v>
                </c:pt>
                <c:pt idx="41">
                  <c:v>0.71648134899442439</c:v>
                </c:pt>
                <c:pt idx="42">
                  <c:v>13.121488511756741</c:v>
                </c:pt>
                <c:pt idx="43">
                  <c:v>13.121488511756741</c:v>
                </c:pt>
                <c:pt idx="44">
                  <c:v>13.121488511756741</c:v>
                </c:pt>
                <c:pt idx="45">
                  <c:v>13.121488511756741</c:v>
                </c:pt>
                <c:pt idx="46">
                  <c:v>13.121488511756741</c:v>
                </c:pt>
                <c:pt idx="47">
                  <c:v>13.121488511756741</c:v>
                </c:pt>
                <c:pt idx="48">
                  <c:v>7.2392650991453422</c:v>
                </c:pt>
                <c:pt idx="49">
                  <c:v>7.2392650991453422</c:v>
                </c:pt>
                <c:pt idx="50">
                  <c:v>7.2392650991453422</c:v>
                </c:pt>
                <c:pt idx="51">
                  <c:v>7.2392650991453422</c:v>
                </c:pt>
                <c:pt idx="52">
                  <c:v>7.2392650991453422</c:v>
                </c:pt>
                <c:pt idx="53">
                  <c:v>7.2392650991453422</c:v>
                </c:pt>
                <c:pt idx="54">
                  <c:v>5.8658333613436087</c:v>
                </c:pt>
                <c:pt idx="55">
                  <c:v>5.8658333613436087</c:v>
                </c:pt>
                <c:pt idx="56">
                  <c:v>5.8658333613436087</c:v>
                </c:pt>
                <c:pt idx="57">
                  <c:v>5.8658333613436087</c:v>
                </c:pt>
                <c:pt idx="58">
                  <c:v>5.8658333613436087</c:v>
                </c:pt>
                <c:pt idx="59">
                  <c:v>5.8658333613436087</c:v>
                </c:pt>
                <c:pt idx="60">
                  <c:v>4.9986867139022673</c:v>
                </c:pt>
                <c:pt idx="61">
                  <c:v>4.9986867139022673</c:v>
                </c:pt>
                <c:pt idx="62">
                  <c:v>4.9986867139022673</c:v>
                </c:pt>
                <c:pt idx="63">
                  <c:v>4.9986867139022673</c:v>
                </c:pt>
                <c:pt idx="64">
                  <c:v>4.9986867139022673</c:v>
                </c:pt>
                <c:pt idx="65">
                  <c:v>4.9986867139022673</c:v>
                </c:pt>
                <c:pt idx="66">
                  <c:v>2.4337810546795513</c:v>
                </c:pt>
                <c:pt idx="67">
                  <c:v>2.4337810546795513</c:v>
                </c:pt>
                <c:pt idx="68">
                  <c:v>2.4337810546795513</c:v>
                </c:pt>
                <c:pt idx="69">
                  <c:v>2.4337810546795513</c:v>
                </c:pt>
                <c:pt idx="70">
                  <c:v>2.4337810546795513</c:v>
                </c:pt>
                <c:pt idx="71">
                  <c:v>2.4337810546795513</c:v>
                </c:pt>
                <c:pt idx="72">
                  <c:v>0.81911431805319346</c:v>
                </c:pt>
                <c:pt idx="73">
                  <c:v>0.81911431805319346</c:v>
                </c:pt>
                <c:pt idx="74">
                  <c:v>0.81911431805319346</c:v>
                </c:pt>
                <c:pt idx="75">
                  <c:v>0.81911431805319346</c:v>
                </c:pt>
                <c:pt idx="76">
                  <c:v>0.81911431805319346</c:v>
                </c:pt>
                <c:pt idx="77">
                  <c:v>0.81911431805319346</c:v>
                </c:pt>
                <c:pt idx="78">
                  <c:v>5.0983727728747708</c:v>
                </c:pt>
                <c:pt idx="79">
                  <c:v>5.0983727728747708</c:v>
                </c:pt>
                <c:pt idx="80">
                  <c:v>5.0983727728747708</c:v>
                </c:pt>
                <c:pt idx="81">
                  <c:v>5.0983727728747708</c:v>
                </c:pt>
                <c:pt idx="82">
                  <c:v>5.0983727728747708</c:v>
                </c:pt>
                <c:pt idx="83">
                  <c:v>5.0983727728747708</c:v>
                </c:pt>
                <c:pt idx="84">
                  <c:v>4.4693757903769393</c:v>
                </c:pt>
                <c:pt idx="85">
                  <c:v>4.4693757903769393</c:v>
                </c:pt>
                <c:pt idx="86">
                  <c:v>4.4693757903769393</c:v>
                </c:pt>
                <c:pt idx="87">
                  <c:v>4.4693757903769393</c:v>
                </c:pt>
                <c:pt idx="88">
                  <c:v>4.4693757903769393</c:v>
                </c:pt>
                <c:pt idx="89">
                  <c:v>4.4693757903769393</c:v>
                </c:pt>
                <c:pt idx="90">
                  <c:v>7.2464642293003312</c:v>
                </c:pt>
                <c:pt idx="91">
                  <c:v>7.2464642293003312</c:v>
                </c:pt>
                <c:pt idx="92">
                  <c:v>7.2464642293003312</c:v>
                </c:pt>
                <c:pt idx="93">
                  <c:v>7.2464642293003312</c:v>
                </c:pt>
                <c:pt idx="94">
                  <c:v>7.2464642293003312</c:v>
                </c:pt>
                <c:pt idx="95">
                  <c:v>7.2464642293003312</c:v>
                </c:pt>
                <c:pt idx="96">
                  <c:v>10.429384995752855</c:v>
                </c:pt>
                <c:pt idx="97">
                  <c:v>10.429384995752855</c:v>
                </c:pt>
                <c:pt idx="98">
                  <c:v>10.429384995752855</c:v>
                </c:pt>
                <c:pt idx="99">
                  <c:v>10.429384995752855</c:v>
                </c:pt>
                <c:pt idx="100">
                  <c:v>10.429384995752855</c:v>
                </c:pt>
                <c:pt idx="101">
                  <c:v>10.429384995752855</c:v>
                </c:pt>
                <c:pt idx="102">
                  <c:v>10.381385928272424</c:v>
                </c:pt>
                <c:pt idx="103">
                  <c:v>10.381385928272424</c:v>
                </c:pt>
                <c:pt idx="104">
                  <c:v>10.381385928272424</c:v>
                </c:pt>
                <c:pt idx="105">
                  <c:v>10.381385928272424</c:v>
                </c:pt>
                <c:pt idx="106">
                  <c:v>10.381385928272424</c:v>
                </c:pt>
                <c:pt idx="107">
                  <c:v>10.381385928272424</c:v>
                </c:pt>
                <c:pt idx="108">
                  <c:v>5.353307350148917</c:v>
                </c:pt>
                <c:pt idx="109">
                  <c:v>5.353307350148917</c:v>
                </c:pt>
                <c:pt idx="110">
                  <c:v>5.353307350148917</c:v>
                </c:pt>
                <c:pt idx="111">
                  <c:v>5.353307350148917</c:v>
                </c:pt>
                <c:pt idx="112">
                  <c:v>5.353307350148917</c:v>
                </c:pt>
                <c:pt idx="113">
                  <c:v>5.353307350148917</c:v>
                </c:pt>
                <c:pt idx="114">
                  <c:v>7.5377475730825427</c:v>
                </c:pt>
                <c:pt idx="115">
                  <c:v>7.5377475730825427</c:v>
                </c:pt>
                <c:pt idx="116">
                  <c:v>7.5377475730825427</c:v>
                </c:pt>
                <c:pt idx="117">
                  <c:v>7.5377475730825427</c:v>
                </c:pt>
                <c:pt idx="118">
                  <c:v>7.5377475730825427</c:v>
                </c:pt>
                <c:pt idx="119">
                  <c:v>7.5377475730825427</c:v>
                </c:pt>
                <c:pt idx="126">
                  <c:v>7.2483840404919064</c:v>
                </c:pt>
                <c:pt idx="127">
                  <c:v>7.2483840404919064</c:v>
                </c:pt>
                <c:pt idx="128">
                  <c:v>7.2483840404919064</c:v>
                </c:pt>
                <c:pt idx="129">
                  <c:v>7.2483840404919064</c:v>
                </c:pt>
                <c:pt idx="130">
                  <c:v>7.2483840404919064</c:v>
                </c:pt>
                <c:pt idx="131">
                  <c:v>7.2483840404919064</c:v>
                </c:pt>
                <c:pt idx="132">
                  <c:v>13.71642872540848</c:v>
                </c:pt>
                <c:pt idx="133">
                  <c:v>13.71642872540848</c:v>
                </c:pt>
                <c:pt idx="134">
                  <c:v>13.71642872540848</c:v>
                </c:pt>
                <c:pt idx="135">
                  <c:v>13.71642872540848</c:v>
                </c:pt>
                <c:pt idx="136">
                  <c:v>13.71642872540848</c:v>
                </c:pt>
                <c:pt idx="137">
                  <c:v>13.71642872540848</c:v>
                </c:pt>
                <c:pt idx="138">
                  <c:v>15.484935656273047</c:v>
                </c:pt>
                <c:pt idx="139">
                  <c:v>15.484935656273047</c:v>
                </c:pt>
                <c:pt idx="140">
                  <c:v>15.484935656273047</c:v>
                </c:pt>
                <c:pt idx="141">
                  <c:v>15.484935656273047</c:v>
                </c:pt>
                <c:pt idx="142">
                  <c:v>15.484935656273047</c:v>
                </c:pt>
                <c:pt idx="143">
                  <c:v>15.484935656273047</c:v>
                </c:pt>
                <c:pt idx="144">
                  <c:v>9.3188967644204368</c:v>
                </c:pt>
                <c:pt idx="145">
                  <c:v>9.3188967644204368</c:v>
                </c:pt>
                <c:pt idx="146">
                  <c:v>9.3188967644204368</c:v>
                </c:pt>
                <c:pt idx="147">
                  <c:v>9.3188967644204368</c:v>
                </c:pt>
                <c:pt idx="148">
                  <c:v>9.3188967644204368</c:v>
                </c:pt>
                <c:pt idx="149">
                  <c:v>9.3188967644204368</c:v>
                </c:pt>
                <c:pt idx="150">
                  <c:v>15.304795281399119</c:v>
                </c:pt>
                <c:pt idx="151">
                  <c:v>15.304795281399119</c:v>
                </c:pt>
                <c:pt idx="152">
                  <c:v>15.304795281399119</c:v>
                </c:pt>
                <c:pt idx="153">
                  <c:v>15.304795281399119</c:v>
                </c:pt>
                <c:pt idx="154">
                  <c:v>15.304795281399119</c:v>
                </c:pt>
                <c:pt idx="155">
                  <c:v>15.304795281399119</c:v>
                </c:pt>
                <c:pt idx="156">
                  <c:v>10.49983205219216</c:v>
                </c:pt>
                <c:pt idx="157">
                  <c:v>10.49983205219216</c:v>
                </c:pt>
                <c:pt idx="158">
                  <c:v>10.49983205219216</c:v>
                </c:pt>
                <c:pt idx="159">
                  <c:v>10.49983205219216</c:v>
                </c:pt>
                <c:pt idx="160">
                  <c:v>10.49983205219216</c:v>
                </c:pt>
                <c:pt idx="161">
                  <c:v>10.49983205219216</c:v>
                </c:pt>
                <c:pt idx="162">
                  <c:v>7.6278316134987367</c:v>
                </c:pt>
                <c:pt idx="163">
                  <c:v>7.6278316134987367</c:v>
                </c:pt>
                <c:pt idx="164">
                  <c:v>7.6278316134987367</c:v>
                </c:pt>
                <c:pt idx="165">
                  <c:v>7.6278316134987367</c:v>
                </c:pt>
                <c:pt idx="166">
                  <c:v>7.6278316134987367</c:v>
                </c:pt>
                <c:pt idx="167">
                  <c:v>7.6278316134987367</c:v>
                </c:pt>
                <c:pt idx="168">
                  <c:v>7.9612465278777522</c:v>
                </c:pt>
                <c:pt idx="169">
                  <c:v>7.9612465278777522</c:v>
                </c:pt>
                <c:pt idx="170">
                  <c:v>7.9612465278777522</c:v>
                </c:pt>
                <c:pt idx="171">
                  <c:v>7.9612465278777522</c:v>
                </c:pt>
                <c:pt idx="172">
                  <c:v>7.9612465278777522</c:v>
                </c:pt>
                <c:pt idx="173">
                  <c:v>7.9612465278777522</c:v>
                </c:pt>
                <c:pt idx="174">
                  <c:v>11.016904691852947</c:v>
                </c:pt>
                <c:pt idx="175">
                  <c:v>11.016904691852947</c:v>
                </c:pt>
                <c:pt idx="176">
                  <c:v>11.016904691852947</c:v>
                </c:pt>
                <c:pt idx="177">
                  <c:v>11.016904691852947</c:v>
                </c:pt>
                <c:pt idx="178">
                  <c:v>11.016904691852947</c:v>
                </c:pt>
                <c:pt idx="179">
                  <c:v>11.016904691852947</c:v>
                </c:pt>
                <c:pt idx="180">
                  <c:v>20.33998981917804</c:v>
                </c:pt>
                <c:pt idx="181">
                  <c:v>20.33998981917804</c:v>
                </c:pt>
                <c:pt idx="182">
                  <c:v>20.33998981917804</c:v>
                </c:pt>
                <c:pt idx="183">
                  <c:v>20.33998981917804</c:v>
                </c:pt>
                <c:pt idx="184">
                  <c:v>20.33998981917804</c:v>
                </c:pt>
                <c:pt idx="185">
                  <c:v>20.33998981917804</c:v>
                </c:pt>
                <c:pt idx="186">
                  <c:v>22.781335828455184</c:v>
                </c:pt>
                <c:pt idx="187">
                  <c:v>22.781335828455184</c:v>
                </c:pt>
                <c:pt idx="188">
                  <c:v>22.781335828455184</c:v>
                </c:pt>
                <c:pt idx="189">
                  <c:v>22.781335828455184</c:v>
                </c:pt>
                <c:pt idx="190">
                  <c:v>22.781335828455184</c:v>
                </c:pt>
                <c:pt idx="191">
                  <c:v>22.781335828455184</c:v>
                </c:pt>
                <c:pt idx="192">
                  <c:v>20.568280584076582</c:v>
                </c:pt>
                <c:pt idx="193">
                  <c:v>20.568280584076582</c:v>
                </c:pt>
                <c:pt idx="194">
                  <c:v>20.568280584076582</c:v>
                </c:pt>
                <c:pt idx="195">
                  <c:v>20.568280584076582</c:v>
                </c:pt>
                <c:pt idx="196">
                  <c:v>20.568280584076582</c:v>
                </c:pt>
                <c:pt idx="197">
                  <c:v>20.568280584076582</c:v>
                </c:pt>
                <c:pt idx="198">
                  <c:v>15.940510846165168</c:v>
                </c:pt>
                <c:pt idx="199">
                  <c:v>15.940510846165168</c:v>
                </c:pt>
                <c:pt idx="200">
                  <c:v>15.940510846165168</c:v>
                </c:pt>
                <c:pt idx="201">
                  <c:v>15.940510846165168</c:v>
                </c:pt>
                <c:pt idx="202">
                  <c:v>15.940510846165168</c:v>
                </c:pt>
                <c:pt idx="203">
                  <c:v>15.940510846165168</c:v>
                </c:pt>
                <c:pt idx="204">
                  <c:v>11.397205880163487</c:v>
                </c:pt>
                <c:pt idx="205">
                  <c:v>11.397205880163487</c:v>
                </c:pt>
                <c:pt idx="206">
                  <c:v>11.397205880163487</c:v>
                </c:pt>
                <c:pt idx="207">
                  <c:v>11.397205880163487</c:v>
                </c:pt>
                <c:pt idx="208">
                  <c:v>11.397205880163487</c:v>
                </c:pt>
                <c:pt idx="209">
                  <c:v>11.397205880163487</c:v>
                </c:pt>
                <c:pt idx="210">
                  <c:v>13.105199854342553</c:v>
                </c:pt>
                <c:pt idx="211">
                  <c:v>13.105199854342553</c:v>
                </c:pt>
                <c:pt idx="212">
                  <c:v>13.105199854342553</c:v>
                </c:pt>
                <c:pt idx="213">
                  <c:v>13.105199854342553</c:v>
                </c:pt>
                <c:pt idx="214">
                  <c:v>13.105199854342553</c:v>
                </c:pt>
                <c:pt idx="215">
                  <c:v>13.105199854342553</c:v>
                </c:pt>
                <c:pt idx="216">
                  <c:v>14.467553696983648</c:v>
                </c:pt>
                <c:pt idx="217">
                  <c:v>14.467553696983648</c:v>
                </c:pt>
                <c:pt idx="218">
                  <c:v>14.467553696983648</c:v>
                </c:pt>
                <c:pt idx="219">
                  <c:v>14.467553696983648</c:v>
                </c:pt>
                <c:pt idx="220">
                  <c:v>14.467553696983648</c:v>
                </c:pt>
                <c:pt idx="221">
                  <c:v>14.467553696983648</c:v>
                </c:pt>
                <c:pt idx="222">
                  <c:v>13.588202697275431</c:v>
                </c:pt>
                <c:pt idx="223">
                  <c:v>13.588202697275431</c:v>
                </c:pt>
                <c:pt idx="224">
                  <c:v>13.588202697275431</c:v>
                </c:pt>
                <c:pt idx="225">
                  <c:v>13.588202697275431</c:v>
                </c:pt>
                <c:pt idx="226">
                  <c:v>13.588202697275431</c:v>
                </c:pt>
                <c:pt idx="227">
                  <c:v>13.588202697275431</c:v>
                </c:pt>
                <c:pt idx="228">
                  <c:v>7.2276756255906571</c:v>
                </c:pt>
                <c:pt idx="229">
                  <c:v>7.2276756255906571</c:v>
                </c:pt>
                <c:pt idx="230">
                  <c:v>7.2276756255906571</c:v>
                </c:pt>
                <c:pt idx="231">
                  <c:v>7.2276756255906571</c:v>
                </c:pt>
                <c:pt idx="232">
                  <c:v>7.2276756255906571</c:v>
                </c:pt>
                <c:pt idx="233">
                  <c:v>7.2276756255906571</c:v>
                </c:pt>
                <c:pt idx="234">
                  <c:v>10.001871896635194</c:v>
                </c:pt>
                <c:pt idx="235">
                  <c:v>10.001871896635194</c:v>
                </c:pt>
                <c:pt idx="236">
                  <c:v>10.001871896635194</c:v>
                </c:pt>
                <c:pt idx="237">
                  <c:v>10.001871896635194</c:v>
                </c:pt>
                <c:pt idx="238">
                  <c:v>10.001871896635194</c:v>
                </c:pt>
                <c:pt idx="239">
                  <c:v>10.001871896635194</c:v>
                </c:pt>
                <c:pt idx="240">
                  <c:v>13.882660493111532</c:v>
                </c:pt>
                <c:pt idx="241">
                  <c:v>13.882660493111532</c:v>
                </c:pt>
                <c:pt idx="242">
                  <c:v>13.882660493111532</c:v>
                </c:pt>
                <c:pt idx="243">
                  <c:v>13.882660493111532</c:v>
                </c:pt>
                <c:pt idx="244">
                  <c:v>13.882660493111532</c:v>
                </c:pt>
                <c:pt idx="245">
                  <c:v>13.882660493111532</c:v>
                </c:pt>
                <c:pt idx="246">
                  <c:v>16.804961336017833</c:v>
                </c:pt>
                <c:pt idx="247">
                  <c:v>16.804961336017833</c:v>
                </c:pt>
                <c:pt idx="248">
                  <c:v>16.804961336017833</c:v>
                </c:pt>
                <c:pt idx="249">
                  <c:v>16.804961336017833</c:v>
                </c:pt>
                <c:pt idx="250">
                  <c:v>16.804961336017833</c:v>
                </c:pt>
                <c:pt idx="251">
                  <c:v>16.804961336017833</c:v>
                </c:pt>
                <c:pt idx="252">
                  <c:v>13.424742906440311</c:v>
                </c:pt>
                <c:pt idx="253">
                  <c:v>13.424742906440311</c:v>
                </c:pt>
                <c:pt idx="254">
                  <c:v>13.424742906440311</c:v>
                </c:pt>
                <c:pt idx="255">
                  <c:v>13.424742906440311</c:v>
                </c:pt>
                <c:pt idx="256">
                  <c:v>13.424742906440311</c:v>
                </c:pt>
                <c:pt idx="257">
                  <c:v>13.424742906440311</c:v>
                </c:pt>
                <c:pt idx="258">
                  <c:v>14.271975199411614</c:v>
                </c:pt>
                <c:pt idx="259">
                  <c:v>14.271975199411614</c:v>
                </c:pt>
                <c:pt idx="260">
                  <c:v>14.271975199411614</c:v>
                </c:pt>
                <c:pt idx="261">
                  <c:v>14.271975199411614</c:v>
                </c:pt>
                <c:pt idx="262">
                  <c:v>14.271975199411614</c:v>
                </c:pt>
                <c:pt idx="263">
                  <c:v>14.271975199411614</c:v>
                </c:pt>
                <c:pt idx="264">
                  <c:v>14.562700523113969</c:v>
                </c:pt>
                <c:pt idx="265">
                  <c:v>14.562700523113969</c:v>
                </c:pt>
                <c:pt idx="266">
                  <c:v>14.562700523113969</c:v>
                </c:pt>
                <c:pt idx="267">
                  <c:v>14.562700523113969</c:v>
                </c:pt>
                <c:pt idx="268">
                  <c:v>14.562700523113969</c:v>
                </c:pt>
                <c:pt idx="269">
                  <c:v>14.562700523113969</c:v>
                </c:pt>
                <c:pt idx="270">
                  <c:v>19.763915321256786</c:v>
                </c:pt>
                <c:pt idx="271">
                  <c:v>19.763915321256786</c:v>
                </c:pt>
                <c:pt idx="272">
                  <c:v>19.763915321256786</c:v>
                </c:pt>
                <c:pt idx="273">
                  <c:v>19.763915321256786</c:v>
                </c:pt>
                <c:pt idx="274">
                  <c:v>19.763915321256786</c:v>
                </c:pt>
                <c:pt idx="275">
                  <c:v>19.763915321256786</c:v>
                </c:pt>
                <c:pt idx="276">
                  <c:v>15.525263101374565</c:v>
                </c:pt>
                <c:pt idx="277">
                  <c:v>15.525263101374565</c:v>
                </c:pt>
                <c:pt idx="278">
                  <c:v>15.525263101374565</c:v>
                </c:pt>
                <c:pt idx="279">
                  <c:v>15.525263101374565</c:v>
                </c:pt>
                <c:pt idx="280">
                  <c:v>15.525263101374565</c:v>
                </c:pt>
                <c:pt idx="281">
                  <c:v>15.525263101374565</c:v>
                </c:pt>
                <c:pt idx="282">
                  <c:v>16.482813225876235</c:v>
                </c:pt>
                <c:pt idx="283">
                  <c:v>16.482813225876235</c:v>
                </c:pt>
                <c:pt idx="284">
                  <c:v>16.482813225876235</c:v>
                </c:pt>
                <c:pt idx="285">
                  <c:v>16.482813225876235</c:v>
                </c:pt>
                <c:pt idx="286">
                  <c:v>16.482813225876235</c:v>
                </c:pt>
                <c:pt idx="287">
                  <c:v>16.482813225876235</c:v>
                </c:pt>
                <c:pt idx="288">
                  <c:v>13.184783368797536</c:v>
                </c:pt>
                <c:pt idx="289">
                  <c:v>13.184783368797536</c:v>
                </c:pt>
                <c:pt idx="290">
                  <c:v>13.184783368797536</c:v>
                </c:pt>
                <c:pt idx="291">
                  <c:v>13.184783368797536</c:v>
                </c:pt>
                <c:pt idx="292">
                  <c:v>13.184783368797536</c:v>
                </c:pt>
                <c:pt idx="293">
                  <c:v>13.184783368797536</c:v>
                </c:pt>
                <c:pt idx="294">
                  <c:v>10.303831520343266</c:v>
                </c:pt>
                <c:pt idx="295">
                  <c:v>10.303831520343266</c:v>
                </c:pt>
                <c:pt idx="296">
                  <c:v>10.303831520343266</c:v>
                </c:pt>
                <c:pt idx="297">
                  <c:v>10.303831520343266</c:v>
                </c:pt>
                <c:pt idx="298">
                  <c:v>10.303831520343266</c:v>
                </c:pt>
                <c:pt idx="299">
                  <c:v>10.303831520343266</c:v>
                </c:pt>
                <c:pt idx="300">
                  <c:v>5.4205492416088852</c:v>
                </c:pt>
                <c:pt idx="301">
                  <c:v>5.4205492416088852</c:v>
                </c:pt>
                <c:pt idx="302">
                  <c:v>5.4205492416088852</c:v>
                </c:pt>
                <c:pt idx="303">
                  <c:v>5.4205492416088852</c:v>
                </c:pt>
                <c:pt idx="304">
                  <c:v>5.4205492416088852</c:v>
                </c:pt>
                <c:pt idx="305">
                  <c:v>5.4205492416088852</c:v>
                </c:pt>
                <c:pt idx="306">
                  <c:v>8.8865565719993924</c:v>
                </c:pt>
                <c:pt idx="307">
                  <c:v>8.8865565719993924</c:v>
                </c:pt>
                <c:pt idx="308">
                  <c:v>8.8865565719993924</c:v>
                </c:pt>
                <c:pt idx="309">
                  <c:v>8.8865565719993924</c:v>
                </c:pt>
                <c:pt idx="310">
                  <c:v>8.8865565719993924</c:v>
                </c:pt>
                <c:pt idx="311">
                  <c:v>8.8865565719993924</c:v>
                </c:pt>
                <c:pt idx="312">
                  <c:v>7.1375298522635466</c:v>
                </c:pt>
                <c:pt idx="313">
                  <c:v>7.1375298522635466</c:v>
                </c:pt>
                <c:pt idx="314">
                  <c:v>7.1375298522635466</c:v>
                </c:pt>
                <c:pt idx="315">
                  <c:v>7.1375298522635466</c:v>
                </c:pt>
                <c:pt idx="316">
                  <c:v>7.1375298522635466</c:v>
                </c:pt>
                <c:pt idx="317">
                  <c:v>7.1375298522635466</c:v>
                </c:pt>
                <c:pt idx="318">
                  <c:v>10.996983954243822</c:v>
                </c:pt>
                <c:pt idx="319">
                  <c:v>10.996983954243822</c:v>
                </c:pt>
                <c:pt idx="320">
                  <c:v>10.996983954243822</c:v>
                </c:pt>
                <c:pt idx="321">
                  <c:v>10.996983954243822</c:v>
                </c:pt>
                <c:pt idx="322">
                  <c:v>10.996983954243822</c:v>
                </c:pt>
                <c:pt idx="323">
                  <c:v>10.996983954243822</c:v>
                </c:pt>
                <c:pt idx="324">
                  <c:v>7.9629661030792942</c:v>
                </c:pt>
                <c:pt idx="325">
                  <c:v>7.9629661030792942</c:v>
                </c:pt>
                <c:pt idx="326">
                  <c:v>7.9629661030792942</c:v>
                </c:pt>
                <c:pt idx="327">
                  <c:v>7.9629661030792942</c:v>
                </c:pt>
                <c:pt idx="328">
                  <c:v>7.9629661030792942</c:v>
                </c:pt>
                <c:pt idx="329">
                  <c:v>7.9629661030792942</c:v>
                </c:pt>
                <c:pt idx="330">
                  <c:v>8.6072607253104181</c:v>
                </c:pt>
                <c:pt idx="331">
                  <c:v>8.6072607253104181</c:v>
                </c:pt>
                <c:pt idx="332">
                  <c:v>8.6072607253104181</c:v>
                </c:pt>
                <c:pt idx="333">
                  <c:v>8.6072607253104181</c:v>
                </c:pt>
                <c:pt idx="334">
                  <c:v>8.6072607253104181</c:v>
                </c:pt>
                <c:pt idx="335">
                  <c:v>8.6072607253104181</c:v>
                </c:pt>
                <c:pt idx="336">
                  <c:v>8.1165395307281507</c:v>
                </c:pt>
                <c:pt idx="337">
                  <c:v>8.1165395307281507</c:v>
                </c:pt>
                <c:pt idx="338">
                  <c:v>8.1165395307281507</c:v>
                </c:pt>
                <c:pt idx="339">
                  <c:v>8.1165395307281507</c:v>
                </c:pt>
                <c:pt idx="340">
                  <c:v>8.1165395307281507</c:v>
                </c:pt>
                <c:pt idx="341">
                  <c:v>8.1165395307281507</c:v>
                </c:pt>
                <c:pt idx="342">
                  <c:v>0.78403259508577072</c:v>
                </c:pt>
                <c:pt idx="343">
                  <c:v>0.78403259508577072</c:v>
                </c:pt>
                <c:pt idx="344">
                  <c:v>0.78403259508577072</c:v>
                </c:pt>
                <c:pt idx="345">
                  <c:v>0.78403259508577072</c:v>
                </c:pt>
                <c:pt idx="346">
                  <c:v>0.78403259508577072</c:v>
                </c:pt>
                <c:pt idx="347">
                  <c:v>0.78403259508577072</c:v>
                </c:pt>
                <c:pt idx="348">
                  <c:v>0.9012358653629482</c:v>
                </c:pt>
                <c:pt idx="349">
                  <c:v>0.9012358653629482</c:v>
                </c:pt>
                <c:pt idx="350">
                  <c:v>0.9012358653629482</c:v>
                </c:pt>
                <c:pt idx="351">
                  <c:v>0.9012358653629482</c:v>
                </c:pt>
                <c:pt idx="352">
                  <c:v>0.9012358653629482</c:v>
                </c:pt>
                <c:pt idx="353">
                  <c:v>0.9012358653629482</c:v>
                </c:pt>
                <c:pt idx="354">
                  <c:v>1.5067569754644738</c:v>
                </c:pt>
                <c:pt idx="355">
                  <c:v>1.5067569754644738</c:v>
                </c:pt>
                <c:pt idx="356">
                  <c:v>1.5067569754644738</c:v>
                </c:pt>
                <c:pt idx="357">
                  <c:v>1.5067569754644738</c:v>
                </c:pt>
                <c:pt idx="358">
                  <c:v>1.5067569754644738</c:v>
                </c:pt>
                <c:pt idx="359">
                  <c:v>1.5067569754644738</c:v>
                </c:pt>
                <c:pt idx="360">
                  <c:v>3.8543095819616902</c:v>
                </c:pt>
                <c:pt idx="361">
                  <c:v>3.8543095819616902</c:v>
                </c:pt>
                <c:pt idx="362">
                  <c:v>3.8543095819616902</c:v>
                </c:pt>
                <c:pt idx="363">
                  <c:v>3.8543095819616902</c:v>
                </c:pt>
                <c:pt idx="364">
                  <c:v>3.8543095819616902</c:v>
                </c:pt>
                <c:pt idx="365">
                  <c:v>3.8543095819616902</c:v>
                </c:pt>
                <c:pt idx="366">
                  <c:v>6.2976565060635759</c:v>
                </c:pt>
                <c:pt idx="367">
                  <c:v>6.2976565060635759</c:v>
                </c:pt>
                <c:pt idx="368">
                  <c:v>6.2976565060635759</c:v>
                </c:pt>
                <c:pt idx="369">
                  <c:v>6.2976565060635759</c:v>
                </c:pt>
                <c:pt idx="370">
                  <c:v>6.2976565060635759</c:v>
                </c:pt>
                <c:pt idx="371">
                  <c:v>6.2976565060635759</c:v>
                </c:pt>
                <c:pt idx="378">
                  <c:v>8.685919285662024</c:v>
                </c:pt>
                <c:pt idx="379">
                  <c:v>8.685919285662024</c:v>
                </c:pt>
                <c:pt idx="380">
                  <c:v>8.685919285662024</c:v>
                </c:pt>
                <c:pt idx="381">
                  <c:v>8.685919285662024</c:v>
                </c:pt>
                <c:pt idx="382">
                  <c:v>8.685919285662024</c:v>
                </c:pt>
                <c:pt idx="383">
                  <c:v>8.685919285662024</c:v>
                </c:pt>
                <c:pt idx="384">
                  <c:v>10.1370125342366</c:v>
                </c:pt>
                <c:pt idx="385">
                  <c:v>10.1370125342366</c:v>
                </c:pt>
                <c:pt idx="386">
                  <c:v>10.1370125342366</c:v>
                </c:pt>
                <c:pt idx="387">
                  <c:v>10.1370125342366</c:v>
                </c:pt>
                <c:pt idx="388">
                  <c:v>10.1370125342366</c:v>
                </c:pt>
                <c:pt idx="389">
                  <c:v>10.1370125342366</c:v>
                </c:pt>
                <c:pt idx="390">
                  <c:v>9.7807919091227102</c:v>
                </c:pt>
                <c:pt idx="391">
                  <c:v>9.7807919091227102</c:v>
                </c:pt>
                <c:pt idx="392">
                  <c:v>9.7807919091227102</c:v>
                </c:pt>
                <c:pt idx="393">
                  <c:v>9.7807919091227102</c:v>
                </c:pt>
                <c:pt idx="394">
                  <c:v>9.7807919091227102</c:v>
                </c:pt>
                <c:pt idx="395">
                  <c:v>9.7807919091227102</c:v>
                </c:pt>
                <c:pt idx="396">
                  <c:v>6.6101938055719955</c:v>
                </c:pt>
                <c:pt idx="397">
                  <c:v>6.6101938055719955</c:v>
                </c:pt>
                <c:pt idx="398">
                  <c:v>6.6101938055719955</c:v>
                </c:pt>
                <c:pt idx="399">
                  <c:v>6.6101938055719955</c:v>
                </c:pt>
                <c:pt idx="400">
                  <c:v>6.6101938055719955</c:v>
                </c:pt>
                <c:pt idx="401">
                  <c:v>6.6101938055719955</c:v>
                </c:pt>
                <c:pt idx="402">
                  <c:v>8.6607284050544955</c:v>
                </c:pt>
                <c:pt idx="403">
                  <c:v>8.6607284050544955</c:v>
                </c:pt>
                <c:pt idx="404">
                  <c:v>8.6607284050544955</c:v>
                </c:pt>
                <c:pt idx="405">
                  <c:v>8.6607284050544955</c:v>
                </c:pt>
                <c:pt idx="406">
                  <c:v>8.6607284050544955</c:v>
                </c:pt>
                <c:pt idx="407">
                  <c:v>8.6607284050544955</c:v>
                </c:pt>
                <c:pt idx="408">
                  <c:v>5.9786075484366208</c:v>
                </c:pt>
                <c:pt idx="409">
                  <c:v>5.9786075484366208</c:v>
                </c:pt>
                <c:pt idx="410">
                  <c:v>5.9786075484366208</c:v>
                </c:pt>
                <c:pt idx="411">
                  <c:v>5.9786075484366208</c:v>
                </c:pt>
                <c:pt idx="412">
                  <c:v>5.9786075484366208</c:v>
                </c:pt>
                <c:pt idx="413">
                  <c:v>5.9786075484366208</c:v>
                </c:pt>
                <c:pt idx="414">
                  <c:v>7.5457795881670009</c:v>
                </c:pt>
                <c:pt idx="415">
                  <c:v>7.5457795881670009</c:v>
                </c:pt>
                <c:pt idx="416">
                  <c:v>7.5457795881670009</c:v>
                </c:pt>
                <c:pt idx="417">
                  <c:v>7.5457795881670009</c:v>
                </c:pt>
                <c:pt idx="418">
                  <c:v>7.5457795881670009</c:v>
                </c:pt>
                <c:pt idx="419">
                  <c:v>7.5457795881670009</c:v>
                </c:pt>
                <c:pt idx="420">
                  <c:v>6.069558254611529</c:v>
                </c:pt>
                <c:pt idx="421">
                  <c:v>6.069558254611529</c:v>
                </c:pt>
                <c:pt idx="422">
                  <c:v>6.069558254611529</c:v>
                </c:pt>
                <c:pt idx="423">
                  <c:v>6.069558254611529</c:v>
                </c:pt>
                <c:pt idx="424">
                  <c:v>6.069558254611529</c:v>
                </c:pt>
                <c:pt idx="425">
                  <c:v>6.069558254611529</c:v>
                </c:pt>
                <c:pt idx="426">
                  <c:v>4.0197126589380794</c:v>
                </c:pt>
                <c:pt idx="427">
                  <c:v>4.0197126589380794</c:v>
                </c:pt>
                <c:pt idx="428">
                  <c:v>4.0197126589380794</c:v>
                </c:pt>
                <c:pt idx="429">
                  <c:v>4.0197126589380794</c:v>
                </c:pt>
                <c:pt idx="430">
                  <c:v>4.0197126589380794</c:v>
                </c:pt>
                <c:pt idx="431">
                  <c:v>4.0197126589380794</c:v>
                </c:pt>
                <c:pt idx="432">
                  <c:v>5.0167492956790127</c:v>
                </c:pt>
                <c:pt idx="433">
                  <c:v>5.0167492956790127</c:v>
                </c:pt>
                <c:pt idx="434">
                  <c:v>5.0167492956790127</c:v>
                </c:pt>
                <c:pt idx="435">
                  <c:v>5.0167492956790127</c:v>
                </c:pt>
                <c:pt idx="436">
                  <c:v>5.0167492956790127</c:v>
                </c:pt>
                <c:pt idx="437">
                  <c:v>5.0167492956790127</c:v>
                </c:pt>
                <c:pt idx="438">
                  <c:v>8.7066182682055793</c:v>
                </c:pt>
                <c:pt idx="439">
                  <c:v>8.7066182682055793</c:v>
                </c:pt>
                <c:pt idx="440">
                  <c:v>8.7066182682055793</c:v>
                </c:pt>
                <c:pt idx="441">
                  <c:v>8.7066182682055793</c:v>
                </c:pt>
                <c:pt idx="442">
                  <c:v>8.7066182682055793</c:v>
                </c:pt>
                <c:pt idx="443">
                  <c:v>8.7066182682055793</c:v>
                </c:pt>
                <c:pt idx="444">
                  <c:v>5.1145690047120773</c:v>
                </c:pt>
                <c:pt idx="445">
                  <c:v>5.1145690047120773</c:v>
                </c:pt>
                <c:pt idx="446">
                  <c:v>5.1145690047120773</c:v>
                </c:pt>
                <c:pt idx="447">
                  <c:v>5.1145690047120773</c:v>
                </c:pt>
                <c:pt idx="448">
                  <c:v>5.1145690047120773</c:v>
                </c:pt>
                <c:pt idx="449">
                  <c:v>5.1145690047120773</c:v>
                </c:pt>
                <c:pt idx="450">
                  <c:v>4.0134574155303193</c:v>
                </c:pt>
                <c:pt idx="451">
                  <c:v>4.0134574155303193</c:v>
                </c:pt>
                <c:pt idx="452">
                  <c:v>4.0134574155303193</c:v>
                </c:pt>
                <c:pt idx="453">
                  <c:v>4.0134574155303193</c:v>
                </c:pt>
                <c:pt idx="454">
                  <c:v>4.0134574155303193</c:v>
                </c:pt>
                <c:pt idx="455">
                  <c:v>4.0134574155303193</c:v>
                </c:pt>
                <c:pt idx="456">
                  <c:v>3.6410729201279413</c:v>
                </c:pt>
                <c:pt idx="457">
                  <c:v>3.6410729201279413</c:v>
                </c:pt>
                <c:pt idx="458">
                  <c:v>3.6410729201279413</c:v>
                </c:pt>
                <c:pt idx="459">
                  <c:v>3.6410729201279413</c:v>
                </c:pt>
                <c:pt idx="460">
                  <c:v>3.6410729201279413</c:v>
                </c:pt>
                <c:pt idx="461">
                  <c:v>3.6410729201279413</c:v>
                </c:pt>
                <c:pt idx="462">
                  <c:v>6.6754429300949436</c:v>
                </c:pt>
                <c:pt idx="463">
                  <c:v>6.6754429300949436</c:v>
                </c:pt>
                <c:pt idx="464">
                  <c:v>6.6754429300949436</c:v>
                </c:pt>
                <c:pt idx="465">
                  <c:v>6.6754429300949436</c:v>
                </c:pt>
                <c:pt idx="466">
                  <c:v>6.6754429300949436</c:v>
                </c:pt>
                <c:pt idx="467">
                  <c:v>6.6754429300949436</c:v>
                </c:pt>
                <c:pt idx="468">
                  <c:v>-1.6272145074370914</c:v>
                </c:pt>
                <c:pt idx="469">
                  <c:v>-1.6272145074370914</c:v>
                </c:pt>
                <c:pt idx="470">
                  <c:v>-1.6272145074370914</c:v>
                </c:pt>
                <c:pt idx="471">
                  <c:v>-1.6272145074370914</c:v>
                </c:pt>
                <c:pt idx="472">
                  <c:v>-1.6272145074370914</c:v>
                </c:pt>
                <c:pt idx="473">
                  <c:v>-1.6272145074370914</c:v>
                </c:pt>
                <c:pt idx="474">
                  <c:v>7.718078333250955</c:v>
                </c:pt>
                <c:pt idx="475">
                  <c:v>7.718078333250955</c:v>
                </c:pt>
                <c:pt idx="476">
                  <c:v>7.718078333250955</c:v>
                </c:pt>
                <c:pt idx="477">
                  <c:v>7.718078333250955</c:v>
                </c:pt>
                <c:pt idx="478">
                  <c:v>7.718078333250955</c:v>
                </c:pt>
                <c:pt idx="479">
                  <c:v>7.718078333250955</c:v>
                </c:pt>
                <c:pt idx="480">
                  <c:v>3.177834042445804</c:v>
                </c:pt>
                <c:pt idx="481">
                  <c:v>3.177834042445804</c:v>
                </c:pt>
                <c:pt idx="482">
                  <c:v>3.177834042445804</c:v>
                </c:pt>
                <c:pt idx="483">
                  <c:v>3.177834042445804</c:v>
                </c:pt>
                <c:pt idx="484">
                  <c:v>3.177834042445804</c:v>
                </c:pt>
                <c:pt idx="485">
                  <c:v>3.177834042445804</c:v>
                </c:pt>
                <c:pt idx="486">
                  <c:v>21.519774472466757</c:v>
                </c:pt>
                <c:pt idx="487">
                  <c:v>21.519774472466757</c:v>
                </c:pt>
                <c:pt idx="488">
                  <c:v>21.519774472466757</c:v>
                </c:pt>
                <c:pt idx="489">
                  <c:v>21.519774472466757</c:v>
                </c:pt>
                <c:pt idx="490">
                  <c:v>21.519774472466757</c:v>
                </c:pt>
                <c:pt idx="491">
                  <c:v>21.519774472466757</c:v>
                </c:pt>
                <c:pt idx="492">
                  <c:v>4.8387996430089064</c:v>
                </c:pt>
                <c:pt idx="493">
                  <c:v>4.8387996430089064</c:v>
                </c:pt>
                <c:pt idx="494">
                  <c:v>4.8387996430089064</c:v>
                </c:pt>
                <c:pt idx="495">
                  <c:v>4.8387996430089064</c:v>
                </c:pt>
                <c:pt idx="496">
                  <c:v>4.8387996430089064</c:v>
                </c:pt>
                <c:pt idx="497">
                  <c:v>4.8387996430089064</c:v>
                </c:pt>
                <c:pt idx="498">
                  <c:v>7.2436400712052595</c:v>
                </c:pt>
                <c:pt idx="499">
                  <c:v>7.2436400712052595</c:v>
                </c:pt>
                <c:pt idx="500">
                  <c:v>7.2436400712052595</c:v>
                </c:pt>
                <c:pt idx="501">
                  <c:v>7.2436400712052595</c:v>
                </c:pt>
                <c:pt idx="502">
                  <c:v>7.2436400712052595</c:v>
                </c:pt>
                <c:pt idx="503">
                  <c:v>7.2436400712052595</c:v>
                </c:pt>
                <c:pt idx="504">
                  <c:v>13.672590020662545</c:v>
                </c:pt>
                <c:pt idx="505">
                  <c:v>13.672590020662545</c:v>
                </c:pt>
                <c:pt idx="506">
                  <c:v>13.672590020662545</c:v>
                </c:pt>
                <c:pt idx="507">
                  <c:v>13.672590020662545</c:v>
                </c:pt>
                <c:pt idx="508">
                  <c:v>13.672590020662545</c:v>
                </c:pt>
                <c:pt idx="509">
                  <c:v>13.672590020662545</c:v>
                </c:pt>
                <c:pt idx="510">
                  <c:v>24.415074154087968</c:v>
                </c:pt>
                <c:pt idx="511">
                  <c:v>24.415074154087968</c:v>
                </c:pt>
                <c:pt idx="512">
                  <c:v>24.415074154087968</c:v>
                </c:pt>
                <c:pt idx="513">
                  <c:v>24.415074154087968</c:v>
                </c:pt>
                <c:pt idx="514">
                  <c:v>24.415074154087968</c:v>
                </c:pt>
                <c:pt idx="515">
                  <c:v>24.415074154087968</c:v>
                </c:pt>
                <c:pt idx="516">
                  <c:v>12.870557573180474</c:v>
                </c:pt>
                <c:pt idx="517">
                  <c:v>12.870557573180474</c:v>
                </c:pt>
                <c:pt idx="518">
                  <c:v>12.870557573180474</c:v>
                </c:pt>
                <c:pt idx="519">
                  <c:v>12.870557573180474</c:v>
                </c:pt>
                <c:pt idx="520">
                  <c:v>12.870557573180474</c:v>
                </c:pt>
                <c:pt idx="521">
                  <c:v>12.870557573180474</c:v>
                </c:pt>
                <c:pt idx="522">
                  <c:v>23.753870882934326</c:v>
                </c:pt>
                <c:pt idx="523">
                  <c:v>23.753870882934326</c:v>
                </c:pt>
                <c:pt idx="524">
                  <c:v>23.753870882934326</c:v>
                </c:pt>
                <c:pt idx="525">
                  <c:v>23.753870882934326</c:v>
                </c:pt>
                <c:pt idx="526">
                  <c:v>23.753870882934326</c:v>
                </c:pt>
                <c:pt idx="527">
                  <c:v>23.753870882934326</c:v>
                </c:pt>
                <c:pt idx="528">
                  <c:v>20.168322793520566</c:v>
                </c:pt>
                <c:pt idx="529">
                  <c:v>20.168322793520566</c:v>
                </c:pt>
                <c:pt idx="530">
                  <c:v>20.168322793520566</c:v>
                </c:pt>
                <c:pt idx="531">
                  <c:v>20.168322793520566</c:v>
                </c:pt>
                <c:pt idx="532">
                  <c:v>20.168322793520566</c:v>
                </c:pt>
                <c:pt idx="533">
                  <c:v>20.168322793520566</c:v>
                </c:pt>
                <c:pt idx="534">
                  <c:v>16.908237669772387</c:v>
                </c:pt>
                <c:pt idx="535">
                  <c:v>16.908237669772387</c:v>
                </c:pt>
                <c:pt idx="536">
                  <c:v>16.908237669772387</c:v>
                </c:pt>
                <c:pt idx="537">
                  <c:v>16.908237669772387</c:v>
                </c:pt>
                <c:pt idx="538">
                  <c:v>16.908237669772387</c:v>
                </c:pt>
                <c:pt idx="539">
                  <c:v>16.908237669772387</c:v>
                </c:pt>
                <c:pt idx="540">
                  <c:v>15.76105036266342</c:v>
                </c:pt>
                <c:pt idx="541">
                  <c:v>15.76105036266342</c:v>
                </c:pt>
                <c:pt idx="542">
                  <c:v>15.76105036266342</c:v>
                </c:pt>
                <c:pt idx="543">
                  <c:v>15.76105036266342</c:v>
                </c:pt>
                <c:pt idx="544">
                  <c:v>15.76105036266342</c:v>
                </c:pt>
                <c:pt idx="545">
                  <c:v>15.76105036266342</c:v>
                </c:pt>
                <c:pt idx="546">
                  <c:v>15.503937015351866</c:v>
                </c:pt>
                <c:pt idx="547">
                  <c:v>15.503937015351866</c:v>
                </c:pt>
                <c:pt idx="548">
                  <c:v>15.503937015351866</c:v>
                </c:pt>
                <c:pt idx="549">
                  <c:v>15.503937015351866</c:v>
                </c:pt>
                <c:pt idx="550">
                  <c:v>15.503937015351866</c:v>
                </c:pt>
                <c:pt idx="551">
                  <c:v>15.503937015351866</c:v>
                </c:pt>
                <c:pt idx="552">
                  <c:v>13.118403031577053</c:v>
                </c:pt>
                <c:pt idx="553">
                  <c:v>13.118403031577053</c:v>
                </c:pt>
                <c:pt idx="554">
                  <c:v>13.118403031577053</c:v>
                </c:pt>
                <c:pt idx="555">
                  <c:v>13.118403031577053</c:v>
                </c:pt>
                <c:pt idx="556">
                  <c:v>13.118403031577053</c:v>
                </c:pt>
                <c:pt idx="557">
                  <c:v>13.118403031577053</c:v>
                </c:pt>
                <c:pt idx="558">
                  <c:v>13.995260816873078</c:v>
                </c:pt>
                <c:pt idx="559">
                  <c:v>13.995260816873078</c:v>
                </c:pt>
                <c:pt idx="560">
                  <c:v>13.995260816873078</c:v>
                </c:pt>
                <c:pt idx="561">
                  <c:v>13.995260816873078</c:v>
                </c:pt>
                <c:pt idx="562">
                  <c:v>13.995260816873078</c:v>
                </c:pt>
                <c:pt idx="563">
                  <c:v>13.995260816873078</c:v>
                </c:pt>
                <c:pt idx="564">
                  <c:v>5.7823596408159927</c:v>
                </c:pt>
                <c:pt idx="565">
                  <c:v>5.7823596408159927</c:v>
                </c:pt>
                <c:pt idx="566">
                  <c:v>5.7823596408159927</c:v>
                </c:pt>
                <c:pt idx="567">
                  <c:v>5.7823596408159927</c:v>
                </c:pt>
                <c:pt idx="568">
                  <c:v>5.7823596408159927</c:v>
                </c:pt>
                <c:pt idx="569">
                  <c:v>5.7823596408159927</c:v>
                </c:pt>
                <c:pt idx="570">
                  <c:v>9.6259846963292706</c:v>
                </c:pt>
                <c:pt idx="571">
                  <c:v>9.6259846963292706</c:v>
                </c:pt>
                <c:pt idx="572">
                  <c:v>9.6259846963292706</c:v>
                </c:pt>
                <c:pt idx="573">
                  <c:v>9.6259846963292706</c:v>
                </c:pt>
                <c:pt idx="574">
                  <c:v>9.6259846963292706</c:v>
                </c:pt>
                <c:pt idx="575">
                  <c:v>9.6259846963292706</c:v>
                </c:pt>
                <c:pt idx="576">
                  <c:v>10.570195593254139</c:v>
                </c:pt>
                <c:pt idx="577">
                  <c:v>10.570195593254139</c:v>
                </c:pt>
                <c:pt idx="578">
                  <c:v>10.570195593254139</c:v>
                </c:pt>
                <c:pt idx="579">
                  <c:v>10.570195593254139</c:v>
                </c:pt>
                <c:pt idx="580">
                  <c:v>10.570195593254139</c:v>
                </c:pt>
                <c:pt idx="581">
                  <c:v>10.570195593254139</c:v>
                </c:pt>
                <c:pt idx="582">
                  <c:v>5.7456026409815175</c:v>
                </c:pt>
                <c:pt idx="583">
                  <c:v>5.7456026409815175</c:v>
                </c:pt>
                <c:pt idx="584">
                  <c:v>5.7456026409815175</c:v>
                </c:pt>
                <c:pt idx="585">
                  <c:v>5.7456026409815175</c:v>
                </c:pt>
                <c:pt idx="586">
                  <c:v>5.7456026409815175</c:v>
                </c:pt>
                <c:pt idx="587">
                  <c:v>5.7456026409815175</c:v>
                </c:pt>
                <c:pt idx="588">
                  <c:v>9.7333510717652949</c:v>
                </c:pt>
                <c:pt idx="589">
                  <c:v>9.7333510717652949</c:v>
                </c:pt>
                <c:pt idx="590">
                  <c:v>9.7333510717652949</c:v>
                </c:pt>
                <c:pt idx="591">
                  <c:v>9.7333510717652949</c:v>
                </c:pt>
                <c:pt idx="592">
                  <c:v>9.7333510717652949</c:v>
                </c:pt>
                <c:pt idx="593">
                  <c:v>9.7333510717652949</c:v>
                </c:pt>
                <c:pt idx="594">
                  <c:v>14.874200605143129</c:v>
                </c:pt>
                <c:pt idx="595">
                  <c:v>14.874200605143129</c:v>
                </c:pt>
                <c:pt idx="596">
                  <c:v>14.874200605143129</c:v>
                </c:pt>
                <c:pt idx="597">
                  <c:v>14.874200605143129</c:v>
                </c:pt>
                <c:pt idx="598">
                  <c:v>14.874200605143129</c:v>
                </c:pt>
                <c:pt idx="599">
                  <c:v>14.874200605143129</c:v>
                </c:pt>
                <c:pt idx="600">
                  <c:v>26.138083250652056</c:v>
                </c:pt>
                <c:pt idx="601">
                  <c:v>26.138083250652056</c:v>
                </c:pt>
                <c:pt idx="602">
                  <c:v>26.138083250652056</c:v>
                </c:pt>
                <c:pt idx="603">
                  <c:v>26.138083250652056</c:v>
                </c:pt>
                <c:pt idx="604">
                  <c:v>26.138083250652056</c:v>
                </c:pt>
                <c:pt idx="605">
                  <c:v>26.138083250652056</c:v>
                </c:pt>
                <c:pt idx="606">
                  <c:v>17.769372362826186</c:v>
                </c:pt>
                <c:pt idx="607">
                  <c:v>17.769372362826186</c:v>
                </c:pt>
                <c:pt idx="608">
                  <c:v>17.769372362826186</c:v>
                </c:pt>
                <c:pt idx="609">
                  <c:v>17.769372362826186</c:v>
                </c:pt>
                <c:pt idx="610">
                  <c:v>17.769372362826186</c:v>
                </c:pt>
                <c:pt idx="611">
                  <c:v>17.769372362826186</c:v>
                </c:pt>
                <c:pt idx="612">
                  <c:v>7.3356671652670347</c:v>
                </c:pt>
                <c:pt idx="613">
                  <c:v>7.3356671652670347</c:v>
                </c:pt>
                <c:pt idx="614">
                  <c:v>7.3356671652670347</c:v>
                </c:pt>
                <c:pt idx="615">
                  <c:v>7.3356671652670347</c:v>
                </c:pt>
                <c:pt idx="616">
                  <c:v>7.3356671652670347</c:v>
                </c:pt>
                <c:pt idx="617">
                  <c:v>7.3356671652670347</c:v>
                </c:pt>
                <c:pt idx="618">
                  <c:v>11.209027788754277</c:v>
                </c:pt>
                <c:pt idx="619">
                  <c:v>11.209027788754277</c:v>
                </c:pt>
                <c:pt idx="620">
                  <c:v>11.209027788754277</c:v>
                </c:pt>
                <c:pt idx="621">
                  <c:v>11.209027788754277</c:v>
                </c:pt>
                <c:pt idx="622">
                  <c:v>11.209027788754277</c:v>
                </c:pt>
                <c:pt idx="623">
                  <c:v>11.209027788754277</c:v>
                </c:pt>
                <c:pt idx="624">
                  <c:v>5.9863939373996145</c:v>
                </c:pt>
                <c:pt idx="625">
                  <c:v>5.9863939373996145</c:v>
                </c:pt>
                <c:pt idx="626">
                  <c:v>5.9863939373996145</c:v>
                </c:pt>
                <c:pt idx="627">
                  <c:v>5.9863939373996145</c:v>
                </c:pt>
                <c:pt idx="628">
                  <c:v>5.9863939373996145</c:v>
                </c:pt>
                <c:pt idx="629">
                  <c:v>5.9863939373996145</c:v>
                </c:pt>
                <c:pt idx="630">
                  <c:v>13.080146755493161</c:v>
                </c:pt>
                <c:pt idx="631">
                  <c:v>13.080146755493161</c:v>
                </c:pt>
                <c:pt idx="632">
                  <c:v>13.080146755493161</c:v>
                </c:pt>
                <c:pt idx="633">
                  <c:v>13.080146755493161</c:v>
                </c:pt>
                <c:pt idx="634">
                  <c:v>13.080146755493161</c:v>
                </c:pt>
                <c:pt idx="635">
                  <c:v>13.080146755493161</c:v>
                </c:pt>
                <c:pt idx="636">
                  <c:v>5.2828098846216642</c:v>
                </c:pt>
                <c:pt idx="637">
                  <c:v>5.2828098846216642</c:v>
                </c:pt>
                <c:pt idx="638">
                  <c:v>5.2828098846216642</c:v>
                </c:pt>
                <c:pt idx="639">
                  <c:v>5.2828098846216642</c:v>
                </c:pt>
                <c:pt idx="640">
                  <c:v>5.2828098846216642</c:v>
                </c:pt>
                <c:pt idx="641">
                  <c:v>5.2828098846216642</c:v>
                </c:pt>
                <c:pt idx="642">
                  <c:v>6.6072674119936892</c:v>
                </c:pt>
                <c:pt idx="643">
                  <c:v>6.6072674119936892</c:v>
                </c:pt>
                <c:pt idx="644">
                  <c:v>6.6072674119936892</c:v>
                </c:pt>
                <c:pt idx="645">
                  <c:v>6.6072674119936892</c:v>
                </c:pt>
                <c:pt idx="646">
                  <c:v>6.6072674119936892</c:v>
                </c:pt>
                <c:pt idx="647">
                  <c:v>6.6072674119936892</c:v>
                </c:pt>
                <c:pt idx="648">
                  <c:v>8.9814970719164222</c:v>
                </c:pt>
                <c:pt idx="649">
                  <c:v>8.9814970719164222</c:v>
                </c:pt>
                <c:pt idx="650">
                  <c:v>8.9814970719164222</c:v>
                </c:pt>
                <c:pt idx="651">
                  <c:v>8.9814970719164222</c:v>
                </c:pt>
                <c:pt idx="652">
                  <c:v>8.9814970719164222</c:v>
                </c:pt>
                <c:pt idx="653">
                  <c:v>8.9814970719164222</c:v>
                </c:pt>
                <c:pt idx="654">
                  <c:v>7.6366037778815343</c:v>
                </c:pt>
                <c:pt idx="655">
                  <c:v>7.6366037778815343</c:v>
                </c:pt>
                <c:pt idx="656">
                  <c:v>7.6366037778815343</c:v>
                </c:pt>
                <c:pt idx="657">
                  <c:v>7.6366037778815343</c:v>
                </c:pt>
                <c:pt idx="658">
                  <c:v>7.6366037778815343</c:v>
                </c:pt>
                <c:pt idx="659">
                  <c:v>7.6366037778815343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863424"/>
        <c:axId val="171865216"/>
      </c:lineChart>
      <c:catAx>
        <c:axId val="17186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171865216"/>
        <c:crossesAt val="-10"/>
        <c:auto val="1"/>
        <c:lblAlgn val="ctr"/>
        <c:lblOffset val="100"/>
        <c:tickLblSkip val="60"/>
        <c:tickMarkSkip val="12"/>
        <c:noMultiLvlLbl val="0"/>
      </c:catAx>
      <c:valAx>
        <c:axId val="171865216"/>
        <c:scaling>
          <c:orientation val="minMax"/>
          <c:min val="-10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800"/>
            </a:pPr>
            <a:endParaRPr lang="en-US"/>
          </a:p>
        </c:txPr>
        <c:crossAx val="17186342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5769028871391064E-2"/>
          <c:y val="0.20412037037037037"/>
          <c:w val="0.89655796150481193"/>
          <c:h val="0.7084109798775153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'detrend th'!$F$7:$F$816</c:f>
              <c:numCache>
                <c:formatCode>General</c:formatCode>
                <c:ptCount val="810"/>
                <c:pt idx="0">
                  <c:v>0.95433207731937852</c:v>
                </c:pt>
                <c:pt idx="1">
                  <c:v>0.84098608454463808</c:v>
                </c:pt>
                <c:pt idx="2">
                  <c:v>0.75935746171398089</c:v>
                </c:pt>
                <c:pt idx="3">
                  <c:v>0.7770214073892231</c:v>
                </c:pt>
                <c:pt idx="4">
                  <c:v>0.88832248622576648</c:v>
                </c:pt>
                <c:pt idx="5">
                  <c:v>0.84379806264388679</c:v>
                </c:pt>
                <c:pt idx="6">
                  <c:v>0.83468170892820293</c:v>
                </c:pt>
                <c:pt idx="7">
                  <c:v>0.7561893947298941</c:v>
                </c:pt>
                <c:pt idx="8">
                  <c:v>0.82266873796666251</c:v>
                </c:pt>
                <c:pt idx="9">
                  <c:v>0.76299275702409997</c:v>
                </c:pt>
                <c:pt idx="10">
                  <c:v>0.70784024220673836</c:v>
                </c:pt>
                <c:pt idx="11">
                  <c:v>0.61565987498245578</c:v>
                </c:pt>
                <c:pt idx="12">
                  <c:v>0.54298158673615349</c:v>
                </c:pt>
                <c:pt idx="13">
                  <c:v>0.43581217354403262</c:v>
                </c:pt>
                <c:pt idx="14">
                  <c:v>0.41210594714265086</c:v>
                </c:pt>
                <c:pt idx="15">
                  <c:v>0.37309838166645137</c:v>
                </c:pt>
                <c:pt idx="16">
                  <c:v>0.31911717832760933</c:v>
                </c:pt>
                <c:pt idx="17">
                  <c:v>0.30501397480462128</c:v>
                </c:pt>
                <c:pt idx="18">
                  <c:v>0.26449897572675818</c:v>
                </c:pt>
                <c:pt idx="19">
                  <c:v>0.24991256047949773</c:v>
                </c:pt>
                <c:pt idx="20">
                  <c:v>0.24649145950385007</c:v>
                </c:pt>
                <c:pt idx="21">
                  <c:v>0.19439646315206338</c:v>
                </c:pt>
                <c:pt idx="22">
                  <c:v>0.23652661082567822</c:v>
                </c:pt>
                <c:pt idx="23">
                  <c:v>0.23033232884512622</c:v>
                </c:pt>
                <c:pt idx="24">
                  <c:v>0.2653478470182703</c:v>
                </c:pt>
                <c:pt idx="25">
                  <c:v>0.27694316325152857</c:v>
                </c:pt>
                <c:pt idx="26">
                  <c:v>0.28568750107642238</c:v>
                </c:pt>
                <c:pt idx="27">
                  <c:v>0.32347015168418969</c:v>
                </c:pt>
                <c:pt idx="28">
                  <c:v>0.3496817831323597</c:v>
                </c:pt>
                <c:pt idx="29">
                  <c:v>0.38240618004503957</c:v>
                </c:pt>
                <c:pt idx="30">
                  <c:v>0.44503894539296529</c:v>
                </c:pt>
                <c:pt idx="31">
                  <c:v>0.55643672686844692</c:v>
                </c:pt>
                <c:pt idx="32">
                  <c:v>0.56231386412191553</c:v>
                </c:pt>
                <c:pt idx="33">
                  <c:v>0.62868854098658489</c:v>
                </c:pt>
                <c:pt idx="34">
                  <c:v>0.64077397626197408</c:v>
                </c:pt>
                <c:pt idx="35">
                  <c:v>0.64359628135894809</c:v>
                </c:pt>
                <c:pt idx="36">
                  <c:v>0.82330046014307257</c:v>
                </c:pt>
                <c:pt idx="37">
                  <c:v>0.90132879248488018</c:v>
                </c:pt>
                <c:pt idx="38">
                  <c:v>0.97252309917234048</c:v>
                </c:pt>
                <c:pt idx="39">
                  <c:v>1.0881585500831634</c:v>
                </c:pt>
                <c:pt idx="40">
                  <c:v>1.1314493480874881</c:v>
                </c:pt>
                <c:pt idx="41">
                  <c:v>1.0361014432655133</c:v>
                </c:pt>
                <c:pt idx="42">
                  <c:v>1.0593411923004277</c:v>
                </c:pt>
                <c:pt idx="43">
                  <c:v>1.0559465515054021</c:v>
                </c:pt>
                <c:pt idx="44">
                  <c:v>1.0023632842844064</c:v>
                </c:pt>
                <c:pt idx="45">
                  <c:v>0.93502529354745634</c:v>
                </c:pt>
                <c:pt idx="46">
                  <c:v>0.94350594851295555</c:v>
                </c:pt>
                <c:pt idx="47">
                  <c:v>1.0957783058055086</c:v>
                </c:pt>
                <c:pt idx="48">
                  <c:v>1.0393425182154781</c:v>
                </c:pt>
                <c:pt idx="49">
                  <c:v>1.1005220512792024</c:v>
                </c:pt>
                <c:pt idx="50">
                  <c:v>1.139031938842141</c:v>
                </c:pt>
                <c:pt idx="51">
                  <c:v>1.1560877206578883</c:v>
                </c:pt>
                <c:pt idx="52">
                  <c:v>1.0731420677735293</c:v>
                </c:pt>
                <c:pt idx="53">
                  <c:v>1.0500459621304243</c:v>
                </c:pt>
                <c:pt idx="54">
                  <c:v>0.94250515789636202</c:v>
                </c:pt>
                <c:pt idx="55">
                  <c:v>0.94578997853905344</c:v>
                </c:pt>
                <c:pt idx="56">
                  <c:v>1.1154706425966239</c:v>
                </c:pt>
                <c:pt idx="57">
                  <c:v>1.1831485772511301</c:v>
                </c:pt>
                <c:pt idx="58">
                  <c:v>1.3145785419792877</c:v>
                </c:pt>
                <c:pt idx="59">
                  <c:v>1.3500310461125284</c:v>
                </c:pt>
                <c:pt idx="60">
                  <c:v>1.1842635419868126</c:v>
                </c:pt>
                <c:pt idx="61">
                  <c:v>1.3855176869665937</c:v>
                </c:pt>
                <c:pt idx="62">
                  <c:v>1.392305016936277</c:v>
                </c:pt>
                <c:pt idx="63">
                  <c:v>1.2758230304169818</c:v>
                </c:pt>
                <c:pt idx="64">
                  <c:v>1.3939568782689431</c:v>
                </c:pt>
                <c:pt idx="65">
                  <c:v>1.3163643805306846</c:v>
                </c:pt>
                <c:pt idx="66">
                  <c:v>1.1808893586043361</c:v>
                </c:pt>
                <c:pt idx="67">
                  <c:v>1.1099890112790405</c:v>
                </c:pt>
                <c:pt idx="68">
                  <c:v>0.99748300646574384</c:v>
                </c:pt>
                <c:pt idx="69">
                  <c:v>0.84624268369473588</c:v>
                </c:pt>
                <c:pt idx="70">
                  <c:v>0.67764808763921225</c:v>
                </c:pt>
                <c:pt idx="71">
                  <c:v>0.4797390337206377</c:v>
                </c:pt>
                <c:pt idx="72">
                  <c:v>0.40885161243981027</c:v>
                </c:pt>
                <c:pt idx="73">
                  <c:v>0.36616549583196117</c:v>
                </c:pt>
                <c:pt idx="74">
                  <c:v>0.3236665158945502</c:v>
                </c:pt>
                <c:pt idx="75">
                  <c:v>0.30497698099631759</c:v>
                </c:pt>
                <c:pt idx="76">
                  <c:v>0.29507350261901805</c:v>
                </c:pt>
                <c:pt idx="77">
                  <c:v>0.32374367531726184</c:v>
                </c:pt>
                <c:pt idx="78">
                  <c:v>0.30847206098962338</c:v>
                </c:pt>
                <c:pt idx="79">
                  <c:v>0.29551838225207366</c:v>
                </c:pt>
                <c:pt idx="80">
                  <c:v>0.27510518481007418</c:v>
                </c:pt>
                <c:pt idx="81">
                  <c:v>0.30977823744049859</c:v>
                </c:pt>
                <c:pt idx="82">
                  <c:v>0.35644256888291631</c:v>
                </c:pt>
                <c:pt idx="83">
                  <c:v>0.39683049925248581</c:v>
                </c:pt>
                <c:pt idx="84">
                  <c:v>0.41921819369062574</c:v>
                </c:pt>
                <c:pt idx="85">
                  <c:v>0.45043664949501944</c:v>
                </c:pt>
                <c:pt idx="86">
                  <c:v>0.49423323074227576</c:v>
                </c:pt>
                <c:pt idx="87">
                  <c:v>0.50454215634735877</c:v>
                </c:pt>
                <c:pt idx="88">
                  <c:v>0.58449028504842659</c:v>
                </c:pt>
                <c:pt idx="89">
                  <c:v>0.59558177242372068</c:v>
                </c:pt>
                <c:pt idx="90">
                  <c:v>0.66828923158622056</c:v>
                </c:pt>
                <c:pt idx="91">
                  <c:v>0.66138796888187956</c:v>
                </c:pt>
                <c:pt idx="92">
                  <c:v>0.67383715356985507</c:v>
                </c:pt>
                <c:pt idx="93">
                  <c:v>0.67825144588141484</c:v>
                </c:pt>
                <c:pt idx="94">
                  <c:v>0.69501795111400166</c:v>
                </c:pt>
                <c:pt idx="95">
                  <c:v>0.68985425638443731</c:v>
                </c:pt>
                <c:pt idx="96">
                  <c:v>0.75257951157669334</c:v>
                </c:pt>
                <c:pt idx="97">
                  <c:v>0.80219772793205957</c:v>
                </c:pt>
                <c:pt idx="98">
                  <c:v>0.6783917823369372</c:v>
                </c:pt>
                <c:pt idx="99">
                  <c:v>0.73935093355823855</c:v>
                </c:pt>
                <c:pt idx="100">
                  <c:v>0.6694277476905347</c:v>
                </c:pt>
                <c:pt idx="101">
                  <c:v>0.66292159645651727</c:v>
                </c:pt>
                <c:pt idx="102">
                  <c:v>0.61669965991235143</c:v>
                </c:pt>
                <c:pt idx="103">
                  <c:v>0.66977908053461943</c:v>
                </c:pt>
                <c:pt idx="104">
                  <c:v>0.72169264048232729</c:v>
                </c:pt>
                <c:pt idx="105">
                  <c:v>0.75373598631940986</c:v>
                </c:pt>
                <c:pt idx="106">
                  <c:v>0.66032214427451974</c:v>
                </c:pt>
                <c:pt idx="107">
                  <c:v>0.68267919646556963</c:v>
                </c:pt>
                <c:pt idx="108">
                  <c:v>0.67901337597213973</c:v>
                </c:pt>
                <c:pt idx="109">
                  <c:v>0.7070721366425271</c:v>
                </c:pt>
                <c:pt idx="110">
                  <c:v>0.73034688383825286</c:v>
                </c:pt>
                <c:pt idx="111">
                  <c:v>0.66467903024867292</c:v>
                </c:pt>
                <c:pt idx="112">
                  <c:v>0.62529458214585154</c:v>
                </c:pt>
                <c:pt idx="113">
                  <c:v>0.57306584953658768</c:v>
                </c:pt>
                <c:pt idx="114">
                  <c:v>0.57951742625550684</c:v>
                </c:pt>
                <c:pt idx="115">
                  <c:v>0.56840825219152147</c:v>
                </c:pt>
                <c:pt idx="116">
                  <c:v>0.52112702397454569</c:v>
                </c:pt>
                <c:pt idx="117">
                  <c:v>0.45144586701109946</c:v>
                </c:pt>
                <c:pt idx="118">
                  <c:v>0.36552663006559788</c:v>
                </c:pt>
                <c:pt idx="119">
                  <c:v>0.35903905267520819</c:v>
                </c:pt>
                <c:pt idx="120">
                  <c:v>0.29849389465483728</c:v>
                </c:pt>
                <c:pt idx="121">
                  <c:v>0.25715750863695674</c:v>
                </c:pt>
                <c:pt idx="122">
                  <c:v>0.23386146079354614</c:v>
                </c:pt>
                <c:pt idx="123">
                  <c:v>0.20386302222345237</c:v>
                </c:pt>
                <c:pt idx="124">
                  <c:v>0.20074377960096243</c:v>
                </c:pt>
                <c:pt idx="125">
                  <c:v>0.21545053859658617</c:v>
                </c:pt>
                <c:pt idx="126">
                  <c:v>0.21418963957860029</c:v>
                </c:pt>
                <c:pt idx="127">
                  <c:v>0.22070470605628986</c:v>
                </c:pt>
                <c:pt idx="128">
                  <c:v>0.23197004574691127</c:v>
                </c:pt>
                <c:pt idx="129">
                  <c:v>0.25868431585612939</c:v>
                </c:pt>
                <c:pt idx="130">
                  <c:v>0.29247620923687562</c:v>
                </c:pt>
                <c:pt idx="131">
                  <c:v>0.30284818742526909</c:v>
                </c:pt>
                <c:pt idx="132">
                  <c:v>0.31242320894275122</c:v>
                </c:pt>
                <c:pt idx="133">
                  <c:v>0.35609949140343644</c:v>
                </c:pt>
                <c:pt idx="134">
                  <c:v>0.3925558548304226</c:v>
                </c:pt>
                <c:pt idx="135">
                  <c:v>0.44927988440581101</c:v>
                </c:pt>
                <c:pt idx="136">
                  <c:v>0.46600765249336312</c:v>
                </c:pt>
                <c:pt idx="137">
                  <c:v>0.47811535175399067</c:v>
                </c:pt>
                <c:pt idx="138">
                  <c:v>0.46214828181308604</c:v>
                </c:pt>
                <c:pt idx="139">
                  <c:v>0.44967706050246742</c:v>
                </c:pt>
                <c:pt idx="140">
                  <c:v>0.42985822061502621</c:v>
                </c:pt>
                <c:pt idx="141">
                  <c:v>0.40437674537759744</c:v>
                </c:pt>
                <c:pt idx="142">
                  <c:v>0.40425129952249694</c:v>
                </c:pt>
                <c:pt idx="143">
                  <c:v>0.43744832075221191</c:v>
                </c:pt>
                <c:pt idx="144">
                  <c:v>0.45483680343434185</c:v>
                </c:pt>
                <c:pt idx="145">
                  <c:v>0.49329470411337528</c:v>
                </c:pt>
                <c:pt idx="146">
                  <c:v>0.42084267455812119</c:v>
                </c:pt>
                <c:pt idx="147">
                  <c:v>0.4189938216720645</c:v>
                </c:pt>
                <c:pt idx="148">
                  <c:v>0.4273211566309506</c:v>
                </c:pt>
                <c:pt idx="149">
                  <c:v>0.39159657724346075</c:v>
                </c:pt>
                <c:pt idx="150">
                  <c:v>0.37545068107461049</c:v>
                </c:pt>
                <c:pt idx="151">
                  <c:v>0.35834603523126229</c:v>
                </c:pt>
                <c:pt idx="152">
                  <c:v>0.35320127972747078</c:v>
                </c:pt>
                <c:pt idx="153">
                  <c:v>0.30115436832327963</c:v>
                </c:pt>
                <c:pt idx="154">
                  <c:v>0.29906157213819945</c:v>
                </c:pt>
                <c:pt idx="155">
                  <c:v>0.25953505647455033</c:v>
                </c:pt>
                <c:pt idx="156">
                  <c:v>0.25958656385683238</c:v>
                </c:pt>
                <c:pt idx="157">
                  <c:v>0.24862821315487046</c:v>
                </c:pt>
                <c:pt idx="158">
                  <c:v>0.24786514456512296</c:v>
                </c:pt>
                <c:pt idx="159">
                  <c:v>0.24607064722608071</c:v>
                </c:pt>
                <c:pt idx="160">
                  <c:v>0.25834090922757985</c:v>
                </c:pt>
                <c:pt idx="161">
                  <c:v>0.26447899471254532</c:v>
                </c:pt>
                <c:pt idx="162">
                  <c:v>0.27040436379830979</c:v>
                </c:pt>
                <c:pt idx="163">
                  <c:v>0.29576853050981511</c:v>
                </c:pt>
                <c:pt idx="164">
                  <c:v>0.30155972492200195</c:v>
                </c:pt>
                <c:pt idx="165">
                  <c:v>0.32762555813361405</c:v>
                </c:pt>
                <c:pt idx="166">
                  <c:v>0.35947218647615131</c:v>
                </c:pt>
                <c:pt idx="167">
                  <c:v>0.36736673387893259</c:v>
                </c:pt>
                <c:pt idx="168">
                  <c:v>0.39977239017808347</c:v>
                </c:pt>
                <c:pt idx="169">
                  <c:v>0.41013843222090246</c:v>
                </c:pt>
                <c:pt idx="170">
                  <c:v>0.40316345784135088</c:v>
                </c:pt>
                <c:pt idx="171">
                  <c:v>0.40432226299440449</c:v>
                </c:pt>
                <c:pt idx="172">
                  <c:v>0.42098969821057963</c:v>
                </c:pt>
                <c:pt idx="173">
                  <c:v>0.4110652631959763</c:v>
                </c:pt>
                <c:pt idx="174">
                  <c:v>0.42033373891091591</c:v>
                </c:pt>
                <c:pt idx="175">
                  <c:v>0.38464897821115063</c:v>
                </c:pt>
                <c:pt idx="176">
                  <c:v>0.39093736476939456</c:v>
                </c:pt>
                <c:pt idx="177">
                  <c:v>0.39643255172013009</c:v>
                </c:pt>
                <c:pt idx="178">
                  <c:v>0.37616369545215789</c:v>
                </c:pt>
                <c:pt idx="179">
                  <c:v>0.39030139539495351</c:v>
                </c:pt>
                <c:pt idx="180">
                  <c:v>0.38555875299654196</c:v>
                </c:pt>
                <c:pt idx="181">
                  <c:v>0.37223119267121141</c:v>
                </c:pt>
                <c:pt idx="182">
                  <c:v>0.3847837389008763</c:v>
                </c:pt>
                <c:pt idx="183">
                  <c:v>0.38367251245687078</c:v>
                </c:pt>
                <c:pt idx="184">
                  <c:v>0.36057163120417346</c:v>
                </c:pt>
                <c:pt idx="185">
                  <c:v>0.38133763701277729</c:v>
                </c:pt>
                <c:pt idx="186">
                  <c:v>0.3902133294864219</c:v>
                </c:pt>
                <c:pt idx="187">
                  <c:v>0.40600417354306034</c:v>
                </c:pt>
                <c:pt idx="188">
                  <c:v>0.39708752321534224</c:v>
                </c:pt>
                <c:pt idx="189">
                  <c:v>0.40707264990428232</c:v>
                </c:pt>
                <c:pt idx="190">
                  <c:v>0.38235189344072651</c:v>
                </c:pt>
                <c:pt idx="191">
                  <c:v>0.41883232691772582</c:v>
                </c:pt>
                <c:pt idx="192">
                  <c:v>0.41078274091486211</c:v>
                </c:pt>
                <c:pt idx="193">
                  <c:v>0.42447784983871906</c:v>
                </c:pt>
                <c:pt idx="194">
                  <c:v>0.42470041544384662</c:v>
                </c:pt>
                <c:pt idx="195">
                  <c:v>0.45129332480363293</c:v>
                </c:pt>
                <c:pt idx="196">
                  <c:v>0.46865677571865416</c:v>
                </c:pt>
                <c:pt idx="197">
                  <c:v>0.47337034824652818</c:v>
                </c:pt>
                <c:pt idx="198">
                  <c:v>0.52639036953683382</c:v>
                </c:pt>
                <c:pt idx="199">
                  <c:v>0.50410527784015835</c:v>
                </c:pt>
                <c:pt idx="200">
                  <c:v>0.50473958177129041</c:v>
                </c:pt>
                <c:pt idx="201">
                  <c:v>0.50508862238010577</c:v>
                </c:pt>
                <c:pt idx="202">
                  <c:v>0.56120184895096892</c:v>
                </c:pt>
                <c:pt idx="203">
                  <c:v>0.53794482406827238</c:v>
                </c:pt>
                <c:pt idx="204">
                  <c:v>0.54866108663563939</c:v>
                </c:pt>
                <c:pt idx="205">
                  <c:v>0.54794673917051251</c:v>
                </c:pt>
                <c:pt idx="206">
                  <c:v>0.60652794957724054</c:v>
                </c:pt>
                <c:pt idx="207">
                  <c:v>0.60405854038029749</c:v>
                </c:pt>
                <c:pt idx="208">
                  <c:v>0.65355889956309254</c:v>
                </c:pt>
                <c:pt idx="209">
                  <c:v>0.65464620278001118</c:v>
                </c:pt>
                <c:pt idx="210">
                  <c:v>0.68184640578389732</c:v>
                </c:pt>
                <c:pt idx="211">
                  <c:v>0.70961597722585845</c:v>
                </c:pt>
                <c:pt idx="212">
                  <c:v>0.75438088637403067</c:v>
                </c:pt>
                <c:pt idx="213">
                  <c:v>0.79659876326340084</c:v>
                </c:pt>
                <c:pt idx="214">
                  <c:v>0.8726467275869626</c:v>
                </c:pt>
                <c:pt idx="215">
                  <c:v>0.90592730648447162</c:v>
                </c:pt>
                <c:pt idx="216">
                  <c:v>0.91980566340814396</c:v>
                </c:pt>
                <c:pt idx="217">
                  <c:v>0.98707940479246348</c:v>
                </c:pt>
                <c:pt idx="218">
                  <c:v>1.046194759340817</c:v>
                </c:pt>
                <c:pt idx="219">
                  <c:v>0.9987974586172903</c:v>
                </c:pt>
                <c:pt idx="220">
                  <c:v>0.98720992086252757</c:v>
                </c:pt>
                <c:pt idx="221">
                  <c:v>1.026331922816502</c:v>
                </c:pt>
                <c:pt idx="222">
                  <c:v>1.0260866905665533</c:v>
                </c:pt>
                <c:pt idx="223">
                  <c:v>1.0080376121763621</c:v>
                </c:pt>
                <c:pt idx="224">
                  <c:v>1.0208789887324419</c:v>
                </c:pt>
                <c:pt idx="225">
                  <c:v>1.0199182105246363</c:v>
                </c:pt>
                <c:pt idx="226">
                  <c:v>1.0436028360902185</c:v>
                </c:pt>
                <c:pt idx="227">
                  <c:v>0.974438554709113</c:v>
                </c:pt>
                <c:pt idx="228">
                  <c:v>0.96476717949744339</c:v>
                </c:pt>
                <c:pt idx="229">
                  <c:v>0.97779706230419761</c:v>
                </c:pt>
                <c:pt idx="230">
                  <c:v>0.95145530577580117</c:v>
                </c:pt>
                <c:pt idx="231">
                  <c:v>0.96157107547892195</c:v>
                </c:pt>
                <c:pt idx="232">
                  <c:v>0.94771445981828428</c:v>
                </c:pt>
                <c:pt idx="233">
                  <c:v>0.91833464231433448</c:v>
                </c:pt>
                <c:pt idx="234">
                  <c:v>0.92631867232977649</c:v>
                </c:pt>
                <c:pt idx="235">
                  <c:v>0.95356857422953489</c:v>
                </c:pt>
                <c:pt idx="236">
                  <c:v>0.9385705587526767</c:v>
                </c:pt>
                <c:pt idx="237">
                  <c:v>0.91587143431992679</c:v>
                </c:pt>
                <c:pt idx="238">
                  <c:v>0.92602530235858749</c:v>
                </c:pt>
                <c:pt idx="239">
                  <c:v>0.96222850794021886</c:v>
                </c:pt>
                <c:pt idx="240">
                  <c:v>1.0159658592708207</c:v>
                </c:pt>
                <c:pt idx="241">
                  <c:v>0.96724945762553294</c:v>
                </c:pt>
                <c:pt idx="242">
                  <c:v>1.0090525657156988</c:v>
                </c:pt>
                <c:pt idx="243">
                  <c:v>1.0993878730337472</c:v>
                </c:pt>
                <c:pt idx="244">
                  <c:v>1.0923654959362645</c:v>
                </c:pt>
                <c:pt idx="245">
                  <c:v>1.0307184759201695</c:v>
                </c:pt>
                <c:pt idx="246">
                  <c:v>1.0636049042906732</c:v>
                </c:pt>
                <c:pt idx="247">
                  <c:v>1.1435899503165465</c:v>
                </c:pt>
                <c:pt idx="248">
                  <c:v>1.1939819810712751</c:v>
                </c:pt>
                <c:pt idx="249">
                  <c:v>1.2597074959053269</c:v>
                </c:pt>
                <c:pt idx="250">
                  <c:v>1.2561763391909198</c:v>
                </c:pt>
                <c:pt idx="251">
                  <c:v>1.2370575979407263</c:v>
                </c:pt>
                <c:pt idx="252">
                  <c:v>1.2861229660890583</c:v>
                </c:pt>
                <c:pt idx="253">
                  <c:v>1.2793489023281261</c:v>
                </c:pt>
                <c:pt idx="254">
                  <c:v>1.2957858905550037</c:v>
                </c:pt>
                <c:pt idx="255">
                  <c:v>1.2937369618611065</c:v>
                </c:pt>
                <c:pt idx="256">
                  <c:v>1.2974707881528735</c:v>
                </c:pt>
                <c:pt idx="257">
                  <c:v>1.221338320042598</c:v>
                </c:pt>
                <c:pt idx="258">
                  <c:v>1.2048542829093751</c:v>
                </c:pt>
                <c:pt idx="259">
                  <c:v>1.1862268253252755</c:v>
                </c:pt>
                <c:pt idx="260">
                  <c:v>1.1795957180137111</c:v>
                </c:pt>
                <c:pt idx="261">
                  <c:v>1.1630239332538757</c:v>
                </c:pt>
                <c:pt idx="262">
                  <c:v>1.200908927932677</c:v>
                </c:pt>
                <c:pt idx="263">
                  <c:v>1.1675567754091689</c:v>
                </c:pt>
                <c:pt idx="264">
                  <c:v>0.98853048031571056</c:v>
                </c:pt>
                <c:pt idx="265">
                  <c:v>0.91688023398575813</c:v>
                </c:pt>
                <c:pt idx="266">
                  <c:v>0.8231935978952063</c:v>
                </c:pt>
                <c:pt idx="267">
                  <c:v>0.76249745639391475</c:v>
                </c:pt>
                <c:pt idx="268">
                  <c:v>0.68843219259156641</c:v>
                </c:pt>
                <c:pt idx="269">
                  <c:v>0.6639407884468127</c:v>
                </c:pt>
                <c:pt idx="270">
                  <c:v>0.62639601285146174</c:v>
                </c:pt>
                <c:pt idx="271">
                  <c:v>0.60424431573867476</c:v>
                </c:pt>
                <c:pt idx="272">
                  <c:v>0.56068823450934124</c:v>
                </c:pt>
                <c:pt idx="273">
                  <c:v>0.51947506172916891</c:v>
                </c:pt>
                <c:pt idx="274">
                  <c:v>0.48313227546970899</c:v>
                </c:pt>
                <c:pt idx="275">
                  <c:v>0.46704786239485524</c:v>
                </c:pt>
                <c:pt idx="276">
                  <c:v>0.46409521671703546</c:v>
                </c:pt>
                <c:pt idx="277">
                  <c:v>0.47503798334765335</c:v>
                </c:pt>
                <c:pt idx="278">
                  <c:v>0.46771515919407913</c:v>
                </c:pt>
                <c:pt idx="279">
                  <c:v>0.47398427627039652</c:v>
                </c:pt>
                <c:pt idx="280">
                  <c:v>0.48246591880981504</c:v>
                </c:pt>
                <c:pt idx="281">
                  <c:v>0.5037098481307053</c:v>
                </c:pt>
                <c:pt idx="282">
                  <c:v>0.4831056732906665</c:v>
                </c:pt>
                <c:pt idx="283">
                  <c:v>0.48253409330809022</c:v>
                </c:pt>
                <c:pt idx="284">
                  <c:v>0.48177820102316044</c:v>
                </c:pt>
                <c:pt idx="285">
                  <c:v>0.50725238700212238</c:v>
                </c:pt>
                <c:pt idx="286">
                  <c:v>0.49630055800415546</c:v>
                </c:pt>
                <c:pt idx="287">
                  <c:v>0.49579686386189636</c:v>
                </c:pt>
                <c:pt idx="288">
                  <c:v>0.53865554453507358</c:v>
                </c:pt>
                <c:pt idx="289">
                  <c:v>0.55754189953042343</c:v>
                </c:pt>
                <c:pt idx="290">
                  <c:v>0.56296168930512425</c:v>
                </c:pt>
                <c:pt idx="291">
                  <c:v>0.57335526925746683</c:v>
                </c:pt>
                <c:pt idx="292">
                  <c:v>0.59107461295948838</c:v>
                </c:pt>
                <c:pt idx="293">
                  <c:v>0.5902890521844727</c:v>
                </c:pt>
                <c:pt idx="294">
                  <c:v>0.61921160414403942</c:v>
                </c:pt>
                <c:pt idx="295">
                  <c:v>0.63584464821670517</c:v>
                </c:pt>
                <c:pt idx="296">
                  <c:v>0.65848236889912659</c:v>
                </c:pt>
                <c:pt idx="297">
                  <c:v>0.6747103759401889</c:v>
                </c:pt>
                <c:pt idx="298">
                  <c:v>0.72264619348400549</c:v>
                </c:pt>
                <c:pt idx="299">
                  <c:v>0.8047026101840461</c:v>
                </c:pt>
                <c:pt idx="300">
                  <c:v>0.88070642135211807</c:v>
                </c:pt>
                <c:pt idx="301">
                  <c:v>0.8553271696700272</c:v>
                </c:pt>
                <c:pt idx="302">
                  <c:v>0.86886149419544445</c:v>
                </c:pt>
                <c:pt idx="303">
                  <c:v>0.84026197771584987</c:v>
                </c:pt>
                <c:pt idx="304">
                  <c:v>0.86920940195428931</c:v>
                </c:pt>
                <c:pt idx="305">
                  <c:v>0.86447642682879877</c:v>
                </c:pt>
                <c:pt idx="306">
                  <c:v>0.9042922239399529</c:v>
                </c:pt>
                <c:pt idx="307">
                  <c:v>0.8845266584863708</c:v>
                </c:pt>
                <c:pt idx="308">
                  <c:v>0.87135593758351604</c:v>
                </c:pt>
                <c:pt idx="309">
                  <c:v>0.91833384654789263</c:v>
                </c:pt>
                <c:pt idx="310">
                  <c:v>0.87521419816428025</c:v>
                </c:pt>
                <c:pt idx="311">
                  <c:v>0.82517756387835639</c:v>
                </c:pt>
                <c:pt idx="312">
                  <c:v>0.78086098700359496</c:v>
                </c:pt>
                <c:pt idx="313">
                  <c:v>0.75436883089913587</c:v>
                </c:pt>
                <c:pt idx="314">
                  <c:v>0.77015069375094469</c:v>
                </c:pt>
                <c:pt idx="315">
                  <c:v>0.79233341242675015</c:v>
                </c:pt>
                <c:pt idx="316">
                  <c:v>0.78039554218615304</c:v>
                </c:pt>
                <c:pt idx="317">
                  <c:v>0.71668663250525699</c:v>
                </c:pt>
                <c:pt idx="318">
                  <c:v>0.68322255281756572</c:v>
                </c:pt>
                <c:pt idx="319">
                  <c:v>0.66648599926645535</c:v>
                </c:pt>
                <c:pt idx="320">
                  <c:v>0.59320668885336669</c:v>
                </c:pt>
                <c:pt idx="321">
                  <c:v>0.54138187000412763</c:v>
                </c:pt>
                <c:pt idx="322">
                  <c:v>0.45292608916686211</c:v>
                </c:pt>
                <c:pt idx="323">
                  <c:v>0.38029608863880743</c:v>
                </c:pt>
                <c:pt idx="324">
                  <c:v>0.31836602582902201</c:v>
                </c:pt>
                <c:pt idx="325">
                  <c:v>0.31360143994477757</c:v>
                </c:pt>
                <c:pt idx="326">
                  <c:v>0.28852298654931946</c:v>
                </c:pt>
                <c:pt idx="327">
                  <c:v>0.28152283785110549</c:v>
                </c:pt>
                <c:pt idx="328">
                  <c:v>0.27410143403849446</c:v>
                </c:pt>
                <c:pt idx="329">
                  <c:v>0.2987562704402062</c:v>
                </c:pt>
                <c:pt idx="330">
                  <c:v>0.31039564378427703</c:v>
                </c:pt>
                <c:pt idx="331">
                  <c:v>0.3116149750804541</c:v>
                </c:pt>
                <c:pt idx="332">
                  <c:v>0.32376593974394763</c:v>
                </c:pt>
                <c:pt idx="333">
                  <c:v>0.32384594831172486</c:v>
                </c:pt>
                <c:pt idx="334">
                  <c:v>0.34026644807365469</c:v>
                </c:pt>
                <c:pt idx="335">
                  <c:v>0.34415826265327359</c:v>
                </c:pt>
                <c:pt idx="336">
                  <c:v>0.36193474757133126</c:v>
                </c:pt>
                <c:pt idx="337">
                  <c:v>0.39098241966179881</c:v>
                </c:pt>
                <c:pt idx="338">
                  <c:v>0.40218781579358065</c:v>
                </c:pt>
                <c:pt idx="339">
                  <c:v>0.3886554804377888</c:v>
                </c:pt>
                <c:pt idx="340">
                  <c:v>0.41784309304025163</c:v>
                </c:pt>
                <c:pt idx="341">
                  <c:v>0.40706717033105461</c:v>
                </c:pt>
                <c:pt idx="342">
                  <c:v>0.39413220321583664</c:v>
                </c:pt>
                <c:pt idx="343">
                  <c:v>0.39385731096519239</c:v>
                </c:pt>
                <c:pt idx="344">
                  <c:v>0.39885013105088596</c:v>
                </c:pt>
                <c:pt idx="345">
                  <c:v>0.39987353899571854</c:v>
                </c:pt>
                <c:pt idx="346">
                  <c:v>0.40555607442094632</c:v>
                </c:pt>
                <c:pt idx="347">
                  <c:v>0.41821748218607818</c:v>
                </c:pt>
                <c:pt idx="348">
                  <c:v>0.4491923969928544</c:v>
                </c:pt>
                <c:pt idx="349">
                  <c:v>0.44107933116133574</c:v>
                </c:pt>
                <c:pt idx="350">
                  <c:v>0.46519111450894657</c:v>
                </c:pt>
                <c:pt idx="351">
                  <c:v>0.49115812323129227</c:v>
                </c:pt>
                <c:pt idx="352">
                  <c:v>0.51794637936824928</c:v>
                </c:pt>
                <c:pt idx="353">
                  <c:v>0.50863577602951793</c:v>
                </c:pt>
                <c:pt idx="354">
                  <c:v>0.54640698907105578</c:v>
                </c:pt>
                <c:pt idx="355">
                  <c:v>0.55058718739268875</c:v>
                </c:pt>
                <c:pt idx="356">
                  <c:v>0.55964100854756438</c:v>
                </c:pt>
                <c:pt idx="357">
                  <c:v>0.58675625633057893</c:v>
                </c:pt>
                <c:pt idx="358">
                  <c:v>0.60418665113073344</c:v>
                </c:pt>
                <c:pt idx="359">
                  <c:v>0.66579092915450822</c:v>
                </c:pt>
                <c:pt idx="360">
                  <c:v>0.66389129856569717</c:v>
                </c:pt>
                <c:pt idx="361">
                  <c:v>0.68297629108875646</c:v>
                </c:pt>
                <c:pt idx="362">
                  <c:v>0.69721546707648596</c:v>
                </c:pt>
                <c:pt idx="363">
                  <c:v>0.76462619869858273</c:v>
                </c:pt>
                <c:pt idx="364">
                  <c:v>0.76764345067988149</c:v>
                </c:pt>
                <c:pt idx="365">
                  <c:v>0.78586211147070772</c:v>
                </c:pt>
                <c:pt idx="366">
                  <c:v>0.74061801811104733</c:v>
                </c:pt>
                <c:pt idx="367">
                  <c:v>0.79436648223720852</c:v>
                </c:pt>
                <c:pt idx="368">
                  <c:v>0.7876551957700767</c:v>
                </c:pt>
                <c:pt idx="369">
                  <c:v>0.84618608971661891</c:v>
                </c:pt>
                <c:pt idx="370">
                  <c:v>0.8207023241805711</c:v>
                </c:pt>
                <c:pt idx="371">
                  <c:v>0.8137589361115628</c:v>
                </c:pt>
                <c:pt idx="372">
                  <c:v>0.81833011693955415</c:v>
                </c:pt>
                <c:pt idx="373">
                  <c:v>0.79961684279980449</c:v>
                </c:pt>
                <c:pt idx="374">
                  <c:v>0.813488494091402</c:v>
                </c:pt>
                <c:pt idx="375">
                  <c:v>0.85021083255948182</c:v>
                </c:pt>
                <c:pt idx="376">
                  <c:v>0.87293423615700638</c:v>
                </c:pt>
                <c:pt idx="377">
                  <c:v>0.83799826960604995</c:v>
                </c:pt>
                <c:pt idx="378">
                  <c:v>0.83587599354668485</c:v>
                </c:pt>
                <c:pt idx="379">
                  <c:v>0.80197810511603018</c:v>
                </c:pt>
                <c:pt idx="380">
                  <c:v>0.83688926718368251</c:v>
                </c:pt>
                <c:pt idx="381">
                  <c:v>0.83021991752069579</c:v>
                </c:pt>
                <c:pt idx="382">
                  <c:v>0.79640404536488019</c:v>
                </c:pt>
                <c:pt idx="383">
                  <c:v>0.77276878475014621</c:v>
                </c:pt>
                <c:pt idx="384">
                  <c:v>0.71971898285550284</c:v>
                </c:pt>
                <c:pt idx="385">
                  <c:v>0.69723006021125411</c:v>
                </c:pt>
                <c:pt idx="386">
                  <c:v>0.69211339078530498</c:v>
                </c:pt>
                <c:pt idx="387">
                  <c:v>0.55692790090648958</c:v>
                </c:pt>
                <c:pt idx="388">
                  <c:v>0.4738255178152242</c:v>
                </c:pt>
                <c:pt idx="389">
                  <c:v>0.47484919967582534</c:v>
                </c:pt>
                <c:pt idx="390">
                  <c:v>0.46146932319836159</c:v>
                </c:pt>
                <c:pt idx="391">
                  <c:v>0.47421618167357332</c:v>
                </c:pt>
                <c:pt idx="392">
                  <c:v>0.5060943673897349</c:v>
                </c:pt>
                <c:pt idx="393">
                  <c:v>0.50512078181340381</c:v>
                </c:pt>
                <c:pt idx="394">
                  <c:v>0.52352542873897712</c:v>
                </c:pt>
                <c:pt idx="395">
                  <c:v>0.52741454991087144</c:v>
                </c:pt>
                <c:pt idx="396">
                  <c:v>0.49741287696194791</c:v>
                </c:pt>
                <c:pt idx="397">
                  <c:v>0.50989524073929404</c:v>
                </c:pt>
                <c:pt idx="398">
                  <c:v>0.50891096464057428</c:v>
                </c:pt>
                <c:pt idx="399">
                  <c:v>0.52174964781090483</c:v>
                </c:pt>
                <c:pt idx="400">
                  <c:v>0.49381318460983836</c:v>
                </c:pt>
                <c:pt idx="401">
                  <c:v>0.49804251943696498</c:v>
                </c:pt>
                <c:pt idx="402">
                  <c:v>0.51851519039039151</c:v>
                </c:pt>
                <c:pt idx="403">
                  <c:v>0.49788684616812073</c:v>
                </c:pt>
                <c:pt idx="404">
                  <c:v>0.46250330967922687</c:v>
                </c:pt>
                <c:pt idx="405">
                  <c:v>0.41878159468965315</c:v>
                </c:pt>
                <c:pt idx="406">
                  <c:v>0.39259021533404892</c:v>
                </c:pt>
                <c:pt idx="407">
                  <c:v>0.36835988427928107</c:v>
                </c:pt>
                <c:pt idx="408">
                  <c:v>0.36382659889527319</c:v>
                </c:pt>
                <c:pt idx="409">
                  <c:v>0.33497521816650372</c:v>
                </c:pt>
                <c:pt idx="410">
                  <c:v>0.32090923010798977</c:v>
                </c:pt>
                <c:pt idx="411">
                  <c:v>0.30012801320784344</c:v>
                </c:pt>
                <c:pt idx="412">
                  <c:v>0.29059025651153048</c:v>
                </c:pt>
                <c:pt idx="413">
                  <c:v>0.27123007372684582</c:v>
                </c:pt>
                <c:pt idx="414">
                  <c:v>0.25110145445511856</c:v>
                </c:pt>
                <c:pt idx="415">
                  <c:v>0.24621081583314491</c:v>
                </c:pt>
                <c:pt idx="416">
                  <c:v>0.22490480595305165</c:v>
                </c:pt>
                <c:pt idx="417">
                  <c:v>0.21857648403004373</c:v>
                </c:pt>
                <c:pt idx="418">
                  <c:v>0.21438552472555547</c:v>
                </c:pt>
                <c:pt idx="419">
                  <c:v>0.21881317341460571</c:v>
                </c:pt>
                <c:pt idx="420">
                  <c:v>0.23271453827990535</c:v>
                </c:pt>
                <c:pt idx="421">
                  <c:v>0.23306109211747927</c:v>
                </c:pt>
                <c:pt idx="422">
                  <c:v>0.24470774651308058</c:v>
                </c:pt>
                <c:pt idx="423">
                  <c:v>0.25137098829528898</c:v>
                </c:pt>
                <c:pt idx="424">
                  <c:v>0.27727760720306094</c:v>
                </c:pt>
                <c:pt idx="425">
                  <c:v>0.27485090732950185</c:v>
                </c:pt>
                <c:pt idx="426">
                  <c:v>0.31564870894602104</c:v>
                </c:pt>
                <c:pt idx="427">
                  <c:v>0.3161597186255799</c:v>
                </c:pt>
                <c:pt idx="428">
                  <c:v>0.33662893492244794</c:v>
                </c:pt>
                <c:pt idx="429">
                  <c:v>0.37980633297999067</c:v>
                </c:pt>
                <c:pt idx="430">
                  <c:v>0.39797239032828985</c:v>
                </c:pt>
                <c:pt idx="431">
                  <c:v>0.42433459890416048</c:v>
                </c:pt>
                <c:pt idx="432">
                  <c:v>0.45273169491297405</c:v>
                </c:pt>
                <c:pt idx="433">
                  <c:v>0.4809113452431148</c:v>
                </c:pt>
                <c:pt idx="434">
                  <c:v>0.48094357388703529</c:v>
                </c:pt>
                <c:pt idx="435">
                  <c:v>0.50998554486048597</c:v>
                </c:pt>
                <c:pt idx="436">
                  <c:v>0.53480144927095608</c:v>
                </c:pt>
                <c:pt idx="437">
                  <c:v>0.55574806123976239</c:v>
                </c:pt>
                <c:pt idx="438">
                  <c:v>0.54555153224972486</c:v>
                </c:pt>
                <c:pt idx="439">
                  <c:v>0.52900229975764346</c:v>
                </c:pt>
                <c:pt idx="440">
                  <c:v>0.55580061750666909</c:v>
                </c:pt>
                <c:pt idx="441">
                  <c:v>0.55425150398161072</c:v>
                </c:pt>
                <c:pt idx="442">
                  <c:v>0.56302913317115044</c:v>
                </c:pt>
                <c:pt idx="443">
                  <c:v>0.57272413951960954</c:v>
                </c:pt>
                <c:pt idx="444">
                  <c:v>0.55995808064810526</c:v>
                </c:pt>
                <c:pt idx="445">
                  <c:v>0.57389708100215442</c:v>
                </c:pt>
                <c:pt idx="446">
                  <c:v>0.58489882609610921</c:v>
                </c:pt>
                <c:pt idx="447">
                  <c:v>0.571135986899871</c:v>
                </c:pt>
                <c:pt idx="448">
                  <c:v>0.58647380138472072</c:v>
                </c:pt>
                <c:pt idx="449">
                  <c:v>0.57249442050090837</c:v>
                </c:pt>
                <c:pt idx="450">
                  <c:v>0.56505757979460625</c:v>
                </c:pt>
                <c:pt idx="451">
                  <c:v>0.59611302373502462</c:v>
                </c:pt>
                <c:pt idx="452">
                  <c:v>0.5999621296144958</c:v>
                </c:pt>
                <c:pt idx="453">
                  <c:v>0.59283964899207231</c:v>
                </c:pt>
                <c:pt idx="454">
                  <c:v>0.60846687069944239</c:v>
                </c:pt>
                <c:pt idx="455">
                  <c:v>0.5882814794531166</c:v>
                </c:pt>
                <c:pt idx="456">
                  <c:v>0.62028548878568546</c:v>
                </c:pt>
                <c:pt idx="457">
                  <c:v>0.57676251832230885</c:v>
                </c:pt>
                <c:pt idx="458">
                  <c:v>0.57563848084231284</c:v>
                </c:pt>
                <c:pt idx="459">
                  <c:v>0.58381507900920238</c:v>
                </c:pt>
                <c:pt idx="460">
                  <c:v>0.56888574329656227</c:v>
                </c:pt>
                <c:pt idx="461">
                  <c:v>0.57933201534296297</c:v>
                </c:pt>
                <c:pt idx="462">
                  <c:v>0.58973506470204318</c:v>
                </c:pt>
                <c:pt idx="463">
                  <c:v>0.60531579790199519</c:v>
                </c:pt>
                <c:pt idx="464">
                  <c:v>0.60246998636293758</c:v>
                </c:pt>
                <c:pt idx="465">
                  <c:v>0.60241900505356671</c:v>
                </c:pt>
                <c:pt idx="466">
                  <c:v>0.63739856682195217</c:v>
                </c:pt>
                <c:pt idx="467">
                  <c:v>0.63273725922574486</c:v>
                </c:pt>
                <c:pt idx="468">
                  <c:v>0.62521285371269686</c:v>
                </c:pt>
                <c:pt idx="469">
                  <c:v>0.65178734092098634</c:v>
                </c:pt>
                <c:pt idx="470">
                  <c:v>0.67902402314315879</c:v>
                </c:pt>
                <c:pt idx="471">
                  <c:v>0.69725506763243972</c:v>
                </c:pt>
                <c:pt idx="472">
                  <c:v>0.70830986432051712</c:v>
                </c:pt>
                <c:pt idx="473">
                  <c:v>0.7298995585577821</c:v>
                </c:pt>
                <c:pt idx="474">
                  <c:v>0.74096266214539219</c:v>
                </c:pt>
                <c:pt idx="475">
                  <c:v>0.78146753887763021</c:v>
                </c:pt>
                <c:pt idx="476">
                  <c:v>0.78982429441133761</c:v>
                </c:pt>
                <c:pt idx="477">
                  <c:v>0.78169225254466956</c:v>
                </c:pt>
                <c:pt idx="478">
                  <c:v>0.82475841926947224</c:v>
                </c:pt>
                <c:pt idx="479">
                  <c:v>0.79913814173612896</c:v>
                </c:pt>
                <c:pt idx="480">
                  <c:v>0.80620417327304073</c:v>
                </c:pt>
                <c:pt idx="481">
                  <c:v>0.80571431098632007</c:v>
                </c:pt>
                <c:pt idx="482">
                  <c:v>0.8239351801990028</c:v>
                </c:pt>
                <c:pt idx="483">
                  <c:v>0.85140366289682212</c:v>
                </c:pt>
                <c:pt idx="484">
                  <c:v>0.84719316947146484</c:v>
                </c:pt>
                <c:pt idx="485">
                  <c:v>0.85144152961651587</c:v>
                </c:pt>
                <c:pt idx="486">
                  <c:v>0.86757886852851296</c:v>
                </c:pt>
                <c:pt idx="487">
                  <c:v>0.83422394936218469</c:v>
                </c:pt>
                <c:pt idx="488">
                  <c:v>0.83375339287788786</c:v>
                </c:pt>
                <c:pt idx="489">
                  <c:v>0.86616915033125785</c:v>
                </c:pt>
                <c:pt idx="490">
                  <c:v>0.86330710905167174</c:v>
                </c:pt>
                <c:pt idx="491">
                  <c:v>0.88116751709918195</c:v>
                </c:pt>
                <c:pt idx="492">
                  <c:v>0.86027220586348696</c:v>
                </c:pt>
                <c:pt idx="493">
                  <c:v>0.88743287774317137</c:v>
                </c:pt>
                <c:pt idx="494">
                  <c:v>0.88725679591496232</c:v>
                </c:pt>
                <c:pt idx="495">
                  <c:v>0.88600321755318057</c:v>
                </c:pt>
                <c:pt idx="496">
                  <c:v>0.84440535273679407</c:v>
                </c:pt>
                <c:pt idx="497">
                  <c:v>0.80891301925878367</c:v>
                </c:pt>
                <c:pt idx="498">
                  <c:v>0.82542820462478927</c:v>
                </c:pt>
                <c:pt idx="499">
                  <c:v>0.81628525046012368</c:v>
                </c:pt>
                <c:pt idx="500">
                  <c:v>0.80307013914739733</c:v>
                </c:pt>
                <c:pt idx="501">
                  <c:v>0.8189811914782742</c:v>
                </c:pt>
                <c:pt idx="502">
                  <c:v>0.77701982563524075</c:v>
                </c:pt>
                <c:pt idx="503">
                  <c:v>0.79518916106219195</c:v>
                </c:pt>
                <c:pt idx="504">
                  <c:v>0.79568681242957218</c:v>
                </c:pt>
                <c:pt idx="505">
                  <c:v>0.77038486064125533</c:v>
                </c:pt>
                <c:pt idx="506">
                  <c:v>0.76829419596977677</c:v>
                </c:pt>
                <c:pt idx="507">
                  <c:v>0.74142813921092865</c:v>
                </c:pt>
                <c:pt idx="508">
                  <c:v>0.7077654066507526</c:v>
                </c:pt>
                <c:pt idx="509">
                  <c:v>0.73755079021656367</c:v>
                </c:pt>
                <c:pt idx="510">
                  <c:v>0.68898597096489811</c:v>
                </c:pt>
                <c:pt idx="511">
                  <c:v>0.64063366817483036</c:v>
                </c:pt>
                <c:pt idx="512">
                  <c:v>0.61241889860997012</c:v>
                </c:pt>
                <c:pt idx="513">
                  <c:v>0.56712203602196098</c:v>
                </c:pt>
                <c:pt idx="514">
                  <c:v>0.51107231971312717</c:v>
                </c:pt>
                <c:pt idx="515">
                  <c:v>0.50314413164899963</c:v>
                </c:pt>
                <c:pt idx="516">
                  <c:v>0.46851188583077702</c:v>
                </c:pt>
                <c:pt idx="517">
                  <c:v>0.43415482454626958</c:v>
                </c:pt>
                <c:pt idx="518">
                  <c:v>0.41447321645986512</c:v>
                </c:pt>
                <c:pt idx="519">
                  <c:v>0.42002222633382214</c:v>
                </c:pt>
                <c:pt idx="520">
                  <c:v>0.39643562275166566</c:v>
                </c:pt>
                <c:pt idx="521">
                  <c:v>0.41581150767849245</c:v>
                </c:pt>
                <c:pt idx="522">
                  <c:v>0.40309027795709845</c:v>
                </c:pt>
                <c:pt idx="523">
                  <c:v>0.39111475763144404</c:v>
                </c:pt>
                <c:pt idx="524">
                  <c:v>0.40293368409747604</c:v>
                </c:pt>
                <c:pt idx="525">
                  <c:v>0.37833738070105855</c:v>
                </c:pt>
                <c:pt idx="526">
                  <c:v>0.38493117125244797</c:v>
                </c:pt>
                <c:pt idx="527">
                  <c:v>0.3695659720805996</c:v>
                </c:pt>
                <c:pt idx="528">
                  <c:v>0.36204076735226609</c:v>
                </c:pt>
                <c:pt idx="529">
                  <c:v>0.36975804607579804</c:v>
                </c:pt>
                <c:pt idx="530">
                  <c:v>0.38709839079762115</c:v>
                </c:pt>
                <c:pt idx="531">
                  <c:v>0.36861434134393911</c:v>
                </c:pt>
                <c:pt idx="532">
                  <c:v>0.37022399287382518</c:v>
                </c:pt>
                <c:pt idx="533">
                  <c:v>0.36011351857284341</c:v>
                </c:pt>
                <c:pt idx="534">
                  <c:v>0.35325474048041772</c:v>
                </c:pt>
                <c:pt idx="535">
                  <c:v>0.36983997154992743</c:v>
                </c:pt>
                <c:pt idx="536">
                  <c:v>0.36462817181655932</c:v>
                </c:pt>
                <c:pt idx="537">
                  <c:v>0.38137845445797736</c:v>
                </c:pt>
                <c:pt idx="538">
                  <c:v>0.39957739489487842</c:v>
                </c:pt>
                <c:pt idx="539">
                  <c:v>0.39354580524284177</c:v>
                </c:pt>
                <c:pt idx="540">
                  <c:v>0.40594030017023863</c:v>
                </c:pt>
                <c:pt idx="541">
                  <c:v>0.42390475331714855</c:v>
                </c:pt>
                <c:pt idx="542">
                  <c:v>0.42347867089957852</c:v>
                </c:pt>
                <c:pt idx="543">
                  <c:v>0.41795101761822273</c:v>
                </c:pt>
                <c:pt idx="544">
                  <c:v>0.42875241248786722</c:v>
                </c:pt>
                <c:pt idx="545">
                  <c:v>0.42839662897613828</c:v>
                </c:pt>
                <c:pt idx="546">
                  <c:v>0.44155312351675108</c:v>
                </c:pt>
                <c:pt idx="547">
                  <c:v>0.46744981041834704</c:v>
                </c:pt>
                <c:pt idx="548">
                  <c:v>0.47616076434830806</c:v>
                </c:pt>
                <c:pt idx="549">
                  <c:v>0.48828822879234263</c:v>
                </c:pt>
                <c:pt idx="550">
                  <c:v>0.50302064556744197</c:v>
                </c:pt>
                <c:pt idx="551">
                  <c:v>0.5172296435917586</c:v>
                </c:pt>
                <c:pt idx="552">
                  <c:v>0.5208413924901496</c:v>
                </c:pt>
                <c:pt idx="553">
                  <c:v>0.53457179009515265</c:v>
                </c:pt>
                <c:pt idx="554">
                  <c:v>0.55131696821275233</c:v>
                </c:pt>
                <c:pt idx="555">
                  <c:v>0.55950787130095492</c:v>
                </c:pt>
                <c:pt idx="556">
                  <c:v>0.608872429036318</c:v>
                </c:pt>
                <c:pt idx="557">
                  <c:v>0.59575082354133579</c:v>
                </c:pt>
                <c:pt idx="558">
                  <c:v>0.62532074330282439</c:v>
                </c:pt>
                <c:pt idx="559">
                  <c:v>0.61096629694185423</c:v>
                </c:pt>
                <c:pt idx="560">
                  <c:v>0.62878889576636221</c:v>
                </c:pt>
                <c:pt idx="561">
                  <c:v>0.67713342979467195</c:v>
                </c:pt>
                <c:pt idx="562">
                  <c:v>0.69322363006128462</c:v>
                </c:pt>
                <c:pt idx="563">
                  <c:v>0.73051863573906439</c:v>
                </c:pt>
                <c:pt idx="564">
                  <c:v>0.69375052573698315</c:v>
                </c:pt>
                <c:pt idx="565">
                  <c:v>0.72151954842070876</c:v>
                </c:pt>
                <c:pt idx="566">
                  <c:v>0.70732900918905617</c:v>
                </c:pt>
                <c:pt idx="567">
                  <c:v>0.6661489251513355</c:v>
                </c:pt>
                <c:pt idx="568">
                  <c:v>0.64764710642471057</c:v>
                </c:pt>
                <c:pt idx="569">
                  <c:v>0.65747323380865208</c:v>
                </c:pt>
                <c:pt idx="570">
                  <c:v>0.67818249018927235</c:v>
                </c:pt>
                <c:pt idx="571">
                  <c:v>0.67255962626552557</c:v>
                </c:pt>
                <c:pt idx="572">
                  <c:v>0.68547019544784737</c:v>
                </c:pt>
                <c:pt idx="573">
                  <c:v>0.70813586134775142</c:v>
                </c:pt>
                <c:pt idx="574">
                  <c:v>0.67383731164075478</c:v>
                </c:pt>
                <c:pt idx="575">
                  <c:v>0.73448054157050913</c:v>
                </c:pt>
                <c:pt idx="576">
                  <c:v>0.69508347419064076</c:v>
                </c:pt>
                <c:pt idx="577">
                  <c:v>0.69157615523778682</c:v>
                </c:pt>
                <c:pt idx="578">
                  <c:v>0.70971603789863225</c:v>
                </c:pt>
                <c:pt idx="579">
                  <c:v>0.6816910679239454</c:v>
                </c:pt>
                <c:pt idx="580">
                  <c:v>0.65782481638776757</c:v>
                </c:pt>
                <c:pt idx="581">
                  <c:v>0.75921828698837623</c:v>
                </c:pt>
                <c:pt idx="582">
                  <c:v>0.68858067726814443</c:v>
                </c:pt>
                <c:pt idx="583">
                  <c:v>0.74657749951526142</c:v>
                </c:pt>
                <c:pt idx="584">
                  <c:v>0.76852922355521969</c:v>
                </c:pt>
                <c:pt idx="585">
                  <c:v>0.73290781663326632</c:v>
                </c:pt>
                <c:pt idx="586">
                  <c:v>0.76038194709450291</c:v>
                </c:pt>
                <c:pt idx="587">
                  <c:v>0.75380913440056441</c:v>
                </c:pt>
                <c:pt idx="588">
                  <c:v>0.76008546737561611</c:v>
                </c:pt>
                <c:pt idx="589">
                  <c:v>0.80541109010660594</c:v>
                </c:pt>
                <c:pt idx="590">
                  <c:v>0.79649883006089428</c:v>
                </c:pt>
                <c:pt idx="591">
                  <c:v>0.80515653376879071</c:v>
                </c:pt>
                <c:pt idx="592">
                  <c:v>0.79179736039686277</c:v>
                </c:pt>
                <c:pt idx="593">
                  <c:v>0.84581873958974418</c:v>
                </c:pt>
                <c:pt idx="594">
                  <c:v>0.83536364166975685</c:v>
                </c:pt>
                <c:pt idx="595">
                  <c:v>0.86536645867798656</c:v>
                </c:pt>
                <c:pt idx="596">
                  <c:v>0.89042238996426792</c:v>
                </c:pt>
                <c:pt idx="597">
                  <c:v>0.91166506313788853</c:v>
                </c:pt>
                <c:pt idx="598">
                  <c:v>0.98616148909770041</c:v>
                </c:pt>
                <c:pt idx="599">
                  <c:v>0.90545641980674563</c:v>
                </c:pt>
                <c:pt idx="600">
                  <c:v>0.96161246736352779</c:v>
                </c:pt>
                <c:pt idx="601">
                  <c:v>0.98707370627295621</c:v>
                </c:pt>
                <c:pt idx="602">
                  <c:v>0.95890479056744538</c:v>
                </c:pt>
                <c:pt idx="603">
                  <c:v>1.0533749184108416</c:v>
                </c:pt>
                <c:pt idx="604">
                  <c:v>1.0323801261735486</c:v>
                </c:pt>
                <c:pt idx="605">
                  <c:v>0.99115190101324935</c:v>
                </c:pt>
                <c:pt idx="606">
                  <c:v>0.99478685640121456</c:v>
                </c:pt>
                <c:pt idx="607">
                  <c:v>1.010822492678082</c:v>
                </c:pt>
                <c:pt idx="608">
                  <c:v>0.94437169022577161</c:v>
                </c:pt>
                <c:pt idx="609">
                  <c:v>0.95879999479760336</c:v>
                </c:pt>
                <c:pt idx="610">
                  <c:v>1.0309329302968924</c:v>
                </c:pt>
                <c:pt idx="611">
                  <c:v>1.0109248489575156</c:v>
                </c:pt>
                <c:pt idx="612">
                  <c:v>1.0964228047876405</c:v>
                </c:pt>
                <c:pt idx="613">
                  <c:v>1.0888386787509965</c:v>
                </c:pt>
                <c:pt idx="614">
                  <c:v>1.0991684408312707</c:v>
                </c:pt>
                <c:pt idx="615">
                  <c:v>1.0652857907820028</c:v>
                </c:pt>
                <c:pt idx="616">
                  <c:v>1.1076755889175793</c:v>
                </c:pt>
                <c:pt idx="617">
                  <c:v>1.0371452564834263</c:v>
                </c:pt>
                <c:pt idx="618">
                  <c:v>1.0541591771147674</c:v>
                </c:pt>
                <c:pt idx="619">
                  <c:v>1.0853219502671376</c:v>
                </c:pt>
                <c:pt idx="620">
                  <c:v>1.0517850089223764</c:v>
                </c:pt>
                <c:pt idx="621">
                  <c:v>1.1215799850847576</c:v>
                </c:pt>
                <c:pt idx="622">
                  <c:v>1.1128957527496444</c:v>
                </c:pt>
                <c:pt idx="623">
                  <c:v>1.159552844701591</c:v>
                </c:pt>
                <c:pt idx="624">
                  <c:v>1.2027742683732674</c:v>
                </c:pt>
                <c:pt idx="625">
                  <c:v>1.1920057970366795</c:v>
                </c:pt>
                <c:pt idx="626">
                  <c:v>1.2024107013512608</c:v>
                </c:pt>
                <c:pt idx="627">
                  <c:v>1.2707560880245166</c:v>
                </c:pt>
                <c:pt idx="628">
                  <c:v>1.1358052514424595</c:v>
                </c:pt>
                <c:pt idx="629">
                  <c:v>1.1139372136977965</c:v>
                </c:pt>
                <c:pt idx="630">
                  <c:v>1.1374926590516923</c:v>
                </c:pt>
                <c:pt idx="631">
                  <c:v>1.0471682349495566</c:v>
                </c:pt>
                <c:pt idx="632">
                  <c:v>1.1369182800803135</c:v>
                </c:pt>
                <c:pt idx="633">
                  <c:v>1.129351422178708</c:v>
                </c:pt>
                <c:pt idx="634">
                  <c:v>1.0907970592040748</c:v>
                </c:pt>
                <c:pt idx="635">
                  <c:v>1.0711732347794958</c:v>
                </c:pt>
                <c:pt idx="636">
                  <c:v>1.0718380981158935</c:v>
                </c:pt>
                <c:pt idx="637">
                  <c:v>0.94710275981560454</c:v>
                </c:pt>
                <c:pt idx="638">
                  <c:v>0.92238632625540029</c:v>
                </c:pt>
                <c:pt idx="639">
                  <c:v>0.91390055967536321</c:v>
                </c:pt>
                <c:pt idx="640">
                  <c:v>0.87715572504763428</c:v>
                </c:pt>
                <c:pt idx="641">
                  <c:v>0.80282574852310373</c:v>
                </c:pt>
                <c:pt idx="642">
                  <c:v>0.81431058729451655</c:v>
                </c:pt>
                <c:pt idx="643">
                  <c:v>0.71662221790255964</c:v>
                </c:pt>
                <c:pt idx="644">
                  <c:v>0.68617987152042026</c:v>
                </c:pt>
                <c:pt idx="645">
                  <c:v>0.57672930237604136</c:v>
                </c:pt>
                <c:pt idx="646">
                  <c:v>0.54741465648960674</c:v>
                </c:pt>
                <c:pt idx="647">
                  <c:v>0.53714962487716467</c:v>
                </c:pt>
                <c:pt idx="648">
                  <c:v>0.54279850554882048</c:v>
                </c:pt>
                <c:pt idx="649">
                  <c:v>0.5147247699269325</c:v>
                </c:pt>
                <c:pt idx="650">
                  <c:v>0.53851575496835113</c:v>
                </c:pt>
                <c:pt idx="651">
                  <c:v>0.48471978748757583</c:v>
                </c:pt>
                <c:pt idx="652">
                  <c:v>0.52158581100646029</c:v>
                </c:pt>
                <c:pt idx="653">
                  <c:v>0.49280547786548828</c:v>
                </c:pt>
                <c:pt idx="654">
                  <c:v>0.49611503367156645</c:v>
                </c:pt>
                <c:pt idx="655">
                  <c:v>0.51958256136694991</c:v>
                </c:pt>
                <c:pt idx="656">
                  <c:v>0.50179043708220261</c:v>
                </c:pt>
                <c:pt idx="657">
                  <c:v>0.52638137974702548</c:v>
                </c:pt>
                <c:pt idx="658">
                  <c:v>0.52587802563558628</c:v>
                </c:pt>
                <c:pt idx="659">
                  <c:v>0.44507423174410882</c:v>
                </c:pt>
                <c:pt idx="660">
                  <c:v>0.54170761161936931</c:v>
                </c:pt>
                <c:pt idx="661">
                  <c:v>0.49474782432383213</c:v>
                </c:pt>
                <c:pt idx="662">
                  <c:v>0.4529733749996947</c:v>
                </c:pt>
                <c:pt idx="663">
                  <c:v>0.45187621422119328</c:v>
                </c:pt>
                <c:pt idx="664">
                  <c:v>0.44915867134787901</c:v>
                </c:pt>
                <c:pt idx="665">
                  <c:v>0.45563094941835447</c:v>
                </c:pt>
                <c:pt idx="666">
                  <c:v>0.44646591088695531</c:v>
                </c:pt>
                <c:pt idx="667">
                  <c:v>0.45889516017247378</c:v>
                </c:pt>
                <c:pt idx="668">
                  <c:v>0.43187659494971253</c:v>
                </c:pt>
                <c:pt idx="669">
                  <c:v>0.46217248917743736</c:v>
                </c:pt>
                <c:pt idx="670">
                  <c:v>0.48870599673036108</c:v>
                </c:pt>
                <c:pt idx="671">
                  <c:v>0.50713511653682919</c:v>
                </c:pt>
                <c:pt idx="672">
                  <c:v>0.51301964253678467</c:v>
                </c:pt>
                <c:pt idx="673">
                  <c:v>0.53340306905207957</c:v>
                </c:pt>
                <c:pt idx="674">
                  <c:v>0.51099031689675145</c:v>
                </c:pt>
                <c:pt idx="675">
                  <c:v>0.53871464100516242</c:v>
                </c:pt>
                <c:pt idx="676">
                  <c:v>0.56617919824173235</c:v>
                </c:pt>
                <c:pt idx="677">
                  <c:v>0.51957882771571207</c:v>
                </c:pt>
                <c:pt idx="678">
                  <c:v>0.60024329898201279</c:v>
                </c:pt>
                <c:pt idx="679">
                  <c:v>0.57078601078367242</c:v>
                </c:pt>
                <c:pt idx="680">
                  <c:v>0.59614067523503966</c:v>
                </c:pt>
                <c:pt idx="681">
                  <c:v>0.59866170438881894</c:v>
                </c:pt>
                <c:pt idx="682">
                  <c:v>0.55691819508444307</c:v>
                </c:pt>
                <c:pt idx="683">
                  <c:v>0.62018939276267038</c:v>
                </c:pt>
                <c:pt idx="684">
                  <c:v>0.59143931405307049</c:v>
                </c:pt>
                <c:pt idx="685">
                  <c:v>0.61712830047075429</c:v>
                </c:pt>
                <c:pt idx="686">
                  <c:v>0.64523289355778224</c:v>
                </c:pt>
                <c:pt idx="687">
                  <c:v>0.6888045106619719</c:v>
                </c:pt>
                <c:pt idx="688">
                  <c:v>0.64245289487751689</c:v>
                </c:pt>
                <c:pt idx="689">
                  <c:v>0.68708366875167981</c:v>
                </c:pt>
                <c:pt idx="690">
                  <c:v>0.72372524214734268</c:v>
                </c:pt>
                <c:pt idx="691">
                  <c:v>0.71690644464485509</c:v>
                </c:pt>
                <c:pt idx="692">
                  <c:v>0.72207425122630464</c:v>
                </c:pt>
                <c:pt idx="693">
                  <c:v>0.73296833531086969</c:v>
                </c:pt>
                <c:pt idx="694">
                  <c:v>0.74166244352796762</c:v>
                </c:pt>
                <c:pt idx="695">
                  <c:v>0.75527432629323565</c:v>
                </c:pt>
                <c:pt idx="696">
                  <c:v>0.78430804863313219</c:v>
                </c:pt>
                <c:pt idx="697">
                  <c:v>0.77734323750803458</c:v>
                </c:pt>
                <c:pt idx="698">
                  <c:v>0.8324091640466621</c:v>
                </c:pt>
                <c:pt idx="699">
                  <c:v>0.81991135228974499</c:v>
                </c:pt>
                <c:pt idx="700">
                  <c:v>0.825407475644785</c:v>
                </c:pt>
                <c:pt idx="701">
                  <c:v>0.80493172848992212</c:v>
                </c:pt>
                <c:pt idx="702">
                  <c:v>0.7407684917448043</c:v>
                </c:pt>
                <c:pt idx="703">
                  <c:v>0.81091298781103793</c:v>
                </c:pt>
                <c:pt idx="704">
                  <c:v>0.85717733422648879</c:v>
                </c:pt>
                <c:pt idx="705">
                  <c:v>0.86474331277456251</c:v>
                </c:pt>
                <c:pt idx="706">
                  <c:v>0.87924941734984841</c:v>
                </c:pt>
                <c:pt idx="707">
                  <c:v>0.88084452142408598</c:v>
                </c:pt>
                <c:pt idx="708">
                  <c:v>0.84480366317709044</c:v>
                </c:pt>
                <c:pt idx="709">
                  <c:v>0.8480386971960292</c:v>
                </c:pt>
                <c:pt idx="710">
                  <c:v>0.90786115244313625</c:v>
                </c:pt>
                <c:pt idx="711">
                  <c:v>0.86934187910480465</c:v>
                </c:pt>
                <c:pt idx="712">
                  <c:v>0.88037681682351832</c:v>
                </c:pt>
                <c:pt idx="713">
                  <c:v>0.87467069225987282</c:v>
                </c:pt>
                <c:pt idx="714">
                  <c:v>0.81616638062660418</c:v>
                </c:pt>
                <c:pt idx="715">
                  <c:v>0.84096120210192737</c:v>
                </c:pt>
                <c:pt idx="716">
                  <c:v>0.82468824430837462</c:v>
                </c:pt>
                <c:pt idx="717">
                  <c:v>0.78076995880458644</c:v>
                </c:pt>
                <c:pt idx="718">
                  <c:v>0.78117794438169397</c:v>
                </c:pt>
                <c:pt idx="719">
                  <c:v>0.74827696559532564</c:v>
                </c:pt>
                <c:pt idx="720">
                  <c:v>0.72784467987123103</c:v>
                </c:pt>
                <c:pt idx="721">
                  <c:v>0.71425734699124488</c:v>
                </c:pt>
                <c:pt idx="722">
                  <c:v>0.68064139511359256</c:v>
                </c:pt>
                <c:pt idx="723">
                  <c:v>0.66960710973155813</c:v>
                </c:pt>
                <c:pt idx="724">
                  <c:v>0.63347324918100412</c:v>
                </c:pt>
                <c:pt idx="725">
                  <c:v>0.56954467563063105</c:v>
                </c:pt>
                <c:pt idx="726">
                  <c:v>0.56069897947687597</c:v>
                </c:pt>
                <c:pt idx="727">
                  <c:v>0.50628799781755829</c:v>
                </c:pt>
                <c:pt idx="728">
                  <c:v>0.45120331393817464</c:v>
                </c:pt>
                <c:pt idx="729">
                  <c:v>0.43397769237119826</c:v>
                </c:pt>
                <c:pt idx="730">
                  <c:v>0.38810702318962953</c:v>
                </c:pt>
                <c:pt idx="731">
                  <c:v>0.3615384311852915</c:v>
                </c:pt>
                <c:pt idx="732">
                  <c:v>0.30693722883578145</c:v>
                </c:pt>
                <c:pt idx="733">
                  <c:v>0.29043895350614701</c:v>
                </c:pt>
                <c:pt idx="734">
                  <c:v>0.24919156718729238</c:v>
                </c:pt>
                <c:pt idx="735">
                  <c:v>0.22021042618610701</c:v>
                </c:pt>
                <c:pt idx="736">
                  <c:v>0.22376425982703876</c:v>
                </c:pt>
                <c:pt idx="737">
                  <c:v>0.21851867114455023</c:v>
                </c:pt>
                <c:pt idx="738">
                  <c:v>0.19798500966710098</c:v>
                </c:pt>
                <c:pt idx="739">
                  <c:v>0.20879165529668881</c:v>
                </c:pt>
                <c:pt idx="740">
                  <c:v>0.21886068395885366</c:v>
                </c:pt>
                <c:pt idx="741">
                  <c:v>0.2090678639470088</c:v>
                </c:pt>
                <c:pt idx="742">
                  <c:v>0.21491287326583897</c:v>
                </c:pt>
                <c:pt idx="743">
                  <c:v>0.2232027170079294</c:v>
                </c:pt>
                <c:pt idx="744">
                  <c:v>0.2436313419052695</c:v>
                </c:pt>
                <c:pt idx="745">
                  <c:v>0.22976940006963711</c:v>
                </c:pt>
                <c:pt idx="746">
                  <c:v>0.23676252197204348</c:v>
                </c:pt>
                <c:pt idx="747">
                  <c:v>0.27452870390046319</c:v>
                </c:pt>
                <c:pt idx="748">
                  <c:v>0.26555513263177805</c:v>
                </c:pt>
                <c:pt idx="749">
                  <c:v>0.25651725186937691</c:v>
                </c:pt>
                <c:pt idx="750">
                  <c:v>0.27495381790879364</c:v>
                </c:pt>
                <c:pt idx="751">
                  <c:v>0.26707100529863809</c:v>
                </c:pt>
                <c:pt idx="752">
                  <c:v>0.2604418583836316</c:v>
                </c:pt>
                <c:pt idx="753">
                  <c:v>0.28478048920494364</c:v>
                </c:pt>
                <c:pt idx="754">
                  <c:v>0.27853912736473918</c:v>
                </c:pt>
                <c:pt idx="755">
                  <c:v>0.27749449005122978</c:v>
                </c:pt>
                <c:pt idx="756">
                  <c:v>0.28450679784161592</c:v>
                </c:pt>
                <c:pt idx="757">
                  <c:v>0.30393930233779498</c:v>
                </c:pt>
                <c:pt idx="758">
                  <c:v>0.31313896286053011</c:v>
                </c:pt>
                <c:pt idx="759">
                  <c:v>0.3050634047916036</c:v>
                </c:pt>
                <c:pt idx="760">
                  <c:v>0.30096897695442731</c:v>
                </c:pt>
                <c:pt idx="761">
                  <c:v>0.31495967872546016</c:v>
                </c:pt>
                <c:pt idx="762">
                  <c:v>0.34221805944696632</c:v>
                </c:pt>
                <c:pt idx="763">
                  <c:v>0.31343107665514125</c:v>
                </c:pt>
                <c:pt idx="764">
                  <c:v>0.35247456464219984</c:v>
                </c:pt>
                <c:pt idx="765">
                  <c:v>0.34765122105164742</c:v>
                </c:pt>
                <c:pt idx="766">
                  <c:v>0.3340512887216755</c:v>
                </c:pt>
                <c:pt idx="767">
                  <c:v>0.37349183843415329</c:v>
                </c:pt>
                <c:pt idx="768">
                  <c:v>0.39502454808478199</c:v>
                </c:pt>
                <c:pt idx="769">
                  <c:v>0.38019957881951977</c:v>
                </c:pt>
                <c:pt idx="770">
                  <c:v>0.41949807424428165</c:v>
                </c:pt>
                <c:pt idx="771">
                  <c:v>0.39879517581888518</c:v>
                </c:pt>
                <c:pt idx="772">
                  <c:v>0.40573524690248175</c:v>
                </c:pt>
                <c:pt idx="773">
                  <c:v>0.41523926622459861</c:v>
                </c:pt>
                <c:pt idx="774">
                  <c:v>0.39485093368847579</c:v>
                </c:pt>
                <c:pt idx="775">
                  <c:v>0.40742556691704268</c:v>
                </c:pt>
                <c:pt idx="776">
                  <c:v>0.41670987734209319</c:v>
                </c:pt>
                <c:pt idx="777">
                  <c:v>0.4291322087944775</c:v>
                </c:pt>
                <c:pt idx="778">
                  <c:v>0.4350373733845711</c:v>
                </c:pt>
                <c:pt idx="779">
                  <c:v>0.41519581576020431</c:v>
                </c:pt>
                <c:pt idx="780">
                  <c:v>0.42267774634555799</c:v>
                </c:pt>
                <c:pt idx="781">
                  <c:v>0.4714606124105416</c:v>
                </c:pt>
                <c:pt idx="782">
                  <c:v>0.46871735092378525</c:v>
                </c:pt>
                <c:pt idx="783">
                  <c:v>0.45977203062116179</c:v>
                </c:pt>
                <c:pt idx="784">
                  <c:v>0.4614010587825742</c:v>
                </c:pt>
                <c:pt idx="785">
                  <c:v>0.46347378867841282</c:v>
                </c:pt>
                <c:pt idx="786">
                  <c:v>0.47504721176241105</c:v>
                </c:pt>
                <c:pt idx="787">
                  <c:v>0.48842890840079961</c:v>
                </c:pt>
                <c:pt idx="788">
                  <c:v>0.49623128310690429</c:v>
                </c:pt>
                <c:pt idx="789">
                  <c:v>0.51602021462155934</c:v>
                </c:pt>
                <c:pt idx="790">
                  <c:v>0.53268511874659163</c:v>
                </c:pt>
                <c:pt idx="791">
                  <c:v>0.54259404008259504</c:v>
                </c:pt>
                <c:pt idx="792">
                  <c:v>0.53838801949718362</c:v>
                </c:pt>
                <c:pt idx="793">
                  <c:v>0.5680235392970735</c:v>
                </c:pt>
                <c:pt idx="794">
                  <c:v>0.57555578389393169</c:v>
                </c:pt>
                <c:pt idx="795">
                  <c:v>0.64730903721242483</c:v>
                </c:pt>
                <c:pt idx="796">
                  <c:v>0.67143180152741788</c:v>
                </c:pt>
                <c:pt idx="797">
                  <c:v>0.70931945299322363</c:v>
                </c:pt>
                <c:pt idx="798">
                  <c:v>0.69799757762170522</c:v>
                </c:pt>
                <c:pt idx="799">
                  <c:v>0.73415782621249559</c:v>
                </c:pt>
                <c:pt idx="800">
                  <c:v>0.7230036838517383</c:v>
                </c:pt>
                <c:pt idx="801">
                  <c:v>0.77134539728752571</c:v>
                </c:pt>
                <c:pt idx="802">
                  <c:v>0.77041241960152262</c:v>
                </c:pt>
                <c:pt idx="803">
                  <c:v>0.80364601334552666</c:v>
                </c:pt>
                <c:pt idx="804">
                  <c:v>0.79237361238452308</c:v>
                </c:pt>
                <c:pt idx="805">
                  <c:v>0.84757429895983671</c:v>
                </c:pt>
                <c:pt idx="806">
                  <c:v>0.85537044493683834</c:v>
                </c:pt>
                <c:pt idx="807">
                  <c:v>0.89659648567989991</c:v>
                </c:pt>
                <c:pt idx="808">
                  <c:v>0.88831795072802855</c:v>
                </c:pt>
                <c:pt idx="809">
                  <c:v>0.91059212375203002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216064"/>
        <c:axId val="212217856"/>
      </c:lineChart>
      <c:catAx>
        <c:axId val="212216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17856"/>
        <c:crosses val="autoZero"/>
        <c:auto val="1"/>
        <c:lblAlgn val="ctr"/>
        <c:lblOffset val="100"/>
        <c:noMultiLvlLbl val="0"/>
      </c:catAx>
      <c:valAx>
        <c:axId val="21221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16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inf!$A$5:$A$812</c:f>
              <c:numCache>
                <c:formatCode>General</c:formatCode>
                <c:ptCount val="808"/>
                <c:pt idx="0">
                  <c:v>1948</c:v>
                </c:pt>
                <c:pt idx="1">
                  <c:v>1948</c:v>
                </c:pt>
                <c:pt idx="2">
                  <c:v>1948</c:v>
                </c:pt>
                <c:pt idx="3">
                  <c:v>1948</c:v>
                </c:pt>
                <c:pt idx="4">
                  <c:v>1948</c:v>
                </c:pt>
                <c:pt idx="5">
                  <c:v>1948</c:v>
                </c:pt>
                <c:pt idx="6">
                  <c:v>1948</c:v>
                </c:pt>
                <c:pt idx="7">
                  <c:v>1948</c:v>
                </c:pt>
                <c:pt idx="8">
                  <c:v>1948</c:v>
                </c:pt>
                <c:pt idx="9">
                  <c:v>1948</c:v>
                </c:pt>
                <c:pt idx="10">
                  <c:v>1948</c:v>
                </c:pt>
                <c:pt idx="11">
                  <c:v>1949</c:v>
                </c:pt>
                <c:pt idx="12">
                  <c:v>1949</c:v>
                </c:pt>
                <c:pt idx="13">
                  <c:v>1949</c:v>
                </c:pt>
                <c:pt idx="14">
                  <c:v>1949</c:v>
                </c:pt>
                <c:pt idx="15">
                  <c:v>1949</c:v>
                </c:pt>
                <c:pt idx="16">
                  <c:v>1949</c:v>
                </c:pt>
                <c:pt idx="17">
                  <c:v>1949</c:v>
                </c:pt>
                <c:pt idx="18">
                  <c:v>1949</c:v>
                </c:pt>
                <c:pt idx="19">
                  <c:v>1949</c:v>
                </c:pt>
                <c:pt idx="20">
                  <c:v>1949</c:v>
                </c:pt>
                <c:pt idx="21">
                  <c:v>1949</c:v>
                </c:pt>
                <c:pt idx="22">
                  <c:v>1949</c:v>
                </c:pt>
                <c:pt idx="23">
                  <c:v>1950</c:v>
                </c:pt>
                <c:pt idx="24">
                  <c:v>1950</c:v>
                </c:pt>
                <c:pt idx="25">
                  <c:v>1950</c:v>
                </c:pt>
                <c:pt idx="26">
                  <c:v>1950</c:v>
                </c:pt>
                <c:pt idx="27">
                  <c:v>1950</c:v>
                </c:pt>
                <c:pt idx="28">
                  <c:v>1950</c:v>
                </c:pt>
                <c:pt idx="29">
                  <c:v>1950</c:v>
                </c:pt>
                <c:pt idx="30">
                  <c:v>1950</c:v>
                </c:pt>
                <c:pt idx="31">
                  <c:v>1950</c:v>
                </c:pt>
                <c:pt idx="32">
                  <c:v>1950</c:v>
                </c:pt>
                <c:pt idx="33">
                  <c:v>1950</c:v>
                </c:pt>
                <c:pt idx="34">
                  <c:v>1950</c:v>
                </c:pt>
                <c:pt idx="35">
                  <c:v>1951</c:v>
                </c:pt>
                <c:pt idx="36">
                  <c:v>1951</c:v>
                </c:pt>
                <c:pt idx="37">
                  <c:v>1951</c:v>
                </c:pt>
                <c:pt idx="38">
                  <c:v>1951</c:v>
                </c:pt>
                <c:pt idx="39">
                  <c:v>1951</c:v>
                </c:pt>
                <c:pt idx="40">
                  <c:v>1951</c:v>
                </c:pt>
                <c:pt idx="41">
                  <c:v>1951</c:v>
                </c:pt>
                <c:pt idx="42">
                  <c:v>1951</c:v>
                </c:pt>
                <c:pt idx="43">
                  <c:v>1951</c:v>
                </c:pt>
                <c:pt idx="44">
                  <c:v>1951</c:v>
                </c:pt>
                <c:pt idx="45">
                  <c:v>1951</c:v>
                </c:pt>
                <c:pt idx="46">
                  <c:v>1951</c:v>
                </c:pt>
                <c:pt idx="47">
                  <c:v>1952</c:v>
                </c:pt>
                <c:pt idx="48">
                  <c:v>1952</c:v>
                </c:pt>
                <c:pt idx="49">
                  <c:v>1952</c:v>
                </c:pt>
                <c:pt idx="50">
                  <c:v>1952</c:v>
                </c:pt>
                <c:pt idx="51">
                  <c:v>1952</c:v>
                </c:pt>
                <c:pt idx="52">
                  <c:v>1952</c:v>
                </c:pt>
                <c:pt idx="53">
                  <c:v>1952</c:v>
                </c:pt>
                <c:pt idx="54">
                  <c:v>1952</c:v>
                </c:pt>
                <c:pt idx="55">
                  <c:v>1952</c:v>
                </c:pt>
                <c:pt idx="56">
                  <c:v>1952</c:v>
                </c:pt>
                <c:pt idx="57">
                  <c:v>1952</c:v>
                </c:pt>
                <c:pt idx="58">
                  <c:v>1952</c:v>
                </c:pt>
                <c:pt idx="59">
                  <c:v>1953</c:v>
                </c:pt>
                <c:pt idx="60">
                  <c:v>1953</c:v>
                </c:pt>
                <c:pt idx="61">
                  <c:v>1953</c:v>
                </c:pt>
                <c:pt idx="62">
                  <c:v>1953</c:v>
                </c:pt>
                <c:pt idx="63">
                  <c:v>1953</c:v>
                </c:pt>
                <c:pt idx="64">
                  <c:v>1953</c:v>
                </c:pt>
                <c:pt idx="65">
                  <c:v>1953</c:v>
                </c:pt>
                <c:pt idx="66">
                  <c:v>1953</c:v>
                </c:pt>
                <c:pt idx="67">
                  <c:v>1953</c:v>
                </c:pt>
                <c:pt idx="68">
                  <c:v>1953</c:v>
                </c:pt>
                <c:pt idx="69">
                  <c:v>1953</c:v>
                </c:pt>
                <c:pt idx="70">
                  <c:v>1953</c:v>
                </c:pt>
                <c:pt idx="71">
                  <c:v>1954</c:v>
                </c:pt>
                <c:pt idx="72">
                  <c:v>1954</c:v>
                </c:pt>
                <c:pt idx="73">
                  <c:v>1954</c:v>
                </c:pt>
                <c:pt idx="74">
                  <c:v>1954</c:v>
                </c:pt>
                <c:pt idx="75">
                  <c:v>1954</c:v>
                </c:pt>
                <c:pt idx="76">
                  <c:v>1954</c:v>
                </c:pt>
                <c:pt idx="77">
                  <c:v>1954</c:v>
                </c:pt>
                <c:pt idx="78">
                  <c:v>1954</c:v>
                </c:pt>
                <c:pt idx="79">
                  <c:v>1954</c:v>
                </c:pt>
                <c:pt idx="80">
                  <c:v>1954</c:v>
                </c:pt>
                <c:pt idx="81">
                  <c:v>1954</c:v>
                </c:pt>
                <c:pt idx="82">
                  <c:v>1954</c:v>
                </c:pt>
                <c:pt idx="83">
                  <c:v>1955</c:v>
                </c:pt>
                <c:pt idx="84">
                  <c:v>1955</c:v>
                </c:pt>
                <c:pt idx="85">
                  <c:v>1955</c:v>
                </c:pt>
                <c:pt idx="86">
                  <c:v>1955</c:v>
                </c:pt>
                <c:pt idx="87">
                  <c:v>1955</c:v>
                </c:pt>
                <c:pt idx="88">
                  <c:v>1955</c:v>
                </c:pt>
                <c:pt idx="89">
                  <c:v>1955</c:v>
                </c:pt>
                <c:pt idx="90">
                  <c:v>1955</c:v>
                </c:pt>
                <c:pt idx="91">
                  <c:v>1955</c:v>
                </c:pt>
                <c:pt idx="92">
                  <c:v>1955</c:v>
                </c:pt>
                <c:pt idx="93">
                  <c:v>1955</c:v>
                </c:pt>
                <c:pt idx="94">
                  <c:v>1955</c:v>
                </c:pt>
                <c:pt idx="95">
                  <c:v>1956</c:v>
                </c:pt>
                <c:pt idx="96">
                  <c:v>1956</c:v>
                </c:pt>
                <c:pt idx="97">
                  <c:v>1956</c:v>
                </c:pt>
                <c:pt idx="98">
                  <c:v>1956</c:v>
                </c:pt>
                <c:pt idx="99">
                  <c:v>1956</c:v>
                </c:pt>
                <c:pt idx="100">
                  <c:v>1956</c:v>
                </c:pt>
                <c:pt idx="101">
                  <c:v>1956</c:v>
                </c:pt>
                <c:pt idx="102">
                  <c:v>1956</c:v>
                </c:pt>
                <c:pt idx="103">
                  <c:v>1956</c:v>
                </c:pt>
                <c:pt idx="104">
                  <c:v>1956</c:v>
                </c:pt>
                <c:pt idx="105">
                  <c:v>1956</c:v>
                </c:pt>
                <c:pt idx="106">
                  <c:v>1956</c:v>
                </c:pt>
                <c:pt idx="107">
                  <c:v>1957</c:v>
                </c:pt>
                <c:pt idx="108">
                  <c:v>1957</c:v>
                </c:pt>
                <c:pt idx="109">
                  <c:v>1957</c:v>
                </c:pt>
                <c:pt idx="110">
                  <c:v>1957</c:v>
                </c:pt>
                <c:pt idx="111">
                  <c:v>1957</c:v>
                </c:pt>
                <c:pt idx="112">
                  <c:v>1957</c:v>
                </c:pt>
                <c:pt idx="113">
                  <c:v>1957</c:v>
                </c:pt>
                <c:pt idx="114">
                  <c:v>1957</c:v>
                </c:pt>
                <c:pt idx="115">
                  <c:v>1957</c:v>
                </c:pt>
                <c:pt idx="116">
                  <c:v>1957</c:v>
                </c:pt>
                <c:pt idx="117">
                  <c:v>1957</c:v>
                </c:pt>
                <c:pt idx="118">
                  <c:v>1957</c:v>
                </c:pt>
                <c:pt idx="119">
                  <c:v>1958</c:v>
                </c:pt>
                <c:pt idx="120">
                  <c:v>1958</c:v>
                </c:pt>
                <c:pt idx="121">
                  <c:v>1958</c:v>
                </c:pt>
                <c:pt idx="122">
                  <c:v>1958</c:v>
                </c:pt>
                <c:pt idx="123">
                  <c:v>1958</c:v>
                </c:pt>
                <c:pt idx="124">
                  <c:v>1958</c:v>
                </c:pt>
                <c:pt idx="125">
                  <c:v>1958</c:v>
                </c:pt>
                <c:pt idx="126">
                  <c:v>1958</c:v>
                </c:pt>
                <c:pt idx="127">
                  <c:v>1958</c:v>
                </c:pt>
                <c:pt idx="128">
                  <c:v>1958</c:v>
                </c:pt>
                <c:pt idx="129">
                  <c:v>1958</c:v>
                </c:pt>
                <c:pt idx="130">
                  <c:v>1958</c:v>
                </c:pt>
                <c:pt idx="131">
                  <c:v>1959</c:v>
                </c:pt>
                <c:pt idx="132">
                  <c:v>1959</c:v>
                </c:pt>
                <c:pt idx="133">
                  <c:v>1959</c:v>
                </c:pt>
                <c:pt idx="134">
                  <c:v>1959</c:v>
                </c:pt>
                <c:pt idx="135">
                  <c:v>1959</c:v>
                </c:pt>
                <c:pt idx="136">
                  <c:v>1959</c:v>
                </c:pt>
                <c:pt idx="137">
                  <c:v>1959</c:v>
                </c:pt>
                <c:pt idx="138">
                  <c:v>1959</c:v>
                </c:pt>
                <c:pt idx="139">
                  <c:v>1959</c:v>
                </c:pt>
                <c:pt idx="140">
                  <c:v>1959</c:v>
                </c:pt>
                <c:pt idx="141">
                  <c:v>1959</c:v>
                </c:pt>
                <c:pt idx="142">
                  <c:v>1959</c:v>
                </c:pt>
                <c:pt idx="143">
                  <c:v>1960</c:v>
                </c:pt>
                <c:pt idx="144">
                  <c:v>1960</c:v>
                </c:pt>
                <c:pt idx="145">
                  <c:v>1960</c:v>
                </c:pt>
                <c:pt idx="146">
                  <c:v>1960</c:v>
                </c:pt>
                <c:pt idx="147">
                  <c:v>1960</c:v>
                </c:pt>
                <c:pt idx="148">
                  <c:v>1960</c:v>
                </c:pt>
                <c:pt idx="149">
                  <c:v>1960</c:v>
                </c:pt>
                <c:pt idx="150">
                  <c:v>1960</c:v>
                </c:pt>
                <c:pt idx="151">
                  <c:v>1960</c:v>
                </c:pt>
                <c:pt idx="152">
                  <c:v>1960</c:v>
                </c:pt>
                <c:pt idx="153">
                  <c:v>1960</c:v>
                </c:pt>
                <c:pt idx="154">
                  <c:v>1960</c:v>
                </c:pt>
                <c:pt idx="155">
                  <c:v>1961</c:v>
                </c:pt>
                <c:pt idx="156">
                  <c:v>1961</c:v>
                </c:pt>
                <c:pt idx="157">
                  <c:v>1961</c:v>
                </c:pt>
                <c:pt idx="158">
                  <c:v>1961</c:v>
                </c:pt>
                <c:pt idx="159">
                  <c:v>1961</c:v>
                </c:pt>
                <c:pt idx="160">
                  <c:v>1961</c:v>
                </c:pt>
                <c:pt idx="161">
                  <c:v>1961</c:v>
                </c:pt>
                <c:pt idx="162">
                  <c:v>1961</c:v>
                </c:pt>
                <c:pt idx="163">
                  <c:v>1961</c:v>
                </c:pt>
                <c:pt idx="164">
                  <c:v>1961</c:v>
                </c:pt>
                <c:pt idx="165">
                  <c:v>1961</c:v>
                </c:pt>
                <c:pt idx="166">
                  <c:v>1961</c:v>
                </c:pt>
                <c:pt idx="167">
                  <c:v>1962</c:v>
                </c:pt>
                <c:pt idx="168">
                  <c:v>1962</c:v>
                </c:pt>
                <c:pt idx="169">
                  <c:v>1962</c:v>
                </c:pt>
                <c:pt idx="170">
                  <c:v>1962</c:v>
                </c:pt>
                <c:pt idx="171">
                  <c:v>1962</c:v>
                </c:pt>
                <c:pt idx="172">
                  <c:v>1962</c:v>
                </c:pt>
                <c:pt idx="173">
                  <c:v>1962</c:v>
                </c:pt>
                <c:pt idx="174">
                  <c:v>1962</c:v>
                </c:pt>
                <c:pt idx="175">
                  <c:v>1962</c:v>
                </c:pt>
                <c:pt idx="176">
                  <c:v>1962</c:v>
                </c:pt>
                <c:pt idx="177">
                  <c:v>1962</c:v>
                </c:pt>
                <c:pt idx="178">
                  <c:v>1962</c:v>
                </c:pt>
                <c:pt idx="179">
                  <c:v>1963</c:v>
                </c:pt>
                <c:pt idx="180">
                  <c:v>1963</c:v>
                </c:pt>
                <c:pt idx="181">
                  <c:v>1963</c:v>
                </c:pt>
                <c:pt idx="182">
                  <c:v>1963</c:v>
                </c:pt>
                <c:pt idx="183">
                  <c:v>1963</c:v>
                </c:pt>
                <c:pt idx="184">
                  <c:v>1963</c:v>
                </c:pt>
                <c:pt idx="185">
                  <c:v>1963</c:v>
                </c:pt>
                <c:pt idx="186">
                  <c:v>1963</c:v>
                </c:pt>
                <c:pt idx="187">
                  <c:v>1963</c:v>
                </c:pt>
                <c:pt idx="188">
                  <c:v>1963</c:v>
                </c:pt>
                <c:pt idx="189">
                  <c:v>1963</c:v>
                </c:pt>
                <c:pt idx="190">
                  <c:v>1963</c:v>
                </c:pt>
                <c:pt idx="191">
                  <c:v>1964</c:v>
                </c:pt>
                <c:pt idx="192">
                  <c:v>1964</c:v>
                </c:pt>
                <c:pt idx="193">
                  <c:v>1964</c:v>
                </c:pt>
                <c:pt idx="194">
                  <c:v>1964</c:v>
                </c:pt>
                <c:pt idx="195">
                  <c:v>1964</c:v>
                </c:pt>
                <c:pt idx="196">
                  <c:v>1964</c:v>
                </c:pt>
                <c:pt idx="197">
                  <c:v>1964</c:v>
                </c:pt>
                <c:pt idx="198">
                  <c:v>1964</c:v>
                </c:pt>
                <c:pt idx="199">
                  <c:v>1964</c:v>
                </c:pt>
                <c:pt idx="200">
                  <c:v>1964</c:v>
                </c:pt>
                <c:pt idx="201">
                  <c:v>1964</c:v>
                </c:pt>
                <c:pt idx="202">
                  <c:v>1964</c:v>
                </c:pt>
                <c:pt idx="203">
                  <c:v>1965</c:v>
                </c:pt>
                <c:pt idx="204">
                  <c:v>1965</c:v>
                </c:pt>
                <c:pt idx="205">
                  <c:v>1965</c:v>
                </c:pt>
                <c:pt idx="206">
                  <c:v>1965</c:v>
                </c:pt>
                <c:pt idx="207">
                  <c:v>1965</c:v>
                </c:pt>
                <c:pt idx="208">
                  <c:v>1965</c:v>
                </c:pt>
                <c:pt idx="209">
                  <c:v>1965</c:v>
                </c:pt>
                <c:pt idx="210">
                  <c:v>1965</c:v>
                </c:pt>
                <c:pt idx="211">
                  <c:v>1965</c:v>
                </c:pt>
                <c:pt idx="212">
                  <c:v>1965</c:v>
                </c:pt>
                <c:pt idx="213">
                  <c:v>1965</c:v>
                </c:pt>
                <c:pt idx="214">
                  <c:v>1965</c:v>
                </c:pt>
                <c:pt idx="215">
                  <c:v>1966</c:v>
                </c:pt>
                <c:pt idx="216">
                  <c:v>1966</c:v>
                </c:pt>
                <c:pt idx="217">
                  <c:v>1966</c:v>
                </c:pt>
                <c:pt idx="218">
                  <c:v>1966</c:v>
                </c:pt>
                <c:pt idx="219">
                  <c:v>1966</c:v>
                </c:pt>
                <c:pt idx="220">
                  <c:v>1966</c:v>
                </c:pt>
                <c:pt idx="221">
                  <c:v>1966</c:v>
                </c:pt>
                <c:pt idx="222">
                  <c:v>1966</c:v>
                </c:pt>
                <c:pt idx="223">
                  <c:v>1966</c:v>
                </c:pt>
                <c:pt idx="224">
                  <c:v>1966</c:v>
                </c:pt>
                <c:pt idx="225">
                  <c:v>1966</c:v>
                </c:pt>
                <c:pt idx="226">
                  <c:v>1966</c:v>
                </c:pt>
                <c:pt idx="227">
                  <c:v>1967</c:v>
                </c:pt>
                <c:pt idx="228">
                  <c:v>1967</c:v>
                </c:pt>
                <c:pt idx="229">
                  <c:v>1967</c:v>
                </c:pt>
                <c:pt idx="230">
                  <c:v>1967</c:v>
                </c:pt>
                <c:pt idx="231">
                  <c:v>1967</c:v>
                </c:pt>
                <c:pt idx="232">
                  <c:v>1967</c:v>
                </c:pt>
                <c:pt idx="233">
                  <c:v>1967</c:v>
                </c:pt>
                <c:pt idx="234">
                  <c:v>1967</c:v>
                </c:pt>
                <c:pt idx="235">
                  <c:v>1967</c:v>
                </c:pt>
                <c:pt idx="236">
                  <c:v>1967</c:v>
                </c:pt>
                <c:pt idx="237">
                  <c:v>1967</c:v>
                </c:pt>
                <c:pt idx="238">
                  <c:v>1967</c:v>
                </c:pt>
                <c:pt idx="239">
                  <c:v>1968</c:v>
                </c:pt>
                <c:pt idx="240">
                  <c:v>1968</c:v>
                </c:pt>
                <c:pt idx="241">
                  <c:v>1968</c:v>
                </c:pt>
                <c:pt idx="242">
                  <c:v>1968</c:v>
                </c:pt>
                <c:pt idx="243">
                  <c:v>1968</c:v>
                </c:pt>
                <c:pt idx="244">
                  <c:v>1968</c:v>
                </c:pt>
                <c:pt idx="245">
                  <c:v>1968</c:v>
                </c:pt>
                <c:pt idx="246">
                  <c:v>1968</c:v>
                </c:pt>
                <c:pt idx="247">
                  <c:v>1968</c:v>
                </c:pt>
                <c:pt idx="248">
                  <c:v>1968</c:v>
                </c:pt>
                <c:pt idx="249">
                  <c:v>1968</c:v>
                </c:pt>
                <c:pt idx="250">
                  <c:v>1968</c:v>
                </c:pt>
                <c:pt idx="251">
                  <c:v>1969</c:v>
                </c:pt>
                <c:pt idx="252">
                  <c:v>1969</c:v>
                </c:pt>
                <c:pt idx="253">
                  <c:v>1969</c:v>
                </c:pt>
                <c:pt idx="254">
                  <c:v>1969</c:v>
                </c:pt>
                <c:pt idx="255">
                  <c:v>1969</c:v>
                </c:pt>
                <c:pt idx="256">
                  <c:v>1969</c:v>
                </c:pt>
                <c:pt idx="257">
                  <c:v>1969</c:v>
                </c:pt>
                <c:pt idx="258">
                  <c:v>1969</c:v>
                </c:pt>
                <c:pt idx="259">
                  <c:v>1969</c:v>
                </c:pt>
                <c:pt idx="260">
                  <c:v>1969</c:v>
                </c:pt>
                <c:pt idx="261">
                  <c:v>1969</c:v>
                </c:pt>
                <c:pt idx="262">
                  <c:v>1969</c:v>
                </c:pt>
                <c:pt idx="263">
                  <c:v>1970</c:v>
                </c:pt>
                <c:pt idx="264">
                  <c:v>1970</c:v>
                </c:pt>
                <c:pt idx="265">
                  <c:v>1970</c:v>
                </c:pt>
                <c:pt idx="266">
                  <c:v>1970</c:v>
                </c:pt>
                <c:pt idx="267">
                  <c:v>1970</c:v>
                </c:pt>
                <c:pt idx="268">
                  <c:v>1970</c:v>
                </c:pt>
                <c:pt idx="269">
                  <c:v>1970</c:v>
                </c:pt>
                <c:pt idx="270">
                  <c:v>1970</c:v>
                </c:pt>
                <c:pt idx="271">
                  <c:v>1970</c:v>
                </c:pt>
                <c:pt idx="272">
                  <c:v>1970</c:v>
                </c:pt>
                <c:pt idx="273">
                  <c:v>1970</c:v>
                </c:pt>
                <c:pt idx="274">
                  <c:v>1970</c:v>
                </c:pt>
                <c:pt idx="275">
                  <c:v>1971</c:v>
                </c:pt>
                <c:pt idx="276">
                  <c:v>1971</c:v>
                </c:pt>
                <c:pt idx="277">
                  <c:v>1971</c:v>
                </c:pt>
                <c:pt idx="278">
                  <c:v>1971</c:v>
                </c:pt>
                <c:pt idx="279">
                  <c:v>1971</c:v>
                </c:pt>
                <c:pt idx="280">
                  <c:v>1971</c:v>
                </c:pt>
                <c:pt idx="281">
                  <c:v>1971</c:v>
                </c:pt>
                <c:pt idx="282">
                  <c:v>1971</c:v>
                </c:pt>
                <c:pt idx="283">
                  <c:v>1971</c:v>
                </c:pt>
                <c:pt idx="284">
                  <c:v>1971</c:v>
                </c:pt>
                <c:pt idx="285">
                  <c:v>1971</c:v>
                </c:pt>
                <c:pt idx="286">
                  <c:v>1971</c:v>
                </c:pt>
                <c:pt idx="287">
                  <c:v>1972</c:v>
                </c:pt>
                <c:pt idx="288">
                  <c:v>1972</c:v>
                </c:pt>
                <c:pt idx="289">
                  <c:v>1972</c:v>
                </c:pt>
                <c:pt idx="290">
                  <c:v>1972</c:v>
                </c:pt>
                <c:pt idx="291">
                  <c:v>1972</c:v>
                </c:pt>
                <c:pt idx="292">
                  <c:v>1972</c:v>
                </c:pt>
                <c:pt idx="293">
                  <c:v>1972</c:v>
                </c:pt>
                <c:pt idx="294">
                  <c:v>1972</c:v>
                </c:pt>
                <c:pt idx="295">
                  <c:v>1972</c:v>
                </c:pt>
                <c:pt idx="296">
                  <c:v>1972</c:v>
                </c:pt>
                <c:pt idx="297">
                  <c:v>1972</c:v>
                </c:pt>
                <c:pt idx="298">
                  <c:v>1972</c:v>
                </c:pt>
                <c:pt idx="299">
                  <c:v>1973</c:v>
                </c:pt>
                <c:pt idx="300">
                  <c:v>1973</c:v>
                </c:pt>
                <c:pt idx="301">
                  <c:v>1973</c:v>
                </c:pt>
                <c:pt idx="302">
                  <c:v>1973</c:v>
                </c:pt>
                <c:pt idx="303">
                  <c:v>1973</c:v>
                </c:pt>
                <c:pt idx="304">
                  <c:v>1973</c:v>
                </c:pt>
                <c:pt idx="305">
                  <c:v>1973</c:v>
                </c:pt>
                <c:pt idx="306">
                  <c:v>1973</c:v>
                </c:pt>
                <c:pt idx="307">
                  <c:v>1973</c:v>
                </c:pt>
                <c:pt idx="308">
                  <c:v>1973</c:v>
                </c:pt>
                <c:pt idx="309">
                  <c:v>1973</c:v>
                </c:pt>
                <c:pt idx="310">
                  <c:v>1973</c:v>
                </c:pt>
                <c:pt idx="311">
                  <c:v>1974</c:v>
                </c:pt>
                <c:pt idx="312">
                  <c:v>1974</c:v>
                </c:pt>
                <c:pt idx="313">
                  <c:v>1974</c:v>
                </c:pt>
                <c:pt idx="314">
                  <c:v>1974</c:v>
                </c:pt>
                <c:pt idx="315">
                  <c:v>1974</c:v>
                </c:pt>
                <c:pt idx="316">
                  <c:v>1974</c:v>
                </c:pt>
                <c:pt idx="317">
                  <c:v>1974</c:v>
                </c:pt>
                <c:pt idx="318">
                  <c:v>1974</c:v>
                </c:pt>
                <c:pt idx="319">
                  <c:v>1974</c:v>
                </c:pt>
                <c:pt idx="320">
                  <c:v>1974</c:v>
                </c:pt>
                <c:pt idx="321">
                  <c:v>1974</c:v>
                </c:pt>
                <c:pt idx="322">
                  <c:v>1974</c:v>
                </c:pt>
                <c:pt idx="323">
                  <c:v>1975</c:v>
                </c:pt>
                <c:pt idx="324">
                  <c:v>1975</c:v>
                </c:pt>
                <c:pt idx="325">
                  <c:v>1975</c:v>
                </c:pt>
                <c:pt idx="326">
                  <c:v>1975</c:v>
                </c:pt>
                <c:pt idx="327">
                  <c:v>1975</c:v>
                </c:pt>
                <c:pt idx="328">
                  <c:v>1975</c:v>
                </c:pt>
                <c:pt idx="329">
                  <c:v>1975</c:v>
                </c:pt>
                <c:pt idx="330">
                  <c:v>1975</c:v>
                </c:pt>
                <c:pt idx="331">
                  <c:v>1975</c:v>
                </c:pt>
                <c:pt idx="332">
                  <c:v>1975</c:v>
                </c:pt>
                <c:pt idx="333">
                  <c:v>1975</c:v>
                </c:pt>
                <c:pt idx="334">
                  <c:v>1975</c:v>
                </c:pt>
                <c:pt idx="335">
                  <c:v>1976</c:v>
                </c:pt>
                <c:pt idx="336">
                  <c:v>1976</c:v>
                </c:pt>
                <c:pt idx="337">
                  <c:v>1976</c:v>
                </c:pt>
                <c:pt idx="338">
                  <c:v>1976</c:v>
                </c:pt>
                <c:pt idx="339">
                  <c:v>1976</c:v>
                </c:pt>
                <c:pt idx="340">
                  <c:v>1976</c:v>
                </c:pt>
                <c:pt idx="341">
                  <c:v>1976</c:v>
                </c:pt>
                <c:pt idx="342">
                  <c:v>1976</c:v>
                </c:pt>
                <c:pt idx="343">
                  <c:v>1976</c:v>
                </c:pt>
                <c:pt idx="344">
                  <c:v>1976</c:v>
                </c:pt>
                <c:pt idx="345">
                  <c:v>1976</c:v>
                </c:pt>
                <c:pt idx="346">
                  <c:v>1976</c:v>
                </c:pt>
                <c:pt idx="347">
                  <c:v>1977</c:v>
                </c:pt>
                <c:pt idx="348">
                  <c:v>1977</c:v>
                </c:pt>
                <c:pt idx="349">
                  <c:v>1977</c:v>
                </c:pt>
                <c:pt idx="350">
                  <c:v>1977</c:v>
                </c:pt>
                <c:pt idx="351">
                  <c:v>1977</c:v>
                </c:pt>
                <c:pt idx="352">
                  <c:v>1977</c:v>
                </c:pt>
                <c:pt idx="353">
                  <c:v>1977</c:v>
                </c:pt>
                <c:pt idx="354">
                  <c:v>1977</c:v>
                </c:pt>
                <c:pt idx="355">
                  <c:v>1977</c:v>
                </c:pt>
                <c:pt idx="356">
                  <c:v>1977</c:v>
                </c:pt>
                <c:pt idx="357">
                  <c:v>1977</c:v>
                </c:pt>
                <c:pt idx="358">
                  <c:v>1977</c:v>
                </c:pt>
                <c:pt idx="359">
                  <c:v>1978</c:v>
                </c:pt>
                <c:pt idx="360">
                  <c:v>1978</c:v>
                </c:pt>
                <c:pt idx="361">
                  <c:v>1978</c:v>
                </c:pt>
                <c:pt idx="362">
                  <c:v>1978</c:v>
                </c:pt>
                <c:pt idx="363">
                  <c:v>1978</c:v>
                </c:pt>
                <c:pt idx="364">
                  <c:v>1978</c:v>
                </c:pt>
                <c:pt idx="365">
                  <c:v>1978</c:v>
                </c:pt>
                <c:pt idx="366">
                  <c:v>1978</c:v>
                </c:pt>
                <c:pt idx="367">
                  <c:v>1978</c:v>
                </c:pt>
                <c:pt idx="368">
                  <c:v>1978</c:v>
                </c:pt>
                <c:pt idx="369">
                  <c:v>1978</c:v>
                </c:pt>
                <c:pt idx="370">
                  <c:v>1978</c:v>
                </c:pt>
                <c:pt idx="371">
                  <c:v>1979</c:v>
                </c:pt>
                <c:pt idx="372">
                  <c:v>1979</c:v>
                </c:pt>
                <c:pt idx="373">
                  <c:v>1979</c:v>
                </c:pt>
                <c:pt idx="374">
                  <c:v>1979</c:v>
                </c:pt>
                <c:pt idx="375">
                  <c:v>1979</c:v>
                </c:pt>
                <c:pt idx="376">
                  <c:v>1979</c:v>
                </c:pt>
                <c:pt idx="377">
                  <c:v>1979</c:v>
                </c:pt>
                <c:pt idx="378">
                  <c:v>1979</c:v>
                </c:pt>
                <c:pt idx="379">
                  <c:v>1979</c:v>
                </c:pt>
                <c:pt idx="380">
                  <c:v>1979</c:v>
                </c:pt>
                <c:pt idx="381">
                  <c:v>1979</c:v>
                </c:pt>
                <c:pt idx="382">
                  <c:v>1979</c:v>
                </c:pt>
                <c:pt idx="383">
                  <c:v>1980</c:v>
                </c:pt>
                <c:pt idx="384">
                  <c:v>1980</c:v>
                </c:pt>
                <c:pt idx="385">
                  <c:v>1980</c:v>
                </c:pt>
                <c:pt idx="386">
                  <c:v>1980</c:v>
                </c:pt>
                <c:pt idx="387">
                  <c:v>1980</c:v>
                </c:pt>
                <c:pt idx="388">
                  <c:v>1980</c:v>
                </c:pt>
                <c:pt idx="389">
                  <c:v>1980</c:v>
                </c:pt>
                <c:pt idx="390">
                  <c:v>1980</c:v>
                </c:pt>
                <c:pt idx="391">
                  <c:v>1980</c:v>
                </c:pt>
                <c:pt idx="392">
                  <c:v>1980</c:v>
                </c:pt>
                <c:pt idx="393">
                  <c:v>1980</c:v>
                </c:pt>
                <c:pt idx="394">
                  <c:v>1980</c:v>
                </c:pt>
                <c:pt idx="395">
                  <c:v>1981</c:v>
                </c:pt>
                <c:pt idx="396">
                  <c:v>1981</c:v>
                </c:pt>
                <c:pt idx="397">
                  <c:v>1981</c:v>
                </c:pt>
                <c:pt idx="398">
                  <c:v>1981</c:v>
                </c:pt>
                <c:pt idx="399">
                  <c:v>1981</c:v>
                </c:pt>
                <c:pt idx="400">
                  <c:v>1981</c:v>
                </c:pt>
                <c:pt idx="401">
                  <c:v>1981</c:v>
                </c:pt>
                <c:pt idx="402">
                  <c:v>1981</c:v>
                </c:pt>
                <c:pt idx="403">
                  <c:v>1981</c:v>
                </c:pt>
                <c:pt idx="404">
                  <c:v>1981</c:v>
                </c:pt>
                <c:pt idx="405">
                  <c:v>1981</c:v>
                </c:pt>
                <c:pt idx="406">
                  <c:v>1981</c:v>
                </c:pt>
                <c:pt idx="407">
                  <c:v>1982</c:v>
                </c:pt>
                <c:pt idx="408">
                  <c:v>1982</c:v>
                </c:pt>
                <c:pt idx="409">
                  <c:v>1982</c:v>
                </c:pt>
                <c:pt idx="410">
                  <c:v>1982</c:v>
                </c:pt>
                <c:pt idx="411">
                  <c:v>1982</c:v>
                </c:pt>
                <c:pt idx="412">
                  <c:v>1982</c:v>
                </c:pt>
                <c:pt idx="413">
                  <c:v>1982</c:v>
                </c:pt>
                <c:pt idx="414">
                  <c:v>1982</c:v>
                </c:pt>
                <c:pt idx="415">
                  <c:v>1982</c:v>
                </c:pt>
                <c:pt idx="416">
                  <c:v>1982</c:v>
                </c:pt>
                <c:pt idx="417">
                  <c:v>1982</c:v>
                </c:pt>
                <c:pt idx="418">
                  <c:v>1982</c:v>
                </c:pt>
                <c:pt idx="419">
                  <c:v>1983</c:v>
                </c:pt>
                <c:pt idx="420">
                  <c:v>1983</c:v>
                </c:pt>
                <c:pt idx="421">
                  <c:v>1983</c:v>
                </c:pt>
                <c:pt idx="422">
                  <c:v>1983</c:v>
                </c:pt>
                <c:pt idx="423">
                  <c:v>1983</c:v>
                </c:pt>
                <c:pt idx="424">
                  <c:v>1983</c:v>
                </c:pt>
                <c:pt idx="425">
                  <c:v>1983</c:v>
                </c:pt>
                <c:pt idx="426">
                  <c:v>1983</c:v>
                </c:pt>
                <c:pt idx="427">
                  <c:v>1983</c:v>
                </c:pt>
                <c:pt idx="428">
                  <c:v>1983</c:v>
                </c:pt>
                <c:pt idx="429">
                  <c:v>1983</c:v>
                </c:pt>
                <c:pt idx="430">
                  <c:v>1983</c:v>
                </c:pt>
                <c:pt idx="431">
                  <c:v>1984</c:v>
                </c:pt>
                <c:pt idx="432">
                  <c:v>1984</c:v>
                </c:pt>
                <c:pt idx="433">
                  <c:v>1984</c:v>
                </c:pt>
                <c:pt idx="434">
                  <c:v>1984</c:v>
                </c:pt>
                <c:pt idx="435">
                  <c:v>1984</c:v>
                </c:pt>
                <c:pt idx="436">
                  <c:v>1984</c:v>
                </c:pt>
                <c:pt idx="437">
                  <c:v>1984</c:v>
                </c:pt>
                <c:pt idx="438">
                  <c:v>1984</c:v>
                </c:pt>
                <c:pt idx="439">
                  <c:v>1984</c:v>
                </c:pt>
                <c:pt idx="440">
                  <c:v>1984</c:v>
                </c:pt>
                <c:pt idx="441">
                  <c:v>1984</c:v>
                </c:pt>
                <c:pt idx="442">
                  <c:v>1984</c:v>
                </c:pt>
                <c:pt idx="443">
                  <c:v>1985</c:v>
                </c:pt>
                <c:pt idx="444">
                  <c:v>1985</c:v>
                </c:pt>
                <c:pt idx="445">
                  <c:v>1985</c:v>
                </c:pt>
                <c:pt idx="446">
                  <c:v>1985</c:v>
                </c:pt>
                <c:pt idx="447">
                  <c:v>1985</c:v>
                </c:pt>
                <c:pt idx="448">
                  <c:v>1985</c:v>
                </c:pt>
                <c:pt idx="449">
                  <c:v>1985</c:v>
                </c:pt>
                <c:pt idx="450">
                  <c:v>1985</c:v>
                </c:pt>
                <c:pt idx="451">
                  <c:v>1985</c:v>
                </c:pt>
                <c:pt idx="452">
                  <c:v>1985</c:v>
                </c:pt>
                <c:pt idx="453">
                  <c:v>1985</c:v>
                </c:pt>
                <c:pt idx="454">
                  <c:v>1985</c:v>
                </c:pt>
                <c:pt idx="455">
                  <c:v>1986</c:v>
                </c:pt>
                <c:pt idx="456">
                  <c:v>1986</c:v>
                </c:pt>
                <c:pt idx="457">
                  <c:v>1986</c:v>
                </c:pt>
                <c:pt idx="458">
                  <c:v>1986</c:v>
                </c:pt>
                <c:pt idx="459">
                  <c:v>1986</c:v>
                </c:pt>
                <c:pt idx="460">
                  <c:v>1986</c:v>
                </c:pt>
                <c:pt idx="461">
                  <c:v>1986</c:v>
                </c:pt>
                <c:pt idx="462">
                  <c:v>1986</c:v>
                </c:pt>
                <c:pt idx="463">
                  <c:v>1986</c:v>
                </c:pt>
                <c:pt idx="464">
                  <c:v>1986</c:v>
                </c:pt>
                <c:pt idx="465">
                  <c:v>1986</c:v>
                </c:pt>
                <c:pt idx="466">
                  <c:v>1986</c:v>
                </c:pt>
                <c:pt idx="467">
                  <c:v>1987</c:v>
                </c:pt>
                <c:pt idx="468">
                  <c:v>1987</c:v>
                </c:pt>
                <c:pt idx="469">
                  <c:v>1987</c:v>
                </c:pt>
                <c:pt idx="470">
                  <c:v>1987</c:v>
                </c:pt>
                <c:pt idx="471">
                  <c:v>1987</c:v>
                </c:pt>
                <c:pt idx="472">
                  <c:v>1987</c:v>
                </c:pt>
                <c:pt idx="473">
                  <c:v>1987</c:v>
                </c:pt>
                <c:pt idx="474">
                  <c:v>1987</c:v>
                </c:pt>
                <c:pt idx="475">
                  <c:v>1987</c:v>
                </c:pt>
                <c:pt idx="476">
                  <c:v>1987</c:v>
                </c:pt>
                <c:pt idx="477">
                  <c:v>1987</c:v>
                </c:pt>
                <c:pt idx="478">
                  <c:v>1987</c:v>
                </c:pt>
                <c:pt idx="479">
                  <c:v>1988</c:v>
                </c:pt>
                <c:pt idx="480">
                  <c:v>1988</c:v>
                </c:pt>
                <c:pt idx="481">
                  <c:v>1988</c:v>
                </c:pt>
                <c:pt idx="482">
                  <c:v>1988</c:v>
                </c:pt>
                <c:pt idx="483">
                  <c:v>1988</c:v>
                </c:pt>
                <c:pt idx="484">
                  <c:v>1988</c:v>
                </c:pt>
                <c:pt idx="485">
                  <c:v>1988</c:v>
                </c:pt>
                <c:pt idx="486">
                  <c:v>1988</c:v>
                </c:pt>
                <c:pt idx="487">
                  <c:v>1988</c:v>
                </c:pt>
                <c:pt idx="488">
                  <c:v>1988</c:v>
                </c:pt>
                <c:pt idx="489">
                  <c:v>1988</c:v>
                </c:pt>
                <c:pt idx="490">
                  <c:v>1988</c:v>
                </c:pt>
                <c:pt idx="491">
                  <c:v>1989</c:v>
                </c:pt>
                <c:pt idx="492">
                  <c:v>1989</c:v>
                </c:pt>
                <c:pt idx="493">
                  <c:v>1989</c:v>
                </c:pt>
                <c:pt idx="494">
                  <c:v>1989</c:v>
                </c:pt>
                <c:pt idx="495">
                  <c:v>1989</c:v>
                </c:pt>
                <c:pt idx="496">
                  <c:v>1989</c:v>
                </c:pt>
                <c:pt idx="497">
                  <c:v>1989</c:v>
                </c:pt>
                <c:pt idx="498">
                  <c:v>1989</c:v>
                </c:pt>
                <c:pt idx="499">
                  <c:v>1989</c:v>
                </c:pt>
                <c:pt idx="500">
                  <c:v>1989</c:v>
                </c:pt>
                <c:pt idx="501">
                  <c:v>1989</c:v>
                </c:pt>
                <c:pt idx="502">
                  <c:v>1989</c:v>
                </c:pt>
                <c:pt idx="503">
                  <c:v>1990</c:v>
                </c:pt>
                <c:pt idx="504">
                  <c:v>1990</c:v>
                </c:pt>
                <c:pt idx="505">
                  <c:v>1990</c:v>
                </c:pt>
                <c:pt idx="506">
                  <c:v>1990</c:v>
                </c:pt>
                <c:pt idx="507">
                  <c:v>1990</c:v>
                </c:pt>
                <c:pt idx="508">
                  <c:v>1990</c:v>
                </c:pt>
                <c:pt idx="509">
                  <c:v>1990</c:v>
                </c:pt>
                <c:pt idx="510">
                  <c:v>1990</c:v>
                </c:pt>
                <c:pt idx="511">
                  <c:v>1990</c:v>
                </c:pt>
                <c:pt idx="512">
                  <c:v>1990</c:v>
                </c:pt>
                <c:pt idx="513">
                  <c:v>1990</c:v>
                </c:pt>
                <c:pt idx="514">
                  <c:v>1990</c:v>
                </c:pt>
                <c:pt idx="515">
                  <c:v>1991</c:v>
                </c:pt>
                <c:pt idx="516">
                  <c:v>1991</c:v>
                </c:pt>
                <c:pt idx="517">
                  <c:v>1991</c:v>
                </c:pt>
                <c:pt idx="518">
                  <c:v>1991</c:v>
                </c:pt>
                <c:pt idx="519">
                  <c:v>1991</c:v>
                </c:pt>
                <c:pt idx="520">
                  <c:v>1991</c:v>
                </c:pt>
                <c:pt idx="521">
                  <c:v>1991</c:v>
                </c:pt>
                <c:pt idx="522">
                  <c:v>1991</c:v>
                </c:pt>
                <c:pt idx="523">
                  <c:v>1991</c:v>
                </c:pt>
                <c:pt idx="524">
                  <c:v>1991</c:v>
                </c:pt>
                <c:pt idx="525">
                  <c:v>1991</c:v>
                </c:pt>
                <c:pt idx="526">
                  <c:v>1991</c:v>
                </c:pt>
                <c:pt idx="527">
                  <c:v>1992</c:v>
                </c:pt>
                <c:pt idx="528">
                  <c:v>1992</c:v>
                </c:pt>
                <c:pt idx="529">
                  <c:v>1992</c:v>
                </c:pt>
                <c:pt idx="530">
                  <c:v>1992</c:v>
                </c:pt>
                <c:pt idx="531">
                  <c:v>1992</c:v>
                </c:pt>
                <c:pt idx="532">
                  <c:v>1992</c:v>
                </c:pt>
                <c:pt idx="533">
                  <c:v>1992</c:v>
                </c:pt>
                <c:pt idx="534">
                  <c:v>1992</c:v>
                </c:pt>
                <c:pt idx="535">
                  <c:v>1992</c:v>
                </c:pt>
                <c:pt idx="536">
                  <c:v>1992</c:v>
                </c:pt>
                <c:pt idx="537">
                  <c:v>1992</c:v>
                </c:pt>
                <c:pt idx="538">
                  <c:v>1992</c:v>
                </c:pt>
                <c:pt idx="539">
                  <c:v>1993</c:v>
                </c:pt>
                <c:pt idx="540">
                  <c:v>1993</c:v>
                </c:pt>
                <c:pt idx="541">
                  <c:v>1993</c:v>
                </c:pt>
                <c:pt idx="542">
                  <c:v>1993</c:v>
                </c:pt>
                <c:pt idx="543">
                  <c:v>1993</c:v>
                </c:pt>
                <c:pt idx="544">
                  <c:v>1993</c:v>
                </c:pt>
                <c:pt idx="545">
                  <c:v>1993</c:v>
                </c:pt>
                <c:pt idx="546">
                  <c:v>1993</c:v>
                </c:pt>
                <c:pt idx="547">
                  <c:v>1993</c:v>
                </c:pt>
                <c:pt idx="548">
                  <c:v>1993</c:v>
                </c:pt>
                <c:pt idx="549">
                  <c:v>1993</c:v>
                </c:pt>
                <c:pt idx="550">
                  <c:v>1993</c:v>
                </c:pt>
                <c:pt idx="551">
                  <c:v>1994</c:v>
                </c:pt>
                <c:pt idx="552">
                  <c:v>1994</c:v>
                </c:pt>
                <c:pt idx="553">
                  <c:v>1994</c:v>
                </c:pt>
                <c:pt idx="554">
                  <c:v>1994</c:v>
                </c:pt>
                <c:pt idx="555">
                  <c:v>1994</c:v>
                </c:pt>
                <c:pt idx="556">
                  <c:v>1994</c:v>
                </c:pt>
                <c:pt idx="557">
                  <c:v>1994</c:v>
                </c:pt>
                <c:pt idx="558">
                  <c:v>1994</c:v>
                </c:pt>
                <c:pt idx="559">
                  <c:v>1994</c:v>
                </c:pt>
                <c:pt idx="560">
                  <c:v>1994</c:v>
                </c:pt>
                <c:pt idx="561">
                  <c:v>1994</c:v>
                </c:pt>
                <c:pt idx="562">
                  <c:v>1994</c:v>
                </c:pt>
                <c:pt idx="563">
                  <c:v>1995</c:v>
                </c:pt>
                <c:pt idx="564">
                  <c:v>1995</c:v>
                </c:pt>
                <c:pt idx="565">
                  <c:v>1995</c:v>
                </c:pt>
                <c:pt idx="566">
                  <c:v>1995</c:v>
                </c:pt>
                <c:pt idx="567">
                  <c:v>1995</c:v>
                </c:pt>
                <c:pt idx="568">
                  <c:v>1995</c:v>
                </c:pt>
                <c:pt idx="569">
                  <c:v>1995</c:v>
                </c:pt>
                <c:pt idx="570">
                  <c:v>1995</c:v>
                </c:pt>
                <c:pt idx="571">
                  <c:v>1995</c:v>
                </c:pt>
                <c:pt idx="572">
                  <c:v>1995</c:v>
                </c:pt>
                <c:pt idx="573">
                  <c:v>1995</c:v>
                </c:pt>
                <c:pt idx="574">
                  <c:v>1995</c:v>
                </c:pt>
                <c:pt idx="575">
                  <c:v>1996</c:v>
                </c:pt>
                <c:pt idx="576">
                  <c:v>1996</c:v>
                </c:pt>
                <c:pt idx="577">
                  <c:v>1996</c:v>
                </c:pt>
                <c:pt idx="578">
                  <c:v>1996</c:v>
                </c:pt>
                <c:pt idx="579">
                  <c:v>1996</c:v>
                </c:pt>
                <c:pt idx="580">
                  <c:v>1996</c:v>
                </c:pt>
                <c:pt idx="581">
                  <c:v>1996</c:v>
                </c:pt>
                <c:pt idx="582">
                  <c:v>1996</c:v>
                </c:pt>
                <c:pt idx="583">
                  <c:v>1996</c:v>
                </c:pt>
                <c:pt idx="584">
                  <c:v>1996</c:v>
                </c:pt>
                <c:pt idx="585">
                  <c:v>1996</c:v>
                </c:pt>
                <c:pt idx="586">
                  <c:v>1996</c:v>
                </c:pt>
                <c:pt idx="587">
                  <c:v>1997</c:v>
                </c:pt>
                <c:pt idx="588">
                  <c:v>1997</c:v>
                </c:pt>
                <c:pt idx="589">
                  <c:v>1997</c:v>
                </c:pt>
                <c:pt idx="590">
                  <c:v>1997</c:v>
                </c:pt>
                <c:pt idx="591">
                  <c:v>1997</c:v>
                </c:pt>
                <c:pt idx="592">
                  <c:v>1997</c:v>
                </c:pt>
                <c:pt idx="593">
                  <c:v>1997</c:v>
                </c:pt>
                <c:pt idx="594">
                  <c:v>1997</c:v>
                </c:pt>
                <c:pt idx="595">
                  <c:v>1997</c:v>
                </c:pt>
                <c:pt idx="596">
                  <c:v>1997</c:v>
                </c:pt>
                <c:pt idx="597">
                  <c:v>1997</c:v>
                </c:pt>
                <c:pt idx="598">
                  <c:v>1997</c:v>
                </c:pt>
                <c:pt idx="599">
                  <c:v>1998</c:v>
                </c:pt>
                <c:pt idx="600">
                  <c:v>1998</c:v>
                </c:pt>
                <c:pt idx="601">
                  <c:v>1998</c:v>
                </c:pt>
                <c:pt idx="602">
                  <c:v>1998</c:v>
                </c:pt>
                <c:pt idx="603">
                  <c:v>1998</c:v>
                </c:pt>
                <c:pt idx="604">
                  <c:v>1998</c:v>
                </c:pt>
                <c:pt idx="605">
                  <c:v>1998</c:v>
                </c:pt>
                <c:pt idx="606">
                  <c:v>1998</c:v>
                </c:pt>
                <c:pt idx="607">
                  <c:v>1998</c:v>
                </c:pt>
                <c:pt idx="608">
                  <c:v>1998</c:v>
                </c:pt>
                <c:pt idx="609">
                  <c:v>1998</c:v>
                </c:pt>
                <c:pt idx="610">
                  <c:v>1998</c:v>
                </c:pt>
                <c:pt idx="611">
                  <c:v>1999</c:v>
                </c:pt>
                <c:pt idx="612">
                  <c:v>1999</c:v>
                </c:pt>
                <c:pt idx="613">
                  <c:v>1999</c:v>
                </c:pt>
                <c:pt idx="614">
                  <c:v>1999</c:v>
                </c:pt>
                <c:pt idx="615">
                  <c:v>1999</c:v>
                </c:pt>
                <c:pt idx="616">
                  <c:v>1999</c:v>
                </c:pt>
                <c:pt idx="617">
                  <c:v>1999</c:v>
                </c:pt>
                <c:pt idx="618">
                  <c:v>1999</c:v>
                </c:pt>
                <c:pt idx="619">
                  <c:v>1999</c:v>
                </c:pt>
                <c:pt idx="620">
                  <c:v>1999</c:v>
                </c:pt>
                <c:pt idx="621">
                  <c:v>1999</c:v>
                </c:pt>
                <c:pt idx="622">
                  <c:v>1999</c:v>
                </c:pt>
                <c:pt idx="623">
                  <c:v>2000</c:v>
                </c:pt>
                <c:pt idx="624">
                  <c:v>2000</c:v>
                </c:pt>
                <c:pt idx="625">
                  <c:v>2000</c:v>
                </c:pt>
                <c:pt idx="626">
                  <c:v>2000</c:v>
                </c:pt>
                <c:pt idx="627">
                  <c:v>2000</c:v>
                </c:pt>
                <c:pt idx="628">
                  <c:v>2000</c:v>
                </c:pt>
                <c:pt idx="629">
                  <c:v>2000</c:v>
                </c:pt>
                <c:pt idx="630">
                  <c:v>2000</c:v>
                </c:pt>
                <c:pt idx="631">
                  <c:v>2000</c:v>
                </c:pt>
                <c:pt idx="632">
                  <c:v>2000</c:v>
                </c:pt>
                <c:pt idx="633">
                  <c:v>2000</c:v>
                </c:pt>
                <c:pt idx="634">
                  <c:v>2000</c:v>
                </c:pt>
                <c:pt idx="635">
                  <c:v>2001</c:v>
                </c:pt>
                <c:pt idx="636">
                  <c:v>2001</c:v>
                </c:pt>
                <c:pt idx="637">
                  <c:v>2001</c:v>
                </c:pt>
                <c:pt idx="638">
                  <c:v>2001</c:v>
                </c:pt>
                <c:pt idx="639">
                  <c:v>2001</c:v>
                </c:pt>
                <c:pt idx="640">
                  <c:v>2001</c:v>
                </c:pt>
                <c:pt idx="641">
                  <c:v>2001</c:v>
                </c:pt>
                <c:pt idx="642">
                  <c:v>2001</c:v>
                </c:pt>
                <c:pt idx="643">
                  <c:v>2001</c:v>
                </c:pt>
                <c:pt idx="644">
                  <c:v>2001</c:v>
                </c:pt>
                <c:pt idx="645">
                  <c:v>2001</c:v>
                </c:pt>
                <c:pt idx="646">
                  <c:v>2001</c:v>
                </c:pt>
                <c:pt idx="647">
                  <c:v>2002</c:v>
                </c:pt>
                <c:pt idx="648">
                  <c:v>2002</c:v>
                </c:pt>
                <c:pt idx="649">
                  <c:v>2002</c:v>
                </c:pt>
                <c:pt idx="650">
                  <c:v>2002</c:v>
                </c:pt>
                <c:pt idx="651">
                  <c:v>2002</c:v>
                </c:pt>
                <c:pt idx="652">
                  <c:v>2002</c:v>
                </c:pt>
                <c:pt idx="653">
                  <c:v>2002</c:v>
                </c:pt>
                <c:pt idx="654">
                  <c:v>2002</c:v>
                </c:pt>
                <c:pt idx="655">
                  <c:v>2002</c:v>
                </c:pt>
                <c:pt idx="656">
                  <c:v>2002</c:v>
                </c:pt>
                <c:pt idx="657">
                  <c:v>2002</c:v>
                </c:pt>
                <c:pt idx="658">
                  <c:v>2002</c:v>
                </c:pt>
                <c:pt idx="659">
                  <c:v>2003</c:v>
                </c:pt>
                <c:pt idx="660">
                  <c:v>2003</c:v>
                </c:pt>
                <c:pt idx="661">
                  <c:v>2003</c:v>
                </c:pt>
                <c:pt idx="662">
                  <c:v>2003</c:v>
                </c:pt>
                <c:pt idx="663">
                  <c:v>2003</c:v>
                </c:pt>
                <c:pt idx="664">
                  <c:v>2003</c:v>
                </c:pt>
                <c:pt idx="665">
                  <c:v>2003</c:v>
                </c:pt>
                <c:pt idx="666">
                  <c:v>2003</c:v>
                </c:pt>
                <c:pt idx="667">
                  <c:v>2003</c:v>
                </c:pt>
                <c:pt idx="668">
                  <c:v>2003</c:v>
                </c:pt>
                <c:pt idx="669">
                  <c:v>2003</c:v>
                </c:pt>
                <c:pt idx="670">
                  <c:v>2003</c:v>
                </c:pt>
                <c:pt idx="671">
                  <c:v>2004</c:v>
                </c:pt>
                <c:pt idx="672">
                  <c:v>2004</c:v>
                </c:pt>
                <c:pt idx="673">
                  <c:v>2004</c:v>
                </c:pt>
                <c:pt idx="674">
                  <c:v>2004</c:v>
                </c:pt>
                <c:pt idx="675">
                  <c:v>2004</c:v>
                </c:pt>
                <c:pt idx="676">
                  <c:v>2004</c:v>
                </c:pt>
                <c:pt idx="677">
                  <c:v>2004</c:v>
                </c:pt>
                <c:pt idx="678">
                  <c:v>2004</c:v>
                </c:pt>
                <c:pt idx="679">
                  <c:v>2004</c:v>
                </c:pt>
                <c:pt idx="680">
                  <c:v>2004</c:v>
                </c:pt>
                <c:pt idx="681">
                  <c:v>2004</c:v>
                </c:pt>
                <c:pt idx="682">
                  <c:v>2004</c:v>
                </c:pt>
                <c:pt idx="683">
                  <c:v>2005</c:v>
                </c:pt>
                <c:pt idx="684">
                  <c:v>2005</c:v>
                </c:pt>
                <c:pt idx="685">
                  <c:v>2005</c:v>
                </c:pt>
                <c:pt idx="686">
                  <c:v>2005</c:v>
                </c:pt>
                <c:pt idx="687">
                  <c:v>2005</c:v>
                </c:pt>
                <c:pt idx="688">
                  <c:v>2005</c:v>
                </c:pt>
                <c:pt idx="689">
                  <c:v>2005</c:v>
                </c:pt>
                <c:pt idx="690">
                  <c:v>2005</c:v>
                </c:pt>
                <c:pt idx="691">
                  <c:v>2005</c:v>
                </c:pt>
                <c:pt idx="692">
                  <c:v>2005</c:v>
                </c:pt>
                <c:pt idx="693">
                  <c:v>2005</c:v>
                </c:pt>
                <c:pt idx="694">
                  <c:v>2005</c:v>
                </c:pt>
                <c:pt idx="695">
                  <c:v>2006</c:v>
                </c:pt>
                <c:pt idx="696">
                  <c:v>2006</c:v>
                </c:pt>
                <c:pt idx="697">
                  <c:v>2006</c:v>
                </c:pt>
                <c:pt idx="698">
                  <c:v>2006</c:v>
                </c:pt>
                <c:pt idx="699">
                  <c:v>2006</c:v>
                </c:pt>
                <c:pt idx="700">
                  <c:v>2006</c:v>
                </c:pt>
                <c:pt idx="701">
                  <c:v>2006</c:v>
                </c:pt>
                <c:pt idx="702">
                  <c:v>2006</c:v>
                </c:pt>
                <c:pt idx="703">
                  <c:v>2006</c:v>
                </c:pt>
                <c:pt idx="704">
                  <c:v>2006</c:v>
                </c:pt>
                <c:pt idx="705">
                  <c:v>2006</c:v>
                </c:pt>
                <c:pt idx="706">
                  <c:v>2006</c:v>
                </c:pt>
                <c:pt idx="707">
                  <c:v>2007</c:v>
                </c:pt>
                <c:pt idx="708">
                  <c:v>2007</c:v>
                </c:pt>
                <c:pt idx="709">
                  <c:v>2007</c:v>
                </c:pt>
                <c:pt idx="710">
                  <c:v>2007</c:v>
                </c:pt>
                <c:pt idx="711">
                  <c:v>2007</c:v>
                </c:pt>
                <c:pt idx="712">
                  <c:v>2007</c:v>
                </c:pt>
                <c:pt idx="713">
                  <c:v>2007</c:v>
                </c:pt>
                <c:pt idx="714">
                  <c:v>2007</c:v>
                </c:pt>
                <c:pt idx="715">
                  <c:v>2007</c:v>
                </c:pt>
                <c:pt idx="716">
                  <c:v>2007</c:v>
                </c:pt>
                <c:pt idx="717">
                  <c:v>2007</c:v>
                </c:pt>
                <c:pt idx="718">
                  <c:v>2007</c:v>
                </c:pt>
                <c:pt idx="719">
                  <c:v>2008</c:v>
                </c:pt>
                <c:pt idx="720">
                  <c:v>2008</c:v>
                </c:pt>
                <c:pt idx="721">
                  <c:v>2008</c:v>
                </c:pt>
                <c:pt idx="722">
                  <c:v>2008</c:v>
                </c:pt>
                <c:pt idx="723">
                  <c:v>2008</c:v>
                </c:pt>
                <c:pt idx="724">
                  <c:v>2008</c:v>
                </c:pt>
                <c:pt idx="725">
                  <c:v>2008</c:v>
                </c:pt>
                <c:pt idx="726">
                  <c:v>2008</c:v>
                </c:pt>
                <c:pt idx="727">
                  <c:v>2008</c:v>
                </c:pt>
                <c:pt idx="728">
                  <c:v>2008</c:v>
                </c:pt>
                <c:pt idx="729">
                  <c:v>2008</c:v>
                </c:pt>
                <c:pt idx="730">
                  <c:v>2008</c:v>
                </c:pt>
                <c:pt idx="731">
                  <c:v>2009</c:v>
                </c:pt>
                <c:pt idx="732">
                  <c:v>2009</c:v>
                </c:pt>
                <c:pt idx="733">
                  <c:v>2009</c:v>
                </c:pt>
                <c:pt idx="734">
                  <c:v>2009</c:v>
                </c:pt>
                <c:pt idx="735">
                  <c:v>2009</c:v>
                </c:pt>
                <c:pt idx="736">
                  <c:v>2009</c:v>
                </c:pt>
                <c:pt idx="737">
                  <c:v>2009</c:v>
                </c:pt>
                <c:pt idx="738">
                  <c:v>2009</c:v>
                </c:pt>
                <c:pt idx="739">
                  <c:v>2009</c:v>
                </c:pt>
                <c:pt idx="740">
                  <c:v>2009</c:v>
                </c:pt>
                <c:pt idx="741">
                  <c:v>2009</c:v>
                </c:pt>
                <c:pt idx="742">
                  <c:v>2009</c:v>
                </c:pt>
                <c:pt idx="743">
                  <c:v>2010</c:v>
                </c:pt>
                <c:pt idx="744">
                  <c:v>2010</c:v>
                </c:pt>
                <c:pt idx="745">
                  <c:v>2010</c:v>
                </c:pt>
                <c:pt idx="746">
                  <c:v>2010</c:v>
                </c:pt>
                <c:pt idx="747">
                  <c:v>2010</c:v>
                </c:pt>
                <c:pt idx="748">
                  <c:v>2010</c:v>
                </c:pt>
                <c:pt idx="749">
                  <c:v>2010</c:v>
                </c:pt>
                <c:pt idx="750">
                  <c:v>2010</c:v>
                </c:pt>
                <c:pt idx="751">
                  <c:v>2010</c:v>
                </c:pt>
                <c:pt idx="752">
                  <c:v>2010</c:v>
                </c:pt>
                <c:pt idx="753">
                  <c:v>2010</c:v>
                </c:pt>
                <c:pt idx="754">
                  <c:v>2010</c:v>
                </c:pt>
                <c:pt idx="755">
                  <c:v>2011</c:v>
                </c:pt>
                <c:pt idx="756">
                  <c:v>2011</c:v>
                </c:pt>
                <c:pt idx="757">
                  <c:v>2011</c:v>
                </c:pt>
                <c:pt idx="758">
                  <c:v>2011</c:v>
                </c:pt>
                <c:pt idx="759">
                  <c:v>2011</c:v>
                </c:pt>
                <c:pt idx="760">
                  <c:v>2011</c:v>
                </c:pt>
                <c:pt idx="761">
                  <c:v>2011</c:v>
                </c:pt>
                <c:pt idx="762">
                  <c:v>2011</c:v>
                </c:pt>
                <c:pt idx="763">
                  <c:v>2011</c:v>
                </c:pt>
                <c:pt idx="764">
                  <c:v>2011</c:v>
                </c:pt>
                <c:pt idx="765">
                  <c:v>2011</c:v>
                </c:pt>
                <c:pt idx="766">
                  <c:v>2011</c:v>
                </c:pt>
                <c:pt idx="767">
                  <c:v>2012</c:v>
                </c:pt>
                <c:pt idx="768">
                  <c:v>2012</c:v>
                </c:pt>
                <c:pt idx="769">
                  <c:v>2012</c:v>
                </c:pt>
                <c:pt idx="770">
                  <c:v>2012</c:v>
                </c:pt>
                <c:pt idx="771">
                  <c:v>2012</c:v>
                </c:pt>
                <c:pt idx="772">
                  <c:v>2012</c:v>
                </c:pt>
                <c:pt idx="773">
                  <c:v>2012</c:v>
                </c:pt>
                <c:pt idx="774">
                  <c:v>2012</c:v>
                </c:pt>
                <c:pt idx="775">
                  <c:v>2012</c:v>
                </c:pt>
                <c:pt idx="776">
                  <c:v>2012</c:v>
                </c:pt>
                <c:pt idx="777">
                  <c:v>2012</c:v>
                </c:pt>
                <c:pt idx="778">
                  <c:v>2012</c:v>
                </c:pt>
                <c:pt idx="779">
                  <c:v>2013</c:v>
                </c:pt>
                <c:pt idx="780">
                  <c:v>2013</c:v>
                </c:pt>
                <c:pt idx="781">
                  <c:v>2013</c:v>
                </c:pt>
                <c:pt idx="782">
                  <c:v>2013</c:v>
                </c:pt>
                <c:pt idx="783">
                  <c:v>2013</c:v>
                </c:pt>
                <c:pt idx="784">
                  <c:v>2013</c:v>
                </c:pt>
                <c:pt idx="785">
                  <c:v>2013</c:v>
                </c:pt>
                <c:pt idx="786">
                  <c:v>2013</c:v>
                </c:pt>
                <c:pt idx="787">
                  <c:v>2013</c:v>
                </c:pt>
                <c:pt idx="788">
                  <c:v>2013</c:v>
                </c:pt>
                <c:pt idx="789">
                  <c:v>2013</c:v>
                </c:pt>
                <c:pt idx="790">
                  <c:v>2013</c:v>
                </c:pt>
                <c:pt idx="791">
                  <c:v>2014</c:v>
                </c:pt>
                <c:pt idx="792">
                  <c:v>2014</c:v>
                </c:pt>
                <c:pt idx="793">
                  <c:v>2014</c:v>
                </c:pt>
                <c:pt idx="794">
                  <c:v>2014</c:v>
                </c:pt>
                <c:pt idx="795">
                  <c:v>2014</c:v>
                </c:pt>
                <c:pt idx="796">
                  <c:v>2014</c:v>
                </c:pt>
                <c:pt idx="797">
                  <c:v>2014</c:v>
                </c:pt>
                <c:pt idx="798">
                  <c:v>2014</c:v>
                </c:pt>
                <c:pt idx="799">
                  <c:v>2014</c:v>
                </c:pt>
                <c:pt idx="800">
                  <c:v>2014</c:v>
                </c:pt>
                <c:pt idx="801">
                  <c:v>2014</c:v>
                </c:pt>
                <c:pt idx="802">
                  <c:v>2014</c:v>
                </c:pt>
                <c:pt idx="803">
                  <c:v>2015</c:v>
                </c:pt>
                <c:pt idx="804">
                  <c:v>2015</c:v>
                </c:pt>
                <c:pt idx="805">
                  <c:v>2015</c:v>
                </c:pt>
                <c:pt idx="806">
                  <c:v>2015</c:v>
                </c:pt>
                <c:pt idx="807">
                  <c:v>2015</c:v>
                </c:pt>
              </c:numCache>
            </c:numRef>
          </c:cat>
          <c:val>
            <c:numRef>
              <c:f>inf!$F$5:$F$812</c:f>
              <c:numCache>
                <c:formatCode>General</c:formatCode>
                <c:ptCount val="808"/>
                <c:pt idx="0">
                  <c:v>2.9990013375409016E-2</c:v>
                </c:pt>
                <c:pt idx="1">
                  <c:v>2.6934263405969008E-2</c:v>
                </c:pt>
                <c:pt idx="2">
                  <c:v>2.3400914667209796E-2</c:v>
                </c:pt>
                <c:pt idx="3">
                  <c:v>2.7375234228318831E-2</c:v>
                </c:pt>
                <c:pt idx="4">
                  <c:v>2.6431229878556582E-2</c:v>
                </c:pt>
                <c:pt idx="5">
                  <c:v>2.9400094458064682E-2</c:v>
                </c:pt>
                <c:pt idx="6">
                  <c:v>2.615066606430105E-2</c:v>
                </c:pt>
                <c:pt idx="7">
                  <c:v>2.6565874823479368E-2</c:v>
                </c:pt>
                <c:pt idx="8">
                  <c:v>2.6897216861841645E-2</c:v>
                </c:pt>
                <c:pt idx="9">
                  <c:v>2.7685417824499521E-2</c:v>
                </c:pt>
                <c:pt idx="10">
                  <c:v>2.8315212215973277E-2</c:v>
                </c:pt>
                <c:pt idx="11">
                  <c:v>2.9690389339104412E-2</c:v>
                </c:pt>
                <c:pt idx="12">
                  <c:v>2.8233714753436161E-2</c:v>
                </c:pt>
                <c:pt idx="13">
                  <c:v>2.9190850659873258E-2</c:v>
                </c:pt>
                <c:pt idx="14">
                  <c:v>3.4787392803651777E-2</c:v>
                </c:pt>
                <c:pt idx="15">
                  <c:v>2.9340572369871278E-2</c:v>
                </c:pt>
                <c:pt idx="16">
                  <c:v>3.345735763179207E-2</c:v>
                </c:pt>
                <c:pt idx="17">
                  <c:v>2.9528069986657725E-2</c:v>
                </c:pt>
                <c:pt idx="18">
                  <c:v>2.5957530357409348E-2</c:v>
                </c:pt>
                <c:pt idx="19">
                  <c:v>4.0950160348463237E-2</c:v>
                </c:pt>
                <c:pt idx="20">
                  <c:v>1.2853001868752848E-2</c:v>
                </c:pt>
                <c:pt idx="21">
                  <c:v>2.7758973132368438E-2</c:v>
                </c:pt>
                <c:pt idx="22">
                  <c:v>2.5059802000845406E-2</c:v>
                </c:pt>
                <c:pt idx="23">
                  <c:v>2.6522417214609604E-2</c:v>
                </c:pt>
                <c:pt idx="24">
                  <c:v>2.665665825721299E-2</c:v>
                </c:pt>
                <c:pt idx="25">
                  <c:v>2.2353582631465349E-2</c:v>
                </c:pt>
                <c:pt idx="26">
                  <c:v>2.3796833213184744E-2</c:v>
                </c:pt>
                <c:pt idx="27">
                  <c:v>2.5459753867850706E-2</c:v>
                </c:pt>
                <c:pt idx="28">
                  <c:v>2.2969717044877748E-2</c:v>
                </c:pt>
                <c:pt idx="29">
                  <c:v>2.1790005215502062E-2</c:v>
                </c:pt>
                <c:pt idx="30">
                  <c:v>2.6035437393468835E-2</c:v>
                </c:pt>
                <c:pt idx="31">
                  <c:v>2.4500306205952404E-2</c:v>
                </c:pt>
                <c:pt idx="32">
                  <c:v>2.6783923548549696E-2</c:v>
                </c:pt>
                <c:pt idx="33">
                  <c:v>2.808397643392781E-2</c:v>
                </c:pt>
                <c:pt idx="34">
                  <c:v>2.150424718037364E-2</c:v>
                </c:pt>
                <c:pt idx="35">
                  <c:v>2.3746049538032561E-2</c:v>
                </c:pt>
                <c:pt idx="36">
                  <c:v>2.5746372951907782E-2</c:v>
                </c:pt>
                <c:pt idx="37">
                  <c:v>2.3638288796971864E-2</c:v>
                </c:pt>
                <c:pt idx="38">
                  <c:v>2.4681239128025462E-2</c:v>
                </c:pt>
                <c:pt idx="39">
                  <c:v>2.7409623568887088E-2</c:v>
                </c:pt>
                <c:pt idx="40">
                  <c:v>2.4893711455430421E-2</c:v>
                </c:pt>
                <c:pt idx="41">
                  <c:v>2.5370468660424382E-2</c:v>
                </c:pt>
                <c:pt idx="42">
                  <c:v>2.7393769913822415E-2</c:v>
                </c:pt>
                <c:pt idx="43">
                  <c:v>2.8393513230238046E-2</c:v>
                </c:pt>
                <c:pt idx="44">
                  <c:v>2.7022470640986049E-2</c:v>
                </c:pt>
                <c:pt idx="45">
                  <c:v>2.2999662851424418E-2</c:v>
                </c:pt>
                <c:pt idx="46">
                  <c:v>2.6835093131665773E-2</c:v>
                </c:pt>
                <c:pt idx="47">
                  <c:v>2.4934231131711358E-2</c:v>
                </c:pt>
                <c:pt idx="48">
                  <c:v>2.3794909822129662E-2</c:v>
                </c:pt>
                <c:pt idx="49">
                  <c:v>2.455949101831217E-2</c:v>
                </c:pt>
                <c:pt idx="50">
                  <c:v>2.5772549925499214E-2</c:v>
                </c:pt>
                <c:pt idx="51">
                  <c:v>2.4686002770866664E-2</c:v>
                </c:pt>
                <c:pt idx="52">
                  <c:v>2.6480768139285876E-2</c:v>
                </c:pt>
                <c:pt idx="53">
                  <c:v>2.6794123662438017E-2</c:v>
                </c:pt>
                <c:pt idx="54">
                  <c:v>2.3268154018723952E-2</c:v>
                </c:pt>
                <c:pt idx="55">
                  <c:v>2.500193222969159E-2</c:v>
                </c:pt>
                <c:pt idx="56">
                  <c:v>2.3858550727715595E-2</c:v>
                </c:pt>
                <c:pt idx="57">
                  <c:v>2.4419429140519221E-2</c:v>
                </c:pt>
                <c:pt idx="58">
                  <c:v>2.6898006832989589E-2</c:v>
                </c:pt>
                <c:pt idx="59">
                  <c:v>2.1952781040062815E-2</c:v>
                </c:pt>
                <c:pt idx="60">
                  <c:v>2.4209904217950128E-2</c:v>
                </c:pt>
                <c:pt idx="61">
                  <c:v>2.5295825171333209E-2</c:v>
                </c:pt>
                <c:pt idx="62">
                  <c:v>2.209459332831892E-2</c:v>
                </c:pt>
                <c:pt idx="63">
                  <c:v>2.3325593650312011E-2</c:v>
                </c:pt>
                <c:pt idx="64">
                  <c:v>2.3692748152129964E-2</c:v>
                </c:pt>
                <c:pt idx="65">
                  <c:v>2.3377420258588612E-2</c:v>
                </c:pt>
                <c:pt idx="66">
                  <c:v>2.4581437609341793E-2</c:v>
                </c:pt>
                <c:pt idx="67">
                  <c:v>2.5042597118347873E-2</c:v>
                </c:pt>
                <c:pt idx="68">
                  <c:v>2.6803527082365063E-2</c:v>
                </c:pt>
                <c:pt idx="69">
                  <c:v>3.3367336483925376E-2</c:v>
                </c:pt>
                <c:pt idx="70">
                  <c:v>2.9335373482544828E-2</c:v>
                </c:pt>
                <c:pt idx="71">
                  <c:v>2.8539217340094535E-2</c:v>
                </c:pt>
                <c:pt idx="72">
                  <c:v>3.0848714881207006E-2</c:v>
                </c:pt>
                <c:pt idx="73">
                  <c:v>2.8617157833060156E-2</c:v>
                </c:pt>
                <c:pt idx="74">
                  <c:v>2.6678939473737288E-2</c:v>
                </c:pt>
                <c:pt idx="75">
                  <c:v>2.3054095957866963E-2</c:v>
                </c:pt>
                <c:pt idx="76">
                  <c:v>2.8125588045289075E-2</c:v>
                </c:pt>
                <c:pt idx="77">
                  <c:v>2.847174873725835E-2</c:v>
                </c:pt>
                <c:pt idx="78">
                  <c:v>2.7799328531267119E-2</c:v>
                </c:pt>
                <c:pt idx="79">
                  <c:v>2.1993592495668325E-2</c:v>
                </c:pt>
                <c:pt idx="80">
                  <c:v>2.16797858343891E-2</c:v>
                </c:pt>
                <c:pt idx="81">
                  <c:v>2.2577126268804613E-2</c:v>
                </c:pt>
                <c:pt idx="82">
                  <c:v>2.4493289362136576E-2</c:v>
                </c:pt>
                <c:pt idx="83">
                  <c:v>2.3601397717266825E-2</c:v>
                </c:pt>
                <c:pt idx="84">
                  <c:v>2.445386933290316E-2</c:v>
                </c:pt>
                <c:pt idx="85">
                  <c:v>2.7166708396831801E-2</c:v>
                </c:pt>
                <c:pt idx="86">
                  <c:v>2.2794185314946969E-2</c:v>
                </c:pt>
                <c:pt idx="87">
                  <c:v>2.5422865792294844E-2</c:v>
                </c:pt>
                <c:pt idx="88">
                  <c:v>2.3981482474057413E-2</c:v>
                </c:pt>
                <c:pt idx="89">
                  <c:v>2.8328155414849732E-2</c:v>
                </c:pt>
                <c:pt idx="90">
                  <c:v>2.6427797586019017E-2</c:v>
                </c:pt>
                <c:pt idx="91">
                  <c:v>2.9126046292258519E-2</c:v>
                </c:pt>
                <c:pt idx="92">
                  <c:v>2.7466860635702802E-2</c:v>
                </c:pt>
                <c:pt idx="93">
                  <c:v>2.8161412579829515E-2</c:v>
                </c:pt>
                <c:pt idx="94">
                  <c:v>2.5968921073246311E-2</c:v>
                </c:pt>
                <c:pt idx="95">
                  <c:v>2.6809128341891055E-2</c:v>
                </c:pt>
                <c:pt idx="96">
                  <c:v>3.1127973348483488E-2</c:v>
                </c:pt>
                <c:pt idx="97">
                  <c:v>2.5734853365385599E-2</c:v>
                </c:pt>
                <c:pt idx="98">
                  <c:v>3.0729934063649288E-2</c:v>
                </c:pt>
                <c:pt idx="99">
                  <c:v>2.8325723779471894E-2</c:v>
                </c:pt>
                <c:pt idx="100">
                  <c:v>2.9232671279061991E-2</c:v>
                </c:pt>
                <c:pt idx="101">
                  <c:v>2.4710583324067038E-2</c:v>
                </c:pt>
                <c:pt idx="102">
                  <c:v>2.4873488265275176E-2</c:v>
                </c:pt>
                <c:pt idx="103">
                  <c:v>2.6563787702041156E-2</c:v>
                </c:pt>
                <c:pt idx="104">
                  <c:v>3.1309433720740271E-2</c:v>
                </c:pt>
                <c:pt idx="105">
                  <c:v>2.7087487870524344E-2</c:v>
                </c:pt>
                <c:pt idx="106">
                  <c:v>2.7910316327972279E-2</c:v>
                </c:pt>
                <c:pt idx="107">
                  <c:v>2.4703755662072547E-2</c:v>
                </c:pt>
                <c:pt idx="108">
                  <c:v>2.4212172538836597E-2</c:v>
                </c:pt>
                <c:pt idx="109">
                  <c:v>2.7376385846556082E-2</c:v>
                </c:pt>
                <c:pt idx="110">
                  <c:v>2.7574101189503781E-2</c:v>
                </c:pt>
                <c:pt idx="111">
                  <c:v>2.8133856143889503E-2</c:v>
                </c:pt>
                <c:pt idx="112">
                  <c:v>2.5162919773039867E-2</c:v>
                </c:pt>
                <c:pt idx="113">
                  <c:v>2.4671344921243052E-2</c:v>
                </c:pt>
                <c:pt idx="114">
                  <c:v>2.796348250938659E-2</c:v>
                </c:pt>
                <c:pt idx="115">
                  <c:v>2.6645981448325837E-2</c:v>
                </c:pt>
                <c:pt idx="116">
                  <c:v>3.0676812747470323E-2</c:v>
                </c:pt>
                <c:pt idx="117">
                  <c:v>2.6088079151207789E-2</c:v>
                </c:pt>
                <c:pt idx="118">
                  <c:v>3.1653474821786459E-2</c:v>
                </c:pt>
                <c:pt idx="119">
                  <c:v>3.228838010648423E-2</c:v>
                </c:pt>
                <c:pt idx="120">
                  <c:v>2.9921431992006118E-2</c:v>
                </c:pt>
                <c:pt idx="121">
                  <c:v>3.4260154697587988E-2</c:v>
                </c:pt>
                <c:pt idx="122">
                  <c:v>2.7801140030293454E-2</c:v>
                </c:pt>
                <c:pt idx="123">
                  <c:v>2.6507718413893749E-2</c:v>
                </c:pt>
                <c:pt idx="124">
                  <c:v>3.0321187674269119E-2</c:v>
                </c:pt>
                <c:pt idx="125">
                  <c:v>2.7831802248218462E-2</c:v>
                </c:pt>
                <c:pt idx="126">
                  <c:v>2.5686977922706071E-2</c:v>
                </c:pt>
                <c:pt idx="127">
                  <c:v>2.4055927869199058E-2</c:v>
                </c:pt>
                <c:pt idx="128">
                  <c:v>2.2782677020950631E-2</c:v>
                </c:pt>
                <c:pt idx="129">
                  <c:v>2.7542716176056452E-2</c:v>
                </c:pt>
                <c:pt idx="130">
                  <c:v>2.5894634113091432E-2</c:v>
                </c:pt>
                <c:pt idx="131">
                  <c:v>2.6425723609680155E-2</c:v>
                </c:pt>
                <c:pt idx="132">
                  <c:v>2.5640313424167963E-2</c:v>
                </c:pt>
                <c:pt idx="133">
                  <c:v>2.4400495614134307E-2</c:v>
                </c:pt>
                <c:pt idx="134">
                  <c:v>2.7273814495454123E-2</c:v>
                </c:pt>
                <c:pt idx="135">
                  <c:v>2.7212830432757896E-2</c:v>
                </c:pt>
                <c:pt idx="136">
                  <c:v>2.9093107883214467E-2</c:v>
                </c:pt>
                <c:pt idx="137">
                  <c:v>2.920301994473077E-2</c:v>
                </c:pt>
                <c:pt idx="138">
                  <c:v>3.1505742682454943E-2</c:v>
                </c:pt>
                <c:pt idx="139">
                  <c:v>3.1517675636509944E-2</c:v>
                </c:pt>
                <c:pt idx="140">
                  <c:v>3.0676615246550826E-2</c:v>
                </c:pt>
                <c:pt idx="141">
                  <c:v>2.485520771909985E-2</c:v>
                </c:pt>
                <c:pt idx="142">
                  <c:v>2.7464847406875714E-2</c:v>
                </c:pt>
                <c:pt idx="143">
                  <c:v>2.4283910725797397E-2</c:v>
                </c:pt>
                <c:pt idx="144">
                  <c:v>3.3587910559759855E-2</c:v>
                </c:pt>
                <c:pt idx="145">
                  <c:v>2.641802805679663E-2</c:v>
                </c:pt>
                <c:pt idx="146">
                  <c:v>2.6302335928310258E-2</c:v>
                </c:pt>
                <c:pt idx="147">
                  <c:v>3.0229075033080713E-2</c:v>
                </c:pt>
                <c:pt idx="148">
                  <c:v>2.8580015272133465E-2</c:v>
                </c:pt>
                <c:pt idx="149">
                  <c:v>2.8535875412562119E-2</c:v>
                </c:pt>
                <c:pt idx="150">
                  <c:v>2.6302182706674143E-2</c:v>
                </c:pt>
                <c:pt idx="151">
                  <c:v>3.300027685793562E-2</c:v>
                </c:pt>
                <c:pt idx="152">
                  <c:v>2.7468280227345682E-2</c:v>
                </c:pt>
                <c:pt idx="153">
                  <c:v>3.2697485531522533E-2</c:v>
                </c:pt>
                <c:pt idx="154">
                  <c:v>2.7737525622322359E-2</c:v>
                </c:pt>
                <c:pt idx="155">
                  <c:v>3.095226931807021E-2</c:v>
                </c:pt>
                <c:pt idx="156">
                  <c:v>2.8473919782959985E-2</c:v>
                </c:pt>
                <c:pt idx="157">
                  <c:v>2.9504305193531824E-2</c:v>
                </c:pt>
                <c:pt idx="158">
                  <c:v>2.9843796776883206E-2</c:v>
                </c:pt>
                <c:pt idx="159">
                  <c:v>2.7777502585391679E-2</c:v>
                </c:pt>
                <c:pt idx="160">
                  <c:v>3.0441659035302611E-2</c:v>
                </c:pt>
                <c:pt idx="161">
                  <c:v>2.5856372374392336E-2</c:v>
                </c:pt>
                <c:pt idx="162">
                  <c:v>3.0681159943034744E-2</c:v>
                </c:pt>
                <c:pt idx="163">
                  <c:v>2.8240903664379178E-2</c:v>
                </c:pt>
                <c:pt idx="164">
                  <c:v>2.6381298604239937E-2</c:v>
                </c:pt>
                <c:pt idx="165">
                  <c:v>2.8945281683466297E-2</c:v>
                </c:pt>
                <c:pt idx="166">
                  <c:v>2.7681240651487728E-2</c:v>
                </c:pt>
                <c:pt idx="167">
                  <c:v>2.6810788457731813E-2</c:v>
                </c:pt>
                <c:pt idx="168">
                  <c:v>2.9777164283905928E-2</c:v>
                </c:pt>
                <c:pt idx="169">
                  <c:v>2.902212821767821E-2</c:v>
                </c:pt>
                <c:pt idx="170">
                  <c:v>2.8004485134976585E-2</c:v>
                </c:pt>
                <c:pt idx="171">
                  <c:v>2.9096399988671726E-2</c:v>
                </c:pt>
                <c:pt idx="172">
                  <c:v>2.7693193417463947E-2</c:v>
                </c:pt>
                <c:pt idx="173">
                  <c:v>3.1686182750039857E-2</c:v>
                </c:pt>
                <c:pt idx="174">
                  <c:v>2.7824270327638026E-2</c:v>
                </c:pt>
                <c:pt idx="175">
                  <c:v>2.64600425607882E-2</c:v>
                </c:pt>
                <c:pt idx="176">
                  <c:v>3.0863604273216241E-2</c:v>
                </c:pt>
                <c:pt idx="177">
                  <c:v>2.6443452602350811E-2</c:v>
                </c:pt>
                <c:pt idx="178">
                  <c:v>3.0132237442963183E-2</c:v>
                </c:pt>
                <c:pt idx="179">
                  <c:v>3.1039745492563501E-2</c:v>
                </c:pt>
                <c:pt idx="180">
                  <c:v>2.7348759888892463E-2</c:v>
                </c:pt>
                <c:pt idx="181">
                  <c:v>2.8889775111135666E-2</c:v>
                </c:pt>
                <c:pt idx="182">
                  <c:v>3.0968919976889553E-2</c:v>
                </c:pt>
                <c:pt idx="183">
                  <c:v>2.5820772016754472E-2</c:v>
                </c:pt>
                <c:pt idx="184">
                  <c:v>2.8225621362244487E-2</c:v>
                </c:pt>
                <c:pt idx="185">
                  <c:v>2.6433565727350644E-2</c:v>
                </c:pt>
                <c:pt idx="186">
                  <c:v>2.9081752976467961E-2</c:v>
                </c:pt>
                <c:pt idx="187">
                  <c:v>2.8258339906465493E-2</c:v>
                </c:pt>
                <c:pt idx="188">
                  <c:v>3.0727826964186689E-2</c:v>
                </c:pt>
                <c:pt idx="189">
                  <c:v>2.6677447488594148E-2</c:v>
                </c:pt>
                <c:pt idx="190">
                  <c:v>3.0079952707679904E-2</c:v>
                </c:pt>
                <c:pt idx="191">
                  <c:v>2.7176441437746352E-2</c:v>
                </c:pt>
                <c:pt idx="192">
                  <c:v>2.8655156378376966E-2</c:v>
                </c:pt>
                <c:pt idx="193">
                  <c:v>2.7605585291315567E-2</c:v>
                </c:pt>
                <c:pt idx="194">
                  <c:v>2.6856699699855241E-2</c:v>
                </c:pt>
                <c:pt idx="195">
                  <c:v>2.9400541910224981E-2</c:v>
                </c:pt>
                <c:pt idx="196">
                  <c:v>2.5913686909830903E-2</c:v>
                </c:pt>
                <c:pt idx="197">
                  <c:v>2.98548197960877E-2</c:v>
                </c:pt>
                <c:pt idx="198">
                  <c:v>2.9845150725174126E-2</c:v>
                </c:pt>
                <c:pt idx="199">
                  <c:v>2.9417806600507725E-2</c:v>
                </c:pt>
                <c:pt idx="200">
                  <c:v>2.6266754094282457E-2</c:v>
                </c:pt>
                <c:pt idx="201">
                  <c:v>3.1203754516430083E-2</c:v>
                </c:pt>
                <c:pt idx="202">
                  <c:v>2.8690583303669318E-2</c:v>
                </c:pt>
                <c:pt idx="203">
                  <c:v>3.1509342802508757E-2</c:v>
                </c:pt>
                <c:pt idx="204">
                  <c:v>2.6436116775041551E-2</c:v>
                </c:pt>
                <c:pt idx="205">
                  <c:v>3.0643272978299437E-2</c:v>
                </c:pt>
                <c:pt idx="206">
                  <c:v>2.8092867370419414E-2</c:v>
                </c:pt>
                <c:pt idx="207">
                  <c:v>3.0034780781623326E-2</c:v>
                </c:pt>
                <c:pt idx="208">
                  <c:v>2.7963318250579784E-2</c:v>
                </c:pt>
                <c:pt idx="209">
                  <c:v>2.9282672143057482E-2</c:v>
                </c:pt>
                <c:pt idx="210">
                  <c:v>2.8826994223619364E-2</c:v>
                </c:pt>
                <c:pt idx="211">
                  <c:v>2.902444968505263E-2</c:v>
                </c:pt>
                <c:pt idx="212">
                  <c:v>2.9105389593083574E-2</c:v>
                </c:pt>
                <c:pt idx="213">
                  <c:v>2.9729346404268216E-2</c:v>
                </c:pt>
                <c:pt idx="214">
                  <c:v>3.0556814414415878E-2</c:v>
                </c:pt>
                <c:pt idx="215">
                  <c:v>2.8706649089789218E-2</c:v>
                </c:pt>
                <c:pt idx="216">
                  <c:v>3.0238288961634885E-2</c:v>
                </c:pt>
                <c:pt idx="217">
                  <c:v>3.1130596167682153E-2</c:v>
                </c:pt>
                <c:pt idx="218">
                  <c:v>3.145674646536048E-2</c:v>
                </c:pt>
                <c:pt idx="219">
                  <c:v>3.002779795747269E-2</c:v>
                </c:pt>
                <c:pt idx="220">
                  <c:v>3.0833660505845992E-2</c:v>
                </c:pt>
                <c:pt idx="221">
                  <c:v>3.0829976580837193E-2</c:v>
                </c:pt>
                <c:pt idx="222">
                  <c:v>2.9518119676967797E-2</c:v>
                </c:pt>
                <c:pt idx="223">
                  <c:v>2.991129476892963E-2</c:v>
                </c:pt>
                <c:pt idx="224">
                  <c:v>2.885879467208954E-2</c:v>
                </c:pt>
                <c:pt idx="225">
                  <c:v>3.1469165649445345E-2</c:v>
                </c:pt>
                <c:pt idx="226">
                  <c:v>3.1083545577144229E-2</c:v>
                </c:pt>
                <c:pt idx="227">
                  <c:v>2.967262116037785E-2</c:v>
                </c:pt>
                <c:pt idx="228">
                  <c:v>3.0095775022540423E-2</c:v>
                </c:pt>
                <c:pt idx="229">
                  <c:v>2.9687618725269392E-2</c:v>
                </c:pt>
                <c:pt idx="230">
                  <c:v>2.9845019237646288E-2</c:v>
                </c:pt>
                <c:pt idx="231">
                  <c:v>3.0668700738818881E-2</c:v>
                </c:pt>
                <c:pt idx="232">
                  <c:v>2.8924421698637553E-2</c:v>
                </c:pt>
                <c:pt idx="233">
                  <c:v>2.9292833080589362E-2</c:v>
                </c:pt>
                <c:pt idx="234">
                  <c:v>2.9720569884260892E-2</c:v>
                </c:pt>
                <c:pt idx="235">
                  <c:v>3.1564918567097429E-2</c:v>
                </c:pt>
                <c:pt idx="236">
                  <c:v>2.9682397129433317E-2</c:v>
                </c:pt>
                <c:pt idx="237">
                  <c:v>2.9049632150247889E-2</c:v>
                </c:pt>
                <c:pt idx="238">
                  <c:v>2.8815719072700998E-2</c:v>
                </c:pt>
                <c:pt idx="239">
                  <c:v>3.0877653319373657E-2</c:v>
                </c:pt>
                <c:pt idx="240">
                  <c:v>2.8893510635272394E-2</c:v>
                </c:pt>
                <c:pt idx="241">
                  <c:v>2.7660692439295632E-2</c:v>
                </c:pt>
                <c:pt idx="242">
                  <c:v>2.9301431979131525E-2</c:v>
                </c:pt>
                <c:pt idx="243">
                  <c:v>3.1280238978359957E-2</c:v>
                </c:pt>
                <c:pt idx="244">
                  <c:v>3.0055095375701914E-2</c:v>
                </c:pt>
                <c:pt idx="245">
                  <c:v>2.8453961111738129E-2</c:v>
                </c:pt>
                <c:pt idx="246">
                  <c:v>2.8848405705853009E-2</c:v>
                </c:pt>
                <c:pt idx="247">
                  <c:v>2.9632842998336163E-2</c:v>
                </c:pt>
                <c:pt idx="248">
                  <c:v>3.0437521862479357E-2</c:v>
                </c:pt>
                <c:pt idx="249">
                  <c:v>3.0394831362358366E-2</c:v>
                </c:pt>
                <c:pt idx="250">
                  <c:v>3.0162643021191697E-2</c:v>
                </c:pt>
                <c:pt idx="251">
                  <c:v>3.0754996390808646E-2</c:v>
                </c:pt>
                <c:pt idx="252">
                  <c:v>3.0673895529584751E-2</c:v>
                </c:pt>
                <c:pt idx="253">
                  <c:v>3.0870314716255707E-2</c:v>
                </c:pt>
                <c:pt idx="254">
                  <c:v>3.084589860808494E-2</c:v>
                </c:pt>
                <c:pt idx="255">
                  <c:v>3.192557506629326E-2</c:v>
                </c:pt>
                <c:pt idx="256">
                  <c:v>3.0883845118175442E-2</c:v>
                </c:pt>
                <c:pt idx="257">
                  <c:v>3.0674722104339216E-2</c:v>
                </c:pt>
                <c:pt idx="258">
                  <c:v>3.2509216492680737E-2</c:v>
                </c:pt>
                <c:pt idx="259">
                  <c:v>3.2152494579350453E-2</c:v>
                </c:pt>
                <c:pt idx="260">
                  <c:v>2.9849002180377362E-2</c:v>
                </c:pt>
                <c:pt idx="261">
                  <c:v>3.0624457974704054E-2</c:v>
                </c:pt>
                <c:pt idx="262">
                  <c:v>3.4341283635673035E-2</c:v>
                </c:pt>
                <c:pt idx="263">
                  <c:v>3.4210901512934565E-2</c:v>
                </c:pt>
                <c:pt idx="264">
                  <c:v>3.4433097815817146E-2</c:v>
                </c:pt>
                <c:pt idx="265">
                  <c:v>3.4267040117548581E-2</c:v>
                </c:pt>
                <c:pt idx="266">
                  <c:v>3.4537963933111822E-2</c:v>
                </c:pt>
                <c:pt idx="267">
                  <c:v>3.3283924061341869E-2</c:v>
                </c:pt>
                <c:pt idx="268">
                  <c:v>3.3399930400573589E-2</c:v>
                </c:pt>
                <c:pt idx="269">
                  <c:v>3.3148086402894628E-2</c:v>
                </c:pt>
                <c:pt idx="270">
                  <c:v>3.5348399730814009E-2</c:v>
                </c:pt>
                <c:pt idx="271">
                  <c:v>3.3990438389989913E-2</c:v>
                </c:pt>
                <c:pt idx="272">
                  <c:v>3.6553885091884751E-2</c:v>
                </c:pt>
                <c:pt idx="273">
                  <c:v>3.5704421588451128E-2</c:v>
                </c:pt>
                <c:pt idx="274">
                  <c:v>3.2077278746327931E-2</c:v>
                </c:pt>
                <c:pt idx="275">
                  <c:v>3.2910810466188205E-2</c:v>
                </c:pt>
                <c:pt idx="276">
                  <c:v>3.4359246408053379E-2</c:v>
                </c:pt>
                <c:pt idx="277">
                  <c:v>3.2570808603532314E-2</c:v>
                </c:pt>
                <c:pt idx="278">
                  <c:v>3.3259598227760749E-2</c:v>
                </c:pt>
                <c:pt idx="279">
                  <c:v>3.3555858274923127E-2</c:v>
                </c:pt>
                <c:pt idx="280">
                  <c:v>3.5349364893521612E-2</c:v>
                </c:pt>
                <c:pt idx="281">
                  <c:v>3.5247375532310672E-2</c:v>
                </c:pt>
                <c:pt idx="282">
                  <c:v>3.370473280139516E-2</c:v>
                </c:pt>
                <c:pt idx="283">
                  <c:v>3.2008889285164051E-2</c:v>
                </c:pt>
                <c:pt idx="284">
                  <c:v>3.5911087635875388E-2</c:v>
                </c:pt>
                <c:pt idx="285">
                  <c:v>3.4647222222643229E-2</c:v>
                </c:pt>
                <c:pt idx="286">
                  <c:v>3.2501976497260658E-2</c:v>
                </c:pt>
                <c:pt idx="287">
                  <c:v>3.3756547539616454E-2</c:v>
                </c:pt>
                <c:pt idx="288">
                  <c:v>3.5836039730622452E-2</c:v>
                </c:pt>
                <c:pt idx="289">
                  <c:v>3.4533441756133064E-2</c:v>
                </c:pt>
                <c:pt idx="290">
                  <c:v>3.5265310339719858E-2</c:v>
                </c:pt>
                <c:pt idx="291">
                  <c:v>3.5806094971638988E-2</c:v>
                </c:pt>
                <c:pt idx="292">
                  <c:v>3.4721847838513696E-2</c:v>
                </c:pt>
                <c:pt idx="293">
                  <c:v>3.5967331609587268E-2</c:v>
                </c:pt>
                <c:pt idx="294">
                  <c:v>3.538787930587621E-2</c:v>
                </c:pt>
                <c:pt idx="295">
                  <c:v>3.7447660105798995E-2</c:v>
                </c:pt>
                <c:pt idx="296">
                  <c:v>3.4366624260694513E-2</c:v>
                </c:pt>
                <c:pt idx="297">
                  <c:v>3.5601411409553585E-2</c:v>
                </c:pt>
                <c:pt idx="298">
                  <c:v>3.474819890995786E-2</c:v>
                </c:pt>
                <c:pt idx="299">
                  <c:v>3.8308173479136731E-2</c:v>
                </c:pt>
                <c:pt idx="300">
                  <c:v>3.6452023520847435E-2</c:v>
                </c:pt>
                <c:pt idx="301">
                  <c:v>3.8056786552778846E-2</c:v>
                </c:pt>
                <c:pt idx="302">
                  <c:v>3.6120264542122825E-2</c:v>
                </c:pt>
                <c:pt idx="303">
                  <c:v>3.7012669886423467E-2</c:v>
                </c:pt>
                <c:pt idx="304">
                  <c:v>3.5860237864097075E-2</c:v>
                </c:pt>
                <c:pt idx="305">
                  <c:v>3.6942929420392838E-2</c:v>
                </c:pt>
                <c:pt idx="306">
                  <c:v>3.6536958785962775E-2</c:v>
                </c:pt>
                <c:pt idx="307">
                  <c:v>3.4163078120952019E-2</c:v>
                </c:pt>
                <c:pt idx="308">
                  <c:v>3.7699091858607467E-2</c:v>
                </c:pt>
                <c:pt idx="309">
                  <c:v>3.7394536108493914E-2</c:v>
                </c:pt>
                <c:pt idx="310">
                  <c:v>3.8166054394892616E-2</c:v>
                </c:pt>
                <c:pt idx="311">
                  <c:v>3.764383007975472E-2</c:v>
                </c:pt>
                <c:pt idx="312">
                  <c:v>3.5653045765791376E-2</c:v>
                </c:pt>
                <c:pt idx="313">
                  <c:v>3.6338287966642749E-2</c:v>
                </c:pt>
                <c:pt idx="314">
                  <c:v>3.6857900381489561E-2</c:v>
                </c:pt>
                <c:pt idx="315">
                  <c:v>3.9740404956587157E-2</c:v>
                </c:pt>
                <c:pt idx="316">
                  <c:v>3.8291101669625641E-2</c:v>
                </c:pt>
                <c:pt idx="317">
                  <c:v>3.7066759559793473E-2</c:v>
                </c:pt>
                <c:pt idx="318">
                  <c:v>4.0842746110770302E-2</c:v>
                </c:pt>
                <c:pt idx="319">
                  <c:v>3.8270846998540095E-2</c:v>
                </c:pt>
                <c:pt idx="320">
                  <c:v>4.2569588217157624E-2</c:v>
                </c:pt>
                <c:pt idx="321">
                  <c:v>4.3066337287072029E-2</c:v>
                </c:pt>
                <c:pt idx="322">
                  <c:v>4.6563603041500409E-2</c:v>
                </c:pt>
                <c:pt idx="323">
                  <c:v>3.8318236064569189E-2</c:v>
                </c:pt>
                <c:pt idx="324">
                  <c:v>4.3471121043419055E-2</c:v>
                </c:pt>
                <c:pt idx="325">
                  <c:v>4.1129901860690918E-2</c:v>
                </c:pt>
                <c:pt idx="326">
                  <c:v>4.164028334367309E-2</c:v>
                </c:pt>
                <c:pt idx="327">
                  <c:v>3.769820320395835E-2</c:v>
                </c:pt>
                <c:pt idx="328">
                  <c:v>3.8443769821400173E-2</c:v>
                </c:pt>
                <c:pt idx="329">
                  <c:v>3.8202639652013079E-2</c:v>
                </c:pt>
                <c:pt idx="330">
                  <c:v>3.944260728543901E-2</c:v>
                </c:pt>
                <c:pt idx="331">
                  <c:v>4.0204256483918295E-2</c:v>
                </c:pt>
                <c:pt idx="332">
                  <c:v>3.9117520728962414E-2</c:v>
                </c:pt>
                <c:pt idx="333">
                  <c:v>3.9590425973055031E-2</c:v>
                </c:pt>
                <c:pt idx="334">
                  <c:v>3.7107991080841479E-2</c:v>
                </c:pt>
                <c:pt idx="335">
                  <c:v>3.7589259240079186E-2</c:v>
                </c:pt>
                <c:pt idx="336">
                  <c:v>3.910863787559677E-2</c:v>
                </c:pt>
                <c:pt idx="337">
                  <c:v>4.1273242458904444E-2</c:v>
                </c:pt>
                <c:pt idx="338">
                  <c:v>3.6822010248609191E-2</c:v>
                </c:pt>
                <c:pt idx="339">
                  <c:v>4.1961377645565484E-2</c:v>
                </c:pt>
                <c:pt idx="340">
                  <c:v>4.2598557699366511E-2</c:v>
                </c:pt>
                <c:pt idx="341">
                  <c:v>4.0922040911564872E-2</c:v>
                </c:pt>
                <c:pt idx="342">
                  <c:v>3.8738570240325024E-2</c:v>
                </c:pt>
                <c:pt idx="343">
                  <c:v>4.1106126095191514E-2</c:v>
                </c:pt>
                <c:pt idx="344">
                  <c:v>4.1729909128131092E-2</c:v>
                </c:pt>
                <c:pt idx="345">
                  <c:v>4.1510864689451837E-2</c:v>
                </c:pt>
                <c:pt idx="346">
                  <c:v>3.8900070447422448E-2</c:v>
                </c:pt>
                <c:pt idx="347">
                  <c:v>4.2951602775810026E-2</c:v>
                </c:pt>
                <c:pt idx="348">
                  <c:v>3.9924886499228575E-2</c:v>
                </c:pt>
                <c:pt idx="349">
                  <c:v>3.9836284420999617E-2</c:v>
                </c:pt>
                <c:pt idx="350">
                  <c:v>3.9740371094783608E-2</c:v>
                </c:pt>
                <c:pt idx="351">
                  <c:v>4.388839353098592E-2</c:v>
                </c:pt>
                <c:pt idx="352">
                  <c:v>3.940168651605884E-2</c:v>
                </c:pt>
                <c:pt idx="353">
                  <c:v>4.3285554611164505E-2</c:v>
                </c:pt>
                <c:pt idx="354">
                  <c:v>4.0882379270539768E-2</c:v>
                </c:pt>
                <c:pt idx="355">
                  <c:v>4.2055268368324551E-2</c:v>
                </c:pt>
                <c:pt idx="356">
                  <c:v>4.306203086527674E-2</c:v>
                </c:pt>
                <c:pt idx="357">
                  <c:v>3.9405112711317837E-2</c:v>
                </c:pt>
                <c:pt idx="358">
                  <c:v>4.2987848068065014E-2</c:v>
                </c:pt>
                <c:pt idx="359">
                  <c:v>4.1858101861186915E-2</c:v>
                </c:pt>
                <c:pt idx="360">
                  <c:v>4.2813074394912887E-2</c:v>
                </c:pt>
                <c:pt idx="361">
                  <c:v>4.1122599154526492E-2</c:v>
                </c:pt>
                <c:pt idx="362">
                  <c:v>4.2703518115993905E-2</c:v>
                </c:pt>
                <c:pt idx="363">
                  <c:v>4.2026102768752217E-2</c:v>
                </c:pt>
                <c:pt idx="364">
                  <c:v>4.601416620329421E-2</c:v>
                </c:pt>
                <c:pt idx="365">
                  <c:v>4.0630409964279683E-2</c:v>
                </c:pt>
                <c:pt idx="366">
                  <c:v>4.4119869760128889E-2</c:v>
                </c:pt>
                <c:pt idx="367">
                  <c:v>4.1520316534572568E-2</c:v>
                </c:pt>
                <c:pt idx="368">
                  <c:v>4.4701363403074894E-2</c:v>
                </c:pt>
                <c:pt idx="369">
                  <c:v>4.4827792987509406E-2</c:v>
                </c:pt>
                <c:pt idx="370">
                  <c:v>4.3301521556982497E-2</c:v>
                </c:pt>
                <c:pt idx="371">
                  <c:v>4.3701797332930545E-2</c:v>
                </c:pt>
                <c:pt idx="372">
                  <c:v>4.2136529957248273E-2</c:v>
                </c:pt>
                <c:pt idx="373">
                  <c:v>4.278834030370892E-2</c:v>
                </c:pt>
                <c:pt idx="374">
                  <c:v>4.1620309606210798E-2</c:v>
                </c:pt>
                <c:pt idx="375">
                  <c:v>4.3764392135512316E-2</c:v>
                </c:pt>
                <c:pt idx="376">
                  <c:v>4.2634126249886793E-2</c:v>
                </c:pt>
                <c:pt idx="377">
                  <c:v>4.5761441568403179E-2</c:v>
                </c:pt>
                <c:pt idx="378">
                  <c:v>4.2979211012969594E-2</c:v>
                </c:pt>
                <c:pt idx="379">
                  <c:v>4.5257281231258523E-2</c:v>
                </c:pt>
                <c:pt idx="380">
                  <c:v>4.3747993421358398E-2</c:v>
                </c:pt>
                <c:pt idx="381">
                  <c:v>4.4175055570885878E-2</c:v>
                </c:pt>
                <c:pt idx="382">
                  <c:v>4.642503213562562E-2</c:v>
                </c:pt>
                <c:pt idx="383">
                  <c:v>4.3949615544993006E-2</c:v>
                </c:pt>
                <c:pt idx="384">
                  <c:v>4.3257523568529271E-2</c:v>
                </c:pt>
                <c:pt idx="385">
                  <c:v>4.9501922333133171E-2</c:v>
                </c:pt>
                <c:pt idx="386">
                  <c:v>4.9060570964399121E-2</c:v>
                </c:pt>
                <c:pt idx="387">
                  <c:v>4.4084342738679637E-2</c:v>
                </c:pt>
                <c:pt idx="388">
                  <c:v>4.583539985631991E-2</c:v>
                </c:pt>
                <c:pt idx="389">
                  <c:v>4.3195414605756349E-2</c:v>
                </c:pt>
                <c:pt idx="390">
                  <c:v>4.2097070680769136E-2</c:v>
                </c:pt>
                <c:pt idx="391">
                  <c:v>4.444346649429734E-2</c:v>
                </c:pt>
                <c:pt idx="392">
                  <c:v>4.4400697447241552E-2</c:v>
                </c:pt>
                <c:pt idx="393">
                  <c:v>4.1959112021025126E-2</c:v>
                </c:pt>
                <c:pt idx="394">
                  <c:v>4.6647099966099871E-2</c:v>
                </c:pt>
                <c:pt idx="395">
                  <c:v>4.2979547206135373E-2</c:v>
                </c:pt>
                <c:pt idx="396">
                  <c:v>4.3967710884048411E-2</c:v>
                </c:pt>
                <c:pt idx="397">
                  <c:v>4.1765426643476829E-2</c:v>
                </c:pt>
                <c:pt idx="398">
                  <c:v>4.6413316159410772E-2</c:v>
                </c:pt>
                <c:pt idx="399">
                  <c:v>4.3900909162649576E-2</c:v>
                </c:pt>
                <c:pt idx="400">
                  <c:v>4.0845262960434135E-2</c:v>
                </c:pt>
                <c:pt idx="401">
                  <c:v>4.5201678300968051E-2</c:v>
                </c:pt>
                <c:pt idx="402">
                  <c:v>4.560671801936074E-2</c:v>
                </c:pt>
                <c:pt idx="403">
                  <c:v>4.6346199126505727E-2</c:v>
                </c:pt>
                <c:pt idx="404">
                  <c:v>4.7112578157260346E-2</c:v>
                </c:pt>
                <c:pt idx="405">
                  <c:v>4.5877976156379549E-2</c:v>
                </c:pt>
                <c:pt idx="406">
                  <c:v>4.4534578821498749E-2</c:v>
                </c:pt>
                <c:pt idx="407">
                  <c:v>4.7011535079022754E-2</c:v>
                </c:pt>
                <c:pt idx="408">
                  <c:v>4.4663988252223216E-2</c:v>
                </c:pt>
                <c:pt idx="409">
                  <c:v>4.6464995178540899E-2</c:v>
                </c:pt>
                <c:pt idx="410">
                  <c:v>4.4383962838046874E-2</c:v>
                </c:pt>
                <c:pt idx="411">
                  <c:v>4.5301110179156202E-2</c:v>
                </c:pt>
                <c:pt idx="412">
                  <c:v>4.482561079501831E-2</c:v>
                </c:pt>
                <c:pt idx="413">
                  <c:v>4.1948534720662276E-2</c:v>
                </c:pt>
                <c:pt idx="414">
                  <c:v>4.4863957922447732E-2</c:v>
                </c:pt>
                <c:pt idx="415">
                  <c:v>4.4388981872383021E-2</c:v>
                </c:pt>
                <c:pt idx="416">
                  <c:v>4.6276165257078263E-2</c:v>
                </c:pt>
                <c:pt idx="417">
                  <c:v>4.3194581780469525E-2</c:v>
                </c:pt>
                <c:pt idx="418">
                  <c:v>3.9154040575187947E-2</c:v>
                </c:pt>
                <c:pt idx="419">
                  <c:v>4.3142939353409536E-2</c:v>
                </c:pt>
                <c:pt idx="420">
                  <c:v>4.2058979775552431E-2</c:v>
                </c:pt>
                <c:pt idx="421">
                  <c:v>4.2651618984963634E-2</c:v>
                </c:pt>
                <c:pt idx="422">
                  <c:v>4.2765144793356663E-2</c:v>
                </c:pt>
                <c:pt idx="423">
                  <c:v>4.5581826519252987E-2</c:v>
                </c:pt>
                <c:pt idx="424">
                  <c:v>3.7595495514210195E-2</c:v>
                </c:pt>
                <c:pt idx="425">
                  <c:v>4.6016984676830595E-2</c:v>
                </c:pt>
                <c:pt idx="426">
                  <c:v>4.2163038892098409E-2</c:v>
                </c:pt>
                <c:pt idx="427">
                  <c:v>4.0889721936083381E-2</c:v>
                </c:pt>
                <c:pt idx="428">
                  <c:v>4.2529101291213046E-2</c:v>
                </c:pt>
                <c:pt idx="429">
                  <c:v>4.2968282284928626E-2</c:v>
                </c:pt>
                <c:pt idx="430">
                  <c:v>4.2157718114009833E-2</c:v>
                </c:pt>
                <c:pt idx="431">
                  <c:v>4.2907264608224006E-2</c:v>
                </c:pt>
                <c:pt idx="432">
                  <c:v>4.5203164174522109E-2</c:v>
                </c:pt>
                <c:pt idx="433">
                  <c:v>4.4120080113083035E-2</c:v>
                </c:pt>
                <c:pt idx="434">
                  <c:v>4.2652679530557111E-2</c:v>
                </c:pt>
                <c:pt idx="435">
                  <c:v>4.2868899224796586E-2</c:v>
                </c:pt>
                <c:pt idx="436">
                  <c:v>4.7797987509865691E-2</c:v>
                </c:pt>
                <c:pt idx="437">
                  <c:v>4.6143450151167928E-2</c:v>
                </c:pt>
                <c:pt idx="438">
                  <c:v>4.3276020569014501E-2</c:v>
                </c:pt>
                <c:pt idx="439">
                  <c:v>4.6313820192555664E-2</c:v>
                </c:pt>
                <c:pt idx="440">
                  <c:v>4.3680405765765651E-2</c:v>
                </c:pt>
                <c:pt idx="441">
                  <c:v>4.5933798341820146E-2</c:v>
                </c:pt>
                <c:pt idx="442">
                  <c:v>4.5918586754923565E-2</c:v>
                </c:pt>
                <c:pt idx="443">
                  <c:v>4.4325189890960376E-2</c:v>
                </c:pt>
                <c:pt idx="444">
                  <c:v>4.5287064549391694E-2</c:v>
                </c:pt>
                <c:pt idx="445">
                  <c:v>4.6796672057786134E-2</c:v>
                </c:pt>
                <c:pt idx="446">
                  <c:v>4.4776128243389494E-2</c:v>
                </c:pt>
                <c:pt idx="447">
                  <c:v>4.7935771486189063E-2</c:v>
                </c:pt>
                <c:pt idx="448">
                  <c:v>4.6588529771566904E-2</c:v>
                </c:pt>
                <c:pt idx="449">
                  <c:v>4.3045201686633568E-2</c:v>
                </c:pt>
                <c:pt idx="450">
                  <c:v>4.5465249941414904E-2</c:v>
                </c:pt>
                <c:pt idx="451">
                  <c:v>4.5611798471073807E-2</c:v>
                </c:pt>
                <c:pt idx="452">
                  <c:v>4.4263822490260576E-2</c:v>
                </c:pt>
                <c:pt idx="453">
                  <c:v>4.5238292371157569E-2</c:v>
                </c:pt>
                <c:pt idx="454">
                  <c:v>4.1255785568692076E-2</c:v>
                </c:pt>
                <c:pt idx="455">
                  <c:v>4.8936486673570638E-2</c:v>
                </c:pt>
                <c:pt idx="456">
                  <c:v>4.5399981718750267E-2</c:v>
                </c:pt>
                <c:pt idx="457">
                  <c:v>4.4278134514421703E-2</c:v>
                </c:pt>
                <c:pt idx="458">
                  <c:v>4.6070253016902776E-2</c:v>
                </c:pt>
                <c:pt idx="459">
                  <c:v>4.5088904990302138E-2</c:v>
                </c:pt>
                <c:pt idx="460">
                  <c:v>4.334582616806968E-2</c:v>
                </c:pt>
                <c:pt idx="461">
                  <c:v>4.3461244101335117E-2</c:v>
                </c:pt>
                <c:pt idx="462">
                  <c:v>4.5502757720613622E-2</c:v>
                </c:pt>
                <c:pt idx="463">
                  <c:v>4.5014812201867212E-2</c:v>
                </c:pt>
                <c:pt idx="464">
                  <c:v>4.3937638756490281E-2</c:v>
                </c:pt>
                <c:pt idx="465">
                  <c:v>4.2368498440604238E-2</c:v>
                </c:pt>
                <c:pt idx="466">
                  <c:v>4.3309324181847082E-2</c:v>
                </c:pt>
                <c:pt idx="467">
                  <c:v>4.3051040403712361E-2</c:v>
                </c:pt>
                <c:pt idx="468">
                  <c:v>4.395645528664828E-2</c:v>
                </c:pt>
                <c:pt idx="469">
                  <c:v>4.1653483772243899E-2</c:v>
                </c:pt>
                <c:pt idx="470">
                  <c:v>4.3258299316358731E-2</c:v>
                </c:pt>
                <c:pt idx="471">
                  <c:v>4.2532639391686722E-2</c:v>
                </c:pt>
                <c:pt idx="472">
                  <c:v>4.2444298793116987E-2</c:v>
                </c:pt>
                <c:pt idx="473">
                  <c:v>4.2020925235475903E-2</c:v>
                </c:pt>
                <c:pt idx="474">
                  <c:v>4.2412363531544046E-2</c:v>
                </c:pt>
                <c:pt idx="475">
                  <c:v>4.3996592825032391E-2</c:v>
                </c:pt>
                <c:pt idx="476">
                  <c:v>4.1354784159149532E-2</c:v>
                </c:pt>
                <c:pt idx="477">
                  <c:v>4.2022140726166245E-2</c:v>
                </c:pt>
                <c:pt idx="478">
                  <c:v>4.1633865579813988E-2</c:v>
                </c:pt>
                <c:pt idx="479">
                  <c:v>4.1817525167360474E-2</c:v>
                </c:pt>
                <c:pt idx="480">
                  <c:v>4.1804818745182257E-2</c:v>
                </c:pt>
                <c:pt idx="481">
                  <c:v>3.9093538565052856E-2</c:v>
                </c:pt>
                <c:pt idx="482">
                  <c:v>4.2697059830238318E-2</c:v>
                </c:pt>
                <c:pt idx="483">
                  <c:v>3.9952071471004748E-2</c:v>
                </c:pt>
                <c:pt idx="484">
                  <c:v>4.0583797390379699E-2</c:v>
                </c:pt>
                <c:pt idx="485">
                  <c:v>4.3080748658644565E-2</c:v>
                </c:pt>
                <c:pt idx="486">
                  <c:v>3.9628810676188876E-2</c:v>
                </c:pt>
                <c:pt idx="487">
                  <c:v>4.0160034164856612E-2</c:v>
                </c:pt>
                <c:pt idx="488">
                  <c:v>3.9876204721851466E-2</c:v>
                </c:pt>
                <c:pt idx="489">
                  <c:v>4.0066480243964059E-2</c:v>
                </c:pt>
                <c:pt idx="490">
                  <c:v>4.1534779624895692E-2</c:v>
                </c:pt>
                <c:pt idx="491">
                  <c:v>3.86795458591623E-2</c:v>
                </c:pt>
                <c:pt idx="492">
                  <c:v>3.7704258182444904E-2</c:v>
                </c:pt>
                <c:pt idx="493">
                  <c:v>4.030353449428821E-2</c:v>
                </c:pt>
                <c:pt idx="494">
                  <c:v>3.9781879619325597E-2</c:v>
                </c:pt>
                <c:pt idx="495">
                  <c:v>3.9891625460510491E-2</c:v>
                </c:pt>
                <c:pt idx="496">
                  <c:v>3.7727752322633278E-2</c:v>
                </c:pt>
                <c:pt idx="497">
                  <c:v>3.8397884824873663E-2</c:v>
                </c:pt>
                <c:pt idx="498">
                  <c:v>3.9239485594284251E-2</c:v>
                </c:pt>
                <c:pt idx="499">
                  <c:v>3.8643394848921722E-2</c:v>
                </c:pt>
                <c:pt idx="500">
                  <c:v>4.0080299996137436E-2</c:v>
                </c:pt>
                <c:pt idx="501">
                  <c:v>3.8769599660285016E-2</c:v>
                </c:pt>
                <c:pt idx="502">
                  <c:v>3.9220262163457476E-2</c:v>
                </c:pt>
                <c:pt idx="503">
                  <c:v>3.8175450353834649E-2</c:v>
                </c:pt>
                <c:pt idx="504">
                  <c:v>3.679285895457305E-2</c:v>
                </c:pt>
                <c:pt idx="505">
                  <c:v>3.9154860432920151E-2</c:v>
                </c:pt>
                <c:pt idx="506">
                  <c:v>3.787126385446965E-2</c:v>
                </c:pt>
                <c:pt idx="507">
                  <c:v>3.4887386399321582E-2</c:v>
                </c:pt>
                <c:pt idx="508">
                  <c:v>3.9460962252694576E-2</c:v>
                </c:pt>
                <c:pt idx="509">
                  <c:v>3.9339174234020599E-2</c:v>
                </c:pt>
                <c:pt idx="510">
                  <c:v>3.9397867756189517E-2</c:v>
                </c:pt>
                <c:pt idx="511">
                  <c:v>3.7805877546981718E-2</c:v>
                </c:pt>
                <c:pt idx="512">
                  <c:v>3.9568985535693942E-2</c:v>
                </c:pt>
                <c:pt idx="513">
                  <c:v>3.7474588631785266E-2</c:v>
                </c:pt>
                <c:pt idx="514">
                  <c:v>3.7814059705172869E-2</c:v>
                </c:pt>
                <c:pt idx="515">
                  <c:v>3.8197694758884418E-2</c:v>
                </c:pt>
                <c:pt idx="516">
                  <c:v>3.8016336574729179E-2</c:v>
                </c:pt>
                <c:pt idx="517">
                  <c:v>3.5119146617135014E-2</c:v>
                </c:pt>
                <c:pt idx="518">
                  <c:v>3.8002933517594692E-2</c:v>
                </c:pt>
                <c:pt idx="519">
                  <c:v>3.595492514460881E-2</c:v>
                </c:pt>
                <c:pt idx="520">
                  <c:v>3.5748982552683245E-2</c:v>
                </c:pt>
                <c:pt idx="521">
                  <c:v>3.6764626139361552E-2</c:v>
                </c:pt>
                <c:pt idx="522">
                  <c:v>3.5712820784807045E-2</c:v>
                </c:pt>
                <c:pt idx="523">
                  <c:v>3.7322513732897418E-2</c:v>
                </c:pt>
                <c:pt idx="524">
                  <c:v>3.5671991916197757E-2</c:v>
                </c:pt>
                <c:pt idx="525">
                  <c:v>3.9207307346076331E-2</c:v>
                </c:pt>
                <c:pt idx="526">
                  <c:v>3.688601659556226E-2</c:v>
                </c:pt>
                <c:pt idx="527">
                  <c:v>3.7587292166163203E-2</c:v>
                </c:pt>
                <c:pt idx="528">
                  <c:v>3.7441409766909843E-2</c:v>
                </c:pt>
                <c:pt idx="529">
                  <c:v>3.8309286113833101E-2</c:v>
                </c:pt>
                <c:pt idx="530">
                  <c:v>3.9543286812265807E-2</c:v>
                </c:pt>
                <c:pt idx="531">
                  <c:v>4.0725347350243281E-2</c:v>
                </c:pt>
                <c:pt idx="532">
                  <c:v>3.8031545385911102E-2</c:v>
                </c:pt>
                <c:pt idx="533">
                  <c:v>3.7120297531167024E-2</c:v>
                </c:pt>
                <c:pt idx="534">
                  <c:v>3.8540841040805039E-2</c:v>
                </c:pt>
                <c:pt idx="535">
                  <c:v>3.5021564746173475E-2</c:v>
                </c:pt>
                <c:pt idx="536">
                  <c:v>3.8549624654039216E-2</c:v>
                </c:pt>
                <c:pt idx="537">
                  <c:v>3.8921881999931025E-2</c:v>
                </c:pt>
                <c:pt idx="538">
                  <c:v>3.7547089981441392E-2</c:v>
                </c:pt>
                <c:pt idx="539">
                  <c:v>3.6501167771117296E-2</c:v>
                </c:pt>
                <c:pt idx="540">
                  <c:v>3.7263336475594593E-2</c:v>
                </c:pt>
                <c:pt idx="541">
                  <c:v>3.8815408670804664E-2</c:v>
                </c:pt>
                <c:pt idx="542">
                  <c:v>3.8069569985239936E-2</c:v>
                </c:pt>
                <c:pt idx="543">
                  <c:v>3.7481934830570024E-2</c:v>
                </c:pt>
                <c:pt idx="544">
                  <c:v>3.688338105561622E-2</c:v>
                </c:pt>
                <c:pt idx="545">
                  <c:v>3.687167042469329E-2</c:v>
                </c:pt>
                <c:pt idx="546">
                  <c:v>3.7362591931025341E-2</c:v>
                </c:pt>
                <c:pt idx="547">
                  <c:v>3.9252398735769085E-2</c:v>
                </c:pt>
                <c:pt idx="548">
                  <c:v>3.7136998002952233E-2</c:v>
                </c:pt>
                <c:pt idx="549">
                  <c:v>3.7544920210245553E-2</c:v>
                </c:pt>
                <c:pt idx="550">
                  <c:v>3.9592163179861868E-2</c:v>
                </c:pt>
                <c:pt idx="551">
                  <c:v>3.9293656839319312E-2</c:v>
                </c:pt>
                <c:pt idx="552">
                  <c:v>3.8737552704050257E-2</c:v>
                </c:pt>
                <c:pt idx="553">
                  <c:v>3.8702264947896921E-2</c:v>
                </c:pt>
                <c:pt idx="554">
                  <c:v>3.6202461119439915E-2</c:v>
                </c:pt>
                <c:pt idx="555">
                  <c:v>3.9057104183464517E-2</c:v>
                </c:pt>
                <c:pt idx="556">
                  <c:v>3.8633958724202222E-2</c:v>
                </c:pt>
                <c:pt idx="557">
                  <c:v>3.8516177738425979E-2</c:v>
                </c:pt>
                <c:pt idx="558">
                  <c:v>3.7378054461130954E-2</c:v>
                </c:pt>
                <c:pt idx="559">
                  <c:v>3.7245122945660666E-2</c:v>
                </c:pt>
                <c:pt idx="560">
                  <c:v>3.6914794982705008E-2</c:v>
                </c:pt>
                <c:pt idx="561">
                  <c:v>3.6996872187155541E-2</c:v>
                </c:pt>
                <c:pt idx="562">
                  <c:v>3.9386467221325105E-2</c:v>
                </c:pt>
                <c:pt idx="563">
                  <c:v>3.5952010014839823E-2</c:v>
                </c:pt>
                <c:pt idx="564">
                  <c:v>3.7359350517490036E-2</c:v>
                </c:pt>
                <c:pt idx="565">
                  <c:v>4.1218472056090139E-2</c:v>
                </c:pt>
                <c:pt idx="566">
                  <c:v>3.6596862290222062E-2</c:v>
                </c:pt>
                <c:pt idx="567">
                  <c:v>3.6783909931451614E-2</c:v>
                </c:pt>
                <c:pt idx="568">
                  <c:v>3.8121224969034355E-2</c:v>
                </c:pt>
                <c:pt idx="569">
                  <c:v>3.8353861207334895E-2</c:v>
                </c:pt>
                <c:pt idx="570">
                  <c:v>3.7134087454491274E-2</c:v>
                </c:pt>
                <c:pt idx="571">
                  <c:v>3.6783451945025199E-2</c:v>
                </c:pt>
                <c:pt idx="572">
                  <c:v>3.87947184957999E-2</c:v>
                </c:pt>
                <c:pt idx="573">
                  <c:v>3.7520291453301768E-2</c:v>
                </c:pt>
                <c:pt idx="574">
                  <c:v>3.9172277557868874E-2</c:v>
                </c:pt>
                <c:pt idx="575">
                  <c:v>3.7047888321840167E-2</c:v>
                </c:pt>
                <c:pt idx="576">
                  <c:v>3.7292674407368311E-2</c:v>
                </c:pt>
                <c:pt idx="577">
                  <c:v>3.8836798790415059E-2</c:v>
                </c:pt>
                <c:pt idx="578">
                  <c:v>3.7738312596847755E-2</c:v>
                </c:pt>
                <c:pt idx="579">
                  <c:v>3.3893844900592614E-2</c:v>
                </c:pt>
                <c:pt idx="580">
                  <c:v>3.9685450755774808E-2</c:v>
                </c:pt>
                <c:pt idx="581">
                  <c:v>3.2979018188594972E-2</c:v>
                </c:pt>
                <c:pt idx="582">
                  <c:v>3.6831575642974498E-2</c:v>
                </c:pt>
                <c:pt idx="583">
                  <c:v>3.7050821568955498E-2</c:v>
                </c:pt>
                <c:pt idx="584">
                  <c:v>3.8291684383333059E-2</c:v>
                </c:pt>
                <c:pt idx="585">
                  <c:v>3.8352278037356309E-2</c:v>
                </c:pt>
                <c:pt idx="586">
                  <c:v>3.7129075476483822E-2</c:v>
                </c:pt>
                <c:pt idx="587">
                  <c:v>3.6539004272107808E-2</c:v>
                </c:pt>
                <c:pt idx="588">
                  <c:v>3.7929441860360069E-2</c:v>
                </c:pt>
                <c:pt idx="589">
                  <c:v>3.6664152038352125E-2</c:v>
                </c:pt>
                <c:pt idx="590">
                  <c:v>3.5047475822775648E-2</c:v>
                </c:pt>
                <c:pt idx="591">
                  <c:v>3.6377587047049319E-2</c:v>
                </c:pt>
                <c:pt idx="592">
                  <c:v>3.6242976599998783E-2</c:v>
                </c:pt>
                <c:pt idx="593">
                  <c:v>3.5233380318075012E-2</c:v>
                </c:pt>
                <c:pt idx="594">
                  <c:v>3.7189489237343477E-2</c:v>
                </c:pt>
                <c:pt idx="595">
                  <c:v>3.5358543659465884E-2</c:v>
                </c:pt>
                <c:pt idx="596">
                  <c:v>3.5233019352029327E-2</c:v>
                </c:pt>
                <c:pt idx="597">
                  <c:v>3.7942249969592071E-2</c:v>
                </c:pt>
                <c:pt idx="598">
                  <c:v>3.5109262866849719E-2</c:v>
                </c:pt>
                <c:pt idx="599">
                  <c:v>3.6431926970348444E-2</c:v>
                </c:pt>
                <c:pt idx="600">
                  <c:v>3.7959309848026708E-2</c:v>
                </c:pt>
                <c:pt idx="601">
                  <c:v>3.3013214415296373E-2</c:v>
                </c:pt>
                <c:pt idx="602">
                  <c:v>3.657701340944939E-2</c:v>
                </c:pt>
                <c:pt idx="603">
                  <c:v>3.7077931867854456E-2</c:v>
                </c:pt>
                <c:pt idx="604">
                  <c:v>3.6145305053063286E-2</c:v>
                </c:pt>
                <c:pt idx="605">
                  <c:v>3.6211524130918001E-2</c:v>
                </c:pt>
                <c:pt idx="606">
                  <c:v>3.7549336685093991E-2</c:v>
                </c:pt>
                <c:pt idx="607">
                  <c:v>3.5055637263702512E-2</c:v>
                </c:pt>
                <c:pt idx="608">
                  <c:v>3.4503386416727316E-2</c:v>
                </c:pt>
                <c:pt idx="609">
                  <c:v>3.600664304848436E-2</c:v>
                </c:pt>
                <c:pt idx="610">
                  <c:v>3.4609502168888334E-2</c:v>
                </c:pt>
                <c:pt idx="611">
                  <c:v>3.729578179530469E-2</c:v>
                </c:pt>
                <c:pt idx="612">
                  <c:v>3.4911994516852556E-2</c:v>
                </c:pt>
                <c:pt idx="613">
                  <c:v>3.6458947630393847E-2</c:v>
                </c:pt>
                <c:pt idx="614">
                  <c:v>3.4687471294923729E-2</c:v>
                </c:pt>
                <c:pt idx="615">
                  <c:v>3.6595733238632237E-2</c:v>
                </c:pt>
                <c:pt idx="616">
                  <c:v>3.5257292087585552E-2</c:v>
                </c:pt>
                <c:pt idx="617">
                  <c:v>3.4500373962321106E-2</c:v>
                </c:pt>
                <c:pt idx="618">
                  <c:v>3.5191333001551528E-2</c:v>
                </c:pt>
                <c:pt idx="619">
                  <c:v>3.3599511147519558E-2</c:v>
                </c:pt>
                <c:pt idx="620">
                  <c:v>3.4886147919429303E-2</c:v>
                </c:pt>
                <c:pt idx="621">
                  <c:v>3.3708073388649874E-2</c:v>
                </c:pt>
                <c:pt idx="622">
                  <c:v>3.4570580660816932E-2</c:v>
                </c:pt>
                <c:pt idx="623">
                  <c:v>3.6250648430881119E-2</c:v>
                </c:pt>
                <c:pt idx="624">
                  <c:v>3.4921999666038692E-2</c:v>
                </c:pt>
                <c:pt idx="625">
                  <c:v>3.3120326654189979E-2</c:v>
                </c:pt>
                <c:pt idx="626">
                  <c:v>3.6388334449355707E-2</c:v>
                </c:pt>
                <c:pt idx="627">
                  <c:v>3.4214747357863493E-2</c:v>
                </c:pt>
                <c:pt idx="628">
                  <c:v>3.3883772545426502E-2</c:v>
                </c:pt>
                <c:pt idx="629">
                  <c:v>3.5281820139568716E-2</c:v>
                </c:pt>
                <c:pt idx="630">
                  <c:v>3.1623513933419237E-2</c:v>
                </c:pt>
                <c:pt idx="631">
                  <c:v>3.3340989680896736E-2</c:v>
                </c:pt>
                <c:pt idx="632">
                  <c:v>3.3229852531850276E-2</c:v>
                </c:pt>
                <c:pt idx="633">
                  <c:v>3.2657718529508474E-2</c:v>
                </c:pt>
                <c:pt idx="634">
                  <c:v>3.5484371521821587E-2</c:v>
                </c:pt>
                <c:pt idx="635">
                  <c:v>3.4972044254888222E-2</c:v>
                </c:pt>
                <c:pt idx="636">
                  <c:v>3.3918024868664867E-2</c:v>
                </c:pt>
                <c:pt idx="637">
                  <c:v>3.4294468071693021E-2</c:v>
                </c:pt>
                <c:pt idx="638">
                  <c:v>3.2855317568443579E-2</c:v>
                </c:pt>
                <c:pt idx="639">
                  <c:v>3.4513932939859562E-2</c:v>
                </c:pt>
                <c:pt idx="640">
                  <c:v>3.3577747244671621E-2</c:v>
                </c:pt>
                <c:pt idx="641">
                  <c:v>3.6670298987613849E-2</c:v>
                </c:pt>
                <c:pt idx="642">
                  <c:v>3.4658802868035424E-2</c:v>
                </c:pt>
                <c:pt idx="643">
                  <c:v>3.6750062397966896E-2</c:v>
                </c:pt>
                <c:pt idx="644">
                  <c:v>3.4859914374089793E-2</c:v>
                </c:pt>
                <c:pt idx="645">
                  <c:v>3.529528309785937E-2</c:v>
                </c:pt>
                <c:pt idx="646">
                  <c:v>3.4133706068303397E-2</c:v>
                </c:pt>
                <c:pt idx="647">
                  <c:v>3.4312718522110153E-2</c:v>
                </c:pt>
                <c:pt idx="648">
                  <c:v>3.34136054456311E-2</c:v>
                </c:pt>
                <c:pt idx="649">
                  <c:v>3.629797532517879E-2</c:v>
                </c:pt>
                <c:pt idx="650">
                  <c:v>3.2571446803069504E-2</c:v>
                </c:pt>
                <c:pt idx="651">
                  <c:v>3.426199268984649E-2</c:v>
                </c:pt>
                <c:pt idx="652">
                  <c:v>3.3303317452320999E-2</c:v>
                </c:pt>
                <c:pt idx="653">
                  <c:v>3.235338749215718E-2</c:v>
                </c:pt>
                <c:pt idx="654">
                  <c:v>3.357090810663637E-2</c:v>
                </c:pt>
                <c:pt idx="655">
                  <c:v>3.2991115195993174E-2</c:v>
                </c:pt>
                <c:pt idx="656">
                  <c:v>3.5910725305786706E-2</c:v>
                </c:pt>
                <c:pt idx="657">
                  <c:v>3.6095716523107418E-2</c:v>
                </c:pt>
                <c:pt idx="658">
                  <c:v>3.0682796351060901E-2</c:v>
                </c:pt>
                <c:pt idx="659">
                  <c:v>3.5978191634413681E-2</c:v>
                </c:pt>
                <c:pt idx="660">
                  <c:v>3.3980281927078394E-2</c:v>
                </c:pt>
                <c:pt idx="661">
                  <c:v>3.3576771705112363E-2</c:v>
                </c:pt>
                <c:pt idx="662">
                  <c:v>3.4124052937220643E-2</c:v>
                </c:pt>
                <c:pt idx="663">
                  <c:v>3.567561937260464E-2</c:v>
                </c:pt>
                <c:pt idx="664">
                  <c:v>3.3901522327165749E-2</c:v>
                </c:pt>
                <c:pt idx="665">
                  <c:v>3.2963408072302337E-2</c:v>
                </c:pt>
                <c:pt idx="666">
                  <c:v>3.3907332455314E-2</c:v>
                </c:pt>
                <c:pt idx="667">
                  <c:v>3.1829039698428763E-2</c:v>
                </c:pt>
                <c:pt idx="668">
                  <c:v>3.1307090801474535E-2</c:v>
                </c:pt>
                <c:pt idx="669">
                  <c:v>3.2102937563846523E-2</c:v>
                </c:pt>
                <c:pt idx="670">
                  <c:v>3.3166347606167539E-2</c:v>
                </c:pt>
                <c:pt idx="671">
                  <c:v>3.2297769566136537E-2</c:v>
                </c:pt>
                <c:pt idx="672">
                  <c:v>3.5500957527747838E-2</c:v>
                </c:pt>
                <c:pt idx="673">
                  <c:v>3.1789065886370899E-2</c:v>
                </c:pt>
                <c:pt idx="674">
                  <c:v>3.3548110527294422E-2</c:v>
                </c:pt>
                <c:pt idx="675">
                  <c:v>3.4392649225483643E-2</c:v>
                </c:pt>
                <c:pt idx="676">
                  <c:v>3.1887565895150148E-2</c:v>
                </c:pt>
                <c:pt idx="677">
                  <c:v>3.3684788373018901E-2</c:v>
                </c:pt>
                <c:pt idx="678">
                  <c:v>3.3228591045386321E-2</c:v>
                </c:pt>
                <c:pt idx="679">
                  <c:v>3.5015672023832177E-2</c:v>
                </c:pt>
                <c:pt idx="680">
                  <c:v>3.3638985638612076E-2</c:v>
                </c:pt>
                <c:pt idx="681">
                  <c:v>3.2822448075801078E-2</c:v>
                </c:pt>
                <c:pt idx="682">
                  <c:v>3.3579691358772416E-2</c:v>
                </c:pt>
                <c:pt idx="683">
                  <c:v>3.4218952272081521E-2</c:v>
                </c:pt>
                <c:pt idx="684">
                  <c:v>3.2437024151086215E-2</c:v>
                </c:pt>
                <c:pt idx="685">
                  <c:v>3.3948915010794493E-2</c:v>
                </c:pt>
                <c:pt idx="686">
                  <c:v>3.4021598286561407E-2</c:v>
                </c:pt>
                <c:pt idx="687">
                  <c:v>3.2135494963219303E-2</c:v>
                </c:pt>
                <c:pt idx="688">
                  <c:v>3.3614283230727786E-2</c:v>
                </c:pt>
                <c:pt idx="689">
                  <c:v>3.344632040790179E-2</c:v>
                </c:pt>
                <c:pt idx="690">
                  <c:v>3.4665466867559773E-2</c:v>
                </c:pt>
                <c:pt idx="691">
                  <c:v>3.4459579325991918E-2</c:v>
                </c:pt>
                <c:pt idx="692">
                  <c:v>3.4718555588073172E-2</c:v>
                </c:pt>
                <c:pt idx="693">
                  <c:v>3.3871224187057437E-2</c:v>
                </c:pt>
                <c:pt idx="694">
                  <c:v>3.2398656351093992E-2</c:v>
                </c:pt>
                <c:pt idx="695">
                  <c:v>3.4702097158118075E-2</c:v>
                </c:pt>
                <c:pt idx="696">
                  <c:v>3.3201375491687835E-2</c:v>
                </c:pt>
                <c:pt idx="697">
                  <c:v>3.4669376134585657E-2</c:v>
                </c:pt>
                <c:pt idx="698">
                  <c:v>3.3358810452722688E-2</c:v>
                </c:pt>
                <c:pt idx="699">
                  <c:v>3.3753304628605076E-2</c:v>
                </c:pt>
                <c:pt idx="700">
                  <c:v>3.4380237229798584E-2</c:v>
                </c:pt>
                <c:pt idx="701">
                  <c:v>3.2705353763870793E-2</c:v>
                </c:pt>
                <c:pt idx="702">
                  <c:v>3.2120160413189221E-2</c:v>
                </c:pt>
                <c:pt idx="703">
                  <c:v>3.2566641880907514E-2</c:v>
                </c:pt>
                <c:pt idx="704">
                  <c:v>3.4023016685268762E-2</c:v>
                </c:pt>
                <c:pt idx="705">
                  <c:v>3.2996663854788312E-2</c:v>
                </c:pt>
                <c:pt idx="706">
                  <c:v>3.5374635684283472E-2</c:v>
                </c:pt>
                <c:pt idx="707">
                  <c:v>3.3099366928364918E-2</c:v>
                </c:pt>
                <c:pt idx="708">
                  <c:v>3.2386978291724065E-2</c:v>
                </c:pt>
                <c:pt idx="709">
                  <c:v>3.4835165530314877E-2</c:v>
                </c:pt>
                <c:pt idx="710">
                  <c:v>3.2804314766773486E-2</c:v>
                </c:pt>
                <c:pt idx="711">
                  <c:v>3.5365798435000359E-2</c:v>
                </c:pt>
                <c:pt idx="712">
                  <c:v>3.5794183795747836E-2</c:v>
                </c:pt>
                <c:pt idx="713">
                  <c:v>3.3280140397342221E-2</c:v>
                </c:pt>
                <c:pt idx="714">
                  <c:v>3.5118056931937952E-2</c:v>
                </c:pt>
                <c:pt idx="715">
                  <c:v>3.4508215562699722E-2</c:v>
                </c:pt>
                <c:pt idx="716">
                  <c:v>3.3576787938150103E-2</c:v>
                </c:pt>
                <c:pt idx="717">
                  <c:v>3.673351327374922E-2</c:v>
                </c:pt>
                <c:pt idx="718">
                  <c:v>3.5079244411196191E-2</c:v>
                </c:pt>
                <c:pt idx="719">
                  <c:v>3.3544364954598296E-2</c:v>
                </c:pt>
                <c:pt idx="720">
                  <c:v>3.565482933316725E-2</c:v>
                </c:pt>
                <c:pt idx="721">
                  <c:v>3.3107669077693573E-2</c:v>
                </c:pt>
                <c:pt idx="722">
                  <c:v>3.7394551952242214E-2</c:v>
                </c:pt>
                <c:pt idx="723">
                  <c:v>3.7119916479931687E-2</c:v>
                </c:pt>
                <c:pt idx="724">
                  <c:v>3.6613360082744691E-2</c:v>
                </c:pt>
                <c:pt idx="725">
                  <c:v>3.8708120782268957E-2</c:v>
                </c:pt>
                <c:pt idx="726">
                  <c:v>3.5615225775404165E-2</c:v>
                </c:pt>
                <c:pt idx="727">
                  <c:v>3.7881810829912432E-2</c:v>
                </c:pt>
                <c:pt idx="728">
                  <c:v>3.8495016194898125E-2</c:v>
                </c:pt>
                <c:pt idx="729">
                  <c:v>4.0386843205293392E-2</c:v>
                </c:pt>
                <c:pt idx="730">
                  <c:v>4.1876949946465028E-2</c:v>
                </c:pt>
                <c:pt idx="731">
                  <c:v>4.1535788994397513E-2</c:v>
                </c:pt>
                <c:pt idx="732">
                  <c:v>4.1946554866683215E-2</c:v>
                </c:pt>
                <c:pt idx="733">
                  <c:v>3.9937036185556954E-2</c:v>
                </c:pt>
                <c:pt idx="734">
                  <c:v>4.0155208238590541E-2</c:v>
                </c:pt>
                <c:pt idx="735">
                  <c:v>3.891906228722096E-2</c:v>
                </c:pt>
                <c:pt idx="736">
                  <c:v>3.7808717371972951E-2</c:v>
                </c:pt>
                <c:pt idx="737">
                  <c:v>3.7093478843887376E-2</c:v>
                </c:pt>
                <c:pt idx="738">
                  <c:v>3.9600370466031362E-2</c:v>
                </c:pt>
                <c:pt idx="739">
                  <c:v>4.1380304334826909E-2</c:v>
                </c:pt>
                <c:pt idx="740">
                  <c:v>3.8033661501823475E-2</c:v>
                </c:pt>
                <c:pt idx="741">
                  <c:v>3.9247704580040711E-2</c:v>
                </c:pt>
                <c:pt idx="742">
                  <c:v>3.8887616380465687E-2</c:v>
                </c:pt>
                <c:pt idx="743">
                  <c:v>4.1319852243301147E-2</c:v>
                </c:pt>
                <c:pt idx="744">
                  <c:v>4.1235793842640325E-2</c:v>
                </c:pt>
                <c:pt idx="745">
                  <c:v>4.1194527451579997E-2</c:v>
                </c:pt>
                <c:pt idx="746">
                  <c:v>4.102887388250033E-2</c:v>
                </c:pt>
                <c:pt idx="747">
                  <c:v>3.9952677696118433E-2</c:v>
                </c:pt>
                <c:pt idx="748">
                  <c:v>4.048839751855602E-2</c:v>
                </c:pt>
                <c:pt idx="749">
                  <c:v>4.3021909402569516E-2</c:v>
                </c:pt>
                <c:pt idx="750">
                  <c:v>4.1798533008162109E-2</c:v>
                </c:pt>
                <c:pt idx="751">
                  <c:v>4.0171546378754627E-2</c:v>
                </c:pt>
                <c:pt idx="752">
                  <c:v>4.7075655786268732E-2</c:v>
                </c:pt>
                <c:pt idx="753">
                  <c:v>3.8637736807686271E-2</c:v>
                </c:pt>
                <c:pt idx="754">
                  <c:v>4.0514916102740578E-2</c:v>
                </c:pt>
                <c:pt idx="755">
                  <c:v>3.9438337195576295E-2</c:v>
                </c:pt>
                <c:pt idx="756">
                  <c:v>4.2011403575922542E-2</c:v>
                </c:pt>
                <c:pt idx="757">
                  <c:v>4.3741367367116049E-2</c:v>
                </c:pt>
                <c:pt idx="758">
                  <c:v>4.1503383081531023E-2</c:v>
                </c:pt>
                <c:pt idx="759">
                  <c:v>4.2904517012604074E-2</c:v>
                </c:pt>
                <c:pt idx="760">
                  <c:v>4.2188897769661532E-2</c:v>
                </c:pt>
                <c:pt idx="761">
                  <c:v>4.457847652381855E-2</c:v>
                </c:pt>
                <c:pt idx="762">
                  <c:v>4.2662351288035145E-2</c:v>
                </c:pt>
                <c:pt idx="763">
                  <c:v>4.3043766125703882E-2</c:v>
                </c:pt>
                <c:pt idx="764">
                  <c:v>4.164316270666571E-2</c:v>
                </c:pt>
                <c:pt idx="765">
                  <c:v>4.08075918086057E-2</c:v>
                </c:pt>
                <c:pt idx="766">
                  <c:v>4.1557456236225733E-2</c:v>
                </c:pt>
                <c:pt idx="767">
                  <c:v>4.3832217476654244E-2</c:v>
                </c:pt>
                <c:pt idx="768">
                  <c:v>4.1911344937939583E-2</c:v>
                </c:pt>
                <c:pt idx="769">
                  <c:v>4.4576790872847695E-2</c:v>
                </c:pt>
                <c:pt idx="770">
                  <c:v>4.3462906168288934E-2</c:v>
                </c:pt>
                <c:pt idx="771">
                  <c:v>4.3839458671670162E-2</c:v>
                </c:pt>
                <c:pt idx="772">
                  <c:v>4.4349938476092407E-2</c:v>
                </c:pt>
                <c:pt idx="773">
                  <c:v>4.1068790171844796E-2</c:v>
                </c:pt>
                <c:pt idx="774">
                  <c:v>4.0592117516892949E-2</c:v>
                </c:pt>
                <c:pt idx="775">
                  <c:v>4.2077819088357928E-2</c:v>
                </c:pt>
                <c:pt idx="776">
                  <c:v>4.1615795142381659E-2</c:v>
                </c:pt>
                <c:pt idx="777">
                  <c:v>4.4562853853899138E-2</c:v>
                </c:pt>
                <c:pt idx="778">
                  <c:v>4.3671750684481189E-2</c:v>
                </c:pt>
                <c:pt idx="779">
                  <c:v>4.0298290244691816E-2</c:v>
                </c:pt>
                <c:pt idx="780">
                  <c:v>4.1968279211992393E-2</c:v>
                </c:pt>
                <c:pt idx="781">
                  <c:v>4.3851912144569537E-2</c:v>
                </c:pt>
                <c:pt idx="782">
                  <c:v>4.1889746065541418E-2</c:v>
                </c:pt>
                <c:pt idx="783">
                  <c:v>4.2435709438440904E-2</c:v>
                </c:pt>
                <c:pt idx="784">
                  <c:v>4.0368756423586546E-2</c:v>
                </c:pt>
                <c:pt idx="785">
                  <c:v>4.0741263601316843E-2</c:v>
                </c:pt>
                <c:pt idx="786">
                  <c:v>4.1778981024041824E-2</c:v>
                </c:pt>
                <c:pt idx="787">
                  <c:v>4.2111356664547024E-2</c:v>
                </c:pt>
                <c:pt idx="788">
                  <c:v>4.0787643650122329E-2</c:v>
                </c:pt>
                <c:pt idx="789">
                  <c:v>3.9101732369304185E-2</c:v>
                </c:pt>
                <c:pt idx="790">
                  <c:v>3.9685292072871386E-2</c:v>
                </c:pt>
                <c:pt idx="791">
                  <c:v>4.1020720135977663E-2</c:v>
                </c:pt>
                <c:pt idx="792">
                  <c:v>4.0629428613048267E-2</c:v>
                </c:pt>
                <c:pt idx="793">
                  <c:v>3.7023370715538753E-2</c:v>
                </c:pt>
                <c:pt idx="794">
                  <c:v>4.2040944019561835E-2</c:v>
                </c:pt>
                <c:pt idx="795">
                  <c:v>4.031522142765364E-2</c:v>
                </c:pt>
                <c:pt idx="796">
                  <c:v>4.3220809864251371E-2</c:v>
                </c:pt>
                <c:pt idx="797">
                  <c:v>4.1482813182174727E-2</c:v>
                </c:pt>
                <c:pt idx="798">
                  <c:v>4.0757660573103371E-2</c:v>
                </c:pt>
                <c:pt idx="799">
                  <c:v>3.8952222746018395E-2</c:v>
                </c:pt>
                <c:pt idx="800">
                  <c:v>4.1963924779362227E-2</c:v>
                </c:pt>
                <c:pt idx="801">
                  <c:v>3.95169201328327E-2</c:v>
                </c:pt>
                <c:pt idx="802">
                  <c:v>4.2034521188772267E-2</c:v>
                </c:pt>
                <c:pt idx="803">
                  <c:v>3.9336389545659753E-2</c:v>
                </c:pt>
                <c:pt idx="804">
                  <c:v>4.1285011850407241E-2</c:v>
                </c:pt>
                <c:pt idx="805">
                  <c:v>4.0416249772834104E-2</c:v>
                </c:pt>
                <c:pt idx="806">
                  <c:v>4.2703129231288182E-2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381056"/>
        <c:axId val="212726912"/>
      </c:lineChart>
      <c:catAx>
        <c:axId val="21238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26912"/>
        <c:crosses val="autoZero"/>
        <c:auto val="1"/>
        <c:lblAlgn val="ctr"/>
        <c:lblOffset val="100"/>
        <c:noMultiLvlLbl val="0"/>
      </c:catAx>
      <c:valAx>
        <c:axId val="21272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8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chart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chart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3" workbookViewId="0" zoomToFit="1"/>
  </sheetViews>
  <pageMargins left="0.7" right="0.7" top="0.75" bottom="0.75" header="0.3" footer="0.3"/>
  <pageSetup orientation="landscape" horizontalDpi="1200" verticalDpi="1200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73" workbookViewId="0" zoomToFit="1"/>
  </sheetViews>
  <pageMargins left="0.7" right="0.7" top="0.75" bottom="0.75" header="0.3" footer="0.3"/>
  <pageSetup orientation="landscape" horizontalDpi="1200" verticalDpi="1200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73" workbookViewId="0" zoomToFit="1"/>
  </sheetViews>
  <pageMargins left="0.7" right="0.7" top="0.75" bottom="0.75" header="0.3" footer="0.3"/>
  <pageSetup orientation="landscape" verticalDpi="1200" r:id="rId1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49" workbookViewId="0" zoomToFit="1"/>
  </sheetViews>
  <pageMargins left="0.7" right="0.7" top="0.75" bottom="0.75" header="0.3" footer="0.3"/>
  <pageSetup orientation="landscape" horizontalDpi="1200" verticalDpi="1200" r:id="rId1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49" workbookViewId="0" zoomToFit="1"/>
  </sheetViews>
  <pageMargins left="0.7" right="0.7" top="0.75" bottom="0.75" header="0.3" footer="0.3"/>
  <pageSetup orientation="landscape" horizontalDpi="1200" verticalDpi="1200" r:id="rId1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49" workbookViewId="0" zoomToFit="1"/>
  </sheetViews>
  <pageMargins left="0.7" right="0.7" top="0.75" bottom="0.75" header="0.3" footer="0.3"/>
  <pageSetup orientation="landscape" horizontalDpi="1200" verticalDpi="1200" r:id="rId1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49" workbookViewId="0" zoomToFit="1"/>
  </sheetViews>
  <pageMargins left="0.7" right="0.7" top="0.75" bottom="0.75" header="0.3" footer="0.3"/>
  <pageSetup orientation="landscape" verticalDpi="1200" r:id="rId1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149" workbookViewId="0" zoomToFit="1"/>
  </sheetViews>
  <pageMargins left="0.7" right="0.7" top="0.75" bottom="0.75" header="0.3" footer="0.3"/>
  <pageSetup orientation="landscape" horizontalDpi="1200" verticalDpi="1200" r:id="rId1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77" workbookViewId="0" zoomToFit="1"/>
  </sheetViews>
  <pageMargins left="0.7" right="0.7" top="0.75" bottom="0.75" header="0.3" footer="0.3"/>
  <pageSetup orientation="landscape" horizontalDpi="1200" verticalDpi="1200" r:id="rId1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149" workbookViewId="0" zoomToFit="1"/>
  </sheetViews>
  <pageMargins left="0.7" right="0.7" top="0.75" bottom="0.75" header="0.3" footer="0.3"/>
  <pageSetup orientation="landscape" horizontalDpi="1200" verticalDpi="1200" r:id="rId1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zoomScale="149" workbookViewId="0" zoomToFit="1"/>
  </sheetViews>
  <pageMargins left="0.7" right="0.7" top="0.75" bottom="0.75" header="0.3" footer="0.3"/>
  <pageSetup orientation="landscape" horizontalDpi="1200" verticalDpi="1200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055" cy="629432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0.58749</cdr:x>
      <cdr:y>0.62477</cdr:y>
    </cdr:from>
    <cdr:to>
      <cdr:x>0.83453</cdr:x>
      <cdr:y>0.74019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090014" y="3929140"/>
          <a:ext cx="2140365" cy="7258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800"/>
            <a:t>Unemployment</a:t>
          </a:r>
          <a:r>
            <a:rPr lang="en-US" sz="1800" baseline="0"/>
            <a:t> rate (left scale)</a:t>
          </a:r>
          <a:endParaRPr lang="en-US" sz="1800"/>
        </a:p>
      </cdr:txBody>
    </cdr:sp>
  </cdr:relSizeAnchor>
  <cdr:relSizeAnchor xmlns:cdr="http://schemas.openxmlformats.org/drawingml/2006/chartDrawing">
    <cdr:from>
      <cdr:x>0.53816</cdr:x>
      <cdr:y>0.08743</cdr:y>
    </cdr:from>
    <cdr:to>
      <cdr:x>0.78298</cdr:x>
      <cdr:y>0.29182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4662676" y="549850"/>
          <a:ext cx="2121103" cy="12854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/>
            <a:t>Output per worker (inverse, right scale)</a:t>
          </a:r>
        </a:p>
        <a:p xmlns:a="http://schemas.openxmlformats.org/drawingml/2006/main">
          <a:endParaRPr lang="en-US" sz="18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4039" cy="628897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0.14317</cdr:x>
      <cdr:y>0.30848</cdr:y>
    </cdr:from>
    <cdr:to>
      <cdr:x>0.39021</cdr:x>
      <cdr:y>0.4239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242110" y="1943617"/>
          <a:ext cx="2143125" cy="7272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800"/>
            <a:t>Unemployment</a:t>
          </a:r>
          <a:r>
            <a:rPr lang="en-US" sz="1800" baseline="0"/>
            <a:t> rate (left scale)</a:t>
          </a:r>
          <a:endParaRPr lang="en-US" sz="1800"/>
        </a:p>
      </cdr:txBody>
    </cdr:sp>
  </cdr:relSizeAnchor>
  <cdr:relSizeAnchor xmlns:cdr="http://schemas.openxmlformats.org/drawingml/2006/chartDrawing">
    <cdr:from>
      <cdr:x>0.38568</cdr:x>
      <cdr:y>0.67201</cdr:y>
    </cdr:from>
    <cdr:to>
      <cdr:x>0.56157</cdr:x>
      <cdr:y>0.8764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3345963" y="4234090"/>
          <a:ext cx="1525946" cy="12878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/>
            <a:t>Stock market (inverse, right scale)</a:t>
          </a:r>
        </a:p>
        <a:p xmlns:a="http://schemas.openxmlformats.org/drawingml/2006/main">
          <a:endParaRPr lang="en-US" sz="18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9055" cy="629432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4782" cy="629672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4782" cy="629672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74782" cy="629672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74782" cy="629672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74782" cy="629672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0.15033</cdr:x>
      <cdr:y>0.20102</cdr:y>
    </cdr:from>
    <cdr:to>
      <cdr:x>0.39646</cdr:x>
      <cdr:y>0.2731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304094" y="1265738"/>
          <a:ext cx="2135134" cy="453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800"/>
            <a:t>Stock market</a:t>
          </a:r>
        </a:p>
      </cdr:txBody>
    </cdr:sp>
  </cdr:relSizeAnchor>
  <cdr:relSizeAnchor xmlns:cdr="http://schemas.openxmlformats.org/drawingml/2006/chartDrawing">
    <cdr:from>
      <cdr:x>0.6654</cdr:x>
      <cdr:y>0.24157</cdr:y>
    </cdr:from>
    <cdr:to>
      <cdr:x>0.91153</cdr:x>
      <cdr:y>0.31365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5772192" y="1521102"/>
          <a:ext cx="2135134" cy="453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/>
            <a:t>Job value</a:t>
          </a: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49195" cy="628897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4782" cy="629672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0.34267</cdr:x>
      <cdr:y>0.30051</cdr:y>
    </cdr:from>
    <cdr:to>
      <cdr:x>0.521</cdr:x>
      <cdr:y>0.40508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972569" y="1892213"/>
          <a:ext cx="1547012" cy="6584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800"/>
            <a:t>Markov model</a:t>
          </a:r>
        </a:p>
      </cdr:txBody>
    </cdr:sp>
  </cdr:relSizeAnchor>
  <cdr:relSizeAnchor xmlns:cdr="http://schemas.openxmlformats.org/drawingml/2006/chartDrawing">
    <cdr:from>
      <cdr:x>0.55265</cdr:x>
      <cdr:y>0.75528</cdr:y>
    </cdr:from>
    <cdr:to>
      <cdr:x>0.74208</cdr:x>
      <cdr:y>0.89036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4794122" y="4755768"/>
          <a:ext cx="1643244" cy="8505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/>
            <a:t>Campbell-Shiller regression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74782" cy="629672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0.493</cdr:x>
      <cdr:y>0.31777</cdr:y>
    </cdr:from>
    <cdr:to>
      <cdr:x>0.67133</cdr:x>
      <cdr:y>0.42234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276694" y="2000906"/>
          <a:ext cx="1546974" cy="6584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800"/>
            <a:t>Markov model</a:t>
          </a:r>
        </a:p>
      </cdr:txBody>
    </cdr:sp>
  </cdr:relSizeAnchor>
  <cdr:relSizeAnchor xmlns:cdr="http://schemas.openxmlformats.org/drawingml/2006/chartDrawing">
    <cdr:from>
      <cdr:x>0.75457</cdr:x>
      <cdr:y>0.06797</cdr:y>
    </cdr:from>
    <cdr:to>
      <cdr:x>0.96979</cdr:x>
      <cdr:y>0.20305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545730" y="427971"/>
          <a:ext cx="1866955" cy="8505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/>
            <a:t>Livingston</a:t>
          </a:r>
          <a:r>
            <a:rPr lang="en-US" sz="1800" baseline="0"/>
            <a:t> panel</a:t>
          </a:r>
          <a:endParaRPr lang="en-US" sz="1800"/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363855</xdr:colOff>
      <xdr:row>6</xdr:row>
      <xdr:rowOff>106680</xdr:rowOff>
    </xdr:from>
    <xdr:to>
      <xdr:col>19</xdr:col>
      <xdr:colOff>388620</xdr:colOff>
      <xdr:row>21</xdr:row>
      <xdr:rowOff>89535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51</xdr:row>
      <xdr:rowOff>0</xdr:rowOff>
    </xdr:from>
    <xdr:to>
      <xdr:col>16</xdr:col>
      <xdr:colOff>91440</xdr:colOff>
      <xdr:row>66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ob%20Hall/Dropbox/Handbook%20chapter/Phillips%20lecture/Phillips%20lecture%20data%204-2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2010"/>
      <sheetName val="Summary2015"/>
      <sheetName val="GDP"/>
      <sheetName val="u"/>
      <sheetName val="uProd"/>
      <sheetName val="up"/>
      <sheetName val="GDPadj"/>
      <sheetName val="LFP"/>
      <sheetName val="TFP"/>
      <sheetName val="IP"/>
      <sheetName val="K"/>
      <sheetName val="f"/>
      <sheetName val="FF"/>
      <sheetName val="rHist"/>
      <sheetName val="Forward r"/>
      <sheetName val="Summary"/>
      <sheetName val="UNRATE"/>
      <sheetName val="GDPC1"/>
      <sheetName val="LFPR women"/>
      <sheetName val="LFPR men"/>
      <sheetName val="Fernald"/>
      <sheetName val="Prod"/>
      <sheetName val="Shiller data"/>
      <sheetName val="SM calc"/>
      <sheetName val="NIPA IPP q inde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7">
          <cell r="B27">
            <v>3.8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>
        <row r="9">
          <cell r="F9">
            <v>0.99621284763791873</v>
          </cell>
        </row>
      </sheetData>
      <sheetData sheetId="22"/>
      <sheetData sheetId="23">
        <row r="10">
          <cell r="A10">
            <v>1948</v>
          </cell>
        </row>
      </sheetData>
      <sheetData sheetId="2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Estimate%20m%20from%20LM/Return%20volatility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HDHU%20results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ob Hall" refreshedDate="41617.658613657404" createdVersion="4" refreshedVersion="4" minRefreshableVersion="3" recordCount="1011">
  <cacheSource type="worksheet">
    <worksheetSource ref="B3:C1014" sheet="Vac rate" r:id="rId2"/>
  </cacheSource>
  <cacheFields count="2">
    <cacheField name="V" numFmtId="0">
      <sharedItems containsSemiMixedTypes="0" containsString="0" containsNumber="1" minValue="4.3168301668207697E-3" maxValue="4.8929916333332102E-2"/>
    </cacheField>
    <cacheField name="Year" numFmtId="0">
      <sharedItems count="85">
        <s v="1929"/>
        <s v="1930"/>
        <s v="1931"/>
        <s v="1932"/>
        <s v="1933"/>
        <s v="1934"/>
        <s v="1935"/>
        <s v="1936"/>
        <s v="1937"/>
        <s v="1938"/>
        <s v="1939"/>
        <s v="1940"/>
        <s v="1941"/>
        <s v="1942"/>
        <s v="1943"/>
        <s v="1944"/>
        <s v="1945"/>
        <s v="1946"/>
        <s v="1947"/>
        <s v="1948"/>
        <s v="1949"/>
        <s v="1950"/>
        <s v="1951"/>
        <s v="1952"/>
        <s v="1953"/>
        <s v="1954"/>
        <s v="1955"/>
        <s v="1956"/>
        <s v="1957"/>
        <s v="1958"/>
        <s v="1959"/>
        <s v="1960"/>
        <s v="1961"/>
        <s v="1962"/>
        <s v="1963"/>
        <s v="1964"/>
        <s v="1965"/>
        <s v="1966"/>
        <s v="1967"/>
        <s v="1968"/>
        <s v="1969"/>
        <s v="1970"/>
        <s v="1971"/>
        <s v="1972"/>
        <s v="1973"/>
        <s v="1974"/>
        <s v="1975"/>
        <s v="1976"/>
        <s v="1977"/>
        <s v="1978"/>
        <s v="1979"/>
        <s v="1980"/>
        <s v="1981"/>
        <s v="1982"/>
        <s v="1983"/>
        <s v="1984"/>
        <s v="1985"/>
        <s v="1986"/>
        <s v="1987"/>
        <s v="1988"/>
        <s v="1989"/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ob Hall" refreshedDate="42264.543417824076" createdVersion="4" refreshedVersion="4" minRefreshableVersion="3" recordCount="175">
  <cacheSource type="worksheet">
    <worksheetSource ref="B7:CI182" sheet="JOLTStr" r:id="rId2"/>
  </cacheSource>
  <cacheFields count="86">
    <cacheField name="Year" numFmtId="0">
      <sharedItems count="15"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</sharedItems>
    </cacheField>
    <cacheField name="Industry-Var" numFmtId="0">
      <sharedItems count="175">
        <s v="Jan_x000a_2001"/>
        <s v="Feb_x000a_2001"/>
        <s v="Mar_x000a_2001"/>
        <s v="Apr_x000a_2001"/>
        <s v="May_x000a_2001"/>
        <s v="Jun_x000a_2001"/>
        <s v="Jul_x000a_2001"/>
        <s v="Aug_x000a_2001"/>
        <s v="Sep_x000a_2001"/>
        <s v="Oct_x000a_2001"/>
        <s v="Nov_x000a_2001"/>
        <s v="Dec_x000a_2001"/>
        <s v="Jan_x000a_2002"/>
        <s v="Feb_x000a_2002"/>
        <s v="Mar_x000a_2002"/>
        <s v="Apr_x000a_2002"/>
        <s v="May_x000a_2002"/>
        <s v="Jun_x000a_2002"/>
        <s v="Jul_x000a_2002"/>
        <s v="Aug_x000a_2002"/>
        <s v="Sep_x000a_2002"/>
        <s v="Oct_x000a_2002"/>
        <s v="Nov_x000a_2002"/>
        <s v="Dec_x000a_2002"/>
        <s v="Jan_x000a_2003"/>
        <s v="Feb_x000a_2003"/>
        <s v="Mar_x000a_2003"/>
        <s v="Apr_x000a_2003"/>
        <s v="May_x000a_2003"/>
        <s v="Jun_x000a_2003"/>
        <s v="Jul_x000a_2003"/>
        <s v="Aug_x000a_2003"/>
        <s v="Sep_x000a_2003"/>
        <s v="Oct_x000a_2003"/>
        <s v="Nov_x000a_2003"/>
        <s v="Dec_x000a_2003"/>
        <s v="Jan_x000a_2004"/>
        <s v="Feb_x000a_2004"/>
        <s v="Mar_x000a_2004"/>
        <s v="Apr_x000a_2004"/>
        <s v="May_x000a_2004"/>
        <s v="Jun_x000a_2004"/>
        <s v="Jul_x000a_2004"/>
        <s v="Aug_x000a_2004"/>
        <s v="Sep_x000a_2004"/>
        <s v="Oct_x000a_2004"/>
        <s v="Nov_x000a_2004"/>
        <s v="Dec_x000a_2004"/>
        <s v="Jan_x000a_2005"/>
        <s v="Feb_x000a_2005"/>
        <s v="Mar_x000a_2005"/>
        <s v="Apr_x000a_2005"/>
        <s v="May_x000a_2005"/>
        <s v="Jun_x000a_2005"/>
        <s v="Jul_x000a_2005"/>
        <s v="Aug_x000a_2005"/>
        <s v="Sep_x000a_2005"/>
        <s v="Oct_x000a_2005"/>
        <s v="Nov_x000a_2005"/>
        <s v="Dec_x000a_2005"/>
        <s v="Jan_x000a_2006"/>
        <s v="Feb_x000a_2006"/>
        <s v="Mar_x000a_2006"/>
        <s v="Apr_x000a_2006"/>
        <s v="May_x000a_2006"/>
        <s v="Jun_x000a_2006"/>
        <s v="Jul_x000a_2006"/>
        <s v="Aug_x000a_2006"/>
        <s v="Sep_x000a_2006"/>
        <s v="Oct_x000a_2006"/>
        <s v="Nov_x000a_2006"/>
        <s v="Dec_x000a_2006"/>
        <s v="Jan_x000a_2007"/>
        <s v="Feb_x000a_2007"/>
        <s v="Mar_x000a_2007"/>
        <s v="Apr_x000a_2007"/>
        <s v="May_x000a_2007"/>
        <s v="Jun_x000a_2007"/>
        <s v="Jul_x000a_2007"/>
        <s v="Aug_x000a_2007"/>
        <s v="Sep_x000a_2007"/>
        <s v="Oct_x000a_2007"/>
        <s v="Nov_x000a_2007"/>
        <s v="Dec_x000a_2007"/>
        <s v="Jan_x000a_2008"/>
        <s v="Feb_x000a_2008"/>
        <s v="Mar_x000a_2008"/>
        <s v="Apr_x000a_2008"/>
        <s v="May_x000a_2008"/>
        <s v="Jun_x000a_2008"/>
        <s v="Jul_x000a_2008"/>
        <s v="Aug_x000a_2008"/>
        <s v="Sep_x000a_2008"/>
        <s v="Oct_x000a_2008"/>
        <s v="Nov_x000a_2008"/>
        <s v="Dec_x000a_2008"/>
        <s v="Jan_x000a_2009"/>
        <s v="Feb_x000a_2009"/>
        <s v="Mar_x000a_2009"/>
        <s v="Apr_x000a_2009"/>
        <s v="May_x000a_2009"/>
        <s v="Jun_x000a_2009"/>
        <s v="Jul_x000a_2009"/>
        <s v="Aug_x000a_2009"/>
        <s v="Sep_x000a_2009"/>
        <s v="Oct_x000a_2009"/>
        <s v="Nov_x000a_2009"/>
        <s v="Dec_x000a_2009"/>
        <s v="Jan_x000a_2010"/>
        <s v="Feb_x000a_2010"/>
        <s v="Mar_x000a_2010"/>
        <s v="Apr_x000a_2010"/>
        <s v="May_x000a_2010"/>
        <s v="Jun_x000a_2010"/>
        <s v="Jul_x000a_2010"/>
        <s v="Aug_x000a_2010"/>
        <s v="Sep_x000a_2010"/>
        <s v="Oct_x000a_2010"/>
        <s v="Nov_x000a_2010"/>
        <s v="Dec_x000a_2010"/>
        <s v="Jan_x000a_2011"/>
        <s v="Feb_x000a_2011"/>
        <s v="Mar_x000a_2011"/>
        <s v="Apr_x000a_2011"/>
        <s v="May_x000a_2011"/>
        <s v="Jun_x000a_2011"/>
        <s v="Jul_x000a_2011"/>
        <s v="Aug_x000a_2011"/>
        <s v="Sep_x000a_2011"/>
        <s v="Oct_x000a_2011"/>
        <s v="Nov_x000a_2011"/>
        <s v="Dec_x000a_2011"/>
        <s v="Jan_x000a_2012"/>
        <s v="Feb_x000a_2012"/>
        <s v="Mar_x000a_2012"/>
        <s v="Apr_x000a_2012"/>
        <s v="May_x000a_2012"/>
        <s v="Jun_x000a_2012"/>
        <s v="Jul_x000a_2012"/>
        <s v="Aug_x000a_2012"/>
        <s v="Sep_x000a_2012"/>
        <s v="Oct_x000a_2012"/>
        <s v="Nov_x000a_2012"/>
        <s v="Dec_x000a_2012"/>
        <s v="Jan_x000a_2013"/>
        <s v="Feb_x000a_2013"/>
        <s v="Mar_x000a_2013"/>
        <s v="Apr_x000a_2013"/>
        <s v="May_x000a_2013"/>
        <s v="Jun_x000a_2013"/>
        <s v="Jul_x000a_2013"/>
        <s v="Aug_x000a_2013"/>
        <s v="Sep_x000a_2013"/>
        <s v="Oct_x000a_2013"/>
        <s v="Nov_x000a_2013"/>
        <s v="Dec_x000a_2013"/>
        <s v="Jan_x000a_2014"/>
        <s v="Feb_x000a_2014"/>
        <s v="Mar_x000a_2014"/>
        <s v="Apr_x000a_2014"/>
        <s v="May_x000a_2014"/>
        <s v="Jun_x000a_2014"/>
        <s v="Jul_x000a_2014"/>
        <s v="Aug_x000a_2014"/>
        <s v="Sep_x000a_2014"/>
        <s v="Oct_x000a_2014"/>
        <s v="Nov_x000a_2014"/>
        <s v="Dec_x000a_2014"/>
        <s v="Jan_x000a_2015"/>
        <s v="Feb_x000a_2015"/>
        <s v="Mar_x000a_2015"/>
        <s v="Apr_x000a_2015"/>
        <s v="May_x000a_2015"/>
        <s v="Jun_x000a_2015"/>
        <s v="Jul_x000a_2015"/>
      </sharedItems>
    </cacheField>
    <cacheField name="Omit_HI" numFmtId="0">
      <sharedItems containsSemiMixedTypes="0" containsString="0" containsNumber="1" containsInteger="1" minValue="3649" maxValue="5801"/>
    </cacheField>
    <cacheField name="Omit_JO" numFmtId="0">
      <sharedItems containsSemiMixedTypes="0" containsString="0" containsNumber="1" containsInteger="1" minValue="2146" maxValue="5753"/>
    </cacheField>
    <cacheField name="Omit_HI2" numFmtId="0">
      <sharedItems containsSemiMixedTypes="0" containsString="0" containsNumber="1" containsInteger="1" minValue="3399" maxValue="5437"/>
    </cacheField>
    <cacheField name="Omit_JO2" numFmtId="0">
      <sharedItems containsSemiMixedTypes="0" containsString="0" containsNumber="1" containsInteger="1" minValue="1875" maxValue="5266"/>
    </cacheField>
    <cacheField name="Construction_HI" numFmtId="0">
      <sharedItems containsSemiMixedTypes="0" containsString="0" containsNumber="1" containsInteger="1" minValue="256" maxValue="539"/>
    </cacheField>
    <cacheField name="Construction_JO" numFmtId="0">
      <sharedItems containsSemiMixedTypes="0" containsString="0" containsNumber="1" containsInteger="1" minValue="21" maxValue="280"/>
    </cacheField>
    <cacheField name="Omit_HI3" numFmtId="0">
      <sharedItems containsSemiMixedTypes="0" containsString="0" containsNumber="1" containsInteger="1" minValue="193" maxValue="513"/>
    </cacheField>
    <cacheField name="Omit_JO3" numFmtId="0">
      <sharedItems containsSemiMixedTypes="0" containsString="0" containsNumber="1" containsInteger="1" minValue="75" maxValue="470"/>
    </cacheField>
    <cacheField name="Durables_HI" numFmtId="0">
      <sharedItems containsSemiMixedTypes="0" containsString="0" containsNumber="1" containsInteger="1" minValue="85" maxValue="292"/>
    </cacheField>
    <cacheField name="Durables_JO" numFmtId="0">
      <sharedItems containsSemiMixedTypes="0" containsString="0" containsNumber="1" containsInteger="1" minValue="29" maxValue="351"/>
    </cacheField>
    <cacheField name="Nondurables_HI" numFmtId="0">
      <sharedItems containsSemiMixedTypes="0" containsString="0" containsNumber="1" containsInteger="1" minValue="76" maxValue="221"/>
    </cacheField>
    <cacheField name="Nondurables_JO" numFmtId="0">
      <sharedItems containsSemiMixedTypes="0" containsString="0" containsNumber="1" containsInteger="1" minValue="40" maxValue="158"/>
    </cacheField>
    <cacheField name="Omit_HI4" numFmtId="0">
      <sharedItems containsSemiMixedTypes="0" containsString="0" containsNumber="1" containsInteger="1" minValue="704" maxValue="1203"/>
    </cacheField>
    <cacheField name="Omit_JO4" numFmtId="0">
      <sharedItems containsSemiMixedTypes="0" containsString="0" containsNumber="1" containsInteger="1" minValue="306" maxValue="1018"/>
    </cacheField>
    <cacheField name="Retail trade_HI" numFmtId="0">
      <sharedItems containsSemiMixedTypes="0" containsString="0" containsNumber="1" containsInteger="1" minValue="485" maxValue="857"/>
    </cacheField>
    <cacheField name="Retail trade_JO" numFmtId="0">
      <sharedItems containsSemiMixedTypes="0" containsString="0" containsNumber="1" containsInteger="1" minValue="194" maxValue="620"/>
    </cacheField>
    <cacheField name="Professional and business services_HI" numFmtId="0">
      <sharedItems containsSemiMixedTypes="0" containsString="0" containsNumber="1" containsInteger="1" minValue="608" maxValue="1152"/>
    </cacheField>
    <cacheField name="Professional and business services_JO" numFmtId="0">
      <sharedItems containsSemiMixedTypes="0" containsString="0" containsNumber="1" containsInteger="1" minValue="361" maxValue="1331"/>
    </cacheField>
    <cacheField name="Education and health services_HI" numFmtId="0">
      <sharedItems containsSemiMixedTypes="0" containsString="0" containsNumber="1" containsInteger="1" minValue="434" maxValue="635"/>
    </cacheField>
    <cacheField name="Education and health services_JO" numFmtId="0">
      <sharedItems containsSemiMixedTypes="0" containsString="0" containsNumber="1" containsInteger="1" minValue="461" maxValue="1030"/>
    </cacheField>
    <cacheField name="Omit_HI5" numFmtId="0">
      <sharedItems containsSemiMixedTypes="0" containsString="0" containsNumber="1" containsInteger="1" minValue="358" maxValue="540"/>
    </cacheField>
    <cacheField name="Omit_JO5" numFmtId="0">
      <sharedItems containsSemiMixedTypes="0" containsString="0" containsNumber="1" containsInteger="1" minValue="413" maxValue="928"/>
    </cacheField>
    <cacheField name="Omit_HI6" numFmtId="0">
      <sharedItems containsSemiMixedTypes="0" containsString="0" containsNumber="1" containsInteger="1" minValue="589" maxValue="1043"/>
    </cacheField>
    <cacheField name="Omit_JO6" numFmtId="0">
      <sharedItems containsSemiMixedTypes="0" containsString="0" containsNumber="1" containsInteger="1" minValue="218" maxValue="770"/>
    </cacheField>
    <cacheField name="Arts, entertainment, and recreation_HI" numFmtId="0">
      <sharedItems containsSemiMixedTypes="0" containsString="0" containsNumber="1" containsInteger="1" minValue="71" maxValue="175"/>
    </cacheField>
    <cacheField name="Arts, entertainment, and recreation_JO" numFmtId="0">
      <sharedItems containsSemiMixedTypes="0" containsString="0" containsNumber="1" containsInteger="1" minValue="15" maxValue="116"/>
    </cacheField>
    <cacheField name="Accommodation and food services_HI" numFmtId="0">
      <sharedItems containsSemiMixedTypes="0" containsString="0" containsNumber="1" containsInteger="1" minValue="511" maxValue="884"/>
    </cacheField>
    <cacheField name="Accommodation and food services_JO" numFmtId="0">
      <sharedItems containsSemiMixedTypes="0" containsString="0" containsNumber="1" containsInteger="1" minValue="197" maxValue="706"/>
    </cacheField>
    <cacheField name="Omit_HI7" numFmtId="0">
      <sharedItems containsSemiMixedTypes="0" containsString="0" containsNumber="1" containsInteger="1" minValue="216" maxValue="727"/>
    </cacheField>
    <cacheField name="Omit_JO7" numFmtId="0">
      <sharedItems containsSemiMixedTypes="0" containsString="0" containsNumber="1" containsInteger="1" minValue="256" maxValue="621"/>
    </cacheField>
    <cacheField name="State and local government_HI" numFmtId="0">
      <sharedItems containsSemiMixedTypes="0" containsString="0" containsNumber="1" containsInteger="1" minValue="186" maxValue="353"/>
    </cacheField>
    <cacheField name="State and local government_JO" numFmtId="0">
      <sharedItems containsSemiMixedTypes="0" containsString="0" containsNumber="1" containsInteger="1" minValue="201" maxValue="459"/>
    </cacheField>
    <cacheField name="Omit_HI8" numFmtId="0">
      <sharedItems containsSemiMixedTypes="0" containsString="0" containsNumber="1" containsInteger="1" minValue="2696" maxValue="6069"/>
    </cacheField>
    <cacheField name="Omit_JO8" numFmtId="0">
      <sharedItems containsSemiMixedTypes="0" containsString="0" containsNumber="1" containsInteger="1" minValue="2132" maxValue="6197"/>
    </cacheField>
    <cacheField name="Omit_HI9" numFmtId="0">
      <sharedItems containsSemiMixedTypes="0" containsString="0" containsNumber="1" containsInteger="1" minValue="2553" maxValue="5688"/>
    </cacheField>
    <cacheField name="Omit_JO9" numFmtId="0">
      <sharedItems containsSemiMixedTypes="0" containsString="0" containsNumber="1" containsInteger="1" minValue="1805" maxValue="5657"/>
    </cacheField>
    <cacheField name="Omit_HI10" numFmtId="0">
      <sharedItems containsSemiMixedTypes="0" containsString="0" containsNumber="1" containsInteger="1" minValue="9" maxValue="44"/>
    </cacheField>
    <cacheField name="Omit_JO10" numFmtId="0">
      <sharedItems containsSemiMixedTypes="0" containsString="0" containsNumber="1" containsInteger="1" minValue="4" maxValue="35"/>
    </cacheField>
    <cacheField name="Construction_HI2" numFmtId="0">
      <sharedItems containsSemiMixedTypes="0" containsString="0" containsNumber="1" containsInteger="1" minValue="157" maxValue="736"/>
    </cacheField>
    <cacheField name="Construction_JO2" numFmtId="0">
      <sharedItems containsSemiMixedTypes="0" containsString="0" containsNumber="1" containsInteger="1" minValue="29" maxValue="316"/>
    </cacheField>
    <cacheField name="Omit_HI11" numFmtId="0">
      <sharedItems containsSemiMixedTypes="0" containsString="0" containsNumber="1" containsInteger="1" minValue="148" maxValue="559"/>
    </cacheField>
    <cacheField name="Omit_JO11" numFmtId="0">
      <sharedItems containsSemiMixedTypes="0" containsString="0" containsNumber="1" containsInteger="1" minValue="98" maxValue="502"/>
    </cacheField>
    <cacheField name="Durables_HI2" numFmtId="0">
      <sharedItems containsSemiMixedTypes="0" containsString="0" containsNumber="1" containsInteger="1" minValue="80" maxValue="326"/>
    </cacheField>
    <cacheField name="Durables_JO2" numFmtId="0">
      <sharedItems containsSemiMixedTypes="0" containsString="0" containsNumber="1" containsInteger="1" minValue="51" maxValue="366"/>
    </cacheField>
    <cacheField name="Nondurables_HI2" numFmtId="0">
      <sharedItems containsSemiMixedTypes="0" containsString="0" containsNumber="1" containsInteger="1" minValue="57" maxValue="233"/>
    </cacheField>
    <cacheField name="Nondurables_JO2" numFmtId="0">
      <sharedItems containsSemiMixedTypes="0" containsString="0" containsNumber="1" containsInteger="1" minValue="41" maxValue="170"/>
    </cacheField>
    <cacheField name="Omit_HI12" numFmtId="0">
      <sharedItems containsSemiMixedTypes="0" containsString="0" containsNumber="1" containsInteger="1" minValue="589" maxValue="1425"/>
    </cacheField>
    <cacheField name="Omit_JO12" numFmtId="0">
      <sharedItems containsSemiMixedTypes="0" containsString="0" containsNumber="1" containsInteger="1" minValue="255" maxValue="1100"/>
    </cacheField>
    <cacheField name="Wholesale trade_HI" numFmtId="0">
      <sharedItems containsSemiMixedTypes="0" containsString="0" containsNumber="1" containsInteger="1" minValue="77" maxValue="237"/>
    </cacheField>
    <cacheField name="Wholesale trade_JO" numFmtId="0">
      <sharedItems containsSemiMixedTypes="0" containsString="0" containsNumber="1" containsInteger="1" minValue="49" maxValue="316"/>
    </cacheField>
    <cacheField name="Retail trade_HI2" numFmtId="0">
      <sharedItems containsSemiMixedTypes="0" containsString="0" containsNumber="1" containsInteger="1" minValue="365" maxValue="1044"/>
    </cacheField>
    <cacheField name="Retail trade_JO2" numFmtId="0">
      <sharedItems containsSemiMixedTypes="0" containsString="0" containsNumber="1" containsInteger="1" minValue="161" maxValue="662"/>
    </cacheField>
    <cacheField name="Transportation_HI" numFmtId="0">
      <sharedItems containsSemiMixedTypes="0" containsString="0" containsNumber="1" containsInteger="1" minValue="88" maxValue="262"/>
    </cacheField>
    <cacheField name="Transportation_JO" numFmtId="0">
      <sharedItems containsSemiMixedTypes="0" containsString="0" containsNumber="1" containsInteger="1" minValue="28" maxValue="263"/>
    </cacheField>
    <cacheField name="Information_HI" numFmtId="0">
      <sharedItems containsSemiMixedTypes="0" containsString="0" containsNumber="1" containsInteger="1" minValue="37" maxValue="181"/>
    </cacheField>
    <cacheField name="Information_JO" numFmtId="0">
      <sharedItems containsSemiMixedTypes="0" containsString="0" containsNumber="1" containsInteger="1" minValue="37" maxValue="302"/>
    </cacheField>
    <cacheField name="Information_HI2" numFmtId="0">
      <sharedItems containsSemiMixedTypes="0" containsString="0" containsNumber="1" containsInteger="1" minValue="112" maxValue="347"/>
    </cacheField>
    <cacheField name="Information_JO2" numFmtId="0">
      <sharedItems containsSemiMixedTypes="0" containsString="0" containsNumber="1" containsInteger="1" minValue="117" maxValue="463"/>
    </cacheField>
    <cacheField name="Finance and Insurance_HI" numFmtId="0">
      <sharedItems containsSemiMixedTypes="0" containsString="0" containsNumber="1" containsInteger="1" minValue="70" maxValue="253"/>
    </cacheField>
    <cacheField name="Finance and Insurance_JO" numFmtId="0">
      <sharedItems containsSemiMixedTypes="0" containsString="0" containsNumber="1" containsInteger="1" minValue="89" maxValue="389"/>
    </cacheField>
    <cacheField name="Real Estate and Rental and Leasing_HI" numFmtId="0">
      <sharedItems containsSemiMixedTypes="0" containsString="0" containsNumber="1" containsInteger="1" minValue="36" maxValue="131"/>
    </cacheField>
    <cacheField name="Real Estate and Rental and Leasing_JO" numFmtId="0">
      <sharedItems containsSemiMixedTypes="0" containsString="0" containsNumber="1" containsInteger="1" minValue="16" maxValue="130"/>
    </cacheField>
    <cacheField name="Professional and business services_HI2" numFmtId="0">
      <sharedItems containsSemiMixedTypes="0" containsString="0" containsNumber="1" containsInteger="1" minValue="519" maxValue="1308"/>
    </cacheField>
    <cacheField name="Professional and business services_JO2" numFmtId="0">
      <sharedItems containsSemiMixedTypes="0" containsString="0" containsNumber="1" containsInteger="1" minValue="344" maxValue="1348"/>
    </cacheField>
    <cacheField name="Education and health services_HI2" numFmtId="0">
      <sharedItems containsSemiMixedTypes="0" containsString="0" containsNumber="1" containsInteger="1" minValue="327" maxValue="768"/>
    </cacheField>
    <cacheField name="Education and health services_JO2" numFmtId="0">
      <sharedItems containsSemiMixedTypes="0" containsString="0" containsNumber="1" containsInteger="1" minValue="454" maxValue="1137"/>
    </cacheField>
    <cacheField name="Omit_HI13" numFmtId="0">
      <sharedItems containsSemiMixedTypes="0" containsString="0" containsNumber="1" containsInteger="1" minValue="25" maxValue="195"/>
    </cacheField>
    <cacheField name="Omit_JO13" numFmtId="0">
      <sharedItems containsSemiMixedTypes="0" containsString="0" containsNumber="1" containsInteger="1" minValue="29" maxValue="116"/>
    </cacheField>
    <cacheField name="Omit_HI14" numFmtId="0">
      <sharedItems containsSemiMixedTypes="0" containsString="0" containsNumber="1" containsInteger="1" minValue="293" maxValue="580"/>
    </cacheField>
    <cacheField name="Omit_JO14" numFmtId="0">
      <sharedItems containsSemiMixedTypes="0" containsString="0" containsNumber="1" containsInteger="1" minValue="404" maxValue="1021"/>
    </cacheField>
    <cacheField name="Omit_HI15" numFmtId="0">
      <sharedItems containsSemiMixedTypes="0" containsString="0" containsNumber="1" containsInteger="1" minValue="435" maxValue="1272"/>
    </cacheField>
    <cacheField name="Omit_JO15" numFmtId="0">
      <sharedItems containsSemiMixedTypes="0" containsString="0" containsNumber="1" containsInteger="1" minValue="167" maxValue="833"/>
    </cacheField>
    <cacheField name="Arts, entertainment, and recreation_HI2" numFmtId="0">
      <sharedItems containsSemiMixedTypes="0" containsString="0" containsNumber="1" containsInteger="1" minValue="54" maxValue="290"/>
    </cacheField>
    <cacheField name="Arts, entertainment, and recreation_JO2" numFmtId="0">
      <sharedItems containsSemiMixedTypes="0" containsString="0" containsNumber="1" containsInteger="1" minValue="11" maxValue="122"/>
    </cacheField>
    <cacheField name="Accommodation and food services_HI2" numFmtId="0">
      <sharedItems containsSemiMixedTypes="0" containsString="0" containsNumber="1" containsInteger="1" minValue="365" maxValue="1029"/>
    </cacheField>
    <cacheField name="Accommodation and food services_JO2" numFmtId="0">
      <sharedItems containsSemiMixedTypes="0" containsString="0" containsNumber="1" containsInteger="1" minValue="156" maxValue="777"/>
    </cacheField>
    <cacheField name="Other Services (except Public Administration)_HI" numFmtId="0">
      <sharedItems containsSemiMixedTypes="0" containsString="0" containsNumber="1" containsInteger="1" minValue="79" maxValue="316"/>
    </cacheField>
    <cacheField name="Other Services (except Public Administration)_JO" numFmtId="0">
      <sharedItems containsSemiMixedTypes="0" containsString="0" containsNumber="1" containsInteger="1" minValue="75" maxValue="368"/>
    </cacheField>
    <cacheField name="Omit_HI16" numFmtId="0">
      <sharedItems containsSemiMixedTypes="0" containsString="0" containsNumber="1" containsInteger="1" minValue="142" maxValue="759"/>
    </cacheField>
    <cacheField name="Omit_JO16" numFmtId="0">
      <sharedItems containsSemiMixedTypes="0" containsString="0" containsNumber="1" containsInteger="1" minValue="250" maxValue="635"/>
    </cacheField>
    <cacheField name="Federal government_HI" numFmtId="0">
      <sharedItems containsSemiMixedTypes="0" containsString="0" containsNumber="1" containsInteger="1" minValue="16" maxValue="508"/>
    </cacheField>
    <cacheField name="Federal government_JO" numFmtId="0">
      <sharedItems containsSemiMixedTypes="0" containsString="0" containsNumber="1" containsInteger="1" minValue="27" maxValue="374"/>
    </cacheField>
    <cacheField name="State and local government_HI2" numFmtId="0">
      <sharedItems containsSemiMixedTypes="0" containsString="0" containsNumber="1" containsInteger="1" minValue="123" maxValue="555"/>
    </cacheField>
    <cacheField name="State and local government_JO2" numFmtId="0">
      <sharedItems containsSemiMixedTypes="0" containsString="0" containsNumber="1" containsInteger="1" minValue="200" maxValue="4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ob Hall" refreshedDate="42265.68163402778" createdVersion="4" refreshedVersion="4" minRefreshableVersion="3" recordCount="808">
  <cacheSource type="worksheet">
    <worksheetSource ref="E4:M812" sheet="SS"/>
  </cacheSource>
  <cacheFields count="13">
    <cacheField name="theta state" numFmtId="0">
      <sharedItems containsSemiMixedTypes="0" containsString="0" containsNumber="1" containsInteger="1" minValue="1" maxValue="5" count="5">
        <n v="5"/>
        <n v="4"/>
        <n v="3"/>
        <n v="2"/>
        <n v="1"/>
      </sharedItems>
    </cacheField>
    <cacheField name="next" numFmtId="0">
      <sharedItems containsSemiMixedTypes="0" containsString="0" containsNumber="1" containsInteger="1" minValue="1" maxValue="5" count="5">
        <n v="4"/>
        <n v="5"/>
        <n v="3"/>
        <n v="2"/>
        <n v="1"/>
      </sharedItems>
    </cacheField>
    <cacheField name="P/D" numFmtId="2">
      <sharedItems containsSemiMixedTypes="0" containsString="0" containsNumber="1" minValue="161.22448979591837" maxValue="1082.9599027946535"/>
    </cacheField>
    <cacheField name="Trend" numFmtId="0">
      <sharedItems containsSemiMixedTypes="0" containsString="0" containsNumber="1" containsInteger="1" minValue="-400" maxValue="407"/>
    </cacheField>
    <cacheField name="P/D detrended" numFmtId="2">
      <sharedItems containsSemiMixedTypes="0" containsString="0" containsNumber="1" minValue="131.52029215584778" maxValue="943.32610606312835"/>
    </cacheField>
    <cacheField name="P/D index" numFmtId="164">
      <sharedItems containsSemiMixedTypes="0" containsString="0" containsNumber="1" minValue="0.30881015981640825" maxValue="2.2149333825015556"/>
    </cacheField>
    <cacheField name="P/D state" numFmtId="0">
      <sharedItems containsSemiMixedTypes="0" containsString="0" containsNumber="1" containsInteger="1" minValue="1" maxValue="5"/>
    </cacheField>
    <cacheField name="Average index" numFmtId="164">
      <sharedItems containsSemiMixedTypes="0" containsString="0" containsNumber="1" minValue="0.35229396094380938" maxValue="2.0778946508547955"/>
    </cacheField>
    <cacheField name="AI state" numFmtId="0">
      <sharedItems containsSemiMixedTypes="0" containsString="0" containsNumber="1" containsInteger="1" minValue="1" maxValue="5"/>
    </cacheField>
    <cacheField name="next2" numFmtId="0">
      <sharedItems containsSemiMixedTypes="0" containsString="0" containsNumber="1" containsInteger="1" minValue="1" maxValue="5"/>
    </cacheField>
    <cacheField name="R" numFmtId="164">
      <sharedItems containsSemiMixedTypes="0" containsString="0" containsNumber="1" minValue="0.80633157431986524" maxValue="1.1199431876671495"/>
    </cacheField>
    <cacheField name="R detrended" numFmtId="164">
      <sharedItems containsSemiMixedTypes="0" containsString="0" containsNumber="1" minValue="0.80740053397976319" maxValue="1.1210317014671676"/>
    </cacheField>
    <cacheField name="g" numFmtId="165">
      <sharedItems containsSemiMixedTypes="0" containsString="0" containsNumber="1" minValue="0.99330965884885369" maxValue="1.01634820614885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ob Hall" refreshedDate="42265.681678819441" createdVersion="5" refreshedVersion="4" minRefreshableVersion="3" recordCount="174">
  <cacheSource type="worksheet">
    <worksheetSource ref="Q639:S813" sheet="SS"/>
  </cacheSource>
  <cacheFields count="3">
    <cacheField name="AI state" numFmtId="0">
      <sharedItems containsSemiMixedTypes="0" containsString="0" containsNumber="1" containsInteger="1" minValue="1" maxValue="5" count="5">
        <n v="5"/>
        <n v="4"/>
        <n v="3"/>
        <n v="2"/>
        <n v="1"/>
      </sharedItems>
    </cacheField>
    <cacheField name="trend" numFmtId="0">
      <sharedItems containsSemiMixedTypes="0" containsString="0" containsNumber="1" minValue="-0.60000000000000131" maxValue="0"/>
    </cacheField>
    <cacheField name="psi detrended" numFmtId="169">
      <sharedItems containsSemiMixedTypes="0" containsString="0" containsNumber="1" minValue="2.709248554913295" maxValue="3.80346820809248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ob Hall" refreshedDate="42283.267812731479" createdVersion="5" refreshedVersion="5" minRefreshableVersion="3" recordCount="808">
  <cacheSource type="worksheet">
    <worksheetSource ref="D4:I812" sheet="SS"/>
  </cacheSource>
  <cacheFields count="6">
    <cacheField name="theta" numFmtId="2">
      <sharedItems containsSemiMixedTypes="0" containsString="0" containsNumber="1" minValue="0.19439646315206338" maxValue="1.3939568782689431"/>
    </cacheField>
    <cacheField name="P/D" numFmtId="2">
      <sharedItems containsSemiMixedTypes="0" containsString="0" containsNumber="1" minValue="161.22448979591837" maxValue="1082.9599027946535"/>
    </cacheField>
    <cacheField name="Trend" numFmtId="0">
      <sharedItems containsSemiMixedTypes="0" containsString="0" containsNumber="1" containsInteger="1" minValue="-400" maxValue="407"/>
    </cacheField>
    <cacheField name="P/D detrended" numFmtId="2">
      <sharedItems containsSemiMixedTypes="0" containsString="0" containsNumber="1" minValue="131.52029215584778" maxValue="943.32610606312835"/>
    </cacheField>
    <cacheField name="Average index" numFmtId="164">
      <sharedItems containsSemiMixedTypes="0" containsString="0" containsNumber="1" minValue="1.8842175487465713" maxValue="11.327357345430748"/>
    </cacheField>
    <cacheField name="AI state" numFmtId="0">
      <sharedItems containsSemiMixedTypes="0" containsString="0" containsNumber="1" containsInteger="1" minValue="1" maxValue="5" count="5">
        <n v="5"/>
        <n v="4"/>
        <n v="3"/>
        <n v="2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ob Hall" refreshedDate="42283.289287384257" createdVersion="4" refreshedVersion="5" minRefreshableVersion="3" recordCount="808">
  <cacheSource type="worksheet">
    <worksheetSource ref="I4:M812" sheet="SS"/>
  </cacheSource>
  <cacheFields count="5">
    <cacheField name="AI state" numFmtId="0">
      <sharedItems containsSemiMixedTypes="0" containsString="0" containsNumber="1" containsInteger="1" minValue="1" maxValue="5" count="5">
        <n v="5"/>
        <n v="4"/>
        <n v="3"/>
        <n v="2"/>
        <n v="1"/>
      </sharedItems>
    </cacheField>
    <cacheField name="next" numFmtId="0">
      <sharedItems containsSemiMixedTypes="0" containsString="0" containsNumber="1" containsInteger="1" minValue="1" maxValue="5" count="5">
        <n v="4"/>
        <n v="5"/>
        <n v="3"/>
        <n v="2"/>
        <n v="1"/>
      </sharedItems>
    </cacheField>
    <cacheField name="R" numFmtId="164">
      <sharedItems containsSemiMixedTypes="0" containsString="0" containsNumber="1" minValue="0.80633157431986524" maxValue="1.1199431876671495"/>
    </cacheField>
    <cacheField name="R detrended" numFmtId="164">
      <sharedItems containsSemiMixedTypes="0" containsString="0" containsNumber="1" minValue="0.80740053397976319" maxValue="1.1210317014671676"/>
    </cacheField>
    <cacheField name="g" numFmtId="165">
      <sharedItems containsSemiMixedTypes="0" containsString="0" containsNumber="1" minValue="0.99330965884885369" maxValue="1.01634820614885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Bob Hall" refreshedDate="42283.294638888889" createdVersion="4" refreshedVersion="5" minRefreshableVersion="3" recordCount="808">
  <cacheSource type="worksheet">
    <worksheetSource ref="I4:J812" sheet="SS"/>
  </cacheSource>
  <cacheFields count="2">
    <cacheField name="AI state" numFmtId="0">
      <sharedItems containsSemiMixedTypes="0" containsString="0" containsNumber="1" containsInteger="1" minValue="1" maxValue="5" count="5">
        <n v="5"/>
        <n v="4"/>
        <n v="3"/>
        <n v="2"/>
        <n v="1"/>
      </sharedItems>
    </cacheField>
    <cacheField name="next" numFmtId="0">
      <sharedItems containsSemiMixedTypes="0" containsString="0" containsNumber="1" containsInteger="1" minValue="1" maxValue="5" count="5">
        <n v="4"/>
        <n v="5"/>
        <n v="3"/>
        <n v="2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Bob Hall" refreshedDate="42283.294747685184" createdVersion="4" refreshedVersion="5" minRefreshableVersion="3" recordCount="808">
  <cacheSource type="worksheet">
    <worksheetSource ref="I4:L812" sheet="SS"/>
  </cacheSource>
  <cacheFields count="4">
    <cacheField name="AI state" numFmtId="0">
      <sharedItems containsSemiMixedTypes="0" containsString="0" containsNumber="1" containsInteger="1" minValue="1" maxValue="5" count="5">
        <n v="5"/>
        <n v="4"/>
        <n v="3"/>
        <n v="2"/>
        <n v="1"/>
      </sharedItems>
    </cacheField>
    <cacheField name="next" numFmtId="0">
      <sharedItems containsSemiMixedTypes="0" containsString="0" containsNumber="1" containsInteger="1" minValue="1" maxValue="5" count="5">
        <n v="4"/>
        <n v="5"/>
        <n v="3"/>
        <n v="2"/>
        <n v="1"/>
      </sharedItems>
    </cacheField>
    <cacheField name="R" numFmtId="164">
      <sharedItems containsSemiMixedTypes="0" containsString="0" containsNumber="1" minValue="0.80633157431986524" maxValue="1.1199431876671495"/>
    </cacheField>
    <cacheField name="R detrended" numFmtId="164">
      <sharedItems containsSemiMixedTypes="0" containsString="0" containsNumber="1" minValue="0.80740053397976319" maxValue="1.121031701467167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Bob Hall" refreshedDate="42286.67904826389" createdVersion="5" refreshedVersion="4" minRefreshableVersion="3" recordCount="808">
  <cacheSource type="worksheet">
    <worksheetSource ref="F3:G811" sheet="inf"/>
  </cacheSource>
  <cacheFields count="2">
    <cacheField name="alpha" numFmtId="0">
      <sharedItems containsSemiMixedTypes="0" containsString="0" containsNumber="1" minValue="1.2853001868752848E-2" maxValue="4.9501922333133171E-2"/>
    </cacheField>
    <cacheField name="state" numFmtId="0">
      <sharedItems containsSemiMixedTypes="0" containsString="0" containsNumber="1" containsInteger="1" minValue="1" maxValue="5" count="5">
        <n v="5"/>
        <n v="4"/>
        <n v="3"/>
        <n v="2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Bob Hall" refreshedDate="42286.684489004627" createdVersion="4" refreshedVersion="4" minRefreshableVersion="3" recordCount="670">
  <cacheSource type="worksheet">
    <worksheetSource ref="G3:I673" sheet="TB calcs"/>
  </cacheSource>
  <cacheFields count="3">
    <cacheField name="TB real return ratio" numFmtId="0">
      <sharedItems containsSemiMixedTypes="0" containsString="0" containsNumber="1" minValue="0.98912928677014034" maxValue="1.0207333319995291"/>
    </cacheField>
    <cacheField name="State" numFmtId="0">
      <sharedItems containsSemiMixedTypes="0" containsString="0" containsNumber="1" containsInteger="1" minValue="1" maxValue="5" count="5">
        <n v="3"/>
        <n v="2"/>
        <n v="4"/>
        <n v="5"/>
        <n v="1"/>
      </sharedItems>
    </cacheField>
    <cacheField name="Next" numFmtId="0">
      <sharedItems containsSemiMixedTypes="0" containsString="0" containsNumber="1" containsInteger="1" minValue="1" maxValue="5" count="5">
        <n v="3"/>
        <n v="2"/>
        <n v="4"/>
        <n v="5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Bob Hall" refreshedDate="42286.711236226853" createdVersion="4" refreshedVersion="4" minRefreshableVersion="3" recordCount="676">
  <cacheSource type="worksheet">
    <worksheetSource ref="P1063:S1739" sheet="R"/>
  </cacheSource>
  <cacheFields count="4">
    <cacheField name="r" numFmtId="165">
      <sharedItems containsSemiMixedTypes="0" containsString="0" containsNumber="1" minValue="-0.19381223511637413" maxValue="0.12042688965457948"/>
    </cacheField>
    <cacheField name="rfyp" numFmtId="165">
      <sharedItems containsSemiMixedTypes="0" containsString="0" containsNumber="1" minValue="-8.4008877011513139" maxValue="16.1494141289411"/>
    </cacheField>
    <cacheField name="state" numFmtId="0">
      <sharedItems containsSemiMixedTypes="0" containsString="0" containsNumber="1" containsInteger="1" minValue="1" maxValue="5" count="5">
        <n v="3"/>
        <n v="4"/>
        <n v="2"/>
        <n v="5"/>
        <n v="1"/>
      </sharedItems>
    </cacheField>
    <cacheField name="next" numFmtId="0">
      <sharedItems containsSemiMixedTypes="0" containsString="0" containsNumber="1" containsInteger="1" minValue="1" maxValue="5" count="5">
        <n v="3"/>
        <n v="4"/>
        <n v="2"/>
        <n v="5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11">
  <r>
    <n v="1.8293754502589001E-2"/>
    <x v="0"/>
  </r>
  <r>
    <n v="1.7789632753314601E-2"/>
    <x v="0"/>
  </r>
  <r>
    <n v="1.7453182992621701E-2"/>
    <x v="0"/>
  </r>
  <r>
    <n v="1.7910257264686001E-2"/>
    <x v="0"/>
  </r>
  <r>
    <n v="1.6795827145586899E-2"/>
    <x v="0"/>
  </r>
  <r>
    <n v="1.9326367752681699E-2"/>
    <x v="0"/>
  </r>
  <r>
    <n v="1.7590712460952802E-2"/>
    <x v="0"/>
  </r>
  <r>
    <n v="1.4741004427696E-2"/>
    <x v="0"/>
  </r>
  <r>
    <n v="1.38093277688056E-2"/>
    <x v="0"/>
  </r>
  <r>
    <n v="1.1647215305205899E-2"/>
    <x v="1"/>
  </r>
  <r>
    <n v="1.18072461997164E-2"/>
    <x v="1"/>
  </r>
  <r>
    <n v="1.1238119788736199E-2"/>
    <x v="1"/>
  </r>
  <r>
    <n v="1.1198322550827E-2"/>
    <x v="1"/>
  </r>
  <r>
    <n v="1.07293916613011E-2"/>
    <x v="1"/>
  </r>
  <r>
    <n v="1.02911670213208E-2"/>
    <x v="1"/>
  </r>
  <r>
    <n v="9.6375366757224593E-3"/>
    <x v="1"/>
  </r>
  <r>
    <n v="9.6286218037526204E-3"/>
    <x v="1"/>
  </r>
  <r>
    <n v="9.1069101150394096E-3"/>
    <x v="1"/>
  </r>
  <r>
    <n v="8.7973421760159203E-3"/>
    <x v="1"/>
  </r>
  <r>
    <n v="8.9479663946720796E-3"/>
    <x v="1"/>
  </r>
  <r>
    <n v="8.6824414433783192E-3"/>
    <x v="1"/>
  </r>
  <r>
    <n v="8.7757422357782507E-3"/>
    <x v="2"/>
  </r>
  <r>
    <n v="9.0527981526962297E-3"/>
    <x v="2"/>
  </r>
  <r>
    <n v="9.0987226519218603E-3"/>
    <x v="2"/>
  </r>
  <r>
    <n v="8.7562300661624196E-3"/>
    <x v="2"/>
  </r>
  <r>
    <n v="8.1887754979519407E-3"/>
    <x v="2"/>
  </r>
  <r>
    <n v="7.7319197360983596E-3"/>
    <x v="2"/>
  </r>
  <r>
    <n v="7.8331356511498994E-3"/>
    <x v="2"/>
  </r>
  <r>
    <n v="7.5408968197303999E-3"/>
    <x v="2"/>
  </r>
  <r>
    <n v="6.8706491763281903E-3"/>
    <x v="2"/>
  </r>
  <r>
    <n v="6.5206502472149701E-3"/>
    <x v="2"/>
  </r>
  <r>
    <n v="7.1784789146942902E-3"/>
    <x v="2"/>
  </r>
  <r>
    <n v="7.17837169070463E-3"/>
    <x v="2"/>
  </r>
  <r>
    <n v="6.6298046636779403E-3"/>
    <x v="3"/>
  </r>
  <r>
    <n v="6.79611159889708E-3"/>
    <x v="3"/>
  </r>
  <r>
    <n v="6.3005791355401899E-3"/>
    <x v="3"/>
  </r>
  <r>
    <n v="5.4913535892126396E-3"/>
    <x v="3"/>
  </r>
  <r>
    <n v="5.4460836545646299E-3"/>
    <x v="3"/>
  </r>
  <r>
    <n v="5.4760241865294398E-3"/>
    <x v="3"/>
  </r>
  <r>
    <n v="5.2448079157210404E-3"/>
    <x v="3"/>
  </r>
  <r>
    <n v="5.2973296039093998E-3"/>
    <x v="3"/>
  </r>
  <r>
    <n v="5.4001365372471901E-3"/>
    <x v="3"/>
  </r>
  <r>
    <n v="5.8224814764297498E-3"/>
    <x v="3"/>
  </r>
  <r>
    <n v="5.4786474479653E-3"/>
    <x v="3"/>
  </r>
  <r>
    <n v="5.4040035138285796E-3"/>
    <x v="3"/>
  </r>
  <r>
    <n v="5.4408932733484997E-3"/>
    <x v="4"/>
  </r>
  <r>
    <n v="5.2584450508240902E-3"/>
    <x v="4"/>
  </r>
  <r>
    <n v="4.3168301668207697E-3"/>
    <x v="4"/>
  </r>
  <r>
    <n v="5.2652994593044402E-3"/>
    <x v="4"/>
  </r>
  <r>
    <n v="5.4037555217241098E-3"/>
    <x v="4"/>
  </r>
  <r>
    <n v="5.9515074001589702E-3"/>
    <x v="4"/>
  </r>
  <r>
    <n v="6.0153157392839303E-3"/>
    <x v="4"/>
  </r>
  <r>
    <n v="6.2191384818318296E-3"/>
    <x v="4"/>
  </r>
  <r>
    <n v="5.56869723001814E-3"/>
    <x v="4"/>
  </r>
  <r>
    <n v="5.7919008211017101E-3"/>
    <x v="4"/>
  </r>
  <r>
    <n v="5.7334944567484E-3"/>
    <x v="4"/>
  </r>
  <r>
    <n v="5.6969168838330803E-3"/>
    <x v="4"/>
  </r>
  <r>
    <n v="6.1968177314415604E-3"/>
    <x v="5"/>
  </r>
  <r>
    <n v="6.1562320729912296E-3"/>
    <x v="5"/>
  </r>
  <r>
    <n v="5.96051244048359E-3"/>
    <x v="5"/>
  </r>
  <r>
    <n v="6.1770532746023904E-3"/>
    <x v="5"/>
  </r>
  <r>
    <n v="6.2423619977510399E-3"/>
    <x v="5"/>
  </r>
  <r>
    <n v="5.6813509532661699E-3"/>
    <x v="5"/>
  </r>
  <r>
    <n v="5.6775936330050502E-3"/>
    <x v="5"/>
  </r>
  <r>
    <n v="5.45542797878577E-3"/>
    <x v="5"/>
  </r>
  <r>
    <n v="5.4790616846536102E-3"/>
    <x v="5"/>
  </r>
  <r>
    <n v="5.5152867292826997E-3"/>
    <x v="5"/>
  </r>
  <r>
    <n v="5.7456582559548301E-3"/>
    <x v="5"/>
  </r>
  <r>
    <n v="6.0140535533796304E-3"/>
    <x v="5"/>
  </r>
  <r>
    <n v="5.9067668483276502E-3"/>
    <x v="6"/>
  </r>
  <r>
    <n v="5.9146549581504896E-3"/>
    <x v="6"/>
  </r>
  <r>
    <n v="6.1741764706408396E-3"/>
    <x v="6"/>
  </r>
  <r>
    <n v="6.1575210355865797E-3"/>
    <x v="6"/>
  </r>
  <r>
    <n v="5.9325862328602798E-3"/>
    <x v="6"/>
  </r>
  <r>
    <n v="6.1648819874689804E-3"/>
    <x v="6"/>
  </r>
  <r>
    <n v="6.4245091612437502E-3"/>
    <x v="6"/>
  </r>
  <r>
    <n v="6.3307427803242604E-3"/>
    <x v="6"/>
  </r>
  <r>
    <n v="7.0493042928540996E-3"/>
    <x v="6"/>
  </r>
  <r>
    <n v="6.9854152850192999E-3"/>
    <x v="6"/>
  </r>
  <r>
    <n v="7.0935400729837403E-3"/>
    <x v="6"/>
  </r>
  <r>
    <n v="7.3256711245917403E-3"/>
    <x v="6"/>
  </r>
  <r>
    <n v="6.9777371994423302E-3"/>
    <x v="7"/>
  </r>
  <r>
    <n v="7.1714591603434302E-3"/>
    <x v="7"/>
  </r>
  <r>
    <n v="8.4804496830157804E-3"/>
    <x v="7"/>
  </r>
  <r>
    <n v="8.14888446623779E-3"/>
    <x v="7"/>
  </r>
  <r>
    <n v="8.9404868387234805E-3"/>
    <x v="7"/>
  </r>
  <r>
    <n v="9.1025147168238493E-3"/>
    <x v="7"/>
  </r>
  <r>
    <n v="8.9990904786683007E-3"/>
    <x v="7"/>
  </r>
  <r>
    <n v="9.2602873709200593E-3"/>
    <x v="7"/>
  </r>
  <r>
    <n v="9.4239086564946607E-3"/>
    <x v="7"/>
  </r>
  <r>
    <n v="9.2762384109625895E-3"/>
    <x v="7"/>
  </r>
  <r>
    <n v="9.7609850553278497E-3"/>
    <x v="7"/>
  </r>
  <r>
    <n v="9.6169531945746803E-3"/>
    <x v="7"/>
  </r>
  <r>
    <n v="9.6505387674801196E-3"/>
    <x v="8"/>
  </r>
  <r>
    <n v="9.5706978619627507E-3"/>
    <x v="8"/>
  </r>
  <r>
    <n v="9.5800772133518303E-3"/>
    <x v="8"/>
  </r>
  <r>
    <n v="9.9162642696689497E-3"/>
    <x v="8"/>
  </r>
  <r>
    <n v="9.98908900584871E-3"/>
    <x v="8"/>
  </r>
  <r>
    <n v="9.5568846145567092E-3"/>
    <x v="8"/>
  </r>
  <r>
    <n v="8.4254320230312506E-3"/>
    <x v="8"/>
  </r>
  <r>
    <n v="8.9363351626269502E-3"/>
    <x v="8"/>
  </r>
  <r>
    <n v="8.9374168703622008E-3"/>
    <x v="8"/>
  </r>
  <r>
    <n v="7.8953843306340601E-3"/>
    <x v="8"/>
  </r>
  <r>
    <n v="6.7136350652370301E-3"/>
    <x v="8"/>
  </r>
  <r>
    <n v="5.9426757420590502E-3"/>
    <x v="8"/>
  </r>
  <r>
    <n v="6.1281104682918098E-3"/>
    <x v="9"/>
  </r>
  <r>
    <n v="5.9512149652471398E-3"/>
    <x v="9"/>
  </r>
  <r>
    <n v="5.8199776652701502E-3"/>
    <x v="9"/>
  </r>
  <r>
    <n v="5.5978975400604999E-3"/>
    <x v="9"/>
  </r>
  <r>
    <n v="5.4335033112594203E-3"/>
    <x v="9"/>
  </r>
  <r>
    <n v="5.36078195422331E-3"/>
    <x v="9"/>
  </r>
  <r>
    <n v="5.7733179158068098E-3"/>
    <x v="9"/>
  </r>
  <r>
    <n v="5.8902915521789204E-3"/>
    <x v="9"/>
  </r>
  <r>
    <n v="5.8450109843022303E-3"/>
    <x v="9"/>
  </r>
  <r>
    <n v="6.1414116145497404E-3"/>
    <x v="9"/>
  </r>
  <r>
    <n v="6.4025656244668201E-3"/>
    <x v="9"/>
  </r>
  <r>
    <n v="6.2441675518858999E-3"/>
    <x v="9"/>
  </r>
  <r>
    <n v="6.3296122949282599E-3"/>
    <x v="10"/>
  </r>
  <r>
    <n v="6.1662846850556998E-3"/>
    <x v="10"/>
  </r>
  <r>
    <n v="6.4963593620721303E-3"/>
    <x v="10"/>
  </r>
  <r>
    <n v="6.4176846408091097E-3"/>
    <x v="10"/>
  </r>
  <r>
    <n v="6.2745957759377004E-3"/>
    <x v="10"/>
  </r>
  <r>
    <n v="6.5750622744617402E-3"/>
    <x v="10"/>
  </r>
  <r>
    <n v="6.5528749804049597E-3"/>
    <x v="10"/>
  </r>
  <r>
    <n v="6.4958415690524098E-3"/>
    <x v="10"/>
  </r>
  <r>
    <n v="6.5751697691928896E-3"/>
    <x v="10"/>
  </r>
  <r>
    <n v="7.3976479081855999E-3"/>
    <x v="10"/>
  </r>
  <r>
    <n v="7.1097970877283898E-3"/>
    <x v="10"/>
  </r>
  <r>
    <n v="7.1871057678750397E-3"/>
    <x v="10"/>
  </r>
  <r>
    <n v="7.3187728950244004E-3"/>
    <x v="11"/>
  </r>
  <r>
    <n v="7.5118397984185598E-3"/>
    <x v="11"/>
  </r>
  <r>
    <n v="6.91094945137459E-3"/>
    <x v="11"/>
  </r>
  <r>
    <n v="6.74976318897805E-3"/>
    <x v="11"/>
  </r>
  <r>
    <n v="6.8888896295218301E-3"/>
    <x v="11"/>
  </r>
  <r>
    <n v="7.06156293891394E-3"/>
    <x v="11"/>
  </r>
  <r>
    <n v="6.8077509063677799E-3"/>
    <x v="11"/>
  </r>
  <r>
    <n v="6.8637365410856898E-3"/>
    <x v="11"/>
  </r>
  <r>
    <n v="8.0653973885380301E-3"/>
    <x v="11"/>
  </r>
  <r>
    <n v="7.8340544657267801E-3"/>
    <x v="11"/>
  </r>
  <r>
    <n v="8.0763361896137205E-3"/>
    <x v="11"/>
  </r>
  <r>
    <n v="8.7431041376666904E-3"/>
    <x v="11"/>
  </r>
  <r>
    <n v="9.3428206285092793E-3"/>
    <x v="12"/>
  </r>
  <r>
    <n v="9.9122737935977995E-3"/>
    <x v="12"/>
  </r>
  <r>
    <n v="1.02679460833672E-2"/>
    <x v="12"/>
  </r>
  <r>
    <n v="1.1144138839101401E-2"/>
    <x v="12"/>
  </r>
  <r>
    <n v="1.16947603426058E-2"/>
    <x v="12"/>
  </r>
  <r>
    <n v="1.24029862113052E-2"/>
    <x v="12"/>
  </r>
  <r>
    <n v="1.28292042430148E-2"/>
    <x v="12"/>
  </r>
  <r>
    <n v="1.26879215476483E-2"/>
    <x v="12"/>
  </r>
  <r>
    <n v="1.26299179038177E-2"/>
    <x v="12"/>
  </r>
  <r>
    <n v="1.20813470711785E-2"/>
    <x v="12"/>
  </r>
  <r>
    <n v="1.23379443083755E-2"/>
    <x v="12"/>
  </r>
  <r>
    <n v="1.28098121718978E-2"/>
    <x v="12"/>
  </r>
  <r>
    <n v="1.31415539664633E-2"/>
    <x v="13"/>
  </r>
  <r>
    <n v="1.3647514150145E-2"/>
    <x v="13"/>
  </r>
  <r>
    <n v="1.49507353428491E-2"/>
    <x v="13"/>
  </r>
  <r>
    <n v="1.6460610223220502E-2"/>
    <x v="13"/>
  </r>
  <r>
    <n v="1.6995671321525001E-2"/>
    <x v="13"/>
  </r>
  <r>
    <n v="1.6945133976810599E-2"/>
    <x v="13"/>
  </r>
  <r>
    <n v="1.79702515922881E-2"/>
    <x v="13"/>
  </r>
  <r>
    <n v="2.1038703893467101E-2"/>
    <x v="13"/>
  </r>
  <r>
    <n v="2.4304623175163301E-2"/>
    <x v="13"/>
  </r>
  <r>
    <n v="2.5622558744685602E-2"/>
    <x v="13"/>
  </r>
  <r>
    <n v="2.7983529893136301E-2"/>
    <x v="13"/>
  </r>
  <r>
    <n v="2.7165988847957099E-2"/>
    <x v="13"/>
  </r>
  <r>
    <n v="2.8575592653539698E-2"/>
    <x v="14"/>
  </r>
  <r>
    <n v="3.1452349513211901E-2"/>
    <x v="14"/>
  </r>
  <r>
    <n v="3.2605089633193599E-2"/>
    <x v="14"/>
  </r>
  <r>
    <n v="3.2884351909356402E-2"/>
    <x v="14"/>
  </r>
  <r>
    <n v="3.3333590538280097E-2"/>
    <x v="14"/>
  </r>
  <r>
    <n v="3.3687015032228297E-2"/>
    <x v="14"/>
  </r>
  <r>
    <n v="3.4502389922864897E-2"/>
    <x v="14"/>
  </r>
  <r>
    <n v="3.5551033127189997E-2"/>
    <x v="14"/>
  </r>
  <r>
    <n v="3.42631741795002E-2"/>
    <x v="14"/>
  </r>
  <r>
    <n v="3.4383424717496398E-2"/>
    <x v="14"/>
  </r>
  <r>
    <n v="3.4533931100078498E-2"/>
    <x v="14"/>
  </r>
  <r>
    <n v="3.7481704082252897E-2"/>
    <x v="14"/>
  </r>
  <r>
    <n v="3.7520188757691197E-2"/>
    <x v="15"/>
  </r>
  <r>
    <n v="3.9734655332323697E-2"/>
    <x v="15"/>
  </r>
  <r>
    <n v="3.9537639203001601E-2"/>
    <x v="15"/>
  </r>
  <r>
    <n v="3.91885926856912E-2"/>
    <x v="15"/>
  </r>
  <r>
    <n v="4.2932259207176901E-2"/>
    <x v="15"/>
  </r>
  <r>
    <n v="4.3157478088777998E-2"/>
    <x v="15"/>
  </r>
  <r>
    <n v="3.4383595374916601E-2"/>
    <x v="15"/>
  </r>
  <r>
    <n v="3.5670044779653201E-2"/>
    <x v="15"/>
  </r>
  <r>
    <n v="3.6948685566320701E-2"/>
    <x v="15"/>
  </r>
  <r>
    <n v="4.1932908448087003E-2"/>
    <x v="15"/>
  </r>
  <r>
    <n v="4.4133675281242297E-2"/>
    <x v="15"/>
  </r>
  <r>
    <n v="4.6080587817061397E-2"/>
    <x v="15"/>
  </r>
  <r>
    <n v="4.5642736420279897E-2"/>
    <x v="16"/>
  </r>
  <r>
    <n v="4.47347210867967E-2"/>
    <x v="16"/>
  </r>
  <r>
    <n v="4.4169762854518103E-2"/>
    <x v="16"/>
  </r>
  <r>
    <n v="4.4922279609092397E-2"/>
    <x v="16"/>
  </r>
  <r>
    <n v="4.4002632390212702E-2"/>
    <x v="16"/>
  </r>
  <r>
    <n v="4.47463860227552E-2"/>
    <x v="16"/>
  </r>
  <r>
    <n v="4.8929916333332102E-2"/>
    <x v="16"/>
  </r>
  <r>
    <n v="4.2816388256039097E-2"/>
    <x v="16"/>
  </r>
  <r>
    <n v="3.7715065594345003E-2"/>
    <x v="16"/>
  </r>
  <r>
    <n v="3.6023309682835201E-2"/>
    <x v="16"/>
  </r>
  <r>
    <n v="3.5821724132423002E-2"/>
    <x v="16"/>
  </r>
  <r>
    <n v="3.4603690635136901E-2"/>
    <x v="16"/>
  </r>
  <r>
    <n v="3.4281038220414603E-2"/>
    <x v="17"/>
  </r>
  <r>
    <n v="3.1522091656477902E-2"/>
    <x v="17"/>
  </r>
  <r>
    <n v="3.2967662824174702E-2"/>
    <x v="17"/>
  </r>
  <r>
    <n v="3.3312467706747097E-2"/>
    <x v="17"/>
  </r>
  <r>
    <n v="2.96653889401257E-2"/>
    <x v="17"/>
  </r>
  <r>
    <n v="3.3147530925676301E-2"/>
    <x v="17"/>
  </r>
  <r>
    <n v="3.4907095215439297E-2"/>
    <x v="17"/>
  </r>
  <r>
    <n v="3.2686595160876498E-2"/>
    <x v="17"/>
  </r>
  <r>
    <n v="3.2235997803706097E-2"/>
    <x v="17"/>
  </r>
  <r>
    <n v="3.1076106505050799E-2"/>
    <x v="17"/>
  </r>
  <r>
    <n v="3.0344195929641101E-2"/>
    <x v="17"/>
  </r>
  <r>
    <n v="2.95418373972842E-2"/>
    <x v="17"/>
  </r>
  <r>
    <n v="2.9230163191005201E-2"/>
    <x v="18"/>
  </r>
  <r>
    <n v="2.9517519057838001E-2"/>
    <x v="18"/>
  </r>
  <r>
    <n v="2.8587851164610399E-2"/>
    <x v="18"/>
  </r>
  <r>
    <n v="2.7547475457765501E-2"/>
    <x v="18"/>
  </r>
  <r>
    <n v="2.72541247735173E-2"/>
    <x v="18"/>
  </r>
  <r>
    <n v="2.63357544028727E-2"/>
    <x v="18"/>
  </r>
  <r>
    <n v="2.5714541675772199E-2"/>
    <x v="18"/>
  </r>
  <r>
    <n v="2.6748395231076399E-2"/>
    <x v="18"/>
  </r>
  <r>
    <n v="3.0758354927822199E-2"/>
    <x v="18"/>
  </r>
  <r>
    <n v="2.86307849568306E-2"/>
    <x v="18"/>
  </r>
  <r>
    <n v="2.7805688966304001E-2"/>
    <x v="18"/>
  </r>
  <r>
    <n v="2.73767469719868E-2"/>
    <x v="18"/>
  </r>
  <r>
    <n v="2.55049675067257E-2"/>
    <x v="19"/>
  </r>
  <r>
    <n v="2.50964255853586E-2"/>
    <x v="19"/>
  </r>
  <r>
    <n v="2.38308124434836E-2"/>
    <x v="19"/>
  </r>
  <r>
    <n v="2.3753264886732899E-2"/>
    <x v="19"/>
  </r>
  <r>
    <n v="2.43476779737197E-2"/>
    <x v="19"/>
  </r>
  <r>
    <n v="2.3765830869250298E-2"/>
    <x v="19"/>
  </r>
  <r>
    <n v="2.3487051663621202E-2"/>
    <x v="19"/>
  </r>
  <r>
    <n v="2.3029972712097699E-2"/>
    <x v="19"/>
  </r>
  <r>
    <n v="2.4389334671134001E-2"/>
    <x v="19"/>
  </r>
  <r>
    <n v="2.2004253018619999E-2"/>
    <x v="19"/>
  </r>
  <r>
    <n v="2.09457765059782E-2"/>
    <x v="19"/>
  </r>
  <r>
    <n v="1.9158944904817701E-2"/>
    <x v="19"/>
  </r>
  <r>
    <n v="1.8147526264019401E-2"/>
    <x v="20"/>
  </r>
  <r>
    <n v="1.5905752457675702E-2"/>
    <x v="20"/>
  </r>
  <r>
    <n v="1.5985602834243599E-2"/>
    <x v="20"/>
  </r>
  <r>
    <n v="1.53264825674666E-2"/>
    <x v="20"/>
  </r>
  <r>
    <n v="1.5073579897723699E-2"/>
    <x v="20"/>
  </r>
  <r>
    <n v="1.4629886090733801E-2"/>
    <x v="20"/>
  </r>
  <r>
    <n v="1.36968734423556E-2"/>
    <x v="20"/>
  </r>
  <r>
    <n v="1.31223848596144E-2"/>
    <x v="20"/>
  </r>
  <r>
    <n v="1.2550317540260999E-2"/>
    <x v="20"/>
  </r>
  <r>
    <n v="1.1836341341908399E-2"/>
    <x v="20"/>
  </r>
  <r>
    <n v="1.1656150381049399E-2"/>
    <x v="20"/>
  </r>
  <r>
    <n v="1.1694647114648999E-2"/>
    <x v="20"/>
  </r>
  <r>
    <n v="1.32559342247553E-2"/>
    <x v="21"/>
  </r>
  <r>
    <n v="1.3609593899392701E-2"/>
    <x v="21"/>
  </r>
  <r>
    <n v="1.38070043603727E-2"/>
    <x v="21"/>
  </r>
  <r>
    <n v="1.43788120303939E-2"/>
    <x v="21"/>
  </r>
  <r>
    <n v="1.4726163788507E-2"/>
    <x v="21"/>
  </r>
  <r>
    <n v="1.57966763190651E-2"/>
    <x v="21"/>
  </r>
  <r>
    <n v="1.7006236239145399E-2"/>
    <x v="21"/>
  </r>
  <r>
    <n v="1.9118843356806699E-2"/>
    <x v="21"/>
  </r>
  <r>
    <n v="1.8873737483094601E-2"/>
    <x v="21"/>
  </r>
  <r>
    <n v="2.0123541123348899E-2"/>
    <x v="21"/>
  </r>
  <r>
    <n v="2.0491174641549498E-2"/>
    <x v="21"/>
  </r>
  <r>
    <n v="2.1051730852932E-2"/>
    <x v="21"/>
  </r>
  <r>
    <n v="2.3150428702298699E-2"/>
    <x v="22"/>
  </r>
  <r>
    <n v="2.3267742318639401E-2"/>
    <x v="22"/>
  </r>
  <r>
    <n v="2.50821092186027E-2"/>
    <x v="22"/>
  </r>
  <r>
    <n v="2.55642003890054E-2"/>
    <x v="22"/>
  </r>
  <r>
    <n v="2.56996873592071E-2"/>
    <x v="22"/>
  </r>
  <r>
    <n v="2.50793833650922E-2"/>
    <x v="22"/>
  </r>
  <r>
    <n v="2.4817342787746499E-2"/>
    <x v="22"/>
  </r>
  <r>
    <n v="2.47146511010682E-2"/>
    <x v="22"/>
  </r>
  <r>
    <n v="2.4950719421733401E-2"/>
    <x v="22"/>
  </r>
  <r>
    <n v="2.4662012527944598E-2"/>
    <x v="22"/>
  </r>
  <r>
    <n v="2.4862392924289999E-2"/>
    <x v="22"/>
  </r>
  <r>
    <n v="2.55509915879879E-2"/>
    <x v="22"/>
  </r>
  <r>
    <n v="2.4993390105646902E-2"/>
    <x v="23"/>
  </r>
  <r>
    <n v="2.5613567184611601E-2"/>
    <x v="23"/>
  </r>
  <r>
    <n v="2.47763114693175E-2"/>
    <x v="23"/>
  </r>
  <r>
    <n v="2.5123761771738199E-2"/>
    <x v="23"/>
  </r>
  <r>
    <n v="2.41027992320882E-2"/>
    <x v="23"/>
  </r>
  <r>
    <n v="2.3561975551396198E-2"/>
    <x v="23"/>
  </r>
  <r>
    <n v="2.2537668116312502E-2"/>
    <x v="23"/>
  </r>
  <r>
    <n v="2.4007228094187601E-2"/>
    <x v="23"/>
  </r>
  <r>
    <n v="2.5791782675048999E-2"/>
    <x v="23"/>
  </r>
  <r>
    <n v="2.6449361407944901E-2"/>
    <x v="23"/>
  </r>
  <r>
    <n v="2.7402636451982699E-2"/>
    <x v="23"/>
  </r>
  <r>
    <n v="2.7111180415443598E-2"/>
    <x v="23"/>
  </r>
  <r>
    <n v="2.5519983709027499E-2"/>
    <x v="24"/>
  </r>
  <r>
    <n v="2.6743151574860999E-2"/>
    <x v="24"/>
  </r>
  <r>
    <n v="2.6848994629468499E-2"/>
    <x v="24"/>
  </r>
  <r>
    <n v="2.5525109979893899E-2"/>
    <x v="24"/>
  </r>
  <r>
    <n v="2.5798585597113E-2"/>
    <x v="24"/>
  </r>
  <r>
    <n v="2.4339732890052399E-2"/>
    <x v="24"/>
  </r>
  <r>
    <n v="2.26869107385652E-2"/>
    <x v="24"/>
  </r>
  <r>
    <n v="2.21242408239537E-2"/>
    <x v="24"/>
  </r>
  <r>
    <n v="2.1334504733761001E-2"/>
    <x v="24"/>
  </r>
  <r>
    <n v="1.9329864561736701E-2"/>
    <x v="24"/>
  </r>
  <r>
    <n v="1.74597322753356E-2"/>
    <x v="24"/>
  </r>
  <r>
    <n v="1.5877276819852602E-2"/>
    <x v="24"/>
  </r>
  <r>
    <n v="1.4720188457562599E-2"/>
    <x v="25"/>
  </r>
  <r>
    <n v="1.39773701091721E-2"/>
    <x v="25"/>
  </r>
  <r>
    <n v="1.3530394535609801E-2"/>
    <x v="25"/>
  </r>
  <r>
    <n v="1.3184086169421599E-2"/>
    <x v="25"/>
  </r>
  <r>
    <n v="1.2744016119937E-2"/>
    <x v="25"/>
  </r>
  <r>
    <n v="1.3258870738033E-2"/>
    <x v="25"/>
  </r>
  <r>
    <n v="1.3072365252418399E-2"/>
    <x v="25"/>
  </r>
  <r>
    <n v="1.29431273581924E-2"/>
    <x v="25"/>
  </r>
  <r>
    <n v="1.2238416027588701E-2"/>
    <x v="25"/>
  </r>
  <r>
    <n v="1.2865168842784399E-2"/>
    <x v="25"/>
  </r>
  <r>
    <n v="1.37514436357687E-2"/>
    <x v="25"/>
  </r>
  <r>
    <n v="1.4429491761981701E-2"/>
    <x v="25"/>
  </r>
  <r>
    <n v="1.4924689944396099E-2"/>
    <x v="26"/>
  </r>
  <r>
    <n v="1.53671673499236E-2"/>
    <x v="26"/>
  </r>
  <r>
    <n v="1.64871331833179E-2"/>
    <x v="26"/>
  </r>
  <r>
    <n v="1.7180817200080099E-2"/>
    <x v="26"/>
  </r>
  <r>
    <n v="1.81922904476511E-2"/>
    <x v="26"/>
  </r>
  <r>
    <n v="1.80894534351589E-2"/>
    <x v="26"/>
  </r>
  <r>
    <n v="1.9313115585111899E-2"/>
    <x v="26"/>
  </r>
  <r>
    <n v="2.0050564047098599E-2"/>
    <x v="26"/>
  </r>
  <r>
    <n v="1.9922918190911201E-2"/>
    <x v="26"/>
  </r>
  <r>
    <n v="2.1011954608117701E-2"/>
    <x v="26"/>
  </r>
  <r>
    <n v="2.10109510336982E-2"/>
    <x v="26"/>
  </r>
  <r>
    <n v="2.0835319539403301E-2"/>
    <x v="26"/>
  </r>
  <r>
    <n v="2.1627137291346601E-2"/>
    <x v="27"/>
  </r>
  <r>
    <n v="2.2455659688408999E-2"/>
    <x v="27"/>
  </r>
  <r>
    <n v="2.0431618959600901E-2"/>
    <x v="27"/>
  </r>
  <r>
    <n v="2.1187350784290501E-2"/>
    <x v="27"/>
  </r>
  <r>
    <n v="2.0603041333018698E-2"/>
    <x v="27"/>
  </r>
  <r>
    <n v="2.0383695350154499E-2"/>
    <x v="27"/>
  </r>
  <r>
    <n v="1.93852680431316E-2"/>
    <x v="27"/>
  </r>
  <r>
    <n v="1.9599906022246202E-2"/>
    <x v="27"/>
  </r>
  <r>
    <n v="2.00700551221536E-2"/>
    <x v="27"/>
  </r>
  <r>
    <n v="2.0941542509237899E-2"/>
    <x v="27"/>
  </r>
  <r>
    <n v="2.02088804963888E-2"/>
    <x v="27"/>
  </r>
  <r>
    <n v="2.03881127049284E-2"/>
    <x v="27"/>
  </r>
  <r>
    <n v="2.0259644244700802E-2"/>
    <x v="28"/>
  </r>
  <r>
    <n v="1.9571569475106999E-2"/>
    <x v="28"/>
  </r>
  <r>
    <n v="1.9161140541095099E-2"/>
    <x v="28"/>
  </r>
  <r>
    <n v="1.83636989550406E-2"/>
    <x v="28"/>
  </r>
  <r>
    <n v="1.8144509430573399E-2"/>
    <x v="28"/>
  </r>
  <r>
    <n v="1.7423797726316699E-2"/>
    <x v="28"/>
  </r>
  <r>
    <n v="1.7194072561354901E-2"/>
    <x v="28"/>
  </r>
  <r>
    <n v="1.6447516259513201E-2"/>
    <x v="28"/>
  </r>
  <r>
    <n v="1.61675976588034E-2"/>
    <x v="28"/>
  </r>
  <r>
    <n v="1.43106890449864E-2"/>
    <x v="28"/>
  </r>
  <r>
    <n v="1.31197233350241E-2"/>
    <x v="28"/>
  </r>
  <r>
    <n v="1.31272464747667E-2"/>
    <x v="28"/>
  </r>
  <r>
    <n v="1.2161445027003399E-2"/>
    <x v="29"/>
  </r>
  <r>
    <n v="1.1550320807565099E-2"/>
    <x v="29"/>
  </r>
  <r>
    <n v="1.09860469925664E-2"/>
    <x v="29"/>
  </r>
  <r>
    <n v="1.05674766732941E-2"/>
    <x v="29"/>
  </r>
  <r>
    <n v="1.03960429412597E-2"/>
    <x v="29"/>
  </r>
  <r>
    <n v="1.0996584625513801E-2"/>
    <x v="29"/>
  </r>
  <r>
    <n v="1.12212239059195E-2"/>
    <x v="29"/>
  </r>
  <r>
    <n v="1.13976927797384E-2"/>
    <x v="29"/>
  </r>
  <r>
    <n v="1.1483043720264E-2"/>
    <x v="29"/>
  </r>
  <r>
    <n v="1.20727106129796E-2"/>
    <x v="29"/>
  </r>
  <r>
    <n v="1.26192996474771E-2"/>
    <x v="29"/>
  </r>
  <r>
    <n v="1.3054577315368E-2"/>
    <x v="29"/>
  </r>
  <r>
    <n v="1.30206844454651E-2"/>
    <x v="30"/>
  </r>
  <r>
    <n v="1.45799410542181E-2"/>
    <x v="30"/>
  </r>
  <r>
    <n v="1.52410545519325E-2"/>
    <x v="30"/>
  </r>
  <r>
    <n v="1.61822526629508E-2"/>
    <x v="30"/>
  </r>
  <r>
    <n v="1.6446557686301801E-2"/>
    <x v="30"/>
  </r>
  <r>
    <n v="1.6527516880155801E-2"/>
    <x v="30"/>
  </r>
  <r>
    <n v="1.6279818682260399E-2"/>
    <x v="30"/>
  </r>
  <r>
    <n v="1.6135976401563699E-2"/>
    <x v="30"/>
  </r>
  <r>
    <n v="1.6299422882256401E-2"/>
    <x v="30"/>
  </r>
  <r>
    <n v="1.5875903773969399E-2"/>
    <x v="30"/>
  </r>
  <r>
    <n v="1.6134294367006901E-2"/>
    <x v="30"/>
  </r>
  <r>
    <n v="1.5939192280054901E-2"/>
    <x v="30"/>
  </r>
  <r>
    <n v="1.62448519247642E-2"/>
    <x v="31"/>
  </r>
  <r>
    <n v="1.62479148129137E-2"/>
    <x v="31"/>
  </r>
  <r>
    <n v="1.5579610762740399E-2"/>
    <x v="31"/>
  </r>
  <r>
    <n v="1.4922691553819801E-2"/>
    <x v="31"/>
  </r>
  <r>
    <n v="1.49126182119212E-2"/>
    <x v="31"/>
  </r>
  <r>
    <n v="1.4456231799779401E-2"/>
    <x v="31"/>
  </r>
  <r>
    <n v="1.41036385941404E-2"/>
    <x v="31"/>
  </r>
  <r>
    <n v="1.36930231928361E-2"/>
    <x v="31"/>
  </r>
  <r>
    <n v="1.32430128134084E-2"/>
    <x v="31"/>
  </r>
  <r>
    <n v="1.25116322763223E-2"/>
    <x v="31"/>
  </r>
  <r>
    <n v="1.2413051150619799E-2"/>
    <x v="31"/>
  </r>
  <r>
    <n v="1.16445092424689E-2"/>
    <x v="31"/>
  </r>
  <r>
    <n v="1.16359139228583E-2"/>
    <x v="32"/>
  </r>
  <r>
    <n v="1.16403752928657E-2"/>
    <x v="32"/>
  </r>
  <r>
    <n v="1.1593782839817299E-2"/>
    <x v="32"/>
  </r>
  <r>
    <n v="1.16657211510894E-2"/>
    <x v="32"/>
  </r>
  <r>
    <n v="1.24107606597188E-2"/>
    <x v="32"/>
  </r>
  <r>
    <n v="1.2336167922324399E-2"/>
    <x v="32"/>
  </r>
  <r>
    <n v="1.27833553211971E-2"/>
    <x v="32"/>
  </r>
  <r>
    <n v="1.3171103182485299E-2"/>
    <x v="32"/>
  </r>
  <r>
    <n v="1.3619699400584899E-2"/>
    <x v="32"/>
  </r>
  <r>
    <n v="1.4341799277730501E-2"/>
    <x v="32"/>
  </r>
  <r>
    <n v="1.475369381072E-2"/>
    <x v="32"/>
  </r>
  <r>
    <n v="1.4816643914882599E-2"/>
    <x v="32"/>
  </r>
  <r>
    <n v="1.5571580126489E-2"/>
    <x v="33"/>
  </r>
  <r>
    <n v="1.51348520297218E-2"/>
    <x v="33"/>
  </r>
  <r>
    <n v="1.5133777324973501E-2"/>
    <x v="33"/>
  </r>
  <r>
    <n v="1.51630637832705E-2"/>
    <x v="33"/>
  </r>
  <r>
    <n v="1.54916817266677E-2"/>
    <x v="33"/>
  </r>
  <r>
    <n v="1.5112315236133E-2"/>
    <x v="33"/>
  </r>
  <r>
    <n v="1.5157887351151899E-2"/>
    <x v="33"/>
  </r>
  <r>
    <n v="1.46279420636963E-2"/>
    <x v="33"/>
  </r>
  <r>
    <n v="1.45925815583774E-2"/>
    <x v="33"/>
  </r>
  <r>
    <n v="1.42558500033247E-2"/>
    <x v="33"/>
  </r>
  <r>
    <n v="1.42651029996159E-2"/>
    <x v="33"/>
  </r>
  <r>
    <n v="1.42685256257343E-2"/>
    <x v="33"/>
  </r>
  <r>
    <n v="1.45940173112083E-2"/>
    <x v="34"/>
  </r>
  <r>
    <n v="1.45702612279087E-2"/>
    <x v="34"/>
  </r>
  <r>
    <n v="1.45374172972744E-2"/>
    <x v="34"/>
  </r>
  <r>
    <n v="1.44818605467904E-2"/>
    <x v="34"/>
  </r>
  <r>
    <n v="1.40742581953137E-2"/>
    <x v="34"/>
  </r>
  <r>
    <n v="1.41147364739868E-2"/>
    <x v="34"/>
  </r>
  <r>
    <n v="1.4429734221235601E-2"/>
    <x v="34"/>
  </r>
  <r>
    <n v="1.44639059931355E-2"/>
    <x v="34"/>
  </r>
  <r>
    <n v="1.4394725646715401E-2"/>
    <x v="34"/>
  </r>
  <r>
    <n v="1.47428756735613E-2"/>
    <x v="34"/>
  </r>
  <r>
    <n v="1.433767786494E-2"/>
    <x v="34"/>
  </r>
  <r>
    <n v="1.5140378421595499E-2"/>
    <x v="34"/>
  </r>
  <r>
    <n v="1.51052246876297E-2"/>
    <x v="35"/>
  </r>
  <r>
    <n v="1.5037266451551699E-2"/>
    <x v="35"/>
  </r>
  <r>
    <n v="1.5031062361587799E-2"/>
    <x v="35"/>
  </r>
  <r>
    <n v="1.566178070493E-2"/>
    <x v="35"/>
  </r>
  <r>
    <n v="1.56359604792294E-2"/>
    <x v="35"/>
  </r>
  <r>
    <n v="1.6087813017725001E-2"/>
    <x v="35"/>
  </r>
  <r>
    <n v="1.6841848619795399E-2"/>
    <x v="35"/>
  </r>
  <r>
    <n v="1.64425859740139E-2"/>
    <x v="35"/>
  </r>
  <r>
    <n v="1.6776815966508402E-2"/>
    <x v="35"/>
  </r>
  <r>
    <n v="1.6772696597716501E-2"/>
    <x v="35"/>
  </r>
  <r>
    <n v="1.7523408619112901E-2"/>
    <x v="35"/>
  </r>
  <r>
    <n v="1.7480712231134701E-2"/>
    <x v="35"/>
  </r>
  <r>
    <n v="1.7456000816380698E-2"/>
    <x v="36"/>
  </r>
  <r>
    <n v="1.8127844428222298E-2"/>
    <x v="36"/>
  </r>
  <r>
    <n v="1.8474787311155899E-2"/>
    <x v="36"/>
  </r>
  <r>
    <n v="1.8773453249583998E-2"/>
    <x v="36"/>
  </r>
  <r>
    <n v="1.9447312460519301E-2"/>
    <x v="36"/>
  </r>
  <r>
    <n v="1.9461425169126301E-2"/>
    <x v="36"/>
  </r>
  <r>
    <n v="1.9370575161983199E-2"/>
    <x v="36"/>
  </r>
  <r>
    <n v="2.0140603242735301E-2"/>
    <x v="36"/>
  </r>
  <r>
    <n v="2.0904927833277499E-2"/>
    <x v="36"/>
  </r>
  <r>
    <n v="2.15412840443324E-2"/>
    <x v="36"/>
  </r>
  <r>
    <n v="2.3014318476136199E-2"/>
    <x v="36"/>
  </r>
  <r>
    <n v="2.3287467806546801E-2"/>
    <x v="36"/>
  </r>
  <r>
    <n v="2.3622079388908399E-2"/>
    <x v="37"/>
  </r>
  <r>
    <n v="2.4059736663445901E-2"/>
    <x v="37"/>
  </r>
  <r>
    <n v="2.5476774766856301E-2"/>
    <x v="37"/>
  </r>
  <r>
    <n v="2.4299786864655001E-2"/>
    <x v="37"/>
  </r>
  <r>
    <n v="2.46268398179759E-2"/>
    <x v="37"/>
  </r>
  <r>
    <n v="2.4922931837142E-2"/>
    <x v="37"/>
  </r>
  <r>
    <n v="2.4893644035653899E-2"/>
    <x v="37"/>
  </r>
  <r>
    <n v="2.4432858845262501E-2"/>
    <x v="37"/>
  </r>
  <r>
    <n v="2.4070386857175999E-2"/>
    <x v="37"/>
  </r>
  <r>
    <n v="2.40252148034669E-2"/>
    <x v="37"/>
  </r>
  <r>
    <n v="2.3896323493138999E-2"/>
    <x v="37"/>
  </r>
  <r>
    <n v="2.3530140549730901E-2"/>
    <x v="37"/>
  </r>
  <r>
    <n v="2.3887281185941599E-2"/>
    <x v="38"/>
  </r>
  <r>
    <n v="2.3567040444739701E-2"/>
    <x v="38"/>
  </r>
  <r>
    <n v="2.2910672623375601E-2"/>
    <x v="38"/>
  </r>
  <r>
    <n v="2.3132574350840401E-2"/>
    <x v="38"/>
  </r>
  <r>
    <n v="2.2777875294661101E-2"/>
    <x v="38"/>
  </r>
  <r>
    <n v="2.26313681894269E-2"/>
    <x v="38"/>
  </r>
  <r>
    <n v="2.2221960898734398E-2"/>
    <x v="38"/>
  </r>
  <r>
    <n v="2.2854252379741501E-2"/>
    <x v="38"/>
  </r>
  <r>
    <n v="2.2473729244808199E-2"/>
    <x v="38"/>
  </r>
  <r>
    <n v="2.30628117486242E-2"/>
    <x v="38"/>
  </r>
  <r>
    <n v="2.2714246664379101E-2"/>
    <x v="38"/>
  </r>
  <r>
    <n v="2.29755449907878E-2"/>
    <x v="38"/>
  </r>
  <r>
    <n v="2.35981508006055E-2"/>
    <x v="39"/>
  </r>
  <r>
    <n v="2.3052198668949499E-2"/>
    <x v="39"/>
  </r>
  <r>
    <n v="2.33936994327512E-2"/>
    <x v="39"/>
  </r>
  <r>
    <n v="2.40877095270766E-2"/>
    <x v="39"/>
  </r>
  <r>
    <n v="2.3911436385458999E-2"/>
    <x v="39"/>
  </r>
  <r>
    <n v="2.3828931050104699E-2"/>
    <x v="39"/>
  </r>
  <r>
    <n v="2.45661986394731E-2"/>
    <x v="39"/>
  </r>
  <r>
    <n v="2.4962461426661801E-2"/>
    <x v="39"/>
  </r>
  <r>
    <n v="2.5294077816253199E-2"/>
    <x v="39"/>
  </r>
  <r>
    <n v="2.6661459483024501E-2"/>
    <x v="39"/>
  </r>
  <r>
    <n v="2.6561826966429398E-2"/>
    <x v="39"/>
  </r>
  <r>
    <n v="2.6133067103513E-2"/>
    <x v="39"/>
  </r>
  <r>
    <n v="2.7144139859648399E-2"/>
    <x v="40"/>
  </r>
  <r>
    <n v="2.6975886152773899E-2"/>
    <x v="40"/>
  </r>
  <r>
    <n v="2.72968852632559E-2"/>
    <x v="40"/>
  </r>
  <r>
    <n v="2.7228201878355701E-2"/>
    <x v="40"/>
  </r>
  <r>
    <n v="2.72812140405151E-2"/>
    <x v="40"/>
  </r>
  <r>
    <n v="2.6410969479545E-2"/>
    <x v="40"/>
  </r>
  <r>
    <n v="2.6030110633623801E-2"/>
    <x v="40"/>
  </r>
  <r>
    <n v="2.5603678041654799E-2"/>
    <x v="40"/>
  </r>
  <r>
    <n v="2.6890235883826701E-2"/>
    <x v="40"/>
  </r>
  <r>
    <n v="2.6487636317505801E-2"/>
    <x v="40"/>
  </r>
  <r>
    <n v="2.58478291851531E-2"/>
    <x v="40"/>
  </r>
  <r>
    <n v="2.51064401439406E-2"/>
    <x v="40"/>
  </r>
  <r>
    <n v="2.3663930746870499E-2"/>
    <x v="41"/>
  </r>
  <r>
    <n v="2.3614961553227499E-2"/>
    <x v="41"/>
  </r>
  <r>
    <n v="2.2190808780932599E-2"/>
    <x v="41"/>
  </r>
  <r>
    <n v="2.1468802941415399E-2"/>
    <x v="41"/>
  </r>
  <r>
    <n v="2.0207246307538E-2"/>
    <x v="41"/>
  </r>
  <r>
    <n v="1.9875739006924999E-2"/>
    <x v="41"/>
  </r>
  <r>
    <n v="1.9116570057928099E-2"/>
    <x v="41"/>
  </r>
  <r>
    <n v="1.8791734235459E-2"/>
    <x v="41"/>
  </r>
  <r>
    <n v="1.84455854147767E-2"/>
    <x v="41"/>
  </r>
  <r>
    <n v="1.7389927106069299E-2"/>
    <x v="41"/>
  </r>
  <r>
    <n v="1.7333312223931498E-2"/>
    <x v="41"/>
  </r>
  <r>
    <n v="1.73080383612409E-2"/>
    <x v="41"/>
  </r>
  <r>
    <n v="1.6619151911867899E-2"/>
    <x v="42"/>
  </r>
  <r>
    <n v="1.69950806639424E-2"/>
    <x v="42"/>
  </r>
  <r>
    <n v="1.7000774498923999E-2"/>
    <x v="42"/>
  </r>
  <r>
    <n v="1.6925639443780199E-2"/>
    <x v="42"/>
  </r>
  <r>
    <n v="1.72123797430918E-2"/>
    <x v="42"/>
  </r>
  <r>
    <n v="1.79534472028282E-2"/>
    <x v="42"/>
  </r>
  <r>
    <n v="1.7494515184046499E-2"/>
    <x v="42"/>
  </r>
  <r>
    <n v="1.7748411554568001E-2"/>
    <x v="42"/>
  </r>
  <r>
    <n v="1.7413784926679499E-2"/>
    <x v="42"/>
  </r>
  <r>
    <n v="1.7706796724007198E-2"/>
    <x v="42"/>
  </r>
  <r>
    <n v="1.79051123651079E-2"/>
    <x v="42"/>
  </r>
  <r>
    <n v="1.78701908612834E-2"/>
    <x v="42"/>
  </r>
  <r>
    <n v="1.87502223279182E-2"/>
    <x v="43"/>
  </r>
  <r>
    <n v="1.9055168258022299E-2"/>
    <x v="43"/>
  </r>
  <r>
    <n v="1.95596187334416E-2"/>
    <x v="43"/>
  </r>
  <r>
    <n v="1.9558941258019599E-2"/>
    <x v="43"/>
  </r>
  <r>
    <n v="2.0144522111728201E-2"/>
    <x v="43"/>
  </r>
  <r>
    <n v="2.0098910649805901E-2"/>
    <x v="43"/>
  </r>
  <r>
    <n v="2.0694416096208802E-2"/>
    <x v="43"/>
  </r>
  <r>
    <n v="2.1230403050228299E-2"/>
    <x v="43"/>
  </r>
  <r>
    <n v="2.1573428056163999E-2"/>
    <x v="43"/>
  </r>
  <r>
    <n v="2.2485930524244101E-2"/>
    <x v="43"/>
  </r>
  <r>
    <n v="2.2771947077747899E-2"/>
    <x v="43"/>
  </r>
  <r>
    <n v="2.4855955277808001E-2"/>
    <x v="43"/>
  </r>
  <r>
    <n v="2.56101473004124E-2"/>
    <x v="44"/>
  </r>
  <r>
    <n v="2.5355970269240601E-2"/>
    <x v="44"/>
  </r>
  <r>
    <n v="2.5218411148179701E-2"/>
    <x v="44"/>
  </r>
  <r>
    <n v="2.48627369288652E-2"/>
    <x v="44"/>
  </r>
  <r>
    <n v="2.51812823187023E-2"/>
    <x v="44"/>
  </r>
  <r>
    <n v="2.50207146655556E-2"/>
    <x v="44"/>
  </r>
  <r>
    <n v="2.56149573539807E-2"/>
    <x v="44"/>
  </r>
  <r>
    <n v="2.50316164505377E-2"/>
    <x v="44"/>
  </r>
  <r>
    <n v="2.4635801286022899E-2"/>
    <x v="44"/>
  </r>
  <r>
    <n v="2.4858871607673E-2"/>
    <x v="44"/>
  </r>
  <r>
    <n v="2.4698564276105402E-2"/>
    <x v="44"/>
  </r>
  <r>
    <n v="2.3749405149728401E-2"/>
    <x v="44"/>
  </r>
  <r>
    <n v="2.3369330728641401E-2"/>
    <x v="45"/>
  </r>
  <r>
    <n v="2.2997603456128401E-2"/>
    <x v="45"/>
  </r>
  <r>
    <n v="2.3005650467277299E-2"/>
    <x v="45"/>
  </r>
  <r>
    <n v="2.3646120850272401E-2"/>
    <x v="45"/>
  </r>
  <r>
    <n v="2.3268042197490801E-2"/>
    <x v="45"/>
  </r>
  <r>
    <n v="2.2604300858258101E-2"/>
    <x v="45"/>
  </r>
  <r>
    <n v="2.1927343831296901E-2"/>
    <x v="45"/>
  </r>
  <r>
    <n v="2.1370170732863101E-2"/>
    <x v="45"/>
  </r>
  <r>
    <n v="2.0384752883447401E-2"/>
    <x v="45"/>
  </r>
  <r>
    <n v="1.8901465876878201E-2"/>
    <x v="45"/>
  </r>
  <r>
    <n v="1.7378205542006201E-2"/>
    <x v="45"/>
  </r>
  <r>
    <n v="1.5903076208476901E-2"/>
    <x v="45"/>
  </r>
  <r>
    <n v="1.49634469526901E-2"/>
    <x v="46"/>
  </r>
  <r>
    <n v="1.47257054289112E-2"/>
    <x v="46"/>
  </r>
  <r>
    <n v="1.43709355008342E-2"/>
    <x v="46"/>
  </r>
  <r>
    <n v="1.4334930844390401E-2"/>
    <x v="46"/>
  </r>
  <r>
    <n v="1.42608773159986E-2"/>
    <x v="46"/>
  </r>
  <r>
    <n v="1.5183967178707699E-2"/>
    <x v="46"/>
  </r>
  <r>
    <n v="1.5402554425979599E-2"/>
    <x v="46"/>
  </r>
  <r>
    <n v="1.50893112800023E-2"/>
    <x v="46"/>
  </r>
  <r>
    <n v="1.5663015759989001E-2"/>
    <x v="46"/>
  </r>
  <r>
    <n v="1.5652215628188901E-2"/>
    <x v="46"/>
  </r>
  <r>
    <n v="1.6234855092810498E-2"/>
    <x v="46"/>
  </r>
  <r>
    <n v="1.6207512975430199E-2"/>
    <x v="46"/>
  </r>
  <r>
    <n v="1.6405702208216699E-2"/>
    <x v="47"/>
  </r>
  <r>
    <n v="1.7257526013676101E-2"/>
    <x v="47"/>
  </r>
  <r>
    <n v="1.7505165122981201E-2"/>
    <x v="47"/>
  </r>
  <r>
    <n v="1.7122704407987799E-2"/>
    <x v="47"/>
  </r>
  <r>
    <n v="1.7674816510919601E-2"/>
    <x v="47"/>
  </r>
  <r>
    <n v="1.766781183837E-2"/>
    <x v="47"/>
  </r>
  <r>
    <n v="1.75401275392368E-2"/>
    <x v="47"/>
  </r>
  <r>
    <n v="1.75114805317509E-2"/>
    <x v="47"/>
  </r>
  <r>
    <n v="1.7262584250977799E-2"/>
    <x v="47"/>
  </r>
  <r>
    <n v="1.7518180614267301E-2"/>
    <x v="47"/>
  </r>
  <r>
    <n v="1.7981016924723099E-2"/>
    <x v="47"/>
  </r>
  <r>
    <n v="1.8525018509593701E-2"/>
    <x v="47"/>
  </r>
  <r>
    <n v="1.9113871119114001E-2"/>
    <x v="48"/>
  </r>
  <r>
    <n v="1.90010858899303E-2"/>
    <x v="48"/>
  </r>
  <r>
    <n v="1.94941534487258E-2"/>
    <x v="48"/>
  </r>
  <r>
    <n v="2.0007287170717401E-2"/>
    <x v="48"/>
  </r>
  <r>
    <n v="2.04932268724629E-2"/>
    <x v="48"/>
  </r>
  <r>
    <n v="2.0680452406416201E-2"/>
    <x v="48"/>
  </r>
  <r>
    <n v="2.1270568602548799E-2"/>
    <x v="48"/>
  </r>
  <r>
    <n v="2.1723561721905E-2"/>
    <x v="48"/>
  </r>
  <r>
    <n v="2.1429817030369801E-2"/>
    <x v="48"/>
  </r>
  <r>
    <n v="2.2447076660533801E-2"/>
    <x v="48"/>
  </r>
  <r>
    <n v="2.3092253417152601E-2"/>
    <x v="48"/>
  </r>
  <r>
    <n v="2.3927496019503201E-2"/>
    <x v="48"/>
  </r>
  <r>
    <n v="2.38368840273998E-2"/>
    <x v="49"/>
  </r>
  <r>
    <n v="2.4116364463771699E-2"/>
    <x v="49"/>
  </r>
  <r>
    <n v="2.4596105777987001E-2"/>
    <x v="49"/>
  </r>
  <r>
    <n v="2.6093415351694099E-2"/>
    <x v="49"/>
  </r>
  <r>
    <n v="2.5742803741025399E-2"/>
    <x v="49"/>
  </r>
  <r>
    <n v="2.5890267467671299E-2"/>
    <x v="49"/>
  </r>
  <r>
    <n v="2.5616351038540701E-2"/>
    <x v="49"/>
  </r>
  <r>
    <n v="2.6121454398751701E-2"/>
    <x v="49"/>
  </r>
  <r>
    <n v="2.6315095605894099E-2"/>
    <x v="49"/>
  </r>
  <r>
    <n v="2.7302635007350601E-2"/>
    <x v="49"/>
  </r>
  <r>
    <n v="2.6911722211045E-2"/>
    <x v="49"/>
  </r>
  <r>
    <n v="2.7110901911758099E-2"/>
    <x v="49"/>
  </r>
  <r>
    <n v="2.67837029283974E-2"/>
    <x v="50"/>
  </r>
  <r>
    <n v="2.61467157924761E-2"/>
    <x v="50"/>
  </r>
  <r>
    <n v="2.6124966236844599E-2"/>
    <x v="50"/>
  </r>
  <r>
    <n v="2.7278726121175999E-2"/>
    <x v="50"/>
  </r>
  <r>
    <n v="2.70166900246489E-2"/>
    <x v="50"/>
  </r>
  <r>
    <n v="2.6373859732437499E-2"/>
    <x v="50"/>
  </r>
  <r>
    <n v="2.6282432093510499E-2"/>
    <x v="50"/>
  </r>
  <r>
    <n v="2.65189139036714E-2"/>
    <x v="50"/>
  </r>
  <r>
    <n v="2.71866132704691E-2"/>
    <x v="50"/>
  </r>
  <r>
    <n v="2.7401392047020402E-2"/>
    <x v="50"/>
  </r>
  <r>
    <n v="2.5823007728285399E-2"/>
    <x v="50"/>
  </r>
  <r>
    <n v="2.5457473816633901E-2"/>
    <x v="50"/>
  </r>
  <r>
    <n v="2.48720235255811E-2"/>
    <x v="51"/>
  </r>
  <r>
    <n v="2.4072289268869999E-2"/>
    <x v="51"/>
  </r>
  <r>
    <n v="2.38732568646133E-2"/>
    <x v="51"/>
  </r>
  <r>
    <n v="2.10201138639395E-2"/>
    <x v="51"/>
  </r>
  <r>
    <n v="1.9420474438613101E-2"/>
    <x v="51"/>
  </r>
  <r>
    <n v="1.9703462747554901E-2"/>
    <x v="51"/>
  </r>
  <r>
    <n v="1.9633775531536401E-2"/>
    <x v="51"/>
  </r>
  <r>
    <n v="1.9898787107244E-2"/>
    <x v="51"/>
  </r>
  <r>
    <n v="2.0665475694538901E-2"/>
    <x v="51"/>
  </r>
  <r>
    <n v="2.0606406740223699E-2"/>
    <x v="51"/>
  </r>
  <r>
    <n v="2.1337225185427699E-2"/>
    <x v="51"/>
  </r>
  <r>
    <n v="2.06165801841952E-2"/>
    <x v="51"/>
  </r>
  <r>
    <n v="2.0235010784406302E-2"/>
    <x v="52"/>
  </r>
  <r>
    <n v="2.0447064133457701E-2"/>
    <x v="52"/>
  </r>
  <r>
    <n v="2.0388484113140301E-2"/>
    <x v="52"/>
  </r>
  <r>
    <n v="2.0318853485735401E-2"/>
    <x v="52"/>
  </r>
  <r>
    <n v="2.0013433877756E-2"/>
    <x v="52"/>
  </r>
  <r>
    <n v="2.0165940394445098E-2"/>
    <x v="52"/>
  </r>
  <r>
    <n v="2.01362179427786E-2"/>
    <x v="52"/>
  </r>
  <r>
    <n v="1.9853607119418901E-2"/>
    <x v="52"/>
  </r>
  <r>
    <n v="1.8923375905488801E-2"/>
    <x v="52"/>
  </r>
  <r>
    <n v="1.7794180240673502E-2"/>
    <x v="52"/>
  </r>
  <r>
    <n v="1.75095102861853E-2"/>
    <x v="52"/>
  </r>
  <r>
    <n v="1.6808959001848998E-2"/>
    <x v="52"/>
  </r>
  <r>
    <n v="1.6781685988590801E-2"/>
    <x v="53"/>
  </r>
  <r>
    <n v="1.59749131701519E-2"/>
    <x v="53"/>
  </r>
  <r>
    <n v="1.54615727191774E-2"/>
    <x v="53"/>
  </r>
  <r>
    <n v="1.4928341433684199E-2"/>
    <x v="53"/>
  </r>
  <r>
    <n v="1.45956724276806E-2"/>
    <x v="53"/>
  </r>
  <r>
    <n v="1.3900083506666799E-2"/>
    <x v="53"/>
  </r>
  <r>
    <n v="1.31243186609363E-2"/>
    <x v="53"/>
  </r>
  <r>
    <n v="1.28566491914832E-2"/>
    <x v="53"/>
  </r>
  <r>
    <n v="1.20922698127294E-2"/>
    <x v="53"/>
  </r>
  <r>
    <n v="1.20897584152208E-2"/>
    <x v="53"/>
  </r>
  <r>
    <n v="1.23024947939907E-2"/>
    <x v="53"/>
  </r>
  <r>
    <n v="1.2544816828948801E-2"/>
    <x v="53"/>
  </r>
  <r>
    <n v="1.28356269817749E-2"/>
    <x v="54"/>
  </r>
  <r>
    <n v="1.28427041302635E-2"/>
    <x v="54"/>
  </r>
  <r>
    <n v="1.3342322430507E-2"/>
    <x v="54"/>
  </r>
  <r>
    <n v="1.35598517663401E-2"/>
    <x v="54"/>
  </r>
  <r>
    <n v="1.47968379386187E-2"/>
    <x v="54"/>
  </r>
  <r>
    <n v="1.46536030555082E-2"/>
    <x v="54"/>
  </r>
  <r>
    <n v="1.5647713053411099E-2"/>
    <x v="54"/>
  </r>
  <r>
    <n v="1.5824947304527898E-2"/>
    <x v="54"/>
  </r>
  <r>
    <n v="1.6302136661466599E-2"/>
    <x v="54"/>
  </r>
  <r>
    <n v="1.7576939652061599E-2"/>
    <x v="54"/>
  </r>
  <r>
    <n v="1.7773108212158301E-2"/>
    <x v="54"/>
  </r>
  <r>
    <n v="1.8487201752441201E-2"/>
    <x v="54"/>
  </r>
  <r>
    <n v="1.8993659983792401E-2"/>
    <x v="55"/>
  </r>
  <r>
    <n v="1.9653075664287398E-2"/>
    <x v="55"/>
  </r>
  <r>
    <n v="1.9635988004344899E-2"/>
    <x v="55"/>
  </r>
  <r>
    <n v="2.0535522110767101E-2"/>
    <x v="55"/>
  </r>
  <r>
    <n v="2.0676383607607599E-2"/>
    <x v="55"/>
  </r>
  <r>
    <n v="2.0885932343660801E-2"/>
    <x v="55"/>
  </r>
  <r>
    <n v="2.1337011225856801E-2"/>
    <x v="55"/>
  </r>
  <r>
    <n v="2.06703815962157E-2"/>
    <x v="55"/>
  </r>
  <r>
    <n v="2.1118578589773999E-2"/>
    <x v="55"/>
  </r>
  <r>
    <n v="2.1328215853790598E-2"/>
    <x v="55"/>
  </r>
  <r>
    <n v="2.1060681461819199E-2"/>
    <x v="55"/>
  </r>
  <r>
    <n v="2.1700539577314399E-2"/>
    <x v="55"/>
  </r>
  <r>
    <n v="2.1196965294690399E-2"/>
    <x v="56"/>
  </r>
  <r>
    <n v="2.1406957801201301E-2"/>
    <x v="56"/>
  </r>
  <r>
    <n v="2.1796904188451299E-2"/>
    <x v="56"/>
  </r>
  <r>
    <n v="2.1559420496729001E-2"/>
    <x v="56"/>
  </r>
  <r>
    <n v="2.1814684609105899E-2"/>
    <x v="56"/>
  </r>
  <r>
    <n v="2.1865727536604301E-2"/>
    <x v="56"/>
  </r>
  <r>
    <n v="2.1561476979780201E-2"/>
    <x v="56"/>
  </r>
  <r>
    <n v="2.1803899404513001E-2"/>
    <x v="56"/>
  </r>
  <r>
    <n v="2.1924137933507299E-2"/>
    <x v="56"/>
  </r>
  <r>
    <n v="2.1643577995141501E-2"/>
    <x v="56"/>
  </r>
  <r>
    <n v="2.18807181916146E-2"/>
    <x v="56"/>
  </r>
  <r>
    <n v="2.1135033470020801E-2"/>
    <x v="56"/>
  </r>
  <r>
    <n v="2.1309795215271099E-2"/>
    <x v="57"/>
  </r>
  <r>
    <n v="2.1273331439471101E-2"/>
    <x v="57"/>
  </r>
  <r>
    <n v="2.1211990490601101E-2"/>
    <x v="57"/>
  </r>
  <r>
    <n v="2.1194632661429499E-2"/>
    <x v="57"/>
  </r>
  <r>
    <n v="2.0923913317429099E-2"/>
    <x v="57"/>
  </r>
  <r>
    <n v="2.1288179315112201E-2"/>
    <x v="57"/>
  </r>
  <r>
    <n v="2.1048764700524501E-2"/>
    <x v="57"/>
  </r>
  <r>
    <n v="2.1276287484093999E-2"/>
    <x v="57"/>
  </r>
  <r>
    <n v="2.1463044952769701E-2"/>
    <x v="57"/>
  </r>
  <r>
    <n v="2.1441132059664199E-2"/>
    <x v="57"/>
  </r>
  <r>
    <n v="2.2341087470143298E-2"/>
    <x v="57"/>
  </r>
  <r>
    <n v="2.1193593901456999E-2"/>
    <x v="57"/>
  </r>
  <r>
    <n v="2.09219531768964E-2"/>
    <x v="58"/>
  </r>
  <r>
    <n v="2.1790810169893701E-2"/>
    <x v="58"/>
  </r>
  <r>
    <n v="2.2680139622770899E-2"/>
    <x v="58"/>
  </r>
  <r>
    <n v="2.2209664903574601E-2"/>
    <x v="58"/>
  </r>
  <r>
    <n v="2.2540666062328199E-2"/>
    <x v="58"/>
  </r>
  <r>
    <n v="2.2837619051062599E-2"/>
    <x v="58"/>
  </r>
  <r>
    <n v="2.2788478038275699E-2"/>
    <x v="58"/>
  </r>
  <r>
    <n v="2.3618074249032998E-2"/>
    <x v="58"/>
  </r>
  <r>
    <n v="2.3450813813381301E-2"/>
    <x v="58"/>
  </r>
  <r>
    <n v="2.3580640927193398E-2"/>
    <x v="58"/>
  </r>
  <r>
    <n v="2.4027933792683399E-2"/>
    <x v="58"/>
  </r>
  <r>
    <n v="2.2858699522755901E-2"/>
    <x v="58"/>
  </r>
  <r>
    <n v="2.30392230705408E-2"/>
    <x v="59"/>
  </r>
  <r>
    <n v="2.30036628447641E-2"/>
    <x v="59"/>
  </r>
  <r>
    <n v="2.35018522201513E-2"/>
    <x v="59"/>
  </r>
  <r>
    <n v="2.2985639504995801E-2"/>
    <x v="59"/>
  </r>
  <r>
    <n v="2.36968662886455E-2"/>
    <x v="59"/>
  </r>
  <r>
    <n v="2.2943631717503001E-2"/>
    <x v="59"/>
  </r>
  <r>
    <n v="2.33565894669392E-2"/>
    <x v="59"/>
  </r>
  <r>
    <n v="2.32686137768283E-2"/>
    <x v="59"/>
  </r>
  <r>
    <n v="2.2403936485284801E-2"/>
    <x v="59"/>
  </r>
  <r>
    <n v="2.3253190984854701E-2"/>
    <x v="59"/>
  </r>
  <r>
    <n v="2.2725863936823701E-2"/>
    <x v="59"/>
  </r>
  <r>
    <n v="2.31743036118735E-2"/>
    <x v="59"/>
  </r>
  <r>
    <n v="2.30300628697232E-2"/>
    <x v="60"/>
  </r>
  <r>
    <n v="2.2855854278293699E-2"/>
    <x v="60"/>
  </r>
  <r>
    <n v="2.19518470206033E-2"/>
    <x v="60"/>
  </r>
  <r>
    <n v="2.27763170522211E-2"/>
    <x v="60"/>
  </r>
  <r>
    <n v="2.1686641818281002E-2"/>
    <x v="60"/>
  </r>
  <r>
    <n v="2.1154794386834298E-2"/>
    <x v="60"/>
  </r>
  <r>
    <n v="2.1159572547496699E-2"/>
    <x v="60"/>
  </r>
  <r>
    <n v="2.0905601284233001E-2"/>
    <x v="60"/>
  </r>
  <r>
    <n v="2.0943045964775E-2"/>
    <x v="60"/>
  </r>
  <r>
    <n v="2.1337985934683501E-2"/>
    <x v="60"/>
  </r>
  <r>
    <n v="2.0607372193815799E-2"/>
    <x v="60"/>
  </r>
  <r>
    <n v="2.1069493481734699E-2"/>
    <x v="60"/>
  </r>
  <r>
    <n v="2.10629371542678E-2"/>
    <x v="61"/>
  </r>
  <r>
    <n v="1.9996765303044398E-2"/>
    <x v="61"/>
  </r>
  <r>
    <n v="1.9547902515646198E-2"/>
    <x v="61"/>
  </r>
  <r>
    <n v="1.9571549987431699E-2"/>
    <x v="61"/>
  </r>
  <r>
    <n v="1.86654565434217E-2"/>
    <x v="61"/>
  </r>
  <r>
    <n v="1.8713022071790798E-2"/>
    <x v="61"/>
  </r>
  <r>
    <n v="1.8472039573724602E-2"/>
    <x v="61"/>
  </r>
  <r>
    <n v="1.7783593593707299E-2"/>
    <x v="61"/>
  </r>
  <r>
    <n v="1.7580395227128998E-2"/>
    <x v="61"/>
  </r>
  <r>
    <n v="1.6264836464216899E-2"/>
    <x v="61"/>
  </r>
  <r>
    <n v="1.53882185020956E-2"/>
    <x v="61"/>
  </r>
  <r>
    <n v="1.53794351330975E-2"/>
    <x v="61"/>
  </r>
  <r>
    <n v="1.45345348958706E-2"/>
    <x v="62"/>
  </r>
  <r>
    <n v="1.3876573718433699E-2"/>
    <x v="62"/>
  </r>
  <r>
    <n v="1.36361632714362E-2"/>
    <x v="62"/>
  </r>
  <r>
    <n v="1.36027592617786E-2"/>
    <x v="62"/>
  </r>
  <r>
    <n v="1.32097569837739E-2"/>
    <x v="62"/>
  </r>
  <r>
    <n v="1.3842412551131699E-2"/>
    <x v="62"/>
  </r>
  <r>
    <n v="1.3212060633706901E-2"/>
    <x v="62"/>
  </r>
  <r>
    <n v="1.2995881539811399E-2"/>
    <x v="62"/>
  </r>
  <r>
    <n v="1.3376061098477001E-2"/>
    <x v="62"/>
  </r>
  <r>
    <n v="1.27296364184848E-2"/>
    <x v="62"/>
  </r>
  <r>
    <n v="1.29393647741312E-2"/>
    <x v="62"/>
  </r>
  <r>
    <n v="1.2943144510257101E-2"/>
    <x v="62"/>
  </r>
  <r>
    <n v="1.26677192172759E-2"/>
    <x v="63"/>
  </r>
  <r>
    <n v="1.3102693225881101E-2"/>
    <x v="63"/>
  </r>
  <r>
    <n v="1.37043182031677E-2"/>
    <x v="63"/>
  </r>
  <r>
    <n v="1.3037713231159501E-2"/>
    <x v="63"/>
  </r>
  <r>
    <n v="1.3435961715745201E-2"/>
    <x v="63"/>
  </r>
  <r>
    <n v="1.34003999646546E-2"/>
    <x v="63"/>
  </r>
  <r>
    <n v="1.29644944282932E-2"/>
    <x v="63"/>
  </r>
  <r>
    <n v="1.3384354451412899E-2"/>
    <x v="63"/>
  </r>
  <r>
    <n v="1.31833848617685E-2"/>
    <x v="63"/>
  </r>
  <r>
    <n v="1.32322976436201E-2"/>
    <x v="63"/>
  </r>
  <r>
    <n v="1.4040481636486199E-2"/>
    <x v="63"/>
  </r>
  <r>
    <n v="1.38155923653443E-2"/>
    <x v="63"/>
  </r>
  <r>
    <n v="1.4044964967849899E-2"/>
    <x v="64"/>
  </r>
  <r>
    <n v="1.4251329950718299E-2"/>
    <x v="64"/>
  </r>
  <r>
    <n v="1.40233401909199E-2"/>
    <x v="64"/>
  </r>
  <r>
    <n v="1.40248670275612E-2"/>
    <x v="64"/>
  </r>
  <r>
    <n v="1.43738487416978E-2"/>
    <x v="64"/>
  </r>
  <r>
    <n v="1.4146381241234299E-2"/>
    <x v="64"/>
  </r>
  <r>
    <n v="1.4359074659743501E-2"/>
    <x v="64"/>
  </r>
  <r>
    <n v="1.49668853066232E-2"/>
    <x v="64"/>
  </r>
  <r>
    <n v="1.50075247281554E-2"/>
    <x v="64"/>
  </r>
  <r>
    <n v="1.56048268495099E-2"/>
    <x v="64"/>
  </r>
  <r>
    <n v="1.55882248180305E-2"/>
    <x v="64"/>
  </r>
  <r>
    <n v="1.5770911954725599E-2"/>
    <x v="64"/>
  </r>
  <r>
    <n v="1.6110261816471499E-2"/>
    <x v="65"/>
  </r>
  <r>
    <n v="1.65194761883753E-2"/>
    <x v="65"/>
  </r>
  <r>
    <n v="1.6763092599664599E-2"/>
    <x v="65"/>
  </r>
  <r>
    <n v="1.6734730824264601E-2"/>
    <x v="65"/>
  </r>
  <r>
    <n v="1.7341307073831701E-2"/>
    <x v="65"/>
  </r>
  <r>
    <n v="1.69517016255522E-2"/>
    <x v="65"/>
  </r>
  <r>
    <n v="1.7776432658386701E-2"/>
    <x v="65"/>
  </r>
  <r>
    <n v="1.7067643929698499E-2"/>
    <x v="65"/>
  </r>
  <r>
    <n v="1.72565936783971E-2"/>
    <x v="65"/>
  </r>
  <r>
    <n v="1.82512904002907E-2"/>
    <x v="65"/>
  </r>
  <r>
    <n v="1.8023778434907899E-2"/>
    <x v="65"/>
  </r>
  <r>
    <n v="1.8636809757946501E-2"/>
    <x v="65"/>
  </r>
  <r>
    <n v="1.8003712276454101E-2"/>
    <x v="66"/>
  </r>
  <r>
    <n v="1.8038719347270801E-2"/>
    <x v="66"/>
  </r>
  <r>
    <n v="1.76673819365766E-2"/>
    <x v="66"/>
  </r>
  <r>
    <n v="1.7854571074899801E-2"/>
    <x v="66"/>
  </r>
  <r>
    <n v="1.67444035141655E-2"/>
    <x v="66"/>
  </r>
  <r>
    <n v="1.6982532609421501E-2"/>
    <x v="66"/>
  </r>
  <r>
    <n v="1.7813567745052501E-2"/>
    <x v="66"/>
  </r>
  <r>
    <n v="1.76493314240533E-2"/>
    <x v="66"/>
  </r>
  <r>
    <n v="1.7656000859132201E-2"/>
    <x v="66"/>
  </r>
  <r>
    <n v="1.7897325813713699E-2"/>
    <x v="66"/>
  </r>
  <r>
    <n v="1.7323876408381299E-2"/>
    <x v="66"/>
  </r>
  <r>
    <n v="1.8865288220356099E-2"/>
    <x v="66"/>
  </r>
  <r>
    <n v="1.7836647990855801E-2"/>
    <x v="67"/>
  </r>
  <r>
    <n v="1.7413420201504499E-2"/>
    <x v="67"/>
  </r>
  <r>
    <n v="1.7853436239504399E-2"/>
    <x v="67"/>
  </r>
  <r>
    <n v="1.74438870888988E-2"/>
    <x v="67"/>
  </r>
  <r>
    <n v="1.68174073924326E-2"/>
    <x v="67"/>
  </r>
  <r>
    <n v="1.8352550290457601E-2"/>
    <x v="67"/>
  </r>
  <r>
    <n v="1.7256969928699E-2"/>
    <x v="67"/>
  </r>
  <r>
    <n v="1.7333458407216801E-2"/>
    <x v="67"/>
  </r>
  <r>
    <n v="1.8175945337570699E-2"/>
    <x v="67"/>
  </r>
  <r>
    <n v="1.7317257050879001E-2"/>
    <x v="67"/>
  </r>
  <r>
    <n v="1.8639964967294E-2"/>
    <x v="67"/>
  </r>
  <r>
    <n v="1.8461535449439501E-2"/>
    <x v="67"/>
  </r>
  <r>
    <n v="1.8253413406790101E-2"/>
    <x v="68"/>
  </r>
  <r>
    <n v="1.89591939148726E-2"/>
    <x v="68"/>
  </r>
  <r>
    <n v="1.8731844064236499E-2"/>
    <x v="68"/>
  </r>
  <r>
    <n v="1.8553919751964399E-2"/>
    <x v="68"/>
  </r>
  <r>
    <n v="1.7514124565951899E-2"/>
    <x v="68"/>
  </r>
  <r>
    <n v="1.9072988204572799E-2"/>
    <x v="68"/>
  </r>
  <r>
    <n v="1.8443197221203599E-2"/>
    <x v="68"/>
  </r>
  <r>
    <n v="1.8698164877560201E-2"/>
    <x v="68"/>
  </r>
  <r>
    <n v="1.9621986376521301E-2"/>
    <x v="68"/>
  </r>
  <r>
    <n v="1.9252055997077099E-2"/>
    <x v="68"/>
  </r>
  <r>
    <n v="2.0363055501097901E-2"/>
    <x v="68"/>
  </r>
  <r>
    <n v="1.9085151557056101E-2"/>
    <x v="68"/>
  </r>
  <r>
    <n v="1.9818977663812399E-2"/>
    <x v="69"/>
  </r>
  <r>
    <n v="2.0324687388491702E-2"/>
    <x v="69"/>
  </r>
  <r>
    <n v="2.0155006106986499E-2"/>
    <x v="69"/>
  </r>
  <r>
    <n v="2.0237373404495201E-2"/>
    <x v="69"/>
  </r>
  <r>
    <n v="2.0276274241941599E-2"/>
    <x v="69"/>
  </r>
  <r>
    <n v="1.9890317007032001E-2"/>
    <x v="69"/>
  </r>
  <r>
    <n v="1.9944568896622099E-2"/>
    <x v="69"/>
  </r>
  <r>
    <n v="2.0247091263822001E-2"/>
    <x v="69"/>
  </r>
  <r>
    <n v="1.93183108084319E-2"/>
    <x v="69"/>
  </r>
  <r>
    <n v="1.9169113237312602E-2"/>
    <x v="69"/>
  </r>
  <r>
    <n v="2.0134354141046199E-2"/>
    <x v="69"/>
  </r>
  <r>
    <n v="1.9725103517321398E-2"/>
    <x v="69"/>
  </r>
  <r>
    <n v="2.08875444271979E-2"/>
    <x v="70"/>
  </r>
  <r>
    <n v="2.1205582944903101E-2"/>
    <x v="70"/>
  </r>
  <r>
    <n v="2.0414590306112899E-2"/>
    <x v="70"/>
  </r>
  <r>
    <n v="2.0237406064254199E-2"/>
    <x v="70"/>
  </r>
  <r>
    <n v="2.0534080467563699E-2"/>
    <x v="70"/>
  </r>
  <r>
    <n v="1.9665932930027701E-2"/>
    <x v="70"/>
  </r>
  <r>
    <n v="1.9969826446947201E-2"/>
    <x v="70"/>
  </r>
  <r>
    <n v="2.0063220506178599E-2"/>
    <x v="70"/>
  </r>
  <r>
    <n v="1.9425050861981801E-2"/>
    <x v="70"/>
  </r>
  <r>
    <n v="2.0201942623837801E-2"/>
    <x v="70"/>
  </r>
  <r>
    <n v="2.0026750904558799E-2"/>
    <x v="70"/>
  </r>
  <r>
    <n v="2.0338354818649901E-2"/>
    <x v="70"/>
  </r>
  <r>
    <n v="2.1076695962353401E-2"/>
    <x v="71"/>
  </r>
  <r>
    <n v="2.1390146721407301E-2"/>
    <x v="71"/>
  </r>
  <r>
    <n v="2.1030882247026799E-2"/>
    <x v="71"/>
  </r>
  <r>
    <n v="2.1095197299610801E-2"/>
    <x v="71"/>
  </r>
  <r>
    <n v="1.9828724921110302E-2"/>
    <x v="71"/>
  </r>
  <r>
    <n v="1.9428745381183901E-2"/>
    <x v="71"/>
  </r>
  <r>
    <n v="1.9821009735549899E-2"/>
    <x v="71"/>
  </r>
  <r>
    <n v="1.8685753945326102E-2"/>
    <x v="71"/>
  </r>
  <r>
    <n v="1.9279567806665201E-2"/>
    <x v="71"/>
  </r>
  <r>
    <n v="1.9133317401406998E-2"/>
    <x v="71"/>
  </r>
  <r>
    <n v="1.8462829525034599E-2"/>
    <x v="71"/>
  </r>
  <r>
    <n v="1.92785979807635E-2"/>
    <x v="71"/>
  </r>
  <r>
    <n v="1.91860959336678E-2"/>
    <x v="72"/>
  </r>
  <r>
    <n v="1.7407476587367E-2"/>
    <x v="72"/>
  </r>
  <r>
    <n v="1.76466462328299E-2"/>
    <x v="72"/>
  </r>
  <r>
    <n v="1.7241909547804701E-2"/>
    <x v="72"/>
  </r>
  <r>
    <n v="1.6525986817649899E-2"/>
    <x v="72"/>
  </r>
  <r>
    <n v="1.60947228815564E-2"/>
    <x v="72"/>
  </r>
  <r>
    <n v="1.5668892007512401E-2"/>
    <x v="72"/>
  </r>
  <r>
    <n v="1.5367765137535599E-2"/>
    <x v="72"/>
  </r>
  <r>
    <n v="1.48011211935136E-2"/>
    <x v="72"/>
  </r>
  <r>
    <n v="1.3229334830961101E-2"/>
    <x v="72"/>
  </r>
  <r>
    <n v="1.3049236438373401E-2"/>
    <x v="72"/>
  </r>
  <r>
    <n v="1.3120778203640399E-2"/>
    <x v="72"/>
  </r>
  <r>
    <n v="1.32073276219045E-2"/>
    <x v="73"/>
  </r>
  <r>
    <n v="1.23941127071562E-2"/>
    <x v="73"/>
  </r>
  <r>
    <n v="1.3108477241531601E-2"/>
    <x v="73"/>
  </r>
  <r>
    <n v="1.23989745406838E-2"/>
    <x v="73"/>
  </r>
  <r>
    <n v="1.27808426434527E-2"/>
    <x v="73"/>
  </r>
  <r>
    <n v="1.1943659108599101E-2"/>
    <x v="73"/>
  </r>
  <r>
    <n v="1.25025147277499E-2"/>
    <x v="73"/>
  </r>
  <r>
    <n v="1.25287786276103E-2"/>
    <x v="73"/>
  </r>
  <r>
    <n v="1.2025155633976201E-2"/>
    <x v="73"/>
  </r>
  <r>
    <n v="1.30333340237948E-2"/>
    <x v="73"/>
  </r>
  <r>
    <n v="1.28854725383585E-2"/>
    <x v="73"/>
  </r>
  <r>
    <n v="1.1207292301473701E-2"/>
    <x v="73"/>
  </r>
  <r>
    <n v="1.3189129531666101E-2"/>
    <x v="74"/>
  </r>
  <r>
    <n v="1.2300490066307001E-2"/>
    <x v="74"/>
  </r>
  <r>
    <n v="1.1133918621889701E-2"/>
    <x v="74"/>
  </r>
  <r>
    <n v="1.1284795591933201E-2"/>
    <x v="74"/>
  </r>
  <r>
    <n v="1.1286424240206301E-2"/>
    <x v="74"/>
  </r>
  <r>
    <n v="1.1562107612346099E-2"/>
    <x v="74"/>
  </r>
  <r>
    <n v="1.12803164001463E-2"/>
    <x v="74"/>
  </r>
  <r>
    <n v="1.1559488366537699E-2"/>
    <x v="74"/>
  </r>
  <r>
    <n v="1.1077165472726301E-2"/>
    <x v="74"/>
  </r>
  <r>
    <n v="1.1385842063762201E-2"/>
    <x v="74"/>
  </r>
  <r>
    <n v="1.1892227525217101E-2"/>
    <x v="74"/>
  </r>
  <r>
    <n v="1.18017937478454E-2"/>
    <x v="74"/>
  </r>
  <r>
    <n v="1.20354497069858E-2"/>
    <x v="75"/>
  </r>
  <r>
    <n v="1.23836005971763E-2"/>
    <x v="75"/>
  </r>
  <r>
    <n v="1.2287766939826099E-2"/>
    <x v="75"/>
  </r>
  <r>
    <n v="1.2766590675297399E-2"/>
    <x v="75"/>
  </r>
  <r>
    <n v="1.30952027999697E-2"/>
    <x v="75"/>
  </r>
  <r>
    <n v="1.2349394230776601E-2"/>
    <x v="75"/>
  </r>
  <r>
    <n v="1.37132025411722E-2"/>
    <x v="75"/>
  </r>
  <r>
    <n v="1.3061735956939E-2"/>
    <x v="75"/>
  </r>
  <r>
    <n v="1.35477001788743E-2"/>
    <x v="75"/>
  </r>
  <r>
    <n v="1.3808220671989399E-2"/>
    <x v="75"/>
  </r>
  <r>
    <n v="1.21472550787276E-2"/>
    <x v="75"/>
  </r>
  <r>
    <n v="1.36828042291803E-2"/>
    <x v="75"/>
  </r>
  <r>
    <n v="1.3074613958148001E-2"/>
    <x v="76"/>
  </r>
  <r>
    <n v="1.3471800617676499E-2"/>
    <x v="76"/>
  </r>
  <r>
    <n v="1.4039385746892299E-2"/>
    <x v="76"/>
  </r>
  <r>
    <n v="1.44926387874521E-2"/>
    <x v="76"/>
  </r>
  <r>
    <n v="1.38185488890508E-2"/>
    <x v="76"/>
  </r>
  <r>
    <n v="1.4487293689689399E-2"/>
    <x v="76"/>
  </r>
  <r>
    <n v="1.47924600251954E-2"/>
    <x v="76"/>
  </r>
  <r>
    <n v="1.4569938366813501E-2"/>
    <x v="76"/>
  </r>
  <r>
    <n v="1.51666983566471E-2"/>
    <x v="76"/>
  </r>
  <r>
    <n v="1.4970426836309199E-2"/>
    <x v="76"/>
  </r>
  <r>
    <n v="1.5729792782267601E-2"/>
    <x v="76"/>
  </r>
  <r>
    <n v="1.5169653338298001E-2"/>
    <x v="76"/>
  </r>
  <r>
    <n v="1.52148209899077E-2"/>
    <x v="77"/>
  </r>
  <r>
    <n v="1.5122251558171E-2"/>
    <x v="77"/>
  </r>
  <r>
    <n v="1.5775240939971302E-2"/>
    <x v="77"/>
  </r>
  <r>
    <n v="1.5648248325026901E-2"/>
    <x v="77"/>
  </r>
  <r>
    <n v="1.5801332084946901E-2"/>
    <x v="77"/>
  </r>
  <r>
    <n v="1.5230275919379E-2"/>
    <x v="77"/>
  </r>
  <r>
    <n v="1.4324757100158099E-2"/>
    <x v="77"/>
  </r>
  <r>
    <n v="1.5772518751959001E-2"/>
    <x v="77"/>
  </r>
  <r>
    <n v="1.6006142360664E-2"/>
    <x v="77"/>
  </r>
  <r>
    <n v="1.5514863417754401E-2"/>
    <x v="77"/>
  </r>
  <r>
    <n v="1.6423682781868301E-2"/>
    <x v="77"/>
  </r>
  <r>
    <n v="1.5963672287739102E-2"/>
    <x v="77"/>
  </r>
  <r>
    <n v="1.5986729008916501E-2"/>
    <x v="78"/>
  </r>
  <r>
    <n v="1.5589728467288899E-2"/>
    <x v="78"/>
  </r>
  <r>
    <n v="1.63614207118425E-2"/>
    <x v="78"/>
  </r>
  <r>
    <n v="1.5698123495078001E-2"/>
    <x v="78"/>
  </r>
  <r>
    <n v="1.5607751512947301E-2"/>
    <x v="78"/>
  </r>
  <r>
    <n v="1.63033943400295E-2"/>
    <x v="78"/>
  </r>
  <r>
    <n v="1.5307899820827199E-2"/>
    <x v="78"/>
  </r>
  <r>
    <n v="1.56414735505334E-2"/>
    <x v="78"/>
  </r>
  <r>
    <n v="1.5729721654824901E-2"/>
    <x v="78"/>
  </r>
  <r>
    <n v="1.4846994022656899E-2"/>
    <x v="78"/>
  </r>
  <r>
    <n v="1.5202517540986799E-2"/>
    <x v="78"/>
  </r>
  <r>
    <n v="1.47104240821873E-2"/>
    <x v="78"/>
  </r>
  <r>
    <n v="1.4586078427950899E-2"/>
    <x v="79"/>
  </r>
  <r>
    <n v="1.39394523548566E-2"/>
    <x v="79"/>
  </r>
  <r>
    <n v="1.38368547090511E-2"/>
    <x v="79"/>
  </r>
  <r>
    <n v="1.3513767233923101E-2"/>
    <x v="79"/>
  </r>
  <r>
    <n v="1.36083585007836E-2"/>
    <x v="79"/>
  </r>
  <r>
    <n v="1.30213932720438E-2"/>
    <x v="79"/>
  </r>
  <r>
    <n v="1.30323512911372E-2"/>
    <x v="79"/>
  </r>
  <r>
    <n v="1.2532782624903401E-2"/>
    <x v="79"/>
  </r>
  <r>
    <n v="1.11273944385383E-2"/>
    <x v="79"/>
  </r>
  <r>
    <n v="1.1624096752446E-2"/>
    <x v="79"/>
  </r>
  <r>
    <n v="1.08540874494008E-2"/>
    <x v="79"/>
  </r>
  <r>
    <n v="1.0357615275437E-2"/>
    <x v="79"/>
  </r>
  <r>
    <n v="9.8410234487911908E-3"/>
    <x v="80"/>
  </r>
  <r>
    <n v="9.6639313275027894E-3"/>
    <x v="80"/>
  </r>
  <r>
    <n v="8.8010031423144692E-3"/>
    <x v="80"/>
  </r>
  <r>
    <n v="7.8932916367543994E-3"/>
    <x v="80"/>
  </r>
  <r>
    <n v="8.3027491089298806E-3"/>
    <x v="80"/>
  </r>
  <r>
    <n v="8.1737957445086797E-3"/>
    <x v="80"/>
  </r>
  <r>
    <n v="7.5028744148623603E-3"/>
    <x v="80"/>
  </r>
  <r>
    <n v="7.8679700724576199E-3"/>
    <x v="80"/>
  </r>
  <r>
    <n v="8.5672275485007901E-3"/>
    <x v="80"/>
  </r>
  <r>
    <n v="8.3326310932722494E-3"/>
    <x v="80"/>
  </r>
  <r>
    <n v="8.2624520666404605E-3"/>
    <x v="80"/>
  </r>
  <r>
    <n v="8.5157788811410905E-3"/>
    <x v="80"/>
  </r>
  <r>
    <n v="9.5372360594275698E-3"/>
    <x v="81"/>
  </r>
  <r>
    <n v="8.9196514756630391E-3"/>
    <x v="81"/>
  </r>
  <r>
    <n v="9.0325560693430302E-3"/>
    <x v="81"/>
  </r>
  <r>
    <n v="1.0813699370163301E-2"/>
    <x v="81"/>
  </r>
  <r>
    <n v="9.8350056578053006E-3"/>
    <x v="81"/>
  </r>
  <r>
    <n v="9.1597246754415908E-3"/>
    <x v="81"/>
  </r>
  <r>
    <n v="1.01133235068497E-2"/>
    <x v="81"/>
  </r>
  <r>
    <n v="1.00304054747505E-2"/>
    <x v="81"/>
  </r>
  <r>
    <n v="9.61960831737892E-3"/>
    <x v="81"/>
  </r>
  <r>
    <n v="1.04994177997634E-2"/>
    <x v="81"/>
  </r>
  <r>
    <n v="1.0530278037619E-2"/>
    <x v="81"/>
  </r>
  <r>
    <n v="1.01449723471909E-2"/>
    <x v="81"/>
  </r>
  <r>
    <n v="9.9565448135974007E-3"/>
    <x v="82"/>
  </r>
  <r>
    <n v="1.0472104602803499E-2"/>
    <x v="82"/>
  </r>
  <r>
    <n v="1.0767831769849899E-2"/>
    <x v="82"/>
  </r>
  <r>
    <n v="1.0485574568513199E-2"/>
    <x v="82"/>
  </r>
  <r>
    <n v="1.0175633451699201E-2"/>
    <x v="82"/>
  </r>
  <r>
    <n v="1.10306859308127E-2"/>
    <x v="82"/>
  </r>
  <r>
    <n v="1.1401646477788401E-2"/>
    <x v="82"/>
  </r>
  <r>
    <n v="1.09787404429443E-2"/>
    <x v="82"/>
  </r>
  <r>
    <n v="1.1964288217875801E-2"/>
    <x v="82"/>
  </r>
  <r>
    <n v="1.1426929956948601E-2"/>
    <x v="82"/>
  </r>
  <r>
    <n v="1.07645958867472E-2"/>
    <x v="82"/>
  </r>
  <r>
    <n v="1.1694394807443101E-2"/>
    <x v="82"/>
  </r>
  <r>
    <n v="1.17701006764307E-2"/>
    <x v="83"/>
  </r>
  <r>
    <n v="1.2115858834052799E-2"/>
    <x v="83"/>
  </r>
  <r>
    <n v="1.32323836520913E-2"/>
    <x v="83"/>
  </r>
  <r>
    <n v="1.2134863736783999E-2"/>
    <x v="83"/>
  </r>
  <r>
    <n v="1.2953549433003701E-2"/>
    <x v="83"/>
  </r>
  <r>
    <n v="1.3002663793191401E-2"/>
    <x v="83"/>
  </r>
  <r>
    <n v="1.20098957981386E-2"/>
    <x v="83"/>
  </r>
  <r>
    <n v="1.24944552410736E-2"/>
    <x v="83"/>
  </r>
  <r>
    <n v="1.2361998062646999E-2"/>
    <x v="83"/>
  </r>
  <r>
    <n v="1.24677202323615E-2"/>
    <x v="83"/>
  </r>
  <r>
    <n v="1.29781564385404E-2"/>
    <x v="83"/>
  </r>
  <r>
    <n v="1.23566177731374E-2"/>
    <x v="83"/>
  </r>
  <r>
    <n v="1.2341847847539901E-2"/>
    <x v="84"/>
  </r>
  <r>
    <n v="1.3337327114730501E-2"/>
    <x v="84"/>
  </r>
  <r>
    <n v="1.3297639280735201E-2"/>
    <x v="84"/>
  </r>
  <r>
    <n v="1.3022625247098201E-2"/>
    <x v="84"/>
  </r>
  <r>
    <n v="1.33531876000624E-2"/>
    <x v="84"/>
  </r>
  <r>
    <n v="1.32082934672534E-2"/>
    <x v="8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5">
  <r>
    <x v="0"/>
    <x v="0"/>
    <n v="5801"/>
    <n v="5273"/>
    <n v="5437"/>
    <n v="4744"/>
    <n v="501"/>
    <n v="194"/>
    <n v="513"/>
    <n v="470"/>
    <n v="292"/>
    <n v="351"/>
    <n v="221"/>
    <n v="119"/>
    <n v="1173"/>
    <n v="891"/>
    <n v="857"/>
    <n v="503"/>
    <n v="1149"/>
    <n v="766"/>
    <n v="499"/>
    <n v="835"/>
    <n v="440"/>
    <n v="802"/>
    <n v="954"/>
    <n v="691"/>
    <n v="129"/>
    <n v="70"/>
    <n v="825"/>
    <n v="621"/>
    <n v="364"/>
    <n v="529"/>
    <n v="323"/>
    <n v="459"/>
    <n v="5853"/>
    <n v="5594"/>
    <n v="5525"/>
    <n v="5099"/>
    <n v="25"/>
    <n v="12"/>
    <n v="445"/>
    <n v="179"/>
    <n v="559"/>
    <n v="502"/>
    <n v="326"/>
    <n v="366"/>
    <n v="233"/>
    <n v="137"/>
    <n v="1051"/>
    <n v="960"/>
    <n v="209"/>
    <n v="316"/>
    <n v="700"/>
    <n v="478"/>
    <n v="142"/>
    <n v="166"/>
    <n v="181"/>
    <n v="302"/>
    <n v="347"/>
    <n v="308"/>
    <n v="253"/>
    <n v="278"/>
    <n v="94"/>
    <n v="31"/>
    <n v="1308"/>
    <n v="832"/>
    <n v="544"/>
    <n v="935"/>
    <n v="61"/>
    <n v="40"/>
    <n v="483"/>
    <n v="895"/>
    <n v="855"/>
    <n v="700"/>
    <n v="104"/>
    <n v="68"/>
    <n v="751"/>
    <n v="632"/>
    <n v="210"/>
    <n v="368"/>
    <n v="328"/>
    <n v="494"/>
    <n v="36"/>
    <n v="62"/>
    <n v="292"/>
    <n v="433"/>
  </r>
  <r>
    <x v="0"/>
    <x v="1"/>
    <n v="5434"/>
    <n v="4706"/>
    <n v="5056"/>
    <n v="4282"/>
    <n v="513"/>
    <n v="211"/>
    <n v="453"/>
    <n v="408"/>
    <n v="269"/>
    <n v="289"/>
    <n v="183"/>
    <n v="120"/>
    <n v="1068"/>
    <n v="873"/>
    <n v="738"/>
    <n v="519"/>
    <n v="946"/>
    <n v="751"/>
    <n v="534"/>
    <n v="815"/>
    <n v="473"/>
    <n v="758"/>
    <n v="933"/>
    <n v="624"/>
    <n v="156"/>
    <n v="54"/>
    <n v="777"/>
    <n v="570"/>
    <n v="379"/>
    <n v="424"/>
    <n v="353"/>
    <n v="366"/>
    <n v="4448"/>
    <n v="4381"/>
    <n v="4182"/>
    <n v="3992"/>
    <n v="15"/>
    <n v="8"/>
    <n v="420"/>
    <n v="176"/>
    <n v="419"/>
    <n v="399"/>
    <n v="265"/>
    <n v="285"/>
    <n v="154"/>
    <n v="115"/>
    <n v="807"/>
    <n v="786"/>
    <n v="130"/>
    <n v="212"/>
    <n v="527"/>
    <n v="436"/>
    <n v="150"/>
    <n v="137"/>
    <n v="114"/>
    <n v="161"/>
    <n v="214"/>
    <n v="257"/>
    <n v="141"/>
    <n v="227"/>
    <n v="74"/>
    <n v="30"/>
    <n v="838"/>
    <n v="704"/>
    <n v="457"/>
    <n v="789"/>
    <n v="52"/>
    <n v="58"/>
    <n v="406"/>
    <n v="731"/>
    <n v="737"/>
    <n v="569"/>
    <n v="105"/>
    <n v="57"/>
    <n v="632"/>
    <n v="512"/>
    <n v="161"/>
    <n v="144"/>
    <n v="266"/>
    <n v="390"/>
    <n v="18"/>
    <n v="56"/>
    <n v="248"/>
    <n v="334"/>
  </r>
  <r>
    <x v="0"/>
    <x v="2"/>
    <n v="5619"/>
    <n v="4618"/>
    <n v="5255"/>
    <n v="4144"/>
    <n v="516"/>
    <n v="213"/>
    <n v="456"/>
    <n v="386"/>
    <n v="248"/>
    <n v="228"/>
    <n v="208"/>
    <n v="158"/>
    <n v="1151"/>
    <n v="688"/>
    <n v="843"/>
    <n v="417"/>
    <n v="1043"/>
    <n v="766"/>
    <n v="543"/>
    <n v="770"/>
    <n v="478"/>
    <n v="722"/>
    <n v="971"/>
    <n v="682"/>
    <n v="141"/>
    <n v="116"/>
    <n v="830"/>
    <n v="567"/>
    <n v="364"/>
    <n v="474"/>
    <n v="328"/>
    <n v="415"/>
    <n v="5259"/>
    <n v="4449"/>
    <n v="5010"/>
    <n v="3979"/>
    <n v="26"/>
    <n v="18"/>
    <n v="503"/>
    <n v="199"/>
    <n v="454"/>
    <n v="360"/>
    <n v="256"/>
    <n v="219"/>
    <n v="198"/>
    <n v="140"/>
    <n v="1011"/>
    <n v="636"/>
    <n v="147"/>
    <n v="125"/>
    <n v="737"/>
    <n v="396"/>
    <n v="128"/>
    <n v="114"/>
    <n v="99"/>
    <n v="163"/>
    <n v="196"/>
    <n v="292"/>
    <n v="145"/>
    <n v="212"/>
    <n v="51"/>
    <n v="80"/>
    <n v="1053"/>
    <n v="756"/>
    <n v="485"/>
    <n v="733"/>
    <n v="46"/>
    <n v="36"/>
    <n v="439"/>
    <n v="697"/>
    <n v="990"/>
    <n v="699"/>
    <n v="136"/>
    <n v="122"/>
    <n v="854"/>
    <n v="577"/>
    <n v="193"/>
    <n v="123"/>
    <n v="249"/>
    <n v="469"/>
    <n v="27"/>
    <n v="65"/>
    <n v="222"/>
    <n v="404"/>
  </r>
  <r>
    <x v="0"/>
    <x v="3"/>
    <n v="5335"/>
    <n v="4668"/>
    <n v="4982"/>
    <n v="4215"/>
    <n v="457"/>
    <n v="217"/>
    <n v="442"/>
    <n v="317"/>
    <n v="241"/>
    <n v="220"/>
    <n v="200"/>
    <n v="97"/>
    <n v="1101"/>
    <n v="804"/>
    <n v="782"/>
    <n v="481"/>
    <n v="864"/>
    <n v="875"/>
    <n v="492"/>
    <n v="703"/>
    <n v="432"/>
    <n v="651"/>
    <n v="1043"/>
    <n v="618"/>
    <n v="159"/>
    <n v="54"/>
    <n v="884"/>
    <n v="564"/>
    <n v="353"/>
    <n v="453"/>
    <n v="320"/>
    <n v="390"/>
    <n v="5953"/>
    <n v="5200"/>
    <n v="5688"/>
    <n v="4734"/>
    <n v="25"/>
    <n v="23"/>
    <n v="626"/>
    <n v="316"/>
    <n v="479"/>
    <n v="335"/>
    <n v="255"/>
    <n v="237"/>
    <n v="224"/>
    <n v="99"/>
    <n v="1156"/>
    <n v="881"/>
    <n v="190"/>
    <n v="220"/>
    <n v="800"/>
    <n v="500"/>
    <n v="166"/>
    <n v="160"/>
    <n v="149"/>
    <n v="211"/>
    <n v="272"/>
    <n v="293"/>
    <n v="173"/>
    <n v="232"/>
    <n v="99"/>
    <n v="61"/>
    <n v="995"/>
    <n v="951"/>
    <n v="487"/>
    <n v="804"/>
    <n v="49"/>
    <n v="69"/>
    <n v="438"/>
    <n v="735"/>
    <n v="1272"/>
    <n v="721"/>
    <n v="243"/>
    <n v="66"/>
    <n v="1029"/>
    <n v="654"/>
    <n v="228"/>
    <n v="201"/>
    <n v="265"/>
    <n v="465"/>
    <n v="27"/>
    <n v="73"/>
    <n v="239"/>
    <n v="392"/>
  </r>
  <r>
    <x v="0"/>
    <x v="4"/>
    <n v="5358"/>
    <n v="4444"/>
    <n v="5000"/>
    <n v="3970"/>
    <n v="455"/>
    <n v="224"/>
    <n v="393"/>
    <n v="297"/>
    <n v="198"/>
    <n v="193"/>
    <n v="194"/>
    <n v="105"/>
    <n v="1203"/>
    <n v="700"/>
    <n v="850"/>
    <n v="468"/>
    <n v="1007"/>
    <n v="754"/>
    <n v="507"/>
    <n v="769"/>
    <n v="436"/>
    <n v="697"/>
    <n v="945"/>
    <n v="606"/>
    <n v="164"/>
    <n v="64"/>
    <n v="782"/>
    <n v="542"/>
    <n v="358"/>
    <n v="474"/>
    <n v="318"/>
    <n v="414"/>
    <n v="5811"/>
    <n v="4485"/>
    <n v="5437"/>
    <n v="3952"/>
    <n v="28"/>
    <n v="7"/>
    <n v="551"/>
    <n v="276"/>
    <n v="441"/>
    <n v="310"/>
    <n v="225"/>
    <n v="201"/>
    <n v="217"/>
    <n v="108"/>
    <n v="1263"/>
    <n v="659"/>
    <n v="161"/>
    <n v="109"/>
    <n v="901"/>
    <n v="440"/>
    <n v="200"/>
    <n v="110"/>
    <n v="111"/>
    <n v="99"/>
    <n v="230"/>
    <n v="284"/>
    <n v="158"/>
    <n v="222"/>
    <n v="72"/>
    <n v="62"/>
    <n v="997"/>
    <n v="719"/>
    <n v="485"/>
    <n v="753"/>
    <n v="57"/>
    <n v="83"/>
    <n v="428"/>
    <n v="670"/>
    <n v="1196"/>
    <n v="643"/>
    <n v="290"/>
    <n v="76"/>
    <n v="906"/>
    <n v="567"/>
    <n v="134"/>
    <n v="203"/>
    <n v="374"/>
    <n v="532"/>
    <n v="45"/>
    <n v="66"/>
    <n v="329"/>
    <n v="466"/>
  </r>
  <r>
    <x v="0"/>
    <x v="5"/>
    <n v="5083"/>
    <n v="4232"/>
    <n v="4713"/>
    <n v="3731"/>
    <n v="442"/>
    <n v="186"/>
    <n v="393"/>
    <n v="304"/>
    <n v="204"/>
    <n v="194"/>
    <n v="189"/>
    <n v="109"/>
    <n v="1095"/>
    <n v="672"/>
    <n v="822"/>
    <n v="429"/>
    <n v="892"/>
    <n v="694"/>
    <n v="482"/>
    <n v="745"/>
    <n v="438"/>
    <n v="704"/>
    <n v="907"/>
    <n v="457"/>
    <n v="157"/>
    <n v="63"/>
    <n v="750"/>
    <n v="394"/>
    <n v="371"/>
    <n v="501"/>
    <n v="327"/>
    <n v="441"/>
    <n v="5762"/>
    <n v="4155"/>
    <n v="5274"/>
    <n v="3589"/>
    <n v="32"/>
    <n v="17"/>
    <n v="557"/>
    <n v="202"/>
    <n v="434"/>
    <n v="320"/>
    <n v="227"/>
    <n v="199"/>
    <n v="207"/>
    <n v="121"/>
    <n v="1157"/>
    <n v="648"/>
    <n v="134"/>
    <n v="144"/>
    <n v="872"/>
    <n v="392"/>
    <n v="151"/>
    <n v="112"/>
    <n v="120"/>
    <n v="89"/>
    <n v="247"/>
    <n v="295"/>
    <n v="164"/>
    <n v="257"/>
    <n v="83"/>
    <n v="38"/>
    <n v="922"/>
    <n v="665"/>
    <n v="542"/>
    <n v="708"/>
    <n v="48"/>
    <n v="32"/>
    <n v="494"/>
    <n v="676"/>
    <n v="1072"/>
    <n v="441"/>
    <n v="217"/>
    <n v="58"/>
    <n v="855"/>
    <n v="383"/>
    <n v="192"/>
    <n v="206"/>
    <n v="487"/>
    <n v="566"/>
    <n v="61"/>
    <n v="80"/>
    <n v="426"/>
    <n v="485"/>
  </r>
  <r>
    <x v="0"/>
    <x v="6"/>
    <n v="5173"/>
    <n v="4354"/>
    <n v="4830"/>
    <n v="3860"/>
    <n v="440"/>
    <n v="177"/>
    <n v="369"/>
    <n v="292"/>
    <n v="205"/>
    <n v="182"/>
    <n v="165"/>
    <n v="110"/>
    <n v="1096"/>
    <n v="685"/>
    <n v="780"/>
    <n v="405"/>
    <n v="916"/>
    <n v="666"/>
    <n v="523"/>
    <n v="794"/>
    <n v="463"/>
    <n v="748"/>
    <n v="947"/>
    <n v="614"/>
    <n v="175"/>
    <n v="73"/>
    <n v="773"/>
    <n v="541"/>
    <n v="343"/>
    <n v="494"/>
    <n v="298"/>
    <n v="450"/>
    <n v="5732"/>
    <n v="4760"/>
    <n v="5361"/>
    <n v="4240"/>
    <n v="31"/>
    <n v="17"/>
    <n v="513"/>
    <n v="190"/>
    <n v="409"/>
    <n v="327"/>
    <n v="219"/>
    <n v="202"/>
    <n v="190"/>
    <n v="126"/>
    <n v="1160"/>
    <n v="752"/>
    <n v="181"/>
    <n v="147"/>
    <n v="794"/>
    <n v="447"/>
    <n v="185"/>
    <n v="158"/>
    <n v="135"/>
    <n v="125"/>
    <n v="253"/>
    <n v="307"/>
    <n v="165"/>
    <n v="241"/>
    <n v="88"/>
    <n v="66"/>
    <n v="992"/>
    <n v="727"/>
    <n v="620"/>
    <n v="829"/>
    <n v="69"/>
    <n v="58"/>
    <n v="551"/>
    <n v="771"/>
    <n v="1056"/>
    <n v="694"/>
    <n v="183"/>
    <n v="83"/>
    <n v="873"/>
    <n v="611"/>
    <n v="191"/>
    <n v="271"/>
    <n v="371"/>
    <n v="520"/>
    <n v="43"/>
    <n v="43"/>
    <n v="328"/>
    <n v="477"/>
  </r>
  <r>
    <x v="0"/>
    <x v="7"/>
    <n v="5076"/>
    <n v="4095"/>
    <n v="4736"/>
    <n v="3639"/>
    <n v="409"/>
    <n v="132"/>
    <n v="358"/>
    <n v="267"/>
    <n v="190"/>
    <n v="164"/>
    <n v="168"/>
    <n v="103"/>
    <n v="1043"/>
    <n v="594"/>
    <n v="749"/>
    <n v="373"/>
    <n v="937"/>
    <n v="564"/>
    <n v="524"/>
    <n v="868"/>
    <n v="431"/>
    <n v="811"/>
    <n v="878"/>
    <n v="578"/>
    <n v="156"/>
    <n v="65"/>
    <n v="722"/>
    <n v="513"/>
    <n v="340"/>
    <n v="456"/>
    <n v="305"/>
    <n v="413"/>
    <n v="5429"/>
    <n v="4144"/>
    <n v="4879"/>
    <n v="3659"/>
    <n v="23"/>
    <n v="18"/>
    <n v="409"/>
    <n v="124"/>
    <n v="382"/>
    <n v="269"/>
    <n v="205"/>
    <n v="163"/>
    <n v="177"/>
    <n v="105"/>
    <n v="1061"/>
    <n v="619"/>
    <n v="162"/>
    <n v="102"/>
    <n v="750"/>
    <n v="398"/>
    <n v="148"/>
    <n v="119"/>
    <n v="113"/>
    <n v="117"/>
    <n v="219"/>
    <n v="254"/>
    <n v="162"/>
    <n v="175"/>
    <n v="58"/>
    <n v="79"/>
    <n v="952"/>
    <n v="544"/>
    <n v="589"/>
    <n v="862"/>
    <n v="132"/>
    <n v="58"/>
    <n v="457"/>
    <n v="804"/>
    <n v="914"/>
    <n v="597"/>
    <n v="133"/>
    <n v="69"/>
    <n v="781"/>
    <n v="528"/>
    <n v="216"/>
    <n v="255"/>
    <n v="550"/>
    <n v="485"/>
    <n v="33"/>
    <n v="44"/>
    <n v="517"/>
    <n v="441"/>
  </r>
  <r>
    <x v="0"/>
    <x v="8"/>
    <n v="4961"/>
    <n v="3973"/>
    <n v="4680"/>
    <n v="3589"/>
    <n v="413"/>
    <n v="149"/>
    <n v="342"/>
    <n v="306"/>
    <n v="190"/>
    <n v="190"/>
    <n v="152"/>
    <n v="116"/>
    <n v="1060"/>
    <n v="564"/>
    <n v="776"/>
    <n v="349"/>
    <n v="895"/>
    <n v="642"/>
    <n v="527"/>
    <n v="744"/>
    <n v="458"/>
    <n v="694"/>
    <n v="923"/>
    <n v="577"/>
    <n v="147"/>
    <n v="76"/>
    <n v="776"/>
    <n v="501"/>
    <n v="282"/>
    <n v="384"/>
    <n v="259"/>
    <n v="337"/>
    <n v="5194"/>
    <n v="3947"/>
    <n v="4750"/>
    <n v="3594"/>
    <n v="21"/>
    <n v="11"/>
    <n v="385"/>
    <n v="156"/>
    <n v="350"/>
    <n v="312"/>
    <n v="193"/>
    <n v="186"/>
    <n v="158"/>
    <n v="126"/>
    <n v="1143"/>
    <n v="619"/>
    <n v="164"/>
    <n v="94"/>
    <n v="821"/>
    <n v="425"/>
    <n v="158"/>
    <n v="100"/>
    <n v="93"/>
    <n v="68"/>
    <n v="206"/>
    <n v="264"/>
    <n v="113"/>
    <n v="208"/>
    <n v="94"/>
    <n v="56"/>
    <n v="857"/>
    <n v="639"/>
    <n v="622"/>
    <n v="703"/>
    <n v="127"/>
    <n v="39"/>
    <n v="495"/>
    <n v="664"/>
    <n v="882"/>
    <n v="550"/>
    <n v="117"/>
    <n v="63"/>
    <n v="764"/>
    <n v="486"/>
    <n v="191"/>
    <n v="272"/>
    <n v="444"/>
    <n v="353"/>
    <n v="29"/>
    <n v="44"/>
    <n v="415"/>
    <n v="309"/>
  </r>
  <r>
    <x v="0"/>
    <x v="9"/>
    <n v="5016"/>
    <n v="3594"/>
    <n v="4678"/>
    <n v="3163"/>
    <n v="431"/>
    <n v="117"/>
    <n v="373"/>
    <n v="257"/>
    <n v="202"/>
    <n v="148"/>
    <n v="171"/>
    <n v="108"/>
    <n v="1058"/>
    <n v="571"/>
    <n v="757"/>
    <n v="355"/>
    <n v="914"/>
    <n v="557"/>
    <n v="514"/>
    <n v="743"/>
    <n v="450"/>
    <n v="694"/>
    <n v="836"/>
    <n v="441"/>
    <n v="135"/>
    <n v="58"/>
    <n v="701"/>
    <n v="384"/>
    <n v="339"/>
    <n v="432"/>
    <n v="304"/>
    <n v="377"/>
    <n v="5399"/>
    <n v="3860"/>
    <n v="5087"/>
    <n v="3445"/>
    <n v="16"/>
    <n v="17"/>
    <n v="429"/>
    <n v="112"/>
    <n v="381"/>
    <n v="266"/>
    <n v="203"/>
    <n v="156"/>
    <n v="177"/>
    <n v="110"/>
    <n v="1307"/>
    <n v="703"/>
    <n v="190"/>
    <n v="80"/>
    <n v="973"/>
    <n v="490"/>
    <n v="144"/>
    <n v="133"/>
    <n v="125"/>
    <n v="65"/>
    <n v="236"/>
    <n v="254"/>
    <n v="162"/>
    <n v="201"/>
    <n v="74"/>
    <n v="54"/>
    <n v="1005"/>
    <n v="611"/>
    <n v="570"/>
    <n v="787"/>
    <n v="71"/>
    <n v="50"/>
    <n v="499"/>
    <n v="737"/>
    <n v="811"/>
    <n v="439"/>
    <n v="102"/>
    <n v="56"/>
    <n v="709"/>
    <n v="384"/>
    <n v="207"/>
    <n v="191"/>
    <n v="311"/>
    <n v="415"/>
    <n v="33"/>
    <n v="42"/>
    <n v="278"/>
    <n v="372"/>
  </r>
  <r>
    <x v="0"/>
    <x v="10"/>
    <n v="4887"/>
    <n v="3545"/>
    <n v="4545"/>
    <n v="3118"/>
    <n v="453"/>
    <n v="125"/>
    <n v="354"/>
    <n v="235"/>
    <n v="188"/>
    <n v="133"/>
    <n v="167"/>
    <n v="102"/>
    <n v="991"/>
    <n v="532"/>
    <n v="691"/>
    <n v="341"/>
    <n v="857"/>
    <n v="544"/>
    <n v="505"/>
    <n v="704"/>
    <n v="443"/>
    <n v="661"/>
    <n v="818"/>
    <n v="490"/>
    <n v="116"/>
    <n v="57"/>
    <n v="702"/>
    <n v="432"/>
    <n v="341"/>
    <n v="428"/>
    <n v="305"/>
    <n v="379"/>
    <n v="4241"/>
    <n v="3146"/>
    <n v="3975"/>
    <n v="2746"/>
    <n v="16"/>
    <n v="5"/>
    <n v="341"/>
    <n v="98"/>
    <n v="283"/>
    <n v="184"/>
    <n v="143"/>
    <n v="106"/>
    <n v="140"/>
    <n v="78"/>
    <n v="1079"/>
    <n v="467"/>
    <n v="110"/>
    <n v="68"/>
    <n v="829"/>
    <n v="291"/>
    <n v="140"/>
    <n v="108"/>
    <n v="109"/>
    <n v="91"/>
    <n v="210"/>
    <n v="200"/>
    <n v="137"/>
    <n v="155"/>
    <n v="73"/>
    <n v="45"/>
    <n v="724"/>
    <n v="498"/>
    <n v="408"/>
    <n v="648"/>
    <n v="41"/>
    <n v="36"/>
    <n v="367"/>
    <n v="611"/>
    <n v="668"/>
    <n v="429"/>
    <n v="75"/>
    <n v="52"/>
    <n v="593"/>
    <n v="377"/>
    <n v="137"/>
    <n v="128"/>
    <n v="266"/>
    <n v="400"/>
    <n v="35"/>
    <n v="44"/>
    <n v="231"/>
    <n v="356"/>
  </r>
  <r>
    <x v="0"/>
    <x v="11"/>
    <n v="4788"/>
    <n v="3586"/>
    <n v="4458"/>
    <n v="3170"/>
    <n v="448"/>
    <n v="116"/>
    <n v="365"/>
    <n v="215"/>
    <n v="194"/>
    <n v="135"/>
    <n v="171"/>
    <n v="81"/>
    <n v="966"/>
    <n v="557"/>
    <n v="682"/>
    <n v="390"/>
    <n v="862"/>
    <n v="552"/>
    <n v="466"/>
    <n v="740"/>
    <n v="421"/>
    <n v="697"/>
    <n v="830"/>
    <n v="464"/>
    <n v="130"/>
    <n v="65"/>
    <n v="699"/>
    <n v="399"/>
    <n v="329"/>
    <n v="416"/>
    <n v="289"/>
    <n v="370"/>
    <n v="3552"/>
    <n v="3078"/>
    <n v="3333"/>
    <n v="2708"/>
    <n v="9"/>
    <n v="11"/>
    <n v="283"/>
    <n v="86"/>
    <n v="244"/>
    <n v="173"/>
    <n v="124"/>
    <n v="107"/>
    <n v="120"/>
    <n v="66"/>
    <n v="797"/>
    <n v="431"/>
    <n v="91"/>
    <n v="62"/>
    <n v="607"/>
    <n v="291"/>
    <n v="99"/>
    <n v="78"/>
    <n v="69"/>
    <n v="94"/>
    <n v="152"/>
    <n v="185"/>
    <n v="115"/>
    <n v="153"/>
    <n v="36"/>
    <n v="33"/>
    <n v="682"/>
    <n v="510"/>
    <n v="334"/>
    <n v="681"/>
    <n v="25"/>
    <n v="34"/>
    <n v="309"/>
    <n v="648"/>
    <n v="614"/>
    <n v="357"/>
    <n v="100"/>
    <n v="46"/>
    <n v="513"/>
    <n v="312"/>
    <n v="148"/>
    <n v="178"/>
    <n v="219"/>
    <n v="370"/>
    <n v="49"/>
    <n v="40"/>
    <n v="170"/>
    <n v="330"/>
  </r>
  <r>
    <x v="1"/>
    <x v="12"/>
    <n v="4900"/>
    <n v="3587"/>
    <n v="4585"/>
    <n v="3189"/>
    <n v="418"/>
    <n v="108"/>
    <n v="355"/>
    <n v="255"/>
    <n v="202"/>
    <n v="151"/>
    <n v="152"/>
    <n v="103"/>
    <n v="1007"/>
    <n v="559"/>
    <n v="712"/>
    <n v="379"/>
    <n v="948"/>
    <n v="572"/>
    <n v="514"/>
    <n v="744"/>
    <n v="447"/>
    <n v="686"/>
    <n v="802"/>
    <n v="378"/>
    <n v="112"/>
    <n v="57"/>
    <n v="691"/>
    <n v="321"/>
    <n v="316"/>
    <n v="398"/>
    <n v="276"/>
    <n v="353"/>
    <n v="4941"/>
    <n v="3855"/>
    <n v="4654"/>
    <n v="3491"/>
    <n v="25"/>
    <n v="14"/>
    <n v="371"/>
    <n v="100"/>
    <n v="385"/>
    <n v="283"/>
    <n v="224"/>
    <n v="165"/>
    <n v="160"/>
    <n v="118"/>
    <n v="906"/>
    <n v="580"/>
    <n v="188"/>
    <n v="129"/>
    <n v="580"/>
    <n v="358"/>
    <n v="138"/>
    <n v="93"/>
    <n v="107"/>
    <n v="130"/>
    <n v="288"/>
    <n v="374"/>
    <n v="196"/>
    <n v="305"/>
    <n v="92"/>
    <n v="69"/>
    <n v="1071"/>
    <n v="622"/>
    <n v="559"/>
    <n v="841"/>
    <n v="70"/>
    <n v="64"/>
    <n v="490"/>
    <n v="777"/>
    <n v="720"/>
    <n v="387"/>
    <n v="91"/>
    <n v="55"/>
    <n v="629"/>
    <n v="332"/>
    <n v="221"/>
    <n v="161"/>
    <n v="287"/>
    <n v="364"/>
    <n v="35"/>
    <n v="39"/>
    <n v="253"/>
    <n v="325"/>
  </r>
  <r>
    <x v="1"/>
    <x v="13"/>
    <n v="4883"/>
    <n v="3412"/>
    <n v="4571"/>
    <n v="2974"/>
    <n v="424"/>
    <n v="114"/>
    <n v="392"/>
    <n v="248"/>
    <n v="227"/>
    <n v="141"/>
    <n v="165"/>
    <n v="107"/>
    <n v="996"/>
    <n v="511"/>
    <n v="673"/>
    <n v="333"/>
    <n v="952"/>
    <n v="511"/>
    <n v="481"/>
    <n v="751"/>
    <n v="424"/>
    <n v="683"/>
    <n v="838"/>
    <n v="427"/>
    <n v="126"/>
    <n v="68"/>
    <n v="712"/>
    <n v="358"/>
    <n v="312"/>
    <n v="439"/>
    <n v="270"/>
    <n v="393"/>
    <n v="3998"/>
    <n v="3172"/>
    <n v="3779"/>
    <n v="2762"/>
    <n v="16"/>
    <n v="16"/>
    <n v="347"/>
    <n v="96"/>
    <n v="361"/>
    <n v="240"/>
    <n v="223"/>
    <n v="137"/>
    <n v="138"/>
    <n v="103"/>
    <n v="754"/>
    <n v="454"/>
    <n v="127"/>
    <n v="97"/>
    <n v="480"/>
    <n v="280"/>
    <n v="147"/>
    <n v="77"/>
    <n v="78"/>
    <n v="93"/>
    <n v="153"/>
    <n v="149"/>
    <n v="100"/>
    <n v="124"/>
    <n v="53"/>
    <n v="25"/>
    <n v="847"/>
    <n v="481"/>
    <n v="413"/>
    <n v="725"/>
    <n v="49"/>
    <n v="68"/>
    <n v="364"/>
    <n v="657"/>
    <n v="662"/>
    <n v="377"/>
    <n v="85"/>
    <n v="72"/>
    <n v="577"/>
    <n v="305"/>
    <n v="150"/>
    <n v="132"/>
    <n v="219"/>
    <n v="409"/>
    <n v="30"/>
    <n v="44"/>
    <n v="189"/>
    <n v="365"/>
  </r>
  <r>
    <x v="1"/>
    <x v="14"/>
    <n v="4626"/>
    <n v="3605"/>
    <n v="4302"/>
    <n v="3189"/>
    <n v="404"/>
    <n v="148"/>
    <n v="360"/>
    <n v="232"/>
    <n v="216"/>
    <n v="131"/>
    <n v="144"/>
    <n v="100"/>
    <n v="931"/>
    <n v="613"/>
    <n v="636"/>
    <n v="357"/>
    <n v="928"/>
    <n v="585"/>
    <n v="470"/>
    <n v="728"/>
    <n v="401"/>
    <n v="678"/>
    <n v="761"/>
    <n v="412"/>
    <n v="130"/>
    <n v="72"/>
    <n v="631"/>
    <n v="341"/>
    <n v="323"/>
    <n v="415"/>
    <n v="283"/>
    <n v="367"/>
    <n v="4319"/>
    <n v="3466"/>
    <n v="4098"/>
    <n v="3054"/>
    <n v="18"/>
    <n v="4"/>
    <n v="396"/>
    <n v="140"/>
    <n v="360"/>
    <n v="213"/>
    <n v="223"/>
    <n v="123"/>
    <n v="138"/>
    <n v="90"/>
    <n v="823"/>
    <n v="566"/>
    <n v="153"/>
    <n v="134"/>
    <n v="560"/>
    <n v="342"/>
    <n v="110"/>
    <n v="91"/>
    <n v="75"/>
    <n v="76"/>
    <n v="166"/>
    <n v="221"/>
    <n v="104"/>
    <n v="191"/>
    <n v="62"/>
    <n v="30"/>
    <n v="934"/>
    <n v="575"/>
    <n v="418"/>
    <n v="695"/>
    <n v="48"/>
    <n v="40"/>
    <n v="370"/>
    <n v="655"/>
    <n v="776"/>
    <n v="431"/>
    <n v="126"/>
    <n v="75"/>
    <n v="650"/>
    <n v="356"/>
    <n v="133"/>
    <n v="134"/>
    <n v="220"/>
    <n v="412"/>
    <n v="30"/>
    <n v="54"/>
    <n v="190"/>
    <n v="358"/>
  </r>
  <r>
    <x v="1"/>
    <x v="15"/>
    <n v="4930"/>
    <n v="3357"/>
    <n v="4606"/>
    <n v="2965"/>
    <n v="429"/>
    <n v="85"/>
    <n v="403"/>
    <n v="238"/>
    <n v="233"/>
    <n v="136"/>
    <n v="170"/>
    <n v="101"/>
    <n v="1005"/>
    <n v="536"/>
    <n v="690"/>
    <n v="323"/>
    <n v="944"/>
    <n v="530"/>
    <n v="488"/>
    <n v="716"/>
    <n v="432"/>
    <n v="662"/>
    <n v="819"/>
    <n v="418"/>
    <n v="121"/>
    <n v="58"/>
    <n v="697"/>
    <n v="360"/>
    <n v="324"/>
    <n v="392"/>
    <n v="276"/>
    <n v="348"/>
    <n v="5487"/>
    <n v="3775"/>
    <n v="5245"/>
    <n v="3373"/>
    <n v="23"/>
    <n v="8"/>
    <n v="588"/>
    <n v="122"/>
    <n v="436"/>
    <n v="258"/>
    <n v="247"/>
    <n v="155"/>
    <n v="189"/>
    <n v="103"/>
    <n v="1058"/>
    <n v="588"/>
    <n v="183"/>
    <n v="132"/>
    <n v="708"/>
    <n v="337"/>
    <n v="167"/>
    <n v="119"/>
    <n v="112"/>
    <n v="83"/>
    <n v="260"/>
    <n v="252"/>
    <n v="164"/>
    <n v="192"/>
    <n v="97"/>
    <n v="61"/>
    <n v="1087"/>
    <n v="580"/>
    <n v="485"/>
    <n v="814"/>
    <n v="45"/>
    <n v="69"/>
    <n v="440"/>
    <n v="745"/>
    <n v="994"/>
    <n v="523"/>
    <n v="184"/>
    <n v="72"/>
    <n v="810"/>
    <n v="451"/>
    <n v="202"/>
    <n v="145"/>
    <n v="242"/>
    <n v="402"/>
    <n v="38"/>
    <n v="51"/>
    <n v="204"/>
    <n v="351"/>
  </r>
  <r>
    <x v="1"/>
    <x v="16"/>
    <n v="4923"/>
    <n v="3525"/>
    <n v="4574"/>
    <n v="3090"/>
    <n v="409"/>
    <n v="116"/>
    <n v="399"/>
    <n v="239"/>
    <n v="237"/>
    <n v="146"/>
    <n v="161"/>
    <n v="93"/>
    <n v="1012"/>
    <n v="550"/>
    <n v="713"/>
    <n v="332"/>
    <n v="988"/>
    <n v="674"/>
    <n v="470"/>
    <n v="654"/>
    <n v="413"/>
    <n v="607"/>
    <n v="794"/>
    <n v="405"/>
    <n v="125"/>
    <n v="57"/>
    <n v="669"/>
    <n v="348"/>
    <n v="349"/>
    <n v="435"/>
    <n v="303"/>
    <n v="380"/>
    <n v="5305"/>
    <n v="3555"/>
    <n v="4956"/>
    <n v="3063"/>
    <n v="25"/>
    <n v="4"/>
    <n v="497"/>
    <n v="141"/>
    <n v="449"/>
    <n v="251"/>
    <n v="269"/>
    <n v="155"/>
    <n v="180"/>
    <n v="96"/>
    <n v="1063"/>
    <n v="520"/>
    <n v="169"/>
    <n v="99"/>
    <n v="754"/>
    <n v="312"/>
    <n v="141"/>
    <n v="110"/>
    <n v="74"/>
    <n v="78"/>
    <n v="237"/>
    <n v="190"/>
    <n v="153"/>
    <n v="144"/>
    <n v="84"/>
    <n v="46"/>
    <n v="978"/>
    <n v="640"/>
    <n v="452"/>
    <n v="640"/>
    <n v="46"/>
    <n v="57"/>
    <n v="406"/>
    <n v="583"/>
    <n v="994"/>
    <n v="439"/>
    <n v="221"/>
    <n v="67"/>
    <n v="774"/>
    <n v="371"/>
    <n v="185"/>
    <n v="160"/>
    <n v="349"/>
    <n v="492"/>
    <n v="52"/>
    <n v="61"/>
    <n v="297"/>
    <n v="431"/>
  </r>
  <r>
    <x v="1"/>
    <x v="17"/>
    <n v="4821"/>
    <n v="3325"/>
    <n v="4497"/>
    <n v="2934"/>
    <n v="427"/>
    <n v="128"/>
    <n v="392"/>
    <n v="246"/>
    <n v="226"/>
    <n v="149"/>
    <n v="166"/>
    <n v="97"/>
    <n v="1011"/>
    <n v="533"/>
    <n v="713"/>
    <n v="332"/>
    <n v="834"/>
    <n v="487"/>
    <n v="506"/>
    <n v="741"/>
    <n v="422"/>
    <n v="645"/>
    <n v="799"/>
    <n v="362"/>
    <n v="126"/>
    <n v="51"/>
    <n v="673"/>
    <n v="311"/>
    <n v="324"/>
    <n v="391"/>
    <n v="285"/>
    <n v="362"/>
    <n v="5468"/>
    <n v="3257"/>
    <n v="5052"/>
    <n v="2814"/>
    <n v="21"/>
    <n v="8"/>
    <n v="535"/>
    <n v="137"/>
    <n v="433"/>
    <n v="260"/>
    <n v="252"/>
    <n v="152"/>
    <n v="181"/>
    <n v="108"/>
    <n v="1067"/>
    <n v="513"/>
    <n v="173"/>
    <n v="121"/>
    <n v="752"/>
    <n v="302"/>
    <n v="142"/>
    <n v="90"/>
    <n v="94"/>
    <n v="53"/>
    <n v="236"/>
    <n v="224"/>
    <n v="156"/>
    <n v="168"/>
    <n v="80"/>
    <n v="55"/>
    <n v="868"/>
    <n v="469"/>
    <n v="567"/>
    <n v="704"/>
    <n v="91"/>
    <n v="87"/>
    <n v="476"/>
    <n v="616"/>
    <n v="944"/>
    <n v="346"/>
    <n v="175"/>
    <n v="47"/>
    <n v="770"/>
    <n v="299"/>
    <n v="288"/>
    <n v="100"/>
    <n v="416"/>
    <n v="443"/>
    <n v="54"/>
    <n v="38"/>
    <n v="362"/>
    <n v="404"/>
  </r>
  <r>
    <x v="1"/>
    <x v="18"/>
    <n v="5014"/>
    <n v="3343"/>
    <n v="4696"/>
    <n v="2929"/>
    <n v="458"/>
    <n v="100"/>
    <n v="403"/>
    <n v="248"/>
    <n v="233"/>
    <n v="161"/>
    <n v="170"/>
    <n v="87"/>
    <n v="1048"/>
    <n v="531"/>
    <n v="734"/>
    <n v="353"/>
    <n v="948"/>
    <n v="559"/>
    <n v="499"/>
    <n v="688"/>
    <n v="438"/>
    <n v="633"/>
    <n v="818"/>
    <n v="366"/>
    <n v="107"/>
    <n v="29"/>
    <n v="711"/>
    <n v="337"/>
    <n v="317"/>
    <n v="414"/>
    <n v="279"/>
    <n v="363"/>
    <n v="5554"/>
    <n v="3680"/>
    <n v="5216"/>
    <n v="3239"/>
    <n v="27"/>
    <n v="7"/>
    <n v="534"/>
    <n v="108"/>
    <n v="446"/>
    <n v="280"/>
    <n v="250"/>
    <n v="180"/>
    <n v="196"/>
    <n v="100"/>
    <n v="1112"/>
    <n v="589"/>
    <n v="194"/>
    <n v="115"/>
    <n v="748"/>
    <n v="388"/>
    <n v="170"/>
    <n v="86"/>
    <n v="93"/>
    <n v="103"/>
    <n v="252"/>
    <n v="241"/>
    <n v="152"/>
    <n v="195"/>
    <n v="100"/>
    <n v="46"/>
    <n v="1027"/>
    <n v="603"/>
    <n v="587"/>
    <n v="722"/>
    <n v="69"/>
    <n v="66"/>
    <n v="517"/>
    <n v="657"/>
    <n v="914"/>
    <n v="438"/>
    <n v="113"/>
    <n v="33"/>
    <n v="801"/>
    <n v="406"/>
    <n v="224"/>
    <n v="148"/>
    <n v="338"/>
    <n v="442"/>
    <n v="37"/>
    <n v="50"/>
    <n v="301"/>
    <n v="391"/>
  </r>
  <r>
    <x v="1"/>
    <x v="19"/>
    <n v="4881"/>
    <n v="3462"/>
    <n v="4553"/>
    <n v="3022"/>
    <n v="401"/>
    <n v="117"/>
    <n v="371"/>
    <n v="234"/>
    <n v="223"/>
    <n v="149"/>
    <n v="148"/>
    <n v="85"/>
    <n v="989"/>
    <n v="542"/>
    <n v="692"/>
    <n v="324"/>
    <n v="958"/>
    <n v="587"/>
    <n v="465"/>
    <n v="698"/>
    <n v="414"/>
    <n v="654"/>
    <n v="842"/>
    <n v="409"/>
    <n v="130"/>
    <n v="58"/>
    <n v="712"/>
    <n v="351"/>
    <n v="328"/>
    <n v="440"/>
    <n v="280"/>
    <n v="388"/>
    <n v="5236"/>
    <n v="3499"/>
    <n v="4699"/>
    <n v="3027"/>
    <n v="23"/>
    <n v="11"/>
    <n v="403"/>
    <n v="111"/>
    <n v="398"/>
    <n v="234"/>
    <n v="241"/>
    <n v="147"/>
    <n v="157"/>
    <n v="87"/>
    <n v="1011"/>
    <n v="565"/>
    <n v="150"/>
    <n v="102"/>
    <n v="699"/>
    <n v="347"/>
    <n v="162"/>
    <n v="115"/>
    <n v="88"/>
    <n v="74"/>
    <n v="195"/>
    <n v="205"/>
    <n v="125"/>
    <n v="165"/>
    <n v="70"/>
    <n v="40"/>
    <n v="978"/>
    <n v="568"/>
    <n v="515"/>
    <n v="692"/>
    <n v="73"/>
    <n v="45"/>
    <n v="443"/>
    <n v="647"/>
    <n v="880"/>
    <n v="426"/>
    <n v="111"/>
    <n v="61"/>
    <n v="769"/>
    <n v="365"/>
    <n v="209"/>
    <n v="142"/>
    <n v="537"/>
    <n v="471"/>
    <n v="46"/>
    <n v="54"/>
    <n v="491"/>
    <n v="417"/>
  </r>
  <r>
    <x v="1"/>
    <x v="20"/>
    <n v="4870"/>
    <n v="3319"/>
    <n v="4581"/>
    <n v="2932"/>
    <n v="444"/>
    <n v="134"/>
    <n v="389"/>
    <n v="242"/>
    <n v="225"/>
    <n v="146"/>
    <n v="164"/>
    <n v="95"/>
    <n v="1010"/>
    <n v="534"/>
    <n v="704"/>
    <n v="352"/>
    <n v="949"/>
    <n v="582"/>
    <n v="461"/>
    <n v="689"/>
    <n v="405"/>
    <n v="642"/>
    <n v="811"/>
    <n v="370"/>
    <n v="123"/>
    <n v="34"/>
    <n v="688"/>
    <n v="336"/>
    <n v="289"/>
    <n v="387"/>
    <n v="238"/>
    <n v="339"/>
    <n v="5047"/>
    <n v="3301"/>
    <n v="4643"/>
    <n v="2930"/>
    <n v="16"/>
    <n v="6"/>
    <n v="414"/>
    <n v="138"/>
    <n v="400"/>
    <n v="246"/>
    <n v="229"/>
    <n v="143"/>
    <n v="171"/>
    <n v="103"/>
    <n v="1088"/>
    <n v="589"/>
    <n v="182"/>
    <n v="97"/>
    <n v="743"/>
    <n v="427"/>
    <n v="164"/>
    <n v="65"/>
    <n v="75"/>
    <n v="69"/>
    <n v="207"/>
    <n v="152"/>
    <n v="134"/>
    <n v="123"/>
    <n v="73"/>
    <n v="29"/>
    <n v="911"/>
    <n v="578"/>
    <n v="540"/>
    <n v="650"/>
    <n v="103"/>
    <n v="36"/>
    <n v="437"/>
    <n v="614"/>
    <n v="776"/>
    <n v="347"/>
    <n v="99"/>
    <n v="29"/>
    <n v="677"/>
    <n v="318"/>
    <n v="217"/>
    <n v="155"/>
    <n v="403"/>
    <n v="371"/>
    <n v="66"/>
    <n v="46"/>
    <n v="337"/>
    <n v="325"/>
  </r>
  <r>
    <x v="1"/>
    <x v="21"/>
    <n v="4803"/>
    <n v="3502"/>
    <n v="4474"/>
    <n v="3124"/>
    <n v="428"/>
    <n v="131"/>
    <n v="346"/>
    <n v="216"/>
    <n v="209"/>
    <n v="138"/>
    <n v="136"/>
    <n v="78"/>
    <n v="973"/>
    <n v="589"/>
    <n v="688"/>
    <n v="406"/>
    <n v="987"/>
    <n v="685"/>
    <n v="460"/>
    <n v="663"/>
    <n v="414"/>
    <n v="621"/>
    <n v="792"/>
    <n v="380"/>
    <n v="110"/>
    <n v="51"/>
    <n v="682"/>
    <n v="330"/>
    <n v="329"/>
    <n v="378"/>
    <n v="277"/>
    <n v="338"/>
    <n v="5152"/>
    <n v="3800"/>
    <n v="4845"/>
    <n v="3434"/>
    <n v="15"/>
    <n v="9"/>
    <n v="426"/>
    <n v="127"/>
    <n v="353"/>
    <n v="225"/>
    <n v="212"/>
    <n v="146"/>
    <n v="141"/>
    <n v="79"/>
    <n v="1189"/>
    <n v="740"/>
    <n v="168"/>
    <n v="86"/>
    <n v="878"/>
    <n v="560"/>
    <n v="143"/>
    <n v="93"/>
    <n v="104"/>
    <n v="92"/>
    <n v="213"/>
    <n v="259"/>
    <n v="146"/>
    <n v="203"/>
    <n v="66"/>
    <n v="57"/>
    <n v="1077"/>
    <n v="750"/>
    <n v="507"/>
    <n v="705"/>
    <n v="49"/>
    <n v="43"/>
    <n v="458"/>
    <n v="662"/>
    <n v="774"/>
    <n v="379"/>
    <n v="83"/>
    <n v="50"/>
    <n v="691"/>
    <n v="329"/>
    <n v="186"/>
    <n v="147"/>
    <n v="307"/>
    <n v="366"/>
    <n v="48"/>
    <n v="31"/>
    <n v="259"/>
    <n v="335"/>
  </r>
  <r>
    <x v="1"/>
    <x v="22"/>
    <n v="4941"/>
    <n v="3585"/>
    <n v="4572"/>
    <n v="3144"/>
    <n v="416"/>
    <n v="127"/>
    <n v="370"/>
    <n v="233"/>
    <n v="212"/>
    <n v="141"/>
    <n v="158"/>
    <n v="92"/>
    <n v="1011"/>
    <n v="514"/>
    <n v="706"/>
    <n v="315"/>
    <n v="1019"/>
    <n v="656"/>
    <n v="449"/>
    <n v="708"/>
    <n v="403"/>
    <n v="660"/>
    <n v="819"/>
    <n v="433"/>
    <n v="138"/>
    <n v="54"/>
    <n v="681"/>
    <n v="379"/>
    <n v="369"/>
    <n v="441"/>
    <n v="319"/>
    <n v="391"/>
    <n v="4293"/>
    <n v="3177"/>
    <n v="4006"/>
    <n v="2768"/>
    <n v="11"/>
    <n v="5"/>
    <n v="311"/>
    <n v="100"/>
    <n v="295"/>
    <n v="185"/>
    <n v="162"/>
    <n v="115"/>
    <n v="133"/>
    <n v="70"/>
    <n v="1101"/>
    <n v="453"/>
    <n v="129"/>
    <n v="85"/>
    <n v="850"/>
    <n v="274"/>
    <n v="122"/>
    <n v="94"/>
    <n v="71"/>
    <n v="64"/>
    <n v="175"/>
    <n v="202"/>
    <n v="113"/>
    <n v="175"/>
    <n v="62"/>
    <n v="27"/>
    <n v="865"/>
    <n v="601"/>
    <n v="365"/>
    <n v="652"/>
    <n v="31"/>
    <n v="42"/>
    <n v="334"/>
    <n v="611"/>
    <n v="667"/>
    <n v="369"/>
    <n v="90"/>
    <n v="49"/>
    <n v="577"/>
    <n v="321"/>
    <n v="144"/>
    <n v="136"/>
    <n v="287"/>
    <n v="409"/>
    <n v="47"/>
    <n v="45"/>
    <n v="240"/>
    <n v="364"/>
  </r>
  <r>
    <x v="1"/>
    <x v="23"/>
    <n v="4930"/>
    <n v="3074"/>
    <n v="4622"/>
    <n v="2719"/>
    <n v="440"/>
    <n v="103"/>
    <n v="363"/>
    <n v="207"/>
    <n v="210"/>
    <n v="133"/>
    <n v="153"/>
    <n v="74"/>
    <n v="1006"/>
    <n v="424"/>
    <n v="713"/>
    <n v="228"/>
    <n v="1012"/>
    <n v="596"/>
    <n v="480"/>
    <n v="644"/>
    <n v="432"/>
    <n v="597"/>
    <n v="826"/>
    <n v="369"/>
    <n v="153"/>
    <n v="41"/>
    <n v="673"/>
    <n v="328"/>
    <n v="308"/>
    <n v="356"/>
    <n v="270"/>
    <n v="320"/>
    <n v="3679"/>
    <n v="2638"/>
    <n v="3472"/>
    <n v="2319"/>
    <n v="12"/>
    <n v="4"/>
    <n v="276"/>
    <n v="77"/>
    <n v="241"/>
    <n v="167"/>
    <n v="134"/>
    <n v="105"/>
    <n v="107"/>
    <n v="62"/>
    <n v="832"/>
    <n v="339"/>
    <n v="94"/>
    <n v="84"/>
    <n v="629"/>
    <n v="171"/>
    <n v="110"/>
    <n v="83"/>
    <n v="46"/>
    <n v="46"/>
    <n v="182"/>
    <n v="173"/>
    <n v="128"/>
    <n v="132"/>
    <n v="54"/>
    <n v="41"/>
    <n v="802"/>
    <n v="550"/>
    <n v="343"/>
    <n v="583"/>
    <n v="26"/>
    <n v="37"/>
    <n v="317"/>
    <n v="546"/>
    <n v="611"/>
    <n v="269"/>
    <n v="116"/>
    <n v="29"/>
    <n v="496"/>
    <n v="240"/>
    <n v="125"/>
    <n v="112"/>
    <n v="208"/>
    <n v="319"/>
    <n v="46"/>
    <n v="31"/>
    <n v="162"/>
    <n v="288"/>
  </r>
  <r>
    <x v="2"/>
    <x v="24"/>
    <n v="5008"/>
    <n v="3686"/>
    <n v="4672"/>
    <n v="3257"/>
    <n v="457"/>
    <n v="112"/>
    <n v="401"/>
    <n v="210"/>
    <n v="230"/>
    <n v="125"/>
    <n v="171"/>
    <n v="85"/>
    <n v="952"/>
    <n v="520"/>
    <n v="670"/>
    <n v="321"/>
    <n v="959"/>
    <n v="925"/>
    <n v="504"/>
    <n v="608"/>
    <n v="448"/>
    <n v="562"/>
    <n v="860"/>
    <n v="386"/>
    <n v="152"/>
    <n v="35"/>
    <n v="708"/>
    <n v="352"/>
    <n v="336"/>
    <n v="429"/>
    <n v="294"/>
    <n v="371"/>
    <n v="5015"/>
    <n v="3940"/>
    <n v="4712"/>
    <n v="3551"/>
    <n v="24"/>
    <n v="5"/>
    <n v="405"/>
    <n v="106"/>
    <n v="430"/>
    <n v="232"/>
    <n v="251"/>
    <n v="137"/>
    <n v="179"/>
    <n v="95"/>
    <n v="855"/>
    <n v="534"/>
    <n v="180"/>
    <n v="120"/>
    <n v="543"/>
    <n v="300"/>
    <n v="132"/>
    <n v="114"/>
    <n v="89"/>
    <n v="161"/>
    <n v="278"/>
    <n v="279"/>
    <n v="187"/>
    <n v="230"/>
    <n v="91"/>
    <n v="50"/>
    <n v="1075"/>
    <n v="1014"/>
    <n v="547"/>
    <n v="697"/>
    <n v="59"/>
    <n v="50"/>
    <n v="488"/>
    <n v="647"/>
    <n v="770"/>
    <n v="393"/>
    <n v="125"/>
    <n v="33"/>
    <n v="645"/>
    <n v="360"/>
    <n v="239"/>
    <n v="129"/>
    <n v="303"/>
    <n v="390"/>
    <n v="36"/>
    <n v="49"/>
    <n v="267"/>
    <n v="340"/>
  </r>
  <r>
    <x v="2"/>
    <x v="25"/>
    <n v="4681"/>
    <n v="3402"/>
    <n v="4402"/>
    <n v="3035"/>
    <n v="355"/>
    <n v="106"/>
    <n v="350"/>
    <n v="193"/>
    <n v="203"/>
    <n v="119"/>
    <n v="148"/>
    <n v="74"/>
    <n v="967"/>
    <n v="539"/>
    <n v="710"/>
    <n v="354"/>
    <n v="941"/>
    <n v="782"/>
    <n v="457"/>
    <n v="595"/>
    <n v="397"/>
    <n v="558"/>
    <n v="799"/>
    <n v="377"/>
    <n v="131"/>
    <n v="59"/>
    <n v="668"/>
    <n v="318"/>
    <n v="279"/>
    <n v="367"/>
    <n v="242"/>
    <n v="316"/>
    <n v="3821"/>
    <n v="3149"/>
    <n v="3625"/>
    <n v="2811"/>
    <n v="19"/>
    <n v="6"/>
    <n v="289"/>
    <n v="89"/>
    <n v="320"/>
    <n v="187"/>
    <n v="196"/>
    <n v="117"/>
    <n v="124"/>
    <n v="70"/>
    <n v="718"/>
    <n v="475"/>
    <n v="110"/>
    <n v="85"/>
    <n v="508"/>
    <n v="294"/>
    <n v="100"/>
    <n v="96"/>
    <n v="71"/>
    <n v="63"/>
    <n v="182"/>
    <n v="177"/>
    <n v="112"/>
    <n v="127"/>
    <n v="70"/>
    <n v="50"/>
    <n v="844"/>
    <n v="741"/>
    <n v="392"/>
    <n v="571"/>
    <n v="53"/>
    <n v="37"/>
    <n v="339"/>
    <n v="535"/>
    <n v="628"/>
    <n v="337"/>
    <n v="87"/>
    <n v="63"/>
    <n v="541"/>
    <n v="274"/>
    <n v="163"/>
    <n v="163"/>
    <n v="196"/>
    <n v="338"/>
    <n v="26"/>
    <n v="49"/>
    <n v="170"/>
    <n v="289"/>
  </r>
  <r>
    <x v="2"/>
    <x v="26"/>
    <n v="4444"/>
    <n v="3101"/>
    <n v="4162"/>
    <n v="2743"/>
    <n v="410"/>
    <n v="97"/>
    <n v="338"/>
    <n v="197"/>
    <n v="199"/>
    <n v="127"/>
    <n v="140"/>
    <n v="70"/>
    <n v="932"/>
    <n v="481"/>
    <n v="641"/>
    <n v="310"/>
    <n v="775"/>
    <n v="644"/>
    <n v="449"/>
    <n v="592"/>
    <n v="401"/>
    <n v="554"/>
    <n v="757"/>
    <n v="338"/>
    <n v="130"/>
    <n v="30"/>
    <n v="627"/>
    <n v="308"/>
    <n v="281"/>
    <n v="358"/>
    <n v="241"/>
    <n v="311"/>
    <n v="4164"/>
    <n v="3008"/>
    <n v="3970"/>
    <n v="2651"/>
    <n v="20"/>
    <n v="4"/>
    <n v="406"/>
    <n v="93"/>
    <n v="341"/>
    <n v="184"/>
    <n v="206"/>
    <n v="120"/>
    <n v="135"/>
    <n v="64"/>
    <n v="832"/>
    <n v="448"/>
    <n v="131"/>
    <n v="72"/>
    <n v="573"/>
    <n v="298"/>
    <n v="128"/>
    <n v="78"/>
    <n v="71"/>
    <n v="59"/>
    <n v="179"/>
    <n v="193"/>
    <n v="106"/>
    <n v="133"/>
    <n v="73"/>
    <n v="60"/>
    <n v="772"/>
    <n v="632"/>
    <n v="402"/>
    <n v="567"/>
    <n v="33"/>
    <n v="31"/>
    <n v="369"/>
    <n v="536"/>
    <n v="775"/>
    <n v="362"/>
    <n v="127"/>
    <n v="31"/>
    <n v="648"/>
    <n v="332"/>
    <n v="172"/>
    <n v="109"/>
    <n v="195"/>
    <n v="357"/>
    <n v="30"/>
    <n v="52"/>
    <n v="165"/>
    <n v="305"/>
  </r>
  <r>
    <x v="2"/>
    <x v="27"/>
    <n v="4689"/>
    <n v="3182"/>
    <n v="4398"/>
    <n v="2826"/>
    <n v="449"/>
    <n v="120"/>
    <n v="313"/>
    <n v="182"/>
    <n v="188"/>
    <n v="104"/>
    <n v="125"/>
    <n v="78"/>
    <n v="939"/>
    <n v="500"/>
    <n v="685"/>
    <n v="349"/>
    <n v="913"/>
    <n v="592"/>
    <n v="472"/>
    <n v="608"/>
    <n v="402"/>
    <n v="564"/>
    <n v="813"/>
    <n v="366"/>
    <n v="147"/>
    <n v="44"/>
    <n v="666"/>
    <n v="322"/>
    <n v="291"/>
    <n v="356"/>
    <n v="269"/>
    <n v="331"/>
    <n v="5232"/>
    <n v="3624"/>
    <n v="5018"/>
    <n v="3260"/>
    <n v="20"/>
    <n v="5"/>
    <n v="614"/>
    <n v="168"/>
    <n v="336"/>
    <n v="205"/>
    <n v="197"/>
    <n v="125"/>
    <n v="139"/>
    <n v="80"/>
    <n v="991"/>
    <n v="544"/>
    <n v="165"/>
    <n v="102"/>
    <n v="705"/>
    <n v="364"/>
    <n v="120"/>
    <n v="78"/>
    <n v="81"/>
    <n v="50"/>
    <n v="266"/>
    <n v="300"/>
    <n v="149"/>
    <n v="224"/>
    <n v="117"/>
    <n v="76"/>
    <n v="1049"/>
    <n v="652"/>
    <n v="468"/>
    <n v="703"/>
    <n v="56"/>
    <n v="59"/>
    <n v="412"/>
    <n v="644"/>
    <n v="987"/>
    <n v="472"/>
    <n v="218"/>
    <n v="56"/>
    <n v="769"/>
    <n v="416"/>
    <n v="207"/>
    <n v="160"/>
    <n v="214"/>
    <n v="364"/>
    <n v="18"/>
    <n v="29"/>
    <n v="196"/>
    <n v="335"/>
  </r>
  <r>
    <x v="2"/>
    <x v="28"/>
    <n v="4618"/>
    <n v="3201"/>
    <n v="4346"/>
    <n v="2899"/>
    <n v="452"/>
    <n v="101"/>
    <n v="321"/>
    <n v="196"/>
    <n v="193"/>
    <n v="109"/>
    <n v="128"/>
    <n v="87"/>
    <n v="913"/>
    <n v="512"/>
    <n v="642"/>
    <n v="312"/>
    <n v="849"/>
    <n v="650"/>
    <n v="481"/>
    <n v="651"/>
    <n v="413"/>
    <n v="598"/>
    <n v="831"/>
    <n v="393"/>
    <n v="133"/>
    <n v="42"/>
    <n v="698"/>
    <n v="351"/>
    <n v="271"/>
    <n v="302"/>
    <n v="240"/>
    <n v="262"/>
    <n v="5023"/>
    <n v="3215"/>
    <n v="4740"/>
    <n v="2866"/>
    <n v="28"/>
    <n v="6"/>
    <n v="551"/>
    <n v="119"/>
    <n v="362"/>
    <n v="206"/>
    <n v="220"/>
    <n v="118"/>
    <n v="142"/>
    <n v="88"/>
    <n v="956"/>
    <n v="486"/>
    <n v="159"/>
    <n v="109"/>
    <n v="674"/>
    <n v="293"/>
    <n v="122"/>
    <n v="84"/>
    <n v="79"/>
    <n v="50"/>
    <n v="244"/>
    <n v="186"/>
    <n v="134"/>
    <n v="149"/>
    <n v="110"/>
    <n v="37"/>
    <n v="839"/>
    <n v="614"/>
    <n v="461"/>
    <n v="640"/>
    <n v="52"/>
    <n v="63"/>
    <n v="409"/>
    <n v="577"/>
    <n v="1038"/>
    <n v="423"/>
    <n v="233"/>
    <n v="49"/>
    <n v="805"/>
    <n v="374"/>
    <n v="182"/>
    <n v="134"/>
    <n v="283"/>
    <n v="350"/>
    <n v="35"/>
    <n v="43"/>
    <n v="248"/>
    <n v="307"/>
  </r>
  <r>
    <x v="2"/>
    <x v="29"/>
    <n v="4772"/>
    <n v="3356"/>
    <n v="4467"/>
    <n v="2966"/>
    <n v="459"/>
    <n v="108"/>
    <n v="330"/>
    <n v="185"/>
    <n v="200"/>
    <n v="110"/>
    <n v="129"/>
    <n v="75"/>
    <n v="935"/>
    <n v="531"/>
    <n v="673"/>
    <n v="352"/>
    <n v="953"/>
    <n v="691"/>
    <n v="478"/>
    <n v="603"/>
    <n v="413"/>
    <n v="552"/>
    <n v="823"/>
    <n v="438"/>
    <n v="131"/>
    <n v="75"/>
    <n v="691"/>
    <n v="364"/>
    <n v="305"/>
    <n v="390"/>
    <n v="264"/>
    <n v="333"/>
    <n v="5440"/>
    <n v="3276"/>
    <n v="5039"/>
    <n v="2832"/>
    <n v="31"/>
    <n v="7"/>
    <n v="575"/>
    <n v="116"/>
    <n v="366"/>
    <n v="195"/>
    <n v="226"/>
    <n v="112"/>
    <n v="140"/>
    <n v="82"/>
    <n v="982"/>
    <n v="504"/>
    <n v="141"/>
    <n v="89"/>
    <n v="705"/>
    <n v="318"/>
    <n v="136"/>
    <n v="97"/>
    <n v="85"/>
    <n v="60"/>
    <n v="222"/>
    <n v="176"/>
    <n v="134"/>
    <n v="134"/>
    <n v="88"/>
    <n v="42"/>
    <n v="1004"/>
    <n v="667"/>
    <n v="537"/>
    <n v="567"/>
    <n v="70"/>
    <n v="43"/>
    <n v="467"/>
    <n v="524"/>
    <n v="980"/>
    <n v="417"/>
    <n v="183"/>
    <n v="69"/>
    <n v="797"/>
    <n v="348"/>
    <n v="258"/>
    <n v="123"/>
    <n v="400"/>
    <n v="444"/>
    <n v="57"/>
    <n v="70"/>
    <n v="343"/>
    <n v="374"/>
  </r>
  <r>
    <x v="2"/>
    <x v="30"/>
    <n v="4721"/>
    <n v="3195"/>
    <n v="4402"/>
    <n v="2843"/>
    <n v="451"/>
    <n v="142"/>
    <n v="324"/>
    <n v="180"/>
    <n v="194"/>
    <n v="102"/>
    <n v="130"/>
    <n v="78"/>
    <n v="921"/>
    <n v="483"/>
    <n v="634"/>
    <n v="315"/>
    <n v="954"/>
    <n v="700"/>
    <n v="459"/>
    <n v="567"/>
    <n v="397"/>
    <n v="518"/>
    <n v="784"/>
    <n v="374"/>
    <n v="128"/>
    <n v="56"/>
    <n v="655"/>
    <n v="317"/>
    <n v="319"/>
    <n v="352"/>
    <n v="288"/>
    <n v="295"/>
    <n v="5222"/>
    <n v="3510"/>
    <n v="4890"/>
    <n v="3133"/>
    <n v="22"/>
    <n v="11"/>
    <n v="526"/>
    <n v="155"/>
    <n v="361"/>
    <n v="208"/>
    <n v="208"/>
    <n v="119"/>
    <n v="153"/>
    <n v="89"/>
    <n v="976"/>
    <n v="531"/>
    <n v="174"/>
    <n v="94"/>
    <n v="648"/>
    <n v="343"/>
    <n v="153"/>
    <n v="94"/>
    <n v="83"/>
    <n v="72"/>
    <n v="248"/>
    <n v="262"/>
    <n v="144"/>
    <n v="175"/>
    <n v="104"/>
    <n v="87"/>
    <n v="1038"/>
    <n v="746"/>
    <n v="535"/>
    <n v="596"/>
    <n v="72"/>
    <n v="57"/>
    <n v="463"/>
    <n v="539"/>
    <n v="872"/>
    <n v="442"/>
    <n v="136"/>
    <n v="62"/>
    <n v="736"/>
    <n v="381"/>
    <n v="229"/>
    <n v="112"/>
    <n v="333"/>
    <n v="376"/>
    <n v="30"/>
    <n v="57"/>
    <n v="303"/>
    <n v="319"/>
  </r>
  <r>
    <x v="2"/>
    <x v="31"/>
    <n v="4666"/>
    <n v="3239"/>
    <n v="4429"/>
    <n v="2939"/>
    <n v="494"/>
    <n v="114"/>
    <n v="346"/>
    <n v="225"/>
    <n v="209"/>
    <n v="143"/>
    <n v="137"/>
    <n v="81"/>
    <n v="963"/>
    <n v="542"/>
    <n v="676"/>
    <n v="338"/>
    <n v="890"/>
    <n v="732"/>
    <n v="458"/>
    <n v="550"/>
    <n v="390"/>
    <n v="508"/>
    <n v="805"/>
    <n v="367"/>
    <n v="131"/>
    <n v="46"/>
    <n v="673"/>
    <n v="321"/>
    <n v="236"/>
    <n v="301"/>
    <n v="204"/>
    <n v="248"/>
    <n v="4962"/>
    <n v="3268"/>
    <n v="4598"/>
    <n v="2942"/>
    <n v="18"/>
    <n v="8"/>
    <n v="498"/>
    <n v="112"/>
    <n v="374"/>
    <n v="225"/>
    <n v="227"/>
    <n v="141"/>
    <n v="147"/>
    <n v="84"/>
    <n v="995"/>
    <n v="569"/>
    <n v="146"/>
    <n v="112"/>
    <n v="692"/>
    <n v="367"/>
    <n v="156"/>
    <n v="89"/>
    <n v="73"/>
    <n v="51"/>
    <n v="193"/>
    <n v="237"/>
    <n v="114"/>
    <n v="187"/>
    <n v="79"/>
    <n v="50"/>
    <n v="910"/>
    <n v="709"/>
    <n v="523"/>
    <n v="544"/>
    <n v="98"/>
    <n v="43"/>
    <n v="424"/>
    <n v="501"/>
    <n v="838"/>
    <n v="380"/>
    <n v="111"/>
    <n v="48"/>
    <n v="727"/>
    <n v="332"/>
    <n v="176"/>
    <n v="108"/>
    <n v="364"/>
    <n v="325"/>
    <n v="33"/>
    <n v="57"/>
    <n v="332"/>
    <n v="268"/>
  </r>
  <r>
    <x v="2"/>
    <x v="32"/>
    <n v="4870"/>
    <n v="3054"/>
    <n v="4610"/>
    <n v="2753"/>
    <n v="462"/>
    <n v="78"/>
    <n v="340"/>
    <n v="187"/>
    <n v="208"/>
    <n v="115"/>
    <n v="133"/>
    <n v="73"/>
    <n v="1020"/>
    <n v="532"/>
    <n v="692"/>
    <n v="344"/>
    <n v="945"/>
    <n v="628"/>
    <n v="511"/>
    <n v="557"/>
    <n v="448"/>
    <n v="520"/>
    <n v="813"/>
    <n v="389"/>
    <n v="128"/>
    <n v="42"/>
    <n v="685"/>
    <n v="347"/>
    <n v="259"/>
    <n v="301"/>
    <n v="226"/>
    <n v="251"/>
    <n v="5029"/>
    <n v="3035"/>
    <n v="4675"/>
    <n v="2743"/>
    <n v="17"/>
    <n v="7"/>
    <n v="427"/>
    <n v="79"/>
    <n v="351"/>
    <n v="190"/>
    <n v="212"/>
    <n v="114"/>
    <n v="139"/>
    <n v="77"/>
    <n v="1095"/>
    <n v="590"/>
    <n v="188"/>
    <n v="89"/>
    <n v="727"/>
    <n v="416"/>
    <n v="181"/>
    <n v="84"/>
    <n v="74"/>
    <n v="77"/>
    <n v="213"/>
    <n v="185"/>
    <n v="139"/>
    <n v="144"/>
    <n v="74"/>
    <n v="41"/>
    <n v="911"/>
    <n v="623"/>
    <n v="596"/>
    <n v="523"/>
    <n v="114"/>
    <n v="29"/>
    <n v="482"/>
    <n v="494"/>
    <n v="777"/>
    <n v="361"/>
    <n v="104"/>
    <n v="36"/>
    <n v="673"/>
    <n v="326"/>
    <n v="214"/>
    <n v="108"/>
    <n v="354"/>
    <n v="292"/>
    <n v="44"/>
    <n v="49"/>
    <n v="310"/>
    <n v="243"/>
  </r>
  <r>
    <x v="2"/>
    <x v="33"/>
    <n v="4898"/>
    <n v="3196"/>
    <n v="4574"/>
    <n v="2848"/>
    <n v="433"/>
    <n v="96"/>
    <n v="347"/>
    <n v="214"/>
    <n v="211"/>
    <n v="132"/>
    <n v="136"/>
    <n v="82"/>
    <n v="1052"/>
    <n v="535"/>
    <n v="725"/>
    <n v="340"/>
    <n v="930"/>
    <n v="568"/>
    <n v="496"/>
    <n v="600"/>
    <n v="415"/>
    <n v="552"/>
    <n v="824"/>
    <n v="429"/>
    <n v="130"/>
    <n v="48"/>
    <n v="694"/>
    <n v="380"/>
    <n v="324"/>
    <n v="348"/>
    <n v="288"/>
    <n v="297"/>
    <n v="5229"/>
    <n v="3447"/>
    <n v="4923"/>
    <n v="3114"/>
    <n v="19"/>
    <n v="7"/>
    <n v="431"/>
    <n v="95"/>
    <n v="353"/>
    <n v="224"/>
    <n v="214"/>
    <n v="140"/>
    <n v="140"/>
    <n v="85"/>
    <n v="1268"/>
    <n v="658"/>
    <n v="192"/>
    <n v="94"/>
    <n v="912"/>
    <n v="466"/>
    <n v="163"/>
    <n v="98"/>
    <n v="102"/>
    <n v="107"/>
    <n v="208"/>
    <n v="230"/>
    <n v="126"/>
    <n v="184"/>
    <n v="81"/>
    <n v="46"/>
    <n v="1003"/>
    <n v="620"/>
    <n v="543"/>
    <n v="641"/>
    <n v="86"/>
    <n v="50"/>
    <n v="457"/>
    <n v="591"/>
    <n v="805"/>
    <n v="429"/>
    <n v="100"/>
    <n v="48"/>
    <n v="705"/>
    <n v="381"/>
    <n v="190"/>
    <n v="103"/>
    <n v="306"/>
    <n v="333"/>
    <n v="33"/>
    <n v="40"/>
    <n v="273"/>
    <n v="293"/>
  </r>
  <r>
    <x v="2"/>
    <x v="34"/>
    <n v="4726"/>
    <n v="3316"/>
    <n v="4455"/>
    <n v="2989"/>
    <n v="473"/>
    <n v="104"/>
    <n v="353"/>
    <n v="236"/>
    <n v="236"/>
    <n v="158"/>
    <n v="117"/>
    <n v="78"/>
    <n v="969"/>
    <n v="530"/>
    <n v="689"/>
    <n v="336"/>
    <n v="873"/>
    <n v="697"/>
    <n v="473"/>
    <n v="582"/>
    <n v="403"/>
    <n v="534"/>
    <n v="816"/>
    <n v="406"/>
    <n v="133"/>
    <n v="40"/>
    <n v="683"/>
    <n v="366"/>
    <n v="271"/>
    <n v="327"/>
    <n v="239"/>
    <n v="281"/>
    <n v="4129"/>
    <n v="2931"/>
    <n v="3918"/>
    <n v="2628"/>
    <n v="11"/>
    <n v="7"/>
    <n v="351"/>
    <n v="80"/>
    <n v="280"/>
    <n v="192"/>
    <n v="181"/>
    <n v="132"/>
    <n v="99"/>
    <n v="60"/>
    <n v="1076"/>
    <n v="473"/>
    <n v="104"/>
    <n v="91"/>
    <n v="839"/>
    <n v="302"/>
    <n v="134"/>
    <n v="80"/>
    <n v="73"/>
    <n v="57"/>
    <n v="163"/>
    <n v="193"/>
    <n v="107"/>
    <n v="148"/>
    <n v="55"/>
    <n v="45"/>
    <n v="749"/>
    <n v="638"/>
    <n v="384"/>
    <n v="529"/>
    <n v="47"/>
    <n v="43"/>
    <n v="337"/>
    <n v="486"/>
    <n v="670"/>
    <n v="340"/>
    <n v="90"/>
    <n v="36"/>
    <n v="580"/>
    <n v="304"/>
    <n v="162"/>
    <n v="119"/>
    <n v="211"/>
    <n v="303"/>
    <n v="30"/>
    <n v="41"/>
    <n v="181"/>
    <n v="262"/>
  </r>
  <r>
    <x v="2"/>
    <x v="35"/>
    <n v="4967"/>
    <n v="3334"/>
    <n v="4659"/>
    <n v="3002"/>
    <n v="454"/>
    <n v="116"/>
    <n v="369"/>
    <n v="230"/>
    <n v="242"/>
    <n v="139"/>
    <n v="127"/>
    <n v="91"/>
    <n v="1063"/>
    <n v="571"/>
    <n v="740"/>
    <n v="355"/>
    <n v="910"/>
    <n v="638"/>
    <n v="459"/>
    <n v="572"/>
    <n v="397"/>
    <n v="530"/>
    <n v="872"/>
    <n v="456"/>
    <n v="130"/>
    <n v="48"/>
    <n v="742"/>
    <n v="408"/>
    <n v="309"/>
    <n v="331"/>
    <n v="268"/>
    <n v="277"/>
    <n v="3683"/>
    <n v="2863"/>
    <n v="3476"/>
    <n v="2563"/>
    <n v="16"/>
    <n v="8"/>
    <n v="284"/>
    <n v="88"/>
    <n v="243"/>
    <n v="188"/>
    <n v="156"/>
    <n v="111"/>
    <n v="87"/>
    <n v="77"/>
    <n v="877"/>
    <n v="452"/>
    <n v="102"/>
    <n v="109"/>
    <n v="644"/>
    <n v="264"/>
    <n v="132"/>
    <n v="78"/>
    <n v="60"/>
    <n v="81"/>
    <n v="147"/>
    <n v="181"/>
    <n v="95"/>
    <n v="145"/>
    <n v="52"/>
    <n v="37"/>
    <n v="721"/>
    <n v="594"/>
    <n v="327"/>
    <n v="513"/>
    <n v="34"/>
    <n v="34"/>
    <n v="293"/>
    <n v="480"/>
    <n v="643"/>
    <n v="353"/>
    <n v="95"/>
    <n v="33"/>
    <n v="548"/>
    <n v="320"/>
    <n v="158"/>
    <n v="105"/>
    <n v="207"/>
    <n v="301"/>
    <n v="47"/>
    <n v="49"/>
    <n v="160"/>
    <n v="252"/>
  </r>
  <r>
    <x v="3"/>
    <x v="36"/>
    <n v="4839"/>
    <n v="3391"/>
    <n v="4561"/>
    <n v="3064"/>
    <n v="436"/>
    <n v="133"/>
    <n v="375"/>
    <n v="234"/>
    <n v="238"/>
    <n v="147"/>
    <n v="137"/>
    <n v="88"/>
    <n v="1098"/>
    <n v="528"/>
    <n v="763"/>
    <n v="335"/>
    <n v="874"/>
    <n v="616"/>
    <n v="484"/>
    <n v="622"/>
    <n v="424"/>
    <n v="579"/>
    <n v="824"/>
    <n v="440"/>
    <n v="132"/>
    <n v="62"/>
    <n v="692"/>
    <n v="378"/>
    <n v="278"/>
    <n v="326"/>
    <n v="243"/>
    <n v="273"/>
    <n v="4789"/>
    <n v="3604"/>
    <n v="4542"/>
    <n v="3313"/>
    <n v="24"/>
    <n v="9"/>
    <n v="387"/>
    <n v="127"/>
    <n v="398"/>
    <n v="251"/>
    <n v="256"/>
    <n v="154"/>
    <n v="142"/>
    <n v="98"/>
    <n v="982"/>
    <n v="538"/>
    <n v="190"/>
    <n v="141"/>
    <n v="613"/>
    <n v="311"/>
    <n v="179"/>
    <n v="86"/>
    <n v="70"/>
    <n v="91"/>
    <n v="253"/>
    <n v="330"/>
    <n v="163"/>
    <n v="267"/>
    <n v="90"/>
    <n v="63"/>
    <n v="971"/>
    <n v="680"/>
    <n v="519"/>
    <n v="698"/>
    <n v="63"/>
    <n v="45"/>
    <n v="456"/>
    <n v="653"/>
    <n v="740"/>
    <n v="441"/>
    <n v="111"/>
    <n v="59"/>
    <n v="629"/>
    <n v="382"/>
    <n v="197"/>
    <n v="147"/>
    <n v="247"/>
    <n v="291"/>
    <n v="30"/>
    <n v="45"/>
    <n v="218"/>
    <n v="247"/>
  </r>
  <r>
    <x v="3"/>
    <x v="37"/>
    <n v="4690"/>
    <n v="3437"/>
    <n v="4379"/>
    <n v="3103"/>
    <n v="436"/>
    <n v="117"/>
    <n v="371"/>
    <n v="233"/>
    <n v="234"/>
    <n v="142"/>
    <n v="137"/>
    <n v="91"/>
    <n v="1026"/>
    <n v="528"/>
    <n v="716"/>
    <n v="355"/>
    <n v="733"/>
    <n v="697"/>
    <n v="479"/>
    <n v="599"/>
    <n v="417"/>
    <n v="551"/>
    <n v="820"/>
    <n v="425"/>
    <n v="125"/>
    <n v="52"/>
    <n v="695"/>
    <n v="373"/>
    <n v="311"/>
    <n v="334"/>
    <n v="269"/>
    <n v="279"/>
    <n v="3825"/>
    <n v="3207"/>
    <n v="3608"/>
    <n v="2896"/>
    <n v="23"/>
    <n v="5"/>
    <n v="354"/>
    <n v="100"/>
    <n v="339"/>
    <n v="227"/>
    <n v="223"/>
    <n v="142"/>
    <n v="116"/>
    <n v="86"/>
    <n v="775"/>
    <n v="463"/>
    <n v="125"/>
    <n v="91"/>
    <n v="519"/>
    <n v="292"/>
    <n v="131"/>
    <n v="80"/>
    <n v="85"/>
    <n v="71"/>
    <n v="158"/>
    <n v="236"/>
    <n v="101"/>
    <n v="193"/>
    <n v="57"/>
    <n v="43"/>
    <n v="663"/>
    <n v="666"/>
    <n v="410"/>
    <n v="577"/>
    <n v="56"/>
    <n v="46"/>
    <n v="354"/>
    <n v="531"/>
    <n v="648"/>
    <n v="395"/>
    <n v="84"/>
    <n v="55"/>
    <n v="564"/>
    <n v="340"/>
    <n v="153"/>
    <n v="155"/>
    <n v="217"/>
    <n v="310"/>
    <n v="29"/>
    <n v="53"/>
    <n v="188"/>
    <n v="257"/>
  </r>
  <r>
    <x v="3"/>
    <x v="38"/>
    <n v="5170"/>
    <n v="3420"/>
    <n v="4833"/>
    <n v="3072"/>
    <n v="503"/>
    <n v="129"/>
    <n v="389"/>
    <n v="249"/>
    <n v="246"/>
    <n v="156"/>
    <n v="143"/>
    <n v="93"/>
    <n v="1103"/>
    <n v="620"/>
    <n v="747"/>
    <n v="380"/>
    <n v="927"/>
    <n v="556"/>
    <n v="479"/>
    <n v="606"/>
    <n v="419"/>
    <n v="554"/>
    <n v="897"/>
    <n v="445"/>
    <n v="146"/>
    <n v="48"/>
    <n v="752"/>
    <n v="398"/>
    <n v="337"/>
    <n v="348"/>
    <n v="302"/>
    <n v="295"/>
    <n v="4867"/>
    <n v="3338"/>
    <n v="4636"/>
    <n v="2990"/>
    <n v="25"/>
    <n v="8"/>
    <n v="503"/>
    <n v="125"/>
    <n v="395"/>
    <n v="239"/>
    <n v="255"/>
    <n v="152"/>
    <n v="140"/>
    <n v="87"/>
    <n v="1003"/>
    <n v="585"/>
    <n v="177"/>
    <n v="106"/>
    <n v="680"/>
    <n v="362"/>
    <n v="147"/>
    <n v="117"/>
    <n v="72"/>
    <n v="67"/>
    <n v="183"/>
    <n v="204"/>
    <n v="118"/>
    <n v="174"/>
    <n v="65"/>
    <n v="30"/>
    <n v="914"/>
    <n v="543"/>
    <n v="426"/>
    <n v="587"/>
    <n v="40"/>
    <n v="47"/>
    <n v="386"/>
    <n v="541"/>
    <n v="916"/>
    <n v="478"/>
    <n v="141"/>
    <n v="48"/>
    <n v="775"/>
    <n v="430"/>
    <n v="197"/>
    <n v="153"/>
    <n v="231"/>
    <n v="347"/>
    <n v="27"/>
    <n v="59"/>
    <n v="204"/>
    <n v="288"/>
  </r>
  <r>
    <x v="3"/>
    <x v="39"/>
    <n v="5115"/>
    <n v="3466"/>
    <n v="4806"/>
    <n v="3116"/>
    <n v="443"/>
    <n v="117"/>
    <n v="402"/>
    <n v="258"/>
    <n v="244"/>
    <n v="167"/>
    <n v="158"/>
    <n v="91"/>
    <n v="1127"/>
    <n v="579"/>
    <n v="788"/>
    <n v="364"/>
    <n v="968"/>
    <n v="680"/>
    <n v="473"/>
    <n v="610"/>
    <n v="419"/>
    <n v="566"/>
    <n v="862"/>
    <n v="394"/>
    <n v="127"/>
    <n v="47"/>
    <n v="734"/>
    <n v="347"/>
    <n v="309"/>
    <n v="350"/>
    <n v="258"/>
    <n v="288"/>
    <n v="5659"/>
    <n v="3927"/>
    <n v="5431"/>
    <n v="3563"/>
    <n v="30"/>
    <n v="7"/>
    <n v="603"/>
    <n v="160"/>
    <n v="425"/>
    <n v="283"/>
    <n v="253"/>
    <n v="189"/>
    <n v="171"/>
    <n v="94"/>
    <n v="1191"/>
    <n v="633"/>
    <n v="222"/>
    <n v="160"/>
    <n v="811"/>
    <n v="382"/>
    <n v="158"/>
    <n v="91"/>
    <n v="94"/>
    <n v="94"/>
    <n v="258"/>
    <n v="288"/>
    <n v="157"/>
    <n v="236"/>
    <n v="101"/>
    <n v="52"/>
    <n v="1106"/>
    <n v="750"/>
    <n v="474"/>
    <n v="700"/>
    <n v="44"/>
    <n v="58"/>
    <n v="430"/>
    <n v="642"/>
    <n v="1029"/>
    <n v="506"/>
    <n v="185"/>
    <n v="61"/>
    <n v="843"/>
    <n v="445"/>
    <n v="222"/>
    <n v="142"/>
    <n v="228"/>
    <n v="364"/>
    <n v="42"/>
    <n v="70"/>
    <n v="186"/>
    <n v="294"/>
  </r>
  <r>
    <x v="3"/>
    <x v="40"/>
    <n v="4951"/>
    <n v="3658"/>
    <n v="4670"/>
    <n v="3314"/>
    <n v="438"/>
    <n v="131"/>
    <n v="385"/>
    <n v="304"/>
    <n v="232"/>
    <n v="182"/>
    <n v="153"/>
    <n v="122"/>
    <n v="1056"/>
    <n v="659"/>
    <n v="726"/>
    <n v="439"/>
    <n v="914"/>
    <n v="700"/>
    <n v="465"/>
    <n v="605"/>
    <n v="415"/>
    <n v="562"/>
    <n v="873"/>
    <n v="418"/>
    <n v="136"/>
    <n v="57"/>
    <n v="737"/>
    <n v="361"/>
    <n v="281"/>
    <n v="344"/>
    <n v="258"/>
    <n v="312"/>
    <n v="5385"/>
    <n v="3658"/>
    <n v="5095"/>
    <n v="3273"/>
    <n v="28"/>
    <n v="11"/>
    <n v="534"/>
    <n v="149"/>
    <n v="435"/>
    <n v="312"/>
    <n v="266"/>
    <n v="189"/>
    <n v="169"/>
    <n v="123"/>
    <n v="1103"/>
    <n v="624"/>
    <n v="166"/>
    <n v="126"/>
    <n v="761"/>
    <n v="411"/>
    <n v="176"/>
    <n v="87"/>
    <n v="83"/>
    <n v="78"/>
    <n v="266"/>
    <n v="221"/>
    <n v="135"/>
    <n v="183"/>
    <n v="131"/>
    <n v="38"/>
    <n v="902"/>
    <n v="656"/>
    <n v="453"/>
    <n v="598"/>
    <n v="38"/>
    <n v="53"/>
    <n v="415"/>
    <n v="545"/>
    <n v="1084"/>
    <n v="453"/>
    <n v="234"/>
    <n v="68"/>
    <n v="851"/>
    <n v="385"/>
    <n v="208"/>
    <n v="170"/>
    <n v="290"/>
    <n v="385"/>
    <n v="26"/>
    <n v="34"/>
    <n v="263"/>
    <n v="351"/>
  </r>
  <r>
    <x v="3"/>
    <x v="41"/>
    <n v="4949"/>
    <n v="3384"/>
    <n v="4662"/>
    <n v="3057"/>
    <n v="481"/>
    <n v="110"/>
    <n v="370"/>
    <n v="257"/>
    <n v="242"/>
    <n v="164"/>
    <n v="128"/>
    <n v="94"/>
    <n v="1038"/>
    <n v="616"/>
    <n v="692"/>
    <n v="387"/>
    <n v="913"/>
    <n v="673"/>
    <n v="434"/>
    <n v="536"/>
    <n v="382"/>
    <n v="496"/>
    <n v="856"/>
    <n v="449"/>
    <n v="130"/>
    <n v="47"/>
    <n v="726"/>
    <n v="402"/>
    <n v="286"/>
    <n v="327"/>
    <n v="250"/>
    <n v="274"/>
    <n v="5678"/>
    <n v="3298"/>
    <n v="5289"/>
    <n v="2934"/>
    <n v="24"/>
    <n v="9"/>
    <n v="602"/>
    <n v="118"/>
    <n v="418"/>
    <n v="268"/>
    <n v="278"/>
    <n v="165"/>
    <n v="139"/>
    <n v="103"/>
    <n v="1091"/>
    <n v="587"/>
    <n v="219"/>
    <n v="145"/>
    <n v="721"/>
    <n v="354"/>
    <n v="151"/>
    <n v="88"/>
    <n v="103"/>
    <n v="94"/>
    <n v="282"/>
    <n v="190"/>
    <n v="163"/>
    <n v="157"/>
    <n v="120"/>
    <n v="33"/>
    <n v="971"/>
    <n v="648"/>
    <n v="490"/>
    <n v="504"/>
    <n v="57"/>
    <n v="34"/>
    <n v="434"/>
    <n v="470"/>
    <n v="1028"/>
    <n v="426"/>
    <n v="183"/>
    <n v="42"/>
    <n v="845"/>
    <n v="384"/>
    <n v="280"/>
    <n v="91"/>
    <n v="389"/>
    <n v="363"/>
    <n v="49"/>
    <n v="63"/>
    <n v="340"/>
    <n v="301"/>
  </r>
  <r>
    <x v="3"/>
    <x v="42"/>
    <n v="4858"/>
    <n v="3835"/>
    <n v="4559"/>
    <n v="3504"/>
    <n v="408"/>
    <n v="120"/>
    <n v="380"/>
    <n v="268"/>
    <n v="245"/>
    <n v="164"/>
    <n v="136"/>
    <n v="104"/>
    <n v="1091"/>
    <n v="716"/>
    <n v="766"/>
    <n v="441"/>
    <n v="869"/>
    <n v="758"/>
    <n v="456"/>
    <n v="605"/>
    <n v="395"/>
    <n v="553"/>
    <n v="848"/>
    <n v="468"/>
    <n v="138"/>
    <n v="41"/>
    <n v="710"/>
    <n v="427"/>
    <n v="300"/>
    <n v="332"/>
    <n v="264"/>
    <n v="292"/>
    <n v="5361"/>
    <n v="4152"/>
    <n v="5036"/>
    <n v="3798"/>
    <n v="23"/>
    <n v="12"/>
    <n v="477"/>
    <n v="134"/>
    <n v="423"/>
    <n v="297"/>
    <n v="262"/>
    <n v="179"/>
    <n v="161"/>
    <n v="117"/>
    <n v="1140"/>
    <n v="778"/>
    <n v="180"/>
    <n v="177"/>
    <n v="779"/>
    <n v="475"/>
    <n v="181"/>
    <n v="127"/>
    <n v="74"/>
    <n v="105"/>
    <n v="255"/>
    <n v="317"/>
    <n v="148"/>
    <n v="270"/>
    <n v="107"/>
    <n v="47"/>
    <n v="951"/>
    <n v="800"/>
    <n v="523"/>
    <n v="629"/>
    <n v="68"/>
    <n v="57"/>
    <n v="455"/>
    <n v="572"/>
    <n v="941"/>
    <n v="526"/>
    <n v="148"/>
    <n v="44"/>
    <n v="793"/>
    <n v="482"/>
    <n v="228"/>
    <n v="200"/>
    <n v="326"/>
    <n v="354"/>
    <n v="36"/>
    <n v="42"/>
    <n v="289"/>
    <n v="312"/>
  </r>
  <r>
    <x v="3"/>
    <x v="43"/>
    <n v="5129"/>
    <n v="3578"/>
    <n v="4843"/>
    <n v="3257"/>
    <n v="443"/>
    <n v="124"/>
    <n v="388"/>
    <n v="272"/>
    <n v="248"/>
    <n v="168"/>
    <n v="141"/>
    <n v="104"/>
    <n v="1098"/>
    <n v="631"/>
    <n v="749"/>
    <n v="425"/>
    <n v="1009"/>
    <n v="676"/>
    <n v="495"/>
    <n v="599"/>
    <n v="435"/>
    <n v="549"/>
    <n v="856"/>
    <n v="460"/>
    <n v="129"/>
    <n v="42"/>
    <n v="726"/>
    <n v="418"/>
    <n v="286"/>
    <n v="321"/>
    <n v="256"/>
    <n v="281"/>
    <n v="5540"/>
    <n v="3633"/>
    <n v="5054"/>
    <n v="3286"/>
    <n v="22"/>
    <n v="8"/>
    <n v="448"/>
    <n v="128"/>
    <n v="423"/>
    <n v="274"/>
    <n v="270"/>
    <n v="166"/>
    <n v="152"/>
    <n v="108"/>
    <n v="1143"/>
    <n v="674"/>
    <n v="187"/>
    <n v="124"/>
    <n v="779"/>
    <n v="470"/>
    <n v="177"/>
    <n v="80"/>
    <n v="73"/>
    <n v="84"/>
    <n v="218"/>
    <n v="249"/>
    <n v="143"/>
    <n v="202"/>
    <n v="75"/>
    <n v="48"/>
    <n v="1030"/>
    <n v="654"/>
    <n v="571"/>
    <n v="594"/>
    <n v="89"/>
    <n v="51"/>
    <n v="482"/>
    <n v="543"/>
    <n v="892"/>
    <n v="467"/>
    <n v="108"/>
    <n v="46"/>
    <n v="783"/>
    <n v="421"/>
    <n v="234"/>
    <n v="154"/>
    <n v="486"/>
    <n v="347"/>
    <n v="33"/>
    <n v="46"/>
    <n v="453"/>
    <n v="302"/>
  </r>
  <r>
    <x v="3"/>
    <x v="44"/>
    <n v="4984"/>
    <n v="3704"/>
    <n v="4666"/>
    <n v="3365"/>
    <n v="445"/>
    <n v="116"/>
    <n v="384"/>
    <n v="261"/>
    <n v="246"/>
    <n v="170"/>
    <n v="138"/>
    <n v="91"/>
    <n v="1068"/>
    <n v="687"/>
    <n v="731"/>
    <n v="479"/>
    <n v="870"/>
    <n v="707"/>
    <n v="468"/>
    <n v="607"/>
    <n v="415"/>
    <n v="559"/>
    <n v="901"/>
    <n v="465"/>
    <n v="166"/>
    <n v="67"/>
    <n v="735"/>
    <n v="398"/>
    <n v="319"/>
    <n v="339"/>
    <n v="289"/>
    <n v="290"/>
    <n v="5205"/>
    <n v="3709"/>
    <n v="4724"/>
    <n v="3380"/>
    <n v="20"/>
    <n v="9"/>
    <n v="410"/>
    <n v="114"/>
    <n v="395"/>
    <n v="264"/>
    <n v="251"/>
    <n v="170"/>
    <n v="145"/>
    <n v="94"/>
    <n v="1146"/>
    <n v="773"/>
    <n v="169"/>
    <n v="131"/>
    <n v="769"/>
    <n v="574"/>
    <n v="208"/>
    <n v="68"/>
    <n v="67"/>
    <n v="74"/>
    <n v="232"/>
    <n v="298"/>
    <n v="139"/>
    <n v="248"/>
    <n v="93"/>
    <n v="50"/>
    <n v="846"/>
    <n v="704"/>
    <n v="538"/>
    <n v="578"/>
    <n v="95"/>
    <n v="42"/>
    <n v="443"/>
    <n v="535"/>
    <n v="859"/>
    <n v="435"/>
    <n v="139"/>
    <n v="58"/>
    <n v="720"/>
    <n v="376"/>
    <n v="210"/>
    <n v="133"/>
    <n v="481"/>
    <n v="329"/>
    <n v="39"/>
    <n v="47"/>
    <n v="442"/>
    <n v="281"/>
  </r>
  <r>
    <x v="3"/>
    <x v="45"/>
    <n v="5122"/>
    <n v="3779"/>
    <n v="4794"/>
    <n v="3392"/>
    <n v="471"/>
    <n v="149"/>
    <n v="375"/>
    <n v="275"/>
    <n v="245"/>
    <n v="176"/>
    <n v="130"/>
    <n v="99"/>
    <n v="1100"/>
    <n v="636"/>
    <n v="777"/>
    <n v="439"/>
    <n v="905"/>
    <n v="699"/>
    <n v="506"/>
    <n v="645"/>
    <n v="404"/>
    <n v="554"/>
    <n v="888"/>
    <n v="445"/>
    <n v="143"/>
    <n v="46"/>
    <n v="745"/>
    <n v="400"/>
    <n v="328"/>
    <n v="388"/>
    <n v="292"/>
    <n v="339"/>
    <n v="5443"/>
    <n v="4068"/>
    <n v="5133"/>
    <n v="3695"/>
    <n v="23"/>
    <n v="9"/>
    <n v="471"/>
    <n v="148"/>
    <n v="382"/>
    <n v="286"/>
    <n v="249"/>
    <n v="183"/>
    <n v="133"/>
    <n v="103"/>
    <n v="1316"/>
    <n v="786"/>
    <n v="190"/>
    <n v="101"/>
    <n v="964"/>
    <n v="591"/>
    <n v="162"/>
    <n v="94"/>
    <n v="86"/>
    <n v="120"/>
    <n v="274"/>
    <n v="302"/>
    <n v="169"/>
    <n v="248"/>
    <n v="105"/>
    <n v="53"/>
    <n v="968"/>
    <n v="761"/>
    <n v="552"/>
    <n v="683"/>
    <n v="109"/>
    <n v="92"/>
    <n v="443"/>
    <n v="591"/>
    <n v="873"/>
    <n v="448"/>
    <n v="111"/>
    <n v="46"/>
    <n v="762"/>
    <n v="402"/>
    <n v="189"/>
    <n v="151"/>
    <n v="310"/>
    <n v="373"/>
    <n v="33"/>
    <n v="38"/>
    <n v="277"/>
    <n v="336"/>
  </r>
  <r>
    <x v="3"/>
    <x v="46"/>
    <n v="5204"/>
    <n v="3456"/>
    <n v="4861"/>
    <n v="3095"/>
    <n v="445"/>
    <n v="142"/>
    <n v="369"/>
    <n v="246"/>
    <n v="223"/>
    <n v="167"/>
    <n v="146"/>
    <n v="79"/>
    <n v="1170"/>
    <n v="549"/>
    <n v="824"/>
    <n v="312"/>
    <n v="953"/>
    <n v="634"/>
    <n v="496"/>
    <n v="618"/>
    <n v="433"/>
    <n v="567"/>
    <n v="867"/>
    <n v="435"/>
    <n v="107"/>
    <n v="62"/>
    <n v="760"/>
    <n v="373"/>
    <n v="343"/>
    <n v="361"/>
    <n v="302"/>
    <n v="312"/>
    <n v="4621"/>
    <n v="3060"/>
    <n v="4356"/>
    <n v="2725"/>
    <n v="18"/>
    <n v="10"/>
    <n v="327"/>
    <n v="105"/>
    <n v="296"/>
    <n v="205"/>
    <n v="174"/>
    <n v="143"/>
    <n v="122"/>
    <n v="62"/>
    <n v="1315"/>
    <n v="496"/>
    <n v="117"/>
    <n v="115"/>
    <n v="1016"/>
    <n v="292"/>
    <n v="182"/>
    <n v="89"/>
    <n v="68"/>
    <n v="62"/>
    <n v="203"/>
    <n v="205"/>
    <n v="138"/>
    <n v="168"/>
    <n v="65"/>
    <n v="37"/>
    <n v="828"/>
    <n v="579"/>
    <n v="407"/>
    <n v="567"/>
    <n v="44"/>
    <n v="47"/>
    <n v="364"/>
    <n v="520"/>
    <n v="719"/>
    <n v="362"/>
    <n v="75"/>
    <n v="56"/>
    <n v="644"/>
    <n v="306"/>
    <n v="174"/>
    <n v="134"/>
    <n v="264"/>
    <n v="335"/>
    <n v="36"/>
    <n v="43"/>
    <n v="228"/>
    <n v="292"/>
  </r>
  <r>
    <x v="3"/>
    <x v="47"/>
    <n v="5239"/>
    <n v="3846"/>
    <n v="4911"/>
    <n v="3450"/>
    <n v="441"/>
    <n v="150"/>
    <n v="359"/>
    <n v="267"/>
    <n v="230"/>
    <n v="175"/>
    <n v="129"/>
    <n v="92"/>
    <n v="1150"/>
    <n v="648"/>
    <n v="825"/>
    <n v="402"/>
    <n v="1027"/>
    <n v="748"/>
    <n v="505"/>
    <n v="641"/>
    <n v="435"/>
    <n v="580"/>
    <n v="853"/>
    <n v="463"/>
    <n v="115"/>
    <n v="75"/>
    <n v="738"/>
    <n v="388"/>
    <n v="329"/>
    <n v="395"/>
    <n v="281"/>
    <n v="333"/>
    <n v="3890"/>
    <n v="3341"/>
    <n v="3669"/>
    <n v="2975"/>
    <n v="16"/>
    <n v="8"/>
    <n v="276"/>
    <n v="116"/>
    <n v="234"/>
    <n v="227"/>
    <n v="148"/>
    <n v="148"/>
    <n v="86"/>
    <n v="79"/>
    <n v="945"/>
    <n v="513"/>
    <n v="92"/>
    <n v="139"/>
    <n v="700"/>
    <n v="299"/>
    <n v="153"/>
    <n v="74"/>
    <n v="50"/>
    <n v="97"/>
    <n v="178"/>
    <n v="260"/>
    <n v="110"/>
    <n v="214"/>
    <n v="69"/>
    <n v="46"/>
    <n v="809"/>
    <n v="703"/>
    <n v="361"/>
    <n v="585"/>
    <n v="39"/>
    <n v="54"/>
    <n v="322"/>
    <n v="531"/>
    <n v="629"/>
    <n v="354"/>
    <n v="82"/>
    <n v="51"/>
    <n v="547"/>
    <n v="304"/>
    <n v="172"/>
    <n v="111"/>
    <n v="220"/>
    <n v="367"/>
    <n v="52"/>
    <n v="57"/>
    <n v="168"/>
    <n v="310"/>
  </r>
  <r>
    <x v="4"/>
    <x v="48"/>
    <n v="5187"/>
    <n v="3595"/>
    <n v="4850"/>
    <n v="3256"/>
    <n v="460"/>
    <n v="142"/>
    <n v="354"/>
    <n v="292"/>
    <n v="234"/>
    <n v="205"/>
    <n v="120"/>
    <n v="87"/>
    <n v="1106"/>
    <n v="579"/>
    <n v="764"/>
    <n v="388"/>
    <n v="957"/>
    <n v="655"/>
    <n v="491"/>
    <n v="575"/>
    <n v="426"/>
    <n v="517"/>
    <n v="901"/>
    <n v="501"/>
    <n v="140"/>
    <n v="62"/>
    <n v="761"/>
    <n v="439"/>
    <n v="337"/>
    <n v="340"/>
    <n v="300"/>
    <n v="298"/>
    <n v="5092"/>
    <n v="3775"/>
    <n v="4791"/>
    <n v="3476"/>
    <n v="32"/>
    <n v="14"/>
    <n v="408"/>
    <n v="138"/>
    <n v="373"/>
    <n v="303"/>
    <n v="249"/>
    <n v="207"/>
    <n v="123"/>
    <n v="96"/>
    <n v="982"/>
    <n v="577"/>
    <n v="182"/>
    <n v="122"/>
    <n v="608"/>
    <n v="360"/>
    <n v="192"/>
    <n v="94"/>
    <n v="81"/>
    <n v="121"/>
    <n v="296"/>
    <n v="319"/>
    <n v="198"/>
    <n v="274"/>
    <n v="98"/>
    <n v="45"/>
    <n v="1057"/>
    <n v="730"/>
    <n v="521"/>
    <n v="637"/>
    <n v="68"/>
    <n v="58"/>
    <n v="453"/>
    <n v="579"/>
    <n v="803"/>
    <n v="493"/>
    <n v="119"/>
    <n v="57"/>
    <n v="684"/>
    <n v="437"/>
    <n v="238"/>
    <n v="144"/>
    <n v="300"/>
    <n v="300"/>
    <n v="29"/>
    <n v="34"/>
    <n v="271"/>
    <n v="266"/>
  </r>
  <r>
    <x v="4"/>
    <x v="49"/>
    <n v="5203"/>
    <n v="3842"/>
    <n v="4895"/>
    <n v="3478"/>
    <n v="490"/>
    <n v="156"/>
    <n v="365"/>
    <n v="278"/>
    <n v="245"/>
    <n v="183"/>
    <n v="120"/>
    <n v="95"/>
    <n v="1108"/>
    <n v="700"/>
    <n v="760"/>
    <n v="431"/>
    <n v="1042"/>
    <n v="723"/>
    <n v="489"/>
    <n v="613"/>
    <n v="448"/>
    <n v="570"/>
    <n v="849"/>
    <n v="516"/>
    <n v="128"/>
    <n v="60"/>
    <n v="721"/>
    <n v="456"/>
    <n v="308"/>
    <n v="363"/>
    <n v="273"/>
    <n v="322"/>
    <n v="4270"/>
    <n v="3603"/>
    <n v="4056"/>
    <n v="3265"/>
    <n v="20"/>
    <n v="10"/>
    <n v="396"/>
    <n v="136"/>
    <n v="331"/>
    <n v="272"/>
    <n v="228"/>
    <n v="183"/>
    <n v="103"/>
    <n v="89"/>
    <n v="846"/>
    <n v="620"/>
    <n v="140"/>
    <n v="161"/>
    <n v="558"/>
    <n v="350"/>
    <n v="147"/>
    <n v="109"/>
    <n v="54"/>
    <n v="72"/>
    <n v="183"/>
    <n v="251"/>
    <n v="103"/>
    <n v="187"/>
    <n v="80"/>
    <n v="63"/>
    <n v="942"/>
    <n v="695"/>
    <n v="417"/>
    <n v="595"/>
    <n v="37"/>
    <n v="39"/>
    <n v="379"/>
    <n v="556"/>
    <n v="677"/>
    <n v="496"/>
    <n v="87"/>
    <n v="63"/>
    <n v="590"/>
    <n v="433"/>
    <n v="190"/>
    <n v="118"/>
    <n v="214"/>
    <n v="338"/>
    <n v="25"/>
    <n v="41"/>
    <n v="189"/>
    <n v="297"/>
  </r>
  <r>
    <x v="4"/>
    <x v="50"/>
    <n v="5207"/>
    <n v="3891"/>
    <n v="4895"/>
    <n v="3535"/>
    <n v="439"/>
    <n v="154"/>
    <n v="354"/>
    <n v="269"/>
    <n v="203"/>
    <n v="175"/>
    <n v="151"/>
    <n v="94"/>
    <n v="1152"/>
    <n v="696"/>
    <n v="822"/>
    <n v="456"/>
    <n v="1009"/>
    <n v="749"/>
    <n v="521"/>
    <n v="654"/>
    <n v="456"/>
    <n v="595"/>
    <n v="876"/>
    <n v="524"/>
    <n v="125"/>
    <n v="68"/>
    <n v="752"/>
    <n v="456"/>
    <n v="312"/>
    <n v="356"/>
    <n v="273"/>
    <n v="310"/>
    <n v="4908"/>
    <n v="3816"/>
    <n v="4691"/>
    <n v="3462"/>
    <n v="28"/>
    <n v="14"/>
    <n v="442"/>
    <n v="150"/>
    <n v="359"/>
    <n v="262"/>
    <n v="210"/>
    <n v="173"/>
    <n v="149"/>
    <n v="89"/>
    <n v="1065"/>
    <n v="662"/>
    <n v="157"/>
    <n v="139"/>
    <n v="762"/>
    <n v="431"/>
    <n v="146"/>
    <n v="93"/>
    <n v="79"/>
    <n v="89"/>
    <n v="179"/>
    <n v="206"/>
    <n v="112"/>
    <n v="179"/>
    <n v="67"/>
    <n v="27"/>
    <n v="986"/>
    <n v="725"/>
    <n v="461"/>
    <n v="642"/>
    <n v="42"/>
    <n v="58"/>
    <n v="419"/>
    <n v="584"/>
    <n v="893"/>
    <n v="562"/>
    <n v="121"/>
    <n v="68"/>
    <n v="772"/>
    <n v="495"/>
    <n v="201"/>
    <n v="148"/>
    <n v="216"/>
    <n v="354"/>
    <n v="31"/>
    <n v="52"/>
    <n v="186"/>
    <n v="302"/>
  </r>
  <r>
    <x v="4"/>
    <x v="51"/>
    <n v="5291"/>
    <n v="4115"/>
    <n v="4966"/>
    <n v="3755"/>
    <n v="539"/>
    <n v="142"/>
    <n v="364"/>
    <n v="288"/>
    <n v="235"/>
    <n v="201"/>
    <n v="130"/>
    <n v="86"/>
    <n v="1134"/>
    <n v="701"/>
    <n v="789"/>
    <n v="456"/>
    <n v="994"/>
    <n v="840"/>
    <n v="519"/>
    <n v="629"/>
    <n v="454"/>
    <n v="571"/>
    <n v="868"/>
    <n v="607"/>
    <n v="137"/>
    <n v="71"/>
    <n v="730"/>
    <n v="536"/>
    <n v="325"/>
    <n v="360"/>
    <n v="291"/>
    <n v="321"/>
    <n v="5846"/>
    <n v="4614"/>
    <n v="5614"/>
    <n v="4242"/>
    <n v="30"/>
    <n v="11"/>
    <n v="736"/>
    <n v="184"/>
    <n v="381"/>
    <n v="315"/>
    <n v="243"/>
    <n v="225"/>
    <n v="137"/>
    <n v="91"/>
    <n v="1192"/>
    <n v="751"/>
    <n v="204"/>
    <n v="163"/>
    <n v="809"/>
    <n v="474"/>
    <n v="179"/>
    <n v="114"/>
    <n v="96"/>
    <n v="110"/>
    <n v="257"/>
    <n v="342"/>
    <n v="162"/>
    <n v="257"/>
    <n v="95"/>
    <n v="86"/>
    <n v="1136"/>
    <n v="927"/>
    <n v="520"/>
    <n v="713"/>
    <n v="53"/>
    <n v="71"/>
    <n v="467"/>
    <n v="642"/>
    <n v="1031"/>
    <n v="731"/>
    <n v="194"/>
    <n v="93"/>
    <n v="837"/>
    <n v="637"/>
    <n v="236"/>
    <n v="157"/>
    <n v="233"/>
    <n v="372"/>
    <n v="29"/>
    <n v="43"/>
    <n v="204"/>
    <n v="329"/>
  </r>
  <r>
    <x v="4"/>
    <x v="52"/>
    <n v="5271"/>
    <n v="3824"/>
    <n v="4968"/>
    <n v="3472"/>
    <n v="502"/>
    <n v="135"/>
    <n v="374"/>
    <n v="283"/>
    <n v="252"/>
    <n v="196"/>
    <n v="122"/>
    <n v="87"/>
    <n v="1132"/>
    <n v="671"/>
    <n v="790"/>
    <n v="402"/>
    <n v="1026"/>
    <n v="789"/>
    <n v="504"/>
    <n v="672"/>
    <n v="438"/>
    <n v="600"/>
    <n v="845"/>
    <n v="480"/>
    <n v="112"/>
    <n v="53"/>
    <n v="733"/>
    <n v="428"/>
    <n v="304"/>
    <n v="351"/>
    <n v="265"/>
    <n v="305"/>
    <n v="5720"/>
    <n v="3813"/>
    <n v="5403"/>
    <n v="3427"/>
    <n v="28"/>
    <n v="13"/>
    <n v="614"/>
    <n v="150"/>
    <n v="425"/>
    <n v="289"/>
    <n v="290"/>
    <n v="202"/>
    <n v="136"/>
    <n v="87"/>
    <n v="1184"/>
    <n v="641"/>
    <n v="174"/>
    <n v="152"/>
    <n v="828"/>
    <n v="378"/>
    <n v="182"/>
    <n v="110"/>
    <n v="86"/>
    <n v="87"/>
    <n v="266"/>
    <n v="195"/>
    <n v="156"/>
    <n v="134"/>
    <n v="109"/>
    <n v="62"/>
    <n v="1017"/>
    <n v="735"/>
    <n v="490"/>
    <n v="665"/>
    <n v="49"/>
    <n v="79"/>
    <n v="442"/>
    <n v="586"/>
    <n v="1039"/>
    <n v="519"/>
    <n v="190"/>
    <n v="64"/>
    <n v="849"/>
    <n v="455"/>
    <n v="253"/>
    <n v="134"/>
    <n v="317"/>
    <n v="386"/>
    <n v="44"/>
    <n v="49"/>
    <n v="273"/>
    <n v="337"/>
  </r>
  <r>
    <x v="4"/>
    <x v="53"/>
    <n v="5286"/>
    <n v="4018"/>
    <n v="4998"/>
    <n v="3664"/>
    <n v="470"/>
    <n v="134"/>
    <n v="353"/>
    <n v="278"/>
    <n v="225"/>
    <n v="176"/>
    <n v="128"/>
    <n v="102"/>
    <n v="1137"/>
    <n v="667"/>
    <n v="783"/>
    <n v="408"/>
    <n v="1079"/>
    <n v="879"/>
    <n v="508"/>
    <n v="668"/>
    <n v="444"/>
    <n v="584"/>
    <n v="931"/>
    <n v="505"/>
    <n v="159"/>
    <n v="77"/>
    <n v="772"/>
    <n v="428"/>
    <n v="288"/>
    <n v="354"/>
    <n v="251"/>
    <n v="314"/>
    <n v="6069"/>
    <n v="3911"/>
    <n v="5675"/>
    <n v="3525"/>
    <n v="29"/>
    <n v="12"/>
    <n v="585"/>
    <n v="148"/>
    <n v="403"/>
    <n v="287"/>
    <n v="263"/>
    <n v="177"/>
    <n v="140"/>
    <n v="109"/>
    <n v="1183"/>
    <n v="638"/>
    <n v="180"/>
    <n v="130"/>
    <n v="812"/>
    <n v="378"/>
    <n v="192"/>
    <n v="130"/>
    <n v="81"/>
    <n v="100"/>
    <n v="238"/>
    <n v="265"/>
    <n v="153"/>
    <n v="218"/>
    <n v="84"/>
    <n v="48"/>
    <n v="1154"/>
    <n v="842"/>
    <n v="577"/>
    <n v="639"/>
    <n v="71"/>
    <n v="78"/>
    <n v="505"/>
    <n v="560"/>
    <n v="1129"/>
    <n v="476"/>
    <n v="225"/>
    <n v="69"/>
    <n v="904"/>
    <n v="407"/>
    <n v="297"/>
    <n v="118"/>
    <n v="393"/>
    <n v="386"/>
    <n v="50"/>
    <n v="43"/>
    <n v="343"/>
    <n v="343"/>
  </r>
  <r>
    <x v="4"/>
    <x v="54"/>
    <n v="5301"/>
    <n v="4162"/>
    <n v="4949"/>
    <n v="3759"/>
    <n v="416"/>
    <n v="155"/>
    <n v="374"/>
    <n v="318"/>
    <n v="235"/>
    <n v="215"/>
    <n v="139"/>
    <n v="103"/>
    <n v="1134"/>
    <n v="689"/>
    <n v="806"/>
    <n v="409"/>
    <n v="1061"/>
    <n v="821"/>
    <n v="503"/>
    <n v="712"/>
    <n v="440"/>
    <n v="649"/>
    <n v="915"/>
    <n v="516"/>
    <n v="138"/>
    <n v="89"/>
    <n v="777"/>
    <n v="428"/>
    <n v="352"/>
    <n v="403"/>
    <n v="318"/>
    <n v="360"/>
    <n v="5828"/>
    <n v="4474"/>
    <n v="5450"/>
    <n v="4031"/>
    <n v="31"/>
    <n v="16"/>
    <n v="487"/>
    <n v="177"/>
    <n v="417"/>
    <n v="344"/>
    <n v="251"/>
    <n v="228"/>
    <n v="166"/>
    <n v="116"/>
    <n v="1180"/>
    <n v="745"/>
    <n v="183"/>
    <n v="160"/>
    <n v="818"/>
    <n v="442"/>
    <n v="179"/>
    <n v="143"/>
    <n v="83"/>
    <n v="122"/>
    <n v="255"/>
    <n v="320"/>
    <n v="170"/>
    <n v="265"/>
    <n v="85"/>
    <n v="56"/>
    <n v="1160"/>
    <n v="860"/>
    <n v="570"/>
    <n v="732"/>
    <n v="71"/>
    <n v="65"/>
    <n v="499"/>
    <n v="667"/>
    <n v="1013"/>
    <n v="567"/>
    <n v="149"/>
    <n v="93"/>
    <n v="864"/>
    <n v="474"/>
    <n v="254"/>
    <n v="147"/>
    <n v="379"/>
    <n v="443"/>
    <n v="37"/>
    <n v="47"/>
    <n v="342"/>
    <n v="397"/>
  </r>
  <r>
    <x v="4"/>
    <x v="55"/>
    <n v="5431"/>
    <n v="4085"/>
    <n v="5125"/>
    <n v="3712"/>
    <n v="527"/>
    <n v="152"/>
    <n v="372"/>
    <n v="293"/>
    <n v="232"/>
    <n v="210"/>
    <n v="140"/>
    <n v="83"/>
    <n v="1153"/>
    <n v="699"/>
    <n v="810"/>
    <n v="432"/>
    <n v="1092"/>
    <n v="848"/>
    <n v="508"/>
    <n v="659"/>
    <n v="449"/>
    <n v="592"/>
    <n v="910"/>
    <n v="500"/>
    <n v="131"/>
    <n v="65"/>
    <n v="779"/>
    <n v="435"/>
    <n v="306"/>
    <n v="373"/>
    <n v="267"/>
    <n v="326"/>
    <n v="5886"/>
    <n v="4159"/>
    <n v="5375"/>
    <n v="3758"/>
    <n v="26"/>
    <n v="12"/>
    <n v="536"/>
    <n v="163"/>
    <n v="407"/>
    <n v="296"/>
    <n v="255"/>
    <n v="209"/>
    <n v="152"/>
    <n v="87"/>
    <n v="1212"/>
    <n v="749"/>
    <n v="159"/>
    <n v="149"/>
    <n v="856"/>
    <n v="484"/>
    <n v="197"/>
    <n v="116"/>
    <n v="91"/>
    <n v="113"/>
    <n v="208"/>
    <n v="287"/>
    <n v="136"/>
    <n v="239"/>
    <n v="73"/>
    <n v="48"/>
    <n v="1113"/>
    <n v="824"/>
    <n v="599"/>
    <n v="659"/>
    <n v="91"/>
    <n v="69"/>
    <n v="509"/>
    <n v="590"/>
    <n v="949"/>
    <n v="504"/>
    <n v="110"/>
    <n v="71"/>
    <n v="839"/>
    <n v="433"/>
    <n v="233"/>
    <n v="151"/>
    <n v="511"/>
    <n v="401"/>
    <n v="46"/>
    <n v="57"/>
    <n v="465"/>
    <n v="345"/>
  </r>
  <r>
    <x v="4"/>
    <x v="56"/>
    <n v="5429"/>
    <n v="4227"/>
    <n v="5116"/>
    <n v="3835"/>
    <n v="525"/>
    <n v="160"/>
    <n v="392"/>
    <n v="339"/>
    <n v="246"/>
    <n v="233"/>
    <n v="146"/>
    <n v="106"/>
    <n v="1115"/>
    <n v="695"/>
    <n v="775"/>
    <n v="418"/>
    <n v="1050"/>
    <n v="809"/>
    <n v="538"/>
    <n v="691"/>
    <n v="451"/>
    <n v="613"/>
    <n v="946"/>
    <n v="475"/>
    <n v="166"/>
    <n v="52"/>
    <n v="780"/>
    <n v="422"/>
    <n v="313"/>
    <n v="392"/>
    <n v="266"/>
    <n v="340"/>
    <n v="5640"/>
    <n v="4225"/>
    <n v="5192"/>
    <n v="3842"/>
    <n v="21"/>
    <n v="22"/>
    <n v="483"/>
    <n v="157"/>
    <n v="402"/>
    <n v="341"/>
    <n v="250"/>
    <n v="233"/>
    <n v="153"/>
    <n v="107"/>
    <n v="1196"/>
    <n v="773"/>
    <n v="156"/>
    <n v="132"/>
    <n v="815"/>
    <n v="497"/>
    <n v="225"/>
    <n v="144"/>
    <n v="94"/>
    <n v="136"/>
    <n v="219"/>
    <n v="314"/>
    <n v="136"/>
    <n v="235"/>
    <n v="83"/>
    <n v="79"/>
    <n v="1022"/>
    <n v="804"/>
    <n v="630"/>
    <n v="666"/>
    <n v="154"/>
    <n v="74"/>
    <n v="476"/>
    <n v="591"/>
    <n v="907"/>
    <n v="450"/>
    <n v="143"/>
    <n v="47"/>
    <n v="764"/>
    <n v="404"/>
    <n v="218"/>
    <n v="178"/>
    <n v="447"/>
    <n v="383"/>
    <n v="62"/>
    <n v="50"/>
    <n v="386"/>
    <n v="333"/>
  </r>
  <r>
    <x v="4"/>
    <x v="57"/>
    <n v="5065"/>
    <n v="4230"/>
    <n v="4761"/>
    <n v="3872"/>
    <n v="495"/>
    <n v="177"/>
    <n v="395"/>
    <n v="261"/>
    <n v="256"/>
    <n v="183"/>
    <n v="139"/>
    <n v="78"/>
    <n v="1070"/>
    <n v="767"/>
    <n v="733"/>
    <n v="461"/>
    <n v="911"/>
    <n v="843"/>
    <n v="489"/>
    <n v="656"/>
    <n v="426"/>
    <n v="582"/>
    <n v="881"/>
    <n v="520"/>
    <n v="119"/>
    <n v="63"/>
    <n v="761"/>
    <n v="456"/>
    <n v="305"/>
    <n v="358"/>
    <n v="269"/>
    <n v="316"/>
    <n v="5378"/>
    <n v="4519"/>
    <n v="5090"/>
    <n v="4170"/>
    <n v="21"/>
    <n v="12"/>
    <n v="497"/>
    <n v="176"/>
    <n v="403"/>
    <n v="274"/>
    <n v="259"/>
    <n v="191"/>
    <n v="144"/>
    <n v="82"/>
    <n v="1263"/>
    <n v="905"/>
    <n v="184"/>
    <n v="152"/>
    <n v="899"/>
    <n v="606"/>
    <n v="180"/>
    <n v="146"/>
    <n v="81"/>
    <n v="113"/>
    <n v="263"/>
    <n v="367"/>
    <n v="160"/>
    <n v="316"/>
    <n v="103"/>
    <n v="51"/>
    <n v="971"/>
    <n v="917"/>
    <n v="533"/>
    <n v="690"/>
    <n v="65"/>
    <n v="77"/>
    <n v="468"/>
    <n v="614"/>
    <n v="879"/>
    <n v="525"/>
    <n v="94"/>
    <n v="64"/>
    <n v="785"/>
    <n v="460"/>
    <n v="177"/>
    <n v="191"/>
    <n v="289"/>
    <n v="349"/>
    <n v="32"/>
    <n v="35"/>
    <n v="256"/>
    <n v="314"/>
  </r>
  <r>
    <x v="4"/>
    <x v="58"/>
    <n v="5227"/>
    <n v="4341"/>
    <n v="4888"/>
    <n v="3965"/>
    <n v="490"/>
    <n v="218"/>
    <n v="380"/>
    <n v="367"/>
    <n v="234"/>
    <n v="235"/>
    <n v="146"/>
    <n v="132"/>
    <n v="1081"/>
    <n v="780"/>
    <n v="690"/>
    <n v="488"/>
    <n v="937"/>
    <n v="833"/>
    <n v="510"/>
    <n v="665"/>
    <n v="435"/>
    <n v="590"/>
    <n v="910"/>
    <n v="536"/>
    <n v="116"/>
    <n v="60"/>
    <n v="794"/>
    <n v="476"/>
    <n v="339"/>
    <n v="376"/>
    <n v="294"/>
    <n v="328"/>
    <n v="4604"/>
    <n v="3895"/>
    <n v="4346"/>
    <n v="3542"/>
    <n v="15"/>
    <n v="11"/>
    <n v="356"/>
    <n v="155"/>
    <n v="307"/>
    <n v="319"/>
    <n v="185"/>
    <n v="213"/>
    <n v="122"/>
    <n v="106"/>
    <n v="1201"/>
    <n v="723"/>
    <n v="136"/>
    <n v="121"/>
    <n v="862"/>
    <n v="473"/>
    <n v="203"/>
    <n v="128"/>
    <n v="99"/>
    <n v="119"/>
    <n v="201"/>
    <n v="284"/>
    <n v="132"/>
    <n v="233"/>
    <n v="69"/>
    <n v="51"/>
    <n v="827"/>
    <n v="764"/>
    <n v="419"/>
    <n v="619"/>
    <n v="53"/>
    <n v="73"/>
    <n v="366"/>
    <n v="546"/>
    <n v="755"/>
    <n v="458"/>
    <n v="84"/>
    <n v="54"/>
    <n v="671"/>
    <n v="404"/>
    <n v="166"/>
    <n v="91"/>
    <n v="258"/>
    <n v="353"/>
    <n v="38"/>
    <n v="44"/>
    <n v="220"/>
    <n v="310"/>
  </r>
  <r>
    <x v="4"/>
    <x v="59"/>
    <n v="5057"/>
    <n v="4249"/>
    <n v="4727"/>
    <n v="3829"/>
    <n v="457"/>
    <n v="168"/>
    <n v="362"/>
    <n v="349"/>
    <n v="231"/>
    <n v="240"/>
    <n v="131"/>
    <n v="109"/>
    <n v="1095"/>
    <n v="718"/>
    <n v="727"/>
    <n v="460"/>
    <n v="887"/>
    <n v="794"/>
    <n v="506"/>
    <n v="657"/>
    <n v="425"/>
    <n v="591"/>
    <n v="897"/>
    <n v="537"/>
    <n v="120"/>
    <n v="61"/>
    <n v="777"/>
    <n v="476"/>
    <n v="330"/>
    <n v="420"/>
    <n v="284"/>
    <n v="367"/>
    <n v="3710"/>
    <n v="3738"/>
    <n v="3496"/>
    <n v="3346"/>
    <n v="15"/>
    <n v="13"/>
    <n v="285"/>
    <n v="130"/>
    <n v="234"/>
    <n v="311"/>
    <n v="148"/>
    <n v="215"/>
    <n v="86"/>
    <n v="96"/>
    <n v="882"/>
    <n v="565"/>
    <n v="105"/>
    <n v="115"/>
    <n v="601"/>
    <n v="338"/>
    <n v="176"/>
    <n v="112"/>
    <n v="63"/>
    <n v="104"/>
    <n v="174"/>
    <n v="354"/>
    <n v="118"/>
    <n v="271"/>
    <n v="56"/>
    <n v="84"/>
    <n v="694"/>
    <n v="750"/>
    <n v="361"/>
    <n v="609"/>
    <n v="44"/>
    <n v="61"/>
    <n v="317"/>
    <n v="548"/>
    <n v="657"/>
    <n v="435"/>
    <n v="83"/>
    <n v="41"/>
    <n v="574"/>
    <n v="395"/>
    <n v="132"/>
    <n v="75"/>
    <n v="214"/>
    <n v="392"/>
    <n v="47"/>
    <n v="48"/>
    <n v="168"/>
    <n v="344"/>
  </r>
  <r>
    <x v="5"/>
    <x v="60"/>
    <n v="5218"/>
    <n v="4278"/>
    <n v="4916"/>
    <n v="3895"/>
    <n v="484"/>
    <n v="160"/>
    <n v="374"/>
    <n v="320"/>
    <n v="214"/>
    <n v="230"/>
    <n v="160"/>
    <n v="90"/>
    <n v="1155"/>
    <n v="709"/>
    <n v="831"/>
    <n v="480"/>
    <n v="962"/>
    <n v="838"/>
    <n v="489"/>
    <n v="710"/>
    <n v="420"/>
    <n v="639"/>
    <n v="925"/>
    <n v="551"/>
    <n v="109"/>
    <n v="66"/>
    <n v="816"/>
    <n v="485"/>
    <n v="302"/>
    <n v="383"/>
    <n v="255"/>
    <n v="332"/>
    <n v="5058"/>
    <n v="4462"/>
    <n v="4790"/>
    <n v="4121"/>
    <n v="25"/>
    <n v="16"/>
    <n v="430"/>
    <n v="152"/>
    <n v="391"/>
    <n v="326"/>
    <n v="227"/>
    <n v="228"/>
    <n v="164"/>
    <n v="98"/>
    <n v="1003"/>
    <n v="705"/>
    <n v="160"/>
    <n v="174"/>
    <n v="653"/>
    <n v="446"/>
    <n v="190"/>
    <n v="86"/>
    <n v="90"/>
    <n v="155"/>
    <n v="257"/>
    <n v="440"/>
    <n v="175"/>
    <n v="317"/>
    <n v="82"/>
    <n v="124"/>
    <n v="1060"/>
    <n v="942"/>
    <n v="514"/>
    <n v="759"/>
    <n v="73"/>
    <n v="70"/>
    <n v="441"/>
    <n v="689"/>
    <n v="816"/>
    <n v="536"/>
    <n v="94"/>
    <n v="59"/>
    <n v="721"/>
    <n v="477"/>
    <n v="204"/>
    <n v="89"/>
    <n v="268"/>
    <n v="341"/>
    <n v="36"/>
    <n v="39"/>
    <n v="232"/>
    <n v="302"/>
  </r>
  <r>
    <x v="5"/>
    <x v="61"/>
    <n v="5347"/>
    <n v="4308"/>
    <n v="5004"/>
    <n v="3909"/>
    <n v="473"/>
    <n v="149"/>
    <n v="367"/>
    <n v="370"/>
    <n v="208"/>
    <n v="258"/>
    <n v="159"/>
    <n v="112"/>
    <n v="1165"/>
    <n v="701"/>
    <n v="812"/>
    <n v="423"/>
    <n v="928"/>
    <n v="789"/>
    <n v="503"/>
    <n v="740"/>
    <n v="427"/>
    <n v="658"/>
    <n v="995"/>
    <n v="581"/>
    <n v="118"/>
    <n v="47"/>
    <n v="877"/>
    <n v="534"/>
    <n v="343"/>
    <n v="398"/>
    <n v="294"/>
    <n v="350"/>
    <n v="4393"/>
    <n v="4079"/>
    <n v="4154"/>
    <n v="3711"/>
    <n v="21"/>
    <n v="14"/>
    <n v="379"/>
    <n v="134"/>
    <n v="327"/>
    <n v="362"/>
    <n v="189"/>
    <n v="259"/>
    <n v="138"/>
    <n v="104"/>
    <n v="896"/>
    <n v="626"/>
    <n v="144"/>
    <n v="178"/>
    <n v="601"/>
    <n v="343"/>
    <n v="150"/>
    <n v="105"/>
    <n v="83"/>
    <n v="95"/>
    <n v="221"/>
    <n v="351"/>
    <n v="137"/>
    <n v="303"/>
    <n v="83"/>
    <n v="47"/>
    <n v="836"/>
    <n v="765"/>
    <n v="431"/>
    <n v="724"/>
    <n v="69"/>
    <n v="75"/>
    <n v="362"/>
    <n v="648"/>
    <n v="809"/>
    <n v="565"/>
    <n v="82"/>
    <n v="49"/>
    <n v="727"/>
    <n v="516"/>
    <n v="151"/>
    <n v="75"/>
    <n v="239"/>
    <n v="368"/>
    <n v="35"/>
    <n v="48"/>
    <n v="203"/>
    <n v="320"/>
  </r>
  <r>
    <x v="5"/>
    <x v="62"/>
    <n v="5294"/>
    <n v="4537"/>
    <n v="4923"/>
    <n v="4113"/>
    <n v="479"/>
    <n v="227"/>
    <n v="407"/>
    <n v="382"/>
    <n v="238"/>
    <n v="258"/>
    <n v="169"/>
    <n v="124"/>
    <n v="1101"/>
    <n v="725"/>
    <n v="786"/>
    <n v="426"/>
    <n v="935"/>
    <n v="747"/>
    <n v="496"/>
    <n v="745"/>
    <n v="426"/>
    <n v="661"/>
    <n v="925"/>
    <n v="579"/>
    <n v="125"/>
    <n v="57"/>
    <n v="801"/>
    <n v="522"/>
    <n v="370"/>
    <n v="424"/>
    <n v="313"/>
    <n v="379"/>
    <n v="4988"/>
    <n v="4448"/>
    <n v="4727"/>
    <n v="4033"/>
    <n v="30"/>
    <n v="20"/>
    <n v="484"/>
    <n v="222"/>
    <n v="410"/>
    <n v="376"/>
    <n v="244"/>
    <n v="257"/>
    <n v="167"/>
    <n v="119"/>
    <n v="1036"/>
    <n v="701"/>
    <n v="148"/>
    <n v="198"/>
    <n v="743"/>
    <n v="396"/>
    <n v="146"/>
    <n v="107"/>
    <n v="70"/>
    <n v="119"/>
    <n v="224"/>
    <n v="351"/>
    <n v="144"/>
    <n v="276"/>
    <n v="80"/>
    <n v="75"/>
    <n v="906"/>
    <n v="713"/>
    <n v="433"/>
    <n v="733"/>
    <n v="44"/>
    <n v="83"/>
    <n v="389"/>
    <n v="650"/>
    <n v="935"/>
    <n v="618"/>
    <n v="120"/>
    <n v="57"/>
    <n v="815"/>
    <n v="561"/>
    <n v="198"/>
    <n v="180"/>
    <n v="261"/>
    <n v="415"/>
    <n v="46"/>
    <n v="50"/>
    <n v="214"/>
    <n v="366"/>
  </r>
  <r>
    <x v="5"/>
    <x v="63"/>
    <n v="5125"/>
    <n v="4495"/>
    <n v="4783"/>
    <n v="4076"/>
    <n v="464"/>
    <n v="176"/>
    <n v="370"/>
    <n v="370"/>
    <n v="219"/>
    <n v="244"/>
    <n v="151"/>
    <n v="127"/>
    <n v="1124"/>
    <n v="741"/>
    <n v="785"/>
    <n v="426"/>
    <n v="874"/>
    <n v="732"/>
    <n v="513"/>
    <n v="747"/>
    <n v="438"/>
    <n v="669"/>
    <n v="881"/>
    <n v="596"/>
    <n v="121"/>
    <n v="62"/>
    <n v="760"/>
    <n v="534"/>
    <n v="343"/>
    <n v="419"/>
    <n v="279"/>
    <n v="368"/>
    <n v="5618"/>
    <n v="4993"/>
    <n v="5363"/>
    <n v="4558"/>
    <n v="40"/>
    <n v="17"/>
    <n v="636"/>
    <n v="223"/>
    <n v="385"/>
    <n v="399"/>
    <n v="229"/>
    <n v="266"/>
    <n v="157"/>
    <n v="133"/>
    <n v="1174"/>
    <n v="785"/>
    <n v="194"/>
    <n v="181"/>
    <n v="797"/>
    <n v="440"/>
    <n v="182"/>
    <n v="164"/>
    <n v="93"/>
    <n v="179"/>
    <n v="266"/>
    <n v="463"/>
    <n v="167"/>
    <n v="389"/>
    <n v="99"/>
    <n v="74"/>
    <n v="998"/>
    <n v="808"/>
    <n v="507"/>
    <n v="821"/>
    <n v="60"/>
    <n v="91"/>
    <n v="446"/>
    <n v="730"/>
    <n v="1037"/>
    <n v="721"/>
    <n v="165"/>
    <n v="81"/>
    <n v="871"/>
    <n v="639"/>
    <n v="229"/>
    <n v="143"/>
    <n v="255"/>
    <n v="435"/>
    <n v="55"/>
    <n v="57"/>
    <n v="201"/>
    <n v="378"/>
  </r>
  <r>
    <x v="5"/>
    <x v="64"/>
    <n v="5470"/>
    <n v="4432"/>
    <n v="5135"/>
    <n v="4021"/>
    <n v="473"/>
    <n v="174"/>
    <n v="380"/>
    <n v="323"/>
    <n v="229"/>
    <n v="215"/>
    <n v="151"/>
    <n v="108"/>
    <n v="1171"/>
    <n v="781"/>
    <n v="797"/>
    <n v="440"/>
    <n v="1152"/>
    <n v="817"/>
    <n v="575"/>
    <n v="709"/>
    <n v="490"/>
    <n v="637"/>
    <n v="881"/>
    <n v="571"/>
    <n v="137"/>
    <n v="62"/>
    <n v="745"/>
    <n v="509"/>
    <n v="336"/>
    <n v="411"/>
    <n v="276"/>
    <n v="365"/>
    <n v="5955"/>
    <n v="4414"/>
    <n v="5599"/>
    <n v="3972"/>
    <n v="23"/>
    <n v="14"/>
    <n v="582"/>
    <n v="189"/>
    <n v="433"/>
    <n v="329"/>
    <n v="265"/>
    <n v="220"/>
    <n v="168"/>
    <n v="109"/>
    <n v="1232"/>
    <n v="748"/>
    <n v="179"/>
    <n v="158"/>
    <n v="844"/>
    <n v="416"/>
    <n v="209"/>
    <n v="175"/>
    <n v="79"/>
    <n v="122"/>
    <n v="249"/>
    <n v="327"/>
    <n v="161"/>
    <n v="272"/>
    <n v="87"/>
    <n v="55"/>
    <n v="1151"/>
    <n v="757"/>
    <n v="557"/>
    <n v="702"/>
    <n v="61"/>
    <n v="77"/>
    <n v="496"/>
    <n v="625"/>
    <n v="1097"/>
    <n v="615"/>
    <n v="227"/>
    <n v="77"/>
    <n v="870"/>
    <n v="538"/>
    <n v="195"/>
    <n v="168"/>
    <n v="357"/>
    <n v="442"/>
    <n v="68"/>
    <n v="49"/>
    <n v="289"/>
    <n v="393"/>
  </r>
  <r>
    <x v="5"/>
    <x v="65"/>
    <n v="5256"/>
    <n v="4331"/>
    <n v="4910"/>
    <n v="3897"/>
    <n v="408"/>
    <n v="202"/>
    <n v="405"/>
    <n v="357"/>
    <n v="244"/>
    <n v="231"/>
    <n v="162"/>
    <n v="126"/>
    <n v="1198"/>
    <n v="689"/>
    <n v="849"/>
    <n v="392"/>
    <n v="953"/>
    <n v="708"/>
    <n v="498"/>
    <n v="717"/>
    <n v="452"/>
    <n v="671"/>
    <n v="904"/>
    <n v="532"/>
    <n v="137"/>
    <n v="61"/>
    <n v="767"/>
    <n v="471"/>
    <n v="346"/>
    <n v="434"/>
    <n v="289"/>
    <n v="383"/>
    <n v="6045"/>
    <n v="4260"/>
    <n v="5567"/>
    <n v="3787"/>
    <n v="28"/>
    <n v="18"/>
    <n v="506"/>
    <n v="227"/>
    <n v="468"/>
    <n v="365"/>
    <n v="289"/>
    <n v="232"/>
    <n v="179"/>
    <n v="132"/>
    <n v="1242"/>
    <n v="670"/>
    <n v="189"/>
    <n v="150"/>
    <n v="876"/>
    <n v="374"/>
    <n v="178"/>
    <n v="146"/>
    <n v="93"/>
    <n v="135"/>
    <n v="268"/>
    <n v="326"/>
    <n v="158"/>
    <n v="245"/>
    <n v="111"/>
    <n v="81"/>
    <n v="1013"/>
    <n v="676"/>
    <n v="567"/>
    <n v="691"/>
    <n v="53"/>
    <n v="42"/>
    <n v="515"/>
    <n v="649"/>
    <n v="1096"/>
    <n v="507"/>
    <n v="195"/>
    <n v="56"/>
    <n v="902"/>
    <n v="451"/>
    <n v="284"/>
    <n v="172"/>
    <n v="478"/>
    <n v="473"/>
    <n v="78"/>
    <n v="51"/>
    <n v="401"/>
    <n v="422"/>
  </r>
  <r>
    <x v="5"/>
    <x v="66"/>
    <n v="5357"/>
    <n v="4081"/>
    <n v="5001"/>
    <n v="3582"/>
    <n v="445"/>
    <n v="172"/>
    <n v="390"/>
    <n v="317"/>
    <n v="235"/>
    <n v="206"/>
    <n v="155"/>
    <n v="110"/>
    <n v="1124"/>
    <n v="703"/>
    <n v="778"/>
    <n v="381"/>
    <n v="978"/>
    <n v="640"/>
    <n v="548"/>
    <n v="652"/>
    <n v="478"/>
    <n v="588"/>
    <n v="938"/>
    <n v="547"/>
    <n v="155"/>
    <n v="63"/>
    <n v="784"/>
    <n v="484"/>
    <n v="356"/>
    <n v="499"/>
    <n v="294"/>
    <n v="440"/>
    <n v="5893"/>
    <n v="4377"/>
    <n v="5501"/>
    <n v="3832"/>
    <n v="26"/>
    <n v="16"/>
    <n v="520"/>
    <n v="201"/>
    <n v="436"/>
    <n v="341"/>
    <n v="250"/>
    <n v="220"/>
    <n v="187"/>
    <n v="121"/>
    <n v="1164"/>
    <n v="759"/>
    <n v="186"/>
    <n v="188"/>
    <n v="784"/>
    <n v="416"/>
    <n v="194"/>
    <n v="155"/>
    <n v="94"/>
    <n v="147"/>
    <n v="318"/>
    <n v="269"/>
    <n v="204"/>
    <n v="200"/>
    <n v="115"/>
    <n v="69"/>
    <n v="1068"/>
    <n v="668"/>
    <n v="618"/>
    <n v="675"/>
    <n v="80"/>
    <n v="64"/>
    <n v="538"/>
    <n v="611"/>
    <n v="1038"/>
    <n v="588"/>
    <n v="168"/>
    <n v="65"/>
    <n v="870"/>
    <n v="522"/>
    <n v="218"/>
    <n v="169"/>
    <n v="392"/>
    <n v="545"/>
    <n v="71"/>
    <n v="65"/>
    <n v="321"/>
    <n v="480"/>
  </r>
  <r>
    <x v="5"/>
    <x v="67"/>
    <n v="5208"/>
    <n v="4411"/>
    <n v="4838"/>
    <n v="3976"/>
    <n v="414"/>
    <n v="201"/>
    <n v="377"/>
    <n v="339"/>
    <n v="225"/>
    <n v="215"/>
    <n v="152"/>
    <n v="124"/>
    <n v="1162"/>
    <n v="738"/>
    <n v="772"/>
    <n v="439"/>
    <n v="941"/>
    <n v="719"/>
    <n v="525"/>
    <n v="767"/>
    <n v="452"/>
    <n v="698"/>
    <n v="886"/>
    <n v="545"/>
    <n v="130"/>
    <n v="53"/>
    <n v="756"/>
    <n v="492"/>
    <n v="370"/>
    <n v="434"/>
    <n v="306"/>
    <n v="382"/>
    <n v="5749"/>
    <n v="4520"/>
    <n v="5115"/>
    <n v="4052"/>
    <n v="27"/>
    <n v="17"/>
    <n v="421"/>
    <n v="219"/>
    <n v="412"/>
    <n v="347"/>
    <n v="246"/>
    <n v="217"/>
    <n v="166"/>
    <n v="130"/>
    <n v="1226"/>
    <n v="796"/>
    <n v="181"/>
    <n v="156"/>
    <n v="827"/>
    <n v="494"/>
    <n v="218"/>
    <n v="146"/>
    <n v="102"/>
    <n v="165"/>
    <n v="217"/>
    <n v="281"/>
    <n v="134"/>
    <n v="218"/>
    <n v="83"/>
    <n v="63"/>
    <n v="957"/>
    <n v="702"/>
    <n v="641"/>
    <n v="771"/>
    <n v="117"/>
    <n v="73"/>
    <n v="524"/>
    <n v="698"/>
    <n v="927"/>
    <n v="542"/>
    <n v="111"/>
    <n v="58"/>
    <n v="816"/>
    <n v="483"/>
    <n v="185"/>
    <n v="213"/>
    <n v="634"/>
    <n v="468"/>
    <n v="79"/>
    <n v="65"/>
    <n v="555"/>
    <n v="404"/>
  </r>
  <r>
    <x v="5"/>
    <x v="68"/>
    <n v="5213"/>
    <n v="4498"/>
    <n v="4807"/>
    <n v="4020"/>
    <n v="408"/>
    <n v="175"/>
    <n v="347"/>
    <n v="348"/>
    <n v="209"/>
    <n v="229"/>
    <n v="137"/>
    <n v="119"/>
    <n v="1119"/>
    <n v="811"/>
    <n v="769"/>
    <n v="435"/>
    <n v="980"/>
    <n v="720"/>
    <n v="537"/>
    <n v="760"/>
    <n v="448"/>
    <n v="681"/>
    <n v="863"/>
    <n v="557"/>
    <n v="106"/>
    <n v="113"/>
    <n v="757"/>
    <n v="445"/>
    <n v="407"/>
    <n v="477"/>
    <n v="331"/>
    <n v="436"/>
    <n v="5500"/>
    <n v="4506"/>
    <n v="4917"/>
    <n v="4041"/>
    <n v="27"/>
    <n v="22"/>
    <n v="377"/>
    <n v="176"/>
    <n v="355"/>
    <n v="350"/>
    <n v="210"/>
    <n v="229"/>
    <n v="144"/>
    <n v="120"/>
    <n v="1207"/>
    <n v="890"/>
    <n v="179"/>
    <n v="205"/>
    <n v="818"/>
    <n v="511"/>
    <n v="210"/>
    <n v="174"/>
    <n v="84"/>
    <n v="169"/>
    <n v="243"/>
    <n v="245"/>
    <n v="164"/>
    <n v="199"/>
    <n v="80"/>
    <n v="46"/>
    <n v="955"/>
    <n v="718"/>
    <n v="630"/>
    <n v="737"/>
    <n v="157"/>
    <n v="76"/>
    <n v="473"/>
    <n v="662"/>
    <n v="839"/>
    <n v="538"/>
    <n v="94"/>
    <n v="103"/>
    <n v="745"/>
    <n v="435"/>
    <n v="201"/>
    <n v="196"/>
    <n v="583"/>
    <n v="466"/>
    <n v="96"/>
    <n v="39"/>
    <n v="487"/>
    <n v="427"/>
  </r>
  <r>
    <x v="5"/>
    <x v="69"/>
    <n v="5170"/>
    <n v="4454"/>
    <n v="4872"/>
    <n v="4050"/>
    <n v="395"/>
    <n v="156"/>
    <n v="339"/>
    <n v="351"/>
    <n v="194"/>
    <n v="221"/>
    <n v="145"/>
    <n v="129"/>
    <n v="1100"/>
    <n v="783"/>
    <n v="764"/>
    <n v="410"/>
    <n v="966"/>
    <n v="712"/>
    <n v="538"/>
    <n v="796"/>
    <n v="471"/>
    <n v="730"/>
    <n v="919"/>
    <n v="591"/>
    <n v="134"/>
    <n v="89"/>
    <n v="785"/>
    <n v="502"/>
    <n v="298"/>
    <n v="404"/>
    <n v="264"/>
    <n v="359"/>
    <n v="5490"/>
    <n v="4692"/>
    <n v="5205"/>
    <n v="4292"/>
    <n v="24"/>
    <n v="18"/>
    <n v="397"/>
    <n v="155"/>
    <n v="349"/>
    <n v="368"/>
    <n v="196"/>
    <n v="229"/>
    <n v="153"/>
    <n v="138"/>
    <n v="1289"/>
    <n v="889"/>
    <n v="171"/>
    <n v="170"/>
    <n v="928"/>
    <n v="524"/>
    <n v="190"/>
    <n v="194"/>
    <n v="91"/>
    <n v="179"/>
    <n v="295"/>
    <n v="332"/>
    <n v="190"/>
    <n v="265"/>
    <n v="104"/>
    <n v="67"/>
    <n v="1033"/>
    <n v="770"/>
    <n v="587"/>
    <n v="824"/>
    <n v="70"/>
    <n v="68"/>
    <n v="517"/>
    <n v="756"/>
    <n v="918"/>
    <n v="597"/>
    <n v="107"/>
    <n v="90"/>
    <n v="811"/>
    <n v="507"/>
    <n v="223"/>
    <n v="160"/>
    <n v="284"/>
    <n v="400"/>
    <n v="31"/>
    <n v="41"/>
    <n v="254"/>
    <n v="359"/>
  </r>
  <r>
    <x v="5"/>
    <x v="70"/>
    <n v="5469"/>
    <n v="4622"/>
    <n v="5140"/>
    <n v="4196"/>
    <n v="467"/>
    <n v="144"/>
    <n v="359"/>
    <n v="344"/>
    <n v="214"/>
    <n v="212"/>
    <n v="145"/>
    <n v="132"/>
    <n v="1121"/>
    <n v="782"/>
    <n v="793"/>
    <n v="439"/>
    <n v="1098"/>
    <n v="748"/>
    <n v="535"/>
    <n v="784"/>
    <n v="469"/>
    <n v="715"/>
    <n v="1019"/>
    <n v="691"/>
    <n v="145"/>
    <n v="88"/>
    <n v="874"/>
    <n v="603"/>
    <n v="329"/>
    <n v="426"/>
    <n v="281"/>
    <n v="388"/>
    <n v="4870"/>
    <n v="4198"/>
    <n v="4622"/>
    <n v="3794"/>
    <n v="16"/>
    <n v="15"/>
    <n v="336"/>
    <n v="100"/>
    <n v="293"/>
    <n v="301"/>
    <n v="173"/>
    <n v="191"/>
    <n v="120"/>
    <n v="109"/>
    <n v="1281"/>
    <n v="722"/>
    <n v="124"/>
    <n v="132"/>
    <n v="995"/>
    <n v="434"/>
    <n v="161"/>
    <n v="156"/>
    <n v="82"/>
    <n v="178"/>
    <n v="222"/>
    <n v="281"/>
    <n v="138"/>
    <n v="227"/>
    <n v="84"/>
    <n v="53"/>
    <n v="982"/>
    <n v="689"/>
    <n v="441"/>
    <n v="738"/>
    <n v="46"/>
    <n v="66"/>
    <n v="396"/>
    <n v="672"/>
    <n v="841"/>
    <n v="609"/>
    <n v="108"/>
    <n v="79"/>
    <n v="733"/>
    <n v="530"/>
    <n v="129"/>
    <n v="161"/>
    <n v="248"/>
    <n v="404"/>
    <n v="39"/>
    <n v="36"/>
    <n v="209"/>
    <n v="368"/>
  </r>
  <r>
    <x v="5"/>
    <x v="71"/>
    <n v="5190"/>
    <n v="4552"/>
    <n v="4874"/>
    <n v="4130"/>
    <n v="431"/>
    <n v="120"/>
    <n v="373"/>
    <n v="350"/>
    <n v="222"/>
    <n v="225"/>
    <n v="151"/>
    <n v="125"/>
    <n v="1085"/>
    <n v="900"/>
    <n v="758"/>
    <n v="567"/>
    <n v="939"/>
    <n v="693"/>
    <n v="535"/>
    <n v="770"/>
    <n v="471"/>
    <n v="698"/>
    <n v="974"/>
    <n v="595"/>
    <n v="134"/>
    <n v="74"/>
    <n v="840"/>
    <n v="521"/>
    <n v="315"/>
    <n v="422"/>
    <n v="272"/>
    <n v="384"/>
    <n v="3768"/>
    <n v="4010"/>
    <n v="3568"/>
    <n v="3613"/>
    <n v="16"/>
    <n v="15"/>
    <n v="267"/>
    <n v="92"/>
    <n v="239"/>
    <n v="315"/>
    <n v="142"/>
    <n v="202"/>
    <n v="97"/>
    <n v="113"/>
    <n v="843"/>
    <n v="705"/>
    <n v="117"/>
    <n v="168"/>
    <n v="605"/>
    <n v="412"/>
    <n v="120"/>
    <n v="125"/>
    <n v="63"/>
    <n v="158"/>
    <n v="205"/>
    <n v="276"/>
    <n v="141"/>
    <n v="203"/>
    <n v="64"/>
    <n v="73"/>
    <n v="724"/>
    <n v="658"/>
    <n v="387"/>
    <n v="730"/>
    <n v="34"/>
    <n v="69"/>
    <n v="352"/>
    <n v="662"/>
    <n v="707"/>
    <n v="492"/>
    <n v="91"/>
    <n v="48"/>
    <n v="616"/>
    <n v="444"/>
    <n v="117"/>
    <n v="172"/>
    <n v="200"/>
    <n v="398"/>
    <n v="41"/>
    <n v="35"/>
    <n v="160"/>
    <n v="363"/>
  </r>
  <r>
    <x v="6"/>
    <x v="72"/>
    <n v="5195"/>
    <n v="4590"/>
    <n v="4847"/>
    <n v="4143"/>
    <n v="413"/>
    <n v="274"/>
    <n v="380"/>
    <n v="365"/>
    <n v="224"/>
    <n v="229"/>
    <n v="156"/>
    <n v="136"/>
    <n v="1114"/>
    <n v="847"/>
    <n v="791"/>
    <n v="474"/>
    <n v="964"/>
    <n v="762"/>
    <n v="535"/>
    <n v="744"/>
    <n v="462"/>
    <n v="682"/>
    <n v="928"/>
    <n v="570"/>
    <n v="143"/>
    <n v="81"/>
    <n v="785"/>
    <n v="489"/>
    <n v="348"/>
    <n v="447"/>
    <n v="285"/>
    <n v="401"/>
    <n v="5014"/>
    <n v="4711"/>
    <n v="4705"/>
    <n v="4307"/>
    <n v="28"/>
    <n v="14"/>
    <n v="366"/>
    <n v="250"/>
    <n v="397"/>
    <n v="367"/>
    <n v="238"/>
    <n v="222"/>
    <n v="159"/>
    <n v="145"/>
    <n v="962"/>
    <n v="851"/>
    <n v="168"/>
    <n v="225"/>
    <n v="618"/>
    <n v="442"/>
    <n v="176"/>
    <n v="183"/>
    <n v="95"/>
    <n v="187"/>
    <n v="243"/>
    <n v="256"/>
    <n v="172"/>
    <n v="211"/>
    <n v="71"/>
    <n v="44"/>
    <n v="1069"/>
    <n v="860"/>
    <n v="555"/>
    <n v="786"/>
    <n v="76"/>
    <n v="60"/>
    <n v="479"/>
    <n v="725"/>
    <n v="803"/>
    <n v="547"/>
    <n v="122"/>
    <n v="72"/>
    <n v="681"/>
    <n v="475"/>
    <n v="188"/>
    <n v="189"/>
    <n v="309"/>
    <n v="404"/>
    <n v="50"/>
    <n v="35"/>
    <n v="259"/>
    <n v="369"/>
  </r>
  <r>
    <x v="6"/>
    <x v="73"/>
    <n v="5178"/>
    <n v="4481"/>
    <n v="4804"/>
    <n v="4030"/>
    <n v="323"/>
    <n v="280"/>
    <n v="398"/>
    <n v="354"/>
    <n v="236"/>
    <n v="230"/>
    <n v="162"/>
    <n v="124"/>
    <n v="1133"/>
    <n v="757"/>
    <n v="795"/>
    <n v="458"/>
    <n v="972"/>
    <n v="655"/>
    <n v="521"/>
    <n v="681"/>
    <n v="445"/>
    <n v="620"/>
    <n v="952"/>
    <n v="581"/>
    <n v="143"/>
    <n v="87"/>
    <n v="808"/>
    <n v="495"/>
    <n v="374"/>
    <n v="451"/>
    <n v="304"/>
    <n v="402"/>
    <n v="4257"/>
    <n v="4256"/>
    <n v="3997"/>
    <n v="3837"/>
    <n v="23"/>
    <n v="15"/>
    <n v="258"/>
    <n v="254"/>
    <n v="352"/>
    <n v="345"/>
    <n v="211"/>
    <n v="229"/>
    <n v="141"/>
    <n v="115"/>
    <n v="874"/>
    <n v="671"/>
    <n v="140"/>
    <n v="148"/>
    <n v="591"/>
    <n v="371"/>
    <n v="143"/>
    <n v="152"/>
    <n v="70"/>
    <n v="182"/>
    <n v="208"/>
    <n v="252"/>
    <n v="136"/>
    <n v="204"/>
    <n v="73"/>
    <n v="48"/>
    <n v="871"/>
    <n v="636"/>
    <n v="445"/>
    <n v="669"/>
    <n v="67"/>
    <n v="55"/>
    <n v="378"/>
    <n v="614"/>
    <n v="781"/>
    <n v="568"/>
    <n v="102"/>
    <n v="89"/>
    <n v="679"/>
    <n v="479"/>
    <n v="115"/>
    <n v="245"/>
    <n v="259"/>
    <n v="418"/>
    <n v="51"/>
    <n v="49"/>
    <n v="209"/>
    <n v="369"/>
  </r>
  <r>
    <x v="6"/>
    <x v="74"/>
    <n v="5287"/>
    <n v="4657"/>
    <n v="4933"/>
    <n v="4213"/>
    <n v="451"/>
    <n v="194"/>
    <n v="366"/>
    <n v="373"/>
    <n v="209"/>
    <n v="235"/>
    <n v="157"/>
    <n v="137"/>
    <n v="1133"/>
    <n v="831"/>
    <n v="777"/>
    <n v="417"/>
    <n v="953"/>
    <n v="789"/>
    <n v="548"/>
    <n v="743"/>
    <n v="467"/>
    <n v="678"/>
    <n v="901"/>
    <n v="585"/>
    <n v="133"/>
    <n v="70"/>
    <n v="768"/>
    <n v="516"/>
    <n v="354"/>
    <n v="443"/>
    <n v="285"/>
    <n v="396"/>
    <n v="4971"/>
    <n v="4573"/>
    <n v="4719"/>
    <n v="4140"/>
    <n v="23"/>
    <n v="14"/>
    <n v="458"/>
    <n v="189"/>
    <n v="365"/>
    <n v="365"/>
    <n v="213"/>
    <n v="233"/>
    <n v="152"/>
    <n v="132"/>
    <n v="1083"/>
    <n v="825"/>
    <n v="183"/>
    <n v="269"/>
    <n v="743"/>
    <n v="384"/>
    <n v="157"/>
    <n v="172"/>
    <n v="73"/>
    <n v="157"/>
    <n v="245"/>
    <n v="326"/>
    <n v="142"/>
    <n v="254"/>
    <n v="103"/>
    <n v="71"/>
    <n v="916"/>
    <n v="747"/>
    <n v="472"/>
    <n v="729"/>
    <n v="50"/>
    <n v="64"/>
    <n v="423"/>
    <n v="665"/>
    <n v="904"/>
    <n v="618"/>
    <n v="128"/>
    <n v="68"/>
    <n v="777"/>
    <n v="550"/>
    <n v="178"/>
    <n v="170"/>
    <n v="253"/>
    <n v="433"/>
    <n v="57"/>
    <n v="53"/>
    <n v="196"/>
    <n v="380"/>
  </r>
  <r>
    <x v="6"/>
    <x v="75"/>
    <n v="5153"/>
    <n v="4534"/>
    <n v="4791"/>
    <n v="4078"/>
    <n v="373"/>
    <n v="169"/>
    <n v="355"/>
    <n v="356"/>
    <n v="210"/>
    <n v="222"/>
    <n v="145"/>
    <n v="134"/>
    <n v="1087"/>
    <n v="850"/>
    <n v="731"/>
    <n v="419"/>
    <n v="933"/>
    <n v="823"/>
    <n v="530"/>
    <n v="769"/>
    <n v="453"/>
    <n v="697"/>
    <n v="962"/>
    <n v="525"/>
    <n v="139"/>
    <n v="85"/>
    <n v="823"/>
    <n v="439"/>
    <n v="362"/>
    <n v="456"/>
    <n v="288"/>
    <n v="403"/>
    <n v="5634"/>
    <n v="5028"/>
    <n v="5358"/>
    <n v="4557"/>
    <n v="31"/>
    <n v="17"/>
    <n v="512"/>
    <n v="212"/>
    <n v="373"/>
    <n v="383"/>
    <n v="224"/>
    <n v="241"/>
    <n v="149"/>
    <n v="142"/>
    <n v="1141"/>
    <n v="897"/>
    <n v="237"/>
    <n v="291"/>
    <n v="738"/>
    <n v="428"/>
    <n v="166"/>
    <n v="177"/>
    <n v="98"/>
    <n v="176"/>
    <n v="258"/>
    <n v="256"/>
    <n v="174"/>
    <n v="156"/>
    <n v="85"/>
    <n v="100"/>
    <n v="1069"/>
    <n v="908"/>
    <n v="518"/>
    <n v="833"/>
    <n v="60"/>
    <n v="85"/>
    <n v="458"/>
    <n v="748"/>
    <n v="1131"/>
    <n v="659"/>
    <n v="185"/>
    <n v="111"/>
    <n v="946"/>
    <n v="547"/>
    <n v="227"/>
    <n v="218"/>
    <n v="275"/>
    <n v="472"/>
    <n v="65"/>
    <n v="56"/>
    <n v="210"/>
    <n v="416"/>
  </r>
  <r>
    <x v="6"/>
    <x v="76"/>
    <n v="5217"/>
    <n v="4531"/>
    <n v="4852"/>
    <n v="4097"/>
    <n v="400"/>
    <n v="174"/>
    <n v="376"/>
    <n v="362"/>
    <n v="216"/>
    <n v="221"/>
    <n v="160"/>
    <n v="141"/>
    <n v="1086"/>
    <n v="740"/>
    <n v="757"/>
    <n v="367"/>
    <n v="953"/>
    <n v="785"/>
    <n v="550"/>
    <n v="780"/>
    <n v="483"/>
    <n v="717"/>
    <n v="911"/>
    <n v="609"/>
    <n v="122"/>
    <n v="59"/>
    <n v="788"/>
    <n v="550"/>
    <n v="365"/>
    <n v="435"/>
    <n v="289"/>
    <n v="386"/>
    <n v="5728"/>
    <n v="4523"/>
    <n v="5335"/>
    <n v="4061"/>
    <n v="35"/>
    <n v="14"/>
    <n v="495"/>
    <n v="187"/>
    <n v="430"/>
    <n v="369"/>
    <n v="251"/>
    <n v="225"/>
    <n v="179"/>
    <n v="144"/>
    <n v="1152"/>
    <n v="715"/>
    <n v="175"/>
    <n v="211"/>
    <n v="811"/>
    <n v="351"/>
    <n v="166"/>
    <n v="153"/>
    <n v="86"/>
    <n v="161"/>
    <n v="314"/>
    <n v="282"/>
    <n v="194"/>
    <n v="231"/>
    <n v="121"/>
    <n v="51"/>
    <n v="965"/>
    <n v="726"/>
    <n v="535"/>
    <n v="771"/>
    <n v="48"/>
    <n v="66"/>
    <n v="487"/>
    <n v="704"/>
    <n v="1132"/>
    <n v="657"/>
    <n v="199"/>
    <n v="75"/>
    <n v="933"/>
    <n v="582"/>
    <n v="191"/>
    <n v="179"/>
    <n v="393"/>
    <n v="462"/>
    <n v="88"/>
    <n v="54"/>
    <n v="305"/>
    <n v="408"/>
  </r>
  <r>
    <x v="6"/>
    <x v="77"/>
    <n v="5180"/>
    <n v="4639"/>
    <n v="4832"/>
    <n v="4205"/>
    <n v="431"/>
    <n v="156"/>
    <n v="378"/>
    <n v="354"/>
    <n v="222"/>
    <n v="229"/>
    <n v="155"/>
    <n v="125"/>
    <n v="1074"/>
    <n v="807"/>
    <n v="710"/>
    <n v="458"/>
    <n v="894"/>
    <n v="794"/>
    <n v="550"/>
    <n v="807"/>
    <n v="472"/>
    <n v="717"/>
    <n v="940"/>
    <n v="629"/>
    <n v="132"/>
    <n v="72"/>
    <n v="808"/>
    <n v="557"/>
    <n v="348"/>
    <n v="434"/>
    <n v="279"/>
    <n v="391"/>
    <n v="5992"/>
    <n v="4580"/>
    <n v="5509"/>
    <n v="4111"/>
    <n v="34"/>
    <n v="10"/>
    <n v="534"/>
    <n v="181"/>
    <n v="440"/>
    <n v="362"/>
    <n v="265"/>
    <n v="233"/>
    <n v="175"/>
    <n v="129"/>
    <n v="1117"/>
    <n v="797"/>
    <n v="229"/>
    <n v="211"/>
    <n v="733"/>
    <n v="450"/>
    <n v="155"/>
    <n v="136"/>
    <n v="94"/>
    <n v="175"/>
    <n v="285"/>
    <n v="266"/>
    <n v="203"/>
    <n v="205"/>
    <n v="82"/>
    <n v="61"/>
    <n v="948"/>
    <n v="758"/>
    <n v="633"/>
    <n v="782"/>
    <n v="93"/>
    <n v="88"/>
    <n v="540"/>
    <n v="694"/>
    <n v="1138"/>
    <n v="605"/>
    <n v="191"/>
    <n v="67"/>
    <n v="947"/>
    <n v="538"/>
    <n v="285"/>
    <n v="176"/>
    <n v="483"/>
    <n v="469"/>
    <n v="95"/>
    <n v="41"/>
    <n v="388"/>
    <n v="428"/>
  </r>
  <r>
    <x v="6"/>
    <x v="78"/>
    <n v="5106"/>
    <n v="4430"/>
    <n v="4760"/>
    <n v="3983"/>
    <n v="411"/>
    <n v="168"/>
    <n v="369"/>
    <n v="368"/>
    <n v="214"/>
    <n v="235"/>
    <n v="154"/>
    <n v="133"/>
    <n v="1060"/>
    <n v="774"/>
    <n v="729"/>
    <n v="427"/>
    <n v="926"/>
    <n v="698"/>
    <n v="513"/>
    <n v="742"/>
    <n v="450"/>
    <n v="687"/>
    <n v="910"/>
    <n v="626"/>
    <n v="121"/>
    <n v="61"/>
    <n v="789"/>
    <n v="565"/>
    <n v="345"/>
    <n v="447"/>
    <n v="262"/>
    <n v="403"/>
    <n v="5644"/>
    <n v="4718"/>
    <n v="5254"/>
    <n v="4239"/>
    <n v="31"/>
    <n v="15"/>
    <n v="481"/>
    <n v="196"/>
    <n v="414"/>
    <n v="393"/>
    <n v="228"/>
    <n v="251"/>
    <n v="186"/>
    <n v="142"/>
    <n v="1101"/>
    <n v="838"/>
    <n v="205"/>
    <n v="196"/>
    <n v="734"/>
    <n v="476"/>
    <n v="162"/>
    <n v="167"/>
    <n v="89"/>
    <n v="157"/>
    <n v="287"/>
    <n v="317"/>
    <n v="199"/>
    <n v="247"/>
    <n v="89"/>
    <n v="71"/>
    <n v="1008"/>
    <n v="723"/>
    <n v="583"/>
    <n v="770"/>
    <n v="75"/>
    <n v="54"/>
    <n v="509"/>
    <n v="717"/>
    <n v="1009"/>
    <n v="662"/>
    <n v="132"/>
    <n v="62"/>
    <n v="877"/>
    <n v="600"/>
    <n v="249"/>
    <n v="167"/>
    <n v="390"/>
    <n v="479"/>
    <n v="98"/>
    <n v="48"/>
    <n v="292"/>
    <n v="431"/>
  </r>
  <r>
    <x v="6"/>
    <x v="79"/>
    <n v="5131"/>
    <n v="4508"/>
    <n v="4745"/>
    <n v="4039"/>
    <n v="406"/>
    <n v="148"/>
    <n v="370"/>
    <n v="319"/>
    <n v="217"/>
    <n v="211"/>
    <n v="154"/>
    <n v="108"/>
    <n v="1055"/>
    <n v="808"/>
    <n v="741"/>
    <n v="404"/>
    <n v="907"/>
    <n v="741"/>
    <n v="543"/>
    <n v="784"/>
    <n v="470"/>
    <n v="709"/>
    <n v="929"/>
    <n v="636"/>
    <n v="130"/>
    <n v="68"/>
    <n v="799"/>
    <n v="569"/>
    <n v="387"/>
    <n v="470"/>
    <n v="301"/>
    <n v="421"/>
    <n v="5699"/>
    <n v="4613"/>
    <n v="5039"/>
    <n v="4110"/>
    <n v="29"/>
    <n v="11"/>
    <n v="411"/>
    <n v="163"/>
    <n v="402"/>
    <n v="327"/>
    <n v="235"/>
    <n v="215"/>
    <n v="167"/>
    <n v="112"/>
    <n v="1118"/>
    <n v="864"/>
    <n v="168"/>
    <n v="234"/>
    <n v="797"/>
    <n v="454"/>
    <n v="153"/>
    <n v="176"/>
    <n v="79"/>
    <n v="108"/>
    <n v="249"/>
    <n v="303"/>
    <n v="167"/>
    <n v="224"/>
    <n v="82"/>
    <n v="79"/>
    <n v="920"/>
    <n v="726"/>
    <n v="674"/>
    <n v="790"/>
    <n v="121"/>
    <n v="80"/>
    <n v="553"/>
    <n v="710"/>
    <n v="978"/>
    <n v="634"/>
    <n v="113"/>
    <n v="75"/>
    <n v="865"/>
    <n v="559"/>
    <n v="179"/>
    <n v="183"/>
    <n v="660"/>
    <n v="503"/>
    <n v="106"/>
    <n v="60"/>
    <n v="554"/>
    <n v="443"/>
  </r>
  <r>
    <x v="6"/>
    <x v="80"/>
    <n v="5136"/>
    <n v="4481"/>
    <n v="4769"/>
    <n v="4049"/>
    <n v="383"/>
    <n v="118"/>
    <n v="369"/>
    <n v="314"/>
    <n v="215"/>
    <n v="182"/>
    <n v="154"/>
    <n v="132"/>
    <n v="1087"/>
    <n v="756"/>
    <n v="773"/>
    <n v="399"/>
    <n v="932"/>
    <n v="757"/>
    <n v="533"/>
    <n v="850"/>
    <n v="457"/>
    <n v="777"/>
    <n v="912"/>
    <n v="652"/>
    <n v="138"/>
    <n v="66"/>
    <n v="774"/>
    <n v="586"/>
    <n v="367"/>
    <n v="431"/>
    <n v="290"/>
    <n v="385"/>
    <n v="5393"/>
    <n v="4501"/>
    <n v="4873"/>
    <n v="4081"/>
    <n v="27"/>
    <n v="12"/>
    <n v="355"/>
    <n v="124"/>
    <n v="376"/>
    <n v="317"/>
    <n v="213"/>
    <n v="184"/>
    <n v="163"/>
    <n v="133"/>
    <n v="1175"/>
    <n v="831"/>
    <n v="170"/>
    <n v="179"/>
    <n v="830"/>
    <n v="467"/>
    <n v="175"/>
    <n v="186"/>
    <n v="75"/>
    <n v="108"/>
    <n v="243"/>
    <n v="276"/>
    <n v="152"/>
    <n v="236"/>
    <n v="91"/>
    <n v="39"/>
    <n v="902"/>
    <n v="752"/>
    <n v="618"/>
    <n v="828"/>
    <n v="135"/>
    <n v="68"/>
    <n v="483"/>
    <n v="760"/>
    <n v="893"/>
    <n v="647"/>
    <n v="125"/>
    <n v="62"/>
    <n v="768"/>
    <n v="585"/>
    <n v="208"/>
    <n v="186"/>
    <n v="520"/>
    <n v="420"/>
    <n v="92"/>
    <n v="42"/>
    <n v="428"/>
    <n v="377"/>
  </r>
  <r>
    <x v="6"/>
    <x v="81"/>
    <n v="5203"/>
    <n v="4278"/>
    <n v="4891"/>
    <n v="3854"/>
    <n v="395"/>
    <n v="147"/>
    <n v="378"/>
    <n v="283"/>
    <n v="219"/>
    <n v="157"/>
    <n v="159"/>
    <n v="126"/>
    <n v="1114"/>
    <n v="721"/>
    <n v="764"/>
    <n v="370"/>
    <n v="969"/>
    <n v="746"/>
    <n v="548"/>
    <n v="739"/>
    <n v="477"/>
    <n v="676"/>
    <n v="935"/>
    <n v="627"/>
    <n v="136"/>
    <n v="67"/>
    <n v="799"/>
    <n v="559"/>
    <n v="312"/>
    <n v="424"/>
    <n v="281"/>
    <n v="386"/>
    <n v="5531"/>
    <n v="4488"/>
    <n v="5229"/>
    <n v="4063"/>
    <n v="23"/>
    <n v="11"/>
    <n v="397"/>
    <n v="144"/>
    <n v="389"/>
    <n v="300"/>
    <n v="219"/>
    <n v="165"/>
    <n v="170"/>
    <n v="135"/>
    <n v="1301"/>
    <n v="806"/>
    <n v="212"/>
    <n v="174"/>
    <n v="922"/>
    <n v="462"/>
    <n v="167"/>
    <n v="170"/>
    <n v="71"/>
    <n v="113"/>
    <n v="298"/>
    <n v="274"/>
    <n v="203"/>
    <n v="202"/>
    <n v="94"/>
    <n v="73"/>
    <n v="1040"/>
    <n v="806"/>
    <n v="597"/>
    <n v="765"/>
    <n v="73"/>
    <n v="67"/>
    <n v="524"/>
    <n v="698"/>
    <n v="934"/>
    <n v="633"/>
    <n v="108"/>
    <n v="68"/>
    <n v="826"/>
    <n v="565"/>
    <n v="180"/>
    <n v="211"/>
    <n v="302"/>
    <n v="425"/>
    <n v="29"/>
    <n v="38"/>
    <n v="274"/>
    <n v="387"/>
  </r>
  <r>
    <x v="6"/>
    <x v="82"/>
    <n v="5177"/>
    <n v="4278"/>
    <n v="4853"/>
    <n v="3849"/>
    <n v="376"/>
    <n v="121"/>
    <n v="393"/>
    <n v="319"/>
    <n v="233"/>
    <n v="188"/>
    <n v="160"/>
    <n v="131"/>
    <n v="1141"/>
    <n v="740"/>
    <n v="823"/>
    <n v="408"/>
    <n v="983"/>
    <n v="743"/>
    <n v="557"/>
    <n v="741"/>
    <n v="479"/>
    <n v="672"/>
    <n v="898"/>
    <n v="637"/>
    <n v="142"/>
    <n v="89"/>
    <n v="756"/>
    <n v="548"/>
    <n v="324"/>
    <n v="429"/>
    <n v="279"/>
    <n v="379"/>
    <n v="4637"/>
    <n v="3884"/>
    <n v="4396"/>
    <n v="3474"/>
    <n v="25"/>
    <n v="18"/>
    <n v="269"/>
    <n v="83"/>
    <n v="323"/>
    <n v="281"/>
    <n v="192"/>
    <n v="169"/>
    <n v="131"/>
    <n v="113"/>
    <n v="1313"/>
    <n v="677"/>
    <n v="128"/>
    <n v="116"/>
    <n v="1035"/>
    <n v="401"/>
    <n v="150"/>
    <n v="160"/>
    <n v="58"/>
    <n v="99"/>
    <n v="186"/>
    <n v="207"/>
    <n v="114"/>
    <n v="161"/>
    <n v="72"/>
    <n v="47"/>
    <n v="889"/>
    <n v="688"/>
    <n v="457"/>
    <n v="700"/>
    <n v="53"/>
    <n v="67"/>
    <n v="405"/>
    <n v="634"/>
    <n v="736"/>
    <n v="555"/>
    <n v="108"/>
    <n v="79"/>
    <n v="629"/>
    <n v="476"/>
    <n v="139"/>
    <n v="165"/>
    <n v="242"/>
    <n v="410"/>
    <n v="37"/>
    <n v="48"/>
    <n v="205"/>
    <n v="362"/>
  </r>
  <r>
    <x v="6"/>
    <x v="83"/>
    <n v="5035"/>
    <n v="4323"/>
    <n v="4681"/>
    <n v="3883"/>
    <n v="378"/>
    <n v="138"/>
    <n v="346"/>
    <n v="297"/>
    <n v="186"/>
    <n v="165"/>
    <n v="160"/>
    <n v="132"/>
    <n v="1039"/>
    <n v="765"/>
    <n v="756"/>
    <n v="391"/>
    <n v="952"/>
    <n v="790"/>
    <n v="505"/>
    <n v="767"/>
    <n v="431"/>
    <n v="703"/>
    <n v="925"/>
    <n v="577"/>
    <n v="140"/>
    <n v="42"/>
    <n v="786"/>
    <n v="535"/>
    <n v="353"/>
    <n v="440"/>
    <n v="298"/>
    <n v="379"/>
    <n v="3604"/>
    <n v="3843"/>
    <n v="3383"/>
    <n v="3433"/>
    <n v="21"/>
    <n v="17"/>
    <n v="232"/>
    <n v="102"/>
    <n v="219"/>
    <n v="263"/>
    <n v="118"/>
    <n v="143"/>
    <n v="101"/>
    <n v="120"/>
    <n v="788"/>
    <n v="608"/>
    <n v="110"/>
    <n v="212"/>
    <n v="586"/>
    <n v="279"/>
    <n v="92"/>
    <n v="116"/>
    <n v="49"/>
    <n v="90"/>
    <n v="174"/>
    <n v="260"/>
    <n v="116"/>
    <n v="190"/>
    <n v="59"/>
    <n v="70"/>
    <n v="728"/>
    <n v="754"/>
    <n v="362"/>
    <n v="737"/>
    <n v="39"/>
    <n v="62"/>
    <n v="324"/>
    <n v="675"/>
    <n v="662"/>
    <n v="486"/>
    <n v="95"/>
    <n v="27"/>
    <n v="567"/>
    <n v="459"/>
    <n v="148"/>
    <n v="116"/>
    <n v="221"/>
    <n v="411"/>
    <n v="47"/>
    <n v="53"/>
    <n v="174"/>
    <n v="357"/>
  </r>
  <r>
    <x v="7"/>
    <x v="84"/>
    <n v="4868"/>
    <n v="4223"/>
    <n v="4573"/>
    <n v="3822"/>
    <n v="371"/>
    <n v="136"/>
    <n v="339"/>
    <n v="313"/>
    <n v="196"/>
    <n v="190"/>
    <n v="143"/>
    <n v="123"/>
    <n v="1018"/>
    <n v="690"/>
    <n v="701"/>
    <n v="350"/>
    <n v="880"/>
    <n v="757"/>
    <n v="565"/>
    <n v="716"/>
    <n v="485"/>
    <n v="653"/>
    <n v="867"/>
    <n v="584"/>
    <n v="137"/>
    <n v="56"/>
    <n v="730"/>
    <n v="528"/>
    <n v="294"/>
    <n v="402"/>
    <n v="260"/>
    <n v="366"/>
    <n v="4698"/>
    <n v="4372"/>
    <n v="4433"/>
    <n v="4003"/>
    <n v="41"/>
    <n v="19"/>
    <n v="328"/>
    <n v="120"/>
    <n v="355"/>
    <n v="311"/>
    <n v="210"/>
    <n v="179"/>
    <n v="144"/>
    <n v="131"/>
    <n v="883"/>
    <n v="702"/>
    <n v="198"/>
    <n v="204"/>
    <n v="548"/>
    <n v="331"/>
    <n v="138"/>
    <n v="168"/>
    <n v="89"/>
    <n v="84"/>
    <n v="263"/>
    <n v="403"/>
    <n v="182"/>
    <n v="273"/>
    <n v="81"/>
    <n v="130"/>
    <n v="981"/>
    <n v="857"/>
    <n v="580"/>
    <n v="754"/>
    <n v="82"/>
    <n v="63"/>
    <n v="498"/>
    <n v="691"/>
    <n v="737"/>
    <n v="560"/>
    <n v="114"/>
    <n v="49"/>
    <n v="623"/>
    <n v="511"/>
    <n v="176"/>
    <n v="194"/>
    <n v="265"/>
    <n v="368"/>
    <n v="28"/>
    <n v="27"/>
    <n v="236"/>
    <n v="341"/>
  </r>
  <r>
    <x v="7"/>
    <x v="85"/>
    <n v="4863"/>
    <n v="4039"/>
    <n v="4555"/>
    <n v="3612"/>
    <n v="377"/>
    <n v="133"/>
    <n v="317"/>
    <n v="268"/>
    <n v="176"/>
    <n v="151"/>
    <n v="142"/>
    <n v="117"/>
    <n v="1026"/>
    <n v="669"/>
    <n v="720"/>
    <n v="356"/>
    <n v="830"/>
    <n v="767"/>
    <n v="565"/>
    <n v="764"/>
    <n v="494"/>
    <n v="703"/>
    <n v="923"/>
    <n v="536"/>
    <n v="146"/>
    <n v="76"/>
    <n v="777"/>
    <n v="460"/>
    <n v="308"/>
    <n v="427"/>
    <n v="265"/>
    <n v="385"/>
    <n v="3990"/>
    <n v="3844"/>
    <n v="3778"/>
    <n v="3449"/>
    <n v="25"/>
    <n v="20"/>
    <n v="302"/>
    <n v="120"/>
    <n v="280"/>
    <n v="258"/>
    <n v="156"/>
    <n v="148"/>
    <n v="123"/>
    <n v="110"/>
    <n v="792"/>
    <n v="607"/>
    <n v="129"/>
    <n v="182"/>
    <n v="535"/>
    <n v="289"/>
    <n v="128"/>
    <n v="137"/>
    <n v="50"/>
    <n v="70"/>
    <n v="195"/>
    <n v="217"/>
    <n v="128"/>
    <n v="172"/>
    <n v="67"/>
    <n v="45"/>
    <n v="741"/>
    <n v="747"/>
    <n v="478"/>
    <n v="750"/>
    <n v="61"/>
    <n v="55"/>
    <n v="417"/>
    <n v="696"/>
    <n v="761"/>
    <n v="522"/>
    <n v="104"/>
    <n v="77"/>
    <n v="656"/>
    <n v="444"/>
    <n v="153"/>
    <n v="138"/>
    <n v="212"/>
    <n v="396"/>
    <n v="30"/>
    <n v="42"/>
    <n v="182"/>
    <n v="353"/>
  </r>
  <r>
    <x v="7"/>
    <x v="86"/>
    <n v="4759"/>
    <n v="4012"/>
    <n v="4442"/>
    <n v="3591"/>
    <n v="402"/>
    <n v="102"/>
    <n v="314"/>
    <n v="249"/>
    <n v="176"/>
    <n v="143"/>
    <n v="138"/>
    <n v="106"/>
    <n v="981"/>
    <n v="609"/>
    <n v="688"/>
    <n v="388"/>
    <n v="857"/>
    <n v="789"/>
    <n v="566"/>
    <n v="771"/>
    <n v="491"/>
    <n v="703"/>
    <n v="815"/>
    <n v="548"/>
    <n v="128"/>
    <n v="63"/>
    <n v="688"/>
    <n v="485"/>
    <n v="317"/>
    <n v="422"/>
    <n v="285"/>
    <n v="364"/>
    <n v="4456"/>
    <n v="3919"/>
    <n v="4235"/>
    <n v="3506"/>
    <n v="27"/>
    <n v="17"/>
    <n v="411"/>
    <n v="98"/>
    <n v="311"/>
    <n v="241"/>
    <n v="179"/>
    <n v="141"/>
    <n v="132"/>
    <n v="100"/>
    <n v="945"/>
    <n v="589"/>
    <n v="134"/>
    <n v="122"/>
    <n v="664"/>
    <n v="355"/>
    <n v="148"/>
    <n v="112"/>
    <n v="61"/>
    <n v="84"/>
    <n v="188"/>
    <n v="252"/>
    <n v="119"/>
    <n v="169"/>
    <n v="69"/>
    <n v="83"/>
    <n v="818"/>
    <n v="747"/>
    <n v="484"/>
    <n v="753"/>
    <n v="44"/>
    <n v="65"/>
    <n v="440"/>
    <n v="688"/>
    <n v="813"/>
    <n v="573"/>
    <n v="124"/>
    <n v="62"/>
    <n v="690"/>
    <n v="511"/>
    <n v="176"/>
    <n v="153"/>
    <n v="221"/>
    <n v="412"/>
    <n v="27"/>
    <n v="63"/>
    <n v="194"/>
    <n v="350"/>
  </r>
  <r>
    <x v="7"/>
    <x v="87"/>
    <n v="4857"/>
    <n v="3850"/>
    <n v="4567"/>
    <n v="3481"/>
    <n v="384"/>
    <n v="92"/>
    <n v="328"/>
    <n v="273"/>
    <n v="189"/>
    <n v="159"/>
    <n v="139"/>
    <n v="114"/>
    <n v="1017"/>
    <n v="615"/>
    <n v="686"/>
    <n v="372"/>
    <n v="875"/>
    <n v="744"/>
    <n v="581"/>
    <n v="748"/>
    <n v="496"/>
    <n v="684"/>
    <n v="860"/>
    <n v="531"/>
    <n v="122"/>
    <n v="61"/>
    <n v="738"/>
    <n v="470"/>
    <n v="289"/>
    <n v="369"/>
    <n v="260"/>
    <n v="337"/>
    <n v="5312"/>
    <n v="4269"/>
    <n v="5091"/>
    <n v="3885"/>
    <n v="32"/>
    <n v="20"/>
    <n v="525"/>
    <n v="120"/>
    <n v="348"/>
    <n v="295"/>
    <n v="205"/>
    <n v="174"/>
    <n v="143"/>
    <n v="121"/>
    <n v="1062"/>
    <n v="641"/>
    <n v="191"/>
    <n v="139"/>
    <n v="694"/>
    <n v="379"/>
    <n v="178"/>
    <n v="124"/>
    <n v="71"/>
    <n v="100"/>
    <n v="259"/>
    <n v="244"/>
    <n v="162"/>
    <n v="164"/>
    <n v="97"/>
    <n v="80"/>
    <n v="1006"/>
    <n v="818"/>
    <n v="560"/>
    <n v="803"/>
    <n v="63"/>
    <n v="75"/>
    <n v="497"/>
    <n v="727"/>
    <n v="1013"/>
    <n v="655"/>
    <n v="160"/>
    <n v="80"/>
    <n v="853"/>
    <n v="575"/>
    <n v="215"/>
    <n v="189"/>
    <n v="221"/>
    <n v="384"/>
    <n v="26"/>
    <n v="33"/>
    <n v="195"/>
    <n v="351"/>
  </r>
  <r>
    <x v="7"/>
    <x v="88"/>
    <n v="4604"/>
    <n v="4000"/>
    <n v="4294"/>
    <n v="3538"/>
    <n v="351"/>
    <n v="157"/>
    <n v="320"/>
    <n v="283"/>
    <n v="180"/>
    <n v="170"/>
    <n v="140"/>
    <n v="113"/>
    <n v="889"/>
    <n v="671"/>
    <n v="608"/>
    <n v="394"/>
    <n v="800"/>
    <n v="675"/>
    <n v="550"/>
    <n v="730"/>
    <n v="467"/>
    <n v="668"/>
    <n v="880"/>
    <n v="537"/>
    <n v="133"/>
    <n v="66"/>
    <n v="747"/>
    <n v="471"/>
    <n v="310"/>
    <n v="461"/>
    <n v="287"/>
    <n v="399"/>
    <n v="5088"/>
    <n v="4002"/>
    <n v="4761"/>
    <n v="3520"/>
    <n v="33"/>
    <n v="19"/>
    <n v="438"/>
    <n v="170"/>
    <n v="366"/>
    <n v="291"/>
    <n v="210"/>
    <n v="175"/>
    <n v="156"/>
    <n v="117"/>
    <n v="946"/>
    <n v="646"/>
    <n v="153"/>
    <n v="159"/>
    <n v="657"/>
    <n v="378"/>
    <n v="136"/>
    <n v="109"/>
    <n v="56"/>
    <n v="70"/>
    <n v="222"/>
    <n v="194"/>
    <n v="129"/>
    <n v="128"/>
    <n v="93"/>
    <n v="66"/>
    <n v="822"/>
    <n v="623"/>
    <n v="528"/>
    <n v="721"/>
    <n v="58"/>
    <n v="63"/>
    <n v="470"/>
    <n v="658"/>
    <n v="1109"/>
    <n v="585"/>
    <n v="210"/>
    <n v="83"/>
    <n v="899"/>
    <n v="502"/>
    <n v="240"/>
    <n v="200"/>
    <n v="327"/>
    <n v="482"/>
    <n v="27"/>
    <n v="69"/>
    <n v="300"/>
    <n v="414"/>
  </r>
  <r>
    <x v="7"/>
    <x v="89"/>
    <n v="4782"/>
    <n v="3670"/>
    <n v="4486"/>
    <n v="3266"/>
    <n v="391"/>
    <n v="117"/>
    <n v="303"/>
    <n v="239"/>
    <n v="170"/>
    <n v="141"/>
    <n v="133"/>
    <n v="98"/>
    <n v="1030"/>
    <n v="534"/>
    <n v="695"/>
    <n v="294"/>
    <n v="940"/>
    <n v="719"/>
    <n v="518"/>
    <n v="732"/>
    <n v="434"/>
    <n v="674"/>
    <n v="803"/>
    <n v="465"/>
    <n v="108"/>
    <n v="50"/>
    <n v="695"/>
    <n v="415"/>
    <n v="296"/>
    <n v="404"/>
    <n v="273"/>
    <n v="350"/>
    <n v="5513"/>
    <n v="3638"/>
    <n v="5109"/>
    <n v="3207"/>
    <n v="38"/>
    <n v="19"/>
    <n v="485"/>
    <n v="135"/>
    <n v="354"/>
    <n v="246"/>
    <n v="203"/>
    <n v="147"/>
    <n v="151"/>
    <n v="99"/>
    <n v="1067"/>
    <n v="537"/>
    <n v="198"/>
    <n v="127"/>
    <n v="716"/>
    <n v="300"/>
    <n v="154"/>
    <n v="111"/>
    <n v="76"/>
    <n v="114"/>
    <n v="257"/>
    <n v="183"/>
    <n v="158"/>
    <n v="146"/>
    <n v="99"/>
    <n v="37"/>
    <n v="994"/>
    <n v="687"/>
    <n v="605"/>
    <n v="707"/>
    <n v="101"/>
    <n v="57"/>
    <n v="504"/>
    <n v="650"/>
    <n v="974"/>
    <n v="451"/>
    <n v="158"/>
    <n v="47"/>
    <n v="816"/>
    <n v="404"/>
    <n v="258"/>
    <n v="127"/>
    <n v="404"/>
    <n v="432"/>
    <n v="33"/>
    <n v="48"/>
    <n v="371"/>
    <n v="383"/>
  </r>
  <r>
    <x v="7"/>
    <x v="90"/>
    <n v="4467"/>
    <n v="3762"/>
    <n v="4171"/>
    <n v="3360"/>
    <n v="354"/>
    <n v="105"/>
    <n v="262"/>
    <n v="230"/>
    <n v="156"/>
    <n v="127"/>
    <n v="106"/>
    <n v="103"/>
    <n v="966"/>
    <n v="617"/>
    <n v="671"/>
    <n v="381"/>
    <n v="788"/>
    <n v="668"/>
    <n v="537"/>
    <n v="791"/>
    <n v="454"/>
    <n v="702"/>
    <n v="794"/>
    <n v="441"/>
    <n v="108"/>
    <n v="54"/>
    <n v="686"/>
    <n v="387"/>
    <n v="296"/>
    <n v="402"/>
    <n v="271"/>
    <n v="336"/>
    <n v="4949"/>
    <n v="4026"/>
    <n v="4617"/>
    <n v="3596"/>
    <n v="31"/>
    <n v="31"/>
    <n v="415"/>
    <n v="123"/>
    <n v="295"/>
    <n v="257"/>
    <n v="166"/>
    <n v="148"/>
    <n v="129"/>
    <n v="109"/>
    <n v="1000"/>
    <n v="680"/>
    <n v="146"/>
    <n v="113"/>
    <n v="672"/>
    <n v="436"/>
    <n v="182"/>
    <n v="130"/>
    <n v="59"/>
    <n v="74"/>
    <n v="238"/>
    <n v="224"/>
    <n v="157"/>
    <n v="156"/>
    <n v="81"/>
    <n v="68"/>
    <n v="853"/>
    <n v="685"/>
    <n v="617"/>
    <n v="827"/>
    <n v="102"/>
    <n v="90"/>
    <n v="516"/>
    <n v="737"/>
    <n v="879"/>
    <n v="473"/>
    <n v="117"/>
    <n v="54"/>
    <n v="762"/>
    <n v="419"/>
    <n v="230"/>
    <n v="222"/>
    <n v="332"/>
    <n v="430"/>
    <n v="30"/>
    <n v="72"/>
    <n v="302"/>
    <n v="358"/>
  </r>
  <r>
    <x v="7"/>
    <x v="91"/>
    <n v="4580"/>
    <n v="3584"/>
    <n v="4301"/>
    <n v="3199"/>
    <n v="397"/>
    <n v="82"/>
    <n v="281"/>
    <n v="265"/>
    <n v="172"/>
    <n v="155"/>
    <n v="109"/>
    <n v="111"/>
    <n v="963"/>
    <n v="579"/>
    <n v="670"/>
    <n v="361"/>
    <n v="813"/>
    <n v="647"/>
    <n v="538"/>
    <n v="702"/>
    <n v="453"/>
    <n v="639"/>
    <n v="818"/>
    <n v="409"/>
    <n v="150"/>
    <n v="54"/>
    <n v="668"/>
    <n v="355"/>
    <n v="279"/>
    <n v="385"/>
    <n v="257"/>
    <n v="320"/>
    <n v="5033"/>
    <n v="3674"/>
    <n v="4576"/>
    <n v="3260"/>
    <n v="32"/>
    <n v="29"/>
    <n v="399"/>
    <n v="91"/>
    <n v="303"/>
    <n v="272"/>
    <n v="183"/>
    <n v="159"/>
    <n v="119"/>
    <n v="113"/>
    <n v="1016"/>
    <n v="627"/>
    <n v="138"/>
    <n v="111"/>
    <n v="718"/>
    <n v="403"/>
    <n v="160"/>
    <n v="113"/>
    <n v="55"/>
    <n v="90"/>
    <n v="213"/>
    <n v="200"/>
    <n v="136"/>
    <n v="170"/>
    <n v="77"/>
    <n v="30"/>
    <n v="820"/>
    <n v="635"/>
    <n v="683"/>
    <n v="707"/>
    <n v="144"/>
    <n v="69"/>
    <n v="539"/>
    <n v="638"/>
    <n v="860"/>
    <n v="408"/>
    <n v="134"/>
    <n v="60"/>
    <n v="727"/>
    <n v="348"/>
    <n v="196"/>
    <n v="200"/>
    <n v="456"/>
    <n v="414"/>
    <n v="26"/>
    <n v="78"/>
    <n v="430"/>
    <n v="336"/>
  </r>
  <r>
    <x v="7"/>
    <x v="92"/>
    <n v="4297"/>
    <n v="3210"/>
    <n v="4030"/>
    <n v="2803"/>
    <n v="329"/>
    <n v="103"/>
    <n v="294"/>
    <n v="211"/>
    <n v="165"/>
    <n v="122"/>
    <n v="129"/>
    <n v="89"/>
    <n v="887"/>
    <n v="478"/>
    <n v="617"/>
    <n v="270"/>
    <n v="764"/>
    <n v="616"/>
    <n v="503"/>
    <n v="606"/>
    <n v="444"/>
    <n v="558"/>
    <n v="778"/>
    <n v="387"/>
    <n v="103"/>
    <n v="47"/>
    <n v="674"/>
    <n v="340"/>
    <n v="267"/>
    <n v="407"/>
    <n v="246"/>
    <n v="343"/>
    <n v="4482"/>
    <n v="3229"/>
    <n v="4125"/>
    <n v="2831"/>
    <n v="24"/>
    <n v="17"/>
    <n v="307"/>
    <n v="111"/>
    <n v="298"/>
    <n v="214"/>
    <n v="161"/>
    <n v="123"/>
    <n v="137"/>
    <n v="90"/>
    <n v="962"/>
    <n v="535"/>
    <n v="141"/>
    <n v="96"/>
    <n v="669"/>
    <n v="315"/>
    <n v="152"/>
    <n v="124"/>
    <n v="64"/>
    <n v="62"/>
    <n v="201"/>
    <n v="189"/>
    <n v="126"/>
    <n v="131"/>
    <n v="74"/>
    <n v="58"/>
    <n v="737"/>
    <n v="611"/>
    <n v="575"/>
    <n v="583"/>
    <n v="103"/>
    <n v="41"/>
    <n v="471"/>
    <n v="542"/>
    <n v="771"/>
    <n v="390"/>
    <n v="96"/>
    <n v="45"/>
    <n v="675"/>
    <n v="346"/>
    <n v="187"/>
    <n v="118"/>
    <n v="357"/>
    <n v="398"/>
    <n v="24"/>
    <n v="57"/>
    <n v="332"/>
    <n v="340"/>
  </r>
  <r>
    <x v="7"/>
    <x v="93"/>
    <n v="4454"/>
    <n v="3273"/>
    <n v="4167"/>
    <n v="2889"/>
    <n v="382"/>
    <n v="70"/>
    <n v="302"/>
    <n v="226"/>
    <n v="182"/>
    <n v="123"/>
    <n v="119"/>
    <n v="103"/>
    <n v="921"/>
    <n v="546"/>
    <n v="632"/>
    <n v="364"/>
    <n v="790"/>
    <n v="585"/>
    <n v="539"/>
    <n v="637"/>
    <n v="468"/>
    <n v="569"/>
    <n v="779"/>
    <n v="421"/>
    <n v="122"/>
    <n v="48"/>
    <n v="657"/>
    <n v="373"/>
    <n v="287"/>
    <n v="384"/>
    <n v="262"/>
    <n v="315"/>
    <n v="4723"/>
    <n v="3465"/>
    <n v="4445"/>
    <n v="3075"/>
    <n v="29"/>
    <n v="15"/>
    <n v="382"/>
    <n v="68"/>
    <n v="309"/>
    <n v="239"/>
    <n v="180"/>
    <n v="129"/>
    <n v="129"/>
    <n v="110"/>
    <n v="1074"/>
    <n v="630"/>
    <n v="153"/>
    <n v="77"/>
    <n v="760"/>
    <n v="444"/>
    <n v="161"/>
    <n v="110"/>
    <n v="73"/>
    <n v="95"/>
    <n v="205"/>
    <n v="171"/>
    <n v="130"/>
    <n v="130"/>
    <n v="75"/>
    <n v="41"/>
    <n v="850"/>
    <n v="630"/>
    <n v="584"/>
    <n v="663"/>
    <n v="73"/>
    <n v="72"/>
    <n v="510"/>
    <n v="591"/>
    <n v="771"/>
    <n v="428"/>
    <n v="96"/>
    <n v="48"/>
    <n v="675"/>
    <n v="380"/>
    <n v="169"/>
    <n v="135"/>
    <n v="278"/>
    <n v="390"/>
    <n v="24"/>
    <n v="74"/>
    <n v="254"/>
    <n v="316"/>
  </r>
  <r>
    <x v="7"/>
    <x v="94"/>
    <n v="3899"/>
    <n v="3059"/>
    <n v="3635"/>
    <n v="2696"/>
    <n v="332"/>
    <n v="69"/>
    <n v="239"/>
    <n v="174"/>
    <n v="127"/>
    <n v="103"/>
    <n v="111"/>
    <n v="72"/>
    <n v="780"/>
    <n v="510"/>
    <n v="558"/>
    <n v="356"/>
    <n v="721"/>
    <n v="516"/>
    <n v="492"/>
    <n v="637"/>
    <n v="425"/>
    <n v="569"/>
    <n v="693"/>
    <n v="330"/>
    <n v="86"/>
    <n v="34"/>
    <n v="607"/>
    <n v="296"/>
    <n v="264"/>
    <n v="363"/>
    <n v="238"/>
    <n v="335"/>
    <n v="3474"/>
    <n v="2744"/>
    <n v="3279"/>
    <n v="2397"/>
    <n v="19"/>
    <n v="12"/>
    <n v="237"/>
    <n v="47"/>
    <n v="196"/>
    <n v="148"/>
    <n v="107"/>
    <n v="85"/>
    <n v="89"/>
    <n v="64"/>
    <n v="906"/>
    <n v="465"/>
    <n v="89"/>
    <n v="55"/>
    <n v="703"/>
    <n v="341"/>
    <n v="115"/>
    <n v="69"/>
    <n v="53"/>
    <n v="69"/>
    <n v="161"/>
    <n v="188"/>
    <n v="114"/>
    <n v="135"/>
    <n v="46"/>
    <n v="53"/>
    <n v="656"/>
    <n v="481"/>
    <n v="403"/>
    <n v="598"/>
    <n v="45"/>
    <n v="64"/>
    <n v="359"/>
    <n v="534"/>
    <n v="568"/>
    <n v="255"/>
    <n v="66"/>
    <n v="30"/>
    <n v="501"/>
    <n v="224"/>
    <n v="79"/>
    <n v="134"/>
    <n v="195"/>
    <n v="347"/>
    <n v="22"/>
    <n v="27"/>
    <n v="173"/>
    <n v="320"/>
  </r>
  <r>
    <x v="7"/>
    <x v="95"/>
    <n v="4271"/>
    <n v="3049"/>
    <n v="4005"/>
    <n v="2745"/>
    <n v="351"/>
    <n v="58"/>
    <n v="264"/>
    <n v="165"/>
    <n v="162"/>
    <n v="93"/>
    <n v="102"/>
    <n v="71"/>
    <n v="895"/>
    <n v="418"/>
    <n v="632"/>
    <n v="263"/>
    <n v="841"/>
    <n v="589"/>
    <n v="520"/>
    <n v="670"/>
    <n v="454"/>
    <n v="599"/>
    <n v="702"/>
    <n v="332"/>
    <n v="110"/>
    <n v="34"/>
    <n v="591"/>
    <n v="299"/>
    <n v="265"/>
    <n v="304"/>
    <n v="241"/>
    <n v="271"/>
    <n v="3027"/>
    <n v="2660"/>
    <n v="2867"/>
    <n v="2376"/>
    <n v="17"/>
    <n v="16"/>
    <n v="213"/>
    <n v="41"/>
    <n v="167"/>
    <n v="138"/>
    <n v="103"/>
    <n v="72"/>
    <n v="64"/>
    <n v="65"/>
    <n v="673"/>
    <n v="310"/>
    <n v="102"/>
    <n v="69"/>
    <n v="478"/>
    <n v="186"/>
    <n v="93"/>
    <n v="56"/>
    <n v="45"/>
    <n v="52"/>
    <n v="123"/>
    <n v="196"/>
    <n v="80"/>
    <n v="156"/>
    <n v="43"/>
    <n v="39"/>
    <n v="639"/>
    <n v="564"/>
    <n v="373"/>
    <n v="641"/>
    <n v="34"/>
    <n v="68"/>
    <n v="339"/>
    <n v="574"/>
    <n v="494"/>
    <n v="245"/>
    <n v="75"/>
    <n v="21"/>
    <n v="419"/>
    <n v="224"/>
    <n v="125"/>
    <n v="173"/>
    <n v="160"/>
    <n v="283"/>
    <n v="20"/>
    <n v="30"/>
    <n v="140"/>
    <n v="254"/>
  </r>
  <r>
    <x v="8"/>
    <x v="96"/>
    <n v="4111"/>
    <n v="2763"/>
    <n v="3789"/>
    <n v="2372"/>
    <n v="356"/>
    <n v="43"/>
    <n v="206"/>
    <n v="126"/>
    <n v="97"/>
    <n v="64"/>
    <n v="109"/>
    <n v="62"/>
    <n v="810"/>
    <n v="431"/>
    <n v="540"/>
    <n v="315"/>
    <n v="734"/>
    <n v="537"/>
    <n v="526"/>
    <n v="596"/>
    <n v="457"/>
    <n v="528"/>
    <n v="692"/>
    <n v="244"/>
    <n v="110"/>
    <n v="30"/>
    <n v="582"/>
    <n v="214"/>
    <n v="323"/>
    <n v="391"/>
    <n v="285"/>
    <n v="298"/>
    <n v="3949"/>
    <n v="2838"/>
    <n v="3655"/>
    <n v="2492"/>
    <n v="23"/>
    <n v="16"/>
    <n v="313"/>
    <n v="38"/>
    <n v="215"/>
    <n v="119"/>
    <n v="106"/>
    <n v="52"/>
    <n v="109"/>
    <n v="66"/>
    <n v="704"/>
    <n v="424"/>
    <n v="154"/>
    <n v="54"/>
    <n v="423"/>
    <n v="298"/>
    <n v="127"/>
    <n v="73"/>
    <n v="65"/>
    <n v="83"/>
    <n v="200"/>
    <n v="213"/>
    <n v="137"/>
    <n v="177"/>
    <n v="63"/>
    <n v="36"/>
    <n v="818"/>
    <n v="611"/>
    <n v="539"/>
    <n v="636"/>
    <n v="72"/>
    <n v="69"/>
    <n v="466"/>
    <n v="567"/>
    <n v="580"/>
    <n v="220"/>
    <n v="88"/>
    <n v="27"/>
    <n v="491"/>
    <n v="194"/>
    <n v="199"/>
    <n v="132"/>
    <n v="294"/>
    <n v="346"/>
    <n v="33"/>
    <n v="73"/>
    <n v="261"/>
    <n v="274"/>
  </r>
  <r>
    <x v="8"/>
    <x v="97"/>
    <n v="4004"/>
    <n v="2794"/>
    <n v="3748"/>
    <n v="2436"/>
    <n v="335"/>
    <n v="81"/>
    <n v="242"/>
    <n v="142"/>
    <n v="137"/>
    <n v="70"/>
    <n v="106"/>
    <n v="72"/>
    <n v="771"/>
    <n v="425"/>
    <n v="520"/>
    <n v="306"/>
    <n v="725"/>
    <n v="512"/>
    <n v="539"/>
    <n v="560"/>
    <n v="464"/>
    <n v="511"/>
    <n v="683"/>
    <n v="298"/>
    <n v="94"/>
    <n v="24"/>
    <n v="589"/>
    <n v="275"/>
    <n v="256"/>
    <n v="358"/>
    <n v="229"/>
    <n v="290"/>
    <n v="3275"/>
    <n v="2620"/>
    <n v="3098"/>
    <n v="2285"/>
    <n v="13"/>
    <n v="9"/>
    <n v="269"/>
    <n v="70"/>
    <n v="213"/>
    <n v="131"/>
    <n v="121"/>
    <n v="63"/>
    <n v="91"/>
    <n v="68"/>
    <n v="593"/>
    <n v="366"/>
    <n v="95"/>
    <n v="81"/>
    <n v="386"/>
    <n v="249"/>
    <n v="112"/>
    <n v="36"/>
    <n v="42"/>
    <n v="61"/>
    <n v="141"/>
    <n v="176"/>
    <n v="96"/>
    <n v="132"/>
    <n v="46"/>
    <n v="44"/>
    <n v="642"/>
    <n v="499"/>
    <n v="452"/>
    <n v="544"/>
    <n v="62"/>
    <n v="44"/>
    <n v="390"/>
    <n v="500"/>
    <n v="562"/>
    <n v="281"/>
    <n v="67"/>
    <n v="24"/>
    <n v="496"/>
    <n v="257"/>
    <n v="170"/>
    <n v="148"/>
    <n v="178"/>
    <n v="336"/>
    <n v="19"/>
    <n v="69"/>
    <n v="158"/>
    <n v="267"/>
  </r>
  <r>
    <x v="8"/>
    <x v="98"/>
    <n v="3697"/>
    <n v="2493"/>
    <n v="3459"/>
    <n v="2133"/>
    <n v="304"/>
    <n v="46"/>
    <n v="230"/>
    <n v="119"/>
    <n v="136"/>
    <n v="59"/>
    <n v="94"/>
    <n v="60"/>
    <n v="797"/>
    <n v="390"/>
    <n v="524"/>
    <n v="251"/>
    <n v="608"/>
    <n v="415"/>
    <n v="481"/>
    <n v="508"/>
    <n v="414"/>
    <n v="471"/>
    <n v="622"/>
    <n v="274"/>
    <n v="71"/>
    <n v="22"/>
    <n v="552"/>
    <n v="252"/>
    <n v="238"/>
    <n v="361"/>
    <n v="217"/>
    <n v="245"/>
    <n v="3462"/>
    <n v="2445"/>
    <n v="3294"/>
    <n v="2089"/>
    <n v="13"/>
    <n v="10"/>
    <n v="314"/>
    <n v="45"/>
    <n v="227"/>
    <n v="112"/>
    <n v="138"/>
    <n v="56"/>
    <n v="89"/>
    <n v="56"/>
    <n v="773"/>
    <n v="383"/>
    <n v="122"/>
    <n v="88"/>
    <n v="510"/>
    <n v="233"/>
    <n v="141"/>
    <n v="62"/>
    <n v="53"/>
    <n v="53"/>
    <n v="160"/>
    <n v="180"/>
    <n v="103"/>
    <n v="132"/>
    <n v="57"/>
    <n v="47"/>
    <n v="579"/>
    <n v="395"/>
    <n v="408"/>
    <n v="489"/>
    <n v="38"/>
    <n v="33"/>
    <n v="370"/>
    <n v="456"/>
    <n v="624"/>
    <n v="295"/>
    <n v="70"/>
    <n v="22"/>
    <n v="554"/>
    <n v="272"/>
    <n v="143"/>
    <n v="129"/>
    <n v="168"/>
    <n v="356"/>
    <n v="20"/>
    <n v="120"/>
    <n v="149"/>
    <n v="236"/>
  </r>
  <r>
    <x v="8"/>
    <x v="99"/>
    <n v="3870"/>
    <n v="2271"/>
    <n v="3508"/>
    <n v="1904"/>
    <n v="306"/>
    <n v="21"/>
    <n v="197"/>
    <n v="87"/>
    <n v="112"/>
    <n v="39"/>
    <n v="85"/>
    <n v="48"/>
    <n v="850"/>
    <n v="314"/>
    <n v="622"/>
    <n v="194"/>
    <n v="670"/>
    <n v="409"/>
    <n v="478"/>
    <n v="502"/>
    <n v="417"/>
    <n v="458"/>
    <n v="630"/>
    <n v="296"/>
    <n v="84"/>
    <n v="24"/>
    <n v="546"/>
    <n v="271"/>
    <n v="362"/>
    <n v="367"/>
    <n v="217"/>
    <n v="274"/>
    <n v="4220"/>
    <n v="2570"/>
    <n v="3915"/>
    <n v="2189"/>
    <n v="14"/>
    <n v="9"/>
    <n v="414"/>
    <n v="29"/>
    <n v="213"/>
    <n v="103"/>
    <n v="125"/>
    <n v="51"/>
    <n v="88"/>
    <n v="51"/>
    <n v="889"/>
    <n v="329"/>
    <n v="132"/>
    <n v="67"/>
    <n v="635"/>
    <n v="196"/>
    <n v="121"/>
    <n v="66"/>
    <n v="61"/>
    <n v="41"/>
    <n v="148"/>
    <n v="157"/>
    <n v="73"/>
    <n v="120"/>
    <n v="75"/>
    <n v="37"/>
    <n v="776"/>
    <n v="449"/>
    <n v="459"/>
    <n v="551"/>
    <n v="43"/>
    <n v="56"/>
    <n v="416"/>
    <n v="496"/>
    <n v="744"/>
    <n v="401"/>
    <n v="110"/>
    <n v="32"/>
    <n v="634"/>
    <n v="370"/>
    <n v="197"/>
    <n v="119"/>
    <n v="305"/>
    <n v="381"/>
    <n v="142"/>
    <n v="94"/>
    <n v="163"/>
    <n v="288"/>
  </r>
  <r>
    <x v="8"/>
    <x v="100"/>
    <n v="3736"/>
    <n v="2413"/>
    <n v="3484"/>
    <n v="2128"/>
    <n v="325"/>
    <n v="40"/>
    <n v="193"/>
    <n v="90"/>
    <n v="85"/>
    <n v="50"/>
    <n v="108"/>
    <n v="40"/>
    <n v="790"/>
    <n v="464"/>
    <n v="538"/>
    <n v="319"/>
    <n v="653"/>
    <n v="401"/>
    <n v="465"/>
    <n v="535"/>
    <n v="389"/>
    <n v="491"/>
    <n v="679"/>
    <n v="256"/>
    <n v="90"/>
    <n v="21"/>
    <n v="589"/>
    <n v="234"/>
    <n v="252"/>
    <n v="286"/>
    <n v="234"/>
    <n v="246"/>
    <n v="4143"/>
    <n v="2411"/>
    <n v="3871"/>
    <n v="2113"/>
    <n v="13"/>
    <n v="9"/>
    <n v="407"/>
    <n v="44"/>
    <n v="220"/>
    <n v="98"/>
    <n v="98"/>
    <n v="56"/>
    <n v="122"/>
    <n v="41"/>
    <n v="839"/>
    <n v="450"/>
    <n v="133"/>
    <n v="74"/>
    <n v="583"/>
    <n v="311"/>
    <n v="122"/>
    <n v="66"/>
    <n v="50"/>
    <n v="41"/>
    <n v="174"/>
    <n v="172"/>
    <n v="109"/>
    <n v="136"/>
    <n v="66"/>
    <n v="36"/>
    <n v="683"/>
    <n v="371"/>
    <n v="443"/>
    <n v="526"/>
    <n v="52"/>
    <n v="45"/>
    <n v="391"/>
    <n v="482"/>
    <n v="860"/>
    <n v="287"/>
    <n v="139"/>
    <n v="27"/>
    <n v="721"/>
    <n v="260"/>
    <n v="182"/>
    <n v="115"/>
    <n v="272"/>
    <n v="298"/>
    <n v="22"/>
    <n v="44"/>
    <n v="250"/>
    <n v="253"/>
  </r>
  <r>
    <x v="8"/>
    <x v="101"/>
    <n v="3649"/>
    <n v="2388"/>
    <n v="3399"/>
    <n v="2071"/>
    <n v="258"/>
    <n v="47"/>
    <n v="203"/>
    <n v="95"/>
    <n v="94"/>
    <n v="45"/>
    <n v="109"/>
    <n v="50"/>
    <n v="717"/>
    <n v="411"/>
    <n v="497"/>
    <n v="260"/>
    <n v="624"/>
    <n v="361"/>
    <n v="502"/>
    <n v="525"/>
    <n v="428"/>
    <n v="466"/>
    <n v="643"/>
    <n v="296"/>
    <n v="95"/>
    <n v="16"/>
    <n v="548"/>
    <n v="280"/>
    <n v="250"/>
    <n v="317"/>
    <n v="222"/>
    <n v="258"/>
    <n v="4264"/>
    <n v="2372"/>
    <n v="3925"/>
    <n v="2033"/>
    <n v="18"/>
    <n v="5"/>
    <n v="319"/>
    <n v="53"/>
    <n v="237"/>
    <n v="101"/>
    <n v="113"/>
    <n v="52"/>
    <n v="125"/>
    <n v="50"/>
    <n v="739"/>
    <n v="415"/>
    <n v="108"/>
    <n v="83"/>
    <n v="510"/>
    <n v="269"/>
    <n v="122"/>
    <n v="62"/>
    <n v="66"/>
    <n v="41"/>
    <n v="194"/>
    <n v="143"/>
    <n v="109"/>
    <n v="113"/>
    <n v="85"/>
    <n v="30"/>
    <n v="662"/>
    <n v="344"/>
    <n v="592"/>
    <n v="499"/>
    <n v="89"/>
    <n v="58"/>
    <n v="503"/>
    <n v="441"/>
    <n v="782"/>
    <n v="293"/>
    <n v="141"/>
    <n v="15"/>
    <n v="641"/>
    <n v="278"/>
    <n v="316"/>
    <n v="138"/>
    <n v="339"/>
    <n v="339"/>
    <n v="38"/>
    <n v="52"/>
    <n v="301"/>
    <n v="287"/>
  </r>
  <r>
    <x v="8"/>
    <x v="102"/>
    <n v="3807"/>
    <n v="2146"/>
    <n v="3572"/>
    <n v="1875"/>
    <n v="311"/>
    <n v="46"/>
    <n v="243"/>
    <n v="75"/>
    <n v="124"/>
    <n v="29"/>
    <n v="119"/>
    <n v="45"/>
    <n v="725"/>
    <n v="306"/>
    <n v="488"/>
    <n v="194"/>
    <n v="671"/>
    <n v="414"/>
    <n v="510"/>
    <n v="539"/>
    <n v="433"/>
    <n v="499"/>
    <n v="663"/>
    <n v="231"/>
    <n v="132"/>
    <n v="15"/>
    <n v="530"/>
    <n v="217"/>
    <n v="235"/>
    <n v="271"/>
    <n v="201"/>
    <n v="215"/>
    <n v="4264"/>
    <n v="2338"/>
    <n v="3984"/>
    <n v="2054"/>
    <n v="16"/>
    <n v="4"/>
    <n v="367"/>
    <n v="52"/>
    <n v="277"/>
    <n v="104"/>
    <n v="134"/>
    <n v="56"/>
    <n v="144"/>
    <n v="48"/>
    <n v="757"/>
    <n v="345"/>
    <n v="118"/>
    <n v="68"/>
    <n v="489"/>
    <n v="226"/>
    <n v="151"/>
    <n v="52"/>
    <n v="61"/>
    <n v="40"/>
    <n v="211"/>
    <n v="141"/>
    <n v="122"/>
    <n v="106"/>
    <n v="89"/>
    <n v="35"/>
    <n v="719"/>
    <n v="419"/>
    <n v="592"/>
    <n v="580"/>
    <n v="98"/>
    <n v="45"/>
    <n v="494"/>
    <n v="535"/>
    <n v="731"/>
    <n v="266"/>
    <n v="142"/>
    <n v="14"/>
    <n v="588"/>
    <n v="252"/>
    <n v="251"/>
    <n v="103"/>
    <n v="280"/>
    <n v="284"/>
    <n v="40"/>
    <n v="59"/>
    <n v="241"/>
    <n v="225"/>
  </r>
  <r>
    <x v="8"/>
    <x v="103"/>
    <n v="3734"/>
    <n v="2294"/>
    <n v="3472"/>
    <n v="2003"/>
    <n v="256"/>
    <n v="52"/>
    <n v="245"/>
    <n v="123"/>
    <n v="126"/>
    <n v="59"/>
    <n v="119"/>
    <n v="64"/>
    <n v="748"/>
    <n v="416"/>
    <n v="518"/>
    <n v="238"/>
    <n v="647"/>
    <n v="370"/>
    <n v="530"/>
    <n v="540"/>
    <n v="455"/>
    <n v="474"/>
    <n v="649"/>
    <n v="218"/>
    <n v="111"/>
    <n v="21"/>
    <n v="537"/>
    <n v="197"/>
    <n v="262"/>
    <n v="291"/>
    <n v="236"/>
    <n v="265"/>
    <n v="4178"/>
    <n v="2362"/>
    <n v="3720"/>
    <n v="2046"/>
    <n v="12"/>
    <n v="4"/>
    <n v="254"/>
    <n v="59"/>
    <n v="263"/>
    <n v="126"/>
    <n v="132"/>
    <n v="61"/>
    <n v="132"/>
    <n v="65"/>
    <n v="783"/>
    <n v="446"/>
    <n v="103"/>
    <n v="95"/>
    <n v="552"/>
    <n v="264"/>
    <n v="128"/>
    <n v="87"/>
    <n v="45"/>
    <n v="43"/>
    <n v="179"/>
    <n v="117"/>
    <n v="93"/>
    <n v="89"/>
    <n v="85"/>
    <n v="28"/>
    <n v="653"/>
    <n v="364"/>
    <n v="673"/>
    <n v="541"/>
    <n v="128"/>
    <n v="71"/>
    <n v="545"/>
    <n v="470"/>
    <n v="687"/>
    <n v="219"/>
    <n v="101"/>
    <n v="24"/>
    <n v="586"/>
    <n v="195"/>
    <n v="171"/>
    <n v="127"/>
    <n v="458"/>
    <n v="316"/>
    <n v="30"/>
    <n v="30"/>
    <n v="429"/>
    <n v="286"/>
  </r>
  <r>
    <x v="8"/>
    <x v="104"/>
    <n v="3846"/>
    <n v="2434"/>
    <n v="3623"/>
    <n v="2178"/>
    <n v="311"/>
    <n v="60"/>
    <n v="271"/>
    <n v="127"/>
    <n v="142"/>
    <n v="69"/>
    <n v="129"/>
    <n v="58"/>
    <n v="832"/>
    <n v="374"/>
    <n v="531"/>
    <n v="262"/>
    <n v="683"/>
    <n v="447"/>
    <n v="511"/>
    <n v="546"/>
    <n v="456"/>
    <n v="505"/>
    <n v="622"/>
    <n v="277"/>
    <n v="108"/>
    <n v="26"/>
    <n v="513"/>
    <n v="251"/>
    <n v="223"/>
    <n v="256"/>
    <n v="200"/>
    <n v="201"/>
    <n v="3989"/>
    <n v="2452"/>
    <n v="3705"/>
    <n v="2202"/>
    <n v="13"/>
    <n v="11"/>
    <n v="292"/>
    <n v="65"/>
    <n v="273"/>
    <n v="130"/>
    <n v="136"/>
    <n v="71"/>
    <n v="138"/>
    <n v="59"/>
    <n v="892"/>
    <n v="428"/>
    <n v="127"/>
    <n v="64"/>
    <n v="573"/>
    <n v="304"/>
    <n v="192"/>
    <n v="61"/>
    <n v="50"/>
    <n v="61"/>
    <n v="143"/>
    <n v="180"/>
    <n v="81"/>
    <n v="124"/>
    <n v="61"/>
    <n v="56"/>
    <n v="652"/>
    <n v="441"/>
    <n v="580"/>
    <n v="522"/>
    <n v="97"/>
    <n v="32"/>
    <n v="483"/>
    <n v="490"/>
    <n v="622"/>
    <n v="283"/>
    <n v="102"/>
    <n v="24"/>
    <n v="520"/>
    <n v="259"/>
    <n v="187"/>
    <n v="80"/>
    <n v="284"/>
    <n v="250"/>
    <n v="24"/>
    <n v="50"/>
    <n v="260"/>
    <n v="200"/>
  </r>
  <r>
    <x v="8"/>
    <x v="105"/>
    <n v="3746"/>
    <n v="2376"/>
    <n v="3438"/>
    <n v="1996"/>
    <n v="305"/>
    <n v="62"/>
    <n v="236"/>
    <n v="127"/>
    <n v="121"/>
    <n v="69"/>
    <n v="115"/>
    <n v="58"/>
    <n v="704"/>
    <n v="334"/>
    <n v="485"/>
    <n v="223"/>
    <n v="685"/>
    <n v="403"/>
    <n v="504"/>
    <n v="522"/>
    <n v="422"/>
    <n v="476"/>
    <n v="612"/>
    <n v="237"/>
    <n v="100"/>
    <n v="16"/>
    <n v="512"/>
    <n v="221"/>
    <n v="307"/>
    <n v="380"/>
    <n v="268"/>
    <n v="275"/>
    <n v="3971"/>
    <n v="2529"/>
    <n v="3666"/>
    <n v="2137"/>
    <n v="17"/>
    <n v="7"/>
    <n v="305"/>
    <n v="60"/>
    <n v="243"/>
    <n v="134"/>
    <n v="118"/>
    <n v="72"/>
    <n v="125"/>
    <n v="62"/>
    <n v="826"/>
    <n v="384"/>
    <n v="106"/>
    <n v="63"/>
    <n v="585"/>
    <n v="270"/>
    <n v="135"/>
    <n v="51"/>
    <n v="55"/>
    <n v="72"/>
    <n v="206"/>
    <n v="159"/>
    <n v="127"/>
    <n v="94"/>
    <n v="80"/>
    <n v="65"/>
    <n v="735"/>
    <n v="436"/>
    <n v="541"/>
    <n v="551"/>
    <n v="86"/>
    <n v="50"/>
    <n v="454"/>
    <n v="501"/>
    <n v="600"/>
    <n v="244"/>
    <n v="78"/>
    <n v="16"/>
    <n v="522"/>
    <n v="228"/>
    <n v="138"/>
    <n v="90"/>
    <n v="305"/>
    <n v="392"/>
    <n v="39"/>
    <n v="116"/>
    <n v="265"/>
    <n v="276"/>
  </r>
  <r>
    <x v="8"/>
    <x v="106"/>
    <n v="3966"/>
    <n v="2419"/>
    <n v="3690"/>
    <n v="2077"/>
    <n v="314"/>
    <n v="72"/>
    <n v="247"/>
    <n v="147"/>
    <n v="135"/>
    <n v="78"/>
    <n v="112"/>
    <n v="69"/>
    <n v="791"/>
    <n v="333"/>
    <n v="517"/>
    <n v="216"/>
    <n v="812"/>
    <n v="407"/>
    <n v="491"/>
    <n v="530"/>
    <n v="430"/>
    <n v="492"/>
    <n v="662"/>
    <n v="255"/>
    <n v="116"/>
    <n v="22"/>
    <n v="546"/>
    <n v="233"/>
    <n v="276"/>
    <n v="342"/>
    <n v="240"/>
    <n v="246"/>
    <n v="3520"/>
    <n v="2132"/>
    <n v="3317"/>
    <n v="1805"/>
    <n v="17"/>
    <n v="5"/>
    <n v="226"/>
    <n v="49"/>
    <n v="202"/>
    <n v="121"/>
    <n v="114"/>
    <n v="60"/>
    <n v="88"/>
    <n v="61"/>
    <n v="913"/>
    <n v="291"/>
    <n v="97"/>
    <n v="49"/>
    <n v="652"/>
    <n v="200"/>
    <n v="164"/>
    <n v="43"/>
    <n v="61"/>
    <n v="37"/>
    <n v="112"/>
    <n v="157"/>
    <n v="70"/>
    <n v="122"/>
    <n v="43"/>
    <n v="35"/>
    <n v="740"/>
    <n v="383"/>
    <n v="402"/>
    <n v="493"/>
    <n v="41"/>
    <n v="33"/>
    <n v="361"/>
    <n v="461"/>
    <n v="536"/>
    <n v="181"/>
    <n v="89"/>
    <n v="20"/>
    <n v="447"/>
    <n v="161"/>
    <n v="108"/>
    <n v="88"/>
    <n v="203"/>
    <n v="327"/>
    <n v="30"/>
    <n v="97"/>
    <n v="173"/>
    <n v="230"/>
  </r>
  <r>
    <x v="8"/>
    <x v="107"/>
    <n v="3819"/>
    <n v="2490"/>
    <n v="3581"/>
    <n v="2162"/>
    <n v="330"/>
    <n v="71"/>
    <n v="235"/>
    <n v="180"/>
    <n v="125"/>
    <n v="97"/>
    <n v="111"/>
    <n v="83"/>
    <n v="771"/>
    <n v="351"/>
    <n v="522"/>
    <n v="230"/>
    <n v="683"/>
    <n v="418"/>
    <n v="483"/>
    <n v="552"/>
    <n v="410"/>
    <n v="501"/>
    <n v="628"/>
    <n v="252"/>
    <n v="92"/>
    <n v="18"/>
    <n v="536"/>
    <n v="234"/>
    <n v="238"/>
    <n v="328"/>
    <n v="213"/>
    <n v="247"/>
    <n v="2696"/>
    <n v="2138"/>
    <n v="2553"/>
    <n v="1832"/>
    <n v="15"/>
    <n v="4"/>
    <n v="200"/>
    <n v="48"/>
    <n v="148"/>
    <n v="152"/>
    <n v="80"/>
    <n v="76"/>
    <n v="69"/>
    <n v="76"/>
    <n v="589"/>
    <n v="255"/>
    <n v="77"/>
    <n v="65"/>
    <n v="389"/>
    <n v="161"/>
    <n v="123"/>
    <n v="28"/>
    <n v="53"/>
    <n v="59"/>
    <n v="132"/>
    <n v="122"/>
    <n v="73"/>
    <n v="94"/>
    <n v="59"/>
    <n v="28"/>
    <n v="519"/>
    <n v="400"/>
    <n v="342"/>
    <n v="522"/>
    <n v="37"/>
    <n v="47"/>
    <n v="305"/>
    <n v="474"/>
    <n v="435"/>
    <n v="167"/>
    <n v="62"/>
    <n v="11"/>
    <n v="373"/>
    <n v="156"/>
    <n v="120"/>
    <n v="104"/>
    <n v="142"/>
    <n v="305"/>
    <n v="19"/>
    <n v="73"/>
    <n v="123"/>
    <n v="232"/>
  </r>
  <r>
    <x v="9"/>
    <x v="108"/>
    <n v="3903"/>
    <n v="2706"/>
    <n v="3626"/>
    <n v="2280"/>
    <n v="315"/>
    <n v="61"/>
    <n v="273"/>
    <n v="140"/>
    <n v="178"/>
    <n v="79"/>
    <n v="95"/>
    <n v="62"/>
    <n v="791"/>
    <n v="365"/>
    <n v="560"/>
    <n v="248"/>
    <n v="752"/>
    <n v="418"/>
    <n v="447"/>
    <n v="626"/>
    <n v="386"/>
    <n v="588"/>
    <n v="635"/>
    <n v="249"/>
    <n v="98"/>
    <n v="16"/>
    <n v="537"/>
    <n v="233"/>
    <n v="278"/>
    <n v="425"/>
    <n v="230"/>
    <n v="254"/>
    <n v="3765"/>
    <n v="2783"/>
    <n v="3504"/>
    <n v="2402"/>
    <n v="26"/>
    <n v="9"/>
    <n v="278"/>
    <n v="54"/>
    <n v="287"/>
    <n v="139"/>
    <n v="194"/>
    <n v="76"/>
    <n v="94"/>
    <n v="63"/>
    <n v="673"/>
    <n v="360"/>
    <n v="108"/>
    <n v="85"/>
    <n v="444"/>
    <n v="231"/>
    <n v="122"/>
    <n v="44"/>
    <n v="64"/>
    <n v="114"/>
    <n v="184"/>
    <n v="195"/>
    <n v="118"/>
    <n v="160"/>
    <n v="65"/>
    <n v="35"/>
    <n v="838"/>
    <n v="517"/>
    <n v="466"/>
    <n v="645"/>
    <n v="64"/>
    <n v="35"/>
    <n v="402"/>
    <n v="610"/>
    <n v="531"/>
    <n v="225"/>
    <n v="78"/>
    <n v="15"/>
    <n v="454"/>
    <n v="210"/>
    <n v="156"/>
    <n v="145"/>
    <n v="262"/>
    <n v="381"/>
    <n v="44"/>
    <n v="151"/>
    <n v="217"/>
    <n v="230"/>
  </r>
  <r>
    <x v="9"/>
    <x v="109"/>
    <n v="3778"/>
    <n v="2561"/>
    <n v="3507"/>
    <n v="2211"/>
    <n v="286"/>
    <n v="70"/>
    <n v="254"/>
    <n v="162"/>
    <n v="138"/>
    <n v="99"/>
    <n v="116"/>
    <n v="63"/>
    <n v="773"/>
    <n v="395"/>
    <n v="536"/>
    <n v="274"/>
    <n v="746"/>
    <n v="394"/>
    <n v="467"/>
    <n v="530"/>
    <n v="402"/>
    <n v="466"/>
    <n v="589"/>
    <n v="239"/>
    <n v="78"/>
    <n v="20"/>
    <n v="511"/>
    <n v="219"/>
    <n v="271"/>
    <n v="350"/>
    <n v="226"/>
    <n v="221"/>
    <n v="3091"/>
    <n v="2391"/>
    <n v="2895"/>
    <n v="2050"/>
    <n v="19"/>
    <n v="12"/>
    <n v="233"/>
    <n v="61"/>
    <n v="222"/>
    <n v="154"/>
    <n v="123"/>
    <n v="95"/>
    <n v="99"/>
    <n v="59"/>
    <n v="594"/>
    <n v="336"/>
    <n v="110"/>
    <n v="64"/>
    <n v="396"/>
    <n v="216"/>
    <n v="88"/>
    <n v="55"/>
    <n v="39"/>
    <n v="75"/>
    <n v="129"/>
    <n v="139"/>
    <n v="84"/>
    <n v="111"/>
    <n v="45"/>
    <n v="28"/>
    <n v="655"/>
    <n v="377"/>
    <n v="389"/>
    <n v="512"/>
    <n v="52"/>
    <n v="60"/>
    <n v="337"/>
    <n v="452"/>
    <n v="480"/>
    <n v="218"/>
    <n v="54"/>
    <n v="19"/>
    <n v="426"/>
    <n v="199"/>
    <n v="135"/>
    <n v="168"/>
    <n v="197"/>
    <n v="340"/>
    <n v="37"/>
    <n v="134"/>
    <n v="159"/>
    <n v="207"/>
  </r>
  <r>
    <x v="9"/>
    <x v="110"/>
    <n v="4189"/>
    <n v="2652"/>
    <n v="3855"/>
    <n v="2251"/>
    <n v="404"/>
    <n v="78"/>
    <n v="253"/>
    <n v="152"/>
    <n v="140"/>
    <n v="96"/>
    <n v="113"/>
    <n v="56"/>
    <n v="905"/>
    <n v="485"/>
    <n v="652"/>
    <n v="343"/>
    <n v="733"/>
    <n v="427"/>
    <n v="512"/>
    <n v="525"/>
    <n v="419"/>
    <n v="451"/>
    <n v="660"/>
    <n v="226"/>
    <n v="107"/>
    <n v="29"/>
    <n v="554"/>
    <n v="197"/>
    <n v="335"/>
    <n v="402"/>
    <n v="246"/>
    <n v="250"/>
    <n v="3919"/>
    <n v="2612"/>
    <n v="3665"/>
    <n v="2208"/>
    <n v="22"/>
    <n v="11"/>
    <n v="415"/>
    <n v="77"/>
    <n v="248"/>
    <n v="148"/>
    <n v="141"/>
    <n v="95"/>
    <n v="107"/>
    <n v="53"/>
    <n v="876"/>
    <n v="482"/>
    <n v="129"/>
    <n v="94"/>
    <n v="634"/>
    <n v="326"/>
    <n v="112"/>
    <n v="62"/>
    <n v="42"/>
    <n v="50"/>
    <n v="128"/>
    <n v="152"/>
    <n v="89"/>
    <n v="136"/>
    <n v="39"/>
    <n v="16"/>
    <n v="698"/>
    <n v="401"/>
    <n v="430"/>
    <n v="511"/>
    <n v="53"/>
    <n v="70"/>
    <n v="377"/>
    <n v="441"/>
    <n v="660"/>
    <n v="245"/>
    <n v="102"/>
    <n v="28"/>
    <n v="558"/>
    <n v="216"/>
    <n v="147"/>
    <n v="131"/>
    <n v="254"/>
    <n v="404"/>
    <n v="86"/>
    <n v="164"/>
    <n v="168"/>
    <n v="240"/>
  </r>
  <r>
    <x v="9"/>
    <x v="111"/>
    <n v="4087"/>
    <n v="3097"/>
    <n v="3753"/>
    <n v="2476"/>
    <n v="373"/>
    <n v="82"/>
    <n v="271"/>
    <n v="179"/>
    <n v="154"/>
    <n v="114"/>
    <n v="117"/>
    <n v="66"/>
    <n v="789"/>
    <n v="436"/>
    <n v="542"/>
    <n v="278"/>
    <n v="781"/>
    <n v="516"/>
    <n v="478"/>
    <n v="520"/>
    <n v="413"/>
    <n v="466"/>
    <n v="663"/>
    <n v="259"/>
    <n v="121"/>
    <n v="26"/>
    <n v="543"/>
    <n v="232"/>
    <n v="334"/>
    <n v="621"/>
    <n v="231"/>
    <n v="249"/>
    <n v="4488"/>
    <n v="3428"/>
    <n v="4223"/>
    <n v="2793"/>
    <n v="27"/>
    <n v="22"/>
    <n v="492"/>
    <n v="112"/>
    <n v="292"/>
    <n v="192"/>
    <n v="171"/>
    <n v="123"/>
    <n v="121"/>
    <n v="69"/>
    <n v="836"/>
    <n v="453"/>
    <n v="151"/>
    <n v="90"/>
    <n v="564"/>
    <n v="282"/>
    <n v="121"/>
    <n v="81"/>
    <n v="48"/>
    <n v="99"/>
    <n v="202"/>
    <n v="253"/>
    <n v="128"/>
    <n v="214"/>
    <n v="74"/>
    <n v="39"/>
    <n v="905"/>
    <n v="564"/>
    <n v="462"/>
    <n v="561"/>
    <n v="43"/>
    <n v="63"/>
    <n v="419"/>
    <n v="498"/>
    <n v="798"/>
    <n v="357"/>
    <n v="163"/>
    <n v="35"/>
    <n v="634"/>
    <n v="323"/>
    <n v="161"/>
    <n v="179"/>
    <n v="265"/>
    <n v="635"/>
    <n v="100"/>
    <n v="374"/>
    <n v="165"/>
    <n v="262"/>
  </r>
  <r>
    <x v="9"/>
    <x v="112"/>
    <n v="4368"/>
    <n v="2900"/>
    <n v="3641"/>
    <n v="2518"/>
    <n v="302"/>
    <n v="82"/>
    <n v="247"/>
    <n v="191"/>
    <n v="142"/>
    <n v="127"/>
    <n v="105"/>
    <n v="64"/>
    <n v="787"/>
    <n v="429"/>
    <n v="541"/>
    <n v="266"/>
    <n v="782"/>
    <n v="580"/>
    <n v="454"/>
    <n v="504"/>
    <n v="384"/>
    <n v="431"/>
    <n v="653"/>
    <n v="309"/>
    <n v="109"/>
    <n v="46"/>
    <n v="544"/>
    <n v="263"/>
    <n v="727"/>
    <n v="382"/>
    <n v="234"/>
    <n v="238"/>
    <n v="4830"/>
    <n v="2922"/>
    <n v="4071"/>
    <n v="2520"/>
    <n v="30"/>
    <n v="17"/>
    <n v="382"/>
    <n v="90"/>
    <n v="285"/>
    <n v="199"/>
    <n v="165"/>
    <n v="132"/>
    <n v="120"/>
    <n v="67"/>
    <n v="834"/>
    <n v="427"/>
    <n v="115"/>
    <n v="103"/>
    <n v="587"/>
    <n v="262"/>
    <n v="132"/>
    <n v="62"/>
    <n v="46"/>
    <n v="76"/>
    <n v="191"/>
    <n v="215"/>
    <n v="116"/>
    <n v="176"/>
    <n v="75"/>
    <n v="38"/>
    <n v="833"/>
    <n v="559"/>
    <n v="431"/>
    <n v="495"/>
    <n v="46"/>
    <n v="73"/>
    <n v="384"/>
    <n v="422"/>
    <n v="843"/>
    <n v="334"/>
    <n v="174"/>
    <n v="57"/>
    <n v="669"/>
    <n v="277"/>
    <n v="195"/>
    <n v="108"/>
    <n v="759"/>
    <n v="402"/>
    <n v="508"/>
    <n v="156"/>
    <n v="251"/>
    <n v="246"/>
  </r>
  <r>
    <x v="9"/>
    <x v="113"/>
    <n v="4074"/>
    <n v="2728"/>
    <n v="3792"/>
    <n v="2414"/>
    <n v="285"/>
    <n v="70"/>
    <n v="253"/>
    <n v="205"/>
    <n v="143"/>
    <n v="136"/>
    <n v="110"/>
    <n v="69"/>
    <n v="831"/>
    <n v="435"/>
    <n v="567"/>
    <n v="259"/>
    <n v="838"/>
    <n v="511"/>
    <n v="505"/>
    <n v="477"/>
    <n v="431"/>
    <n v="429"/>
    <n v="653"/>
    <n v="312"/>
    <n v="129"/>
    <n v="70"/>
    <n v="524"/>
    <n v="242"/>
    <n v="283"/>
    <n v="314"/>
    <n v="227"/>
    <n v="222"/>
    <n v="4703"/>
    <n v="2705"/>
    <n v="4332"/>
    <n v="2377"/>
    <n v="27"/>
    <n v="15"/>
    <n v="356"/>
    <n v="79"/>
    <n v="297"/>
    <n v="210"/>
    <n v="171"/>
    <n v="141"/>
    <n v="126"/>
    <n v="69"/>
    <n v="850"/>
    <n v="442"/>
    <n v="113"/>
    <n v="78"/>
    <n v="577"/>
    <n v="274"/>
    <n v="160"/>
    <n v="90"/>
    <n v="57"/>
    <n v="65"/>
    <n v="220"/>
    <n v="207"/>
    <n v="149"/>
    <n v="171"/>
    <n v="71"/>
    <n v="37"/>
    <n v="894"/>
    <n v="479"/>
    <n v="583"/>
    <n v="454"/>
    <n v="85"/>
    <n v="49"/>
    <n v="498"/>
    <n v="404"/>
    <n v="811"/>
    <n v="312"/>
    <n v="195"/>
    <n v="63"/>
    <n v="615"/>
    <n v="249"/>
    <n v="235"/>
    <n v="114"/>
    <n v="372"/>
    <n v="328"/>
    <n v="70"/>
    <n v="83"/>
    <n v="302"/>
    <n v="244"/>
  </r>
  <r>
    <x v="9"/>
    <x v="114"/>
    <n v="4121"/>
    <n v="2929"/>
    <n v="3842"/>
    <n v="2605"/>
    <n v="337"/>
    <n v="102"/>
    <n v="267"/>
    <n v="220"/>
    <n v="160"/>
    <n v="153"/>
    <n v="107"/>
    <n v="67"/>
    <n v="857"/>
    <n v="414"/>
    <n v="587"/>
    <n v="262"/>
    <n v="801"/>
    <n v="547"/>
    <n v="522"/>
    <n v="520"/>
    <n v="443"/>
    <n v="460"/>
    <n v="673"/>
    <n v="316"/>
    <n v="130"/>
    <n v="44"/>
    <n v="543"/>
    <n v="272"/>
    <n v="280"/>
    <n v="324"/>
    <n v="238"/>
    <n v="246"/>
    <n v="4562"/>
    <n v="3163"/>
    <n v="4245"/>
    <n v="2813"/>
    <n v="27"/>
    <n v="13"/>
    <n v="401"/>
    <n v="113"/>
    <n v="303"/>
    <n v="246"/>
    <n v="171"/>
    <n v="174"/>
    <n v="132"/>
    <n v="72"/>
    <n v="886"/>
    <n v="469"/>
    <n v="144"/>
    <n v="88"/>
    <n v="587"/>
    <n v="309"/>
    <n v="155"/>
    <n v="72"/>
    <n v="56"/>
    <n v="106"/>
    <n v="188"/>
    <n v="231"/>
    <n v="123"/>
    <n v="203"/>
    <n v="66"/>
    <n v="28"/>
    <n v="852"/>
    <n v="542"/>
    <n v="610"/>
    <n v="573"/>
    <n v="105"/>
    <n v="68"/>
    <n v="505"/>
    <n v="505"/>
    <n v="737"/>
    <n v="359"/>
    <n v="135"/>
    <n v="41"/>
    <n v="602"/>
    <n v="318"/>
    <n v="185"/>
    <n v="160"/>
    <n v="318"/>
    <n v="349"/>
    <n v="44"/>
    <n v="79"/>
    <n v="273"/>
    <n v="270"/>
  </r>
  <r>
    <x v="9"/>
    <x v="115"/>
    <n v="3914"/>
    <n v="2869"/>
    <n v="3662"/>
    <n v="2555"/>
    <n v="337"/>
    <n v="45"/>
    <n v="257"/>
    <n v="183"/>
    <n v="147"/>
    <n v="132"/>
    <n v="110"/>
    <n v="51"/>
    <n v="755"/>
    <n v="411"/>
    <n v="538"/>
    <n v="246"/>
    <n v="781"/>
    <n v="613"/>
    <n v="467"/>
    <n v="461"/>
    <n v="398"/>
    <n v="413"/>
    <n v="661"/>
    <n v="334"/>
    <n v="119"/>
    <n v="36"/>
    <n v="542"/>
    <n v="299"/>
    <n v="252"/>
    <n v="314"/>
    <n v="213"/>
    <n v="238"/>
    <n v="4321"/>
    <n v="2962"/>
    <n v="3880"/>
    <n v="2616"/>
    <n v="28"/>
    <n v="15"/>
    <n v="333"/>
    <n v="52"/>
    <n v="278"/>
    <n v="187"/>
    <n v="155"/>
    <n v="135"/>
    <n v="123"/>
    <n v="52"/>
    <n v="786"/>
    <n v="448"/>
    <n v="107"/>
    <n v="84"/>
    <n v="569"/>
    <n v="280"/>
    <n v="111"/>
    <n v="84"/>
    <n v="58"/>
    <n v="93"/>
    <n v="159"/>
    <n v="243"/>
    <n v="99"/>
    <n v="183"/>
    <n v="60"/>
    <n v="60"/>
    <n v="792"/>
    <n v="605"/>
    <n v="591"/>
    <n v="469"/>
    <n v="120"/>
    <n v="52"/>
    <n v="471"/>
    <n v="416"/>
    <n v="691"/>
    <n v="345"/>
    <n v="102"/>
    <n v="43"/>
    <n v="589"/>
    <n v="302"/>
    <n v="162"/>
    <n v="158"/>
    <n v="441"/>
    <n v="346"/>
    <n v="44"/>
    <n v="87"/>
    <n v="397"/>
    <n v="259"/>
  </r>
  <r>
    <x v="9"/>
    <x v="116"/>
    <n v="3995"/>
    <n v="2782"/>
    <n v="3742"/>
    <n v="2459"/>
    <n v="324"/>
    <n v="69"/>
    <n v="263"/>
    <n v="200"/>
    <n v="150"/>
    <n v="144"/>
    <n v="113"/>
    <n v="56"/>
    <n v="826"/>
    <n v="399"/>
    <n v="560"/>
    <n v="223"/>
    <n v="758"/>
    <n v="585"/>
    <n v="506"/>
    <n v="513"/>
    <n v="437"/>
    <n v="465"/>
    <n v="676"/>
    <n v="284"/>
    <n v="111"/>
    <n v="35"/>
    <n v="565"/>
    <n v="249"/>
    <n v="253"/>
    <n v="323"/>
    <n v="220"/>
    <n v="239"/>
    <n v="4141"/>
    <n v="2795"/>
    <n v="3840"/>
    <n v="2488"/>
    <n v="21"/>
    <n v="16"/>
    <n v="306"/>
    <n v="74"/>
    <n v="263"/>
    <n v="204"/>
    <n v="143"/>
    <n v="146"/>
    <n v="120"/>
    <n v="58"/>
    <n v="880"/>
    <n v="463"/>
    <n v="138"/>
    <n v="78"/>
    <n v="600"/>
    <n v="280"/>
    <n v="142"/>
    <n v="105"/>
    <n v="49"/>
    <n v="55"/>
    <n v="161"/>
    <n v="231"/>
    <n v="119"/>
    <n v="205"/>
    <n v="41"/>
    <n v="26"/>
    <n v="721"/>
    <n v="554"/>
    <n v="591"/>
    <n v="495"/>
    <n v="129"/>
    <n v="40"/>
    <n v="462"/>
    <n v="455"/>
    <n v="687"/>
    <n v="295"/>
    <n v="108"/>
    <n v="34"/>
    <n v="579"/>
    <n v="260"/>
    <n v="163"/>
    <n v="101"/>
    <n v="302"/>
    <n v="307"/>
    <n v="33"/>
    <n v="76"/>
    <n v="268"/>
    <n v="230"/>
  </r>
  <r>
    <x v="9"/>
    <x v="117"/>
    <n v="4050"/>
    <n v="3026"/>
    <n v="3759"/>
    <n v="2683"/>
    <n v="364"/>
    <n v="67"/>
    <n v="272"/>
    <n v="201"/>
    <n v="150"/>
    <n v="143"/>
    <n v="122"/>
    <n v="59"/>
    <n v="797"/>
    <n v="462"/>
    <n v="568"/>
    <n v="268"/>
    <n v="755"/>
    <n v="617"/>
    <n v="490"/>
    <n v="595"/>
    <n v="399"/>
    <n v="534"/>
    <n v="651"/>
    <n v="309"/>
    <n v="96"/>
    <n v="31"/>
    <n v="555"/>
    <n v="278"/>
    <n v="291"/>
    <n v="343"/>
    <n v="258"/>
    <n v="279"/>
    <n v="4295"/>
    <n v="3200"/>
    <n v="4004"/>
    <n v="2855"/>
    <n v="23"/>
    <n v="20"/>
    <n v="367"/>
    <n v="66"/>
    <n v="278"/>
    <n v="205"/>
    <n v="146"/>
    <n v="142"/>
    <n v="131"/>
    <n v="63"/>
    <n v="938"/>
    <n v="522"/>
    <n v="107"/>
    <n v="84"/>
    <n v="689"/>
    <n v="331"/>
    <n v="143"/>
    <n v="108"/>
    <n v="63"/>
    <n v="74"/>
    <n v="184"/>
    <n v="255"/>
    <n v="136"/>
    <n v="218"/>
    <n v="48"/>
    <n v="38"/>
    <n v="804"/>
    <n v="663"/>
    <n v="528"/>
    <n v="626"/>
    <n v="95"/>
    <n v="67"/>
    <n v="432"/>
    <n v="559"/>
    <n v="633"/>
    <n v="318"/>
    <n v="75"/>
    <n v="32"/>
    <n v="557"/>
    <n v="285"/>
    <n v="186"/>
    <n v="106"/>
    <n v="291"/>
    <n v="344"/>
    <n v="33"/>
    <n v="66"/>
    <n v="258"/>
    <n v="278"/>
  </r>
  <r>
    <x v="9"/>
    <x v="118"/>
    <n v="4110"/>
    <n v="3072"/>
    <n v="3817"/>
    <n v="2759"/>
    <n v="337"/>
    <n v="96"/>
    <n v="288"/>
    <n v="216"/>
    <n v="153"/>
    <n v="154"/>
    <n v="134"/>
    <n v="62"/>
    <n v="809"/>
    <n v="435"/>
    <n v="554"/>
    <n v="264"/>
    <n v="809"/>
    <n v="665"/>
    <n v="525"/>
    <n v="550"/>
    <n v="430"/>
    <n v="493"/>
    <n v="639"/>
    <n v="296"/>
    <n v="92"/>
    <n v="28"/>
    <n v="548"/>
    <n v="268"/>
    <n v="294"/>
    <n v="313"/>
    <n v="267"/>
    <n v="228"/>
    <n v="3661"/>
    <n v="2733"/>
    <n v="3442"/>
    <n v="2444"/>
    <n v="20"/>
    <n v="21"/>
    <n v="243"/>
    <n v="68"/>
    <n v="235"/>
    <n v="191"/>
    <n v="130"/>
    <n v="136"/>
    <n v="104"/>
    <n v="56"/>
    <n v="953"/>
    <n v="373"/>
    <n v="92"/>
    <n v="77"/>
    <n v="703"/>
    <n v="232"/>
    <n v="158"/>
    <n v="64"/>
    <n v="63"/>
    <n v="73"/>
    <n v="131"/>
    <n v="234"/>
    <n v="90"/>
    <n v="199"/>
    <n v="42"/>
    <n v="36"/>
    <n v="738"/>
    <n v="634"/>
    <n v="420"/>
    <n v="513"/>
    <n v="60"/>
    <n v="52"/>
    <n v="360"/>
    <n v="461"/>
    <n v="518"/>
    <n v="223"/>
    <n v="70"/>
    <n v="24"/>
    <n v="448"/>
    <n v="199"/>
    <n v="123"/>
    <n v="114"/>
    <n v="218"/>
    <n v="289"/>
    <n v="24"/>
    <n v="80"/>
    <n v="194"/>
    <n v="209"/>
  </r>
  <r>
    <x v="9"/>
    <x v="119"/>
    <n v="4180"/>
    <n v="2909"/>
    <n v="3907"/>
    <n v="2526"/>
    <n v="367"/>
    <n v="48"/>
    <n v="263"/>
    <n v="189"/>
    <n v="150"/>
    <n v="126"/>
    <n v="113"/>
    <n v="63"/>
    <n v="792"/>
    <n v="461"/>
    <n v="508"/>
    <n v="281"/>
    <n v="924"/>
    <n v="564"/>
    <n v="497"/>
    <n v="549"/>
    <n v="424"/>
    <n v="497"/>
    <n v="633"/>
    <n v="299"/>
    <n v="103"/>
    <n v="39"/>
    <n v="530"/>
    <n v="259"/>
    <n v="273"/>
    <n v="382"/>
    <n v="244"/>
    <n v="293"/>
    <n v="2964"/>
    <n v="2529"/>
    <n v="2802"/>
    <n v="2170"/>
    <n v="12"/>
    <n v="21"/>
    <n v="216"/>
    <n v="31"/>
    <n v="167"/>
    <n v="168"/>
    <n v="96"/>
    <n v="112"/>
    <n v="71"/>
    <n v="56"/>
    <n v="628"/>
    <n v="344"/>
    <n v="91"/>
    <n v="65"/>
    <n v="375"/>
    <n v="181"/>
    <n v="161"/>
    <n v="98"/>
    <n v="57"/>
    <n v="75"/>
    <n v="140"/>
    <n v="178"/>
    <n v="87"/>
    <n v="156"/>
    <n v="53"/>
    <n v="22"/>
    <n v="695"/>
    <n v="542"/>
    <n v="355"/>
    <n v="523"/>
    <n v="37"/>
    <n v="46"/>
    <n v="318"/>
    <n v="476"/>
    <n v="435"/>
    <n v="202"/>
    <n v="70"/>
    <n v="26"/>
    <n v="365"/>
    <n v="176"/>
    <n v="97"/>
    <n v="87"/>
    <n v="163"/>
    <n v="359"/>
    <n v="21"/>
    <n v="79"/>
    <n v="141"/>
    <n v="280"/>
  </r>
  <r>
    <x v="10"/>
    <x v="120"/>
    <n v="3904"/>
    <n v="2917"/>
    <n v="3639"/>
    <n v="2582"/>
    <n v="283"/>
    <n v="71"/>
    <n v="263"/>
    <n v="216"/>
    <n v="156"/>
    <n v="141"/>
    <n v="107"/>
    <n v="75"/>
    <n v="812"/>
    <n v="496"/>
    <n v="568"/>
    <n v="292"/>
    <n v="816"/>
    <n v="452"/>
    <n v="446"/>
    <n v="546"/>
    <n v="358"/>
    <n v="468"/>
    <n v="612"/>
    <n v="320"/>
    <n v="91"/>
    <n v="32"/>
    <n v="521"/>
    <n v="288"/>
    <n v="265"/>
    <n v="336"/>
    <n v="235"/>
    <n v="271"/>
    <n v="3785"/>
    <n v="3008"/>
    <n v="3532"/>
    <n v="2707"/>
    <n v="22"/>
    <n v="32"/>
    <n v="250"/>
    <n v="64"/>
    <n v="275"/>
    <n v="212"/>
    <n v="170"/>
    <n v="136"/>
    <n v="105"/>
    <n v="75"/>
    <n v="696"/>
    <n v="498"/>
    <n v="133"/>
    <n v="132"/>
    <n v="452"/>
    <n v="275"/>
    <n v="111"/>
    <n v="91"/>
    <n v="70"/>
    <n v="105"/>
    <n v="165"/>
    <n v="257"/>
    <n v="103"/>
    <n v="221"/>
    <n v="62"/>
    <n v="36"/>
    <n v="909"/>
    <n v="546"/>
    <n v="466"/>
    <n v="560"/>
    <n v="92"/>
    <n v="74"/>
    <n v="374"/>
    <n v="486"/>
    <n v="515"/>
    <n v="290"/>
    <n v="71"/>
    <n v="30"/>
    <n v="444"/>
    <n v="260"/>
    <n v="165"/>
    <n v="143"/>
    <n v="253"/>
    <n v="301"/>
    <n v="28"/>
    <n v="57"/>
    <n v="225"/>
    <n v="244"/>
  </r>
  <r>
    <x v="10"/>
    <x v="121"/>
    <n v="4035"/>
    <n v="3065"/>
    <n v="3819"/>
    <n v="2771"/>
    <n v="354"/>
    <n v="53"/>
    <n v="265"/>
    <n v="218"/>
    <n v="158"/>
    <n v="144"/>
    <n v="107"/>
    <n v="74"/>
    <n v="855"/>
    <n v="514"/>
    <n v="571"/>
    <n v="268"/>
    <n v="847"/>
    <n v="610"/>
    <n v="468"/>
    <n v="542"/>
    <n v="385"/>
    <n v="481"/>
    <n v="637"/>
    <n v="396"/>
    <n v="97"/>
    <n v="52"/>
    <n v="540"/>
    <n v="344"/>
    <n v="216"/>
    <n v="294"/>
    <n v="186"/>
    <n v="244"/>
    <n v="3299"/>
    <n v="2886"/>
    <n v="3144"/>
    <n v="2600"/>
    <n v="18"/>
    <n v="20"/>
    <n v="288"/>
    <n v="44"/>
    <n v="231"/>
    <n v="207"/>
    <n v="141"/>
    <n v="137"/>
    <n v="90"/>
    <n v="70"/>
    <n v="656"/>
    <n v="453"/>
    <n v="129"/>
    <n v="133"/>
    <n v="422"/>
    <n v="211"/>
    <n v="105"/>
    <n v="110"/>
    <n v="37"/>
    <n v="72"/>
    <n v="116"/>
    <n v="184"/>
    <n v="76"/>
    <n v="153"/>
    <n v="40"/>
    <n v="31"/>
    <n v="741"/>
    <n v="594"/>
    <n v="388"/>
    <n v="523"/>
    <n v="65"/>
    <n v="58"/>
    <n v="323"/>
    <n v="465"/>
    <n v="512"/>
    <n v="375"/>
    <n v="67"/>
    <n v="50"/>
    <n v="446"/>
    <n v="325"/>
    <n v="157"/>
    <n v="129"/>
    <n v="155"/>
    <n v="286"/>
    <n v="22"/>
    <n v="54"/>
    <n v="134"/>
    <n v="232"/>
  </r>
  <r>
    <x v="10"/>
    <x v="122"/>
    <n v="4266"/>
    <n v="3132"/>
    <n v="4014"/>
    <n v="2803"/>
    <n v="372"/>
    <n v="64"/>
    <n v="263"/>
    <n v="220"/>
    <n v="147"/>
    <n v="153"/>
    <n v="116"/>
    <n v="67"/>
    <n v="855"/>
    <n v="523"/>
    <n v="587"/>
    <n v="283"/>
    <n v="903"/>
    <n v="595"/>
    <n v="463"/>
    <n v="584"/>
    <n v="399"/>
    <n v="533"/>
    <n v="747"/>
    <n v="370"/>
    <n v="128"/>
    <n v="44"/>
    <n v="619"/>
    <n v="325"/>
    <n v="253"/>
    <n v="329"/>
    <n v="224"/>
    <n v="274"/>
    <n v="4007"/>
    <n v="3097"/>
    <n v="3830"/>
    <n v="2769"/>
    <n v="26"/>
    <n v="32"/>
    <n v="379"/>
    <n v="64"/>
    <n v="260"/>
    <n v="214"/>
    <n v="150"/>
    <n v="151"/>
    <n v="111"/>
    <n v="63"/>
    <n v="826"/>
    <n v="529"/>
    <n v="132"/>
    <n v="126"/>
    <n v="573"/>
    <n v="276"/>
    <n v="120"/>
    <n v="127"/>
    <n v="53"/>
    <n v="101"/>
    <n v="143"/>
    <n v="190"/>
    <n v="87"/>
    <n v="160"/>
    <n v="55"/>
    <n v="31"/>
    <n v="858"/>
    <n v="572"/>
    <n v="396"/>
    <n v="567"/>
    <n v="38"/>
    <n v="47"/>
    <n v="358"/>
    <n v="520"/>
    <n v="751"/>
    <n v="390"/>
    <n v="122"/>
    <n v="43"/>
    <n v="628"/>
    <n v="347"/>
    <n v="139"/>
    <n v="108"/>
    <n v="177"/>
    <n v="329"/>
    <n v="26"/>
    <n v="62"/>
    <n v="150"/>
    <n v="266"/>
  </r>
  <r>
    <x v="10"/>
    <x v="123"/>
    <n v="4219"/>
    <n v="3099"/>
    <n v="3938"/>
    <n v="2772"/>
    <n v="380"/>
    <n v="84"/>
    <n v="258"/>
    <n v="228"/>
    <n v="144"/>
    <n v="155"/>
    <n v="114"/>
    <n v="72"/>
    <n v="841"/>
    <n v="515"/>
    <n v="588"/>
    <n v="290"/>
    <n v="875"/>
    <n v="573"/>
    <n v="484"/>
    <n v="588"/>
    <n v="397"/>
    <n v="521"/>
    <n v="690"/>
    <n v="312"/>
    <n v="110"/>
    <n v="34"/>
    <n v="580"/>
    <n v="279"/>
    <n v="281"/>
    <n v="326"/>
    <n v="257"/>
    <n v="275"/>
    <n v="4608"/>
    <n v="3434"/>
    <n v="4412"/>
    <n v="3095"/>
    <n v="40"/>
    <n v="28"/>
    <n v="500"/>
    <n v="116"/>
    <n v="280"/>
    <n v="243"/>
    <n v="161"/>
    <n v="168"/>
    <n v="119"/>
    <n v="75"/>
    <n v="890"/>
    <n v="535"/>
    <n v="137"/>
    <n v="114"/>
    <n v="617"/>
    <n v="296"/>
    <n v="136"/>
    <n v="125"/>
    <n v="75"/>
    <n v="114"/>
    <n v="143"/>
    <n v="279"/>
    <n v="85"/>
    <n v="205"/>
    <n v="58"/>
    <n v="75"/>
    <n v="1011"/>
    <n v="622"/>
    <n v="460"/>
    <n v="631"/>
    <n v="56"/>
    <n v="74"/>
    <n v="404"/>
    <n v="556"/>
    <n v="829"/>
    <n v="408"/>
    <n v="150"/>
    <n v="44"/>
    <n v="679"/>
    <n v="364"/>
    <n v="184"/>
    <n v="120"/>
    <n v="196"/>
    <n v="339"/>
    <n v="22"/>
    <n v="52"/>
    <n v="175"/>
    <n v="286"/>
  </r>
  <r>
    <x v="10"/>
    <x v="124"/>
    <n v="4125"/>
    <n v="3032"/>
    <n v="3875"/>
    <n v="2744"/>
    <n v="375"/>
    <n v="116"/>
    <n v="262"/>
    <n v="208"/>
    <n v="153"/>
    <n v="137"/>
    <n v="109"/>
    <n v="70"/>
    <n v="827"/>
    <n v="507"/>
    <n v="569"/>
    <n v="298"/>
    <n v="886"/>
    <n v="598"/>
    <n v="463"/>
    <n v="576"/>
    <n v="403"/>
    <n v="527"/>
    <n v="653"/>
    <n v="315"/>
    <n v="116"/>
    <n v="33"/>
    <n v="537"/>
    <n v="281"/>
    <n v="250"/>
    <n v="289"/>
    <n v="219"/>
    <n v="240"/>
    <n v="4647"/>
    <n v="3050"/>
    <n v="4367"/>
    <n v="2748"/>
    <n v="32"/>
    <n v="19"/>
    <n v="476"/>
    <n v="126"/>
    <n v="303"/>
    <n v="218"/>
    <n v="178"/>
    <n v="143"/>
    <n v="125"/>
    <n v="75"/>
    <n v="879"/>
    <n v="508"/>
    <n v="143"/>
    <n v="90"/>
    <n v="616"/>
    <n v="298"/>
    <n v="119"/>
    <n v="119"/>
    <n v="61"/>
    <n v="101"/>
    <n v="168"/>
    <n v="191"/>
    <n v="116"/>
    <n v="153"/>
    <n v="52"/>
    <n v="38"/>
    <n v="957"/>
    <n v="582"/>
    <n v="442"/>
    <n v="567"/>
    <n v="39"/>
    <n v="50"/>
    <n v="403"/>
    <n v="518"/>
    <n v="850"/>
    <n v="330"/>
    <n v="187"/>
    <n v="42"/>
    <n v="663"/>
    <n v="287"/>
    <n v="198"/>
    <n v="107"/>
    <n v="280"/>
    <n v="302"/>
    <n v="41"/>
    <n v="53"/>
    <n v="239"/>
    <n v="249"/>
  </r>
  <r>
    <x v="10"/>
    <x v="125"/>
    <n v="4297"/>
    <n v="3194"/>
    <n v="4025"/>
    <n v="2857"/>
    <n v="377"/>
    <n v="58"/>
    <n v="248"/>
    <n v="219"/>
    <n v="148"/>
    <n v="155"/>
    <n v="100"/>
    <n v="64"/>
    <n v="859"/>
    <n v="531"/>
    <n v="588"/>
    <n v="331"/>
    <n v="847"/>
    <n v="638"/>
    <n v="518"/>
    <n v="589"/>
    <n v="441"/>
    <n v="524"/>
    <n v="735"/>
    <n v="383"/>
    <n v="123"/>
    <n v="66"/>
    <n v="612"/>
    <n v="317"/>
    <n v="272"/>
    <n v="338"/>
    <n v="249"/>
    <n v="292"/>
    <n v="4962"/>
    <n v="3175"/>
    <n v="4601"/>
    <n v="2816"/>
    <n v="38"/>
    <n v="19"/>
    <n v="472"/>
    <n v="64"/>
    <n v="292"/>
    <n v="225"/>
    <n v="177"/>
    <n v="161"/>
    <n v="115"/>
    <n v="64"/>
    <n v="873"/>
    <n v="534"/>
    <n v="127"/>
    <n v="91"/>
    <n v="593"/>
    <n v="344"/>
    <n v="153"/>
    <n v="98"/>
    <n v="79"/>
    <n v="91"/>
    <n v="194"/>
    <n v="201"/>
    <n v="117"/>
    <n v="164"/>
    <n v="77"/>
    <n v="37"/>
    <n v="911"/>
    <n v="607"/>
    <n v="594"/>
    <n v="557"/>
    <n v="87"/>
    <n v="64"/>
    <n v="507"/>
    <n v="493"/>
    <n v="908"/>
    <n v="389"/>
    <n v="187"/>
    <n v="59"/>
    <n v="720"/>
    <n v="330"/>
    <n v="241"/>
    <n v="129"/>
    <n v="360"/>
    <n v="359"/>
    <n v="31"/>
    <n v="41"/>
    <n v="329"/>
    <n v="318"/>
  </r>
  <r>
    <x v="10"/>
    <x v="126"/>
    <n v="4180"/>
    <n v="3417"/>
    <n v="3923"/>
    <n v="3093"/>
    <n v="335"/>
    <n v="85"/>
    <n v="257"/>
    <n v="244"/>
    <n v="145"/>
    <n v="167"/>
    <n v="111"/>
    <n v="77"/>
    <n v="824"/>
    <n v="607"/>
    <n v="584"/>
    <n v="370"/>
    <n v="851"/>
    <n v="745"/>
    <n v="481"/>
    <n v="589"/>
    <n v="404"/>
    <n v="521"/>
    <n v="731"/>
    <n v="327"/>
    <n v="121"/>
    <n v="72"/>
    <n v="610"/>
    <n v="255"/>
    <n v="257"/>
    <n v="325"/>
    <n v="228"/>
    <n v="265"/>
    <n v="4610"/>
    <n v="3671"/>
    <n v="4315"/>
    <n v="3319"/>
    <n v="35"/>
    <n v="31"/>
    <n v="400"/>
    <n v="92"/>
    <n v="291"/>
    <n v="272"/>
    <n v="155"/>
    <n v="190"/>
    <n v="136"/>
    <n v="82"/>
    <n v="844"/>
    <n v="665"/>
    <n v="114"/>
    <n v="126"/>
    <n v="581"/>
    <n v="414"/>
    <n v="149"/>
    <n v="125"/>
    <n v="52"/>
    <n v="117"/>
    <n v="184"/>
    <n v="246"/>
    <n v="128"/>
    <n v="185"/>
    <n v="56"/>
    <n v="61"/>
    <n v="900"/>
    <n v="737"/>
    <n v="565"/>
    <n v="651"/>
    <n v="105"/>
    <n v="79"/>
    <n v="460"/>
    <n v="572"/>
    <n v="800"/>
    <n v="376"/>
    <n v="124"/>
    <n v="67"/>
    <n v="676"/>
    <n v="309"/>
    <n v="244"/>
    <n v="131"/>
    <n v="296"/>
    <n v="352"/>
    <n v="29"/>
    <n v="60"/>
    <n v="266"/>
    <n v="292"/>
  </r>
  <r>
    <x v="10"/>
    <x v="127"/>
    <n v="4193"/>
    <n v="3138"/>
    <n v="3943"/>
    <n v="2818"/>
    <n v="326"/>
    <n v="88"/>
    <n v="255"/>
    <n v="233"/>
    <n v="145"/>
    <n v="166"/>
    <n v="110"/>
    <n v="67"/>
    <n v="814"/>
    <n v="502"/>
    <n v="545"/>
    <n v="332"/>
    <n v="887"/>
    <n v="612"/>
    <n v="499"/>
    <n v="595"/>
    <n v="420"/>
    <n v="528"/>
    <n v="730"/>
    <n v="391"/>
    <n v="126"/>
    <n v="37"/>
    <n v="604"/>
    <n v="354"/>
    <n v="249"/>
    <n v="319"/>
    <n v="224"/>
    <n v="276"/>
    <n v="4627"/>
    <n v="3257"/>
    <n v="4182"/>
    <n v="2908"/>
    <n v="28"/>
    <n v="20"/>
    <n v="321"/>
    <n v="104"/>
    <n v="276"/>
    <n v="240"/>
    <n v="152"/>
    <n v="170"/>
    <n v="124"/>
    <n v="70"/>
    <n v="843"/>
    <n v="537"/>
    <n v="126"/>
    <n v="67"/>
    <n v="573"/>
    <n v="367"/>
    <n v="144"/>
    <n v="104"/>
    <n v="73"/>
    <n v="116"/>
    <n v="164"/>
    <n v="176"/>
    <n v="90"/>
    <n v="130"/>
    <n v="73"/>
    <n v="46"/>
    <n v="906"/>
    <n v="610"/>
    <n v="633"/>
    <n v="605"/>
    <n v="136"/>
    <n v="72"/>
    <n v="497"/>
    <n v="533"/>
    <n v="763"/>
    <n v="408"/>
    <n v="108"/>
    <n v="45"/>
    <n v="655"/>
    <n v="363"/>
    <n v="175"/>
    <n v="92"/>
    <n v="446"/>
    <n v="349"/>
    <n v="29"/>
    <n v="49"/>
    <n v="417"/>
    <n v="300"/>
  </r>
  <r>
    <x v="10"/>
    <x v="128"/>
    <n v="4326"/>
    <n v="3557"/>
    <n v="4056"/>
    <n v="3166"/>
    <n v="390"/>
    <n v="82"/>
    <n v="237"/>
    <n v="243"/>
    <n v="138"/>
    <n v="172"/>
    <n v="99"/>
    <n v="71"/>
    <n v="836"/>
    <n v="592"/>
    <n v="580"/>
    <n v="352"/>
    <n v="908"/>
    <n v="769"/>
    <n v="479"/>
    <n v="596"/>
    <n v="398"/>
    <n v="530"/>
    <n v="743"/>
    <n v="415"/>
    <n v="138"/>
    <n v="56"/>
    <n v="605"/>
    <n v="358"/>
    <n v="271"/>
    <n v="391"/>
    <n v="244"/>
    <n v="335"/>
    <n v="4457"/>
    <n v="3530"/>
    <n v="4146"/>
    <n v="3161"/>
    <n v="30"/>
    <n v="28"/>
    <n v="369"/>
    <n v="86"/>
    <n v="236"/>
    <n v="247"/>
    <n v="131"/>
    <n v="174"/>
    <n v="105"/>
    <n v="74"/>
    <n v="877"/>
    <n v="650"/>
    <n v="125"/>
    <n v="130"/>
    <n v="611"/>
    <n v="408"/>
    <n v="141"/>
    <n v="112"/>
    <n v="59"/>
    <n v="121"/>
    <n v="151"/>
    <n v="183"/>
    <n v="101"/>
    <n v="149"/>
    <n v="50"/>
    <n v="34"/>
    <n v="864"/>
    <n v="720"/>
    <n v="577"/>
    <n v="579"/>
    <n v="155"/>
    <n v="59"/>
    <n v="422"/>
    <n v="520"/>
    <n v="760"/>
    <n v="420"/>
    <n v="134"/>
    <n v="54"/>
    <n v="626"/>
    <n v="366"/>
    <n v="224"/>
    <n v="125"/>
    <n v="310"/>
    <n v="369"/>
    <n v="27"/>
    <n v="51"/>
    <n v="283"/>
    <n v="318"/>
  </r>
  <r>
    <x v="10"/>
    <x v="129"/>
    <n v="4217"/>
    <n v="3422"/>
    <n v="3961"/>
    <n v="3051"/>
    <n v="323"/>
    <n v="76"/>
    <n v="237"/>
    <n v="231"/>
    <n v="143"/>
    <n v="162"/>
    <n v="95"/>
    <n v="69"/>
    <n v="834"/>
    <n v="613"/>
    <n v="555"/>
    <n v="340"/>
    <n v="900"/>
    <n v="612"/>
    <n v="480"/>
    <n v="637"/>
    <n v="406"/>
    <n v="574"/>
    <n v="724"/>
    <n v="420"/>
    <n v="129"/>
    <n v="54"/>
    <n v="595"/>
    <n v="366"/>
    <n v="256"/>
    <n v="371"/>
    <n v="227"/>
    <n v="306"/>
    <n v="4447"/>
    <n v="3608"/>
    <n v="4199"/>
    <n v="3235"/>
    <n v="28"/>
    <n v="22"/>
    <n v="325"/>
    <n v="77"/>
    <n v="239"/>
    <n v="236"/>
    <n v="138"/>
    <n v="162"/>
    <n v="101"/>
    <n v="74"/>
    <n v="982"/>
    <n v="664"/>
    <n v="139"/>
    <n v="147"/>
    <n v="678"/>
    <n v="401"/>
    <n v="165"/>
    <n v="116"/>
    <n v="66"/>
    <n v="125"/>
    <n v="179"/>
    <n v="239"/>
    <n v="101"/>
    <n v="176"/>
    <n v="79"/>
    <n v="63"/>
    <n v="953"/>
    <n v="669"/>
    <n v="517"/>
    <n v="671"/>
    <n v="78"/>
    <n v="70"/>
    <n v="440"/>
    <n v="601"/>
    <n v="693"/>
    <n v="430"/>
    <n v="101"/>
    <n v="55"/>
    <n v="592"/>
    <n v="375"/>
    <n v="216"/>
    <n v="102"/>
    <n v="248"/>
    <n v="372"/>
    <n v="30"/>
    <n v="69"/>
    <n v="218"/>
    <n v="304"/>
  </r>
  <r>
    <x v="10"/>
    <x v="130"/>
    <n v="4235"/>
    <n v="3215"/>
    <n v="3966"/>
    <n v="2855"/>
    <n v="314"/>
    <n v="81"/>
    <n v="231"/>
    <n v="228"/>
    <n v="135"/>
    <n v="159"/>
    <n v="96"/>
    <n v="69"/>
    <n v="828"/>
    <n v="582"/>
    <n v="563"/>
    <n v="327"/>
    <n v="852"/>
    <n v="494"/>
    <n v="511"/>
    <n v="639"/>
    <n v="424"/>
    <n v="576"/>
    <n v="780"/>
    <n v="418"/>
    <n v="156"/>
    <n v="54"/>
    <n v="624"/>
    <n v="364"/>
    <n v="269"/>
    <n v="360"/>
    <n v="241"/>
    <n v="310"/>
    <n v="3809"/>
    <n v="2876"/>
    <n v="3607"/>
    <n v="2542"/>
    <n v="21"/>
    <n v="25"/>
    <n v="227"/>
    <n v="58"/>
    <n v="188"/>
    <n v="203"/>
    <n v="114"/>
    <n v="140"/>
    <n v="74"/>
    <n v="63"/>
    <n v="1000"/>
    <n v="511"/>
    <n v="89"/>
    <n v="113"/>
    <n v="727"/>
    <n v="287"/>
    <n v="184"/>
    <n v="112"/>
    <n v="65"/>
    <n v="95"/>
    <n v="145"/>
    <n v="150"/>
    <n v="96"/>
    <n v="116"/>
    <n v="50"/>
    <n v="34"/>
    <n v="779"/>
    <n v="470"/>
    <n v="408"/>
    <n v="597"/>
    <n v="53"/>
    <n v="58"/>
    <n v="355"/>
    <n v="539"/>
    <n v="626"/>
    <n v="341"/>
    <n v="119"/>
    <n v="45"/>
    <n v="507"/>
    <n v="295"/>
    <n v="148"/>
    <n v="92"/>
    <n v="202"/>
    <n v="334"/>
    <n v="27"/>
    <n v="47"/>
    <n v="175"/>
    <n v="287"/>
  </r>
  <r>
    <x v="10"/>
    <x v="131"/>
    <n v="4254"/>
    <n v="3527"/>
    <n v="3961"/>
    <n v="3171"/>
    <n v="316"/>
    <n v="81"/>
    <n v="263"/>
    <n v="257"/>
    <n v="161"/>
    <n v="180"/>
    <n v="103"/>
    <n v="77"/>
    <n v="800"/>
    <n v="601"/>
    <n v="497"/>
    <n v="351"/>
    <n v="893"/>
    <n v="733"/>
    <n v="501"/>
    <n v="617"/>
    <n v="417"/>
    <n v="562"/>
    <n v="737"/>
    <n v="428"/>
    <n v="121"/>
    <n v="33"/>
    <n v="616"/>
    <n v="396"/>
    <n v="293"/>
    <n v="356"/>
    <n v="263"/>
    <n v="302"/>
    <n v="3025"/>
    <n v="3117"/>
    <n v="2844"/>
    <n v="2779"/>
    <n v="21"/>
    <n v="28"/>
    <n v="186"/>
    <n v="53"/>
    <n v="169"/>
    <n v="229"/>
    <n v="104"/>
    <n v="160"/>
    <n v="65"/>
    <n v="69"/>
    <n v="635"/>
    <n v="486"/>
    <n v="114"/>
    <n v="119"/>
    <n v="365"/>
    <n v="250"/>
    <n v="156"/>
    <n v="117"/>
    <n v="52"/>
    <n v="100"/>
    <n v="130"/>
    <n v="171"/>
    <n v="93"/>
    <n v="152"/>
    <n v="37"/>
    <n v="19"/>
    <n v="669"/>
    <n v="701"/>
    <n v="355"/>
    <n v="586"/>
    <n v="43"/>
    <n v="48"/>
    <n v="313"/>
    <n v="538"/>
    <n v="503"/>
    <n v="327"/>
    <n v="82"/>
    <n v="22"/>
    <n v="421"/>
    <n v="304"/>
    <n v="125"/>
    <n v="99"/>
    <n v="181"/>
    <n v="338"/>
    <n v="23"/>
    <n v="49"/>
    <n v="158"/>
    <n v="289"/>
  </r>
  <r>
    <x v="11"/>
    <x v="132"/>
    <n v="4296"/>
    <n v="3653"/>
    <n v="4018"/>
    <n v="3307"/>
    <n v="324"/>
    <n v="84"/>
    <n v="258"/>
    <n v="263"/>
    <n v="151"/>
    <n v="195"/>
    <n v="108"/>
    <n v="68"/>
    <n v="863"/>
    <n v="581"/>
    <n v="582"/>
    <n v="338"/>
    <n v="810"/>
    <n v="763"/>
    <n v="540"/>
    <n v="728"/>
    <n v="455"/>
    <n v="669"/>
    <n v="780"/>
    <n v="449"/>
    <n v="147"/>
    <n v="64"/>
    <n v="633"/>
    <n v="386"/>
    <n v="278"/>
    <n v="346"/>
    <n v="261"/>
    <n v="294"/>
    <n v="4135"/>
    <n v="3742"/>
    <n v="3874"/>
    <n v="3430"/>
    <n v="42"/>
    <n v="31"/>
    <n v="287"/>
    <n v="80"/>
    <n v="269"/>
    <n v="257"/>
    <n v="163"/>
    <n v="189"/>
    <n v="106"/>
    <n v="68"/>
    <n v="740"/>
    <n v="591"/>
    <n v="151"/>
    <n v="160"/>
    <n v="462"/>
    <n v="323"/>
    <n v="128"/>
    <n v="109"/>
    <n v="62"/>
    <n v="86"/>
    <n v="171"/>
    <n v="258"/>
    <n v="117"/>
    <n v="176"/>
    <n v="53"/>
    <n v="82"/>
    <n v="897"/>
    <n v="848"/>
    <n v="563"/>
    <n v="750"/>
    <n v="88"/>
    <n v="55"/>
    <n v="475"/>
    <n v="695"/>
    <n v="658"/>
    <n v="411"/>
    <n v="114"/>
    <n v="61"/>
    <n v="545"/>
    <n v="350"/>
    <n v="184"/>
    <n v="119"/>
    <n v="261"/>
    <n v="312"/>
    <n v="16"/>
    <n v="46"/>
    <n v="245"/>
    <n v="265"/>
  </r>
  <r>
    <x v="11"/>
    <x v="133"/>
    <n v="4451"/>
    <n v="3517"/>
    <n v="4162"/>
    <n v="3129"/>
    <n v="333"/>
    <n v="76"/>
    <n v="256"/>
    <n v="260"/>
    <n v="150"/>
    <n v="176"/>
    <n v="106"/>
    <n v="83"/>
    <n v="849"/>
    <n v="615"/>
    <n v="572"/>
    <n v="366"/>
    <n v="975"/>
    <n v="638"/>
    <n v="567"/>
    <n v="680"/>
    <n v="485"/>
    <n v="621"/>
    <n v="761"/>
    <n v="403"/>
    <n v="154"/>
    <n v="54"/>
    <n v="607"/>
    <n v="349"/>
    <n v="290"/>
    <n v="388"/>
    <n v="259"/>
    <n v="323"/>
    <n v="3626"/>
    <n v="3327"/>
    <n v="3413"/>
    <n v="2952"/>
    <n v="29"/>
    <n v="23"/>
    <n v="272"/>
    <n v="63"/>
    <n v="223"/>
    <n v="246"/>
    <n v="134"/>
    <n v="167"/>
    <n v="88"/>
    <n v="79"/>
    <n v="651"/>
    <n v="549"/>
    <n v="108"/>
    <n v="117"/>
    <n v="426"/>
    <n v="307"/>
    <n v="116"/>
    <n v="126"/>
    <n v="51"/>
    <n v="90"/>
    <n v="132"/>
    <n v="172"/>
    <n v="84"/>
    <n v="127"/>
    <n v="47"/>
    <n v="45"/>
    <n v="851"/>
    <n v="628"/>
    <n v="470"/>
    <n v="654"/>
    <n v="64"/>
    <n v="56"/>
    <n v="407"/>
    <n v="598"/>
    <n v="604"/>
    <n v="384"/>
    <n v="104"/>
    <n v="51"/>
    <n v="500"/>
    <n v="333"/>
    <n v="131"/>
    <n v="142"/>
    <n v="212"/>
    <n v="375"/>
    <n v="22"/>
    <n v="70"/>
    <n v="190"/>
    <n v="305"/>
  </r>
  <r>
    <x v="11"/>
    <x v="134"/>
    <n v="4472"/>
    <n v="3837"/>
    <n v="4182"/>
    <n v="3432"/>
    <n v="300"/>
    <n v="94"/>
    <n v="266"/>
    <n v="323"/>
    <n v="162"/>
    <n v="201"/>
    <n v="104"/>
    <n v="122"/>
    <n v="883"/>
    <n v="604"/>
    <n v="589"/>
    <n v="370"/>
    <n v="909"/>
    <n v="779"/>
    <n v="524"/>
    <n v="698"/>
    <n v="445"/>
    <n v="635"/>
    <n v="832"/>
    <n v="426"/>
    <n v="155"/>
    <n v="49"/>
    <n v="676"/>
    <n v="377"/>
    <n v="290"/>
    <n v="405"/>
    <n v="259"/>
    <n v="331"/>
    <n v="4195"/>
    <n v="3802"/>
    <n v="3985"/>
    <n v="3396"/>
    <n v="32"/>
    <n v="17"/>
    <n v="303"/>
    <n v="95"/>
    <n v="265"/>
    <n v="314"/>
    <n v="164"/>
    <n v="200"/>
    <n v="101"/>
    <n v="114"/>
    <n v="852"/>
    <n v="610"/>
    <n v="141"/>
    <n v="122"/>
    <n v="575"/>
    <n v="368"/>
    <n v="136"/>
    <n v="120"/>
    <n v="51"/>
    <n v="100"/>
    <n v="161"/>
    <n v="233"/>
    <n v="104"/>
    <n v="186"/>
    <n v="57"/>
    <n v="47"/>
    <n v="864"/>
    <n v="759"/>
    <n v="448"/>
    <n v="678"/>
    <n v="48"/>
    <n v="59"/>
    <n v="400"/>
    <n v="619"/>
    <n v="838"/>
    <n v="452"/>
    <n v="149"/>
    <n v="47"/>
    <n v="689"/>
    <n v="404"/>
    <n v="171"/>
    <n v="138"/>
    <n v="210"/>
    <n v="406"/>
    <n v="30"/>
    <n v="85"/>
    <n v="180"/>
    <n v="322"/>
  </r>
  <r>
    <x v="11"/>
    <x v="135"/>
    <n v="4305"/>
    <n v="3627"/>
    <n v="4023"/>
    <n v="3291"/>
    <n v="285"/>
    <n v="90"/>
    <n v="260"/>
    <n v="263"/>
    <n v="155"/>
    <n v="159"/>
    <n v="105"/>
    <n v="105"/>
    <n v="865"/>
    <n v="574"/>
    <n v="572"/>
    <n v="339"/>
    <n v="885"/>
    <n v="678"/>
    <n v="497"/>
    <n v="692"/>
    <n v="428"/>
    <n v="637"/>
    <n v="750"/>
    <n v="477"/>
    <n v="137"/>
    <n v="77"/>
    <n v="613"/>
    <n v="400"/>
    <n v="282"/>
    <n v="336"/>
    <n v="251"/>
    <n v="264"/>
    <n v="4694"/>
    <n v="3988"/>
    <n v="4489"/>
    <n v="3638"/>
    <n v="39"/>
    <n v="18"/>
    <n v="374"/>
    <n v="122"/>
    <n v="282"/>
    <n v="279"/>
    <n v="174"/>
    <n v="171"/>
    <n v="108"/>
    <n v="109"/>
    <n v="916"/>
    <n v="599"/>
    <n v="154"/>
    <n v="136"/>
    <n v="604"/>
    <n v="347"/>
    <n v="158"/>
    <n v="116"/>
    <n v="65"/>
    <n v="115"/>
    <n v="193"/>
    <n v="267"/>
    <n v="121"/>
    <n v="211"/>
    <n v="72"/>
    <n v="56"/>
    <n v="1015"/>
    <n v="732"/>
    <n v="480"/>
    <n v="742"/>
    <n v="44"/>
    <n v="62"/>
    <n v="435"/>
    <n v="680"/>
    <n v="908"/>
    <n v="583"/>
    <n v="187"/>
    <n v="101"/>
    <n v="720"/>
    <n v="482"/>
    <n v="218"/>
    <n v="182"/>
    <n v="205"/>
    <n v="350"/>
    <n v="30"/>
    <n v="73"/>
    <n v="175"/>
    <n v="276"/>
  </r>
  <r>
    <x v="11"/>
    <x v="136"/>
    <n v="4440"/>
    <n v="3696"/>
    <n v="4141"/>
    <n v="3312"/>
    <n v="326"/>
    <n v="76"/>
    <n v="250"/>
    <n v="300"/>
    <n v="143"/>
    <n v="202"/>
    <n v="106"/>
    <n v="98"/>
    <n v="869"/>
    <n v="584"/>
    <n v="570"/>
    <n v="342"/>
    <n v="931"/>
    <n v="697"/>
    <n v="547"/>
    <n v="713"/>
    <n v="467"/>
    <n v="653"/>
    <n v="738"/>
    <n v="446"/>
    <n v="128"/>
    <n v="55"/>
    <n v="610"/>
    <n v="391"/>
    <n v="299"/>
    <n v="384"/>
    <n v="266"/>
    <n v="315"/>
    <n v="4979"/>
    <n v="3722"/>
    <n v="4657"/>
    <n v="3318"/>
    <n v="40"/>
    <n v="23"/>
    <n v="417"/>
    <n v="82"/>
    <n v="289"/>
    <n v="315"/>
    <n v="167"/>
    <n v="210"/>
    <n v="122"/>
    <n v="106"/>
    <n v="919"/>
    <n v="584"/>
    <n v="130"/>
    <n v="125"/>
    <n v="618"/>
    <n v="345"/>
    <n v="171"/>
    <n v="114"/>
    <n v="67"/>
    <n v="90"/>
    <n v="204"/>
    <n v="232"/>
    <n v="130"/>
    <n v="161"/>
    <n v="75"/>
    <n v="71"/>
    <n v="1012"/>
    <n v="681"/>
    <n v="518"/>
    <n v="704"/>
    <n v="51"/>
    <n v="61"/>
    <n v="466"/>
    <n v="643"/>
    <n v="957"/>
    <n v="462"/>
    <n v="205"/>
    <n v="70"/>
    <n v="752"/>
    <n v="392"/>
    <n v="235"/>
    <n v="146"/>
    <n v="322"/>
    <n v="404"/>
    <n v="43"/>
    <n v="74"/>
    <n v="279"/>
    <n v="329"/>
  </r>
  <r>
    <x v="11"/>
    <x v="137"/>
    <n v="4338"/>
    <n v="3785"/>
    <n v="4062"/>
    <n v="3420"/>
    <n v="353"/>
    <n v="77"/>
    <n v="269"/>
    <n v="312"/>
    <n v="160"/>
    <n v="200"/>
    <n v="109"/>
    <n v="113"/>
    <n v="872"/>
    <n v="596"/>
    <n v="575"/>
    <n v="334"/>
    <n v="895"/>
    <n v="739"/>
    <n v="516"/>
    <n v="740"/>
    <n v="448"/>
    <n v="681"/>
    <n v="723"/>
    <n v="467"/>
    <n v="116"/>
    <n v="54"/>
    <n v="607"/>
    <n v="413"/>
    <n v="277"/>
    <n v="366"/>
    <n v="245"/>
    <n v="286"/>
    <n v="5013"/>
    <n v="3758"/>
    <n v="4626"/>
    <n v="3376"/>
    <n v="33"/>
    <n v="18"/>
    <n v="441"/>
    <n v="86"/>
    <n v="317"/>
    <n v="319"/>
    <n v="190"/>
    <n v="207"/>
    <n v="126"/>
    <n v="112"/>
    <n v="877"/>
    <n v="591"/>
    <n v="137"/>
    <n v="147"/>
    <n v="573"/>
    <n v="347"/>
    <n v="167"/>
    <n v="97"/>
    <n v="69"/>
    <n v="99"/>
    <n v="211"/>
    <n v="233"/>
    <n v="135"/>
    <n v="178"/>
    <n v="76"/>
    <n v="56"/>
    <n v="964"/>
    <n v="710"/>
    <n v="591"/>
    <n v="698"/>
    <n v="74"/>
    <n v="57"/>
    <n v="516"/>
    <n v="640"/>
    <n v="896"/>
    <n v="479"/>
    <n v="179"/>
    <n v="49"/>
    <n v="717"/>
    <n v="431"/>
    <n v="228"/>
    <n v="143"/>
    <n v="386"/>
    <n v="382"/>
    <n v="42"/>
    <n v="71"/>
    <n v="344"/>
    <n v="311"/>
  </r>
  <r>
    <x v="11"/>
    <x v="138"/>
    <n v="4285"/>
    <n v="3587"/>
    <n v="3971"/>
    <n v="3217"/>
    <n v="362"/>
    <n v="75"/>
    <n v="247"/>
    <n v="282"/>
    <n v="147"/>
    <n v="182"/>
    <n v="100"/>
    <n v="99"/>
    <n v="844"/>
    <n v="583"/>
    <n v="561"/>
    <n v="336"/>
    <n v="876"/>
    <n v="704"/>
    <n v="489"/>
    <n v="658"/>
    <n v="420"/>
    <n v="579"/>
    <n v="737"/>
    <n v="467"/>
    <n v="114"/>
    <n v="56"/>
    <n v="623"/>
    <n v="411"/>
    <n v="314"/>
    <n v="370"/>
    <n v="293"/>
    <n v="319"/>
    <n v="4716"/>
    <n v="3877"/>
    <n v="4361"/>
    <n v="3464"/>
    <n v="31"/>
    <n v="14"/>
    <n v="434"/>
    <n v="80"/>
    <n v="277"/>
    <n v="314"/>
    <n v="156"/>
    <n v="208"/>
    <n v="121"/>
    <n v="106"/>
    <n v="860"/>
    <n v="648"/>
    <n v="143"/>
    <n v="157"/>
    <n v="556"/>
    <n v="377"/>
    <n v="161"/>
    <n v="114"/>
    <n v="58"/>
    <n v="85"/>
    <n v="191"/>
    <n v="262"/>
    <n v="121"/>
    <n v="185"/>
    <n v="69"/>
    <n v="77"/>
    <n v="924"/>
    <n v="691"/>
    <n v="574"/>
    <n v="727"/>
    <n v="95"/>
    <n v="92"/>
    <n v="479"/>
    <n v="635"/>
    <n v="803"/>
    <n v="523"/>
    <n v="116"/>
    <n v="52"/>
    <n v="687"/>
    <n v="471"/>
    <n v="209"/>
    <n v="120"/>
    <n v="355"/>
    <n v="413"/>
    <n v="20"/>
    <n v="50"/>
    <n v="334"/>
    <n v="363"/>
  </r>
  <r>
    <x v="11"/>
    <x v="139"/>
    <n v="4460"/>
    <n v="3637"/>
    <n v="4153"/>
    <n v="3220"/>
    <n v="327"/>
    <n v="97"/>
    <n v="234"/>
    <n v="264"/>
    <n v="142"/>
    <n v="161"/>
    <n v="92"/>
    <n v="103"/>
    <n v="917"/>
    <n v="612"/>
    <n v="607"/>
    <n v="372"/>
    <n v="873"/>
    <n v="723"/>
    <n v="498"/>
    <n v="621"/>
    <n v="428"/>
    <n v="563"/>
    <n v="808"/>
    <n v="424"/>
    <n v="138"/>
    <n v="51"/>
    <n v="670"/>
    <n v="373"/>
    <n v="308"/>
    <n v="417"/>
    <n v="272"/>
    <n v="335"/>
    <n v="4949"/>
    <n v="3779"/>
    <n v="4392"/>
    <n v="3322"/>
    <n v="32"/>
    <n v="15"/>
    <n v="320"/>
    <n v="114"/>
    <n v="254"/>
    <n v="272"/>
    <n v="150"/>
    <n v="165"/>
    <n v="104"/>
    <n v="107"/>
    <n v="947"/>
    <n v="650"/>
    <n v="142"/>
    <n v="132"/>
    <n v="636"/>
    <n v="408"/>
    <n v="169"/>
    <n v="110"/>
    <n v="91"/>
    <n v="114"/>
    <n v="203"/>
    <n v="268"/>
    <n v="132"/>
    <n v="209"/>
    <n v="71"/>
    <n v="59"/>
    <n v="897"/>
    <n v="721"/>
    <n v="630"/>
    <n v="632"/>
    <n v="123"/>
    <n v="64"/>
    <n v="507"/>
    <n v="569"/>
    <n v="841"/>
    <n v="449"/>
    <n v="118"/>
    <n v="62"/>
    <n v="722"/>
    <n v="387"/>
    <n v="178"/>
    <n v="87"/>
    <n v="557"/>
    <n v="457"/>
    <n v="39"/>
    <n v="90"/>
    <n v="519"/>
    <n v="368"/>
  </r>
  <r>
    <x v="11"/>
    <x v="140"/>
    <n v="4220"/>
    <n v="3614"/>
    <n v="3947"/>
    <n v="3238"/>
    <n v="365"/>
    <n v="87"/>
    <n v="224"/>
    <n v="250"/>
    <n v="133"/>
    <n v="143"/>
    <n v="92"/>
    <n v="106"/>
    <n v="840"/>
    <n v="619"/>
    <n v="574"/>
    <n v="362"/>
    <n v="830"/>
    <n v="635"/>
    <n v="501"/>
    <n v="729"/>
    <n v="422"/>
    <n v="662"/>
    <n v="721"/>
    <n v="369"/>
    <n v="98"/>
    <n v="49"/>
    <n v="623"/>
    <n v="320"/>
    <n v="273"/>
    <n v="376"/>
    <n v="238"/>
    <n v="300"/>
    <n v="4363"/>
    <n v="3569"/>
    <n v="4051"/>
    <n v="3220"/>
    <n v="23"/>
    <n v="15"/>
    <n v="348"/>
    <n v="87"/>
    <n v="224"/>
    <n v="255"/>
    <n v="127"/>
    <n v="144"/>
    <n v="97"/>
    <n v="111"/>
    <n v="869"/>
    <n v="677"/>
    <n v="128"/>
    <n v="124"/>
    <n v="594"/>
    <n v="421"/>
    <n v="147"/>
    <n v="132"/>
    <n v="57"/>
    <n v="108"/>
    <n v="191"/>
    <n v="283"/>
    <n v="121"/>
    <n v="219"/>
    <n v="70"/>
    <n v="64"/>
    <n v="795"/>
    <n v="576"/>
    <n v="603"/>
    <n v="712"/>
    <n v="154"/>
    <n v="62"/>
    <n v="449"/>
    <n v="650"/>
    <n v="744"/>
    <n v="372"/>
    <n v="96"/>
    <n v="47"/>
    <n v="648"/>
    <n v="325"/>
    <n v="196"/>
    <n v="134"/>
    <n v="313"/>
    <n v="348"/>
    <n v="35"/>
    <n v="70"/>
    <n v="278"/>
    <n v="279"/>
  </r>
  <r>
    <x v="11"/>
    <x v="141"/>
    <n v="4322"/>
    <n v="3729"/>
    <n v="4065"/>
    <n v="3368"/>
    <n v="318"/>
    <n v="101"/>
    <n v="238"/>
    <n v="268"/>
    <n v="150"/>
    <n v="166"/>
    <n v="89"/>
    <n v="102"/>
    <n v="891"/>
    <n v="612"/>
    <n v="601"/>
    <n v="387"/>
    <n v="863"/>
    <n v="689"/>
    <n v="537"/>
    <n v="738"/>
    <n v="472"/>
    <n v="692"/>
    <n v="753"/>
    <n v="435"/>
    <n v="120"/>
    <n v="48"/>
    <n v="633"/>
    <n v="387"/>
    <n v="257"/>
    <n v="361"/>
    <n v="225"/>
    <n v="289"/>
    <n v="4562"/>
    <n v="3942"/>
    <n v="4322"/>
    <n v="3581"/>
    <n v="29"/>
    <n v="14"/>
    <n v="320"/>
    <n v="104"/>
    <n v="239"/>
    <n v="275"/>
    <n v="145"/>
    <n v="165"/>
    <n v="94"/>
    <n v="110"/>
    <n v="1060"/>
    <n v="665"/>
    <n v="134"/>
    <n v="112"/>
    <n v="741"/>
    <n v="446"/>
    <n v="184"/>
    <n v="106"/>
    <n v="69"/>
    <n v="110"/>
    <n v="214"/>
    <n v="279"/>
    <n v="145"/>
    <n v="217"/>
    <n v="70"/>
    <n v="62"/>
    <n v="914"/>
    <n v="757"/>
    <n v="576"/>
    <n v="780"/>
    <n v="67"/>
    <n v="53"/>
    <n v="509"/>
    <n v="727"/>
    <n v="719"/>
    <n v="447"/>
    <n v="94"/>
    <n v="49"/>
    <n v="626"/>
    <n v="397"/>
    <n v="182"/>
    <n v="151"/>
    <n v="240"/>
    <n v="361"/>
    <n v="32"/>
    <n v="76"/>
    <n v="208"/>
    <n v="285"/>
  </r>
  <r>
    <x v="11"/>
    <x v="142"/>
    <n v="4417"/>
    <n v="3741"/>
    <n v="4138"/>
    <n v="3377"/>
    <n v="383"/>
    <n v="88"/>
    <n v="232"/>
    <n v="246"/>
    <n v="152"/>
    <n v="165"/>
    <n v="80"/>
    <n v="81"/>
    <n v="869"/>
    <n v="672"/>
    <n v="595"/>
    <n v="447"/>
    <n v="900"/>
    <n v="663"/>
    <n v="484"/>
    <n v="712"/>
    <n v="431"/>
    <n v="657"/>
    <n v="740"/>
    <n v="490"/>
    <n v="116"/>
    <n v="56"/>
    <n v="624"/>
    <n v="433"/>
    <n v="279"/>
    <n v="364"/>
    <n v="253"/>
    <n v="307"/>
    <n v="4021"/>
    <n v="3381"/>
    <n v="3811"/>
    <n v="3044"/>
    <n v="29"/>
    <n v="16"/>
    <n v="278"/>
    <n v="64"/>
    <n v="191"/>
    <n v="219"/>
    <n v="128"/>
    <n v="146"/>
    <n v="62"/>
    <n v="74"/>
    <n v="1077"/>
    <n v="605"/>
    <n v="87"/>
    <n v="109"/>
    <n v="783"/>
    <n v="402"/>
    <n v="207"/>
    <n v="94"/>
    <n v="71"/>
    <n v="93"/>
    <n v="182"/>
    <n v="215"/>
    <n v="126"/>
    <n v="172"/>
    <n v="56"/>
    <n v="43"/>
    <n v="826"/>
    <n v="640"/>
    <n v="392"/>
    <n v="664"/>
    <n v="32"/>
    <n v="50"/>
    <n v="360"/>
    <n v="614"/>
    <n v="593"/>
    <n v="411"/>
    <n v="88"/>
    <n v="47"/>
    <n v="505"/>
    <n v="364"/>
    <n v="172"/>
    <n v="117"/>
    <n v="210"/>
    <n v="337"/>
    <n v="26"/>
    <n v="54"/>
    <n v="184"/>
    <n v="282"/>
  </r>
  <r>
    <x v="11"/>
    <x v="143"/>
    <n v="4361"/>
    <n v="3640"/>
    <n v="4073"/>
    <n v="3249"/>
    <n v="300"/>
    <n v="112"/>
    <n v="233"/>
    <n v="246"/>
    <n v="145"/>
    <n v="172"/>
    <n v="88"/>
    <n v="75"/>
    <n v="894"/>
    <n v="649"/>
    <n v="588"/>
    <n v="401"/>
    <n v="861"/>
    <n v="553"/>
    <n v="539"/>
    <n v="700"/>
    <n v="455"/>
    <n v="640"/>
    <n v="788"/>
    <n v="471"/>
    <n v="133"/>
    <n v="58"/>
    <n v="655"/>
    <n v="413"/>
    <n v="287"/>
    <n v="392"/>
    <n v="250"/>
    <n v="323"/>
    <n v="3114"/>
    <n v="3189"/>
    <n v="2935"/>
    <n v="2816"/>
    <n v="20"/>
    <n v="20"/>
    <n v="175"/>
    <n v="75"/>
    <n v="152"/>
    <n v="219"/>
    <n v="95"/>
    <n v="154"/>
    <n v="57"/>
    <n v="66"/>
    <n v="712"/>
    <n v="536"/>
    <n v="103"/>
    <n v="110"/>
    <n v="431"/>
    <n v="300"/>
    <n v="178"/>
    <n v="125"/>
    <n v="56"/>
    <n v="73"/>
    <n v="130"/>
    <n v="249"/>
    <n v="76"/>
    <n v="181"/>
    <n v="55"/>
    <n v="68"/>
    <n v="645"/>
    <n v="517"/>
    <n v="384"/>
    <n v="663"/>
    <n v="43"/>
    <n v="51"/>
    <n v="341"/>
    <n v="612"/>
    <n v="538"/>
    <n v="356"/>
    <n v="90"/>
    <n v="41"/>
    <n v="448"/>
    <n v="315"/>
    <n v="122"/>
    <n v="108"/>
    <n v="179"/>
    <n v="372"/>
    <n v="29"/>
    <n v="63"/>
    <n v="150"/>
    <n v="309"/>
  </r>
  <r>
    <x v="12"/>
    <x v="144"/>
    <n v="4411"/>
    <n v="3770"/>
    <n v="4134"/>
    <n v="3348"/>
    <n v="328"/>
    <n v="118"/>
    <n v="237"/>
    <n v="270"/>
    <n v="147"/>
    <n v="177"/>
    <n v="90"/>
    <n v="94"/>
    <n v="887"/>
    <n v="685"/>
    <n v="598"/>
    <n v="422"/>
    <n v="881"/>
    <n v="679"/>
    <n v="534"/>
    <n v="641"/>
    <n v="469"/>
    <n v="582"/>
    <n v="792"/>
    <n v="466"/>
    <n v="123"/>
    <n v="51"/>
    <n v="669"/>
    <n v="415"/>
    <n v="277"/>
    <n v="422"/>
    <n v="242"/>
    <n v="337"/>
    <n v="4232"/>
    <n v="3838"/>
    <n v="3979"/>
    <n v="3454"/>
    <n v="33"/>
    <n v="18"/>
    <n v="289"/>
    <n v="115"/>
    <n v="248"/>
    <n v="264"/>
    <n v="159"/>
    <n v="171"/>
    <n v="89"/>
    <n v="93"/>
    <n v="754"/>
    <n v="694"/>
    <n v="148"/>
    <n v="158"/>
    <n v="469"/>
    <n v="405"/>
    <n v="136"/>
    <n v="131"/>
    <n v="68"/>
    <n v="88"/>
    <n v="217"/>
    <n v="265"/>
    <n v="143"/>
    <n v="180"/>
    <n v="74"/>
    <n v="85"/>
    <n v="968"/>
    <n v="757"/>
    <n v="556"/>
    <n v="660"/>
    <n v="67"/>
    <n v="56"/>
    <n v="489"/>
    <n v="604"/>
    <n v="673"/>
    <n v="424"/>
    <n v="93"/>
    <n v="50"/>
    <n v="579"/>
    <n v="374"/>
    <n v="172"/>
    <n v="172"/>
    <n v="254"/>
    <n v="384"/>
    <n v="31"/>
    <n v="75"/>
    <n v="222"/>
    <n v="309"/>
  </r>
  <r>
    <x v="12"/>
    <x v="145"/>
    <n v="4574"/>
    <n v="4023"/>
    <n v="4266"/>
    <n v="3609"/>
    <n v="390"/>
    <n v="128"/>
    <n v="247"/>
    <n v="306"/>
    <n v="150"/>
    <n v="198"/>
    <n v="98"/>
    <n v="108"/>
    <n v="946"/>
    <n v="650"/>
    <n v="661"/>
    <n v="406"/>
    <n v="842"/>
    <n v="743"/>
    <n v="527"/>
    <n v="695"/>
    <n v="467"/>
    <n v="637"/>
    <n v="795"/>
    <n v="511"/>
    <n v="121"/>
    <n v="59"/>
    <n v="674"/>
    <n v="452"/>
    <n v="307"/>
    <n v="414"/>
    <n v="260"/>
    <n v="347"/>
    <n v="3718"/>
    <n v="3785"/>
    <n v="3490"/>
    <n v="3388"/>
    <n v="27"/>
    <n v="25"/>
    <n v="318"/>
    <n v="108"/>
    <n v="215"/>
    <n v="290"/>
    <n v="133"/>
    <n v="188"/>
    <n v="81"/>
    <n v="103"/>
    <n v="727"/>
    <n v="579"/>
    <n v="114"/>
    <n v="105"/>
    <n v="496"/>
    <n v="346"/>
    <n v="117"/>
    <n v="129"/>
    <n v="64"/>
    <n v="92"/>
    <n v="176"/>
    <n v="290"/>
    <n v="109"/>
    <n v="231"/>
    <n v="66"/>
    <n v="59"/>
    <n v="734"/>
    <n v="735"/>
    <n v="436"/>
    <n v="665"/>
    <n v="46"/>
    <n v="54"/>
    <n v="391"/>
    <n v="611"/>
    <n v="637"/>
    <n v="490"/>
    <n v="81"/>
    <n v="55"/>
    <n v="556"/>
    <n v="436"/>
    <n v="155"/>
    <n v="112"/>
    <n v="228"/>
    <n v="397"/>
    <n v="35"/>
    <n v="72"/>
    <n v="193"/>
    <n v="325"/>
  </r>
  <r>
    <x v="12"/>
    <x v="146"/>
    <n v="4289"/>
    <n v="3891"/>
    <n v="4011"/>
    <n v="3515"/>
    <n v="343"/>
    <n v="105"/>
    <n v="205"/>
    <n v="285"/>
    <n v="129"/>
    <n v="196"/>
    <n v="76"/>
    <n v="89"/>
    <n v="817"/>
    <n v="633"/>
    <n v="565"/>
    <n v="400"/>
    <n v="845"/>
    <n v="695"/>
    <n v="532"/>
    <n v="708"/>
    <n v="453"/>
    <n v="641"/>
    <n v="791"/>
    <n v="506"/>
    <n v="127"/>
    <n v="64"/>
    <n v="665"/>
    <n v="442"/>
    <n v="278"/>
    <n v="377"/>
    <n v="253"/>
    <n v="329"/>
    <n v="4024"/>
    <n v="3860"/>
    <n v="3821"/>
    <n v="3485"/>
    <n v="29"/>
    <n v="15"/>
    <n v="345"/>
    <n v="106"/>
    <n v="205"/>
    <n v="279"/>
    <n v="130"/>
    <n v="195"/>
    <n v="75"/>
    <n v="83"/>
    <n v="786"/>
    <n v="637"/>
    <n v="112"/>
    <n v="126"/>
    <n v="549"/>
    <n v="405"/>
    <n v="126"/>
    <n v="107"/>
    <n v="41"/>
    <n v="95"/>
    <n v="163"/>
    <n v="271"/>
    <n v="105"/>
    <n v="225"/>
    <n v="58"/>
    <n v="45"/>
    <n v="801"/>
    <n v="679"/>
    <n v="457"/>
    <n v="689"/>
    <n v="50"/>
    <n v="63"/>
    <n v="407"/>
    <n v="626"/>
    <n v="801"/>
    <n v="536"/>
    <n v="122"/>
    <n v="62"/>
    <n v="678"/>
    <n v="473"/>
    <n v="194"/>
    <n v="179"/>
    <n v="203"/>
    <n v="375"/>
    <n v="24"/>
    <n v="55"/>
    <n v="178"/>
    <n v="320"/>
  </r>
  <r>
    <x v="12"/>
    <x v="147"/>
    <n v="4490"/>
    <n v="3840"/>
    <n v="4198"/>
    <n v="3433"/>
    <n v="288"/>
    <n v="103"/>
    <n v="239"/>
    <n v="246"/>
    <n v="150"/>
    <n v="160"/>
    <n v="90"/>
    <n v="85"/>
    <n v="873"/>
    <n v="710"/>
    <n v="604"/>
    <n v="443"/>
    <n v="894"/>
    <n v="711"/>
    <n v="565"/>
    <n v="716"/>
    <n v="488"/>
    <n v="652"/>
    <n v="864"/>
    <n v="467"/>
    <n v="134"/>
    <n v="52"/>
    <n v="730"/>
    <n v="416"/>
    <n v="291"/>
    <n v="407"/>
    <n v="255"/>
    <n v="330"/>
    <n v="4902"/>
    <n v="4215"/>
    <n v="4676"/>
    <n v="3794"/>
    <n v="34"/>
    <n v="22"/>
    <n v="377"/>
    <n v="133"/>
    <n v="259"/>
    <n v="262"/>
    <n v="167"/>
    <n v="173"/>
    <n v="91"/>
    <n v="88"/>
    <n v="921"/>
    <n v="738"/>
    <n v="129"/>
    <n v="139"/>
    <n v="639"/>
    <n v="453"/>
    <n v="152"/>
    <n v="146"/>
    <n v="69"/>
    <n v="79"/>
    <n v="204"/>
    <n v="321"/>
    <n v="139"/>
    <n v="260"/>
    <n v="65"/>
    <n v="60"/>
    <n v="1020"/>
    <n v="773"/>
    <n v="547"/>
    <n v="767"/>
    <n v="48"/>
    <n v="69"/>
    <n v="499"/>
    <n v="698"/>
    <n v="1045"/>
    <n v="566"/>
    <n v="186"/>
    <n v="67"/>
    <n v="859"/>
    <n v="499"/>
    <n v="201"/>
    <n v="133"/>
    <n v="226"/>
    <n v="421"/>
    <n v="35"/>
    <n v="79"/>
    <n v="190"/>
    <n v="341"/>
  </r>
  <r>
    <x v="12"/>
    <x v="148"/>
    <n v="4554"/>
    <n v="3829"/>
    <n v="4275"/>
    <n v="3425"/>
    <n v="334"/>
    <n v="109"/>
    <n v="252"/>
    <n v="234"/>
    <n v="150"/>
    <n v="148"/>
    <n v="101"/>
    <n v="86"/>
    <n v="887"/>
    <n v="735"/>
    <n v="621"/>
    <n v="470"/>
    <n v="926"/>
    <n v="674"/>
    <n v="564"/>
    <n v="682"/>
    <n v="479"/>
    <n v="616"/>
    <n v="795"/>
    <n v="447"/>
    <n v="134"/>
    <n v="43"/>
    <n v="661"/>
    <n v="404"/>
    <n v="278"/>
    <n v="404"/>
    <n v="255"/>
    <n v="358"/>
    <n v="5122"/>
    <n v="3849"/>
    <n v="4820"/>
    <n v="3424"/>
    <n v="29"/>
    <n v="19"/>
    <n v="430"/>
    <n v="118"/>
    <n v="291"/>
    <n v="245"/>
    <n v="175"/>
    <n v="153"/>
    <n v="116"/>
    <n v="93"/>
    <n v="941"/>
    <n v="735"/>
    <n v="116"/>
    <n v="121"/>
    <n v="673"/>
    <n v="474"/>
    <n v="151"/>
    <n v="139"/>
    <n v="82"/>
    <n v="90"/>
    <n v="237"/>
    <n v="288"/>
    <n v="162"/>
    <n v="214"/>
    <n v="74"/>
    <n v="74"/>
    <n v="1005"/>
    <n v="655"/>
    <n v="533"/>
    <n v="674"/>
    <n v="54"/>
    <n v="66"/>
    <n v="479"/>
    <n v="607"/>
    <n v="1030"/>
    <n v="463"/>
    <n v="216"/>
    <n v="55"/>
    <n v="814"/>
    <n v="408"/>
    <n v="243"/>
    <n v="138"/>
    <n v="302"/>
    <n v="425"/>
    <n v="31"/>
    <n v="49"/>
    <n v="272"/>
    <n v="376"/>
  </r>
  <r>
    <x v="12"/>
    <x v="149"/>
    <n v="4410"/>
    <n v="3864"/>
    <n v="4157"/>
    <n v="3497"/>
    <n v="333"/>
    <n v="125"/>
    <n v="232"/>
    <n v="209"/>
    <n v="136"/>
    <n v="138"/>
    <n v="95"/>
    <n v="71"/>
    <n v="864"/>
    <n v="763"/>
    <n v="607"/>
    <n v="520"/>
    <n v="940"/>
    <n v="647"/>
    <n v="486"/>
    <n v="678"/>
    <n v="444"/>
    <n v="624"/>
    <n v="801"/>
    <n v="496"/>
    <n v="141"/>
    <n v="47"/>
    <n v="660"/>
    <n v="449"/>
    <n v="253"/>
    <n v="367"/>
    <n v="224"/>
    <n v="321"/>
    <n v="5079"/>
    <n v="3860"/>
    <n v="4738"/>
    <n v="3472"/>
    <n v="37"/>
    <n v="22"/>
    <n v="416"/>
    <n v="139"/>
    <n v="273"/>
    <n v="214"/>
    <n v="162"/>
    <n v="143"/>
    <n v="111"/>
    <n v="71"/>
    <n v="860"/>
    <n v="757"/>
    <n v="120"/>
    <n v="101"/>
    <n v="600"/>
    <n v="529"/>
    <n v="140"/>
    <n v="126"/>
    <n v="98"/>
    <n v="95"/>
    <n v="238"/>
    <n v="332"/>
    <n v="152"/>
    <n v="269"/>
    <n v="85"/>
    <n v="63"/>
    <n v="1015"/>
    <n v="621"/>
    <n v="556"/>
    <n v="638"/>
    <n v="46"/>
    <n v="52"/>
    <n v="510"/>
    <n v="586"/>
    <n v="1001"/>
    <n v="512"/>
    <n v="220"/>
    <n v="42"/>
    <n v="781"/>
    <n v="469"/>
    <n v="245"/>
    <n v="142"/>
    <n v="341"/>
    <n v="387"/>
    <n v="39"/>
    <n v="41"/>
    <n v="302"/>
    <n v="346"/>
  </r>
  <r>
    <x v="12"/>
    <x v="150"/>
    <n v="4493"/>
    <n v="3829"/>
    <n v="4209"/>
    <n v="3443"/>
    <n v="305"/>
    <n v="109"/>
    <n v="228"/>
    <n v="238"/>
    <n v="136"/>
    <n v="134"/>
    <n v="92"/>
    <n v="104"/>
    <n v="902"/>
    <n v="688"/>
    <n v="630"/>
    <n v="443"/>
    <n v="942"/>
    <n v="638"/>
    <n v="553"/>
    <n v="667"/>
    <n v="464"/>
    <n v="601"/>
    <n v="782"/>
    <n v="527"/>
    <n v="122"/>
    <n v="49"/>
    <n v="660"/>
    <n v="478"/>
    <n v="284"/>
    <n v="386"/>
    <n v="257"/>
    <n v="333"/>
    <n v="4922"/>
    <n v="4121"/>
    <n v="4604"/>
    <n v="3695"/>
    <n v="32"/>
    <n v="24"/>
    <n v="367"/>
    <n v="117"/>
    <n v="255"/>
    <n v="264"/>
    <n v="143"/>
    <n v="154"/>
    <n v="111"/>
    <n v="110"/>
    <n v="913"/>
    <n v="755"/>
    <n v="135"/>
    <n v="153"/>
    <n v="623"/>
    <n v="482"/>
    <n v="154"/>
    <n v="121"/>
    <n v="80"/>
    <n v="97"/>
    <n v="243"/>
    <n v="328"/>
    <n v="166"/>
    <n v="277"/>
    <n v="78"/>
    <n v="51"/>
    <n v="994"/>
    <n v="623"/>
    <n v="650"/>
    <n v="737"/>
    <n v="120"/>
    <n v="80"/>
    <n v="530"/>
    <n v="657"/>
    <n v="848"/>
    <n v="585"/>
    <n v="124"/>
    <n v="45"/>
    <n v="724"/>
    <n v="540"/>
    <n v="222"/>
    <n v="165"/>
    <n v="317"/>
    <n v="426"/>
    <n v="24"/>
    <n v="51"/>
    <n v="293"/>
    <n v="375"/>
  </r>
  <r>
    <x v="12"/>
    <x v="151"/>
    <n v="4647"/>
    <n v="3893"/>
    <n v="4351"/>
    <n v="3505"/>
    <n v="293"/>
    <n v="109"/>
    <n v="259"/>
    <n v="279"/>
    <n v="152"/>
    <n v="189"/>
    <n v="107"/>
    <n v="90"/>
    <n v="978"/>
    <n v="732"/>
    <n v="690"/>
    <n v="438"/>
    <n v="969"/>
    <n v="671"/>
    <n v="579"/>
    <n v="725"/>
    <n v="479"/>
    <n v="656"/>
    <n v="789"/>
    <n v="547"/>
    <n v="119"/>
    <n v="76"/>
    <n v="670"/>
    <n v="471"/>
    <n v="295"/>
    <n v="388"/>
    <n v="268"/>
    <n v="347"/>
    <n v="5197"/>
    <n v="4043"/>
    <n v="4631"/>
    <n v="3621"/>
    <n v="27"/>
    <n v="20"/>
    <n v="285"/>
    <n v="125"/>
    <n v="282"/>
    <n v="285"/>
    <n v="161"/>
    <n v="192"/>
    <n v="121"/>
    <n v="93"/>
    <n v="1012"/>
    <n v="774"/>
    <n v="118"/>
    <n v="141"/>
    <n v="722"/>
    <n v="477"/>
    <n v="172"/>
    <n v="156"/>
    <n v="72"/>
    <n v="76"/>
    <n v="218"/>
    <n v="256"/>
    <n v="148"/>
    <n v="195"/>
    <n v="70"/>
    <n v="61"/>
    <n v="1000"/>
    <n v="669"/>
    <n v="743"/>
    <n v="739"/>
    <n v="177"/>
    <n v="75"/>
    <n v="566"/>
    <n v="663"/>
    <n v="819"/>
    <n v="579"/>
    <n v="100"/>
    <n v="93"/>
    <n v="719"/>
    <n v="486"/>
    <n v="174"/>
    <n v="98"/>
    <n v="565"/>
    <n v="422"/>
    <n v="29"/>
    <n v="43"/>
    <n v="536"/>
    <n v="379"/>
  </r>
  <r>
    <x v="12"/>
    <x v="152"/>
    <n v="4651"/>
    <n v="3955"/>
    <n v="4354"/>
    <n v="3561"/>
    <n v="308"/>
    <n v="114"/>
    <n v="258"/>
    <n v="250"/>
    <n v="161"/>
    <n v="168"/>
    <n v="97"/>
    <n v="81"/>
    <n v="968"/>
    <n v="756"/>
    <n v="667"/>
    <n v="487"/>
    <n v="973"/>
    <n v="680"/>
    <n v="530"/>
    <n v="674"/>
    <n v="469"/>
    <n v="611"/>
    <n v="812"/>
    <n v="559"/>
    <n v="136"/>
    <n v="59"/>
    <n v="676"/>
    <n v="501"/>
    <n v="297"/>
    <n v="393"/>
    <n v="269"/>
    <n v="343"/>
    <n v="4791"/>
    <n v="3905"/>
    <n v="4444"/>
    <n v="3541"/>
    <n v="27"/>
    <n v="16"/>
    <n v="296"/>
    <n v="113"/>
    <n v="259"/>
    <n v="254"/>
    <n v="155"/>
    <n v="169"/>
    <n v="103"/>
    <n v="85"/>
    <n v="987"/>
    <n v="816"/>
    <n v="132"/>
    <n v="120"/>
    <n v="678"/>
    <n v="547"/>
    <n v="178"/>
    <n v="149"/>
    <n v="72"/>
    <n v="103"/>
    <n v="216"/>
    <n v="249"/>
    <n v="134"/>
    <n v="215"/>
    <n v="82"/>
    <n v="34"/>
    <n v="938"/>
    <n v="617"/>
    <n v="622"/>
    <n v="660"/>
    <n v="123"/>
    <n v="59"/>
    <n v="499"/>
    <n v="600"/>
    <n v="839"/>
    <n v="557"/>
    <n v="134"/>
    <n v="54"/>
    <n v="705"/>
    <n v="502"/>
    <n v="189"/>
    <n v="158"/>
    <n v="347"/>
    <n v="364"/>
    <n v="28"/>
    <n v="47"/>
    <n v="319"/>
    <n v="317"/>
  </r>
  <r>
    <x v="12"/>
    <x v="153"/>
    <n v="4458"/>
    <n v="4076"/>
    <n v="4174"/>
    <n v="3669"/>
    <n v="334"/>
    <n v="125"/>
    <n v="230"/>
    <n v="295"/>
    <n v="141"/>
    <n v="174"/>
    <n v="89"/>
    <n v="121"/>
    <n v="957"/>
    <n v="698"/>
    <n v="684"/>
    <n v="443"/>
    <n v="865"/>
    <n v="746"/>
    <n v="520"/>
    <n v="666"/>
    <n v="443"/>
    <n v="591"/>
    <n v="809"/>
    <n v="575"/>
    <n v="137"/>
    <n v="88"/>
    <n v="672"/>
    <n v="488"/>
    <n v="284"/>
    <n v="408"/>
    <n v="254"/>
    <n v="365"/>
    <n v="4718"/>
    <n v="4304"/>
    <n v="4451"/>
    <n v="3900"/>
    <n v="31"/>
    <n v="23"/>
    <n v="336"/>
    <n v="131"/>
    <n v="232"/>
    <n v="302"/>
    <n v="138"/>
    <n v="173"/>
    <n v="94"/>
    <n v="130"/>
    <n v="1157"/>
    <n v="754"/>
    <n v="126"/>
    <n v="102"/>
    <n v="855"/>
    <n v="503"/>
    <n v="176"/>
    <n v="150"/>
    <n v="74"/>
    <n v="132"/>
    <n v="207"/>
    <n v="271"/>
    <n v="132"/>
    <n v="233"/>
    <n v="76"/>
    <n v="38"/>
    <n v="920"/>
    <n v="823"/>
    <n v="555"/>
    <n v="704"/>
    <n v="79"/>
    <n v="80"/>
    <n v="476"/>
    <n v="624"/>
    <n v="770"/>
    <n v="589"/>
    <n v="106"/>
    <n v="89"/>
    <n v="664"/>
    <n v="500"/>
    <n v="171"/>
    <n v="171"/>
    <n v="267"/>
    <n v="403"/>
    <n v="30"/>
    <n v="44"/>
    <n v="237"/>
    <n v="359"/>
  </r>
  <r>
    <x v="12"/>
    <x v="154"/>
    <n v="4616"/>
    <n v="4073"/>
    <n v="4313"/>
    <n v="3690"/>
    <n v="311"/>
    <n v="141"/>
    <n v="256"/>
    <n v="288"/>
    <n v="144"/>
    <n v="168"/>
    <n v="112"/>
    <n v="119"/>
    <n v="1020"/>
    <n v="752"/>
    <n v="718"/>
    <n v="439"/>
    <n v="942"/>
    <n v="706"/>
    <n v="541"/>
    <n v="688"/>
    <n v="453"/>
    <n v="611"/>
    <n v="792"/>
    <n v="588"/>
    <n v="132"/>
    <n v="89"/>
    <n v="661"/>
    <n v="499"/>
    <n v="303"/>
    <n v="382"/>
    <n v="268"/>
    <n v="332"/>
    <n v="4273"/>
    <n v="3690"/>
    <n v="4043"/>
    <n v="3337"/>
    <n v="19"/>
    <n v="17"/>
    <n v="228"/>
    <n v="104"/>
    <n v="210"/>
    <n v="258"/>
    <n v="121"/>
    <n v="149"/>
    <n v="89"/>
    <n v="109"/>
    <n v="1295"/>
    <n v="687"/>
    <n v="90"/>
    <n v="139"/>
    <n v="958"/>
    <n v="394"/>
    <n v="247"/>
    <n v="154"/>
    <n v="68"/>
    <n v="130"/>
    <n v="159"/>
    <n v="191"/>
    <n v="107"/>
    <n v="159"/>
    <n v="52"/>
    <n v="32"/>
    <n v="869"/>
    <n v="680"/>
    <n v="429"/>
    <n v="643"/>
    <n v="50"/>
    <n v="73"/>
    <n v="379"/>
    <n v="570"/>
    <n v="631"/>
    <n v="501"/>
    <n v="98"/>
    <n v="73"/>
    <n v="533"/>
    <n v="428"/>
    <n v="136"/>
    <n v="127"/>
    <n v="230"/>
    <n v="353"/>
    <n v="37"/>
    <n v="47"/>
    <n v="193"/>
    <n v="305"/>
  </r>
  <r>
    <x v="12"/>
    <x v="155"/>
    <n v="4545"/>
    <n v="3977"/>
    <n v="4265"/>
    <n v="3628"/>
    <n v="271"/>
    <n v="125"/>
    <n v="253"/>
    <n v="298"/>
    <n v="145"/>
    <n v="180"/>
    <n v="108"/>
    <n v="118"/>
    <n v="1014"/>
    <n v="743"/>
    <n v="743"/>
    <n v="438"/>
    <n v="939"/>
    <n v="714"/>
    <n v="531"/>
    <n v="613"/>
    <n v="454"/>
    <n v="540"/>
    <n v="787"/>
    <n v="570"/>
    <n v="131"/>
    <n v="70"/>
    <n v="657"/>
    <n v="500"/>
    <n v="279"/>
    <n v="349"/>
    <n v="249"/>
    <n v="303"/>
    <n v="3263"/>
    <n v="3507"/>
    <n v="3090"/>
    <n v="3175"/>
    <n v="21"/>
    <n v="25"/>
    <n v="157"/>
    <n v="85"/>
    <n v="166"/>
    <n v="265"/>
    <n v="96"/>
    <n v="162"/>
    <n v="70"/>
    <n v="102"/>
    <n v="800"/>
    <n v="624"/>
    <n v="82"/>
    <n v="145"/>
    <n v="548"/>
    <n v="335"/>
    <n v="170"/>
    <n v="144"/>
    <n v="56"/>
    <n v="84"/>
    <n v="128"/>
    <n v="231"/>
    <n v="83"/>
    <n v="179"/>
    <n v="45"/>
    <n v="52"/>
    <n v="706"/>
    <n v="675"/>
    <n v="379"/>
    <n v="579"/>
    <n v="40"/>
    <n v="65"/>
    <n v="340"/>
    <n v="514"/>
    <n v="540"/>
    <n v="447"/>
    <n v="89"/>
    <n v="51"/>
    <n v="451"/>
    <n v="396"/>
    <n v="139"/>
    <n v="160"/>
    <n v="173"/>
    <n v="332"/>
    <n v="25"/>
    <n v="44"/>
    <n v="149"/>
    <n v="288"/>
  </r>
  <r>
    <x v="13"/>
    <x v="156"/>
    <n v="4600"/>
    <n v="3906"/>
    <n v="4317"/>
    <n v="3518"/>
    <n v="295"/>
    <n v="131"/>
    <n v="248"/>
    <n v="263"/>
    <n v="143"/>
    <n v="166"/>
    <n v="106"/>
    <n v="96"/>
    <n v="947"/>
    <n v="670"/>
    <n v="627"/>
    <n v="381"/>
    <n v="961"/>
    <n v="644"/>
    <n v="571"/>
    <n v="721"/>
    <n v="482"/>
    <n v="646"/>
    <n v="819"/>
    <n v="599"/>
    <n v="132"/>
    <n v="88"/>
    <n v="687"/>
    <n v="512"/>
    <n v="283"/>
    <n v="388"/>
    <n v="258"/>
    <n v="339"/>
    <n v="4398"/>
    <n v="3966"/>
    <n v="4141"/>
    <n v="3613"/>
    <n v="35"/>
    <n v="31"/>
    <n v="260"/>
    <n v="128"/>
    <n v="257"/>
    <n v="256"/>
    <n v="154"/>
    <n v="161"/>
    <n v="104"/>
    <n v="94"/>
    <n v="794"/>
    <n v="677"/>
    <n v="134"/>
    <n v="149"/>
    <n v="486"/>
    <n v="361"/>
    <n v="174"/>
    <n v="167"/>
    <n v="89"/>
    <n v="107"/>
    <n v="171"/>
    <n v="248"/>
    <n v="111"/>
    <n v="203"/>
    <n v="60"/>
    <n v="45"/>
    <n v="1050"/>
    <n v="712"/>
    <n v="594"/>
    <n v="742"/>
    <n v="90"/>
    <n v="73"/>
    <n v="504"/>
    <n v="669"/>
    <n v="695"/>
    <n v="556"/>
    <n v="100"/>
    <n v="89"/>
    <n v="595"/>
    <n v="467"/>
    <n v="197"/>
    <n v="155"/>
    <n v="257"/>
    <n v="353"/>
    <n v="22"/>
    <n v="43"/>
    <n v="235"/>
    <n v="310"/>
  </r>
  <r>
    <x v="13"/>
    <x v="157"/>
    <n v="4698"/>
    <n v="4160"/>
    <n v="4398"/>
    <n v="3744"/>
    <n v="289"/>
    <n v="122"/>
    <n v="236"/>
    <n v="261"/>
    <n v="140"/>
    <n v="152"/>
    <n v="96"/>
    <n v="109"/>
    <n v="1013"/>
    <n v="731"/>
    <n v="715"/>
    <n v="463"/>
    <n v="993"/>
    <n v="793"/>
    <n v="537"/>
    <n v="723"/>
    <n v="451"/>
    <n v="648"/>
    <n v="869"/>
    <n v="601"/>
    <n v="136"/>
    <n v="71"/>
    <n v="733"/>
    <n v="531"/>
    <n v="300"/>
    <n v="416"/>
    <n v="269"/>
    <n v="361"/>
    <n v="3828"/>
    <n v="3941"/>
    <n v="3604"/>
    <n v="3541"/>
    <n v="27"/>
    <n v="26"/>
    <n v="237"/>
    <n v="108"/>
    <n v="204"/>
    <n v="247"/>
    <n v="124"/>
    <n v="144"/>
    <n v="80"/>
    <n v="104"/>
    <n v="781"/>
    <n v="653"/>
    <n v="114"/>
    <n v="131"/>
    <n v="540"/>
    <n v="400"/>
    <n v="127"/>
    <n v="121"/>
    <n v="50"/>
    <n v="96"/>
    <n v="140"/>
    <n v="205"/>
    <n v="94"/>
    <n v="155"/>
    <n v="46"/>
    <n v="49"/>
    <n v="866"/>
    <n v="791"/>
    <n v="441"/>
    <n v="689"/>
    <n v="65"/>
    <n v="69"/>
    <n v="376"/>
    <n v="620"/>
    <n v="700"/>
    <n v="581"/>
    <n v="90"/>
    <n v="66"/>
    <n v="610"/>
    <n v="516"/>
    <n v="158"/>
    <n v="145"/>
    <n v="224"/>
    <n v="400"/>
    <n v="24"/>
    <n v="60"/>
    <n v="201"/>
    <n v="340"/>
  </r>
  <r>
    <x v="13"/>
    <x v="158"/>
    <n v="4744"/>
    <n v="4210"/>
    <n v="4434"/>
    <n v="3794"/>
    <n v="259"/>
    <n v="123"/>
    <n v="252"/>
    <n v="278"/>
    <n v="145"/>
    <n v="163"/>
    <n v="107"/>
    <n v="115"/>
    <n v="1027"/>
    <n v="755"/>
    <n v="712"/>
    <n v="495"/>
    <n v="1000"/>
    <n v="779"/>
    <n v="574"/>
    <n v="715"/>
    <n v="486"/>
    <n v="647"/>
    <n v="821"/>
    <n v="633"/>
    <n v="126"/>
    <n v="64"/>
    <n v="695"/>
    <n v="569"/>
    <n v="309"/>
    <n v="415"/>
    <n v="276"/>
    <n v="349"/>
    <n v="4435"/>
    <n v="4177"/>
    <n v="4206"/>
    <n v="3761"/>
    <n v="35"/>
    <n v="30"/>
    <n v="259"/>
    <n v="123"/>
    <n v="251"/>
    <n v="273"/>
    <n v="146"/>
    <n v="164"/>
    <n v="105"/>
    <n v="109"/>
    <n v="982"/>
    <n v="755"/>
    <n v="123"/>
    <n v="114"/>
    <n v="687"/>
    <n v="499"/>
    <n v="172"/>
    <n v="141"/>
    <n v="76"/>
    <n v="101"/>
    <n v="180"/>
    <n v="233"/>
    <n v="110"/>
    <n v="197"/>
    <n v="69"/>
    <n v="36"/>
    <n v="942"/>
    <n v="760"/>
    <n v="494"/>
    <n v="696"/>
    <n v="56"/>
    <n v="63"/>
    <n v="438"/>
    <n v="633"/>
    <n v="832"/>
    <n v="664"/>
    <n v="122"/>
    <n v="62"/>
    <n v="710"/>
    <n v="602"/>
    <n v="156"/>
    <n v="126"/>
    <n v="229"/>
    <n v="416"/>
    <n v="32"/>
    <n v="77"/>
    <n v="197"/>
    <n v="339"/>
  </r>
  <r>
    <x v="13"/>
    <x v="159"/>
    <n v="4790"/>
    <n v="4417"/>
    <n v="4497"/>
    <n v="4050"/>
    <n v="304"/>
    <n v="110"/>
    <n v="251"/>
    <n v="282"/>
    <n v="150"/>
    <n v="183"/>
    <n v="101"/>
    <n v="99"/>
    <n v="1051"/>
    <n v="848"/>
    <n v="742"/>
    <n v="541"/>
    <n v="987"/>
    <n v="866"/>
    <n v="590"/>
    <n v="732"/>
    <n v="510"/>
    <n v="661"/>
    <n v="849"/>
    <n v="679"/>
    <n v="151"/>
    <n v="90"/>
    <n v="698"/>
    <n v="589"/>
    <n v="292"/>
    <n v="367"/>
    <n v="262"/>
    <n v="305"/>
    <n v="5216"/>
    <n v="4816"/>
    <n v="5001"/>
    <n v="4437"/>
    <n v="44"/>
    <n v="25"/>
    <n v="395"/>
    <n v="136"/>
    <n v="268"/>
    <n v="301"/>
    <n v="167"/>
    <n v="199"/>
    <n v="102"/>
    <n v="102"/>
    <n v="1111"/>
    <n v="880"/>
    <n v="166"/>
    <n v="166"/>
    <n v="786"/>
    <n v="555"/>
    <n v="159"/>
    <n v="158"/>
    <n v="79"/>
    <n v="131"/>
    <n v="195"/>
    <n v="295"/>
    <n v="114"/>
    <n v="248"/>
    <n v="81"/>
    <n v="47"/>
    <n v="1120"/>
    <n v="935"/>
    <n v="573"/>
    <n v="785"/>
    <n v="50"/>
    <n v="76"/>
    <n v="523"/>
    <n v="709"/>
    <n v="1035"/>
    <n v="793"/>
    <n v="212"/>
    <n v="118"/>
    <n v="823"/>
    <n v="675"/>
    <n v="180"/>
    <n v="156"/>
    <n v="216"/>
    <n v="379"/>
    <n v="30"/>
    <n v="66"/>
    <n v="185"/>
    <n v="314"/>
  </r>
  <r>
    <x v="13"/>
    <x v="160"/>
    <n v="4805"/>
    <n v="4608"/>
    <n v="4517"/>
    <n v="4179"/>
    <n v="323"/>
    <n v="127"/>
    <n v="241"/>
    <n v="292"/>
    <n v="152"/>
    <n v="174"/>
    <n v="89"/>
    <n v="118"/>
    <n v="1080"/>
    <n v="762"/>
    <n v="754"/>
    <n v="437"/>
    <n v="955"/>
    <n v="881"/>
    <n v="550"/>
    <n v="806"/>
    <n v="479"/>
    <n v="729"/>
    <n v="879"/>
    <n v="762"/>
    <n v="154"/>
    <n v="85"/>
    <n v="725"/>
    <n v="676"/>
    <n v="288"/>
    <n v="430"/>
    <n v="258"/>
    <n v="370"/>
    <n v="5435"/>
    <n v="4639"/>
    <n v="5108"/>
    <n v="4188"/>
    <n v="40"/>
    <n v="32"/>
    <n v="417"/>
    <n v="137"/>
    <n v="279"/>
    <n v="305"/>
    <n v="177"/>
    <n v="177"/>
    <n v="102"/>
    <n v="128"/>
    <n v="1149"/>
    <n v="761"/>
    <n v="160"/>
    <n v="150"/>
    <n v="821"/>
    <n v="442"/>
    <n v="167"/>
    <n v="169"/>
    <n v="77"/>
    <n v="92"/>
    <n v="217"/>
    <n v="292"/>
    <n v="129"/>
    <n v="227"/>
    <n v="88"/>
    <n v="64"/>
    <n v="1030"/>
    <n v="859"/>
    <n v="527"/>
    <n v="798"/>
    <n v="46"/>
    <n v="78"/>
    <n v="482"/>
    <n v="720"/>
    <n v="1140"/>
    <n v="791"/>
    <n v="249"/>
    <n v="106"/>
    <n v="891"/>
    <n v="685"/>
    <n v="230"/>
    <n v="122"/>
    <n v="327"/>
    <n v="451"/>
    <n v="38"/>
    <n v="62"/>
    <n v="289"/>
    <n v="388"/>
  </r>
  <r>
    <x v="13"/>
    <x v="161"/>
    <n v="4820"/>
    <n v="4710"/>
    <n v="4522"/>
    <n v="4201"/>
    <n v="267"/>
    <n v="150"/>
    <n v="273"/>
    <n v="299"/>
    <n v="154"/>
    <n v="182"/>
    <n v="118"/>
    <n v="116"/>
    <n v="1097"/>
    <n v="807"/>
    <n v="747"/>
    <n v="464"/>
    <n v="990"/>
    <n v="888"/>
    <n v="540"/>
    <n v="815"/>
    <n v="455"/>
    <n v="728"/>
    <n v="881"/>
    <n v="678"/>
    <n v="147"/>
    <n v="72"/>
    <n v="735"/>
    <n v="606"/>
    <n v="298"/>
    <n v="509"/>
    <n v="264"/>
    <n v="440"/>
    <n v="5510"/>
    <n v="4717"/>
    <n v="5110"/>
    <n v="4178"/>
    <n v="41"/>
    <n v="30"/>
    <n v="335"/>
    <n v="169"/>
    <n v="321"/>
    <n v="304"/>
    <n v="183"/>
    <n v="189"/>
    <n v="138"/>
    <n v="116"/>
    <n v="1087"/>
    <n v="800"/>
    <n v="186"/>
    <n v="155"/>
    <n v="733"/>
    <n v="472"/>
    <n v="168"/>
    <n v="173"/>
    <n v="91"/>
    <n v="106"/>
    <n v="219"/>
    <n v="335"/>
    <n v="141"/>
    <n v="265"/>
    <n v="78"/>
    <n v="70"/>
    <n v="1068"/>
    <n v="862"/>
    <n v="613"/>
    <n v="772"/>
    <n v="91"/>
    <n v="86"/>
    <n v="522"/>
    <n v="686"/>
    <n v="1100"/>
    <n v="691"/>
    <n v="229"/>
    <n v="64"/>
    <n v="871"/>
    <n v="627"/>
    <n v="236"/>
    <n v="108"/>
    <n v="400"/>
    <n v="540"/>
    <n v="45"/>
    <n v="62"/>
    <n v="355"/>
    <n v="477"/>
  </r>
  <r>
    <x v="13"/>
    <x v="162"/>
    <n v="5003"/>
    <n v="4726"/>
    <n v="4718"/>
    <n v="4256"/>
    <n v="385"/>
    <n v="138"/>
    <n v="266"/>
    <n v="286"/>
    <n v="158"/>
    <n v="185"/>
    <n v="108"/>
    <n v="101"/>
    <n v="1102"/>
    <n v="835"/>
    <n v="764"/>
    <n v="490"/>
    <n v="1000"/>
    <n v="911"/>
    <n v="579"/>
    <n v="856"/>
    <n v="507"/>
    <n v="776"/>
    <n v="872"/>
    <n v="646"/>
    <n v="151"/>
    <n v="71"/>
    <n v="721"/>
    <n v="575"/>
    <n v="286"/>
    <n v="470"/>
    <n v="259"/>
    <n v="417"/>
    <n v="5459"/>
    <n v="5062"/>
    <n v="5139"/>
    <n v="4538"/>
    <n v="37"/>
    <n v="29"/>
    <n v="465"/>
    <n v="151"/>
    <n v="295"/>
    <n v="319"/>
    <n v="165"/>
    <n v="212"/>
    <n v="130"/>
    <n v="107"/>
    <n v="1112"/>
    <n v="907"/>
    <n v="167"/>
    <n v="188"/>
    <n v="754"/>
    <n v="526"/>
    <n v="191"/>
    <n v="193"/>
    <n v="85"/>
    <n v="120"/>
    <n v="224"/>
    <n v="318"/>
    <n v="152"/>
    <n v="235"/>
    <n v="72"/>
    <n v="83"/>
    <n v="1059"/>
    <n v="896"/>
    <n v="676"/>
    <n v="939"/>
    <n v="96"/>
    <n v="92"/>
    <n v="580"/>
    <n v="847"/>
    <n v="938"/>
    <n v="700"/>
    <n v="152"/>
    <n v="65"/>
    <n v="786"/>
    <n v="636"/>
    <n v="248"/>
    <n v="159"/>
    <n v="320"/>
    <n v="524"/>
    <n v="24"/>
    <n v="51"/>
    <n v="296"/>
    <n v="473"/>
  </r>
  <r>
    <x v="13"/>
    <x v="163"/>
    <n v="4792"/>
    <n v="4925"/>
    <n v="4506"/>
    <n v="4478"/>
    <n v="346"/>
    <n v="127"/>
    <n v="242"/>
    <n v="307"/>
    <n v="141"/>
    <n v="183"/>
    <n v="100"/>
    <n v="124"/>
    <n v="1017"/>
    <n v="888"/>
    <n v="688"/>
    <n v="560"/>
    <n v="1020"/>
    <n v="919"/>
    <n v="521"/>
    <n v="882"/>
    <n v="440"/>
    <n v="799"/>
    <n v="862"/>
    <n v="697"/>
    <n v="144"/>
    <n v="67"/>
    <n v="718"/>
    <n v="630"/>
    <n v="286"/>
    <n v="447"/>
    <n v="258"/>
    <n v="380"/>
    <n v="5274"/>
    <n v="5076"/>
    <n v="4763"/>
    <n v="4597"/>
    <n v="31"/>
    <n v="31"/>
    <n v="336"/>
    <n v="143"/>
    <n v="263"/>
    <n v="313"/>
    <n v="151"/>
    <n v="184"/>
    <n v="113"/>
    <n v="129"/>
    <n v="1052"/>
    <n v="935"/>
    <n v="157"/>
    <n v="157"/>
    <n v="720"/>
    <n v="601"/>
    <n v="175"/>
    <n v="176"/>
    <n v="87"/>
    <n v="90"/>
    <n v="204"/>
    <n v="359"/>
    <n v="142"/>
    <n v="271"/>
    <n v="62"/>
    <n v="88"/>
    <n v="1055"/>
    <n v="913"/>
    <n v="664"/>
    <n v="901"/>
    <n v="145"/>
    <n v="89"/>
    <n v="519"/>
    <n v="812"/>
    <n v="888"/>
    <n v="727"/>
    <n v="119"/>
    <n v="83"/>
    <n v="768"/>
    <n v="644"/>
    <n v="183"/>
    <n v="184"/>
    <n v="511"/>
    <n v="479"/>
    <n v="30"/>
    <n v="72"/>
    <n v="482"/>
    <n v="407"/>
  </r>
  <r>
    <x v="13"/>
    <x v="164"/>
    <n v="5061"/>
    <n v="4678"/>
    <n v="4719"/>
    <n v="4195"/>
    <n v="291"/>
    <n v="103"/>
    <n v="279"/>
    <n v="292"/>
    <n v="162"/>
    <n v="178"/>
    <n v="116"/>
    <n v="114"/>
    <n v="1018"/>
    <n v="834"/>
    <n v="690"/>
    <n v="511"/>
    <n v="1116"/>
    <n v="861"/>
    <n v="635"/>
    <n v="872"/>
    <n v="540"/>
    <n v="771"/>
    <n v="886"/>
    <n v="662"/>
    <n v="139"/>
    <n v="52"/>
    <n v="747"/>
    <n v="610"/>
    <n v="342"/>
    <n v="483"/>
    <n v="311"/>
    <n v="419"/>
    <n v="5263"/>
    <n v="4623"/>
    <n v="4860"/>
    <n v="4175"/>
    <n v="37"/>
    <n v="32"/>
    <n v="281"/>
    <n v="102"/>
    <n v="283"/>
    <n v="297"/>
    <n v="158"/>
    <n v="177"/>
    <n v="125"/>
    <n v="120"/>
    <n v="1031"/>
    <n v="894"/>
    <n v="152"/>
    <n v="137"/>
    <n v="694"/>
    <n v="573"/>
    <n v="185"/>
    <n v="184"/>
    <n v="67"/>
    <n v="96"/>
    <n v="202"/>
    <n v="280"/>
    <n v="143"/>
    <n v="208"/>
    <n v="60"/>
    <n v="72"/>
    <n v="1085"/>
    <n v="804"/>
    <n v="768"/>
    <n v="855"/>
    <n v="195"/>
    <n v="98"/>
    <n v="573"/>
    <n v="757"/>
    <n v="916"/>
    <n v="657"/>
    <n v="137"/>
    <n v="47"/>
    <n v="779"/>
    <n v="610"/>
    <n v="189"/>
    <n v="156"/>
    <n v="404"/>
    <n v="448"/>
    <n v="30"/>
    <n v="61"/>
    <n v="374"/>
    <n v="388"/>
  </r>
  <r>
    <x v="13"/>
    <x v="165"/>
    <n v="5106"/>
    <n v="4849"/>
    <n v="4802"/>
    <n v="4440"/>
    <n v="322"/>
    <n v="139"/>
    <n v="286"/>
    <n v="283"/>
    <n v="174"/>
    <n v="180"/>
    <n v="112"/>
    <n v="103"/>
    <n v="1129"/>
    <n v="873"/>
    <n v="779"/>
    <n v="500"/>
    <n v="1085"/>
    <n v="964"/>
    <n v="601"/>
    <n v="854"/>
    <n v="518"/>
    <n v="769"/>
    <n v="903"/>
    <n v="698"/>
    <n v="149"/>
    <n v="54"/>
    <n v="754"/>
    <n v="644"/>
    <n v="303"/>
    <n v="409"/>
    <n v="275"/>
    <n v="355"/>
    <n v="5413"/>
    <n v="5098"/>
    <n v="5133"/>
    <n v="4696"/>
    <n v="31"/>
    <n v="35"/>
    <n v="322"/>
    <n v="147"/>
    <n v="290"/>
    <n v="288"/>
    <n v="171"/>
    <n v="177"/>
    <n v="119"/>
    <n v="111"/>
    <n v="1368"/>
    <n v="924"/>
    <n v="165"/>
    <n v="167"/>
    <n v="979"/>
    <n v="559"/>
    <n v="224"/>
    <n v="197"/>
    <n v="90"/>
    <n v="91"/>
    <n v="193"/>
    <n v="361"/>
    <n v="129"/>
    <n v="290"/>
    <n v="64"/>
    <n v="71"/>
    <n v="1157"/>
    <n v="1047"/>
    <n v="641"/>
    <n v="904"/>
    <n v="84"/>
    <n v="90"/>
    <n v="557"/>
    <n v="814"/>
    <n v="860"/>
    <n v="714"/>
    <n v="115"/>
    <n v="55"/>
    <n v="745"/>
    <n v="658"/>
    <n v="182"/>
    <n v="185"/>
    <n v="280"/>
    <n v="402"/>
    <n v="28"/>
    <n v="54"/>
    <n v="252"/>
    <n v="348"/>
  </r>
  <r>
    <x v="13"/>
    <x v="166"/>
    <n v="5026"/>
    <n v="4886"/>
    <n v="4714"/>
    <n v="4424"/>
    <n v="326"/>
    <n v="130"/>
    <n v="269"/>
    <n v="332"/>
    <n v="158"/>
    <n v="206"/>
    <n v="111"/>
    <n v="126"/>
    <n v="1123"/>
    <n v="850"/>
    <n v="774"/>
    <n v="497"/>
    <n v="968"/>
    <n v="1009"/>
    <n v="578"/>
    <n v="825"/>
    <n v="512"/>
    <n v="752"/>
    <n v="908"/>
    <n v="616"/>
    <n v="135"/>
    <n v="44"/>
    <n v="774"/>
    <n v="571"/>
    <n v="312"/>
    <n v="462"/>
    <n v="268"/>
    <n v="400"/>
    <n v="4676"/>
    <n v="4463"/>
    <n v="4434"/>
    <n v="4035"/>
    <n v="28"/>
    <n v="26"/>
    <n v="240"/>
    <n v="99"/>
    <n v="223"/>
    <n v="298"/>
    <n v="134"/>
    <n v="183"/>
    <n v="89"/>
    <n v="115"/>
    <n v="1425"/>
    <n v="788"/>
    <n v="119"/>
    <n v="170"/>
    <n v="1044"/>
    <n v="453"/>
    <n v="262"/>
    <n v="165"/>
    <n v="73"/>
    <n v="108"/>
    <n v="207"/>
    <n v="293"/>
    <n v="139"/>
    <n v="242"/>
    <n v="68"/>
    <n v="51"/>
    <n v="894"/>
    <n v="979"/>
    <n v="463"/>
    <n v="768"/>
    <n v="36"/>
    <n v="69"/>
    <n v="427"/>
    <n v="698"/>
    <n v="724"/>
    <n v="534"/>
    <n v="100"/>
    <n v="37"/>
    <n v="624"/>
    <n v="498"/>
    <n v="157"/>
    <n v="142"/>
    <n v="242"/>
    <n v="428"/>
    <n v="47"/>
    <n v="57"/>
    <n v="195"/>
    <n v="371"/>
  </r>
  <r>
    <x v="13"/>
    <x v="167"/>
    <n v="5239"/>
    <n v="4877"/>
    <n v="4920"/>
    <n v="4396"/>
    <n v="438"/>
    <n v="140"/>
    <n v="276"/>
    <n v="310"/>
    <n v="164"/>
    <n v="195"/>
    <n v="112"/>
    <n v="115"/>
    <n v="1118"/>
    <n v="831"/>
    <n v="787"/>
    <n v="516"/>
    <n v="1040"/>
    <n v="967"/>
    <n v="602"/>
    <n v="923"/>
    <n v="528"/>
    <n v="837"/>
    <n v="930"/>
    <n v="651"/>
    <n v="137"/>
    <n v="65"/>
    <n v="793"/>
    <n v="586"/>
    <n v="319"/>
    <n v="482"/>
    <n v="289"/>
    <n v="409"/>
    <n v="3750"/>
    <n v="4373"/>
    <n v="3549"/>
    <n v="3913"/>
    <n v="21"/>
    <n v="19"/>
    <n v="252"/>
    <n v="97"/>
    <n v="181"/>
    <n v="275"/>
    <n v="108"/>
    <n v="176"/>
    <n v="73"/>
    <n v="99"/>
    <n v="884"/>
    <n v="707"/>
    <n v="117"/>
    <n v="152"/>
    <n v="583"/>
    <n v="411"/>
    <n v="183"/>
    <n v="144"/>
    <n v="62"/>
    <n v="96"/>
    <n v="170"/>
    <n v="244"/>
    <n v="130"/>
    <n v="191"/>
    <n v="40"/>
    <n v="53"/>
    <n v="783"/>
    <n v="927"/>
    <n v="433"/>
    <n v="871"/>
    <n v="38"/>
    <n v="78"/>
    <n v="395"/>
    <n v="793"/>
    <n v="641"/>
    <n v="527"/>
    <n v="94"/>
    <n v="48"/>
    <n v="547"/>
    <n v="478"/>
    <n v="122"/>
    <n v="149"/>
    <n v="201"/>
    <n v="460"/>
    <n v="25"/>
    <n v="70"/>
    <n v="176"/>
    <n v="390"/>
  </r>
  <r>
    <x v="14"/>
    <x v="168"/>
    <n v="4994"/>
    <n v="4965"/>
    <n v="4679"/>
    <n v="4459"/>
    <n v="353"/>
    <n v="137"/>
    <n v="259"/>
    <n v="324"/>
    <n v="157"/>
    <n v="199"/>
    <n v="102"/>
    <n v="125"/>
    <n v="1080"/>
    <n v="844"/>
    <n v="760"/>
    <n v="494"/>
    <n v="1003"/>
    <n v="929"/>
    <n v="563"/>
    <n v="907"/>
    <n v="499"/>
    <n v="812"/>
    <n v="901"/>
    <n v="727"/>
    <n v="144"/>
    <n v="64"/>
    <n v="757"/>
    <n v="663"/>
    <n v="315"/>
    <n v="506"/>
    <n v="280"/>
    <n v="432"/>
    <n v="4753"/>
    <n v="4988"/>
    <n v="4468"/>
    <n v="4520"/>
    <n v="37"/>
    <n v="17"/>
    <n v="310"/>
    <n v="134"/>
    <n v="269"/>
    <n v="317"/>
    <n v="168"/>
    <n v="196"/>
    <n v="101"/>
    <n v="121"/>
    <n v="909"/>
    <n v="829"/>
    <n v="146"/>
    <n v="175"/>
    <n v="591"/>
    <n v="458"/>
    <n v="172"/>
    <n v="196"/>
    <n v="89"/>
    <n v="110"/>
    <n v="227"/>
    <n v="322"/>
    <n v="155"/>
    <n v="261"/>
    <n v="72"/>
    <n v="61"/>
    <n v="1090"/>
    <n v="993"/>
    <n v="587"/>
    <n v="938"/>
    <n v="64"/>
    <n v="93"/>
    <n v="523"/>
    <n v="846"/>
    <n v="761"/>
    <n v="681"/>
    <n v="107"/>
    <n v="65"/>
    <n v="653"/>
    <n v="615"/>
    <n v="189"/>
    <n v="180"/>
    <n v="285"/>
    <n v="468"/>
    <n v="31"/>
    <n v="69"/>
    <n v="254"/>
    <n v="398"/>
  </r>
  <r>
    <x v="14"/>
    <x v="169"/>
    <n v="5011"/>
    <n v="5144"/>
    <n v="4700"/>
    <n v="4656"/>
    <n v="326"/>
    <n v="160"/>
    <n v="259"/>
    <n v="323"/>
    <n v="154"/>
    <n v="206"/>
    <n v="105"/>
    <n v="117"/>
    <n v="1042"/>
    <n v="903"/>
    <n v="714"/>
    <n v="543"/>
    <n v="1033"/>
    <n v="940"/>
    <n v="619"/>
    <n v="925"/>
    <n v="527"/>
    <n v="818"/>
    <n v="919"/>
    <n v="734"/>
    <n v="147"/>
    <n v="73"/>
    <n v="772"/>
    <n v="661"/>
    <n v="311"/>
    <n v="488"/>
    <n v="278"/>
    <n v="420"/>
    <n v="4092"/>
    <n v="4910"/>
    <n v="3859"/>
    <n v="4439"/>
    <n v="24"/>
    <n v="13"/>
    <n v="270"/>
    <n v="150"/>
    <n v="222"/>
    <n v="304"/>
    <n v="136"/>
    <n v="193"/>
    <n v="86"/>
    <n v="111"/>
    <n v="792"/>
    <n v="830"/>
    <n v="134"/>
    <n v="163"/>
    <n v="532"/>
    <n v="487"/>
    <n v="126"/>
    <n v="179"/>
    <n v="65"/>
    <n v="113"/>
    <n v="136"/>
    <n v="319"/>
    <n v="92"/>
    <n v="237"/>
    <n v="43"/>
    <n v="82"/>
    <n v="904"/>
    <n v="930"/>
    <n v="512"/>
    <n v="893"/>
    <n v="68"/>
    <n v="105"/>
    <n v="444"/>
    <n v="789"/>
    <n v="739"/>
    <n v="717"/>
    <n v="98"/>
    <n v="68"/>
    <n v="641"/>
    <n v="649"/>
    <n v="196"/>
    <n v="169"/>
    <n v="233"/>
    <n v="471"/>
    <n v="26"/>
    <n v="74"/>
    <n v="207"/>
    <n v="397"/>
  </r>
  <r>
    <x v="14"/>
    <x v="170"/>
    <n v="5088"/>
    <n v="5109"/>
    <n v="4759"/>
    <n v="4626"/>
    <n v="307"/>
    <n v="168"/>
    <n v="257"/>
    <n v="333"/>
    <n v="152"/>
    <n v="211"/>
    <n v="105"/>
    <n v="122"/>
    <n v="1105"/>
    <n v="880"/>
    <n v="756"/>
    <n v="515"/>
    <n v="1073"/>
    <n v="1014"/>
    <n v="591"/>
    <n v="903"/>
    <n v="518"/>
    <n v="810"/>
    <n v="928"/>
    <n v="740"/>
    <n v="152"/>
    <n v="92"/>
    <n v="776"/>
    <n v="649"/>
    <n v="329"/>
    <n v="483"/>
    <n v="294"/>
    <n v="416"/>
    <n v="4781"/>
    <n v="5048"/>
    <n v="4534"/>
    <n v="4569"/>
    <n v="29"/>
    <n v="18"/>
    <n v="296"/>
    <n v="173"/>
    <n v="254"/>
    <n v="332"/>
    <n v="152"/>
    <n v="214"/>
    <n v="102"/>
    <n v="117"/>
    <n v="1056"/>
    <n v="859"/>
    <n v="165"/>
    <n v="139"/>
    <n v="736"/>
    <n v="511"/>
    <n v="154"/>
    <n v="209"/>
    <n v="72"/>
    <n v="102"/>
    <n v="171"/>
    <n v="244"/>
    <n v="124"/>
    <n v="173"/>
    <n v="47"/>
    <n v="71"/>
    <n v="1021"/>
    <n v="994"/>
    <n v="515"/>
    <n v="869"/>
    <n v="48"/>
    <n v="86"/>
    <n v="468"/>
    <n v="783"/>
    <n v="941"/>
    <n v="778"/>
    <n v="151"/>
    <n v="96"/>
    <n v="790"/>
    <n v="682"/>
    <n v="179"/>
    <n v="200"/>
    <n v="247"/>
    <n v="479"/>
    <n v="35"/>
    <n v="79"/>
    <n v="212"/>
    <n v="400"/>
  </r>
  <r>
    <x v="14"/>
    <x v="171"/>
    <n v="5034"/>
    <n v="5334"/>
    <n v="4698"/>
    <n v="4849"/>
    <n v="345"/>
    <n v="137"/>
    <n v="252"/>
    <n v="335"/>
    <n v="144"/>
    <n v="215"/>
    <n v="109"/>
    <n v="120"/>
    <n v="1039"/>
    <n v="951"/>
    <n v="722"/>
    <n v="530"/>
    <n v="1040"/>
    <n v="1070"/>
    <n v="598"/>
    <n v="992"/>
    <n v="517"/>
    <n v="893"/>
    <n v="907"/>
    <n v="716"/>
    <n v="130"/>
    <n v="67"/>
    <n v="777"/>
    <n v="649"/>
    <n v="336"/>
    <n v="485"/>
    <n v="300"/>
    <n v="414"/>
    <n v="5465"/>
    <n v="5800"/>
    <n v="5206"/>
    <n v="5304"/>
    <n v="33"/>
    <n v="14"/>
    <n v="447"/>
    <n v="160"/>
    <n v="268"/>
    <n v="358"/>
    <n v="157"/>
    <n v="236"/>
    <n v="110"/>
    <n v="122"/>
    <n v="1078"/>
    <n v="995"/>
    <n v="150"/>
    <n v="189"/>
    <n v="748"/>
    <n v="545"/>
    <n v="180"/>
    <n v="261"/>
    <n v="80"/>
    <n v="124"/>
    <n v="236"/>
    <n v="410"/>
    <n v="155"/>
    <n v="302"/>
    <n v="81"/>
    <n v="108"/>
    <n v="1184"/>
    <n v="1163"/>
    <n v="582"/>
    <n v="1072"/>
    <n v="50"/>
    <n v="103"/>
    <n v="532"/>
    <n v="969"/>
    <n v="1095"/>
    <n v="824"/>
    <n v="180"/>
    <n v="86"/>
    <n v="915"/>
    <n v="737"/>
    <n v="202"/>
    <n v="184"/>
    <n v="260"/>
    <n v="496"/>
    <n v="37"/>
    <n v="79"/>
    <n v="223"/>
    <n v="417"/>
  </r>
  <r>
    <x v="14"/>
    <x v="172"/>
    <n v="5060"/>
    <n v="5357"/>
    <n v="4732"/>
    <n v="4857"/>
    <n v="320"/>
    <n v="163"/>
    <n v="245"/>
    <n v="333"/>
    <n v="141"/>
    <n v="194"/>
    <n v="104"/>
    <n v="139"/>
    <n v="1107"/>
    <n v="957"/>
    <n v="782"/>
    <n v="537"/>
    <n v="1040"/>
    <n v="1103"/>
    <n v="598"/>
    <n v="968"/>
    <n v="515"/>
    <n v="883"/>
    <n v="932"/>
    <n v="735"/>
    <n v="154"/>
    <n v="77"/>
    <n v="778"/>
    <n v="658"/>
    <n v="328"/>
    <n v="499"/>
    <n v="286"/>
    <n v="427"/>
    <n v="5677"/>
    <n v="5450"/>
    <n v="5318"/>
    <n v="4926"/>
    <n v="24"/>
    <n v="18"/>
    <n v="412"/>
    <n v="183"/>
    <n v="273"/>
    <n v="348"/>
    <n v="161"/>
    <n v="191"/>
    <n v="113"/>
    <n v="157"/>
    <n v="1176"/>
    <n v="975"/>
    <n v="142"/>
    <n v="165"/>
    <n v="855"/>
    <n v="547"/>
    <n v="179"/>
    <n v="263"/>
    <n v="84"/>
    <n v="100"/>
    <n v="219"/>
    <n v="321"/>
    <n v="146"/>
    <n v="234"/>
    <n v="72"/>
    <n v="88"/>
    <n v="1113"/>
    <n v="1097"/>
    <n v="573"/>
    <n v="961"/>
    <n v="52"/>
    <n v="83"/>
    <n v="521"/>
    <n v="878"/>
    <n v="1213"/>
    <n v="775"/>
    <n v="257"/>
    <n v="95"/>
    <n v="956"/>
    <n v="680"/>
    <n v="231"/>
    <n v="146"/>
    <n v="358"/>
    <n v="524"/>
    <n v="55"/>
    <n v="75"/>
    <n v="304"/>
    <n v="450"/>
  </r>
  <r>
    <x v="14"/>
    <x v="173"/>
    <n v="5182"/>
    <n v="5323"/>
    <n v="4854"/>
    <n v="4859"/>
    <n v="325"/>
    <n v="137"/>
    <n v="271"/>
    <n v="310"/>
    <n v="158"/>
    <n v="190"/>
    <n v="113"/>
    <n v="120"/>
    <n v="1146"/>
    <n v="945"/>
    <n v="786"/>
    <n v="543"/>
    <n v="1054"/>
    <n v="1209"/>
    <n v="585"/>
    <n v="1002"/>
    <n v="499"/>
    <n v="910"/>
    <n v="923"/>
    <n v="701"/>
    <n v="136"/>
    <n v="77"/>
    <n v="787"/>
    <n v="624"/>
    <n v="328"/>
    <n v="463"/>
    <n v="292"/>
    <n v="395"/>
    <n v="5945"/>
    <n v="5308"/>
    <n v="5507"/>
    <n v="4807"/>
    <n v="30"/>
    <n v="22"/>
    <n v="412"/>
    <n v="163"/>
    <n v="329"/>
    <n v="302"/>
    <n v="189"/>
    <n v="191"/>
    <n v="140"/>
    <n v="111"/>
    <n v="1141"/>
    <n v="920"/>
    <n v="184"/>
    <n v="159"/>
    <n v="775"/>
    <n v="539"/>
    <n v="182"/>
    <n v="223"/>
    <n v="92"/>
    <n v="93"/>
    <n v="238"/>
    <n v="274"/>
    <n v="162"/>
    <n v="200"/>
    <n v="76"/>
    <n v="75"/>
    <n v="1151"/>
    <n v="1205"/>
    <n v="663"/>
    <n v="953"/>
    <n v="98"/>
    <n v="88"/>
    <n v="565"/>
    <n v="865"/>
    <n v="1143"/>
    <n v="708"/>
    <n v="214"/>
    <n v="70"/>
    <n v="928"/>
    <n v="638"/>
    <n v="308"/>
    <n v="167"/>
    <n v="438"/>
    <n v="501"/>
    <n v="47"/>
    <n v="62"/>
    <n v="391"/>
    <n v="439"/>
  </r>
  <r>
    <x v="14"/>
    <x v="174"/>
    <n v="4983"/>
    <n v="5753"/>
    <n v="4653"/>
    <n v="5266"/>
    <n v="300"/>
    <n v="137"/>
    <n v="267"/>
    <n v="342"/>
    <n v="160"/>
    <n v="195"/>
    <n v="107"/>
    <n v="147"/>
    <n v="1130"/>
    <n v="1018"/>
    <n v="786"/>
    <n v="620"/>
    <n v="948"/>
    <n v="1331"/>
    <n v="580"/>
    <n v="1030"/>
    <n v="498"/>
    <n v="928"/>
    <n v="935"/>
    <n v="770"/>
    <n v="119"/>
    <n v="64"/>
    <n v="816"/>
    <n v="706"/>
    <n v="330"/>
    <n v="486"/>
    <n v="286"/>
    <n v="416"/>
    <n v="5417"/>
    <n v="6197"/>
    <n v="5056"/>
    <n v="5657"/>
    <n v="34"/>
    <n v="21"/>
    <n v="356"/>
    <n v="143"/>
    <n v="300"/>
    <n v="393"/>
    <n v="170"/>
    <n v="223"/>
    <n v="129"/>
    <n v="170"/>
    <n v="1148"/>
    <n v="1100"/>
    <n v="162"/>
    <n v="234"/>
    <n v="781"/>
    <n v="662"/>
    <n v="205"/>
    <n v="204"/>
    <n v="78"/>
    <n v="120"/>
    <n v="203"/>
    <n v="369"/>
    <n v="136"/>
    <n v="247"/>
    <n v="67"/>
    <n v="122"/>
    <n v="999"/>
    <n v="1348"/>
    <n v="670"/>
    <n v="1137"/>
    <n v="105"/>
    <n v="116"/>
    <n v="565"/>
    <n v="1021"/>
    <n v="1014"/>
    <n v="833"/>
    <n v="115"/>
    <n v="56"/>
    <n v="899"/>
    <n v="777"/>
    <n v="255"/>
    <n v="195"/>
    <n v="361"/>
    <n v="540"/>
    <n v="37"/>
    <n v="65"/>
    <n v="324"/>
    <n v="47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808">
  <r>
    <x v="0"/>
    <x v="0"/>
    <n v="211.01984625290365"/>
    <n v="-400"/>
    <n v="452.80997046333698"/>
    <n v="1.0631995797237805"/>
    <n v="3"/>
    <n v="1.2894573251258168"/>
    <n v="5"/>
    <n v="4"/>
    <n v="0.95727316653301076"/>
    <n v="0.95596955719167176"/>
    <n v="1.006648459325669"/>
  </r>
  <r>
    <x v="1"/>
    <x v="0"/>
    <n v="199.84244100691302"/>
    <n v="-399"/>
    <n v="441.02808990682024"/>
    <n v="1.0355356781466429"/>
    <n v="3"/>
    <n v="1.1856146571479105"/>
    <n v="4"/>
    <n v="4"/>
    <n v="1.0167956048827045"/>
    <n v="1.0154952545647189"/>
    <n v="1.006648459325669"/>
  </r>
  <r>
    <x v="1"/>
    <x v="0"/>
    <n v="201.88235294117649"/>
    <n v="-398"/>
    <n v="442.4635265305576"/>
    <n v="1.0389060889472621"/>
    <n v="3"/>
    <n v="1.1224766543844569"/>
    <n v="4"/>
    <n v="4"/>
    <n v="1.0567838572195414"/>
    <n v="1.055486765924909"/>
    <n v="1.006648459325669"/>
  </r>
  <r>
    <x v="1"/>
    <x v="1"/>
    <n v="217.41176470588238"/>
    <n v="-397"/>
    <n v="457.38846298473743"/>
    <n v="1.0739498980516664"/>
    <n v="4"/>
    <n v="1.1540259134085709"/>
    <n v="4"/>
    <n v="5"/>
    <n v="1.0400759208920551"/>
    <n v="1.0387820886207761"/>
    <n v="1.0085343072623156"/>
  </r>
  <r>
    <x v="0"/>
    <x v="0"/>
    <n v="227.99999999999997"/>
    <n v="-396"/>
    <n v="467.37222296832897"/>
    <n v="1.0973918054985279"/>
    <n v="4"/>
    <n v="1.2541336700949812"/>
    <n v="5"/>
    <n v="4"/>
    <n v="1.0284889852700978"/>
    <n v="1.0271984120221722"/>
    <n v="1.0085343072623156"/>
  </r>
  <r>
    <x v="1"/>
    <x v="0"/>
    <n v="237.45882352941177"/>
    <n v="-395"/>
    <n v="476.22657118721463"/>
    <n v="1.1181818497093796"/>
    <n v="4"/>
    <n v="1.2291708008366466"/>
    <n v="4"/>
    <n v="4"/>
    <n v="0.96026807097736144"/>
    <n v="0.95898075675278915"/>
    <n v="1.0085343072623156"/>
  </r>
  <r>
    <x v="1"/>
    <x v="0"/>
    <n v="230.00769260401069"/>
    <n v="-394"/>
    <n v="468.17096495128749"/>
    <n v="1.0992672547951063"/>
    <n v="4"/>
    <n v="1.2124739926035872"/>
    <n v="4"/>
    <n v="4"/>
    <n v="0.97397766795081364"/>
    <n v="0.97269361274959476"/>
    <n v="0.99708657304906989"/>
  </r>
  <r>
    <x v="1"/>
    <x v="0"/>
    <n v="221.55993110422048"/>
    <n v="-393"/>
    <n v="459.1187281409712"/>
    <n v="1.078012567398448"/>
    <n v="4"/>
    <n v="1.1395140571489564"/>
    <n v="4"/>
    <n v="4"/>
    <n v="0.99611004943904513"/>
    <n v="0.99482925326117955"/>
    <n v="0.99708657304906989"/>
  </r>
  <r>
    <x v="1"/>
    <x v="0"/>
    <n v="217.37931034482759"/>
    <n v="-392"/>
    <n v="454.33363207105219"/>
    <n v="1.0667771431314645"/>
    <n v="3"/>
    <n v="1.186689154152615"/>
    <n v="4"/>
    <n v="4"/>
    <n v="1.0391086638589762"/>
    <n v="1.037831126704464"/>
    <n v="0.99708657304906989"/>
  </r>
  <r>
    <x v="1"/>
    <x v="0"/>
    <n v="218.29213483146069"/>
    <n v="-391"/>
    <n v="454.64198124715926"/>
    <n v="1.0675011482016483"/>
    <n v="3"/>
    <n v="1.1396610574691808"/>
    <n v="4"/>
    <n v="4"/>
    <n v="0.95632957532792151"/>
    <n v="0.95505529719676263"/>
    <n v="1.000490270104188"/>
  </r>
  <r>
    <x v="1"/>
    <x v="2"/>
    <n v="201.62637362637361"/>
    <n v="-390"/>
    <n v="437.37174473154607"/>
    <n v="1.026950565390184"/>
    <n v="3"/>
    <n v="1.075587857624178"/>
    <n v="4"/>
    <n v="3"/>
    <n v="1.0020528410288685"/>
    <n v="1.0007818219210629"/>
    <n v="1.000490270104188"/>
  </r>
  <r>
    <x v="2"/>
    <x v="2"/>
    <n v="195.99999999999997"/>
    <n v="-389"/>
    <n v="431.14089579464633"/>
    <n v="1.0123205077431416"/>
    <n v="3"/>
    <n v="0.99507023238312176"/>
    <n v="3"/>
    <n v="3"/>
    <n v="1.0200093337381544"/>
    <n v="1.0187415736537022"/>
    <n v="1.000490270104188"/>
  </r>
  <r>
    <x v="2"/>
    <x v="3"/>
    <n v="194.70415679431096"/>
    <n v="-388"/>
    <n v="429.24057727843126"/>
    <n v="1.0078585524427452"/>
    <n v="3"/>
    <n v="0.93512371765042568"/>
    <n v="3"/>
    <n v="2"/>
    <n v="0.9773514107789022"/>
    <n v="0.97608690971780332"/>
    <n v="0.99738093439231224"/>
  </r>
  <r>
    <x v="3"/>
    <x v="3"/>
    <n v="183.98622283260306"/>
    <n v="-387"/>
    <n v="417.91816800619728"/>
    <n v="0.98127349123620444"/>
    <n v="3"/>
    <n v="0.83672543689192791"/>
    <n v="2"/>
    <n v="2"/>
    <n v="1.0175646961404172"/>
    <n v="1.0163034541026716"/>
    <n v="0.99738093439231224"/>
  </r>
  <r>
    <x v="3"/>
    <x v="4"/>
    <n v="182.57142857142856"/>
    <n v="-386"/>
    <n v="415.89889843449669"/>
    <n v="0.97653223839280012"/>
    <n v="3"/>
    <n v="0.81552913884298228"/>
    <n v="2"/>
    <n v="2"/>
    <n v="1.0025688869896143"/>
    <n v="1.0013109039752222"/>
    <n v="0.99738093439231224"/>
  </r>
  <r>
    <x v="4"/>
    <x v="4"/>
    <n v="179.87925499303861"/>
    <n v="-385"/>
    <n v="412.60224954558066"/>
    <n v="0.96879169392200171"/>
    <n v="3"/>
    <n v="0.7806820419455891"/>
    <n v="2"/>
    <n v="1"/>
    <n v="1.0003693553915645"/>
    <n v="0.9991146314005257"/>
    <n v="1.0019833551626347"/>
  </r>
  <r>
    <x v="4"/>
    <x v="4"/>
    <n v="176.18484707004279"/>
    <n v="-384"/>
    <n v="408.30336631205876"/>
    <n v="0.9586978992944557"/>
    <n v="3"/>
    <n v="0.73276740217065117"/>
    <n v="1"/>
    <n v="1"/>
    <n v="0.94505415145778016"/>
    <n v="0.94380268649009469"/>
    <n v="1.0019833551626347"/>
  </r>
  <r>
    <x v="4"/>
    <x v="4"/>
    <n v="164.35294117647058"/>
    <n v="-383"/>
    <n v="395.86698510796049"/>
    <n v="0.92949722763973874"/>
    <n v="3"/>
    <n v="0.70696738091379385"/>
    <n v="1"/>
    <n v="1"/>
    <n v="1.0694412336850683"/>
    <n v="1.0681930277407361"/>
    <n v="1.0019833551626347"/>
  </r>
  <r>
    <x v="4"/>
    <x v="4"/>
    <n v="172.51892039311562"/>
    <n v="-382"/>
    <n v="403.42848901407945"/>
    <n v="0.94725166835322194"/>
    <n v="3"/>
    <n v="0.68367068815151333"/>
    <n v="1"/>
    <n v="1"/>
    <n v="1.0297801680702823"/>
    <n v="1.0285352211493035"/>
    <n v="1.0073942608987139"/>
  </r>
  <r>
    <x v="4"/>
    <x v="4"/>
    <n v="177.56186310278414"/>
    <n v="-381"/>
    <n v="407.86695641322189"/>
    <n v="0.95767320714698401"/>
    <n v="3"/>
    <n v="0.67729804233020774"/>
    <n v="1"/>
    <n v="1"/>
    <n v="1.007068569950047"/>
    <n v="1.0058268820524217"/>
    <n v="1.0073942608987139"/>
  </r>
  <r>
    <x v="4"/>
    <x v="4"/>
    <n v="178.73076923076923"/>
    <n v="-380"/>
    <n v="408.43138723068091"/>
    <n v="0.95899849291154338"/>
    <n v="3"/>
    <n v="0.67524390851084282"/>
    <n v="1"/>
    <n v="1"/>
    <n v="1.0324817855860302"/>
    <n v="1.0312433567117583"/>
    <n v="1.0073942608987139"/>
  </r>
  <r>
    <x v="4"/>
    <x v="4"/>
    <n v="177.6527256295827"/>
    <n v="-379"/>
    <n v="406.74886831896828"/>
    <n v="0.95504793193343651"/>
    <n v="3"/>
    <n v="0.63189876686649293"/>
    <n v="1"/>
    <n v="1"/>
    <n v="1.0144946212032318"/>
    <n v="1.013259451352313"/>
    <n v="1.0007133459563013"/>
  </r>
  <r>
    <x v="4"/>
    <x v="4"/>
    <n v="174.68622082463605"/>
    <n v="-378"/>
    <n v="403.17788820349551"/>
    <n v="0.94666325667090268"/>
    <n v="3"/>
    <n v="0.66116296982004563"/>
    <n v="1"/>
    <n v="1"/>
    <n v="1.0403787549304588"/>
    <n v="1.0391468441028935"/>
    <n v="1.0007133459563013"/>
  </r>
  <r>
    <x v="4"/>
    <x v="4"/>
    <n v="174.10526315789474"/>
    <n v="-377"/>
    <n v="401.99245522622812"/>
    <n v="0.94387985540893005"/>
    <n v="3"/>
    <n v="0.65485224426463584"/>
    <n v="1"/>
    <n v="1"/>
    <n v="1.0299120851272106"/>
    <n v="1.0286834333229986"/>
    <n v="1.0007133459563013"/>
  </r>
  <r>
    <x v="4"/>
    <x v="4"/>
    <n v="176.1391304347826"/>
    <n v="-376"/>
    <n v="403.42184719258989"/>
    <n v="0.9472360733304156"/>
    <n v="3"/>
    <n v="0.68433699928638836"/>
    <n v="1"/>
    <n v="1"/>
    <n v="1.0088273892430502"/>
    <n v="1.0076019964621914"/>
    <n v="1.0163482061488551"/>
  </r>
  <r>
    <x v="4"/>
    <x v="4"/>
    <n v="178.0344827586207"/>
    <n v="-375"/>
    <n v="404.71272420590196"/>
    <n v="0.95026705760097863"/>
    <n v="3"/>
    <n v="0.6950606046036415"/>
    <n v="1"/>
    <n v="1"/>
    <n v="0.99333255773897211"/>
    <n v="0.99211042398146676"/>
    <n v="1.0163482061488551"/>
  </r>
  <r>
    <x v="4"/>
    <x v="4"/>
    <n v="177.94871794871798"/>
    <n v="-374"/>
    <n v="404.02248408547314"/>
    <n v="0.94864637110152394"/>
    <n v="3"/>
    <n v="0.70119434556630234"/>
    <n v="1"/>
    <n v="1"/>
    <n v="1.0173221495714879"/>
    <n v="1.016103274837336"/>
    <n v="1.0163482061488551"/>
  </r>
  <r>
    <x v="4"/>
    <x v="4"/>
    <n v="181.42372881355931"/>
    <n v="-373"/>
    <n v="406.89301963978835"/>
    <n v="0.95538639979790441"/>
    <n v="3"/>
    <n v="0.73456845088644263"/>
    <n v="1"/>
    <n v="2"/>
    <n v="1.0312433381327488"/>
    <n v="1.0300277224219503"/>
    <n v="1.0034507956095231"/>
  </r>
  <r>
    <x v="4"/>
    <x v="4"/>
    <n v="185.94957983193279"/>
    <n v="-372"/>
    <n v="410.81439534763581"/>
    <n v="0.96459380528028893"/>
    <n v="3"/>
    <n v="0.75998742629493787"/>
    <n v="2"/>
    <n v="2"/>
    <n v="1.0138965525471728"/>
    <n v="1.0126841958597275"/>
    <n v="1.0034507956095231"/>
  </r>
  <r>
    <x v="4"/>
    <x v="3"/>
    <n v="187.4"/>
    <n v="-371"/>
    <n v="411.66034020517691"/>
    <n v="0.96658008711080357"/>
    <n v="3"/>
    <n v="0.78696778002285039"/>
    <n v="2"/>
    <n v="2"/>
    <n v="0.91806973751007892"/>
    <n v="0.91686063984598698"/>
    <n v="1.0034507956095231"/>
  </r>
  <r>
    <x v="3"/>
    <x v="2"/>
    <n v="167.74307705918781"/>
    <n v="-370"/>
    <n v="391.39894195383863"/>
    <n v="0.91900624485773585"/>
    <n v="3"/>
    <n v="0.81291901011373346"/>
    <n v="2"/>
    <n v="3"/>
    <n v="1.0504775919765141"/>
    <n v="1.0492717533357756"/>
    <n v="1.0068648877411785"/>
  </r>
  <r>
    <x v="2"/>
    <x v="2"/>
    <n v="171.88556506330295"/>
    <n v="-369"/>
    <n v="394.93695464742768"/>
    <n v="0.92731351248488691"/>
    <n v="3"/>
    <n v="0.90553624072897509"/>
    <n v="3"/>
    <n v="3"/>
    <n v="1.0298138859867152"/>
    <n v="1.0286113063693301"/>
    <n v="1.0068648877411785"/>
  </r>
  <r>
    <x v="2"/>
    <x v="2"/>
    <n v="172.1503759398496"/>
    <n v="-368"/>
    <n v="394.59729021344822"/>
    <n v="0.92651597906687366"/>
    <n v="3"/>
    <n v="0.90980464686176643"/>
    <n v="3"/>
    <n v="3"/>
    <n v="1.0317041271671457"/>
    <n v="1.0305048065731137"/>
    <n v="1.0068648877411785"/>
  </r>
  <r>
    <x v="2"/>
    <x v="2"/>
    <n v="173.2005491512127"/>
    <n v="-367"/>
    <n v="395.04298811428527"/>
    <n v="0.92756247947932891"/>
    <n v="3"/>
    <n v="0.96303758817875762"/>
    <n v="3"/>
    <n v="3"/>
    <n v="0.99730793444771637"/>
    <n v="0.99611187287703784"/>
    <n v="1.0024327967693412"/>
  </r>
  <r>
    <x v="2"/>
    <x v="2"/>
    <n v="167.18540324450407"/>
    <n v="-366"/>
    <n v="388.42336689705053"/>
    <n v="0.91201958299917196"/>
    <n v="3"/>
    <n v="0.96486346817281443"/>
    <n v="3"/>
    <n v="3"/>
    <n v="0.98760740682752424"/>
    <n v="0.986414604280199"/>
    <n v="1.0024327967693412"/>
  </r>
  <r>
    <x v="2"/>
    <x v="0"/>
    <n v="161.22448979591837"/>
    <n v="-365"/>
    <n v="381.85797813793874"/>
    <n v="0.89660402454256749"/>
    <n v="2"/>
    <n v="0.95939694776352147"/>
    <n v="3"/>
    <n v="4"/>
    <n v="1.0606491382068495"/>
    <n v="1.0594595946828775"/>
    <n v="1.0024327967693412"/>
  </r>
  <r>
    <x v="1"/>
    <x v="1"/>
    <n v="171.20140986230973"/>
    <n v="-364"/>
    <n v="391.23042289380408"/>
    <n v="0.91861056144639042"/>
    <n v="3"/>
    <n v="1.1131075287397159"/>
    <n v="4"/>
    <n v="4"/>
    <n v="1.0295408204554071"/>
    <n v="1.0283545359547885"/>
    <n v="1.0014055859545454"/>
  </r>
  <r>
    <x v="0"/>
    <x v="1"/>
    <n v="175.61014547704096"/>
    <n v="-363"/>
    <n v="395.03468319800919"/>
    <n v="0.92754297950346631"/>
    <n v="3"/>
    <n v="1.1795378706258846"/>
    <n v="4"/>
    <n v="4"/>
    <n v="0.98369080978651646"/>
    <n v="0.98250778430925134"/>
    <n v="1.0014055859545454"/>
  </r>
  <r>
    <x v="0"/>
    <x v="1"/>
    <n v="170.76315789473682"/>
    <n v="-362"/>
    <n v="389.583220305179"/>
    <n v="0.91474292333286988"/>
    <n v="3"/>
    <n v="1.2296749149845279"/>
    <n v="4"/>
    <n v="5"/>
    <n v="1.0178409370543069"/>
    <n v="1.0166611706003952"/>
    <n v="1.0014055859545454"/>
  </r>
  <r>
    <x v="0"/>
    <x v="1"/>
    <n v="171.54819901782395"/>
    <n v="-361"/>
    <n v="389.76378611773998"/>
    <n v="0.91516689256621264"/>
    <n v="3"/>
    <n v="1.321715729312726"/>
    <n v="5"/>
    <n v="5"/>
    <n v="1.0009408536615725"/>
    <n v="0.99976434623101407"/>
    <n v="1.0014891304439713"/>
  </r>
  <r>
    <x v="0"/>
    <x v="1"/>
    <n v="170.14618502977365"/>
    <n v="-360"/>
    <n v="387.75729681916363"/>
    <n v="0.91045564785403521"/>
    <n v="3"/>
    <n v="1.3537383472514843"/>
    <n v="5"/>
    <n v="5"/>
    <n v="0.98708828645109936"/>
    <n v="0.98591503804389424"/>
    <n v="1.0014891304439713"/>
  </r>
  <r>
    <x v="0"/>
    <x v="1"/>
    <n v="165.76923076923077"/>
    <n v="-359"/>
    <n v="382.77586724809464"/>
    <n v="0.8987592317592995"/>
    <n v="2"/>
    <n v="1.2721721267236676"/>
    <n v="5"/>
    <n v="5"/>
    <n v="1.0221527576351681"/>
    <n v="1.0209827682513164"/>
    <n v="1.0014891304439713"/>
  </r>
  <r>
    <x v="0"/>
    <x v="1"/>
    <n v="170.14618502977365"/>
    <n v="-358"/>
    <n v="386.54834619811146"/>
    <n v="0.9076170270725753"/>
    <n v="3"/>
    <n v="1.2950562553657545"/>
    <n v="5"/>
    <n v="5"/>
    <n v="1.0418026434435352"/>
    <n v="1.0406359130830369"/>
    <n v="1.0075780608852196"/>
  </r>
  <r>
    <x v="0"/>
    <x v="1"/>
    <n v="179.13951986852143"/>
    <n v="-357"/>
    <n v="394.93720572633316"/>
    <n v="0.92731410201913789"/>
    <n v="3"/>
    <n v="1.3022090287888"/>
    <n v="5"/>
    <n v="5"/>
    <n v="1.0158415342551974"/>
    <n v="1.0146780629180523"/>
    <n v="1.0075780608852196"/>
  </r>
  <r>
    <x v="0"/>
    <x v="1"/>
    <n v="185.36842105263156"/>
    <n v="-356"/>
    <n v="400.56163159991718"/>
    <n v="0.94052027594429055"/>
    <n v="3"/>
    <n v="1.2662603837153357"/>
    <n v="5"/>
    <n v="4"/>
    <n v="0.98903257431746083"/>
    <n v="0.98787236200366912"/>
    <n v="1.0075780608852196"/>
  </r>
  <r>
    <x v="0"/>
    <x v="1"/>
    <n v="188.98019995550553"/>
    <n v="-355"/>
    <n v="403.56893519226509"/>
    <n v="0.94758143652830873"/>
    <n v="3"/>
    <n v="1.216316282706811"/>
    <n v="4"/>
    <n v="4"/>
    <n v="0.97156926950694877"/>
    <n v="0.97041231621651036"/>
    <n v="0.99848075575129491"/>
  </r>
  <r>
    <x v="0"/>
    <x v="1"/>
    <n v="188.37744613491677"/>
    <n v="-354"/>
    <n v="402.36170606115024"/>
    <n v="0.94474685781194734"/>
    <n v="3"/>
    <n v="1.221633680804207"/>
    <n v="4"/>
    <n v="5"/>
    <n v="1.0338045539317575"/>
    <n v="1.0326508596646724"/>
    <n v="0.99848075575129491"/>
  </r>
  <r>
    <x v="0"/>
    <x v="1"/>
    <n v="199.2340425531915"/>
    <n v="-353"/>
    <n v="412.61382716889887"/>
    <n v="0.96881887822678525"/>
    <n v="3"/>
    <n v="1.3545927492731811"/>
    <n v="5"/>
    <n v="5"/>
    <n v="1.0399105696857285"/>
    <n v="1.0387601344419968"/>
    <n v="0.99848075575129491"/>
  </r>
  <r>
    <x v="0"/>
    <x v="1"/>
    <n v="205.38727685678504"/>
    <n v="-352"/>
    <n v="418.16258616196637"/>
    <n v="0.98184738602086352"/>
    <n v="3"/>
    <n v="1.3162900176573824"/>
    <n v="5"/>
    <n v="5"/>
    <n v="0.99192161217225239"/>
    <n v="0.99077443595187409"/>
    <n v="1.0022533192211609"/>
  </r>
  <r>
    <x v="0"/>
    <x v="1"/>
    <n v="201.17599723294768"/>
    <n v="-351"/>
    <n v="413.34683122760293"/>
    <n v="0.97053997462038399"/>
    <n v="3"/>
    <n v="1.359220417257792"/>
    <n v="5"/>
    <n v="5"/>
    <n v="1.0052431547327323"/>
    <n v="1.0040992375357074"/>
    <n v="1.0022533192211609"/>
  </r>
  <r>
    <x v="0"/>
    <x v="1"/>
    <n v="201.21126760563379"/>
    <n v="-350"/>
    <n v="412.77762628976291"/>
    <n v="0.96920347920251815"/>
    <n v="3"/>
    <n v="1.3891337764814451"/>
    <n v="5"/>
    <n v="5"/>
    <n v="0.99602006437069202"/>
    <n v="0.99487940619702042"/>
    <n v="1.0022533192211609"/>
  </r>
  <r>
    <x v="0"/>
    <x v="1"/>
    <n v="199.2167832167832"/>
    <n v="-349"/>
    <n v="410.17866659038623"/>
    <n v="0.96310111167454859"/>
    <n v="3"/>
    <n v="1.3996269899729616"/>
    <n v="5"/>
    <n v="5"/>
    <n v="1.0026576191951369"/>
    <n v="1.0015202200448186"/>
    <n v="1.0019454033298831"/>
  </r>
  <r>
    <x v="0"/>
    <x v="1"/>
    <n v="197.75000000000003"/>
    <n v="-348"/>
    <n v="408.107408063077"/>
    <n v="0.95823778856026043"/>
    <n v="3"/>
    <n v="1.3313262357281153"/>
    <n v="5"/>
    <n v="5"/>
    <n v="1.0265841460459748"/>
    <n v="1.0254500059190099"/>
    <n v="1.0019454033298831"/>
  </r>
  <r>
    <x v="0"/>
    <x v="1"/>
    <n v="201.76551724137929"/>
    <n v="-347"/>
    <n v="411.51844999393018"/>
    <n v="0.96624692834044767"/>
    <n v="3"/>
    <n v="1.3169896452266978"/>
    <n v="5"/>
    <n v="5"/>
    <n v="1.0239801864855602"/>
    <n v="1.0228493053819487"/>
    <n v="1.0019454033298831"/>
  </r>
  <r>
    <x v="0"/>
    <x v="1"/>
    <n v="207.55862068965513"/>
    <n v="-346"/>
    <n v="416.70707813167996"/>
    <n v="0.97842984747925055"/>
    <n v="3"/>
    <n v="1.2376804242844959"/>
    <n v="5"/>
    <n v="5"/>
    <n v="1.0075258593482175"/>
    <n v="1.0063982372679592"/>
    <n v="1.0012758425738466"/>
  </r>
  <r>
    <x v="0"/>
    <x v="1"/>
    <n v="208.38620689655173"/>
    <n v="-345"/>
    <n v="416.93018902805045"/>
    <n v="0.97895371273559673"/>
    <n v="3"/>
    <n v="1.2405509101984884"/>
    <n v="5"/>
    <n v="5"/>
    <n v="0.98765918344729087"/>
    <n v="0.98653482039038598"/>
    <n v="1.0012758425738466"/>
  </r>
  <r>
    <x v="0"/>
    <x v="1"/>
    <n v="205.07586206896553"/>
    <n v="-344"/>
    <n v="413.01536888993815"/>
    <n v="0.96976169975656235"/>
    <n v="3"/>
    <n v="1.3707023075747444"/>
    <n v="5"/>
    <n v="5"/>
    <n v="0.98264410137115021"/>
    <n v="0.98152299733759862"/>
    <n v="1.0012758425738466"/>
  </r>
  <r>
    <x v="0"/>
    <x v="1"/>
    <n v="202.63526070705174"/>
    <n v="-343"/>
    <n v="409.9702922174983"/>
    <n v="0.96261184783291331"/>
    <n v="3"/>
    <n v="1.4208720203691545"/>
    <n v="5"/>
    <n v="5"/>
    <n v="1.0302244129206504"/>
    <n v="1.0291065679104521"/>
    <n v="1.0062909564665135"/>
  </r>
  <r>
    <x v="0"/>
    <x v="1"/>
    <n v="211.02625533080874"/>
    <n v="-342"/>
    <n v="417.75681153072924"/>
    <n v="0.9808946256014045"/>
    <n v="3"/>
    <n v="1.5343850336553455"/>
    <n v="5"/>
    <n v="5"/>
    <n v="1.0385864341495132"/>
    <n v="1.0374718481626684"/>
    <n v="1.0062909564665135"/>
  </r>
  <r>
    <x v="0"/>
    <x v="1"/>
    <n v="221.61702127659575"/>
    <n v="-341"/>
    <n v="427.74310216599014"/>
    <n v="1.0043424750282726"/>
    <n v="3"/>
    <n v="1.5742626252525558"/>
    <n v="5"/>
    <n v="5"/>
    <n v="1.0073593758215098"/>
    <n v="1.0062480488580183"/>
    <n v="1.0062909564665135"/>
  </r>
  <r>
    <x v="0"/>
    <x v="1"/>
    <n v="222.80851063829786"/>
    <n v="-340"/>
    <n v="428.33011621716616"/>
    <n v="1.0057207863138296"/>
    <n v="3"/>
    <n v="1.4433119093147369"/>
    <n v="5"/>
    <n v="5"/>
    <n v="0.99045138861577753"/>
    <n v="0.98934332067563935"/>
    <n v="1.0056200466506247"/>
  </r>
  <r>
    <x v="0"/>
    <x v="1"/>
    <n v="220.08510638297872"/>
    <n v="-339"/>
    <n v="425.00223665132091"/>
    <n v="0.99790691209158655"/>
    <n v="3"/>
    <n v="1.5992256194404184"/>
    <n v="5"/>
    <n v="5"/>
    <n v="1.0001968512344044"/>
    <n v="0.99909204231761961"/>
    <n v="1.0056200466506247"/>
  </r>
  <r>
    <x v="0"/>
    <x v="1"/>
    <n v="221.19148936170214"/>
    <n v="-338"/>
    <n v="425.50414431951828"/>
    <n v="0.99908539325740886"/>
    <n v="3"/>
    <n v="1.6052048382961919"/>
    <n v="5"/>
    <n v="5"/>
    <n v="0.94995785875397554"/>
    <n v="0.94885630886054406"/>
    <n v="1.0056200466506247"/>
  </r>
  <r>
    <x v="0"/>
    <x v="1"/>
    <n v="209.80238160939064"/>
    <n v="-337"/>
    <n v="413.51056125668072"/>
    <n v="0.97092441336833279"/>
    <n v="3"/>
    <n v="1.4986232648146536"/>
    <n v="5"/>
    <n v="5"/>
    <n v="1.0036186004337271"/>
    <n v="1.002520309563649"/>
    <n v="1.0026468330468385"/>
  </r>
  <r>
    <x v="0"/>
    <x v="1"/>
    <n v="210.4089166849019"/>
    <n v="-336"/>
    <n v="413.51262102166584"/>
    <n v="0.97092924970456518"/>
    <n v="3"/>
    <n v="1.5924385484329262"/>
    <n v="5"/>
    <n v="5"/>
    <n v="0.96278992616747161"/>
    <n v="0.96169489432074684"/>
    <n v="1.0026468330468385"/>
  </r>
  <r>
    <x v="0"/>
    <x v="1"/>
    <n v="202.3943661971831"/>
    <n v="-335"/>
    <n v="404.89359522342102"/>
    <n v="0.95069174345675544"/>
    <n v="3"/>
    <n v="1.5207017689548583"/>
    <n v="5"/>
    <n v="5"/>
    <n v="1.0164597694559541"/>
    <n v="1.0153679966325826"/>
    <n v="1.0026468330468385"/>
  </r>
  <r>
    <x v="0"/>
    <x v="1"/>
    <n v="205.26760563380282"/>
    <n v="-334"/>
    <n v="407.16235934951465"/>
    <n v="0.9560188104886207"/>
    <n v="3"/>
    <n v="1.4157814030640767"/>
    <n v="5"/>
    <n v="5"/>
    <n v="1.0077680154496609"/>
    <n v="1.0066795016496428"/>
    <n v="0.99749507283323913"/>
  </r>
  <r>
    <x v="0"/>
    <x v="1"/>
    <n v="206.11267605633802"/>
    <n v="-333"/>
    <n v="407.40295446152373"/>
    <n v="0.95658372875159514"/>
    <n v="3"/>
    <n v="1.3597602297909677"/>
    <n v="5"/>
    <n v="5"/>
    <n v="0.96132715729851903"/>
    <n v="0.96024190252185426"/>
    <n v="0.99749507283323913"/>
  </r>
  <r>
    <x v="0"/>
    <x v="0"/>
    <n v="196.64788732394368"/>
    <n v="-332"/>
    <n v="397.33369041860334"/>
    <n v="0.93294105743937517"/>
    <n v="3"/>
    <n v="1.2585952311305784"/>
    <n v="5"/>
    <n v="4"/>
    <n v="1.0339289428760301"/>
    <n v="1.0328469471227186"/>
    <n v="0.99749507283323913"/>
  </r>
  <r>
    <x v="1"/>
    <x v="2"/>
    <n v="201.14685314685315"/>
    <n v="-331"/>
    <n v="401.2281809309867"/>
    <n v="0.94208533637777248"/>
    <n v="3"/>
    <n v="1.1430638752109299"/>
    <n v="4"/>
    <n v="3"/>
    <n v="1.0326061940642526"/>
    <n v="1.0315274573342945"/>
    <n v="0.99832230185628512"/>
  </r>
  <r>
    <x v="2"/>
    <x v="3"/>
    <n v="204.16666666666669"/>
    <n v="-330"/>
    <n v="403.64351914027418"/>
    <n v="0.94775655992962482"/>
    <n v="3"/>
    <n v="1.0120145552507762"/>
    <n v="3"/>
    <n v="2"/>
    <n v="1.020070500026097"/>
    <n v="1.0189950223194923"/>
    <n v="0.99832230185628512"/>
  </r>
  <r>
    <x v="3"/>
    <x v="3"/>
    <n v="205.48965517241379"/>
    <n v="-329"/>
    <n v="404.3620323354952"/>
    <n v="0.94944363171915125"/>
    <n v="3"/>
    <n v="0.85569385935062336"/>
    <n v="2"/>
    <n v="2"/>
    <n v="1.0319621147815543"/>
    <n v="1.0308898960983031"/>
    <n v="0.99832230185628512"/>
  </r>
  <r>
    <x v="3"/>
    <x v="4"/>
    <n v="209.73865048363734"/>
    <n v="-328"/>
    <n v="408.00655233619267"/>
    <n v="0.95800097891950442"/>
    <n v="3"/>
    <n v="0.8036791654219575"/>
    <n v="2"/>
    <n v="2"/>
    <n v="1.0267844970995188"/>
    <n v="1.0257155374396207"/>
    <n v="0.99997908846623751"/>
  </r>
  <r>
    <x v="4"/>
    <x v="4"/>
    <n v="213.37634026501198"/>
    <n v="-327"/>
    <n v="411.03976680704125"/>
    <n v="0.96512297834747296"/>
    <n v="3"/>
    <n v="0.77334211655176244"/>
    <n v="2"/>
    <n v="2"/>
    <n v="1.0258454956855432"/>
    <n v="1.0247797950489985"/>
    <n v="0.99997908846623751"/>
  </r>
  <r>
    <x v="4"/>
    <x v="4"/>
    <n v="216.89795918367349"/>
    <n v="-326"/>
    <n v="413.95691041517665"/>
    <n v="0.97197244293631546"/>
    <n v="3"/>
    <n v="0.74301740989086029"/>
    <n v="2"/>
    <n v="2"/>
    <n v="1.0484071121056704"/>
    <n v="1.0473446704924791"/>
    <n v="0.99997908846623751"/>
  </r>
  <r>
    <x v="4"/>
    <x v="4"/>
    <n v="226.57910382483783"/>
    <n v="-325"/>
    <n v="423.0335797458149"/>
    <n v="0.99328449798614504"/>
    <n v="3"/>
    <n v="0.73883163843424138"/>
    <n v="2"/>
    <n v="2"/>
    <n v="1.0369379307780919"/>
    <n v="1.0358787481882541"/>
    <n v="1.0033140776881402"/>
  </r>
  <r>
    <x v="4"/>
    <x v="4"/>
    <n v="236.67680394324043"/>
    <n v="-324"/>
    <n v="432.52680455369142"/>
    <n v="1.0155746269239638"/>
    <n v="3"/>
    <n v="0.7421121179311756"/>
    <n v="2"/>
    <n v="2"/>
    <n v="1.0089011659269291"/>
    <n v="1.0078452423604445"/>
    <n v="1.0033140776881402"/>
  </r>
  <r>
    <x v="4"/>
    <x v="4"/>
    <n v="239.66896551724139"/>
    <n v="-323"/>
    <n v="434.91449081716632"/>
    <n v="1.0211809235990152"/>
    <n v="3"/>
    <n v="0.76768292433350571"/>
    <n v="2"/>
    <n v="2"/>
    <n v="1.0411363950499299"/>
    <n v="1.0400837305067987"/>
    <n v="1.0033140776881402"/>
  </r>
  <r>
    <x v="4"/>
    <x v="4"/>
    <n v="248.20995832961478"/>
    <n v="-322"/>
    <n v="442.8510083190136"/>
    <n v="1.0398158977004031"/>
    <n v="3"/>
    <n v="0.76487286346989847"/>
    <n v="2"/>
    <n v="2"/>
    <n v="1.0198055016487961"/>
    <n v="1.0187560961290183"/>
    <n v="1.0040727977151991"/>
  </r>
  <r>
    <x v="4"/>
    <x v="4"/>
    <n v="252.00057403319826"/>
    <n v="-321"/>
    <n v="446.03714871207103"/>
    <n v="1.0472969677911816"/>
    <n v="3"/>
    <n v="0.75832657773879741"/>
    <n v="2"/>
    <n v="2"/>
    <n v="1.027050080836557"/>
    <n v="1.0260039343401324"/>
    <n v="1.0040727977151991"/>
  </r>
  <r>
    <x v="4"/>
    <x v="4"/>
    <n v="256.73469387755102"/>
    <n v="-320"/>
    <n v="450.16679324589768"/>
    <n v="1.0569933892906473"/>
    <n v="3"/>
    <n v="0.74696418856433611"/>
    <n v="2"/>
    <n v="2"/>
    <n v="1.0229560888998459"/>
    <n v="1.0219132014267747"/>
    <n v="1.0040727977151991"/>
  </r>
  <r>
    <x v="4"/>
    <x v="4"/>
    <n v="258.58986292380115"/>
    <n v="-319"/>
    <n v="451.41748698162172"/>
    <n v="1.0599300230684423"/>
    <n v="3"/>
    <n v="0.77596719157672633"/>
    <n v="2"/>
    <n v="2"/>
    <n v="1.0361938347149489"/>
    <n v="1.035154206265231"/>
    <n v="1.0066142310951505"/>
  </r>
  <r>
    <x v="4"/>
    <x v="3"/>
    <n v="264.57963828650924"/>
    <n v="-318"/>
    <n v="456.80278703380372"/>
    <n v="1.0725747286307061"/>
    <n v="4"/>
    <n v="0.81934678685464823"/>
    <n v="2"/>
    <n v="2"/>
    <n v="1.0465527065300393"/>
    <n v="1.0455163371036749"/>
    <n v="1.0066142310951505"/>
  </r>
  <r>
    <x v="3"/>
    <x v="3"/>
    <n v="272.49350649350652"/>
    <n v="-317"/>
    <n v="464.11217993027492"/>
    <n v="1.0897372117085682"/>
    <n v="4"/>
    <n v="0.86000103326445054"/>
    <n v="2"/>
    <n v="2"/>
    <n v="1.0149961081930929"/>
    <n v="1.0139629977900817"/>
    <n v="1.0066142310951505"/>
  </r>
  <r>
    <x v="3"/>
    <x v="3"/>
    <n v="276.20630127952307"/>
    <n v="-316"/>
    <n v="467.22049940576539"/>
    <n v="1.0970355579808622"/>
    <n v="4"/>
    <n v="0.88142880080223207"/>
    <n v="2"/>
    <n v="3"/>
    <n v="1.0295213603189652"/>
    <n v="1.0284915089393074"/>
    <n v="1.0073360773379765"/>
  </r>
  <r>
    <x v="3"/>
    <x v="3"/>
    <n v="284.21520217854544"/>
    <n v="-315"/>
    <n v="474.62492499426168"/>
    <n v="1.1144211781908808"/>
    <n v="4"/>
    <n v="0.91491292048694217"/>
    <n v="3"/>
    <n v="3"/>
    <n v="0.98841063865768652"/>
    <n v="0.9873840463013821"/>
    <n v="1.0073360773379765"/>
  </r>
  <r>
    <x v="3"/>
    <x v="3"/>
    <n v="280.76923076923077"/>
    <n v="-314"/>
    <n v="470.57447827442093"/>
    <n v="1.1049107134680707"/>
    <n v="4"/>
    <n v="0.94493758278260831"/>
    <n v="3"/>
    <n v="3"/>
    <n v="1.0305481394241272"/>
    <n v="1.0295248060911761"/>
    <n v="1.0073360773379765"/>
  </r>
  <r>
    <x v="3"/>
    <x v="2"/>
    <n v="289.84283548578986"/>
    <n v="-313"/>
    <n v="479.04360768045393"/>
    <n v="1.1247962624013392"/>
    <n v="4"/>
    <n v="0.96306691739530048"/>
    <n v="3"/>
    <n v="3"/>
    <n v="0.99679240912212264"/>
    <n v="0.99577233481252492"/>
    <n v="1.0024366711133581"/>
  </r>
  <r>
    <x v="2"/>
    <x v="2"/>
    <n v="287.99938723534632"/>
    <n v="-312"/>
    <n v="476.5956841194843"/>
    <n v="1.11904852831643"/>
    <n v="4"/>
    <n v="1.0236817386263697"/>
    <n v="3"/>
    <n v="4"/>
    <n v="1.0588792731583354"/>
    <n v="1.057862457872091"/>
    <n v="1.0024366711133581"/>
  </r>
  <r>
    <x v="2"/>
    <x v="2"/>
    <n v="304.05095541401278"/>
    <n v="-311"/>
    <n v="492.04277698762468"/>
    <n v="1.1553183627208181"/>
    <n v="4"/>
    <n v="1.0506246666713537"/>
    <n v="4"/>
    <n v="4"/>
    <n v="1.069838130849474"/>
    <n v="1.068824574586583"/>
    <n v="1.0024366711133581"/>
  </r>
  <r>
    <x v="2"/>
    <x v="2"/>
    <n v="322.86486793094974"/>
    <n v="-310"/>
    <n v="510.25221419403556"/>
    <n v="1.1980741924236231"/>
    <n v="4"/>
    <n v="1.1297412839155023"/>
    <n v="4"/>
    <n v="4"/>
    <n v="0.99721988146017693"/>
    <n v="0.99620958422063921"/>
    <n v="0.99978571080043288"/>
  </r>
  <r>
    <x v="2"/>
    <x v="2"/>
    <n v="317.56406977977088"/>
    <n v="-309"/>
    <n v="504.34694073233061"/>
    <n v="1.1842085872643235"/>
    <n v="4"/>
    <n v="1.1173280264002794"/>
    <n v="4"/>
    <n v="4"/>
    <n v="1.0445026257310752"/>
    <n v="1.0434955875148908"/>
    <n v="0.99978571080043288"/>
  </r>
  <r>
    <x v="2"/>
    <x v="2"/>
    <n v="328.44444444444446"/>
    <n v="-308"/>
    <n v="514.62284008647816"/>
    <n v="1.2083364390946052"/>
    <n v="5"/>
    <n v="1.1392781425084353"/>
    <n v="4"/>
    <n v="4"/>
    <n v="0.95295502147707656"/>
    <n v="0.95195124228424555"/>
    <n v="0.99978571080043288"/>
  </r>
  <r>
    <x v="2"/>
    <x v="0"/>
    <n v="310.64690441208108"/>
    <n v="-307"/>
    <n v="496.22082474358865"/>
    <n v="1.1651284351749678"/>
    <n v="4"/>
    <n v="1.1211796338362048"/>
    <n v="4"/>
    <n v="4"/>
    <n v="1.0722472741265994"/>
    <n v="1.0712467539571218"/>
    <n v="0.99851662236246808"/>
  </r>
  <r>
    <x v="1"/>
    <x v="0"/>
    <n v="330.24557192973867"/>
    <n v="-306"/>
    <n v="515.21501695072016"/>
    <n v="1.2097268726854113"/>
    <n v="5"/>
    <n v="1.156793528512464"/>
    <n v="4"/>
    <n v="4"/>
    <n v="1.017643029989161"/>
    <n v="1.0166457688430366"/>
    <n v="0.99851662236246808"/>
  </r>
  <r>
    <x v="1"/>
    <x v="0"/>
    <n v="331.97560975609758"/>
    <n v="-305"/>
    <n v="516.34057946655298"/>
    <n v="1.2123696978700287"/>
    <n v="5"/>
    <n v="1.154014329741488"/>
    <n v="4"/>
    <n v="4"/>
    <n v="0.97756788807035333"/>
    <n v="0.97657388594758232"/>
    <n v="0.99851662236246808"/>
  </r>
  <r>
    <x v="1"/>
    <x v="0"/>
    <n v="317.24550898203591"/>
    <n v="-304"/>
    <n v="501.00600338196523"/>
    <n v="1.1763640533130122"/>
    <n v="4"/>
    <n v="1.1858231070398586"/>
    <n v="4"/>
    <n v="4"/>
    <n v="1.0123172106685994"/>
    <n v="1.0113264675691818"/>
    <n v="0.99720257666920586"/>
  </r>
  <r>
    <x v="1"/>
    <x v="2"/>
    <n v="313.62352941176471"/>
    <n v="-303"/>
    <n v="496.77954850116794"/>
    <n v="1.1664403207406326"/>
    <n v="4"/>
    <n v="1.2202642326942672"/>
    <n v="4"/>
    <n v="4"/>
    <n v="1.0750593963505104"/>
    <n v="1.0740719122744462"/>
    <n v="0.99720257666920586"/>
  </r>
  <r>
    <x v="2"/>
    <x v="0"/>
    <n v="329.41040462427748"/>
    <n v="-302"/>
    <n v="511.96194840315462"/>
    <n v="1.2020886550263672"/>
    <n v="5"/>
    <n v="1.1397711882400032"/>
    <n v="4"/>
    <n v="4"/>
    <n v="1.0138941736368781"/>
    <n v="1.0129099485841671"/>
    <n v="0.99720257666920586"/>
  </r>
  <r>
    <x v="1"/>
    <x v="2"/>
    <n v="328.85994079836655"/>
    <n v="-301"/>
    <n v="510.80700926671761"/>
    <n v="1.1993768534218003"/>
    <n v="5"/>
    <n v="1.1868243823369742"/>
    <n v="4"/>
    <n v="4"/>
    <n v="0.96699189069650704"/>
    <n v="0.96601092466714944"/>
    <n v="1.0010747501345043"/>
  </r>
  <r>
    <x v="2"/>
    <x v="2"/>
    <n v="314.34087365689749"/>
    <n v="-300"/>
    <n v="495.68346681472246"/>
    <n v="1.1638667166585952"/>
    <n v="4"/>
    <n v="1.1135416684335446"/>
    <n v="4"/>
    <n v="4"/>
    <n v="0.9890099957986741"/>
    <n v="0.9880322887926698"/>
    <n v="1.0010747501345043"/>
  </r>
  <r>
    <x v="2"/>
    <x v="2"/>
    <n v="308.4666666666667"/>
    <n v="-299"/>
    <n v="489.20478451396559"/>
    <n v="1.14865474530496"/>
    <n v="4"/>
    <n v="1.1007689951272837"/>
    <n v="4"/>
    <n v="4"/>
    <n v="1.0486698474592948"/>
    <n v="1.0476953994766438"/>
    <n v="1.0010747501345043"/>
  </r>
  <r>
    <x v="2"/>
    <x v="2"/>
    <n v="322.80941692907521"/>
    <n v="-298"/>
    <n v="502.94305946584802"/>
    <n v="1.1809122685658218"/>
    <n v="4"/>
    <n v="1.0801918304486233"/>
    <n v="4"/>
    <n v="4"/>
    <n v="1.0005781060174794"/>
    <n v="0.99960691705818183"/>
    <n v="1.0002164097688038"/>
  </r>
  <r>
    <x v="2"/>
    <x v="0"/>
    <n v="318.54686396557668"/>
    <n v="-297"/>
    <n v="498.0760311918234"/>
    <n v="1.1694844671634987"/>
    <n v="4"/>
    <n v="1.1166295453559634"/>
    <n v="4"/>
    <n v="4"/>
    <n v="0.96537793651310233"/>
    <n v="0.96441000657715814"/>
    <n v="1.0002164097688038"/>
  </r>
  <r>
    <x v="1"/>
    <x v="0"/>
    <n v="305.47826086956519"/>
    <n v="-296"/>
    <n v="484.40295278528583"/>
    <n v="1.1373800256458222"/>
    <n v="4"/>
    <n v="1.1418031028390727"/>
    <n v="4"/>
    <n v="4"/>
    <n v="0.98666139275453268"/>
    <n v="0.98569672184194179"/>
    <n v="1.0002164097688038"/>
  </r>
  <r>
    <x v="1"/>
    <x v="2"/>
    <n v="307.12858463360772"/>
    <n v="-295"/>
    <n v="485.44880123880228"/>
    <n v="1.139835681900687"/>
    <n v="4"/>
    <n v="1.1684773051111459"/>
    <n v="4"/>
    <n v="4"/>
    <n v="0.98657327069095468"/>
    <n v="0.9856118588017172"/>
    <n v="1.0064089909641341"/>
  </r>
  <r>
    <x v="2"/>
    <x v="0"/>
    <n v="309.65471739608535"/>
    <n v="-294"/>
    <n v="487.37045869075382"/>
    <n v="1.1443477411055614"/>
    <n v="4"/>
    <n v="1.0965512069467702"/>
    <n v="4"/>
    <n v="4"/>
    <n v="1.0079731203736872"/>
    <n v="1.0070149675078031"/>
    <n v="1.0064089909641341"/>
  </r>
  <r>
    <x v="1"/>
    <x v="2"/>
    <n v="320.27586206896552"/>
    <n v="-293"/>
    <n v="497.38712805310792"/>
    <n v="1.1678669199023304"/>
    <n v="4"/>
    <n v="1.1260650570180939"/>
    <n v="4"/>
    <n v="4"/>
    <n v="0.97514413656221932"/>
    <n v="0.97418924271968854"/>
    <n v="1.0064089909641341"/>
  </r>
  <r>
    <x v="2"/>
    <x v="0"/>
    <n v="313.91110573684119"/>
    <n v="-292"/>
    <n v="490.4178964104575"/>
    <n v="1.1515031367774102"/>
    <n v="4"/>
    <n v="1.114972051232507"/>
    <n v="4"/>
    <n v="4"/>
    <n v="0.95474661604002653"/>
    <n v="0.95379498122084905"/>
    <n v="1.0019350787631107"/>
  </r>
  <r>
    <x v="1"/>
    <x v="0"/>
    <n v="300.94673258987035"/>
    <n v="-291"/>
    <n v="476.84904795296058"/>
    <n v="1.1196434275872953"/>
    <n v="4"/>
    <n v="1.1213243180389956"/>
    <n v="4"/>
    <n v="4"/>
    <n v="1.0106126476961046"/>
    <n v="1.0096642719002804"/>
    <n v="1.0019350787631107"/>
  </r>
  <r>
    <x v="1"/>
    <x v="2"/>
    <n v="305.41040462427748"/>
    <n v="-290"/>
    <n v="480.70824467684162"/>
    <n v="1.1287048365724006"/>
    <n v="4"/>
    <n v="1.1443380463791692"/>
    <n v="4"/>
    <n v="4"/>
    <n v="1.0208040438885566"/>
    <n v="1.0198589271160858"/>
    <n v="1.0019350787631107"/>
  </r>
  <r>
    <x v="2"/>
    <x v="2"/>
    <n v="312.48554913294799"/>
    <n v="-289"/>
    <n v="487.17891387498605"/>
    <n v="1.1438979931297952"/>
    <n v="4"/>
    <n v="1.0997862385245392"/>
    <n v="4"/>
    <n v="4"/>
    <n v="1.0410983274689876"/>
    <n v="1.0401564697198702"/>
    <n v="0.99691204636959208"/>
  </r>
  <r>
    <x v="2"/>
    <x v="2"/>
    <n v="324.48554913294799"/>
    <n v="-288"/>
    <n v="498.57443856445997"/>
    <n v="1.1706547296216689"/>
    <n v="4"/>
    <n v="1.0818884907556254"/>
    <n v="4"/>
    <n v="4"/>
    <n v="1.0190618307468684"/>
    <n v="1.0181232320211042"/>
    <n v="0.99691204636959208"/>
  </r>
  <r>
    <x v="2"/>
    <x v="2"/>
    <n v="329.82658959537571"/>
    <n v="-287"/>
    <n v="503.3110037163616"/>
    <n v="1.181776203103543"/>
    <n v="4"/>
    <n v="1.04597316323558"/>
    <n v="4"/>
    <n v="4"/>
    <n v="1.0191490752353018"/>
    <n v="1.0182137355328911"/>
    <n v="0.99691204636959208"/>
  </r>
  <r>
    <x v="2"/>
    <x v="2"/>
    <n v="334.55172413793105"/>
    <n v="-286"/>
    <n v="507.43166294839085"/>
    <n v="1.1914515270792838"/>
    <n v="4"/>
    <n v="1.0559341739476178"/>
    <n v="4"/>
    <n v="3"/>
    <n v="0.94451649206883159"/>
    <n v="0.94358441138977422"/>
    <n v="1.0036455491227607"/>
  </r>
  <r>
    <x v="2"/>
    <x v="2"/>
    <n v="314.33142857142855"/>
    <n v="-285"/>
    <n v="486.60689207136227"/>
    <n v="1.1425548837000641"/>
    <n v="4"/>
    <n v="1.0226637959999825"/>
    <n v="3"/>
    <n v="3"/>
    <n v="0.95912051604049964"/>
    <n v="0.95819169438479557"/>
    <n v="1.0036455491227607"/>
  </r>
  <r>
    <x v="2"/>
    <x v="3"/>
    <n v="299.86363636363632"/>
    <n v="-284"/>
    <n v="471.53462455304395"/>
    <n v="1.1071651406814573"/>
    <n v="4"/>
    <n v="0.96742178976434967"/>
    <n v="3"/>
    <n v="2"/>
    <n v="0.937627792424231"/>
    <n v="0.93670222979188034"/>
    <n v="1.0036455491227607"/>
  </r>
  <r>
    <x v="3"/>
    <x v="4"/>
    <n v="279.59322033898309"/>
    <n v="-283"/>
    <n v="450.65973321786464"/>
    <n v="1.0581508142706848"/>
    <n v="3"/>
    <n v="0.88757918187917273"/>
    <n v="2"/>
    <n v="2"/>
    <n v="0.97904574539867661"/>
    <n v="0.97812344178967925"/>
    <n v="0.99949229817313712"/>
  </r>
  <r>
    <x v="4"/>
    <x v="4"/>
    <n v="272.02247191011236"/>
    <n v="-282"/>
    <n v="442.48450947846783"/>
    <n v="1.0389553569909333"/>
    <n v="3"/>
    <n v="0.80975096755115461"/>
    <n v="2"/>
    <n v="2"/>
    <n v="1.0036882118661259"/>
    <n v="1.0027691672804819"/>
    <n v="0.99949229817313712"/>
  </r>
  <r>
    <x v="4"/>
    <x v="4"/>
    <n v="270.36871508379886"/>
    <n v="-281"/>
    <n v="440.22627734162825"/>
    <n v="1.0336530191109836"/>
    <n v="3"/>
    <n v="0.80194786090756076"/>
    <n v="2"/>
    <n v="2"/>
    <n v="1.0166713478228759"/>
    <n v="1.0157555622605854"/>
    <n v="0.99949229817313712"/>
  </r>
  <r>
    <x v="4"/>
    <x v="4"/>
    <n v="276.69584429129776"/>
    <n v="-280"/>
    <n v="445.94893123860106"/>
    <n v="1.0470898328188187"/>
    <n v="3"/>
    <n v="0.76058593459446544"/>
    <n v="2"/>
    <n v="1"/>
    <n v="1.0106042333852996"/>
    <n v="1.0096917068463622"/>
    <n v="0.99643940170157153"/>
  </r>
  <r>
    <x v="4"/>
    <x v="4"/>
    <n v="278.67865163479996"/>
    <n v="-279"/>
    <n v="447.32726327157718"/>
    <n v="1.0503261618172295"/>
    <n v="3"/>
    <n v="0.72937790329794339"/>
    <n v="1"/>
    <n v="1"/>
    <n v="1.0207235311708593"/>
    <n v="1.0198142636552754"/>
    <n v="0.99643940170157153"/>
  </r>
  <r>
    <x v="4"/>
    <x v="4"/>
    <n v="285.49152542372883"/>
    <n v="-278"/>
    <n v="453.53566174998002"/>
    <n v="1.0649035057000098"/>
    <n v="3"/>
    <n v="0.71816663604669007"/>
    <n v="1"/>
    <n v="1"/>
    <n v="1.0090659161765787"/>
    <n v="1.0081599076843482"/>
    <n v="0.99643940170157153"/>
  </r>
  <r>
    <x v="4"/>
    <x v="4"/>
    <n v="289.22905269629473"/>
    <n v="-277"/>
    <n v="456.66871371201978"/>
    <n v="1.0722599239473487"/>
    <n v="4"/>
    <n v="0.69802237995431371"/>
    <n v="1"/>
    <n v="1"/>
    <n v="1.0284455982371223"/>
    <n v="1.027542848768245"/>
    <n v="1.0069589049026171"/>
  </r>
  <r>
    <x v="4"/>
    <x v="4"/>
    <n v="300.80363442377524"/>
    <n v="-276"/>
    <n v="467.6388201289742"/>
    <n v="1.098017776673287"/>
    <n v="4"/>
    <n v="0.70842424242940594"/>
    <n v="1"/>
    <n v="1"/>
    <n v="1.0202750253734985"/>
    <n v="1.0193755349279745"/>
    <n v="1.0069589049026171"/>
  </r>
  <r>
    <x v="4"/>
    <x v="4"/>
    <n v="310.40462427745661"/>
    <n v="-275"/>
    <n v="476.63533467212949"/>
    <n v="1.119141627968951"/>
    <n v="4"/>
    <n v="0.730665151094817"/>
    <n v="1"/>
    <n v="2"/>
    <n v="1.0200883010603625"/>
    <n v="1.019192069638192"/>
    <n v="1.0069589049026171"/>
  </r>
  <r>
    <x v="4"/>
    <x v="4"/>
    <n v="318.93641618497111"/>
    <n v="-274"/>
    <n v="484.56265126911796"/>
    <n v="1.1377549983097834"/>
    <n v="4"/>
    <n v="0.73897052671618024"/>
    <n v="2"/>
    <n v="2"/>
    <n v="1.037344411251879"/>
    <n v="1.0364514388530619"/>
    <n v="1.0065636869190298"/>
  </r>
  <r>
    <x v="4"/>
    <x v="4"/>
    <n v="330.8670520231214"/>
    <n v="-273"/>
    <n v="495.88881179674217"/>
    <n v="1.1643488674786364"/>
    <n v="4"/>
    <n v="0.75744122873461284"/>
    <n v="2"/>
    <n v="2"/>
    <n v="1.0227443206431543"/>
    <n v="1.0218546072676904"/>
    <n v="1.0065636869190298"/>
  </r>
  <r>
    <x v="4"/>
    <x v="4"/>
    <n v="339.60693641618496"/>
    <n v="-272"/>
    <n v="504.0242208792796"/>
    <n v="1.1834508397885308"/>
    <n v="4"/>
    <n v="0.77593828594254854"/>
    <n v="2"/>
    <n v="2"/>
    <n v="1.036804075404526"/>
    <n v="1.0359176210524155"/>
    <n v="1.0065636869190298"/>
  </r>
  <r>
    <x v="4"/>
    <x v="4"/>
    <n v="352.0530670766467"/>
    <n v="-271"/>
    <n v="515.86587622921525"/>
    <n v="1.2112550928141494"/>
    <n v="5"/>
    <n v="0.81105484229849456"/>
    <n v="2"/>
    <n v="2"/>
    <n v="1.0235799029066071"/>
    <n v="1.0226967075778499"/>
    <n v="1.0060048440481573"/>
  </r>
  <r>
    <x v="4"/>
    <x v="4"/>
    <n v="361.3773640102562"/>
    <n v="-270"/>
    <n v="524.58569785229872"/>
    <n v="1.2317292680524778"/>
    <n v="5"/>
    <n v="0.84812686676832816"/>
    <n v="2"/>
    <n v="2"/>
    <n v="1.0190471876825677"/>
    <n v="1.018167251377164"/>
    <n v="1.0060048440481573"/>
  </r>
  <r>
    <x v="4"/>
    <x v="4"/>
    <n v="366.7885714285714"/>
    <n v="-269"/>
    <n v="529.39242996008784"/>
    <n v="1.2430154938209097"/>
    <n v="5"/>
    <n v="0.86200661133713163"/>
    <n v="2"/>
    <n v="2"/>
    <n v="1.0327760179554546"/>
    <n v="1.0318993406734041"/>
    <n v="1.0060048440481573"/>
  </r>
  <r>
    <x v="4"/>
    <x v="4"/>
    <n v="379.94614810977589"/>
    <n v="-268"/>
    <n v="541.94553133076624"/>
    <n v="1.272490224882769"/>
    <n v="5"/>
    <n v="0.88434772652690219"/>
    <n v="2"/>
    <n v="3"/>
    <n v="0.98736561642135612"/>
    <n v="0.98649219816265898"/>
    <n v="1.0034439674903772"/>
  </r>
  <r>
    <x v="4"/>
    <x v="3"/>
    <n v="372.72660250775522"/>
    <n v="-267"/>
    <n v="534.12151041821949"/>
    <n v="1.2541193932125698"/>
    <n v="5"/>
    <n v="0.90984667325469748"/>
    <n v="3"/>
    <n v="3"/>
    <n v="1.0245425374300823"/>
    <n v="1.0236723781947386"/>
    <n v="1.0034439674903772"/>
  </r>
  <r>
    <x v="3"/>
    <x v="3"/>
    <n v="380.74576271186442"/>
    <n v="-266"/>
    <n v="541.53619531180254"/>
    <n v="1.271529102311014"/>
    <n v="5"/>
    <n v="0.94750238294971734"/>
    <n v="3"/>
    <n v="3"/>
    <n v="1.0123807623962087"/>
    <n v="1.0115138621842181"/>
    <n v="1.0034439674903772"/>
  </r>
  <r>
    <x v="3"/>
    <x v="3"/>
    <n v="385.66531770109248"/>
    <n v="-265"/>
    <n v="545.85127499050452"/>
    <n v="1.2816609262551204"/>
    <n v="5"/>
    <n v="0.99761418017063797"/>
    <n v="3"/>
    <n v="3"/>
    <n v="1.0148409316637359"/>
    <n v="1.0139772904750988"/>
    <n v="1.0027792458522253"/>
  </r>
  <r>
    <x v="3"/>
    <x v="3"/>
    <n v="390.01194394755879"/>
    <n v="-264"/>
    <n v="549.59342592644475"/>
    <n v="1.2904475112728564"/>
    <n v="5"/>
    <n v="1.0152913865231106"/>
    <n v="3"/>
    <n v="3"/>
    <n v="0.98779241175901455"/>
    <n v="0.98693202959373083"/>
    <n v="1.0027792458522253"/>
  </r>
  <r>
    <x v="3"/>
    <x v="3"/>
    <n v="385.20670391061452"/>
    <n v="-263"/>
    <n v="544.18371057897446"/>
    <n v="1.2777454785018676"/>
    <n v="5"/>
    <n v="1.0185553787257695"/>
    <n v="3"/>
    <n v="3"/>
    <n v="1.0358435898179339"/>
    <n v="1.0349864666760036"/>
    <n v="1.0027792458522253"/>
  </r>
  <r>
    <x v="3"/>
    <x v="3"/>
    <n v="399.00482559401559"/>
    <n v="-262"/>
    <n v="557.37735695184938"/>
    <n v="1.3087242117314193"/>
    <n v="5"/>
    <n v="1.0213649197762715"/>
    <n v="3"/>
    <n v="3"/>
    <n v="0.99646717103567051"/>
    <n v="0.99561330691709349"/>
    <n v="1.0003498479792394"/>
  </r>
  <r>
    <x v="3"/>
    <x v="3"/>
    <n v="395.26875280730644"/>
    <n v="-261"/>
    <n v="553.03680885461415"/>
    <n v="1.2985325878410945"/>
    <n v="5"/>
    <n v="1.0063654178380572"/>
    <n v="3"/>
    <n v="3"/>
    <n v="0.9593549469752215"/>
    <n v="0.95850434187999778"/>
    <n v="1.0003498479792394"/>
  </r>
  <r>
    <x v="3"/>
    <x v="3"/>
    <n v="378.23204419889498"/>
    <n v="-260"/>
    <n v="535.39562493567666"/>
    <n v="1.2571110190773764"/>
    <n v="5"/>
    <n v="0.96991602683713141"/>
    <n v="3"/>
    <n v="3"/>
    <n v="0.99802084531885216"/>
    <n v="0.99717349924698184"/>
    <n v="1.0003498479792394"/>
  </r>
  <r>
    <x v="3"/>
    <x v="3"/>
    <n v="376.5130706182191"/>
    <n v="-259"/>
    <n v="533.07217604447465"/>
    <n v="1.2516555520033896"/>
    <n v="5"/>
    <n v="0.94695285484293967"/>
    <n v="3"/>
    <n v="3"/>
    <n v="1.0065380785196729"/>
    <n v="1.005693991471156"/>
    <n v="1.0001523679799869"/>
  </r>
  <r>
    <x v="3"/>
    <x v="3"/>
    <n v="376.65151124590722"/>
    <n v="-258"/>
    <n v="532.60614136163667"/>
    <n v="1.2505613007473428"/>
    <n v="5"/>
    <n v="0.94630610971263296"/>
    <n v="3"/>
    <n v="3"/>
    <n v="1.0344739941411289"/>
    <n v="1.0336331661159652"/>
    <n v="1.0001523679799869"/>
  </r>
  <r>
    <x v="3"/>
    <x v="3"/>
    <n v="387.27868852459022"/>
    <n v="-257"/>
    <n v="542.62884332979365"/>
    <n v="1.2740946441261058"/>
    <n v="5"/>
    <n v="0.98443531629440117"/>
    <n v="3"/>
    <n v="3"/>
    <n v="0.98834547693982489"/>
    <n v="0.98750790793801457"/>
    <n v="1.0001523679799869"/>
  </r>
  <r>
    <x v="3"/>
    <x v="3"/>
    <n v="373.0493338404753"/>
    <n v="-256"/>
    <n v="527.79501333515259"/>
    <n v="1.2392647533446408"/>
    <n v="5"/>
    <n v="0.98082897373767808"/>
    <n v="3"/>
    <n v="3"/>
    <n v="0.95392660825863018"/>
    <n v="0.95309229828017317"/>
    <n v="1.0070554562240104"/>
  </r>
  <r>
    <x v="3"/>
    <x v="3"/>
    <n v="351.67837421781826"/>
    <n v="-255"/>
    <n v="505.81957840196947"/>
    <n v="1.1876663462660597"/>
    <n v="4"/>
    <n v="0.98557009312445354"/>
    <n v="3"/>
    <n v="3"/>
    <n v="0.98230798331572888"/>
    <n v="0.98147693236062528"/>
    <n v="1.0070554562240104"/>
  </r>
  <r>
    <x v="3"/>
    <x v="3"/>
    <n v="340.32989690721655"/>
    <n v="-254"/>
    <n v="493.86662578084167"/>
    <n v="1.1596007668128565"/>
    <n v="4"/>
    <n v="0.91400144366038405"/>
    <n v="3"/>
    <n v="3"/>
    <n v="1.0053367712726586"/>
    <n v="1.0045089793409083"/>
    <n v="1.0070554562240104"/>
  </r>
  <r>
    <x v="3"/>
    <x v="3"/>
    <n v="344.13095048190479"/>
    <n v="-253"/>
    <n v="497.06320404500389"/>
    <n v="1.1671063450657688"/>
    <n v="4"/>
    <n v="0.91628601525062559"/>
    <n v="3"/>
    <n v="3"/>
    <n v="0.99754744038710408"/>
    <n v="0.99672290747870718"/>
    <n v="0.99618673202128594"/>
  </r>
  <r>
    <x v="3"/>
    <x v="3"/>
    <n v="340.39667740294965"/>
    <n v="-252"/>
    <n v="492.72445565552266"/>
    <n v="1.1569189468962817"/>
    <n v="4"/>
    <n v="0.91780524860024526"/>
    <n v="3"/>
    <n v="3"/>
    <n v="1.0403335675326508"/>
    <n v="1.0395122936476073"/>
    <n v="0.99618673202128594"/>
  </r>
  <r>
    <x v="3"/>
    <x v="4"/>
    <n v="352.36923076923074"/>
    <n v="-251"/>
    <n v="504.09253371127761"/>
    <n v="1.1836112385849524"/>
    <n v="4"/>
    <n v="0.90278166620596578"/>
    <n v="3"/>
    <n v="2"/>
    <n v="0.98177170733830144"/>
    <n v="0.98095369247661124"/>
    <n v="0.99618673202128594"/>
  </r>
  <r>
    <x v="4"/>
    <x v="4"/>
    <n v="343.63076923076926"/>
    <n v="-250"/>
    <n v="494.7495968622901"/>
    <n v="1.1616739863617627"/>
    <n v="4"/>
    <n v="0.87899120441897094"/>
    <n v="2"/>
    <n v="2"/>
    <n v="1.0137617432924624"/>
    <n v="1.0129469874541255"/>
    <n v="1.0011346119257458"/>
  </r>
  <r>
    <x v="4"/>
    <x v="4"/>
    <n v="347.7538461538461"/>
    <n v="-249"/>
    <n v="498.2681984748408"/>
    <n v="1.1699356766947988"/>
    <n v="4"/>
    <n v="0.86953884825706496"/>
    <n v="2"/>
    <n v="2"/>
    <n v="0.9716931941199779"/>
    <n v="0.97088169730499441"/>
    <n v="1.0011346119257458"/>
  </r>
  <r>
    <x v="4"/>
    <x v="4"/>
    <n v="337.2923076923077"/>
    <n v="-248"/>
    <n v="487.20218470277632"/>
    <n v="1.1439526331243632"/>
    <n v="4"/>
    <n v="0.85246175519293677"/>
    <n v="2"/>
    <n v="2"/>
    <n v="0.97557765092012383"/>
    <n v="0.97476941312849363"/>
    <n v="1.0011346119257458"/>
  </r>
  <r>
    <x v="4"/>
    <x v="4"/>
    <n v="330.64615384615382"/>
    <n v="-247"/>
    <n v="479.95155554609642"/>
    <n v="1.1269281275371144"/>
    <n v="4"/>
    <n v="0.80261782663119319"/>
    <n v="2"/>
    <n v="2"/>
    <n v="1.0401168240754246"/>
    <n v="1.0393118453071477"/>
    <n v="0.99546009615090769"/>
  </r>
  <r>
    <x v="4"/>
    <x v="4"/>
    <n v="341.35384615384612"/>
    <n v="-246"/>
    <n v="490.05477254326263"/>
    <n v="1.150650520518554"/>
    <n v="4"/>
    <n v="0.81281708447777801"/>
    <n v="2"/>
    <n v="2"/>
    <n v="1.0315763938520883"/>
    <n v="1.0307746741071648"/>
    <n v="0.99546009615090769"/>
  </r>
  <r>
    <x v="4"/>
    <x v="4"/>
    <n v="349.53846153846155"/>
    <n v="-245"/>
    <n v="497.63491261735192"/>
    <n v="1.1684487190272408"/>
    <n v="4"/>
    <n v="0.79032724852775738"/>
    <n v="2"/>
    <n v="2"/>
    <n v="1.059064428591725"/>
    <n v="1.0582659678701549"/>
    <n v="0.99546009615090769"/>
  </r>
  <r>
    <x v="4"/>
    <x v="4"/>
    <n v="368.13635593089742"/>
    <n v="-244"/>
    <n v="515.62833169926171"/>
    <n v="1.2106973373297596"/>
    <n v="5"/>
    <n v="0.81149246090202676"/>
    <n v="2"/>
    <n v="2"/>
    <n v="1.0399239524047468"/>
    <n v="1.0391287507065299"/>
    <n v="1.003680280425689"/>
  </r>
  <r>
    <x v="4"/>
    <x v="4"/>
    <n v="383.89774253472132"/>
    <n v="-243"/>
    <n v="530.78524299255957"/>
    <n v="1.2462858242627117"/>
    <n v="5"/>
    <n v="0.82058442048753544"/>
    <n v="2"/>
    <n v="2"/>
    <n v="1.0301886741564552"/>
    <n v="1.0293967314815917"/>
    <n v="1.003680280425689"/>
  </r>
  <r>
    <x v="4"/>
    <x v="4"/>
    <n v="396.61855670103097"/>
    <n v="-242"/>
    <n v="542.90158184834308"/>
    <n v="1.2747350352332174"/>
    <n v="5"/>
    <n v="0.83420305526887173"/>
    <n v="2"/>
    <n v="2"/>
    <n v="1.0254254861023986"/>
    <n v="1.0246368024508885"/>
    <n v="1.003680280425689"/>
  </r>
  <r>
    <x v="4"/>
    <x v="4"/>
    <n v="407.19587628865986"/>
    <n v="-241"/>
    <n v="552.87442612544589"/>
    <n v="1.2981513125585971"/>
    <n v="5"/>
    <n v="0.84448614141292022"/>
    <n v="2"/>
    <n v="2"/>
    <n v="1.0031491984796261"/>
    <n v="1.0023637738514695"/>
    <n v="1.0094777809021311"/>
  </r>
  <r>
    <x v="4"/>
    <x v="4"/>
    <n v="411.34020618556701"/>
    <n v="-240"/>
    <n v="556.41428071182702"/>
    <n v="1.3064629049572198"/>
    <n v="5"/>
    <n v="0.85838604109413374"/>
    <n v="2"/>
    <n v="2"/>
    <n v="0.97993344174963626"/>
    <n v="0.97915127614483288"/>
    <n v="1.0094777809021311"/>
  </r>
  <r>
    <x v="4"/>
    <x v="4"/>
    <n v="405.89690721649492"/>
    <n v="-239"/>
    <n v="550.36650643222879"/>
    <n v="1.2922627073207729"/>
    <n v="5"/>
    <n v="0.85616034024222576"/>
    <n v="2"/>
    <n v="2"/>
    <n v="0.98377161249114586"/>
    <n v="0.98299270590969579"/>
    <n v="1.0094777809021311"/>
  </r>
  <r>
    <x v="4"/>
    <x v="4"/>
    <n v="403.39656952642207"/>
    <n v="-238"/>
    <n v="547.26169343162985"/>
    <n v="1.2849725942652235"/>
    <n v="5"/>
    <n v="0.85722075858801938"/>
    <n v="2"/>
    <n v="2"/>
    <n v="1.0369992355458113"/>
    <n v="1.0362235879877146"/>
    <n v="1.0046930515787893"/>
  </r>
  <r>
    <x v="4"/>
    <x v="4"/>
    <n v="416.45804856322286"/>
    <n v="-237"/>
    <n v="559.71869715790456"/>
    <n v="1.3142216876825805"/>
    <n v="5"/>
    <n v="0.89198758629598962"/>
    <n v="2"/>
    <n v="2"/>
    <n v="0.98665650659256832"/>
    <n v="0.98588411805782494"/>
    <n v="1.0046930515787893"/>
  </r>
  <r>
    <x v="4"/>
    <x v="4"/>
    <n v="411.79591836734699"/>
    <n v="-236"/>
    <n v="554.45209165150266"/>
    <n v="1.3018556773775338"/>
    <n v="5"/>
    <n v="0.89040350475481778"/>
    <n v="2"/>
    <n v="3"/>
    <n v="1.0087079469515563"/>
    <n v="1.0079388174401662"/>
    <n v="1.0046930515787893"/>
  </r>
  <r>
    <x v="4"/>
    <x v="4"/>
    <n v="412.12121212121212"/>
    <n v="-235"/>
    <n v="554.17291009484165"/>
    <n v="1.301200157991764"/>
    <n v="5"/>
    <n v="0.91077523592243126"/>
    <n v="3"/>
    <n v="3"/>
    <n v="1.0429315300857163"/>
    <n v="1.0421656595976796"/>
    <n v="1.0046026284119087"/>
  </r>
  <r>
    <x v="4"/>
    <x v="4"/>
    <n v="426.48"/>
    <n v="-234"/>
    <n v="567.92722266310352"/>
    <n v="1.3334953376385417"/>
    <n v="5"/>
    <n v="0.95221298190397308"/>
    <n v="3"/>
    <n v="3"/>
    <n v="1.0070060058420183"/>
    <n v="1.006243394377335"/>
    <n v="1.0046026284119087"/>
  </r>
  <r>
    <x v="4"/>
    <x v="3"/>
    <n v="426.17821782178208"/>
    <n v="-233"/>
    <n v="567.0209651743595"/>
    <n v="1.3313674415143282"/>
    <n v="5"/>
    <n v="0.95741827950476122"/>
    <n v="3"/>
    <n v="3"/>
    <n v="0.96071767880031389"/>
    <n v="0.95995832635898393"/>
    <n v="1.0046026284119087"/>
  </r>
  <r>
    <x v="3"/>
    <x v="3"/>
    <n v="408.96643262099894"/>
    <n v="-232"/>
    <n v="549.20470466305028"/>
    <n v="1.2895347922277174"/>
    <n v="5"/>
    <n v="0.96223604826054587"/>
    <n v="3"/>
    <n v="3"/>
    <n v="1.0120154363117837"/>
    <n v="1.011259342893807"/>
    <n v="1.0036668609608237"/>
  </r>
  <r>
    <x v="3"/>
    <x v="3"/>
    <n v="414.41379412097405"/>
    <n v="-231"/>
    <n v="554.0475908524993"/>
    <n v="1.3009059079211365"/>
    <n v="5"/>
    <n v="0.97615352375910636"/>
    <n v="3"/>
    <n v="3"/>
    <n v="0.99975280784616594"/>
    <n v="0.99899997345154268"/>
    <n v="1.0036668609608237"/>
  </r>
  <r>
    <x v="3"/>
    <x v="3"/>
    <n v="413.47058823529414"/>
    <n v="-230"/>
    <n v="552.49990965629331"/>
    <n v="1.2972719464258344"/>
    <n v="5"/>
    <n v="0.96879755190192052"/>
    <n v="3"/>
    <n v="3"/>
    <n v="0.96381951733548021"/>
    <n v="0.96306994196421025"/>
    <n v="1.0036668609608237"/>
  </r>
  <r>
    <x v="3"/>
    <x v="3"/>
    <n v="398.98957819286937"/>
    <n v="-229"/>
    <n v="537.41442430334246"/>
    <n v="1.2618511678798701"/>
    <n v="5"/>
    <n v="0.9520073970400158"/>
    <n v="3"/>
    <n v="3"/>
    <n v="0.92558461238578271"/>
    <n v="0.92483829603786616"/>
    <n v="1.0027783433113309"/>
  </r>
  <r>
    <x v="3"/>
    <x v="3"/>
    <n v="368.12397422723092"/>
    <n v="-228"/>
    <n v="505.94434502717792"/>
    <n v="1.1879592987894978"/>
    <n v="4"/>
    <n v="0.92829746458708073"/>
    <n v="3"/>
    <n v="2"/>
    <n v="0.88342562031724803"/>
    <n v="0.88268256299268477"/>
    <n v="1.0027783433113309"/>
  </r>
  <r>
    <x v="3"/>
    <x v="3"/>
    <n v="324.05825242718447"/>
    <n v="-227"/>
    <n v="461.27414791660539"/>
    <n v="1.0830735014526112"/>
    <n v="4"/>
    <n v="0.86797333878836969"/>
    <n v="2"/>
    <n v="2"/>
    <n v="1.0209657401829386"/>
    <n v="1.0202259418817288"/>
    <n v="1.0027783433113309"/>
  </r>
  <r>
    <x v="3"/>
    <x v="4"/>
    <n v="330.79301484997609"/>
    <n v="-226"/>
    <n v="467.40443502887092"/>
    <n v="1.097467439542529"/>
    <n v="4"/>
    <n v="0.88253062226466139"/>
    <n v="2"/>
    <n v="2"/>
    <n v="1.0255349006043866"/>
    <n v="1.0247983613265301"/>
    <n v="1.0045920640135988"/>
  </r>
  <r>
    <x v="4"/>
    <x v="4"/>
    <n v="338.70150916641347"/>
    <n v="-225"/>
    <n v="474.70845403478222"/>
    <n v="1.1146173047043613"/>
    <n v="4"/>
    <n v="0.86276744756286849"/>
    <n v="2"/>
    <n v="2"/>
    <n v="0.98629080458936835"/>
    <n v="0.98555752433486521"/>
    <n v="1.0045920640135988"/>
  </r>
  <r>
    <x v="4"/>
    <x v="3"/>
    <n v="334.61538461538458"/>
    <n v="-224"/>
    <n v="470.01785417322725"/>
    <n v="1.1036037579038023"/>
    <n v="4"/>
    <n v="0.8622544297441932"/>
    <n v="2"/>
    <n v="2"/>
    <n v="0.967009933502462"/>
    <n v="0.96627991227131216"/>
    <n v="1.0045920640135988"/>
  </r>
  <r>
    <x v="3"/>
    <x v="4"/>
    <n v="321.48120591223227"/>
    <n v="-223"/>
    <n v="456.27920015954885"/>
    <n v="1.0713453446043628"/>
    <n v="4"/>
    <n v="0.85048908022269321"/>
    <n v="2"/>
    <n v="2"/>
    <n v="1.0696092210956119"/>
    <n v="1.0688824588878154"/>
    <n v="1.0022497627802909"/>
  </r>
  <r>
    <x v="4"/>
    <x v="4"/>
    <n v="340.92167337803374"/>
    <n v="-222"/>
    <n v="475.11519231482424"/>
    <n v="1.1155723277749789"/>
    <n v="4"/>
    <n v="0.8565065966030061"/>
    <n v="2"/>
    <n v="2"/>
    <n v="1.0438957699738503"/>
    <n v="1.043172266789407"/>
    <n v="1.0022497627802909"/>
  </r>
  <r>
    <x v="4"/>
    <x v="4"/>
    <n v="352.90140845070425"/>
    <n v="-221"/>
    <n v="486.49045207696867"/>
    <n v="1.1422814821383103"/>
    <n v="4"/>
    <n v="0.88108825363201759"/>
    <n v="2"/>
    <n v="2"/>
    <n v="1.0391356799351916"/>
    <n v="1.0384154357741018"/>
    <n v="1.0022497627802909"/>
  </r>
  <r>
    <x v="4"/>
    <x v="4"/>
    <n v="365.39100563025647"/>
    <n v="-220"/>
    <n v="498.3755739459948"/>
    <n v="1.1701877947205719"/>
    <n v="4"/>
    <n v="0.89127516611334767"/>
    <n v="2"/>
    <n v="2"/>
    <n v="1.0135748649366554"/>
    <n v="1.0128578797989189"/>
    <n v="1.0023549734124044"/>
  </r>
  <r>
    <x v="4"/>
    <x v="4"/>
    <n v="369.07055843010642"/>
    <n v="-219"/>
    <n v="501.45065143531866"/>
    <n v="1.1774080886794742"/>
    <n v="4"/>
    <n v="0.88430158415893834"/>
    <n v="2"/>
    <n v="2"/>
    <n v="0.99331792261853924"/>
    <n v="0.9926041965041561"/>
    <n v="1.0023549734124044"/>
  </r>
  <r>
    <x v="4"/>
    <x v="4"/>
    <n v="366.53023255813952"/>
    <n v="-218"/>
    <n v="498.30585025282568"/>
    <n v="1.1700240832166084"/>
    <n v="4"/>
    <n v="0.89057785345040708"/>
    <n v="2"/>
    <n v="3"/>
    <n v="1.0473217471443841"/>
    <n v="1.0466112800533542"/>
    <n v="1.0023549734124044"/>
  </r>
  <r>
    <x v="4"/>
    <x v="4"/>
    <n v="380.8240295014931"/>
    <n v="-217"/>
    <n v="511.99517188565318"/>
    <n v="1.2021666638930741"/>
    <n v="5"/>
    <n v="0.90576669274880939"/>
    <n v="3"/>
    <n v="3"/>
    <n v="1.0189532646302319"/>
    <n v="1.0182460565625555"/>
    <n v="1.0036823057131643"/>
  </r>
  <r>
    <x v="4"/>
    <x v="4"/>
    <n v="385.50287863034902"/>
    <n v="-216"/>
    <n v="516.06954570398307"/>
    <n v="1.2117333095366172"/>
    <n v="5"/>
    <n v="0.89220506275523626"/>
    <n v="3"/>
    <n v="3"/>
    <n v="0.99524447978412012"/>
    <n v="0.99454053073979709"/>
    <n v="1.0036823057131643"/>
  </r>
  <r>
    <x v="4"/>
    <x v="4"/>
    <n v="382.41818181818178"/>
    <n v="-215"/>
    <n v="512.38037358128963"/>
    <n v="1.2030711189793668"/>
    <n v="5"/>
    <n v="0.90436474081788909"/>
    <n v="3"/>
    <n v="3"/>
    <n v="0.98096949499068042"/>
    <n v="0.98026880496971069"/>
    <n v="1.0036823057131643"/>
  </r>
  <r>
    <x v="4"/>
    <x v="3"/>
    <n v="376.17606078072737"/>
    <n v="-214"/>
    <n v="505.53377723330919"/>
    <n v="1.1869952840054534"/>
    <n v="4"/>
    <n v="0.90337521935753451"/>
    <n v="3"/>
    <n v="3"/>
    <n v="1.0243164816259203"/>
    <n v="1.0236190506283038"/>
    <n v="1.0058678664891734"/>
  </r>
  <r>
    <x v="3"/>
    <x v="3"/>
    <n v="385.99337463236463"/>
    <n v="-213"/>
    <n v="514.74661577442043"/>
    <n v="1.2086270648934707"/>
    <n v="5"/>
    <n v="0.92673099024873062"/>
    <n v="3"/>
    <n v="3"/>
    <n v="1.0229488422211905"/>
    <n v="1.0222546702469275"/>
    <n v="1.0058678664891734"/>
  </r>
  <r>
    <x v="3"/>
    <x v="3"/>
    <n v="395.56561085972845"/>
    <n v="-212"/>
    <n v="523.71437669125817"/>
    <n v="1.2296834025622041"/>
    <n v="5"/>
    <n v="0.93017823746181427"/>
    <n v="3"/>
    <n v="3"/>
    <n v="0.99591501842753172"/>
    <n v="0.99522410547662199"/>
    <n v="1.0058678664891734"/>
  </r>
  <r>
    <x v="3"/>
    <x v="4"/>
    <n v="392.40058567251589"/>
    <n v="-211"/>
    <n v="519.94487619351946"/>
    <n v="1.2208326006665138"/>
    <n v="5"/>
    <n v="0.93368226032945478"/>
    <n v="3"/>
    <n v="3"/>
    <n v="0.99588512612522562"/>
    <n v="0.9951974721976693"/>
    <n v="1.0010561966162121"/>
  </r>
  <r>
    <x v="4"/>
    <x v="3"/>
    <n v="386.16191113454784"/>
    <n v="-210"/>
    <n v="513.10172634502533"/>
    <n v="1.2047648580868595"/>
    <n v="5"/>
    <n v="0.90601705524232479"/>
    <n v="3"/>
    <n v="3"/>
    <n v="1.0195541348784607"/>
    <n v="1.0188697399742577"/>
    <n v="1.0010561966162121"/>
  </r>
  <r>
    <x v="3"/>
    <x v="3"/>
    <n v="390.36842105263162"/>
    <n v="-209"/>
    <n v="516.70376095258302"/>
    <n v="1.213222449418135"/>
    <n v="5"/>
    <n v="0.93921582064626974"/>
    <n v="3"/>
    <n v="3"/>
    <n v="1.0322143584010426"/>
    <n v="1.031533222520193"/>
    <n v="1.0010561966162121"/>
  </r>
  <r>
    <x v="3"/>
    <x v="3"/>
    <n v="399.44789630203724"/>
    <n v="-208"/>
    <n v="525.17876089146262"/>
    <n v="1.233121782385463"/>
    <n v="5"/>
    <n v="0.9427731216703541"/>
    <n v="3"/>
    <n v="3"/>
    <n v="1.0081408748210405"/>
    <n v="1.0074629979635443"/>
    <n v="1.0066208740038793"/>
  </r>
  <r>
    <x v="3"/>
    <x v="3"/>
    <n v="401.44726433323387"/>
    <n v="-207"/>
    <n v="526.57365361213306"/>
    <n v="1.2363969959432806"/>
    <n v="5"/>
    <n v="0.95528633636486249"/>
    <n v="3"/>
    <n v="3"/>
    <n v="1.0140132340514487"/>
    <n v="1.0133386162173057"/>
    <n v="1.0066208740038793"/>
  </r>
  <r>
    <x v="3"/>
    <x v="3"/>
    <n v="405.83690987124464"/>
    <n v="-206"/>
    <n v="530.3588238396178"/>
    <n v="1.2452845904256344"/>
    <n v="5"/>
    <n v="0.95990687818472975"/>
    <n v="3"/>
    <n v="3"/>
    <n v="1.0102585685008096"/>
    <n v="1.00958720969002"/>
    <n v="1.0066208740038793"/>
  </r>
  <r>
    <x v="3"/>
    <x v="3"/>
    <n v="408.7835102506956"/>
    <n v="-205"/>
    <n v="532.70094890854261"/>
    <n v="1.2507839092378801"/>
    <n v="5"/>
    <n v="0.98377459201014261"/>
    <n v="3"/>
    <n v="3"/>
    <n v="1.0089866258613305"/>
    <n v="1.0083185260738943"/>
    <n v="1.0031960713521599"/>
  </r>
  <r>
    <x v="3"/>
    <x v="3"/>
    <n v="409.86235523604404"/>
    <n v="-204"/>
    <n v="533.17531858336497"/>
    <n v="1.25189773108767"/>
    <n v="5"/>
    <n v="0.99812022745438567"/>
    <n v="3"/>
    <n v="3"/>
    <n v="0.99013000933035133"/>
    <n v="0.98946516856626843"/>
    <n v="1.0031960713521599"/>
  </r>
  <r>
    <x v="3"/>
    <x v="2"/>
    <n v="404.57142857142856"/>
    <n v="-203"/>
    <n v="527.2799166082234"/>
    <n v="1.2380553042173881"/>
    <n v="5"/>
    <n v="0.99494217276153107"/>
    <n v="3"/>
    <n v="4"/>
    <n v="1.0329819009394674"/>
    <n v="1.0323203191987378"/>
    <n v="1.0031960713521599"/>
  </r>
  <r>
    <x v="2"/>
    <x v="3"/>
    <n v="416.1"/>
    <n v="-202"/>
    <n v="538.20401272626884"/>
    <n v="1.2637051245817312"/>
    <n v="5"/>
    <n v="1.0498715281464439"/>
    <n v="4"/>
    <n v="3"/>
    <n v="0.98923892478399267"/>
    <n v="0.98858060206661647"/>
    <n v="1.0017053725874809"/>
  </r>
  <r>
    <x v="3"/>
    <x v="3"/>
    <n v="406.61157024793391"/>
    <n v="-201"/>
    <n v="528.11110766367665"/>
    <n v="1.2400069440629591"/>
    <n v="5"/>
    <n v="1.0203253227342146"/>
    <n v="3"/>
    <n v="3"/>
    <n v="1.014657572577347"/>
    <n v="1.0140025088833242"/>
    <n v="1.0017053725874809"/>
  </r>
  <r>
    <x v="3"/>
    <x v="3"/>
    <n v="410.21311475409834"/>
    <n v="-200"/>
    <n v="531.10817685931499"/>
    <n v="1.2470440742435185"/>
    <n v="5"/>
    <n v="1.0243476034862442"/>
    <n v="3"/>
    <n v="4"/>
    <n v="1.0179700134043408"/>
    <n v="1.0173182087336712"/>
    <n v="1.0017053725874809"/>
  </r>
  <r>
    <x v="3"/>
    <x v="2"/>
    <n v="413.90243902439022"/>
    <n v="-199"/>
    <n v="534.19302581908073"/>
    <n v="1.2542873116531945"/>
    <n v="5"/>
    <n v="1.0282464035431402"/>
    <n v="4"/>
    <n v="4"/>
    <n v="1.0071737329052943"/>
    <n v="1.0065251872579781"/>
    <n v="0.9989732128944776"/>
  </r>
  <r>
    <x v="2"/>
    <x v="2"/>
    <n v="413.41935483870969"/>
    <n v="-198"/>
    <n v="533.10546632287424"/>
    <n v="1.251733717707133"/>
    <n v="5"/>
    <n v="1.0715304387954616"/>
    <n v="4"/>
    <n v="4"/>
    <n v="0.98610679215081221"/>
    <n v="0.98546150552684941"/>
    <n v="0.9989732128944776"/>
  </r>
  <r>
    <x v="2"/>
    <x v="2"/>
    <n v="403.00799999999992"/>
    <n v="-197"/>
    <n v="522.08963617363838"/>
    <n v="1.2258685054791607"/>
    <n v="5"/>
    <n v="1.0401288825392143"/>
    <n v="4"/>
    <n v="4"/>
    <n v="1.0292621620746891"/>
    <n v="1.0286201344740797"/>
    <n v="0.9989732128944776"/>
  </r>
  <r>
    <x v="2"/>
    <x v="2"/>
    <n v="410.63786670481232"/>
    <n v="-196"/>
    <n v="529.1150275679247"/>
    <n v="1.2423641519203317"/>
    <n v="5"/>
    <n v="1.0568867417625274"/>
    <n v="4"/>
    <n v="4"/>
    <n v="1.0018349064142384"/>
    <n v="1.0011961378369822"/>
    <n v="1.0079204580833363"/>
  </r>
  <r>
    <x v="2"/>
    <x v="2"/>
    <n v="410.92159331788594"/>
    <n v="-195"/>
    <n v="528.79427887047223"/>
    <n v="1.2416110327255856"/>
    <n v="5"/>
    <n v="1.0559429020515447"/>
    <n v="4"/>
    <n v="4"/>
    <n v="0.99231757510859786"/>
    <n v="0.99168206555469507"/>
    <n v="1.0079204580833363"/>
  </r>
  <r>
    <x v="2"/>
    <x v="2"/>
    <n v="408.61176470588236"/>
    <n v="-194"/>
    <n v="525.87997494794251"/>
    <n v="1.2347682357296395"/>
    <n v="5"/>
    <n v="1.0990422197557608"/>
    <n v="4"/>
    <n v="4"/>
    <n v="1.0044138538716603"/>
    <n v="1.0037816033411109"/>
    <n v="1.0079204580833363"/>
  </r>
  <r>
    <x v="2"/>
    <x v="2"/>
    <n v="410.75486381322963"/>
    <n v="-193"/>
    <n v="527.4185987447637"/>
    <n v="1.2383809304157998"/>
    <n v="5"/>
    <n v="1.0988875512092671"/>
    <n v="4"/>
    <n v="4"/>
    <n v="1.0174227698479008"/>
    <n v="1.0167937783407048"/>
    <n v="0.99990464174579829"/>
  </r>
  <r>
    <x v="2"/>
    <x v="2"/>
    <n v="413.65250965250971"/>
    <n v="-192"/>
    <n v="529.71176927351769"/>
    <n v="1.2437653037764644"/>
    <n v="5"/>
    <n v="1.1408891366790916"/>
    <n v="4"/>
    <n v="4"/>
    <n v="0.94898817422900905"/>
    <n v="0.94836244174516637"/>
    <n v="0.99990464174579829"/>
  </r>
  <r>
    <x v="2"/>
    <x v="0"/>
    <n v="390.98850574712645"/>
    <n v="-191"/>
    <n v="506.44329005760835"/>
    <n v="1.1891308236702687"/>
    <n v="4"/>
    <n v="1.1144353496688519"/>
    <n v="4"/>
    <n v="4"/>
    <n v="1.0011241491244265"/>
    <n v="1.0005016756639371"/>
    <n v="0.99990464174579829"/>
  </r>
  <r>
    <x v="1"/>
    <x v="0"/>
    <n v="387.91321330810496"/>
    <n v="-190"/>
    <n v="502.76352230806077"/>
    <n v="1.1804907146179064"/>
    <n v="4"/>
    <n v="1.1317156157198707"/>
    <n v="4"/>
    <n v="4"/>
    <n v="1.0144455536871473"/>
    <n v="1.0138263392500113"/>
    <n v="1.0066612271707072"/>
  </r>
  <r>
    <x v="1"/>
    <x v="0"/>
    <n v="392.64110043013915"/>
    <n v="-189"/>
    <n v="506.88693411956888"/>
    <n v="1.1901725016610176"/>
    <n v="4"/>
    <n v="1.1586089786789562"/>
    <n v="4"/>
    <n v="4"/>
    <n v="1.0291228666523777"/>
    <n v="1.0285069112385949"/>
    <n v="1.0066612271707072"/>
  </r>
  <r>
    <x v="1"/>
    <x v="0"/>
    <n v="403.21804511278191"/>
    <n v="-188"/>
    <n v="516.85940349168561"/>
    <n v="1.2135878987080251"/>
    <n v="5"/>
    <n v="1.2058655438073012"/>
    <n v="4"/>
    <n v="5"/>
    <n v="1.0149981719103203"/>
    <n v="1.0143854755198909"/>
    <n v="1.0066612271707072"/>
  </r>
  <r>
    <x v="1"/>
    <x v="1"/>
    <n v="409.20895522388054"/>
    <n v="-187"/>
    <n v="522.2458382922581"/>
    <n v="1.2262352686639433"/>
    <n v="5"/>
    <n v="1.2457154372024863"/>
    <n v="5"/>
    <n v="5"/>
    <n v="1.0046700420984427"/>
    <n v="1.0040606047313667"/>
    <n v="1.0060761780910361"/>
  </r>
  <r>
    <x v="0"/>
    <x v="1"/>
    <n v="409.55555555555554"/>
    <n v="-186"/>
    <n v="521.98796331340702"/>
    <n v="1.2256297772061135"/>
    <n v="5"/>
    <n v="1.305804167537103"/>
    <n v="5"/>
    <n v="5"/>
    <n v="0.98876051459607972"/>
    <n v="0.98815433625235705"/>
    <n v="1.0060761780910361"/>
  </r>
  <r>
    <x v="0"/>
    <x v="1"/>
    <n v="404.69117647058823"/>
    <n v="-185"/>
    <n v="516.51910891791363"/>
    <n v="1.2127888857193172"/>
    <n v="5"/>
    <n v="1.3258126117942051"/>
    <n v="5"/>
    <n v="5"/>
    <n v="1.0136603323644404"/>
    <n v="1.013057413044071"/>
    <n v="1.0060761780910361"/>
  </r>
  <r>
    <x v="0"/>
    <x v="1"/>
    <n v="408.70072992700722"/>
    <n v="-184"/>
    <n v="519.92418706380658"/>
    <n v="1.220784022509118"/>
    <n v="5"/>
    <n v="1.340831309648812"/>
    <n v="5"/>
    <n v="5"/>
    <n v="0.98285132212549375"/>
    <n v="0.98225166182847778"/>
    <n v="1.0067693332618068"/>
  </r>
  <r>
    <x v="0"/>
    <x v="1"/>
    <n v="403"/>
    <n v="-183"/>
    <n v="513.61898182627328"/>
    <n v="1.2059793759776867"/>
    <n v="5"/>
    <n v="1.3868526457624517"/>
    <n v="5"/>
    <n v="5"/>
    <n v="0.95196206805258443"/>
    <n v="0.95136566677892187"/>
    <n v="1.0067693332618068"/>
  </r>
  <r>
    <x v="0"/>
    <x v="1"/>
    <n v="383.65467625899282"/>
    <n v="-182"/>
    <n v="493.66918277473997"/>
    <n v="1.159137169863143"/>
    <n v="4"/>
    <n v="1.4103764353259014"/>
    <n v="5"/>
    <n v="5"/>
    <n v="1.0199414486251992"/>
    <n v="1.01934830637489"/>
    <n v="1.0067693332618068"/>
  </r>
  <r>
    <x v="0"/>
    <x v="1"/>
    <n v="393.03886407763514"/>
    <n v="-181"/>
    <n v="502.4488952828562"/>
    <n v="1.179751969133515"/>
    <n v="4"/>
    <n v="1.3830445243288891"/>
    <n v="5"/>
    <n v="5"/>
    <n v="0.95299949933061423"/>
    <n v="0.95240961610365837"/>
    <n v="0.9967643830658699"/>
  </r>
  <r>
    <x v="0"/>
    <x v="1"/>
    <n v="370.15209733660816"/>
    <n v="-180"/>
    <n v="478.95765323130314"/>
    <n v="1.124594441018919"/>
    <n v="4"/>
    <n v="1.3462638241622349"/>
    <n v="5"/>
    <n v="5"/>
    <n v="0.99455318916750091"/>
    <n v="0.99396656496389835"/>
    <n v="0.9967643830658699"/>
  </r>
  <r>
    <x v="0"/>
    <x v="1"/>
    <n v="364.91872791519438"/>
    <n v="-179"/>
    <n v="473.11980849936327"/>
    <n v="1.1108871587805442"/>
    <n v="4"/>
    <n v="1.3704778844020025"/>
    <n v="5"/>
    <n v="5"/>
    <n v="1.0003427821705284"/>
    <n v="0.99975941699027926"/>
    <n v="0.9967643830658699"/>
  </r>
  <r>
    <x v="0"/>
    <x v="1"/>
    <n v="361.43157894736839"/>
    <n v="-178"/>
    <n v="469.0281842210112"/>
    <n v="1.1012800089894736"/>
    <n v="4"/>
    <n v="1.3654795648123192"/>
    <n v="5"/>
    <n v="5"/>
    <n v="0.93706207101104688"/>
    <n v="0.93648196485415103"/>
    <n v="0.99946159106881327"/>
  </r>
  <r>
    <x v="0"/>
    <x v="1"/>
    <n v="337.21254355400697"/>
    <n v="-177"/>
    <n v="444.20467351712369"/>
    <n v="1.042994308874178"/>
    <n v="3"/>
    <n v="1.3220035173408344"/>
    <n v="5"/>
    <n v="5"/>
    <n v="0.96827133085729644"/>
    <n v="0.96769448372375388"/>
    <n v="0.99946159106881327"/>
  </r>
  <r>
    <x v="0"/>
    <x v="1"/>
    <n v="323.08650519031141"/>
    <n v="-176"/>
    <n v="429.47415984290205"/>
    <n v="1.0084070052167027"/>
    <n v="3"/>
    <n v="1.3149075044864909"/>
    <n v="5"/>
    <n v="5"/>
    <n v="0.9888607534042263"/>
    <n v="0.98828716529403715"/>
    <n v="0.99946159106881327"/>
  </r>
  <r>
    <x v="0"/>
    <x v="1"/>
    <n v="321.00383931079688"/>
    <n v="-175"/>
    <n v="426.78701865286143"/>
    <n v="1.0020975872041393"/>
    <n v="3"/>
    <n v="1.3109898189212026"/>
    <n v="5"/>
    <n v="5"/>
    <n v="1.0512637848638446"/>
    <n v="1.0506934557770089"/>
    <n v="1.0018096867988608"/>
  </r>
  <r>
    <x v="0"/>
    <x v="1"/>
    <n v="337.84897120629063"/>
    <n v="-174"/>
    <n v="443.0276752378291"/>
    <n v="1.0402307123159988"/>
    <n v="3"/>
    <n v="1.3488648993729151"/>
    <n v="5"/>
    <n v="5"/>
    <n v="1.0053439504199755"/>
    <n v="1.0047768803564929"/>
    <n v="1.0018096867988608"/>
  </r>
  <r>
    <x v="0"/>
    <x v="1"/>
    <n v="340.0557491289199"/>
    <n v="-173"/>
    <n v="444.62997784993229"/>
    <n v="1.043992925109227"/>
    <n v="3"/>
    <n v="1.2958210241394257"/>
    <n v="5"/>
    <n v="5"/>
    <n v="1.0394272062929446"/>
    <n v="1.0388633952528155"/>
    <n v="1.0018096867988608"/>
  </r>
  <r>
    <x v="0"/>
    <x v="1"/>
    <n v="351.875"/>
    <n v="-172"/>
    <n v="455.84475341048631"/>
    <n v="1.070325261940231"/>
    <n v="3"/>
    <n v="1.3013069261626291"/>
    <n v="5"/>
    <n v="5"/>
    <n v="1.0355631693441258"/>
    <n v="1.0350026173273501"/>
    <n v="1.0016819720461863"/>
  </r>
  <r>
    <x v="0"/>
    <x v="1"/>
    <n v="362.7404844290657"/>
    <n v="-171"/>
    <n v="466.10576252902592"/>
    <n v="1.0944181514391307"/>
    <n v="4"/>
    <n v="1.3237007071311881"/>
    <n v="5"/>
    <n v="5"/>
    <n v="1.0215220838053731"/>
    <n v="1.0209647908119508"/>
    <n v="1.0016819720461863"/>
  </r>
  <r>
    <x v="0"/>
    <x v="1"/>
    <n v="370.01379310344828"/>
    <n v="-170"/>
    <n v="472.77459589288242"/>
    <n v="1.1100765982318217"/>
    <n v="4"/>
    <n v="1.3106113224752844"/>
    <n v="5"/>
    <n v="5"/>
    <n v="1.0151486154812634"/>
    <n v="1.0145945815111943"/>
    <n v="1.0016819720461863"/>
  </r>
  <r>
    <x v="0"/>
    <x v="1"/>
    <n v="376.3862068965517"/>
    <n v="-169"/>
    <n v="478.54253437545975"/>
    <n v="1.1236197403235777"/>
    <n v="4"/>
    <n v="1.325416064025122"/>
    <n v="5"/>
    <n v="5"/>
    <n v="1.0173913065812612"/>
    <n v="1.0168405316345455"/>
    <n v="1.0001177448410938"/>
  </r>
  <r>
    <x v="0"/>
    <x v="1"/>
    <n v="383.13103448275859"/>
    <n v="-168"/>
    <n v="484.68288665114056"/>
    <n v="1.1380373114565181"/>
    <n v="4"/>
    <n v="1.3216209853799148"/>
    <n v="5"/>
    <n v="5"/>
    <n v="0.98700043507353075"/>
    <n v="0.98645291915016842"/>
    <n v="1.0001177448410938"/>
  </r>
  <r>
    <x v="0"/>
    <x v="1"/>
    <n v="378.33103448275864"/>
    <n v="-167"/>
    <n v="479.27841134061453"/>
    <n v="1.1253475823127468"/>
    <n v="4"/>
    <n v="1.2919449171220028"/>
    <n v="5"/>
    <n v="5"/>
    <n v="1.0167590095081942"/>
    <n v="1.0162147526081851"/>
    <n v="1.0001177448410938"/>
  </r>
  <r>
    <x v="0"/>
    <x v="1"/>
    <n v="383.98579818142406"/>
    <n v="-166"/>
    <n v="484.32869972875392"/>
    <n v="1.1372056791789873"/>
    <n v="4"/>
    <n v="1.3042142714641227"/>
    <n v="5"/>
    <n v="5"/>
    <n v="1.0150914924339152"/>
    <n v="1.0145504945572594"/>
    <n v="1.0003876237669296"/>
  </r>
  <r>
    <x v="0"/>
    <x v="1"/>
    <n v="389.20410664085421"/>
    <n v="-165"/>
    <n v="488.94253287765798"/>
    <n v="1.1480389774383233"/>
    <n v="4"/>
    <n v="1.3312707082324318"/>
    <n v="5"/>
    <n v="5"/>
    <n v="1.0131295939790306"/>
    <n v="1.0125918551257282"/>
    <n v="1.0003876237669296"/>
  </r>
  <r>
    <x v="0"/>
    <x v="1"/>
    <n v="393.7397260273973"/>
    <n v="-164"/>
    <n v="492.87367695367493"/>
    <n v="1.1572693190873335"/>
    <n v="4"/>
    <n v="1.3239756024212936"/>
    <n v="5"/>
    <n v="5"/>
    <n v="0.99762571789879606"/>
    <n v="0.99709123806884703"/>
    <n v="1.0003876237669296"/>
  </r>
  <r>
    <x v="0"/>
    <x v="1"/>
    <n v="393.12328767123284"/>
    <n v="-163"/>
    <n v="491.6527632869844"/>
    <n v="1.1544026090279764"/>
    <n v="4"/>
    <n v="1.3045163391107433"/>
    <n v="5"/>
    <n v="5"/>
    <n v="0.96804315020557785"/>
    <n v="0.96751192939898223"/>
    <n v="1.000283495724722"/>
  </r>
  <r>
    <x v="0"/>
    <x v="1"/>
    <n v="380.79452054794524"/>
    <n v="-162"/>
    <n v="478.71952085317071"/>
    <n v="1.1240353052647087"/>
    <n v="4"/>
    <n v="1.2973961125168663"/>
    <n v="5"/>
    <n v="5"/>
    <n v="1.0277928186691849"/>
    <n v="1.0272648568859426"/>
    <n v="1.000283495724722"/>
  </r>
  <r>
    <x v="0"/>
    <x v="1"/>
    <n v="391.64383561643837"/>
    <n v="-161"/>
    <n v="488.96436061113775"/>
    <n v="1.1480902290418122"/>
    <n v="4"/>
    <n v="1.3381733909554554"/>
    <n v="5"/>
    <n v="5"/>
    <n v="0.99369502793512543"/>
    <n v="0.99317032517523651"/>
    <n v="1.000283495724722"/>
  </r>
  <r>
    <x v="0"/>
    <x v="1"/>
    <n v="389.24232081911265"/>
    <n v="-160"/>
    <n v="485.95837050328601"/>
    <n v="1.1410321525245226"/>
    <n v="4"/>
    <n v="1.3773184465462123"/>
    <n v="5"/>
    <n v="5"/>
    <n v="0.94855839856635671"/>
    <n v="0.94803695482982109"/>
    <n v="1.0064269381012503"/>
  </r>
  <r>
    <x v="0"/>
    <x v="1"/>
    <n v="370.40816326530614"/>
    <n v="-159"/>
    <n v="466.51973763895342"/>
    <n v="1.0953901666145931"/>
    <n v="4"/>
    <n v="1.3158106139101062"/>
    <n v="5"/>
    <n v="5"/>
    <n v="0.97529478284432369"/>
    <n v="0.97477659813114148"/>
    <n v="1.0064269381012503"/>
  </r>
  <r>
    <x v="0"/>
    <x v="1"/>
    <n v="362.4"/>
    <n v="-158"/>
    <n v="457.90709906312111"/>
    <n v="1.075167657589962"/>
    <n v="4"/>
    <n v="1.3388961901619549"/>
    <n v="5"/>
    <n v="5"/>
    <n v="1.0666579879885425"/>
    <n v="1.0661430622987136"/>
    <n v="1.0064269381012503"/>
  </r>
  <r>
    <x v="0"/>
    <x v="1"/>
    <n v="387.41550890383456"/>
    <n v="-157"/>
    <n v="482.31813265642961"/>
    <n v="1.1324848598381181"/>
    <n v="4"/>
    <n v="1.4392921822617888"/>
    <n v="5"/>
    <n v="5"/>
    <n v="1.0183737990371466"/>
    <n v="1.0178621323706711"/>
    <n v="1.0041720312174325"/>
  </r>
  <r>
    <x v="0"/>
    <x v="1"/>
    <n v="394.54827038267598"/>
    <n v="-156"/>
    <n v="488.846418824745"/>
    <n v="1.1478133012665772"/>
    <n v="4"/>
    <n v="1.4413797682539196"/>
    <n v="5"/>
    <n v="5"/>
    <n v="1.0192465986181658"/>
    <n v="1.0187381909750435"/>
    <n v="1.0041720312174325"/>
  </r>
  <r>
    <x v="0"/>
    <x v="1"/>
    <n v="403.34448160535118"/>
    <n v="-155"/>
    <n v="497.03815473689406"/>
    <n v="1.1670475291924622"/>
    <n v="4"/>
    <n v="1.4020415345385207"/>
    <n v="5"/>
    <n v="5"/>
    <n v="0.9906472979751616"/>
    <n v="0.99014214935539269"/>
    <n v="1.0041720312174325"/>
  </r>
  <r>
    <x v="0"/>
    <x v="1"/>
    <n v="400.75516177043482"/>
    <n v="-154"/>
    <n v="493.84435959145162"/>
    <n v="1.1595484857131773"/>
    <n v="4"/>
    <n v="1.4244078986009256"/>
    <n v="5"/>
    <n v="5"/>
    <n v="0.97725298282763118"/>
    <n v="0.97675109323121567"/>
    <n v="1.0006289267754125"/>
  </r>
  <r>
    <x v="0"/>
    <x v="1"/>
    <n v="390.27139196531277"/>
    <n v="-153"/>
    <n v="482.75611447580354"/>
    <n v="1.1335132428611521"/>
    <n v="4"/>
    <n v="1.4749082823638489"/>
    <n v="5"/>
    <n v="5"/>
    <n v="1.03148808823078"/>
    <n v="1.0309894576577179"/>
    <n v="1.0006289267754125"/>
  </r>
  <r>
    <x v="0"/>
    <x v="1"/>
    <n v="401.18811881188117"/>
    <n v="-152"/>
    <n v="493.0683660118458"/>
    <n v="1.1577264497565463"/>
    <n v="4"/>
    <n v="1.5270323819560687"/>
    <n v="5"/>
    <n v="5"/>
    <n v="1.0207258251775388"/>
    <n v="1.0202304536278299"/>
    <n v="1.0006289267754125"/>
  </r>
  <r>
    <x v="0"/>
    <x v="1"/>
    <n v="409.28850962596891"/>
    <n v="-151"/>
    <n v="500.56428151540752"/>
    <n v="1.1753268886445787"/>
    <n v="4"/>
    <n v="1.5880267776830408"/>
    <n v="5"/>
    <n v="5"/>
    <n v="1.016822597997231"/>
    <n v="1.0163304854708755"/>
    <n v="0.99819251308019608"/>
  </r>
  <r>
    <x v="0"/>
    <x v="1"/>
    <n v="413.78362728066816"/>
    <n v="-150"/>
    <n v="504.45492385958062"/>
    <n v="1.1844621320689841"/>
    <n v="4"/>
    <n v="1.5897902248444642"/>
    <n v="5"/>
    <n v="5"/>
    <n v="1.0118313585909857"/>
    <n v="1.0113425050879836"/>
    <n v="0.99819251308019608"/>
  </r>
  <r>
    <x v="0"/>
    <x v="1"/>
    <n v="416.28664495114015"/>
    <n v="-149"/>
    <n v="506.35346621952658"/>
    <n v="1.1889199169475213"/>
    <n v="4"/>
    <n v="1.576836475449122"/>
    <n v="5"/>
    <n v="5"/>
    <n v="0.95918774807821339"/>
    <n v="0.95870215359856459"/>
    <n v="0.99819251308019608"/>
  </r>
  <r>
    <x v="0"/>
    <x v="1"/>
    <n v="397.40259740259739"/>
    <n v="-148"/>
    <n v="486.86494336045769"/>
    <n v="1.1431607891350364"/>
    <n v="4"/>
    <n v="1.592920873726944"/>
    <n v="5"/>
    <n v="5"/>
    <n v="0.99070260779959252"/>
    <n v="0.99022027234329713"/>
    <n v="1.0013687342217525"/>
  </r>
  <r>
    <x v="0"/>
    <x v="1"/>
    <n v="394.17475728155341"/>
    <n v="-147"/>
    <n v="483.03262792888768"/>
    <n v="1.1341624975292997"/>
    <n v="4"/>
    <n v="1.5830422846594199"/>
    <n v="5"/>
    <n v="5"/>
    <n v="0.97140581930480829"/>
    <n v="0.9709267428718662"/>
    <n v="1.0013687342217525"/>
  </r>
  <r>
    <x v="0"/>
    <x v="1"/>
    <n v="384.38709677419354"/>
    <n v="-146"/>
    <n v="472.64049211100166"/>
    <n v="1.1097617220280378"/>
    <n v="4"/>
    <n v="1.5838948956299195"/>
    <n v="5"/>
    <n v="5"/>
    <n v="1.0157352088344969"/>
    <n v="1.0152593914249082"/>
    <n v="1.0013687342217525"/>
  </r>
  <r>
    <x v="0"/>
    <x v="1"/>
    <n v="390.86816720257241"/>
    <n v="-145"/>
    <n v="478.51708722885451"/>
    <n v="1.1235599903239297"/>
    <n v="4"/>
    <n v="1.5891669273396343"/>
    <n v="5"/>
    <n v="5"/>
    <n v="1.0341374953215658"/>
    <n v="1.0336649369353303"/>
    <n v="0.99821697513639385"/>
  </r>
  <r>
    <x v="0"/>
    <x v="1"/>
    <n v="402.30769230769226"/>
    <n v="-144"/>
    <n v="489.35213702344822"/>
    <n v="1.1490007295729145"/>
    <n v="4"/>
    <n v="1.6048524161902671"/>
    <n v="5"/>
    <n v="5"/>
    <n v="0.94679128605239293"/>
    <n v="0.94632198668951084"/>
    <n v="0.99821697513639385"/>
  </r>
  <r>
    <x v="0"/>
    <x v="1"/>
    <n v="380.08945686900961"/>
    <n v="-143"/>
    <n v="466.52942627423954"/>
    <n v="1.0954129155680972"/>
    <n v="4"/>
    <n v="1.5175999266809397"/>
    <n v="5"/>
    <n v="5"/>
    <n v="0.95445186183596331"/>
    <n v="0.95398582149643463"/>
    <n v="0.99821697513639385"/>
  </r>
  <r>
    <x v="0"/>
    <x v="1"/>
    <n v="362.33330251508761"/>
    <n v="-142"/>
    <n v="448.16879660979146"/>
    <n v="1.0523020853831295"/>
    <n v="3"/>
    <n v="1.4829541502248582"/>
    <n v="5"/>
    <n v="5"/>
    <n v="0.99113090531656267"/>
    <n v="0.99066812400038728"/>
    <n v="1.0006655374665505"/>
  </r>
  <r>
    <x v="0"/>
    <x v="1"/>
    <n v="359.54226886772943"/>
    <n v="-141"/>
    <n v="444.77328765190714"/>
    <n v="1.0443294170841588"/>
    <n v="3"/>
    <n v="1.4641753141481901"/>
    <n v="5"/>
    <n v="5"/>
    <n v="1.0029147541802228"/>
    <n v="1.0024552318874007"/>
    <n v="1.0006655374665505"/>
  </r>
  <r>
    <x v="0"/>
    <x v="1"/>
    <n v="360.03809523809525"/>
    <n v="-140"/>
    <n v="444.66463871174693"/>
    <n v="1.0440743089481839"/>
    <n v="3"/>
    <n v="1.4587818418923444"/>
    <n v="5"/>
    <n v="5"/>
    <n v="1.0073763538630034"/>
    <n v="1.0069200905935347"/>
    <n v="1.0006655374665505"/>
  </r>
  <r>
    <x v="0"/>
    <x v="1"/>
    <n v="363.50144133344747"/>
    <n v="-139"/>
    <n v="447.52350949657307"/>
    <n v="1.050786948720231"/>
    <n v="3"/>
    <n v="1.4489781179618695"/>
    <n v="5"/>
    <n v="5"/>
    <n v="1.0067508561347995"/>
    <n v="1.0062978518886843"/>
    <n v="0.99786048111121706"/>
  </r>
  <r>
    <x v="0"/>
    <x v="1"/>
    <n v="365.73984610364715"/>
    <n v="-138"/>
    <n v="449.15743895624666"/>
    <n v="1.0546234214751169"/>
    <n v="3"/>
    <n v="1.4809817191437846"/>
    <n v="5"/>
    <n v="5"/>
    <n v="0.94672099408830712"/>
    <n v="0.94627124886554514"/>
    <n v="0.99786048111121706"/>
  </r>
  <r>
    <x v="0"/>
    <x v="1"/>
    <n v="345.98734177215186"/>
    <n v="-137"/>
    <n v="428.80045931422529"/>
    <n v="1.0068251537432999"/>
    <n v="3"/>
    <n v="1.4305968569785503"/>
    <n v="5"/>
    <n v="5"/>
    <n v="0.99360706798909404"/>
    <n v="0.99316058178968547"/>
    <n v="0.99786048111121706"/>
  </r>
  <r>
    <x v="0"/>
    <x v="1"/>
    <n v="342.588348354424"/>
    <n v="-136"/>
    <n v="424.79699058597134"/>
    <n v="0.9974249935282733"/>
    <n v="3"/>
    <n v="1.2837277877199418"/>
    <n v="5"/>
    <n v="4"/>
    <n v="0.96345303120081116"/>
    <n v="0.96300980402475589"/>
    <n v="0.99948620867104854"/>
  </r>
  <r>
    <x v="0"/>
    <x v="0"/>
    <n v="330.29017864191724"/>
    <n v="-135"/>
    <n v="411.8943455629385"/>
    <n v="0.96712953260505941"/>
    <n v="3"/>
    <n v="1.2116809124269088"/>
    <n v="4"/>
    <n v="4"/>
    <n v="1.0153176395664654"/>
    <n v="1.0148776714137635"/>
    <n v="0.99948620867104854"/>
  </r>
  <r>
    <x v="1"/>
    <x v="0"/>
    <n v="335.58359621451109"/>
    <n v="-134"/>
    <n v="416.58328782500627"/>
    <n v="0.97813918735554639"/>
    <n v="3"/>
    <n v="1.1427869798713439"/>
    <n v="4"/>
    <n v="4"/>
    <n v="0.96546266428536653"/>
    <n v="0.96502595515601797"/>
    <n v="0.99948620867104854"/>
  </r>
  <r>
    <x v="1"/>
    <x v="0"/>
    <n v="325.02134981234229"/>
    <n v="-133"/>
    <n v="405.41656611231139"/>
    <n v="0.95191968114705638"/>
    <n v="3"/>
    <n v="1.081476994068848"/>
    <n v="4"/>
    <n v="3"/>
    <n v="0.8839799503467497"/>
    <n v="0.88354650024075443"/>
    <n v="1.0019721785519897"/>
  </r>
  <r>
    <x v="1"/>
    <x v="2"/>
    <n v="287.31974048295854"/>
    <n v="-132"/>
    <n v="367.11048147240155"/>
    <n v="0.8619768447551327"/>
    <n v="2"/>
    <n v="0.97768860889888876"/>
    <n v="3"/>
    <n v="3"/>
    <n v="0.99023227322156238"/>
    <n v="0.98980208213892051"/>
    <n v="1.0019721785519897"/>
  </r>
  <r>
    <x v="2"/>
    <x v="2"/>
    <n v="285.24528301886789"/>
    <n v="-131"/>
    <n v="364.43154869778482"/>
    <n v="0.85568670013405401"/>
    <n v="2"/>
    <n v="0.95509433685859524"/>
    <n v="3"/>
    <n v="3"/>
    <n v="0.99812696368375498"/>
    <n v="0.99770003162446641"/>
    <n v="1.0019721785519897"/>
  </r>
  <r>
    <x v="2"/>
    <x v="2"/>
    <n v="285.43694810151635"/>
    <n v="-130"/>
    <n v="364.01873846990719"/>
    <n v="0.85471742010619589"/>
    <n v="2"/>
    <n v="0.92479450801159968"/>
    <n v="3"/>
    <n v="3"/>
    <n v="1.0281580949262958"/>
    <n v="1.0277344218903606"/>
    <n v="1.0042938531126919"/>
  </r>
  <r>
    <x v="2"/>
    <x v="2"/>
    <n v="293.42228721518075"/>
    <n v="-129"/>
    <n v="371.3996022730455"/>
    <n v="0.87204771715214069"/>
    <n v="2"/>
    <n v="0.91586847315638664"/>
    <n v="3"/>
    <n v="3"/>
    <n v="1.053297745435142"/>
    <n v="1.0528773314225601"/>
    <n v="1.0042938531126919"/>
  </r>
  <r>
    <x v="2"/>
    <x v="2"/>
    <n v="310.64576802507838"/>
    <n v="-128"/>
    <n v="388.01860777241706"/>
    <n v="0.91106920699318572"/>
    <n v="3"/>
    <n v="0.90079031013729782"/>
    <n v="3"/>
    <n v="2"/>
    <n v="1.0153628821985761"/>
    <n v="1.0149457272093476"/>
    <n v="1.0042938531126919"/>
  </r>
  <r>
    <x v="2"/>
    <x v="3"/>
    <n v="319.04655362032952"/>
    <n v="-127"/>
    <n v="395.81491805714211"/>
    <n v="0.92937497400099722"/>
    <n v="3"/>
    <n v="0.87721484437380803"/>
    <n v="2"/>
    <n v="2"/>
    <n v="0.999416932406065"/>
    <n v="0.99900303644018984"/>
    <n v="0.99759662469000077"/>
  </r>
  <r>
    <x v="3"/>
    <x v="3"/>
    <n v="320.3882572457685"/>
    <n v="-126"/>
    <n v="396.55214637205501"/>
    <n v="0.931105988964678"/>
    <n v="3"/>
    <n v="0.84921969100834405"/>
    <n v="2"/>
    <n v="2"/>
    <n v="1.0687754917020669"/>
    <n v="1.068364854759545"/>
    <n v="0.99759662469000077"/>
  </r>
  <r>
    <x v="3"/>
    <x v="3"/>
    <n v="344.14012738853501"/>
    <n v="-125"/>
    <n v="419.69954120429543"/>
    <n v="0.98545616246495671"/>
    <n v="3"/>
    <n v="0.86362176725325646"/>
    <n v="2"/>
    <n v="2"/>
    <n v="1.0436079904889923"/>
    <n v="1.0432006125698239"/>
    <n v="0.99759662469000077"/>
  </r>
  <r>
    <x v="3"/>
    <x v="3"/>
    <n v="358.42811501597447"/>
    <n v="-124"/>
    <n v="433.38305352120881"/>
    <n v="1.0175851028449596"/>
    <n v="3"/>
    <n v="0.87734147210519486"/>
    <n v="2"/>
    <n v="3"/>
    <n v="1.029221172773511"/>
    <n v="1.028817053877696"/>
    <n v="1.0094367703699889"/>
  </r>
  <r>
    <x v="3"/>
    <x v="3"/>
    <n v="373.5"/>
    <n v="-123"/>
    <n v="447.85046319470825"/>
    <n v="1.0515546372808224"/>
    <n v="3"/>
    <n v="0.90301614752671799"/>
    <n v="3"/>
    <n v="3"/>
    <n v="1.016190013225315"/>
    <n v="1.0157891533528534"/>
    <n v="1.0094367703699889"/>
  </r>
  <r>
    <x v="3"/>
    <x v="3"/>
    <n v="384.30868167202567"/>
    <n v="-122"/>
    <n v="458.05466955620784"/>
    <n v="1.0755141536842705"/>
    <n v="4"/>
    <n v="0.90918067893674981"/>
    <n v="3"/>
    <n v="3"/>
    <n v="1.0245161584771874"/>
    <n v="1.0241185576280789"/>
    <n v="1.0094367703699889"/>
  </r>
  <r>
    <x v="3"/>
    <x v="3"/>
    <n v="397.85365037161978"/>
    <n v="-121"/>
    <n v="470.99516294527587"/>
    <n v="1.1058984827188041"/>
    <n v="4"/>
    <n v="0.92935129668707184"/>
    <n v="3"/>
    <n v="3"/>
    <n v="0.98357311468168673"/>
    <n v="0.98317877285593169"/>
    <n v="1.0004615575294411"/>
  </r>
  <r>
    <x v="3"/>
    <x v="3"/>
    <n v="392.86830598099453"/>
    <n v="-120"/>
    <n v="465.40534324412454"/>
    <n v="1.0927735642217256"/>
    <n v="4"/>
    <n v="0.92952430914977235"/>
    <n v="3"/>
    <n v="3"/>
    <n v="0.97633954921707333"/>
    <n v="0.97594846641467159"/>
    <n v="1.0004615575294411"/>
  </r>
  <r>
    <x v="3"/>
    <x v="3"/>
    <n v="386.01290322580644"/>
    <n v="-119"/>
    <n v="457.94546517841036"/>
    <n v="1.0752577413785531"/>
    <n v="4"/>
    <n v="0.93763670136470845"/>
    <n v="3"/>
    <n v="3"/>
    <n v="0.99247421975932892"/>
    <n v="0.99208639598028059"/>
    <n v="1.0004615575294411"/>
  </r>
  <r>
    <x v="3"/>
    <x v="3"/>
    <n v="383.63790781710674"/>
    <n v="-118"/>
    <n v="454.96599445918457"/>
    <n v="1.0682619324893656"/>
    <n v="3"/>
    <n v="0.91777653735499576"/>
    <n v="3"/>
    <n v="3"/>
    <n v="0.97946119842081647"/>
    <n v="0.97907663366512143"/>
    <n v="1.0030303804193506"/>
  </r>
  <r>
    <x v="3"/>
    <x v="3"/>
    <n v="377.22454442300045"/>
    <n v="-117"/>
    <n v="447.9481557545522"/>
    <n v="1.0517840197930095"/>
    <n v="3"/>
    <n v="0.909083675907014"/>
    <n v="3"/>
    <n v="3"/>
    <n v="1.0217756863341798"/>
    <n v="1.0213943806018382"/>
    <n v="1.0030303804193506"/>
  </r>
  <r>
    <x v="3"/>
    <x v="3"/>
    <n v="386.01941747572818"/>
    <n v="-116"/>
    <n v="456.13855349675384"/>
    <n v="1.0710151056906301"/>
    <n v="3"/>
    <n v="0.91809894702425077"/>
    <n v="3"/>
    <n v="3"/>
    <n v="0.97602022968395985"/>
    <n v="0.97564218297497152"/>
    <n v="1.0030303804193506"/>
  </r>
  <r>
    <x v="3"/>
    <x v="3"/>
    <n v="378.64257150548264"/>
    <n v="-115"/>
    <n v="448.15723221598222"/>
    <n v="1.0522749321412848"/>
    <n v="3"/>
    <n v="0.92895851013528552"/>
    <n v="3"/>
    <n v="3"/>
    <n v="0.95739212399738371"/>
    <n v="0.95701733631174879"/>
    <n v="0.9988401528321309"/>
  </r>
  <r>
    <x v="3"/>
    <x v="3"/>
    <n v="361.87176395258513"/>
    <n v="-114"/>
    <n v="430.78194935255863"/>
    <n v="1.0114777000947577"/>
    <n v="3"/>
    <n v="0.89986278926949714"/>
    <n v="3"/>
    <n v="3"/>
    <n v="1.0676698138593181"/>
    <n v="1.0672982851970365"/>
    <n v="0.9988401528321309"/>
  </r>
  <r>
    <x v="3"/>
    <x v="2"/>
    <n v="387.6351791530945"/>
    <n v="-113"/>
    <n v="455.94088924254191"/>
    <n v="1.0705509892494891"/>
    <n v="3"/>
    <n v="0.92899943848858935"/>
    <n v="3"/>
    <n v="3"/>
    <n v="1.0454349568518047"/>
    <n v="1.0450666872128764"/>
    <n v="0.9988401528321309"/>
  </r>
  <r>
    <x v="2"/>
    <x v="2"/>
    <n v="403.77850162866457"/>
    <n v="-112"/>
    <n v="471.4797364075859"/>
    <n v="1.1070362631014801"/>
    <n v="4"/>
    <n v="0.98127716117935648"/>
    <n v="3"/>
    <n v="3"/>
    <n v="1.0117960007592859"/>
    <n v="1.0114309901437111"/>
    <n v="1.0041037051804194"/>
  </r>
  <r>
    <x v="2"/>
    <x v="2"/>
    <n v="411.20521172638445"/>
    <n v="-111"/>
    <n v="478.3019711947797"/>
    <n v="1.1230548970354888"/>
    <n v="4"/>
    <n v="1.0042845765934962"/>
    <n v="3"/>
    <n v="3"/>
    <n v="1.019549323679374"/>
    <n v="1.0191875720871524"/>
    <n v="1.0041037051804194"/>
  </r>
  <r>
    <x v="2"/>
    <x v="2"/>
    <n v="420.9771986970685"/>
    <n v="-110"/>
    <n v="487.46948285493767"/>
    <n v="1.1445802502299409"/>
    <n v="4"/>
    <n v="1.0193512356491563"/>
    <n v="3"/>
    <n v="4"/>
    <n v="1.0060360050868815"/>
    <n v="1.0056775125180133"/>
    <n v="1.0041037051804194"/>
  </r>
  <r>
    <x v="2"/>
    <x v="2"/>
    <n v="425.2768729641694"/>
    <n v="-109"/>
    <n v="491.16468181151248"/>
    <n v="1.1532565918166908"/>
    <n v="4"/>
    <n v="1.0319431925956448"/>
    <n v="4"/>
    <n v="4"/>
    <n v="0.98242749107609439"/>
    <n v="0.98207225753057947"/>
    <n v="1.0075852086344144"/>
  </r>
  <r>
    <x v="2"/>
    <x v="2"/>
    <n v="420.9771986970685"/>
    <n v="-108"/>
    <n v="486.2605322338855"/>
    <n v="1.141741629448481"/>
    <n v="4"/>
    <n v="1.0402570587587112"/>
    <n v="4"/>
    <n v="4"/>
    <n v="0.99522520672481707"/>
    <n v="0.99487323220265556"/>
    <n v="1.0075852086344144"/>
  </r>
  <r>
    <x v="2"/>
    <x v="2"/>
    <n v="422.14983713355053"/>
    <n v="-107"/>
    <n v="486.82869535984145"/>
    <n v="1.1430756786879728"/>
    <n v="4"/>
    <n v="1.0403002511015147"/>
    <n v="4"/>
    <n v="4"/>
    <n v="0.98278683249719134"/>
    <n v="0.98243811699838313"/>
    <n v="1.0075852086344144"/>
  </r>
  <r>
    <x v="2"/>
    <x v="2"/>
    <n v="418.56878369716236"/>
    <n v="-106"/>
    <n v="482.64316661292719"/>
    <n v="1.1332480408378443"/>
    <n v="4"/>
    <n v="1.058354510545134"/>
    <n v="4"/>
    <n v="4"/>
    <n v="1.0350302808175931"/>
    <n v="1.0346848243421383"/>
    <n v="1.0003304363246588"/>
  </r>
  <r>
    <x v="2"/>
    <x v="2"/>
    <n v="432.93560895383644"/>
    <n v="-105"/>
    <n v="496.40551655907518"/>
    <n v="1.1655620922792997"/>
    <n v="4"/>
    <n v="1.087720227542649"/>
    <n v="4"/>
    <n v="4"/>
    <n v="0.98522954711522948"/>
    <n v="0.98488734966312796"/>
    <n v="1.0003304363246588"/>
  </r>
  <r>
    <x v="2"/>
    <x v="2"/>
    <n v="426.23376623376629"/>
    <n v="-104"/>
    <n v="489.09919852847895"/>
    <n v="1.1484068289985254"/>
    <n v="4"/>
    <n v="1.0971197420216325"/>
    <n v="4"/>
    <n v="4"/>
    <n v="0.99910814145790972"/>
    <n v="0.99876920302916161"/>
    <n v="1.0003304363246588"/>
  </r>
  <r>
    <x v="2"/>
    <x v="0"/>
    <n v="423.80281826296266"/>
    <n v="-103"/>
    <n v="486.06377524714924"/>
    <n v="1.1412796432749177"/>
    <n v="4"/>
    <n v="1.106443191008962"/>
    <n v="4"/>
    <n v="4"/>
    <n v="1.0474993776645223"/>
    <n v="1.0471636982591275"/>
    <n v="1.0024550270996921"/>
  </r>
  <r>
    <x v="1"/>
    <x v="0"/>
    <n v="441.74792990625809"/>
    <n v="-102"/>
    <n v="503.40441157991859"/>
    <n v="1.1819955251321084"/>
    <n v="4"/>
    <n v="1.1648680914352001"/>
    <n v="4"/>
    <n v="5"/>
    <n v="1.0182189669689075"/>
    <n v="1.0178865465868661"/>
    <n v="1.0024550270996921"/>
  </r>
  <r>
    <x v="1"/>
    <x v="1"/>
    <n v="447.61904761904759"/>
    <n v="-101"/>
    <n v="508.671053982182"/>
    <n v="1.194361622068782"/>
    <n v="4"/>
    <n v="1.2362140692347605"/>
    <n v="5"/>
    <n v="5"/>
    <n v="1.0050662387410598"/>
    <n v="1.0047370773823718"/>
    <n v="1.0024550270996921"/>
  </r>
  <r>
    <x v="0"/>
    <x v="1"/>
    <n v="450.09456167416937"/>
    <n v="-100"/>
    <n v="510.5420927267777"/>
    <n v="1.1987548283510234"/>
    <n v="4"/>
    <n v="1.298767085380768"/>
    <n v="5"/>
    <n v="5"/>
    <n v="0.9544241483143433"/>
    <n v="0.9540982459790085"/>
    <n v="1.0058597729411949"/>
  </r>
  <r>
    <x v="0"/>
    <x v="1"/>
    <n v="433.21436587393663"/>
    <n v="-99"/>
    <n v="493.05742161601887"/>
    <n v="1.1577007522723861"/>
    <n v="4"/>
    <n v="1.2580857870124262"/>
    <n v="5"/>
    <n v="5"/>
    <n v="0.97177338997249973"/>
    <n v="0.97145074666051834"/>
    <n v="1.0058597729411949"/>
  </r>
  <r>
    <x v="0"/>
    <x v="0"/>
    <n v="425.48895899053633"/>
    <n v="-98"/>
    <n v="484.72753942209249"/>
    <n v="1.1381421563371665"/>
    <n v="4"/>
    <n v="1.259054414290194"/>
    <n v="5"/>
    <n v="4"/>
    <n v="0.97123732557612041"/>
    <n v="0.97091794128749231"/>
    <n v="1.0058597729411949"/>
  </r>
  <r>
    <x v="1"/>
    <x v="1"/>
    <n v="415.35521406358362"/>
    <n v="-97"/>
    <n v="473.98931918461369"/>
    <n v="1.1129287732665893"/>
    <n v="4"/>
    <n v="1.2237361744541855"/>
    <n v="4"/>
    <n v="5"/>
    <n v="0.96662466505519107"/>
    <n v="0.96630853978991638"/>
    <n v="1.0010745450560352"/>
  </r>
  <r>
    <x v="0"/>
    <x v="1"/>
    <n v="401.58210362341691"/>
    <n v="-96"/>
    <n v="459.6117334339209"/>
    <n v="1.0791701457524081"/>
    <n v="4"/>
    <n v="1.2298446907270826"/>
    <n v="5"/>
    <n v="4"/>
    <n v="0.97242447781080865"/>
    <n v="0.97211161156888726"/>
    <n v="1.0010745450560352"/>
  </r>
  <r>
    <x v="0"/>
    <x v="1"/>
    <n v="390.55900621118008"/>
    <n v="-95"/>
    <n v="447.98416071115798"/>
    <n v="1.0518685595717872"/>
    <n v="3"/>
    <n v="1.2124353308356381"/>
    <n v="4"/>
    <n v="5"/>
    <n v="1.0087423536819584"/>
    <n v="1.0084327464633904"/>
    <n v="1.0010745450560352"/>
  </r>
  <r>
    <x v="0"/>
    <x v="1"/>
    <n v="392.25500282697953"/>
    <n v="-94"/>
    <n v="449.07568201643136"/>
    <n v="1.0544314558610157"/>
    <n v="3"/>
    <n v="1.2453354393819709"/>
    <n v="5"/>
    <n v="4"/>
    <n v="0.97065543086334416"/>
    <n v="0.97034908266812947"/>
    <n v="0.99544192399342279"/>
  </r>
  <r>
    <x v="0"/>
    <x v="1"/>
    <n v="382.86924474307858"/>
    <n v="-93"/>
    <n v="439.08544862200432"/>
    <n v="1.0309743488202217"/>
    <n v="3"/>
    <n v="1.217910585722711"/>
    <n v="4"/>
    <n v="4"/>
    <n v="1.0223501885058268"/>
    <n v="1.0220470993339654"/>
    <n v="0.99544192399342279"/>
  </r>
  <r>
    <x v="0"/>
    <x v="1"/>
    <n v="387.52293577981652"/>
    <n v="-92"/>
    <n v="443.13466434821618"/>
    <n v="1.0404819231651818"/>
    <n v="3"/>
    <n v="1.212205193833408"/>
    <n v="4"/>
    <n v="5"/>
    <n v="1.0379517069908575"/>
    <n v="1.0376518768423495"/>
    <n v="0.99544192399342279"/>
  </r>
  <r>
    <x v="0"/>
    <x v="1"/>
    <n v="398.46734025469732"/>
    <n v="-91"/>
    <n v="453.47459351257089"/>
    <n v="1.0647601172399868"/>
    <n v="3"/>
    <n v="1.2616505526487858"/>
    <n v="5"/>
    <n v="4"/>
    <n v="0.92514480532324517"/>
    <n v="0.92484823419809059"/>
    <n v="1.0002762889017194"/>
  </r>
  <r>
    <x v="0"/>
    <x v="0"/>
    <n v="366.10205992229311"/>
    <n v="-90"/>
    <n v="420.5048378696406"/>
    <n v="0.98734700218138749"/>
    <n v="3"/>
    <n v="1.188701668761514"/>
    <n v="4"/>
    <n v="4"/>
    <n v="0.92565830250148873"/>
    <n v="0.92536499039968745"/>
    <n v="1.0002762889017194"/>
  </r>
  <r>
    <x v="1"/>
    <x v="0"/>
    <n v="336.49704142011831"/>
    <n v="-89"/>
    <n v="390.29534405693971"/>
    <n v="0.91641499268418869"/>
    <n v="3"/>
    <n v="1.1135003965582693"/>
    <n v="4"/>
    <n v="4"/>
    <n v="1.0080224646928782"/>
    <n v="1.0077324116144302"/>
    <n v="1.0002762889017194"/>
  </r>
  <r>
    <x v="1"/>
    <x v="0"/>
    <n v="339.21176470588239"/>
    <n v="-88"/>
    <n v="392.40559203217771"/>
    <n v="0.92136986317454073"/>
    <n v="3"/>
    <n v="1.0807849963954816"/>
    <n v="4"/>
    <n v="4"/>
    <n v="0.96937708768311526"/>
    <n v="0.96909029362802068"/>
    <n v="0.99330965884885369"/>
  </r>
  <r>
    <x v="1"/>
    <x v="0"/>
    <n v="327.89473684210532"/>
    <n v="-87"/>
    <n v="380.48408885787455"/>
    <n v="0.89337812714535125"/>
    <n v="2"/>
    <n v="1.0457510844899724"/>
    <n v="4"/>
    <n v="4"/>
    <n v="1.0395929739597682"/>
    <n v="1.0393094389280271"/>
    <n v="0.99330965884885369"/>
  </r>
  <r>
    <x v="1"/>
    <x v="0"/>
    <n v="339.90697674418601"/>
    <n v="-86"/>
    <n v="391.89185344942916"/>
    <n v="0.92016360297513033"/>
    <n v="3"/>
    <n v="1.0716765706661808"/>
    <n v="4"/>
    <n v="4"/>
    <n v="0.95424442981718538"/>
    <n v="0.95396415380879751"/>
    <n v="0.99330965884885369"/>
  </r>
  <r>
    <x v="1"/>
    <x v="0"/>
    <n v="320.67052023121386"/>
    <n v="-85"/>
    <n v="372.05092162593093"/>
    <n v="0.87357701753734451"/>
    <n v="2"/>
    <n v="1.0659990962778636"/>
    <n v="4"/>
    <n v="4"/>
    <n v="0.9608022438488778"/>
    <n v="0.96052522686384323"/>
    <n v="1.0001752826468522"/>
  </r>
  <r>
    <x v="1"/>
    <x v="0"/>
    <n v="309.20689655172418"/>
    <n v="-84"/>
    <n v="359.98282263591517"/>
    <n v="0.84524107396012904"/>
    <n v="2"/>
    <n v="1.0423509811179335"/>
    <n v="4"/>
    <n v="3"/>
    <n v="0.99622407710063887"/>
    <n v="0.99595031913895771"/>
    <n v="1.0001752826468522"/>
  </r>
  <r>
    <x v="1"/>
    <x v="0"/>
    <n v="307.85142857142858"/>
    <n v="-83"/>
    <n v="358.02287934509349"/>
    <n v="0.84063911945600933"/>
    <n v="2"/>
    <n v="0.98945726113764421"/>
    <n v="3"/>
    <n v="3"/>
    <n v="0.87922590205810047"/>
    <n v="0.8789554031197726"/>
    <n v="1.0001752826468522"/>
  </r>
  <r>
    <x v="1"/>
    <x v="2"/>
    <n v="269.6090651558074"/>
    <n v="-82"/>
    <n v="319.17604061894622"/>
    <n v="0.74942659035693693"/>
    <n v="2"/>
    <n v="0.91727638429672842"/>
    <n v="3"/>
    <n v="2"/>
    <n v="0.95464857993755126"/>
    <n v="0.9543813400225768"/>
    <n v="0.99600402870103044"/>
  </r>
  <r>
    <x v="2"/>
    <x v="2"/>
    <n v="256.28089887640448"/>
    <n v="-81"/>
    <n v="305.24339902901721"/>
    <n v="0.71671269347057409"/>
    <n v="1"/>
    <n v="0.88762854526681856"/>
    <n v="2"/>
    <n v="2"/>
    <n v="0.89279201107342954"/>
    <n v="0.89252803018180837"/>
    <n v="0.99600402870103044"/>
  </r>
  <r>
    <x v="2"/>
    <x v="2"/>
    <n v="227.69916434540391"/>
    <n v="-80"/>
    <n v="276.05718918749056"/>
    <n v="0.64818335873554378"/>
    <n v="1"/>
    <n v="0.79517105498644858"/>
    <n v="2"/>
    <n v="2"/>
    <n v="1.017844717362216"/>
    <n v="1.0175839954939483"/>
    <n v="0.99600402870103044"/>
  </r>
  <r>
    <x v="2"/>
    <x v="3"/>
    <n v="231.89631901328295"/>
    <n v="-79"/>
    <n v="279.64986854484351"/>
    <n v="0.65661898390278872"/>
    <n v="1"/>
    <n v="0.75823356072037817"/>
    <n v="2"/>
    <n v="1"/>
    <n v="1.0286904885306885"/>
    <n v="1.0284330256857741"/>
    <n v="1.0007025274302661"/>
  </r>
  <r>
    <x v="3"/>
    <x v="4"/>
    <n v="239.35473646456302"/>
    <n v="-78"/>
    <n v="286.5038106855975"/>
    <n v="0.67271206682683349"/>
    <n v="1"/>
    <n v="0.6960352873654494"/>
    <n v="1"/>
    <n v="1"/>
    <n v="0.93122501824969861"/>
    <n v="0.93097081442813745"/>
    <n v="1.0007025274302661"/>
  </r>
  <r>
    <x v="4"/>
    <x v="4"/>
    <n v="223.56666666666663"/>
    <n v="-77"/>
    <n v="270.11126557717506"/>
    <n v="0.63422230686849135"/>
    <n v="1"/>
    <n v="0.6191132167158987"/>
    <n v="1"/>
    <n v="1"/>
    <n v="1.0814181403733203"/>
    <n v="1.0811671955751125"/>
    <n v="1.0007025274302661"/>
  </r>
  <r>
    <x v="4"/>
    <x v="4"/>
    <n v="240.30932871143392"/>
    <n v="-76"/>
    <n v="286.24945231141623"/>
    <n v="0.67211483237050729"/>
    <n v="1"/>
    <n v="0.58887936085285209"/>
    <n v="1"/>
    <n v="1"/>
    <n v="1.0979527947762171"/>
    <n v="1.0977051090013628"/>
    <n v="1.0015649576553436"/>
  </r>
  <r>
    <x v="4"/>
    <x v="4"/>
    <n v="263.5829400521572"/>
    <n v="-75"/>
    <n v="308.91858834161343"/>
    <n v="0.72534205233508697"/>
    <n v="2"/>
    <n v="0.61170930118743461"/>
    <n v="1"/>
    <n v="1"/>
    <n v="1.044138926546565"/>
    <n v="1.0438944997950639"/>
    <n v="1.0015649576553436"/>
  </r>
  <r>
    <x v="4"/>
    <x v="4"/>
    <n v="273.94005449591282"/>
    <n v="-74"/>
    <n v="318.67122747484296"/>
    <n v="0.74824128712233628"/>
    <n v="2"/>
    <n v="0.60324352924205815"/>
    <n v="1"/>
    <n v="1"/>
    <n v="1.0094730878822655"/>
    <n v="1.0092319201541178"/>
    <n v="1.0015649576553436"/>
  </r>
  <r>
    <x v="4"/>
    <x v="4"/>
    <n v="276.0111095123163"/>
    <n v="-73"/>
    <n v="320.13780718072036"/>
    <n v="0.75168482200149267"/>
    <n v="2"/>
    <n v="0.59940631405390055"/>
    <n v="1"/>
    <n v="1"/>
    <n v="1.0555799582756802"/>
    <n v="1.0553420495708858"/>
    <n v="1.0052751116794199"/>
  </r>
  <r>
    <x v="4"/>
    <x v="4"/>
    <n v="292.47944771916343"/>
    <n v="-72"/>
    <n v="336.00167007704141"/>
    <n v="0.7889332340603209"/>
    <n v="2"/>
    <n v="0.61213700886715405"/>
    <n v="1"/>
    <n v="1"/>
    <n v="1.0159518241677337"/>
    <n v="1.0157171744862927"/>
    <n v="1.0052751116794199"/>
  </r>
  <r>
    <x v="4"/>
    <x v="4"/>
    <n v="298.86792452830196"/>
    <n v="-71"/>
    <n v="341.78567157565385"/>
    <n v="0.80251409217648373"/>
    <n v="2"/>
    <n v="0.63850642305190164"/>
    <n v="1"/>
    <n v="1"/>
    <n v="0.98804469648584237"/>
    <n v="0.98781330582775473"/>
    <n v="1.0052751116794199"/>
  </r>
  <r>
    <x v="4"/>
    <x v="4"/>
    <n v="299.15902964959565"/>
    <n v="-70"/>
    <n v="341.47230138642146"/>
    <n v="0.80177829774786513"/>
    <n v="2"/>
    <n v="0.64738162580687286"/>
    <n v="1"/>
    <n v="1"/>
    <n v="0.92437282440096546"/>
    <n v="0.92414469276623112"/>
    <n v="1.0042974022485347"/>
  </r>
  <r>
    <x v="4"/>
    <x v="4"/>
    <n v="277.22911051212941"/>
    <n v="-69"/>
    <n v="318.93790693842914"/>
    <n v="0.74886745154472223"/>
    <n v="2"/>
    <n v="0.62189450234936927"/>
    <n v="1"/>
    <n v="1"/>
    <n v="0.98184148274658001"/>
    <n v="0.98161661013519907"/>
    <n v="1.0042974022485347"/>
  </r>
  <r>
    <x v="4"/>
    <x v="4"/>
    <n v="273.86522911051219"/>
    <n v="-68"/>
    <n v="314.96955022628583"/>
    <n v="0.73954973448070183"/>
    <n v="2"/>
    <n v="0.62688501047893097"/>
    <n v="1"/>
    <n v="1"/>
    <n v="1.0395447780368361"/>
    <n v="1.0393231644488086"/>
    <n v="1.0042974022485347"/>
  </r>
  <r>
    <x v="4"/>
    <x v="4"/>
    <n v="287.254054054054"/>
    <n v="-67"/>
    <n v="327.75389985930155"/>
    <n v="0.7695674373659892"/>
    <n v="2"/>
    <n v="0.64195739860593926"/>
    <n v="1"/>
    <n v="1"/>
    <n v="1.0104885240965884"/>
    <n v="1.0102701695319141"/>
    <n v="1.0025547956835505"/>
  </r>
  <r>
    <x v="4"/>
    <x v="4"/>
    <n v="292.91056910569102"/>
    <n v="-66"/>
    <n v="332.8059396004125"/>
    <n v="0.78142964641584911"/>
    <n v="2"/>
    <n v="0.66092840797440444"/>
    <n v="1"/>
    <n v="1"/>
    <n v="0.98215434644317212"/>
    <n v="0.98193925090185119"/>
    <n v="1.0025547956835505"/>
  </r>
  <r>
    <x v="4"/>
    <x v="4"/>
    <n v="289.23913043478257"/>
    <n v="-65"/>
    <n v="328.53002561897796"/>
    <n v="0.77138978368194233"/>
    <n v="2"/>
    <n v="0.65899905804666969"/>
    <n v="1"/>
    <n v="1"/>
    <n v="1.0907111054037537"/>
    <n v="1.0904992688857862"/>
    <n v="1.0025547956835505"/>
  </r>
  <r>
    <x v="4"/>
    <x v="4"/>
    <n v="315.56227652694707"/>
    <n v="-64"/>
    <n v="354.24869640061638"/>
    <n v="0.83177732315708353"/>
    <n v="2"/>
    <n v="0.70330955231423531"/>
    <n v="1"/>
    <n v="2"/>
    <n v="1.0323159368668164"/>
    <n v="1.0321073593722021"/>
    <n v="1.0055801696847564"/>
  </r>
  <r>
    <x v="4"/>
    <x v="3"/>
    <n v="327.44997518085421"/>
    <n v="-63"/>
    <n v="365.53191974399743"/>
    <n v="0.85827037564958286"/>
    <n v="2"/>
    <n v="0.73962351776620838"/>
    <n v="2"/>
    <n v="2"/>
    <n v="1.0006594721921813"/>
    <n v="1.0004541537209204"/>
    <n v="1.0055801696847564"/>
  </r>
  <r>
    <x v="3"/>
    <x v="4"/>
    <n v="328.78048780487802"/>
    <n v="-62"/>
    <n v="366.25795705749516"/>
    <n v="0.85997511409821892"/>
    <n v="2"/>
    <n v="0.74937435545439857"/>
    <n v="2"/>
    <n v="2"/>
    <n v="1.001788052921645"/>
    <n v="1.0015859934737374"/>
    <n v="1.0055801696847564"/>
  </r>
  <r>
    <x v="4"/>
    <x v="3"/>
    <n v="329.30011606832682"/>
    <n v="-61"/>
    <n v="366.17311001041787"/>
    <n v="0.85977589290019385"/>
    <n v="2"/>
    <n v="0.73852839925636538"/>
    <n v="2"/>
    <n v="2"/>
    <n v="0.98860735063902905"/>
    <n v="0.98840855021447482"/>
    <n v="1.0005366439324936"/>
  </r>
  <r>
    <x v="3"/>
    <x v="3"/>
    <n v="324.9952497812223"/>
    <n v="-60"/>
    <n v="361.26376841278727"/>
    <n v="0.84824873964873082"/>
    <n v="2"/>
    <n v="0.75594339188639426"/>
    <n v="2"/>
    <n v="2"/>
    <n v="1.0031561308809911"/>
    <n v="1.0029605894797902"/>
    <n v="1.0005366439324936"/>
  </r>
  <r>
    <x v="3"/>
    <x v="3"/>
    <n v="324.89361702127661"/>
    <n v="-59"/>
    <n v="360.5576603423155"/>
    <n v="0.846590795140581"/>
    <n v="2"/>
    <n v="0.74655700610858466"/>
    <n v="2"/>
    <n v="2"/>
    <n v="1.0207296470144502"/>
    <n v="1.0205373646366027"/>
    <n v="1.0005366439324936"/>
  </r>
  <r>
    <x v="3"/>
    <x v="3"/>
    <n v="329.92084432717678"/>
    <n v="-58"/>
    <n v="364.98041233768959"/>
    <n v="0.85697543410489685"/>
    <n v="2"/>
    <n v="0.74147736415338394"/>
    <n v="2"/>
    <n v="1"/>
    <n v="0.98936522704161367"/>
    <n v="0.98917620368711956"/>
    <n v="0.99984511178511126"/>
  </r>
  <r>
    <x v="3"/>
    <x v="3"/>
    <n v="324.50261780104717"/>
    <n v="-57"/>
    <n v="358.95771050103394"/>
    <n v="0.84283410666243408"/>
    <n v="2"/>
    <n v="0.73418840203425995"/>
    <n v="1"/>
    <n v="2"/>
    <n v="1.0209903231324324"/>
    <n v="1.0208045588012917"/>
    <n v="0.99984511178511126"/>
  </r>
  <r>
    <x v="3"/>
    <x v="3"/>
    <n v="328.83116883116884"/>
    <n v="-56"/>
    <n v="362.68178622062953"/>
    <n v="0.85157825100157503"/>
    <n v="2"/>
    <n v="0.74252538999581374"/>
    <n v="2"/>
    <n v="1"/>
    <n v="0.964062159453836"/>
    <n v="0.96387965414604859"/>
    <n v="0.99984511178511126"/>
  </r>
  <r>
    <x v="3"/>
    <x v="3"/>
    <n v="312.20398961362588"/>
    <n v="-55"/>
    <n v="345.45013169256049"/>
    <n v="0.8111182588475998"/>
    <n v="2"/>
    <n v="0.72310810622418942"/>
    <n v="1"/>
    <n v="1"/>
    <n v="0.99329552590963555"/>
    <n v="0.99311627962520144"/>
    <n v="1.0013390003853837"/>
  </r>
  <r>
    <x v="3"/>
    <x v="3"/>
    <n v="304.8705480088268"/>
    <n v="-54"/>
    <n v="337.51221477723527"/>
    <n v="0.79247999891789844"/>
    <n v="2"/>
    <n v="0.71830161121499247"/>
    <n v="1"/>
    <n v="1"/>
    <n v="1.0329310830003722"/>
    <n v="1.0327550957392915"/>
    <n v="1.0013390003853837"/>
  </r>
  <r>
    <x v="3"/>
    <x v="3"/>
    <n v="310.22222222222229"/>
    <n v="-53"/>
    <n v="342.25941368010467"/>
    <n v="0.80362644048858956"/>
    <n v="2"/>
    <n v="0.73392955352746858"/>
    <n v="1"/>
    <n v="2"/>
    <n v="0.98822446734698888"/>
    <n v="0.98805173910926147"/>
    <n v="1.0013390003853837"/>
  </r>
  <r>
    <x v="3"/>
    <x v="3"/>
    <n v="304.05182745986377"/>
    <n v="-52"/>
    <n v="335.48454360722008"/>
    <n v="0.78771901908882747"/>
    <n v="2"/>
    <n v="0.75057375077637123"/>
    <n v="2"/>
    <n v="1"/>
    <n v="0.96504473980161221"/>
    <n v="0.9648752705872381"/>
    <n v="1.001446099329836"/>
  </r>
  <r>
    <x v="3"/>
    <x v="3"/>
    <n v="292.51833670019045"/>
    <n v="-51"/>
    <n v="323.34657753702072"/>
    <n v="0.75921902733437829"/>
    <n v="2"/>
    <n v="0.72988097861546619"/>
    <n v="1"/>
    <n v="2"/>
    <n v="0.99133350540647447"/>
    <n v="0.99116729521545377"/>
    <n v="1.001446099329836"/>
  </r>
  <r>
    <x v="3"/>
    <x v="3"/>
    <n v="288.11455847255365"/>
    <n v="-50"/>
    <n v="318.33832399885785"/>
    <n v="0.74745962846010805"/>
    <n v="2"/>
    <n v="0.74314901310965398"/>
    <n v="2"/>
    <n v="2"/>
    <n v="0.97844843545554139"/>
    <n v="0.97828548428787399"/>
    <n v="1.001446099329836"/>
  </r>
  <r>
    <x v="3"/>
    <x v="2"/>
    <n v="279.88989019631856"/>
    <n v="-49"/>
    <n v="309.50918041209661"/>
    <n v="0.72672876482395599"/>
    <n v="2"/>
    <n v="0.75340459330216758"/>
    <n v="2"/>
    <n v="2"/>
    <n v="0.99401913536225517"/>
    <n v="0.99385944321794117"/>
    <n v="1.0016813893364247"/>
  </r>
  <r>
    <x v="2"/>
    <x v="3"/>
    <n v="275.39603051590279"/>
    <n v="-48"/>
    <n v="304.41084542115482"/>
    <n v="0.71475785434662309"/>
    <n v="1"/>
    <n v="0.76869232195039117"/>
    <n v="2"/>
    <n v="2"/>
    <n v="1.0006960749858291"/>
    <n v="1.0005396418648684"/>
    <n v="1.0016813893364247"/>
  </r>
  <r>
    <x v="3"/>
    <x v="2"/>
    <n v="273.2752293577982"/>
    <n v="-47"/>
    <n v="301.68556895252414"/>
    <n v="0.70835889455094025"/>
    <n v="1"/>
    <n v="0.75809907308490598"/>
    <n v="2"/>
    <n v="2"/>
    <n v="1.0061756592740401"/>
    <n v="1.0060224851764328"/>
    <n v="1.0016813893364247"/>
  </r>
  <r>
    <x v="2"/>
    <x v="2"/>
    <n v="272.85909768600777"/>
    <n v="-46"/>
    <n v="300.66496197020763"/>
    <n v="0.70596250536906835"/>
    <n v="1"/>
    <n v="0.78689588662572418"/>
    <n v="2"/>
    <n v="2"/>
    <n v="0.97292396984395835"/>
    <n v="0.97277405476970435"/>
    <n v="1.0032001343444448"/>
  </r>
  <r>
    <x v="2"/>
    <x v="2"/>
    <n v="263.39840074730597"/>
    <n v="-45"/>
    <n v="290.59978972097974"/>
    <n v="0.68232944160442455"/>
    <n v="1"/>
    <n v="0.77839894849094327"/>
    <n v="2"/>
    <n v="2"/>
    <n v="0.98190988605791407"/>
    <n v="0.98176323000701349"/>
    <n v="1.0032001343444448"/>
  </r>
  <r>
    <x v="2"/>
    <x v="2"/>
    <n v="256.61333333333334"/>
    <n v="-44"/>
    <n v="283.21024699648103"/>
    <n v="0.66497876641721798"/>
    <n v="1"/>
    <n v="0.77691346309682552"/>
    <n v="2"/>
    <n v="2"/>
    <n v="0.97176136889989684"/>
    <n v="0.97161797187234955"/>
    <n v="1.0032001343444448"/>
  </r>
  <r>
    <x v="2"/>
    <x v="2"/>
    <n v="246.86448656584741"/>
    <n v="-43"/>
    <n v="272.85692491846902"/>
    <n v="0.64066912572882107"/>
    <n v="1"/>
    <n v="0.78629149839196333"/>
    <n v="2"/>
    <n v="2"/>
    <n v="1.0092108253816638"/>
    <n v="1.00907068737747"/>
    <n v="0.99574808882222177"/>
  </r>
  <r>
    <x v="2"/>
    <x v="2"/>
    <n v="245.23717141414119"/>
    <n v="-42"/>
    <n v="270.62513445623671"/>
    <n v="0.63542887300415396"/>
    <n v="1"/>
    <n v="0.79751325826175479"/>
    <n v="2"/>
    <n v="2"/>
    <n v="1.0002292513801183"/>
    <n v="1.0000923723992776"/>
    <n v="0.99574808882222177"/>
  </r>
  <r>
    <x v="2"/>
    <x v="2"/>
    <n v="241.07922912205566"/>
    <n v="-41"/>
    <n v="265.8627168536251"/>
    <n v="0.62424669786701059"/>
    <n v="1"/>
    <n v="0.84084357595072334"/>
    <n v="2"/>
    <n v="2"/>
    <n v="0.96402125169291186"/>
    <n v="0.96388763173542458"/>
    <n v="0.99574808882222177"/>
  </r>
  <r>
    <x v="2"/>
    <x v="0"/>
    <n v="229.7738541540694"/>
    <n v="-40"/>
    <n v="253.95286657511272"/>
    <n v="0.59628232288266425"/>
    <n v="1"/>
    <n v="0.82535284715499047"/>
    <n v="2"/>
    <n v="2"/>
    <n v="0.98757843177138982"/>
    <n v="0.98744807083725594"/>
    <n v="0.99637096685431714"/>
  </r>
  <r>
    <x v="1"/>
    <x v="0"/>
    <n v="224.47636687010032"/>
    <n v="-39"/>
    <n v="248.05090398061756"/>
    <n v="0.58242449165250854"/>
    <n v="1"/>
    <n v="0.8335797727170039"/>
    <n v="2"/>
    <n v="2"/>
    <n v="0.99839142970091399"/>
    <n v="0.99826432779013341"/>
    <n v="0.99637096685431714"/>
  </r>
  <r>
    <x v="1"/>
    <x v="0"/>
    <n v="222.05"/>
    <n v="-38"/>
    <n v="245.02006179999117"/>
    <n v="0.57530806237124998"/>
    <n v="1"/>
    <n v="0.8413292224363127"/>
    <n v="2"/>
    <n v="3"/>
    <n v="1.0439045319790987"/>
    <n v="1.0437806890916714"/>
    <n v="0.99637096685431714"/>
  </r>
  <r>
    <x v="1"/>
    <x v="0"/>
    <n v="230.01776015316321"/>
    <n v="-37"/>
    <n v="252.38334664262828"/>
    <n v="0.59259708394925903"/>
    <n v="1"/>
    <n v="0.90350617977260339"/>
    <n v="3"/>
    <n v="3"/>
    <n v="1.035582679129365"/>
    <n v="1.0354620952652911"/>
    <n v="1.0093932165369182"/>
  </r>
  <r>
    <x v="1"/>
    <x v="0"/>
    <n v="239.8606291796369"/>
    <n v="-36"/>
    <n v="261.62174035857589"/>
    <n v="0.61428886848763331"/>
    <n v="1"/>
    <n v="0.91674814276409122"/>
    <n v="3"/>
    <n v="3"/>
    <n v="0.98674228604223646"/>
    <n v="0.98662496120151599"/>
    <n v="1.0093932165369182"/>
  </r>
  <r>
    <x v="1"/>
    <x v="0"/>
    <n v="238.68024439918528"/>
    <n v="-35"/>
    <n v="259.83688026759819"/>
    <n v="0.61009801002077702"/>
    <n v="1"/>
    <n v="0.92912058031507216"/>
    <n v="3"/>
    <n v="2"/>
    <n v="0.98261282596410671"/>
    <n v="0.98249876014673954"/>
    <n v="1.0093932165369182"/>
  </r>
  <r>
    <x v="1"/>
    <x v="0"/>
    <n v="235.7707306127152"/>
    <n v="-34"/>
    <n v="256.32289117060202"/>
    <n v="0.6018471498922835"/>
    <n v="1"/>
    <n v="0.88906575219986983"/>
    <n v="2"/>
    <n v="3"/>
    <n v="1.0682062784935011"/>
    <n v="1.0680954716994873"/>
    <n v="1.000202903261296"/>
  </r>
  <r>
    <x v="1"/>
    <x v="0"/>
    <n v="250.1941472870551"/>
    <n v="-33"/>
    <n v="270.14183253441587"/>
    <n v="0.63429407820351436"/>
    <n v="1"/>
    <n v="0.94797213513705958"/>
    <n v="3"/>
    <n v="3"/>
    <n v="0.99627676224044914"/>
    <n v="0.99616921446978868"/>
    <n v="1.000202903261296"/>
  </r>
  <r>
    <x v="1"/>
    <x v="0"/>
    <n v="248.36653386454191"/>
    <n v="-32"/>
    <n v="267.70974380137659"/>
    <n v="0.62858352435645037"/>
    <n v="1"/>
    <n v="0.93978726787353051"/>
    <n v="3"/>
    <n v="3"/>
    <n v="0.96341246376480449"/>
    <n v="0.96330817501749733"/>
    <n v="1.000202903261296"/>
  </r>
  <r>
    <x v="1"/>
    <x v="0"/>
    <n v="239.68217095819259"/>
    <n v="-31"/>
    <n v="258.42090558450116"/>
    <n v="0.60677329593281681"/>
    <n v="1"/>
    <n v="0.97536291238012351"/>
    <n v="3"/>
    <n v="3"/>
    <n v="0.94066848129311453"/>
    <n v="0.94056745156916077"/>
    <n v="1.0008164119730416"/>
  </r>
  <r>
    <x v="1"/>
    <x v="0"/>
    <n v="224.90516154694032"/>
    <n v="-30"/>
    <n v="243.03942086272281"/>
    <n v="0.57065750971241025"/>
    <n v="1"/>
    <n v="0.93706776203275233"/>
    <n v="3"/>
    <n v="3"/>
    <n v="1.0139073303662627"/>
    <n v="1.0138095596656622"/>
    <n v="1.0008164119730416"/>
  </r>
  <r>
    <x v="1"/>
    <x v="0"/>
    <n v="227.47928994082838"/>
    <n v="-29"/>
    <n v="245.00907394608478"/>
    <n v="0.57528226284734962"/>
    <n v="1"/>
    <n v="0.93386623092236176"/>
    <n v="3"/>
    <n v="3"/>
    <n v="1.0319003931105262"/>
    <n v="1.0318058814332791"/>
    <n v="1.0008164119730416"/>
  </r>
  <r>
    <x v="1"/>
    <x v="0"/>
    <n v="234.00015254247231"/>
    <n v="-28"/>
    <n v="250.92546123720263"/>
    <n v="0.58917396332153094"/>
    <n v="1"/>
    <n v="0.94444216330578268"/>
    <n v="3"/>
    <n v="3"/>
    <n v="0.98104944380319348"/>
    <n v="0.98095819114929972"/>
    <n v="0.99690352023029327"/>
  </r>
  <r>
    <x v="1"/>
    <x v="0"/>
    <n v="228.58938035592737"/>
    <n v="-27"/>
    <n v="244.91021374013161"/>
    <n v="0.57505013869753618"/>
    <n v="1"/>
    <n v="0.92251960012254486"/>
    <n v="3"/>
    <n v="3"/>
    <n v="1.0163255275990366"/>
    <n v="1.0162375339684961"/>
    <n v="0.99690352023029327"/>
  </r>
  <r>
    <x v="1"/>
    <x v="0"/>
    <n v="231"/>
    <n v="-26"/>
    <n v="246.71635807367818"/>
    <n v="0.57929097264909934"/>
    <n v="1"/>
    <n v="0.93565582145797865"/>
    <n v="3"/>
    <n v="3"/>
    <n v="1.0158834348873071"/>
    <n v="1.0157987002801201"/>
    <n v="0.99690352023029327"/>
  </r>
  <r>
    <x v="1"/>
    <x v="1"/>
    <n v="233.51954668389661"/>
    <n v="-25"/>
    <n v="248.63142944704867"/>
    <n v="0.58378756771573426"/>
    <n v="1"/>
    <n v="0.96706619116927328"/>
    <n v="3"/>
    <n v="3"/>
    <n v="0.97062180195757353"/>
    <n v="0.97054032637373988"/>
    <n v="0.99808838537710232"/>
  </r>
  <r>
    <x v="0"/>
    <x v="0"/>
    <n v="226.08830358205515"/>
    <n v="-24"/>
    <n v="240.59571103468113"/>
    <n v="0.5649196694888784"/>
    <n v="1"/>
    <n v="0.9756774309921743"/>
    <n v="3"/>
    <n v="3"/>
    <n v="1.014824304691083"/>
    <n v="1.0147460881306027"/>
    <n v="0.99808838537710232"/>
  </r>
  <r>
    <x v="1"/>
    <x v="0"/>
    <n v="228.53932584269663"/>
    <n v="-23"/>
    <n v="242.44225798479656"/>
    <n v="0.56925536894199358"/>
    <n v="1"/>
    <n v="0.95010180847085302"/>
    <n v="3"/>
    <n v="3"/>
    <n v="1.005069875819451"/>
    <n v="1.0049949182823239"/>
    <n v="0.99808838537710232"/>
  </r>
  <r>
    <x v="1"/>
    <x v="0"/>
    <n v="228.36304610065093"/>
    <n v="-22"/>
    <n v="241.66150293222478"/>
    <n v="0.56742215302823584"/>
    <n v="1"/>
    <n v="0.94749985120871139"/>
    <n v="3"/>
    <n v="3"/>
    <n v="1.0394957631681809"/>
    <n v="1.0394240646544073"/>
    <n v="1.0007037052390964"/>
  </r>
  <r>
    <x v="1"/>
    <x v="0"/>
    <n v="236.33266279502615"/>
    <n v="-21"/>
    <n v="249.02664431607391"/>
    <n v="0.58471553377226404"/>
    <n v="1"/>
    <n v="0.92922743156938914"/>
    <n v="3"/>
    <n v="3"/>
    <n v="1.0038573857113491"/>
    <n v="1.0037889462209288"/>
    <n v="1.0007037052390964"/>
  </r>
  <r>
    <x v="1"/>
    <x v="0"/>
    <n v="236.51542649727767"/>
    <n v="-20"/>
    <n v="248.60493270779935"/>
    <n v="0.58372535326845709"/>
    <n v="1"/>
    <n v="0.9564561157421152"/>
    <n v="3"/>
    <n v="3"/>
    <n v="0.95812606727365934"/>
    <n v="0.9580608868065924"/>
    <n v="1.0007037052390964"/>
  </r>
  <r>
    <x v="1"/>
    <x v="0"/>
    <n v="225.67472964923232"/>
    <n v="-19"/>
    <n v="237.15976054922791"/>
    <n v="0.55685204432517554"/>
    <n v="1"/>
    <n v="0.93772317393242144"/>
    <n v="3"/>
    <n v="3"/>
    <n v="0.98792317127399876"/>
    <n v="0.98786124983028512"/>
    <n v="0.99969539696089971"/>
  </r>
  <r>
    <x v="1"/>
    <x v="0"/>
    <n v="222.08222610483409"/>
    <n v="-18"/>
    <n v="232.9627816943036"/>
    <n v="0.54699752157670523"/>
    <n v="1"/>
    <n v="0.90594193359858566"/>
    <n v="3"/>
    <n v="3"/>
    <n v="1.0335107722387789"/>
    <n v="1.0334521098184186"/>
    <n v="0.99969539696089971"/>
  </r>
  <r>
    <x v="1"/>
    <x v="0"/>
    <n v="228.95575221238934"/>
    <n v="-17"/>
    <n v="239.23183249133277"/>
    <n v="0.56171727734058174"/>
    <n v="1"/>
    <n v="0.89453249545258928"/>
    <n v="3"/>
    <n v="2"/>
    <n v="1.0188882326809101"/>
    <n v="1.0188328292839033"/>
    <n v="0.99969539696089971"/>
  </r>
  <r>
    <x v="1"/>
    <x v="0"/>
    <n v="233.47368421052633"/>
    <n v="-16"/>
    <n v="243.14528917894367"/>
    <n v="0.57090608893251205"/>
    <n v="1"/>
    <n v="0.85699880656788152"/>
    <n v="2"/>
    <n v="2"/>
    <n v="1.0297763346633677"/>
    <n v="1.0297241902897141"/>
    <n v="0.99969511835725766"/>
  </r>
  <r>
    <x v="1"/>
    <x v="0"/>
    <n v="240.62608695652176"/>
    <n v="-15"/>
    <n v="249.69321661441302"/>
    <n v="0.58628064813298464"/>
    <n v="1"/>
    <n v="0.84682710406852757"/>
    <n v="2"/>
    <n v="2"/>
    <n v="0.89889054483309661"/>
    <n v="0.89884165948279637"/>
    <n v="0.99969511835725766"/>
  </r>
  <r>
    <x v="1"/>
    <x v="2"/>
    <n v="216.62068965517241"/>
    <n v="-14"/>
    <n v="225.08334400253759"/>
    <n v="0.52849657109239245"/>
    <n v="1"/>
    <n v="0.81387179808393117"/>
    <n v="2"/>
    <n v="1"/>
    <n v="0.9777454847052266"/>
    <n v="0.97769985837827977"/>
    <n v="0.99969511835725766"/>
  </r>
  <r>
    <x v="2"/>
    <x v="3"/>
    <n v="211.40238802600459"/>
    <n v="-13"/>
    <n v="219.26056706284368"/>
    <n v="0.51482466808907923"/>
    <n v="1"/>
    <n v="0.69968187138028726"/>
    <n v="1"/>
    <n v="1"/>
    <n v="1.046418694972594"/>
    <n v="1.0463763276690006"/>
    <n v="0.99396793483057655"/>
  </r>
  <r>
    <x v="3"/>
    <x v="3"/>
    <n v="219.29876657170058"/>
    <n v="-12"/>
    <n v="226.55247029801359"/>
    <n v="0.53194608537387555"/>
    <n v="1"/>
    <n v="0.64224902419355656"/>
    <n v="1"/>
    <n v="1"/>
    <n v="1.0634341097672628"/>
    <n v="1.0633950014870226"/>
    <n v="0.99396793483057655"/>
  </r>
  <r>
    <x v="3"/>
    <x v="3"/>
    <n v="231.51515151515147"/>
    <n v="-11"/>
    <n v="238.1643799309384"/>
    <n v="0.55921089455836281"/>
    <n v="1"/>
    <n v="0.65669435861411385"/>
    <n v="1"/>
    <n v="1"/>
    <n v="1.0560386289775043"/>
    <n v="1.0560027797206175"/>
    <n v="0.99396793483057655"/>
  </r>
  <r>
    <x v="3"/>
    <x v="3"/>
    <n v="240.26754332453672"/>
    <n v="-10"/>
    <n v="246.31229642979756"/>
    <n v="0.5783422343306458"/>
    <n v="1"/>
    <n v="0.65563475408023508"/>
    <n v="1"/>
    <n v="1"/>
    <n v="1.0277560440894671"/>
    <n v="1.0277234538559337"/>
    <n v="0.99986855155614973"/>
  </r>
  <r>
    <x v="3"/>
    <x v="3"/>
    <n v="245.90694363554002"/>
    <n v="-9"/>
    <n v="251.34722143027477"/>
    <n v="0.59016425790263238"/>
    <n v="1"/>
    <n v="0.67166834581084989"/>
    <n v="1"/>
    <n v="1"/>
    <n v="1.0199558515039477"/>
    <n v="1.0199265202937675"/>
    <n v="0.99986855155614973"/>
  </r>
  <r>
    <x v="3"/>
    <x v="3"/>
    <n v="250.08237232289949"/>
    <n v="-8"/>
    <n v="254.91817480710816"/>
    <n v="0.59854887038273652"/>
    <n v="1"/>
    <n v="0.70117586866124193"/>
    <n v="1"/>
    <n v="1"/>
    <n v="1.0236718324451697"/>
    <n v="1.0236457602583429"/>
    <n v="0.99986855155614973"/>
  </r>
  <r>
    <x v="3"/>
    <x v="2"/>
    <n v="256.13114754098359"/>
    <n v="-7"/>
    <n v="260.36247471466618"/>
    <n v="0.61133210783592895"/>
    <n v="1"/>
    <n v="0.70679434019643361"/>
    <n v="1"/>
    <n v="1"/>
    <n v="1.0326577284181964"/>
    <n v="1.032634915254723"/>
    <n v="1.0048177176472923"/>
  </r>
  <r>
    <x v="2"/>
    <x v="2"/>
    <n v="265.64437194127237"/>
    <n v="-6"/>
    <n v="269.27122380442887"/>
    <n v="0.63224988550413785"/>
    <n v="1"/>
    <n v="0.7318687917763661"/>
    <n v="1"/>
    <n v="1"/>
    <n v="0.97375933570679896"/>
    <n v="0.97373978156667884"/>
    <n v="1.0048177176472923"/>
  </r>
  <r>
    <x v="2"/>
    <x v="3"/>
    <n v="260.06493506493507"/>
    <n v="-5"/>
    <n v="263.08731161756549"/>
    <n v="0.6177300355295573"/>
    <n v="1"/>
    <n v="0.72769730932990873"/>
    <n v="1"/>
    <n v="1"/>
    <n v="0.98734580463955124"/>
    <n v="0.98732950952278453"/>
    <n v="1.0048177176472923"/>
  </r>
  <r>
    <x v="3"/>
    <x v="3"/>
    <n v="257.41935483870964"/>
    <n v="-4"/>
    <n v="259.83725608081397"/>
    <n v="0.61009889243167592"/>
    <n v="1"/>
    <n v="0.70005670406866582"/>
    <n v="1"/>
    <n v="1"/>
    <n v="0.95236980905170088"/>
    <n v="0.95235677295828747"/>
    <n v="1.0074262172096122"/>
  </r>
  <r>
    <x v="3"/>
    <x v="3"/>
    <n v="246.92307692307691"/>
    <n v="-3"/>
    <n v="248.73650285465516"/>
    <n v="0.58403428048730388"/>
    <n v="1"/>
    <n v="0.69693693658427636"/>
    <n v="1"/>
    <n v="1"/>
    <n v="1.0268047156906368"/>
    <n v="1.0267949386205768"/>
    <n v="1.0074262172096122"/>
  </r>
  <r>
    <x v="3"/>
    <x v="2"/>
    <n v="254.52229299363054"/>
    <n v="-2"/>
    <n v="255.73124361468271"/>
    <n v="0.60045795911948674"/>
    <n v="1"/>
    <n v="0.70436713911384152"/>
    <n v="1"/>
    <n v="1"/>
    <n v="0.99875546652254132"/>
    <n v="0.99874894847583462"/>
    <n v="1.0074262172096122"/>
  </r>
  <r>
    <x v="2"/>
    <x v="3"/>
    <n v="255.32440352274222"/>
    <n v="-1"/>
    <n v="255.9288788332683"/>
    <n v="0.60092200738486357"/>
    <n v="1"/>
    <n v="0.71479466333998942"/>
    <n v="1"/>
    <n v="1"/>
    <n v="0.98098042812172936"/>
    <n v="0.98097716909837607"/>
    <n v="0.99509588852292863"/>
  </r>
  <r>
    <x v="3"/>
    <x v="3"/>
    <n v="248.751442157105"/>
    <n v="0"/>
    <n v="248.751442157105"/>
    <n v="0.58406935802782223"/>
    <n v="1"/>
    <n v="0.68418333655505181"/>
    <n v="1"/>
    <n v="1"/>
    <n v="1.0046126534225726"/>
    <n v="1.0046126534225726"/>
    <n v="0.99509588852292863"/>
  </r>
  <r>
    <x v="3"/>
    <x v="2"/>
    <n v="248.45070422535215"/>
    <n v="1"/>
    <n v="247.84622891482607"/>
    <n v="0.58194391379838839"/>
    <n v="1"/>
    <n v="0.68647922864189803"/>
    <n v="1"/>
    <n v="1"/>
    <n v="0.97394109206210244"/>
    <n v="0.97394435108545574"/>
    <n v="0.99509588852292863"/>
  </r>
  <r>
    <x v="2"/>
    <x v="3"/>
    <n v="240.80841492663987"/>
    <n v="2"/>
    <n v="239.5994643055877"/>
    <n v="0.56258047827674706"/>
    <n v="1"/>
    <n v="0.69305534011868852"/>
    <n v="1"/>
    <n v="1"/>
    <n v="0.99712531048603981"/>
    <n v="0.99713182853274651"/>
    <n v="1.003310259646601"/>
  </r>
  <r>
    <x v="3"/>
    <x v="3"/>
    <n v="240.1233967455498"/>
    <n v="3"/>
    <n v="238.30997081397155"/>
    <n v="0.55955274252053122"/>
    <n v="1"/>
    <n v="0.67516001920090241"/>
    <n v="1"/>
    <n v="1"/>
    <n v="0.90517591008340514"/>
    <n v="0.90518568715346515"/>
    <n v="1.003310259646601"/>
  </r>
  <r>
    <x v="3"/>
    <x v="3"/>
    <n v="217.73006134969324"/>
    <n v="4"/>
    <n v="215.31216010758891"/>
    <n v="0.50555379313217441"/>
    <n v="1"/>
    <n v="0.62006164645048678"/>
    <n v="1"/>
    <n v="1"/>
    <n v="1.0117699744426596"/>
    <n v="1.011783010536073"/>
    <n v="1.003310259646601"/>
  </r>
  <r>
    <x v="3"/>
    <x v="3"/>
    <n v="219.25764145518988"/>
    <n v="5"/>
    <n v="216.23526490255946"/>
    <n v="0.5077212467972283"/>
    <n v="1"/>
    <n v="0.58642493168098508"/>
    <n v="1"/>
    <n v="1"/>
    <n v="1.031138408880178"/>
    <n v="1.0311547039969449"/>
    <n v="0.99611752659976427"/>
  </r>
  <r>
    <x v="3"/>
    <x v="4"/>
    <n v="223.6805984229517"/>
    <n v="6"/>
    <n v="220.0537465597952"/>
    <n v="0.51668705664678138"/>
    <n v="1"/>
    <n v="0.57010864660121363"/>
    <n v="1"/>
    <n v="1"/>
    <n v="1.0124924443184491"/>
    <n v="1.0125119984585691"/>
    <n v="0.99611752659976427"/>
  </r>
  <r>
    <x v="4"/>
    <x v="4"/>
    <n v="224.07239819004525"/>
    <n v="7"/>
    <n v="219.84107101636266"/>
    <n v="0.51618769363990313"/>
    <n v="1"/>
    <n v="0.55061708964559908"/>
    <n v="1"/>
    <n v="1"/>
    <n v="0.95262571850146938"/>
    <n v="0.95264853166494279"/>
    <n v="0.99611752659976427"/>
  </r>
  <r>
    <x v="4"/>
    <x v="4"/>
    <n v="211.35135135135135"/>
    <n v="8"/>
    <n v="206.51554886714268"/>
    <n v="0.48489931557227017"/>
    <n v="1"/>
    <n v="0.53137291212829529"/>
    <n v="1"/>
    <n v="1"/>
    <n v="0.98276361793301814"/>
    <n v="0.98278969011984496"/>
    <n v="0.99488960953770422"/>
  </r>
  <r>
    <x v="4"/>
    <x v="4"/>
    <n v="205.38116591928249"/>
    <n v="9"/>
    <n v="199.94088812454774"/>
    <n v="0.46946198646222276"/>
    <n v="1"/>
    <n v="0.50074268795192511"/>
    <n v="1"/>
    <n v="1"/>
    <n v="0.97855450420394952"/>
    <n v="0.97858383541412963"/>
    <n v="0.99488960953770422"/>
  </r>
  <r>
    <x v="4"/>
    <x v="4"/>
    <n v="197.85714285714286"/>
    <n v="10"/>
    <n v="191.81238975188202"/>
    <n v="0.45037624052610636"/>
    <n v="1"/>
    <n v="0.4800296832294989"/>
    <n v="1"/>
    <n v="1"/>
    <n v="1.055637844048138"/>
    <n v="1.0556704342816714"/>
    <n v="0.99488960953770422"/>
  </r>
  <r>
    <x v="4"/>
    <x v="4"/>
    <n v="206.75555555555556"/>
    <n v="11"/>
    <n v="200.10632713976864"/>
    <n v="0.46985043791631242"/>
    <n v="1"/>
    <n v="0.47326392909797599"/>
    <n v="1"/>
    <n v="1"/>
    <n v="0.99339750206199195"/>
    <n v="0.99343335131887878"/>
    <n v="1.0029298374533262"/>
  </r>
  <r>
    <x v="4"/>
    <x v="4"/>
    <n v="206.01769911504425"/>
    <n v="12"/>
    <n v="198.76399538873125"/>
    <n v="0.46669863772054265"/>
    <n v="1"/>
    <n v="0.46411387221169287"/>
    <n v="1"/>
    <n v="1"/>
    <n v="0.93291569453449852"/>
    <n v="0.93295480281473864"/>
    <n v="1.0029298374533262"/>
  </r>
  <r>
    <x v="4"/>
    <x v="4"/>
    <n v="193.30396475770925"/>
    <n v="13"/>
    <n v="185.44578572087016"/>
    <n v="0.43542742938770934"/>
    <n v="1"/>
    <n v="0.43310389181276698"/>
    <n v="1"/>
    <n v="1"/>
    <n v="0.99442593796080914"/>
    <n v="0.99446830526440266"/>
    <n v="1.0029298374533262"/>
  </r>
  <r>
    <x v="4"/>
    <x v="4"/>
    <n v="192.39872613518619"/>
    <n v="14"/>
    <n v="183.93607178782102"/>
    <n v="0.43188261517463333"/>
    <n v="1"/>
    <n v="0.41534687499638256"/>
    <n v="1"/>
    <n v="1"/>
    <n v="1.005686542761197"/>
    <n v="1.0057321690881438"/>
    <n v="1.0002004327041938"/>
  </r>
  <r>
    <x v="4"/>
    <x v="4"/>
    <n v="192.54988174067199"/>
    <n v="15"/>
    <n v="183.48275208278073"/>
    <n v="0.43081821873613141"/>
    <n v="1"/>
    <n v="0.41093090568738011"/>
    <n v="1"/>
    <n v="1"/>
    <n v="1.118461198624209"/>
    <n v="1.1185100839745092"/>
    <n v="1.0002004327041938"/>
  </r>
  <r>
    <x v="4"/>
    <x v="4"/>
    <n v="214.42335766423361"/>
    <n v="16"/>
    <n v="204.75175269581626"/>
    <n v="0.48075791527104933"/>
    <n v="1"/>
    <n v="0.41898115068697933"/>
    <n v="1"/>
    <n v="1"/>
    <n v="1.0852853376903515"/>
    <n v="1.0853374820640052"/>
    <n v="1.0002004327041938"/>
  </r>
  <r>
    <x v="4"/>
    <x v="4"/>
    <n v="232.24101495332278"/>
    <n v="17"/>
    <n v="221.96493467437935"/>
    <n v="0.52117453380661449"/>
    <n v="1"/>
    <n v="0.43416399076127232"/>
    <n v="1"/>
    <n v="1"/>
    <n v="1.0442811512492736"/>
    <n v="1.0443365546462804"/>
    <n v="1.002732639373956"/>
  </r>
  <r>
    <x v="4"/>
    <x v="4"/>
    <n v="241.45713523901659"/>
    <n v="18"/>
    <n v="230.57657964954709"/>
    <n v="0.5413947098530032"/>
    <n v="1"/>
    <n v="0.44094593948749117"/>
    <n v="1"/>
    <n v="1"/>
    <n v="1.0149298109123956"/>
    <n v="1.0149884733327559"/>
    <n v="1.002732639373956"/>
  </r>
  <r>
    <x v="4"/>
    <x v="4"/>
    <n v="243.49344978165942"/>
    <n v="19"/>
    <n v="232.00841888166383"/>
    <n v="0.54475667396404259"/>
    <n v="1"/>
    <n v="0.44614302144392115"/>
    <n v="1"/>
    <n v="1"/>
    <n v="1.0343254440016862"/>
    <n v="1.0343873654453999"/>
    <n v="1.002732639373956"/>
  </r>
  <r>
    <x v="4"/>
    <x v="4"/>
    <n v="251.56428647180948"/>
    <n v="20"/>
    <n v="239.4747802612878"/>
    <n v="0.5622877196536048"/>
    <n v="1"/>
    <n v="0.46594794489568281"/>
    <n v="1"/>
    <n v="1"/>
    <n v="1.0158155803028039"/>
    <n v="1.015880760769871"/>
    <n v="1.0043933971521768"/>
  </r>
  <r>
    <x v="4"/>
    <x v="4"/>
    <n v="255.42761941632705"/>
    <n v="21"/>
    <n v="242.73363789527929"/>
    <n v="0.56993953011019438"/>
    <n v="1"/>
    <n v="0.47004905667253849"/>
    <n v="1"/>
    <n v="1"/>
    <n v="1.0341300041696784"/>
    <n v="1.0341984436600986"/>
    <n v="1.0043933971521768"/>
  </r>
  <r>
    <x v="4"/>
    <x v="4"/>
    <n v="263.79160636758326"/>
    <n v="22"/>
    <n v="250.49314953600941"/>
    <n v="0.58815889375813779"/>
    <n v="1"/>
    <n v="0.48840762051996045"/>
    <n v="1"/>
    <n v="1"/>
    <n v="1.0300944594138066"/>
    <n v="1.0301661579275803"/>
    <n v="1.0043933971521768"/>
  </r>
  <r>
    <x v="4"/>
    <x v="4"/>
    <n v="273.46820809248555"/>
    <n v="23"/>
    <n v="259.56527595038563"/>
    <n v="0.60946028202283542"/>
    <n v="1"/>
    <n v="0.50434975157866346"/>
    <n v="1"/>
    <n v="1"/>
    <n v="1.0312620747361421"/>
    <n v="1.0313370322732691"/>
    <n v="1.0065046299676217"/>
  </r>
  <r>
    <x v="4"/>
    <x v="4"/>
    <n v="284.15584415584414"/>
    <n v="24"/>
    <n v="269.64843670321812"/>
    <n v="0.63313558286422189"/>
    <n v="1"/>
    <n v="0.53676045703866171"/>
    <n v="1"/>
    <n v="1"/>
    <n v="1.0079442918259247"/>
    <n v="1.0080225083864049"/>
    <n v="1.0065046299676217"/>
  </r>
  <r>
    <x v="4"/>
    <x v="4"/>
    <n v="287.72334293948126"/>
    <n v="25"/>
    <n v="272.61146017632916"/>
    <n v="0.6400927735552745"/>
    <n v="1"/>
    <n v="0.53831195297224477"/>
    <n v="1"/>
    <n v="1"/>
    <n v="0.99660296235259216"/>
    <n v="0.9966844379364258"/>
    <n v="1.0065046299676217"/>
  </r>
  <r>
    <x v="4"/>
    <x v="4"/>
    <n v="287.93103448275866"/>
    <n v="26"/>
    <n v="272.21467640908048"/>
    <n v="0.63916112371958667"/>
    <n v="1"/>
    <n v="0.57024462131696629"/>
    <n v="1"/>
    <n v="1"/>
    <n v="0.96936933351337773"/>
    <n v="0.96945406812056478"/>
    <n v="1.0037760452038771"/>
  </r>
  <r>
    <x v="4"/>
    <x v="4"/>
    <n v="279.1977077363897"/>
    <n v="27"/>
    <n v="262.87687435218544"/>
    <n v="0.61723592800829097"/>
    <n v="1"/>
    <n v="0.55968782825972174"/>
    <n v="1"/>
    <n v="1"/>
    <n v="1.0241725450884978"/>
    <n v="1.0242605387190382"/>
    <n v="1.0037760452038771"/>
  </r>
  <r>
    <x v="4"/>
    <x v="4"/>
    <n v="286.62857142857143"/>
    <n v="28"/>
    <n v="269.70326273384109"/>
    <n v="0.63326431459832355"/>
    <n v="1"/>
    <n v="0.58395710736837048"/>
    <n v="1"/>
    <n v="1"/>
    <n v="0.99973820420109338"/>
    <n v="0.99982945685498714"/>
    <n v="1.0037760452038771"/>
  </r>
  <r>
    <x v="4"/>
    <x v="3"/>
    <n v="286.25889046941677"/>
    <n v="29"/>
    <n v="268.72910646416034"/>
    <n v="0.63097699187119793"/>
    <n v="1"/>
    <n v="0.6171016327363199"/>
    <n v="1"/>
    <n v="1"/>
    <n v="0.98379038877108294"/>
    <n v="0.98388490044832999"/>
    <n v="1.0029058095145573"/>
  </r>
  <r>
    <x v="3"/>
    <x v="3"/>
    <n v="280.79320113314452"/>
    <n v="30"/>
    <n v="262.65894181736201"/>
    <n v="0.61672422156508855"/>
    <n v="1"/>
    <n v="0.62440134073745956"/>
    <n v="1"/>
    <n v="1"/>
    <n v="0.99485582546755935"/>
    <n v="0.99495359616815982"/>
    <n v="1.0029058095145573"/>
  </r>
  <r>
    <x v="3"/>
    <x v="3"/>
    <n v="278.25105782792667"/>
    <n v="31"/>
    <n v="259.51232320161807"/>
    <n v="0.60933594876184893"/>
    <n v="1"/>
    <n v="0.64164205383973705"/>
    <n v="1"/>
    <n v="1"/>
    <n v="1.0068841989690429"/>
    <n v="1.0069852286929968"/>
    <n v="1.0029058095145573"/>
  </r>
  <r>
    <x v="3"/>
    <x v="3"/>
    <n v="280.44943820224717"/>
    <n v="32"/>
    <n v="261.10622826541248"/>
    <n v="0.61307844407883982"/>
    <n v="1"/>
    <n v="0.6660641029449812"/>
    <n v="1"/>
    <n v="1"/>
    <n v="0.94137993165598066"/>
    <n v="0.94148422040328783"/>
    <n v="1.0030736255638715"/>
  </r>
  <r>
    <x v="3"/>
    <x v="3"/>
    <n v="264"/>
    <n v="33"/>
    <n v="244.05231475263926"/>
    <n v="0.5730357885231927"/>
    <n v="1"/>
    <n v="0.66842089788916348"/>
    <n v="1"/>
    <n v="1"/>
    <n v="0.99941287129286094"/>
    <n v="0.9995204190635214"/>
    <n v="1.0030736255638715"/>
  </r>
  <r>
    <x v="3"/>
    <x v="3"/>
    <n v="263.06406685236772"/>
    <n v="34"/>
    <n v="242.51190629448089"/>
    <n v="0.56941890344524015"/>
    <n v="1"/>
    <n v="0.66663804887389544"/>
    <n v="1"/>
    <n v="1"/>
    <n v="0.99716295903381158"/>
    <n v="0.99727376582782534"/>
    <n v="1.0030736255638715"/>
  </r>
  <r>
    <x v="3"/>
    <x v="2"/>
    <n v="261.81830263881062"/>
    <n v="35"/>
    <n v="240.66166677039772"/>
    <n v="0.5650745338140224"/>
    <n v="1"/>
    <n v="0.68752877587297556"/>
    <n v="1"/>
    <n v="1"/>
    <n v="0.99108341671631117"/>
    <n v="0.99119748253367834"/>
    <n v="1.0035531570421521"/>
  </r>
  <r>
    <x v="2"/>
    <x v="2"/>
    <n v="258.60538596083205"/>
    <n v="36"/>
    <n v="236.84427478189306"/>
    <n v="0.55611128251090713"/>
    <n v="1"/>
    <n v="0.70275404323992663"/>
    <n v="1"/>
    <n v="1"/>
    <n v="0.97523722503616428"/>
    <n v="0.97535454987688475"/>
    <n v="1.0035531570421521"/>
  </r>
  <r>
    <x v="2"/>
    <x v="2"/>
    <n v="251.32694938440491"/>
    <n v="37"/>
    <n v="228.96136289493984"/>
    <n v="0.53760217460272153"/>
    <n v="1"/>
    <n v="0.71013368622428252"/>
    <n v="1"/>
    <n v="1"/>
    <n v="0.9836423616704475"/>
    <n v="0.98376294553452137"/>
    <n v="1.0035531570421521"/>
  </r>
  <r>
    <x v="2"/>
    <x v="2"/>
    <n v="247.25465784302625"/>
    <n v="38"/>
    <n v="224.28459604303509"/>
    <n v="0.5266211077628653"/>
    <n v="1"/>
    <n v="0.6965458494523149"/>
    <n v="1"/>
    <n v="1"/>
    <n v="1.0872359379442083"/>
    <n v="1.0873597808316355"/>
    <n v="1.0006139070467985"/>
  </r>
  <r>
    <x v="2"/>
    <x v="2"/>
    <n v="268.16480826243395"/>
    <n v="39"/>
    <n v="244.59027115191671"/>
    <n v="0.57429891225042917"/>
    <n v="1"/>
    <n v="0.70724261716553849"/>
    <n v="1"/>
    <n v="1"/>
    <n v="1.008641613910618"/>
    <n v="1.0087687158213985"/>
    <n v="1.0006139070467985"/>
  </r>
  <r>
    <x v="2"/>
    <x v="2"/>
    <n v="270.08130081300811"/>
    <n v="40"/>
    <n v="245.90228839196479"/>
    <n v="0.57737953385596075"/>
    <n v="1"/>
    <n v="0.73006410201784777"/>
    <n v="1"/>
    <n v="1"/>
    <n v="0.99244227924943473"/>
    <n v="0.99257264018356861"/>
    <n v="1.0006139070467985"/>
  </r>
  <r>
    <x v="2"/>
    <x v="2"/>
    <n v="266.164199192463"/>
    <n v="41"/>
    <n v="241.38071146089359"/>
    <n v="0.56676285355653067"/>
    <n v="1"/>
    <n v="0.72352557440420262"/>
    <n v="1"/>
    <n v="1"/>
    <n v="1.0126072722965653"/>
    <n v="1.0127408922540526"/>
    <n v="1.0002495402595728"/>
  </r>
  <r>
    <x v="2"/>
    <x v="2"/>
    <n v="266.7914438502674"/>
    <n v="42"/>
    <n v="241.40348080817191"/>
    <n v="0.56681631607289729"/>
    <n v="1"/>
    <n v="0.73052282732999085"/>
    <n v="1"/>
    <n v="1"/>
    <n v="0.99267765605261082"/>
    <n v="0.99281453503345141"/>
    <n v="1.0002495402595728"/>
  </r>
  <r>
    <x v="2"/>
    <x v="2"/>
    <n v="262.15139442231077"/>
    <n v="43"/>
    <n v="236.1589560696892"/>
    <n v="0.55450215149719195"/>
    <n v="1"/>
    <n v="0.73206477747563825"/>
    <n v="1"/>
    <n v="1"/>
    <n v="1.0447383749222792"/>
    <n v="1.044878512926473"/>
    <n v="1.0002495402595728"/>
  </r>
  <r>
    <x v="2"/>
    <x v="2"/>
    <n v="271.90152812567254"/>
    <n v="44"/>
    <n v="245.30461446252488"/>
    <n v="0.57597619313459336"/>
    <n v="1"/>
    <n v="0.73266397086369439"/>
    <n v="1"/>
    <n v="2"/>
    <n v="1.0510755054223162"/>
    <n v="1.0512189024498635"/>
    <n v="1.0017428710305296"/>
  </r>
  <r>
    <x v="2"/>
    <x v="2"/>
    <n v="285.00643982212699"/>
    <n v="45"/>
    <n v="257.80505084845322"/>
    <n v="0.60532726660650349"/>
    <n v="1"/>
    <n v="0.75840879543291106"/>
    <n v="2"/>
    <n v="2"/>
    <n v="0.98976966696594393"/>
    <n v="0.98991632301684451"/>
    <n v="1.0017428710305296"/>
  </r>
  <r>
    <x v="2"/>
    <x v="2"/>
    <n v="281.04438642297652"/>
    <n v="46"/>
    <n v="253.23852213877669"/>
    <n v="0.59460503935528664"/>
    <n v="1"/>
    <n v="0.76178442619498632"/>
    <n v="2"/>
    <n v="2"/>
    <n v="1.0037952811700692"/>
    <n v="1.0039451962443231"/>
    <n v="1.0017428710305296"/>
  </r>
  <r>
    <x v="2"/>
    <x v="2"/>
    <n v="281.94263575774687"/>
    <n v="47"/>
    <n v="253.53229616302096"/>
    <n v="0.59529482191195315"/>
    <n v="1"/>
    <n v="0.75119992335634467"/>
    <n v="2"/>
    <n v="2"/>
    <n v="1.0217961671980995"/>
    <n v="1.0219493412957068"/>
    <n v="1.0017123044506329"/>
  </r>
  <r>
    <x v="2"/>
    <x v="2"/>
    <n v="287.65785983485733"/>
    <n v="48"/>
    <n v="258.64304492960537"/>
    <n v="0.60729487998299403"/>
    <n v="1"/>
    <n v="0.76938007140711795"/>
    <n v="2"/>
    <n v="2"/>
    <n v="1.0205197594108353"/>
    <n v="1.020676192531796"/>
    <n v="1.0017123044506329"/>
  </r>
  <r>
    <x v="2"/>
    <x v="2"/>
    <n v="292.86821705426354"/>
    <n v="49"/>
    <n v="263.24892683848543"/>
    <n v="0.61810950869968917"/>
    <n v="1"/>
    <n v="0.76368603080432851"/>
    <n v="2"/>
    <n v="2"/>
    <n v="1.0188428399718796"/>
    <n v="1.0190025321161937"/>
    <n v="1.0017123044506329"/>
  </r>
  <r>
    <x v="2"/>
    <x v="2"/>
    <n v="297.16993875211784"/>
    <n v="50"/>
    <n v="266.94617322581371"/>
    <n v="0.62679065766184738"/>
    <n v="1"/>
    <n v="0.76212083526910512"/>
    <n v="2"/>
    <n v="2"/>
    <n v="0.97537360344898694"/>
    <n v="0.97553655461665434"/>
    <n v="1.0044874553349181"/>
  </r>
  <r>
    <x v="2"/>
    <x v="2"/>
    <n v="289.44479528403281"/>
    <n v="51"/>
    <n v="258.61655444720259"/>
    <n v="0.60723268022681709"/>
    <n v="1"/>
    <n v="0.77700370457832801"/>
    <n v="2"/>
    <n v="2"/>
    <n v="0.97408609648534117"/>
    <n v="0.97425230667636187"/>
    <n v="1.0044874553349181"/>
  </r>
  <r>
    <x v="2"/>
    <x v="2"/>
    <n v="281.78571428571428"/>
    <n v="52"/>
    <n v="250.35299813835795"/>
    <n v="0.58782981772889698"/>
    <n v="1"/>
    <n v="0.77035893878588246"/>
    <n v="2"/>
    <n v="2"/>
    <n v="1.0067320715952968"/>
    <n v="1.0069015408096709"/>
    <n v="1.0044874553349181"/>
  </r>
  <r>
    <x v="2"/>
    <x v="2"/>
    <n v="284.27480916030532"/>
    <n v="53"/>
    <n v="252.23761770242291"/>
    <n v="0.5922549118283108"/>
    <n v="1"/>
    <n v="0.7669153565512874"/>
    <n v="2"/>
    <n v="2"/>
    <n v="1.0605476009253383"/>
    <n v="1.0607203291630658"/>
    <n v="1.0006984018396974"/>
  </r>
  <r>
    <x v="2"/>
    <x v="2"/>
    <n v="300.76142131979697"/>
    <n v="54"/>
    <n v="268.1197545513885"/>
    <n v="0.62954623119934261"/>
    <n v="1"/>
    <n v="0.79797096033030657"/>
    <n v="2"/>
    <n v="2"/>
    <n v="1.0493336793134664"/>
    <n v="1.0495096665745471"/>
    <n v="1.0006984018396974"/>
  </r>
  <r>
    <x v="2"/>
    <x v="2"/>
    <n v="314.88607594936713"/>
    <n v="55"/>
    <n v="281.63993387043251"/>
    <n v="0.66129166506222536"/>
    <n v="1"/>
    <n v="0.79781398359238287"/>
    <n v="2"/>
    <n v="2"/>
    <n v="1.0040691499082821"/>
    <n v="1.0042483961927162"/>
    <n v="1.0006984018396974"/>
  </r>
  <r>
    <x v="2"/>
    <x v="2"/>
    <n v="314.65994962216621"/>
    <n v="56"/>
    <n v="280.80933223270551"/>
    <n v="0.65934140917177841"/>
    <n v="1"/>
    <n v="0.82225399174891622"/>
    <n v="2"/>
    <n v="2"/>
    <n v="1.0570714146679976"/>
    <n v="1.0572539199757851"/>
    <n v="1.0026505894124806"/>
  </r>
  <r>
    <x v="2"/>
    <x v="2"/>
    <n v="329.92481203007515"/>
    <n v="57"/>
    <n v="295.46971933008842"/>
    <n v="0.69376405535286001"/>
    <n v="1"/>
    <n v="0.80490270093739835"/>
    <n v="2"/>
    <n v="2"/>
    <n v="1.0638816262289315"/>
    <n v="1.0640673905600722"/>
    <n v="1.0026505894124806"/>
  </r>
  <r>
    <x v="2"/>
    <x v="2"/>
    <n v="347.58104738154611"/>
    <n v="58"/>
    <n v="312.52147937103331"/>
    <n v="0.73380165454824087"/>
    <n v="2"/>
    <n v="0.82402887595044016"/>
    <n v="2"/>
    <n v="2"/>
    <n v="1.0265876355711714"/>
    <n v="1.0267766589256655"/>
    <n v="1.0026505894124806"/>
  </r>
  <r>
    <x v="2"/>
    <x v="2"/>
    <n v="354.92943043519864"/>
    <n v="59"/>
    <n v="319.26538711415975"/>
    <n v="0.7496363762767646"/>
    <n v="2"/>
    <n v="0.83843946561930049"/>
    <n v="2"/>
    <n v="2"/>
    <n v="1.0018069742526468"/>
    <n v="1.0019992566304943"/>
    <n v="1.000351073948242"/>
  </r>
  <r>
    <x v="2"/>
    <x v="2"/>
    <n v="354.50055924878581"/>
    <n v="60"/>
    <n v="318.23204061722083"/>
    <n v="0.7472100746647875"/>
    <n v="2"/>
    <n v="0.82537057839283046"/>
    <n v="2"/>
    <n v="2"/>
    <n v="1.0253377417653593"/>
    <n v="1.0255332831665602"/>
    <n v="1.000351073948242"/>
  </r>
  <r>
    <x v="2"/>
    <x v="2"/>
    <n v="363.40740740740745"/>
    <n v="61"/>
    <n v="326.53441346531639"/>
    <n v="0.76670407854852052"/>
    <n v="2"/>
    <n v="0.84341321051828988"/>
    <n v="2"/>
    <n v="2"/>
    <n v="0.98161721007987313"/>
    <n v="0.98181601050442735"/>
    <n v="1.000351073948242"/>
  </r>
  <r>
    <x v="2"/>
    <x v="2"/>
    <n v="353.9583929424449"/>
    <n v="62"/>
    <n v="316.48092368982776"/>
    <n v="0.74309844527785851"/>
    <n v="2"/>
    <n v="0.83987169991455213"/>
    <n v="2"/>
    <n v="2"/>
    <n v="1.0197310414409217"/>
    <n v="1.0199331008888293"/>
    <n v="1.0011976623058545"/>
  </r>
  <r>
    <x v="2"/>
    <x v="2"/>
    <n v="359.12037495098741"/>
    <n v="63"/>
    <n v="321.03843038784419"/>
    <n v="0.75379948881044945"/>
    <n v="2"/>
    <n v="0.85759524815784494"/>
    <n v="2"/>
    <n v="2"/>
    <n v="0.96986627914925605"/>
    <n v="0.97007159762051698"/>
    <n v="1.0011976623058545"/>
  </r>
  <r>
    <x v="2"/>
    <x v="2"/>
    <n v="347.46051032806798"/>
    <n v="64"/>
    <n v="308.77409045439867"/>
    <n v="0.72500277073137032"/>
    <n v="2"/>
    <n v="0.84093696328109169"/>
    <n v="2"/>
    <n v="2"/>
    <n v="0.99700744732775071"/>
    <n v="0.99721602482236493"/>
    <n v="1.0011976623058545"/>
  </r>
  <r>
    <x v="2"/>
    <x v="2"/>
    <n v="345.44852649614938"/>
    <n v="65"/>
    <n v="306.15763131195399"/>
    <n v="0.71885931444270879"/>
    <n v="2"/>
    <n v="0.83782474968061571"/>
    <n v="2"/>
    <n v="2"/>
    <n v="1.0348953150073006"/>
    <n v="1.0351071515252681"/>
    <n v="0.99951454022469399"/>
  </r>
  <r>
    <x v="2"/>
    <x v="2"/>
    <n v="355.93398787171759"/>
    <n v="66"/>
    <n v="316.03861737699611"/>
    <n v="0.74205990832729052"/>
    <n v="2"/>
    <n v="0.87720313885770118"/>
    <n v="2"/>
    <n v="2"/>
    <n v="1.0166636805536953"/>
    <n v="1.0168787760950162"/>
    <n v="0.99951454022469399"/>
  </r>
  <r>
    <x v="2"/>
    <x v="2"/>
    <n v="360.28985507246381"/>
    <n v="67"/>
    <n v="319.79000926721625"/>
    <n v="0.75086819114177905"/>
    <n v="2"/>
    <n v="0.87790562633344238"/>
    <n v="2"/>
    <n v="3"/>
    <n v="1.0605496371617815"/>
    <n v="1.0607679917264559"/>
    <n v="0.99951454022469399"/>
  </r>
  <r>
    <x v="2"/>
    <x v="2"/>
    <n v="382.40963855421683"/>
    <n v="68"/>
    <n v="341.30531743844318"/>
    <n v="0.80138621878562533"/>
    <n v="2"/>
    <n v="0.89718933286771541"/>
    <n v="3"/>
    <n v="3"/>
    <n v="1.0607017524118911"/>
    <n v="1.0609233659999187"/>
    <n v="1.0001044904790657"/>
  </r>
  <r>
    <x v="2"/>
    <x v="2"/>
    <n v="405.14423076923072"/>
    <n v="69"/>
    <n v="363.43543434293099"/>
    <n v="0.85334781973715434"/>
    <n v="2"/>
    <n v="0.94427355829923254"/>
    <n v="3"/>
    <n v="3"/>
    <n v="1.0390112874834923"/>
    <n v="1.0392361600948732"/>
    <n v="1.0001044904790657"/>
  </r>
  <r>
    <x v="2"/>
    <x v="0"/>
    <n v="420.863309352518"/>
    <n v="70"/>
    <n v="378.55003761569219"/>
    <n v="0.88883696727259387"/>
    <n v="2"/>
    <n v="0.98364742164887886"/>
    <n v="3"/>
    <n v="3"/>
    <n v="0.98606748640386821"/>
    <n v="0.98629561803860255"/>
    <n v="1.0001044904790657"/>
  </r>
  <r>
    <x v="1"/>
    <x v="0"/>
    <n v="413.28571428571428"/>
    <n v="71"/>
    <n v="370.36796723836238"/>
    <n v="0.86962543406022663"/>
    <n v="2"/>
    <n v="0.98851935601314023"/>
    <n v="3"/>
    <n v="3"/>
    <n v="0.99658684204285741"/>
    <n v="0.99681823270094505"/>
    <n v="1.0016166490558169"/>
  </r>
  <r>
    <x v="1"/>
    <x v="0"/>
    <n v="410.07092198581557"/>
    <n v="72"/>
    <n v="366.54869962793759"/>
    <n v="0.8606577787895151"/>
    <n v="2"/>
    <n v="0.99281440228339912"/>
    <n v="3"/>
    <n v="3"/>
    <n v="1.0396334839933195"/>
    <n v="1.0398681336747604"/>
    <n v="1.0016166490558169"/>
  </r>
  <r>
    <x v="1"/>
    <x v="0"/>
    <n v="424.50704225352115"/>
    <n v="73"/>
    <n v="380.38034458511709"/>
    <n v="0.89313453518759989"/>
    <n v="2"/>
    <n v="1.0261976641666557"/>
    <n v="3"/>
    <n v="4"/>
    <n v="1.0268524184473633"/>
    <n v="1.0270903271521576"/>
    <n v="1.0016166490558169"/>
  </r>
  <r>
    <x v="1"/>
    <x v="0"/>
    <n v="434.38115393729419"/>
    <n v="74"/>
    <n v="389.64998095836404"/>
    <n v="0.91489967760737445"/>
    <n v="3"/>
    <n v="1.0458657059863399"/>
    <n v="4"/>
    <n v="4"/>
    <n v="1.0586505479045549"/>
    <n v="1.0588917156327027"/>
    <n v="1.0003014036236619"/>
  </r>
  <r>
    <x v="1"/>
    <x v="0"/>
    <n v="458.91658626802871"/>
    <n v="75"/>
    <n v="413.58093797857248"/>
    <n v="0.97108965818628834"/>
    <n v="3"/>
    <n v="1.1061265710022208"/>
    <n v="4"/>
    <n v="4"/>
    <n v="0.96435782488598532"/>
    <n v="0.96460225163748636"/>
    <n v="1.0003014036236619"/>
  </r>
  <r>
    <x v="1"/>
    <x v="0"/>
    <n v="441.61662817551962"/>
    <n v="76"/>
    <n v="395.67650457553731"/>
    <n v="0.92904997860542382"/>
    <n v="3"/>
    <n v="1.0917430272161814"/>
    <n v="4"/>
    <n v="3"/>
    <n v="0.87890933119424741"/>
    <n v="0.87915701696910187"/>
    <n v="1.0003014036236619"/>
  </r>
  <r>
    <x v="1"/>
    <x v="0"/>
    <n v="386.03903559127434"/>
    <n v="77"/>
    <n v="339.49443668076594"/>
    <n v="0.79713426369169882"/>
    <n v="2"/>
    <n v="1.0193273241600731"/>
    <n v="3"/>
    <n v="3"/>
    <n v="0.87331461034551061"/>
    <n v="0.87356555514371836"/>
    <n v="1.0033231605961392"/>
  </r>
  <r>
    <x v="1"/>
    <x v="0"/>
    <n v="335.61643835616439"/>
    <n v="78"/>
    <n v="288.46736413512991"/>
    <n v="0.67732249799771049"/>
    <n v="1"/>
    <n v="0.99362129662864285"/>
    <n v="3"/>
    <n v="3"/>
    <n v="0.98339498342730769"/>
    <n v="0.98364918724886885"/>
    <n v="1.0033231605961392"/>
  </r>
  <r>
    <x v="1"/>
    <x v="0"/>
    <n v="328.26333711691257"/>
    <n v="79"/>
    <n v="280.509787585352"/>
    <n v="0.65863807716950629"/>
    <n v="1"/>
    <n v="0.96393342159145035"/>
    <n v="3"/>
    <n v="3"/>
    <n v="1.0363365097023578"/>
    <n v="1.0365939725472721"/>
    <n v="1.0033231605961392"/>
  </r>
  <r>
    <x v="1"/>
    <x v="0"/>
    <n v="339.40521663333965"/>
    <n v="80"/>
    <n v="291.047191791253"/>
    <n v="0.68337994341337394"/>
    <n v="1"/>
    <n v="0.98191565645198131"/>
    <n v="3"/>
    <n v="3"/>
    <n v="1.0314890798879786"/>
    <n v="1.0317498017562463"/>
    <n v="0.99915599179708581"/>
  </r>
  <r>
    <x v="1"/>
    <x v="0"/>
    <n v="347.86984195800898"/>
    <n v="81"/>
    <n v="298.90734180539624"/>
    <n v="0.70183560635527376"/>
    <n v="1"/>
    <n v="0.99075447676627415"/>
    <n v="3"/>
    <n v="3"/>
    <n v="1.028768229204293"/>
    <n v="1.0290322100959142"/>
    <n v="0.99915599179708581"/>
  </r>
  <r>
    <x v="1"/>
    <x v="0"/>
    <n v="356.24581005586595"/>
    <n v="82"/>
    <n v="306.67883459272713"/>
    <n v="0.72008310178224466"/>
    <n v="2"/>
    <n v="1.0143478450238763"/>
    <n v="3"/>
    <n v="3"/>
    <n v="0.98690629984829015"/>
    <n v="0.98717353976326461"/>
    <n v="0.99915599179708581"/>
  </r>
  <r>
    <x v="1"/>
    <x v="0"/>
    <n v="348.45571266336634"/>
    <n v="83"/>
    <n v="298.28426188970144"/>
    <n v="0.70037261227892167"/>
    <n v="1"/>
    <n v="1.0263059680605873"/>
    <n v="3"/>
    <n v="3"/>
    <n v="0.97336858206690335"/>
    <n v="0.97363908100523122"/>
    <n v="1.0014721876003623"/>
  </r>
  <r>
    <x v="1"/>
    <x v="0"/>
    <n v="336.35887035429761"/>
    <n v="84"/>
    <n v="285.58294427010662"/>
    <n v="0.67054986888554302"/>
    <n v="1"/>
    <n v="1.0080509445623687"/>
    <n v="3"/>
    <n v="4"/>
    <n v="1.0539559003793713"/>
    <n v="1.0542296583410524"/>
    <n v="1.0014721876003623"/>
  </r>
  <r>
    <x v="1"/>
    <x v="1"/>
    <n v="351.93932827735648"/>
    <n v="85"/>
    <n v="300.55892688263941"/>
    <n v="0.7057135345691915"/>
    <n v="1"/>
    <n v="1.0290065000579316"/>
    <n v="4"/>
    <n v="4"/>
    <n v="0.99128115790975657"/>
    <n v="0.99155817489479114"/>
    <n v="1.0014721876003623"/>
  </r>
  <r>
    <x v="0"/>
    <x v="0"/>
    <n v="346.97695308848387"/>
    <n v="86"/>
    <n v="294.99207638324071"/>
    <n v="0.69264254784756618"/>
    <n v="1"/>
    <n v="1.0352860468537037"/>
    <n v="4"/>
    <n v="3"/>
    <n v="0.97835245429050777"/>
    <n v="0.97863273029889564"/>
    <n v="1.0003540095724377"/>
  </r>
  <r>
    <x v="1"/>
    <x v="0"/>
    <n v="337.23635425802991"/>
    <n v="87"/>
    <n v="284.64700224226067"/>
    <n v="0.6683522733475441"/>
    <n v="1"/>
    <n v="0.99665298424827009"/>
    <n v="3"/>
    <n v="3"/>
    <n v="1.0121277477777746"/>
    <n v="1.0124112828095158"/>
    <n v="1.0003540095724377"/>
  </r>
  <r>
    <x v="1"/>
    <x v="1"/>
    <n v="339.95771670190271"/>
    <n v="88"/>
    <n v="286.76388937560739"/>
    <n v="0.67332273260707387"/>
    <n v="1"/>
    <n v="0.99876453391288766"/>
    <n v="3"/>
    <n v="4"/>
    <n v="1.0342065835481995"/>
    <n v="1.0344933776032941"/>
    <n v="1.0003540095724377"/>
  </r>
  <r>
    <x v="0"/>
    <x v="1"/>
    <n v="348.565445026178"/>
    <n v="89"/>
    <n v="294.76714238935659"/>
    <n v="0.69211440195113527"/>
    <n v="1"/>
    <n v="1.0339024835480128"/>
    <n v="4"/>
    <n v="3"/>
    <n v="0.97708118504373209"/>
    <n v="0.97737123812218007"/>
    <n v="1.0019546690480607"/>
  </r>
  <r>
    <x v="0"/>
    <x v="1"/>
    <n v="337.34439834024897"/>
    <n v="90"/>
    <n v="282.94162039290148"/>
    <n v="0.6643480301025203"/>
    <n v="1"/>
    <n v="1.0177464833680394"/>
    <n v="3"/>
    <n v="4"/>
    <n v="1.0195789514387992"/>
    <n v="1.0198722635406003"/>
    <n v="1.0019546690480607"/>
  </r>
  <r>
    <x v="0"/>
    <x v="1"/>
    <n v="341.00719424460431"/>
    <n v="91"/>
    <n v="285.99994098673073"/>
    <n v="0.67152897880533402"/>
    <n v="1"/>
    <n v="1.0355203275792486"/>
    <n v="4"/>
    <n v="4"/>
    <n v="1.0280028198749058"/>
    <n v="1.0282993910000604"/>
    <n v="1.0019546690480607"/>
  </r>
  <r>
    <x v="0"/>
    <x v="1"/>
    <n v="348.99468376178112"/>
    <n v="92"/>
    <n v="293.38295519338146"/>
    <n v="0.68886432500712735"/>
    <n v="1"/>
    <n v="1.0275945428597424"/>
    <n v="4"/>
    <n v="4"/>
    <n v="1.0275473048359385"/>
    <n v="1.0278471349844465"/>
    <n v="1.0011861924197416"/>
  </r>
  <r>
    <x v="0"/>
    <x v="1"/>
    <n v="356.48354446495642"/>
    <n v="93"/>
    <n v="300.26734058603068"/>
    <n v="0.70502888880556047"/>
    <n v="1"/>
    <n v="1.057245752741206"/>
    <n v="4"/>
    <n v="4"/>
    <n v="0.9915122911345422"/>
    <n v="0.99181538030640348"/>
    <n v="1.0011861924197416"/>
  </r>
  <r>
    <x v="0"/>
    <x v="1"/>
    <n v="351.9438877755511"/>
    <n v="94"/>
    <n v="295.12320858609928"/>
    <n v="0.6929504467721963"/>
    <n v="1"/>
    <n v="1.0510667010057388"/>
    <n v="4"/>
    <n v="4"/>
    <n v="1.0277118261568117"/>
    <n v="1.0280181743520262"/>
    <n v="1.0011861924197416"/>
  </r>
  <r>
    <x v="0"/>
    <x v="0"/>
    <n v="359.64190468636912"/>
    <n v="95"/>
    <n v="302.21675018639121"/>
    <n v="0.70960611016332342"/>
    <n v="1"/>
    <n v="1.0583990366574214"/>
    <n v="4"/>
    <n v="4"/>
    <n v="1.0331250527878941"/>
    <n v="1.0334346600064621"/>
    <n v="1.0020932014490649"/>
  </r>
  <r>
    <x v="1"/>
    <x v="0"/>
    <n v="369.53685263849775"/>
    <n v="96"/>
    <n v="311.50722282799376"/>
    <n v="0.7314201762226018"/>
    <n v="2"/>
    <n v="1.036272227431082"/>
    <n v="4"/>
    <n v="3"/>
    <n v="1.0292845113756066"/>
    <n v="1.029597377617528"/>
    <n v="1.0020932014490649"/>
  </r>
  <r>
    <x v="1"/>
    <x v="0"/>
    <n v="377.126213592233"/>
    <n v="97"/>
    <n v="318.49210847120293"/>
    <n v="0.74782071500199232"/>
    <n v="2"/>
    <n v="1.0162872005180852"/>
    <n v="3"/>
    <n v="4"/>
    <n v="1.023374485405196"/>
    <n v="1.0236906106704708"/>
    <n v="1.0020932014490649"/>
  </r>
  <r>
    <x v="1"/>
    <x v="0"/>
    <n v="382.10547523337135"/>
    <n v="98"/>
    <n v="322.86689480181519"/>
    <n v="0.75809273039805103"/>
    <n v="2"/>
    <n v="1.0345383051235395"/>
    <n v="4"/>
    <n v="4"/>
    <n v="1.0432758485572891"/>
    <n v="1.043595232845917"/>
    <n v="1.0018790502867703"/>
  </r>
  <r>
    <x v="1"/>
    <x v="0"/>
    <n v="394.36032123792285"/>
    <n v="99"/>
    <n v="334.5172654958406"/>
    <n v="0.78544784630426545"/>
    <n v="2"/>
    <n v="1.0409552282589138"/>
    <n v="4"/>
    <n v="3"/>
    <n v="0.99947560832114546"/>
    <n v="0.99979825163312686"/>
    <n v="1.0018790502867703"/>
  </r>
  <r>
    <x v="1"/>
    <x v="0"/>
    <n v="390.59044048734773"/>
    <n v="100"/>
    <n v="330.14290943473941"/>
    <n v="0.77517684118269969"/>
    <n v="2"/>
    <n v="1.0253252951684217"/>
    <n v="3"/>
    <n v="4"/>
    <n v="0.99620261244969777"/>
    <n v="0.99652851478503257"/>
    <n v="1.0018790502867703"/>
  </r>
  <r>
    <x v="1"/>
    <x v="0"/>
    <n v="386.11798049403984"/>
    <n v="101"/>
    <n v="325.06597413090543"/>
    <n v="0.76325617725430206"/>
    <n v="2"/>
    <n v="1.032000303867616"/>
    <n v="4"/>
    <n v="3"/>
    <n v="0.98047916464996721"/>
    <n v="0.98080832600865531"/>
    <n v="0.99903043273310732"/>
  </r>
  <r>
    <x v="1"/>
    <x v="0"/>
    <n v="373.73321249073081"/>
    <n v="102"/>
    <n v="312.07673081707031"/>
    <n v="0.73275738320595496"/>
    <n v="2"/>
    <n v="0.98342839987769692"/>
    <n v="3"/>
    <n v="3"/>
    <n v="1.0267347532498134"/>
    <n v="1.0270671736318548"/>
    <n v="0.99903043273310732"/>
  </r>
  <r>
    <x v="1"/>
    <x v="0"/>
    <n v="378.57013574660635"/>
    <n v="103"/>
    <n v="316.30917876241978"/>
    <n v="0.74269518751731711"/>
    <n v="2"/>
    <n v="1.0028259983868848"/>
    <n v="3"/>
    <n v="3"/>
    <n v="0.96887070744318571"/>
    <n v="0.96920638684858051"/>
    <n v="0.99903043273310732"/>
  </r>
  <r>
    <x v="1"/>
    <x v="0"/>
    <n v="366.21543985637345"/>
    <n v="104"/>
    <n v="303.35000756166079"/>
    <n v="0.71226700290796108"/>
    <n v="1"/>
    <n v="0.98800710273090675"/>
    <n v="3"/>
    <n v="3"/>
    <n v="0.96787953818696282"/>
    <n v="0.96821847661571092"/>
    <n v="1.0023751627046114"/>
  </r>
  <r>
    <x v="1"/>
    <x v="0"/>
    <n v="353.10774710596615"/>
    <n v="105"/>
    <n v="289.63783950072741"/>
    <n v="0.68007077872904442"/>
    <n v="1"/>
    <n v="0.95181611597509352"/>
    <n v="3"/>
    <n v="3"/>
    <n v="1.0190870536822461"/>
    <n v="1.0194292511343475"/>
    <n v="1.0023751627046114"/>
  </r>
  <r>
    <x v="1"/>
    <x v="0"/>
    <n v="358.79151943462898"/>
    <n v="106"/>
    <n v="294.71713651886415"/>
    <n v="0.69199698797185194"/>
    <n v="1"/>
    <n v="0.95611897463741702"/>
    <n v="3"/>
    <n v="3"/>
    <n v="0.99804564969917287"/>
    <n v="0.99839110617462767"/>
    <n v="1.0023751627046114"/>
  </r>
  <r>
    <x v="1"/>
    <x v="0"/>
    <n v="354.83662245228084"/>
    <n v="107"/>
    <n v="290.15776422598992"/>
    <n v="0.68129156401524626"/>
    <n v="1"/>
    <n v="0.92943129546958803"/>
    <n v="3"/>
    <n v="3"/>
    <n v="1.0353154968289335"/>
    <n v="1.0356642123277418"/>
    <n v="1.0007640681345003"/>
  </r>
  <r>
    <x v="1"/>
    <x v="0"/>
    <n v="363.79216327802442"/>
    <n v="108"/>
    <n v="298.50882974120742"/>
    <n v="0.70089989847161815"/>
    <n v="1"/>
    <n v="0.91250309549079167"/>
    <n v="3"/>
    <n v="3"/>
    <n v="1.0253734476020149"/>
    <n v="1.0257254221241765"/>
    <n v="1.0007640681345003"/>
  </r>
  <r>
    <x v="1"/>
    <x v="0"/>
    <n v="370.58097686375316"/>
    <n v="109"/>
    <n v="304.69316801641008"/>
    <n v="0.715420748903284"/>
    <n v="1"/>
    <n v="0.94341679393566846"/>
    <n v="3"/>
    <n v="3"/>
    <n v="0.99710922451688777"/>
    <n v="0.99746445806240269"/>
    <n v="1.0007640681345003"/>
  </r>
  <r>
    <x v="1"/>
    <x v="2"/>
    <n v="368.42078334058181"/>
    <n v="110"/>
    <n v="301.92849918271264"/>
    <n v="0.70892929568052299"/>
    <n v="1"/>
    <n v="0.90160460278503929"/>
    <n v="3"/>
    <n v="2"/>
    <n v="0.91240788252694771"/>
    <n v="0.91276637509581593"/>
    <n v="1.0006627369479792"/>
  </r>
  <r>
    <x v="2"/>
    <x v="2"/>
    <n v="336.83263601877229"/>
    <n v="111"/>
    <n v="269.73587655037704"/>
    <n v="0.6333408919669683"/>
    <n v="1"/>
    <n v="0.82541270070660999"/>
    <n v="2"/>
    <n v="2"/>
    <n v="0.94805812922381871"/>
    <n v="0.94841988081604034"/>
    <n v="1.0006627369479792"/>
  </r>
  <r>
    <x v="2"/>
    <x v="2"/>
    <n v="319.67229729729729"/>
    <n v="112"/>
    <n v="251.97106251837596"/>
    <n v="0.5916290392147685"/>
    <n v="1"/>
    <n v="0.78215076259869587"/>
    <n v="2"/>
    <n v="1"/>
    <n v="0.97036892022988241"/>
    <n v="0.97073393084545734"/>
    <n v="1.0006627369479792"/>
  </r>
  <r>
    <x v="2"/>
    <x v="3"/>
    <n v="309.00752094041098"/>
    <n v="113"/>
    <n v="240.70181085096357"/>
    <n v="0.56516879227202921"/>
    <n v="1"/>
    <n v="0.73294933579173804"/>
    <n v="1"/>
    <n v="1"/>
    <n v="1.0307214874713588"/>
    <n v="1.0310897571102871"/>
    <n v="0.99690006397234265"/>
  </r>
  <r>
    <x v="3"/>
    <x v="3"/>
    <n v="314.94094045765945"/>
    <n v="114"/>
    <n v="246.03075505768595"/>
    <n v="0.57768117408897834"/>
    <n v="1"/>
    <n v="0.69469512946681911"/>
    <n v="1"/>
    <n v="1"/>
    <n v="1.0491083804851817"/>
    <n v="1.0494799091474634"/>
    <n v="0.99690006397234265"/>
  </r>
  <r>
    <x v="3"/>
    <x v="3"/>
    <n v="326.03305785123968"/>
    <n v="115"/>
    <n v="256.51839714074009"/>
    <n v="0.60230619867398671"/>
    <n v="1"/>
    <n v="0.70071168125649119"/>
    <n v="1"/>
    <n v="1"/>
    <n v="0.9903266668813141"/>
    <n v="0.99070145456694902"/>
    <n v="0.99690006397234265"/>
  </r>
  <r>
    <x v="3"/>
    <x v="3"/>
    <n v="322.62135842136996"/>
    <n v="116"/>
    <n v="252.50222240034429"/>
    <n v="0.59287620469280999"/>
    <n v="1"/>
    <n v="0.66849440379119018"/>
    <n v="1"/>
    <n v="1"/>
    <n v="1.1147180578192595"/>
    <n v="1.1150961045282477"/>
    <n v="0.99972868683101046"/>
  </r>
  <r>
    <x v="3"/>
    <x v="3"/>
    <n v="358.87165347180365"/>
    <n v="117"/>
    <n v="288.1480421402519"/>
    <n v="0.67657272870618301"/>
    <n v="1"/>
    <n v="0.68305891582991396"/>
    <n v="1"/>
    <n v="1"/>
    <n v="1.0292022247604344"/>
    <n v="1.0295835304927761"/>
    <n v="0.99972868683101046"/>
  </r>
  <r>
    <x v="3"/>
    <x v="3"/>
    <n v="368.59405940594058"/>
    <n v="118"/>
    <n v="297.26597276386275"/>
    <n v="0.69798166543311524"/>
    <n v="1"/>
    <n v="0.67813375657330655"/>
    <n v="1"/>
    <n v="1"/>
    <n v="1.0213582005726134"/>
    <n v="1.0217427653283084"/>
    <n v="0.99972868683101046"/>
  </r>
  <r>
    <x v="3"/>
    <x v="3"/>
    <n v="375.6108821104699"/>
    <n v="119"/>
    <n v="303.67832015786598"/>
    <n v="0.71303788216652997"/>
    <n v="1"/>
    <n v="0.69006846411673317"/>
    <n v="1"/>
    <n v="1"/>
    <n v="0.99068169895071245"/>
    <n v="0.99106952272976079"/>
    <n v="1.0046484833940166"/>
  </r>
  <r>
    <x v="3"/>
    <x v="3"/>
    <n v="373.63097199341024"/>
    <n v="120"/>
    <n v="301.09393473028024"/>
    <n v="0.70696973508566552"/>
    <n v="1"/>
    <n v="0.66830371424167501"/>
    <n v="1"/>
    <n v="1"/>
    <n v="0.9959095709127711"/>
    <n v="0.99630065371517285"/>
    <n v="1.0046484833940166"/>
  </r>
  <r>
    <x v="3"/>
    <x v="3"/>
    <n v="373.61975308641979"/>
    <n v="121"/>
    <n v="300.4782405127637"/>
    <n v="0.705524082657491"/>
    <n v="1"/>
    <n v="0.68296773370026886"/>
    <n v="1"/>
    <n v="1"/>
    <n v="1.0016850248674256"/>
    <n v="1.0020793666931807"/>
    <n v="1.0046484833940166"/>
  </r>
  <r>
    <x v="3"/>
    <x v="3"/>
    <n v="374.20222581253637"/>
    <n v="122"/>
    <n v="300.4562379283542"/>
    <n v="0.70547242050333592"/>
    <n v="1"/>
    <n v="0.67283967507440967"/>
    <n v="1"/>
    <n v="1"/>
    <n v="1.0211515180052593"/>
    <n v="1.0215491188543677"/>
    <n v="1.0025910566530998"/>
  </r>
  <r>
    <x v="3"/>
    <x v="3"/>
    <n v="381.86766039863687"/>
    <n v="123"/>
    <n v="307.51719720392862"/>
    <n v="0.72205158046873097"/>
    <n v="2"/>
    <n v="0.67161921286823278"/>
    <n v="1"/>
    <n v="1"/>
    <n v="0.99006199862485678"/>
    <n v="0.99046285849731852"/>
    <n v="1.0025910566530998"/>
  </r>
  <r>
    <x v="3"/>
    <x v="4"/>
    <n v="378.37133550488608"/>
    <n v="124"/>
    <n v="303.41639699965174"/>
    <n v="0.71242288556773969"/>
    <n v="1"/>
    <n v="0.67619055274176798"/>
    <n v="1"/>
    <n v="1"/>
    <n v="0.99778359306087117"/>
    <n v="0.99818771195668621"/>
    <n v="1.0025910566530998"/>
  </r>
  <r>
    <x v="4"/>
    <x v="4"/>
    <n v="378.88242351040128"/>
    <n v="125"/>
    <n v="303.32300969464086"/>
    <n v="0.71220361181072078"/>
    <n v="1"/>
    <n v="0.65654841317198165"/>
    <n v="1"/>
    <n v="1"/>
    <n v="0.99510913625706587"/>
    <n v="0.99551651417623432"/>
    <n v="1.0021695981619263"/>
  </r>
  <r>
    <x v="4"/>
    <x v="4"/>
    <n v="378.76450718509494"/>
    <n v="126"/>
    <n v="302.60061805880844"/>
    <n v="0.71050743342748612"/>
    <n v="1"/>
    <n v="0.66093660805179466"/>
    <n v="1"/>
    <n v="1"/>
    <n v="1.006443518572137"/>
    <n v="1.0068541555146588"/>
    <n v="1.0021695981619263"/>
  </r>
  <r>
    <x v="4"/>
    <x v="4"/>
    <n v="382.14098360655743"/>
    <n v="127"/>
    <n v="305.37261916974484"/>
    <n v="0.7170161028658506"/>
    <n v="2"/>
    <n v="0.65198907693206998"/>
    <n v="1"/>
    <n v="1"/>
    <n v="1.0697140903870443"/>
    <n v="1.0701279863529194"/>
    <n v="1.0021695981619263"/>
  </r>
  <r>
    <x v="4"/>
    <x v="4"/>
    <n v="407.92156862745094"/>
    <n v="128"/>
    <n v="330.54872888011226"/>
    <n v="0.77612970682592453"/>
    <n v="2"/>
    <n v="0.67556993694881207"/>
    <n v="1"/>
    <n v="1"/>
    <n v="0.98370805966234398"/>
    <n v="0.98412521465157243"/>
    <n v="1.0068345995586168"/>
  </r>
  <r>
    <x v="4"/>
    <x v="4"/>
    <n v="403.15309446254076"/>
    <n v="129"/>
    <n v="325.17577940467601"/>
    <n v="0.76351400046611173"/>
    <n v="2"/>
    <n v="0.67539055620670618"/>
    <n v="1"/>
    <n v="1"/>
    <n v="0.97824546903492626"/>
    <n v="0.97866588304750812"/>
    <n v="1.0068345995586168"/>
  </r>
  <r>
    <x v="4"/>
    <x v="4"/>
    <n v="396.77922077922085"/>
    <n v="130"/>
    <n v="318.19743041083001"/>
    <n v="0.74712880976496387"/>
    <n v="2"/>
    <n v="0.68096833620432429"/>
    <n v="1"/>
    <n v="1"/>
    <n v="0.99442986239273157"/>
    <n v="0.99485353542866672"/>
    <n v="1.0068345995586168"/>
  </r>
  <r>
    <x v="4"/>
    <x v="4"/>
    <n v="396.8279220779221"/>
    <n v="131"/>
    <n v="317.64165639900517"/>
    <n v="0.74582385021385467"/>
    <n v="2"/>
    <n v="0.66563723826892351"/>
    <n v="1"/>
    <n v="1"/>
    <n v="1.0155860895428468"/>
    <n v="1.0160130216021352"/>
    <n v="1.0035928280915558"/>
  </r>
  <r>
    <x v="4"/>
    <x v="4"/>
    <n v="404.03571428571428"/>
    <n v="132"/>
    <n v="324.24497329627127"/>
    <n v="0.76132846408702626"/>
    <n v="2"/>
    <n v="0.67466780732208798"/>
    <n v="1"/>
    <n v="1"/>
    <n v="0.97968771103920793"/>
    <n v="0.98011790212184979"/>
    <n v="1.0035928280915558"/>
  </r>
  <r>
    <x v="4"/>
    <x v="4"/>
    <n v="397.66558441558436"/>
    <n v="133"/>
    <n v="317.27036811561527"/>
    <n v="0.74495206387387514"/>
    <n v="2"/>
    <n v="0.6584506419148658"/>
    <n v="1"/>
    <n v="1"/>
    <n v="1.0133189965742022"/>
    <n v="1.0137524466801975"/>
    <n v="1.0035928280915558"/>
  </r>
  <r>
    <x v="4"/>
    <x v="4"/>
    <n v="403.50635567473853"/>
    <n v="134"/>
    <n v="322.50666406424335"/>
    <n v="0.75724690721885279"/>
    <n v="2"/>
    <n v="0.65915134668075281"/>
    <n v="1"/>
    <n v="1"/>
    <n v="1.0036925470952864"/>
    <n v="1.0041292562246351"/>
    <n v="1.0028625839913394"/>
  </r>
  <r>
    <x v="4"/>
    <x v="4"/>
    <n v="405.53745138153272"/>
    <n v="135"/>
    <n v="323.93328446051146"/>
    <n v="0.76059661748293017"/>
    <n v="2"/>
    <n v="0.67399692365987329"/>
    <n v="1"/>
    <n v="1"/>
    <n v="0.99809721322808709"/>
    <n v="0.99853718138078895"/>
    <n v="1.0028625839913394"/>
  </r>
  <r>
    <x v="4"/>
    <x v="4"/>
    <n v="405.30750605326875"/>
    <n v="136"/>
    <n v="323.09886382172141"/>
    <n v="0.75863739456306689"/>
    <n v="2"/>
    <n v="0.66887849952237333"/>
    <n v="1"/>
    <n v="1"/>
    <n v="0.98189804297123995"/>
    <n v="0.98234127014729522"/>
    <n v="1.0028625839913394"/>
  </r>
  <r>
    <x v="4"/>
    <x v="3"/>
    <n v="399.62217539780573"/>
    <n v="137"/>
    <n v="316.80905785573231"/>
    <n v="0.74386890558138441"/>
    <n v="2"/>
    <n v="0.67479604821159189"/>
    <n v="1"/>
    <n v="1"/>
    <n v="1.023661182455242"/>
    <n v="1.0241076686546506"/>
    <n v="1.0024130350086915"/>
  </r>
  <r>
    <x v="3"/>
    <x v="3"/>
    <n v="409.75184320819164"/>
    <n v="138"/>
    <n v="326.33425035559213"/>
    <n v="0.76623409478487403"/>
    <n v="2"/>
    <n v="0.7004308492011444"/>
    <n v="1"/>
    <n v="1"/>
    <n v="1.0309562092269795"/>
    <n v="1.0314059544497414"/>
    <n v="1.0024130350086915"/>
  </r>
  <r>
    <x v="3"/>
    <x v="3"/>
    <n v="422.26817447495955"/>
    <n v="139"/>
    <n v="338.24610631183396"/>
    <n v="0.79420317910836491"/>
    <n v="2"/>
    <n v="0.70962556424080914"/>
    <n v="1"/>
    <n v="1"/>
    <n v="0.99412964808549142"/>
    <n v="0.9945826523316067"/>
    <n v="1.0024130350086915"/>
  </r>
  <r>
    <x v="3"/>
    <x v="3"/>
    <n v="420.73904602321704"/>
    <n v="140"/>
    <n v="336.11250254956536"/>
    <n v="0.78919346913881672"/>
    <n v="2"/>
    <n v="0.71696346902462937"/>
    <n v="1"/>
    <n v="2"/>
    <n v="1.0161606297765808"/>
    <n v="1.0166168930460495"/>
    <n v="0.99756934559269939"/>
  </r>
  <r>
    <x v="3"/>
    <x v="3"/>
    <n v="425.84781508351608"/>
    <n v="141"/>
    <n v="340.61679629933838"/>
    <n v="0.79976956846103531"/>
    <n v="2"/>
    <n v="0.73651751320467296"/>
    <n v="2"/>
    <n v="2"/>
    <n v="1.0204275432771213"/>
    <n v="1.0208870655699434"/>
    <n v="0.99756934559269939"/>
  </r>
  <r>
    <x v="3"/>
    <x v="3"/>
    <n v="432.84615384615387"/>
    <n v="142"/>
    <n v="347.01065975145002"/>
    <n v="0.81478238482667398"/>
    <n v="2"/>
    <n v="0.74368555932414648"/>
    <n v="2"/>
    <n v="1"/>
    <n v="0.98624005203293008"/>
    <n v="0.98670283334910547"/>
    <n v="0.99756934559269939"/>
  </r>
  <r>
    <x v="3"/>
    <x v="3"/>
    <n v="425.5849135136433"/>
    <n v="143"/>
    <n v="339.14494410841337"/>
    <n v="0.79631365376638807"/>
    <n v="2"/>
    <n v="0.73006155438948006"/>
    <n v="1"/>
    <n v="2"/>
    <n v="1.0059713554424246"/>
    <n v="1.0064373957819532"/>
    <n v="0.99988255742833698"/>
  </r>
  <r>
    <x v="3"/>
    <x v="3"/>
    <n v="427.21101489601574"/>
    <n v="144"/>
    <n v="340.16657018025978"/>
    <n v="0.79871243577445772"/>
    <n v="2"/>
    <n v="0.73983858695861304"/>
    <n v="2"/>
    <n v="2"/>
    <n v="1.0073760761159871"/>
    <n v="1.0078453754788692"/>
    <n v="0.99988255742833698"/>
  </r>
  <r>
    <x v="3"/>
    <x v="3"/>
    <n v="429.45047923322693"/>
    <n v="145"/>
    <n v="341.80155920694483"/>
    <n v="0.80255139639682604"/>
    <n v="2"/>
    <n v="0.74147553122003584"/>
    <n v="2"/>
    <n v="2"/>
    <n v="1.0007272918611341"/>
    <n v="1.0011998502473696"/>
    <n v="0.99988255742833698"/>
  </r>
  <r>
    <x v="3"/>
    <x v="3"/>
    <n v="428.71246006389782"/>
    <n v="146"/>
    <n v="340.45906472708964"/>
    <n v="0.79939921411315629"/>
    <n v="2"/>
    <n v="0.75034732165132056"/>
    <n v="2"/>
    <n v="2"/>
    <n v="1.014853288406167"/>
    <n v="1.0153291058157556"/>
    <n v="0.99996710727255833"/>
  </r>
  <r>
    <x v="3"/>
    <x v="3"/>
    <n v="435.26837060702883"/>
    <n v="147"/>
    <n v="346.41049995969456"/>
    <n v="0.81337320729087759"/>
    <n v="2"/>
    <n v="0.77789948603991876"/>
    <n v="2"/>
    <n v="2"/>
    <n v="1.011492108768647"/>
    <n v="1.0119711852015891"/>
    <n v="0.99996710727255833"/>
  </r>
  <r>
    <x v="3"/>
    <x v="3"/>
    <n v="440.16613418530358"/>
    <n v="148"/>
    <n v="350.70378822744328"/>
    <n v="0.82345386491692929"/>
    <n v="2"/>
    <n v="0.78985738812964013"/>
    <n v="2"/>
    <n v="2"/>
    <n v="1.0082923224702194"/>
    <n v="1.0087746579265149"/>
    <n v="0.99996710727255833"/>
  </r>
  <r>
    <x v="3"/>
    <x v="3"/>
    <n v="443.92344497607655"/>
    <n v="149"/>
    <n v="353.85662370769012"/>
    <n v="0.83085673494231027"/>
    <n v="2"/>
    <n v="0.80318952772723073"/>
    <n v="2"/>
    <n v="2"/>
    <n v="0.99618791337290968"/>
    <n v="0.99667350785255848"/>
    <n v="1.0032227009417587"/>
  </r>
  <r>
    <x v="3"/>
    <x v="2"/>
    <n v="442.25159235668787"/>
    <n v="150"/>
    <n v="351.5802957777754"/>
    <n v="0.82551190806952213"/>
    <n v="2"/>
    <n v="0.81221647275421271"/>
    <n v="2"/>
    <n v="2"/>
    <n v="1.0056382140067726"/>
    <n v="1.0061270675097747"/>
    <n v="1.0032227009417587"/>
  </r>
  <r>
    <x v="2"/>
    <x v="2"/>
    <n v="444.46740858505564"/>
    <n v="151"/>
    <n v="353.19163669561704"/>
    <n v="0.82929534283993578"/>
    <n v="2"/>
    <n v="0.82539188946924391"/>
    <n v="2"/>
    <n v="2"/>
    <n v="1.0113295233319426"/>
    <n v="1.0118216358582981"/>
    <n v="1.0032227009417587"/>
  </r>
  <r>
    <x v="2"/>
    <x v="2"/>
    <n v="449.63519840295322"/>
    <n v="152"/>
    <n v="357.75495120298854"/>
    <n v="0.84001002313158279"/>
    <n v="2"/>
    <n v="0.83361740431355946"/>
    <n v="2"/>
    <n v="2"/>
    <n v="0.99474204520013565"/>
    <n v="0.99523741674984445"/>
    <n v="1.0011111016940579"/>
  </r>
  <r>
    <x v="2"/>
    <x v="2"/>
    <n v="446.75882431888334"/>
    <n v="153"/>
    <n v="354.27410180839263"/>
    <n v="0.83183697515379806"/>
    <n v="2"/>
    <n v="0.84043451181146556"/>
    <n v="2"/>
    <n v="2"/>
    <n v="0.98133317183353463"/>
    <n v="0.98183180240659684"/>
    <n v="1.0011111016940579"/>
  </r>
  <r>
    <x v="2"/>
    <x v="2"/>
    <n v="437.90086546026743"/>
    <n v="154"/>
    <n v="344.81166763925057"/>
    <n v="0.80961914275602331"/>
    <n v="2"/>
    <n v="0.84262333517028609"/>
    <n v="2"/>
    <n v="2"/>
    <n v="0.96415913563643596"/>
    <n v="0.96466102523285147"/>
    <n v="1.0011111016940579"/>
  </r>
  <r>
    <x v="2"/>
    <x v="2"/>
    <n v="420.81343652231192"/>
    <n v="155"/>
    <n v="327.11976339076898"/>
    <n v="0.76807848246037724"/>
    <n v="2"/>
    <n v="0.82835759370132966"/>
    <n v="2"/>
    <n v="2"/>
    <n v="1.0079343397317113"/>
    <n v="1.0084394883514802"/>
    <n v="1.0019536905805264"/>
  </r>
  <r>
    <x v="2"/>
    <x v="2"/>
    <n v="422.82776028194763"/>
    <n v="156"/>
    <n v="328.52961183987861"/>
    <n v="0.7713888121270005"/>
    <n v="2"/>
    <n v="0.86921431420256001"/>
    <n v="2"/>
    <n v="2"/>
    <n v="1.0057128755031617"/>
    <n v="1.006221283146284"/>
    <n v="1.0019536905805264"/>
  </r>
  <r>
    <x v="2"/>
    <x v="2"/>
    <n v="425.07476635514013"/>
    <n v="157"/>
    <n v="330.17214260254502"/>
    <n v="0.77524548077491784"/>
    <n v="2"/>
    <n v="0.86072247316464112"/>
    <n v="2"/>
    <n v="2"/>
    <n v="0.99020619685778011"/>
    <n v="0.99071786352425562"/>
    <n v="1.0019536905805264"/>
  </r>
  <r>
    <x v="2"/>
    <x v="2"/>
    <n v="420.88578088578083"/>
    <n v="158"/>
    <n v="325.3786818226597"/>
    <n v="0.76399041613625363"/>
    <n v="2"/>
    <n v="0.87857710920261778"/>
    <n v="2"/>
    <n v="2"/>
    <n v="1.028728174275358"/>
    <n v="1.0292430999651869"/>
    <n v="0.99800382069205806"/>
  </r>
  <r>
    <x v="2"/>
    <x v="2"/>
    <n v="431.85116279069774"/>
    <n v="159"/>
    <n v="335.73958841705053"/>
    <n v="0.78831786529873971"/>
    <n v="2"/>
    <n v="0.8793416305109707"/>
    <n v="2"/>
    <n v="3"/>
    <n v="1.0074880925266507"/>
    <n v="1.008006277239833"/>
    <n v="0.99800382069205806"/>
  </r>
  <r>
    <x v="2"/>
    <x v="2"/>
    <n v="433.37354988399073"/>
    <n v="160"/>
    <n v="336.65750019981738"/>
    <n v="0.79047312575085082"/>
    <n v="2"/>
    <n v="0.89457260540409345"/>
    <n v="3"/>
    <n v="3"/>
    <n v="0.9968826846887866"/>
    <n v="0.99740412842532222"/>
    <n v="0.99800382069205806"/>
  </r>
  <r>
    <x v="2"/>
    <x v="0"/>
    <n v="427.694743070551"/>
    <n v="161"/>
    <n v="330.37421807585156"/>
    <n v="0.77571995477572697"/>
    <n v="2"/>
    <n v="0.92558755078185773"/>
    <n v="3"/>
    <n v="3"/>
    <n v="0.99219355018481281"/>
    <n v="0.99271825294470173"/>
    <n v="1.0028081588226438"/>
  </r>
  <r>
    <x v="1"/>
    <x v="0"/>
    <n v="422.40564416990537"/>
    <n v="162"/>
    <n v="324.48064386467991"/>
    <n v="0.7618818195023872"/>
    <n v="2"/>
    <n v="0.93144608939542528"/>
    <n v="3"/>
    <n v="3"/>
    <n v="0.98697799465899039"/>
    <n v="0.98750595644223271"/>
    <n v="1.0028081588226438"/>
  </r>
  <r>
    <x v="1"/>
    <x v="0"/>
    <n v="414.4370257966616"/>
    <n v="163"/>
    <n v="315.90755018090999"/>
    <n v="0.741752162038816"/>
    <n v="2"/>
    <n v="0.95099810133403584"/>
    <n v="3"/>
    <n v="3"/>
    <n v="1.017582573284658"/>
    <n v="1.0181137940912537"/>
    <n v="1.0028081588226438"/>
  </r>
  <r>
    <x v="1"/>
    <x v="0"/>
    <n v="423.59635811836108"/>
    <n v="164"/>
    <n v="324.46240719208345"/>
    <n v="0.76183899972388214"/>
    <n v="2"/>
    <n v="0.93184309974752899"/>
    <n v="3"/>
    <n v="3"/>
    <n v="1.0359396226475981"/>
    <n v="1.036474102477547"/>
    <n v="0.99819336961761129"/>
  </r>
  <r>
    <x v="1"/>
    <x v="0"/>
    <n v="438.77389984825493"/>
    <n v="165"/>
    <n v="339.03547361145115"/>
    <n v="0.79605661661183236"/>
    <n v="2"/>
    <n v="0.97100394184722016"/>
    <n v="3"/>
    <n v="3"/>
    <n v="1.0240481930503436"/>
    <n v="1.0245859319036459"/>
    <n v="0.99819336961761129"/>
  </r>
  <r>
    <x v="1"/>
    <x v="2"/>
    <n v="448.99848254931715"/>
    <n v="166"/>
    <n v="348.65558100198734"/>
    <n v="0.81864466634945143"/>
    <n v="2"/>
    <n v="0.97102892594735479"/>
    <n v="3"/>
    <n v="3"/>
    <n v="1.0306249971967187"/>
    <n v="1.0311659950733745"/>
    <n v="0.99819336961761129"/>
  </r>
  <r>
    <x v="2"/>
    <x v="2"/>
    <n v="460.22668066116455"/>
    <n v="167"/>
    <n v="359.27930380330866"/>
    <n v="0.8435892089926027"/>
    <n v="2"/>
    <n v="0.95079912454970439"/>
    <n v="3"/>
    <n v="3"/>
    <n v="1.0320406011681178"/>
    <n v="1.0325848580681269"/>
    <n v="0.99942148364928884"/>
  </r>
  <r>
    <x v="2"/>
    <x v="2"/>
    <n v="472.37256419698349"/>
    <n v="168"/>
    <n v="370.82071202860152"/>
    <n v="0.87068848059652937"/>
    <n v="2"/>
    <n v="0.9496560311944906"/>
    <n v="3"/>
    <n v="3"/>
    <n v="1.0303534955635003"/>
    <n v="1.0309010114868626"/>
    <n v="0.99942148364928884"/>
  </r>
  <r>
    <x v="2"/>
    <x v="2"/>
    <n v="484.08376963350793"/>
    <n v="169"/>
    <n v="381.92744215459987"/>
    <n v="0.89676712632507571"/>
    <n v="2"/>
    <n v="0.97049851278868982"/>
    <n v="3"/>
    <n v="3"/>
    <n v="1.036074535967896"/>
    <n v="1.0366253109146117"/>
    <n v="0.99942148364928884"/>
  </r>
  <r>
    <x v="2"/>
    <x v="2"/>
    <n v="497.65178571428584"/>
    <n v="170"/>
    <n v="394.8909829248517"/>
    <n v="0.92720557070067233"/>
    <n v="3"/>
    <n v="1.0021634422630443"/>
    <n v="3"/>
    <n v="3"/>
    <n v="1.0004111454752806"/>
    <n v="1.0009651794453498"/>
    <n v="1.0020991951521596"/>
  </r>
  <r>
    <x v="2"/>
    <x v="0"/>
    <n v="496.61880088823102"/>
    <n v="171"/>
    <n v="393.2535227882708"/>
    <n v="0.9233608079026141"/>
    <n v="3"/>
    <n v="0.99577581245033442"/>
    <n v="3"/>
    <n v="3"/>
    <n v="1.0329853513203353"/>
    <n v="1.0335426443137576"/>
    <n v="1.0020991951521596"/>
  </r>
  <r>
    <x v="1"/>
    <x v="0"/>
    <n v="511.43151693667158"/>
    <n v="172"/>
    <n v="407.46176352618528"/>
    <n v="0.95672181266518064"/>
    <n v="3"/>
    <n v="1.0227089012969621"/>
    <n v="3"/>
    <n v="4"/>
    <n v="1.0037463034106568"/>
    <n v="1.0043068554274326"/>
    <n v="1.0020991951521596"/>
  </r>
  <r>
    <x v="1"/>
    <x v="2"/>
    <n v="512.4571428571428"/>
    <n v="173"/>
    <n v="407.88291413613041"/>
    <n v="0.95771067594271819"/>
    <n v="3"/>
    <n v="1.0412026710091888"/>
    <n v="4"/>
    <n v="3"/>
    <n v="1.0219528526953443"/>
    <n v="1.0225166637354735"/>
    <n v="1.0022511009845412"/>
  </r>
  <r>
    <x v="2"/>
    <x v="0"/>
    <n v="520.87172011661812"/>
    <n v="174"/>
    <n v="415.69301608507965"/>
    <n v="0.97604882583201058"/>
    <n v="3"/>
    <n v="1.0231344614049549"/>
    <n v="3"/>
    <n v="4"/>
    <n v="1.0322443094321208"/>
    <n v="1.0328113794956033"/>
    <n v="1.0022511009845412"/>
  </r>
  <r>
    <x v="1"/>
    <x v="0"/>
    <n v="534.79622915155915"/>
    <n v="175"/>
    <n v="429.01304980949459"/>
    <n v="1.0073243170567587"/>
    <n v="3"/>
    <n v="1.0869304213928754"/>
    <n v="4"/>
    <n v="4"/>
    <n v="0.99356579746894746"/>
    <n v="0.99413612655578332"/>
    <n v="1.0022511009845412"/>
  </r>
  <r>
    <x v="1"/>
    <x v="0"/>
    <n v="530.69033275031848"/>
    <n v="176"/>
    <n v="424.30267809772783"/>
    <n v="0.99626434587465618"/>
    <n v="3"/>
    <n v="1.0501142985224401"/>
    <n v="4"/>
    <n v="4"/>
    <n v="1.0549673183111381"/>
    <n v="1.0555409064213273"/>
    <n v="1.0006307419744473"/>
  </r>
  <r>
    <x v="1"/>
    <x v="0"/>
    <n v="556.8798359613337"/>
    <n v="177"/>
    <n v="449.88770599821697"/>
    <n v="1.0563380913427316"/>
    <n v="3"/>
    <n v="1.0773659268324818"/>
    <n v="4"/>
    <n v="4"/>
    <n v="0.99224975995391462"/>
    <n v="0.99282660708745718"/>
    <n v="1.0006307419744473"/>
  </r>
  <r>
    <x v="1"/>
    <x v="0"/>
    <n v="550.69787234042553"/>
    <n v="178"/>
    <n v="443.10126706678273"/>
    <n v="1.0404035062178967"/>
    <n v="3"/>
    <n v="1.0838039414896858"/>
    <n v="4"/>
    <n v="4"/>
    <n v="0.99750303398050633"/>
    <n v="0.99808314013740218"/>
    <n v="1.0006307419744473"/>
  </r>
  <r>
    <x v="1"/>
    <x v="2"/>
    <n v="548.57699887685681"/>
    <n v="179"/>
    <n v="440.37591829268791"/>
    <n v="1.0340043766487015"/>
    <n v="3"/>
    <n v="1.0583490892892868"/>
    <n v="4"/>
    <n v="4"/>
    <n v="1.0168225271534173"/>
    <n v="1.0174058923336664"/>
    <n v="1.0046979335679471"/>
  </r>
  <r>
    <x v="2"/>
    <x v="0"/>
    <n v="558.26303532606789"/>
    <n v="180"/>
    <n v="449.45747943137292"/>
    <n v="1.0553279176829367"/>
    <n v="3"/>
    <n v="1.0500581084580456"/>
    <n v="4"/>
    <n v="4"/>
    <n v="1.0074163932822833"/>
    <n v="1.0080030174858858"/>
    <n v="1.0046979335679471"/>
  </r>
  <r>
    <x v="1"/>
    <x v="0"/>
    <n v="562.1583742116328"/>
    <n v="181"/>
    <n v="452.74834300641174"/>
    <n v="1.0630548782141489"/>
    <n v="3"/>
    <n v="1.134440527096837"/>
    <n v="4"/>
    <n v="4"/>
    <n v="0.95889688086914926"/>
    <n v="0.95948676409610512"/>
    <n v="1.0046979335679471"/>
  </r>
  <r>
    <x v="1"/>
    <x v="0"/>
    <n v="536.72500000000002"/>
    <n v="182"/>
    <n v="426.71049348425288"/>
    <n v="1.0019179058092715"/>
    <n v="3"/>
    <n v="1.0477770545979306"/>
    <n v="4"/>
    <n v="4"/>
    <n v="1.0270952427836366"/>
    <n v="1.0276883850339458"/>
    <n v="1.0016581542656302"/>
  </r>
  <r>
    <x v="1"/>
    <x v="0"/>
    <n v="547.29249827942192"/>
    <n v="183"/>
    <n v="436.67351645314869"/>
    <n v="1.0253111226646103"/>
    <n v="3"/>
    <n v="1.1055303028535313"/>
    <n v="4"/>
    <n v="4"/>
    <n v="1.0153298236968695"/>
    <n v="1.0159262249705321"/>
    <n v="1.0016581542656302"/>
  </r>
  <r>
    <x v="1"/>
    <x v="0"/>
    <n v="552.42564802182812"/>
    <n v="184"/>
    <n v="441.20219088502881"/>
    <n v="1.0359444679236689"/>
    <n v="3"/>
    <n v="1.1282793555435173"/>
    <n v="4"/>
    <n v="4"/>
    <n v="1.0361968463658764"/>
    <n v="1.0367965066628924"/>
    <n v="1.0016581542656302"/>
  </r>
  <r>
    <x v="1"/>
    <x v="0"/>
    <n v="571.06648575305292"/>
    <n v="185"/>
    <n v="459.23855330572752"/>
    <n v="1.0782939173534387"/>
    <n v="4"/>
    <n v="1.1211662836998566"/>
    <n v="4"/>
    <n v="4"/>
    <n v="1.0471995807516579"/>
    <n v="1.0478025000720272"/>
    <n v="1.0012792942948205"/>
  </r>
  <r>
    <x v="1"/>
    <x v="0"/>
    <n v="595.68421052631572"/>
    <n v="186"/>
    <n v="483.25180276846424"/>
    <n v="1.1346771209089159"/>
    <n v="4"/>
    <n v="1.1711757382876544"/>
    <n v="4"/>
    <n v="4"/>
    <n v="1.0106914504596383"/>
    <n v="1.0112976288033608"/>
    <n v="1.0012792942948205"/>
  </r>
  <r>
    <x v="1"/>
    <x v="0"/>
    <n v="598.59060402684554"/>
    <n v="187"/>
    <n v="485.55372095846798"/>
    <n v="1.1400820338123712"/>
    <n v="4"/>
    <n v="1.1686585696776619"/>
    <n v="4"/>
    <n v="4"/>
    <n v="1.0280225931546261"/>
    <n v="1.028632030521702"/>
    <n v="1.0012792942948205"/>
  </r>
  <r>
    <x v="1"/>
    <x v="0"/>
    <n v="614.89035864993014"/>
    <n v="188"/>
    <n v="501.24900027102649"/>
    <n v="1.1769346109578886"/>
    <n v="4"/>
    <n v="1.1920690417982787"/>
    <n v="4"/>
    <n v="5"/>
    <n v="1.040296298361749"/>
    <n v="1.0409089947521784"/>
    <n v="1.0000490755943396"/>
  </r>
  <r>
    <x v="1"/>
    <x v="0"/>
    <n v="638.42683601324734"/>
    <n v="189"/>
    <n v="524.18100232381755"/>
    <n v="1.2307790413705058"/>
    <n v="5"/>
    <n v="1.2549853994457565"/>
    <n v="5"/>
    <n v="5"/>
    <n v="0.99123408572604166"/>
    <n v="0.99185004113982433"/>
    <n v="1.0000490755943396"/>
  </r>
  <r>
    <x v="1"/>
    <x v="0"/>
    <n v="631.20318725099594"/>
    <n v="190"/>
    <n v="516.35287825104012"/>
    <n v="1.2123985754640545"/>
    <n v="5"/>
    <n v="1.2387177312973876"/>
    <n v="5"/>
    <n v="4"/>
    <n v="0.96469632141678274"/>
    <n v="0.96531553585391872"/>
    <n v="1.0000490755943396"/>
  </r>
  <r>
    <x v="1"/>
    <x v="0"/>
    <n v="607.36618234580908"/>
    <n v="191"/>
    <n v="491.91139803532718"/>
    <n v="1.1550098844275412"/>
    <n v="4"/>
    <n v="1.2168986718027777"/>
    <n v="4"/>
    <n v="5"/>
    <n v="1.0879676249316845"/>
    <n v="1.0885900983921739"/>
    <n v="1.004503124954262"/>
  </r>
  <r>
    <x v="1"/>
    <x v="0"/>
    <n v="660.88968512629992"/>
    <n v="192"/>
    <n v="544.83042550529194"/>
    <n v="1.2792639676755011"/>
    <n v="5"/>
    <n v="1.2684168798294935"/>
    <n v="5"/>
    <n v="5"/>
    <n v="1.0473463773984479"/>
    <n v="1.0479721098822907"/>
    <n v="1.004503124954262"/>
  </r>
  <r>
    <x v="1"/>
    <x v="0"/>
    <n v="693.63324538258576"/>
    <n v="193"/>
    <n v="576.96951045105175"/>
    <n v="1.3547266646918104"/>
    <n v="5"/>
    <n v="1.349047875388885"/>
    <n v="5"/>
    <n v="5"/>
    <n v="1.0513157463951261"/>
    <n v="1.0519447379023221"/>
    <n v="1.004503124954262"/>
  </r>
  <r>
    <x v="1"/>
    <x v="1"/>
    <n v="729.69040593558395"/>
    <n v="194"/>
    <n v="612.4221956935238"/>
    <n v="1.4379697081506506"/>
    <n v="5"/>
    <n v="1.3823667581010346"/>
    <n v="5"/>
    <n v="5"/>
    <n v="0.99814577762678725"/>
    <n v="0.99877802815733663"/>
    <n v="1.0034737121059287"/>
  </r>
  <r>
    <x v="0"/>
    <x v="1"/>
    <n v="728.51839484590755"/>
    <n v="195"/>
    <n v="610.64570929332126"/>
    <n v="1.4337985111424494"/>
    <n v="5"/>
    <n v="1.4041071018336237"/>
    <n v="5"/>
    <n v="5"/>
    <n v="1.0059229994451193"/>
    <n v="1.0065585089990221"/>
    <n v="1.0034737121059287"/>
  </r>
  <r>
    <x v="0"/>
    <x v="1"/>
    <n v="733.47945205479448"/>
    <n v="196"/>
    <n v="615.00229119168216"/>
    <n v="1.4440277824604593"/>
    <n v="5"/>
    <n v="1.4291192414953247"/>
    <n v="5"/>
    <n v="5"/>
    <n v="1.0104359300885914"/>
    <n v="1.0110746986658476"/>
    <n v="1.0034737121059287"/>
  </r>
  <r>
    <x v="0"/>
    <x v="1"/>
    <n v="741.80428551931209"/>
    <n v="197"/>
    <n v="622.72264934567374"/>
    <n v="1.4621552135685725"/>
    <n v="5"/>
    <n v="1.4550522631498295"/>
    <n v="5"/>
    <n v="5"/>
    <n v="0.98815895257242869"/>
    <n v="0.98880098017303819"/>
    <n v="1.0009442958426535"/>
  </r>
  <r>
    <x v="0"/>
    <x v="1"/>
    <n v="729.57463754508422"/>
    <n v="198"/>
    <n v="609.88852606091973"/>
    <n v="1.4320206419545438"/>
    <n v="5"/>
    <n v="1.499144340321013"/>
    <n v="5"/>
    <n v="5"/>
    <n v="1.0266488928523216"/>
    <n v="1.0272941794762844"/>
    <n v="1.0009442958426535"/>
  </r>
  <r>
    <x v="0"/>
    <x v="1"/>
    <n v="745.06064516129027"/>
    <n v="199"/>
    <n v="624.77005836659964"/>
    <n v="1.4669625379486955"/>
    <n v="5"/>
    <n v="1.4525254957293834"/>
    <n v="5"/>
    <n v="5"/>
    <n v="0.99956991530811634"/>
    <n v="1.0002184609554325"/>
    <n v="1.0009442958426535"/>
  </r>
  <r>
    <x v="0"/>
    <x v="1"/>
    <n v="743.42893890675236"/>
    <n v="200"/>
    <n v="622.53387680153571"/>
    <n v="1.4617119748974241"/>
    <n v="5"/>
    <n v="1.4944950515805742"/>
    <n v="5"/>
    <n v="5"/>
    <n v="1.0598867886767001"/>
    <n v="1.0605385933473697"/>
    <n v="1.0020458907434282"/>
  </r>
  <r>
    <x v="0"/>
    <x v="1"/>
    <n v="787.49230769230769"/>
    <n v="201"/>
    <n v="665.9927702765649"/>
    <n v="1.5637536265656324"/>
    <n v="5"/>
    <n v="1.5657352457281337"/>
    <n v="5"/>
    <n v="5"/>
    <n v="1.0490396166669707"/>
    <n v="1.0496946803609934"/>
    <n v="1.0020458907434282"/>
  </r>
  <r>
    <x v="0"/>
    <x v="1"/>
    <n v="825.68434504792322"/>
    <n v="202"/>
    <n v="703.5803323216544"/>
    <n v="1.6520093690977338"/>
    <n v="5"/>
    <n v="1.5874935188899268"/>
    <n v="5"/>
    <n v="5"/>
    <n v="1.0300458500461556"/>
    <n v="1.0307041727635318"/>
    <n v="1.0020458907434282"/>
  </r>
  <r>
    <x v="0"/>
    <x v="1"/>
    <n v="847.39047619047619"/>
    <n v="203"/>
    <n v="724.68198815368123"/>
    <n v="1.7015561394330467"/>
    <n v="5"/>
    <n v="1.6872878532061932"/>
    <n v="5"/>
    <n v="5"/>
    <n v="0.99457456296379143"/>
    <n v="0.99523614470452093"/>
    <n v="1.0013794845290518"/>
  </r>
  <r>
    <x v="0"/>
    <x v="1"/>
    <n v="839.18233438485811"/>
    <n v="204"/>
    <n v="715.86937103753712"/>
    <n v="1.6808640800144707"/>
    <n v="5"/>
    <n v="1.6602693654747189"/>
    <n v="5"/>
    <n v="5"/>
    <n v="0.99856175328786545"/>
    <n v="0.99922659405194836"/>
    <n v="1.0013794845290518"/>
  </r>
  <r>
    <x v="0"/>
    <x v="1"/>
    <n v="833.89843260188104"/>
    <n v="205"/>
    <n v="709.98099394403403"/>
    <n v="1.6670381475937215"/>
    <n v="5"/>
    <n v="1.6206160965480665"/>
    <n v="5"/>
    <n v="5"/>
    <n v="1.0419621752899468"/>
    <n v="1.042630275077383"/>
    <n v="1.0013794845290518"/>
  </r>
  <r>
    <x v="0"/>
    <x v="1"/>
    <n v="866.53055872932634"/>
    <n v="206"/>
    <n v="742.00864476095319"/>
    <n v="1.7422391968401525"/>
    <n v="5"/>
    <n v="1.6611032246886401"/>
    <n v="5"/>
    <n v="5"/>
    <n v="0.92577045709117523"/>
    <n v="0.92644181590196484"/>
    <n v="1.0036579684500075"/>
  </r>
  <r>
    <x v="0"/>
    <x v="1"/>
    <n v="801.79067728637767"/>
    <n v="207"/>
    <n v="676.66428800747849"/>
    <n v="1.5888103918901957"/>
    <n v="5"/>
    <n v="1.5971230979170534"/>
    <n v="5"/>
    <n v="5"/>
    <n v="0.94639708414615586"/>
    <n v="0.94707170198029877"/>
    <n v="1.0036579684500075"/>
  </r>
  <r>
    <x v="0"/>
    <x v="1"/>
    <n v="758.37027863777098"/>
    <n v="208"/>
    <n v="632.63941404834566"/>
    <n v="1.485439815834092"/>
    <n v="5"/>
    <n v="1.4926676656596733"/>
    <n v="5"/>
    <n v="5"/>
    <n v="1.0067642008783266"/>
    <n v="1.0074420777358228"/>
    <n v="1.0036579684500075"/>
  </r>
  <r>
    <x v="0"/>
    <x v="1"/>
    <n v="766.36790439607353"/>
    <n v="209"/>
    <n v="640.03256449612218"/>
    <n v="1.5027989619696498"/>
    <n v="5"/>
    <n v="1.5128050945417091"/>
    <n v="5"/>
    <n v="5"/>
    <n v="1.1039602446915588"/>
    <n v="1.1046413805724085"/>
    <n v="1.0052451543841439"/>
  </r>
  <r>
    <x v="0"/>
    <x v="1"/>
    <n v="848.6007180241362"/>
    <n v="210"/>
    <n v="721.66090281365871"/>
    <n v="1.694462619251645"/>
    <n v="5"/>
    <n v="1.6659193828296628"/>
    <n v="5"/>
    <n v="5"/>
    <n v="1.0362464075488409"/>
    <n v="1.0369308024530439"/>
    <n v="1.0052451543841439"/>
  </r>
  <r>
    <x v="0"/>
    <x v="1"/>
    <n v="881.51851851851859"/>
    <n v="211"/>
    <n v="753.97422799751507"/>
    <n v="1.7703344330277413"/>
    <n v="5"/>
    <n v="1.6879664020133256"/>
    <n v="5"/>
    <n v="5"/>
    <n v="1.042460257230756"/>
    <n v="1.0431479111583124"/>
    <n v="1.0052451543841439"/>
  </r>
  <r>
    <x v="0"/>
    <x v="1"/>
    <n v="920.28085996320988"/>
    <n v="212"/>
    <n v="792.13209413168022"/>
    <n v="1.859929251789104"/>
    <n v="5"/>
    <n v="1.8006597478457356"/>
    <n v="5"/>
    <n v="5"/>
    <n v="0.99496735871286224"/>
    <n v="0.99565827166377197"/>
    <n v="1.0031712729966309"/>
  </r>
  <r>
    <x v="0"/>
    <x v="1"/>
    <n v="913.98940918248672"/>
    <n v="213"/>
    <n v="785.23616804043104"/>
    <n v="1.84373759038527"/>
    <n v="5"/>
    <n v="1.7865411843845815"/>
    <n v="5"/>
    <n v="5"/>
    <n v="1.0228791602161311"/>
    <n v="1.0235733321903941"/>
    <n v="1.0031712729966309"/>
  </r>
  <r>
    <x v="0"/>
    <x v="1"/>
    <n v="934.94954407294836"/>
    <n v="214"/>
    <n v="805.59182762036653"/>
    <n v="1.8915327586061519"/>
    <n v="5"/>
    <n v="1.8186418753758149"/>
    <n v="5"/>
    <n v="5"/>
    <n v="1.0317124164249445"/>
    <n v="1.0324098474225609"/>
    <n v="1.0031712729966309"/>
  </r>
  <r>
    <x v="0"/>
    <x v="1"/>
    <n v="978.44349419670129"/>
    <n v="215"/>
    <n v="848.48130243359333"/>
    <n v="1.9922374130317959"/>
    <n v="5"/>
    <n v="1.8420871937341552"/>
    <n v="5"/>
    <n v="5"/>
    <n v="0.99843216175838279"/>
    <n v="0.99913285177935252"/>
    <n v="1.0005760178969036"/>
  </r>
  <r>
    <x v="0"/>
    <x v="1"/>
    <n v="981.26703499079201"/>
    <n v="216"/>
    <n v="850.70036791715802"/>
    <n v="1.9974477874568364"/>
    <n v="5"/>
    <n v="1.8783551160667193"/>
    <n v="5"/>
    <n v="5"/>
    <n v="0.99330074702939453"/>
    <n v="0.99400469607371755"/>
    <n v="1.0005760178969036"/>
  </r>
  <r>
    <x v="0"/>
    <x v="1"/>
    <n v="979.06230721776672"/>
    <n v="217"/>
    <n v="847.89116483360658"/>
    <n v="1.9908517676414281"/>
    <n v="5"/>
    <n v="1.8190473112770977"/>
    <n v="5"/>
    <n v="5"/>
    <n v="1.0414774937237525"/>
    <n v="1.042184701791429"/>
    <n v="1.0005760178969036"/>
  </r>
  <r>
    <x v="0"/>
    <x v="1"/>
    <n v="1017.0957446808511"/>
    <n v="218"/>
    <n v="885.32012698616495"/>
    <n v="2.0787351170062349"/>
    <n v="5"/>
    <n v="1.8765001402644705"/>
    <n v="5"/>
    <n v="5"/>
    <n v="0.95668929072740183"/>
    <n v="0.95739975781843156"/>
    <n v="1.0034032809828153"/>
  </r>
  <r>
    <x v="0"/>
    <x v="1"/>
    <n v="972.71809485039682"/>
    <n v="219"/>
    <n v="840.33800184518464"/>
    <n v="1.9731169114352844"/>
    <n v="5"/>
    <n v="1.84843812815584"/>
    <n v="5"/>
    <n v="5"/>
    <n v="0.98592411174388317"/>
    <n v="0.98663783785826631"/>
    <n v="1.0034032809828153"/>
  </r>
  <r>
    <x v="0"/>
    <x v="1"/>
    <n v="960.99878493317135"/>
    <n v="220"/>
    <n v="828.01421661743302"/>
    <n v="1.9441806155729289"/>
    <n v="5"/>
    <n v="1.807337506778707"/>
    <n v="5"/>
    <n v="5"/>
    <n v="0.98216584485130809"/>
    <n v="0.98288282998904453"/>
    <n v="1.0034032809828153"/>
  </r>
  <r>
    <x v="0"/>
    <x v="1"/>
    <n v="947.37570850202417"/>
    <n v="221"/>
    <n v="813.7866648757597"/>
    <n v="1.9107742684980906"/>
    <n v="5"/>
    <n v="1.8460601644224028"/>
    <n v="5"/>
    <n v="5"/>
    <n v="1.0651447931239983"/>
    <n v="1.0658650372850882"/>
    <n v="1.004949546345463"/>
  </r>
  <r>
    <x v="0"/>
    <x v="1"/>
    <n v="1013.2739781464995"/>
    <n v="222"/>
    <n v="879.08045920970903"/>
    <n v="2.0640843526894606"/>
    <n v="5"/>
    <n v="1.9158188534879825"/>
    <n v="5"/>
    <n v="5"/>
    <n v="1.0230167414381528"/>
    <n v="1.0237402446225961"/>
    <n v="1.004949546345463"/>
  </r>
  <r>
    <x v="0"/>
    <x v="1"/>
    <n v="1040.3009708737866"/>
    <n v="223"/>
    <n v="905.50297662646994"/>
    <n v="2.1261245268137161"/>
    <n v="5"/>
    <n v="1.9838904339973449"/>
    <n v="5"/>
    <n v="5"/>
    <n v="0.99094278640391553"/>
    <n v="0.99166954861171208"/>
    <n v="1.004949546345463"/>
  </r>
  <r>
    <x v="0"/>
    <x v="1"/>
    <n v="1032.2051488334673"/>
    <n v="224"/>
    <n v="896.80267927562466"/>
    <n v="2.1056961946428823"/>
    <n v="5"/>
    <n v="2.007999416418496"/>
    <n v="5"/>
    <n v="5"/>
    <n v="0.9711841899139021"/>
    <n v="0.97191421114505194"/>
    <n v="0.99823674873116597"/>
  </r>
  <r>
    <x v="0"/>
    <x v="1"/>
    <n v="999.98639999999989"/>
    <n v="225"/>
    <n v="863.97945513163108"/>
    <n v="2.0286271361162678"/>
    <n v="5"/>
    <n v="1.9609133909415961"/>
    <n v="5"/>
    <n v="5"/>
    <n v="1.03273290793898"/>
    <n v="1.0334661881934832"/>
    <n v="0.99823674873116597"/>
  </r>
  <r>
    <x v="0"/>
    <x v="1"/>
    <n v="1032.6085918854415"/>
    <n v="226"/>
    <n v="895.99717170654662"/>
    <n v="2.1038048597236627"/>
    <n v="5"/>
    <n v="2.0067650318406529"/>
    <n v="5"/>
    <n v="5"/>
    <n v="1.015443906437838"/>
    <n v="1.0161804457156944"/>
    <n v="0.99823674873116597"/>
  </r>
  <r>
    <x v="0"/>
    <x v="1"/>
    <n v="1047.569892473118"/>
    <n v="227"/>
    <n v="910.35399698369702"/>
    <n v="2.1375147415648574"/>
    <n v="5"/>
    <n v="2.0778946508547955"/>
    <n v="5"/>
    <n v="5"/>
    <n v="0.96439925227695511"/>
    <n v="0.96513905057816496"/>
    <n v="1.0063115671275507"/>
  </r>
  <r>
    <x v="0"/>
    <x v="1"/>
    <n v="1018.0478468899522"/>
    <n v="228"/>
    <n v="880.22747609000521"/>
    <n v="2.0667775528056573"/>
    <n v="5"/>
    <n v="1.9353584249719575"/>
    <n v="5"/>
    <n v="5"/>
    <n v="1.0198238777465229"/>
    <n v="1.0205669350710862"/>
    <n v="1.0063115671275507"/>
  </r>
  <r>
    <x v="0"/>
    <x v="1"/>
    <n v="1050.5101796407187"/>
    <n v="229"/>
    <n v="912.08533353024563"/>
    <n v="2.1415799265402842"/>
    <n v="5"/>
    <n v="1.9553936890330501"/>
    <n v="5"/>
    <n v="5"/>
    <n v="0.99986641358222439"/>
    <n v="1.0006127299301411"/>
    <n v="1.0063115671275507"/>
  </r>
  <r>
    <x v="0"/>
    <x v="1"/>
    <n v="1066.1037394451146"/>
    <n v="230"/>
    <n v="927.0744180241154"/>
    <n v="2.1767743554924994"/>
    <n v="5"/>
    <n v="1.991696836362312"/>
    <n v="5"/>
    <n v="5"/>
    <n v="1.0095536052167826"/>
    <n v="1.0103031805880525"/>
    <n v="0.99984465555106461"/>
  </r>
  <r>
    <x v="0"/>
    <x v="1"/>
    <n v="1082.9599027946535"/>
    <n v="231"/>
    <n v="943.32610606312835"/>
    <n v="2.2149333825015556"/>
    <n v="5"/>
    <n v="1.9390476015086628"/>
    <n v="5"/>
    <n v="5"/>
    <n v="0.98423525172391679"/>
    <n v="0.98498808611854005"/>
    <n v="0.99984465555106461"/>
  </r>
  <r>
    <x v="0"/>
    <x v="1"/>
    <n v="1078.12729498164"/>
    <n v="232"/>
    <n v="937.8890229395887"/>
    <n v="2.2021670900854335"/>
    <n v="5"/>
    <n v="2.0039370758161739"/>
    <n v="5"/>
    <n v="5"/>
    <n v="0.94637136695687341"/>
    <n v="0.94712746037485007"/>
    <n v="0.99984465555106461"/>
  </r>
  <r>
    <x v="0"/>
    <x v="1"/>
    <n v="1022.3705822267621"/>
    <n v="233"/>
    <n v="881.52783487418469"/>
    <n v="2.0698308003112613"/>
    <n v="5"/>
    <n v="1.9317599112017922"/>
    <n v="5"/>
    <n v="5"/>
    <n v="0.989292616279288"/>
    <n v="0.99005196872061796"/>
    <n v="1.0024404785345677"/>
  </r>
  <r>
    <x v="0"/>
    <x v="1"/>
    <n v="1014.9230769230769"/>
    <n v="234"/>
    <n v="873.4758542599734"/>
    <n v="2.050924718370942"/>
    <n v="5"/>
    <n v="1.8916899443291746"/>
    <n v="5"/>
    <n v="5"/>
    <n v="0.96500146543814758"/>
    <n v="0.96576407690283095"/>
    <n v="1.0024404785345677"/>
  </r>
  <r>
    <x v="0"/>
    <x v="1"/>
    <n v="981.63245236631849"/>
    <n v="235"/>
    <n v="839.58075439268896"/>
    <n v="1.971338891458347"/>
    <n v="5"/>
    <n v="1.8363132906169302"/>
    <n v="5"/>
    <n v="5"/>
    <n v="0.99581798127149956"/>
    <n v="0.99658385175953623"/>
    <n v="1.0024404785345677"/>
  </r>
  <r>
    <x v="0"/>
    <x v="1"/>
    <n v="991.19109461966616"/>
    <n v="236"/>
    <n v="848.53492133551049"/>
    <n v="1.9923633104229803"/>
    <n v="5"/>
    <n v="1.8473534837030516"/>
    <n v="5"/>
    <n v="5"/>
    <n v="0.97760382859177408"/>
    <n v="0.97837295810316405"/>
    <n v="0.99707235284226514"/>
  </r>
  <r>
    <x v="0"/>
    <x v="1"/>
    <n v="975.04667081518357"/>
    <n v="237"/>
    <n v="831.78602222050188"/>
    <n v="1.9530368298649401"/>
    <n v="5"/>
    <n v="1.7286349792332913"/>
    <n v="5"/>
    <n v="5"/>
    <n v="0.90979984831866312"/>
    <n v="0.91057223685340649"/>
    <n v="0.99707235284226514"/>
  </r>
  <r>
    <x v="0"/>
    <x v="1"/>
    <n v="891.0582341891045"/>
    <n v="238"/>
    <n v="747.19311028389666"/>
    <n v="1.7544123421431275"/>
    <n v="5"/>
    <n v="1.6096948344942483"/>
    <n v="5"/>
    <n v="5"/>
    <n v="1.0034510492404816"/>
    <n v="1.0042266967985782"/>
    <n v="0.99707235284226514"/>
  </r>
  <r>
    <x v="0"/>
    <x v="1"/>
    <n v="899.31219819441537"/>
    <n v="239"/>
    <n v="754.84259897868151"/>
    <n v="1.7723733714841445"/>
    <n v="5"/>
    <n v="1.6119366024559216"/>
    <n v="5"/>
    <n v="5"/>
    <n v="1.0596370676544489"/>
    <n v="1.060415974235899"/>
    <n v="1.004109107154886"/>
  </r>
  <r>
    <x v="0"/>
    <x v="0"/>
    <n v="965.85681098204873"/>
    <n v="240"/>
    <n v="820.78273645578872"/>
    <n v="1.9272010719008366"/>
    <n v="5"/>
    <n v="1.6601705157571152"/>
    <n v="5"/>
    <n v="5"/>
    <n v="0.97048650820971882"/>
    <n v="0.9712686738145222"/>
    <n v="1.004109107154886"/>
  </r>
  <r>
    <x v="1"/>
    <x v="0"/>
    <n v="947.38814531548769"/>
    <n v="241"/>
    <n v="801.70959547870166"/>
    <n v="1.8824172623700937"/>
    <n v="5"/>
    <n v="1.5787514294226868"/>
    <n v="5"/>
    <n v="5"/>
    <n v="0.97214640393616747"/>
    <n v="0.97293182856432425"/>
    <n v="1.004109107154886"/>
  </r>
  <r>
    <x v="1"/>
    <x v="0"/>
    <n v="920.20797962648555"/>
    <n v="242"/>
    <n v="773.92495447917338"/>
    <n v="1.8171788167518419"/>
    <n v="5"/>
    <n v="1.5552525870461822"/>
    <n v="5"/>
    <n v="5"/>
    <n v="0.97914084592085426"/>
    <n v="0.97992952957236434"/>
    <n v="1.0004097537602332"/>
  </r>
  <r>
    <x v="1"/>
    <x v="0"/>
    <n v="899.42760228959094"/>
    <n v="243"/>
    <n v="752.54010183175274"/>
    <n v="1.7669670991875672"/>
    <n v="5"/>
    <n v="1.4525700978532825"/>
    <n v="5"/>
    <n v="5"/>
    <n v="0.88318813415043818"/>
    <n v="0.88398007682530166"/>
    <n v="1.0004097537602332"/>
  </r>
  <r>
    <x v="1"/>
    <x v="2"/>
    <n v="796.42185514612459"/>
    <n v="244"/>
    <n v="648.92987937776024"/>
    <n v="1.5236898920725099"/>
    <n v="5"/>
    <n v="1.3067565114516029"/>
    <n v="5"/>
    <n v="5"/>
    <n v="1.0348965225046749"/>
    <n v="1.0356917242028918"/>
    <n v="1.0004097537602332"/>
  </r>
  <r>
    <x v="2"/>
    <x v="2"/>
    <n v="820.78017789072408"/>
    <n v="245"/>
    <n v="672.68372681183371"/>
    <n v="1.5794640186512323"/>
    <n v="5"/>
    <n v="1.2477263050228748"/>
    <n v="5"/>
    <n v="5"/>
    <n v="1.0482533622176169"/>
    <n v="1.049051822939187"/>
    <n v="1.0038705357461257"/>
  </r>
  <r>
    <x v="2"/>
    <x v="2"/>
    <n v="861.25540025412954"/>
    <n v="246"/>
    <n v="712.55447386471303"/>
    <n v="1.6730806885017624"/>
    <n v="5"/>
    <n v="1.2712551905755152"/>
    <n v="5"/>
    <n v="5"/>
    <n v="1.0147523474413451"/>
    <n v="1.0155540671862686"/>
    <n v="1.0038705357461257"/>
  </r>
  <r>
    <x v="2"/>
    <x v="2"/>
    <n v="872.88182973316384"/>
    <n v="247"/>
    <n v="723.5764280332213"/>
    <n v="1.6989602799509123"/>
    <n v="5"/>
    <n v="1.2760432834053668"/>
    <n v="5"/>
    <n v="5"/>
    <n v="0.99094276271078463"/>
    <n v="0.99174774147906142"/>
    <n v="1.0038705357461257"/>
  </r>
  <r>
    <x v="2"/>
    <x v="2"/>
    <n v="869.46748570218176"/>
    <n v="248"/>
    <n v="719.55760869171309"/>
    <n v="1.6895240764359913"/>
    <n v="5"/>
    <n v="1.2758110905726552"/>
    <n v="5"/>
    <n v="4"/>
    <n v="0.95653249391787376"/>
    <n v="0.95734073170950396"/>
    <n v="1.0064260468413682"/>
  </r>
  <r>
    <x v="2"/>
    <x v="2"/>
    <n v="839.49406779661024"/>
    <n v="249"/>
    <n v="688.97971547561554"/>
    <n v="1.6177270637003236"/>
    <n v="5"/>
    <n v="1.2176185708422853"/>
    <n v="4"/>
    <n v="5"/>
    <n v="1.0369342137832012"/>
    <n v="1.0377457105981847"/>
    <n v="1.0064260468413682"/>
  </r>
  <r>
    <x v="2"/>
    <x v="3"/>
    <n v="880.19580419580416"/>
    <n v="250"/>
    <n v="729.07697656428331"/>
    <n v="1.7118755893918489"/>
    <n v="5"/>
    <n v="1.2835858141436933"/>
    <n v="5"/>
    <n v="4"/>
    <n v="0.95337658354838073"/>
    <n v="0.95419133938671763"/>
    <n v="1.0064260468413682"/>
  </r>
  <r>
    <x v="3"/>
    <x v="2"/>
    <n v="842.90334807327872"/>
    <n v="251"/>
    <n v="691.18004513123185"/>
    <n v="1.6228934463281426"/>
    <n v="5"/>
    <n v="1.1963741002997461"/>
    <n v="4"/>
    <n v="4"/>
    <n v="0.96961615184341277"/>
    <n v="0.97043416670510296"/>
    <n v="1.0022509473906998"/>
  </r>
  <r>
    <x v="2"/>
    <x v="3"/>
    <n v="812.99435028248593"/>
    <n v="252"/>
    <n v="660.66657202991291"/>
    <n v="1.5512476922736569"/>
    <n v="5"/>
    <n v="1.1898273991268056"/>
    <n v="4"/>
    <n v="4"/>
    <n v="0.93815865546875021"/>
    <n v="0.93897992935379382"/>
    <n v="1.0022509473906998"/>
  </r>
  <r>
    <x v="3"/>
    <x v="3"/>
    <n v="759.09170305676855"/>
    <n v="253"/>
    <n v="606.15944949366951"/>
    <n v="1.4232647556055722"/>
    <n v="5"/>
    <n v="1.1029807917309413"/>
    <n v="4"/>
    <n v="3"/>
    <n v="0.88942554382291594"/>
    <n v="0.89025007673131284"/>
    <n v="1.0022509473906998"/>
  </r>
  <r>
    <x v="3"/>
    <x v="2"/>
    <n v="679.81692789968656"/>
    <n v="254"/>
    <n v="526.28019902606138"/>
    <n v="1.2357079634286914"/>
    <n v="5"/>
    <n v="1.0118305917029939"/>
    <n v="3"/>
    <n v="4"/>
    <n v="1.0055764041022106"/>
    <n v="1.0064041960339609"/>
    <n v="1.0024471892610918"/>
  </r>
  <r>
    <x v="2"/>
    <x v="3"/>
    <n v="690.01890359168237"/>
    <n v="255"/>
    <n v="535.87769940753117"/>
    <n v="1.2582429318206998"/>
    <n v="5"/>
    <n v="1.0417341912729228"/>
    <n v="4"/>
    <n v="3"/>
    <n v="0.94852790675856735"/>
    <n v="0.94935895771367096"/>
    <n v="1.0024471892610918"/>
  </r>
  <r>
    <x v="3"/>
    <x v="2"/>
    <n v="659.51361621279295"/>
    <n v="256"/>
    <n v="504.76793671811561"/>
    <n v="1.1851970874837292"/>
    <n v="4"/>
    <n v="0.99108212498573323"/>
    <n v="3"/>
    <n v="3"/>
    <n v="0.98229886731221827"/>
    <n v="0.98313317729067529"/>
    <n v="1.0024471892610918"/>
  </r>
  <r>
    <x v="2"/>
    <x v="2"/>
    <n v="645.68058761804832"/>
    <n v="257"/>
    <n v="490.33043281284495"/>
    <n v="1.1512977719085058"/>
    <n v="4"/>
    <n v="0.99366071280642909"/>
    <n v="3"/>
    <n v="4"/>
    <n v="1.0669935162413524"/>
    <n v="1.0678310852431627"/>
    <n v="0.99930695732162356"/>
  </r>
  <r>
    <x v="2"/>
    <x v="3"/>
    <n v="683.4441894429375"/>
    <n v="258"/>
    <n v="527.48955932720799"/>
    <n v="1.2385475461406137"/>
    <n v="5"/>
    <n v="1.0368858745906764"/>
    <n v="4"/>
    <n v="3"/>
    <n v="0.9925209704819995"/>
    <n v="0.99336179850716311"/>
    <n v="0.99930695732162356"/>
  </r>
  <r>
    <x v="3"/>
    <x v="2"/>
    <n v="671.44741754822655"/>
    <n v="259"/>
    <n v="514.88831212197101"/>
    <n v="1.2089597684711106"/>
    <n v="5"/>
    <n v="0.95792379364130986"/>
    <n v="3"/>
    <n v="4"/>
    <n v="0.99407622210497426"/>
    <n v="0.99492030915349128"/>
    <n v="0.99930695732162356"/>
  </r>
  <r>
    <x v="2"/>
    <x v="3"/>
    <n v="666.87841191067014"/>
    <n v="260"/>
    <n v="509.71483117388846"/>
    <n v="1.1968124149928248"/>
    <n v="4"/>
    <n v="1.028588955338988"/>
    <n v="4"/>
    <n v="3"/>
    <n v="0.92679544060151453"/>
    <n v="0.92764278667338484"/>
    <n v="1.0020664248739908"/>
  </r>
  <r>
    <x v="3"/>
    <x v="3"/>
    <n v="621.17254174397033"/>
    <n v="261"/>
    <n v="463.40448569666262"/>
    <n v="1.0880755428831674"/>
    <n v="4"/>
    <n v="0.93692864834938006"/>
    <n v="3"/>
    <n v="3"/>
    <n v="1.0049653620899448"/>
    <n v="1.0058159671851685"/>
    <n v="1.0020664248739908"/>
  </r>
  <r>
    <x v="3"/>
    <x v="3"/>
    <n v="626.36004932182493"/>
    <n v="262"/>
    <n v="467.98751796399108"/>
    <n v="1.0988365205522284"/>
    <n v="4"/>
    <n v="0.90913506501950658"/>
    <n v="3"/>
    <n v="3"/>
    <n v="1.0529738352314437"/>
    <n v="1.0538276993500209"/>
    <n v="1.0020664248739908"/>
  </r>
  <r>
    <x v="3"/>
    <x v="3"/>
    <n v="659.14585476239461"/>
    <n v="263"/>
    <n v="500.16884809403473"/>
    <n v="1.1743984094262832"/>
    <n v="4"/>
    <n v="0.94604472829230979"/>
    <n v="3"/>
    <n v="3"/>
    <n v="1.0493632378333067"/>
    <n v="1.050220360975237"/>
    <n v="1.0052279855449648"/>
  </r>
  <r>
    <x v="3"/>
    <x v="3"/>
    <n v="693.87479406919272"/>
    <n v="264"/>
    <n v="534.2933120903067"/>
    <n v="1.2545227842098399"/>
    <n v="5"/>
    <n v="0.98394885100944263"/>
    <n v="3"/>
    <n v="4"/>
    <n v="1.050408596580388"/>
    <n v="1.0512689787456717"/>
    <n v="1.0052279855449648"/>
  </r>
  <r>
    <x v="3"/>
    <x v="3"/>
    <n v="733.20964749536165"/>
    <n v="265"/>
    <n v="573.02369020594961"/>
    <n v="1.3454618633404498"/>
    <n v="5"/>
    <n v="1.0345581787287947"/>
    <n v="4"/>
    <n v="3"/>
    <n v="0.99964745093199636"/>
    <n v="1.0005110921206335"/>
    <n v="1.0052279855449648"/>
  </r>
  <r>
    <x v="3"/>
    <x v="3"/>
    <n v="730.256284488044"/>
    <n v="266"/>
    <n v="569.46585188810582"/>
    <n v="1.3371080450700923"/>
    <n v="5"/>
    <n v="1.0231030970611417"/>
    <n v="3"/>
    <n v="3"/>
    <n v="0.98863506077061991"/>
    <n v="0.98950196098261034"/>
    <n v="1.0059975903510614"/>
  </r>
  <r>
    <x v="3"/>
    <x v="3"/>
    <n v="721.84559270516695"/>
    <n v="267"/>
    <n v="560.45068479470274"/>
    <n v="1.3159403975135731"/>
    <n v="5"/>
    <n v="1.0223896323042014"/>
    <n v="3"/>
    <n v="3"/>
    <n v="1.0221520019247703"/>
    <n v="1.023022161160114"/>
    <n v="1.0059975903510614"/>
  </r>
  <r>
    <x v="3"/>
    <x v="3"/>
    <n v="737.38878842676309"/>
    <n v="268"/>
    <n v="575.38940520577273"/>
    <n v="1.3510165714026079"/>
    <n v="5"/>
    <n v="1.0184716415031136"/>
    <n v="3"/>
    <n v="4"/>
    <n v="1.0152986158750441"/>
    <n v="1.0161720341337412"/>
    <n v="1.0059975903510614"/>
  </r>
  <r>
    <x v="3"/>
    <x v="3"/>
    <n v="739.45580383626645"/>
    <n v="269"/>
    <n v="576.85194530475007"/>
    <n v="1.3544506212689806"/>
    <n v="5"/>
    <n v="1.0442473481821053"/>
    <n v="4"/>
    <n v="4"/>
    <n v="1.0115638331830201"/>
    <n v="1.0124405104650707"/>
    <n v="1.0032480311885892"/>
  </r>
  <r>
    <x v="3"/>
    <x v="3"/>
    <n v="735.76795795211217"/>
    <n v="270"/>
    <n v="572.55962411006965"/>
    <n v="1.3443722343342714"/>
    <n v="5"/>
    <n v="1.0602790367629038"/>
    <n v="4"/>
    <n v="4"/>
    <n v="1.0284191405019247"/>
    <n v="1.0292990768073285"/>
    <n v="1.0032480311885892"/>
  </r>
  <r>
    <x v="3"/>
    <x v="2"/>
    <n v="745.69752731454867"/>
    <n v="271"/>
    <n v="581.88471816198012"/>
    <n v="1.3662675916002147"/>
    <n v="5"/>
    <n v="1.0858617126316852"/>
    <n v="4"/>
    <n v="4"/>
    <n v="1.0408802437070945"/>
    <n v="1.0417634390358517"/>
    <n v="1.0032480311885892"/>
  </r>
  <r>
    <x v="2"/>
    <x v="2"/>
    <n v="772.17272727272723"/>
    <n v="272"/>
    <n v="607.75544280963254"/>
    <n v="1.4270121541468135"/>
    <n v="5"/>
    <n v="1.1209070343240484"/>
    <n v="4"/>
    <n v="4"/>
    <n v="1.0038027798216744"/>
    <n v="1.004689234173785"/>
    <n v="1.0016377609537224"/>
  </r>
  <r>
    <x v="2"/>
    <x v="3"/>
    <n v="770.37170129140918"/>
    <n v="273"/>
    <n v="605.34994151778847"/>
    <n v="1.4213640277155499"/>
    <n v="5"/>
    <n v="1.1342699292399152"/>
    <n v="4"/>
    <n v="4"/>
    <n v="0.97645607999508088"/>
    <n v="0.97734579337054472"/>
    <n v="1.0016377609537224"/>
  </r>
  <r>
    <x v="3"/>
    <x v="2"/>
    <n v="748.488346281909"/>
    <n v="274"/>
    <n v="582.86211119776215"/>
    <n v="1.3685625142667919"/>
    <n v="5"/>
    <n v="1.0900706791916721"/>
    <n v="4"/>
    <n v="4"/>
    <n v="1.0048197804189387"/>
    <n v="1.0057127528177559"/>
    <n v="1.0016377609537224"/>
  </r>
  <r>
    <x v="2"/>
    <x v="2"/>
    <n v="746.72327964860892"/>
    <n v="275"/>
    <n v="580.49256925393604"/>
    <n v="1.3629988205251635"/>
    <n v="5"/>
    <n v="1.1093053697872257"/>
    <n v="4"/>
    <n v="4"/>
    <n v="0.96790394861675322"/>
    <n v="0.96880018003892376"/>
    <n v="1.000820889498625"/>
  </r>
  <r>
    <x v="2"/>
    <x v="2"/>
    <n v="718.94386091995659"/>
    <n v="276"/>
    <n v="552.10867521475757"/>
    <n v="1.2963533264286011"/>
    <n v="5"/>
    <n v="1.0977928732262665"/>
    <n v="4"/>
    <n v="4"/>
    <n v="1.0244880443751048"/>
    <n v="1.0253875348206287"/>
    <n v="1.000820889498625"/>
  </r>
  <r>
    <x v="2"/>
    <x v="2"/>
    <n v="730.81290322580639"/>
    <n v="277"/>
    <n v="563.37324221008134"/>
    <n v="1.3228025737429738"/>
    <n v="5"/>
    <n v="1.0740110472538482"/>
    <n v="4"/>
    <n v="4"/>
    <n v="0.97835652527775874"/>
    <n v="0.97925927474663599"/>
    <n v="1.000820889498625"/>
  </r>
  <r>
    <x v="2"/>
    <x v="2"/>
    <n v="706.36266855926169"/>
    <n v="278"/>
    <n v="538.3185322330105"/>
    <n v="1.263974016830975"/>
    <n v="5"/>
    <n v="1.1086543215408735"/>
    <n v="4"/>
    <n v="4"/>
    <n v="0.98386092022024796"/>
    <n v="0.98476692871247862"/>
    <n v="1.0017749011964081"/>
  </r>
  <r>
    <x v="2"/>
    <x v="2"/>
    <n v="688.71820098383694"/>
    <n v="279"/>
    <n v="520.06958934705972"/>
    <n v="1.2211254276382661"/>
    <n v="5"/>
    <n v="1.0638373019590399"/>
    <n v="4"/>
    <n v="4"/>
    <n v="1.0238496642074026"/>
    <n v="1.0247589317229866"/>
    <n v="1.0017749011964081"/>
  </r>
  <r>
    <x v="2"/>
    <x v="2"/>
    <n v="699.99582463465549"/>
    <n v="280"/>
    <n v="530.74273768735213"/>
    <n v="1.2461860216400213"/>
    <n v="5"/>
    <n v="1.0965023339910722"/>
    <n v="4"/>
    <n v="4"/>
    <n v="0.99402795163595414"/>
    <n v="0.9949404781748914"/>
    <n v="1.0017749011964081"/>
  </r>
  <r>
    <x v="2"/>
    <x v="2"/>
    <n v="696.3220221606648"/>
    <n v="281"/>
    <n v="526.46445990283542"/>
    <n v="1.2361406086872426"/>
    <n v="5"/>
    <n v="1.0934816360253663"/>
    <n v="4"/>
    <n v="4"/>
    <n v="1.045208312045111"/>
    <n v="1.0461240976074015"/>
    <n v="1.0018996925503059"/>
  </r>
  <r>
    <x v="2"/>
    <x v="2"/>
    <n v="725.04893177119231"/>
    <n v="282"/>
    <n v="554.5868942028369"/>
    <n v="1.3021721942947246"/>
    <n v="5"/>
    <n v="1.0933479268616764"/>
    <n v="4"/>
    <n v="4"/>
    <n v="1.0290957829810772"/>
    <n v="1.0300148275667211"/>
    <n v="1.0018996925503059"/>
  </r>
  <r>
    <x v="2"/>
    <x v="2"/>
    <n v="740.253086419753"/>
    <n v="283"/>
    <n v="569.18657354087145"/>
    <n v="1.3364522984196781"/>
    <n v="5"/>
    <n v="1.160733124262143"/>
    <n v="4"/>
    <n v="4"/>
    <n v="0.98257735422811143"/>
    <n v="0.9834996578371088"/>
    <n v="1.0018996925503059"/>
  </r>
  <r>
    <x v="2"/>
    <x v="2"/>
    <n v="719.51886313652517"/>
    <n v="284"/>
    <n v="547.84787494711759"/>
    <n v="1.2863489507537316"/>
    <n v="5"/>
    <n v="1.1128503371224654"/>
    <n v="4"/>
    <n v="4"/>
    <n v="1.0084995041560183"/>
    <n v="1.0094250667883691"/>
    <n v="1.0024714027139712"/>
  </r>
  <r>
    <x v="2"/>
    <x v="2"/>
    <n v="720.97963272120205"/>
    <n v="285"/>
    <n v="548.70416922126833"/>
    <n v="1.2883595330548796"/>
    <n v="5"/>
    <n v="1.1342558562362655"/>
    <n v="4"/>
    <n v="4"/>
    <n v="0.98727822309465219"/>
    <n v="0.98820704475035626"/>
    <n v="1.0024714027139712"/>
  </r>
  <r>
    <x v="2"/>
    <x v="0"/>
    <n v="708.78892733564021"/>
    <n v="286"/>
    <n v="535.90898852518035"/>
    <n v="1.258316398791183"/>
    <n v="5"/>
    <n v="1.1415528071053609"/>
    <n v="4"/>
    <n v="4"/>
    <n v="0.96701439991852856"/>
    <n v="0.96794648059758592"/>
    <n v="1.0024714027139712"/>
  </r>
  <r>
    <x v="1"/>
    <x v="2"/>
    <n v="682.8388988434599"/>
    <n v="287"/>
    <n v="509.35448472247401"/>
    <n v="1.195966320117072"/>
    <n v="4"/>
    <n v="1.1449790131113287"/>
    <n v="4"/>
    <n v="4"/>
    <n v="1.0144174671228359"/>
    <n v="1.0153528068252466"/>
    <n v="0.99998250867569327"/>
  </r>
  <r>
    <x v="2"/>
    <x v="0"/>
    <n v="683.17088097922374"/>
    <n v="288"/>
    <n v="509.08199154771177"/>
    <n v="1.1953265050781312"/>
    <n v="4"/>
    <n v="1.1078501979497948"/>
    <n v="4"/>
    <n v="4"/>
    <n v="1.0213002149993198"/>
    <n v="1.022238813725084"/>
    <n v="0.99998250867569327"/>
  </r>
  <r>
    <x v="1"/>
    <x v="0"/>
    <n v="689.29765886287623"/>
    <n v="289"/>
    <n v="514.60429412083818"/>
    <n v="1.2082928930948256"/>
    <n v="5"/>
    <n v="1.1497757385888894"/>
    <n v="4"/>
    <n v="4"/>
    <n v="1.0134130898644036"/>
    <n v="1.014354947613521"/>
    <n v="0.99998250867569327"/>
  </r>
  <r>
    <x v="1"/>
    <x v="0"/>
    <n v="694.6738238080203"/>
    <n v="290"/>
    <n v="519.37598375545622"/>
    <n v="1.2194968389993448"/>
    <n v="5"/>
    <n v="1.1844756462766446"/>
    <n v="4"/>
    <n v="4"/>
    <n v="0.99571678617428161"/>
    <n v="0.99666190294675239"/>
    <n v="1.002296660120477"/>
  </r>
  <r>
    <x v="1"/>
    <x v="0"/>
    <n v="689.83753326029102"/>
    <n v="291"/>
    <n v="513.9352178972008"/>
    <n v="1.206721899507722"/>
    <n v="5"/>
    <n v="1.1726732091504908"/>
    <n v="4"/>
    <n v="4"/>
    <n v="0.9884418677313207"/>
    <n v="0.98939024352714477"/>
    <n v="1.002296660120477"/>
  </r>
  <r>
    <x v="1"/>
    <x v="0"/>
    <n v="684.87150837988827"/>
    <n v="292"/>
    <n v="508.36471770627196"/>
    <n v="1.193642343296125"/>
    <n v="4"/>
    <n v="1.1702373077262127"/>
    <n v="4"/>
    <n v="4"/>
    <n v="0.96958262874887935"/>
    <n v="0.97053426356805683"/>
    <n v="1.002296660120477"/>
  </r>
  <r>
    <x v="1"/>
    <x v="0"/>
    <n v="658.33936790426515"/>
    <n v="293"/>
    <n v="481.22810192012275"/>
    <n v="1.1299254634106464"/>
    <n v="4"/>
    <n v="1.1470301160329057"/>
    <n v="4"/>
    <n v="4"/>
    <n v="1.0470452829719958"/>
    <n v="1.0480001768145266"/>
    <n v="1.0009337397688991"/>
  </r>
  <r>
    <x v="1"/>
    <x v="0"/>
    <n v="675.74817961165047"/>
    <n v="294"/>
    <n v="498.032438316982"/>
    <n v="1.1693821109230589"/>
    <n v="4"/>
    <n v="1.1736626354892454"/>
    <n v="4"/>
    <n v="4"/>
    <n v="1.024632361695589"/>
    <n v="1.0255905145614732"/>
    <n v="1.0009337397688991"/>
  </r>
  <r>
    <x v="1"/>
    <x v="0"/>
    <n v="681.58595859585967"/>
    <n v="295"/>
    <n v="503.26574199066511"/>
    <n v="1.1816699283947754"/>
    <n v="4"/>
    <n v="1.1906160602918419"/>
    <n v="4"/>
    <n v="4"/>
    <n v="1.0060655192827717"/>
    <n v="1.0070269311720093"/>
    <n v="1.0009337397688991"/>
  </r>
  <r>
    <x v="1"/>
    <x v="0"/>
    <n v="684.72824631860783"/>
    <n v="296"/>
    <n v="505.80355440288719"/>
    <n v="1.1876287218536106"/>
    <n v="4"/>
    <n v="1.2166518184021495"/>
    <n v="4"/>
    <n v="4"/>
    <n v="0.99551495486430486"/>
    <n v="0.99647962577689575"/>
    <n v="1.0023228646295643"/>
  </r>
  <r>
    <x v="1"/>
    <x v="0"/>
    <n v="677.86725663716811"/>
    <n v="297"/>
    <n v="498.33808941092138"/>
    <n v="1.1700997808857718"/>
    <n v="4"/>
    <n v="1.2023564276879561"/>
    <n v="4"/>
    <n v="5"/>
    <n v="1.0069470324038743"/>
    <n v="1.0079149623398185"/>
    <n v="1.0023228646295643"/>
  </r>
  <r>
    <x v="1"/>
    <x v="0"/>
    <n v="681.21456779289167"/>
    <n v="298"/>
    <n v="501.08092525611886"/>
    <n v="1.176539970166236"/>
    <n v="4"/>
    <n v="1.2493056689799595"/>
    <n v="5"/>
    <n v="5"/>
    <n v="0.99717935768092703"/>
    <n v="0.99815054664022462"/>
    <n v="1.0023228646295643"/>
  </r>
  <r>
    <x v="1"/>
    <x v="0"/>
    <n v="679.19617502173276"/>
    <n v="299"/>
    <n v="498.45805717443386"/>
    <n v="1.1703814656631992"/>
    <n v="4"/>
    <n v="1.2363016106369447"/>
    <n v="5"/>
    <n v="4"/>
    <n v="0.98760509123955553"/>
    <n v="0.98857953922220643"/>
    <n v="0.99963171514140425"/>
  </r>
  <r>
    <x v="1"/>
    <x v="0"/>
    <n v="666.5761446820726"/>
    <n v="300"/>
    <n v="485.23355152424762"/>
    <n v="1.1393302747299572"/>
    <n v="4"/>
    <n v="1.2251406159192131"/>
    <n v="4"/>
    <n v="4"/>
    <n v="0.97138436420111207"/>
    <n v="0.97236207120711637"/>
    <n v="0.99963171514140425"/>
  </r>
  <r>
    <x v="1"/>
    <x v="0"/>
    <n v="641.5546075085324"/>
    <n v="301"/>
    <n v="459.60753904018134"/>
    <n v="1.0791602972995207"/>
    <n v="4"/>
    <n v="1.1787953550825132"/>
    <n v="4"/>
    <n v="4"/>
    <n v="1.0046047761815085"/>
    <n v="1.0055857422108661"/>
    <n v="0.99963171514140425"/>
  </r>
  <r>
    <x v="1"/>
    <x v="0"/>
    <n v="639.17497886728654"/>
    <n v="302"/>
    <n v="456.62343508840939"/>
    <n v="1.0721536095622131"/>
    <n v="4"/>
    <n v="1.1243384766844555"/>
    <n v="4"/>
    <n v="4"/>
    <n v="1.0217826773371548"/>
    <n v="1.0227669023898658"/>
    <n v="0.99914849566683106"/>
  </r>
  <r>
    <x v="1"/>
    <x v="1"/>
    <n v="646.80904522613071"/>
    <n v="303"/>
    <n v="463.65302613672748"/>
    <n v="1.0886591168074582"/>
    <n v="4"/>
    <n v="1.1882946234597065"/>
    <n v="4"/>
    <n v="5"/>
    <n v="1.0312341853955695"/>
    <n v="1.0322216694716337"/>
    <n v="0.99914849566683106"/>
  </r>
  <r>
    <x v="0"/>
    <x v="1"/>
    <n v="656.13609958506231"/>
    <n v="304"/>
    <n v="472.375605185133"/>
    <n v="1.1091397664912159"/>
    <n v="4"/>
    <n v="1.2352745532863567"/>
    <n v="5"/>
    <n v="5"/>
    <n v="1.0426854196314608"/>
    <n v="1.0436761627308784"/>
    <n v="0.99914849566683106"/>
  </r>
  <r>
    <x v="0"/>
    <x v="1"/>
    <n v="671.61576354679812"/>
    <n v="305"/>
    <n v="487.25079383634272"/>
    <n v="1.1440667675598875"/>
    <n v="4"/>
    <n v="1.2587463752326782"/>
    <n v="5"/>
    <n v="5"/>
    <n v="1.0193477367761252"/>
    <n v="1.0203417388988962"/>
    <n v="1.0021467723121154"/>
  </r>
  <r>
    <x v="0"/>
    <x v="1"/>
    <n v="676.83509341998399"/>
    <n v="306"/>
    <n v="491.86564839900251"/>
    <n v="1.1549024641027124"/>
    <n v="4"/>
    <n v="1.2756838621298683"/>
    <n v="5"/>
    <n v="5"/>
    <n v="1.0177845093343278"/>
    <n v="1.0187817704804523"/>
    <n v="1.0021467723121154"/>
  </r>
  <r>
    <x v="0"/>
    <x v="0"/>
    <n v="683.16077170418009"/>
    <n v="307"/>
    <n v="497.58685137267253"/>
    <n v="1.1683358710369638"/>
    <n v="4"/>
    <n v="1.2836672752370877"/>
    <n v="5"/>
    <n v="5"/>
    <n v="1.0017210731012629"/>
    <n v="1.0027215932707405"/>
    <n v="1.0021467723121154"/>
  </r>
  <r>
    <x v="1"/>
    <x v="0"/>
    <n v="681.32571428571441"/>
    <n v="308"/>
    <n v="495.14731864368076"/>
    <n v="1.1626078386583207"/>
    <n v="4"/>
    <n v="1.2521823663323222"/>
    <n v="5"/>
    <n v="5"/>
    <n v="1.0112097443316352"/>
    <n v="1.0122135235244663"/>
    <n v="0.99935796839487101"/>
  </r>
  <r>
    <x v="1"/>
    <x v="1"/>
    <n v="685.64197205378332"/>
    <n v="309"/>
    <n v="498.85910110122359"/>
    <n v="1.1713231183701334"/>
    <n v="4"/>
    <n v="1.2591090227458346"/>
    <n v="5"/>
    <n v="5"/>
    <n v="0.96709392072837475"/>
    <n v="0.96810095894455916"/>
    <n v="0.99935796839487101"/>
  </r>
  <r>
    <x v="0"/>
    <x v="1"/>
    <n v="662.35386426049433"/>
    <n v="310"/>
    <n v="474.96651799740852"/>
    <n v="1.1152232398968336"/>
    <n v="4"/>
    <n v="1.2785655014159953"/>
    <n v="5"/>
    <n v="5"/>
    <n v="1.035752321079596"/>
    <n v="1.0367626183191339"/>
    <n v="0.99935796839487101"/>
  </r>
  <r>
    <x v="0"/>
    <x v="1"/>
    <n v="682.96876215165264"/>
    <n v="311"/>
    <n v="494.97694057804074"/>
    <n v="1.1622077902945507"/>
    <n v="4"/>
    <n v="1.2714687162174048"/>
    <n v="5"/>
    <n v="5"/>
    <n v="1.024812132173442"/>
    <n v="1.025825688436333"/>
    <n v="1.0027700117843223"/>
  </r>
  <r>
    <x v="0"/>
    <x v="1"/>
    <n v="698.97263266092773"/>
    <n v="312"/>
    <n v="510.37633577678974"/>
    <n v="1.1983656303848584"/>
    <n v="4"/>
    <n v="1.2983107396937938"/>
    <n v="5"/>
    <n v="5"/>
    <n v="0.99874830272552584"/>
    <n v="0.99976511801177026"/>
    <n v="1.0027700117843223"/>
  </r>
  <r>
    <x v="0"/>
    <x v="0"/>
    <n v="694.31715705005729"/>
    <n v="313"/>
    <n v="505.11638485539322"/>
    <n v="1.1860152450714032"/>
    <n v="4"/>
    <n v="1.2876041793921054"/>
    <n v="5"/>
    <n v="5"/>
    <n v="1.0032267736410438"/>
    <n v="1.0042468479506417"/>
    <n v="1.0027700117843223"/>
  </r>
  <r>
    <x v="1"/>
    <x v="0"/>
    <n v="690.27310553524137"/>
    <n v="314"/>
    <n v="500.46785803005122"/>
    <n v="1.1751004859242469"/>
    <n v="4"/>
    <n v="1.2356871507399356"/>
    <n v="5"/>
    <n v="4"/>
    <n v="0.95665587514339268"/>
    <n v="0.9576792084763438"/>
    <n v="1.0032352017128237"/>
  </r>
  <r>
    <x v="1"/>
    <x v="0"/>
    <n v="653.68018973910864"/>
    <n v="315"/>
    <n v="463.27046692339241"/>
    <n v="1.0877608662799332"/>
    <n v="4"/>
    <n v="1.2117074914819088"/>
    <n v="4"/>
    <n v="4"/>
    <n v="1.0246085545466053"/>
    <n v="1.0256351469029097"/>
    <n v="1.0032352017128237"/>
  </r>
  <r>
    <x v="1"/>
    <x v="0"/>
    <n v="666.12680756395991"/>
    <n v="316"/>
    <n v="475.11260943771759"/>
    <n v="1.1155662631694416"/>
    <n v="4"/>
    <n v="1.2126874516283583"/>
    <n v="4"/>
    <n v="4"/>
    <n v="1.0244111721942242"/>
    <n v="1.025441023573882"/>
    <n v="1.0032352017128237"/>
  </r>
  <r>
    <x v="1"/>
    <x v="0"/>
    <n v="678.67956409942451"/>
    <n v="317"/>
    <n v="487.06089066265611"/>
    <n v="1.1436208741661416"/>
    <n v="4"/>
    <n v="1.1918382142587276"/>
    <n v="4"/>
    <n v="4"/>
    <n v="0.94609808585954036"/>
    <n v="0.94713119626255149"/>
    <n v="1.000239670546579"/>
  </r>
  <r>
    <x v="1"/>
    <x v="0"/>
    <n v="639.11245905616886"/>
    <n v="318"/>
    <n v="446.88931030887437"/>
    <n v="1.049297846549772"/>
    <n v="3"/>
    <n v="1.1450006913874904"/>
    <n v="4"/>
    <n v="4"/>
    <n v="1.0128182262444969"/>
    <n v="1.0138545956708613"/>
    <n v="1.000239670546579"/>
  </r>
  <r>
    <x v="1"/>
    <x v="0"/>
    <n v="640.12405337179939"/>
    <n v="319"/>
    <n v="447.29642931397882"/>
    <n v="1.0502537635643239"/>
    <n v="3"/>
    <n v="1.1193512092654569"/>
    <n v="4"/>
    <n v="4"/>
    <n v="0.92881570176596551"/>
    <n v="0.92985533021568334"/>
    <n v="1.000239670546579"/>
  </r>
  <r>
    <x v="1"/>
    <x v="0"/>
    <n v="592.59025787965618"/>
    <n v="320"/>
    <n v="399.15815851130952"/>
    <n v="0.93722491564903376"/>
    <n v="3"/>
    <n v="1.0466110269301139"/>
    <n v="4"/>
    <n v="3"/>
    <n v="0.9844314200916614"/>
    <n v="0.98547430756473264"/>
    <n v="0.99703218166406149"/>
  </r>
  <r>
    <x v="1"/>
    <x v="0"/>
    <n v="578.38633938100315"/>
    <n v="321"/>
    <n v="384.34976470213041"/>
    <n v="0.90245474913040968"/>
    <n v="3"/>
    <n v="1.0184359232450391"/>
    <n v="3"/>
    <n v="3"/>
    <n v="0.96824896126916526"/>
    <n v="0.9692951077655898"/>
    <n v="0.99703218166406149"/>
  </r>
  <r>
    <x v="1"/>
    <x v="2"/>
    <n v="558.4197879858657"/>
    <n v="322"/>
    <n v="363.77873799646687"/>
    <n v="0.854153898056904"/>
    <n v="2"/>
    <n v="0.96759028014092952"/>
    <n v="3"/>
    <n v="3"/>
    <n v="1.039243748367074"/>
    <n v="1.0402931538868518"/>
    <n v="0.99703218166406149"/>
  </r>
  <r>
    <x v="2"/>
    <x v="2"/>
    <n v="578.32516703786189"/>
    <n v="323"/>
    <n v="383.07964173793698"/>
    <n v="0.89947249544826091"/>
    <n v="2"/>
    <n v="0.98148699344126356"/>
    <n v="3"/>
    <n v="3"/>
    <n v="1.0139362108449919"/>
    <n v="1.0149888753881231"/>
    <n v="1.0031018473642657"/>
  </r>
  <r>
    <x v="2"/>
    <x v="2"/>
    <n v="589.31311245916936"/>
    <n v="324"/>
    <n v="393.46311184871837"/>
    <n v="0.92385292383538509"/>
    <n v="3"/>
    <n v="0.96498245960400064"/>
    <n v="3"/>
    <n v="2"/>
    <n v="0.94507209699806272"/>
    <n v="0.94612802056454726"/>
    <n v="1.0031018473642657"/>
  </r>
  <r>
    <x v="2"/>
    <x v="2"/>
    <n v="560.60606060606062"/>
    <n v="325"/>
    <n v="364.15158468508355"/>
    <n v="0.85502934353844462"/>
    <n v="2"/>
    <n v="0.87980348648509943"/>
    <n v="2"/>
    <n v="2"/>
    <n v="0.9314348980411028"/>
    <n v="0.93249408063094075"/>
    <n v="1.0031018473642657"/>
  </r>
  <r>
    <x v="2"/>
    <x v="3"/>
    <n v="524.67694447664303"/>
    <n v="326"/>
    <n v="327.61799324513987"/>
    <n v="0.76924832810496624"/>
    <n v="2"/>
    <n v="0.82988840352448023"/>
    <n v="2"/>
    <n v="2"/>
    <n v="1.0253728346972784"/>
    <n v="1.0264352763104696"/>
    <n v="0.99982121170850924"/>
  </r>
  <r>
    <x v="3"/>
    <x v="3"/>
    <n v="533.88404119893539"/>
    <n v="327"/>
    <n v="336.22061465690615"/>
    <n v="0.7894473167892343"/>
    <n v="2"/>
    <n v="0.79677885833872963"/>
    <n v="2"/>
    <n v="1"/>
    <n v="0.95300989474985009"/>
    <n v="0.95407559538639475"/>
    <n v="0.99982121170850924"/>
  </r>
  <r>
    <x v="3"/>
    <x v="3"/>
    <n v="506.18370883882147"/>
    <n v="328"/>
    <n v="307.91580698626615"/>
    <n v="0.72298751779498149"/>
    <n v="2"/>
    <n v="0.71980491654462475"/>
    <n v="1"/>
    <n v="1"/>
    <n v="0.80633157431986524"/>
    <n v="0.80740053397976319"/>
    <n v="0.99982121170850924"/>
  </r>
  <r>
    <x v="3"/>
    <x v="4"/>
    <n v="405.12022302241837"/>
    <n v="329"/>
    <n v="206.24784585933696"/>
    <n v="0.48427074786405783"/>
    <n v="1"/>
    <n v="0.58676726058493334"/>
    <n v="1"/>
    <n v="1"/>
    <n v="0.93511198824152986"/>
    <n v="0.93618420692478121"/>
    <n v="0.9963896890966315"/>
  </r>
  <r>
    <x v="4"/>
    <x v="4"/>
    <n v="371.24185449024873"/>
    <n v="330"/>
    <n v="171.76500201664123"/>
    <n v="0.4033048958009498"/>
    <n v="1"/>
    <n v="0.50985735791386655"/>
    <n v="1"/>
    <n v="1"/>
    <n v="1.0105120691955138"/>
    <n v="1.0115875469021185"/>
    <n v="0.9963896890966315"/>
  </r>
  <r>
    <x v="4"/>
    <x v="4"/>
    <n v="370.93060936949627"/>
    <n v="331"/>
    <n v="170.84928158536269"/>
    <n v="0.4011547806506946"/>
    <n v="1"/>
    <n v="0.48768355690301768"/>
    <n v="1"/>
    <n v="1"/>
    <n v="0.98832847732645668"/>
    <n v="0.98940721405641474"/>
    <n v="0.9963896890966315"/>
  </r>
  <r>
    <x v="4"/>
    <x v="4"/>
    <n v="370.83041770796149"/>
    <n v="332"/>
    <n v="170.14461461330183"/>
    <n v="0.39950021984724388"/>
    <n v="1"/>
    <n v="0.44349617825197163"/>
    <n v="1"/>
    <n v="1"/>
    <n v="0.92797059860899678"/>
    <n v="0.92905259436230814"/>
    <n v="1.0004330584351757"/>
  </r>
  <r>
    <x v="4"/>
    <x v="4"/>
    <n v="349.71986970684031"/>
    <n v="333"/>
    <n v="148.4295913016546"/>
    <n v="0.34851326027342683"/>
    <n v="1"/>
    <n v="0.40490103021501012"/>
    <n v="1"/>
    <n v="1"/>
    <n v="0.940437976836629"/>
    <n v="0.94152323161329377"/>
    <n v="1.0004330584351757"/>
  </r>
  <r>
    <x v="4"/>
    <x v="4"/>
    <n v="333.41504587155958"/>
    <n v="334"/>
    <n v="131.52029215584778"/>
    <n v="0.30881015981640825"/>
    <n v="1"/>
    <n v="0.35229396094380938"/>
    <n v="1"/>
    <n v="1"/>
    <n v="1.1199431876671495"/>
    <n v="1.1210317014671676"/>
    <n v="1.0004330584351757"/>
  </r>
  <r>
    <x v="4"/>
    <x v="4"/>
    <n v="381.23860656761144"/>
    <n v="335"/>
    <n v="178.73937754137356"/>
    <n v="0.41968075678109495"/>
    <n v="1"/>
    <n v="0.38471465412231753"/>
    <n v="1"/>
    <n v="1"/>
    <n v="1.0582863456939708"/>
    <n v="1.0593781185173423"/>
    <n v="1.0049698595504235"/>
  </r>
  <r>
    <x v="4"/>
    <x v="4"/>
    <n v="414.21343873517782"/>
    <n v="336"/>
    <n v="211.10973439841385"/>
    <n v="0.49568648114864317"/>
    <n v="1"/>
    <n v="0.42553969913727108"/>
    <n v="1"/>
    <n v="1"/>
    <n v="1.0149158079774441"/>
    <n v="1.0160108398241687"/>
    <n v="1.0049698595504235"/>
  </r>
  <r>
    <x v="4"/>
    <x v="4"/>
    <n v="434.28839390386878"/>
    <n v="337"/>
    <n v="230.58021425657873"/>
    <n v="0.54140324392451344"/>
    <n v="1"/>
    <n v="0.44423243524889355"/>
    <n v="1"/>
    <n v="1"/>
    <n v="1.009376146567162"/>
    <n v="1.0104744374372401"/>
    <n v="1.0049698595504235"/>
  </r>
  <r>
    <x v="4"/>
    <x v="4"/>
    <n v="448.71497069792235"/>
    <n v="338"/>
    <n v="244.40231574010622"/>
    <n v="0.5738575922091782"/>
    <n v="1"/>
    <n v="0.44415334614483643"/>
    <n v="1"/>
    <n v="1"/>
    <n v="1.0742564814369193"/>
    <n v="1.0753580313303508"/>
    <n v="1.0042316025453528"/>
  </r>
  <r>
    <x v="4"/>
    <x v="4"/>
    <n v="495.30290230276603"/>
    <n v="339"/>
    <n v="290.38577203442378"/>
    <n v="0.68182692724024896"/>
    <n v="1"/>
    <n v="0.50671982497736612"/>
    <n v="1"/>
    <n v="1"/>
    <n v="1.0315004307297295"/>
    <n v="1.0326052396465144"/>
    <n v="1.0042316025453528"/>
  </r>
  <r>
    <x v="4"/>
    <x v="4"/>
    <n v="524.46025104602518"/>
    <n v="340"/>
    <n v="318.9386454671569"/>
    <n v="0.74886918561306037"/>
    <n v="2"/>
    <n v="0.5482370065084069"/>
    <n v="1"/>
    <n v="1"/>
    <n v="1.0187447655033144"/>
    <n v="1.0198528334434525"/>
    <n v="1.0042316025453528"/>
  </r>
  <r>
    <x v="4"/>
    <x v="4"/>
    <n v="547.4399658168353"/>
    <n v="341"/>
    <n v="341.31388492744088"/>
    <n v="0.8014063352832641"/>
    <n v="2"/>
    <n v="0.56672887278069228"/>
    <n v="1"/>
    <n v="1"/>
    <n v="1.0142446744224174"/>
    <n v="1.0153560013859089"/>
    <n v="1.0059044876589041"/>
  </r>
  <r>
    <x v="4"/>
    <x v="4"/>
    <n v="570.00174621653082"/>
    <n v="342"/>
    <n v="363.27119001661038"/>
    <n v="0.8529621734172701"/>
    <n v="2"/>
    <n v="0.59714845114139303"/>
    <n v="1"/>
    <n v="1"/>
    <n v="1.0180583032485075"/>
    <n v="1.0191728892353524"/>
    <n v="1.0059044876589041"/>
  </r>
  <r>
    <x v="4"/>
    <x v="4"/>
    <n v="594.58099062918347"/>
    <n v="343"/>
    <n v="387.24595911873689"/>
    <n v="0.90925502493569632"/>
    <n v="3"/>
    <n v="0.63187803667843812"/>
    <n v="1"/>
    <n v="1"/>
    <n v="1.0042039771869249"/>
    <n v="1.0053218221971232"/>
    <n v="1.0059044876589041"/>
  </r>
  <r>
    <x v="4"/>
    <x v="4"/>
    <n v="606.15735051700881"/>
    <n v="344"/>
    <n v="398.2178436960362"/>
    <n v="0.93501705278907143"/>
    <n v="3"/>
    <n v="0.66098190183424577"/>
    <n v="1"/>
    <n v="1"/>
    <n v="0.96862497154770955"/>
    <n v="0.96974607558126114"/>
    <n v="1.0022224244809028"/>
  </r>
  <r>
    <x v="4"/>
    <x v="4"/>
    <n v="592.02415823644878"/>
    <n v="345"/>
    <n v="383.48017610495003"/>
    <n v="0.90041295170684876"/>
    <n v="2"/>
    <n v="0.63267175744069593"/>
    <n v="1"/>
    <n v="1"/>
    <n v="1.0527692946082137"/>
    <n v="1.0538936576651186"/>
    <n v="1.0022224244809028"/>
  </r>
  <r>
    <x v="4"/>
    <x v="4"/>
    <n v="630.97215883158367"/>
    <n v="346"/>
    <n v="421.82370138955889"/>
    <n v="0.9904436988788019"/>
    <n v="3"/>
    <n v="0.68324053351068459"/>
    <n v="1"/>
    <n v="2"/>
    <n v="1.0367773820293029"/>
    <n v="1.0379050041095612"/>
    <n v="1.0022224244809028"/>
  </r>
  <r>
    <x v="4"/>
    <x v="4"/>
    <n v="654.47191011235952"/>
    <n v="347"/>
    <n v="444.7189773598086"/>
    <n v="1.0442018963061275"/>
    <n v="3"/>
    <n v="0.7401106450309124"/>
    <n v="2"/>
    <n v="1"/>
    <n v="0.93741296943264496"/>
    <n v="0.93854385053625655"/>
    <n v="1.0032436458995655"/>
  </r>
  <r>
    <x v="4"/>
    <x v="4"/>
    <n v="613.76208516441886"/>
    <n v="348"/>
    <n v="403.40467710134192"/>
    <n v="0.94719575788908383"/>
    <n v="3"/>
    <n v="0.68448145194389398"/>
    <n v="1"/>
    <n v="1"/>
    <n v="0.96238924159445194"/>
    <n v="0.96352338172141683"/>
    <n v="1.0032436458995655"/>
  </r>
  <r>
    <x v="4"/>
    <x v="4"/>
    <n v="589.8511796733211"/>
    <n v="349"/>
    <n v="378.88929629971801"/>
    <n v="0.88963354798813077"/>
    <n v="2"/>
    <n v="0.6485231534342929"/>
    <n v="1"/>
    <n v="1"/>
    <n v="0.99497711042223302"/>
    <n v="0.99611450957255132"/>
    <n v="1.0032436458995655"/>
  </r>
  <r>
    <x v="4"/>
    <x v="4"/>
    <n v="585.08127633955451"/>
    <n v="350"/>
    <n v="373.51491765542539"/>
    <n v="0.87701448593425968"/>
    <n v="2"/>
    <n v="0.65685453287178364"/>
    <n v="1"/>
    <n v="1"/>
    <n v="1.0040027853462414"/>
    <n v="1.0051434435199131"/>
    <n v="1.0032378496086831"/>
  </r>
  <r>
    <x v="4"/>
    <x v="4"/>
    <n v="586.31036548831628"/>
    <n v="351"/>
    <n v="374.13953149366102"/>
    <n v="0.87848108166673056"/>
    <n v="2"/>
    <n v="0.6513279039497879"/>
    <n v="1"/>
    <n v="1"/>
    <n v="1.0297832886672595"/>
    <n v="1.0309272058642844"/>
    <n v="1.0032378496086831"/>
  </r>
  <r>
    <x v="4"/>
    <x v="4"/>
    <n v="602.18962432915919"/>
    <n v="352"/>
    <n v="389.41431502397791"/>
    <n v="0.9143463330727164"/>
    <n v="3"/>
    <n v="0.66399616826191044"/>
    <n v="1"/>
    <n v="1"/>
    <n v="1.0411110107383288"/>
    <n v="1.0422581869587071"/>
    <n v="1.0032378496086831"/>
  </r>
  <r>
    <x v="4"/>
    <x v="4"/>
    <n v="625.30585618977022"/>
    <n v="353"/>
    <n v="411.9260715740628"/>
    <n v="0.96720402540312911"/>
    <n v="3"/>
    <n v="0.70975289326961455"/>
    <n v="1"/>
    <n v="1"/>
    <n v="1.023007045085186"/>
    <n v="1.0241574803289177"/>
    <n v="1.0014414445782769"/>
  </r>
  <r>
    <x v="4"/>
    <x v="4"/>
    <n v="636.39103509289293"/>
    <n v="354"/>
    <n v="422.40677516665949"/>
    <n v="0.99181275838543559"/>
    <n v="3"/>
    <n v="0.71710084761312842"/>
    <n v="1"/>
    <n v="2"/>
    <n v="1.0338730808648693"/>
    <n v="1.0350267751319544"/>
    <n v="1.0014414445782769"/>
  </r>
  <r>
    <x v="4"/>
    <x v="4"/>
    <n v="655.44918609766819"/>
    <n v="355"/>
    <n v="440.8604508609086"/>
    <n v="1.0351420610118962"/>
    <n v="3"/>
    <n v="0.73793592788030871"/>
    <n v="2"/>
    <n v="2"/>
    <n v="1.0282444263461594"/>
    <n v="1.0294013796365977"/>
    <n v="1.0014414445782769"/>
  </r>
  <r>
    <x v="4"/>
    <x v="4"/>
    <n v="670.26157642618659"/>
    <n v="356"/>
    <n v="455.06836587890098"/>
    <n v="1.068502300982813"/>
    <n v="3"/>
    <n v="0.76018468631441005"/>
    <n v="2"/>
    <n v="2"/>
    <n v="1.0303889237459549"/>
    <n v="1.0315491360597466"/>
    <n v="0.99617576172992806"/>
  </r>
  <r>
    <x v="4"/>
    <x v="4"/>
    <n v="683.43612588015515"/>
    <n v="357"/>
    <n v="467.63844002234339"/>
    <n v="1.0980168841814328"/>
    <n v="4"/>
    <n v="0.79037378651733137"/>
    <n v="2"/>
    <n v="2"/>
    <n v="0.98309403287729324"/>
    <n v="0.98425750421443836"/>
    <n v="0.99617576172992806"/>
  </r>
  <r>
    <x v="4"/>
    <x v="4"/>
    <n v="668.11267605633805"/>
    <n v="358"/>
    <n v="451.71051488800026"/>
    <n v="1.060618053737445"/>
    <n v="3"/>
    <n v="0.77898003796496107"/>
    <n v="2"/>
    <n v="2"/>
    <n v="1.0195724375353747"/>
    <n v="1.020739167895873"/>
    <n v="0.99617576172992806"/>
  </r>
  <r>
    <x v="4"/>
    <x v="4"/>
    <n v="673.23539325842694"/>
    <n v="359"/>
    <n v="456.22875677956301"/>
    <n v="1.0712269033510797"/>
    <n v="3"/>
    <n v="0.77787147228403519"/>
    <n v="2"/>
    <n v="2"/>
    <n v="0.99992799603356797"/>
    <n v="1.0010979854174198"/>
    <n v="1.0019613333704998"/>
  </r>
  <r>
    <x v="4"/>
    <x v="4"/>
    <n v="668.1342393565385"/>
    <n v="360"/>
    <n v="450.52312756714855"/>
    <n v="1.0578300636691012"/>
    <n v="3"/>
    <n v="0.76792157105334524"/>
    <n v="2"/>
    <n v="2"/>
    <n v="0.96252035378754952"/>
    <n v="0.96369360219475464"/>
    <n v="1.0019613333704998"/>
  </r>
  <r>
    <x v="4"/>
    <x v="4"/>
    <n v="634.65406737880028"/>
    <n v="361"/>
    <n v="416.43848027888419"/>
    <n v="0.97779917867150545"/>
    <n v="3"/>
    <n v="0.73901647369833656"/>
    <n v="2"/>
    <n v="2"/>
    <n v="1.0280926898952989"/>
    <n v="1.0292691973258574"/>
    <n v="1.0019613333704998"/>
  </r>
  <r>
    <x v="4"/>
    <x v="4"/>
    <n v="645.9090170593015"/>
    <n v="362"/>
    <n v="427.08895464885939"/>
    <n v="1.0028065341023713"/>
    <n v="3"/>
    <n v="0.77316667228406499"/>
    <n v="2"/>
    <n v="1"/>
    <n v="0.8938996303227964"/>
    <n v="0.89507939677670822"/>
    <n v="0.99959003885269104"/>
  </r>
  <r>
    <x v="4"/>
    <x v="4"/>
    <n v="571.23373493975907"/>
    <n v="363"/>
    <n v="351.80919721879081"/>
    <n v="0.82604936954731767"/>
    <n v="2"/>
    <n v="0.66192767030066624"/>
    <n v="1"/>
    <n v="1"/>
    <n v="0.99101156900338905"/>
    <n v="0.99219459448065417"/>
    <n v="0.99959003885269104"/>
  </r>
  <r>
    <x v="4"/>
    <x v="4"/>
    <n v="559.43447180301837"/>
    <n v="364"/>
    <n v="339.40545877152408"/>
    <n v="0.79692534321317254"/>
    <n v="2"/>
    <n v="0.67837100870586031"/>
    <n v="1"/>
    <n v="1"/>
    <n v="1.0327373595614604"/>
    <n v="1.0339236440620789"/>
    <n v="0.99959003885269104"/>
  </r>
  <r>
    <x v="4"/>
    <x v="4"/>
    <n v="565.95806745670018"/>
    <n v="365"/>
    <n v="345.32457911467975"/>
    <n v="0.81082346090421642"/>
    <n v="2"/>
    <n v="0.68148973702792892"/>
    <n v="1"/>
    <n v="1"/>
    <n v="1.0153090451463895"/>
    <n v="1.0164985886703615"/>
    <n v="1.0031768589606087"/>
  </r>
  <r>
    <x v="4"/>
    <x v="4"/>
    <n v="565.74987186058434"/>
    <n v="366"/>
    <n v="344.51190820803788"/>
    <n v="0.80891530644041065"/>
    <n v="2"/>
    <n v="0.66973563385086499"/>
    <n v="1"/>
    <n v="1"/>
    <n v="1.0148358231108192"/>
    <n v="1.0160286256581443"/>
    <n v="1.0031768589606087"/>
  </r>
  <r>
    <x v="4"/>
    <x v="3"/>
    <n v="564.50397275822922"/>
    <n v="367"/>
    <n v="342.66153379515663"/>
    <n v="0.80457062008976798"/>
    <n v="2"/>
    <n v="0.69888395829735472"/>
    <n v="1"/>
    <n v="2"/>
    <n v="1.0399447760178808"/>
    <n v="1.0411408375885594"/>
    <n v="1.0031768589606087"/>
  </r>
  <r>
    <x v="3"/>
    <x v="4"/>
    <n v="583.72871213065696"/>
    <n v="368"/>
    <n v="361.28179785705834"/>
    <n v="0.84829107285431826"/>
    <n v="2"/>
    <n v="0.73784381556410872"/>
    <n v="2"/>
    <n v="2"/>
    <n v="1.0363866158894002"/>
    <n v="1.0375859364834321"/>
    <n v="1.0006580171346027"/>
  </r>
  <r>
    <x v="4"/>
    <x v="3"/>
    <n v="600.14347343769259"/>
    <n v="369"/>
    <n v="377.09208385356783"/>
    <n v="0.88541368614307026"/>
    <n v="2"/>
    <n v="0.74463226563711837"/>
    <n v="2"/>
    <n v="2"/>
    <n v="1.0204258909447921"/>
    <n v="1.0216284705621772"/>
    <n v="1.0006580171346027"/>
  </r>
  <r>
    <x v="3"/>
    <x v="3"/>
    <n v="609.53857404021937"/>
    <n v="370"/>
    <n v="385.88270914556858"/>
    <n v="0.90605410867263814"/>
    <n v="3"/>
    <n v="0.78616033587469003"/>
    <n v="2"/>
    <n v="2"/>
    <n v="0.99595778066779905"/>
    <n v="0.99716361930853759"/>
    <n v="1.0006580171346027"/>
  </r>
  <r>
    <x v="3"/>
    <x v="3"/>
    <n v="601.1982654781981"/>
    <n v="371"/>
    <n v="376.93792527302116"/>
    <n v="0.88505172119366704"/>
    <n v="2"/>
    <n v="0.75921848385034252"/>
    <n v="2"/>
    <n v="1"/>
    <n v="0.96933033017480108"/>
    <n v="0.97053942783889302"/>
    <n v="1.0009267001602526"/>
  </r>
  <r>
    <x v="3"/>
    <x v="3"/>
    <n v="574.89844029051073"/>
    <n v="372"/>
    <n v="350.03362477480778"/>
    <n v="0.82188031851189047"/>
    <n v="2"/>
    <n v="0.73314405609122946"/>
    <n v="1"/>
    <n v="1"/>
    <n v="0.98901005726920488"/>
    <n v="0.99022241395665012"/>
    <n v="1.0009267001602526"/>
  </r>
  <r>
    <x v="3"/>
    <x v="3"/>
    <n v="560.7966101694916"/>
    <n v="373"/>
    <n v="335.3273193432625"/>
    <n v="0.78734985590279816"/>
    <n v="2"/>
    <n v="0.72342618993319685"/>
    <n v="1"/>
    <n v="1"/>
    <n v="1.0299353002148679"/>
    <n v="1.0311509159256664"/>
    <n v="1.0009267001602526"/>
  </r>
  <r>
    <x v="3"/>
    <x v="3"/>
    <n v="567.69198654760521"/>
    <n v="374"/>
    <n v="341.61822041085009"/>
    <n v="0.80212091618731229"/>
    <n v="2"/>
    <n v="0.71462086595749441"/>
    <n v="1"/>
    <n v="1"/>
    <n v="1.0290870079735752"/>
    <n v="1.0303058827077272"/>
    <n v="0.99910242923418935"/>
  </r>
  <r>
    <x v="3"/>
    <x v="3"/>
    <n v="577.41942857142863"/>
    <n v="375"/>
    <n v="350.74118712414736"/>
    <n v="0.82354167767250364"/>
    <n v="2"/>
    <n v="0.73531705852799989"/>
    <n v="1"/>
    <n v="2"/>
    <n v="1.0265626112612962"/>
    <n v="1.0277847450188016"/>
    <n v="0.99910242923418935"/>
  </r>
  <r>
    <x v="3"/>
    <x v="3"/>
    <n v="585.36802973977694"/>
    <n v="376"/>
    <n v="358.08531298196965"/>
    <n v="0.84078571387931555"/>
    <n v="2"/>
    <n v="0.75131196577825077"/>
    <n v="2"/>
    <n v="2"/>
    <n v="0.999111459186381"/>
    <n v="1.0003368519672398"/>
    <n v="0.99910242923418935"/>
  </r>
  <r>
    <x v="3"/>
    <x v="3"/>
    <n v="572.39323233440234"/>
    <n v="377"/>
    <n v="344.50604026606891"/>
    <n v="0.80890152848974217"/>
    <n v="2"/>
    <n v="0.74523473849088018"/>
    <n v="2"/>
    <n v="1"/>
    <n v="0.9774709208164426"/>
    <n v="0.97869957262065466"/>
    <n v="0.99874081449359031"/>
  </r>
  <r>
    <x v="3"/>
    <x v="3"/>
    <n v="545.14453252253236"/>
    <n v="378"/>
    <n v="316.6528651436729"/>
    <n v="0.74350216448324213"/>
    <n v="2"/>
    <n v="0.71722448649625647"/>
    <n v="1"/>
    <n v="1"/>
    <n v="1.025798842968985"/>
    <n v="1.0270307537965504"/>
    <n v="0.99874081449359031"/>
  </r>
  <r>
    <x v="3"/>
    <x v="3"/>
    <n v="546.15935999999999"/>
    <n v="379"/>
    <n v="317.06321731061439"/>
    <n v="0.7444656729744189"/>
    <n v="2"/>
    <n v="0.70194959343387908"/>
    <n v="1"/>
    <n v="1"/>
    <n v="1.0409269751381967"/>
    <n v="1.0421621449891154"/>
    <n v="0.99874081449359031"/>
  </r>
  <r>
    <x v="3"/>
    <x v="3"/>
    <n v="563.30620441813767"/>
    <n v="380"/>
    <n v="333.60558641822604"/>
    <n v="0.78330722026820232"/>
    <n v="2"/>
    <n v="0.72731194402991717"/>
    <n v="1"/>
    <n v="2"/>
    <n v="1.0141537625102"/>
    <n v="1.0153921913844719"/>
    <n v="1.0008671226293318"/>
  </r>
  <r>
    <x v="3"/>
    <x v="3"/>
    <n v="570.26458573373839"/>
    <n v="381"/>
    <n v="339.95949242330062"/>
    <n v="0.79822621639208891"/>
    <n v="2"/>
    <n v="0.77351106273100423"/>
    <n v="2"/>
    <n v="2"/>
    <n v="1.0236643071495355"/>
    <n v="1.0249059950471608"/>
    <n v="1.0008671226293318"/>
  </r>
  <r>
    <x v="3"/>
    <x v="3"/>
    <n v="579.56898162566176"/>
    <n v="382"/>
    <n v="348.65941300469797"/>
    <n v="0.81865366390678718"/>
    <n v="2"/>
    <n v="0.78154629805822817"/>
    <n v="2"/>
    <n v="2"/>
    <n v="1.0147135848348758"/>
    <n v="1.0159585317558546"/>
    <n v="1.0008671226293318"/>
  </r>
  <r>
    <x v="3"/>
    <x v="3"/>
    <n v="580.0102574623038"/>
    <n v="383"/>
    <n v="348.49621353081386"/>
    <n v="0.818270470904506"/>
    <n v="2"/>
    <n v="0.77425101243481176"/>
    <n v="2"/>
    <n v="2"/>
    <n v="1.0439922174807159"/>
    <n v="1.0452404234250481"/>
    <n v="0.99989926304554089"/>
  </r>
  <r>
    <x v="3"/>
    <x v="3"/>
    <n v="598.42108464267596"/>
    <n v="384"/>
    <n v="366.30256540066"/>
    <n v="0.86007985466224957"/>
    <n v="2"/>
    <n v="0.7964493538688272"/>
    <n v="2"/>
    <n v="2"/>
    <n v="0.98655826045028672"/>
    <n v="0.98780972541797218"/>
    <n v="0.99989926304554089"/>
  </r>
  <r>
    <x v="3"/>
    <x v="3"/>
    <n v="583.8665464382326"/>
    <n v="385"/>
    <n v="351.14355188569056"/>
    <n v="0.82448643170459934"/>
    <n v="2"/>
    <n v="0.78029864592216924"/>
    <n v="2"/>
    <n v="2"/>
    <n v="1.0322425987608104"/>
    <n v="1.0334973227518491"/>
    <n v="0.99989926304554089"/>
  </r>
  <r>
    <x v="3"/>
    <x v="3"/>
    <n v="595.13057261739652"/>
    <n v="386"/>
    <n v="361.80310275432839"/>
    <n v="0.84951509878978593"/>
    <n v="2"/>
    <n v="0.80200370678228328"/>
    <n v="2"/>
    <n v="2"/>
    <n v="1.0001389686802711"/>
    <n v="1.0013969516946633"/>
    <n v="1.0011856400975576"/>
  </r>
  <r>
    <x v="3"/>
    <x v="3"/>
    <n v="589.0392867639855"/>
    <n v="387"/>
    <n v="355.10734159039129"/>
    <n v="0.83379342541730184"/>
    <n v="2"/>
    <n v="0.8047695899486369"/>
    <n v="2"/>
    <n v="2"/>
    <n v="1.0095561822342654"/>
    <n v="1.0108174242720109"/>
    <n v="1.0011856400975576"/>
  </r>
  <r>
    <x v="3"/>
    <x v="2"/>
    <n v="588.54767441860463"/>
    <n v="388"/>
    <n v="354.01125393448433"/>
    <n v="0.8312198073189454"/>
    <n v="2"/>
    <n v="0.80967883005729835"/>
    <n v="2"/>
    <n v="2"/>
    <n v="1.0225973003866911"/>
    <n v="1.0238618014477898"/>
    <n v="1.0011856400975576"/>
  </r>
  <r>
    <x v="2"/>
    <x v="2"/>
    <n v="596.59967241545428"/>
    <n v="389"/>
    <n v="361.4587766208079"/>
    <n v="0.84870661968303762"/>
    <n v="2"/>
    <n v="0.83413709191655139"/>
    <n v="2"/>
    <n v="2"/>
    <n v="1.0378013530937356"/>
    <n v="1.0390691131781877"/>
    <n v="1.0028189257052178"/>
  </r>
  <r>
    <x v="2"/>
    <x v="2"/>
    <n v="615.13163441272263"/>
    <n v="390"/>
    <n v="379.38626330755017"/>
    <n v="0.89080042846411289"/>
    <n v="2"/>
    <n v="0.86841798840036744"/>
    <n v="2"/>
    <n v="2"/>
    <n v="1.0124541514683985"/>
    <n v="1.013725170576204"/>
    <n v="1.0028189257052178"/>
  </r>
  <r>
    <x v="2"/>
    <x v="2"/>
    <n v="619.98742497856529"/>
    <n v="391"/>
    <n v="383.63757856286674"/>
    <n v="0.90078253329299018"/>
    <n v="3"/>
    <n v="0.88127794816823091"/>
    <n v="2"/>
    <n v="2"/>
    <n v="1.0031185548367794"/>
    <n v="1.0043928329679384"/>
    <n v="1.0028189257052178"/>
  </r>
  <r>
    <x v="2"/>
    <x v="2"/>
    <n v="617.69098954900664"/>
    <n v="392"/>
    <n v="380.73666782278201"/>
    <n v="0.89397118354175065"/>
    <n v="2"/>
    <n v="0.87453217347842194"/>
    <n v="2"/>
    <n v="2"/>
    <n v="0.99812043212689483"/>
    <n v="0.99939796928140701"/>
    <n v="0.99689481638680588"/>
  </r>
  <r>
    <x v="2"/>
    <x v="2"/>
    <n v="608.78026989297348"/>
    <n v="393"/>
    <n v="371.22147285622276"/>
    <n v="0.87162946858550994"/>
    <n v="2"/>
    <n v="0.8868955788901085"/>
    <n v="2"/>
    <n v="3"/>
    <n v="1.023834267836895"/>
    <n v="1.0251150640147606"/>
    <n v="0.99689481638680588"/>
  </r>
  <r>
    <x v="2"/>
    <x v="2"/>
    <n v="617.22991995583766"/>
    <n v="394"/>
    <n v="379.06664760856086"/>
    <n v="0.89004996955418469"/>
    <n v="2"/>
    <n v="0.90208736186281646"/>
    <n v="3"/>
    <n v="3"/>
    <n v="1.0018358668453198"/>
    <n v="1.0031199220465388"/>
    <n v="0.99689481638680588"/>
  </r>
  <r>
    <x v="2"/>
    <x v="2"/>
    <n v="611.01019664967237"/>
    <n v="395"/>
    <n v="372.24244899186948"/>
    <n v="0.8740267245408434"/>
    <n v="2"/>
    <n v="0.95105668445846892"/>
    <n v="3"/>
    <n v="3"/>
    <n v="1.008903173585761"/>
    <n v="1.0101904878103332"/>
    <n v="1.0028682521814807"/>
  </r>
  <r>
    <x v="2"/>
    <x v="0"/>
    <n v="612.95359942337143"/>
    <n v="396"/>
    <n v="373.58137645504246"/>
    <n v="0.87717053145540735"/>
    <n v="2"/>
    <n v="0.97178504209139205"/>
    <n v="3"/>
    <n v="3"/>
    <n v="1.0271068139580384"/>
    <n v="1.028397387205964"/>
    <n v="1.0028682521814807"/>
  </r>
  <r>
    <x v="1"/>
    <x v="0"/>
    <n v="625.0690208667736"/>
    <n v="397"/>
    <n v="385.09232258791855"/>
    <n v="0.90419827794732754"/>
    <n v="3"/>
    <n v="1.0153863899588356"/>
    <n v="3"/>
    <n v="3"/>
    <n v="1.01245439454834"/>
    <n v="1.013748226819619"/>
    <n v="1.0028682521814807"/>
  </r>
  <r>
    <x v="1"/>
    <x v="0"/>
    <n v="627.21059602648995"/>
    <n v="398"/>
    <n v="386.62942243710881"/>
    <n v="0.90780739439849656"/>
    <n v="3"/>
    <n v="1.0081999808182955"/>
    <n v="3"/>
    <n v="3"/>
    <n v="0.99485541982415726"/>
    <n v="0.99615251111878955"/>
    <n v="1.0025557926784667"/>
  </r>
  <r>
    <x v="1"/>
    <x v="0"/>
    <n v="617.48058761804816"/>
    <n v="399"/>
    <n v="376.29493871814094"/>
    <n v="0.88354198625073455"/>
    <n v="2"/>
    <n v="1.0247829801382722"/>
    <n v="3"/>
    <n v="3"/>
    <n v="1.0144276545314332"/>
    <n v="1.0157280048494188"/>
    <n v="1.0025557926784667"/>
  </r>
  <r>
    <x v="1"/>
    <x v="0"/>
    <n v="621.42790335151983"/>
    <n v="400"/>
    <n v="379.63777914108653"/>
    <n v="0.89139098862389943"/>
    <n v="2"/>
    <n v="1.0198497146853314"/>
    <n v="3"/>
    <n v="4"/>
    <n v="0.97349811189029045"/>
    <n v="0.97480172123162945"/>
    <n v="1.0025557926784667"/>
  </r>
  <r>
    <x v="1"/>
    <x v="0"/>
    <n v="599.05274007902426"/>
    <n v="401"/>
    <n v="356.65814055806487"/>
    <n v="0.83743470745219051"/>
    <n v="2"/>
    <n v="1.03126086506598"/>
    <n v="4"/>
    <n v="4"/>
    <n v="1.0641565946697757"/>
    <n v="1.0654634630344682"/>
    <n v="0.99870995142074348"/>
  </r>
  <r>
    <x v="1"/>
    <x v="0"/>
    <n v="627.11527647610114"/>
    <n v="402"/>
    <n v="384.11620164461567"/>
    <n v="0.90190634215886145"/>
    <n v="3"/>
    <n v="1.0627557829081551"/>
    <n v="4"/>
    <n v="4"/>
    <n v="1.0133736092817598"/>
    <n v="1.0146837366698056"/>
    <n v="0.99870995142074348"/>
  </r>
  <r>
    <x v="1"/>
    <x v="0"/>
    <n v="625.03144016227179"/>
    <n v="403"/>
    <n v="381.42789002026024"/>
    <n v="0.89559417596195412"/>
    <n v="2"/>
    <n v="1.0859912777953638"/>
    <n v="4"/>
    <n v="4"/>
    <n v="0.99484897705583575"/>
    <n v="0.99616236346723475"/>
    <n v="0.99870995142074348"/>
  </r>
  <r>
    <x v="1"/>
    <x v="0"/>
    <n v="610.02991060238958"/>
    <n v="404"/>
    <n v="365.82188514985194"/>
    <n v="0.85895121555539033"/>
    <n v="2"/>
    <n v="1.0587181190182997"/>
    <n v="4"/>
    <n v="4"/>
    <n v="1.0252078710953618"/>
    <n v="1.0265245165301142"/>
    <n v="0.99865829181248389"/>
  </r>
  <r>
    <x v="1"/>
    <x v="1"/>
    <n v="619.19048405749209"/>
    <n v="405"/>
    <n v="374.37798329442836"/>
    <n v="0.8790409674265357"/>
    <n v="2"/>
    <n v="1.1125991577184646"/>
    <n v="4"/>
    <n v="4"/>
    <n v="0.9959775503163153"/>
    <n v="0.997297454774421"/>
    <n v="0.99865829181248389"/>
  </r>
  <r>
    <x v="0"/>
    <x v="1"/>
    <n v="611.61185983827488"/>
    <n v="406"/>
    <n v="366.19488376468507"/>
    <n v="0.85982701776028081"/>
    <n v="2"/>
    <n v="1.1091832856629829"/>
    <n v="4"/>
    <n v="4"/>
    <n v="1.0080912144900269"/>
    <n v="1.0094143779714859"/>
    <n v="0.99865829181248389"/>
  </r>
  <r>
    <x v="0"/>
    <x v="1"/>
    <n v="611.34046692607001"/>
    <n v="407"/>
    <n v="365.31901554195412"/>
    <n v="0.8577704757513932"/>
    <n v="2"/>
    <n v="1.1408935826777411"/>
    <n v="4"/>
    <n v="4"/>
    <n v="1.004304872320483"/>
    <n v="1.0056312948252955"/>
    <n v="1.000370447652903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74">
  <r>
    <x v="0"/>
    <n v="-0.60000000000000131"/>
    <n v="3.3999999999999986"/>
  </r>
  <r>
    <x v="0"/>
    <n v="-0.59653179190751571"/>
    <n v="3.8034682080924846"/>
  </r>
  <r>
    <x v="0"/>
    <n v="-0.5930635838150301"/>
    <n v="3.5069364161849697"/>
  </r>
  <r>
    <x v="0"/>
    <n v="-0.5895953757225445"/>
    <n v="3.7104046242774551"/>
  </r>
  <r>
    <x v="0"/>
    <n v="-0.5861271676300589"/>
    <n v="3.6138728323699412"/>
  </r>
  <r>
    <x v="0"/>
    <n v="-0.5826589595375733"/>
    <n v="3.5173410404624263"/>
  </r>
  <r>
    <x v="0"/>
    <n v="-0.57919075144508769"/>
    <n v="3.4208092485549124"/>
  </r>
  <r>
    <x v="0"/>
    <n v="-0.57572254335260209"/>
    <n v="3.4242774566473981"/>
  </r>
  <r>
    <x v="0"/>
    <n v="-0.57225433526011649"/>
    <n v="3.3277456647398833"/>
  </r>
  <r>
    <x v="0"/>
    <n v="-0.56878612716763088"/>
    <n v="3.331213872832369"/>
  </r>
  <r>
    <x v="0"/>
    <n v="-0.56531791907514528"/>
    <n v="3.5346820809248545"/>
  </r>
  <r>
    <x v="0"/>
    <n v="-0.56184971098265968"/>
    <n v="3.3381502890173405"/>
  </r>
  <r>
    <x v="0"/>
    <n v="-0.55838150289017408"/>
    <n v="3.141618497109826"/>
  </r>
  <r>
    <x v="0"/>
    <n v="-0.55491329479768847"/>
    <n v="3.3450867052023114"/>
  </r>
  <r>
    <x v="1"/>
    <n v="-0.55144508670520287"/>
    <n v="3.2485549132947971"/>
  </r>
  <r>
    <x v="0"/>
    <n v="-0.54797687861271727"/>
    <n v="3.0520231213872826"/>
  </r>
  <r>
    <x v="1"/>
    <n v="-0.54450867052023166"/>
    <n v="3.255491329479768"/>
  </r>
  <r>
    <x v="1"/>
    <n v="-0.54104046242774606"/>
    <n v="3.2589595375722538"/>
  </r>
  <r>
    <x v="1"/>
    <n v="-0.53757225433526046"/>
    <n v="3.1624277456647398"/>
  </r>
  <r>
    <x v="2"/>
    <n v="-0.53410404624277485"/>
    <n v="3.3658959537572253"/>
  </r>
  <r>
    <x v="1"/>
    <n v="-0.53063583815028925"/>
    <n v="3.1693641618497108"/>
  </r>
  <r>
    <x v="2"/>
    <n v="-0.52716763005780365"/>
    <n v="3.1728323699421965"/>
  </r>
  <r>
    <x v="2"/>
    <n v="-0.52369942196531805"/>
    <n v="3.1763005780346822"/>
  </r>
  <r>
    <x v="1"/>
    <n v="-0.52023121387283244"/>
    <n v="3.179768786127168"/>
  </r>
  <r>
    <x v="2"/>
    <n v="-0.51676300578034684"/>
    <n v="3.383236994219653"/>
  </r>
  <r>
    <x v="1"/>
    <n v="-0.51329479768786124"/>
    <n v="3.1867052023121389"/>
  </r>
  <r>
    <x v="2"/>
    <n v="-0.50982658959537563"/>
    <n v="3.1901734104046247"/>
  </r>
  <r>
    <x v="2"/>
    <n v="-0.50635838150289003"/>
    <n v="3.0936416184971103"/>
  </r>
  <r>
    <x v="2"/>
    <n v="-0.50289017341040443"/>
    <n v="3.1971098265895956"/>
  </r>
  <r>
    <x v="2"/>
    <n v="-0.49942196531791888"/>
    <n v="3.1005780346820813"/>
  </r>
  <r>
    <x v="1"/>
    <n v="-0.49595375722543333"/>
    <n v="3.2040462427745666"/>
  </r>
  <r>
    <x v="2"/>
    <n v="-0.49248554913294779"/>
    <n v="3.1075144508670522"/>
  </r>
  <r>
    <x v="2"/>
    <n v="-0.48901734104046224"/>
    <n v="3.110982658959538"/>
  </r>
  <r>
    <x v="2"/>
    <n v="-0.48554913294797669"/>
    <n v="3.1144508670520232"/>
  </r>
  <r>
    <x v="1"/>
    <n v="-0.48208092485549114"/>
    <n v="3.1179190751445089"/>
  </r>
  <r>
    <x v="1"/>
    <n v="-0.4786127167630056"/>
    <n v="3.1213872832369947"/>
  </r>
  <r>
    <x v="1"/>
    <n v="-0.47514450867052005"/>
    <n v="3.22485549132948"/>
  </r>
  <r>
    <x v="1"/>
    <n v="-0.4716763005780345"/>
    <n v="3.1283236994219656"/>
  </r>
  <r>
    <x v="1"/>
    <n v="-0.46820809248554895"/>
    <n v="3.0317919075144513"/>
  </r>
  <r>
    <x v="1"/>
    <n v="-0.46473988439306341"/>
    <n v="3.2352601156069367"/>
  </r>
  <r>
    <x v="1"/>
    <n v="-0.46127167630057786"/>
    <n v="3.2387283236994224"/>
  </r>
  <r>
    <x v="1"/>
    <n v="-0.45780346820809231"/>
    <n v="3.1421965317919076"/>
  </r>
  <r>
    <x v="1"/>
    <n v="-0.45433526011560676"/>
    <n v="3.2456647398843934"/>
  </r>
  <r>
    <x v="1"/>
    <n v="-0.45086705202312122"/>
    <n v="3.2491329479768791"/>
  </r>
  <r>
    <x v="1"/>
    <n v="-0.44739884393063567"/>
    <n v="3.352601156069364"/>
  </r>
  <r>
    <x v="1"/>
    <n v="-0.44393063583815012"/>
    <n v="3.15606936416185"/>
  </r>
  <r>
    <x v="1"/>
    <n v="-0.44046242774566458"/>
    <n v="3.1595375722543357"/>
  </r>
  <r>
    <x v="1"/>
    <n v="-0.43699421965317903"/>
    <n v="3.4630057803468208"/>
  </r>
  <r>
    <x v="1"/>
    <n v="-0.43352601156069348"/>
    <n v="3.3664739884393065"/>
  </r>
  <r>
    <x v="1"/>
    <n v="-0.43005780346820793"/>
    <n v="3.3699421965317917"/>
  </r>
  <r>
    <x v="1"/>
    <n v="-0.42658959537572239"/>
    <n v="3.2734104046242778"/>
  </r>
  <r>
    <x v="1"/>
    <n v="-0.42312138728323684"/>
    <n v="3.4768786127167632"/>
  </r>
  <r>
    <x v="1"/>
    <n v="-0.41965317919075129"/>
    <n v="3.2803468208092488"/>
  </r>
  <r>
    <x v="1"/>
    <n v="-0.41618497109826574"/>
    <n v="3.3838150289017341"/>
  </r>
  <r>
    <x v="1"/>
    <n v="-0.4127167630057802"/>
    <n v="3.3872832369942198"/>
  </r>
  <r>
    <x v="1"/>
    <n v="-0.40924855491329465"/>
    <n v="3.2907514450867055"/>
  </r>
  <r>
    <x v="1"/>
    <n v="-0.4057803468208091"/>
    <n v="3.3942196531791908"/>
  </r>
  <r>
    <x v="1"/>
    <n v="-0.40231213872832355"/>
    <n v="3.4976878612716762"/>
  </r>
  <r>
    <x v="1"/>
    <n v="-0.39884393063583801"/>
    <n v="3.3011560693641622"/>
  </r>
  <r>
    <x v="1"/>
    <n v="-0.39537572254335246"/>
    <n v="3.2046242774566478"/>
  </r>
  <r>
    <x v="1"/>
    <n v="-0.39190751445086691"/>
    <n v="3.3080924855491332"/>
  </r>
  <r>
    <x v="1"/>
    <n v="-0.38843930635838136"/>
    <n v="3.2115606936416188"/>
  </r>
  <r>
    <x v="1"/>
    <n v="-0.38497109826589582"/>
    <n v="3.4150289017341038"/>
  </r>
  <r>
    <x v="0"/>
    <n v="-0.38150289017341027"/>
    <n v="3.3184971098265899"/>
  </r>
  <r>
    <x v="0"/>
    <n v="-0.37803468208092472"/>
    <n v="3.2219653179190755"/>
  </r>
  <r>
    <x v="1"/>
    <n v="-0.37456647398843917"/>
    <n v="3.6254335260115607"/>
  </r>
  <r>
    <x v="1"/>
    <n v="-0.37109826589595363"/>
    <n v="3.4289017341040462"/>
  </r>
  <r>
    <x v="1"/>
    <n v="-0.36763005780346808"/>
    <n v="3.4323699421965319"/>
  </r>
  <r>
    <x v="1"/>
    <n v="-0.36416184971098253"/>
    <n v="3.2358381502890174"/>
  </r>
  <r>
    <x v="0"/>
    <n v="-0.36069364161849699"/>
    <n v="3.3393063583815032"/>
  </r>
  <r>
    <x v="0"/>
    <n v="-0.35722543352601144"/>
    <n v="3.342774566473989"/>
  </r>
  <r>
    <x v="0"/>
    <n v="-0.35375722543352589"/>
    <n v="3.546242774566474"/>
  </r>
  <r>
    <x v="0"/>
    <n v="-0.35028901734104034"/>
    <n v="3.4497109826589596"/>
  </r>
  <r>
    <x v="0"/>
    <n v="-0.3468208092485548"/>
    <n v="3.2531791907514451"/>
  </r>
  <r>
    <x v="0"/>
    <n v="-0.34335260115606925"/>
    <n v="3.3566473988439309"/>
  </r>
  <r>
    <x v="0"/>
    <n v="-0.3398843930635837"/>
    <n v="3.3601156069364166"/>
  </r>
  <r>
    <x v="0"/>
    <n v="-0.33641618497109815"/>
    <n v="3.3635838150289019"/>
  </r>
  <r>
    <x v="0"/>
    <n v="-0.33294797687861261"/>
    <n v="3.3670520231213876"/>
  </r>
  <r>
    <x v="0"/>
    <n v="-0.32947976878612706"/>
    <n v="3.3705202312138729"/>
  </r>
  <r>
    <x v="0"/>
    <n v="-0.32601156069364151"/>
    <n v="3.3739884393063586"/>
  </r>
  <r>
    <x v="1"/>
    <n v="-0.32254335260115596"/>
    <n v="3.3774566473988443"/>
  </r>
  <r>
    <x v="1"/>
    <n v="-0.31907514450867042"/>
    <n v="3.2809248554913295"/>
  </r>
  <r>
    <x v="1"/>
    <n v="-0.31560693641618487"/>
    <n v="3.3843930635838153"/>
  </r>
  <r>
    <x v="1"/>
    <n v="-0.31213872832369932"/>
    <n v="3.387861271676301"/>
  </r>
  <r>
    <x v="1"/>
    <n v="-0.30867052023121377"/>
    <n v="3.2913294797687862"/>
  </r>
  <r>
    <x v="1"/>
    <n v="-0.30520231213872823"/>
    <n v="3.2947976878612719"/>
  </r>
  <r>
    <x v="2"/>
    <n v="-0.30173410404624268"/>
    <n v="3.2982658959537572"/>
  </r>
  <r>
    <x v="2"/>
    <n v="-0.29826589595375713"/>
    <n v="3.2017341040462428"/>
  </r>
  <r>
    <x v="2"/>
    <n v="-0.29479768786127158"/>
    <n v="3.4052023121387287"/>
  </r>
  <r>
    <x v="2"/>
    <n v="-0.29132947976878604"/>
    <n v="3.1086705202312137"/>
  </r>
  <r>
    <x v="3"/>
    <n v="-0.28786127167630049"/>
    <n v="3.3121387283236996"/>
  </r>
  <r>
    <x v="3"/>
    <n v="-0.28439306358381494"/>
    <n v="3.1156069364161851"/>
  </r>
  <r>
    <x v="3"/>
    <n v="-0.28092485549132939"/>
    <n v="3.2190751445086705"/>
  </r>
  <r>
    <x v="4"/>
    <n v="-0.27745664739884385"/>
    <n v="3.2225433526011562"/>
  </r>
  <r>
    <x v="4"/>
    <n v="-0.2739884393063583"/>
    <n v="3.326011560693642"/>
  </r>
  <r>
    <x v="4"/>
    <n v="-0.27052023121387275"/>
    <n v="3.1294797687861271"/>
  </r>
  <r>
    <x v="4"/>
    <n v="-0.26705202312138721"/>
    <n v="3.332947976878613"/>
  </r>
  <r>
    <x v="4"/>
    <n v="-0.26358381502890166"/>
    <n v="3.3364161849710983"/>
  </r>
  <r>
    <x v="4"/>
    <n v="-0.26011560693641611"/>
    <n v="3.2398843930635839"/>
  </r>
  <r>
    <x v="4"/>
    <n v="-0.25664739884393056"/>
    <n v="3.1433526011560695"/>
  </r>
  <r>
    <x v="4"/>
    <n v="-0.25317919075144502"/>
    <n v="3.2468208092485549"/>
  </r>
  <r>
    <x v="4"/>
    <n v="-0.24971098265895944"/>
    <n v="2.8502890173410407"/>
  </r>
  <r>
    <x v="4"/>
    <n v="-0.24624277456647389"/>
    <n v="2.9537572254335265"/>
  </r>
  <r>
    <x v="4"/>
    <n v="-0.24277456647398835"/>
    <n v="2.9572254335260117"/>
  </r>
  <r>
    <x v="4"/>
    <n v="-0.2393063583815028"/>
    <n v="2.8606936416184974"/>
  </r>
  <r>
    <x v="4"/>
    <n v="-0.23583815028901725"/>
    <n v="2.8641618497109826"/>
  </r>
  <r>
    <x v="4"/>
    <n v="-0.2323699421965317"/>
    <n v="2.7676300578034683"/>
  </r>
  <r>
    <x v="4"/>
    <n v="-0.22890173410404616"/>
    <n v="2.771098265895954"/>
  </r>
  <r>
    <x v="4"/>
    <n v="-0.22543352601156061"/>
    <n v="2.8745664739884393"/>
  </r>
  <r>
    <x v="4"/>
    <n v="-0.22196531791907506"/>
    <n v="2.778034682080925"/>
  </r>
  <r>
    <x v="4"/>
    <n v="-0.21849710982658951"/>
    <n v="2.7815028901734107"/>
  </r>
  <r>
    <x v="4"/>
    <n v="-0.21502890173410397"/>
    <n v="2.884971098265896"/>
  </r>
  <r>
    <x v="3"/>
    <n v="-0.21156069364161842"/>
    <n v="2.7884393063583817"/>
  </r>
  <r>
    <x v="4"/>
    <n v="-0.20809248554913287"/>
    <n v="2.7919075144508669"/>
  </r>
  <r>
    <x v="4"/>
    <n v="-0.20462427745664732"/>
    <n v="2.9953757225433528"/>
  </r>
  <r>
    <x v="4"/>
    <n v="-0.20115606936416178"/>
    <n v="3.0988439306358382"/>
  </r>
  <r>
    <x v="4"/>
    <n v="-0.19768786127167623"/>
    <n v="2.9023121387283237"/>
  </r>
  <r>
    <x v="4"/>
    <n v="-0.19421965317919068"/>
    <n v="2.9057803468208094"/>
  </r>
  <r>
    <x v="4"/>
    <n v="-0.19075144508670513"/>
    <n v="2.709248554913295"/>
  </r>
  <r>
    <x v="4"/>
    <n v="-0.18728323699421959"/>
    <n v="2.8127167630057803"/>
  </r>
  <r>
    <x v="3"/>
    <n v="-0.18381502890173404"/>
    <n v="2.9161849710982661"/>
  </r>
  <r>
    <x v="3"/>
    <n v="-0.18034682080924849"/>
    <n v="2.7196531791907512"/>
  </r>
  <r>
    <x v="3"/>
    <n v="-0.17687861271676295"/>
    <n v="2.7231213872832369"/>
  </r>
  <r>
    <x v="3"/>
    <n v="-0.1734104046242774"/>
    <n v="2.9265895953757228"/>
  </r>
  <r>
    <x v="3"/>
    <n v="-0.16994219653179185"/>
    <n v="2.830057803468208"/>
  </r>
  <r>
    <x v="3"/>
    <n v="-0.1664739884393063"/>
    <n v="2.8335260115606937"/>
  </r>
  <r>
    <x v="3"/>
    <n v="-0.16300578034682076"/>
    <n v="2.9369942196531795"/>
  </r>
  <r>
    <x v="3"/>
    <n v="-0.15953757225433521"/>
    <n v="2.9404624277456648"/>
  </r>
  <r>
    <x v="4"/>
    <n v="-0.15606936416184966"/>
    <n v="2.9439306358381505"/>
  </r>
  <r>
    <x v="4"/>
    <n v="-0.15260115606936411"/>
    <n v="2.9473988439306358"/>
  </r>
  <r>
    <x v="4"/>
    <n v="-0.14913294797687857"/>
    <n v="2.9508670520231215"/>
  </r>
  <r>
    <x v="4"/>
    <n v="-0.14566473988439302"/>
    <n v="2.9543352601156072"/>
  </r>
  <r>
    <x v="4"/>
    <n v="-0.14219653179190747"/>
    <n v="2.8578034682080924"/>
  </r>
  <r>
    <x v="3"/>
    <n v="-0.13872832369942192"/>
    <n v="2.8612716763005781"/>
  </r>
  <r>
    <x v="3"/>
    <n v="-0.13526011560693638"/>
    <n v="2.9647398843930639"/>
  </r>
  <r>
    <x v="3"/>
    <n v="-0.13179190751445083"/>
    <n v="3.0682080924855493"/>
  </r>
  <r>
    <x v="3"/>
    <n v="-0.12832369942196528"/>
    <n v="3.071676300578035"/>
  </r>
  <r>
    <x v="4"/>
    <n v="-0.12485549132947973"/>
    <n v="3.0751445086705202"/>
  </r>
  <r>
    <x v="4"/>
    <n v="-0.12138728323699419"/>
    <n v="3.078612716763006"/>
  </r>
  <r>
    <x v="4"/>
    <n v="-0.11791907514450864"/>
    <n v="2.9820809248554916"/>
  </r>
  <r>
    <x v="4"/>
    <n v="-0.11445086705202309"/>
    <n v="3.0855491329479769"/>
  </r>
  <r>
    <x v="3"/>
    <n v="-0.11098265895953754"/>
    <n v="2.8890173410404625"/>
  </r>
  <r>
    <x v="3"/>
    <n v="-0.107514450867052"/>
    <n v="2.9924855491329483"/>
  </r>
  <r>
    <x v="4"/>
    <n v="-0.10404624277456645"/>
    <n v="2.9959537572254336"/>
  </r>
  <r>
    <x v="4"/>
    <n v="-0.1005780346820809"/>
    <n v="2.8994219653179192"/>
  </r>
  <r>
    <x v="4"/>
    <n v="-9.7109826589595355E-2"/>
    <n v="3.1028901734104046"/>
  </r>
  <r>
    <x v="3"/>
    <n v="-9.3641618497109808E-2"/>
    <n v="3.0063583815028903"/>
  </r>
  <r>
    <x v="3"/>
    <n v="-9.017341040462426E-2"/>
    <n v="3.009826589595376"/>
  </r>
  <r>
    <x v="3"/>
    <n v="-8.6705202312138713E-2"/>
    <n v="3.1132947976878613"/>
  </r>
  <r>
    <x v="3"/>
    <n v="-8.3236994219653165E-2"/>
    <n v="3.116763005780347"/>
  </r>
  <r>
    <x v="3"/>
    <n v="-7.9768786127167618E-2"/>
    <n v="3.0202312138728327"/>
  </r>
  <r>
    <x v="3"/>
    <n v="-7.6300578034682071E-2"/>
    <n v="3.0236994219653179"/>
  </r>
  <r>
    <x v="3"/>
    <n v="-7.2832369942196523E-2"/>
    <n v="3.1271676300578037"/>
  </r>
  <r>
    <x v="3"/>
    <n v="-6.9364161849710976E-2"/>
    <n v="3.2306358381502887"/>
  </r>
  <r>
    <x v="3"/>
    <n v="-6.5895953757225428E-2"/>
    <n v="3.0341040462427746"/>
  </r>
  <r>
    <x v="3"/>
    <n v="-6.2427745664739881E-2"/>
    <n v="3.0375722543352603"/>
  </r>
  <r>
    <x v="3"/>
    <n v="-5.8959537572254334E-2"/>
    <n v="3.1410404624277457"/>
  </r>
  <r>
    <x v="3"/>
    <n v="-5.5491329479768786E-2"/>
    <n v="3.1445086705202314"/>
  </r>
  <r>
    <x v="3"/>
    <n v="-5.2023121387283239E-2"/>
    <n v="3.2479768786127168"/>
  </r>
  <r>
    <x v="2"/>
    <n v="-4.8554913294797691E-2"/>
    <n v="3.251445086705202"/>
  </r>
  <r>
    <x v="2"/>
    <n v="-4.5086705202312144E-2"/>
    <n v="3.2549132947976878"/>
  </r>
  <r>
    <x v="2"/>
    <n v="-4.1618497109826597E-2"/>
    <n v="3.258381502890173"/>
  </r>
  <r>
    <x v="2"/>
    <n v="-3.8150289017341049E-2"/>
    <n v="3.2618497109826587"/>
  </r>
  <r>
    <x v="2"/>
    <n v="-3.4682080924855502E-2"/>
    <n v="3.3653179190751445"/>
  </r>
  <r>
    <x v="2"/>
    <n v="-3.1213872832369951E-2"/>
    <n v="3.2687861271676297"/>
  </r>
  <r>
    <x v="2"/>
    <n v="-2.77456647398844E-2"/>
    <n v="3.4722543352601156"/>
  </r>
  <r>
    <x v="1"/>
    <n v="-2.4277456647398849E-2"/>
    <n v="3.4757225433526013"/>
  </r>
  <r>
    <x v="1"/>
    <n v="-2.0809248554913298E-2"/>
    <n v="3.2791907514450864"/>
  </r>
  <r>
    <x v="1"/>
    <n v="-1.7341040462427747E-2"/>
    <n v="3.4826589595375723"/>
  </r>
  <r>
    <x v="1"/>
    <n v="-1.3872832369942198E-2"/>
    <n v="3.3861271676300575"/>
  </r>
  <r>
    <x v="1"/>
    <n v="-1.0404624277456649E-2"/>
    <n v="3.3895953757225432"/>
  </r>
  <r>
    <x v="1"/>
    <n v="-6.9364161849710991E-3"/>
    <n v="3.5930635838150291"/>
  </r>
  <r>
    <x v="1"/>
    <n v="-3.4682080924855496E-3"/>
    <n v="3.4965317919075143"/>
  </r>
  <r>
    <x v="1"/>
    <n v="0"/>
    <n v="3.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808">
  <r>
    <n v="0.95433207731937852"/>
    <n v="211.01984625290365"/>
    <n v="-400"/>
    <n v="452.80997046333698"/>
    <n v="6.8511599674670389"/>
    <x v="0"/>
  </r>
  <r>
    <n v="0.84098608454463808"/>
    <n v="199.84244100691302"/>
    <n v="-399"/>
    <n v="441.02808990682024"/>
    <n v="6.3386406842557061"/>
    <x v="1"/>
  </r>
  <r>
    <n v="0.75935746171398089"/>
    <n v="201.88235294117649"/>
    <n v="-398"/>
    <n v="442.4635265305576"/>
    <n v="6.040683259376955"/>
    <x v="1"/>
  </r>
  <r>
    <n v="0.7770214073892231"/>
    <n v="217.41176470588238"/>
    <n v="-397"/>
    <n v="457.38846298473743"/>
    <n v="6.21442185252819"/>
    <x v="1"/>
  </r>
  <r>
    <n v="0.88832248622576648"/>
    <n v="227.99999999999997"/>
    <n v="-396"/>
    <n v="467.37222296832897"/>
    <n v="6.7063236966218254"/>
    <x v="0"/>
  </r>
  <r>
    <n v="0.84379806264388679"/>
    <n v="237.45882352941177"/>
    <n v="-395"/>
    <n v="476.22657118721463"/>
    <n v="6.6016867590229342"/>
    <x v="1"/>
  </r>
  <r>
    <n v="0.83468170892820293"/>
    <n v="230.00769260401069"/>
    <n v="-394"/>
    <n v="468.17096495128749"/>
    <n v="6.5094898510358146"/>
    <x v="1"/>
  </r>
  <r>
    <n v="0.7561893947298941"/>
    <n v="221.55993110422048"/>
    <n v="-393"/>
    <n v="459.1187281409712"/>
    <n v="6.1481632135888287"/>
    <x v="1"/>
  </r>
  <r>
    <n v="0.82266873796666251"/>
    <n v="217.37931034482759"/>
    <n v="-392"/>
    <n v="454.33363207105219"/>
    <n v="6.3648906554462252"/>
    <x v="1"/>
  </r>
  <r>
    <n v="0.76299275702409997"/>
    <n v="218.29213483146069"/>
    <n v="-391"/>
    <n v="454.64198124715926"/>
    <n v="6.1417493805291947"/>
    <x v="1"/>
  </r>
  <r>
    <n v="0.70784024220673836"/>
    <n v="201.62637362637361"/>
    <n v="-390"/>
    <n v="437.37174473154607"/>
    <n v="5.809624419350385"/>
    <x v="1"/>
  </r>
  <r>
    <n v="0.61565987498245578"/>
    <n v="195.99999999999997"/>
    <n v="-389"/>
    <n v="431.14089579464633"/>
    <n v="5.4168416922754101"/>
    <x v="2"/>
  </r>
  <r>
    <n v="0.54298158673615349"/>
    <n v="194.70415679431096"/>
    <n v="-388"/>
    <n v="429.24057727843126"/>
    <n v="5.1287606482914523"/>
    <x v="2"/>
  </r>
  <r>
    <n v="0.43581217354403262"/>
    <n v="183.98622283260306"/>
    <n v="-387"/>
    <n v="417.91816800619728"/>
    <n v="4.64286091320536"/>
    <x v="3"/>
  </r>
  <r>
    <n v="0.41210594714265086"/>
    <n v="182.57142857142856"/>
    <n v="-386"/>
    <n v="415.89889843449669"/>
    <n v="4.5388585322226271"/>
    <x v="3"/>
  </r>
  <r>
    <n v="0.37309838166645137"/>
    <n v="179.87925499303861"/>
    <n v="-385"/>
    <n v="412.60224954558066"/>
    <n v="4.3679133886382804"/>
    <x v="3"/>
  </r>
  <r>
    <n v="0.31911717832760933"/>
    <n v="176.18484707004279"/>
    <n v="-384"/>
    <n v="408.30336631205876"/>
    <n v="4.1332361836318547"/>
    <x v="3"/>
  </r>
  <r>
    <n v="0.30501397480462128"/>
    <n v="164.35294117647058"/>
    <n v="-383"/>
    <n v="395.86698510796049"/>
    <n v="3.9907906854357824"/>
    <x v="4"/>
  </r>
  <r>
    <n v="0.26449897572675818"/>
    <n v="172.51892039311562"/>
    <n v="-382"/>
    <n v="403.42848901407945"/>
    <n v="3.8920227334778081"/>
    <x v="4"/>
  </r>
  <r>
    <n v="0.24991256047949773"/>
    <n v="177.56186310278414"/>
    <n v="-381"/>
    <n v="407.86695641322189"/>
    <n v="3.8687711347178113"/>
    <x v="4"/>
  </r>
  <r>
    <n v="0.24649145950385007"/>
    <n v="178.73076923076923"/>
    <n v="-380"/>
    <n v="408.43138723068091"/>
    <n v="3.8598999716370592"/>
    <x v="4"/>
  </r>
  <r>
    <n v="0.19439646315206338"/>
    <n v="177.6527256295827"/>
    <n v="-379"/>
    <n v="406.74886831896828"/>
    <n v="3.6511089525354619"/>
    <x v="4"/>
  </r>
  <r>
    <n v="0.23652661082567822"/>
    <n v="174.68622082463605"/>
    <n v="-378"/>
    <n v="403.17788820349551"/>
    <n v="3.7845943391666381"/>
    <x v="4"/>
  </r>
  <r>
    <n v="0.23033232884512622"/>
    <n v="174.10526315789474"/>
    <n v="-377"/>
    <n v="401.99245522622812"/>
    <n v="3.7527016793082217"/>
    <x v="4"/>
  </r>
  <r>
    <n v="0.2653478470182703"/>
    <n v="176.1391304347826"/>
    <n v="-376"/>
    <n v="403.42184719258989"/>
    <n v="3.89518066853792"/>
    <x v="4"/>
  </r>
  <r>
    <n v="0.27694316325152857"/>
    <n v="178.0344827586207"/>
    <n v="-375"/>
    <n v="404.71272420590196"/>
    <n v="3.9482252877338189"/>
    <x v="4"/>
  </r>
  <r>
    <n v="0.28568750107642238"/>
    <n v="177.94871794871798"/>
    <n v="-374"/>
    <n v="404.02248408547314"/>
    <n v="3.9762961837823299"/>
    <x v="4"/>
  </r>
  <r>
    <n v="0.32347015168418969"/>
    <n v="181.42372881355931"/>
    <n v="-373"/>
    <n v="406.89301963978835"/>
    <n v="4.1395598297074194"/>
    <x v="3"/>
  </r>
  <r>
    <n v="0.3496817831323597"/>
    <n v="185.94957983193279"/>
    <n v="-372"/>
    <n v="410.81439534763581"/>
    <n v="4.2666643250771639"/>
    <x v="3"/>
  </r>
  <r>
    <n v="0.38240618004503957"/>
    <n v="187.4"/>
    <n v="-371"/>
    <n v="411.66034020517691"/>
    <n v="4.3963072081763466"/>
    <x v="3"/>
  </r>
  <r>
    <n v="0.44503894539296529"/>
    <n v="167.74307705918781"/>
    <n v="-370"/>
    <n v="391.39894195383863"/>
    <n v="4.487520026637668"/>
    <x v="3"/>
  </r>
  <r>
    <n v="0.55643672686844692"/>
    <n v="171.88556506330295"/>
    <n v="-369"/>
    <n v="394.93695464742768"/>
    <n v="4.9335611169825961"/>
    <x v="2"/>
  </r>
  <r>
    <n v="0.56231386412191553"/>
    <n v="172.1503759398496"/>
    <n v="-368"/>
    <n v="394.59729021344822"/>
    <n v="4.9533188569541133"/>
    <x v="2"/>
  </r>
  <r>
    <n v="0.62868854098658489"/>
    <n v="173.2005491512127"/>
    <n v="-367"/>
    <n v="395.04298811428527"/>
    <n v="5.2071638940641432"/>
    <x v="2"/>
  </r>
  <r>
    <n v="0.64077397626197408"/>
    <n v="167.18540324450407"/>
    <n v="-366"/>
    <n v="388.42336689705053"/>
    <n v="5.2053288873397712"/>
    <x v="2"/>
  </r>
  <r>
    <n v="0.64359628135894809"/>
    <n v="161.22448979591837"/>
    <n v="-365"/>
    <n v="381.85797813793874"/>
    <n v="5.168902730748469"/>
    <x v="2"/>
  </r>
  <r>
    <n v="0.82330046014307257"/>
    <n v="171.20140986230973"/>
    <n v="-364"/>
    <n v="391.23042289380408"/>
    <n v="5.9147290740405287"/>
    <x v="1"/>
  </r>
  <r>
    <n v="0.90132879248488018"/>
    <n v="175.61014547704096"/>
    <n v="-363"/>
    <n v="395.03468319800919"/>
    <n v="6.2366675217966066"/>
    <x v="1"/>
  </r>
  <r>
    <n v="0.97252309917234048"/>
    <n v="170.76315789473682"/>
    <n v="-362"/>
    <n v="389.583220305179"/>
    <n v="6.4664210626550753"/>
    <x v="1"/>
  </r>
  <r>
    <n v="1.0881585500831634"/>
    <n v="171.54819901782395"/>
    <n v="-361"/>
    <n v="389.76378611773998"/>
    <n v="6.9043866749746856"/>
    <x v="0"/>
  </r>
  <r>
    <n v="1.1314493480874881"/>
    <n v="170.14618502977365"/>
    <n v="-360"/>
    <n v="387.75729681916363"/>
    <n v="7.0534747977005283"/>
    <x v="0"/>
  </r>
  <r>
    <n v="1.0361014432655133"/>
    <n v="165.76923076923077"/>
    <n v="-359"/>
    <n v="382.77586724809464"/>
    <n v="6.6576908534968373"/>
    <x v="0"/>
  </r>
  <r>
    <n v="1.0593411923004277"/>
    <n v="170.14618502977365"/>
    <n v="-358"/>
    <n v="386.54834619811146"/>
    <n v="6.7725048997101345"/>
    <x v="0"/>
  </r>
  <r>
    <n v="1.0559465515054021"/>
    <n v="179.13951986852143"/>
    <n v="-357"/>
    <n v="394.93720572633316"/>
    <n v="6.8198468542108612"/>
    <x v="0"/>
  </r>
  <r>
    <n v="1.0023632842844064"/>
    <n v="185.36842105263156"/>
    <n v="-356"/>
    <n v="400.56163159991718"/>
    <n v="6.657837763127695"/>
    <x v="0"/>
  </r>
  <r>
    <n v="0.93502529354745634"/>
    <n v="188.98019995550553"/>
    <n v="-355"/>
    <n v="403.56893519226509"/>
    <n v="6.4251183281775113"/>
    <x v="1"/>
  </r>
  <r>
    <n v="0.94350594851295555"/>
    <n v="188.37744613491677"/>
    <n v="-354"/>
    <n v="402.36170606115024"/>
    <n v="6.4484858796414724"/>
    <x v="1"/>
  </r>
  <r>
    <n v="1.0957783058055086"/>
    <n v="199.2340425531915"/>
    <n v="-353"/>
    <n v="412.61382716889887"/>
    <n v="7.0970308933689505"/>
    <x v="0"/>
  </r>
  <r>
    <n v="1.0393425182154781"/>
    <n v="205.38727685678504"/>
    <n v="-352"/>
    <n v="418.16258616196637"/>
    <n v="6.9237072673610047"/>
    <x v="0"/>
  </r>
  <r>
    <n v="1.1005220512792024"/>
    <n v="201.17599723294768"/>
    <n v="-351"/>
    <n v="413.34683122760293"/>
    <n v="7.1202013241160689"/>
    <x v="0"/>
  </r>
  <r>
    <n v="1.139031938842141"/>
    <n v="201.21126760563379"/>
    <n v="-350"/>
    <n v="412.77762628976291"/>
    <n v="7.2615429795031901"/>
    <x v="0"/>
  </r>
  <r>
    <n v="1.1560877206578883"/>
    <n v="199.2167832167832"/>
    <n v="-349"/>
    <n v="410.17866659038623"/>
    <n v="7.3073116744908226"/>
    <x v="0"/>
  </r>
  <r>
    <n v="1.0731420677735293"/>
    <n v="197.75000000000003"/>
    <n v="-348"/>
    <n v="408.107408063077"/>
    <n v="6.9792323870574151"/>
    <x v="0"/>
  </r>
  <r>
    <n v="1.0500459621304243"/>
    <n v="201.76551724137929"/>
    <n v="-347"/>
    <n v="411.51844999393018"/>
    <n v="6.9164776782724813"/>
    <x v="0"/>
  </r>
  <r>
    <n v="0.94250515789636202"/>
    <n v="207.55862068965513"/>
    <n v="-346"/>
    <n v="416.70707813167996"/>
    <n v="6.5475850214897591"/>
    <x v="1"/>
  </r>
  <r>
    <n v="0.94578997853905344"/>
    <n v="208.38620689655173"/>
    <n v="-345"/>
    <n v="416.93018902805045"/>
    <n v="6.5615894394755347"/>
    <x v="1"/>
  </r>
  <r>
    <n v="1.1154706425966239"/>
    <n v="205.07586206896553"/>
    <n v="-344"/>
    <n v="413.01536888993815"/>
    <n v="7.1742741450560672"/>
    <x v="0"/>
  </r>
  <r>
    <n v="1.1831485772511301"/>
    <n v="202.63526070705174"/>
    <n v="-343"/>
    <n v="409.9702922174983"/>
    <n v="7.4080064088815938"/>
    <x v="0"/>
  </r>
  <r>
    <n v="1.3145785419792877"/>
    <n v="211.02625533080874"/>
    <n v="-342"/>
    <n v="417.75681153072924"/>
    <n v="7.960162762256191"/>
    <x v="0"/>
  </r>
  <r>
    <n v="1.3500310461125284"/>
    <n v="221.61702127659575"/>
    <n v="-341"/>
    <n v="427.74310216599014"/>
    <n v="8.1656580622071626"/>
    <x v="0"/>
  </r>
  <r>
    <n v="1.1842635419868126"/>
    <n v="222.80851063829786"/>
    <n v="-340"/>
    <n v="428.33011621716616"/>
    <n v="7.5438850132324973"/>
    <x v="0"/>
  </r>
  <r>
    <n v="1.3855176869665937"/>
    <n v="220.08510638297872"/>
    <n v="-339"/>
    <n v="425.00223665132091"/>
    <n v="8.2800089730805126"/>
    <x v="0"/>
  </r>
  <r>
    <n v="1.392305016936277"/>
    <n v="221.19148936170214"/>
    <n v="-338"/>
    <n v="425.50414431951828"/>
    <n v="8.3092392137230746"/>
    <x v="0"/>
  </r>
  <r>
    <n v="1.2758230304169818"/>
    <n v="209.80238160939064"/>
    <n v="-337"/>
    <n v="413.51056125668072"/>
    <n v="7.7833593387838267"/>
    <x v="0"/>
  </r>
  <r>
    <n v="1.3939568782689431"/>
    <n v="210.4089166849019"/>
    <n v="-336"/>
    <n v="413.51262102166584"/>
    <n v="8.2294794092678778"/>
    <x v="0"/>
  </r>
  <r>
    <n v="1.3163643805306846"/>
    <n v="202.3943661971831"/>
    <n v="-335"/>
    <n v="404.89359522342102"/>
    <n v="7.874657511404151"/>
    <x v="0"/>
  </r>
  <r>
    <n v="1.1808893586043361"/>
    <n v="205.26760563380282"/>
    <n v="-334"/>
    <n v="407.16235934951465"/>
    <n v="7.3793377889299165"/>
    <x v="0"/>
  </r>
  <r>
    <n v="1.1099890112790405"/>
    <n v="206.11267605633802"/>
    <n v="-333"/>
    <n v="407.40295446152373"/>
    <n v="7.1133243756986229"/>
    <x v="0"/>
  </r>
  <r>
    <n v="0.99748300646574384"/>
    <n v="196.64788732394368"/>
    <n v="-332"/>
    <n v="397.33369041860334"/>
    <n v="6.6162592101477617"/>
    <x v="0"/>
  </r>
  <r>
    <n v="0.84624268369473588"/>
    <n v="201.14685314685315"/>
    <n v="-331"/>
    <n v="401.2281809309867"/>
    <n v="6.0730644163846907"/>
    <x v="1"/>
  </r>
  <r>
    <n v="0.67764808763921225"/>
    <n v="204.16666666666669"/>
    <n v="-330"/>
    <n v="403.64351914027418"/>
    <n v="5.4537274034037146"/>
    <x v="2"/>
  </r>
  <r>
    <n v="0.4797390337206377"/>
    <n v="205.48965517241379"/>
    <n v="-329"/>
    <n v="404.3620323354952"/>
    <n v="4.7115222373100378"/>
    <x v="3"/>
  </r>
  <r>
    <n v="0.40885161243981027"/>
    <n v="209.73865048363734"/>
    <n v="-328"/>
    <n v="408.00655233619267"/>
    <n v="4.4699690169022608"/>
    <x v="3"/>
  </r>
  <r>
    <n v="0.36616549583196117"/>
    <n v="213.37634026501198"/>
    <n v="-327"/>
    <n v="411.03976680704125"/>
    <n v="4.3305275341239815"/>
    <x v="3"/>
  </r>
  <r>
    <n v="0.3236665158945502"/>
    <n v="216.89795918367349"/>
    <n v="-326"/>
    <n v="413.95691041517665"/>
    <n v="4.1909603231936661"/>
    <x v="3"/>
  </r>
  <r>
    <n v="0.30497698099631759"/>
    <n v="226.57910382483783"/>
    <n v="-325"/>
    <n v="423.0335797458149"/>
    <n v="4.1854772837466889"/>
    <x v="3"/>
  </r>
  <r>
    <n v="0.29507350261901805"/>
    <n v="236.67680394324043"/>
    <n v="-324"/>
    <n v="432.52680455369142"/>
    <n v="4.2161601093617334"/>
    <x v="3"/>
  </r>
  <r>
    <n v="0.32374367531726184"/>
    <n v="239.66896551724139"/>
    <n v="-323"/>
    <n v="434.91449081716632"/>
    <n v="4.3415498062671727"/>
    <x v="3"/>
  </r>
  <r>
    <n v="0.30847206098962338"/>
    <n v="248.20995832961478"/>
    <n v="-322"/>
    <n v="442.8510083190136"/>
    <n v="4.3407971140628199"/>
    <x v="3"/>
  </r>
  <r>
    <n v="0.29551838225207366"/>
    <n v="252.00057403319826"/>
    <n v="-321"/>
    <n v="446.03714871207103"/>
    <n v="4.3147300569598457"/>
    <x v="3"/>
  </r>
  <r>
    <n v="0.27510518481007418"/>
    <n v="256.73469387755102"/>
    <n v="-320"/>
    <n v="450.16679324589768"/>
    <n v="4.2672602204702699"/>
    <x v="3"/>
  </r>
  <r>
    <n v="0.30977823744049859"/>
    <n v="258.58986292380115"/>
    <n v="-319"/>
    <n v="451.41748698162172"/>
    <n v="4.4071644260083644"/>
    <x v="3"/>
  </r>
  <r>
    <n v="0.35644256888291631"/>
    <n v="264.57963828650924"/>
    <n v="-318"/>
    <n v="456.80278703380372"/>
    <n v="4.6220024283456826"/>
    <x v="3"/>
  </r>
  <r>
    <n v="0.39683049925248581"/>
    <n v="272.49350649350652"/>
    <n v="-317"/>
    <n v="464.11217993027492"/>
    <n v="4.826937753120415"/>
    <x v="3"/>
  </r>
  <r>
    <n v="0.41921819369062574"/>
    <n v="276.20630127952307"/>
    <n v="-316"/>
    <n v="467.22049940576539"/>
    <n v="4.9337711654998504"/>
    <x v="2"/>
  </r>
  <r>
    <n v="0.45043664949501944"/>
    <n v="284.21520217854544"/>
    <n v="-315"/>
    <n v="474.62492499426168"/>
    <n v="5.1047616097594517"/>
    <x v="2"/>
  </r>
  <r>
    <n v="0.49423323074227576"/>
    <n v="280.76923076923077"/>
    <n v="-314"/>
    <n v="470.57447827442093"/>
    <n v="5.2411013858828577"/>
    <x v="2"/>
  </r>
  <r>
    <n v="0.50454215634735877"/>
    <n v="289.84283548578986"/>
    <n v="-313"/>
    <n v="479.04360768045393"/>
    <n v="5.3407673648521374"/>
    <x v="2"/>
  </r>
  <r>
    <n v="0.58449028504842659"/>
    <n v="287.99938723534632"/>
    <n v="-312"/>
    <n v="476.5956841194843"/>
    <n v="5.6251177005558048"/>
    <x v="1"/>
  </r>
  <r>
    <n v="0.59558177242372068"/>
    <n v="304.05095541401278"/>
    <n v="-311"/>
    <n v="492.04277698762468"/>
    <n v="5.7777815821458507"/>
    <x v="1"/>
  </r>
  <r>
    <n v="0.66828923158622056"/>
    <n v="322.86486793094974"/>
    <n v="-310"/>
    <n v="510.25221419403556"/>
    <n v="6.1829342665123521"/>
    <x v="1"/>
  </r>
  <r>
    <n v="0.66138796888187956"/>
    <n v="317.56406977977088"/>
    <n v="-309"/>
    <n v="504.34694073233061"/>
    <n v="6.1145233357985092"/>
    <x v="1"/>
  </r>
  <r>
    <n v="0.67383715356985507"/>
    <n v="328.44444444444446"/>
    <n v="-308"/>
    <n v="514.62284008647816"/>
    <n v="6.2352288322222957"/>
    <x v="1"/>
  </r>
  <r>
    <n v="0.67825144588141484"/>
    <n v="310.64690441208108"/>
    <n v="-307"/>
    <n v="496.22082474358865"/>
    <n v="6.1199276181919968"/>
    <x v="1"/>
  </r>
  <r>
    <n v="0.69501795111400166"/>
    <n v="330.24557192973867"/>
    <n v="-306"/>
    <n v="515.21501695072016"/>
    <n v="6.3194600609033573"/>
    <x v="1"/>
  </r>
  <r>
    <n v="0.68985425638443731"/>
    <n v="331.97560975609758"/>
    <n v="-305"/>
    <n v="516.34057946655298"/>
    <n v="6.3080325713493615"/>
    <x v="1"/>
  </r>
  <r>
    <n v="0.75257951157669334"/>
    <n v="317.24550898203591"/>
    <n v="-304"/>
    <n v="501.00600338196523"/>
    <n v="6.434927554465534"/>
    <x v="1"/>
  </r>
  <r>
    <n v="0.80219772793205957"/>
    <n v="313.62352941176471"/>
    <n v="-303"/>
    <n v="496.77954850116794"/>
    <n v="6.5919891468457346"/>
    <x v="1"/>
  </r>
  <r>
    <n v="0.6783917823369372"/>
    <n v="329.41040462427748"/>
    <n v="-302"/>
    <n v="511.96194840315462"/>
    <n v="6.2333456510622298"/>
    <x v="1"/>
  </r>
  <r>
    <n v="0.73935093355823855"/>
    <n v="328.85994079836655"/>
    <n v="-301"/>
    <n v="510.80700926671761"/>
    <n v="6.4552611702921983"/>
    <x v="1"/>
  </r>
  <r>
    <n v="0.6694277476905347"/>
    <n v="314.34087365689749"/>
    <n v="-300"/>
    <n v="495.68346681472246"/>
    <n v="6.0827532685123611"/>
    <x v="1"/>
  </r>
  <r>
    <n v="0.66292159645651727"/>
    <n v="308.4666666666667"/>
    <n v="-299"/>
    <n v="489.20478451396559"/>
    <n v="6.0117221614316163"/>
    <x v="1"/>
  </r>
  <r>
    <n v="0.61669965991235143"/>
    <n v="322.80941692907521"/>
    <n v="-298"/>
    <n v="502.94305946584802"/>
    <n v="5.9357002284101483"/>
    <x v="1"/>
  </r>
  <r>
    <n v="0.66977908053461943"/>
    <n v="318.54686396557668"/>
    <n v="-297"/>
    <n v="498.0760311918234"/>
    <n v="6.101238365261624"/>
    <x v="1"/>
  </r>
  <r>
    <n v="0.72169264048232729"/>
    <n v="305.47826086956519"/>
    <n v="-296"/>
    <n v="484.40295278528583"/>
    <n v="6.1992209642413076"/>
    <x v="1"/>
  </r>
  <r>
    <n v="0.75373598631940986"/>
    <n v="307.12858463360772"/>
    <n v="-295"/>
    <n v="485.44880123880228"/>
    <n v="6.3277256310986401"/>
    <x v="1"/>
  </r>
  <r>
    <n v="0.66032214427451974"/>
    <n v="309.65471739608535"/>
    <n v="-294"/>
    <n v="487.37045869075382"/>
    <n v="5.9887509888423267"/>
    <x v="1"/>
  </r>
  <r>
    <n v="0.68267919646556963"/>
    <n v="320.27586206896552"/>
    <n v="-293"/>
    <n v="497.38712805310792"/>
    <n v="6.1450121894751497"/>
    <x v="1"/>
  </r>
  <r>
    <n v="0.67901337597213973"/>
    <n v="313.91110573684119"/>
    <n v="-292"/>
    <n v="490.4178964104575"/>
    <n v="6.0811889441873834"/>
    <x v="1"/>
  </r>
  <r>
    <n v="0.7070721366425271"/>
    <n v="300.94673258987035"/>
    <n v="-291"/>
    <n v="476.84904795296058"/>
    <n v="6.0898368708388642"/>
    <x v="1"/>
  </r>
  <r>
    <n v="0.73034688383825286"/>
    <n v="305.41040462427748"/>
    <n v="-290"/>
    <n v="480.70824467684162"/>
    <n v="6.2054049794648138"/>
    <x v="1"/>
  </r>
  <r>
    <n v="0.66467903024867292"/>
    <n v="312.48554913294799"/>
    <n v="-289"/>
    <n v="487.17891387498605"/>
    <n v="6.0038300952435284"/>
    <x v="1"/>
  </r>
  <r>
    <n v="0.62529458214585154"/>
    <n v="324.48554913294799"/>
    <n v="-288"/>
    <n v="498.57443856445997"/>
    <n v="5.936827239086309"/>
    <x v="1"/>
  </r>
  <r>
    <n v="0.57306584953658768"/>
    <n v="329.82658959537571"/>
    <n v="-287"/>
    <n v="503.3110037163616"/>
    <n v="5.7735659084210695"/>
    <x v="1"/>
  </r>
  <r>
    <n v="0.57951742625550684"/>
    <n v="334.55172413793105"/>
    <n v="-286"/>
    <n v="507.43166294839085"/>
    <n v="5.8274802726555617"/>
    <x v="1"/>
  </r>
  <r>
    <n v="0.56840825219152147"/>
    <n v="314.33142857142855"/>
    <n v="-285"/>
    <n v="486.60689207136227"/>
    <n v="5.6361833729976532"/>
    <x v="1"/>
  </r>
  <r>
    <n v="0.52112702397454569"/>
    <n v="299.86363636363632"/>
    <n v="-284"/>
    <n v="471.53462455304395"/>
    <n v="5.3495453355207285"/>
    <x v="2"/>
  </r>
  <r>
    <n v="0.45144586701109946"/>
    <n v="279.59322033898309"/>
    <n v="-283"/>
    <n v="450.65973321786464"/>
    <n v="4.9367053765573505"/>
    <x v="2"/>
  </r>
  <r>
    <n v="0.36552663006559788"/>
    <n v="272.02247191011236"/>
    <n v="-282"/>
    <n v="442.48450947846783"/>
    <n v="4.5536222075470825"/>
    <x v="3"/>
  </r>
  <r>
    <n v="0.35903905267520819"/>
    <n v="270.36871508379886"/>
    <n v="-281"/>
    <n v="440.22627734162825"/>
    <n v="4.5129283638793147"/>
    <x v="3"/>
  </r>
  <r>
    <n v="0.29849389465483728"/>
    <n v="276.69584429129776"/>
    <n v="-280"/>
    <n v="445.94893123860106"/>
    <n v="4.325333739944643"/>
    <x v="3"/>
  </r>
  <r>
    <n v="0.25715750863695674"/>
    <n v="278.67865163479996"/>
    <n v="-279"/>
    <n v="447.32726327157718"/>
    <n v="4.1791211500375782"/>
    <x v="3"/>
  </r>
  <r>
    <n v="0.23386146079354614"/>
    <n v="285.49152542372883"/>
    <n v="-278"/>
    <n v="453.53566174998002"/>
    <n v="4.135672757518388"/>
    <x v="3"/>
  </r>
  <r>
    <n v="0.20386302222345237"/>
    <n v="289.22905269629473"/>
    <n v="-277"/>
    <n v="456.66871371201978"/>
    <n v="4.0448593604266385"/>
    <x v="4"/>
  </r>
  <r>
    <n v="0.20074377960096243"/>
    <n v="300.80363442377524"/>
    <n v="-276"/>
    <n v="467.6388201289742"/>
    <n v="4.1117528058772779"/>
    <x v="3"/>
  </r>
  <r>
    <n v="0.21545053859658617"/>
    <n v="310.40462427745661"/>
    <n v="-275"/>
    <n v="476.63533467212949"/>
    <n v="4.2318083540460787"/>
    <x v="3"/>
  </r>
  <r>
    <n v="0.21418963957860029"/>
    <n v="318.93641618497111"/>
    <n v="-274"/>
    <n v="484.56265126911796"/>
    <n v="4.2838979202847982"/>
    <x v="3"/>
  </r>
  <r>
    <n v="0.22070470605628986"/>
    <n v="330.8670520231214"/>
    <n v="-273"/>
    <n v="495.88881179674217"/>
    <n v="4.3897265735971027"/>
    <x v="3"/>
  </r>
  <r>
    <n v="0.23197004574691127"/>
    <n v="339.60693641618496"/>
    <n v="-272"/>
    <n v="504.0242208792796"/>
    <n v="4.4906109419660236"/>
    <x v="3"/>
  </r>
  <r>
    <n v="0.25868431585612939"/>
    <n v="352.0530670766467"/>
    <n v="-271"/>
    <n v="515.86587622921525"/>
    <n v="4.6764141321062089"/>
    <x v="3"/>
  </r>
  <r>
    <n v="0.29247620923687562"/>
    <n v="361.3773640102562"/>
    <n v="-270"/>
    <n v="524.58569785229872"/>
    <n v="4.8665559854884384"/>
    <x v="3"/>
  </r>
  <r>
    <n v="0.30284818742526909"/>
    <n v="366.7885714285714"/>
    <n v="-269"/>
    <n v="529.39242996008784"/>
    <n v="4.9401950424391625"/>
    <x v="2"/>
  </r>
  <r>
    <n v="0.31242320894275122"/>
    <n v="379.94614810977589"/>
    <n v="-268"/>
    <n v="541.94553133076624"/>
    <n v="5.0663779662788624"/>
    <x v="2"/>
  </r>
  <r>
    <n v="0.35609949140343644"/>
    <n v="372.72660250775522"/>
    <n v="-267"/>
    <n v="534.12151041821949"/>
    <n v="5.1752011266659697"/>
    <x v="2"/>
  </r>
  <r>
    <n v="0.3925558548304226"/>
    <n v="380.74576271186442"/>
    <n v="-266"/>
    <n v="541.53619531180254"/>
    <n v="5.3660448990487888"/>
    <x v="2"/>
  </r>
  <r>
    <n v="0.44927988440581101"/>
    <n v="385.66531770109248"/>
    <n v="-265"/>
    <n v="545.85127499050452"/>
    <n v="5.61119590976958"/>
    <x v="1"/>
  </r>
  <r>
    <n v="0.46600765249336312"/>
    <n v="390.01194394755879"/>
    <n v="-264"/>
    <n v="549.59342592644475"/>
    <n v="5.7012014595270468"/>
    <x v="1"/>
  </r>
  <r>
    <n v="0.47811535175399067"/>
    <n v="385.20670391061452"/>
    <n v="-263"/>
    <n v="544.18371057897446"/>
    <n v="5.7081274149292884"/>
    <x v="1"/>
  </r>
  <r>
    <n v="0.46214828181308604"/>
    <n v="399.00482559401559"/>
    <n v="-262"/>
    <n v="557.37735695184938"/>
    <n v="5.7424502000921898"/>
    <x v="1"/>
  </r>
  <r>
    <n v="0.44967706050246742"/>
    <n v="395.26875280730644"/>
    <n v="-261"/>
    <n v="553.03680885461415"/>
    <n v="5.6642270913187236"/>
    <x v="1"/>
  </r>
  <r>
    <n v="0.42985822061502621"/>
    <n v="378.23204419889498"/>
    <n v="-260"/>
    <n v="535.39562493567666"/>
    <n v="5.4628713609007891"/>
    <x v="2"/>
  </r>
  <r>
    <n v="0.40437674537759744"/>
    <n v="376.5130706182191"/>
    <n v="-259"/>
    <n v="533.07217604447465"/>
    <n v="5.3499837272012787"/>
    <x v="2"/>
  </r>
  <r>
    <n v="0.40425129952249694"/>
    <n v="376.65151124590722"/>
    <n v="-258"/>
    <n v="532.60614136163667"/>
    <n v="5.3461678238177806"/>
    <x v="2"/>
  </r>
  <r>
    <n v="0.43744832075221191"/>
    <n v="387.27868852459022"/>
    <n v="-257"/>
    <n v="542.62884332979365"/>
    <n v="5.5434069367742742"/>
    <x v="2"/>
  </r>
  <r>
    <n v="0.45483680343434185"/>
    <n v="373.0493338404753"/>
    <n v="-256"/>
    <n v="527.79501333515259"/>
    <n v="5.5026891487708802"/>
    <x v="2"/>
  </r>
  <r>
    <n v="0.49329470411337528"/>
    <n v="351.67837421781826"/>
    <n v="-255"/>
    <n v="505.81957840196947"/>
    <n v="5.4903188712644493"/>
    <x v="2"/>
  </r>
  <r>
    <n v="0.42084267455812119"/>
    <n v="340.32989690721655"/>
    <n v="-254"/>
    <n v="493.86662578084167"/>
    <n v="5.1309993821677651"/>
    <x v="2"/>
  </r>
  <r>
    <n v="0.4189938216720645"/>
    <n v="344.13095048190479"/>
    <n v="-253"/>
    <n v="497.06320404500389"/>
    <n v="5.1469420007422908"/>
    <x v="2"/>
  </r>
  <r>
    <n v="0.4273211566309506"/>
    <n v="340.39667740294965"/>
    <n v="-252"/>
    <n v="492.72445565552266"/>
    <n v="5.1472727615249507"/>
    <x v="2"/>
  </r>
  <r>
    <n v="0.39159657724346075"/>
    <n v="352.36923076923074"/>
    <n v="-251"/>
    <n v="504.09253371127761"/>
    <n v="5.0938937229816563"/>
    <x v="2"/>
  </r>
  <r>
    <n v="0.37545068107461049"/>
    <n v="343.63076923076926"/>
    <n v="-250"/>
    <n v="494.7495968622901"/>
    <n v="4.9659192232354794"/>
    <x v="2"/>
  </r>
  <r>
    <n v="0.35834603523126229"/>
    <n v="347.7538461538461"/>
    <n v="-249"/>
    <n v="498.2681984748408"/>
    <n v="4.9265612524700764"/>
    <x v="2"/>
  </r>
  <r>
    <n v="0.35320127972747078"/>
    <n v="337.2923076923077"/>
    <n v="-248"/>
    <n v="487.20218470277632"/>
    <n v="4.8277729159412397"/>
    <x v="3"/>
  </r>
  <r>
    <n v="0.30115436832327963"/>
    <n v="330.64615384615382"/>
    <n v="-247"/>
    <n v="479.95155554609642"/>
    <n v="4.5792315579891785"/>
    <x v="3"/>
  </r>
  <r>
    <n v="0.29906157213819945"/>
    <n v="341.35384615384612"/>
    <n v="-246"/>
    <n v="490.05477254326263"/>
    <n v="4.6437842108591463"/>
    <x v="3"/>
  </r>
  <r>
    <n v="0.25953505647455033"/>
    <n v="349.53846153846155"/>
    <n v="-245"/>
    <n v="497.63491261735192"/>
    <n v="4.5488826891147607"/>
    <x v="3"/>
  </r>
  <r>
    <n v="0.25958656385683238"/>
    <n v="368.13635593089742"/>
    <n v="-244"/>
    <n v="515.62833169926171"/>
    <n v="4.6781177042161133"/>
    <x v="3"/>
  </r>
  <r>
    <n v="0.24862821315487046"/>
    <n v="383.89774253472132"/>
    <n v="-243"/>
    <n v="530.78524299255957"/>
    <n v="4.7454343965212988"/>
    <x v="3"/>
  </r>
  <r>
    <n v="0.24786514456512296"/>
    <n v="396.61855670103097"/>
    <n v="-242"/>
    <n v="542.90158184834308"/>
    <n v="4.8294456419561875"/>
    <x v="3"/>
  </r>
  <r>
    <n v="0.24607064722608071"/>
    <n v="407.19587628865986"/>
    <n v="-241"/>
    <n v="552.87442612544589"/>
    <n v="4.8941897787266946"/>
    <x v="2"/>
  </r>
  <r>
    <n v="0.25834090922757985"/>
    <n v="411.34020618556701"/>
    <n v="-240"/>
    <n v="556.41428071182702"/>
    <n v="4.965911806044244"/>
    <x v="2"/>
  </r>
  <r>
    <n v="0.26447899471254532"/>
    <n v="405.89690721649492"/>
    <n v="-239"/>
    <n v="550.36650643222879"/>
    <n v="4.9457190237695512"/>
    <x v="2"/>
  </r>
  <r>
    <n v="0.27040436379830979"/>
    <n v="403.39656952642207"/>
    <n v="-238"/>
    <n v="547.26169343162985"/>
    <n v="4.9458285289687556"/>
    <x v="2"/>
  </r>
  <r>
    <n v="0.29576853050981511"/>
    <n v="416.45804856322286"/>
    <n v="-237"/>
    <n v="559.71869715790456"/>
    <n v="5.1309463591988393"/>
    <x v="2"/>
  </r>
  <r>
    <n v="0.30155972492200195"/>
    <n v="411.79591836734699"/>
    <n v="-236"/>
    <n v="554.45209165150266"/>
    <n v="5.1150458050296477"/>
    <x v="2"/>
  </r>
  <r>
    <n v="0.32762555813361405"/>
    <n v="412.12121212121212"/>
    <n v="-235"/>
    <n v="554.17291009484165"/>
    <n v="5.2114752660423234"/>
    <x v="2"/>
  </r>
  <r>
    <n v="0.35947218647615131"/>
    <n v="426.48"/>
    <n v="-234"/>
    <n v="567.92722266310352"/>
    <n v="5.4303763224262473"/>
    <x v="2"/>
  </r>
  <r>
    <n v="0.36736673387893259"/>
    <n v="426.17821782178208"/>
    <n v="-233"/>
    <n v="567.0209651743595"/>
    <n v="5.4536890034334169"/>
    <x v="2"/>
  </r>
  <r>
    <n v="0.39977239017808347"/>
    <n v="408.96643262099894"/>
    <n v="-232"/>
    <n v="549.20470466305028"/>
    <n v="5.4482914995752267"/>
    <x v="2"/>
  </r>
  <r>
    <n v="0.41013843222090246"/>
    <n v="414.41379412097405"/>
    <n v="-231"/>
    <n v="554.0475908524993"/>
    <n v="5.5221674204497688"/>
    <x v="2"/>
  </r>
  <r>
    <n v="0.40316345784135088"/>
    <n v="413.47058823529414"/>
    <n v="-230"/>
    <n v="552.49990965629331"/>
    <n v="5.4847287780681144"/>
    <x v="2"/>
  </r>
  <r>
    <n v="0.40432226299440449"/>
    <n v="398.98957819286937"/>
    <n v="-229"/>
    <n v="537.41442430334246"/>
    <n v="5.3809185903867061"/>
    <x v="2"/>
  </r>
  <r>
    <n v="0.42098969821057963"/>
    <n v="368.12397422723092"/>
    <n v="-228"/>
    <n v="505.94434502717792"/>
    <n v="5.2181704195405523"/>
    <x v="2"/>
  </r>
  <r>
    <n v="0.4110652631959763"/>
    <n v="324.05825242718447"/>
    <n v="-227"/>
    <n v="461.27414791660539"/>
    <n v="4.8603390066499088"/>
    <x v="3"/>
  </r>
  <r>
    <n v="0.42033373891091591"/>
    <n v="330.79301484997609"/>
    <n v="-226"/>
    <n v="467.40443502887092"/>
    <n v="4.9393028669058889"/>
    <x v="2"/>
  </r>
  <r>
    <n v="0.38464897821115063"/>
    <n v="338.70150916641347"/>
    <n v="-225"/>
    <n v="474.70845403478222"/>
    <n v="4.8569286359073258"/>
    <x v="3"/>
  </r>
  <r>
    <n v="0.39093736476939456"/>
    <n v="334.61538461538458"/>
    <n v="-224"/>
    <n v="470.01785417322725"/>
    <n v="4.8470364605252971"/>
    <x v="3"/>
  </r>
  <r>
    <n v="0.39643255172013009"/>
    <n v="321.48120591223227"/>
    <n v="-223"/>
    <n v="456.27920015954885"/>
    <n v="4.7692604747574103"/>
    <x v="3"/>
  </r>
  <r>
    <n v="0.37616369545215789"/>
    <n v="340.92167337803374"/>
    <n v="-222"/>
    <n v="475.11519231482424"/>
    <n v="4.8278028571711653"/>
    <x v="3"/>
  </r>
  <r>
    <n v="0.39030139539495351"/>
    <n v="352.90140845070425"/>
    <n v="-221"/>
    <n v="486.49045207696867"/>
    <n v="4.9627687492005119"/>
    <x v="2"/>
  </r>
  <r>
    <n v="0.38555875299654196"/>
    <n v="365.39100563025647"/>
    <n v="-220"/>
    <n v="498.3755739459948"/>
    <n v="5.0300938680071869"/>
    <x v="2"/>
  </r>
  <r>
    <n v="0.37223119267121141"/>
    <n v="369.07055843010642"/>
    <n v="-219"/>
    <n v="501.45065143531866"/>
    <n v="5.0018184411405082"/>
    <x v="2"/>
  </r>
  <r>
    <n v="0.3847837389008763"/>
    <n v="366.53023255813952"/>
    <n v="-218"/>
    <n v="498.30585025282568"/>
    <n v="5.026667179377962"/>
    <x v="2"/>
  </r>
  <r>
    <n v="0.38367251245687078"/>
    <n v="380.8240295014931"/>
    <n v="-217"/>
    <n v="511.99517188565318"/>
    <n v="5.1206443943347173"/>
    <x v="2"/>
  </r>
  <r>
    <n v="0.36057163120417346"/>
    <n v="385.50287863034902"/>
    <n v="-216"/>
    <n v="516.06954570398307"/>
    <n v="5.0626287621568578"/>
    <x v="2"/>
  </r>
  <r>
    <n v="0.38133763701277729"/>
    <n v="382.41818181818178"/>
    <n v="-215"/>
    <n v="512.38037358128963"/>
    <n v="5.1145897634159061"/>
    <x v="2"/>
  </r>
  <r>
    <n v="0.3902133294864219"/>
    <n v="376.17606078072737"/>
    <n v="-214"/>
    <n v="505.53377723330919"/>
    <n v="5.0990061403917588"/>
    <x v="2"/>
  </r>
  <r>
    <n v="0.40600417354306034"/>
    <n v="385.99337463236463"/>
    <n v="-213"/>
    <n v="514.74661577442043"/>
    <n v="5.2247068624108746"/>
    <x v="2"/>
  </r>
  <r>
    <n v="0.39708752321534224"/>
    <n v="395.56561085972845"/>
    <n v="-212"/>
    <n v="523.71437669125817"/>
    <n v="5.2553478322631095"/>
    <x v="2"/>
  </r>
  <r>
    <n v="0.40707264990428232"/>
    <n v="392.40058567251589"/>
    <n v="-211"/>
    <n v="519.94487619351946"/>
    <n v="5.2660212456659714"/>
    <x v="2"/>
  </r>
  <r>
    <n v="0.38235189344072651"/>
    <n v="386.16191113454784"/>
    <n v="-210"/>
    <n v="513.10172634502533"/>
    <n v="5.1235930790618731"/>
    <x v="2"/>
  </r>
  <r>
    <n v="0.41883232691772582"/>
    <n v="390.36842105263162"/>
    <n v="-209"/>
    <n v="516.70376095258302"/>
    <n v="5.2871851756736516"/>
    <x v="2"/>
  </r>
  <r>
    <n v="0.41078274091486211"/>
    <n v="399.44789630203724"/>
    <n v="-208"/>
    <n v="525.17876089146262"/>
    <n v="5.3175665598305812"/>
    <x v="2"/>
  </r>
  <r>
    <n v="0.42447784983871906"/>
    <n v="401.44726433323387"/>
    <n v="-207"/>
    <n v="526.57365361213306"/>
    <n v="5.3792865157659735"/>
    <x v="2"/>
  </r>
  <r>
    <n v="0.42470041544384662"/>
    <n v="405.83690987124464"/>
    <n v="-206"/>
    <n v="530.3588238396178"/>
    <n v="5.4072724800326286"/>
    <x v="2"/>
  </r>
  <r>
    <n v="0.45129332480363293"/>
    <n v="408.7835102506956"/>
    <n v="-205"/>
    <n v="532.70094890854261"/>
    <n v="5.5244911259407665"/>
    <x v="2"/>
  </r>
  <r>
    <n v="0.46865677571865416"/>
    <n v="409.86235523604404"/>
    <n v="-204"/>
    <n v="533.17531858336497"/>
    <n v="5.5934621644166942"/>
    <x v="1"/>
  </r>
  <r>
    <n v="0.47337034824652818"/>
    <n v="404.57142857142856"/>
    <n v="-203"/>
    <n v="527.2799166082234"/>
    <n v="5.5689827806260972"/>
    <x v="2"/>
  </r>
  <r>
    <n v="0.52639036953683382"/>
    <n v="416.1"/>
    <n v="-202"/>
    <n v="538.20401272626884"/>
    <n v="5.8475432763076451"/>
    <x v="1"/>
  </r>
  <r>
    <n v="0.50410527784015835"/>
    <n v="406.61157024793391"/>
    <n v="-201"/>
    <n v="528.11110766367665"/>
    <n v="5.6910070906181502"/>
    <x v="1"/>
  </r>
  <r>
    <n v="0.50473958177129041"/>
    <n v="410.21311475409834"/>
    <n v="-200"/>
    <n v="531.10817685931499"/>
    <n v="5.7148959925482128"/>
    <x v="1"/>
  </r>
  <r>
    <n v="0.50508862238010577"/>
    <n v="413.90243902439022"/>
    <n v="-199"/>
    <n v="534.19302581908073"/>
    <n v="5.7383371791832936"/>
    <x v="1"/>
  </r>
  <r>
    <n v="0.56120184895096892"/>
    <n v="413.41935483870969"/>
    <n v="-198"/>
    <n v="533.10546632287424"/>
    <n v="5.9424363945412626"/>
    <x v="1"/>
  </r>
  <r>
    <n v="0.53794482406827238"/>
    <n v="403.00799999999992"/>
    <n v="-197"/>
    <n v="522.08963617363838"/>
    <n v="5.7756111333876037"/>
    <x v="1"/>
  </r>
  <r>
    <n v="0.54866108663563939"/>
    <n v="410.63786670481232"/>
    <n v="-196"/>
    <n v="529.1150275679247"/>
    <n v="5.8664615030156462"/>
    <x v="1"/>
  </r>
  <r>
    <n v="0.54794673917051251"/>
    <n v="410.92159331788594"/>
    <n v="-195"/>
    <n v="528.79427887047223"/>
    <n v="5.8614636723148994"/>
    <x v="1"/>
  </r>
  <r>
    <n v="0.60652794957724054"/>
    <n v="408.61176470588236"/>
    <n v="-194"/>
    <n v="525.87997494794251"/>
    <n v="6.0617820916863838"/>
    <x v="1"/>
  </r>
  <r>
    <n v="0.60405854038029749"/>
    <n v="410.75486381322963"/>
    <n v="-193"/>
    <n v="527.4185987447637"/>
    <n v="6.0634912367513394"/>
    <x v="1"/>
  </r>
  <r>
    <n v="0.65355889956309254"/>
    <n v="413.65250965250971"/>
    <n v="-192"/>
    <n v="529.71176927351769"/>
    <n v="6.2668635174771481"/>
    <x v="1"/>
  </r>
  <r>
    <n v="0.65464620278001118"/>
    <n v="390.98850574712645"/>
    <n v="-191"/>
    <n v="506.44329005760835"/>
    <n v="6.1040986583613019"/>
    <x v="1"/>
  </r>
  <r>
    <n v="0.68184640578389732"/>
    <n v="387.91321330810496"/>
    <n v="-190"/>
    <n v="502.76352230806077"/>
    <n v="6.1804243689211926"/>
    <x v="1"/>
  </r>
  <r>
    <n v="0.70961597722585845"/>
    <n v="392.64110043013915"/>
    <n v="-189"/>
    <n v="506.88693411956888"/>
    <n v="6.3148609760875978"/>
    <x v="1"/>
  </r>
  <r>
    <n v="0.75438088637403067"/>
    <n v="403.21804511278191"/>
    <n v="-188"/>
    <n v="516.85940349168561"/>
    <n v="6.5554233114562823"/>
    <x v="1"/>
  </r>
  <r>
    <n v="0.79659876326340084"/>
    <n v="409.20895522388054"/>
    <n v="-187"/>
    <n v="522.2458382922581"/>
    <n v="6.7534784390081084"/>
    <x v="0"/>
  </r>
  <r>
    <n v="0.8726467275869626"/>
    <n v="409.55555555555554"/>
    <n v="-186"/>
    <n v="521.98796331340702"/>
    <n v="7.0388067203423699"/>
    <x v="0"/>
  </r>
  <r>
    <n v="0.90592730648447162"/>
    <n v="404.69117647058823"/>
    <n v="-185"/>
    <n v="516.51910891791363"/>
    <n v="7.1252630667090404"/>
    <x v="0"/>
  </r>
  <r>
    <n v="0.91980566340814396"/>
    <n v="408.70072992700722"/>
    <n v="-184"/>
    <n v="519.92418706380658"/>
    <n v="7.2020911400264236"/>
    <x v="0"/>
  </r>
  <r>
    <n v="0.98707940479246348"/>
    <n v="403"/>
    <n v="-183"/>
    <n v="513.61898182627328"/>
    <n v="7.4109169213283428"/>
    <x v="0"/>
  </r>
  <r>
    <n v="1.046194759340817"/>
    <n v="383.65467625899282"/>
    <n v="-182"/>
    <n v="493.66918277473997"/>
    <n v="7.4910816929722586"/>
    <x v="0"/>
  </r>
  <r>
    <n v="0.9987974586172903"/>
    <n v="393.03886407763514"/>
    <n v="-181"/>
    <n v="502.4488952828562"/>
    <n v="7.3750607428542603"/>
    <x v="0"/>
  </r>
  <r>
    <n v="0.98720992086252757"/>
    <n v="370.15209733660816"/>
    <n v="-180"/>
    <n v="478.95765323130314"/>
    <n v="7.1628347103588297"/>
    <x v="0"/>
  </r>
  <r>
    <n v="1.026331922816502"/>
    <n v="364.91872791519438"/>
    <n v="-179"/>
    <n v="473.11980849936327"/>
    <n v="7.2687036183908198"/>
    <x v="0"/>
  </r>
  <r>
    <n v="1.0260866905665533"/>
    <n v="361.43157894736839"/>
    <n v="-178"/>
    <n v="469.0281842210112"/>
    <n v="7.2384343115322975"/>
    <x v="0"/>
  </r>
  <r>
    <n v="1.0080376121763621"/>
    <n v="337.21254355400697"/>
    <n v="-177"/>
    <n v="444.20467351712369"/>
    <n v="6.9922533405614313"/>
    <x v="0"/>
  </r>
  <r>
    <n v="1.0208789887324419"/>
    <n v="323.08650519031141"/>
    <n v="-176"/>
    <n v="429.47415984290205"/>
    <n v="6.9351053894066181"/>
    <x v="0"/>
  </r>
  <r>
    <n v="1.0199182105246363"/>
    <n v="321.00383931079688"/>
    <n v="-175"/>
    <n v="426.78701865286143"/>
    <n v="6.9122062933033366"/>
    <x v="0"/>
  </r>
  <r>
    <n v="1.0436028360902185"/>
    <n v="337.84897120629063"/>
    <n v="-174"/>
    <n v="443.0276752378291"/>
    <n v="7.1181163373795524"/>
    <x v="0"/>
  </r>
  <r>
    <n v="0.974438554709113"/>
    <n v="340.0557491289199"/>
    <n v="-173"/>
    <n v="444.62997784993229"/>
    <n v="6.8684243164337122"/>
    <x v="0"/>
  </r>
  <r>
    <n v="0.96476717949744339"/>
    <n v="351.875"/>
    <n v="-172"/>
    <n v="455.84475341048631"/>
    <n v="6.9123297948717948"/>
    <x v="0"/>
  </r>
  <r>
    <n v="0.97779706230419761"/>
    <n v="362.7404844290657"/>
    <n v="-171"/>
    <n v="466.10576252902592"/>
    <n v="7.0351213782394524"/>
    <x v="0"/>
  </r>
  <r>
    <n v="0.95145530577580117"/>
    <n v="370.01379310344828"/>
    <n v="-170"/>
    <n v="472.77459589288242"/>
    <n v="6.9834735943658339"/>
    <x v="0"/>
  </r>
  <r>
    <n v="0.96157107547892195"/>
    <n v="376.3862068965517"/>
    <n v="-169"/>
    <n v="478.54253437545975"/>
    <n v="7.0630384680591636"/>
    <x v="0"/>
  </r>
  <r>
    <n v="0.94771445981828428"/>
    <n v="383.13103448275859"/>
    <n v="-168"/>
    <n v="484.68288665114056"/>
    <n v="7.0547479235565573"/>
    <x v="0"/>
  </r>
  <r>
    <n v="0.91833464231433448"/>
    <n v="378.33103448275864"/>
    <n v="-167"/>
    <n v="479.27841134061453"/>
    <n v="6.9050433955546175"/>
    <x v="0"/>
  </r>
  <r>
    <n v="0.92631867232977649"/>
    <n v="383.98579818142406"/>
    <n v="-166"/>
    <n v="484.32869972875392"/>
    <n v="6.9714115889951742"/>
    <x v="0"/>
  </r>
  <r>
    <n v="0.95356857422953489"/>
    <n v="389.20410664085421"/>
    <n v="-165"/>
    <n v="488.94253287765798"/>
    <n v="7.1074028595088077"/>
    <x v="0"/>
  </r>
  <r>
    <n v="0.9385705587526767"/>
    <n v="393.7397260273973"/>
    <n v="-164"/>
    <n v="492.87367695367493"/>
    <n v="7.0789586581019517"/>
    <x v="0"/>
  </r>
  <r>
    <n v="0.91587143431992679"/>
    <n v="393.12328767123284"/>
    <n v="-163"/>
    <n v="491.6527632869844"/>
    <n v="6.9844848066375516"/>
    <x v="0"/>
  </r>
  <r>
    <n v="0.92602530235858749"/>
    <n v="380.79452054794524"/>
    <n v="-162"/>
    <n v="478.71952085317071"/>
    <n v="6.9300772989061432"/>
    <x v="0"/>
  </r>
  <r>
    <n v="0.96222850794021886"/>
    <n v="391.64383561643837"/>
    <n v="-161"/>
    <n v="488.96436061113775"/>
    <n v="7.1402616453269632"/>
    <x v="0"/>
  </r>
  <r>
    <n v="1.0159658592708207"/>
    <n v="389.24232081911265"/>
    <n v="-160"/>
    <n v="485.95837050328601"/>
    <n v="7.3216308141978459"/>
    <x v="0"/>
  </r>
  <r>
    <n v="0.96724945762553294"/>
    <n v="370.40816326530614"/>
    <n v="-159"/>
    <n v="466.51973763895342"/>
    <n v="6.9982596144357316"/>
    <x v="0"/>
  </r>
  <r>
    <n v="1.0090525657156988"/>
    <n v="362.4"/>
    <n v="-158"/>
    <n v="457.90709906312111"/>
    <n v="7.0943535603072396"/>
    <x v="0"/>
  </r>
  <r>
    <n v="1.0993878730337472"/>
    <n v="387.41550890383456"/>
    <n v="-157"/>
    <n v="482.31813265642961"/>
    <n v="7.6105487490673003"/>
    <x v="0"/>
  </r>
  <r>
    <n v="1.0923654959362645"/>
    <n v="394.54827038267598"/>
    <n v="-156"/>
    <n v="488.846418824745"/>
    <n v="7.6308482173257133"/>
    <x v="0"/>
  </r>
  <r>
    <n v="1.0307184759201695"/>
    <n v="403.34448160535118"/>
    <n v="-155"/>
    <n v="497.03815473689406"/>
    <n v="7.4567997833834267"/>
    <x v="0"/>
  </r>
  <r>
    <n v="1.0636049042906732"/>
    <n v="400.75516177043482"/>
    <n v="-154"/>
    <n v="493.84435959145162"/>
    <n v="7.5580833874341771"/>
    <x v="0"/>
  </r>
  <r>
    <n v="1.1435899503165465"/>
    <n v="390.27139196531277"/>
    <n v="-153"/>
    <n v="482.75611447580354"/>
    <n v="7.7806087286557881"/>
    <x v="0"/>
  </r>
  <r>
    <n v="1.1939819810712751"/>
    <n v="401.18811881188117"/>
    <n v="-152"/>
    <n v="493.0683660118458"/>
    <n v="8.0448573552981788"/>
    <x v="0"/>
  </r>
  <r>
    <n v="1.2597074959053269"/>
    <n v="409.28850962596891"/>
    <n v="-151"/>
    <n v="500.56428151540752"/>
    <n v="8.346811892872303"/>
    <x v="0"/>
  </r>
  <r>
    <n v="1.2561763391909198"/>
    <n v="413.78362728066816"/>
    <n v="-150"/>
    <n v="504.45492385958062"/>
    <n v="8.3613791857860384"/>
    <x v="0"/>
  </r>
  <r>
    <n v="1.2370575979407263"/>
    <n v="416.28664495114015"/>
    <n v="-149"/>
    <n v="506.35346621952658"/>
    <n v="8.3027971287256666"/>
    <x v="0"/>
  </r>
  <r>
    <n v="1.2861229660890583"/>
    <n v="397.40259740259739"/>
    <n v="-148"/>
    <n v="486.86494336045769"/>
    <n v="8.3483184990792623"/>
    <x v="0"/>
  </r>
  <r>
    <n v="1.2793489023281261"/>
    <n v="394.17475728155341"/>
    <n v="-147"/>
    <n v="483.03262792888768"/>
    <n v="8.2952542055738583"/>
    <x v="0"/>
  </r>
  <r>
    <n v="1.2957858905550037"/>
    <n v="384.38709677419354"/>
    <n v="-146"/>
    <n v="472.64049211100166"/>
    <n v="8.2827971013234603"/>
    <x v="0"/>
  </r>
  <r>
    <n v="1.2937369618611065"/>
    <n v="390.86816720257241"/>
    <n v="-145"/>
    <n v="478.51708722885451"/>
    <n v="8.3172040254176842"/>
    <x v="0"/>
  </r>
  <r>
    <n v="1.2974707881528735"/>
    <n v="402.30769230769226"/>
    <n v="-144"/>
    <n v="489.35213702344822"/>
    <n v="8.4090079451667741"/>
    <x v="0"/>
  </r>
  <r>
    <n v="1.221338320042598"/>
    <n v="380.08945686900961"/>
    <n v="-143"/>
    <n v="466.52942627423954"/>
    <n v="7.9578372306542482"/>
    <x v="0"/>
  </r>
  <r>
    <n v="1.2048542829093751"/>
    <n v="362.33330251508761"/>
    <n v="-142"/>
    <n v="448.16879660979146"/>
    <n v="7.7639150823126322"/>
    <x v="0"/>
  </r>
  <r>
    <n v="1.1862268253252755"/>
    <n v="359.54226886772943"/>
    <n v="-141"/>
    <n v="444.77328765190714"/>
    <n v="7.6692217487252368"/>
    <x v="0"/>
  </r>
  <r>
    <n v="1.1795957180137111"/>
    <n v="360.03809523809525"/>
    <n v="-140"/>
    <n v="444.66463871174693"/>
    <n v="7.643401717373564"/>
    <x v="0"/>
  </r>
  <r>
    <n v="1.1630239332538757"/>
    <n v="363.50144133344747"/>
    <n v="-139"/>
    <n v="447.52350949657307"/>
    <n v="7.6013246884441408"/>
    <x v="0"/>
  </r>
  <r>
    <n v="1.200908927932677"/>
    <n v="365.73984610364715"/>
    <n v="-138"/>
    <n v="449.15743895624666"/>
    <n v="7.7561064441921515"/>
    <x v="0"/>
  </r>
  <r>
    <n v="1.1675567754091689"/>
    <n v="345.98734177215186"/>
    <n v="-137"/>
    <n v="428.80045931422529"/>
    <n v="7.4841688367068802"/>
    <x v="0"/>
  </r>
  <r>
    <n v="0.98853048031571056"/>
    <n v="342.588348354424"/>
    <n v="-136"/>
    <n v="424.79699058597134"/>
    <n v="6.7794061869777886"/>
    <x v="0"/>
  </r>
  <r>
    <n v="0.91688023398575813"/>
    <n v="330.29017864191724"/>
    <n v="-135"/>
    <n v="411.8943455629385"/>
    <n v="6.4163036915377507"/>
    <x v="1"/>
  </r>
  <r>
    <n v="0.8231935978952063"/>
    <n v="335.58359621451109"/>
    <n v="-134"/>
    <n v="416.58328782500627"/>
    <n v="6.0961445966711292"/>
    <x v="1"/>
  </r>
  <r>
    <n v="0.76249745639391475"/>
    <n v="325.02134981234229"/>
    <n v="-133"/>
    <n v="405.41656611231139"/>
    <n v="5.7868570000142601"/>
    <x v="1"/>
  </r>
  <r>
    <n v="0.68843219259156641"/>
    <n v="287.31974048295854"/>
    <n v="-132"/>
    <n v="367.11048147240155"/>
    <n v="5.2324529850200427"/>
    <x v="2"/>
  </r>
  <r>
    <n v="0.6639407884468127"/>
    <n v="285.24528301886789"/>
    <n v="-131"/>
    <n v="364.43154869778482"/>
    <n v="5.1207547604426455"/>
    <x v="2"/>
  </r>
  <r>
    <n v="0.62639601285146174"/>
    <n v="285.43694810151635"/>
    <n v="-130"/>
    <n v="364.01873846990719"/>
    <n v="4.9760150681663617"/>
    <x v="2"/>
  </r>
  <r>
    <n v="0.60424431573867476"/>
    <n v="293.42228721518075"/>
    <n v="-129"/>
    <n v="371.3996022730455"/>
    <n v="4.9452964338885792"/>
    <x v="2"/>
  </r>
  <r>
    <n v="0.56068823450934124"/>
    <n v="310.64576802507838"/>
    <n v="-128"/>
    <n v="388.01860777241706"/>
    <n v="4.9000007620540291"/>
    <x v="2"/>
  </r>
  <r>
    <n v="0.51947506172916891"/>
    <n v="319.04655362032952"/>
    <n v="-127"/>
    <n v="395.81491805714211"/>
    <n v="4.8002802408655718"/>
    <x v="3"/>
  </r>
  <r>
    <n v="0.48313227546970899"/>
    <n v="320.3882572457685"/>
    <n v="-126"/>
    <n v="396.55214637205501"/>
    <n v="4.6683271312186347"/>
    <x v="3"/>
  </r>
  <r>
    <n v="0.46704786239485524"/>
    <n v="344.14012738853501"/>
    <n v="-125"/>
    <n v="419.69954120429543"/>
    <n v="4.7735904937607234"/>
    <x v="3"/>
  </r>
  <r>
    <n v="0.46409521671703546"/>
    <n v="358.42811501597447"/>
    <n v="-124"/>
    <n v="433.38305352120881"/>
    <n v="4.8605723508773604"/>
    <x v="3"/>
  </r>
  <r>
    <n v="0.47503798334765335"/>
    <n v="373.5"/>
    <n v="-123"/>
    <n v="447.85046319470825"/>
    <n v="5.005648786408158"/>
    <x v="2"/>
  </r>
  <r>
    <n v="0.46771515919407913"/>
    <n v="384.30868167202567"/>
    <n v="-122"/>
    <n v="458.05466955620784"/>
    <n v="5.0511756910435572"/>
    <x v="2"/>
  </r>
  <r>
    <n v="0.47398427627039652"/>
    <n v="397.85365037161978"/>
    <n v="-121"/>
    <n v="470.99516294527587"/>
    <n v="5.1676528243351765"/>
    <x v="2"/>
  </r>
  <r>
    <n v="0.48246591880981504"/>
    <n v="392.86830598099453"/>
    <n v="-120"/>
    <n v="465.40534324412454"/>
    <n v="5.1595941853095884"/>
    <x v="2"/>
  </r>
  <r>
    <n v="0.5037098481307053"/>
    <n v="386.01290322580644"/>
    <n v="-119"/>
    <n v="457.94546517841036"/>
    <n v="5.1863181894831616"/>
    <x v="2"/>
  </r>
  <r>
    <n v="0.4831056732906665"/>
    <n v="383.63790781710674"/>
    <n v="-118"/>
    <n v="454.96599445918457"/>
    <n v="5.0871438724528524"/>
    <x v="2"/>
  </r>
  <r>
    <n v="0.48253409330809022"/>
    <n v="377.22454442300045"/>
    <n v="-117"/>
    <n v="447.9481557545522"/>
    <n v="5.0346567271523446"/>
    <x v="2"/>
  </r>
  <r>
    <n v="0.48177820102316044"/>
    <n v="386.01941747572818"/>
    <n v="-116"/>
    <n v="456.13855349675384"/>
    <n v="5.09054003186926"/>
    <x v="2"/>
  </r>
  <r>
    <n v="0.50725238700212238"/>
    <n v="378.64257150548264"/>
    <n v="-115"/>
    <n v="448.15723221598222"/>
    <n v="5.1294990766791067"/>
    <x v="2"/>
  </r>
  <r>
    <n v="0.49630055800415546"/>
    <n v="361.87176395258513"/>
    <n v="-114"/>
    <n v="430.78194935255863"/>
    <n v="4.9635344927888436"/>
    <x v="2"/>
  </r>
  <r>
    <n v="0.49579686386189636"/>
    <n v="387.6351791530945"/>
    <n v="-113"/>
    <n v="455.94088924254191"/>
    <n v="5.1420607300399945"/>
    <x v="2"/>
  </r>
  <r>
    <n v="0.53865554453507358"/>
    <n v="403.77850162866457"/>
    <n v="-112"/>
    <n v="471.4797364075859"/>
    <n v="5.4153441283607222"/>
    <x v="2"/>
  </r>
  <r>
    <n v="0.55754189953042343"/>
    <n v="411.20521172638445"/>
    <n v="-111"/>
    <n v="478.3019711947797"/>
    <n v="5.5355900268888902"/>
    <x v="2"/>
  </r>
  <r>
    <n v="0.56296168930512425"/>
    <n v="420.9771986970685"/>
    <n v="-110"/>
    <n v="487.46948285493767"/>
    <n v="5.6218017848531492"/>
    <x v="1"/>
  </r>
  <r>
    <n v="0.57335526925746683"/>
    <n v="425.2768729641694"/>
    <n v="-109"/>
    <n v="491.16468181151248"/>
    <n v="5.6875510123894202"/>
    <x v="1"/>
  </r>
  <r>
    <n v="0.59107461295948838"/>
    <n v="420.9771986970685"/>
    <n v="-108"/>
    <n v="486.2605322338855"/>
    <n v="5.71929373673143"/>
    <x v="1"/>
  </r>
  <r>
    <n v="0.5902890521844727"/>
    <n v="422.14983713355053"/>
    <n v="-107"/>
    <n v="486.82869535984145"/>
    <n v="5.7204018512882548"/>
    <x v="1"/>
  </r>
  <r>
    <n v="0.61921160414403942"/>
    <n v="418.56878369716236"/>
    <n v="-106"/>
    <n v="482.64316661292719"/>
    <n v="5.799604531648157"/>
    <x v="1"/>
  </r>
  <r>
    <n v="0.63584464821670517"/>
    <n v="432.93560895383644"/>
    <n v="-105"/>
    <n v="496.40551655907518"/>
    <n v="5.9611126274109054"/>
    <x v="1"/>
  </r>
  <r>
    <n v="0.65848236889912659"/>
    <n v="426.23376623376629"/>
    <n v="-104"/>
    <n v="489.09919852847895"/>
    <n v="5.9942012258118726"/>
    <x v="1"/>
  </r>
  <r>
    <n v="0.6747103759401889"/>
    <n v="423.80281826296266"/>
    <n v="-103"/>
    <n v="486.06377524714924"/>
    <n v="6.0337139041350447"/>
    <x v="1"/>
  </r>
  <r>
    <n v="0.72264619348400549"/>
    <n v="441.74792990625809"/>
    <n v="-102"/>
    <n v="503.40441157991859"/>
    <n v="6.339091543362497"/>
    <x v="1"/>
  </r>
  <r>
    <n v="0.8047026101840461"/>
    <n v="447.61904761904759"/>
    <n v="-101"/>
    <n v="508.671053982182"/>
    <n v="6.6867286554682686"/>
    <x v="0"/>
  </r>
  <r>
    <n v="0.88070642135211807"/>
    <n v="450.09456167416937"/>
    <n v="-100"/>
    <n v="510.5420927267777"/>
    <n v="6.9871577906754121"/>
    <x v="0"/>
  </r>
  <r>
    <n v="0.8553271696700272"/>
    <n v="433.21436587393663"/>
    <n v="-99"/>
    <n v="493.05742161601887"/>
    <n v="6.7659268820618843"/>
    <x v="0"/>
  </r>
  <r>
    <n v="0.86886149419544445"/>
    <n v="425.48895899053633"/>
    <n v="-98"/>
    <n v="484.72753942209249"/>
    <n v="6.7572980687172119"/>
    <x v="0"/>
  </r>
  <r>
    <n v="0.84026197771584987"/>
    <n v="415.35521406358362"/>
    <n v="-97"/>
    <n v="473.98931918461369"/>
    <n v="6.572289007479343"/>
    <x v="1"/>
  </r>
  <r>
    <n v="0.86920940195428931"/>
    <n v="401.58210362341691"/>
    <n v="-96"/>
    <n v="459.6117334339209"/>
    <n v="6.5784928764943462"/>
    <x v="1"/>
  </r>
  <r>
    <n v="0.86447642682879877"/>
    <n v="390.55900621118008"/>
    <n v="-95"/>
    <n v="447.98416071115798"/>
    <n v="6.4772322918329781"/>
    <x v="1"/>
  </r>
  <r>
    <n v="0.9042922239399529"/>
    <n v="392.25500282697953"/>
    <n v="-94"/>
    <n v="449.07568201643136"/>
    <n v="6.6354153774580364"/>
    <x v="0"/>
  </r>
  <r>
    <n v="0.8845266584863708"/>
    <n v="382.86924474307858"/>
    <n v="-93"/>
    <n v="439.08544862200432"/>
    <n v="6.4891299168763625"/>
    <x v="1"/>
  </r>
  <r>
    <n v="0.87135593758351604"/>
    <n v="387.52293577981652"/>
    <n v="-92"/>
    <n v="443.13466434821618"/>
    <n v="6.4684328285062875"/>
    <x v="1"/>
  </r>
  <r>
    <n v="0.91833384654789263"/>
    <n v="398.46734025469732"/>
    <n v="-91"/>
    <n v="453.47459351257089"/>
    <n v="6.7199873008477091"/>
    <x v="0"/>
  </r>
  <r>
    <n v="0.87521419816428025"/>
    <n v="366.10205992229311"/>
    <n v="-90"/>
    <n v="420.5048378696406"/>
    <n v="6.320711975501311"/>
    <x v="1"/>
  </r>
  <r>
    <n v="0.82517756387835639"/>
    <n v="336.49704142011831"/>
    <n v="-89"/>
    <n v="390.29534405693971"/>
    <n v="5.9151115699709997"/>
    <x v="1"/>
  </r>
  <r>
    <n v="0.78086098700359496"/>
    <n v="339.21176470588239"/>
    <n v="-88"/>
    <n v="392.40559203217771"/>
    <n v="5.7628939387408398"/>
    <x v="1"/>
  </r>
  <r>
    <n v="0.75436883089913587"/>
    <n v="327.89473684210532"/>
    <n v="-87"/>
    <n v="380.48408885787455"/>
    <n v="5.5773568792423669"/>
    <x v="2"/>
  </r>
  <r>
    <n v="0.77015069375094469"/>
    <n v="339.90697674418601"/>
    <n v="-86"/>
    <n v="391.89185344942916"/>
    <n v="5.7187646839016457"/>
    <x v="1"/>
  </r>
  <r>
    <n v="0.79233341242675015"/>
    <n v="320.67052023121386"/>
    <n v="-85"/>
    <n v="372.05092162593093"/>
    <n v="5.6602425984017444"/>
    <x v="1"/>
  </r>
  <r>
    <n v="0.78039554218615304"/>
    <n v="309.20689655172418"/>
    <n v="-84"/>
    <n v="359.98282263591517"/>
    <n v="5.5286151335099731"/>
    <x v="2"/>
  </r>
  <r>
    <n v="0.71668663250525699"/>
    <n v="307.85142857142858"/>
    <n v="-83"/>
    <n v="358.02287934509349"/>
    <n v="5.2739772827975191"/>
    <x v="2"/>
  </r>
  <r>
    <n v="0.68322255281756572"/>
    <n v="269.6090651558074"/>
    <n v="-82"/>
    <n v="319.17604061894622"/>
    <n v="4.8690162598949014"/>
    <x v="3"/>
  </r>
  <r>
    <n v="0.66648599926645535"/>
    <n v="256.28089887640448"/>
    <n v="-81"/>
    <n v="305.24339902901721"/>
    <n v="4.7058960312103064"/>
    <x v="3"/>
  </r>
  <r>
    <n v="0.59320668885336669"/>
    <n v="227.69916434540391"/>
    <n v="-80"/>
    <n v="276.05718918749056"/>
    <n v="4.2198635275019463"/>
    <x v="3"/>
  </r>
  <r>
    <n v="0.54138187000412763"/>
    <n v="231.89631901328295"/>
    <n v="-79"/>
    <n v="279.64986854484351"/>
    <n v="4.0499240624734156"/>
    <x v="4"/>
  </r>
  <r>
    <n v="0.45292608916686211"/>
    <n v="239.35473646456302"/>
    <n v="-78"/>
    <n v="286.5038106855975"/>
    <n v="3.7650444704534847"/>
    <x v="4"/>
  </r>
  <r>
    <n v="0.38029608863880743"/>
    <n v="223.56666666666663"/>
    <n v="-77"/>
    <n v="270.11126557717506"/>
    <n v="3.3732142036053423"/>
    <x v="4"/>
  </r>
  <r>
    <n v="0.31836602582902201"/>
    <n v="240.30932871143392"/>
    <n v="-76"/>
    <n v="286.24945231141623"/>
    <n v="3.2550852068137326"/>
    <x v="4"/>
  </r>
  <r>
    <n v="0.31360143994477757"/>
    <n v="263.5829400521572"/>
    <n v="-75"/>
    <n v="308.91858834161343"/>
    <n v="3.3996654408056064"/>
    <x v="4"/>
  </r>
  <r>
    <n v="0.28852298654931946"/>
    <n v="273.94005449591282"/>
    <n v="-74"/>
    <n v="318.67122747484296"/>
    <n v="3.3749038643754483"/>
    <x v="4"/>
  </r>
  <r>
    <n v="0.28152283785110549"/>
    <n v="276.0111095123163"/>
    <n v="-73"/>
    <n v="320.13780718072036"/>
    <n v="3.3589870470273895"/>
    <x v="4"/>
  </r>
  <r>
    <n v="0.27410143403849446"/>
    <n v="292.47944771916343"/>
    <n v="-72"/>
    <n v="336.00167007704141"/>
    <n v="3.4447301366535861"/>
    <x v="4"/>
  </r>
  <r>
    <n v="0.2987562704402062"/>
    <n v="298.86792452830196"/>
    <n v="-71"/>
    <n v="341.78567157565385"/>
    <n v="3.5793136474566305"/>
    <x v="4"/>
  </r>
  <r>
    <n v="0.31039564378427703"/>
    <n v="299.15902964959565"/>
    <n v="-70"/>
    <n v="341.47230138642146"/>
    <n v="3.6210197165824285"/>
    <x v="4"/>
  </r>
  <r>
    <n v="0.3116149750804541"/>
    <n v="277.22911051212941"/>
    <n v="-69"/>
    <n v="318.93790693842914"/>
    <n v="3.4640179487836358"/>
    <x v="4"/>
  </r>
  <r>
    <n v="0.32376593974394763"/>
    <n v="273.86522911051219"/>
    <n v="-68"/>
    <n v="314.96955022628583"/>
    <n v="3.4814440459033724"/>
    <x v="4"/>
  </r>
  <r>
    <n v="0.32384594831172486"/>
    <n v="287.254054054054"/>
    <n v="-67"/>
    <n v="327.75389985930155"/>
    <n v="3.5734296437062469"/>
    <x v="4"/>
  </r>
  <r>
    <n v="0.34026644807365469"/>
    <n v="292.91056910569102"/>
    <n v="-66"/>
    <n v="332.8059396004125"/>
    <n v="3.6716687841650715"/>
    <x v="4"/>
  </r>
  <r>
    <n v="0.34415826265327359"/>
    <n v="289.23913043478257"/>
    <n v="-65"/>
    <n v="328.53002561897796"/>
    <n v="3.6557004420785675"/>
    <x v="4"/>
  </r>
  <r>
    <n v="0.36193474757133126"/>
    <n v="315.56227652694707"/>
    <n v="-64"/>
    <n v="354.24869640061638"/>
    <n v="3.9072717020539809"/>
    <x v="4"/>
  </r>
  <r>
    <n v="0.39098241966179881"/>
    <n v="327.44997518085421"/>
    <n v="-63"/>
    <n v="365.53191974399743"/>
    <n v="4.0978816309634514"/>
    <x v="3"/>
  </r>
  <r>
    <n v="0.40218781579358065"/>
    <n v="328.78048780487802"/>
    <n v="-62"/>
    <n v="366.25795705749516"/>
    <n v="4.1454030365816816"/>
    <x v="3"/>
  </r>
  <r>
    <n v="0.3886554804377888"/>
    <n v="329.30011606832682"/>
    <n v="-61"/>
    <n v="366.17311001041787"/>
    <n v="4.0936928014103806"/>
    <x v="3"/>
  </r>
  <r>
    <n v="0.41784309304025163"/>
    <n v="324.9952497812223"/>
    <n v="-60"/>
    <n v="361.26376841278727"/>
    <n v="4.1687055701153959"/>
    <x v="3"/>
  </r>
  <r>
    <n v="0.40706717033105461"/>
    <n v="324.89361702127661"/>
    <n v="-59"/>
    <n v="360.5576603423155"/>
    <n v="4.1229488954203601"/>
    <x v="3"/>
  </r>
  <r>
    <n v="0.39413220321583664"/>
    <n v="329.92084432717678"/>
    <n v="-58"/>
    <n v="364.98041233768959"/>
    <n v="4.1058209069691589"/>
    <x v="3"/>
  </r>
  <r>
    <n v="0.39385731096519239"/>
    <n v="324.50261780104717"/>
    <n v="-57"/>
    <n v="358.95771050103394"/>
    <n v="4.0615907976375931"/>
    <x v="3"/>
  </r>
  <r>
    <n v="0.39885013105088596"/>
    <n v="328.83116883116884"/>
    <n v="-56"/>
    <n v="362.68178622062953"/>
    <n v="4.1071523888608645"/>
    <x v="3"/>
  </r>
  <r>
    <n v="0.39987353899571854"/>
    <n v="312.20398961362588"/>
    <n v="-55"/>
    <n v="345.45013169256049"/>
    <n v="3.9874395685178348"/>
    <x v="4"/>
  </r>
  <r>
    <n v="0.40555607442094632"/>
    <n v="304.8705480088268"/>
    <n v="-54"/>
    <n v="337.51221477723527"/>
    <n v="3.9519712743411688"/>
    <x v="4"/>
  </r>
  <r>
    <n v="0.41821748218607818"/>
    <n v="310.22222222222229"/>
    <n v="-53"/>
    <n v="342.25941368010467"/>
    <n v="4.0338288906777091"/>
    <x v="4"/>
  </r>
  <r>
    <n v="0.4491923969928544"/>
    <n v="304.05182745986377"/>
    <n v="-52"/>
    <n v="335.48454360722008"/>
    <n v="4.1022122844856499"/>
    <x v="3"/>
  </r>
  <r>
    <n v="0.44107933116133574"/>
    <n v="292.51833670019045"/>
    <n v="-51"/>
    <n v="323.34657753702072"/>
    <n v="3.9845272590180709"/>
    <x v="4"/>
  </r>
  <r>
    <n v="0.46519111450894657"/>
    <n v="288.11455847255365"/>
    <n v="-50"/>
    <n v="318.33832399885785"/>
    <n v="4.0396629754227256"/>
    <x v="4"/>
  </r>
  <r>
    <n v="0.49115812323129227"/>
    <n v="279.88989019631856"/>
    <n v="-49"/>
    <n v="309.50918041209661"/>
    <n v="4.0744028610887222"/>
    <x v="3"/>
  </r>
  <r>
    <n v="0.51794637936824928"/>
    <n v="275.39603051590279"/>
    <n v="-48"/>
    <n v="304.41084542115482"/>
    <n v="4.1389996385739201"/>
    <x v="3"/>
  </r>
  <r>
    <n v="0.50863577602951793"/>
    <n v="273.2752293577982"/>
    <n v="-47"/>
    <n v="301.68556895252414"/>
    <n v="4.0842958601629"/>
    <x v="3"/>
  </r>
  <r>
    <n v="0.54640698907105578"/>
    <n v="272.85909768600777"/>
    <n v="-46"/>
    <n v="300.66496197020763"/>
    <n v="4.2196108337251079"/>
    <x v="3"/>
  </r>
  <r>
    <n v="0.55058718739268875"/>
    <n v="263.39840074730597"/>
    <n v="-45"/>
    <n v="290.59978972097974"/>
    <n v="4.1632136141998215"/>
    <x v="3"/>
  </r>
  <r>
    <n v="0.55964100854756438"/>
    <n v="256.61333333333334"/>
    <n v="-44"/>
    <n v="283.21024699648103"/>
    <n v="4.1444088919669024"/>
    <x v="3"/>
  </r>
  <r>
    <n v="0.58675625633057893"/>
    <n v="246.86448656584741"/>
    <n v="-43"/>
    <n v="272.85692491846902"/>
    <n v="4.1725541325681874"/>
    <x v="3"/>
  </r>
  <r>
    <n v="0.60418665113073344"/>
    <n v="245.23717141414119"/>
    <n v="-42"/>
    <n v="270.62513445623671"/>
    <n v="4.2223706358662927"/>
    <x v="3"/>
  </r>
  <r>
    <n v="0.66579092915450822"/>
    <n v="241.07922912205566"/>
    <n v="-41"/>
    <n v="265.8627168536251"/>
    <n v="4.4208511550097098"/>
    <x v="3"/>
  </r>
  <r>
    <n v="0.66389129856569717"/>
    <n v="229.7738541540694"/>
    <n v="-40"/>
    <n v="253.95286657511272"/>
    <n v="4.328265679616897"/>
    <x v="3"/>
  </r>
  <r>
    <n v="0.68297629108875646"/>
    <n v="224.47636687010032"/>
    <n v="-39"/>
    <n v="248.05090398061756"/>
    <n v="4.3580096074422157"/>
    <x v="3"/>
  </r>
  <r>
    <n v="0.69721546707648596"/>
    <n v="222.05"/>
    <n v="-38"/>
    <n v="245.02006179999117"/>
    <n v="4.3900447763816146"/>
    <x v="3"/>
  </r>
  <r>
    <n v="0.76462619869858273"/>
    <n v="230.01776015316321"/>
    <n v="-37"/>
    <n v="252.38334664262828"/>
    <n v="4.6974119814816895"/>
    <x v="3"/>
  </r>
  <r>
    <n v="0.76764345067988149"/>
    <n v="239.8606291796369"/>
    <n v="-36"/>
    <n v="261.62174035857589"/>
    <n v="4.7750594416296099"/>
    <x v="3"/>
  </r>
  <r>
    <n v="0.78586211147070772"/>
    <n v="238.68024439918528"/>
    <n v="-35"/>
    <n v="259.83688026759819"/>
    <n v="4.831057828747868"/>
    <x v="3"/>
  </r>
  <r>
    <n v="0.74061801811104733"/>
    <n v="235.7707306127152"/>
    <n v="-34"/>
    <n v="256.32289117060202"/>
    <n v="4.6350032085632522"/>
    <x v="3"/>
  </r>
  <r>
    <n v="0.79436648223720852"/>
    <n v="250.1941472870551"/>
    <n v="-33"/>
    <n v="270.14183253441587"/>
    <n v="4.937074997032977"/>
    <x v="2"/>
  </r>
  <r>
    <n v="0.7876551957700767"/>
    <n v="248.36653386454191"/>
    <n v="-32"/>
    <n v="267.70974380137659"/>
    <n v="4.8942895481174231"/>
    <x v="2"/>
  </r>
  <r>
    <n v="0.84618608971661891"/>
    <n v="239.68217095819259"/>
    <n v="-31"/>
    <n v="258.42090558450116"/>
    <n v="5.0487027367213271"/>
    <x v="2"/>
  </r>
  <r>
    <n v="0.8207023241805711"/>
    <n v="224.90516154694032"/>
    <n v="-30"/>
    <n v="243.03942086272281"/>
    <n v="4.842160239103114"/>
    <x v="3"/>
  </r>
  <r>
    <n v="0.8137589361115628"/>
    <n v="227.47928994082838"/>
    <n v="-29"/>
    <n v="245.00907394608478"/>
    <n v="4.830065575633121"/>
    <x v="3"/>
  </r>
  <r>
    <n v="0.81833011693955415"/>
    <n v="234.00015254247231"/>
    <n v="-28"/>
    <n v="250.92546123720263"/>
    <n v="4.8897571914571589"/>
    <x v="2"/>
  </r>
  <r>
    <n v="0.79961684279980449"/>
    <n v="228.58938035592737"/>
    <n v="-27"/>
    <n v="244.91021374013161"/>
    <n v="4.7759522339032507"/>
    <x v="3"/>
  </r>
  <r>
    <n v="0.813488494091402"/>
    <n v="231"/>
    <n v="-26"/>
    <n v="246.71635807367818"/>
    <n v="4.8412881685161882"/>
    <x v="3"/>
  </r>
  <r>
    <n v="0.85021083255948182"/>
    <n v="233.51954668389661"/>
    <n v="-25"/>
    <n v="248.63142944704867"/>
    <n v="4.9936956408022946"/>
    <x v="2"/>
  </r>
  <r>
    <n v="0.87293423615700638"/>
    <n v="226.08830358205515"/>
    <n v="-24"/>
    <n v="240.59571103468113"/>
    <n v="5.0218768776289204"/>
    <x v="2"/>
  </r>
  <r>
    <n v="0.83799826960604995"/>
    <n v="228.53932584269663"/>
    <n v="-23"/>
    <n v="242.44225798479656"/>
    <n v="4.9031918209793712"/>
    <x v="2"/>
  </r>
  <r>
    <n v="0.83587599354668485"/>
    <n v="228.36304610065093"/>
    <n v="-22"/>
    <n v="241.66150293222478"/>
    <n v="4.889578318264161"/>
    <x v="2"/>
  </r>
  <r>
    <n v="0.80197810511603018"/>
    <n v="236.33266279502615"/>
    <n v="-21"/>
    <n v="249.02664431607391"/>
    <n v="4.8143901408320726"/>
    <x v="3"/>
  </r>
  <r>
    <n v="0.83688926718368251"/>
    <n v="236.51542649727767"/>
    <n v="-20"/>
    <n v="248.60493270779935"/>
    <n v="4.9431997914879435"/>
    <x v="2"/>
  </r>
  <r>
    <n v="0.83021991752069579"/>
    <n v="225.67472964923232"/>
    <n v="-19"/>
    <n v="237.15976054922791"/>
    <n v="4.835935026650211"/>
    <x v="3"/>
  </r>
  <r>
    <n v="0.79640404536488019"/>
    <n v="222.08222610483409"/>
    <n v="-18"/>
    <n v="232.9627816943036"/>
    <n v="4.6781383669048857"/>
    <x v="3"/>
  </r>
  <r>
    <n v="0.77276878475014621"/>
    <n v="228.95575221238934"/>
    <n v="-17"/>
    <n v="239.23183249133277"/>
    <n v="4.6338439858706817"/>
    <x v="3"/>
  </r>
  <r>
    <n v="0.71971898285550284"/>
    <n v="233.47368421052633"/>
    <n v="-16"/>
    <n v="243.14528917894367"/>
    <n v="4.4615791213692884"/>
    <x v="3"/>
  </r>
  <r>
    <n v="0.69723006021125411"/>
    <n v="240.62608695652176"/>
    <n v="-15"/>
    <n v="249.69321661441302"/>
    <n v="4.4236135966861863"/>
    <x v="3"/>
  </r>
  <r>
    <n v="0.69211339078530498"/>
    <n v="216.62068965517241"/>
    <n v="-14"/>
    <n v="225.08334400253759"/>
    <n v="4.2278010069071268"/>
    <x v="3"/>
  </r>
  <r>
    <n v="0.55692790090648958"/>
    <n v="211.40238802600459"/>
    <n v="-13"/>
    <n v="219.26056706284368"/>
    <n v="3.6755458320940395"/>
    <x v="4"/>
  </r>
  <r>
    <n v="0.4738255178152242"/>
    <n v="219.29876657170058"/>
    <n v="-12"/>
    <n v="226.55247029801359"/>
    <n v="3.4140229702040905"/>
    <x v="4"/>
  </r>
  <r>
    <n v="0.47484919967582534"/>
    <n v="231.51515151515147"/>
    <n v="-11"/>
    <n v="238.1643799309384"/>
    <n v="3.5011639337405551"/>
    <x v="4"/>
  </r>
  <r>
    <n v="0.46146932319836159"/>
    <n v="240.26754332453672"/>
    <n v="-10"/>
    <n v="246.31229642979756"/>
    <n v="3.5090710105008851"/>
    <x v="4"/>
  </r>
  <r>
    <n v="0.47421618167357332"/>
    <n v="245.90694363554002"/>
    <n v="-9"/>
    <n v="251.34722143027477"/>
    <n v="3.5933147507578478"/>
    <x v="4"/>
  </r>
  <r>
    <n v="0.5060943673897349"/>
    <n v="250.08237232289949"/>
    <n v="-8"/>
    <n v="254.91817480710816"/>
    <n v="3.7393046172210003"/>
    <x v="4"/>
  </r>
  <r>
    <n v="0.50512078181340381"/>
    <n v="256.13114754098359"/>
    <n v="-7"/>
    <n v="260.36247471466618"/>
    <n v="3.774672105184242"/>
    <x v="4"/>
  </r>
  <r>
    <n v="0.52352542873897712"/>
    <n v="265.64437194127237"/>
    <n v="-6"/>
    <n v="269.27122380442887"/>
    <n v="3.9080624630078065"/>
    <x v="4"/>
  </r>
  <r>
    <n v="0.52741454991087144"/>
    <n v="260.06493506493507"/>
    <n v="-5"/>
    <n v="263.08731161756549"/>
    <n v="3.8784006660653518"/>
    <x v="4"/>
  </r>
  <r>
    <n v="0.49741287696194791"/>
    <n v="257.41935483870964"/>
    <n v="-4"/>
    <n v="259.83725608081397"/>
    <n v="3.7417983497833731"/>
    <x v="4"/>
  </r>
  <r>
    <n v="0.50989524073929404"/>
    <n v="246.92307692307691"/>
    <n v="-3"/>
    <n v="248.73650285465516"/>
    <n v="3.7093256386083677"/>
    <x v="4"/>
  </r>
  <r>
    <n v="0.50891096464057428"/>
    <n v="254.52229299363054"/>
    <n v="-2"/>
    <n v="255.73124361468271"/>
    <n v="3.7557718035407679"/>
    <x v="4"/>
  </r>
  <r>
    <n v="0.52174964781090483"/>
    <n v="255.32440352274222"/>
    <n v="-1"/>
    <n v="255.9288788332683"/>
    <n v="3.8056714856009872"/>
    <x v="4"/>
  </r>
  <r>
    <n v="0.49381318460983836"/>
    <n v="248.751442157105"/>
    <n v="0"/>
    <n v="248.751442157105"/>
    <n v="3.6487025912303999"/>
    <x v="4"/>
  </r>
  <r>
    <n v="0.49804251943696498"/>
    <n v="248.45070422535215"/>
    <n v="1"/>
    <n v="247.84622891482607"/>
    <n v="3.6581819290107838"/>
    <x v="4"/>
  </r>
  <r>
    <n v="0.51851519039039151"/>
    <n v="240.80841492663987"/>
    <n v="2"/>
    <n v="239.5994643055877"/>
    <n v="3.6763502657430536"/>
    <x v="4"/>
  </r>
  <r>
    <n v="0.49788684616812073"/>
    <n v="240.1233967455498"/>
    <n v="3"/>
    <n v="238.30997081397155"/>
    <n v="3.5892044164452699"/>
    <x v="4"/>
  </r>
  <r>
    <n v="0.46250330967922687"/>
    <n v="217.73006134969324"/>
    <n v="4"/>
    <n v="215.31216010758891"/>
    <n v="3.2906569313936092"/>
    <x v="4"/>
  </r>
  <r>
    <n v="0.41878159468965315"/>
    <n v="219.25764145518988"/>
    <n v="5"/>
    <n v="216.23526490255946"/>
    <n v="3.1321720154306778"/>
    <x v="4"/>
  </r>
  <r>
    <n v="0.39259021533404892"/>
    <n v="223.6805984229517"/>
    <n v="6"/>
    <n v="220.0537465597952"/>
    <n v="3.0606506875098898"/>
    <x v="4"/>
  </r>
  <r>
    <n v="0.36835988427928107"/>
    <n v="224.07239819004525"/>
    <n v="7"/>
    <n v="219.84107101636266"/>
    <n v="2.9676252056732233"/>
    <x v="4"/>
  </r>
  <r>
    <n v="0.36382659889527319"/>
    <n v="211.35135135135135"/>
    <n v="8"/>
    <n v="206.51554886714268"/>
    <n v="2.8549417926000924"/>
    <x v="4"/>
  </r>
  <r>
    <n v="0.33497521816650372"/>
    <n v="205.38116591928249"/>
    <n v="9"/>
    <n v="199.94088812454774"/>
    <n v="2.6988407538740931"/>
    <x v="4"/>
  </r>
  <r>
    <n v="0.32090923010798977"/>
    <n v="197.85714285714286"/>
    <n v="10"/>
    <n v="191.81238975188202"/>
    <n v="2.5874299416812248"/>
    <x v="4"/>
  </r>
  <r>
    <n v="0.30012801320784344"/>
    <n v="206.75555555555556"/>
    <n v="11"/>
    <n v="200.10632713976864"/>
    <n v="2.5684347535932881"/>
    <x v="4"/>
  </r>
  <r>
    <n v="0.29059025651153048"/>
    <n v="206.01769911504425"/>
    <n v="12"/>
    <n v="198.76399538873125"/>
    <n v="2.5227910249651657"/>
    <x v="4"/>
  </r>
  <r>
    <n v="0.27123007372684582"/>
    <n v="193.30396475770925"/>
    <n v="13"/>
    <n v="185.44578572087016"/>
    <n v="2.3541696866482185"/>
    <x v="4"/>
  </r>
  <r>
    <n v="0.25110145445511856"/>
    <n v="192.39872613518619"/>
    <n v="14"/>
    <n v="183.93607178782102"/>
    <n v="2.2673316141439823"/>
    <x v="4"/>
  </r>
  <r>
    <n v="0.24621081583314491"/>
    <n v="192.54988174067199"/>
    <n v="15"/>
    <n v="183.48275208278073"/>
    <n v="2.2456122425072116"/>
    <x v="4"/>
  </r>
  <r>
    <n v="0.22490480595305165"/>
    <n v="214.42335766423361"/>
    <n v="16"/>
    <n v="204.75175269581626"/>
    <n v="2.317686468308203"/>
    <x v="4"/>
  </r>
  <r>
    <n v="0.21857648403004373"/>
    <n v="232.24101495332278"/>
    <n v="17"/>
    <n v="221.96493467437935"/>
    <n v="2.4172340248376214"/>
    <x v="4"/>
  </r>
  <r>
    <n v="0.21438552472555547"/>
    <n v="241.45713523901659"/>
    <n v="18"/>
    <n v="230.57657964954709"/>
    <n v="2.4631665802406539"/>
    <x v="4"/>
  </r>
  <r>
    <n v="0.21881317341460571"/>
    <n v="243.49344978165942"/>
    <n v="19"/>
    <n v="232.00841888166383"/>
    <n v="2.4901550680040443"/>
    <x v="4"/>
  </r>
  <r>
    <n v="0.23271453827990535"/>
    <n v="251.56428647180948"/>
    <n v="20"/>
    <n v="239.4747802612878"/>
    <n v="2.5961956772147721"/>
    <x v="4"/>
  </r>
  <r>
    <n v="0.23306109211747927"/>
    <n v="255.42761941632705"/>
    <n v="21"/>
    <n v="242.73363789527929"/>
    <n v="2.6208753831493681"/>
    <x v="4"/>
  </r>
  <r>
    <n v="0.24470774651308058"/>
    <n v="263.79160636758326"/>
    <n v="22"/>
    <n v="250.49314953600941"/>
    <n v="2.7205039355583018"/>
    <x v="4"/>
  </r>
  <r>
    <n v="0.25137098829528898"/>
    <n v="273.46820809248555"/>
    <n v="23"/>
    <n v="259.56527595038563"/>
    <n v="2.8107272449389651"/>
    <x v="4"/>
  </r>
  <r>
    <n v="0.27727760720306094"/>
    <n v="284.15584415584414"/>
    <n v="24"/>
    <n v="269.64843670321812"/>
    <n v="2.980869413281658"/>
    <x v="4"/>
  </r>
  <r>
    <n v="0.27485090732950185"/>
    <n v="287.72334293948126"/>
    <n v="25"/>
    <n v="272.61146017632916"/>
    <n v="2.9929549783192608"/>
    <x v="4"/>
  </r>
  <r>
    <n v="0.31564870894602104"/>
    <n v="287.93103448275866"/>
    <n v="26"/>
    <n v="272.21467640908048"/>
    <n v="3.1441729399517859"/>
    <x v="4"/>
  </r>
  <r>
    <n v="0.3161597186255799"/>
    <n v="279.1977077363897"/>
    <n v="27"/>
    <n v="262.87687435218544"/>
    <n v="3.0791362374533757"/>
    <x v="4"/>
  </r>
  <r>
    <n v="0.33662893492244794"/>
    <n v="286.62857142857143"/>
    <n v="28"/>
    <n v="269.70326273384109"/>
    <n v="3.2053892352024071"/>
    <x v="4"/>
  </r>
  <r>
    <n v="0.37980633297999067"/>
    <n v="286.25889046941677"/>
    <n v="29"/>
    <n v="268.72910646416034"/>
    <n v="3.3614525458465225"/>
    <x v="4"/>
  </r>
  <r>
    <n v="0.39797239032828985"/>
    <n v="280.79320113314452"/>
    <n v="30"/>
    <n v="262.65894181736201"/>
    <n v="3.3865200587899906"/>
    <x v="4"/>
  </r>
  <r>
    <n v="0.42433459890416048"/>
    <n v="278.25105782792667"/>
    <n v="31"/>
    <n v="259.51232320161807"/>
    <n v="3.4635047760635347"/>
    <x v="4"/>
  </r>
  <r>
    <n v="0.45273169491297405"/>
    <n v="280.44943820224717"/>
    <n v="32"/>
    <n v="261.10622826541248"/>
    <n v="3.582170628727654"/>
    <x v="4"/>
  </r>
  <r>
    <n v="0.4809113452431148"/>
    <n v="264"/>
    <n v="33"/>
    <n v="244.05231475263926"/>
    <n v="3.5662817868962393"/>
    <x v="4"/>
  </r>
  <r>
    <n v="0.48094357388703529"/>
    <n v="263.06406685236772"/>
    <n v="34"/>
    <n v="242.51190629448089"/>
    <n v="3.5553563913965673"/>
    <x v="4"/>
  </r>
  <r>
    <n v="0.50998554486048597"/>
    <n v="261.81830263881062"/>
    <n v="35"/>
    <n v="240.66166677039772"/>
    <n v="3.6517576482686094"/>
    <x v="4"/>
  </r>
  <r>
    <n v="0.53480144927095608"/>
    <n v="258.60538596083205"/>
    <n v="36"/>
    <n v="236.84427478189306"/>
    <n v="3.7180926260998111"/>
    <x v="4"/>
  </r>
  <r>
    <n v="0.55574806123976239"/>
    <n v="251.32694938440491"/>
    <n v="37"/>
    <n v="228.96136289493984"/>
    <n v="3.7406600760841897"/>
    <x v="4"/>
  </r>
  <r>
    <n v="0.54555153224972486"/>
    <n v="247.25465784302625"/>
    <n v="38"/>
    <n v="224.28459604303509"/>
    <n v="3.6686156135878329"/>
    <x v="4"/>
  </r>
  <r>
    <n v="0.52900229975764346"/>
    <n v="268.16480826243395"/>
    <n v="39"/>
    <n v="244.59027115191671"/>
    <n v="3.7517441882971951"/>
    <x v="4"/>
  </r>
  <r>
    <n v="0.55580061750666909"/>
    <n v="270.08130081300811"/>
    <n v="40"/>
    <n v="245.90228839196479"/>
    <n v="3.8623510531117833"/>
    <x v="4"/>
  </r>
  <r>
    <n v="0.55425150398161072"/>
    <n v="266.164199192463"/>
    <n v="41"/>
    <n v="241.38071146089359"/>
    <n v="3.8240745163058429"/>
    <x v="4"/>
  </r>
  <r>
    <n v="0.56302913317115044"/>
    <n v="266.7914438502674"/>
    <n v="42"/>
    <n v="241.40348080817191"/>
    <n v="3.8573845048433499"/>
    <x v="4"/>
  </r>
  <r>
    <n v="0.57272413951960954"/>
    <n v="262.15139442231077"/>
    <n v="43"/>
    <n v="236.1589560696892"/>
    <n v="3.8563841514405865"/>
    <x v="4"/>
  </r>
  <r>
    <n v="0.55995808064810526"/>
    <n v="271.90152812567254"/>
    <n v="44"/>
    <n v="245.30461446252488"/>
    <n v="3.8737645142268535"/>
    <x v="4"/>
  </r>
  <r>
    <n v="0.57389708100215442"/>
    <n v="285.00643982212699"/>
    <n v="45"/>
    <n v="257.80505084845322"/>
    <n v="4.0160493111756681"/>
    <x v="4"/>
  </r>
  <r>
    <n v="0.58489882609610921"/>
    <n v="281.04438642297652"/>
    <n v="46"/>
    <n v="253.23852213877669"/>
    <n v="4.0248458310814428"/>
    <x v="4"/>
  </r>
  <r>
    <n v="0.571135986899871"/>
    <n v="281.94263575774687"/>
    <n v="47"/>
    <n v="253.53229616302096"/>
    <n v="3.9749804470205037"/>
    <x v="4"/>
  </r>
  <r>
    <n v="0.58647380138472072"/>
    <n v="287.65785983485733"/>
    <n v="48"/>
    <n v="258.64304492960537"/>
    <n v="4.0695521096850618"/>
    <x v="3"/>
  </r>
  <r>
    <n v="0.57249442050090837"/>
    <n v="292.86821705426354"/>
    <n v="49"/>
    <n v="263.24892683848543"/>
    <n v="4.0497934562558742"/>
    <x v="4"/>
  </r>
  <r>
    <n v="0.56505757979460625"/>
    <n v="297.16993875211784"/>
    <n v="50"/>
    <n v="266.94617322581371"/>
    <n v="4.0482248854320666"/>
    <x v="4"/>
  </r>
  <r>
    <n v="0.59611302373502462"/>
    <n v="289.44479528403281"/>
    <n v="51"/>
    <n v="258.61655444720259"/>
    <n v="4.1057624377810624"/>
    <x v="3"/>
  </r>
  <r>
    <n v="0.5999621296144958"/>
    <n v="281.78571428571428"/>
    <n v="52"/>
    <n v="250.35299813835795"/>
    <n v="4.0610352830614245"/>
    <x v="3"/>
  </r>
  <r>
    <n v="0.59283964899207231"/>
    <n v="284.27480916030532"/>
    <n v="53"/>
    <n v="252.23761770242291"/>
    <n v="4.0476544965527124"/>
    <x v="4"/>
  </r>
  <r>
    <n v="0.60846687069944239"/>
    <n v="300.76142131979697"/>
    <n v="54"/>
    <n v="268.1197545513885"/>
    <n v="4.2205664703055978"/>
    <x v="3"/>
  </r>
  <r>
    <n v="0.5882814794531166"/>
    <n v="314.88607594936713"/>
    <n v="55"/>
    <n v="281.63993387043251"/>
    <n v="4.2413014793223418"/>
    <x v="3"/>
  </r>
  <r>
    <n v="0.62028548878568546"/>
    <n v="314.65994962216621"/>
    <n v="56"/>
    <n v="280.80933223270551"/>
    <n v="4.3562005656346034"/>
    <x v="3"/>
  </r>
  <r>
    <n v="0.57676251832230885"/>
    <n v="329.92481203007515"/>
    <n v="57"/>
    <n v="295.46971933008842"/>
    <n v="4.2969836204477581"/>
    <x v="3"/>
  </r>
  <r>
    <n v="0.57563848084231284"/>
    <n v="347.58104738154611"/>
    <n v="58"/>
    <n v="312.52147937103331"/>
    <n v="4.4150263161452363"/>
    <x v="3"/>
  </r>
  <r>
    <n v="0.58381507900920238"/>
    <n v="354.92943043519864"/>
    <n v="59"/>
    <n v="319.26538711415975"/>
    <n v="4.4942675564111632"/>
    <x v="3"/>
  </r>
  <r>
    <n v="0.56888574329656227"/>
    <n v="354.50055924878581"/>
    <n v="60"/>
    <n v="318.23204061722083"/>
    <n v="4.4304796698481308"/>
    <x v="3"/>
  </r>
  <r>
    <n v="0.57933201534296297"/>
    <n v="363.40740740740745"/>
    <n v="61"/>
    <n v="326.53441346531639"/>
    <n v="4.529468404872274"/>
    <x v="3"/>
  </r>
  <r>
    <n v="0.58973506470204318"/>
    <n v="353.9583929424449"/>
    <n v="62"/>
    <n v="316.48092368982776"/>
    <n v="4.4966541319921838"/>
    <x v="3"/>
  </r>
  <r>
    <n v="0.60531579790199519"/>
    <n v="359.12037495098741"/>
    <n v="63"/>
    <n v="321.03843038784419"/>
    <n v="4.5881755241468589"/>
    <x v="3"/>
  </r>
  <r>
    <n v="0.60246998636293758"/>
    <n v="347.46051032806798"/>
    <n v="64"/>
    <n v="308.77409045439867"/>
    <n v="4.4894747776344417"/>
    <x v="3"/>
  </r>
  <r>
    <n v="0.60241900505356671"/>
    <n v="345.44852649614938"/>
    <n v="65"/>
    <n v="306.15763131195399"/>
    <n v="4.4705182192834929"/>
    <x v="3"/>
  </r>
  <r>
    <n v="0.63739856682195217"/>
    <n v="355.93398787171759"/>
    <n v="66"/>
    <n v="316.03861737699611"/>
    <n v="4.6734723653500634"/>
    <x v="3"/>
  </r>
  <r>
    <n v="0.63273725922574486"/>
    <n v="360.28985507246381"/>
    <n v="67"/>
    <n v="319.79000926721625"/>
    <n v="4.6827732633770509"/>
    <x v="3"/>
  </r>
  <r>
    <n v="0.62521285371269686"/>
    <n v="382.40963855421683"/>
    <n v="68"/>
    <n v="341.30531743844318"/>
    <n v="4.8086569518000974"/>
    <x v="3"/>
  </r>
  <r>
    <n v="0.65178734092098634"/>
    <n v="405.14423076923072"/>
    <n v="69"/>
    <n v="363.43543434293099"/>
    <n v="5.0677163887668275"/>
    <x v="2"/>
  </r>
  <r>
    <n v="0.67902402314315879"/>
    <n v="420.863309352518"/>
    <n v="70"/>
    <n v="378.55003761569219"/>
    <n v="5.2789644222189693"/>
    <x v="2"/>
  </r>
  <r>
    <n v="0.69725506763243972"/>
    <n v="413.28571428571428"/>
    <n v="71"/>
    <n v="370.36796723836238"/>
    <n v="5.2891317295297373"/>
    <x v="2"/>
  </r>
  <r>
    <n v="0.70830986432051712"/>
    <n v="410.07092198581557"/>
    <n v="72"/>
    <n v="366.54869962793759"/>
    <n v="5.3034875988015786"/>
    <x v="2"/>
  </r>
  <r>
    <n v="0.7298995585577821"/>
    <n v="424.50704225352115"/>
    <n v="73"/>
    <n v="380.38034458511709"/>
    <n v="5.4842102954791203"/>
    <x v="2"/>
  </r>
  <r>
    <n v="0.74096266214539219"/>
    <n v="434.38115393729419"/>
    <n v="74"/>
    <n v="389.64998095836404"/>
    <n v="5.5924651211471472"/>
    <x v="1"/>
  </r>
  <r>
    <n v="0.78146753887763021"/>
    <n v="458.91658626802871"/>
    <n v="75"/>
    <n v="413.58093797857248"/>
    <n v="5.9170442647423211"/>
    <x v="1"/>
  </r>
  <r>
    <n v="0.78982429441133761"/>
    <n v="441.61662817551962"/>
    <n v="76"/>
    <n v="395.67650457553731"/>
    <n v="5.8201992844361765"/>
    <x v="1"/>
  </r>
  <r>
    <n v="0.78169225254466956"/>
    <n v="386.03903559127434"/>
    <n v="77"/>
    <n v="339.49443668076594"/>
    <n v="5.3865785999385514"/>
    <x v="2"/>
  </r>
  <r>
    <n v="0.82475841926947224"/>
    <n v="335.61643835616439"/>
    <n v="78"/>
    <n v="288.46736413512991"/>
    <n v="5.1832654225843253"/>
    <x v="2"/>
  </r>
  <r>
    <n v="0.79913814173612896"/>
    <n v="328.26333711691257"/>
    <n v="79"/>
    <n v="280.509787585352"/>
    <n v="5.0294482668880738"/>
    <x v="2"/>
  </r>
  <r>
    <n v="0.80620417327304073"/>
    <n v="339.40521663333965"/>
    <n v="80"/>
    <n v="291.047191791253"/>
    <n v="5.1317009161545819"/>
    <x v="2"/>
  </r>
  <r>
    <n v="0.80571431098632007"/>
    <n v="347.86984195800898"/>
    <n v="81"/>
    <n v="298.90734180539624"/>
    <n v="5.1862204374477061"/>
    <x v="2"/>
  </r>
  <r>
    <n v="0.8239351801990028"/>
    <n v="356.24581005586595"/>
    <n v="82"/>
    <n v="306.67883459272713"/>
    <n v="5.3107609229257626"/>
    <x v="2"/>
  </r>
  <r>
    <n v="0.85140366289682212"/>
    <n v="348.45571266336634"/>
    <n v="83"/>
    <n v="298.28426188970144"/>
    <n v="5.3542873217388784"/>
    <x v="2"/>
  </r>
  <r>
    <n v="0.84719316947146484"/>
    <n v="336.35887035429761"/>
    <n v="84"/>
    <n v="285.58294427010662"/>
    <n v="5.2472993654562909"/>
    <x v="2"/>
  </r>
  <r>
    <n v="0.85144152961651587"/>
    <n v="351.93932827735648"/>
    <n v="85"/>
    <n v="300.55892688263941"/>
    <n v="5.370743165735858"/>
    <x v="2"/>
  </r>
  <r>
    <n v="0.86757886852851296"/>
    <n v="346.97695308848387"/>
    <n v="86"/>
    <n v="294.99207638324071"/>
    <n v="5.391759227338115"/>
    <x v="2"/>
  </r>
  <r>
    <n v="0.83422394936218469"/>
    <n v="337.23635425802991"/>
    <n v="87"/>
    <n v="284.64700224226067"/>
    <n v="5.1916119444925739"/>
    <x v="2"/>
  </r>
  <r>
    <n v="0.83375339287788786"/>
    <n v="339.95771670190271"/>
    <n v="88"/>
    <n v="286.76388937560739"/>
    <n v="5.2050163351299314"/>
    <x v="2"/>
  </r>
  <r>
    <n v="0.86616915033125785"/>
    <n v="348.565445026178"/>
    <n v="89"/>
    <n v="294.76714238935659"/>
    <n v="5.3848226279403839"/>
    <x v="2"/>
  </r>
  <r>
    <n v="0.86330710905167174"/>
    <n v="337.34439834024897"/>
    <n v="90"/>
    <n v="282.94162039290148"/>
    <n v="5.2892075935598672"/>
    <x v="2"/>
  </r>
  <r>
    <n v="0.88116751709918195"/>
    <n v="341.00719424460431"/>
    <n v="91"/>
    <n v="285.99994098673073"/>
    <n v="5.3785861814855682"/>
    <x v="2"/>
  </r>
  <r>
    <n v="0.86027220586348696"/>
    <n v="348.99468376178112"/>
    <n v="92"/>
    <n v="293.38295519338146"/>
    <n v="5.352627421134212"/>
    <x v="2"/>
  </r>
  <r>
    <n v="0.88743287774317137"/>
    <n v="356.48354446495642"/>
    <n v="93"/>
    <n v="300.26734058603068"/>
    <n v="5.5045650893048546"/>
    <x v="2"/>
  </r>
  <r>
    <n v="0.88725679591496232"/>
    <n v="351.9438877755511"/>
    <n v="94"/>
    <n v="295.12320858609928"/>
    <n v="5.4670088127783387"/>
    <x v="2"/>
  </r>
  <r>
    <n v="0.88600321755318057"/>
    <n v="359.64190468636912"/>
    <n v="95"/>
    <n v="302.21675018639121"/>
    <n v="5.5131465737630183"/>
    <x v="2"/>
  </r>
  <r>
    <n v="0.84440535273679407"/>
    <n v="369.53685263849775"/>
    <n v="96"/>
    <n v="311.50722282799376"/>
    <n v="5.4226887954344924"/>
    <x v="2"/>
  </r>
  <r>
    <n v="0.80891301925878367"/>
    <n v="377.126213592233"/>
    <n v="97"/>
    <n v="318.49210847120293"/>
    <n v="5.33875254416599"/>
    <x v="2"/>
  </r>
  <r>
    <n v="0.82542820462478927"/>
    <n v="382.10547523337135"/>
    <n v="98"/>
    <n v="322.86689480181519"/>
    <n v="5.4324922936800828"/>
    <x v="2"/>
  </r>
  <r>
    <n v="0.81628525046012368"/>
    <n v="394.36032123792285"/>
    <n v="99"/>
    <n v="334.5172654958406"/>
    <n v="5.4815171201864192"/>
    <x v="2"/>
  </r>
  <r>
    <n v="0.80307013914739733"/>
    <n v="390.59044048734773"/>
    <n v="100"/>
    <n v="330.14290943473941"/>
    <n v="5.4002424268213742"/>
    <x v="2"/>
  </r>
  <r>
    <n v="0.8189811914782742"/>
    <n v="386.11798049403984"/>
    <n v="101"/>
    <n v="325.06597413090543"/>
    <n v="5.4239174152123883"/>
    <x v="2"/>
  </r>
  <r>
    <n v="0.77701982563524075"/>
    <n v="373.73321249073081"/>
    <n v="102"/>
    <n v="312.07673081707031"/>
    <n v="5.1723071037399384"/>
    <x v="2"/>
  </r>
  <r>
    <n v="0.79518916106219195"/>
    <n v="378.57013574660635"/>
    <n v="103"/>
    <n v="316.30917876241978"/>
    <n v="5.2712725851071198"/>
    <x v="2"/>
  </r>
  <r>
    <n v="0.79568681242957218"/>
    <n v="366.21543985637345"/>
    <n v="104"/>
    <n v="303.35000756166079"/>
    <n v="5.1802146474374995"/>
    <x v="2"/>
  </r>
  <r>
    <n v="0.77038486064125533"/>
    <n v="353.10774710596615"/>
    <n v="105"/>
    <n v="289.63783950072741"/>
    <n v="4.9863302973907544"/>
    <x v="2"/>
  </r>
  <r>
    <n v="0.76829419596977677"/>
    <n v="358.79151943462898"/>
    <n v="106"/>
    <n v="294.71713651886415"/>
    <n v="5.0148617606339396"/>
    <x v="2"/>
  </r>
  <r>
    <n v="0.74142813921092865"/>
    <n v="354.83662245228084"/>
    <n v="107"/>
    <n v="290.15776422598992"/>
    <n v="4.8807105611493427"/>
    <x v="3"/>
  </r>
  <r>
    <n v="0.7077654066507526"/>
    <n v="363.79216327802442"/>
    <n v="108"/>
    <n v="298.50882974120742"/>
    <n v="4.8134809892660702"/>
    <x v="3"/>
  </r>
  <r>
    <n v="0.73755079021656367"/>
    <n v="370.58097686375316"/>
    <n v="109"/>
    <n v="304.69316801641008"/>
    <n v="4.9703098619769239"/>
    <x v="2"/>
  </r>
  <r>
    <n v="0.68898597096489811"/>
    <n v="368.42078334058181"/>
    <n v="110"/>
    <n v="301.92849918271264"/>
    <n v="4.7670890640214401"/>
    <x v="3"/>
  </r>
  <r>
    <n v="0.64063366817483036"/>
    <n v="336.83263601877229"/>
    <n v="111"/>
    <n v="269.73587655037704"/>
    <n v="4.3536270629294345"/>
    <x v="3"/>
  </r>
  <r>
    <n v="0.61241889860997012"/>
    <n v="319.67229729729729"/>
    <n v="112"/>
    <n v="251.97106251837596"/>
    <n v="4.119679417438407"/>
    <x v="3"/>
  </r>
  <r>
    <n v="0.56712203602196098"/>
    <n v="309.00752094041098"/>
    <n v="113"/>
    <n v="240.70181085096357"/>
    <n v="3.8678083572892694"/>
    <x v="4"/>
  </r>
  <r>
    <n v="0.51107231971312717"/>
    <n v="314.94094045765945"/>
    <n v="114"/>
    <n v="246.03075505768595"/>
    <n v="3.6943662303108393"/>
    <x v="4"/>
  </r>
  <r>
    <n v="0.50314413164899963"/>
    <n v="326.03305785123968"/>
    <n v="115"/>
    <n v="256.51839714074009"/>
    <n v="3.7396397877793186"/>
    <x v="4"/>
  </r>
  <r>
    <n v="0.46851188583077702"/>
    <n v="322.62135842136996"/>
    <n v="116"/>
    <n v="252.50222240034429"/>
    <n v="3.5800569244962031"/>
    <x v="4"/>
  </r>
  <r>
    <n v="0.43415482454626958"/>
    <n v="358.87165347180365"/>
    <n v="117"/>
    <n v="288.1480421402519"/>
    <n v="3.7059507783324559"/>
    <x v="4"/>
  </r>
  <r>
    <n v="0.41447321645986512"/>
    <n v="368.59405940594058"/>
    <n v="118"/>
    <n v="297.26597276386275"/>
    <n v="3.6970173097023107"/>
    <x v="4"/>
  </r>
  <r>
    <n v="0.42002222633382214"/>
    <n v="375.6108821104699"/>
    <n v="119"/>
    <n v="303.67832015786598"/>
    <n v="3.7639582692540801"/>
    <x v="4"/>
  </r>
  <r>
    <n v="0.39643562275166566"/>
    <n v="373.63097199341024"/>
    <n v="120"/>
    <n v="301.09393473028024"/>
    <n v="3.6563548658453087"/>
    <x v="4"/>
  </r>
  <r>
    <n v="0.41581150767849245"/>
    <n v="373.61975308641979"/>
    <n v="121"/>
    <n v="300.4782405127637"/>
    <n v="3.725107962514778"/>
    <x v="4"/>
  </r>
  <r>
    <n v="0.40309027795709845"/>
    <n v="374.20222581253637"/>
    <n v="122"/>
    <n v="300.4562379283542"/>
    <n v="3.6769113726947475"/>
    <x v="4"/>
  </r>
  <r>
    <n v="0.39111475763144404"/>
    <n v="381.86766039863687"/>
    <n v="123"/>
    <n v="307.51719720392862"/>
    <n v="3.682326521102139"/>
    <x v="4"/>
  </r>
  <r>
    <n v="0.40293368409747604"/>
    <n v="378.37133550488608"/>
    <n v="124"/>
    <n v="303.41639699965174"/>
    <n v="3.6975489286686321"/>
    <x v="4"/>
  </r>
  <r>
    <n v="0.37833738070105855"/>
    <n v="378.88242351040128"/>
    <n v="125"/>
    <n v="303.32300969464086"/>
    <n v="3.6039969167500558"/>
    <x v="4"/>
  </r>
  <r>
    <n v="0.38493117125244797"/>
    <n v="378.76450718509494"/>
    <n v="126"/>
    <n v="302.60061805880844"/>
    <n v="3.6237161899190387"/>
    <x v="4"/>
  </r>
  <r>
    <n v="0.3695659720805996"/>
    <n v="382.14098360655743"/>
    <n v="127"/>
    <n v="305.37261916974484"/>
    <n v="3.5855725646112853"/>
    <x v="4"/>
  </r>
  <r>
    <n v="0.36204076735226609"/>
    <n v="407.92156862745094"/>
    <n v="128"/>
    <n v="330.54872888011226"/>
    <n v="3.7377068165264817"/>
    <x v="4"/>
  </r>
  <r>
    <n v="0.36975804607579804"/>
    <n v="403.15309446254076"/>
    <n v="129"/>
    <n v="325.17577940467601"/>
    <n v="3.7283170267114469"/>
    <x v="4"/>
  </r>
  <r>
    <n v="0.38709839079762115"/>
    <n v="396.77922077922085"/>
    <n v="130"/>
    <n v="318.19743041083001"/>
    <n v="3.743753346285748"/>
    <x v="4"/>
  </r>
  <r>
    <n v="0.36861434134393911"/>
    <n v="396.8279220779221"/>
    <n v="131"/>
    <n v="317.64165639900517"/>
    <n v="3.6699668308415179"/>
    <x v="4"/>
  </r>
  <r>
    <n v="0.37022399287382518"/>
    <n v="404.03571428571428"/>
    <n v="132"/>
    <n v="324.24497329627127"/>
    <n v="3.7234012551554501"/>
    <x v="4"/>
  </r>
  <r>
    <n v="0.36011351857284341"/>
    <n v="397.66558441558436"/>
    <n v="133"/>
    <n v="317.27036811561527"/>
    <n v="3.6352027208682332"/>
    <x v="4"/>
  </r>
  <r>
    <n v="0.35325474048041772"/>
    <n v="403.50635567473853"/>
    <n v="134"/>
    <n v="322.50666406424335"/>
    <n v="3.6468544246948813"/>
    <x v="4"/>
  </r>
  <r>
    <n v="0.36983997154992743"/>
    <n v="405.53745138153272"/>
    <n v="135"/>
    <n v="323.93328446051146"/>
    <n v="3.7197157982857352"/>
    <x v="4"/>
  </r>
  <r>
    <n v="0.36462817181655932"/>
    <n v="405.30750605326875"/>
    <n v="136"/>
    <n v="323.09886382172141"/>
    <n v="3.694050555332324"/>
    <x v="4"/>
  </r>
  <r>
    <n v="0.38137845445797736"/>
    <n v="399.62217539780573"/>
    <n v="137"/>
    <n v="316.80905785573231"/>
    <n v="3.7121965544865572"/>
    <x v="4"/>
  </r>
  <r>
    <n v="0.39957739489487842"/>
    <n v="409.75184320819164"/>
    <n v="138"/>
    <n v="326.33425035559213"/>
    <n v="3.84923095712703"/>
    <x v="4"/>
  </r>
  <r>
    <n v="0.39354580524284177"/>
    <n v="422.26817447495955"/>
    <n v="139"/>
    <n v="338.24610631183396"/>
    <n v="3.9118803877157777"/>
    <x v="4"/>
  </r>
  <r>
    <n v="0.40594030017023863"/>
    <n v="420.73904602321704"/>
    <n v="140"/>
    <n v="336.11250254956536"/>
    <n v="3.9433841234549369"/>
    <x v="4"/>
  </r>
  <r>
    <n v="0.42390475331714855"/>
    <n v="425.84781508351608"/>
    <n v="141"/>
    <n v="340.61679629933838"/>
    <n v="4.0435254668544944"/>
    <x v="4"/>
  </r>
  <r>
    <n v="0.42347867089957852"/>
    <n v="432.84615384615387"/>
    <n v="142"/>
    <n v="347.01065975145002"/>
    <n v="4.0877703066710938"/>
    <x v="3"/>
  </r>
  <r>
    <n v="0.41795101761822273"/>
    <n v="425.5849135136433"/>
    <n v="143"/>
    <n v="339.14494410841337"/>
    <n v="4.010487108086088"/>
    <x v="4"/>
  </r>
  <r>
    <n v="0.42875241248786722"/>
    <n v="427.21101489601574"/>
    <n v="144"/>
    <n v="340.16657018025978"/>
    <n v="4.0586027222332071"/>
    <x v="3"/>
  </r>
  <r>
    <n v="0.42839662897613828"/>
    <n v="429.45047923322693"/>
    <n v="145"/>
    <n v="341.80155920694483"/>
    <n v="4.0689845754605933"/>
    <x v="3"/>
  </r>
  <r>
    <n v="0.44155312351675108"/>
    <n v="428.71246006389782"/>
    <n v="146"/>
    <n v="340.45906472708964"/>
    <n v="4.1090392986229372"/>
    <x v="3"/>
  </r>
  <r>
    <n v="0.46744981041834704"/>
    <n v="435.26837060702883"/>
    <n v="147"/>
    <n v="346.41049995969456"/>
    <n v="4.24951312971913"/>
    <x v="3"/>
  </r>
  <r>
    <n v="0.47616076434830806"/>
    <n v="440.16613418530358"/>
    <n v="148"/>
    <n v="350.70378822744328"/>
    <n v="4.3131975280912052"/>
    <x v="3"/>
  </r>
  <r>
    <n v="0.48828822879234263"/>
    <n v="443.92344497607655"/>
    <n v="149"/>
    <n v="353.85662370769012"/>
    <n v="4.3816047906146718"/>
    <x v="3"/>
  </r>
  <r>
    <n v="0.50302064556744197"/>
    <n v="442.25159235668787"/>
    <n v="150"/>
    <n v="351.5802957777754"/>
    <n v="4.420913598399105"/>
    <x v="3"/>
  </r>
  <r>
    <n v="0.5172296435917586"/>
    <n v="444.46740858505564"/>
    <n v="151"/>
    <n v="353.19163669561704"/>
    <n v="4.4861264050173446"/>
    <x v="3"/>
  </r>
  <r>
    <n v="0.5208413924901496"/>
    <n v="449.63519840295322"/>
    <n v="152"/>
    <n v="357.75495120298854"/>
    <n v="4.5324913324476128"/>
    <x v="3"/>
  </r>
  <r>
    <n v="0.53457179009515265"/>
    <n v="446.75882431888334"/>
    <n v="153"/>
    <n v="354.27410180839263"/>
    <n v="4.5593779725219825"/>
    <x v="3"/>
  </r>
  <r>
    <n v="0.55131696821275233"/>
    <n v="437.90086546026743"/>
    <n v="154"/>
    <n v="344.81166763925057"/>
    <n v="4.5547520682607594"/>
    <x v="3"/>
  </r>
  <r>
    <n v="0.55950787130095492"/>
    <n v="420.81343652231192"/>
    <n v="155"/>
    <n v="327.11976339076898"/>
    <n v="4.4588049455014289"/>
    <x v="3"/>
  </r>
  <r>
    <n v="0.608872429036318"/>
    <n v="422.82776028194763"/>
    <n v="156"/>
    <n v="328.52961183987861"/>
    <n v="4.6553296244302267"/>
    <x v="3"/>
  </r>
  <r>
    <n v="0.59575082354133579"/>
    <n v="425.07476635514013"/>
    <n v="157"/>
    <n v="330.17214260254502"/>
    <n v="4.6175583736697021"/>
    <x v="3"/>
  </r>
  <r>
    <n v="0.62532074330282439"/>
    <n v="420.88578088578083"/>
    <n v="158"/>
    <n v="325.3786818226597"/>
    <n v="4.6948458812287983"/>
    <x v="3"/>
  </r>
  <r>
    <n v="0.61096629694185423"/>
    <n v="431.85116279069774"/>
    <n v="159"/>
    <n v="335.73958841705053"/>
    <n v="4.7149432641319748"/>
    <x v="3"/>
  </r>
  <r>
    <n v="0.62878889576636221"/>
    <n v="433.37354988399073"/>
    <n v="160"/>
    <n v="336.65750019981738"/>
    <n v="4.7888290486476777"/>
    <x v="3"/>
  </r>
  <r>
    <n v="0.67713342979467195"/>
    <n v="427.694743070551"/>
    <n v="161"/>
    <n v="330.37421807585156"/>
    <n v="4.9263302556487387"/>
    <x v="2"/>
  </r>
  <r>
    <n v="0.69322363006128462"/>
    <n v="422.40564416990537"/>
    <n v="162"/>
    <n v="324.48064386467991"/>
    <n v="4.9448251971123076"/>
    <x v="2"/>
  </r>
  <r>
    <n v="0.73051863573906439"/>
    <n v="414.4370257966616"/>
    <n v="163"/>
    <n v="315.90755018090999"/>
    <n v="5.0241789290890617"/>
    <x v="2"/>
  </r>
  <r>
    <n v="0.69375052573698315"/>
    <n v="423.59635811836108"/>
    <n v="164"/>
    <n v="324.46240719208345"/>
    <n v="4.9466841124036947"/>
    <x v="2"/>
  </r>
  <r>
    <n v="0.72151954842070876"/>
    <n v="438.77389984825493"/>
    <n v="165"/>
    <n v="339.03547361145115"/>
    <n v="5.1560587543965326"/>
    <x v="2"/>
  </r>
  <r>
    <n v="0.70732900918905617"/>
    <n v="448.99848254931715"/>
    <n v="166"/>
    <n v="348.65558100198734"/>
    <n v="5.1714624243754646"/>
    <x v="2"/>
  </r>
  <r>
    <n v="0.6661489251513355"/>
    <n v="460.22668066116455"/>
    <n v="167"/>
    <n v="359.27930380330866"/>
    <n v="5.0921437547560844"/>
    <x v="2"/>
  </r>
  <r>
    <n v="0.64764710642471057"/>
    <n v="472.37256419698349"/>
    <n v="168"/>
    <n v="370.82071202860152"/>
    <n v="5.1050455537140556"/>
    <x v="2"/>
  </r>
  <r>
    <n v="0.65747323380865208"/>
    <n v="484.08376963350793"/>
    <n v="169"/>
    <n v="381.92744215459987"/>
    <n v="5.2218040130882564"/>
    <x v="2"/>
  </r>
  <r>
    <n v="0.67818249018927235"/>
    <n v="497.65178571428584"/>
    <n v="170"/>
    <n v="394.8909829248517"/>
    <n v="5.3929762955921579"/>
    <x v="2"/>
  </r>
  <r>
    <n v="0.67255962626552557"/>
    <n v="496.61880088823102"/>
    <n v="171"/>
    <n v="393.2535227882708"/>
    <n v="5.3599997340978689"/>
    <x v="2"/>
  </r>
  <r>
    <n v="0.68547019544784737"/>
    <n v="511.43151693667158"/>
    <n v="172"/>
    <n v="407.46176352618528"/>
    <n v="5.5106484830897795"/>
    <x v="2"/>
  </r>
  <r>
    <n v="0.70813586134775142"/>
    <n v="512.4571428571428"/>
    <n v="173"/>
    <n v="407.88291413613041"/>
    <n v="5.5992604540330637"/>
    <x v="1"/>
  </r>
  <r>
    <n v="0.67383731164075478"/>
    <n v="520.87172011661812"/>
    <n v="174"/>
    <n v="415.69301608507965"/>
    <n v="5.525750323577304"/>
    <x v="2"/>
  </r>
  <r>
    <n v="0.73448054157050913"/>
    <n v="534.79622915155915"/>
    <n v="175"/>
    <n v="429.01304980949459"/>
    <n v="5.8502806732432484"/>
    <x v="1"/>
  </r>
  <r>
    <n v="0.69508347419064076"/>
    <n v="530.69033275031848"/>
    <n v="176"/>
    <n v="424.30267809772783"/>
    <n v="5.6677260967615464"/>
    <x v="1"/>
  </r>
  <r>
    <n v="0.69157615523778682"/>
    <n v="556.8798359613337"/>
    <n v="177"/>
    <n v="449.88770599821697"/>
    <n v="5.8379655427699424"/>
    <x v="1"/>
  </r>
  <r>
    <n v="0.70971603789863225"/>
    <n v="550.69787234042553"/>
    <n v="178"/>
    <n v="443.10126706678273"/>
    <n v="5.8577974239561721"/>
    <x v="1"/>
  </r>
  <r>
    <n v="0.6816910679239454"/>
    <n v="548.57699887685681"/>
    <n v="179"/>
    <n v="440.37591829268791"/>
    <n v="5.7324226267891696"/>
    <x v="1"/>
  </r>
  <r>
    <n v="0.65782481638776757"/>
    <n v="558.26303532606789"/>
    <n v="180"/>
    <n v="449.45747943137292"/>
    <n v="5.7074259896959783"/>
    <x v="1"/>
  </r>
  <r>
    <n v="0.75921828698837623"/>
    <n v="562.1583742116328"/>
    <n v="181"/>
    <n v="452.74834300641174"/>
    <n v="6.1139156620131212"/>
    <x v="1"/>
  </r>
  <r>
    <n v="0.68858067726814443"/>
    <n v="536.72500000000002"/>
    <n v="182"/>
    <n v="426.71049348425288"/>
    <n v="5.6604375225044929"/>
    <x v="1"/>
  </r>
  <r>
    <n v="0.74657749951526142"/>
    <n v="547.29249827942192"/>
    <n v="183"/>
    <n v="436.67351645314869"/>
    <n v="5.9508993883359267"/>
    <x v="1"/>
  </r>
  <r>
    <n v="0.76852922355521969"/>
    <n v="552.42564802182812"/>
    <n v="184"/>
    <n v="441.20219088502881"/>
    <n v="6.0662725899764238"/>
    <x v="1"/>
  </r>
  <r>
    <n v="0.73290781663326632"/>
    <n v="571.06648575305292"/>
    <n v="185"/>
    <n v="459.23855330572752"/>
    <n v="6.0611050208755035"/>
    <x v="1"/>
  </r>
  <r>
    <n v="0.76038194709450291"/>
    <n v="595.68421052631572"/>
    <n v="186"/>
    <n v="483.25180276846424"/>
    <n v="6.3370667124762026"/>
    <x v="1"/>
  </r>
  <r>
    <n v="0.75380913440056441"/>
    <n v="598.59060402684554"/>
    <n v="187"/>
    <n v="485.55372095846798"/>
    <n v="6.3287542938756349"/>
    <x v="1"/>
  </r>
  <r>
    <n v="0.76008546737561611"/>
    <n v="614.89035864993014"/>
    <n v="188"/>
    <n v="501.24900027102649"/>
    <n v="6.4650147314387603"/>
    <x v="1"/>
  </r>
  <r>
    <n v="0.80541109010660594"/>
    <n v="638.42683601324734"/>
    <n v="189"/>
    <n v="524.18100232381755"/>
    <n v="6.80063426859373"/>
    <x v="0"/>
  </r>
  <r>
    <n v="0.79649883006089428"/>
    <n v="631.20318725099594"/>
    <n v="190"/>
    <n v="516.35287825104012"/>
    <n v="6.7108394706360333"/>
    <x v="0"/>
  </r>
  <r>
    <n v="0.80515653376879071"/>
    <n v="607.36618234580908"/>
    <n v="191"/>
    <n v="491.91139803532718"/>
    <n v="6.5682502647558696"/>
    <x v="1"/>
  </r>
  <r>
    <n v="0.79179736039686277"/>
    <n v="660.88968512629992"/>
    <n v="192"/>
    <n v="544.83042550529194"/>
    <n v="6.8973132969843238"/>
    <x v="0"/>
  </r>
  <r>
    <n v="0.84581873958974418"/>
    <n v="693.63324538258576"/>
    <n v="193"/>
    <n v="576.96951045105175"/>
    <n v="7.3317993132811825"/>
    <x v="0"/>
  </r>
  <r>
    <n v="0.83536364166975685"/>
    <n v="729.69040593558395"/>
    <n v="194"/>
    <n v="612.4221956935238"/>
    <n v="7.5465683613213814"/>
    <x v="0"/>
  </r>
  <r>
    <n v="0.86536645867798656"/>
    <n v="728.51839484590755"/>
    <n v="195"/>
    <n v="610.64570929332126"/>
    <n v="7.6471269556087069"/>
    <x v="0"/>
  </r>
  <r>
    <n v="0.89042238996426792"/>
    <n v="733.47945205479448"/>
    <n v="196"/>
    <n v="615.00229119168216"/>
    <n v="7.7729883134269073"/>
    <x v="0"/>
  </r>
  <r>
    <n v="0.91166506313788853"/>
    <n v="741.80428551931209"/>
    <n v="197"/>
    <n v="622.72264934567374"/>
    <n v="7.9085732323491245"/>
    <x v="0"/>
  </r>
  <r>
    <n v="0.98616148909770041"/>
    <n v="729.57463754508422"/>
    <n v="198"/>
    <n v="609.88852606091973"/>
    <n v="8.09785142895673"/>
    <x v="0"/>
  </r>
  <r>
    <n v="0.90545641980674563"/>
    <n v="745.06064516129027"/>
    <n v="199"/>
    <n v="624.77005836659964"/>
    <n v="7.8998107930980126"/>
    <x v="0"/>
  </r>
  <r>
    <n v="0.96161246736352779"/>
    <n v="743.42893890675236"/>
    <n v="200"/>
    <n v="622.53387680153571"/>
    <n v="8.09583432392688"/>
    <x v="0"/>
  </r>
  <r>
    <n v="0.98707370627295621"/>
    <n v="787.49230769230769"/>
    <n v="201"/>
    <n v="665.9927702765649"/>
    <n v="8.5036499909229164"/>
    <x v="0"/>
  </r>
  <r>
    <n v="0.95890479056744538"/>
    <n v="825.68434504792322"/>
    <n v="202"/>
    <n v="703.5803323216544"/>
    <n v="8.6668372338606954"/>
    <x v="0"/>
  </r>
  <r>
    <n v="1.0533749184108416"/>
    <n v="847.39047619047619"/>
    <n v="203"/>
    <n v="724.68198815368123"/>
    <n v="9.1749132889220331"/>
    <x v="0"/>
  </r>
  <r>
    <n v="1.0323801261735486"/>
    <n v="839.18233438485811"/>
    <n v="204"/>
    <n v="715.86937103753712"/>
    <n v="9.03243125742393"/>
    <x v="0"/>
  </r>
  <r>
    <n v="0.99115190101324935"/>
    <n v="833.89843260188104"/>
    <n v="205"/>
    <n v="709.98099394403403"/>
    <n v="8.8345136231468917"/>
    <x v="0"/>
  </r>
  <r>
    <n v="0.99478685640121456"/>
    <n v="866.53055872932634"/>
    <n v="206"/>
    <n v="742.00864476095319"/>
    <n v="9.0779277475174887"/>
    <x v="0"/>
  </r>
  <r>
    <n v="1.010822492678082"/>
    <n v="801.79067728637767"/>
    <n v="207"/>
    <n v="676.66428800747849"/>
    <n v="8.6698630263458938"/>
    <x v="0"/>
  </r>
  <r>
    <n v="0.94437169022577161"/>
    <n v="758.37027863777098"/>
    <n v="208"/>
    <n v="632.63941404834566"/>
    <n v="8.103200751401511"/>
    <x v="0"/>
  </r>
  <r>
    <n v="0.95879999479760336"/>
    <n v="766.36790439607353"/>
    <n v="209"/>
    <n v="640.03256449612218"/>
    <n v="8.2107061921236824"/>
    <x v="0"/>
  </r>
  <r>
    <n v="1.0309329302968924"/>
    <n v="848.6007180241362"/>
    <n v="210"/>
    <n v="721.66090281365871"/>
    <n v="9.06850045198399"/>
    <x v="0"/>
  </r>
  <r>
    <n v="1.0109248489575156"/>
    <n v="881.51851851851859"/>
    <n v="211"/>
    <n v="753.97422799751507"/>
    <n v="9.2246808123245749"/>
    <x v="0"/>
  </r>
  <r>
    <n v="1.0964228047876405"/>
    <n v="920.28085996320988"/>
    <n v="212"/>
    <n v="792.13209413168022"/>
    <n v="9.8211948037654651"/>
    <x v="0"/>
  </r>
  <r>
    <n v="1.0888386787509965"/>
    <n v="913.98940918248672"/>
    <n v="213"/>
    <n v="785.23616804043104"/>
    <n v="9.7431006926620505"/>
    <x v="0"/>
  </r>
  <r>
    <n v="1.0991684408312707"/>
    <n v="934.94954407294836"/>
    <n v="214"/>
    <n v="805.59182762036653"/>
    <n v="9.9280900722422096"/>
    <x v="0"/>
  </r>
  <r>
    <n v="1.0652857907820028"/>
    <n v="978.44349419670129"/>
    <n v="215"/>
    <n v="848.48130243359333"/>
    <n v="10.107723586886994"/>
    <x v="0"/>
  </r>
  <r>
    <n v="1.1076755889175793"/>
    <n v="981.26703499079201"/>
    <n v="216"/>
    <n v="850.70036791715802"/>
    <n v="10.283713022425559"/>
    <x v="0"/>
  </r>
  <r>
    <n v="1.0371452564834263"/>
    <n v="979.06230721776672"/>
    <n v="217"/>
    <n v="847.89116483360658"/>
    <n v="9.997225138158047"/>
    <x v="0"/>
  </r>
  <r>
    <n v="1.0541591771147674"/>
    <n v="1017.0957446808511"/>
    <n v="218"/>
    <n v="885.32012698616495"/>
    <n v="10.329897562519768"/>
    <x v="0"/>
  </r>
  <r>
    <n v="1.0853219502671376"/>
    <n v="972.71809485039682"/>
    <n v="219"/>
    <n v="840.33800184518464"/>
    <n v="10.124985534757748"/>
    <x v="0"/>
  </r>
  <r>
    <n v="1.0517850089223764"/>
    <n v="960.99878493317135"/>
    <n v="220"/>
    <n v="828.01421661743302"/>
    <n v="9.9099604830129628"/>
    <x v="0"/>
  </r>
  <r>
    <n v="1.1215799850847576"/>
    <n v="947.37570850202417"/>
    <n v="221"/>
    <n v="813.7866648757597"/>
    <n v="10.07149170933943"/>
    <x v="0"/>
  </r>
  <r>
    <n v="1.1128957527496444"/>
    <n v="1013.2739781464995"/>
    <n v="222"/>
    <n v="879.08045920970903"/>
    <n v="10.506954705878226"/>
    <x v="0"/>
  </r>
  <r>
    <n v="1.159552844701591"/>
    <n v="1040.3009708737866"/>
    <n v="223"/>
    <n v="905.50297662646994"/>
    <n v="10.872634597804746"/>
    <x v="0"/>
  </r>
  <r>
    <n v="1.2027742683732674"/>
    <n v="1032.2051488334673"/>
    <n v="224"/>
    <n v="896.80267927562466"/>
    <n v="10.973455837838731"/>
    <x v="0"/>
  </r>
  <r>
    <n v="1.1920057970366795"/>
    <n v="999.98639999999989"/>
    <n v="225"/>
    <n v="863.97945513163108"/>
    <n v="10.697398146350332"/>
    <x v="0"/>
  </r>
  <r>
    <n v="1.2024107013512608"/>
    <n v="1032.6085918854415"/>
    <n v="226"/>
    <n v="895.99717170654662"/>
    <n v="10.966306181557265"/>
    <x v="0"/>
  </r>
  <r>
    <n v="1.2707560880245166"/>
    <n v="1047.569892473118"/>
    <n v="227"/>
    <n v="910.35399698369702"/>
    <n v="11.327357345430748"/>
    <x v="0"/>
  </r>
  <r>
    <n v="1.1358052514424595"/>
    <n v="1018.0478468899522"/>
    <n v="228"/>
    <n v="880.22747609000521"/>
    <n v="10.601693033641105"/>
    <x v="0"/>
  </r>
  <r>
    <n v="1.1139372136977965"/>
    <n v="1050.5101796407187"/>
    <n v="229"/>
    <n v="912.08533353024563"/>
    <n v="10.747583291761398"/>
    <x v="0"/>
  </r>
  <r>
    <n v="1.1374926590516923"/>
    <n v="1066.1037394451146"/>
    <n v="230"/>
    <n v="927.0744180241154"/>
    <n v="10.944029818241361"/>
    <x v="0"/>
  </r>
  <r>
    <n v="1.0471682349495566"/>
    <n v="1082.9599027946535"/>
    <n v="231"/>
    <n v="943.32610606312835"/>
    <n v="10.71949002742404"/>
    <x v="0"/>
  </r>
  <r>
    <n v="1.1369182800803135"/>
    <n v="1078.12729498164"/>
    <n v="232"/>
    <n v="937.8890229395887"/>
    <n v="11.019418170699488"/>
    <x v="0"/>
  </r>
  <r>
    <n v="1.129351422178708"/>
    <n v="1022.3705822267621"/>
    <n v="233"/>
    <n v="881.52783487418469"/>
    <n v="10.586647206105351"/>
    <x v="0"/>
  </r>
  <r>
    <n v="1.0907970592040748"/>
    <n v="1014.9230769230769"/>
    <n v="234"/>
    <n v="873.4758542599734"/>
    <n v="10.38331042988376"/>
    <x v="0"/>
  </r>
  <r>
    <n v="1.0711732347794958"/>
    <n v="981.63245236631849"/>
    <n v="235"/>
    <n v="839.58075439268896"/>
    <n v="10.066125535992127"/>
    <x v="0"/>
  </r>
  <r>
    <n v="1.0718380981158935"/>
    <n v="991.19109461966616"/>
    <n v="236"/>
    <n v="848.53492133551049"/>
    <n v="10.132851398178051"/>
    <x v="0"/>
  </r>
  <r>
    <n v="0.94710275981560454"/>
    <n v="975.04667081518357"/>
    <n v="237"/>
    <n v="831.78602222050188"/>
    <n v="9.5417017037646907"/>
    <x v="0"/>
  </r>
  <r>
    <n v="0.92238632625540029"/>
    <n v="891.0582341891045"/>
    <n v="238"/>
    <n v="747.19311028389666"/>
    <n v="8.8417043991795676"/>
    <x v="0"/>
  </r>
  <r>
    <n v="0.91390055967536321"/>
    <n v="899.31219819441537"/>
    <n v="239"/>
    <n v="754.84259897868151"/>
    <n v="8.8645184615308068"/>
    <x v="0"/>
  </r>
  <r>
    <n v="0.87715572504763428"/>
    <n v="965.85681098204873"/>
    <n v="240"/>
    <n v="820.78273645578872"/>
    <n v="9.1986523242253"/>
    <x v="0"/>
  </r>
  <r>
    <n v="0.80282574852310373"/>
    <n v="947.38814531548769"/>
    <n v="241"/>
    <n v="801.70959547870166"/>
    <n v="8.7811784909116604"/>
    <x v="0"/>
  </r>
  <r>
    <n v="0.81431058729451655"/>
    <n v="920.20797962648555"/>
    <n v="242"/>
    <n v="773.92495447917338"/>
    <n v="8.6252897017608383"/>
    <x v="0"/>
  </r>
  <r>
    <n v="0.71662221790255964"/>
    <n v="899.42760228959094"/>
    <n v="243"/>
    <n v="752.54010183175274"/>
    <n v="8.1030297408252512"/>
    <x v="0"/>
  </r>
  <r>
    <n v="0.68617987152042026"/>
    <n v="796.42185514612459"/>
    <n v="244"/>
    <n v="648.92987937776024"/>
    <n v="7.2450264569261087"/>
    <x v="0"/>
  </r>
  <r>
    <n v="0.57672930237604136"/>
    <n v="820.78017789072408"/>
    <n v="245"/>
    <n v="672.68372681183371"/>
    <n v="7.0020632092592807"/>
    <x v="0"/>
  </r>
  <r>
    <n v="0.54741465648960674"/>
    <n v="861.25540025412954"/>
    <n v="246"/>
    <n v="712.55447386471303"/>
    <n v="7.1772978164146028"/>
    <x v="0"/>
  </r>
  <r>
    <n v="0.53714962487716467"/>
    <n v="872.88182973316384"/>
    <n v="247"/>
    <n v="723.5764280332213"/>
    <n v="7.2175786618691582"/>
    <x v="0"/>
  </r>
  <r>
    <n v="0.54279850554882048"/>
    <n v="869.46748570218176"/>
    <n v="248"/>
    <n v="719.55760869171309"/>
    <n v="7.2100892399269938"/>
    <x v="0"/>
  </r>
  <r>
    <n v="0.5147247699269325"/>
    <n v="839.49406779661024"/>
    <n v="249"/>
    <n v="688.97971547561554"/>
    <n v="6.884784677722152"/>
    <x v="0"/>
  </r>
  <r>
    <n v="0.53851575496835113"/>
    <n v="880.19580419580416"/>
    <n v="250"/>
    <n v="729.07697656428331"/>
    <n v="7.2621849369863067"/>
    <x v="0"/>
  </r>
  <r>
    <n v="0.48471978748757583"/>
    <n v="842.90334807327872"/>
    <n v="251"/>
    <n v="691.18004513123185"/>
    <n v="6.7872575146804488"/>
    <x v="0"/>
  </r>
  <r>
    <n v="0.52158581100646029"/>
    <n v="812.99435028248593"/>
    <n v="252"/>
    <n v="660.66657202991291"/>
    <n v="6.7076450043470288"/>
    <x v="0"/>
  </r>
  <r>
    <n v="0.49280547786548828"/>
    <n v="759.09170305676855"/>
    <n v="253"/>
    <n v="606.15944949366951"/>
    <n v="6.2080627343592374"/>
    <x v="1"/>
  </r>
  <r>
    <n v="0.49611503367156645"/>
    <n v="679.81692789968656"/>
    <n v="254"/>
    <n v="526.28019902606138"/>
    <n v="5.6477033387655524"/>
    <x v="1"/>
  </r>
  <r>
    <n v="0.51958256136694991"/>
    <n v="690.01890359168237"/>
    <n v="255"/>
    <n v="535.87769940753117"/>
    <n v="5.8051519079115996"/>
    <x v="1"/>
  </r>
  <r>
    <n v="0.50179043708220261"/>
    <n v="659.51361621279295"/>
    <n v="256"/>
    <n v="504.76793671811561"/>
    <n v="5.5148591628078742"/>
    <x v="2"/>
  </r>
  <r>
    <n v="0.52638137974702548"/>
    <n v="645.68058761804832"/>
    <n v="257"/>
    <n v="490.33043281284495"/>
    <n v="5.5041820760115865"/>
    <x v="2"/>
  </r>
  <r>
    <n v="0.52587802563558628"/>
    <n v="683.4441894429375"/>
    <n v="258"/>
    <n v="527.48955932720799"/>
    <n v="5.7687694054506418"/>
    <x v="1"/>
  </r>
  <r>
    <n v="0.44507423174410882"/>
    <n v="671.44741754822655"/>
    <n v="259"/>
    <n v="514.88831212197101"/>
    <n v="5.3732621297385288"/>
    <x v="2"/>
  </r>
  <r>
    <n v="0.54170761161936931"/>
    <n v="666.87841191067014"/>
    <n v="260"/>
    <n v="509.71483117388846"/>
    <n v="5.7010740364320318"/>
    <x v="1"/>
  </r>
  <r>
    <n v="0.49474782432383213"/>
    <n v="621.17254174397033"/>
    <n v="261"/>
    <n v="463.40448569666262"/>
    <n v="5.1916247477072028"/>
    <x v="2"/>
  </r>
  <r>
    <n v="0.4529733749996947"/>
    <n v="626.36004932182493"/>
    <n v="262"/>
    <n v="467.98751796399108"/>
    <n v="5.066740545686784"/>
    <x v="2"/>
  </r>
  <r>
    <n v="0.45187621422119328"/>
    <n v="659.14585476239461"/>
    <n v="263"/>
    <n v="500.16884809403473"/>
    <n v="5.2933870392250428"/>
    <x v="2"/>
  </r>
  <r>
    <n v="0.44915867134787901"/>
    <n v="693.87479406919272"/>
    <n v="264"/>
    <n v="534.2933120903067"/>
    <n v="5.527849793151967"/>
    <x v="2"/>
  </r>
  <r>
    <n v="0.45563094941835447"/>
    <n v="733.20964749536165"/>
    <n v="265"/>
    <n v="573.02369020594961"/>
    <n v="5.8300472850946505"/>
    <x v="1"/>
  </r>
  <r>
    <n v="0.44646591088695531"/>
    <n v="730.256284488044"/>
    <n v="266"/>
    <n v="569.46585188810582"/>
    <n v="5.7699224487968461"/>
    <x v="1"/>
  </r>
  <r>
    <n v="0.45889516017247378"/>
    <n v="721.84559270516695"/>
    <n v="267"/>
    <n v="560.45068479470274"/>
    <n v="5.7522060255569132"/>
    <x v="1"/>
  </r>
  <r>
    <n v="0.43187659494971253"/>
    <n v="737.38878842676309"/>
    <n v="268"/>
    <n v="575.38940520577273"/>
    <n v="5.7573102480487872"/>
    <x v="1"/>
  </r>
  <r>
    <n v="0.46217248917743736"/>
    <n v="739.45580383626645"/>
    <n v="269"/>
    <n v="576.85194530475007"/>
    <n v="5.882204386365629"/>
    <x v="1"/>
  </r>
  <r>
    <n v="0.48870599673036108"/>
    <n v="735.76795795211217"/>
    <n v="270"/>
    <n v="572.55962411006965"/>
    <n v="5.9516195239224778"/>
    <x v="1"/>
  </r>
  <r>
    <n v="0.50713511653682919"/>
    <n v="745.69752731454867"/>
    <n v="271"/>
    <n v="581.88471816198012"/>
    <n v="6.0880881321449749"/>
    <x v="1"/>
  </r>
  <r>
    <n v="0.51301964253678467"/>
    <n v="772.17272727272723"/>
    <n v="272"/>
    <n v="607.75544280963254"/>
    <n v="6.2958426053566452"/>
    <x v="1"/>
  </r>
  <r>
    <n v="0.53340306905207957"/>
    <n v="770.37170129140918"/>
    <n v="273"/>
    <n v="605.34994151778847"/>
    <n v="6.3555647795442765"/>
    <x v="1"/>
  </r>
  <r>
    <n v="0.51099031689675145"/>
    <n v="748.488346281909"/>
    <n v="274"/>
    <n v="582.86211119776215"/>
    <n v="6.1096558218027166"/>
    <x v="1"/>
  </r>
  <r>
    <n v="0.53871464100516242"/>
    <n v="746.72327964860892"/>
    <n v="275"/>
    <n v="580.49256925393604"/>
    <n v="6.1973570907919262"/>
    <x v="1"/>
  </r>
  <r>
    <n v="0.56617919824173235"/>
    <n v="718.94386091995659"/>
    <n v="276"/>
    <n v="552.10867521475757"/>
    <n v="6.0975144655333704"/>
    <x v="1"/>
  </r>
  <r>
    <n v="0.51957882771571207"/>
    <n v="730.81290322580639"/>
    <n v="277"/>
    <n v="563.37324221008134"/>
    <n v="6.0023231701941286"/>
    <x v="1"/>
  </r>
  <r>
    <n v="0.60024329898201279"/>
    <n v="706.36266855926169"/>
    <n v="278"/>
    <n v="538.3185322330105"/>
    <n v="6.127253155039905"/>
    <x v="1"/>
  </r>
  <r>
    <n v="0.57078601078367242"/>
    <n v="688.71820098383694"/>
    <n v="279"/>
    <n v="520.06958934705972"/>
    <n v="5.8851414747526967"/>
    <x v="1"/>
  </r>
  <r>
    <n v="0.59614067523503966"/>
    <n v="699.99582463465549"/>
    <n v="280"/>
    <n v="530.74273768735213"/>
    <n v="6.057430433151513"/>
    <x v="1"/>
  </r>
  <r>
    <n v="0.59866170438881894"/>
    <n v="696.3220221606648"/>
    <n v="281"/>
    <n v="526.46445990283542"/>
    <n v="6.0362686831578785"/>
    <x v="1"/>
  </r>
  <r>
    <n v="0.55691819508444307"/>
    <n v="725.04893177119231"/>
    <n v="282"/>
    <n v="554.5868942028369"/>
    <n v="6.0803150621620894"/>
    <x v="1"/>
  </r>
  <r>
    <n v="0.62018939276267038"/>
    <n v="740.253086419753"/>
    <n v="283"/>
    <n v="569.18657354087145"/>
    <n v="6.4239463560571162"/>
    <x v="1"/>
  </r>
  <r>
    <n v="0.59143931405307049"/>
    <n v="719.51886313652517"/>
    <n v="284"/>
    <n v="547.84787494711759"/>
    <n v="6.1623469856940325"/>
    <x v="1"/>
  </r>
  <r>
    <n v="0.61712830047075429"/>
    <n v="720.97963272120205"/>
    <n v="285"/>
    <n v="548.70416922126833"/>
    <n v="6.2654964808563385"/>
    <x v="1"/>
  </r>
  <r>
    <n v="0.64523289355778224"/>
    <n v="708.78892733564021"/>
    <n v="286"/>
    <n v="535.90898852518035"/>
    <n v="6.2798658717223379"/>
    <x v="1"/>
  </r>
  <r>
    <n v="0.6888045106619719"/>
    <n v="682.8388988434599"/>
    <n v="287"/>
    <n v="509.35448472247401"/>
    <n v="6.2539673961936924"/>
    <x v="1"/>
  </r>
  <r>
    <n v="0.64245289487751689"/>
    <n v="683.17088097922374"/>
    <n v="288"/>
    <n v="509.08199154771177"/>
    <n v="6.0769769872649189"/>
    <x v="1"/>
  </r>
  <r>
    <n v="0.68708366875167981"/>
    <n v="689.29765886287623"/>
    <n v="289"/>
    <n v="514.60429412083818"/>
    <n v="6.2851182462236164"/>
    <x v="1"/>
  </r>
  <r>
    <n v="0.72372524214734268"/>
    <n v="694.6738238080203"/>
    <n v="290"/>
    <n v="519.37598375545622"/>
    <n v="6.4577070774809693"/>
    <x v="1"/>
  </r>
  <r>
    <n v="0.71690644464485509"/>
    <n v="689.83753326029102"/>
    <n v="291"/>
    <n v="513.9352178972008"/>
    <n v="6.3929387920920586"/>
    <x v="1"/>
  </r>
  <r>
    <n v="0.72207425122630464"/>
    <n v="684.87150837988827"/>
    <n v="292"/>
    <n v="508.36471770627196"/>
    <n v="6.3725047645688857"/>
    <x v="1"/>
  </r>
  <r>
    <n v="0.73296833531086969"/>
    <n v="658.33936790426515"/>
    <n v="293"/>
    <n v="481.22810192012275"/>
    <n v="6.2190324644364541"/>
    <x v="1"/>
  </r>
  <r>
    <n v="0.74166244352796762"/>
    <n v="675.74817961165047"/>
    <n v="294"/>
    <n v="498.032438316982"/>
    <n v="6.3723767202686474"/>
    <x v="1"/>
  </r>
  <r>
    <n v="0.75527432629323565"/>
    <n v="681.58595859585967"/>
    <n v="295"/>
    <n v="503.26574199066511"/>
    <n v="6.4613097061721039"/>
    <x v="1"/>
  </r>
  <r>
    <n v="0.78430804863313219"/>
    <n v="684.72824631860783"/>
    <n v="296"/>
    <n v="505.80355440288719"/>
    <n v="6.5891489002144361"/>
    <x v="1"/>
  </r>
  <r>
    <n v="0.77734323750803458"/>
    <n v="677.86725663716811"/>
    <n v="297"/>
    <n v="498.33808941092138"/>
    <n v="6.5093090188744123"/>
    <x v="1"/>
  </r>
  <r>
    <n v="0.8324091640466621"/>
    <n v="681.21456779289167"/>
    <n v="298"/>
    <n v="501.08092525611886"/>
    <n v="6.7369231767369069"/>
    <x v="0"/>
  </r>
  <r>
    <n v="0.81991135228974499"/>
    <n v="679.19617502173276"/>
    <n v="299"/>
    <n v="498.45805717443386"/>
    <n v="6.6709180647326836"/>
    <x v="0"/>
  </r>
  <r>
    <n v="0.825407475644785"/>
    <n v="666.5761446820726"/>
    <n v="300"/>
    <n v="485.23355152424762"/>
    <n v="6.5968328501960194"/>
    <x v="1"/>
  </r>
  <r>
    <n v="0.80493172848992212"/>
    <n v="641.5546075085324"/>
    <n v="301"/>
    <n v="459.60753904018134"/>
    <n v="6.3357329499779338"/>
    <x v="1"/>
  </r>
  <r>
    <n v="0.7407684917448043"/>
    <n v="639.17497886728654"/>
    <n v="302"/>
    <n v="456.62343508840939"/>
    <n v="6.0720346293568195"/>
    <x v="1"/>
  </r>
  <r>
    <n v="0.81091298781103793"/>
    <n v="646.80904522613071"/>
    <n v="303"/>
    <n v="463.65302613672748"/>
    <n v="6.3873321688474824"/>
    <x v="1"/>
  </r>
  <r>
    <n v="0.85717733422648879"/>
    <n v="656.13609958506231"/>
    <n v="304"/>
    <n v="472.375605185133"/>
    <n v="6.6245931467137069"/>
    <x v="0"/>
  </r>
  <r>
    <n v="0.86474331277456251"/>
    <n v="671.61576354679812"/>
    <n v="305"/>
    <n v="487.25079383634272"/>
    <n v="6.7598423218089323"/>
    <x v="0"/>
  </r>
  <r>
    <n v="0.87924941734984841"/>
    <n v="676.83509341998399"/>
    <n v="306"/>
    <n v="491.86564839900251"/>
    <n v="6.8477168986455084"/>
    <x v="0"/>
  </r>
  <r>
    <n v="0.88084452142408598"/>
    <n v="683.16077170418009"/>
    <n v="307"/>
    <n v="497.58685137267253"/>
    <n v="6.8947702733053671"/>
    <x v="0"/>
  </r>
  <r>
    <n v="0.84480366317709044"/>
    <n v="681.32571428571441"/>
    <n v="308"/>
    <n v="495.14731864368076"/>
    <n v="6.7411750591517761"/>
    <x v="0"/>
  </r>
  <r>
    <n v="0.8480386971960292"/>
    <n v="685.64197205378332"/>
    <n v="309"/>
    <n v="498.85910110122359"/>
    <n v="6.7800106140763106"/>
    <x v="0"/>
  </r>
  <r>
    <n v="0.90786115244313625"/>
    <n v="662.35386426049433"/>
    <n v="310"/>
    <n v="474.96651799740852"/>
    <n v="6.8345697586586542"/>
    <x v="0"/>
  </r>
  <r>
    <n v="0.86934187910480465"/>
    <n v="682.96876215165264"/>
    <n v="311"/>
    <n v="494.97694057804074"/>
    <n v="6.832616113427207"/>
    <x v="0"/>
  </r>
  <r>
    <n v="0.88037681682351832"/>
    <n v="698.97263266092773"/>
    <n v="312"/>
    <n v="510.37633577678974"/>
    <n v="6.9847243825456395"/>
    <x v="0"/>
  </r>
  <r>
    <n v="0.87467069225987282"/>
    <n v="694.31715705005729"/>
    <n v="313"/>
    <n v="505.11638485539322"/>
    <n v="6.9254545719290892"/>
    <x v="0"/>
  </r>
  <r>
    <n v="0.81616638062660418"/>
    <n v="690.27310553524137"/>
    <n v="314"/>
    <n v="500.46785803005122"/>
    <n v="6.6711894063191473"/>
    <x v="0"/>
  </r>
  <r>
    <n v="0.84096120210192737"/>
    <n v="653.68018973910864"/>
    <n v="315"/>
    <n v="463.27046692339241"/>
    <n v="6.4980587989164951"/>
    <x v="1"/>
  </r>
  <r>
    <n v="0.82468824430837462"/>
    <n v="666.12680756395991"/>
    <n v="316"/>
    <n v="475.11260943771759"/>
    <n v="6.5215341061477847"/>
    <x v="1"/>
  </r>
  <r>
    <n v="0.78076995880458644"/>
    <n v="678.67956409942451"/>
    <n v="317"/>
    <n v="487.06089066265611"/>
    <n v="6.4413743712229712"/>
    <x v="1"/>
  </r>
  <r>
    <n v="0.78117794438169397"/>
    <n v="639.11245905616886"/>
    <n v="318"/>
    <n v="446.88931030887437"/>
    <n v="6.154822973818451"/>
    <x v="1"/>
  </r>
  <r>
    <n v="0.74827696559532564"/>
    <n v="640.12405337179939"/>
    <n v="319"/>
    <n v="447.29642931397882"/>
    <n v="6.0334996664411094"/>
    <x v="1"/>
  </r>
  <r>
    <n v="0.72784467987123103"/>
    <n v="592.59025787965618"/>
    <n v="320"/>
    <n v="399.15815851130952"/>
    <n v="5.611116346514021"/>
    <x v="1"/>
  </r>
  <r>
    <n v="0.71425734699124488"/>
    <n v="578.38633938100315"/>
    <n v="321"/>
    <n v="384.34976470213041"/>
    <n v="5.4536079338683034"/>
    <x v="2"/>
  </r>
  <r>
    <n v="0.68064139511359256"/>
    <n v="558.4197879858657"/>
    <n v="322"/>
    <n v="363.77873799646687"/>
    <n v="5.179139101915144"/>
    <x v="2"/>
  </r>
  <r>
    <n v="0.66960710973155813"/>
    <n v="578.32516703786189"/>
    <n v="323"/>
    <n v="383.07964173793698"/>
    <n v="5.2758878484344747"/>
    <x v="2"/>
  </r>
  <r>
    <n v="0.63347324918100412"/>
    <n v="589.31311245916936"/>
    <n v="324"/>
    <n v="393.46311184871837"/>
    <n v="5.2139020993160514"/>
    <x v="2"/>
  </r>
  <r>
    <n v="0.56954467563063105"/>
    <n v="560.60606060606062"/>
    <n v="325"/>
    <n v="364.15158468508355"/>
    <n v="4.7622817840785014"/>
    <x v="3"/>
  </r>
  <r>
    <n v="0.56069897947687597"/>
    <n v="524.67694447664303"/>
    <n v="326"/>
    <n v="327.61799324513987"/>
    <n v="4.4668759664085389"/>
    <x v="3"/>
  </r>
  <r>
    <n v="0.50628799781755829"/>
    <n v="533.88404119893539"/>
    <n v="327"/>
    <n v="336.22061465690615"/>
    <n v="4.3230994480586524"/>
    <x v="3"/>
  </r>
  <r>
    <n v="0.45120331393817464"/>
    <n v="506.18370883882147"/>
    <n v="328"/>
    <n v="307.91580698626615"/>
    <n v="3.9120957758110841"/>
    <x v="4"/>
  </r>
  <r>
    <n v="0.43397769237119826"/>
    <n v="405.12022302241837"/>
    <n v="329"/>
    <n v="206.24784585933696"/>
    <n v="3.1179314157050575"/>
    <x v="4"/>
  </r>
  <r>
    <n v="0.38810702318962953"/>
    <n v="371.24185449024873"/>
    <n v="330"/>
    <n v="171.76500201664123"/>
    <n v="2.697416321952558"/>
    <x v="4"/>
  </r>
  <r>
    <n v="0.3615384311852915"/>
    <n v="370.93060936949627"/>
    <n v="331"/>
    <n v="170.84928158536269"/>
    <n v="2.5905190216402287"/>
    <x v="4"/>
  </r>
  <r>
    <n v="0.30693722883578145"/>
    <n v="370.83041770796149"/>
    <n v="332"/>
    <n v="170.14461461330183"/>
    <n v="2.3792765956249933"/>
    <x v="4"/>
  </r>
  <r>
    <n v="0.29043895350614701"/>
    <n v="349.71986970684031"/>
    <n v="333"/>
    <n v="148.4295913016546"/>
    <n v="2.1612445146572226"/>
    <x v="4"/>
  </r>
  <r>
    <n v="0.24919156718729238"/>
    <n v="333.41504587155958"/>
    <n v="334"/>
    <n v="131.52029215584778"/>
    <n v="1.8842175487465713"/>
    <x v="4"/>
  </r>
  <r>
    <n v="0.22021042618610701"/>
    <n v="381.23860656761144"/>
    <n v="335"/>
    <n v="178.73937754137356"/>
    <n v="2.1134104563885234"/>
    <x v="4"/>
  </r>
  <r>
    <n v="0.22376425982703876"/>
    <n v="414.21343873517782"/>
    <n v="336"/>
    <n v="211.10973439841385"/>
    <n v="2.3589759729265452"/>
    <x v="4"/>
  </r>
  <r>
    <n v="0.21851867114455023"/>
    <n v="434.28839390386878"/>
    <n v="337"/>
    <n v="230.58021425657873"/>
    <n v="2.4788005225559906"/>
    <x v="4"/>
  </r>
  <r>
    <n v="0.19798500966710098"/>
    <n v="448.71497069792235"/>
    <n v="338"/>
    <n v="244.40231574010622"/>
    <n v="2.5003856157889137"/>
    <x v="4"/>
  </r>
  <r>
    <n v="0.20879165529668881"/>
    <n v="495.30290230276603"/>
    <n v="339"/>
    <n v="290.38577203442378"/>
    <n v="2.8709665837530816"/>
    <x v="4"/>
  </r>
  <r>
    <n v="0.21886068395885366"/>
    <n v="524.46025104602518"/>
    <n v="340"/>
    <n v="318.9386454671569"/>
    <n v="3.1137580035995036"/>
    <x v="4"/>
  </r>
  <r>
    <n v="0.2090678639470088"/>
    <n v="547.4399658168353"/>
    <n v="341"/>
    <n v="341.31388492744088"/>
    <n v="3.2372425774369185"/>
    <x v="4"/>
  </r>
  <r>
    <n v="0.21491287326583897"/>
    <n v="570.00174621653082"/>
    <n v="342"/>
    <n v="363.27119001661038"/>
    <n v="3.4167825834338528"/>
    <x v="4"/>
  </r>
  <r>
    <n v="0.2232027170079294"/>
    <n v="594.58099062918347"/>
    <n v="343"/>
    <n v="387.24595911873689"/>
    <n v="3.6200232663221694"/>
    <x v="4"/>
  </r>
  <r>
    <n v="0.2436313419052695"/>
    <n v="606.15735051700881"/>
    <n v="344"/>
    <n v="398.2178436960362"/>
    <n v="3.7758525682371813"/>
    <x v="4"/>
  </r>
  <r>
    <n v="0.22976940006963711"/>
    <n v="592.02415823644878"/>
    <n v="345"/>
    <n v="383.48017610495003"/>
    <n v="3.6178143738881232"/>
    <x v="4"/>
  </r>
  <r>
    <n v="0.23676252197204348"/>
    <n v="630.97215883158367"/>
    <n v="346"/>
    <n v="421.82370138955889"/>
    <n v="3.9192043825162828"/>
    <x v="4"/>
  </r>
  <r>
    <n v="0.27452870390046319"/>
    <n v="654.47191011235952"/>
    <n v="347"/>
    <n v="444.7189773598086"/>
    <n v="4.2260140480500921"/>
    <x v="3"/>
  </r>
  <r>
    <n v="0.26555513263177805"/>
    <n v="613.76208516441886"/>
    <n v="348"/>
    <n v="403.40467710134192"/>
    <n v="3.8958402989881273"/>
    <x v="4"/>
  </r>
  <r>
    <n v="0.25651725186937691"/>
    <n v="589.8511796733211"/>
    <n v="349"/>
    <n v="378.88929629971801"/>
    <n v="3.6858978084184675"/>
    <x v="4"/>
  </r>
  <r>
    <n v="0.27495381790879364"/>
    <n v="585.08127633955451"/>
    <n v="350"/>
    <n v="373.51491765542539"/>
    <n v="3.7169766917557263"/>
    <x v="4"/>
  </r>
  <r>
    <n v="0.26707100529863809"/>
    <n v="586.31036548831628"/>
    <n v="351"/>
    <n v="374.13953149366102"/>
    <n v="3.6916885060282976"/>
    <x v="4"/>
  </r>
  <r>
    <n v="0.2604418583836316"/>
    <n v="602.18962432915919"/>
    <n v="352"/>
    <n v="389.41431502397791"/>
    <n v="3.776198765829831"/>
    <x v="4"/>
  </r>
  <r>
    <n v="0.28478048920494364"/>
    <n v="625.30585618977022"/>
    <n v="353"/>
    <n v="411.9260715740628"/>
    <n v="4.0295519491855432"/>
    <x v="4"/>
  </r>
  <r>
    <n v="0.27853912736473918"/>
    <n v="636.39103509289293"/>
    <n v="354"/>
    <n v="422.40677516665949"/>
    <n v="4.0811456581651928"/>
    <x v="3"/>
  </r>
  <r>
    <n v="0.27749449005122978"/>
    <n v="655.44918609766819"/>
    <n v="355"/>
    <n v="440.8604508609086"/>
    <n v="4.2095420833122734"/>
    <x v="3"/>
  </r>
  <r>
    <n v="0.28450679784161592"/>
    <n v="670.26157642618659"/>
    <n v="356"/>
    <n v="455.06836587890098"/>
    <n v="4.3379150691854544"/>
    <x v="3"/>
  </r>
  <r>
    <n v="0.30393930233779498"/>
    <n v="683.43612588015515"/>
    <n v="357"/>
    <n v="467.63844002234339"/>
    <n v="4.5014442306075741"/>
    <x v="3"/>
  </r>
  <r>
    <n v="0.31313896286053011"/>
    <n v="668.11267605633805"/>
    <n v="358"/>
    <n v="451.71051488800026"/>
    <n v="4.4219568934975442"/>
    <x v="3"/>
  </r>
  <r>
    <n v="0.3050634047916036"/>
    <n v="673.23539325842694"/>
    <n v="359"/>
    <n v="456.22875677956301"/>
    <n v="4.4238641548932627"/>
    <x v="3"/>
  </r>
  <r>
    <n v="0.30096897695442731"/>
    <n v="668.1342393565385"/>
    <n v="360"/>
    <n v="450.52312756714855"/>
    <n v="4.3674843468701123"/>
    <x v="3"/>
  </r>
  <r>
    <n v="0.31495967872546016"/>
    <n v="634.65406737880028"/>
    <n v="361"/>
    <n v="416.43848027888419"/>
    <n v="4.1758776311223489"/>
    <x v="3"/>
  </r>
  <r>
    <n v="0.34221805944696632"/>
    <n v="645.9090170593015"/>
    <n v="362"/>
    <n v="427.08895464885939"/>
    <n v="4.3551929287848203"/>
    <x v="3"/>
  </r>
  <r>
    <n v="0.31343107665514125"/>
    <n v="571.23373493975907"/>
    <n v="363"/>
    <n v="351.80919721879081"/>
    <n v="3.7066137836073576"/>
    <x v="4"/>
  </r>
  <r>
    <n v="0.35247456464219984"/>
    <n v="559.43447180301837"/>
    <n v="364"/>
    <n v="339.40545877152408"/>
    <n v="3.7650986378960791"/>
    <x v="4"/>
  </r>
  <r>
    <n v="0.34765122105164742"/>
    <n v="565.95806745670018"/>
    <n v="365"/>
    <n v="345.32457911467975"/>
    <n v="3.7893335937268606"/>
    <x v="4"/>
  </r>
  <r>
    <n v="0.3340512887216755"/>
    <n v="565.74987186058434"/>
    <n v="366"/>
    <n v="344.51190820803788"/>
    <n v="3.7321484768332964"/>
    <x v="4"/>
  </r>
  <r>
    <n v="0.37349183843415329"/>
    <n v="564.50397275822922"/>
    <n v="367"/>
    <n v="342.66153379515663"/>
    <n v="3.8678166066787463"/>
    <x v="4"/>
  </r>
  <r>
    <n v="0.39502454808478199"/>
    <n v="583.72871213065696"/>
    <n v="368"/>
    <n v="361.28179785705834"/>
    <n v="4.0826658835408782"/>
    <x v="3"/>
  </r>
  <r>
    <n v="0.38019957881951977"/>
    <n v="600.14347343769259"/>
    <n v="369"/>
    <n v="377.09208385356783"/>
    <n v="4.140066882648842"/>
    <x v="3"/>
  </r>
  <r>
    <n v="0.41949807424428165"/>
    <n v="609.53857404021937"/>
    <n v="370"/>
    <n v="385.88270914556858"/>
    <n v="4.3515109230968427"/>
    <x v="3"/>
  </r>
  <r>
    <n v="0.39879517581888518"/>
    <n v="601.1982654781981"/>
    <n v="371"/>
    <n v="376.93792527302116"/>
    <n v="4.2091833223595287"/>
    <x v="3"/>
  </r>
  <r>
    <n v="0.40573524690248175"/>
    <n v="574.89844029051073"/>
    <n v="372"/>
    <n v="350.03362477480778"/>
    <n v="4.0424456599622216"/>
    <x v="4"/>
  </r>
  <r>
    <n v="0.41523926622459861"/>
    <n v="560.7966101694916"/>
    <n v="373"/>
    <n v="335.3273193432625"/>
    <n v="3.9728685573584546"/>
    <x v="4"/>
  </r>
  <r>
    <n v="0.39485093368847579"/>
    <n v="567.69198654760521"/>
    <n v="374"/>
    <n v="341.61822041085009"/>
    <n v="3.940992153302636"/>
    <x v="4"/>
  </r>
  <r>
    <n v="0.40742556691704268"/>
    <n v="577.41942857142863"/>
    <n v="375"/>
    <n v="350.74118712414736"/>
    <n v="4.0539030757126353"/>
    <x v="3"/>
  </r>
  <r>
    <n v="0.41670987734209319"/>
    <n v="585.36802973977694"/>
    <n v="376"/>
    <n v="358.08531298196965"/>
    <n v="4.1416318241895169"/>
    <x v="3"/>
  </r>
  <r>
    <n v="0.4291322087944775"/>
    <n v="572.39323233440234"/>
    <n v="377"/>
    <n v="344.50604026606891"/>
    <n v="4.0911576152046276"/>
    <x v="3"/>
  </r>
  <r>
    <n v="0.4350373733845711"/>
    <n v="545.14453252253236"/>
    <n v="378"/>
    <n v="316.6528651436729"/>
    <n v="3.9137069750106614"/>
    <x v="4"/>
  </r>
  <r>
    <n v="0.41519581576020431"/>
    <n v="546.15935999999999"/>
    <n v="379"/>
    <n v="317.06321731061439"/>
    <n v="3.8417227539764909"/>
    <x v="4"/>
  </r>
  <r>
    <n v="0.42267774634555799"/>
    <n v="563.30620441813767"/>
    <n v="380"/>
    <n v="333.60558641822604"/>
    <n v="3.9886107911834392"/>
    <x v="4"/>
  </r>
  <r>
    <n v="0.4714606124105416"/>
    <n v="570.26458573373839"/>
    <n v="381"/>
    <n v="339.95949242330062"/>
    <n v="4.218395347645961"/>
    <x v="3"/>
  </r>
  <r>
    <n v="0.46871735092378525"/>
    <n v="579.56898162566176"/>
    <n v="382"/>
    <n v="348.65941300469797"/>
    <n v="4.2704278727692113"/>
    <x v="3"/>
  </r>
  <r>
    <n v="0.45977203062116179"/>
    <n v="580.0102574623038"/>
    <n v="383"/>
    <n v="348.49621353081386"/>
    <n v="4.2354775371715192"/>
    <x v="3"/>
  </r>
  <r>
    <n v="0.4614010587825742"/>
    <n v="598.42108464267596"/>
    <n v="384"/>
    <n v="366.30256540066"/>
    <n v="4.3693281367399797"/>
    <x v="3"/>
  </r>
  <r>
    <n v="0.46347378867841282"/>
    <n v="583.8665464382326"/>
    <n v="385"/>
    <n v="351.14355188569056"/>
    <n v="4.2684418655019041"/>
    <x v="3"/>
  </r>
  <r>
    <n v="0.47504721176241105"/>
    <n v="595.13057261739652"/>
    <n v="386"/>
    <n v="361.80310275432839"/>
    <n v="4.3885916215587724"/>
    <x v="3"/>
  </r>
  <r>
    <n v="0.48842890840079961"/>
    <n v="589.0392867639855"/>
    <n v="387"/>
    <n v="355.10734159039129"/>
    <n v="4.3911056070483454"/>
    <x v="3"/>
  </r>
  <r>
    <n v="0.49623128310690429"/>
    <n v="588.54767441860463"/>
    <n v="388"/>
    <n v="354.01125393448433"/>
    <n v="4.4127088445966054"/>
    <x v="3"/>
  </r>
  <r>
    <n v="0.51602021462155934"/>
    <n v="596.59967241545428"/>
    <n v="389"/>
    <n v="361.4587766208079"/>
    <n v="4.5408473923514761"/>
    <x v="3"/>
  </r>
  <r>
    <n v="0.53268511874659163"/>
    <n v="615.13163441272263"/>
    <n v="390"/>
    <n v="379.38626330755017"/>
    <n v="4.7323462414572308"/>
    <x v="3"/>
  </r>
  <r>
    <n v="0.54259404008259504"/>
    <n v="619.98742497856529"/>
    <n v="391"/>
    <n v="383.63757856286674"/>
    <n v="4.8002534770347225"/>
    <x v="3"/>
  </r>
  <r>
    <n v="0.53838801949718362"/>
    <n v="617.69098954900664"/>
    <n v="392"/>
    <n v="380.73666782278201"/>
    <n v="4.7635664129893307"/>
    <x v="3"/>
  </r>
  <r>
    <n v="0.5680235392970735"/>
    <n v="608.78026989297348"/>
    <n v="393"/>
    <n v="371.22147285622276"/>
    <n v="4.8072395424434564"/>
    <x v="3"/>
  </r>
  <r>
    <n v="0.57555578389393169"/>
    <n v="617.22991995583766"/>
    <n v="394"/>
    <n v="379.06664760856086"/>
    <n v="4.891945309157828"/>
    <x v="2"/>
  </r>
  <r>
    <n v="0.64730903721242483"/>
    <n v="611.01019664967237"/>
    <n v="395"/>
    <n v="372.24244899186948"/>
    <n v="5.1139649553971491"/>
    <x v="2"/>
  </r>
  <r>
    <n v="0.67143180152741788"/>
    <n v="612.95359942337143"/>
    <n v="396"/>
    <n v="373.58137645504246"/>
    <n v="5.214661195918648"/>
    <x v="2"/>
  </r>
  <r>
    <n v="0.70931945299322363"/>
    <n v="625.0690208667736"/>
    <n v="397"/>
    <n v="385.09232258791855"/>
    <n v="5.4402863961321746"/>
    <x v="2"/>
  </r>
  <r>
    <n v="0.69799757762170522"/>
    <n v="627.21059602648995"/>
    <n v="398"/>
    <n v="386.62942243710881"/>
    <n v="5.4085553102177197"/>
    <x v="2"/>
  </r>
  <r>
    <n v="0.73415782621249559"/>
    <n v="617.48058761804816"/>
    <n v="399"/>
    <n v="376.29493871814094"/>
    <n v="5.4709920155258471"/>
    <x v="2"/>
  </r>
  <r>
    <n v="0.7230036838517383"/>
    <n v="621.42790335151983"/>
    <n v="400"/>
    <n v="379.63777914108653"/>
    <n v="5.4528442739510048"/>
    <x v="2"/>
  </r>
  <r>
    <n v="0.77134539728752571"/>
    <n v="599.05274007902426"/>
    <n v="401"/>
    <n v="356.65814055806487"/>
    <n v="5.4705962556864751"/>
    <x v="2"/>
  </r>
  <r>
    <n v="0.77041241960152262"/>
    <n v="627.11527647610114"/>
    <n v="402"/>
    <n v="384.11620164461567"/>
    <n v="5.6639896400579985"/>
    <x v="1"/>
  </r>
  <r>
    <n v="0.80364601334552666"/>
    <n v="625.03144016227179"/>
    <n v="403"/>
    <n v="381.42789002026024"/>
    <n v="5.7702093291329568"/>
    <x v="1"/>
  </r>
  <r>
    <n v="0.79237361238452308"/>
    <n v="610.02991060238958"/>
    <n v="404"/>
    <n v="365.82188514985194"/>
    <n v="5.6157226253619799"/>
    <x v="1"/>
  </r>
  <r>
    <n v="0.84757429895983671"/>
    <n v="619.19048405749209"/>
    <n v="405"/>
    <n v="374.37798329442836"/>
    <n v="5.8855357116481724"/>
    <x v="1"/>
  </r>
  <r>
    <n v="0.85537044493683834"/>
    <n v="611.61185983827488"/>
    <n v="406"/>
    <n v="366.19488376468507"/>
    <n v="5.8562906447503762"/>
    <x v="1"/>
  </r>
  <r>
    <n v="0.89659648567989991"/>
    <n v="611.34046692607001"/>
    <n v="407"/>
    <n v="365.31901554195412"/>
    <n v="6.0056899799976549"/>
    <x v="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808">
  <r>
    <x v="0"/>
    <x v="0"/>
    <n v="0.95727316653301076"/>
    <n v="0.95596955719167176"/>
    <n v="1.006648459325669"/>
  </r>
  <r>
    <x v="1"/>
    <x v="0"/>
    <n v="1.0167956048827045"/>
    <n v="1.0154952545647189"/>
    <n v="1.006648459325669"/>
  </r>
  <r>
    <x v="1"/>
    <x v="0"/>
    <n v="1.0567838572195414"/>
    <n v="1.055486765924909"/>
    <n v="1.006648459325669"/>
  </r>
  <r>
    <x v="1"/>
    <x v="1"/>
    <n v="1.0400759208920551"/>
    <n v="1.0387820886207761"/>
    <n v="1.0085343072623156"/>
  </r>
  <r>
    <x v="0"/>
    <x v="0"/>
    <n v="1.0284889852700978"/>
    <n v="1.0271984120221722"/>
    <n v="1.0085343072623156"/>
  </r>
  <r>
    <x v="1"/>
    <x v="0"/>
    <n v="0.96026807097736144"/>
    <n v="0.95898075675278915"/>
    <n v="1.0085343072623156"/>
  </r>
  <r>
    <x v="1"/>
    <x v="0"/>
    <n v="0.97397766795081364"/>
    <n v="0.97269361274959476"/>
    <n v="0.99708657304906989"/>
  </r>
  <r>
    <x v="1"/>
    <x v="0"/>
    <n v="0.99611004943904513"/>
    <n v="0.99482925326117955"/>
    <n v="0.99708657304906989"/>
  </r>
  <r>
    <x v="1"/>
    <x v="0"/>
    <n v="1.0391086638589762"/>
    <n v="1.037831126704464"/>
    <n v="0.99708657304906989"/>
  </r>
  <r>
    <x v="1"/>
    <x v="0"/>
    <n v="0.95632957532792151"/>
    <n v="0.95505529719676263"/>
    <n v="1.000490270104188"/>
  </r>
  <r>
    <x v="1"/>
    <x v="2"/>
    <n v="1.0020528410288685"/>
    <n v="1.0007818219210629"/>
    <n v="1.000490270104188"/>
  </r>
  <r>
    <x v="2"/>
    <x v="2"/>
    <n v="1.0200093337381544"/>
    <n v="1.0187415736537022"/>
    <n v="1.000490270104188"/>
  </r>
  <r>
    <x v="2"/>
    <x v="3"/>
    <n v="0.9773514107789022"/>
    <n v="0.97608690971780332"/>
    <n v="0.99738093439231224"/>
  </r>
  <r>
    <x v="3"/>
    <x v="3"/>
    <n v="1.0175646961404172"/>
    <n v="1.0163034541026716"/>
    <n v="0.99738093439231224"/>
  </r>
  <r>
    <x v="3"/>
    <x v="3"/>
    <n v="1.0025688869896143"/>
    <n v="1.0013109039752222"/>
    <n v="0.99738093439231224"/>
  </r>
  <r>
    <x v="3"/>
    <x v="3"/>
    <n v="1.0003693553915645"/>
    <n v="0.9991146314005257"/>
    <n v="1.0019833551626347"/>
  </r>
  <r>
    <x v="3"/>
    <x v="4"/>
    <n v="0.94505415145778016"/>
    <n v="0.94380268649009469"/>
    <n v="1.0019833551626347"/>
  </r>
  <r>
    <x v="4"/>
    <x v="4"/>
    <n v="1.0694412336850683"/>
    <n v="1.0681930277407361"/>
    <n v="1.0019833551626347"/>
  </r>
  <r>
    <x v="4"/>
    <x v="4"/>
    <n v="1.0297801680702823"/>
    <n v="1.0285352211493035"/>
    <n v="1.0073942608987139"/>
  </r>
  <r>
    <x v="4"/>
    <x v="4"/>
    <n v="1.007068569950047"/>
    <n v="1.0058268820524217"/>
    <n v="1.0073942608987139"/>
  </r>
  <r>
    <x v="4"/>
    <x v="4"/>
    <n v="1.0324817855860302"/>
    <n v="1.0312433567117583"/>
    <n v="1.0073942608987139"/>
  </r>
  <r>
    <x v="4"/>
    <x v="4"/>
    <n v="1.0144946212032318"/>
    <n v="1.013259451352313"/>
    <n v="1.0007133459563013"/>
  </r>
  <r>
    <x v="4"/>
    <x v="4"/>
    <n v="1.0403787549304588"/>
    <n v="1.0391468441028935"/>
    <n v="1.0007133459563013"/>
  </r>
  <r>
    <x v="4"/>
    <x v="4"/>
    <n v="1.0299120851272106"/>
    <n v="1.0286834333229986"/>
    <n v="1.0007133459563013"/>
  </r>
  <r>
    <x v="4"/>
    <x v="4"/>
    <n v="1.0088273892430502"/>
    <n v="1.0076019964621914"/>
    <n v="1.0163482061488551"/>
  </r>
  <r>
    <x v="4"/>
    <x v="4"/>
    <n v="0.99333255773897211"/>
    <n v="0.99211042398146676"/>
    <n v="1.0163482061488551"/>
  </r>
  <r>
    <x v="4"/>
    <x v="3"/>
    <n v="1.0173221495714879"/>
    <n v="1.016103274837336"/>
    <n v="1.0163482061488551"/>
  </r>
  <r>
    <x v="3"/>
    <x v="3"/>
    <n v="1.0312433381327488"/>
    <n v="1.0300277224219503"/>
    <n v="1.0034507956095231"/>
  </r>
  <r>
    <x v="3"/>
    <x v="3"/>
    <n v="1.0138965525471728"/>
    <n v="1.0126841958597275"/>
    <n v="1.0034507956095231"/>
  </r>
  <r>
    <x v="3"/>
    <x v="3"/>
    <n v="0.91806973751007892"/>
    <n v="0.91686063984598698"/>
    <n v="1.0034507956095231"/>
  </r>
  <r>
    <x v="3"/>
    <x v="2"/>
    <n v="1.0504775919765141"/>
    <n v="1.0492717533357756"/>
    <n v="1.0068648877411785"/>
  </r>
  <r>
    <x v="2"/>
    <x v="2"/>
    <n v="1.0298138859867152"/>
    <n v="1.0286113063693301"/>
    <n v="1.0068648877411785"/>
  </r>
  <r>
    <x v="2"/>
    <x v="2"/>
    <n v="1.0317041271671457"/>
    <n v="1.0305048065731137"/>
    <n v="1.0068648877411785"/>
  </r>
  <r>
    <x v="2"/>
    <x v="2"/>
    <n v="0.99730793444771637"/>
    <n v="0.99611187287703784"/>
    <n v="1.0024327967693412"/>
  </r>
  <r>
    <x v="2"/>
    <x v="2"/>
    <n v="0.98760740682752424"/>
    <n v="0.986414604280199"/>
    <n v="1.0024327967693412"/>
  </r>
  <r>
    <x v="2"/>
    <x v="0"/>
    <n v="1.0606491382068495"/>
    <n v="1.0594595946828775"/>
    <n v="1.0024327967693412"/>
  </r>
  <r>
    <x v="1"/>
    <x v="0"/>
    <n v="1.0295408204554071"/>
    <n v="1.0283545359547885"/>
    <n v="1.0014055859545454"/>
  </r>
  <r>
    <x v="1"/>
    <x v="0"/>
    <n v="0.98369080978651646"/>
    <n v="0.98250778430925134"/>
    <n v="1.0014055859545454"/>
  </r>
  <r>
    <x v="1"/>
    <x v="1"/>
    <n v="1.0178409370543069"/>
    <n v="1.0166611706003952"/>
    <n v="1.0014055859545454"/>
  </r>
  <r>
    <x v="0"/>
    <x v="1"/>
    <n v="1.0009408536615725"/>
    <n v="0.99976434623101407"/>
    <n v="1.0014891304439713"/>
  </r>
  <r>
    <x v="0"/>
    <x v="1"/>
    <n v="0.98708828645109936"/>
    <n v="0.98591503804389424"/>
    <n v="1.0014891304439713"/>
  </r>
  <r>
    <x v="0"/>
    <x v="1"/>
    <n v="1.0221527576351681"/>
    <n v="1.0209827682513164"/>
    <n v="1.0014891304439713"/>
  </r>
  <r>
    <x v="0"/>
    <x v="1"/>
    <n v="1.0418026434435352"/>
    <n v="1.0406359130830369"/>
    <n v="1.0075780608852196"/>
  </r>
  <r>
    <x v="0"/>
    <x v="1"/>
    <n v="1.0158415342551974"/>
    <n v="1.0146780629180523"/>
    <n v="1.0075780608852196"/>
  </r>
  <r>
    <x v="0"/>
    <x v="0"/>
    <n v="0.98903257431746083"/>
    <n v="0.98787236200366912"/>
    <n v="1.0075780608852196"/>
  </r>
  <r>
    <x v="1"/>
    <x v="0"/>
    <n v="0.97156926950694877"/>
    <n v="0.97041231621651036"/>
    <n v="0.99848075575129491"/>
  </r>
  <r>
    <x v="1"/>
    <x v="1"/>
    <n v="1.0338045539317575"/>
    <n v="1.0326508596646724"/>
    <n v="0.99848075575129491"/>
  </r>
  <r>
    <x v="0"/>
    <x v="1"/>
    <n v="1.0399105696857285"/>
    <n v="1.0387601344419968"/>
    <n v="0.99848075575129491"/>
  </r>
  <r>
    <x v="0"/>
    <x v="1"/>
    <n v="0.99192161217225239"/>
    <n v="0.99077443595187409"/>
    <n v="1.0022533192211609"/>
  </r>
  <r>
    <x v="0"/>
    <x v="1"/>
    <n v="1.0052431547327323"/>
    <n v="1.0040992375357074"/>
    <n v="1.0022533192211609"/>
  </r>
  <r>
    <x v="0"/>
    <x v="1"/>
    <n v="0.99602006437069202"/>
    <n v="0.99487940619702042"/>
    <n v="1.0022533192211609"/>
  </r>
  <r>
    <x v="0"/>
    <x v="1"/>
    <n v="1.0026576191951369"/>
    <n v="1.0015202200448186"/>
    <n v="1.0019454033298831"/>
  </r>
  <r>
    <x v="0"/>
    <x v="1"/>
    <n v="1.0265841460459748"/>
    <n v="1.0254500059190099"/>
    <n v="1.0019454033298831"/>
  </r>
  <r>
    <x v="0"/>
    <x v="0"/>
    <n v="1.0239801864855602"/>
    <n v="1.0228493053819487"/>
    <n v="1.0019454033298831"/>
  </r>
  <r>
    <x v="1"/>
    <x v="0"/>
    <n v="1.0075258593482175"/>
    <n v="1.0063982372679592"/>
    <n v="1.0012758425738466"/>
  </r>
  <r>
    <x v="1"/>
    <x v="1"/>
    <n v="0.98765918344729087"/>
    <n v="0.98653482039038598"/>
    <n v="1.0012758425738466"/>
  </r>
  <r>
    <x v="0"/>
    <x v="1"/>
    <n v="0.98264410137115021"/>
    <n v="0.98152299733759862"/>
    <n v="1.0012758425738466"/>
  </r>
  <r>
    <x v="0"/>
    <x v="1"/>
    <n v="1.0302244129206504"/>
    <n v="1.0291065679104521"/>
    <n v="1.0062909564665135"/>
  </r>
  <r>
    <x v="0"/>
    <x v="1"/>
    <n v="1.0385864341495132"/>
    <n v="1.0374718481626684"/>
    <n v="1.0062909564665135"/>
  </r>
  <r>
    <x v="0"/>
    <x v="1"/>
    <n v="1.0073593758215098"/>
    <n v="1.0062480488580183"/>
    <n v="1.0062909564665135"/>
  </r>
  <r>
    <x v="0"/>
    <x v="1"/>
    <n v="0.99045138861577753"/>
    <n v="0.98934332067563935"/>
    <n v="1.0056200466506247"/>
  </r>
  <r>
    <x v="0"/>
    <x v="1"/>
    <n v="1.0001968512344044"/>
    <n v="0.99909204231761961"/>
    <n v="1.0056200466506247"/>
  </r>
  <r>
    <x v="0"/>
    <x v="1"/>
    <n v="0.94995785875397554"/>
    <n v="0.94885630886054406"/>
    <n v="1.0056200466506247"/>
  </r>
  <r>
    <x v="0"/>
    <x v="1"/>
    <n v="1.0036186004337271"/>
    <n v="1.002520309563649"/>
    <n v="1.0026468330468385"/>
  </r>
  <r>
    <x v="0"/>
    <x v="1"/>
    <n v="0.96278992616747161"/>
    <n v="0.96169489432074684"/>
    <n v="1.0026468330468385"/>
  </r>
  <r>
    <x v="0"/>
    <x v="1"/>
    <n v="1.0164597694559541"/>
    <n v="1.0153679966325826"/>
    <n v="1.0026468330468385"/>
  </r>
  <r>
    <x v="0"/>
    <x v="1"/>
    <n v="1.0077680154496609"/>
    <n v="1.0066795016496428"/>
    <n v="0.99749507283323913"/>
  </r>
  <r>
    <x v="0"/>
    <x v="1"/>
    <n v="0.96132715729851903"/>
    <n v="0.96024190252185426"/>
    <n v="0.99749507283323913"/>
  </r>
  <r>
    <x v="0"/>
    <x v="0"/>
    <n v="1.0339289428760301"/>
    <n v="1.0328469471227186"/>
    <n v="0.99749507283323913"/>
  </r>
  <r>
    <x v="1"/>
    <x v="2"/>
    <n v="1.0326061940642526"/>
    <n v="1.0315274573342945"/>
    <n v="0.99832230185628512"/>
  </r>
  <r>
    <x v="2"/>
    <x v="3"/>
    <n v="1.020070500026097"/>
    <n v="1.0189950223194923"/>
    <n v="0.99832230185628512"/>
  </r>
  <r>
    <x v="3"/>
    <x v="3"/>
    <n v="1.0319621147815543"/>
    <n v="1.0308898960983031"/>
    <n v="0.99832230185628512"/>
  </r>
  <r>
    <x v="3"/>
    <x v="3"/>
    <n v="1.0267844970995188"/>
    <n v="1.0257155374396207"/>
    <n v="0.99997908846623751"/>
  </r>
  <r>
    <x v="3"/>
    <x v="3"/>
    <n v="1.0258454956855432"/>
    <n v="1.0247797950489985"/>
    <n v="0.99997908846623751"/>
  </r>
  <r>
    <x v="3"/>
    <x v="3"/>
    <n v="1.0484071121056704"/>
    <n v="1.0473446704924791"/>
    <n v="0.99997908846623751"/>
  </r>
  <r>
    <x v="3"/>
    <x v="3"/>
    <n v="1.0369379307780919"/>
    <n v="1.0358787481882541"/>
    <n v="1.0033140776881402"/>
  </r>
  <r>
    <x v="3"/>
    <x v="3"/>
    <n v="1.0089011659269291"/>
    <n v="1.0078452423604445"/>
    <n v="1.0033140776881402"/>
  </r>
  <r>
    <x v="3"/>
    <x v="3"/>
    <n v="1.0411363950499299"/>
    <n v="1.0400837305067987"/>
    <n v="1.0033140776881402"/>
  </r>
  <r>
    <x v="3"/>
    <x v="3"/>
    <n v="1.0198055016487961"/>
    <n v="1.0187560961290183"/>
    <n v="1.0040727977151991"/>
  </r>
  <r>
    <x v="3"/>
    <x v="3"/>
    <n v="1.027050080836557"/>
    <n v="1.0260039343401324"/>
    <n v="1.0040727977151991"/>
  </r>
  <r>
    <x v="3"/>
    <x v="3"/>
    <n v="1.0229560888998459"/>
    <n v="1.0219132014267747"/>
    <n v="1.0040727977151991"/>
  </r>
  <r>
    <x v="3"/>
    <x v="3"/>
    <n v="1.0361938347149489"/>
    <n v="1.035154206265231"/>
    <n v="1.0066142310951505"/>
  </r>
  <r>
    <x v="3"/>
    <x v="3"/>
    <n v="1.0465527065300393"/>
    <n v="1.0455163371036749"/>
    <n v="1.0066142310951505"/>
  </r>
  <r>
    <x v="3"/>
    <x v="2"/>
    <n v="1.0149961081930929"/>
    <n v="1.0139629977900817"/>
    <n v="1.0066142310951505"/>
  </r>
  <r>
    <x v="2"/>
    <x v="2"/>
    <n v="1.0295213603189652"/>
    <n v="1.0284915089393074"/>
    <n v="1.0073360773379765"/>
  </r>
  <r>
    <x v="2"/>
    <x v="2"/>
    <n v="0.98841063865768652"/>
    <n v="0.9873840463013821"/>
    <n v="1.0073360773379765"/>
  </r>
  <r>
    <x v="2"/>
    <x v="2"/>
    <n v="1.0305481394241272"/>
    <n v="1.0295248060911761"/>
    <n v="1.0073360773379765"/>
  </r>
  <r>
    <x v="2"/>
    <x v="0"/>
    <n v="0.99679240912212264"/>
    <n v="0.99577233481252492"/>
    <n v="1.0024366711133581"/>
  </r>
  <r>
    <x v="1"/>
    <x v="0"/>
    <n v="1.0588792731583354"/>
    <n v="1.057862457872091"/>
    <n v="1.0024366711133581"/>
  </r>
  <r>
    <x v="1"/>
    <x v="0"/>
    <n v="1.069838130849474"/>
    <n v="1.068824574586583"/>
    <n v="1.0024366711133581"/>
  </r>
  <r>
    <x v="1"/>
    <x v="0"/>
    <n v="0.99721988146017693"/>
    <n v="0.99620958422063921"/>
    <n v="0.99978571080043288"/>
  </r>
  <r>
    <x v="1"/>
    <x v="0"/>
    <n v="1.0445026257310752"/>
    <n v="1.0434955875148908"/>
    <n v="0.99978571080043288"/>
  </r>
  <r>
    <x v="1"/>
    <x v="0"/>
    <n v="0.95295502147707656"/>
    <n v="0.95195124228424555"/>
    <n v="0.99978571080043288"/>
  </r>
  <r>
    <x v="1"/>
    <x v="0"/>
    <n v="1.0722472741265994"/>
    <n v="1.0712467539571218"/>
    <n v="0.99851662236246808"/>
  </r>
  <r>
    <x v="1"/>
    <x v="0"/>
    <n v="1.017643029989161"/>
    <n v="1.0166457688430366"/>
    <n v="0.99851662236246808"/>
  </r>
  <r>
    <x v="1"/>
    <x v="0"/>
    <n v="0.97756788807035333"/>
    <n v="0.97657388594758232"/>
    <n v="0.99851662236246808"/>
  </r>
  <r>
    <x v="1"/>
    <x v="0"/>
    <n v="1.0123172106685994"/>
    <n v="1.0113264675691818"/>
    <n v="0.99720257666920586"/>
  </r>
  <r>
    <x v="1"/>
    <x v="0"/>
    <n v="1.0750593963505104"/>
    <n v="1.0740719122744462"/>
    <n v="0.99720257666920586"/>
  </r>
  <r>
    <x v="1"/>
    <x v="0"/>
    <n v="1.0138941736368781"/>
    <n v="1.0129099485841671"/>
    <n v="0.99720257666920586"/>
  </r>
  <r>
    <x v="1"/>
    <x v="0"/>
    <n v="0.96699189069650704"/>
    <n v="0.96601092466714944"/>
    <n v="1.0010747501345043"/>
  </r>
  <r>
    <x v="1"/>
    <x v="0"/>
    <n v="0.9890099957986741"/>
    <n v="0.9880322887926698"/>
    <n v="1.0010747501345043"/>
  </r>
  <r>
    <x v="1"/>
    <x v="0"/>
    <n v="1.0486698474592948"/>
    <n v="1.0476953994766438"/>
    <n v="1.0010747501345043"/>
  </r>
  <r>
    <x v="1"/>
    <x v="0"/>
    <n v="1.0005781060174794"/>
    <n v="0.99960691705818183"/>
    <n v="1.0002164097688038"/>
  </r>
  <r>
    <x v="1"/>
    <x v="0"/>
    <n v="0.96537793651310233"/>
    <n v="0.96441000657715814"/>
    <n v="1.0002164097688038"/>
  </r>
  <r>
    <x v="1"/>
    <x v="0"/>
    <n v="0.98666139275453268"/>
    <n v="0.98569672184194179"/>
    <n v="1.0002164097688038"/>
  </r>
  <r>
    <x v="1"/>
    <x v="0"/>
    <n v="0.98657327069095468"/>
    <n v="0.9856118588017172"/>
    <n v="1.0064089909641341"/>
  </r>
  <r>
    <x v="1"/>
    <x v="0"/>
    <n v="1.0079731203736872"/>
    <n v="1.0070149675078031"/>
    <n v="1.0064089909641341"/>
  </r>
  <r>
    <x v="1"/>
    <x v="0"/>
    <n v="0.97514413656221932"/>
    <n v="0.97418924271968854"/>
    <n v="1.0064089909641341"/>
  </r>
  <r>
    <x v="1"/>
    <x v="0"/>
    <n v="0.95474661604002653"/>
    <n v="0.95379498122084905"/>
    <n v="1.0019350787631107"/>
  </r>
  <r>
    <x v="1"/>
    <x v="0"/>
    <n v="1.0106126476961046"/>
    <n v="1.0096642719002804"/>
    <n v="1.0019350787631107"/>
  </r>
  <r>
    <x v="1"/>
    <x v="0"/>
    <n v="1.0208040438885566"/>
    <n v="1.0198589271160858"/>
    <n v="1.0019350787631107"/>
  </r>
  <r>
    <x v="1"/>
    <x v="0"/>
    <n v="1.0410983274689876"/>
    <n v="1.0401564697198702"/>
    <n v="0.99691204636959208"/>
  </r>
  <r>
    <x v="1"/>
    <x v="0"/>
    <n v="1.0190618307468684"/>
    <n v="1.0181232320211042"/>
    <n v="0.99691204636959208"/>
  </r>
  <r>
    <x v="1"/>
    <x v="0"/>
    <n v="1.0191490752353018"/>
    <n v="1.0182137355328911"/>
    <n v="0.99691204636959208"/>
  </r>
  <r>
    <x v="1"/>
    <x v="0"/>
    <n v="0.94451649206883159"/>
    <n v="0.94358441138977422"/>
    <n v="1.0036455491227607"/>
  </r>
  <r>
    <x v="1"/>
    <x v="2"/>
    <n v="0.95912051604049964"/>
    <n v="0.95819169438479557"/>
    <n v="1.0036455491227607"/>
  </r>
  <r>
    <x v="2"/>
    <x v="2"/>
    <n v="0.937627792424231"/>
    <n v="0.93670222979188034"/>
    <n v="1.0036455491227607"/>
  </r>
  <r>
    <x v="2"/>
    <x v="3"/>
    <n v="0.97904574539867661"/>
    <n v="0.97812344178967925"/>
    <n v="0.99949229817313712"/>
  </r>
  <r>
    <x v="3"/>
    <x v="3"/>
    <n v="1.0036882118661259"/>
    <n v="1.0027691672804819"/>
    <n v="0.99949229817313712"/>
  </r>
  <r>
    <x v="3"/>
    <x v="3"/>
    <n v="1.0166713478228759"/>
    <n v="1.0157555622605854"/>
    <n v="0.99949229817313712"/>
  </r>
  <r>
    <x v="3"/>
    <x v="3"/>
    <n v="1.0106042333852996"/>
    <n v="1.0096917068463622"/>
    <n v="0.99643940170157153"/>
  </r>
  <r>
    <x v="3"/>
    <x v="3"/>
    <n v="1.0207235311708593"/>
    <n v="1.0198142636552754"/>
    <n v="0.99643940170157153"/>
  </r>
  <r>
    <x v="3"/>
    <x v="4"/>
    <n v="1.0090659161765787"/>
    <n v="1.0081599076843482"/>
    <n v="0.99643940170157153"/>
  </r>
  <r>
    <x v="4"/>
    <x v="3"/>
    <n v="1.0284455982371223"/>
    <n v="1.027542848768245"/>
    <n v="1.0069589049026171"/>
  </r>
  <r>
    <x v="3"/>
    <x v="3"/>
    <n v="1.0202750253734985"/>
    <n v="1.0193755349279745"/>
    <n v="1.0069589049026171"/>
  </r>
  <r>
    <x v="3"/>
    <x v="3"/>
    <n v="1.0200883010603625"/>
    <n v="1.019192069638192"/>
    <n v="1.0069589049026171"/>
  </r>
  <r>
    <x v="3"/>
    <x v="3"/>
    <n v="1.037344411251879"/>
    <n v="1.0364514388530619"/>
    <n v="1.0065636869190298"/>
  </r>
  <r>
    <x v="3"/>
    <x v="3"/>
    <n v="1.0227443206431543"/>
    <n v="1.0218546072676904"/>
    <n v="1.0065636869190298"/>
  </r>
  <r>
    <x v="3"/>
    <x v="3"/>
    <n v="1.036804075404526"/>
    <n v="1.0359176210524155"/>
    <n v="1.0065636869190298"/>
  </r>
  <r>
    <x v="3"/>
    <x v="3"/>
    <n v="1.0235799029066071"/>
    <n v="1.0226967075778499"/>
    <n v="1.0060048440481573"/>
  </r>
  <r>
    <x v="3"/>
    <x v="2"/>
    <n v="1.0190471876825677"/>
    <n v="1.018167251377164"/>
    <n v="1.0060048440481573"/>
  </r>
  <r>
    <x v="2"/>
    <x v="2"/>
    <n v="1.0327760179554546"/>
    <n v="1.0318993406734041"/>
    <n v="1.0060048440481573"/>
  </r>
  <r>
    <x v="2"/>
    <x v="2"/>
    <n v="0.98736561642135612"/>
    <n v="0.98649219816265898"/>
    <n v="1.0034439674903772"/>
  </r>
  <r>
    <x v="2"/>
    <x v="2"/>
    <n v="1.0245425374300823"/>
    <n v="1.0236723781947386"/>
    <n v="1.0034439674903772"/>
  </r>
  <r>
    <x v="2"/>
    <x v="0"/>
    <n v="1.0123807623962087"/>
    <n v="1.0115138621842181"/>
    <n v="1.0034439674903772"/>
  </r>
  <r>
    <x v="1"/>
    <x v="0"/>
    <n v="1.0148409316637359"/>
    <n v="1.0139772904750988"/>
    <n v="1.0027792458522253"/>
  </r>
  <r>
    <x v="1"/>
    <x v="0"/>
    <n v="0.98779241175901455"/>
    <n v="0.98693202959373083"/>
    <n v="1.0027792458522253"/>
  </r>
  <r>
    <x v="1"/>
    <x v="0"/>
    <n v="1.0358435898179339"/>
    <n v="1.0349864666760036"/>
    <n v="1.0027792458522253"/>
  </r>
  <r>
    <x v="1"/>
    <x v="0"/>
    <n v="0.99646717103567051"/>
    <n v="0.99561330691709349"/>
    <n v="1.0003498479792394"/>
  </r>
  <r>
    <x v="1"/>
    <x v="2"/>
    <n v="0.9593549469752215"/>
    <n v="0.95850434187999778"/>
    <n v="1.0003498479792394"/>
  </r>
  <r>
    <x v="2"/>
    <x v="2"/>
    <n v="0.99802084531885216"/>
    <n v="0.99717349924698184"/>
    <n v="1.0003498479792394"/>
  </r>
  <r>
    <x v="2"/>
    <x v="2"/>
    <n v="1.0065380785196729"/>
    <n v="1.005693991471156"/>
    <n v="1.0001523679799869"/>
  </r>
  <r>
    <x v="2"/>
    <x v="2"/>
    <n v="1.0344739941411289"/>
    <n v="1.0336331661159652"/>
    <n v="1.0001523679799869"/>
  </r>
  <r>
    <x v="2"/>
    <x v="2"/>
    <n v="0.98834547693982489"/>
    <n v="0.98750790793801457"/>
    <n v="1.0001523679799869"/>
  </r>
  <r>
    <x v="2"/>
    <x v="2"/>
    <n v="0.95392660825863018"/>
    <n v="0.95309229828017317"/>
    <n v="1.0070554562240104"/>
  </r>
  <r>
    <x v="2"/>
    <x v="2"/>
    <n v="0.98230798331572888"/>
    <n v="0.98147693236062528"/>
    <n v="1.0070554562240104"/>
  </r>
  <r>
    <x v="2"/>
    <x v="2"/>
    <n v="1.0053367712726586"/>
    <n v="1.0045089793409083"/>
    <n v="1.0070554562240104"/>
  </r>
  <r>
    <x v="2"/>
    <x v="2"/>
    <n v="0.99754744038710408"/>
    <n v="0.99672290747870718"/>
    <n v="0.99618673202128594"/>
  </r>
  <r>
    <x v="2"/>
    <x v="2"/>
    <n v="1.0403335675326508"/>
    <n v="1.0395122936476073"/>
    <n v="0.99618673202128594"/>
  </r>
  <r>
    <x v="2"/>
    <x v="2"/>
    <n v="0.98177170733830144"/>
    <n v="0.98095369247661124"/>
    <n v="0.99618673202128594"/>
  </r>
  <r>
    <x v="2"/>
    <x v="2"/>
    <n v="1.0137617432924624"/>
    <n v="1.0129469874541255"/>
    <n v="1.0011346119257458"/>
  </r>
  <r>
    <x v="2"/>
    <x v="3"/>
    <n v="0.9716931941199779"/>
    <n v="0.97088169730499441"/>
    <n v="1.0011346119257458"/>
  </r>
  <r>
    <x v="3"/>
    <x v="3"/>
    <n v="0.97557765092012383"/>
    <n v="0.97476941312849363"/>
    <n v="1.0011346119257458"/>
  </r>
  <r>
    <x v="3"/>
    <x v="3"/>
    <n v="1.0401168240754246"/>
    <n v="1.0393118453071477"/>
    <n v="0.99546009615090769"/>
  </r>
  <r>
    <x v="3"/>
    <x v="3"/>
    <n v="1.0315763938520883"/>
    <n v="1.0307746741071648"/>
    <n v="0.99546009615090769"/>
  </r>
  <r>
    <x v="3"/>
    <x v="3"/>
    <n v="1.059064428591725"/>
    <n v="1.0582659678701549"/>
    <n v="0.99546009615090769"/>
  </r>
  <r>
    <x v="3"/>
    <x v="3"/>
    <n v="1.0399239524047468"/>
    <n v="1.0391287507065299"/>
    <n v="1.003680280425689"/>
  </r>
  <r>
    <x v="3"/>
    <x v="3"/>
    <n v="1.0301886741564552"/>
    <n v="1.0293967314815917"/>
    <n v="1.003680280425689"/>
  </r>
  <r>
    <x v="3"/>
    <x v="2"/>
    <n v="1.0254254861023986"/>
    <n v="1.0246368024508885"/>
    <n v="1.003680280425689"/>
  </r>
  <r>
    <x v="2"/>
    <x v="2"/>
    <n v="1.0031491984796261"/>
    <n v="1.0023637738514695"/>
    <n v="1.0094777809021311"/>
  </r>
  <r>
    <x v="2"/>
    <x v="2"/>
    <n v="0.97993344174963626"/>
    <n v="0.97915127614483288"/>
    <n v="1.0094777809021311"/>
  </r>
  <r>
    <x v="2"/>
    <x v="2"/>
    <n v="0.98377161249114586"/>
    <n v="0.98299270590969579"/>
    <n v="1.0094777809021311"/>
  </r>
  <r>
    <x v="2"/>
    <x v="2"/>
    <n v="1.0369992355458113"/>
    <n v="1.0362235879877146"/>
    <n v="1.0046930515787893"/>
  </r>
  <r>
    <x v="2"/>
    <x v="2"/>
    <n v="0.98665650659256832"/>
    <n v="0.98588411805782494"/>
    <n v="1.0046930515787893"/>
  </r>
  <r>
    <x v="2"/>
    <x v="2"/>
    <n v="1.0087079469515563"/>
    <n v="1.0079388174401662"/>
    <n v="1.0046930515787893"/>
  </r>
  <r>
    <x v="2"/>
    <x v="2"/>
    <n v="1.0429315300857163"/>
    <n v="1.0421656595976796"/>
    <n v="1.0046026284119087"/>
  </r>
  <r>
    <x v="2"/>
    <x v="2"/>
    <n v="1.0070060058420183"/>
    <n v="1.006243394377335"/>
    <n v="1.0046026284119087"/>
  </r>
  <r>
    <x v="2"/>
    <x v="2"/>
    <n v="0.96071767880031389"/>
    <n v="0.95995832635898393"/>
    <n v="1.0046026284119087"/>
  </r>
  <r>
    <x v="2"/>
    <x v="2"/>
    <n v="1.0120154363117837"/>
    <n v="1.011259342893807"/>
    <n v="1.0036668609608237"/>
  </r>
  <r>
    <x v="2"/>
    <x v="2"/>
    <n v="0.99975280784616594"/>
    <n v="0.99899997345154268"/>
    <n v="1.0036668609608237"/>
  </r>
  <r>
    <x v="2"/>
    <x v="2"/>
    <n v="0.96381951733548021"/>
    <n v="0.96306994196421025"/>
    <n v="1.0036668609608237"/>
  </r>
  <r>
    <x v="2"/>
    <x v="2"/>
    <n v="0.92558461238578271"/>
    <n v="0.92483829603786616"/>
    <n v="1.0027783433113309"/>
  </r>
  <r>
    <x v="2"/>
    <x v="3"/>
    <n v="0.88342562031724803"/>
    <n v="0.88268256299268477"/>
    <n v="1.0027783433113309"/>
  </r>
  <r>
    <x v="3"/>
    <x v="2"/>
    <n v="1.0209657401829386"/>
    <n v="1.0202259418817288"/>
    <n v="1.0027783433113309"/>
  </r>
  <r>
    <x v="2"/>
    <x v="3"/>
    <n v="1.0255349006043866"/>
    <n v="1.0247983613265301"/>
    <n v="1.0045920640135988"/>
  </r>
  <r>
    <x v="3"/>
    <x v="3"/>
    <n v="0.98629080458936835"/>
    <n v="0.98555752433486521"/>
    <n v="1.0045920640135988"/>
  </r>
  <r>
    <x v="3"/>
    <x v="3"/>
    <n v="0.967009933502462"/>
    <n v="0.96627991227131216"/>
    <n v="1.0045920640135988"/>
  </r>
  <r>
    <x v="3"/>
    <x v="3"/>
    <n v="1.0696092210956119"/>
    <n v="1.0688824588878154"/>
    <n v="1.0022497627802909"/>
  </r>
  <r>
    <x v="3"/>
    <x v="2"/>
    <n v="1.0438957699738503"/>
    <n v="1.043172266789407"/>
    <n v="1.0022497627802909"/>
  </r>
  <r>
    <x v="2"/>
    <x v="2"/>
    <n v="1.0391356799351916"/>
    <n v="1.0384154357741018"/>
    <n v="1.0022497627802909"/>
  </r>
  <r>
    <x v="2"/>
    <x v="2"/>
    <n v="1.0135748649366554"/>
    <n v="1.0128578797989189"/>
    <n v="1.0023549734124044"/>
  </r>
  <r>
    <x v="2"/>
    <x v="2"/>
    <n v="0.99331792261853924"/>
    <n v="0.9926041965041561"/>
    <n v="1.0023549734124044"/>
  </r>
  <r>
    <x v="2"/>
    <x v="2"/>
    <n v="1.0473217471443841"/>
    <n v="1.0466112800533542"/>
    <n v="1.0023549734124044"/>
  </r>
  <r>
    <x v="2"/>
    <x v="2"/>
    <n v="1.0189532646302319"/>
    <n v="1.0182460565625555"/>
    <n v="1.0036823057131643"/>
  </r>
  <r>
    <x v="2"/>
    <x v="2"/>
    <n v="0.99524447978412012"/>
    <n v="0.99454053073979709"/>
    <n v="1.0036823057131643"/>
  </r>
  <r>
    <x v="2"/>
    <x v="2"/>
    <n v="0.98096949499068042"/>
    <n v="0.98026880496971069"/>
    <n v="1.0036823057131643"/>
  </r>
  <r>
    <x v="2"/>
    <x v="2"/>
    <n v="1.0243164816259203"/>
    <n v="1.0236190506283038"/>
    <n v="1.0058678664891734"/>
  </r>
  <r>
    <x v="2"/>
    <x v="2"/>
    <n v="1.0229488422211905"/>
    <n v="1.0222546702469275"/>
    <n v="1.0058678664891734"/>
  </r>
  <r>
    <x v="2"/>
    <x v="2"/>
    <n v="0.99591501842753172"/>
    <n v="0.99522410547662199"/>
    <n v="1.0058678664891734"/>
  </r>
  <r>
    <x v="2"/>
    <x v="2"/>
    <n v="0.99588512612522562"/>
    <n v="0.9951974721976693"/>
    <n v="1.0010561966162121"/>
  </r>
  <r>
    <x v="2"/>
    <x v="2"/>
    <n v="1.0195541348784607"/>
    <n v="1.0188697399742577"/>
    <n v="1.0010561966162121"/>
  </r>
  <r>
    <x v="2"/>
    <x v="2"/>
    <n v="1.0322143584010426"/>
    <n v="1.031533222520193"/>
    <n v="1.0010561966162121"/>
  </r>
  <r>
    <x v="2"/>
    <x v="2"/>
    <n v="1.0081408748210405"/>
    <n v="1.0074629979635443"/>
    <n v="1.0066208740038793"/>
  </r>
  <r>
    <x v="2"/>
    <x v="2"/>
    <n v="1.0140132340514487"/>
    <n v="1.0133386162173057"/>
    <n v="1.0066208740038793"/>
  </r>
  <r>
    <x v="2"/>
    <x v="2"/>
    <n v="1.0102585685008096"/>
    <n v="1.00958720969002"/>
    <n v="1.0066208740038793"/>
  </r>
  <r>
    <x v="2"/>
    <x v="0"/>
    <n v="1.0089866258613305"/>
    <n v="1.0083185260738943"/>
    <n v="1.0031960713521599"/>
  </r>
  <r>
    <x v="1"/>
    <x v="2"/>
    <n v="0.99013000933035133"/>
    <n v="0.98946516856626843"/>
    <n v="1.0031960713521599"/>
  </r>
  <r>
    <x v="2"/>
    <x v="0"/>
    <n v="1.0329819009394674"/>
    <n v="1.0323203191987378"/>
    <n v="1.0031960713521599"/>
  </r>
  <r>
    <x v="1"/>
    <x v="0"/>
    <n v="0.98923892478399267"/>
    <n v="0.98858060206661647"/>
    <n v="1.0017053725874809"/>
  </r>
  <r>
    <x v="1"/>
    <x v="0"/>
    <n v="1.014657572577347"/>
    <n v="1.0140025088833242"/>
    <n v="1.0017053725874809"/>
  </r>
  <r>
    <x v="1"/>
    <x v="0"/>
    <n v="1.0179700134043408"/>
    <n v="1.0173182087336712"/>
    <n v="1.0017053725874809"/>
  </r>
  <r>
    <x v="1"/>
    <x v="0"/>
    <n v="1.0071737329052943"/>
    <n v="1.0065251872579781"/>
    <n v="0.9989732128944776"/>
  </r>
  <r>
    <x v="1"/>
    <x v="0"/>
    <n v="0.98610679215081221"/>
    <n v="0.98546150552684941"/>
    <n v="0.9989732128944776"/>
  </r>
  <r>
    <x v="1"/>
    <x v="0"/>
    <n v="1.0292621620746891"/>
    <n v="1.0286201344740797"/>
    <n v="0.9989732128944776"/>
  </r>
  <r>
    <x v="1"/>
    <x v="0"/>
    <n v="1.0018349064142384"/>
    <n v="1.0011961378369822"/>
    <n v="1.0079204580833363"/>
  </r>
  <r>
    <x v="1"/>
    <x v="0"/>
    <n v="0.99231757510859786"/>
    <n v="0.99168206555469507"/>
    <n v="1.0079204580833363"/>
  </r>
  <r>
    <x v="1"/>
    <x v="0"/>
    <n v="1.0044138538716603"/>
    <n v="1.0037816033411109"/>
    <n v="1.0079204580833363"/>
  </r>
  <r>
    <x v="1"/>
    <x v="0"/>
    <n v="1.0174227698479008"/>
    <n v="1.0167937783407048"/>
    <n v="0.99990464174579829"/>
  </r>
  <r>
    <x v="1"/>
    <x v="0"/>
    <n v="0.94898817422900905"/>
    <n v="0.94836244174516637"/>
    <n v="0.99990464174579829"/>
  </r>
  <r>
    <x v="1"/>
    <x v="0"/>
    <n v="1.0011241491244265"/>
    <n v="1.0005016756639371"/>
    <n v="0.99990464174579829"/>
  </r>
  <r>
    <x v="1"/>
    <x v="0"/>
    <n v="1.0144455536871473"/>
    <n v="1.0138263392500113"/>
    <n v="1.0066612271707072"/>
  </r>
  <r>
    <x v="1"/>
    <x v="0"/>
    <n v="1.0291228666523777"/>
    <n v="1.0285069112385949"/>
    <n v="1.0066612271707072"/>
  </r>
  <r>
    <x v="1"/>
    <x v="1"/>
    <n v="1.0149981719103203"/>
    <n v="1.0143854755198909"/>
    <n v="1.0066612271707072"/>
  </r>
  <r>
    <x v="0"/>
    <x v="1"/>
    <n v="1.0046700420984427"/>
    <n v="1.0040606047313667"/>
    <n v="1.0060761780910361"/>
  </r>
  <r>
    <x v="0"/>
    <x v="1"/>
    <n v="0.98876051459607972"/>
    <n v="0.98815433625235705"/>
    <n v="1.0060761780910361"/>
  </r>
  <r>
    <x v="0"/>
    <x v="1"/>
    <n v="1.0136603323644404"/>
    <n v="1.013057413044071"/>
    <n v="1.0060761780910361"/>
  </r>
  <r>
    <x v="0"/>
    <x v="1"/>
    <n v="0.98285132212549375"/>
    <n v="0.98225166182847778"/>
    <n v="1.0067693332618068"/>
  </r>
  <r>
    <x v="0"/>
    <x v="1"/>
    <n v="0.95196206805258443"/>
    <n v="0.95136566677892187"/>
    <n v="1.0067693332618068"/>
  </r>
  <r>
    <x v="0"/>
    <x v="1"/>
    <n v="1.0199414486251992"/>
    <n v="1.01934830637489"/>
    <n v="1.0067693332618068"/>
  </r>
  <r>
    <x v="0"/>
    <x v="1"/>
    <n v="0.95299949933061423"/>
    <n v="0.95240961610365837"/>
    <n v="0.9967643830658699"/>
  </r>
  <r>
    <x v="0"/>
    <x v="1"/>
    <n v="0.99455318916750091"/>
    <n v="0.99396656496389835"/>
    <n v="0.9967643830658699"/>
  </r>
  <r>
    <x v="0"/>
    <x v="1"/>
    <n v="1.0003427821705284"/>
    <n v="0.99975941699027926"/>
    <n v="0.9967643830658699"/>
  </r>
  <r>
    <x v="0"/>
    <x v="1"/>
    <n v="0.93706207101104688"/>
    <n v="0.93648196485415103"/>
    <n v="0.99946159106881327"/>
  </r>
  <r>
    <x v="0"/>
    <x v="1"/>
    <n v="0.96827133085729644"/>
    <n v="0.96769448372375388"/>
    <n v="0.99946159106881327"/>
  </r>
  <r>
    <x v="0"/>
    <x v="1"/>
    <n v="0.9888607534042263"/>
    <n v="0.98828716529403715"/>
    <n v="0.99946159106881327"/>
  </r>
  <r>
    <x v="0"/>
    <x v="1"/>
    <n v="1.0512637848638446"/>
    <n v="1.0506934557770089"/>
    <n v="1.0018096867988608"/>
  </r>
  <r>
    <x v="0"/>
    <x v="1"/>
    <n v="1.0053439504199755"/>
    <n v="1.0047768803564929"/>
    <n v="1.0018096867988608"/>
  </r>
  <r>
    <x v="0"/>
    <x v="1"/>
    <n v="1.0394272062929446"/>
    <n v="1.0388633952528155"/>
    <n v="1.0018096867988608"/>
  </r>
  <r>
    <x v="0"/>
    <x v="1"/>
    <n v="1.0355631693441258"/>
    <n v="1.0350026173273501"/>
    <n v="1.0016819720461863"/>
  </r>
  <r>
    <x v="0"/>
    <x v="1"/>
    <n v="1.0215220838053731"/>
    <n v="1.0209647908119508"/>
    <n v="1.0016819720461863"/>
  </r>
  <r>
    <x v="0"/>
    <x v="1"/>
    <n v="1.0151486154812634"/>
    <n v="1.0145945815111943"/>
    <n v="1.0016819720461863"/>
  </r>
  <r>
    <x v="0"/>
    <x v="1"/>
    <n v="1.0173913065812612"/>
    <n v="1.0168405316345455"/>
    <n v="1.0001177448410938"/>
  </r>
  <r>
    <x v="0"/>
    <x v="1"/>
    <n v="0.98700043507353075"/>
    <n v="0.98645291915016842"/>
    <n v="1.0001177448410938"/>
  </r>
  <r>
    <x v="0"/>
    <x v="1"/>
    <n v="1.0167590095081942"/>
    <n v="1.0162147526081851"/>
    <n v="1.0001177448410938"/>
  </r>
  <r>
    <x v="0"/>
    <x v="1"/>
    <n v="1.0150914924339152"/>
    <n v="1.0145504945572594"/>
    <n v="1.0003876237669296"/>
  </r>
  <r>
    <x v="0"/>
    <x v="1"/>
    <n v="1.0131295939790306"/>
    <n v="1.0125918551257282"/>
    <n v="1.0003876237669296"/>
  </r>
  <r>
    <x v="0"/>
    <x v="1"/>
    <n v="0.99762571789879606"/>
    <n v="0.99709123806884703"/>
    <n v="1.0003876237669296"/>
  </r>
  <r>
    <x v="0"/>
    <x v="1"/>
    <n v="0.96804315020557785"/>
    <n v="0.96751192939898223"/>
    <n v="1.000283495724722"/>
  </r>
  <r>
    <x v="0"/>
    <x v="1"/>
    <n v="1.0277928186691849"/>
    <n v="1.0272648568859426"/>
    <n v="1.000283495724722"/>
  </r>
  <r>
    <x v="0"/>
    <x v="1"/>
    <n v="0.99369502793512543"/>
    <n v="0.99317032517523651"/>
    <n v="1.000283495724722"/>
  </r>
  <r>
    <x v="0"/>
    <x v="1"/>
    <n v="0.94855839856635671"/>
    <n v="0.94803695482982109"/>
    <n v="1.0064269381012503"/>
  </r>
  <r>
    <x v="0"/>
    <x v="1"/>
    <n v="0.97529478284432369"/>
    <n v="0.97477659813114148"/>
    <n v="1.0064269381012503"/>
  </r>
  <r>
    <x v="0"/>
    <x v="1"/>
    <n v="1.0666579879885425"/>
    <n v="1.0661430622987136"/>
    <n v="1.0064269381012503"/>
  </r>
  <r>
    <x v="0"/>
    <x v="1"/>
    <n v="1.0183737990371466"/>
    <n v="1.0178621323706711"/>
    <n v="1.0041720312174325"/>
  </r>
  <r>
    <x v="0"/>
    <x v="1"/>
    <n v="1.0192465986181658"/>
    <n v="1.0187381909750435"/>
    <n v="1.0041720312174325"/>
  </r>
  <r>
    <x v="0"/>
    <x v="1"/>
    <n v="0.9906472979751616"/>
    <n v="0.99014214935539269"/>
    <n v="1.0041720312174325"/>
  </r>
  <r>
    <x v="0"/>
    <x v="1"/>
    <n v="0.97725298282763118"/>
    <n v="0.97675109323121567"/>
    <n v="1.0006289267754125"/>
  </r>
  <r>
    <x v="0"/>
    <x v="1"/>
    <n v="1.03148808823078"/>
    <n v="1.0309894576577179"/>
    <n v="1.0006289267754125"/>
  </r>
  <r>
    <x v="0"/>
    <x v="1"/>
    <n v="1.0207258251775388"/>
    <n v="1.0202304536278299"/>
    <n v="1.0006289267754125"/>
  </r>
  <r>
    <x v="0"/>
    <x v="1"/>
    <n v="1.016822597997231"/>
    <n v="1.0163304854708755"/>
    <n v="0.99819251308019608"/>
  </r>
  <r>
    <x v="0"/>
    <x v="1"/>
    <n v="1.0118313585909857"/>
    <n v="1.0113425050879836"/>
    <n v="0.99819251308019608"/>
  </r>
  <r>
    <x v="0"/>
    <x v="1"/>
    <n v="0.95918774807821339"/>
    <n v="0.95870215359856459"/>
    <n v="0.99819251308019608"/>
  </r>
  <r>
    <x v="0"/>
    <x v="1"/>
    <n v="0.99070260779959252"/>
    <n v="0.99022027234329713"/>
    <n v="1.0013687342217525"/>
  </r>
  <r>
    <x v="0"/>
    <x v="1"/>
    <n v="0.97140581930480829"/>
    <n v="0.9709267428718662"/>
    <n v="1.0013687342217525"/>
  </r>
  <r>
    <x v="0"/>
    <x v="1"/>
    <n v="1.0157352088344969"/>
    <n v="1.0152593914249082"/>
    <n v="1.0013687342217525"/>
  </r>
  <r>
    <x v="0"/>
    <x v="1"/>
    <n v="1.0341374953215658"/>
    <n v="1.0336649369353303"/>
    <n v="0.99821697513639385"/>
  </r>
  <r>
    <x v="0"/>
    <x v="1"/>
    <n v="0.94679128605239293"/>
    <n v="0.94632198668951084"/>
    <n v="0.99821697513639385"/>
  </r>
  <r>
    <x v="0"/>
    <x v="1"/>
    <n v="0.95445186183596331"/>
    <n v="0.95398582149643463"/>
    <n v="0.99821697513639385"/>
  </r>
  <r>
    <x v="0"/>
    <x v="1"/>
    <n v="0.99113090531656267"/>
    <n v="0.99066812400038728"/>
    <n v="1.0006655374665505"/>
  </r>
  <r>
    <x v="0"/>
    <x v="1"/>
    <n v="1.0029147541802228"/>
    <n v="1.0024552318874007"/>
    <n v="1.0006655374665505"/>
  </r>
  <r>
    <x v="0"/>
    <x v="1"/>
    <n v="1.0073763538630034"/>
    <n v="1.0069200905935347"/>
    <n v="1.0006655374665505"/>
  </r>
  <r>
    <x v="0"/>
    <x v="1"/>
    <n v="1.0067508561347995"/>
    <n v="1.0062978518886843"/>
    <n v="0.99786048111121706"/>
  </r>
  <r>
    <x v="0"/>
    <x v="1"/>
    <n v="0.94672099408830712"/>
    <n v="0.94627124886554514"/>
    <n v="0.99786048111121706"/>
  </r>
  <r>
    <x v="0"/>
    <x v="1"/>
    <n v="0.99360706798909404"/>
    <n v="0.99316058178968547"/>
    <n v="0.99786048111121706"/>
  </r>
  <r>
    <x v="0"/>
    <x v="0"/>
    <n v="0.96345303120081116"/>
    <n v="0.96300980402475589"/>
    <n v="0.99948620867104854"/>
  </r>
  <r>
    <x v="1"/>
    <x v="0"/>
    <n v="1.0153176395664654"/>
    <n v="1.0148776714137635"/>
    <n v="0.99948620867104854"/>
  </r>
  <r>
    <x v="1"/>
    <x v="0"/>
    <n v="0.96546266428536653"/>
    <n v="0.96502595515601797"/>
    <n v="0.99948620867104854"/>
  </r>
  <r>
    <x v="1"/>
    <x v="2"/>
    <n v="0.8839799503467497"/>
    <n v="0.88354650024075443"/>
    <n v="1.0019721785519897"/>
  </r>
  <r>
    <x v="2"/>
    <x v="2"/>
    <n v="0.99023227322156238"/>
    <n v="0.98980208213892051"/>
    <n v="1.0019721785519897"/>
  </r>
  <r>
    <x v="2"/>
    <x v="2"/>
    <n v="0.99812696368375498"/>
    <n v="0.99770003162446641"/>
    <n v="1.0019721785519897"/>
  </r>
  <r>
    <x v="2"/>
    <x v="2"/>
    <n v="1.0281580949262958"/>
    <n v="1.0277344218903606"/>
    <n v="1.0042938531126919"/>
  </r>
  <r>
    <x v="2"/>
    <x v="2"/>
    <n v="1.053297745435142"/>
    <n v="1.0528773314225601"/>
    <n v="1.0042938531126919"/>
  </r>
  <r>
    <x v="2"/>
    <x v="3"/>
    <n v="1.0153628821985761"/>
    <n v="1.0149457272093476"/>
    <n v="1.0042938531126919"/>
  </r>
  <r>
    <x v="3"/>
    <x v="3"/>
    <n v="0.999416932406065"/>
    <n v="0.99900303644018984"/>
    <n v="0.99759662469000077"/>
  </r>
  <r>
    <x v="3"/>
    <x v="3"/>
    <n v="1.0687754917020669"/>
    <n v="1.068364854759545"/>
    <n v="0.99759662469000077"/>
  </r>
  <r>
    <x v="3"/>
    <x v="3"/>
    <n v="1.0436079904889923"/>
    <n v="1.0432006125698239"/>
    <n v="0.99759662469000077"/>
  </r>
  <r>
    <x v="3"/>
    <x v="2"/>
    <n v="1.029221172773511"/>
    <n v="1.028817053877696"/>
    <n v="1.0094367703699889"/>
  </r>
  <r>
    <x v="2"/>
    <x v="2"/>
    <n v="1.016190013225315"/>
    <n v="1.0157891533528534"/>
    <n v="1.0094367703699889"/>
  </r>
  <r>
    <x v="2"/>
    <x v="2"/>
    <n v="1.0245161584771874"/>
    <n v="1.0241185576280789"/>
    <n v="1.0094367703699889"/>
  </r>
  <r>
    <x v="2"/>
    <x v="2"/>
    <n v="0.98357311468168673"/>
    <n v="0.98317877285593169"/>
    <n v="1.0004615575294411"/>
  </r>
  <r>
    <x v="2"/>
    <x v="2"/>
    <n v="0.97633954921707333"/>
    <n v="0.97594846641467159"/>
    <n v="1.0004615575294411"/>
  </r>
  <r>
    <x v="2"/>
    <x v="2"/>
    <n v="0.99247421975932892"/>
    <n v="0.99208639598028059"/>
    <n v="1.0004615575294411"/>
  </r>
  <r>
    <x v="2"/>
    <x v="2"/>
    <n v="0.97946119842081647"/>
    <n v="0.97907663366512143"/>
    <n v="1.0030303804193506"/>
  </r>
  <r>
    <x v="2"/>
    <x v="2"/>
    <n v="1.0217756863341798"/>
    <n v="1.0213943806018382"/>
    <n v="1.0030303804193506"/>
  </r>
  <r>
    <x v="2"/>
    <x v="2"/>
    <n v="0.97602022968395985"/>
    <n v="0.97564218297497152"/>
    <n v="1.0030303804193506"/>
  </r>
  <r>
    <x v="2"/>
    <x v="2"/>
    <n v="0.95739212399738371"/>
    <n v="0.95701733631174879"/>
    <n v="0.9988401528321309"/>
  </r>
  <r>
    <x v="2"/>
    <x v="2"/>
    <n v="1.0676698138593181"/>
    <n v="1.0672982851970365"/>
    <n v="0.9988401528321309"/>
  </r>
  <r>
    <x v="2"/>
    <x v="2"/>
    <n v="1.0454349568518047"/>
    <n v="1.0450666872128764"/>
    <n v="0.9988401528321309"/>
  </r>
  <r>
    <x v="2"/>
    <x v="2"/>
    <n v="1.0117960007592859"/>
    <n v="1.0114309901437111"/>
    <n v="1.0041037051804194"/>
  </r>
  <r>
    <x v="2"/>
    <x v="0"/>
    <n v="1.019549323679374"/>
    <n v="1.0191875720871524"/>
    <n v="1.0041037051804194"/>
  </r>
  <r>
    <x v="1"/>
    <x v="0"/>
    <n v="1.0060360050868815"/>
    <n v="1.0056775125180133"/>
    <n v="1.0041037051804194"/>
  </r>
  <r>
    <x v="1"/>
    <x v="0"/>
    <n v="0.98242749107609439"/>
    <n v="0.98207225753057947"/>
    <n v="1.0075852086344144"/>
  </r>
  <r>
    <x v="1"/>
    <x v="0"/>
    <n v="0.99522520672481707"/>
    <n v="0.99487323220265556"/>
    <n v="1.0075852086344144"/>
  </r>
  <r>
    <x v="1"/>
    <x v="0"/>
    <n v="0.98278683249719134"/>
    <n v="0.98243811699838313"/>
    <n v="1.0075852086344144"/>
  </r>
  <r>
    <x v="1"/>
    <x v="0"/>
    <n v="1.0350302808175931"/>
    <n v="1.0346848243421383"/>
    <n v="1.0003304363246588"/>
  </r>
  <r>
    <x v="1"/>
    <x v="0"/>
    <n v="0.98522954711522948"/>
    <n v="0.98488734966312796"/>
    <n v="1.0003304363246588"/>
  </r>
  <r>
    <x v="1"/>
    <x v="0"/>
    <n v="0.99910814145790972"/>
    <n v="0.99876920302916161"/>
    <n v="1.0003304363246588"/>
  </r>
  <r>
    <x v="1"/>
    <x v="0"/>
    <n v="1.0474993776645223"/>
    <n v="1.0471636982591275"/>
    <n v="1.0024550270996921"/>
  </r>
  <r>
    <x v="1"/>
    <x v="1"/>
    <n v="1.0182189669689075"/>
    <n v="1.0178865465868661"/>
    <n v="1.0024550270996921"/>
  </r>
  <r>
    <x v="0"/>
    <x v="1"/>
    <n v="1.0050662387410598"/>
    <n v="1.0047370773823718"/>
    <n v="1.0024550270996921"/>
  </r>
  <r>
    <x v="0"/>
    <x v="1"/>
    <n v="0.9544241483143433"/>
    <n v="0.9540982459790085"/>
    <n v="1.0058597729411949"/>
  </r>
  <r>
    <x v="0"/>
    <x v="1"/>
    <n v="0.97177338997249973"/>
    <n v="0.97145074666051834"/>
    <n v="1.0058597729411949"/>
  </r>
  <r>
    <x v="0"/>
    <x v="0"/>
    <n v="0.97123732557612041"/>
    <n v="0.97091794128749231"/>
    <n v="1.0058597729411949"/>
  </r>
  <r>
    <x v="1"/>
    <x v="0"/>
    <n v="0.96662466505519107"/>
    <n v="0.96630853978991638"/>
    <n v="1.0010745450560352"/>
  </r>
  <r>
    <x v="1"/>
    <x v="0"/>
    <n v="0.97242447781080865"/>
    <n v="0.97211161156888726"/>
    <n v="1.0010745450560352"/>
  </r>
  <r>
    <x v="1"/>
    <x v="1"/>
    <n v="1.0087423536819584"/>
    <n v="1.0084327464633904"/>
    <n v="1.0010745450560352"/>
  </r>
  <r>
    <x v="0"/>
    <x v="0"/>
    <n v="0.97065543086334416"/>
    <n v="0.97034908266812947"/>
    <n v="0.99544192399342279"/>
  </r>
  <r>
    <x v="1"/>
    <x v="0"/>
    <n v="1.0223501885058268"/>
    <n v="1.0220470993339654"/>
    <n v="0.99544192399342279"/>
  </r>
  <r>
    <x v="1"/>
    <x v="1"/>
    <n v="1.0379517069908575"/>
    <n v="1.0376518768423495"/>
    <n v="0.99544192399342279"/>
  </r>
  <r>
    <x v="0"/>
    <x v="0"/>
    <n v="0.92514480532324517"/>
    <n v="0.92484823419809059"/>
    <n v="1.0002762889017194"/>
  </r>
  <r>
    <x v="1"/>
    <x v="0"/>
    <n v="0.92565830250148873"/>
    <n v="0.92536499039968745"/>
    <n v="1.0002762889017194"/>
  </r>
  <r>
    <x v="1"/>
    <x v="0"/>
    <n v="1.0080224646928782"/>
    <n v="1.0077324116144302"/>
    <n v="1.0002762889017194"/>
  </r>
  <r>
    <x v="1"/>
    <x v="2"/>
    <n v="0.96937708768311526"/>
    <n v="0.96909029362802068"/>
    <n v="0.99330965884885369"/>
  </r>
  <r>
    <x v="2"/>
    <x v="0"/>
    <n v="1.0395929739597682"/>
    <n v="1.0393094389280271"/>
    <n v="0.99330965884885369"/>
  </r>
  <r>
    <x v="1"/>
    <x v="0"/>
    <n v="0.95424442981718538"/>
    <n v="0.95396415380879751"/>
    <n v="0.99330965884885369"/>
  </r>
  <r>
    <x v="1"/>
    <x v="2"/>
    <n v="0.9608022438488778"/>
    <n v="0.96052522686384323"/>
    <n v="1.0001752826468522"/>
  </r>
  <r>
    <x v="2"/>
    <x v="2"/>
    <n v="0.99622407710063887"/>
    <n v="0.99595031913895771"/>
    <n v="1.0001752826468522"/>
  </r>
  <r>
    <x v="2"/>
    <x v="3"/>
    <n v="0.87922590205810047"/>
    <n v="0.8789554031197726"/>
    <n v="1.0001752826468522"/>
  </r>
  <r>
    <x v="3"/>
    <x v="3"/>
    <n v="0.95464857993755126"/>
    <n v="0.9543813400225768"/>
    <n v="0.99600402870103044"/>
  </r>
  <r>
    <x v="3"/>
    <x v="3"/>
    <n v="0.89279201107342954"/>
    <n v="0.89252803018180837"/>
    <n v="0.99600402870103044"/>
  </r>
  <r>
    <x v="3"/>
    <x v="4"/>
    <n v="1.017844717362216"/>
    <n v="1.0175839954939483"/>
    <n v="0.99600402870103044"/>
  </r>
  <r>
    <x v="4"/>
    <x v="4"/>
    <n v="1.0286904885306885"/>
    <n v="1.0284330256857741"/>
    <n v="1.0007025274302661"/>
  </r>
  <r>
    <x v="4"/>
    <x v="4"/>
    <n v="0.93122501824969861"/>
    <n v="0.93097081442813745"/>
    <n v="1.0007025274302661"/>
  </r>
  <r>
    <x v="4"/>
    <x v="4"/>
    <n v="1.0814181403733203"/>
    <n v="1.0811671955751125"/>
    <n v="1.0007025274302661"/>
  </r>
  <r>
    <x v="4"/>
    <x v="4"/>
    <n v="1.0979527947762171"/>
    <n v="1.0977051090013628"/>
    <n v="1.0015649576553436"/>
  </r>
  <r>
    <x v="4"/>
    <x v="4"/>
    <n v="1.044138926546565"/>
    <n v="1.0438944997950639"/>
    <n v="1.0015649576553436"/>
  </r>
  <r>
    <x v="4"/>
    <x v="4"/>
    <n v="1.0094730878822655"/>
    <n v="1.0092319201541178"/>
    <n v="1.0015649576553436"/>
  </r>
  <r>
    <x v="4"/>
    <x v="4"/>
    <n v="1.0555799582756802"/>
    <n v="1.0553420495708858"/>
    <n v="1.0052751116794199"/>
  </r>
  <r>
    <x v="4"/>
    <x v="4"/>
    <n v="1.0159518241677337"/>
    <n v="1.0157171744862927"/>
    <n v="1.0052751116794199"/>
  </r>
  <r>
    <x v="4"/>
    <x v="4"/>
    <n v="0.98804469648584237"/>
    <n v="0.98781330582775473"/>
    <n v="1.0052751116794199"/>
  </r>
  <r>
    <x v="4"/>
    <x v="4"/>
    <n v="0.92437282440096546"/>
    <n v="0.92414469276623112"/>
    <n v="1.0042974022485347"/>
  </r>
  <r>
    <x v="4"/>
    <x v="4"/>
    <n v="0.98184148274658001"/>
    <n v="0.98161661013519907"/>
    <n v="1.0042974022485347"/>
  </r>
  <r>
    <x v="4"/>
    <x v="4"/>
    <n v="1.0395447780368361"/>
    <n v="1.0393231644488086"/>
    <n v="1.0042974022485347"/>
  </r>
  <r>
    <x v="4"/>
    <x v="4"/>
    <n v="1.0104885240965884"/>
    <n v="1.0102701695319141"/>
    <n v="1.0025547956835505"/>
  </r>
  <r>
    <x v="4"/>
    <x v="4"/>
    <n v="0.98215434644317212"/>
    <n v="0.98193925090185119"/>
    <n v="1.0025547956835505"/>
  </r>
  <r>
    <x v="4"/>
    <x v="4"/>
    <n v="1.0907111054037537"/>
    <n v="1.0904992688857862"/>
    <n v="1.0025547956835505"/>
  </r>
  <r>
    <x v="4"/>
    <x v="3"/>
    <n v="1.0323159368668164"/>
    <n v="1.0321073593722021"/>
    <n v="1.0055801696847564"/>
  </r>
  <r>
    <x v="3"/>
    <x v="3"/>
    <n v="1.0006594721921813"/>
    <n v="1.0004541537209204"/>
    <n v="1.0055801696847564"/>
  </r>
  <r>
    <x v="3"/>
    <x v="3"/>
    <n v="1.001788052921645"/>
    <n v="1.0015859934737374"/>
    <n v="1.0055801696847564"/>
  </r>
  <r>
    <x v="3"/>
    <x v="3"/>
    <n v="0.98860735063902905"/>
    <n v="0.98840855021447482"/>
    <n v="1.0005366439324936"/>
  </r>
  <r>
    <x v="3"/>
    <x v="3"/>
    <n v="1.0031561308809911"/>
    <n v="1.0029605894797902"/>
    <n v="1.0005366439324936"/>
  </r>
  <r>
    <x v="3"/>
    <x v="3"/>
    <n v="1.0207296470144502"/>
    <n v="1.0205373646366027"/>
    <n v="1.0005366439324936"/>
  </r>
  <r>
    <x v="3"/>
    <x v="3"/>
    <n v="0.98936522704161367"/>
    <n v="0.98917620368711956"/>
    <n v="0.99984511178511126"/>
  </r>
  <r>
    <x v="3"/>
    <x v="3"/>
    <n v="1.0209903231324324"/>
    <n v="1.0208045588012917"/>
    <n v="0.99984511178511126"/>
  </r>
  <r>
    <x v="3"/>
    <x v="4"/>
    <n v="0.964062159453836"/>
    <n v="0.96387965414604859"/>
    <n v="0.99984511178511126"/>
  </r>
  <r>
    <x v="4"/>
    <x v="4"/>
    <n v="0.99329552590963555"/>
    <n v="0.99311627962520144"/>
    <n v="1.0013390003853837"/>
  </r>
  <r>
    <x v="4"/>
    <x v="4"/>
    <n v="1.0329310830003722"/>
    <n v="1.0327550957392915"/>
    <n v="1.0013390003853837"/>
  </r>
  <r>
    <x v="4"/>
    <x v="3"/>
    <n v="0.98822446734698888"/>
    <n v="0.98805173910926147"/>
    <n v="1.0013390003853837"/>
  </r>
  <r>
    <x v="3"/>
    <x v="4"/>
    <n v="0.96504473980161221"/>
    <n v="0.9648752705872381"/>
    <n v="1.001446099329836"/>
  </r>
  <r>
    <x v="4"/>
    <x v="4"/>
    <n v="0.99133350540647447"/>
    <n v="0.99116729521545377"/>
    <n v="1.001446099329836"/>
  </r>
  <r>
    <x v="4"/>
    <x v="3"/>
    <n v="0.97844843545554139"/>
    <n v="0.97828548428787399"/>
    <n v="1.001446099329836"/>
  </r>
  <r>
    <x v="3"/>
    <x v="3"/>
    <n v="0.99401913536225517"/>
    <n v="0.99385944321794117"/>
    <n v="1.0016813893364247"/>
  </r>
  <r>
    <x v="3"/>
    <x v="3"/>
    <n v="1.0006960749858291"/>
    <n v="1.0005396418648684"/>
    <n v="1.0016813893364247"/>
  </r>
  <r>
    <x v="3"/>
    <x v="3"/>
    <n v="1.0061756592740401"/>
    <n v="1.0060224851764328"/>
    <n v="1.0016813893364247"/>
  </r>
  <r>
    <x v="3"/>
    <x v="3"/>
    <n v="0.97292396984395835"/>
    <n v="0.97277405476970435"/>
    <n v="1.0032001343444448"/>
  </r>
  <r>
    <x v="3"/>
    <x v="3"/>
    <n v="0.98190988605791407"/>
    <n v="0.98176323000701349"/>
    <n v="1.0032001343444448"/>
  </r>
  <r>
    <x v="3"/>
    <x v="3"/>
    <n v="0.97176136889989684"/>
    <n v="0.97161797187234955"/>
    <n v="1.0032001343444448"/>
  </r>
  <r>
    <x v="3"/>
    <x v="3"/>
    <n v="1.0092108253816638"/>
    <n v="1.00907068737747"/>
    <n v="0.99574808882222177"/>
  </r>
  <r>
    <x v="3"/>
    <x v="3"/>
    <n v="1.0002292513801183"/>
    <n v="1.0000923723992776"/>
    <n v="0.99574808882222177"/>
  </r>
  <r>
    <x v="3"/>
    <x v="3"/>
    <n v="0.96402125169291186"/>
    <n v="0.96388763173542458"/>
    <n v="0.99574808882222177"/>
  </r>
  <r>
    <x v="3"/>
    <x v="3"/>
    <n v="0.98757843177138982"/>
    <n v="0.98744807083725594"/>
    <n v="0.99637096685431714"/>
  </r>
  <r>
    <x v="3"/>
    <x v="3"/>
    <n v="0.99839142970091399"/>
    <n v="0.99826432779013341"/>
    <n v="0.99637096685431714"/>
  </r>
  <r>
    <x v="3"/>
    <x v="3"/>
    <n v="1.0439045319790987"/>
    <n v="1.0437806890916714"/>
    <n v="0.99637096685431714"/>
  </r>
  <r>
    <x v="3"/>
    <x v="3"/>
    <n v="1.035582679129365"/>
    <n v="1.0354620952652911"/>
    <n v="1.0093932165369182"/>
  </r>
  <r>
    <x v="3"/>
    <x v="3"/>
    <n v="0.98674228604223646"/>
    <n v="0.98662496120151599"/>
    <n v="1.0093932165369182"/>
  </r>
  <r>
    <x v="3"/>
    <x v="3"/>
    <n v="0.98261282596410671"/>
    <n v="0.98249876014673954"/>
    <n v="1.0093932165369182"/>
  </r>
  <r>
    <x v="3"/>
    <x v="2"/>
    <n v="1.0682062784935011"/>
    <n v="1.0680954716994873"/>
    <n v="1.000202903261296"/>
  </r>
  <r>
    <x v="2"/>
    <x v="2"/>
    <n v="0.99627676224044914"/>
    <n v="0.99616921446978868"/>
    <n v="1.000202903261296"/>
  </r>
  <r>
    <x v="2"/>
    <x v="2"/>
    <n v="0.96341246376480449"/>
    <n v="0.96330817501749733"/>
    <n v="1.000202903261296"/>
  </r>
  <r>
    <x v="2"/>
    <x v="3"/>
    <n v="0.94066848129311453"/>
    <n v="0.94056745156916077"/>
    <n v="1.0008164119730416"/>
  </r>
  <r>
    <x v="3"/>
    <x v="3"/>
    <n v="1.0139073303662627"/>
    <n v="1.0138095596656622"/>
    <n v="1.0008164119730416"/>
  </r>
  <r>
    <x v="3"/>
    <x v="2"/>
    <n v="1.0319003931105262"/>
    <n v="1.0318058814332791"/>
    <n v="1.0008164119730416"/>
  </r>
  <r>
    <x v="2"/>
    <x v="3"/>
    <n v="0.98104944380319348"/>
    <n v="0.98095819114929972"/>
    <n v="0.99690352023029327"/>
  </r>
  <r>
    <x v="3"/>
    <x v="3"/>
    <n v="1.0163255275990366"/>
    <n v="1.0162375339684961"/>
    <n v="0.99690352023029327"/>
  </r>
  <r>
    <x v="3"/>
    <x v="2"/>
    <n v="1.0158834348873071"/>
    <n v="1.0157987002801201"/>
    <n v="0.99690352023029327"/>
  </r>
  <r>
    <x v="2"/>
    <x v="2"/>
    <n v="0.97062180195757353"/>
    <n v="0.97054032637373988"/>
    <n v="0.99808838537710232"/>
  </r>
  <r>
    <x v="2"/>
    <x v="2"/>
    <n v="1.014824304691083"/>
    <n v="1.0147460881306027"/>
    <n v="0.99808838537710232"/>
  </r>
  <r>
    <x v="2"/>
    <x v="2"/>
    <n v="1.005069875819451"/>
    <n v="1.0049949182823239"/>
    <n v="0.99808838537710232"/>
  </r>
  <r>
    <x v="2"/>
    <x v="3"/>
    <n v="1.0394957631681809"/>
    <n v="1.0394240646544073"/>
    <n v="1.0007037052390964"/>
  </r>
  <r>
    <x v="3"/>
    <x v="2"/>
    <n v="1.0038573857113491"/>
    <n v="1.0037889462209288"/>
    <n v="1.0007037052390964"/>
  </r>
  <r>
    <x v="2"/>
    <x v="3"/>
    <n v="0.95812606727365934"/>
    <n v="0.9580608868065924"/>
    <n v="1.0007037052390964"/>
  </r>
  <r>
    <x v="3"/>
    <x v="3"/>
    <n v="0.98792317127399876"/>
    <n v="0.98786124983028512"/>
    <n v="0.99969539696089971"/>
  </r>
  <r>
    <x v="3"/>
    <x v="3"/>
    <n v="1.0335107722387789"/>
    <n v="1.0334521098184186"/>
    <n v="0.99969539696089971"/>
  </r>
  <r>
    <x v="3"/>
    <x v="3"/>
    <n v="1.0188882326809101"/>
    <n v="1.0188328292839033"/>
    <n v="0.99969539696089971"/>
  </r>
  <r>
    <x v="3"/>
    <x v="3"/>
    <n v="1.0297763346633677"/>
    <n v="1.0297241902897141"/>
    <n v="0.99969511835725766"/>
  </r>
  <r>
    <x v="3"/>
    <x v="3"/>
    <n v="0.89889054483309661"/>
    <n v="0.89884165948279637"/>
    <n v="0.99969511835725766"/>
  </r>
  <r>
    <x v="3"/>
    <x v="4"/>
    <n v="0.9777454847052266"/>
    <n v="0.97769985837827977"/>
    <n v="0.99969511835725766"/>
  </r>
  <r>
    <x v="4"/>
    <x v="4"/>
    <n v="1.046418694972594"/>
    <n v="1.0463763276690006"/>
    <n v="0.99396793483057655"/>
  </r>
  <r>
    <x v="4"/>
    <x v="4"/>
    <n v="1.0634341097672628"/>
    <n v="1.0633950014870226"/>
    <n v="0.99396793483057655"/>
  </r>
  <r>
    <x v="4"/>
    <x v="4"/>
    <n v="1.0560386289775043"/>
    <n v="1.0560027797206175"/>
    <n v="0.99396793483057655"/>
  </r>
  <r>
    <x v="4"/>
    <x v="4"/>
    <n v="1.0277560440894671"/>
    <n v="1.0277234538559337"/>
    <n v="0.99986855155614973"/>
  </r>
  <r>
    <x v="4"/>
    <x v="4"/>
    <n v="1.0199558515039477"/>
    <n v="1.0199265202937675"/>
    <n v="0.99986855155614973"/>
  </r>
  <r>
    <x v="4"/>
    <x v="4"/>
    <n v="1.0236718324451697"/>
    <n v="1.0236457602583429"/>
    <n v="0.99986855155614973"/>
  </r>
  <r>
    <x v="4"/>
    <x v="4"/>
    <n v="1.0326577284181964"/>
    <n v="1.032634915254723"/>
    <n v="1.0048177176472923"/>
  </r>
  <r>
    <x v="4"/>
    <x v="4"/>
    <n v="0.97375933570679896"/>
    <n v="0.97373978156667884"/>
    <n v="1.0048177176472923"/>
  </r>
  <r>
    <x v="4"/>
    <x v="4"/>
    <n v="0.98734580463955124"/>
    <n v="0.98732950952278453"/>
    <n v="1.0048177176472923"/>
  </r>
  <r>
    <x v="4"/>
    <x v="4"/>
    <n v="0.95236980905170088"/>
    <n v="0.95235677295828747"/>
    <n v="1.0074262172096122"/>
  </r>
  <r>
    <x v="4"/>
    <x v="4"/>
    <n v="1.0268047156906368"/>
    <n v="1.0267949386205768"/>
    <n v="1.0074262172096122"/>
  </r>
  <r>
    <x v="4"/>
    <x v="4"/>
    <n v="0.99875546652254132"/>
    <n v="0.99874894847583462"/>
    <n v="1.0074262172096122"/>
  </r>
  <r>
    <x v="4"/>
    <x v="4"/>
    <n v="0.98098042812172936"/>
    <n v="0.98097716909837607"/>
    <n v="0.99509588852292863"/>
  </r>
  <r>
    <x v="4"/>
    <x v="4"/>
    <n v="1.0046126534225726"/>
    <n v="1.0046126534225726"/>
    <n v="0.99509588852292863"/>
  </r>
  <r>
    <x v="4"/>
    <x v="4"/>
    <n v="0.97394109206210244"/>
    <n v="0.97394435108545574"/>
    <n v="0.99509588852292863"/>
  </r>
  <r>
    <x v="4"/>
    <x v="4"/>
    <n v="0.99712531048603981"/>
    <n v="0.99713182853274651"/>
    <n v="1.003310259646601"/>
  </r>
  <r>
    <x v="4"/>
    <x v="4"/>
    <n v="0.90517591008340514"/>
    <n v="0.90518568715346515"/>
    <n v="1.003310259646601"/>
  </r>
  <r>
    <x v="4"/>
    <x v="4"/>
    <n v="1.0117699744426596"/>
    <n v="1.011783010536073"/>
    <n v="1.003310259646601"/>
  </r>
  <r>
    <x v="4"/>
    <x v="4"/>
    <n v="1.031138408880178"/>
    <n v="1.0311547039969449"/>
    <n v="0.99611752659976427"/>
  </r>
  <r>
    <x v="4"/>
    <x v="4"/>
    <n v="1.0124924443184491"/>
    <n v="1.0125119984585691"/>
    <n v="0.99611752659976427"/>
  </r>
  <r>
    <x v="4"/>
    <x v="4"/>
    <n v="0.95262571850146938"/>
    <n v="0.95264853166494279"/>
    <n v="0.99611752659976427"/>
  </r>
  <r>
    <x v="4"/>
    <x v="4"/>
    <n v="0.98276361793301814"/>
    <n v="0.98278969011984496"/>
    <n v="0.99488960953770422"/>
  </r>
  <r>
    <x v="4"/>
    <x v="4"/>
    <n v="0.97855450420394952"/>
    <n v="0.97858383541412963"/>
    <n v="0.99488960953770422"/>
  </r>
  <r>
    <x v="4"/>
    <x v="4"/>
    <n v="1.055637844048138"/>
    <n v="1.0556704342816714"/>
    <n v="0.99488960953770422"/>
  </r>
  <r>
    <x v="4"/>
    <x v="4"/>
    <n v="0.99339750206199195"/>
    <n v="0.99343335131887878"/>
    <n v="1.0029298374533262"/>
  </r>
  <r>
    <x v="4"/>
    <x v="4"/>
    <n v="0.93291569453449852"/>
    <n v="0.93295480281473864"/>
    <n v="1.0029298374533262"/>
  </r>
  <r>
    <x v="4"/>
    <x v="4"/>
    <n v="0.99442593796080914"/>
    <n v="0.99446830526440266"/>
    <n v="1.0029298374533262"/>
  </r>
  <r>
    <x v="4"/>
    <x v="4"/>
    <n v="1.005686542761197"/>
    <n v="1.0057321690881438"/>
    <n v="1.0002004327041938"/>
  </r>
  <r>
    <x v="4"/>
    <x v="4"/>
    <n v="1.118461198624209"/>
    <n v="1.1185100839745092"/>
    <n v="1.0002004327041938"/>
  </r>
  <r>
    <x v="4"/>
    <x v="4"/>
    <n v="1.0852853376903515"/>
    <n v="1.0853374820640052"/>
    <n v="1.0002004327041938"/>
  </r>
  <r>
    <x v="4"/>
    <x v="4"/>
    <n v="1.0442811512492736"/>
    <n v="1.0443365546462804"/>
    <n v="1.002732639373956"/>
  </r>
  <r>
    <x v="4"/>
    <x v="4"/>
    <n v="1.0149298109123956"/>
    <n v="1.0149884733327559"/>
    <n v="1.002732639373956"/>
  </r>
  <r>
    <x v="4"/>
    <x v="4"/>
    <n v="1.0343254440016862"/>
    <n v="1.0343873654453999"/>
    <n v="1.002732639373956"/>
  </r>
  <r>
    <x v="4"/>
    <x v="4"/>
    <n v="1.0158155803028039"/>
    <n v="1.015880760769871"/>
    <n v="1.0043933971521768"/>
  </r>
  <r>
    <x v="4"/>
    <x v="4"/>
    <n v="1.0341300041696784"/>
    <n v="1.0341984436600986"/>
    <n v="1.0043933971521768"/>
  </r>
  <r>
    <x v="4"/>
    <x v="4"/>
    <n v="1.0300944594138066"/>
    <n v="1.0301661579275803"/>
    <n v="1.0043933971521768"/>
  </r>
  <r>
    <x v="4"/>
    <x v="4"/>
    <n v="1.0312620747361421"/>
    <n v="1.0313370322732691"/>
    <n v="1.0065046299676217"/>
  </r>
  <r>
    <x v="4"/>
    <x v="4"/>
    <n v="1.0079442918259247"/>
    <n v="1.0080225083864049"/>
    <n v="1.0065046299676217"/>
  </r>
  <r>
    <x v="4"/>
    <x v="4"/>
    <n v="0.99660296235259216"/>
    <n v="0.9966844379364258"/>
    <n v="1.0065046299676217"/>
  </r>
  <r>
    <x v="4"/>
    <x v="4"/>
    <n v="0.96936933351337773"/>
    <n v="0.96945406812056478"/>
    <n v="1.0037760452038771"/>
  </r>
  <r>
    <x v="4"/>
    <x v="4"/>
    <n v="1.0241725450884978"/>
    <n v="1.0242605387190382"/>
    <n v="1.0037760452038771"/>
  </r>
  <r>
    <x v="4"/>
    <x v="4"/>
    <n v="0.99973820420109338"/>
    <n v="0.99982945685498714"/>
    <n v="1.0037760452038771"/>
  </r>
  <r>
    <x v="4"/>
    <x v="4"/>
    <n v="0.98379038877108294"/>
    <n v="0.98388490044832999"/>
    <n v="1.0029058095145573"/>
  </r>
  <r>
    <x v="4"/>
    <x v="4"/>
    <n v="0.99485582546755935"/>
    <n v="0.99495359616815982"/>
    <n v="1.0029058095145573"/>
  </r>
  <r>
    <x v="4"/>
    <x v="4"/>
    <n v="1.0068841989690429"/>
    <n v="1.0069852286929968"/>
    <n v="1.0029058095145573"/>
  </r>
  <r>
    <x v="4"/>
    <x v="4"/>
    <n v="0.94137993165598066"/>
    <n v="0.94148422040328783"/>
    <n v="1.0030736255638715"/>
  </r>
  <r>
    <x v="4"/>
    <x v="4"/>
    <n v="0.99941287129286094"/>
    <n v="0.9995204190635214"/>
    <n v="1.0030736255638715"/>
  </r>
  <r>
    <x v="4"/>
    <x v="4"/>
    <n v="0.99716295903381158"/>
    <n v="0.99727376582782534"/>
    <n v="1.0030736255638715"/>
  </r>
  <r>
    <x v="4"/>
    <x v="4"/>
    <n v="0.99108341671631117"/>
    <n v="0.99119748253367834"/>
    <n v="1.0035531570421521"/>
  </r>
  <r>
    <x v="4"/>
    <x v="4"/>
    <n v="0.97523722503616428"/>
    <n v="0.97535454987688475"/>
    <n v="1.0035531570421521"/>
  </r>
  <r>
    <x v="4"/>
    <x v="4"/>
    <n v="0.9836423616704475"/>
    <n v="0.98376294553452137"/>
    <n v="1.0035531570421521"/>
  </r>
  <r>
    <x v="4"/>
    <x v="4"/>
    <n v="1.0872359379442083"/>
    <n v="1.0873597808316355"/>
    <n v="1.0006139070467985"/>
  </r>
  <r>
    <x v="4"/>
    <x v="4"/>
    <n v="1.008641613910618"/>
    <n v="1.0087687158213985"/>
    <n v="1.0006139070467985"/>
  </r>
  <r>
    <x v="4"/>
    <x v="4"/>
    <n v="0.99244227924943473"/>
    <n v="0.99257264018356861"/>
    <n v="1.0006139070467985"/>
  </r>
  <r>
    <x v="4"/>
    <x v="4"/>
    <n v="1.0126072722965653"/>
    <n v="1.0127408922540526"/>
    <n v="1.0002495402595728"/>
  </r>
  <r>
    <x v="4"/>
    <x v="4"/>
    <n v="0.99267765605261082"/>
    <n v="0.99281453503345141"/>
    <n v="1.0002495402595728"/>
  </r>
  <r>
    <x v="4"/>
    <x v="4"/>
    <n v="1.0447383749222792"/>
    <n v="1.044878512926473"/>
    <n v="1.0002495402595728"/>
  </r>
  <r>
    <x v="4"/>
    <x v="4"/>
    <n v="1.0510755054223162"/>
    <n v="1.0512189024498635"/>
    <n v="1.0017428710305296"/>
  </r>
  <r>
    <x v="4"/>
    <x v="4"/>
    <n v="0.98976966696594393"/>
    <n v="0.98991632301684451"/>
    <n v="1.0017428710305296"/>
  </r>
  <r>
    <x v="4"/>
    <x v="4"/>
    <n v="1.0037952811700692"/>
    <n v="1.0039451962443231"/>
    <n v="1.0017428710305296"/>
  </r>
  <r>
    <x v="4"/>
    <x v="3"/>
    <n v="1.0217961671980995"/>
    <n v="1.0219493412957068"/>
    <n v="1.0017123044506329"/>
  </r>
  <r>
    <x v="3"/>
    <x v="4"/>
    <n v="1.0205197594108353"/>
    <n v="1.020676192531796"/>
    <n v="1.0017123044506329"/>
  </r>
  <r>
    <x v="4"/>
    <x v="4"/>
    <n v="1.0188428399718796"/>
    <n v="1.0190025321161937"/>
    <n v="1.0017123044506329"/>
  </r>
  <r>
    <x v="4"/>
    <x v="3"/>
    <n v="0.97537360344898694"/>
    <n v="0.97553655461665434"/>
    <n v="1.0044874553349181"/>
  </r>
  <r>
    <x v="3"/>
    <x v="3"/>
    <n v="0.97408609648534117"/>
    <n v="0.97425230667636187"/>
    <n v="1.0044874553349181"/>
  </r>
  <r>
    <x v="3"/>
    <x v="4"/>
    <n v="1.0067320715952968"/>
    <n v="1.0069015408096709"/>
    <n v="1.0044874553349181"/>
  </r>
  <r>
    <x v="4"/>
    <x v="3"/>
    <n v="1.0605476009253383"/>
    <n v="1.0607203291630658"/>
    <n v="1.0006984018396974"/>
  </r>
  <r>
    <x v="3"/>
    <x v="3"/>
    <n v="1.0493336793134664"/>
    <n v="1.0495096665745471"/>
    <n v="1.0006984018396974"/>
  </r>
  <r>
    <x v="3"/>
    <x v="3"/>
    <n v="1.0040691499082821"/>
    <n v="1.0042483961927162"/>
    <n v="1.0006984018396974"/>
  </r>
  <r>
    <x v="3"/>
    <x v="3"/>
    <n v="1.0570714146679976"/>
    <n v="1.0572539199757851"/>
    <n v="1.0026505894124806"/>
  </r>
  <r>
    <x v="3"/>
    <x v="3"/>
    <n v="1.0638816262289315"/>
    <n v="1.0640673905600722"/>
    <n v="1.0026505894124806"/>
  </r>
  <r>
    <x v="3"/>
    <x v="3"/>
    <n v="1.0265876355711714"/>
    <n v="1.0267766589256655"/>
    <n v="1.0026505894124806"/>
  </r>
  <r>
    <x v="3"/>
    <x v="3"/>
    <n v="1.0018069742526468"/>
    <n v="1.0019992566304943"/>
    <n v="1.000351073948242"/>
  </r>
  <r>
    <x v="3"/>
    <x v="3"/>
    <n v="1.0253377417653593"/>
    <n v="1.0255332831665602"/>
    <n v="1.000351073948242"/>
  </r>
  <r>
    <x v="3"/>
    <x v="3"/>
    <n v="0.98161721007987313"/>
    <n v="0.98181601050442735"/>
    <n v="1.000351073948242"/>
  </r>
  <r>
    <x v="3"/>
    <x v="3"/>
    <n v="1.0197310414409217"/>
    <n v="1.0199331008888293"/>
    <n v="1.0011976623058545"/>
  </r>
  <r>
    <x v="3"/>
    <x v="3"/>
    <n v="0.96986627914925605"/>
    <n v="0.97007159762051698"/>
    <n v="1.0011976623058545"/>
  </r>
  <r>
    <x v="3"/>
    <x v="3"/>
    <n v="0.99700744732775071"/>
    <n v="0.99721602482236493"/>
    <n v="1.0011976623058545"/>
  </r>
  <r>
    <x v="3"/>
    <x v="3"/>
    <n v="1.0348953150073006"/>
    <n v="1.0351071515252681"/>
    <n v="0.99951454022469399"/>
  </r>
  <r>
    <x v="3"/>
    <x v="3"/>
    <n v="1.0166636805536953"/>
    <n v="1.0168787760950162"/>
    <n v="0.99951454022469399"/>
  </r>
  <r>
    <x v="3"/>
    <x v="3"/>
    <n v="1.0605496371617815"/>
    <n v="1.0607679917264559"/>
    <n v="0.99951454022469399"/>
  </r>
  <r>
    <x v="3"/>
    <x v="2"/>
    <n v="1.0607017524118911"/>
    <n v="1.0609233659999187"/>
    <n v="1.0001044904790657"/>
  </r>
  <r>
    <x v="2"/>
    <x v="2"/>
    <n v="1.0390112874834923"/>
    <n v="1.0392361600948732"/>
    <n v="1.0001044904790657"/>
  </r>
  <r>
    <x v="2"/>
    <x v="2"/>
    <n v="0.98606748640386821"/>
    <n v="0.98629561803860255"/>
    <n v="1.0001044904790657"/>
  </r>
  <r>
    <x v="2"/>
    <x v="2"/>
    <n v="0.99658684204285741"/>
    <n v="0.99681823270094505"/>
    <n v="1.0016166490558169"/>
  </r>
  <r>
    <x v="2"/>
    <x v="2"/>
    <n v="1.0396334839933195"/>
    <n v="1.0398681336747604"/>
    <n v="1.0016166490558169"/>
  </r>
  <r>
    <x v="2"/>
    <x v="0"/>
    <n v="1.0268524184473633"/>
    <n v="1.0270903271521576"/>
    <n v="1.0016166490558169"/>
  </r>
  <r>
    <x v="1"/>
    <x v="0"/>
    <n v="1.0586505479045549"/>
    <n v="1.0588917156327027"/>
    <n v="1.0003014036236619"/>
  </r>
  <r>
    <x v="1"/>
    <x v="0"/>
    <n v="0.96435782488598532"/>
    <n v="0.96460225163748636"/>
    <n v="1.0003014036236619"/>
  </r>
  <r>
    <x v="1"/>
    <x v="2"/>
    <n v="0.87890933119424741"/>
    <n v="0.87915701696910187"/>
    <n v="1.0003014036236619"/>
  </r>
  <r>
    <x v="2"/>
    <x v="2"/>
    <n v="0.87331461034551061"/>
    <n v="0.87356555514371836"/>
    <n v="1.0033231605961392"/>
  </r>
  <r>
    <x v="2"/>
    <x v="2"/>
    <n v="0.98339498342730769"/>
    <n v="0.98364918724886885"/>
    <n v="1.0033231605961392"/>
  </r>
  <r>
    <x v="2"/>
    <x v="2"/>
    <n v="1.0363365097023578"/>
    <n v="1.0365939725472721"/>
    <n v="1.0033231605961392"/>
  </r>
  <r>
    <x v="2"/>
    <x v="2"/>
    <n v="1.0314890798879786"/>
    <n v="1.0317498017562463"/>
    <n v="0.99915599179708581"/>
  </r>
  <r>
    <x v="2"/>
    <x v="2"/>
    <n v="1.028768229204293"/>
    <n v="1.0290322100959142"/>
    <n v="0.99915599179708581"/>
  </r>
  <r>
    <x v="2"/>
    <x v="2"/>
    <n v="0.98690629984829015"/>
    <n v="0.98717353976326461"/>
    <n v="0.99915599179708581"/>
  </r>
  <r>
    <x v="2"/>
    <x v="2"/>
    <n v="0.97336858206690335"/>
    <n v="0.97363908100523122"/>
    <n v="1.0014721876003623"/>
  </r>
  <r>
    <x v="2"/>
    <x v="2"/>
    <n v="1.0539559003793713"/>
    <n v="1.0542296583410524"/>
    <n v="1.0014721876003623"/>
  </r>
  <r>
    <x v="2"/>
    <x v="2"/>
    <n v="0.99128115790975657"/>
    <n v="0.99155817489479114"/>
    <n v="1.0014721876003623"/>
  </r>
  <r>
    <x v="2"/>
    <x v="2"/>
    <n v="0.97835245429050777"/>
    <n v="0.97863273029889564"/>
    <n v="1.0003540095724377"/>
  </r>
  <r>
    <x v="2"/>
    <x v="2"/>
    <n v="1.0121277477777746"/>
    <n v="1.0124112828095158"/>
    <n v="1.0003540095724377"/>
  </r>
  <r>
    <x v="2"/>
    <x v="2"/>
    <n v="1.0342065835481995"/>
    <n v="1.0344933776032941"/>
    <n v="1.0003540095724377"/>
  </r>
  <r>
    <x v="2"/>
    <x v="2"/>
    <n v="0.97708118504373209"/>
    <n v="0.97737123812218007"/>
    <n v="1.0019546690480607"/>
  </r>
  <r>
    <x v="2"/>
    <x v="2"/>
    <n v="1.0195789514387992"/>
    <n v="1.0198722635406003"/>
    <n v="1.0019546690480607"/>
  </r>
  <r>
    <x v="2"/>
    <x v="2"/>
    <n v="1.0280028198749058"/>
    <n v="1.0282993910000604"/>
    <n v="1.0019546690480607"/>
  </r>
  <r>
    <x v="2"/>
    <x v="2"/>
    <n v="1.0275473048359385"/>
    <n v="1.0278471349844465"/>
    <n v="1.0011861924197416"/>
  </r>
  <r>
    <x v="2"/>
    <x v="2"/>
    <n v="0.9915122911345422"/>
    <n v="0.99181538030640348"/>
    <n v="1.0011861924197416"/>
  </r>
  <r>
    <x v="2"/>
    <x v="2"/>
    <n v="1.0277118261568117"/>
    <n v="1.0280181743520262"/>
    <n v="1.0011861924197416"/>
  </r>
  <r>
    <x v="2"/>
    <x v="2"/>
    <n v="1.0331250527878941"/>
    <n v="1.0334346600064621"/>
    <n v="1.0020932014490649"/>
  </r>
  <r>
    <x v="2"/>
    <x v="2"/>
    <n v="1.0292845113756066"/>
    <n v="1.029597377617528"/>
    <n v="1.0020932014490649"/>
  </r>
  <r>
    <x v="2"/>
    <x v="2"/>
    <n v="1.023374485405196"/>
    <n v="1.0236906106704708"/>
    <n v="1.0020932014490649"/>
  </r>
  <r>
    <x v="2"/>
    <x v="2"/>
    <n v="1.0432758485572891"/>
    <n v="1.043595232845917"/>
    <n v="1.0018790502867703"/>
  </r>
  <r>
    <x v="2"/>
    <x v="2"/>
    <n v="0.99947560832114546"/>
    <n v="0.99979825163312686"/>
    <n v="1.0018790502867703"/>
  </r>
  <r>
    <x v="2"/>
    <x v="2"/>
    <n v="0.99620261244969777"/>
    <n v="0.99652851478503257"/>
    <n v="1.0018790502867703"/>
  </r>
  <r>
    <x v="2"/>
    <x v="2"/>
    <n v="0.98047916464996721"/>
    <n v="0.98080832600865531"/>
    <n v="0.99903043273310732"/>
  </r>
  <r>
    <x v="2"/>
    <x v="2"/>
    <n v="1.0267347532498134"/>
    <n v="1.0270671736318548"/>
    <n v="0.99903043273310732"/>
  </r>
  <r>
    <x v="2"/>
    <x v="2"/>
    <n v="0.96887070744318571"/>
    <n v="0.96920638684858051"/>
    <n v="0.99903043273310732"/>
  </r>
  <r>
    <x v="2"/>
    <x v="2"/>
    <n v="0.96787953818696282"/>
    <n v="0.96821847661571092"/>
    <n v="1.0023751627046114"/>
  </r>
  <r>
    <x v="2"/>
    <x v="2"/>
    <n v="1.0190870536822461"/>
    <n v="1.0194292511343475"/>
    <n v="1.0023751627046114"/>
  </r>
  <r>
    <x v="2"/>
    <x v="3"/>
    <n v="0.99804564969917287"/>
    <n v="0.99839110617462767"/>
    <n v="1.0023751627046114"/>
  </r>
  <r>
    <x v="3"/>
    <x v="3"/>
    <n v="1.0353154968289335"/>
    <n v="1.0356642123277418"/>
    <n v="1.0007640681345003"/>
  </r>
  <r>
    <x v="3"/>
    <x v="2"/>
    <n v="1.0253734476020149"/>
    <n v="1.0257254221241765"/>
    <n v="1.0007640681345003"/>
  </r>
  <r>
    <x v="2"/>
    <x v="3"/>
    <n v="0.99710922451688777"/>
    <n v="0.99746445806240269"/>
    <n v="1.0007640681345003"/>
  </r>
  <r>
    <x v="3"/>
    <x v="3"/>
    <n v="0.91240788252694771"/>
    <n v="0.91276637509581593"/>
    <n v="1.0006627369479792"/>
  </r>
  <r>
    <x v="3"/>
    <x v="3"/>
    <n v="0.94805812922381871"/>
    <n v="0.94841988081604034"/>
    <n v="1.0006627369479792"/>
  </r>
  <r>
    <x v="3"/>
    <x v="4"/>
    <n v="0.97036892022988241"/>
    <n v="0.97073393084545734"/>
    <n v="1.0006627369479792"/>
  </r>
  <r>
    <x v="4"/>
    <x v="4"/>
    <n v="1.0307214874713588"/>
    <n v="1.0310897571102871"/>
    <n v="0.99690006397234265"/>
  </r>
  <r>
    <x v="4"/>
    <x v="4"/>
    <n v="1.0491083804851817"/>
    <n v="1.0494799091474634"/>
    <n v="0.99690006397234265"/>
  </r>
  <r>
    <x v="4"/>
    <x v="4"/>
    <n v="0.9903266668813141"/>
    <n v="0.99070145456694902"/>
    <n v="0.99690006397234265"/>
  </r>
  <r>
    <x v="4"/>
    <x v="4"/>
    <n v="1.1147180578192595"/>
    <n v="1.1150961045282477"/>
    <n v="0.99972868683101046"/>
  </r>
  <r>
    <x v="4"/>
    <x v="4"/>
    <n v="1.0292022247604344"/>
    <n v="1.0295835304927761"/>
    <n v="0.99972868683101046"/>
  </r>
  <r>
    <x v="4"/>
    <x v="4"/>
    <n v="1.0213582005726134"/>
    <n v="1.0217427653283084"/>
    <n v="0.99972868683101046"/>
  </r>
  <r>
    <x v="4"/>
    <x v="4"/>
    <n v="0.99068169895071245"/>
    <n v="0.99106952272976079"/>
    <n v="1.0046484833940166"/>
  </r>
  <r>
    <x v="4"/>
    <x v="4"/>
    <n v="0.9959095709127711"/>
    <n v="0.99630065371517285"/>
    <n v="1.0046484833940166"/>
  </r>
  <r>
    <x v="4"/>
    <x v="4"/>
    <n v="1.0016850248674256"/>
    <n v="1.0020793666931807"/>
    <n v="1.0046484833940166"/>
  </r>
  <r>
    <x v="4"/>
    <x v="4"/>
    <n v="1.0211515180052593"/>
    <n v="1.0215491188543677"/>
    <n v="1.0025910566530998"/>
  </r>
  <r>
    <x v="4"/>
    <x v="4"/>
    <n v="0.99006199862485678"/>
    <n v="0.99046285849731852"/>
    <n v="1.0025910566530998"/>
  </r>
  <r>
    <x v="4"/>
    <x v="4"/>
    <n v="0.99778359306087117"/>
    <n v="0.99818771195668621"/>
    <n v="1.0025910566530998"/>
  </r>
  <r>
    <x v="4"/>
    <x v="4"/>
    <n v="0.99510913625706587"/>
    <n v="0.99551651417623432"/>
    <n v="1.0021695981619263"/>
  </r>
  <r>
    <x v="4"/>
    <x v="4"/>
    <n v="1.006443518572137"/>
    <n v="1.0068541555146588"/>
    <n v="1.0021695981619263"/>
  </r>
  <r>
    <x v="4"/>
    <x v="4"/>
    <n v="1.0697140903870443"/>
    <n v="1.0701279863529194"/>
    <n v="1.0021695981619263"/>
  </r>
  <r>
    <x v="4"/>
    <x v="4"/>
    <n v="0.98370805966234398"/>
    <n v="0.98412521465157243"/>
    <n v="1.0068345995586168"/>
  </r>
  <r>
    <x v="4"/>
    <x v="4"/>
    <n v="0.97824546903492626"/>
    <n v="0.97866588304750812"/>
    <n v="1.0068345995586168"/>
  </r>
  <r>
    <x v="4"/>
    <x v="4"/>
    <n v="0.99442986239273157"/>
    <n v="0.99485353542866672"/>
    <n v="1.0068345995586168"/>
  </r>
  <r>
    <x v="4"/>
    <x v="4"/>
    <n v="1.0155860895428468"/>
    <n v="1.0160130216021352"/>
    <n v="1.0035928280915558"/>
  </r>
  <r>
    <x v="4"/>
    <x v="4"/>
    <n v="0.97968771103920793"/>
    <n v="0.98011790212184979"/>
    <n v="1.0035928280915558"/>
  </r>
  <r>
    <x v="4"/>
    <x v="4"/>
    <n v="1.0133189965742022"/>
    <n v="1.0137524466801975"/>
    <n v="1.0035928280915558"/>
  </r>
  <r>
    <x v="4"/>
    <x v="4"/>
    <n v="1.0036925470952864"/>
    <n v="1.0041292562246351"/>
    <n v="1.0028625839913394"/>
  </r>
  <r>
    <x v="4"/>
    <x v="4"/>
    <n v="0.99809721322808709"/>
    <n v="0.99853718138078895"/>
    <n v="1.0028625839913394"/>
  </r>
  <r>
    <x v="4"/>
    <x v="4"/>
    <n v="0.98189804297123995"/>
    <n v="0.98234127014729522"/>
    <n v="1.0028625839913394"/>
  </r>
  <r>
    <x v="4"/>
    <x v="4"/>
    <n v="1.023661182455242"/>
    <n v="1.0241076686546506"/>
    <n v="1.0024130350086915"/>
  </r>
  <r>
    <x v="4"/>
    <x v="4"/>
    <n v="1.0309562092269795"/>
    <n v="1.0314059544497414"/>
    <n v="1.0024130350086915"/>
  </r>
  <r>
    <x v="4"/>
    <x v="4"/>
    <n v="0.99412964808549142"/>
    <n v="0.9945826523316067"/>
    <n v="1.0024130350086915"/>
  </r>
  <r>
    <x v="4"/>
    <x v="4"/>
    <n v="1.0161606297765808"/>
    <n v="1.0166168930460495"/>
    <n v="0.99756934559269939"/>
  </r>
  <r>
    <x v="4"/>
    <x v="3"/>
    <n v="1.0204275432771213"/>
    <n v="1.0208870655699434"/>
    <n v="0.99756934559269939"/>
  </r>
  <r>
    <x v="3"/>
    <x v="4"/>
    <n v="0.98624005203293008"/>
    <n v="0.98670283334910547"/>
    <n v="0.99756934559269939"/>
  </r>
  <r>
    <x v="4"/>
    <x v="3"/>
    <n v="1.0059713554424246"/>
    <n v="1.0064373957819532"/>
    <n v="0.99988255742833698"/>
  </r>
  <r>
    <x v="3"/>
    <x v="3"/>
    <n v="1.0073760761159871"/>
    <n v="1.0078453754788692"/>
    <n v="0.99988255742833698"/>
  </r>
  <r>
    <x v="3"/>
    <x v="3"/>
    <n v="1.0007272918611341"/>
    <n v="1.0011998502473696"/>
    <n v="0.99988255742833698"/>
  </r>
  <r>
    <x v="3"/>
    <x v="3"/>
    <n v="1.014853288406167"/>
    <n v="1.0153291058157556"/>
    <n v="0.99996710727255833"/>
  </r>
  <r>
    <x v="3"/>
    <x v="3"/>
    <n v="1.011492108768647"/>
    <n v="1.0119711852015891"/>
    <n v="0.99996710727255833"/>
  </r>
  <r>
    <x v="3"/>
    <x v="3"/>
    <n v="1.0082923224702194"/>
    <n v="1.0087746579265149"/>
    <n v="0.99996710727255833"/>
  </r>
  <r>
    <x v="3"/>
    <x v="3"/>
    <n v="0.99618791337290968"/>
    <n v="0.99667350785255848"/>
    <n v="1.0032227009417587"/>
  </r>
  <r>
    <x v="3"/>
    <x v="3"/>
    <n v="1.0056382140067726"/>
    <n v="1.0061270675097747"/>
    <n v="1.0032227009417587"/>
  </r>
  <r>
    <x v="3"/>
    <x v="3"/>
    <n v="1.0113295233319426"/>
    <n v="1.0118216358582981"/>
    <n v="1.0032227009417587"/>
  </r>
  <r>
    <x v="3"/>
    <x v="3"/>
    <n v="0.99474204520013565"/>
    <n v="0.99523741674984445"/>
    <n v="1.0011111016940579"/>
  </r>
  <r>
    <x v="3"/>
    <x v="3"/>
    <n v="0.98133317183353463"/>
    <n v="0.98183180240659684"/>
    <n v="1.0011111016940579"/>
  </r>
  <r>
    <x v="3"/>
    <x v="3"/>
    <n v="0.96415913563643596"/>
    <n v="0.96466102523285147"/>
    <n v="1.0011111016940579"/>
  </r>
  <r>
    <x v="3"/>
    <x v="3"/>
    <n v="1.0079343397317113"/>
    <n v="1.0084394883514802"/>
    <n v="1.0019536905805264"/>
  </r>
  <r>
    <x v="3"/>
    <x v="3"/>
    <n v="1.0057128755031617"/>
    <n v="1.006221283146284"/>
    <n v="1.0019536905805264"/>
  </r>
  <r>
    <x v="3"/>
    <x v="3"/>
    <n v="0.99020619685778011"/>
    <n v="0.99071786352425562"/>
    <n v="1.0019536905805264"/>
  </r>
  <r>
    <x v="3"/>
    <x v="3"/>
    <n v="1.028728174275358"/>
    <n v="1.0292430999651869"/>
    <n v="0.99800382069205806"/>
  </r>
  <r>
    <x v="3"/>
    <x v="3"/>
    <n v="1.0074880925266507"/>
    <n v="1.008006277239833"/>
    <n v="0.99800382069205806"/>
  </r>
  <r>
    <x v="3"/>
    <x v="2"/>
    <n v="0.9968826846887866"/>
    <n v="0.99740412842532222"/>
    <n v="0.99800382069205806"/>
  </r>
  <r>
    <x v="2"/>
    <x v="2"/>
    <n v="0.99219355018481281"/>
    <n v="0.99271825294470173"/>
    <n v="1.0028081588226438"/>
  </r>
  <r>
    <x v="2"/>
    <x v="2"/>
    <n v="0.98697799465899039"/>
    <n v="0.98750595644223271"/>
    <n v="1.0028081588226438"/>
  </r>
  <r>
    <x v="2"/>
    <x v="2"/>
    <n v="1.017582573284658"/>
    <n v="1.0181137940912537"/>
    <n v="1.0028081588226438"/>
  </r>
  <r>
    <x v="2"/>
    <x v="2"/>
    <n v="1.0359396226475981"/>
    <n v="1.036474102477547"/>
    <n v="0.99819336961761129"/>
  </r>
  <r>
    <x v="2"/>
    <x v="2"/>
    <n v="1.0240481930503436"/>
    <n v="1.0245859319036459"/>
    <n v="0.99819336961761129"/>
  </r>
  <r>
    <x v="2"/>
    <x v="2"/>
    <n v="1.0306249971967187"/>
    <n v="1.0311659950733745"/>
    <n v="0.99819336961761129"/>
  </r>
  <r>
    <x v="2"/>
    <x v="2"/>
    <n v="1.0320406011681178"/>
    <n v="1.0325848580681269"/>
    <n v="0.99942148364928884"/>
  </r>
  <r>
    <x v="2"/>
    <x v="2"/>
    <n v="1.0303534955635003"/>
    <n v="1.0309010114868626"/>
    <n v="0.99942148364928884"/>
  </r>
  <r>
    <x v="2"/>
    <x v="2"/>
    <n v="1.036074535967896"/>
    <n v="1.0366253109146117"/>
    <n v="0.99942148364928884"/>
  </r>
  <r>
    <x v="2"/>
    <x v="2"/>
    <n v="1.0004111454752806"/>
    <n v="1.0009651794453498"/>
    <n v="1.0020991951521596"/>
  </r>
  <r>
    <x v="2"/>
    <x v="2"/>
    <n v="1.0329853513203353"/>
    <n v="1.0335426443137576"/>
    <n v="1.0020991951521596"/>
  </r>
  <r>
    <x v="2"/>
    <x v="0"/>
    <n v="1.0037463034106568"/>
    <n v="1.0043068554274326"/>
    <n v="1.0020991951521596"/>
  </r>
  <r>
    <x v="1"/>
    <x v="2"/>
    <n v="1.0219528526953443"/>
    <n v="1.0225166637354735"/>
    <n v="1.0022511009845412"/>
  </r>
  <r>
    <x v="2"/>
    <x v="0"/>
    <n v="1.0322443094321208"/>
    <n v="1.0328113794956033"/>
    <n v="1.0022511009845412"/>
  </r>
  <r>
    <x v="1"/>
    <x v="0"/>
    <n v="0.99356579746894746"/>
    <n v="0.99413612655578332"/>
    <n v="1.0022511009845412"/>
  </r>
  <r>
    <x v="1"/>
    <x v="0"/>
    <n v="1.0549673183111381"/>
    <n v="1.0555409064213273"/>
    <n v="1.0006307419744473"/>
  </r>
  <r>
    <x v="1"/>
    <x v="0"/>
    <n v="0.99224975995391462"/>
    <n v="0.99282660708745718"/>
    <n v="1.0006307419744473"/>
  </r>
  <r>
    <x v="1"/>
    <x v="0"/>
    <n v="0.99750303398050633"/>
    <n v="0.99808314013740218"/>
    <n v="1.0006307419744473"/>
  </r>
  <r>
    <x v="1"/>
    <x v="0"/>
    <n v="1.0168225271534173"/>
    <n v="1.0174058923336664"/>
    <n v="1.0046979335679471"/>
  </r>
  <r>
    <x v="1"/>
    <x v="0"/>
    <n v="1.0074163932822833"/>
    <n v="1.0080030174858858"/>
    <n v="1.0046979335679471"/>
  </r>
  <r>
    <x v="1"/>
    <x v="0"/>
    <n v="0.95889688086914926"/>
    <n v="0.95948676409610512"/>
    <n v="1.0046979335679471"/>
  </r>
  <r>
    <x v="1"/>
    <x v="0"/>
    <n v="1.0270952427836366"/>
    <n v="1.0276883850339458"/>
    <n v="1.0016581542656302"/>
  </r>
  <r>
    <x v="1"/>
    <x v="0"/>
    <n v="1.0153298236968695"/>
    <n v="1.0159262249705321"/>
    <n v="1.0016581542656302"/>
  </r>
  <r>
    <x v="1"/>
    <x v="0"/>
    <n v="1.0361968463658764"/>
    <n v="1.0367965066628924"/>
    <n v="1.0016581542656302"/>
  </r>
  <r>
    <x v="1"/>
    <x v="0"/>
    <n v="1.0471995807516579"/>
    <n v="1.0478025000720272"/>
    <n v="1.0012792942948205"/>
  </r>
  <r>
    <x v="1"/>
    <x v="0"/>
    <n v="1.0106914504596383"/>
    <n v="1.0112976288033608"/>
    <n v="1.0012792942948205"/>
  </r>
  <r>
    <x v="1"/>
    <x v="0"/>
    <n v="1.0280225931546261"/>
    <n v="1.028632030521702"/>
    <n v="1.0012792942948205"/>
  </r>
  <r>
    <x v="1"/>
    <x v="1"/>
    <n v="1.040296298361749"/>
    <n v="1.0409089947521784"/>
    <n v="1.0000490755943396"/>
  </r>
  <r>
    <x v="0"/>
    <x v="1"/>
    <n v="0.99123408572604166"/>
    <n v="0.99185004113982433"/>
    <n v="1.0000490755943396"/>
  </r>
  <r>
    <x v="0"/>
    <x v="0"/>
    <n v="0.96469632141678274"/>
    <n v="0.96531553585391872"/>
    <n v="1.0000490755943396"/>
  </r>
  <r>
    <x v="1"/>
    <x v="1"/>
    <n v="1.0879676249316845"/>
    <n v="1.0885900983921739"/>
    <n v="1.004503124954262"/>
  </r>
  <r>
    <x v="0"/>
    <x v="1"/>
    <n v="1.0473463773984479"/>
    <n v="1.0479721098822907"/>
    <n v="1.004503124954262"/>
  </r>
  <r>
    <x v="0"/>
    <x v="1"/>
    <n v="1.0513157463951261"/>
    <n v="1.0519447379023221"/>
    <n v="1.004503124954262"/>
  </r>
  <r>
    <x v="0"/>
    <x v="1"/>
    <n v="0.99814577762678725"/>
    <n v="0.99877802815733663"/>
    <n v="1.0034737121059287"/>
  </r>
  <r>
    <x v="0"/>
    <x v="1"/>
    <n v="1.0059229994451193"/>
    <n v="1.0065585089990221"/>
    <n v="1.0034737121059287"/>
  </r>
  <r>
    <x v="0"/>
    <x v="1"/>
    <n v="1.0104359300885914"/>
    <n v="1.0110746986658476"/>
    <n v="1.0034737121059287"/>
  </r>
  <r>
    <x v="0"/>
    <x v="1"/>
    <n v="0.98815895257242869"/>
    <n v="0.98880098017303819"/>
    <n v="1.0009442958426535"/>
  </r>
  <r>
    <x v="0"/>
    <x v="1"/>
    <n v="1.0266488928523216"/>
    <n v="1.0272941794762844"/>
    <n v="1.0009442958426535"/>
  </r>
  <r>
    <x v="0"/>
    <x v="1"/>
    <n v="0.99956991530811634"/>
    <n v="1.0002184609554325"/>
    <n v="1.0009442958426535"/>
  </r>
  <r>
    <x v="0"/>
    <x v="1"/>
    <n v="1.0598867886767001"/>
    <n v="1.0605385933473697"/>
    <n v="1.0020458907434282"/>
  </r>
  <r>
    <x v="0"/>
    <x v="1"/>
    <n v="1.0490396166669707"/>
    <n v="1.0496946803609934"/>
    <n v="1.0020458907434282"/>
  </r>
  <r>
    <x v="0"/>
    <x v="1"/>
    <n v="1.0300458500461556"/>
    <n v="1.0307041727635318"/>
    <n v="1.0020458907434282"/>
  </r>
  <r>
    <x v="0"/>
    <x v="1"/>
    <n v="0.99457456296379143"/>
    <n v="0.99523614470452093"/>
    <n v="1.0013794845290518"/>
  </r>
  <r>
    <x v="0"/>
    <x v="1"/>
    <n v="0.99856175328786545"/>
    <n v="0.99922659405194836"/>
    <n v="1.0013794845290518"/>
  </r>
  <r>
    <x v="0"/>
    <x v="1"/>
    <n v="1.0419621752899468"/>
    <n v="1.042630275077383"/>
    <n v="1.0013794845290518"/>
  </r>
  <r>
    <x v="0"/>
    <x v="1"/>
    <n v="0.92577045709117523"/>
    <n v="0.92644181590196484"/>
    <n v="1.0036579684500075"/>
  </r>
  <r>
    <x v="0"/>
    <x v="1"/>
    <n v="0.94639708414615586"/>
    <n v="0.94707170198029877"/>
    <n v="1.0036579684500075"/>
  </r>
  <r>
    <x v="0"/>
    <x v="1"/>
    <n v="1.0067642008783266"/>
    <n v="1.0074420777358228"/>
    <n v="1.0036579684500075"/>
  </r>
  <r>
    <x v="0"/>
    <x v="1"/>
    <n v="1.1039602446915588"/>
    <n v="1.1046413805724085"/>
    <n v="1.0052451543841439"/>
  </r>
  <r>
    <x v="0"/>
    <x v="1"/>
    <n v="1.0362464075488409"/>
    <n v="1.0369308024530439"/>
    <n v="1.0052451543841439"/>
  </r>
  <r>
    <x v="0"/>
    <x v="1"/>
    <n v="1.042460257230756"/>
    <n v="1.0431479111583124"/>
    <n v="1.0052451543841439"/>
  </r>
  <r>
    <x v="0"/>
    <x v="1"/>
    <n v="0.99496735871286224"/>
    <n v="0.99565827166377197"/>
    <n v="1.0031712729966309"/>
  </r>
  <r>
    <x v="0"/>
    <x v="1"/>
    <n v="1.0228791602161311"/>
    <n v="1.0235733321903941"/>
    <n v="1.0031712729966309"/>
  </r>
  <r>
    <x v="0"/>
    <x v="1"/>
    <n v="1.0317124164249445"/>
    <n v="1.0324098474225609"/>
    <n v="1.0031712729966309"/>
  </r>
  <r>
    <x v="0"/>
    <x v="1"/>
    <n v="0.99843216175838279"/>
    <n v="0.99913285177935252"/>
    <n v="1.0005760178969036"/>
  </r>
  <r>
    <x v="0"/>
    <x v="1"/>
    <n v="0.99330074702939453"/>
    <n v="0.99400469607371755"/>
    <n v="1.0005760178969036"/>
  </r>
  <r>
    <x v="0"/>
    <x v="1"/>
    <n v="1.0414774937237525"/>
    <n v="1.042184701791429"/>
    <n v="1.0005760178969036"/>
  </r>
  <r>
    <x v="0"/>
    <x v="1"/>
    <n v="0.95668929072740183"/>
    <n v="0.95739975781843156"/>
    <n v="1.0034032809828153"/>
  </r>
  <r>
    <x v="0"/>
    <x v="1"/>
    <n v="0.98592411174388317"/>
    <n v="0.98663783785826631"/>
    <n v="1.0034032809828153"/>
  </r>
  <r>
    <x v="0"/>
    <x v="1"/>
    <n v="0.98216584485130809"/>
    <n v="0.98288282998904453"/>
    <n v="1.0034032809828153"/>
  </r>
  <r>
    <x v="0"/>
    <x v="1"/>
    <n v="1.0651447931239983"/>
    <n v="1.0658650372850882"/>
    <n v="1.004949546345463"/>
  </r>
  <r>
    <x v="0"/>
    <x v="1"/>
    <n v="1.0230167414381528"/>
    <n v="1.0237402446225961"/>
    <n v="1.004949546345463"/>
  </r>
  <r>
    <x v="0"/>
    <x v="1"/>
    <n v="0.99094278640391553"/>
    <n v="0.99166954861171208"/>
    <n v="1.004949546345463"/>
  </r>
  <r>
    <x v="0"/>
    <x v="1"/>
    <n v="0.9711841899139021"/>
    <n v="0.97191421114505194"/>
    <n v="0.99823674873116597"/>
  </r>
  <r>
    <x v="0"/>
    <x v="1"/>
    <n v="1.03273290793898"/>
    <n v="1.0334661881934832"/>
    <n v="0.99823674873116597"/>
  </r>
  <r>
    <x v="0"/>
    <x v="1"/>
    <n v="1.015443906437838"/>
    <n v="1.0161804457156944"/>
    <n v="0.99823674873116597"/>
  </r>
  <r>
    <x v="0"/>
    <x v="1"/>
    <n v="0.96439925227695511"/>
    <n v="0.96513905057816496"/>
    <n v="1.0063115671275507"/>
  </r>
  <r>
    <x v="0"/>
    <x v="1"/>
    <n v="1.0198238777465229"/>
    <n v="1.0205669350710862"/>
    <n v="1.0063115671275507"/>
  </r>
  <r>
    <x v="0"/>
    <x v="1"/>
    <n v="0.99986641358222439"/>
    <n v="1.0006127299301411"/>
    <n v="1.0063115671275507"/>
  </r>
  <r>
    <x v="0"/>
    <x v="1"/>
    <n v="1.0095536052167826"/>
    <n v="1.0103031805880525"/>
    <n v="0.99984465555106461"/>
  </r>
  <r>
    <x v="0"/>
    <x v="1"/>
    <n v="0.98423525172391679"/>
    <n v="0.98498808611854005"/>
    <n v="0.99984465555106461"/>
  </r>
  <r>
    <x v="0"/>
    <x v="1"/>
    <n v="0.94637136695687341"/>
    <n v="0.94712746037485007"/>
    <n v="0.99984465555106461"/>
  </r>
  <r>
    <x v="0"/>
    <x v="1"/>
    <n v="0.989292616279288"/>
    <n v="0.99005196872061796"/>
    <n v="1.0024404785345677"/>
  </r>
  <r>
    <x v="0"/>
    <x v="1"/>
    <n v="0.96500146543814758"/>
    <n v="0.96576407690283095"/>
    <n v="1.0024404785345677"/>
  </r>
  <r>
    <x v="0"/>
    <x v="1"/>
    <n v="0.99581798127149956"/>
    <n v="0.99658385175953623"/>
    <n v="1.0024404785345677"/>
  </r>
  <r>
    <x v="0"/>
    <x v="1"/>
    <n v="0.97760382859177408"/>
    <n v="0.97837295810316405"/>
    <n v="0.99707235284226514"/>
  </r>
  <r>
    <x v="0"/>
    <x v="1"/>
    <n v="0.90979984831866312"/>
    <n v="0.91057223685340649"/>
    <n v="0.99707235284226514"/>
  </r>
  <r>
    <x v="0"/>
    <x v="1"/>
    <n v="1.0034510492404816"/>
    <n v="1.0042266967985782"/>
    <n v="0.99707235284226514"/>
  </r>
  <r>
    <x v="0"/>
    <x v="1"/>
    <n v="1.0596370676544489"/>
    <n v="1.060415974235899"/>
    <n v="1.004109107154886"/>
  </r>
  <r>
    <x v="0"/>
    <x v="1"/>
    <n v="0.97048650820971882"/>
    <n v="0.9712686738145222"/>
    <n v="1.004109107154886"/>
  </r>
  <r>
    <x v="0"/>
    <x v="1"/>
    <n v="0.97214640393616747"/>
    <n v="0.97293182856432425"/>
    <n v="1.004109107154886"/>
  </r>
  <r>
    <x v="0"/>
    <x v="1"/>
    <n v="0.97914084592085426"/>
    <n v="0.97992952957236434"/>
    <n v="1.0004097537602332"/>
  </r>
  <r>
    <x v="0"/>
    <x v="1"/>
    <n v="0.88318813415043818"/>
    <n v="0.88398007682530166"/>
    <n v="1.0004097537602332"/>
  </r>
  <r>
    <x v="0"/>
    <x v="1"/>
    <n v="1.0348965225046749"/>
    <n v="1.0356917242028918"/>
    <n v="1.0004097537602332"/>
  </r>
  <r>
    <x v="0"/>
    <x v="1"/>
    <n v="1.0482533622176169"/>
    <n v="1.049051822939187"/>
    <n v="1.0038705357461257"/>
  </r>
  <r>
    <x v="0"/>
    <x v="1"/>
    <n v="1.0147523474413451"/>
    <n v="1.0155540671862686"/>
    <n v="1.0038705357461257"/>
  </r>
  <r>
    <x v="0"/>
    <x v="1"/>
    <n v="0.99094276271078463"/>
    <n v="0.99174774147906142"/>
    <n v="1.0038705357461257"/>
  </r>
  <r>
    <x v="0"/>
    <x v="1"/>
    <n v="0.95653249391787376"/>
    <n v="0.95734073170950396"/>
    <n v="1.0064260468413682"/>
  </r>
  <r>
    <x v="0"/>
    <x v="1"/>
    <n v="1.0369342137832012"/>
    <n v="1.0377457105981847"/>
    <n v="1.0064260468413682"/>
  </r>
  <r>
    <x v="0"/>
    <x v="1"/>
    <n v="0.95337658354838073"/>
    <n v="0.95419133938671763"/>
    <n v="1.0064260468413682"/>
  </r>
  <r>
    <x v="0"/>
    <x v="1"/>
    <n v="0.96961615184341277"/>
    <n v="0.97043416670510296"/>
    <n v="1.0022509473906998"/>
  </r>
  <r>
    <x v="0"/>
    <x v="0"/>
    <n v="0.93815865546875021"/>
    <n v="0.93897992935379382"/>
    <n v="1.0022509473906998"/>
  </r>
  <r>
    <x v="1"/>
    <x v="0"/>
    <n v="0.88942554382291594"/>
    <n v="0.89025007673131284"/>
    <n v="1.0022509473906998"/>
  </r>
  <r>
    <x v="1"/>
    <x v="0"/>
    <n v="1.0055764041022106"/>
    <n v="1.0064041960339609"/>
    <n v="1.0024471892610918"/>
  </r>
  <r>
    <x v="1"/>
    <x v="2"/>
    <n v="0.94852790675856735"/>
    <n v="0.94935895771367096"/>
    <n v="1.0024471892610918"/>
  </r>
  <r>
    <x v="2"/>
    <x v="2"/>
    <n v="0.98229886731221827"/>
    <n v="0.98313317729067529"/>
    <n v="1.0024471892610918"/>
  </r>
  <r>
    <x v="2"/>
    <x v="0"/>
    <n v="1.0669935162413524"/>
    <n v="1.0678310852431627"/>
    <n v="0.99930695732162356"/>
  </r>
  <r>
    <x v="1"/>
    <x v="2"/>
    <n v="0.9925209704819995"/>
    <n v="0.99336179850716311"/>
    <n v="0.99930695732162356"/>
  </r>
  <r>
    <x v="2"/>
    <x v="0"/>
    <n v="0.99407622210497426"/>
    <n v="0.99492030915349128"/>
    <n v="0.99930695732162356"/>
  </r>
  <r>
    <x v="1"/>
    <x v="2"/>
    <n v="0.92679544060151453"/>
    <n v="0.92764278667338484"/>
    <n v="1.0020664248739908"/>
  </r>
  <r>
    <x v="2"/>
    <x v="2"/>
    <n v="1.0049653620899448"/>
    <n v="1.0058159671851685"/>
    <n v="1.0020664248739908"/>
  </r>
  <r>
    <x v="2"/>
    <x v="2"/>
    <n v="1.0529738352314437"/>
    <n v="1.0538276993500209"/>
    <n v="1.0020664248739908"/>
  </r>
  <r>
    <x v="2"/>
    <x v="2"/>
    <n v="1.0493632378333067"/>
    <n v="1.050220360975237"/>
    <n v="1.0052279855449648"/>
  </r>
  <r>
    <x v="2"/>
    <x v="0"/>
    <n v="1.050408596580388"/>
    <n v="1.0512689787456717"/>
    <n v="1.0052279855449648"/>
  </r>
  <r>
    <x v="1"/>
    <x v="0"/>
    <n v="0.99964745093199636"/>
    <n v="1.0005110921206335"/>
    <n v="1.0052279855449648"/>
  </r>
  <r>
    <x v="1"/>
    <x v="0"/>
    <n v="0.98863506077061991"/>
    <n v="0.98950196098261034"/>
    <n v="1.0059975903510614"/>
  </r>
  <r>
    <x v="1"/>
    <x v="0"/>
    <n v="1.0221520019247703"/>
    <n v="1.023022161160114"/>
    <n v="1.0059975903510614"/>
  </r>
  <r>
    <x v="1"/>
    <x v="0"/>
    <n v="1.0152986158750441"/>
    <n v="1.0161720341337412"/>
    <n v="1.0059975903510614"/>
  </r>
  <r>
    <x v="1"/>
    <x v="0"/>
    <n v="1.0115638331830201"/>
    <n v="1.0124405104650707"/>
    <n v="1.0032480311885892"/>
  </r>
  <r>
    <x v="1"/>
    <x v="0"/>
    <n v="1.0284191405019247"/>
    <n v="1.0292990768073285"/>
    <n v="1.0032480311885892"/>
  </r>
  <r>
    <x v="1"/>
    <x v="0"/>
    <n v="1.0408802437070945"/>
    <n v="1.0417634390358517"/>
    <n v="1.0032480311885892"/>
  </r>
  <r>
    <x v="1"/>
    <x v="0"/>
    <n v="1.0038027798216744"/>
    <n v="1.004689234173785"/>
    <n v="1.0016377609537224"/>
  </r>
  <r>
    <x v="1"/>
    <x v="0"/>
    <n v="0.97645607999508088"/>
    <n v="0.97734579337054472"/>
    <n v="1.0016377609537224"/>
  </r>
  <r>
    <x v="1"/>
    <x v="0"/>
    <n v="1.0048197804189387"/>
    <n v="1.0057127528177559"/>
    <n v="1.0016377609537224"/>
  </r>
  <r>
    <x v="1"/>
    <x v="0"/>
    <n v="0.96790394861675322"/>
    <n v="0.96880018003892376"/>
    <n v="1.000820889498625"/>
  </r>
  <r>
    <x v="1"/>
    <x v="0"/>
    <n v="1.0244880443751048"/>
    <n v="1.0253875348206287"/>
    <n v="1.000820889498625"/>
  </r>
  <r>
    <x v="1"/>
    <x v="0"/>
    <n v="0.97835652527775874"/>
    <n v="0.97925927474663599"/>
    <n v="1.000820889498625"/>
  </r>
  <r>
    <x v="1"/>
    <x v="0"/>
    <n v="0.98386092022024796"/>
    <n v="0.98476692871247862"/>
    <n v="1.0017749011964081"/>
  </r>
  <r>
    <x v="1"/>
    <x v="0"/>
    <n v="1.0238496642074026"/>
    <n v="1.0247589317229866"/>
    <n v="1.0017749011964081"/>
  </r>
  <r>
    <x v="1"/>
    <x v="0"/>
    <n v="0.99402795163595414"/>
    <n v="0.9949404781748914"/>
    <n v="1.0017749011964081"/>
  </r>
  <r>
    <x v="1"/>
    <x v="0"/>
    <n v="1.045208312045111"/>
    <n v="1.0461240976074015"/>
    <n v="1.0018996925503059"/>
  </r>
  <r>
    <x v="1"/>
    <x v="0"/>
    <n v="1.0290957829810772"/>
    <n v="1.0300148275667211"/>
    <n v="1.0018996925503059"/>
  </r>
  <r>
    <x v="1"/>
    <x v="0"/>
    <n v="0.98257735422811143"/>
    <n v="0.9834996578371088"/>
    <n v="1.0018996925503059"/>
  </r>
  <r>
    <x v="1"/>
    <x v="0"/>
    <n v="1.0084995041560183"/>
    <n v="1.0094250667883691"/>
    <n v="1.0024714027139712"/>
  </r>
  <r>
    <x v="1"/>
    <x v="0"/>
    <n v="0.98727822309465219"/>
    <n v="0.98820704475035626"/>
    <n v="1.0024714027139712"/>
  </r>
  <r>
    <x v="1"/>
    <x v="0"/>
    <n v="0.96701439991852856"/>
    <n v="0.96794648059758592"/>
    <n v="1.0024714027139712"/>
  </r>
  <r>
    <x v="1"/>
    <x v="0"/>
    <n v="1.0144174671228359"/>
    <n v="1.0153528068252466"/>
    <n v="0.99998250867569327"/>
  </r>
  <r>
    <x v="1"/>
    <x v="0"/>
    <n v="1.0213002149993198"/>
    <n v="1.022238813725084"/>
    <n v="0.99998250867569327"/>
  </r>
  <r>
    <x v="1"/>
    <x v="0"/>
    <n v="1.0134130898644036"/>
    <n v="1.014354947613521"/>
    <n v="0.99998250867569327"/>
  </r>
  <r>
    <x v="1"/>
    <x v="0"/>
    <n v="0.99571678617428161"/>
    <n v="0.99666190294675239"/>
    <n v="1.002296660120477"/>
  </r>
  <r>
    <x v="1"/>
    <x v="0"/>
    <n v="0.9884418677313207"/>
    <n v="0.98939024352714477"/>
    <n v="1.002296660120477"/>
  </r>
  <r>
    <x v="1"/>
    <x v="0"/>
    <n v="0.96958262874887935"/>
    <n v="0.97053426356805683"/>
    <n v="1.002296660120477"/>
  </r>
  <r>
    <x v="1"/>
    <x v="0"/>
    <n v="1.0470452829719958"/>
    <n v="1.0480001768145266"/>
    <n v="1.0009337397688991"/>
  </r>
  <r>
    <x v="1"/>
    <x v="0"/>
    <n v="1.024632361695589"/>
    <n v="1.0255905145614732"/>
    <n v="1.0009337397688991"/>
  </r>
  <r>
    <x v="1"/>
    <x v="0"/>
    <n v="1.0060655192827717"/>
    <n v="1.0070269311720093"/>
    <n v="1.0009337397688991"/>
  </r>
  <r>
    <x v="1"/>
    <x v="0"/>
    <n v="0.99551495486430486"/>
    <n v="0.99647962577689575"/>
    <n v="1.0023228646295643"/>
  </r>
  <r>
    <x v="1"/>
    <x v="1"/>
    <n v="1.0069470324038743"/>
    <n v="1.0079149623398185"/>
    <n v="1.0023228646295643"/>
  </r>
  <r>
    <x v="0"/>
    <x v="1"/>
    <n v="0.99717935768092703"/>
    <n v="0.99815054664022462"/>
    <n v="1.0023228646295643"/>
  </r>
  <r>
    <x v="0"/>
    <x v="0"/>
    <n v="0.98760509123955553"/>
    <n v="0.98857953922220643"/>
    <n v="0.99963171514140425"/>
  </r>
  <r>
    <x v="1"/>
    <x v="0"/>
    <n v="0.97138436420111207"/>
    <n v="0.97236207120711637"/>
    <n v="0.99963171514140425"/>
  </r>
  <r>
    <x v="1"/>
    <x v="0"/>
    <n v="1.0046047761815085"/>
    <n v="1.0055857422108661"/>
    <n v="0.99963171514140425"/>
  </r>
  <r>
    <x v="1"/>
    <x v="0"/>
    <n v="1.0217826773371548"/>
    <n v="1.0227669023898658"/>
    <n v="0.99914849566683106"/>
  </r>
  <r>
    <x v="1"/>
    <x v="1"/>
    <n v="1.0312341853955695"/>
    <n v="1.0322216694716337"/>
    <n v="0.99914849566683106"/>
  </r>
  <r>
    <x v="0"/>
    <x v="1"/>
    <n v="1.0426854196314608"/>
    <n v="1.0436761627308784"/>
    <n v="0.99914849566683106"/>
  </r>
  <r>
    <x v="0"/>
    <x v="1"/>
    <n v="1.0193477367761252"/>
    <n v="1.0203417388988962"/>
    <n v="1.0021467723121154"/>
  </r>
  <r>
    <x v="0"/>
    <x v="1"/>
    <n v="1.0177845093343278"/>
    <n v="1.0187817704804523"/>
    <n v="1.0021467723121154"/>
  </r>
  <r>
    <x v="0"/>
    <x v="1"/>
    <n v="1.0017210731012629"/>
    <n v="1.0027215932707405"/>
    <n v="1.0021467723121154"/>
  </r>
  <r>
    <x v="0"/>
    <x v="1"/>
    <n v="1.0112097443316352"/>
    <n v="1.0122135235244663"/>
    <n v="0.99935796839487101"/>
  </r>
  <r>
    <x v="0"/>
    <x v="1"/>
    <n v="0.96709392072837475"/>
    <n v="0.96810095894455916"/>
    <n v="0.99935796839487101"/>
  </r>
  <r>
    <x v="0"/>
    <x v="1"/>
    <n v="1.035752321079596"/>
    <n v="1.0367626183191339"/>
    <n v="0.99935796839487101"/>
  </r>
  <r>
    <x v="0"/>
    <x v="1"/>
    <n v="1.024812132173442"/>
    <n v="1.025825688436333"/>
    <n v="1.0027700117843223"/>
  </r>
  <r>
    <x v="0"/>
    <x v="1"/>
    <n v="0.99874830272552584"/>
    <n v="0.99976511801177026"/>
    <n v="1.0027700117843223"/>
  </r>
  <r>
    <x v="0"/>
    <x v="1"/>
    <n v="1.0032267736410438"/>
    <n v="1.0042468479506417"/>
    <n v="1.0027700117843223"/>
  </r>
  <r>
    <x v="0"/>
    <x v="0"/>
    <n v="0.95665587514339268"/>
    <n v="0.9576792084763438"/>
    <n v="1.0032352017128237"/>
  </r>
  <r>
    <x v="1"/>
    <x v="0"/>
    <n v="1.0246085545466053"/>
    <n v="1.0256351469029097"/>
    <n v="1.0032352017128237"/>
  </r>
  <r>
    <x v="1"/>
    <x v="0"/>
    <n v="1.0244111721942242"/>
    <n v="1.025441023573882"/>
    <n v="1.0032352017128237"/>
  </r>
  <r>
    <x v="1"/>
    <x v="0"/>
    <n v="0.94609808585954036"/>
    <n v="0.94713119626255149"/>
    <n v="1.000239670546579"/>
  </r>
  <r>
    <x v="1"/>
    <x v="0"/>
    <n v="1.0128182262444969"/>
    <n v="1.0138545956708613"/>
    <n v="1.000239670546579"/>
  </r>
  <r>
    <x v="1"/>
    <x v="0"/>
    <n v="0.92881570176596551"/>
    <n v="0.92985533021568334"/>
    <n v="1.000239670546579"/>
  </r>
  <r>
    <x v="1"/>
    <x v="2"/>
    <n v="0.9844314200916614"/>
    <n v="0.98547430756473264"/>
    <n v="0.99703218166406149"/>
  </r>
  <r>
    <x v="2"/>
    <x v="2"/>
    <n v="0.96824896126916526"/>
    <n v="0.9692951077655898"/>
    <n v="0.99703218166406149"/>
  </r>
  <r>
    <x v="2"/>
    <x v="2"/>
    <n v="1.039243748367074"/>
    <n v="1.0402931538868518"/>
    <n v="0.99703218166406149"/>
  </r>
  <r>
    <x v="2"/>
    <x v="2"/>
    <n v="1.0139362108449919"/>
    <n v="1.0149888753881231"/>
    <n v="1.0031018473642657"/>
  </r>
  <r>
    <x v="2"/>
    <x v="3"/>
    <n v="0.94507209699806272"/>
    <n v="0.94612802056454726"/>
    <n v="1.0031018473642657"/>
  </r>
  <r>
    <x v="3"/>
    <x v="3"/>
    <n v="0.9314348980411028"/>
    <n v="0.93249408063094075"/>
    <n v="1.0031018473642657"/>
  </r>
  <r>
    <x v="3"/>
    <x v="3"/>
    <n v="1.0253728346972784"/>
    <n v="1.0264352763104696"/>
    <n v="0.99982121170850924"/>
  </r>
  <r>
    <x v="3"/>
    <x v="4"/>
    <n v="0.95300989474985009"/>
    <n v="0.95407559538639475"/>
    <n v="0.99982121170850924"/>
  </r>
  <r>
    <x v="4"/>
    <x v="4"/>
    <n v="0.80633157431986524"/>
    <n v="0.80740053397976319"/>
    <n v="0.99982121170850924"/>
  </r>
  <r>
    <x v="4"/>
    <x v="4"/>
    <n v="0.93511198824152986"/>
    <n v="0.93618420692478121"/>
    <n v="0.9963896890966315"/>
  </r>
  <r>
    <x v="4"/>
    <x v="4"/>
    <n v="1.0105120691955138"/>
    <n v="1.0115875469021185"/>
    <n v="0.9963896890966315"/>
  </r>
  <r>
    <x v="4"/>
    <x v="4"/>
    <n v="0.98832847732645668"/>
    <n v="0.98940721405641474"/>
    <n v="0.9963896890966315"/>
  </r>
  <r>
    <x v="4"/>
    <x v="4"/>
    <n v="0.92797059860899678"/>
    <n v="0.92905259436230814"/>
    <n v="1.0004330584351757"/>
  </r>
  <r>
    <x v="4"/>
    <x v="4"/>
    <n v="0.940437976836629"/>
    <n v="0.94152323161329377"/>
    <n v="1.0004330584351757"/>
  </r>
  <r>
    <x v="4"/>
    <x v="4"/>
    <n v="1.1199431876671495"/>
    <n v="1.1210317014671676"/>
    <n v="1.0004330584351757"/>
  </r>
  <r>
    <x v="4"/>
    <x v="4"/>
    <n v="1.0582863456939708"/>
    <n v="1.0593781185173423"/>
    <n v="1.0049698595504235"/>
  </r>
  <r>
    <x v="4"/>
    <x v="4"/>
    <n v="1.0149158079774441"/>
    <n v="1.0160108398241687"/>
    <n v="1.0049698595504235"/>
  </r>
  <r>
    <x v="4"/>
    <x v="4"/>
    <n v="1.009376146567162"/>
    <n v="1.0104744374372401"/>
    <n v="1.0049698595504235"/>
  </r>
  <r>
    <x v="4"/>
    <x v="4"/>
    <n v="1.0742564814369193"/>
    <n v="1.0753580313303508"/>
    <n v="1.0042316025453528"/>
  </r>
  <r>
    <x v="4"/>
    <x v="4"/>
    <n v="1.0315004307297295"/>
    <n v="1.0326052396465144"/>
    <n v="1.0042316025453528"/>
  </r>
  <r>
    <x v="4"/>
    <x v="4"/>
    <n v="1.0187447655033144"/>
    <n v="1.0198528334434525"/>
    <n v="1.0042316025453528"/>
  </r>
  <r>
    <x v="4"/>
    <x v="4"/>
    <n v="1.0142446744224174"/>
    <n v="1.0153560013859089"/>
    <n v="1.0059044876589041"/>
  </r>
  <r>
    <x v="4"/>
    <x v="4"/>
    <n v="1.0180583032485075"/>
    <n v="1.0191728892353524"/>
    <n v="1.0059044876589041"/>
  </r>
  <r>
    <x v="4"/>
    <x v="4"/>
    <n v="1.0042039771869249"/>
    <n v="1.0053218221971232"/>
    <n v="1.0059044876589041"/>
  </r>
  <r>
    <x v="4"/>
    <x v="4"/>
    <n v="0.96862497154770955"/>
    <n v="0.96974607558126114"/>
    <n v="1.0022224244809028"/>
  </r>
  <r>
    <x v="4"/>
    <x v="4"/>
    <n v="1.0527692946082137"/>
    <n v="1.0538936576651186"/>
    <n v="1.0022224244809028"/>
  </r>
  <r>
    <x v="4"/>
    <x v="3"/>
    <n v="1.0367773820293029"/>
    <n v="1.0379050041095612"/>
    <n v="1.0022224244809028"/>
  </r>
  <r>
    <x v="3"/>
    <x v="4"/>
    <n v="0.93741296943264496"/>
    <n v="0.93854385053625655"/>
    <n v="1.0032436458995655"/>
  </r>
  <r>
    <x v="4"/>
    <x v="4"/>
    <n v="0.96238924159445194"/>
    <n v="0.96352338172141683"/>
    <n v="1.0032436458995655"/>
  </r>
  <r>
    <x v="4"/>
    <x v="4"/>
    <n v="0.99497711042223302"/>
    <n v="0.99611450957255132"/>
    <n v="1.0032436458995655"/>
  </r>
  <r>
    <x v="4"/>
    <x v="4"/>
    <n v="1.0040027853462414"/>
    <n v="1.0051434435199131"/>
    <n v="1.0032378496086831"/>
  </r>
  <r>
    <x v="4"/>
    <x v="4"/>
    <n v="1.0297832886672595"/>
    <n v="1.0309272058642844"/>
    <n v="1.0032378496086831"/>
  </r>
  <r>
    <x v="4"/>
    <x v="4"/>
    <n v="1.0411110107383288"/>
    <n v="1.0422581869587071"/>
    <n v="1.0032378496086831"/>
  </r>
  <r>
    <x v="4"/>
    <x v="3"/>
    <n v="1.023007045085186"/>
    <n v="1.0241574803289177"/>
    <n v="1.0014414445782769"/>
  </r>
  <r>
    <x v="3"/>
    <x v="3"/>
    <n v="1.0338730808648693"/>
    <n v="1.0350267751319544"/>
    <n v="1.0014414445782769"/>
  </r>
  <r>
    <x v="3"/>
    <x v="3"/>
    <n v="1.0282444263461594"/>
    <n v="1.0294013796365977"/>
    <n v="1.0014414445782769"/>
  </r>
  <r>
    <x v="3"/>
    <x v="3"/>
    <n v="1.0303889237459549"/>
    <n v="1.0315491360597466"/>
    <n v="0.99617576172992806"/>
  </r>
  <r>
    <x v="3"/>
    <x v="3"/>
    <n v="0.98309403287729324"/>
    <n v="0.98425750421443836"/>
    <n v="0.99617576172992806"/>
  </r>
  <r>
    <x v="3"/>
    <x v="3"/>
    <n v="1.0195724375353747"/>
    <n v="1.020739167895873"/>
    <n v="0.99617576172992806"/>
  </r>
  <r>
    <x v="3"/>
    <x v="3"/>
    <n v="0.99992799603356797"/>
    <n v="1.0010979854174198"/>
    <n v="1.0019613333704998"/>
  </r>
  <r>
    <x v="3"/>
    <x v="3"/>
    <n v="0.96252035378754952"/>
    <n v="0.96369360219475464"/>
    <n v="1.0019613333704998"/>
  </r>
  <r>
    <x v="3"/>
    <x v="3"/>
    <n v="1.0280926898952989"/>
    <n v="1.0292691973258574"/>
    <n v="1.0019613333704998"/>
  </r>
  <r>
    <x v="3"/>
    <x v="4"/>
    <n v="0.8938996303227964"/>
    <n v="0.89507939677670822"/>
    <n v="0.99959003885269104"/>
  </r>
  <r>
    <x v="4"/>
    <x v="4"/>
    <n v="0.99101156900338905"/>
    <n v="0.99219459448065417"/>
    <n v="0.99959003885269104"/>
  </r>
  <r>
    <x v="4"/>
    <x v="4"/>
    <n v="1.0327373595614604"/>
    <n v="1.0339236440620789"/>
    <n v="0.99959003885269104"/>
  </r>
  <r>
    <x v="4"/>
    <x v="4"/>
    <n v="1.0153090451463895"/>
    <n v="1.0164985886703615"/>
    <n v="1.0031768589606087"/>
  </r>
  <r>
    <x v="4"/>
    <x v="4"/>
    <n v="1.0148358231108192"/>
    <n v="1.0160286256581443"/>
    <n v="1.0031768589606087"/>
  </r>
  <r>
    <x v="4"/>
    <x v="3"/>
    <n v="1.0399447760178808"/>
    <n v="1.0411408375885594"/>
    <n v="1.0031768589606087"/>
  </r>
  <r>
    <x v="3"/>
    <x v="3"/>
    <n v="1.0363866158894002"/>
    <n v="1.0375859364834321"/>
    <n v="1.0006580171346027"/>
  </r>
  <r>
    <x v="3"/>
    <x v="3"/>
    <n v="1.0204258909447921"/>
    <n v="1.0216284705621772"/>
    <n v="1.0006580171346027"/>
  </r>
  <r>
    <x v="3"/>
    <x v="3"/>
    <n v="0.99595778066779905"/>
    <n v="0.99716361930853759"/>
    <n v="1.0006580171346027"/>
  </r>
  <r>
    <x v="3"/>
    <x v="4"/>
    <n v="0.96933033017480108"/>
    <n v="0.97053942783889302"/>
    <n v="1.0009267001602526"/>
  </r>
  <r>
    <x v="4"/>
    <x v="4"/>
    <n v="0.98901005726920488"/>
    <n v="0.99022241395665012"/>
    <n v="1.0009267001602526"/>
  </r>
  <r>
    <x v="4"/>
    <x v="4"/>
    <n v="1.0299353002148679"/>
    <n v="1.0311509159256664"/>
    <n v="1.0009267001602526"/>
  </r>
  <r>
    <x v="4"/>
    <x v="3"/>
    <n v="1.0290870079735752"/>
    <n v="1.0303058827077272"/>
    <n v="0.99910242923418935"/>
  </r>
  <r>
    <x v="3"/>
    <x v="3"/>
    <n v="1.0265626112612962"/>
    <n v="1.0277847450188016"/>
    <n v="0.99910242923418935"/>
  </r>
  <r>
    <x v="3"/>
    <x v="3"/>
    <n v="0.999111459186381"/>
    <n v="1.0003368519672398"/>
    <n v="0.99910242923418935"/>
  </r>
  <r>
    <x v="3"/>
    <x v="4"/>
    <n v="0.9774709208164426"/>
    <n v="0.97869957262065466"/>
    <n v="0.99874081449359031"/>
  </r>
  <r>
    <x v="4"/>
    <x v="4"/>
    <n v="1.025798842968985"/>
    <n v="1.0270307537965504"/>
    <n v="0.99874081449359031"/>
  </r>
  <r>
    <x v="4"/>
    <x v="4"/>
    <n v="1.0409269751381967"/>
    <n v="1.0421621449891154"/>
    <n v="0.99874081449359031"/>
  </r>
  <r>
    <x v="4"/>
    <x v="3"/>
    <n v="1.0141537625102"/>
    <n v="1.0153921913844719"/>
    <n v="1.0008671226293318"/>
  </r>
  <r>
    <x v="3"/>
    <x v="3"/>
    <n v="1.0236643071495355"/>
    <n v="1.0249059950471608"/>
    <n v="1.0008671226293318"/>
  </r>
  <r>
    <x v="3"/>
    <x v="3"/>
    <n v="1.0147135848348758"/>
    <n v="1.0159585317558546"/>
    <n v="1.0008671226293318"/>
  </r>
  <r>
    <x v="3"/>
    <x v="3"/>
    <n v="1.0439922174807159"/>
    <n v="1.0452404234250481"/>
    <n v="0.99989926304554089"/>
  </r>
  <r>
    <x v="3"/>
    <x v="3"/>
    <n v="0.98655826045028672"/>
    <n v="0.98780972541797218"/>
    <n v="0.99989926304554089"/>
  </r>
  <r>
    <x v="3"/>
    <x v="3"/>
    <n v="1.0322425987608104"/>
    <n v="1.0334973227518491"/>
    <n v="0.99989926304554089"/>
  </r>
  <r>
    <x v="3"/>
    <x v="3"/>
    <n v="1.0001389686802711"/>
    <n v="1.0013969516946633"/>
    <n v="1.0011856400975576"/>
  </r>
  <r>
    <x v="3"/>
    <x v="3"/>
    <n v="1.0095561822342654"/>
    <n v="1.0108174242720109"/>
    <n v="1.0011856400975576"/>
  </r>
  <r>
    <x v="3"/>
    <x v="3"/>
    <n v="1.0225973003866911"/>
    <n v="1.0238618014477898"/>
    <n v="1.0011856400975576"/>
  </r>
  <r>
    <x v="3"/>
    <x v="3"/>
    <n v="1.0378013530937356"/>
    <n v="1.0390691131781877"/>
    <n v="1.0028189257052178"/>
  </r>
  <r>
    <x v="3"/>
    <x v="3"/>
    <n v="1.0124541514683985"/>
    <n v="1.013725170576204"/>
    <n v="1.0028189257052178"/>
  </r>
  <r>
    <x v="3"/>
    <x v="3"/>
    <n v="1.0031185548367794"/>
    <n v="1.0043928329679384"/>
    <n v="1.0028189257052178"/>
  </r>
  <r>
    <x v="3"/>
    <x v="3"/>
    <n v="0.99812043212689483"/>
    <n v="0.99939796928140701"/>
    <n v="0.99689481638680588"/>
  </r>
  <r>
    <x v="3"/>
    <x v="2"/>
    <n v="1.023834267836895"/>
    <n v="1.0251150640147606"/>
    <n v="0.99689481638680588"/>
  </r>
  <r>
    <x v="2"/>
    <x v="2"/>
    <n v="1.0018358668453198"/>
    <n v="1.0031199220465388"/>
    <n v="0.99689481638680588"/>
  </r>
  <r>
    <x v="2"/>
    <x v="2"/>
    <n v="1.008903173585761"/>
    <n v="1.0101904878103332"/>
    <n v="1.0028682521814807"/>
  </r>
  <r>
    <x v="2"/>
    <x v="2"/>
    <n v="1.0271068139580384"/>
    <n v="1.028397387205964"/>
    <n v="1.0028682521814807"/>
  </r>
  <r>
    <x v="2"/>
    <x v="2"/>
    <n v="1.01245439454834"/>
    <n v="1.013748226819619"/>
    <n v="1.0028682521814807"/>
  </r>
  <r>
    <x v="2"/>
    <x v="2"/>
    <n v="0.99485541982415726"/>
    <n v="0.99615251111878955"/>
    <n v="1.0025557926784667"/>
  </r>
  <r>
    <x v="2"/>
    <x v="2"/>
    <n v="1.0144276545314332"/>
    <n v="1.0157280048494188"/>
    <n v="1.0025557926784667"/>
  </r>
  <r>
    <x v="2"/>
    <x v="2"/>
    <n v="0.97349811189029045"/>
    <n v="0.97480172123162945"/>
    <n v="1.0025557926784667"/>
  </r>
  <r>
    <x v="2"/>
    <x v="0"/>
    <n v="1.0641565946697757"/>
    <n v="1.0654634630344682"/>
    <n v="0.99870995142074348"/>
  </r>
  <r>
    <x v="1"/>
    <x v="0"/>
    <n v="1.0133736092817598"/>
    <n v="1.0146837366698056"/>
    <n v="0.99870995142074348"/>
  </r>
  <r>
    <x v="1"/>
    <x v="0"/>
    <n v="0.99484897705583575"/>
    <n v="0.99616236346723475"/>
    <n v="0.99870995142074348"/>
  </r>
  <r>
    <x v="1"/>
    <x v="0"/>
    <n v="1.0252078710953618"/>
    <n v="1.0265245165301142"/>
    <n v="0.99865829181248389"/>
  </r>
  <r>
    <x v="1"/>
    <x v="0"/>
    <n v="0.9959775503163153"/>
    <n v="0.997297454774421"/>
    <n v="0.99865829181248389"/>
  </r>
  <r>
    <x v="1"/>
    <x v="0"/>
    <n v="1.0080912144900269"/>
    <n v="1.0094143779714859"/>
    <n v="0.99865829181248389"/>
  </r>
  <r>
    <x v="1"/>
    <x v="0"/>
    <n v="1.004304872320483"/>
    <n v="1.0056312948252955"/>
    <n v="1.000370447652903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808">
  <r>
    <x v="0"/>
    <x v="0"/>
  </r>
  <r>
    <x v="1"/>
    <x v="0"/>
  </r>
  <r>
    <x v="1"/>
    <x v="0"/>
  </r>
  <r>
    <x v="1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2"/>
    <x v="2"/>
  </r>
  <r>
    <x v="2"/>
    <x v="3"/>
  </r>
  <r>
    <x v="3"/>
    <x v="3"/>
  </r>
  <r>
    <x v="3"/>
    <x v="3"/>
  </r>
  <r>
    <x v="3"/>
    <x v="3"/>
  </r>
  <r>
    <x v="3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3"/>
  </r>
  <r>
    <x v="3"/>
    <x v="3"/>
  </r>
  <r>
    <x v="3"/>
    <x v="3"/>
  </r>
  <r>
    <x v="3"/>
    <x v="3"/>
  </r>
  <r>
    <x v="3"/>
    <x v="2"/>
  </r>
  <r>
    <x v="2"/>
    <x v="2"/>
  </r>
  <r>
    <x v="2"/>
    <x v="2"/>
  </r>
  <r>
    <x v="2"/>
    <x v="2"/>
  </r>
  <r>
    <x v="2"/>
    <x v="2"/>
  </r>
  <r>
    <x v="2"/>
    <x v="0"/>
  </r>
  <r>
    <x v="1"/>
    <x v="0"/>
  </r>
  <r>
    <x v="1"/>
    <x v="0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1"/>
    <x v="0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1"/>
    <x v="0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1"/>
    <x v="2"/>
  </r>
  <r>
    <x v="2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2"/>
  </r>
  <r>
    <x v="2"/>
    <x v="2"/>
  </r>
  <r>
    <x v="2"/>
    <x v="2"/>
  </r>
  <r>
    <x v="2"/>
    <x v="2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2"/>
    <x v="2"/>
  </r>
  <r>
    <x v="2"/>
    <x v="3"/>
  </r>
  <r>
    <x v="3"/>
    <x v="3"/>
  </r>
  <r>
    <x v="3"/>
    <x v="3"/>
  </r>
  <r>
    <x v="3"/>
    <x v="3"/>
  </r>
  <r>
    <x v="3"/>
    <x v="3"/>
  </r>
  <r>
    <x v="3"/>
    <x v="4"/>
  </r>
  <r>
    <x v="4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2"/>
  </r>
  <r>
    <x v="2"/>
    <x v="2"/>
  </r>
  <r>
    <x v="2"/>
    <x v="2"/>
  </r>
  <r>
    <x v="2"/>
    <x v="2"/>
  </r>
  <r>
    <x v="2"/>
    <x v="0"/>
  </r>
  <r>
    <x v="1"/>
    <x v="0"/>
  </r>
  <r>
    <x v="1"/>
    <x v="0"/>
  </r>
  <r>
    <x v="1"/>
    <x v="0"/>
  </r>
  <r>
    <x v="1"/>
    <x v="0"/>
  </r>
  <r>
    <x v="1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3"/>
  </r>
  <r>
    <x v="3"/>
    <x v="2"/>
  </r>
  <r>
    <x v="2"/>
    <x v="3"/>
  </r>
  <r>
    <x v="3"/>
    <x v="3"/>
  </r>
  <r>
    <x v="3"/>
    <x v="3"/>
  </r>
  <r>
    <x v="3"/>
    <x v="3"/>
  </r>
  <r>
    <x v="3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0"/>
  </r>
  <r>
    <x v="1"/>
    <x v="2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1"/>
    <x v="0"/>
  </r>
  <r>
    <x v="1"/>
    <x v="0"/>
  </r>
  <r>
    <x v="1"/>
    <x v="2"/>
  </r>
  <r>
    <x v="2"/>
    <x v="2"/>
  </r>
  <r>
    <x v="2"/>
    <x v="2"/>
  </r>
  <r>
    <x v="2"/>
    <x v="2"/>
  </r>
  <r>
    <x v="2"/>
    <x v="2"/>
  </r>
  <r>
    <x v="2"/>
    <x v="3"/>
  </r>
  <r>
    <x v="3"/>
    <x v="3"/>
  </r>
  <r>
    <x v="3"/>
    <x v="3"/>
  </r>
  <r>
    <x v="3"/>
    <x v="3"/>
  </r>
  <r>
    <x v="3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1"/>
  </r>
  <r>
    <x v="0"/>
    <x v="1"/>
  </r>
  <r>
    <x v="0"/>
    <x v="1"/>
  </r>
  <r>
    <x v="0"/>
    <x v="0"/>
  </r>
  <r>
    <x v="1"/>
    <x v="0"/>
  </r>
  <r>
    <x v="1"/>
    <x v="0"/>
  </r>
  <r>
    <x v="1"/>
    <x v="1"/>
  </r>
  <r>
    <x v="0"/>
    <x v="0"/>
  </r>
  <r>
    <x v="1"/>
    <x v="0"/>
  </r>
  <r>
    <x v="1"/>
    <x v="1"/>
  </r>
  <r>
    <x v="0"/>
    <x v="0"/>
  </r>
  <r>
    <x v="1"/>
    <x v="0"/>
  </r>
  <r>
    <x v="1"/>
    <x v="0"/>
  </r>
  <r>
    <x v="1"/>
    <x v="2"/>
  </r>
  <r>
    <x v="2"/>
    <x v="0"/>
  </r>
  <r>
    <x v="1"/>
    <x v="0"/>
  </r>
  <r>
    <x v="1"/>
    <x v="2"/>
  </r>
  <r>
    <x v="2"/>
    <x v="2"/>
  </r>
  <r>
    <x v="2"/>
    <x v="3"/>
  </r>
  <r>
    <x v="3"/>
    <x v="3"/>
  </r>
  <r>
    <x v="3"/>
    <x v="3"/>
  </r>
  <r>
    <x v="3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4"/>
  </r>
  <r>
    <x v="4"/>
    <x v="4"/>
  </r>
  <r>
    <x v="4"/>
    <x v="4"/>
  </r>
  <r>
    <x v="4"/>
    <x v="3"/>
  </r>
  <r>
    <x v="3"/>
    <x v="4"/>
  </r>
  <r>
    <x v="4"/>
    <x v="4"/>
  </r>
  <r>
    <x v="4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2"/>
  </r>
  <r>
    <x v="2"/>
    <x v="2"/>
  </r>
  <r>
    <x v="2"/>
    <x v="2"/>
  </r>
  <r>
    <x v="2"/>
    <x v="3"/>
  </r>
  <r>
    <x v="3"/>
    <x v="3"/>
  </r>
  <r>
    <x v="3"/>
    <x v="2"/>
  </r>
  <r>
    <x v="2"/>
    <x v="3"/>
  </r>
  <r>
    <x v="3"/>
    <x v="3"/>
  </r>
  <r>
    <x v="3"/>
    <x v="2"/>
  </r>
  <r>
    <x v="2"/>
    <x v="2"/>
  </r>
  <r>
    <x v="2"/>
    <x v="2"/>
  </r>
  <r>
    <x v="2"/>
    <x v="2"/>
  </r>
  <r>
    <x v="2"/>
    <x v="3"/>
  </r>
  <r>
    <x v="3"/>
    <x v="2"/>
  </r>
  <r>
    <x v="2"/>
    <x v="3"/>
  </r>
  <r>
    <x v="3"/>
    <x v="3"/>
  </r>
  <r>
    <x v="3"/>
    <x v="3"/>
  </r>
  <r>
    <x v="3"/>
    <x v="3"/>
  </r>
  <r>
    <x v="3"/>
    <x v="3"/>
  </r>
  <r>
    <x v="3"/>
    <x v="3"/>
  </r>
  <r>
    <x v="3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3"/>
  </r>
  <r>
    <x v="3"/>
    <x v="4"/>
  </r>
  <r>
    <x v="4"/>
    <x v="4"/>
  </r>
  <r>
    <x v="4"/>
    <x v="3"/>
  </r>
  <r>
    <x v="3"/>
    <x v="3"/>
  </r>
  <r>
    <x v="3"/>
    <x v="4"/>
  </r>
  <r>
    <x v="4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2"/>
  </r>
  <r>
    <x v="2"/>
    <x v="2"/>
  </r>
  <r>
    <x v="2"/>
    <x v="2"/>
  </r>
  <r>
    <x v="2"/>
    <x v="2"/>
  </r>
  <r>
    <x v="2"/>
    <x v="2"/>
  </r>
  <r>
    <x v="2"/>
    <x v="0"/>
  </r>
  <r>
    <x v="1"/>
    <x v="0"/>
  </r>
  <r>
    <x v="1"/>
    <x v="0"/>
  </r>
  <r>
    <x v="1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3"/>
  </r>
  <r>
    <x v="3"/>
    <x v="3"/>
  </r>
  <r>
    <x v="3"/>
    <x v="2"/>
  </r>
  <r>
    <x v="2"/>
    <x v="3"/>
  </r>
  <r>
    <x v="3"/>
    <x v="3"/>
  </r>
  <r>
    <x v="3"/>
    <x v="3"/>
  </r>
  <r>
    <x v="3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3"/>
  </r>
  <r>
    <x v="3"/>
    <x v="4"/>
  </r>
  <r>
    <x v="4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0"/>
  </r>
  <r>
    <x v="1"/>
    <x v="2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1"/>
  </r>
  <r>
    <x v="0"/>
    <x v="0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1"/>
    <x v="0"/>
  </r>
  <r>
    <x v="1"/>
    <x v="0"/>
  </r>
  <r>
    <x v="1"/>
    <x v="2"/>
  </r>
  <r>
    <x v="2"/>
    <x v="2"/>
  </r>
  <r>
    <x v="2"/>
    <x v="0"/>
  </r>
  <r>
    <x v="1"/>
    <x v="2"/>
  </r>
  <r>
    <x v="2"/>
    <x v="0"/>
  </r>
  <r>
    <x v="1"/>
    <x v="2"/>
  </r>
  <r>
    <x v="2"/>
    <x v="2"/>
  </r>
  <r>
    <x v="2"/>
    <x v="2"/>
  </r>
  <r>
    <x v="2"/>
    <x v="2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0"/>
    <x v="1"/>
  </r>
  <r>
    <x v="0"/>
    <x v="0"/>
  </r>
  <r>
    <x v="1"/>
    <x v="0"/>
  </r>
  <r>
    <x v="1"/>
    <x v="0"/>
  </r>
  <r>
    <x v="1"/>
    <x v="0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2"/>
  </r>
  <r>
    <x v="2"/>
    <x v="2"/>
  </r>
  <r>
    <x v="2"/>
    <x v="2"/>
  </r>
  <r>
    <x v="2"/>
    <x v="2"/>
  </r>
  <r>
    <x v="2"/>
    <x v="3"/>
  </r>
  <r>
    <x v="3"/>
    <x v="3"/>
  </r>
  <r>
    <x v="3"/>
    <x v="3"/>
  </r>
  <r>
    <x v="3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3"/>
  </r>
  <r>
    <x v="3"/>
    <x v="4"/>
  </r>
  <r>
    <x v="4"/>
    <x v="4"/>
  </r>
  <r>
    <x v="4"/>
    <x v="4"/>
  </r>
  <r>
    <x v="4"/>
    <x v="4"/>
  </r>
  <r>
    <x v="4"/>
    <x v="4"/>
  </r>
  <r>
    <x v="4"/>
    <x v="4"/>
  </r>
  <r>
    <x v="4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4"/>
  </r>
  <r>
    <x v="4"/>
    <x v="4"/>
  </r>
  <r>
    <x v="4"/>
    <x v="4"/>
  </r>
  <r>
    <x v="4"/>
    <x v="4"/>
  </r>
  <r>
    <x v="4"/>
    <x v="4"/>
  </r>
  <r>
    <x v="4"/>
    <x v="3"/>
  </r>
  <r>
    <x v="3"/>
    <x v="3"/>
  </r>
  <r>
    <x v="3"/>
    <x v="3"/>
  </r>
  <r>
    <x v="3"/>
    <x v="3"/>
  </r>
  <r>
    <x v="3"/>
    <x v="4"/>
  </r>
  <r>
    <x v="4"/>
    <x v="4"/>
  </r>
  <r>
    <x v="4"/>
    <x v="4"/>
  </r>
  <r>
    <x v="4"/>
    <x v="3"/>
  </r>
  <r>
    <x v="3"/>
    <x v="3"/>
  </r>
  <r>
    <x v="3"/>
    <x v="3"/>
  </r>
  <r>
    <x v="3"/>
    <x v="4"/>
  </r>
  <r>
    <x v="4"/>
    <x v="4"/>
  </r>
  <r>
    <x v="4"/>
    <x v="4"/>
  </r>
  <r>
    <x v="4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808">
  <r>
    <x v="0"/>
    <x v="0"/>
    <n v="0.95727316653301076"/>
    <n v="0.95596955719167176"/>
  </r>
  <r>
    <x v="1"/>
    <x v="0"/>
    <n v="1.0167956048827045"/>
    <n v="1.0154952545647189"/>
  </r>
  <r>
    <x v="1"/>
    <x v="0"/>
    <n v="1.0567838572195414"/>
    <n v="1.055486765924909"/>
  </r>
  <r>
    <x v="1"/>
    <x v="1"/>
    <n v="1.0400759208920551"/>
    <n v="1.0387820886207761"/>
  </r>
  <r>
    <x v="0"/>
    <x v="0"/>
    <n v="1.0284889852700978"/>
    <n v="1.0271984120221722"/>
  </r>
  <r>
    <x v="1"/>
    <x v="0"/>
    <n v="0.96026807097736144"/>
    <n v="0.95898075675278915"/>
  </r>
  <r>
    <x v="1"/>
    <x v="0"/>
    <n v="0.97397766795081364"/>
    <n v="0.97269361274959476"/>
  </r>
  <r>
    <x v="1"/>
    <x v="0"/>
    <n v="0.99611004943904513"/>
    <n v="0.99482925326117955"/>
  </r>
  <r>
    <x v="1"/>
    <x v="0"/>
    <n v="1.0391086638589762"/>
    <n v="1.037831126704464"/>
  </r>
  <r>
    <x v="1"/>
    <x v="0"/>
    <n v="0.95632957532792151"/>
    <n v="0.95505529719676263"/>
  </r>
  <r>
    <x v="1"/>
    <x v="2"/>
    <n v="1.0020528410288685"/>
    <n v="1.0007818219210629"/>
  </r>
  <r>
    <x v="2"/>
    <x v="2"/>
    <n v="1.0200093337381544"/>
    <n v="1.0187415736537022"/>
  </r>
  <r>
    <x v="2"/>
    <x v="3"/>
    <n v="0.9773514107789022"/>
    <n v="0.97608690971780332"/>
  </r>
  <r>
    <x v="3"/>
    <x v="3"/>
    <n v="1.0175646961404172"/>
    <n v="1.0163034541026716"/>
  </r>
  <r>
    <x v="3"/>
    <x v="3"/>
    <n v="1.0025688869896143"/>
    <n v="1.0013109039752222"/>
  </r>
  <r>
    <x v="3"/>
    <x v="3"/>
    <n v="1.0003693553915645"/>
    <n v="0.9991146314005257"/>
  </r>
  <r>
    <x v="3"/>
    <x v="4"/>
    <n v="0.94505415145778016"/>
    <n v="0.94380268649009469"/>
  </r>
  <r>
    <x v="4"/>
    <x v="4"/>
    <n v="1.0694412336850683"/>
    <n v="1.0681930277407361"/>
  </r>
  <r>
    <x v="4"/>
    <x v="4"/>
    <n v="1.0297801680702823"/>
    <n v="1.0285352211493035"/>
  </r>
  <r>
    <x v="4"/>
    <x v="4"/>
    <n v="1.007068569950047"/>
    <n v="1.0058268820524217"/>
  </r>
  <r>
    <x v="4"/>
    <x v="4"/>
    <n v="1.0324817855860302"/>
    <n v="1.0312433567117583"/>
  </r>
  <r>
    <x v="4"/>
    <x v="4"/>
    <n v="1.0144946212032318"/>
    <n v="1.013259451352313"/>
  </r>
  <r>
    <x v="4"/>
    <x v="4"/>
    <n v="1.0403787549304588"/>
    <n v="1.0391468441028935"/>
  </r>
  <r>
    <x v="4"/>
    <x v="4"/>
    <n v="1.0299120851272106"/>
    <n v="1.0286834333229986"/>
  </r>
  <r>
    <x v="4"/>
    <x v="4"/>
    <n v="1.0088273892430502"/>
    <n v="1.0076019964621914"/>
  </r>
  <r>
    <x v="4"/>
    <x v="4"/>
    <n v="0.99333255773897211"/>
    <n v="0.99211042398146676"/>
  </r>
  <r>
    <x v="4"/>
    <x v="3"/>
    <n v="1.0173221495714879"/>
    <n v="1.016103274837336"/>
  </r>
  <r>
    <x v="3"/>
    <x v="3"/>
    <n v="1.0312433381327488"/>
    <n v="1.0300277224219503"/>
  </r>
  <r>
    <x v="3"/>
    <x v="3"/>
    <n v="1.0138965525471728"/>
    <n v="1.0126841958597275"/>
  </r>
  <r>
    <x v="3"/>
    <x v="3"/>
    <n v="0.91806973751007892"/>
    <n v="0.91686063984598698"/>
  </r>
  <r>
    <x v="3"/>
    <x v="2"/>
    <n v="1.0504775919765141"/>
    <n v="1.0492717533357756"/>
  </r>
  <r>
    <x v="2"/>
    <x v="2"/>
    <n v="1.0298138859867152"/>
    <n v="1.0286113063693301"/>
  </r>
  <r>
    <x v="2"/>
    <x v="2"/>
    <n v="1.0317041271671457"/>
    <n v="1.0305048065731137"/>
  </r>
  <r>
    <x v="2"/>
    <x v="2"/>
    <n v="0.99730793444771637"/>
    <n v="0.99611187287703784"/>
  </r>
  <r>
    <x v="2"/>
    <x v="2"/>
    <n v="0.98760740682752424"/>
    <n v="0.986414604280199"/>
  </r>
  <r>
    <x v="2"/>
    <x v="0"/>
    <n v="1.0606491382068495"/>
    <n v="1.0594595946828775"/>
  </r>
  <r>
    <x v="1"/>
    <x v="0"/>
    <n v="1.0295408204554071"/>
    <n v="1.0283545359547885"/>
  </r>
  <r>
    <x v="1"/>
    <x v="0"/>
    <n v="0.98369080978651646"/>
    <n v="0.98250778430925134"/>
  </r>
  <r>
    <x v="1"/>
    <x v="1"/>
    <n v="1.0178409370543069"/>
    <n v="1.0166611706003952"/>
  </r>
  <r>
    <x v="0"/>
    <x v="1"/>
    <n v="1.0009408536615725"/>
    <n v="0.99976434623101407"/>
  </r>
  <r>
    <x v="0"/>
    <x v="1"/>
    <n v="0.98708828645109936"/>
    <n v="0.98591503804389424"/>
  </r>
  <r>
    <x v="0"/>
    <x v="1"/>
    <n v="1.0221527576351681"/>
    <n v="1.0209827682513164"/>
  </r>
  <r>
    <x v="0"/>
    <x v="1"/>
    <n v="1.0418026434435352"/>
    <n v="1.0406359130830369"/>
  </r>
  <r>
    <x v="0"/>
    <x v="1"/>
    <n v="1.0158415342551974"/>
    <n v="1.0146780629180523"/>
  </r>
  <r>
    <x v="0"/>
    <x v="0"/>
    <n v="0.98903257431746083"/>
    <n v="0.98787236200366912"/>
  </r>
  <r>
    <x v="1"/>
    <x v="0"/>
    <n v="0.97156926950694877"/>
    <n v="0.97041231621651036"/>
  </r>
  <r>
    <x v="1"/>
    <x v="1"/>
    <n v="1.0338045539317575"/>
    <n v="1.0326508596646724"/>
  </r>
  <r>
    <x v="0"/>
    <x v="1"/>
    <n v="1.0399105696857285"/>
    <n v="1.0387601344419968"/>
  </r>
  <r>
    <x v="0"/>
    <x v="1"/>
    <n v="0.99192161217225239"/>
    <n v="0.99077443595187409"/>
  </r>
  <r>
    <x v="0"/>
    <x v="1"/>
    <n v="1.0052431547327323"/>
    <n v="1.0040992375357074"/>
  </r>
  <r>
    <x v="0"/>
    <x v="1"/>
    <n v="0.99602006437069202"/>
    <n v="0.99487940619702042"/>
  </r>
  <r>
    <x v="0"/>
    <x v="1"/>
    <n v="1.0026576191951369"/>
    <n v="1.0015202200448186"/>
  </r>
  <r>
    <x v="0"/>
    <x v="1"/>
    <n v="1.0265841460459748"/>
    <n v="1.0254500059190099"/>
  </r>
  <r>
    <x v="0"/>
    <x v="0"/>
    <n v="1.0239801864855602"/>
    <n v="1.0228493053819487"/>
  </r>
  <r>
    <x v="1"/>
    <x v="0"/>
    <n v="1.0075258593482175"/>
    <n v="1.0063982372679592"/>
  </r>
  <r>
    <x v="1"/>
    <x v="1"/>
    <n v="0.98765918344729087"/>
    <n v="0.98653482039038598"/>
  </r>
  <r>
    <x v="0"/>
    <x v="1"/>
    <n v="0.98264410137115021"/>
    <n v="0.98152299733759862"/>
  </r>
  <r>
    <x v="0"/>
    <x v="1"/>
    <n v="1.0302244129206504"/>
    <n v="1.0291065679104521"/>
  </r>
  <r>
    <x v="0"/>
    <x v="1"/>
    <n v="1.0385864341495132"/>
    <n v="1.0374718481626684"/>
  </r>
  <r>
    <x v="0"/>
    <x v="1"/>
    <n v="1.0073593758215098"/>
    <n v="1.0062480488580183"/>
  </r>
  <r>
    <x v="0"/>
    <x v="1"/>
    <n v="0.99045138861577753"/>
    <n v="0.98934332067563935"/>
  </r>
  <r>
    <x v="0"/>
    <x v="1"/>
    <n v="1.0001968512344044"/>
    <n v="0.99909204231761961"/>
  </r>
  <r>
    <x v="0"/>
    <x v="1"/>
    <n v="0.94995785875397554"/>
    <n v="0.94885630886054406"/>
  </r>
  <r>
    <x v="0"/>
    <x v="1"/>
    <n v="1.0036186004337271"/>
    <n v="1.002520309563649"/>
  </r>
  <r>
    <x v="0"/>
    <x v="1"/>
    <n v="0.96278992616747161"/>
    <n v="0.96169489432074684"/>
  </r>
  <r>
    <x v="0"/>
    <x v="1"/>
    <n v="1.0164597694559541"/>
    <n v="1.0153679966325826"/>
  </r>
  <r>
    <x v="0"/>
    <x v="1"/>
    <n v="1.0077680154496609"/>
    <n v="1.0066795016496428"/>
  </r>
  <r>
    <x v="0"/>
    <x v="1"/>
    <n v="0.96132715729851903"/>
    <n v="0.96024190252185426"/>
  </r>
  <r>
    <x v="0"/>
    <x v="0"/>
    <n v="1.0339289428760301"/>
    <n v="1.0328469471227186"/>
  </r>
  <r>
    <x v="1"/>
    <x v="2"/>
    <n v="1.0326061940642526"/>
    <n v="1.0315274573342945"/>
  </r>
  <r>
    <x v="2"/>
    <x v="3"/>
    <n v="1.020070500026097"/>
    <n v="1.0189950223194923"/>
  </r>
  <r>
    <x v="3"/>
    <x v="3"/>
    <n v="1.0319621147815543"/>
    <n v="1.0308898960983031"/>
  </r>
  <r>
    <x v="3"/>
    <x v="3"/>
    <n v="1.0267844970995188"/>
    <n v="1.0257155374396207"/>
  </r>
  <r>
    <x v="3"/>
    <x v="3"/>
    <n v="1.0258454956855432"/>
    <n v="1.0247797950489985"/>
  </r>
  <r>
    <x v="3"/>
    <x v="3"/>
    <n v="1.0484071121056704"/>
    <n v="1.0473446704924791"/>
  </r>
  <r>
    <x v="3"/>
    <x v="3"/>
    <n v="1.0369379307780919"/>
    <n v="1.0358787481882541"/>
  </r>
  <r>
    <x v="3"/>
    <x v="3"/>
    <n v="1.0089011659269291"/>
    <n v="1.0078452423604445"/>
  </r>
  <r>
    <x v="3"/>
    <x v="3"/>
    <n v="1.0411363950499299"/>
    <n v="1.0400837305067987"/>
  </r>
  <r>
    <x v="3"/>
    <x v="3"/>
    <n v="1.0198055016487961"/>
    <n v="1.0187560961290183"/>
  </r>
  <r>
    <x v="3"/>
    <x v="3"/>
    <n v="1.027050080836557"/>
    <n v="1.0260039343401324"/>
  </r>
  <r>
    <x v="3"/>
    <x v="3"/>
    <n v="1.0229560888998459"/>
    <n v="1.0219132014267747"/>
  </r>
  <r>
    <x v="3"/>
    <x v="3"/>
    <n v="1.0361938347149489"/>
    <n v="1.035154206265231"/>
  </r>
  <r>
    <x v="3"/>
    <x v="3"/>
    <n v="1.0465527065300393"/>
    <n v="1.0455163371036749"/>
  </r>
  <r>
    <x v="3"/>
    <x v="2"/>
    <n v="1.0149961081930929"/>
    <n v="1.0139629977900817"/>
  </r>
  <r>
    <x v="2"/>
    <x v="2"/>
    <n v="1.0295213603189652"/>
    <n v="1.0284915089393074"/>
  </r>
  <r>
    <x v="2"/>
    <x v="2"/>
    <n v="0.98841063865768652"/>
    <n v="0.9873840463013821"/>
  </r>
  <r>
    <x v="2"/>
    <x v="2"/>
    <n v="1.0305481394241272"/>
    <n v="1.0295248060911761"/>
  </r>
  <r>
    <x v="2"/>
    <x v="0"/>
    <n v="0.99679240912212264"/>
    <n v="0.99577233481252492"/>
  </r>
  <r>
    <x v="1"/>
    <x v="0"/>
    <n v="1.0588792731583354"/>
    <n v="1.057862457872091"/>
  </r>
  <r>
    <x v="1"/>
    <x v="0"/>
    <n v="1.069838130849474"/>
    <n v="1.068824574586583"/>
  </r>
  <r>
    <x v="1"/>
    <x v="0"/>
    <n v="0.99721988146017693"/>
    <n v="0.99620958422063921"/>
  </r>
  <r>
    <x v="1"/>
    <x v="0"/>
    <n v="1.0445026257310752"/>
    <n v="1.0434955875148908"/>
  </r>
  <r>
    <x v="1"/>
    <x v="0"/>
    <n v="0.95295502147707656"/>
    <n v="0.95195124228424555"/>
  </r>
  <r>
    <x v="1"/>
    <x v="0"/>
    <n v="1.0722472741265994"/>
    <n v="1.0712467539571218"/>
  </r>
  <r>
    <x v="1"/>
    <x v="0"/>
    <n v="1.017643029989161"/>
    <n v="1.0166457688430366"/>
  </r>
  <r>
    <x v="1"/>
    <x v="0"/>
    <n v="0.97756788807035333"/>
    <n v="0.97657388594758232"/>
  </r>
  <r>
    <x v="1"/>
    <x v="0"/>
    <n v="1.0123172106685994"/>
    <n v="1.0113264675691818"/>
  </r>
  <r>
    <x v="1"/>
    <x v="0"/>
    <n v="1.0750593963505104"/>
    <n v="1.0740719122744462"/>
  </r>
  <r>
    <x v="1"/>
    <x v="0"/>
    <n v="1.0138941736368781"/>
    <n v="1.0129099485841671"/>
  </r>
  <r>
    <x v="1"/>
    <x v="0"/>
    <n v="0.96699189069650704"/>
    <n v="0.96601092466714944"/>
  </r>
  <r>
    <x v="1"/>
    <x v="0"/>
    <n v="0.9890099957986741"/>
    <n v="0.9880322887926698"/>
  </r>
  <r>
    <x v="1"/>
    <x v="0"/>
    <n v="1.0486698474592948"/>
    <n v="1.0476953994766438"/>
  </r>
  <r>
    <x v="1"/>
    <x v="0"/>
    <n v="1.0005781060174794"/>
    <n v="0.99960691705818183"/>
  </r>
  <r>
    <x v="1"/>
    <x v="0"/>
    <n v="0.96537793651310233"/>
    <n v="0.96441000657715814"/>
  </r>
  <r>
    <x v="1"/>
    <x v="0"/>
    <n v="0.98666139275453268"/>
    <n v="0.98569672184194179"/>
  </r>
  <r>
    <x v="1"/>
    <x v="0"/>
    <n v="0.98657327069095468"/>
    <n v="0.9856118588017172"/>
  </r>
  <r>
    <x v="1"/>
    <x v="0"/>
    <n v="1.0079731203736872"/>
    <n v="1.0070149675078031"/>
  </r>
  <r>
    <x v="1"/>
    <x v="0"/>
    <n v="0.97514413656221932"/>
    <n v="0.97418924271968854"/>
  </r>
  <r>
    <x v="1"/>
    <x v="0"/>
    <n v="0.95474661604002653"/>
    <n v="0.95379498122084905"/>
  </r>
  <r>
    <x v="1"/>
    <x v="0"/>
    <n v="1.0106126476961046"/>
    <n v="1.0096642719002804"/>
  </r>
  <r>
    <x v="1"/>
    <x v="0"/>
    <n v="1.0208040438885566"/>
    <n v="1.0198589271160858"/>
  </r>
  <r>
    <x v="1"/>
    <x v="0"/>
    <n v="1.0410983274689876"/>
    <n v="1.0401564697198702"/>
  </r>
  <r>
    <x v="1"/>
    <x v="0"/>
    <n v="1.0190618307468684"/>
    <n v="1.0181232320211042"/>
  </r>
  <r>
    <x v="1"/>
    <x v="0"/>
    <n v="1.0191490752353018"/>
    <n v="1.0182137355328911"/>
  </r>
  <r>
    <x v="1"/>
    <x v="0"/>
    <n v="0.94451649206883159"/>
    <n v="0.94358441138977422"/>
  </r>
  <r>
    <x v="1"/>
    <x v="2"/>
    <n v="0.95912051604049964"/>
    <n v="0.95819169438479557"/>
  </r>
  <r>
    <x v="2"/>
    <x v="2"/>
    <n v="0.937627792424231"/>
    <n v="0.93670222979188034"/>
  </r>
  <r>
    <x v="2"/>
    <x v="3"/>
    <n v="0.97904574539867661"/>
    <n v="0.97812344178967925"/>
  </r>
  <r>
    <x v="3"/>
    <x v="3"/>
    <n v="1.0036882118661259"/>
    <n v="1.0027691672804819"/>
  </r>
  <r>
    <x v="3"/>
    <x v="3"/>
    <n v="1.0166713478228759"/>
    <n v="1.0157555622605854"/>
  </r>
  <r>
    <x v="3"/>
    <x v="3"/>
    <n v="1.0106042333852996"/>
    <n v="1.0096917068463622"/>
  </r>
  <r>
    <x v="3"/>
    <x v="3"/>
    <n v="1.0207235311708593"/>
    <n v="1.0198142636552754"/>
  </r>
  <r>
    <x v="3"/>
    <x v="4"/>
    <n v="1.0090659161765787"/>
    <n v="1.0081599076843482"/>
  </r>
  <r>
    <x v="4"/>
    <x v="3"/>
    <n v="1.0284455982371223"/>
    <n v="1.027542848768245"/>
  </r>
  <r>
    <x v="3"/>
    <x v="3"/>
    <n v="1.0202750253734985"/>
    <n v="1.0193755349279745"/>
  </r>
  <r>
    <x v="3"/>
    <x v="3"/>
    <n v="1.0200883010603625"/>
    <n v="1.019192069638192"/>
  </r>
  <r>
    <x v="3"/>
    <x v="3"/>
    <n v="1.037344411251879"/>
    <n v="1.0364514388530619"/>
  </r>
  <r>
    <x v="3"/>
    <x v="3"/>
    <n v="1.0227443206431543"/>
    <n v="1.0218546072676904"/>
  </r>
  <r>
    <x v="3"/>
    <x v="3"/>
    <n v="1.036804075404526"/>
    <n v="1.0359176210524155"/>
  </r>
  <r>
    <x v="3"/>
    <x v="3"/>
    <n v="1.0235799029066071"/>
    <n v="1.0226967075778499"/>
  </r>
  <r>
    <x v="3"/>
    <x v="2"/>
    <n v="1.0190471876825677"/>
    <n v="1.018167251377164"/>
  </r>
  <r>
    <x v="2"/>
    <x v="2"/>
    <n v="1.0327760179554546"/>
    <n v="1.0318993406734041"/>
  </r>
  <r>
    <x v="2"/>
    <x v="2"/>
    <n v="0.98736561642135612"/>
    <n v="0.98649219816265898"/>
  </r>
  <r>
    <x v="2"/>
    <x v="2"/>
    <n v="1.0245425374300823"/>
    <n v="1.0236723781947386"/>
  </r>
  <r>
    <x v="2"/>
    <x v="0"/>
    <n v="1.0123807623962087"/>
    <n v="1.0115138621842181"/>
  </r>
  <r>
    <x v="1"/>
    <x v="0"/>
    <n v="1.0148409316637359"/>
    <n v="1.0139772904750988"/>
  </r>
  <r>
    <x v="1"/>
    <x v="0"/>
    <n v="0.98779241175901455"/>
    <n v="0.98693202959373083"/>
  </r>
  <r>
    <x v="1"/>
    <x v="0"/>
    <n v="1.0358435898179339"/>
    <n v="1.0349864666760036"/>
  </r>
  <r>
    <x v="1"/>
    <x v="0"/>
    <n v="0.99646717103567051"/>
    <n v="0.99561330691709349"/>
  </r>
  <r>
    <x v="1"/>
    <x v="2"/>
    <n v="0.9593549469752215"/>
    <n v="0.95850434187999778"/>
  </r>
  <r>
    <x v="2"/>
    <x v="2"/>
    <n v="0.99802084531885216"/>
    <n v="0.99717349924698184"/>
  </r>
  <r>
    <x v="2"/>
    <x v="2"/>
    <n v="1.0065380785196729"/>
    <n v="1.005693991471156"/>
  </r>
  <r>
    <x v="2"/>
    <x v="2"/>
    <n v="1.0344739941411289"/>
    <n v="1.0336331661159652"/>
  </r>
  <r>
    <x v="2"/>
    <x v="2"/>
    <n v="0.98834547693982489"/>
    <n v="0.98750790793801457"/>
  </r>
  <r>
    <x v="2"/>
    <x v="2"/>
    <n v="0.95392660825863018"/>
    <n v="0.95309229828017317"/>
  </r>
  <r>
    <x v="2"/>
    <x v="2"/>
    <n v="0.98230798331572888"/>
    <n v="0.98147693236062528"/>
  </r>
  <r>
    <x v="2"/>
    <x v="2"/>
    <n v="1.0053367712726586"/>
    <n v="1.0045089793409083"/>
  </r>
  <r>
    <x v="2"/>
    <x v="2"/>
    <n v="0.99754744038710408"/>
    <n v="0.99672290747870718"/>
  </r>
  <r>
    <x v="2"/>
    <x v="2"/>
    <n v="1.0403335675326508"/>
    <n v="1.0395122936476073"/>
  </r>
  <r>
    <x v="2"/>
    <x v="2"/>
    <n v="0.98177170733830144"/>
    <n v="0.98095369247661124"/>
  </r>
  <r>
    <x v="2"/>
    <x v="2"/>
    <n v="1.0137617432924624"/>
    <n v="1.0129469874541255"/>
  </r>
  <r>
    <x v="2"/>
    <x v="3"/>
    <n v="0.9716931941199779"/>
    <n v="0.97088169730499441"/>
  </r>
  <r>
    <x v="3"/>
    <x v="3"/>
    <n v="0.97557765092012383"/>
    <n v="0.97476941312849363"/>
  </r>
  <r>
    <x v="3"/>
    <x v="3"/>
    <n v="1.0401168240754246"/>
    <n v="1.0393118453071477"/>
  </r>
  <r>
    <x v="3"/>
    <x v="3"/>
    <n v="1.0315763938520883"/>
    <n v="1.0307746741071648"/>
  </r>
  <r>
    <x v="3"/>
    <x v="3"/>
    <n v="1.059064428591725"/>
    <n v="1.0582659678701549"/>
  </r>
  <r>
    <x v="3"/>
    <x v="3"/>
    <n v="1.0399239524047468"/>
    <n v="1.0391287507065299"/>
  </r>
  <r>
    <x v="3"/>
    <x v="3"/>
    <n v="1.0301886741564552"/>
    <n v="1.0293967314815917"/>
  </r>
  <r>
    <x v="3"/>
    <x v="2"/>
    <n v="1.0254254861023986"/>
    <n v="1.0246368024508885"/>
  </r>
  <r>
    <x v="2"/>
    <x v="2"/>
    <n v="1.0031491984796261"/>
    <n v="1.0023637738514695"/>
  </r>
  <r>
    <x v="2"/>
    <x v="2"/>
    <n v="0.97993344174963626"/>
    <n v="0.97915127614483288"/>
  </r>
  <r>
    <x v="2"/>
    <x v="2"/>
    <n v="0.98377161249114586"/>
    <n v="0.98299270590969579"/>
  </r>
  <r>
    <x v="2"/>
    <x v="2"/>
    <n v="1.0369992355458113"/>
    <n v="1.0362235879877146"/>
  </r>
  <r>
    <x v="2"/>
    <x v="2"/>
    <n v="0.98665650659256832"/>
    <n v="0.98588411805782494"/>
  </r>
  <r>
    <x v="2"/>
    <x v="2"/>
    <n v="1.0087079469515563"/>
    <n v="1.0079388174401662"/>
  </r>
  <r>
    <x v="2"/>
    <x v="2"/>
    <n v="1.0429315300857163"/>
    <n v="1.0421656595976796"/>
  </r>
  <r>
    <x v="2"/>
    <x v="2"/>
    <n v="1.0070060058420183"/>
    <n v="1.006243394377335"/>
  </r>
  <r>
    <x v="2"/>
    <x v="2"/>
    <n v="0.96071767880031389"/>
    <n v="0.95995832635898393"/>
  </r>
  <r>
    <x v="2"/>
    <x v="2"/>
    <n v="1.0120154363117837"/>
    <n v="1.011259342893807"/>
  </r>
  <r>
    <x v="2"/>
    <x v="2"/>
    <n v="0.99975280784616594"/>
    <n v="0.99899997345154268"/>
  </r>
  <r>
    <x v="2"/>
    <x v="2"/>
    <n v="0.96381951733548021"/>
    <n v="0.96306994196421025"/>
  </r>
  <r>
    <x v="2"/>
    <x v="2"/>
    <n v="0.92558461238578271"/>
    <n v="0.92483829603786616"/>
  </r>
  <r>
    <x v="2"/>
    <x v="3"/>
    <n v="0.88342562031724803"/>
    <n v="0.88268256299268477"/>
  </r>
  <r>
    <x v="3"/>
    <x v="2"/>
    <n v="1.0209657401829386"/>
    <n v="1.0202259418817288"/>
  </r>
  <r>
    <x v="2"/>
    <x v="3"/>
    <n v="1.0255349006043866"/>
    <n v="1.0247983613265301"/>
  </r>
  <r>
    <x v="3"/>
    <x v="3"/>
    <n v="0.98629080458936835"/>
    <n v="0.98555752433486521"/>
  </r>
  <r>
    <x v="3"/>
    <x v="3"/>
    <n v="0.967009933502462"/>
    <n v="0.96627991227131216"/>
  </r>
  <r>
    <x v="3"/>
    <x v="3"/>
    <n v="1.0696092210956119"/>
    <n v="1.0688824588878154"/>
  </r>
  <r>
    <x v="3"/>
    <x v="2"/>
    <n v="1.0438957699738503"/>
    <n v="1.043172266789407"/>
  </r>
  <r>
    <x v="2"/>
    <x v="2"/>
    <n v="1.0391356799351916"/>
    <n v="1.0384154357741018"/>
  </r>
  <r>
    <x v="2"/>
    <x v="2"/>
    <n v="1.0135748649366554"/>
    <n v="1.0128578797989189"/>
  </r>
  <r>
    <x v="2"/>
    <x v="2"/>
    <n v="0.99331792261853924"/>
    <n v="0.9926041965041561"/>
  </r>
  <r>
    <x v="2"/>
    <x v="2"/>
    <n v="1.0473217471443841"/>
    <n v="1.0466112800533542"/>
  </r>
  <r>
    <x v="2"/>
    <x v="2"/>
    <n v="1.0189532646302319"/>
    <n v="1.0182460565625555"/>
  </r>
  <r>
    <x v="2"/>
    <x v="2"/>
    <n v="0.99524447978412012"/>
    <n v="0.99454053073979709"/>
  </r>
  <r>
    <x v="2"/>
    <x v="2"/>
    <n v="0.98096949499068042"/>
    <n v="0.98026880496971069"/>
  </r>
  <r>
    <x v="2"/>
    <x v="2"/>
    <n v="1.0243164816259203"/>
    <n v="1.0236190506283038"/>
  </r>
  <r>
    <x v="2"/>
    <x v="2"/>
    <n v="1.0229488422211905"/>
    <n v="1.0222546702469275"/>
  </r>
  <r>
    <x v="2"/>
    <x v="2"/>
    <n v="0.99591501842753172"/>
    <n v="0.99522410547662199"/>
  </r>
  <r>
    <x v="2"/>
    <x v="2"/>
    <n v="0.99588512612522562"/>
    <n v="0.9951974721976693"/>
  </r>
  <r>
    <x v="2"/>
    <x v="2"/>
    <n v="1.0195541348784607"/>
    <n v="1.0188697399742577"/>
  </r>
  <r>
    <x v="2"/>
    <x v="2"/>
    <n v="1.0322143584010426"/>
    <n v="1.031533222520193"/>
  </r>
  <r>
    <x v="2"/>
    <x v="2"/>
    <n v="1.0081408748210405"/>
    <n v="1.0074629979635443"/>
  </r>
  <r>
    <x v="2"/>
    <x v="2"/>
    <n v="1.0140132340514487"/>
    <n v="1.0133386162173057"/>
  </r>
  <r>
    <x v="2"/>
    <x v="2"/>
    <n v="1.0102585685008096"/>
    <n v="1.00958720969002"/>
  </r>
  <r>
    <x v="2"/>
    <x v="0"/>
    <n v="1.0089866258613305"/>
    <n v="1.0083185260738943"/>
  </r>
  <r>
    <x v="1"/>
    <x v="2"/>
    <n v="0.99013000933035133"/>
    <n v="0.98946516856626843"/>
  </r>
  <r>
    <x v="2"/>
    <x v="0"/>
    <n v="1.0329819009394674"/>
    <n v="1.0323203191987378"/>
  </r>
  <r>
    <x v="1"/>
    <x v="0"/>
    <n v="0.98923892478399267"/>
    <n v="0.98858060206661647"/>
  </r>
  <r>
    <x v="1"/>
    <x v="0"/>
    <n v="1.014657572577347"/>
    <n v="1.0140025088833242"/>
  </r>
  <r>
    <x v="1"/>
    <x v="0"/>
    <n v="1.0179700134043408"/>
    <n v="1.0173182087336712"/>
  </r>
  <r>
    <x v="1"/>
    <x v="0"/>
    <n v="1.0071737329052943"/>
    <n v="1.0065251872579781"/>
  </r>
  <r>
    <x v="1"/>
    <x v="0"/>
    <n v="0.98610679215081221"/>
    <n v="0.98546150552684941"/>
  </r>
  <r>
    <x v="1"/>
    <x v="0"/>
    <n v="1.0292621620746891"/>
    <n v="1.0286201344740797"/>
  </r>
  <r>
    <x v="1"/>
    <x v="0"/>
    <n v="1.0018349064142384"/>
    <n v="1.0011961378369822"/>
  </r>
  <r>
    <x v="1"/>
    <x v="0"/>
    <n v="0.99231757510859786"/>
    <n v="0.99168206555469507"/>
  </r>
  <r>
    <x v="1"/>
    <x v="0"/>
    <n v="1.0044138538716603"/>
    <n v="1.0037816033411109"/>
  </r>
  <r>
    <x v="1"/>
    <x v="0"/>
    <n v="1.0174227698479008"/>
    <n v="1.0167937783407048"/>
  </r>
  <r>
    <x v="1"/>
    <x v="0"/>
    <n v="0.94898817422900905"/>
    <n v="0.94836244174516637"/>
  </r>
  <r>
    <x v="1"/>
    <x v="0"/>
    <n v="1.0011241491244265"/>
    <n v="1.0005016756639371"/>
  </r>
  <r>
    <x v="1"/>
    <x v="0"/>
    <n v="1.0144455536871473"/>
    <n v="1.0138263392500113"/>
  </r>
  <r>
    <x v="1"/>
    <x v="0"/>
    <n v="1.0291228666523777"/>
    <n v="1.0285069112385949"/>
  </r>
  <r>
    <x v="1"/>
    <x v="1"/>
    <n v="1.0149981719103203"/>
    <n v="1.0143854755198909"/>
  </r>
  <r>
    <x v="0"/>
    <x v="1"/>
    <n v="1.0046700420984427"/>
    <n v="1.0040606047313667"/>
  </r>
  <r>
    <x v="0"/>
    <x v="1"/>
    <n v="0.98876051459607972"/>
    <n v="0.98815433625235705"/>
  </r>
  <r>
    <x v="0"/>
    <x v="1"/>
    <n v="1.0136603323644404"/>
    <n v="1.013057413044071"/>
  </r>
  <r>
    <x v="0"/>
    <x v="1"/>
    <n v="0.98285132212549375"/>
    <n v="0.98225166182847778"/>
  </r>
  <r>
    <x v="0"/>
    <x v="1"/>
    <n v="0.95196206805258443"/>
    <n v="0.95136566677892187"/>
  </r>
  <r>
    <x v="0"/>
    <x v="1"/>
    <n v="1.0199414486251992"/>
    <n v="1.01934830637489"/>
  </r>
  <r>
    <x v="0"/>
    <x v="1"/>
    <n v="0.95299949933061423"/>
    <n v="0.95240961610365837"/>
  </r>
  <r>
    <x v="0"/>
    <x v="1"/>
    <n v="0.99455318916750091"/>
    <n v="0.99396656496389835"/>
  </r>
  <r>
    <x v="0"/>
    <x v="1"/>
    <n v="1.0003427821705284"/>
    <n v="0.99975941699027926"/>
  </r>
  <r>
    <x v="0"/>
    <x v="1"/>
    <n v="0.93706207101104688"/>
    <n v="0.93648196485415103"/>
  </r>
  <r>
    <x v="0"/>
    <x v="1"/>
    <n v="0.96827133085729644"/>
    <n v="0.96769448372375388"/>
  </r>
  <r>
    <x v="0"/>
    <x v="1"/>
    <n v="0.9888607534042263"/>
    <n v="0.98828716529403715"/>
  </r>
  <r>
    <x v="0"/>
    <x v="1"/>
    <n v="1.0512637848638446"/>
    <n v="1.0506934557770089"/>
  </r>
  <r>
    <x v="0"/>
    <x v="1"/>
    <n v="1.0053439504199755"/>
    <n v="1.0047768803564929"/>
  </r>
  <r>
    <x v="0"/>
    <x v="1"/>
    <n v="1.0394272062929446"/>
    <n v="1.0388633952528155"/>
  </r>
  <r>
    <x v="0"/>
    <x v="1"/>
    <n v="1.0355631693441258"/>
    <n v="1.0350026173273501"/>
  </r>
  <r>
    <x v="0"/>
    <x v="1"/>
    <n v="1.0215220838053731"/>
    <n v="1.0209647908119508"/>
  </r>
  <r>
    <x v="0"/>
    <x v="1"/>
    <n v="1.0151486154812634"/>
    <n v="1.0145945815111943"/>
  </r>
  <r>
    <x v="0"/>
    <x v="1"/>
    <n v="1.0173913065812612"/>
    <n v="1.0168405316345455"/>
  </r>
  <r>
    <x v="0"/>
    <x v="1"/>
    <n v="0.98700043507353075"/>
    <n v="0.98645291915016842"/>
  </r>
  <r>
    <x v="0"/>
    <x v="1"/>
    <n v="1.0167590095081942"/>
    <n v="1.0162147526081851"/>
  </r>
  <r>
    <x v="0"/>
    <x v="1"/>
    <n v="1.0150914924339152"/>
    <n v="1.0145504945572594"/>
  </r>
  <r>
    <x v="0"/>
    <x v="1"/>
    <n v="1.0131295939790306"/>
    <n v="1.0125918551257282"/>
  </r>
  <r>
    <x v="0"/>
    <x v="1"/>
    <n v="0.99762571789879606"/>
    <n v="0.99709123806884703"/>
  </r>
  <r>
    <x v="0"/>
    <x v="1"/>
    <n v="0.96804315020557785"/>
    <n v="0.96751192939898223"/>
  </r>
  <r>
    <x v="0"/>
    <x v="1"/>
    <n v="1.0277928186691849"/>
    <n v="1.0272648568859426"/>
  </r>
  <r>
    <x v="0"/>
    <x v="1"/>
    <n v="0.99369502793512543"/>
    <n v="0.99317032517523651"/>
  </r>
  <r>
    <x v="0"/>
    <x v="1"/>
    <n v="0.94855839856635671"/>
    <n v="0.94803695482982109"/>
  </r>
  <r>
    <x v="0"/>
    <x v="1"/>
    <n v="0.97529478284432369"/>
    <n v="0.97477659813114148"/>
  </r>
  <r>
    <x v="0"/>
    <x v="1"/>
    <n v="1.0666579879885425"/>
    <n v="1.0661430622987136"/>
  </r>
  <r>
    <x v="0"/>
    <x v="1"/>
    <n v="1.0183737990371466"/>
    <n v="1.0178621323706711"/>
  </r>
  <r>
    <x v="0"/>
    <x v="1"/>
    <n v="1.0192465986181658"/>
    <n v="1.0187381909750435"/>
  </r>
  <r>
    <x v="0"/>
    <x v="1"/>
    <n v="0.9906472979751616"/>
    <n v="0.99014214935539269"/>
  </r>
  <r>
    <x v="0"/>
    <x v="1"/>
    <n v="0.97725298282763118"/>
    <n v="0.97675109323121567"/>
  </r>
  <r>
    <x v="0"/>
    <x v="1"/>
    <n v="1.03148808823078"/>
    <n v="1.0309894576577179"/>
  </r>
  <r>
    <x v="0"/>
    <x v="1"/>
    <n v="1.0207258251775388"/>
    <n v="1.0202304536278299"/>
  </r>
  <r>
    <x v="0"/>
    <x v="1"/>
    <n v="1.016822597997231"/>
    <n v="1.0163304854708755"/>
  </r>
  <r>
    <x v="0"/>
    <x v="1"/>
    <n v="1.0118313585909857"/>
    <n v="1.0113425050879836"/>
  </r>
  <r>
    <x v="0"/>
    <x v="1"/>
    <n v="0.95918774807821339"/>
    <n v="0.95870215359856459"/>
  </r>
  <r>
    <x v="0"/>
    <x v="1"/>
    <n v="0.99070260779959252"/>
    <n v="0.99022027234329713"/>
  </r>
  <r>
    <x v="0"/>
    <x v="1"/>
    <n v="0.97140581930480829"/>
    <n v="0.9709267428718662"/>
  </r>
  <r>
    <x v="0"/>
    <x v="1"/>
    <n v="1.0157352088344969"/>
    <n v="1.0152593914249082"/>
  </r>
  <r>
    <x v="0"/>
    <x v="1"/>
    <n v="1.0341374953215658"/>
    <n v="1.0336649369353303"/>
  </r>
  <r>
    <x v="0"/>
    <x v="1"/>
    <n v="0.94679128605239293"/>
    <n v="0.94632198668951084"/>
  </r>
  <r>
    <x v="0"/>
    <x v="1"/>
    <n v="0.95445186183596331"/>
    <n v="0.95398582149643463"/>
  </r>
  <r>
    <x v="0"/>
    <x v="1"/>
    <n v="0.99113090531656267"/>
    <n v="0.99066812400038728"/>
  </r>
  <r>
    <x v="0"/>
    <x v="1"/>
    <n v="1.0029147541802228"/>
    <n v="1.0024552318874007"/>
  </r>
  <r>
    <x v="0"/>
    <x v="1"/>
    <n v="1.0073763538630034"/>
    <n v="1.0069200905935347"/>
  </r>
  <r>
    <x v="0"/>
    <x v="1"/>
    <n v="1.0067508561347995"/>
    <n v="1.0062978518886843"/>
  </r>
  <r>
    <x v="0"/>
    <x v="1"/>
    <n v="0.94672099408830712"/>
    <n v="0.94627124886554514"/>
  </r>
  <r>
    <x v="0"/>
    <x v="1"/>
    <n v="0.99360706798909404"/>
    <n v="0.99316058178968547"/>
  </r>
  <r>
    <x v="0"/>
    <x v="0"/>
    <n v="0.96345303120081116"/>
    <n v="0.96300980402475589"/>
  </r>
  <r>
    <x v="1"/>
    <x v="0"/>
    <n v="1.0153176395664654"/>
    <n v="1.0148776714137635"/>
  </r>
  <r>
    <x v="1"/>
    <x v="0"/>
    <n v="0.96546266428536653"/>
    <n v="0.96502595515601797"/>
  </r>
  <r>
    <x v="1"/>
    <x v="2"/>
    <n v="0.8839799503467497"/>
    <n v="0.88354650024075443"/>
  </r>
  <r>
    <x v="2"/>
    <x v="2"/>
    <n v="0.99023227322156238"/>
    <n v="0.98980208213892051"/>
  </r>
  <r>
    <x v="2"/>
    <x v="2"/>
    <n v="0.99812696368375498"/>
    <n v="0.99770003162446641"/>
  </r>
  <r>
    <x v="2"/>
    <x v="2"/>
    <n v="1.0281580949262958"/>
    <n v="1.0277344218903606"/>
  </r>
  <r>
    <x v="2"/>
    <x v="2"/>
    <n v="1.053297745435142"/>
    <n v="1.0528773314225601"/>
  </r>
  <r>
    <x v="2"/>
    <x v="3"/>
    <n v="1.0153628821985761"/>
    <n v="1.0149457272093476"/>
  </r>
  <r>
    <x v="3"/>
    <x v="3"/>
    <n v="0.999416932406065"/>
    <n v="0.99900303644018984"/>
  </r>
  <r>
    <x v="3"/>
    <x v="3"/>
    <n v="1.0687754917020669"/>
    <n v="1.068364854759545"/>
  </r>
  <r>
    <x v="3"/>
    <x v="3"/>
    <n v="1.0436079904889923"/>
    <n v="1.0432006125698239"/>
  </r>
  <r>
    <x v="3"/>
    <x v="2"/>
    <n v="1.029221172773511"/>
    <n v="1.028817053877696"/>
  </r>
  <r>
    <x v="2"/>
    <x v="2"/>
    <n v="1.016190013225315"/>
    <n v="1.0157891533528534"/>
  </r>
  <r>
    <x v="2"/>
    <x v="2"/>
    <n v="1.0245161584771874"/>
    <n v="1.0241185576280789"/>
  </r>
  <r>
    <x v="2"/>
    <x v="2"/>
    <n v="0.98357311468168673"/>
    <n v="0.98317877285593169"/>
  </r>
  <r>
    <x v="2"/>
    <x v="2"/>
    <n v="0.97633954921707333"/>
    <n v="0.97594846641467159"/>
  </r>
  <r>
    <x v="2"/>
    <x v="2"/>
    <n v="0.99247421975932892"/>
    <n v="0.99208639598028059"/>
  </r>
  <r>
    <x v="2"/>
    <x v="2"/>
    <n v="0.97946119842081647"/>
    <n v="0.97907663366512143"/>
  </r>
  <r>
    <x v="2"/>
    <x v="2"/>
    <n v="1.0217756863341798"/>
    <n v="1.0213943806018382"/>
  </r>
  <r>
    <x v="2"/>
    <x v="2"/>
    <n v="0.97602022968395985"/>
    <n v="0.97564218297497152"/>
  </r>
  <r>
    <x v="2"/>
    <x v="2"/>
    <n v="0.95739212399738371"/>
    <n v="0.95701733631174879"/>
  </r>
  <r>
    <x v="2"/>
    <x v="2"/>
    <n v="1.0676698138593181"/>
    <n v="1.0672982851970365"/>
  </r>
  <r>
    <x v="2"/>
    <x v="2"/>
    <n v="1.0454349568518047"/>
    <n v="1.0450666872128764"/>
  </r>
  <r>
    <x v="2"/>
    <x v="2"/>
    <n v="1.0117960007592859"/>
    <n v="1.0114309901437111"/>
  </r>
  <r>
    <x v="2"/>
    <x v="0"/>
    <n v="1.019549323679374"/>
    <n v="1.0191875720871524"/>
  </r>
  <r>
    <x v="1"/>
    <x v="0"/>
    <n v="1.0060360050868815"/>
    <n v="1.0056775125180133"/>
  </r>
  <r>
    <x v="1"/>
    <x v="0"/>
    <n v="0.98242749107609439"/>
    <n v="0.98207225753057947"/>
  </r>
  <r>
    <x v="1"/>
    <x v="0"/>
    <n v="0.99522520672481707"/>
    <n v="0.99487323220265556"/>
  </r>
  <r>
    <x v="1"/>
    <x v="0"/>
    <n v="0.98278683249719134"/>
    <n v="0.98243811699838313"/>
  </r>
  <r>
    <x v="1"/>
    <x v="0"/>
    <n v="1.0350302808175931"/>
    <n v="1.0346848243421383"/>
  </r>
  <r>
    <x v="1"/>
    <x v="0"/>
    <n v="0.98522954711522948"/>
    <n v="0.98488734966312796"/>
  </r>
  <r>
    <x v="1"/>
    <x v="0"/>
    <n v="0.99910814145790972"/>
    <n v="0.99876920302916161"/>
  </r>
  <r>
    <x v="1"/>
    <x v="0"/>
    <n v="1.0474993776645223"/>
    <n v="1.0471636982591275"/>
  </r>
  <r>
    <x v="1"/>
    <x v="1"/>
    <n v="1.0182189669689075"/>
    <n v="1.0178865465868661"/>
  </r>
  <r>
    <x v="0"/>
    <x v="1"/>
    <n v="1.0050662387410598"/>
    <n v="1.0047370773823718"/>
  </r>
  <r>
    <x v="0"/>
    <x v="1"/>
    <n v="0.9544241483143433"/>
    <n v="0.9540982459790085"/>
  </r>
  <r>
    <x v="0"/>
    <x v="1"/>
    <n v="0.97177338997249973"/>
    <n v="0.97145074666051834"/>
  </r>
  <r>
    <x v="0"/>
    <x v="0"/>
    <n v="0.97123732557612041"/>
    <n v="0.97091794128749231"/>
  </r>
  <r>
    <x v="1"/>
    <x v="0"/>
    <n v="0.96662466505519107"/>
    <n v="0.96630853978991638"/>
  </r>
  <r>
    <x v="1"/>
    <x v="0"/>
    <n v="0.97242447781080865"/>
    <n v="0.97211161156888726"/>
  </r>
  <r>
    <x v="1"/>
    <x v="1"/>
    <n v="1.0087423536819584"/>
    <n v="1.0084327464633904"/>
  </r>
  <r>
    <x v="0"/>
    <x v="0"/>
    <n v="0.97065543086334416"/>
    <n v="0.97034908266812947"/>
  </r>
  <r>
    <x v="1"/>
    <x v="0"/>
    <n v="1.0223501885058268"/>
    <n v="1.0220470993339654"/>
  </r>
  <r>
    <x v="1"/>
    <x v="1"/>
    <n v="1.0379517069908575"/>
    <n v="1.0376518768423495"/>
  </r>
  <r>
    <x v="0"/>
    <x v="0"/>
    <n v="0.92514480532324517"/>
    <n v="0.92484823419809059"/>
  </r>
  <r>
    <x v="1"/>
    <x v="0"/>
    <n v="0.92565830250148873"/>
    <n v="0.92536499039968745"/>
  </r>
  <r>
    <x v="1"/>
    <x v="0"/>
    <n v="1.0080224646928782"/>
    <n v="1.0077324116144302"/>
  </r>
  <r>
    <x v="1"/>
    <x v="2"/>
    <n v="0.96937708768311526"/>
    <n v="0.96909029362802068"/>
  </r>
  <r>
    <x v="2"/>
    <x v="0"/>
    <n v="1.0395929739597682"/>
    <n v="1.0393094389280271"/>
  </r>
  <r>
    <x v="1"/>
    <x v="0"/>
    <n v="0.95424442981718538"/>
    <n v="0.95396415380879751"/>
  </r>
  <r>
    <x v="1"/>
    <x v="2"/>
    <n v="0.9608022438488778"/>
    <n v="0.96052522686384323"/>
  </r>
  <r>
    <x v="2"/>
    <x v="2"/>
    <n v="0.99622407710063887"/>
    <n v="0.99595031913895771"/>
  </r>
  <r>
    <x v="2"/>
    <x v="3"/>
    <n v="0.87922590205810047"/>
    <n v="0.8789554031197726"/>
  </r>
  <r>
    <x v="3"/>
    <x v="3"/>
    <n v="0.95464857993755126"/>
    <n v="0.9543813400225768"/>
  </r>
  <r>
    <x v="3"/>
    <x v="3"/>
    <n v="0.89279201107342954"/>
    <n v="0.89252803018180837"/>
  </r>
  <r>
    <x v="3"/>
    <x v="4"/>
    <n v="1.017844717362216"/>
    <n v="1.0175839954939483"/>
  </r>
  <r>
    <x v="4"/>
    <x v="4"/>
    <n v="1.0286904885306885"/>
    <n v="1.0284330256857741"/>
  </r>
  <r>
    <x v="4"/>
    <x v="4"/>
    <n v="0.93122501824969861"/>
    <n v="0.93097081442813745"/>
  </r>
  <r>
    <x v="4"/>
    <x v="4"/>
    <n v="1.0814181403733203"/>
    <n v="1.0811671955751125"/>
  </r>
  <r>
    <x v="4"/>
    <x v="4"/>
    <n v="1.0979527947762171"/>
    <n v="1.0977051090013628"/>
  </r>
  <r>
    <x v="4"/>
    <x v="4"/>
    <n v="1.044138926546565"/>
    <n v="1.0438944997950639"/>
  </r>
  <r>
    <x v="4"/>
    <x v="4"/>
    <n v="1.0094730878822655"/>
    <n v="1.0092319201541178"/>
  </r>
  <r>
    <x v="4"/>
    <x v="4"/>
    <n v="1.0555799582756802"/>
    <n v="1.0553420495708858"/>
  </r>
  <r>
    <x v="4"/>
    <x v="4"/>
    <n v="1.0159518241677337"/>
    <n v="1.0157171744862927"/>
  </r>
  <r>
    <x v="4"/>
    <x v="4"/>
    <n v="0.98804469648584237"/>
    <n v="0.98781330582775473"/>
  </r>
  <r>
    <x v="4"/>
    <x v="4"/>
    <n v="0.92437282440096546"/>
    <n v="0.92414469276623112"/>
  </r>
  <r>
    <x v="4"/>
    <x v="4"/>
    <n v="0.98184148274658001"/>
    <n v="0.98161661013519907"/>
  </r>
  <r>
    <x v="4"/>
    <x v="4"/>
    <n v="1.0395447780368361"/>
    <n v="1.0393231644488086"/>
  </r>
  <r>
    <x v="4"/>
    <x v="4"/>
    <n v="1.0104885240965884"/>
    <n v="1.0102701695319141"/>
  </r>
  <r>
    <x v="4"/>
    <x v="4"/>
    <n v="0.98215434644317212"/>
    <n v="0.98193925090185119"/>
  </r>
  <r>
    <x v="4"/>
    <x v="4"/>
    <n v="1.0907111054037537"/>
    <n v="1.0904992688857862"/>
  </r>
  <r>
    <x v="4"/>
    <x v="3"/>
    <n v="1.0323159368668164"/>
    <n v="1.0321073593722021"/>
  </r>
  <r>
    <x v="3"/>
    <x v="3"/>
    <n v="1.0006594721921813"/>
    <n v="1.0004541537209204"/>
  </r>
  <r>
    <x v="3"/>
    <x v="3"/>
    <n v="1.001788052921645"/>
    <n v="1.0015859934737374"/>
  </r>
  <r>
    <x v="3"/>
    <x v="3"/>
    <n v="0.98860735063902905"/>
    <n v="0.98840855021447482"/>
  </r>
  <r>
    <x v="3"/>
    <x v="3"/>
    <n v="1.0031561308809911"/>
    <n v="1.0029605894797902"/>
  </r>
  <r>
    <x v="3"/>
    <x v="3"/>
    <n v="1.0207296470144502"/>
    <n v="1.0205373646366027"/>
  </r>
  <r>
    <x v="3"/>
    <x v="3"/>
    <n v="0.98936522704161367"/>
    <n v="0.98917620368711956"/>
  </r>
  <r>
    <x v="3"/>
    <x v="3"/>
    <n v="1.0209903231324324"/>
    <n v="1.0208045588012917"/>
  </r>
  <r>
    <x v="3"/>
    <x v="4"/>
    <n v="0.964062159453836"/>
    <n v="0.96387965414604859"/>
  </r>
  <r>
    <x v="4"/>
    <x v="4"/>
    <n v="0.99329552590963555"/>
    <n v="0.99311627962520144"/>
  </r>
  <r>
    <x v="4"/>
    <x v="4"/>
    <n v="1.0329310830003722"/>
    <n v="1.0327550957392915"/>
  </r>
  <r>
    <x v="4"/>
    <x v="3"/>
    <n v="0.98822446734698888"/>
    <n v="0.98805173910926147"/>
  </r>
  <r>
    <x v="3"/>
    <x v="4"/>
    <n v="0.96504473980161221"/>
    <n v="0.9648752705872381"/>
  </r>
  <r>
    <x v="4"/>
    <x v="4"/>
    <n v="0.99133350540647447"/>
    <n v="0.99116729521545377"/>
  </r>
  <r>
    <x v="4"/>
    <x v="3"/>
    <n v="0.97844843545554139"/>
    <n v="0.97828548428787399"/>
  </r>
  <r>
    <x v="3"/>
    <x v="3"/>
    <n v="0.99401913536225517"/>
    <n v="0.99385944321794117"/>
  </r>
  <r>
    <x v="3"/>
    <x v="3"/>
    <n v="1.0006960749858291"/>
    <n v="1.0005396418648684"/>
  </r>
  <r>
    <x v="3"/>
    <x v="3"/>
    <n v="1.0061756592740401"/>
    <n v="1.0060224851764328"/>
  </r>
  <r>
    <x v="3"/>
    <x v="3"/>
    <n v="0.97292396984395835"/>
    <n v="0.97277405476970435"/>
  </r>
  <r>
    <x v="3"/>
    <x v="3"/>
    <n v="0.98190988605791407"/>
    <n v="0.98176323000701349"/>
  </r>
  <r>
    <x v="3"/>
    <x v="3"/>
    <n v="0.97176136889989684"/>
    <n v="0.97161797187234955"/>
  </r>
  <r>
    <x v="3"/>
    <x v="3"/>
    <n v="1.0092108253816638"/>
    <n v="1.00907068737747"/>
  </r>
  <r>
    <x v="3"/>
    <x v="3"/>
    <n v="1.0002292513801183"/>
    <n v="1.0000923723992776"/>
  </r>
  <r>
    <x v="3"/>
    <x v="3"/>
    <n v="0.96402125169291186"/>
    <n v="0.96388763173542458"/>
  </r>
  <r>
    <x v="3"/>
    <x v="3"/>
    <n v="0.98757843177138982"/>
    <n v="0.98744807083725594"/>
  </r>
  <r>
    <x v="3"/>
    <x v="3"/>
    <n v="0.99839142970091399"/>
    <n v="0.99826432779013341"/>
  </r>
  <r>
    <x v="3"/>
    <x v="3"/>
    <n v="1.0439045319790987"/>
    <n v="1.0437806890916714"/>
  </r>
  <r>
    <x v="3"/>
    <x v="3"/>
    <n v="1.035582679129365"/>
    <n v="1.0354620952652911"/>
  </r>
  <r>
    <x v="3"/>
    <x v="3"/>
    <n v="0.98674228604223646"/>
    <n v="0.98662496120151599"/>
  </r>
  <r>
    <x v="3"/>
    <x v="3"/>
    <n v="0.98261282596410671"/>
    <n v="0.98249876014673954"/>
  </r>
  <r>
    <x v="3"/>
    <x v="2"/>
    <n v="1.0682062784935011"/>
    <n v="1.0680954716994873"/>
  </r>
  <r>
    <x v="2"/>
    <x v="2"/>
    <n v="0.99627676224044914"/>
    <n v="0.99616921446978868"/>
  </r>
  <r>
    <x v="2"/>
    <x v="2"/>
    <n v="0.96341246376480449"/>
    <n v="0.96330817501749733"/>
  </r>
  <r>
    <x v="2"/>
    <x v="3"/>
    <n v="0.94066848129311453"/>
    <n v="0.94056745156916077"/>
  </r>
  <r>
    <x v="3"/>
    <x v="3"/>
    <n v="1.0139073303662627"/>
    <n v="1.0138095596656622"/>
  </r>
  <r>
    <x v="3"/>
    <x v="2"/>
    <n v="1.0319003931105262"/>
    <n v="1.0318058814332791"/>
  </r>
  <r>
    <x v="2"/>
    <x v="3"/>
    <n v="0.98104944380319348"/>
    <n v="0.98095819114929972"/>
  </r>
  <r>
    <x v="3"/>
    <x v="3"/>
    <n v="1.0163255275990366"/>
    <n v="1.0162375339684961"/>
  </r>
  <r>
    <x v="3"/>
    <x v="2"/>
    <n v="1.0158834348873071"/>
    <n v="1.0157987002801201"/>
  </r>
  <r>
    <x v="2"/>
    <x v="2"/>
    <n v="0.97062180195757353"/>
    <n v="0.97054032637373988"/>
  </r>
  <r>
    <x v="2"/>
    <x v="2"/>
    <n v="1.014824304691083"/>
    <n v="1.0147460881306027"/>
  </r>
  <r>
    <x v="2"/>
    <x v="2"/>
    <n v="1.005069875819451"/>
    <n v="1.0049949182823239"/>
  </r>
  <r>
    <x v="2"/>
    <x v="3"/>
    <n v="1.0394957631681809"/>
    <n v="1.0394240646544073"/>
  </r>
  <r>
    <x v="3"/>
    <x v="2"/>
    <n v="1.0038573857113491"/>
    <n v="1.0037889462209288"/>
  </r>
  <r>
    <x v="2"/>
    <x v="3"/>
    <n v="0.95812606727365934"/>
    <n v="0.9580608868065924"/>
  </r>
  <r>
    <x v="3"/>
    <x v="3"/>
    <n v="0.98792317127399876"/>
    <n v="0.98786124983028512"/>
  </r>
  <r>
    <x v="3"/>
    <x v="3"/>
    <n v="1.0335107722387789"/>
    <n v="1.0334521098184186"/>
  </r>
  <r>
    <x v="3"/>
    <x v="3"/>
    <n v="1.0188882326809101"/>
    <n v="1.0188328292839033"/>
  </r>
  <r>
    <x v="3"/>
    <x v="3"/>
    <n v="1.0297763346633677"/>
    <n v="1.0297241902897141"/>
  </r>
  <r>
    <x v="3"/>
    <x v="3"/>
    <n v="0.89889054483309661"/>
    <n v="0.89884165948279637"/>
  </r>
  <r>
    <x v="3"/>
    <x v="4"/>
    <n v="0.9777454847052266"/>
    <n v="0.97769985837827977"/>
  </r>
  <r>
    <x v="4"/>
    <x v="4"/>
    <n v="1.046418694972594"/>
    <n v="1.0463763276690006"/>
  </r>
  <r>
    <x v="4"/>
    <x v="4"/>
    <n v="1.0634341097672628"/>
    <n v="1.0633950014870226"/>
  </r>
  <r>
    <x v="4"/>
    <x v="4"/>
    <n v="1.0560386289775043"/>
    <n v="1.0560027797206175"/>
  </r>
  <r>
    <x v="4"/>
    <x v="4"/>
    <n v="1.0277560440894671"/>
    <n v="1.0277234538559337"/>
  </r>
  <r>
    <x v="4"/>
    <x v="4"/>
    <n v="1.0199558515039477"/>
    <n v="1.0199265202937675"/>
  </r>
  <r>
    <x v="4"/>
    <x v="4"/>
    <n v="1.0236718324451697"/>
    <n v="1.0236457602583429"/>
  </r>
  <r>
    <x v="4"/>
    <x v="4"/>
    <n v="1.0326577284181964"/>
    <n v="1.032634915254723"/>
  </r>
  <r>
    <x v="4"/>
    <x v="4"/>
    <n v="0.97375933570679896"/>
    <n v="0.97373978156667884"/>
  </r>
  <r>
    <x v="4"/>
    <x v="4"/>
    <n v="0.98734580463955124"/>
    <n v="0.98732950952278453"/>
  </r>
  <r>
    <x v="4"/>
    <x v="4"/>
    <n v="0.95236980905170088"/>
    <n v="0.95235677295828747"/>
  </r>
  <r>
    <x v="4"/>
    <x v="4"/>
    <n v="1.0268047156906368"/>
    <n v="1.0267949386205768"/>
  </r>
  <r>
    <x v="4"/>
    <x v="4"/>
    <n v="0.99875546652254132"/>
    <n v="0.99874894847583462"/>
  </r>
  <r>
    <x v="4"/>
    <x v="4"/>
    <n v="0.98098042812172936"/>
    <n v="0.98097716909837607"/>
  </r>
  <r>
    <x v="4"/>
    <x v="4"/>
    <n v="1.0046126534225726"/>
    <n v="1.0046126534225726"/>
  </r>
  <r>
    <x v="4"/>
    <x v="4"/>
    <n v="0.97394109206210244"/>
    <n v="0.97394435108545574"/>
  </r>
  <r>
    <x v="4"/>
    <x v="4"/>
    <n v="0.99712531048603981"/>
    <n v="0.99713182853274651"/>
  </r>
  <r>
    <x v="4"/>
    <x v="4"/>
    <n v="0.90517591008340514"/>
    <n v="0.90518568715346515"/>
  </r>
  <r>
    <x v="4"/>
    <x v="4"/>
    <n v="1.0117699744426596"/>
    <n v="1.011783010536073"/>
  </r>
  <r>
    <x v="4"/>
    <x v="4"/>
    <n v="1.031138408880178"/>
    <n v="1.0311547039969449"/>
  </r>
  <r>
    <x v="4"/>
    <x v="4"/>
    <n v="1.0124924443184491"/>
    <n v="1.0125119984585691"/>
  </r>
  <r>
    <x v="4"/>
    <x v="4"/>
    <n v="0.95262571850146938"/>
    <n v="0.95264853166494279"/>
  </r>
  <r>
    <x v="4"/>
    <x v="4"/>
    <n v="0.98276361793301814"/>
    <n v="0.98278969011984496"/>
  </r>
  <r>
    <x v="4"/>
    <x v="4"/>
    <n v="0.97855450420394952"/>
    <n v="0.97858383541412963"/>
  </r>
  <r>
    <x v="4"/>
    <x v="4"/>
    <n v="1.055637844048138"/>
    <n v="1.0556704342816714"/>
  </r>
  <r>
    <x v="4"/>
    <x v="4"/>
    <n v="0.99339750206199195"/>
    <n v="0.99343335131887878"/>
  </r>
  <r>
    <x v="4"/>
    <x v="4"/>
    <n v="0.93291569453449852"/>
    <n v="0.93295480281473864"/>
  </r>
  <r>
    <x v="4"/>
    <x v="4"/>
    <n v="0.99442593796080914"/>
    <n v="0.99446830526440266"/>
  </r>
  <r>
    <x v="4"/>
    <x v="4"/>
    <n v="1.005686542761197"/>
    <n v="1.0057321690881438"/>
  </r>
  <r>
    <x v="4"/>
    <x v="4"/>
    <n v="1.118461198624209"/>
    <n v="1.1185100839745092"/>
  </r>
  <r>
    <x v="4"/>
    <x v="4"/>
    <n v="1.0852853376903515"/>
    <n v="1.0853374820640052"/>
  </r>
  <r>
    <x v="4"/>
    <x v="4"/>
    <n v="1.0442811512492736"/>
    <n v="1.0443365546462804"/>
  </r>
  <r>
    <x v="4"/>
    <x v="4"/>
    <n v="1.0149298109123956"/>
    <n v="1.0149884733327559"/>
  </r>
  <r>
    <x v="4"/>
    <x v="4"/>
    <n v="1.0343254440016862"/>
    <n v="1.0343873654453999"/>
  </r>
  <r>
    <x v="4"/>
    <x v="4"/>
    <n v="1.0158155803028039"/>
    <n v="1.015880760769871"/>
  </r>
  <r>
    <x v="4"/>
    <x v="4"/>
    <n v="1.0341300041696784"/>
    <n v="1.0341984436600986"/>
  </r>
  <r>
    <x v="4"/>
    <x v="4"/>
    <n v="1.0300944594138066"/>
    <n v="1.0301661579275803"/>
  </r>
  <r>
    <x v="4"/>
    <x v="4"/>
    <n v="1.0312620747361421"/>
    <n v="1.0313370322732691"/>
  </r>
  <r>
    <x v="4"/>
    <x v="4"/>
    <n v="1.0079442918259247"/>
    <n v="1.0080225083864049"/>
  </r>
  <r>
    <x v="4"/>
    <x v="4"/>
    <n v="0.99660296235259216"/>
    <n v="0.9966844379364258"/>
  </r>
  <r>
    <x v="4"/>
    <x v="4"/>
    <n v="0.96936933351337773"/>
    <n v="0.96945406812056478"/>
  </r>
  <r>
    <x v="4"/>
    <x v="4"/>
    <n v="1.0241725450884978"/>
    <n v="1.0242605387190382"/>
  </r>
  <r>
    <x v="4"/>
    <x v="4"/>
    <n v="0.99973820420109338"/>
    <n v="0.99982945685498714"/>
  </r>
  <r>
    <x v="4"/>
    <x v="4"/>
    <n v="0.98379038877108294"/>
    <n v="0.98388490044832999"/>
  </r>
  <r>
    <x v="4"/>
    <x v="4"/>
    <n v="0.99485582546755935"/>
    <n v="0.99495359616815982"/>
  </r>
  <r>
    <x v="4"/>
    <x v="4"/>
    <n v="1.0068841989690429"/>
    <n v="1.0069852286929968"/>
  </r>
  <r>
    <x v="4"/>
    <x v="4"/>
    <n v="0.94137993165598066"/>
    <n v="0.94148422040328783"/>
  </r>
  <r>
    <x v="4"/>
    <x v="4"/>
    <n v="0.99941287129286094"/>
    <n v="0.9995204190635214"/>
  </r>
  <r>
    <x v="4"/>
    <x v="4"/>
    <n v="0.99716295903381158"/>
    <n v="0.99727376582782534"/>
  </r>
  <r>
    <x v="4"/>
    <x v="4"/>
    <n v="0.99108341671631117"/>
    <n v="0.99119748253367834"/>
  </r>
  <r>
    <x v="4"/>
    <x v="4"/>
    <n v="0.97523722503616428"/>
    <n v="0.97535454987688475"/>
  </r>
  <r>
    <x v="4"/>
    <x v="4"/>
    <n v="0.9836423616704475"/>
    <n v="0.98376294553452137"/>
  </r>
  <r>
    <x v="4"/>
    <x v="4"/>
    <n v="1.0872359379442083"/>
    <n v="1.0873597808316355"/>
  </r>
  <r>
    <x v="4"/>
    <x v="4"/>
    <n v="1.008641613910618"/>
    <n v="1.0087687158213985"/>
  </r>
  <r>
    <x v="4"/>
    <x v="4"/>
    <n v="0.99244227924943473"/>
    <n v="0.99257264018356861"/>
  </r>
  <r>
    <x v="4"/>
    <x v="4"/>
    <n v="1.0126072722965653"/>
    <n v="1.0127408922540526"/>
  </r>
  <r>
    <x v="4"/>
    <x v="4"/>
    <n v="0.99267765605261082"/>
    <n v="0.99281453503345141"/>
  </r>
  <r>
    <x v="4"/>
    <x v="4"/>
    <n v="1.0447383749222792"/>
    <n v="1.044878512926473"/>
  </r>
  <r>
    <x v="4"/>
    <x v="4"/>
    <n v="1.0510755054223162"/>
    <n v="1.0512189024498635"/>
  </r>
  <r>
    <x v="4"/>
    <x v="4"/>
    <n v="0.98976966696594393"/>
    <n v="0.98991632301684451"/>
  </r>
  <r>
    <x v="4"/>
    <x v="4"/>
    <n v="1.0037952811700692"/>
    <n v="1.0039451962443231"/>
  </r>
  <r>
    <x v="4"/>
    <x v="3"/>
    <n v="1.0217961671980995"/>
    <n v="1.0219493412957068"/>
  </r>
  <r>
    <x v="3"/>
    <x v="4"/>
    <n v="1.0205197594108353"/>
    <n v="1.020676192531796"/>
  </r>
  <r>
    <x v="4"/>
    <x v="4"/>
    <n v="1.0188428399718796"/>
    <n v="1.0190025321161937"/>
  </r>
  <r>
    <x v="4"/>
    <x v="3"/>
    <n v="0.97537360344898694"/>
    <n v="0.97553655461665434"/>
  </r>
  <r>
    <x v="3"/>
    <x v="3"/>
    <n v="0.97408609648534117"/>
    <n v="0.97425230667636187"/>
  </r>
  <r>
    <x v="3"/>
    <x v="4"/>
    <n v="1.0067320715952968"/>
    <n v="1.0069015408096709"/>
  </r>
  <r>
    <x v="4"/>
    <x v="3"/>
    <n v="1.0605476009253383"/>
    <n v="1.0607203291630658"/>
  </r>
  <r>
    <x v="3"/>
    <x v="3"/>
    <n v="1.0493336793134664"/>
    <n v="1.0495096665745471"/>
  </r>
  <r>
    <x v="3"/>
    <x v="3"/>
    <n v="1.0040691499082821"/>
    <n v="1.0042483961927162"/>
  </r>
  <r>
    <x v="3"/>
    <x v="3"/>
    <n v="1.0570714146679976"/>
    <n v="1.0572539199757851"/>
  </r>
  <r>
    <x v="3"/>
    <x v="3"/>
    <n v="1.0638816262289315"/>
    <n v="1.0640673905600722"/>
  </r>
  <r>
    <x v="3"/>
    <x v="3"/>
    <n v="1.0265876355711714"/>
    <n v="1.0267766589256655"/>
  </r>
  <r>
    <x v="3"/>
    <x v="3"/>
    <n v="1.0018069742526468"/>
    <n v="1.0019992566304943"/>
  </r>
  <r>
    <x v="3"/>
    <x v="3"/>
    <n v="1.0253377417653593"/>
    <n v="1.0255332831665602"/>
  </r>
  <r>
    <x v="3"/>
    <x v="3"/>
    <n v="0.98161721007987313"/>
    <n v="0.98181601050442735"/>
  </r>
  <r>
    <x v="3"/>
    <x v="3"/>
    <n v="1.0197310414409217"/>
    <n v="1.0199331008888293"/>
  </r>
  <r>
    <x v="3"/>
    <x v="3"/>
    <n v="0.96986627914925605"/>
    <n v="0.97007159762051698"/>
  </r>
  <r>
    <x v="3"/>
    <x v="3"/>
    <n v="0.99700744732775071"/>
    <n v="0.99721602482236493"/>
  </r>
  <r>
    <x v="3"/>
    <x v="3"/>
    <n v="1.0348953150073006"/>
    <n v="1.0351071515252681"/>
  </r>
  <r>
    <x v="3"/>
    <x v="3"/>
    <n v="1.0166636805536953"/>
    <n v="1.0168787760950162"/>
  </r>
  <r>
    <x v="3"/>
    <x v="3"/>
    <n v="1.0605496371617815"/>
    <n v="1.0607679917264559"/>
  </r>
  <r>
    <x v="3"/>
    <x v="2"/>
    <n v="1.0607017524118911"/>
    <n v="1.0609233659999187"/>
  </r>
  <r>
    <x v="2"/>
    <x v="2"/>
    <n v="1.0390112874834923"/>
    <n v="1.0392361600948732"/>
  </r>
  <r>
    <x v="2"/>
    <x v="2"/>
    <n v="0.98606748640386821"/>
    <n v="0.98629561803860255"/>
  </r>
  <r>
    <x v="2"/>
    <x v="2"/>
    <n v="0.99658684204285741"/>
    <n v="0.99681823270094505"/>
  </r>
  <r>
    <x v="2"/>
    <x v="2"/>
    <n v="1.0396334839933195"/>
    <n v="1.0398681336747604"/>
  </r>
  <r>
    <x v="2"/>
    <x v="0"/>
    <n v="1.0268524184473633"/>
    <n v="1.0270903271521576"/>
  </r>
  <r>
    <x v="1"/>
    <x v="0"/>
    <n v="1.0586505479045549"/>
    <n v="1.0588917156327027"/>
  </r>
  <r>
    <x v="1"/>
    <x v="0"/>
    <n v="0.96435782488598532"/>
    <n v="0.96460225163748636"/>
  </r>
  <r>
    <x v="1"/>
    <x v="2"/>
    <n v="0.87890933119424741"/>
    <n v="0.87915701696910187"/>
  </r>
  <r>
    <x v="2"/>
    <x v="2"/>
    <n v="0.87331461034551061"/>
    <n v="0.87356555514371836"/>
  </r>
  <r>
    <x v="2"/>
    <x v="2"/>
    <n v="0.98339498342730769"/>
    <n v="0.98364918724886885"/>
  </r>
  <r>
    <x v="2"/>
    <x v="2"/>
    <n v="1.0363365097023578"/>
    <n v="1.0365939725472721"/>
  </r>
  <r>
    <x v="2"/>
    <x v="2"/>
    <n v="1.0314890798879786"/>
    <n v="1.0317498017562463"/>
  </r>
  <r>
    <x v="2"/>
    <x v="2"/>
    <n v="1.028768229204293"/>
    <n v="1.0290322100959142"/>
  </r>
  <r>
    <x v="2"/>
    <x v="2"/>
    <n v="0.98690629984829015"/>
    <n v="0.98717353976326461"/>
  </r>
  <r>
    <x v="2"/>
    <x v="2"/>
    <n v="0.97336858206690335"/>
    <n v="0.97363908100523122"/>
  </r>
  <r>
    <x v="2"/>
    <x v="2"/>
    <n v="1.0539559003793713"/>
    <n v="1.0542296583410524"/>
  </r>
  <r>
    <x v="2"/>
    <x v="2"/>
    <n v="0.99128115790975657"/>
    <n v="0.99155817489479114"/>
  </r>
  <r>
    <x v="2"/>
    <x v="2"/>
    <n v="0.97835245429050777"/>
    <n v="0.97863273029889564"/>
  </r>
  <r>
    <x v="2"/>
    <x v="2"/>
    <n v="1.0121277477777746"/>
    <n v="1.0124112828095158"/>
  </r>
  <r>
    <x v="2"/>
    <x v="2"/>
    <n v="1.0342065835481995"/>
    <n v="1.0344933776032941"/>
  </r>
  <r>
    <x v="2"/>
    <x v="2"/>
    <n v="0.97708118504373209"/>
    <n v="0.97737123812218007"/>
  </r>
  <r>
    <x v="2"/>
    <x v="2"/>
    <n v="1.0195789514387992"/>
    <n v="1.0198722635406003"/>
  </r>
  <r>
    <x v="2"/>
    <x v="2"/>
    <n v="1.0280028198749058"/>
    <n v="1.0282993910000604"/>
  </r>
  <r>
    <x v="2"/>
    <x v="2"/>
    <n v="1.0275473048359385"/>
    <n v="1.0278471349844465"/>
  </r>
  <r>
    <x v="2"/>
    <x v="2"/>
    <n v="0.9915122911345422"/>
    <n v="0.99181538030640348"/>
  </r>
  <r>
    <x v="2"/>
    <x v="2"/>
    <n v="1.0277118261568117"/>
    <n v="1.0280181743520262"/>
  </r>
  <r>
    <x v="2"/>
    <x v="2"/>
    <n v="1.0331250527878941"/>
    <n v="1.0334346600064621"/>
  </r>
  <r>
    <x v="2"/>
    <x v="2"/>
    <n v="1.0292845113756066"/>
    <n v="1.029597377617528"/>
  </r>
  <r>
    <x v="2"/>
    <x v="2"/>
    <n v="1.023374485405196"/>
    <n v="1.0236906106704708"/>
  </r>
  <r>
    <x v="2"/>
    <x v="2"/>
    <n v="1.0432758485572891"/>
    <n v="1.043595232845917"/>
  </r>
  <r>
    <x v="2"/>
    <x v="2"/>
    <n v="0.99947560832114546"/>
    <n v="0.99979825163312686"/>
  </r>
  <r>
    <x v="2"/>
    <x v="2"/>
    <n v="0.99620261244969777"/>
    <n v="0.99652851478503257"/>
  </r>
  <r>
    <x v="2"/>
    <x v="2"/>
    <n v="0.98047916464996721"/>
    <n v="0.98080832600865531"/>
  </r>
  <r>
    <x v="2"/>
    <x v="2"/>
    <n v="1.0267347532498134"/>
    <n v="1.0270671736318548"/>
  </r>
  <r>
    <x v="2"/>
    <x v="2"/>
    <n v="0.96887070744318571"/>
    <n v="0.96920638684858051"/>
  </r>
  <r>
    <x v="2"/>
    <x v="2"/>
    <n v="0.96787953818696282"/>
    <n v="0.96821847661571092"/>
  </r>
  <r>
    <x v="2"/>
    <x v="2"/>
    <n v="1.0190870536822461"/>
    <n v="1.0194292511343475"/>
  </r>
  <r>
    <x v="2"/>
    <x v="3"/>
    <n v="0.99804564969917287"/>
    <n v="0.99839110617462767"/>
  </r>
  <r>
    <x v="3"/>
    <x v="3"/>
    <n v="1.0353154968289335"/>
    <n v="1.0356642123277418"/>
  </r>
  <r>
    <x v="3"/>
    <x v="2"/>
    <n v="1.0253734476020149"/>
    <n v="1.0257254221241765"/>
  </r>
  <r>
    <x v="2"/>
    <x v="3"/>
    <n v="0.99710922451688777"/>
    <n v="0.99746445806240269"/>
  </r>
  <r>
    <x v="3"/>
    <x v="3"/>
    <n v="0.91240788252694771"/>
    <n v="0.91276637509581593"/>
  </r>
  <r>
    <x v="3"/>
    <x v="3"/>
    <n v="0.94805812922381871"/>
    <n v="0.94841988081604034"/>
  </r>
  <r>
    <x v="3"/>
    <x v="4"/>
    <n v="0.97036892022988241"/>
    <n v="0.97073393084545734"/>
  </r>
  <r>
    <x v="4"/>
    <x v="4"/>
    <n v="1.0307214874713588"/>
    <n v="1.0310897571102871"/>
  </r>
  <r>
    <x v="4"/>
    <x v="4"/>
    <n v="1.0491083804851817"/>
    <n v="1.0494799091474634"/>
  </r>
  <r>
    <x v="4"/>
    <x v="4"/>
    <n v="0.9903266668813141"/>
    <n v="0.99070145456694902"/>
  </r>
  <r>
    <x v="4"/>
    <x v="4"/>
    <n v="1.1147180578192595"/>
    <n v="1.1150961045282477"/>
  </r>
  <r>
    <x v="4"/>
    <x v="4"/>
    <n v="1.0292022247604344"/>
    <n v="1.0295835304927761"/>
  </r>
  <r>
    <x v="4"/>
    <x v="4"/>
    <n v="1.0213582005726134"/>
    <n v="1.0217427653283084"/>
  </r>
  <r>
    <x v="4"/>
    <x v="4"/>
    <n v="0.99068169895071245"/>
    <n v="0.99106952272976079"/>
  </r>
  <r>
    <x v="4"/>
    <x v="4"/>
    <n v="0.9959095709127711"/>
    <n v="0.99630065371517285"/>
  </r>
  <r>
    <x v="4"/>
    <x v="4"/>
    <n v="1.0016850248674256"/>
    <n v="1.0020793666931807"/>
  </r>
  <r>
    <x v="4"/>
    <x v="4"/>
    <n v="1.0211515180052593"/>
    <n v="1.0215491188543677"/>
  </r>
  <r>
    <x v="4"/>
    <x v="4"/>
    <n v="0.99006199862485678"/>
    <n v="0.99046285849731852"/>
  </r>
  <r>
    <x v="4"/>
    <x v="4"/>
    <n v="0.99778359306087117"/>
    <n v="0.99818771195668621"/>
  </r>
  <r>
    <x v="4"/>
    <x v="4"/>
    <n v="0.99510913625706587"/>
    <n v="0.99551651417623432"/>
  </r>
  <r>
    <x v="4"/>
    <x v="4"/>
    <n v="1.006443518572137"/>
    <n v="1.0068541555146588"/>
  </r>
  <r>
    <x v="4"/>
    <x v="4"/>
    <n v="1.0697140903870443"/>
    <n v="1.0701279863529194"/>
  </r>
  <r>
    <x v="4"/>
    <x v="4"/>
    <n v="0.98370805966234398"/>
    <n v="0.98412521465157243"/>
  </r>
  <r>
    <x v="4"/>
    <x v="4"/>
    <n v="0.97824546903492626"/>
    <n v="0.97866588304750812"/>
  </r>
  <r>
    <x v="4"/>
    <x v="4"/>
    <n v="0.99442986239273157"/>
    <n v="0.99485353542866672"/>
  </r>
  <r>
    <x v="4"/>
    <x v="4"/>
    <n v="1.0155860895428468"/>
    <n v="1.0160130216021352"/>
  </r>
  <r>
    <x v="4"/>
    <x v="4"/>
    <n v="0.97968771103920793"/>
    <n v="0.98011790212184979"/>
  </r>
  <r>
    <x v="4"/>
    <x v="4"/>
    <n v="1.0133189965742022"/>
    <n v="1.0137524466801975"/>
  </r>
  <r>
    <x v="4"/>
    <x v="4"/>
    <n v="1.0036925470952864"/>
    <n v="1.0041292562246351"/>
  </r>
  <r>
    <x v="4"/>
    <x v="4"/>
    <n v="0.99809721322808709"/>
    <n v="0.99853718138078895"/>
  </r>
  <r>
    <x v="4"/>
    <x v="4"/>
    <n v="0.98189804297123995"/>
    <n v="0.98234127014729522"/>
  </r>
  <r>
    <x v="4"/>
    <x v="4"/>
    <n v="1.023661182455242"/>
    <n v="1.0241076686546506"/>
  </r>
  <r>
    <x v="4"/>
    <x v="4"/>
    <n v="1.0309562092269795"/>
    <n v="1.0314059544497414"/>
  </r>
  <r>
    <x v="4"/>
    <x v="4"/>
    <n v="0.99412964808549142"/>
    <n v="0.9945826523316067"/>
  </r>
  <r>
    <x v="4"/>
    <x v="4"/>
    <n v="1.0161606297765808"/>
    <n v="1.0166168930460495"/>
  </r>
  <r>
    <x v="4"/>
    <x v="3"/>
    <n v="1.0204275432771213"/>
    <n v="1.0208870655699434"/>
  </r>
  <r>
    <x v="3"/>
    <x v="4"/>
    <n v="0.98624005203293008"/>
    <n v="0.98670283334910547"/>
  </r>
  <r>
    <x v="4"/>
    <x v="3"/>
    <n v="1.0059713554424246"/>
    <n v="1.0064373957819532"/>
  </r>
  <r>
    <x v="3"/>
    <x v="3"/>
    <n v="1.0073760761159871"/>
    <n v="1.0078453754788692"/>
  </r>
  <r>
    <x v="3"/>
    <x v="3"/>
    <n v="1.0007272918611341"/>
    <n v="1.0011998502473696"/>
  </r>
  <r>
    <x v="3"/>
    <x v="3"/>
    <n v="1.014853288406167"/>
    <n v="1.0153291058157556"/>
  </r>
  <r>
    <x v="3"/>
    <x v="3"/>
    <n v="1.011492108768647"/>
    <n v="1.0119711852015891"/>
  </r>
  <r>
    <x v="3"/>
    <x v="3"/>
    <n v="1.0082923224702194"/>
    <n v="1.0087746579265149"/>
  </r>
  <r>
    <x v="3"/>
    <x v="3"/>
    <n v="0.99618791337290968"/>
    <n v="0.99667350785255848"/>
  </r>
  <r>
    <x v="3"/>
    <x v="3"/>
    <n v="1.0056382140067726"/>
    <n v="1.0061270675097747"/>
  </r>
  <r>
    <x v="3"/>
    <x v="3"/>
    <n v="1.0113295233319426"/>
    <n v="1.0118216358582981"/>
  </r>
  <r>
    <x v="3"/>
    <x v="3"/>
    <n v="0.99474204520013565"/>
    <n v="0.99523741674984445"/>
  </r>
  <r>
    <x v="3"/>
    <x v="3"/>
    <n v="0.98133317183353463"/>
    <n v="0.98183180240659684"/>
  </r>
  <r>
    <x v="3"/>
    <x v="3"/>
    <n v="0.96415913563643596"/>
    <n v="0.96466102523285147"/>
  </r>
  <r>
    <x v="3"/>
    <x v="3"/>
    <n v="1.0079343397317113"/>
    <n v="1.0084394883514802"/>
  </r>
  <r>
    <x v="3"/>
    <x v="3"/>
    <n v="1.0057128755031617"/>
    <n v="1.006221283146284"/>
  </r>
  <r>
    <x v="3"/>
    <x v="3"/>
    <n v="0.99020619685778011"/>
    <n v="0.99071786352425562"/>
  </r>
  <r>
    <x v="3"/>
    <x v="3"/>
    <n v="1.028728174275358"/>
    <n v="1.0292430999651869"/>
  </r>
  <r>
    <x v="3"/>
    <x v="3"/>
    <n v="1.0074880925266507"/>
    <n v="1.008006277239833"/>
  </r>
  <r>
    <x v="3"/>
    <x v="2"/>
    <n v="0.9968826846887866"/>
    <n v="0.99740412842532222"/>
  </r>
  <r>
    <x v="2"/>
    <x v="2"/>
    <n v="0.99219355018481281"/>
    <n v="0.99271825294470173"/>
  </r>
  <r>
    <x v="2"/>
    <x v="2"/>
    <n v="0.98697799465899039"/>
    <n v="0.98750595644223271"/>
  </r>
  <r>
    <x v="2"/>
    <x v="2"/>
    <n v="1.017582573284658"/>
    <n v="1.0181137940912537"/>
  </r>
  <r>
    <x v="2"/>
    <x v="2"/>
    <n v="1.0359396226475981"/>
    <n v="1.036474102477547"/>
  </r>
  <r>
    <x v="2"/>
    <x v="2"/>
    <n v="1.0240481930503436"/>
    <n v="1.0245859319036459"/>
  </r>
  <r>
    <x v="2"/>
    <x v="2"/>
    <n v="1.0306249971967187"/>
    <n v="1.0311659950733745"/>
  </r>
  <r>
    <x v="2"/>
    <x v="2"/>
    <n v="1.0320406011681178"/>
    <n v="1.0325848580681269"/>
  </r>
  <r>
    <x v="2"/>
    <x v="2"/>
    <n v="1.0303534955635003"/>
    <n v="1.0309010114868626"/>
  </r>
  <r>
    <x v="2"/>
    <x v="2"/>
    <n v="1.036074535967896"/>
    <n v="1.0366253109146117"/>
  </r>
  <r>
    <x v="2"/>
    <x v="2"/>
    <n v="1.0004111454752806"/>
    <n v="1.0009651794453498"/>
  </r>
  <r>
    <x v="2"/>
    <x v="2"/>
    <n v="1.0329853513203353"/>
    <n v="1.0335426443137576"/>
  </r>
  <r>
    <x v="2"/>
    <x v="0"/>
    <n v="1.0037463034106568"/>
    <n v="1.0043068554274326"/>
  </r>
  <r>
    <x v="1"/>
    <x v="2"/>
    <n v="1.0219528526953443"/>
    <n v="1.0225166637354735"/>
  </r>
  <r>
    <x v="2"/>
    <x v="0"/>
    <n v="1.0322443094321208"/>
    <n v="1.0328113794956033"/>
  </r>
  <r>
    <x v="1"/>
    <x v="0"/>
    <n v="0.99356579746894746"/>
    <n v="0.99413612655578332"/>
  </r>
  <r>
    <x v="1"/>
    <x v="0"/>
    <n v="1.0549673183111381"/>
    <n v="1.0555409064213273"/>
  </r>
  <r>
    <x v="1"/>
    <x v="0"/>
    <n v="0.99224975995391462"/>
    <n v="0.99282660708745718"/>
  </r>
  <r>
    <x v="1"/>
    <x v="0"/>
    <n v="0.99750303398050633"/>
    <n v="0.99808314013740218"/>
  </r>
  <r>
    <x v="1"/>
    <x v="0"/>
    <n v="1.0168225271534173"/>
    <n v="1.0174058923336664"/>
  </r>
  <r>
    <x v="1"/>
    <x v="0"/>
    <n v="1.0074163932822833"/>
    <n v="1.0080030174858858"/>
  </r>
  <r>
    <x v="1"/>
    <x v="0"/>
    <n v="0.95889688086914926"/>
    <n v="0.95948676409610512"/>
  </r>
  <r>
    <x v="1"/>
    <x v="0"/>
    <n v="1.0270952427836366"/>
    <n v="1.0276883850339458"/>
  </r>
  <r>
    <x v="1"/>
    <x v="0"/>
    <n v="1.0153298236968695"/>
    <n v="1.0159262249705321"/>
  </r>
  <r>
    <x v="1"/>
    <x v="0"/>
    <n v="1.0361968463658764"/>
    <n v="1.0367965066628924"/>
  </r>
  <r>
    <x v="1"/>
    <x v="0"/>
    <n v="1.0471995807516579"/>
    <n v="1.0478025000720272"/>
  </r>
  <r>
    <x v="1"/>
    <x v="0"/>
    <n v="1.0106914504596383"/>
    <n v="1.0112976288033608"/>
  </r>
  <r>
    <x v="1"/>
    <x v="0"/>
    <n v="1.0280225931546261"/>
    <n v="1.028632030521702"/>
  </r>
  <r>
    <x v="1"/>
    <x v="1"/>
    <n v="1.040296298361749"/>
    <n v="1.0409089947521784"/>
  </r>
  <r>
    <x v="0"/>
    <x v="1"/>
    <n v="0.99123408572604166"/>
    <n v="0.99185004113982433"/>
  </r>
  <r>
    <x v="0"/>
    <x v="0"/>
    <n v="0.96469632141678274"/>
    <n v="0.96531553585391872"/>
  </r>
  <r>
    <x v="1"/>
    <x v="1"/>
    <n v="1.0879676249316845"/>
    <n v="1.0885900983921739"/>
  </r>
  <r>
    <x v="0"/>
    <x v="1"/>
    <n v="1.0473463773984479"/>
    <n v="1.0479721098822907"/>
  </r>
  <r>
    <x v="0"/>
    <x v="1"/>
    <n v="1.0513157463951261"/>
    <n v="1.0519447379023221"/>
  </r>
  <r>
    <x v="0"/>
    <x v="1"/>
    <n v="0.99814577762678725"/>
    <n v="0.99877802815733663"/>
  </r>
  <r>
    <x v="0"/>
    <x v="1"/>
    <n v="1.0059229994451193"/>
    <n v="1.0065585089990221"/>
  </r>
  <r>
    <x v="0"/>
    <x v="1"/>
    <n v="1.0104359300885914"/>
    <n v="1.0110746986658476"/>
  </r>
  <r>
    <x v="0"/>
    <x v="1"/>
    <n v="0.98815895257242869"/>
    <n v="0.98880098017303819"/>
  </r>
  <r>
    <x v="0"/>
    <x v="1"/>
    <n v="1.0266488928523216"/>
    <n v="1.0272941794762844"/>
  </r>
  <r>
    <x v="0"/>
    <x v="1"/>
    <n v="0.99956991530811634"/>
    <n v="1.0002184609554325"/>
  </r>
  <r>
    <x v="0"/>
    <x v="1"/>
    <n v="1.0598867886767001"/>
    <n v="1.0605385933473697"/>
  </r>
  <r>
    <x v="0"/>
    <x v="1"/>
    <n v="1.0490396166669707"/>
    <n v="1.0496946803609934"/>
  </r>
  <r>
    <x v="0"/>
    <x v="1"/>
    <n v="1.0300458500461556"/>
    <n v="1.0307041727635318"/>
  </r>
  <r>
    <x v="0"/>
    <x v="1"/>
    <n v="0.99457456296379143"/>
    <n v="0.99523614470452093"/>
  </r>
  <r>
    <x v="0"/>
    <x v="1"/>
    <n v="0.99856175328786545"/>
    <n v="0.99922659405194836"/>
  </r>
  <r>
    <x v="0"/>
    <x v="1"/>
    <n v="1.0419621752899468"/>
    <n v="1.042630275077383"/>
  </r>
  <r>
    <x v="0"/>
    <x v="1"/>
    <n v="0.92577045709117523"/>
    <n v="0.92644181590196484"/>
  </r>
  <r>
    <x v="0"/>
    <x v="1"/>
    <n v="0.94639708414615586"/>
    <n v="0.94707170198029877"/>
  </r>
  <r>
    <x v="0"/>
    <x v="1"/>
    <n v="1.0067642008783266"/>
    <n v="1.0074420777358228"/>
  </r>
  <r>
    <x v="0"/>
    <x v="1"/>
    <n v="1.1039602446915588"/>
    <n v="1.1046413805724085"/>
  </r>
  <r>
    <x v="0"/>
    <x v="1"/>
    <n v="1.0362464075488409"/>
    <n v="1.0369308024530439"/>
  </r>
  <r>
    <x v="0"/>
    <x v="1"/>
    <n v="1.042460257230756"/>
    <n v="1.0431479111583124"/>
  </r>
  <r>
    <x v="0"/>
    <x v="1"/>
    <n v="0.99496735871286224"/>
    <n v="0.99565827166377197"/>
  </r>
  <r>
    <x v="0"/>
    <x v="1"/>
    <n v="1.0228791602161311"/>
    <n v="1.0235733321903941"/>
  </r>
  <r>
    <x v="0"/>
    <x v="1"/>
    <n v="1.0317124164249445"/>
    <n v="1.0324098474225609"/>
  </r>
  <r>
    <x v="0"/>
    <x v="1"/>
    <n v="0.99843216175838279"/>
    <n v="0.99913285177935252"/>
  </r>
  <r>
    <x v="0"/>
    <x v="1"/>
    <n v="0.99330074702939453"/>
    <n v="0.99400469607371755"/>
  </r>
  <r>
    <x v="0"/>
    <x v="1"/>
    <n v="1.0414774937237525"/>
    <n v="1.042184701791429"/>
  </r>
  <r>
    <x v="0"/>
    <x v="1"/>
    <n v="0.95668929072740183"/>
    <n v="0.95739975781843156"/>
  </r>
  <r>
    <x v="0"/>
    <x v="1"/>
    <n v="0.98592411174388317"/>
    <n v="0.98663783785826631"/>
  </r>
  <r>
    <x v="0"/>
    <x v="1"/>
    <n v="0.98216584485130809"/>
    <n v="0.98288282998904453"/>
  </r>
  <r>
    <x v="0"/>
    <x v="1"/>
    <n v="1.0651447931239983"/>
    <n v="1.0658650372850882"/>
  </r>
  <r>
    <x v="0"/>
    <x v="1"/>
    <n v="1.0230167414381528"/>
    <n v="1.0237402446225961"/>
  </r>
  <r>
    <x v="0"/>
    <x v="1"/>
    <n v="0.99094278640391553"/>
    <n v="0.99166954861171208"/>
  </r>
  <r>
    <x v="0"/>
    <x v="1"/>
    <n v="0.9711841899139021"/>
    <n v="0.97191421114505194"/>
  </r>
  <r>
    <x v="0"/>
    <x v="1"/>
    <n v="1.03273290793898"/>
    <n v="1.0334661881934832"/>
  </r>
  <r>
    <x v="0"/>
    <x v="1"/>
    <n v="1.015443906437838"/>
    <n v="1.0161804457156944"/>
  </r>
  <r>
    <x v="0"/>
    <x v="1"/>
    <n v="0.96439925227695511"/>
    <n v="0.96513905057816496"/>
  </r>
  <r>
    <x v="0"/>
    <x v="1"/>
    <n v="1.0198238777465229"/>
    <n v="1.0205669350710862"/>
  </r>
  <r>
    <x v="0"/>
    <x v="1"/>
    <n v="0.99986641358222439"/>
    <n v="1.0006127299301411"/>
  </r>
  <r>
    <x v="0"/>
    <x v="1"/>
    <n v="1.0095536052167826"/>
    <n v="1.0103031805880525"/>
  </r>
  <r>
    <x v="0"/>
    <x v="1"/>
    <n v="0.98423525172391679"/>
    <n v="0.98498808611854005"/>
  </r>
  <r>
    <x v="0"/>
    <x v="1"/>
    <n v="0.94637136695687341"/>
    <n v="0.94712746037485007"/>
  </r>
  <r>
    <x v="0"/>
    <x v="1"/>
    <n v="0.989292616279288"/>
    <n v="0.99005196872061796"/>
  </r>
  <r>
    <x v="0"/>
    <x v="1"/>
    <n v="0.96500146543814758"/>
    <n v="0.96576407690283095"/>
  </r>
  <r>
    <x v="0"/>
    <x v="1"/>
    <n v="0.99581798127149956"/>
    <n v="0.99658385175953623"/>
  </r>
  <r>
    <x v="0"/>
    <x v="1"/>
    <n v="0.97760382859177408"/>
    <n v="0.97837295810316405"/>
  </r>
  <r>
    <x v="0"/>
    <x v="1"/>
    <n v="0.90979984831866312"/>
    <n v="0.91057223685340649"/>
  </r>
  <r>
    <x v="0"/>
    <x v="1"/>
    <n v="1.0034510492404816"/>
    <n v="1.0042266967985782"/>
  </r>
  <r>
    <x v="0"/>
    <x v="1"/>
    <n v="1.0596370676544489"/>
    <n v="1.060415974235899"/>
  </r>
  <r>
    <x v="0"/>
    <x v="1"/>
    <n v="0.97048650820971882"/>
    <n v="0.9712686738145222"/>
  </r>
  <r>
    <x v="0"/>
    <x v="1"/>
    <n v="0.97214640393616747"/>
    <n v="0.97293182856432425"/>
  </r>
  <r>
    <x v="0"/>
    <x v="1"/>
    <n v="0.97914084592085426"/>
    <n v="0.97992952957236434"/>
  </r>
  <r>
    <x v="0"/>
    <x v="1"/>
    <n v="0.88318813415043818"/>
    <n v="0.88398007682530166"/>
  </r>
  <r>
    <x v="0"/>
    <x v="1"/>
    <n v="1.0348965225046749"/>
    <n v="1.0356917242028918"/>
  </r>
  <r>
    <x v="0"/>
    <x v="1"/>
    <n v="1.0482533622176169"/>
    <n v="1.049051822939187"/>
  </r>
  <r>
    <x v="0"/>
    <x v="1"/>
    <n v="1.0147523474413451"/>
    <n v="1.0155540671862686"/>
  </r>
  <r>
    <x v="0"/>
    <x v="1"/>
    <n v="0.99094276271078463"/>
    <n v="0.99174774147906142"/>
  </r>
  <r>
    <x v="0"/>
    <x v="1"/>
    <n v="0.95653249391787376"/>
    <n v="0.95734073170950396"/>
  </r>
  <r>
    <x v="0"/>
    <x v="1"/>
    <n v="1.0369342137832012"/>
    <n v="1.0377457105981847"/>
  </r>
  <r>
    <x v="0"/>
    <x v="1"/>
    <n v="0.95337658354838073"/>
    <n v="0.95419133938671763"/>
  </r>
  <r>
    <x v="0"/>
    <x v="1"/>
    <n v="0.96961615184341277"/>
    <n v="0.97043416670510296"/>
  </r>
  <r>
    <x v="0"/>
    <x v="0"/>
    <n v="0.93815865546875021"/>
    <n v="0.93897992935379382"/>
  </r>
  <r>
    <x v="1"/>
    <x v="0"/>
    <n v="0.88942554382291594"/>
    <n v="0.89025007673131284"/>
  </r>
  <r>
    <x v="1"/>
    <x v="0"/>
    <n v="1.0055764041022106"/>
    <n v="1.0064041960339609"/>
  </r>
  <r>
    <x v="1"/>
    <x v="2"/>
    <n v="0.94852790675856735"/>
    <n v="0.94935895771367096"/>
  </r>
  <r>
    <x v="2"/>
    <x v="2"/>
    <n v="0.98229886731221827"/>
    <n v="0.98313317729067529"/>
  </r>
  <r>
    <x v="2"/>
    <x v="0"/>
    <n v="1.0669935162413524"/>
    <n v="1.0678310852431627"/>
  </r>
  <r>
    <x v="1"/>
    <x v="2"/>
    <n v="0.9925209704819995"/>
    <n v="0.99336179850716311"/>
  </r>
  <r>
    <x v="2"/>
    <x v="0"/>
    <n v="0.99407622210497426"/>
    <n v="0.99492030915349128"/>
  </r>
  <r>
    <x v="1"/>
    <x v="2"/>
    <n v="0.92679544060151453"/>
    <n v="0.92764278667338484"/>
  </r>
  <r>
    <x v="2"/>
    <x v="2"/>
    <n v="1.0049653620899448"/>
    <n v="1.0058159671851685"/>
  </r>
  <r>
    <x v="2"/>
    <x v="2"/>
    <n v="1.0529738352314437"/>
    <n v="1.0538276993500209"/>
  </r>
  <r>
    <x v="2"/>
    <x v="2"/>
    <n v="1.0493632378333067"/>
    <n v="1.050220360975237"/>
  </r>
  <r>
    <x v="2"/>
    <x v="0"/>
    <n v="1.050408596580388"/>
    <n v="1.0512689787456717"/>
  </r>
  <r>
    <x v="1"/>
    <x v="0"/>
    <n v="0.99964745093199636"/>
    <n v="1.0005110921206335"/>
  </r>
  <r>
    <x v="1"/>
    <x v="0"/>
    <n v="0.98863506077061991"/>
    <n v="0.98950196098261034"/>
  </r>
  <r>
    <x v="1"/>
    <x v="0"/>
    <n v="1.0221520019247703"/>
    <n v="1.023022161160114"/>
  </r>
  <r>
    <x v="1"/>
    <x v="0"/>
    <n v="1.0152986158750441"/>
    <n v="1.0161720341337412"/>
  </r>
  <r>
    <x v="1"/>
    <x v="0"/>
    <n v="1.0115638331830201"/>
    <n v="1.0124405104650707"/>
  </r>
  <r>
    <x v="1"/>
    <x v="0"/>
    <n v="1.0284191405019247"/>
    <n v="1.0292990768073285"/>
  </r>
  <r>
    <x v="1"/>
    <x v="0"/>
    <n v="1.0408802437070945"/>
    <n v="1.0417634390358517"/>
  </r>
  <r>
    <x v="1"/>
    <x v="0"/>
    <n v="1.0038027798216744"/>
    <n v="1.004689234173785"/>
  </r>
  <r>
    <x v="1"/>
    <x v="0"/>
    <n v="0.97645607999508088"/>
    <n v="0.97734579337054472"/>
  </r>
  <r>
    <x v="1"/>
    <x v="0"/>
    <n v="1.0048197804189387"/>
    <n v="1.0057127528177559"/>
  </r>
  <r>
    <x v="1"/>
    <x v="0"/>
    <n v="0.96790394861675322"/>
    <n v="0.96880018003892376"/>
  </r>
  <r>
    <x v="1"/>
    <x v="0"/>
    <n v="1.0244880443751048"/>
    <n v="1.0253875348206287"/>
  </r>
  <r>
    <x v="1"/>
    <x v="0"/>
    <n v="0.97835652527775874"/>
    <n v="0.97925927474663599"/>
  </r>
  <r>
    <x v="1"/>
    <x v="0"/>
    <n v="0.98386092022024796"/>
    <n v="0.98476692871247862"/>
  </r>
  <r>
    <x v="1"/>
    <x v="0"/>
    <n v="1.0238496642074026"/>
    <n v="1.0247589317229866"/>
  </r>
  <r>
    <x v="1"/>
    <x v="0"/>
    <n v="0.99402795163595414"/>
    <n v="0.9949404781748914"/>
  </r>
  <r>
    <x v="1"/>
    <x v="0"/>
    <n v="1.045208312045111"/>
    <n v="1.0461240976074015"/>
  </r>
  <r>
    <x v="1"/>
    <x v="0"/>
    <n v="1.0290957829810772"/>
    <n v="1.0300148275667211"/>
  </r>
  <r>
    <x v="1"/>
    <x v="0"/>
    <n v="0.98257735422811143"/>
    <n v="0.9834996578371088"/>
  </r>
  <r>
    <x v="1"/>
    <x v="0"/>
    <n v="1.0084995041560183"/>
    <n v="1.0094250667883691"/>
  </r>
  <r>
    <x v="1"/>
    <x v="0"/>
    <n v="0.98727822309465219"/>
    <n v="0.98820704475035626"/>
  </r>
  <r>
    <x v="1"/>
    <x v="0"/>
    <n v="0.96701439991852856"/>
    <n v="0.96794648059758592"/>
  </r>
  <r>
    <x v="1"/>
    <x v="0"/>
    <n v="1.0144174671228359"/>
    <n v="1.0153528068252466"/>
  </r>
  <r>
    <x v="1"/>
    <x v="0"/>
    <n v="1.0213002149993198"/>
    <n v="1.022238813725084"/>
  </r>
  <r>
    <x v="1"/>
    <x v="0"/>
    <n v="1.0134130898644036"/>
    <n v="1.014354947613521"/>
  </r>
  <r>
    <x v="1"/>
    <x v="0"/>
    <n v="0.99571678617428161"/>
    <n v="0.99666190294675239"/>
  </r>
  <r>
    <x v="1"/>
    <x v="0"/>
    <n v="0.9884418677313207"/>
    <n v="0.98939024352714477"/>
  </r>
  <r>
    <x v="1"/>
    <x v="0"/>
    <n v="0.96958262874887935"/>
    <n v="0.97053426356805683"/>
  </r>
  <r>
    <x v="1"/>
    <x v="0"/>
    <n v="1.0470452829719958"/>
    <n v="1.0480001768145266"/>
  </r>
  <r>
    <x v="1"/>
    <x v="0"/>
    <n v="1.024632361695589"/>
    <n v="1.0255905145614732"/>
  </r>
  <r>
    <x v="1"/>
    <x v="0"/>
    <n v="1.0060655192827717"/>
    <n v="1.0070269311720093"/>
  </r>
  <r>
    <x v="1"/>
    <x v="0"/>
    <n v="0.99551495486430486"/>
    <n v="0.99647962577689575"/>
  </r>
  <r>
    <x v="1"/>
    <x v="1"/>
    <n v="1.0069470324038743"/>
    <n v="1.0079149623398185"/>
  </r>
  <r>
    <x v="0"/>
    <x v="1"/>
    <n v="0.99717935768092703"/>
    <n v="0.99815054664022462"/>
  </r>
  <r>
    <x v="0"/>
    <x v="0"/>
    <n v="0.98760509123955553"/>
    <n v="0.98857953922220643"/>
  </r>
  <r>
    <x v="1"/>
    <x v="0"/>
    <n v="0.97138436420111207"/>
    <n v="0.97236207120711637"/>
  </r>
  <r>
    <x v="1"/>
    <x v="0"/>
    <n v="1.0046047761815085"/>
    <n v="1.0055857422108661"/>
  </r>
  <r>
    <x v="1"/>
    <x v="0"/>
    <n v="1.0217826773371548"/>
    <n v="1.0227669023898658"/>
  </r>
  <r>
    <x v="1"/>
    <x v="1"/>
    <n v="1.0312341853955695"/>
    <n v="1.0322216694716337"/>
  </r>
  <r>
    <x v="0"/>
    <x v="1"/>
    <n v="1.0426854196314608"/>
    <n v="1.0436761627308784"/>
  </r>
  <r>
    <x v="0"/>
    <x v="1"/>
    <n v="1.0193477367761252"/>
    <n v="1.0203417388988962"/>
  </r>
  <r>
    <x v="0"/>
    <x v="1"/>
    <n v="1.0177845093343278"/>
    <n v="1.0187817704804523"/>
  </r>
  <r>
    <x v="0"/>
    <x v="1"/>
    <n v="1.0017210731012629"/>
    <n v="1.0027215932707405"/>
  </r>
  <r>
    <x v="0"/>
    <x v="1"/>
    <n v="1.0112097443316352"/>
    <n v="1.0122135235244663"/>
  </r>
  <r>
    <x v="0"/>
    <x v="1"/>
    <n v="0.96709392072837475"/>
    <n v="0.96810095894455916"/>
  </r>
  <r>
    <x v="0"/>
    <x v="1"/>
    <n v="1.035752321079596"/>
    <n v="1.0367626183191339"/>
  </r>
  <r>
    <x v="0"/>
    <x v="1"/>
    <n v="1.024812132173442"/>
    <n v="1.025825688436333"/>
  </r>
  <r>
    <x v="0"/>
    <x v="1"/>
    <n v="0.99874830272552584"/>
    <n v="0.99976511801177026"/>
  </r>
  <r>
    <x v="0"/>
    <x v="1"/>
    <n v="1.0032267736410438"/>
    <n v="1.0042468479506417"/>
  </r>
  <r>
    <x v="0"/>
    <x v="0"/>
    <n v="0.95665587514339268"/>
    <n v="0.9576792084763438"/>
  </r>
  <r>
    <x v="1"/>
    <x v="0"/>
    <n v="1.0246085545466053"/>
    <n v="1.0256351469029097"/>
  </r>
  <r>
    <x v="1"/>
    <x v="0"/>
    <n v="1.0244111721942242"/>
    <n v="1.025441023573882"/>
  </r>
  <r>
    <x v="1"/>
    <x v="0"/>
    <n v="0.94609808585954036"/>
    <n v="0.94713119626255149"/>
  </r>
  <r>
    <x v="1"/>
    <x v="0"/>
    <n v="1.0128182262444969"/>
    <n v="1.0138545956708613"/>
  </r>
  <r>
    <x v="1"/>
    <x v="0"/>
    <n v="0.92881570176596551"/>
    <n v="0.92985533021568334"/>
  </r>
  <r>
    <x v="1"/>
    <x v="2"/>
    <n v="0.9844314200916614"/>
    <n v="0.98547430756473264"/>
  </r>
  <r>
    <x v="2"/>
    <x v="2"/>
    <n v="0.96824896126916526"/>
    <n v="0.9692951077655898"/>
  </r>
  <r>
    <x v="2"/>
    <x v="2"/>
    <n v="1.039243748367074"/>
    <n v="1.0402931538868518"/>
  </r>
  <r>
    <x v="2"/>
    <x v="2"/>
    <n v="1.0139362108449919"/>
    <n v="1.0149888753881231"/>
  </r>
  <r>
    <x v="2"/>
    <x v="3"/>
    <n v="0.94507209699806272"/>
    <n v="0.94612802056454726"/>
  </r>
  <r>
    <x v="3"/>
    <x v="3"/>
    <n v="0.9314348980411028"/>
    <n v="0.93249408063094075"/>
  </r>
  <r>
    <x v="3"/>
    <x v="3"/>
    <n v="1.0253728346972784"/>
    <n v="1.0264352763104696"/>
  </r>
  <r>
    <x v="3"/>
    <x v="4"/>
    <n v="0.95300989474985009"/>
    <n v="0.95407559538639475"/>
  </r>
  <r>
    <x v="4"/>
    <x v="4"/>
    <n v="0.80633157431986524"/>
    <n v="0.80740053397976319"/>
  </r>
  <r>
    <x v="4"/>
    <x v="4"/>
    <n v="0.93511198824152986"/>
    <n v="0.93618420692478121"/>
  </r>
  <r>
    <x v="4"/>
    <x v="4"/>
    <n v="1.0105120691955138"/>
    <n v="1.0115875469021185"/>
  </r>
  <r>
    <x v="4"/>
    <x v="4"/>
    <n v="0.98832847732645668"/>
    <n v="0.98940721405641474"/>
  </r>
  <r>
    <x v="4"/>
    <x v="4"/>
    <n v="0.92797059860899678"/>
    <n v="0.92905259436230814"/>
  </r>
  <r>
    <x v="4"/>
    <x v="4"/>
    <n v="0.940437976836629"/>
    <n v="0.94152323161329377"/>
  </r>
  <r>
    <x v="4"/>
    <x v="4"/>
    <n v="1.1199431876671495"/>
    <n v="1.1210317014671676"/>
  </r>
  <r>
    <x v="4"/>
    <x v="4"/>
    <n v="1.0582863456939708"/>
    <n v="1.0593781185173423"/>
  </r>
  <r>
    <x v="4"/>
    <x v="4"/>
    <n v="1.0149158079774441"/>
    <n v="1.0160108398241687"/>
  </r>
  <r>
    <x v="4"/>
    <x v="4"/>
    <n v="1.009376146567162"/>
    <n v="1.0104744374372401"/>
  </r>
  <r>
    <x v="4"/>
    <x v="4"/>
    <n v="1.0742564814369193"/>
    <n v="1.0753580313303508"/>
  </r>
  <r>
    <x v="4"/>
    <x v="4"/>
    <n v="1.0315004307297295"/>
    <n v="1.0326052396465144"/>
  </r>
  <r>
    <x v="4"/>
    <x v="4"/>
    <n v="1.0187447655033144"/>
    <n v="1.0198528334434525"/>
  </r>
  <r>
    <x v="4"/>
    <x v="4"/>
    <n v="1.0142446744224174"/>
    <n v="1.0153560013859089"/>
  </r>
  <r>
    <x v="4"/>
    <x v="4"/>
    <n v="1.0180583032485075"/>
    <n v="1.0191728892353524"/>
  </r>
  <r>
    <x v="4"/>
    <x v="4"/>
    <n v="1.0042039771869249"/>
    <n v="1.0053218221971232"/>
  </r>
  <r>
    <x v="4"/>
    <x v="4"/>
    <n v="0.96862497154770955"/>
    <n v="0.96974607558126114"/>
  </r>
  <r>
    <x v="4"/>
    <x v="4"/>
    <n v="1.0527692946082137"/>
    <n v="1.0538936576651186"/>
  </r>
  <r>
    <x v="4"/>
    <x v="3"/>
    <n v="1.0367773820293029"/>
    <n v="1.0379050041095612"/>
  </r>
  <r>
    <x v="3"/>
    <x v="4"/>
    <n v="0.93741296943264496"/>
    <n v="0.93854385053625655"/>
  </r>
  <r>
    <x v="4"/>
    <x v="4"/>
    <n v="0.96238924159445194"/>
    <n v="0.96352338172141683"/>
  </r>
  <r>
    <x v="4"/>
    <x v="4"/>
    <n v="0.99497711042223302"/>
    <n v="0.99611450957255132"/>
  </r>
  <r>
    <x v="4"/>
    <x v="4"/>
    <n v="1.0040027853462414"/>
    <n v="1.0051434435199131"/>
  </r>
  <r>
    <x v="4"/>
    <x v="4"/>
    <n v="1.0297832886672595"/>
    <n v="1.0309272058642844"/>
  </r>
  <r>
    <x v="4"/>
    <x v="4"/>
    <n v="1.0411110107383288"/>
    <n v="1.0422581869587071"/>
  </r>
  <r>
    <x v="4"/>
    <x v="3"/>
    <n v="1.023007045085186"/>
    <n v="1.0241574803289177"/>
  </r>
  <r>
    <x v="3"/>
    <x v="3"/>
    <n v="1.0338730808648693"/>
    <n v="1.0350267751319544"/>
  </r>
  <r>
    <x v="3"/>
    <x v="3"/>
    <n v="1.0282444263461594"/>
    <n v="1.0294013796365977"/>
  </r>
  <r>
    <x v="3"/>
    <x v="3"/>
    <n v="1.0303889237459549"/>
    <n v="1.0315491360597466"/>
  </r>
  <r>
    <x v="3"/>
    <x v="3"/>
    <n v="0.98309403287729324"/>
    <n v="0.98425750421443836"/>
  </r>
  <r>
    <x v="3"/>
    <x v="3"/>
    <n v="1.0195724375353747"/>
    <n v="1.020739167895873"/>
  </r>
  <r>
    <x v="3"/>
    <x v="3"/>
    <n v="0.99992799603356797"/>
    <n v="1.0010979854174198"/>
  </r>
  <r>
    <x v="3"/>
    <x v="3"/>
    <n v="0.96252035378754952"/>
    <n v="0.96369360219475464"/>
  </r>
  <r>
    <x v="3"/>
    <x v="3"/>
    <n v="1.0280926898952989"/>
    <n v="1.0292691973258574"/>
  </r>
  <r>
    <x v="3"/>
    <x v="4"/>
    <n v="0.8938996303227964"/>
    <n v="0.89507939677670822"/>
  </r>
  <r>
    <x v="4"/>
    <x v="4"/>
    <n v="0.99101156900338905"/>
    <n v="0.99219459448065417"/>
  </r>
  <r>
    <x v="4"/>
    <x v="4"/>
    <n v="1.0327373595614604"/>
    <n v="1.0339236440620789"/>
  </r>
  <r>
    <x v="4"/>
    <x v="4"/>
    <n v="1.0153090451463895"/>
    <n v="1.0164985886703615"/>
  </r>
  <r>
    <x v="4"/>
    <x v="4"/>
    <n v="1.0148358231108192"/>
    <n v="1.0160286256581443"/>
  </r>
  <r>
    <x v="4"/>
    <x v="3"/>
    <n v="1.0399447760178808"/>
    <n v="1.0411408375885594"/>
  </r>
  <r>
    <x v="3"/>
    <x v="3"/>
    <n v="1.0363866158894002"/>
    <n v="1.0375859364834321"/>
  </r>
  <r>
    <x v="3"/>
    <x v="3"/>
    <n v="1.0204258909447921"/>
    <n v="1.0216284705621772"/>
  </r>
  <r>
    <x v="3"/>
    <x v="3"/>
    <n v="0.99595778066779905"/>
    <n v="0.99716361930853759"/>
  </r>
  <r>
    <x v="3"/>
    <x v="4"/>
    <n v="0.96933033017480108"/>
    <n v="0.97053942783889302"/>
  </r>
  <r>
    <x v="4"/>
    <x v="4"/>
    <n v="0.98901005726920488"/>
    <n v="0.99022241395665012"/>
  </r>
  <r>
    <x v="4"/>
    <x v="4"/>
    <n v="1.0299353002148679"/>
    <n v="1.0311509159256664"/>
  </r>
  <r>
    <x v="4"/>
    <x v="3"/>
    <n v="1.0290870079735752"/>
    <n v="1.0303058827077272"/>
  </r>
  <r>
    <x v="3"/>
    <x v="3"/>
    <n v="1.0265626112612962"/>
    <n v="1.0277847450188016"/>
  </r>
  <r>
    <x v="3"/>
    <x v="3"/>
    <n v="0.999111459186381"/>
    <n v="1.0003368519672398"/>
  </r>
  <r>
    <x v="3"/>
    <x v="4"/>
    <n v="0.9774709208164426"/>
    <n v="0.97869957262065466"/>
  </r>
  <r>
    <x v="4"/>
    <x v="4"/>
    <n v="1.025798842968985"/>
    <n v="1.0270307537965504"/>
  </r>
  <r>
    <x v="4"/>
    <x v="4"/>
    <n v="1.0409269751381967"/>
    <n v="1.0421621449891154"/>
  </r>
  <r>
    <x v="4"/>
    <x v="3"/>
    <n v="1.0141537625102"/>
    <n v="1.0153921913844719"/>
  </r>
  <r>
    <x v="3"/>
    <x v="3"/>
    <n v="1.0236643071495355"/>
    <n v="1.0249059950471608"/>
  </r>
  <r>
    <x v="3"/>
    <x v="3"/>
    <n v="1.0147135848348758"/>
    <n v="1.0159585317558546"/>
  </r>
  <r>
    <x v="3"/>
    <x v="3"/>
    <n v="1.0439922174807159"/>
    <n v="1.0452404234250481"/>
  </r>
  <r>
    <x v="3"/>
    <x v="3"/>
    <n v="0.98655826045028672"/>
    <n v="0.98780972541797218"/>
  </r>
  <r>
    <x v="3"/>
    <x v="3"/>
    <n v="1.0322425987608104"/>
    <n v="1.0334973227518491"/>
  </r>
  <r>
    <x v="3"/>
    <x v="3"/>
    <n v="1.0001389686802711"/>
    <n v="1.0013969516946633"/>
  </r>
  <r>
    <x v="3"/>
    <x v="3"/>
    <n v="1.0095561822342654"/>
    <n v="1.0108174242720109"/>
  </r>
  <r>
    <x v="3"/>
    <x v="3"/>
    <n v="1.0225973003866911"/>
    <n v="1.0238618014477898"/>
  </r>
  <r>
    <x v="3"/>
    <x v="3"/>
    <n v="1.0378013530937356"/>
    <n v="1.0390691131781877"/>
  </r>
  <r>
    <x v="3"/>
    <x v="3"/>
    <n v="1.0124541514683985"/>
    <n v="1.013725170576204"/>
  </r>
  <r>
    <x v="3"/>
    <x v="3"/>
    <n v="1.0031185548367794"/>
    <n v="1.0043928329679384"/>
  </r>
  <r>
    <x v="3"/>
    <x v="3"/>
    <n v="0.99812043212689483"/>
    <n v="0.99939796928140701"/>
  </r>
  <r>
    <x v="3"/>
    <x v="2"/>
    <n v="1.023834267836895"/>
    <n v="1.0251150640147606"/>
  </r>
  <r>
    <x v="2"/>
    <x v="2"/>
    <n v="1.0018358668453198"/>
    <n v="1.0031199220465388"/>
  </r>
  <r>
    <x v="2"/>
    <x v="2"/>
    <n v="1.008903173585761"/>
    <n v="1.0101904878103332"/>
  </r>
  <r>
    <x v="2"/>
    <x v="2"/>
    <n v="1.0271068139580384"/>
    <n v="1.028397387205964"/>
  </r>
  <r>
    <x v="2"/>
    <x v="2"/>
    <n v="1.01245439454834"/>
    <n v="1.013748226819619"/>
  </r>
  <r>
    <x v="2"/>
    <x v="2"/>
    <n v="0.99485541982415726"/>
    <n v="0.99615251111878955"/>
  </r>
  <r>
    <x v="2"/>
    <x v="2"/>
    <n v="1.0144276545314332"/>
    <n v="1.0157280048494188"/>
  </r>
  <r>
    <x v="2"/>
    <x v="2"/>
    <n v="0.97349811189029045"/>
    <n v="0.97480172123162945"/>
  </r>
  <r>
    <x v="2"/>
    <x v="0"/>
    <n v="1.0641565946697757"/>
    <n v="1.0654634630344682"/>
  </r>
  <r>
    <x v="1"/>
    <x v="0"/>
    <n v="1.0133736092817598"/>
    <n v="1.0146837366698056"/>
  </r>
  <r>
    <x v="1"/>
    <x v="0"/>
    <n v="0.99484897705583575"/>
    <n v="0.99616236346723475"/>
  </r>
  <r>
    <x v="1"/>
    <x v="0"/>
    <n v="1.0252078710953618"/>
    <n v="1.0265245165301142"/>
  </r>
  <r>
    <x v="1"/>
    <x v="0"/>
    <n v="0.9959775503163153"/>
    <n v="0.997297454774421"/>
  </r>
  <r>
    <x v="1"/>
    <x v="0"/>
    <n v="1.0080912144900269"/>
    <n v="1.0094143779714859"/>
  </r>
  <r>
    <x v="1"/>
    <x v="0"/>
    <n v="1.004304872320483"/>
    <n v="1.0056312948252955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808">
  <r>
    <n v="3.0633363094676277E-2"/>
    <x v="0"/>
  </r>
  <r>
    <n v="2.9990013375409016E-2"/>
    <x v="1"/>
  </r>
  <r>
    <n v="2.6934263405969008E-2"/>
    <x v="1"/>
  </r>
  <r>
    <n v="2.3400914667209796E-2"/>
    <x v="1"/>
  </r>
  <r>
    <n v="2.7375234228318831E-2"/>
    <x v="0"/>
  </r>
  <r>
    <n v="2.6431229878556582E-2"/>
    <x v="1"/>
  </r>
  <r>
    <n v="2.9400094458064682E-2"/>
    <x v="1"/>
  </r>
  <r>
    <n v="2.615066606430105E-2"/>
    <x v="1"/>
  </r>
  <r>
    <n v="2.6565874823479368E-2"/>
    <x v="1"/>
  </r>
  <r>
    <n v="2.6897216861841645E-2"/>
    <x v="1"/>
  </r>
  <r>
    <n v="2.7685417824499521E-2"/>
    <x v="1"/>
  </r>
  <r>
    <n v="2.8315212215973277E-2"/>
    <x v="2"/>
  </r>
  <r>
    <n v="2.9690389339104412E-2"/>
    <x v="2"/>
  </r>
  <r>
    <n v="2.8233714753436161E-2"/>
    <x v="3"/>
  </r>
  <r>
    <n v="2.9190850659873258E-2"/>
    <x v="3"/>
  </r>
  <r>
    <n v="3.4787392803651777E-2"/>
    <x v="3"/>
  </r>
  <r>
    <n v="2.9340572369871278E-2"/>
    <x v="3"/>
  </r>
  <r>
    <n v="3.345735763179207E-2"/>
    <x v="4"/>
  </r>
  <r>
    <n v="2.9528069986657725E-2"/>
    <x v="4"/>
  </r>
  <r>
    <n v="2.5957530357409348E-2"/>
    <x v="4"/>
  </r>
  <r>
    <n v="4.0950160348463237E-2"/>
    <x v="4"/>
  </r>
  <r>
    <n v="1.2853001868752848E-2"/>
    <x v="4"/>
  </r>
  <r>
    <n v="2.7758973132368438E-2"/>
    <x v="4"/>
  </r>
  <r>
    <n v="2.5059802000845406E-2"/>
    <x v="4"/>
  </r>
  <r>
    <n v="2.6522417214609604E-2"/>
    <x v="4"/>
  </r>
  <r>
    <n v="2.665665825721299E-2"/>
    <x v="4"/>
  </r>
  <r>
    <n v="2.2353582631465349E-2"/>
    <x v="4"/>
  </r>
  <r>
    <n v="2.3796833213184744E-2"/>
    <x v="3"/>
  </r>
  <r>
    <n v="2.5459753867850706E-2"/>
    <x v="3"/>
  </r>
  <r>
    <n v="2.2969717044877748E-2"/>
    <x v="3"/>
  </r>
  <r>
    <n v="2.1790005215502062E-2"/>
    <x v="3"/>
  </r>
  <r>
    <n v="2.6035437393468835E-2"/>
    <x v="2"/>
  </r>
  <r>
    <n v="2.4500306205952404E-2"/>
    <x v="2"/>
  </r>
  <r>
    <n v="2.6783923548549696E-2"/>
    <x v="2"/>
  </r>
  <r>
    <n v="2.808397643392781E-2"/>
    <x v="2"/>
  </r>
  <r>
    <n v="2.150424718037364E-2"/>
    <x v="2"/>
  </r>
  <r>
    <n v="2.3746049538032561E-2"/>
    <x v="1"/>
  </r>
  <r>
    <n v="2.5746372951907782E-2"/>
    <x v="1"/>
  </r>
  <r>
    <n v="2.3638288796971864E-2"/>
    <x v="1"/>
  </r>
  <r>
    <n v="2.4681239128025462E-2"/>
    <x v="0"/>
  </r>
  <r>
    <n v="2.7409623568887088E-2"/>
    <x v="0"/>
  </r>
  <r>
    <n v="2.4893711455430421E-2"/>
    <x v="0"/>
  </r>
  <r>
    <n v="2.5370468660424382E-2"/>
    <x v="0"/>
  </r>
  <r>
    <n v="2.7393769913822415E-2"/>
    <x v="0"/>
  </r>
  <r>
    <n v="2.8393513230238046E-2"/>
    <x v="0"/>
  </r>
  <r>
    <n v="2.7022470640986049E-2"/>
    <x v="1"/>
  </r>
  <r>
    <n v="2.2999662851424418E-2"/>
    <x v="1"/>
  </r>
  <r>
    <n v="2.6835093131665773E-2"/>
    <x v="0"/>
  </r>
  <r>
    <n v="2.4934231131711358E-2"/>
    <x v="0"/>
  </r>
  <r>
    <n v="2.3794909822129662E-2"/>
    <x v="0"/>
  </r>
  <r>
    <n v="2.455949101831217E-2"/>
    <x v="0"/>
  </r>
  <r>
    <n v="2.5772549925499214E-2"/>
    <x v="0"/>
  </r>
  <r>
    <n v="2.4686002770866664E-2"/>
    <x v="0"/>
  </r>
  <r>
    <n v="2.6480768139285876E-2"/>
    <x v="0"/>
  </r>
  <r>
    <n v="2.6794123662438017E-2"/>
    <x v="1"/>
  </r>
  <r>
    <n v="2.3268154018723952E-2"/>
    <x v="1"/>
  </r>
  <r>
    <n v="2.500193222969159E-2"/>
    <x v="0"/>
  </r>
  <r>
    <n v="2.3858550727715595E-2"/>
    <x v="0"/>
  </r>
  <r>
    <n v="2.4419429140519221E-2"/>
    <x v="0"/>
  </r>
  <r>
    <n v="2.6898006832989589E-2"/>
    <x v="0"/>
  </r>
  <r>
    <n v="2.1952781040062815E-2"/>
    <x v="0"/>
  </r>
  <r>
    <n v="2.4209904217950128E-2"/>
    <x v="0"/>
  </r>
  <r>
    <n v="2.5295825171333209E-2"/>
    <x v="0"/>
  </r>
  <r>
    <n v="2.209459332831892E-2"/>
    <x v="0"/>
  </r>
  <r>
    <n v="2.3325593650312011E-2"/>
    <x v="0"/>
  </r>
  <r>
    <n v="2.3692748152129964E-2"/>
    <x v="0"/>
  </r>
  <r>
    <n v="2.3377420258588612E-2"/>
    <x v="0"/>
  </r>
  <r>
    <n v="2.4581437609341793E-2"/>
    <x v="0"/>
  </r>
  <r>
    <n v="2.5042597118347873E-2"/>
    <x v="0"/>
  </r>
  <r>
    <n v="2.6803527082365063E-2"/>
    <x v="1"/>
  </r>
  <r>
    <n v="3.3367336483925376E-2"/>
    <x v="2"/>
  </r>
  <r>
    <n v="2.9335373482544828E-2"/>
    <x v="3"/>
  </r>
  <r>
    <n v="2.8539217340094535E-2"/>
    <x v="3"/>
  </r>
  <r>
    <n v="3.0848714881207006E-2"/>
    <x v="3"/>
  </r>
  <r>
    <n v="2.8617157833060156E-2"/>
    <x v="3"/>
  </r>
  <r>
    <n v="2.6678939473737288E-2"/>
    <x v="3"/>
  </r>
  <r>
    <n v="2.3054095957866963E-2"/>
    <x v="3"/>
  </r>
  <r>
    <n v="2.8125588045289075E-2"/>
    <x v="3"/>
  </r>
  <r>
    <n v="2.847174873725835E-2"/>
    <x v="3"/>
  </r>
  <r>
    <n v="2.7799328531267119E-2"/>
    <x v="3"/>
  </r>
  <r>
    <n v="2.1993592495668325E-2"/>
    <x v="3"/>
  </r>
  <r>
    <n v="2.16797858343891E-2"/>
    <x v="3"/>
  </r>
  <r>
    <n v="2.2577126268804613E-2"/>
    <x v="3"/>
  </r>
  <r>
    <n v="2.4493289362136576E-2"/>
    <x v="3"/>
  </r>
  <r>
    <n v="2.3601397717266825E-2"/>
    <x v="2"/>
  </r>
  <r>
    <n v="2.445386933290316E-2"/>
    <x v="2"/>
  </r>
  <r>
    <n v="2.7166708396831801E-2"/>
    <x v="2"/>
  </r>
  <r>
    <n v="2.2794185314946969E-2"/>
    <x v="2"/>
  </r>
  <r>
    <n v="2.5422865792294844E-2"/>
    <x v="1"/>
  </r>
  <r>
    <n v="2.3981482474057413E-2"/>
    <x v="1"/>
  </r>
  <r>
    <n v="2.8328155414849732E-2"/>
    <x v="1"/>
  </r>
  <r>
    <n v="2.6427797586019017E-2"/>
    <x v="1"/>
  </r>
  <r>
    <n v="2.9126046292258519E-2"/>
    <x v="1"/>
  </r>
  <r>
    <n v="2.7466860635702802E-2"/>
    <x v="1"/>
  </r>
  <r>
    <n v="2.8161412579829515E-2"/>
    <x v="1"/>
  </r>
  <r>
    <n v="2.5968921073246311E-2"/>
    <x v="1"/>
  </r>
  <r>
    <n v="2.6809128341891055E-2"/>
    <x v="1"/>
  </r>
  <r>
    <n v="3.1127973348483488E-2"/>
    <x v="1"/>
  </r>
  <r>
    <n v="2.5734853365385599E-2"/>
    <x v="1"/>
  </r>
  <r>
    <n v="3.0729934063649288E-2"/>
    <x v="1"/>
  </r>
  <r>
    <n v="2.8325723779471894E-2"/>
    <x v="1"/>
  </r>
  <r>
    <n v="2.9232671279061991E-2"/>
    <x v="1"/>
  </r>
  <r>
    <n v="2.4710583324067038E-2"/>
    <x v="1"/>
  </r>
  <r>
    <n v="2.4873488265275176E-2"/>
    <x v="1"/>
  </r>
  <r>
    <n v="2.6563787702041156E-2"/>
    <x v="1"/>
  </r>
  <r>
    <n v="3.1309433720740271E-2"/>
    <x v="1"/>
  </r>
  <r>
    <n v="2.7087487870524344E-2"/>
    <x v="1"/>
  </r>
  <r>
    <n v="2.7910316327972279E-2"/>
    <x v="1"/>
  </r>
  <r>
    <n v="2.4703755662072547E-2"/>
    <x v="1"/>
  </r>
  <r>
    <n v="2.4212172538836597E-2"/>
    <x v="1"/>
  </r>
  <r>
    <n v="2.7376385846556082E-2"/>
    <x v="1"/>
  </r>
  <r>
    <n v="2.7574101189503781E-2"/>
    <x v="1"/>
  </r>
  <r>
    <n v="2.8133856143889503E-2"/>
    <x v="1"/>
  </r>
  <r>
    <n v="2.5162919773039867E-2"/>
    <x v="1"/>
  </r>
  <r>
    <n v="2.4671344921243052E-2"/>
    <x v="1"/>
  </r>
  <r>
    <n v="2.796348250938659E-2"/>
    <x v="1"/>
  </r>
  <r>
    <n v="2.6645981448325837E-2"/>
    <x v="2"/>
  </r>
  <r>
    <n v="3.0676812747470323E-2"/>
    <x v="2"/>
  </r>
  <r>
    <n v="2.6088079151207789E-2"/>
    <x v="3"/>
  </r>
  <r>
    <n v="3.1653474821786459E-2"/>
    <x v="3"/>
  </r>
  <r>
    <n v="3.228838010648423E-2"/>
    <x v="3"/>
  </r>
  <r>
    <n v="2.9921431992006118E-2"/>
    <x v="3"/>
  </r>
  <r>
    <n v="3.4260154697587988E-2"/>
    <x v="3"/>
  </r>
  <r>
    <n v="2.7801140030293454E-2"/>
    <x v="4"/>
  </r>
  <r>
    <n v="2.6507718413893749E-2"/>
    <x v="3"/>
  </r>
  <r>
    <n v="3.0321187674269119E-2"/>
    <x v="3"/>
  </r>
  <r>
    <n v="2.7831802248218462E-2"/>
    <x v="3"/>
  </r>
  <r>
    <n v="2.5686977922706071E-2"/>
    <x v="3"/>
  </r>
  <r>
    <n v="2.4055927869199058E-2"/>
    <x v="3"/>
  </r>
  <r>
    <n v="2.2782677020950631E-2"/>
    <x v="3"/>
  </r>
  <r>
    <n v="2.7542716176056452E-2"/>
    <x v="3"/>
  </r>
  <r>
    <n v="2.5894634113091432E-2"/>
    <x v="2"/>
  </r>
  <r>
    <n v="2.6425723609680155E-2"/>
    <x v="2"/>
  </r>
  <r>
    <n v="2.5640313424167963E-2"/>
    <x v="2"/>
  </r>
  <r>
    <n v="2.4400495614134307E-2"/>
    <x v="2"/>
  </r>
  <r>
    <n v="2.7273814495454123E-2"/>
    <x v="1"/>
  </r>
  <r>
    <n v="2.7212830432757896E-2"/>
    <x v="1"/>
  </r>
  <r>
    <n v="2.9093107883214467E-2"/>
    <x v="1"/>
  </r>
  <r>
    <n v="2.920301994473077E-2"/>
    <x v="1"/>
  </r>
  <r>
    <n v="3.1505742682454943E-2"/>
    <x v="1"/>
  </r>
  <r>
    <n v="3.1517675636509944E-2"/>
    <x v="2"/>
  </r>
  <r>
    <n v="3.0676615246550826E-2"/>
    <x v="2"/>
  </r>
  <r>
    <n v="2.485520771909985E-2"/>
    <x v="2"/>
  </r>
  <r>
    <n v="2.7464847406875714E-2"/>
    <x v="2"/>
  </r>
  <r>
    <n v="2.4283910725797397E-2"/>
    <x v="2"/>
  </r>
  <r>
    <n v="3.3587910559759855E-2"/>
    <x v="2"/>
  </r>
  <r>
    <n v="2.641802805679663E-2"/>
    <x v="2"/>
  </r>
  <r>
    <n v="2.6302335928310258E-2"/>
    <x v="2"/>
  </r>
  <r>
    <n v="3.0229075033080713E-2"/>
    <x v="2"/>
  </r>
  <r>
    <n v="2.8580015272133465E-2"/>
    <x v="2"/>
  </r>
  <r>
    <n v="2.8535875412562119E-2"/>
    <x v="2"/>
  </r>
  <r>
    <n v="2.6302182706674143E-2"/>
    <x v="2"/>
  </r>
  <r>
    <n v="3.300027685793562E-2"/>
    <x v="3"/>
  </r>
  <r>
    <n v="2.7468280227345682E-2"/>
    <x v="3"/>
  </r>
  <r>
    <n v="3.2697485531522533E-2"/>
    <x v="3"/>
  </r>
  <r>
    <n v="2.7737525622322359E-2"/>
    <x v="3"/>
  </r>
  <r>
    <n v="3.095226931807021E-2"/>
    <x v="3"/>
  </r>
  <r>
    <n v="2.8473919782959985E-2"/>
    <x v="3"/>
  </r>
  <r>
    <n v="2.9504305193531824E-2"/>
    <x v="3"/>
  </r>
  <r>
    <n v="2.9843796776883206E-2"/>
    <x v="2"/>
  </r>
  <r>
    <n v="2.7777502585391679E-2"/>
    <x v="2"/>
  </r>
  <r>
    <n v="3.0441659035302611E-2"/>
    <x v="2"/>
  </r>
  <r>
    <n v="2.5856372374392336E-2"/>
    <x v="2"/>
  </r>
  <r>
    <n v="3.0681159943034744E-2"/>
    <x v="2"/>
  </r>
  <r>
    <n v="2.8240903664379178E-2"/>
    <x v="2"/>
  </r>
  <r>
    <n v="2.6381298604239937E-2"/>
    <x v="2"/>
  </r>
  <r>
    <n v="2.8945281683466297E-2"/>
    <x v="2"/>
  </r>
  <r>
    <n v="2.7681240651487728E-2"/>
    <x v="2"/>
  </r>
  <r>
    <n v="2.6810788457731813E-2"/>
    <x v="2"/>
  </r>
  <r>
    <n v="2.9777164283905928E-2"/>
    <x v="2"/>
  </r>
  <r>
    <n v="2.902212821767821E-2"/>
    <x v="2"/>
  </r>
  <r>
    <n v="2.8004485134976585E-2"/>
    <x v="2"/>
  </r>
  <r>
    <n v="2.9096399988671726E-2"/>
    <x v="2"/>
  </r>
  <r>
    <n v="2.7693193417463947E-2"/>
    <x v="3"/>
  </r>
  <r>
    <n v="3.1686182750039857E-2"/>
    <x v="2"/>
  </r>
  <r>
    <n v="2.7824270327638026E-2"/>
    <x v="3"/>
  </r>
  <r>
    <n v="2.64600425607882E-2"/>
    <x v="3"/>
  </r>
  <r>
    <n v="3.0863604273216241E-2"/>
    <x v="3"/>
  </r>
  <r>
    <n v="2.6443452602350811E-2"/>
    <x v="3"/>
  </r>
  <r>
    <n v="3.0132237442963183E-2"/>
    <x v="2"/>
  </r>
  <r>
    <n v="3.1039745492563501E-2"/>
    <x v="2"/>
  </r>
  <r>
    <n v="2.7348759888892463E-2"/>
    <x v="2"/>
  </r>
  <r>
    <n v="2.8889775111135666E-2"/>
    <x v="2"/>
  </r>
  <r>
    <n v="3.0968919976889553E-2"/>
    <x v="2"/>
  </r>
  <r>
    <n v="2.5820772016754472E-2"/>
    <x v="2"/>
  </r>
  <r>
    <n v="2.8225621362244487E-2"/>
    <x v="2"/>
  </r>
  <r>
    <n v="2.6433565727350644E-2"/>
    <x v="2"/>
  </r>
  <r>
    <n v="2.9081752976467961E-2"/>
    <x v="2"/>
  </r>
  <r>
    <n v="2.8258339906465493E-2"/>
    <x v="2"/>
  </r>
  <r>
    <n v="3.0727826964186689E-2"/>
    <x v="2"/>
  </r>
  <r>
    <n v="2.6677447488594148E-2"/>
    <x v="2"/>
  </r>
  <r>
    <n v="3.0079952707679904E-2"/>
    <x v="2"/>
  </r>
  <r>
    <n v="2.7176441437746352E-2"/>
    <x v="2"/>
  </r>
  <r>
    <n v="2.8655156378376966E-2"/>
    <x v="2"/>
  </r>
  <r>
    <n v="2.7605585291315567E-2"/>
    <x v="2"/>
  </r>
  <r>
    <n v="2.6856699699855241E-2"/>
    <x v="2"/>
  </r>
  <r>
    <n v="2.9400541910224981E-2"/>
    <x v="1"/>
  </r>
  <r>
    <n v="2.5913686909830903E-2"/>
    <x v="2"/>
  </r>
  <r>
    <n v="2.98548197960877E-2"/>
    <x v="1"/>
  </r>
  <r>
    <n v="2.9845150725174126E-2"/>
    <x v="1"/>
  </r>
  <r>
    <n v="2.9417806600507725E-2"/>
    <x v="1"/>
  </r>
  <r>
    <n v="2.6266754094282457E-2"/>
    <x v="1"/>
  </r>
  <r>
    <n v="3.1203754516430083E-2"/>
    <x v="1"/>
  </r>
  <r>
    <n v="2.8690583303669318E-2"/>
    <x v="1"/>
  </r>
  <r>
    <n v="3.1509342802508757E-2"/>
    <x v="1"/>
  </r>
  <r>
    <n v="2.6436116775041551E-2"/>
    <x v="1"/>
  </r>
  <r>
    <n v="3.0643272978299437E-2"/>
    <x v="1"/>
  </r>
  <r>
    <n v="2.8092867370419414E-2"/>
    <x v="1"/>
  </r>
  <r>
    <n v="3.0034780781623326E-2"/>
    <x v="1"/>
  </r>
  <r>
    <n v="2.7963318250579784E-2"/>
    <x v="1"/>
  </r>
  <r>
    <n v="2.9282672143057482E-2"/>
    <x v="1"/>
  </r>
  <r>
    <n v="2.8826994223619364E-2"/>
    <x v="1"/>
  </r>
  <r>
    <n v="2.902444968505263E-2"/>
    <x v="1"/>
  </r>
  <r>
    <n v="2.9105389593083574E-2"/>
    <x v="0"/>
  </r>
  <r>
    <n v="2.9729346404268216E-2"/>
    <x v="0"/>
  </r>
  <r>
    <n v="3.0556814414415878E-2"/>
    <x v="0"/>
  </r>
  <r>
    <n v="2.8706649089789218E-2"/>
    <x v="0"/>
  </r>
  <r>
    <n v="3.0238288961634885E-2"/>
    <x v="0"/>
  </r>
  <r>
    <n v="3.1130596167682153E-2"/>
    <x v="0"/>
  </r>
  <r>
    <n v="3.145674646536048E-2"/>
    <x v="0"/>
  </r>
  <r>
    <n v="3.002779795747269E-2"/>
    <x v="0"/>
  </r>
  <r>
    <n v="3.0833660505845992E-2"/>
    <x v="0"/>
  </r>
  <r>
    <n v="3.0829976580837193E-2"/>
    <x v="0"/>
  </r>
  <r>
    <n v="2.9518119676967797E-2"/>
    <x v="0"/>
  </r>
  <r>
    <n v="2.991129476892963E-2"/>
    <x v="0"/>
  </r>
  <r>
    <n v="2.885879467208954E-2"/>
    <x v="0"/>
  </r>
  <r>
    <n v="3.1469165649445345E-2"/>
    <x v="0"/>
  </r>
  <r>
    <n v="3.1083545577144229E-2"/>
    <x v="0"/>
  </r>
  <r>
    <n v="2.967262116037785E-2"/>
    <x v="0"/>
  </r>
  <r>
    <n v="3.0095775022540423E-2"/>
    <x v="0"/>
  </r>
  <r>
    <n v="2.9687618725269392E-2"/>
    <x v="0"/>
  </r>
  <r>
    <n v="2.9845019237646288E-2"/>
    <x v="0"/>
  </r>
  <r>
    <n v="3.0668700738818881E-2"/>
    <x v="0"/>
  </r>
  <r>
    <n v="2.8924421698637553E-2"/>
    <x v="0"/>
  </r>
  <r>
    <n v="2.9292833080589362E-2"/>
    <x v="0"/>
  </r>
  <r>
    <n v="2.9720569884260892E-2"/>
    <x v="0"/>
  </r>
  <r>
    <n v="3.1564918567097429E-2"/>
    <x v="0"/>
  </r>
  <r>
    <n v="2.9682397129433317E-2"/>
    <x v="0"/>
  </r>
  <r>
    <n v="2.9049632150247889E-2"/>
    <x v="0"/>
  </r>
  <r>
    <n v="2.8815719072700998E-2"/>
    <x v="0"/>
  </r>
  <r>
    <n v="3.0877653319373657E-2"/>
    <x v="0"/>
  </r>
  <r>
    <n v="2.8893510635272394E-2"/>
    <x v="0"/>
  </r>
  <r>
    <n v="2.7660692439295632E-2"/>
    <x v="0"/>
  </r>
  <r>
    <n v="2.9301431979131525E-2"/>
    <x v="0"/>
  </r>
  <r>
    <n v="3.1280238978359957E-2"/>
    <x v="0"/>
  </r>
  <r>
    <n v="3.0055095375701914E-2"/>
    <x v="0"/>
  </r>
  <r>
    <n v="2.8453961111738129E-2"/>
    <x v="0"/>
  </r>
  <r>
    <n v="2.8848405705853009E-2"/>
    <x v="0"/>
  </r>
  <r>
    <n v="2.9632842998336163E-2"/>
    <x v="0"/>
  </r>
  <r>
    <n v="3.0437521862479357E-2"/>
    <x v="0"/>
  </r>
  <r>
    <n v="3.0394831362358366E-2"/>
    <x v="0"/>
  </r>
  <r>
    <n v="3.0162643021191697E-2"/>
    <x v="0"/>
  </r>
  <r>
    <n v="3.0754996390808646E-2"/>
    <x v="0"/>
  </r>
  <r>
    <n v="3.0673895529584751E-2"/>
    <x v="0"/>
  </r>
  <r>
    <n v="3.0870314716255707E-2"/>
    <x v="0"/>
  </r>
  <r>
    <n v="3.084589860808494E-2"/>
    <x v="0"/>
  </r>
  <r>
    <n v="3.192557506629326E-2"/>
    <x v="0"/>
  </r>
  <r>
    <n v="3.0883845118175442E-2"/>
    <x v="0"/>
  </r>
  <r>
    <n v="3.0674722104339216E-2"/>
    <x v="0"/>
  </r>
  <r>
    <n v="3.2509216492680737E-2"/>
    <x v="0"/>
  </r>
  <r>
    <n v="3.2152494579350453E-2"/>
    <x v="0"/>
  </r>
  <r>
    <n v="2.9849002180377362E-2"/>
    <x v="0"/>
  </r>
  <r>
    <n v="3.0624457974704054E-2"/>
    <x v="0"/>
  </r>
  <r>
    <n v="3.4341283635673035E-2"/>
    <x v="0"/>
  </r>
  <r>
    <n v="3.4210901512934565E-2"/>
    <x v="0"/>
  </r>
  <r>
    <n v="3.4433097815817146E-2"/>
    <x v="1"/>
  </r>
  <r>
    <n v="3.4267040117548581E-2"/>
    <x v="1"/>
  </r>
  <r>
    <n v="3.4537963933111822E-2"/>
    <x v="1"/>
  </r>
  <r>
    <n v="3.3283924061341869E-2"/>
    <x v="2"/>
  </r>
  <r>
    <n v="3.3399930400573589E-2"/>
    <x v="2"/>
  </r>
  <r>
    <n v="3.3148086402894628E-2"/>
    <x v="2"/>
  </r>
  <r>
    <n v="3.5348399730814009E-2"/>
    <x v="2"/>
  </r>
  <r>
    <n v="3.3990438389989913E-2"/>
    <x v="2"/>
  </r>
  <r>
    <n v="3.6553885091884751E-2"/>
    <x v="3"/>
  </r>
  <r>
    <n v="3.5704421588451128E-2"/>
    <x v="3"/>
  </r>
  <r>
    <n v="3.2077278746327931E-2"/>
    <x v="3"/>
  </r>
  <r>
    <n v="3.2910810466188205E-2"/>
    <x v="3"/>
  </r>
  <r>
    <n v="3.4359246408053379E-2"/>
    <x v="2"/>
  </r>
  <r>
    <n v="3.2570808603532314E-2"/>
    <x v="2"/>
  </r>
  <r>
    <n v="3.3259598227760749E-2"/>
    <x v="2"/>
  </r>
  <r>
    <n v="3.3555858274923127E-2"/>
    <x v="2"/>
  </r>
  <r>
    <n v="3.5349364893521612E-2"/>
    <x v="2"/>
  </r>
  <r>
    <n v="3.5247375532310672E-2"/>
    <x v="2"/>
  </r>
  <r>
    <n v="3.370473280139516E-2"/>
    <x v="2"/>
  </r>
  <r>
    <n v="3.2008889285164051E-2"/>
    <x v="2"/>
  </r>
  <r>
    <n v="3.5911087635875388E-2"/>
    <x v="2"/>
  </r>
  <r>
    <n v="3.4647222222643229E-2"/>
    <x v="2"/>
  </r>
  <r>
    <n v="3.2501976497260658E-2"/>
    <x v="2"/>
  </r>
  <r>
    <n v="3.3756547539616454E-2"/>
    <x v="2"/>
  </r>
  <r>
    <n v="3.5836039730622452E-2"/>
    <x v="2"/>
  </r>
  <r>
    <n v="3.4533441756133064E-2"/>
    <x v="1"/>
  </r>
  <r>
    <n v="3.5265310339719858E-2"/>
    <x v="1"/>
  </r>
  <r>
    <n v="3.5806094971638988E-2"/>
    <x v="1"/>
  </r>
  <r>
    <n v="3.4721847838513696E-2"/>
    <x v="1"/>
  </r>
  <r>
    <n v="3.5967331609587268E-2"/>
    <x v="1"/>
  </r>
  <r>
    <n v="3.538787930587621E-2"/>
    <x v="1"/>
  </r>
  <r>
    <n v="3.7447660105798995E-2"/>
    <x v="1"/>
  </r>
  <r>
    <n v="3.4366624260694513E-2"/>
    <x v="1"/>
  </r>
  <r>
    <n v="3.5601411409553585E-2"/>
    <x v="1"/>
  </r>
  <r>
    <n v="3.474819890995786E-2"/>
    <x v="0"/>
  </r>
  <r>
    <n v="3.8308173479136731E-2"/>
    <x v="0"/>
  </r>
  <r>
    <n v="3.6452023520847435E-2"/>
    <x v="0"/>
  </r>
  <r>
    <n v="3.8056786552778846E-2"/>
    <x v="0"/>
  </r>
  <r>
    <n v="3.6120264542122825E-2"/>
    <x v="1"/>
  </r>
  <r>
    <n v="3.7012669886423467E-2"/>
    <x v="1"/>
  </r>
  <r>
    <n v="3.5860237864097075E-2"/>
    <x v="1"/>
  </r>
  <r>
    <n v="3.6942929420392838E-2"/>
    <x v="0"/>
  </r>
  <r>
    <n v="3.6536958785962775E-2"/>
    <x v="1"/>
  </r>
  <r>
    <n v="3.4163078120952019E-2"/>
    <x v="1"/>
  </r>
  <r>
    <n v="3.7699091858607467E-2"/>
    <x v="0"/>
  </r>
  <r>
    <n v="3.7394536108493914E-2"/>
    <x v="1"/>
  </r>
  <r>
    <n v="3.8166054394892616E-2"/>
    <x v="1"/>
  </r>
  <r>
    <n v="3.764383007975472E-2"/>
    <x v="1"/>
  </r>
  <r>
    <n v="3.5653045765791376E-2"/>
    <x v="2"/>
  </r>
  <r>
    <n v="3.6338287966642749E-2"/>
    <x v="1"/>
  </r>
  <r>
    <n v="3.6857900381489561E-2"/>
    <x v="1"/>
  </r>
  <r>
    <n v="3.9740404956587157E-2"/>
    <x v="2"/>
  </r>
  <r>
    <n v="3.8291101669625641E-2"/>
    <x v="2"/>
  </r>
  <r>
    <n v="3.7066759559793473E-2"/>
    <x v="3"/>
  </r>
  <r>
    <n v="4.0842746110770302E-2"/>
    <x v="3"/>
  </r>
  <r>
    <n v="3.8270846998540095E-2"/>
    <x v="3"/>
  </r>
  <r>
    <n v="4.2569588217157624E-2"/>
    <x v="4"/>
  </r>
  <r>
    <n v="4.3066337287072029E-2"/>
    <x v="4"/>
  </r>
  <r>
    <n v="4.6563603041500409E-2"/>
    <x v="4"/>
  </r>
  <r>
    <n v="3.8318236064569189E-2"/>
    <x v="4"/>
  </r>
  <r>
    <n v="4.3471121043419055E-2"/>
    <x v="4"/>
  </r>
  <r>
    <n v="4.1129901860690918E-2"/>
    <x v="4"/>
  </r>
  <r>
    <n v="4.164028334367309E-2"/>
    <x v="4"/>
  </r>
  <r>
    <n v="3.769820320395835E-2"/>
    <x v="4"/>
  </r>
  <r>
    <n v="3.8443769821400173E-2"/>
    <x v="4"/>
  </r>
  <r>
    <n v="3.8202639652013079E-2"/>
    <x v="4"/>
  </r>
  <r>
    <n v="3.944260728543901E-2"/>
    <x v="4"/>
  </r>
  <r>
    <n v="4.0204256483918295E-2"/>
    <x v="4"/>
  </r>
  <r>
    <n v="3.9117520728962414E-2"/>
    <x v="4"/>
  </r>
  <r>
    <n v="3.9590425973055031E-2"/>
    <x v="4"/>
  </r>
  <r>
    <n v="3.7107991080841479E-2"/>
    <x v="4"/>
  </r>
  <r>
    <n v="3.7589259240079186E-2"/>
    <x v="4"/>
  </r>
  <r>
    <n v="3.910863787559677E-2"/>
    <x v="3"/>
  </r>
  <r>
    <n v="4.1273242458904444E-2"/>
    <x v="3"/>
  </r>
  <r>
    <n v="3.6822010248609191E-2"/>
    <x v="3"/>
  </r>
  <r>
    <n v="4.1961377645565484E-2"/>
    <x v="3"/>
  </r>
  <r>
    <n v="4.2598557699366511E-2"/>
    <x v="3"/>
  </r>
  <r>
    <n v="4.0922040911564872E-2"/>
    <x v="3"/>
  </r>
  <r>
    <n v="3.8738570240325024E-2"/>
    <x v="3"/>
  </r>
  <r>
    <n v="4.1106126095191514E-2"/>
    <x v="3"/>
  </r>
  <r>
    <n v="4.1729909128131092E-2"/>
    <x v="4"/>
  </r>
  <r>
    <n v="4.1510864689451837E-2"/>
    <x v="4"/>
  </r>
  <r>
    <n v="3.8900070447422448E-2"/>
    <x v="4"/>
  </r>
  <r>
    <n v="4.2951602775810026E-2"/>
    <x v="3"/>
  </r>
  <r>
    <n v="3.9924886499228575E-2"/>
    <x v="4"/>
  </r>
  <r>
    <n v="3.9836284420999617E-2"/>
    <x v="4"/>
  </r>
  <r>
    <n v="3.9740371094783608E-2"/>
    <x v="3"/>
  </r>
  <r>
    <n v="4.388839353098592E-2"/>
    <x v="3"/>
  </r>
  <r>
    <n v="3.940168651605884E-2"/>
    <x v="3"/>
  </r>
  <r>
    <n v="4.3285554611164505E-2"/>
    <x v="3"/>
  </r>
  <r>
    <n v="4.0882379270539768E-2"/>
    <x v="3"/>
  </r>
  <r>
    <n v="4.2055268368324551E-2"/>
    <x v="3"/>
  </r>
  <r>
    <n v="4.306203086527674E-2"/>
    <x v="3"/>
  </r>
  <r>
    <n v="3.9405112711317837E-2"/>
    <x v="3"/>
  </r>
  <r>
    <n v="4.2987848068065014E-2"/>
    <x v="3"/>
  </r>
  <r>
    <n v="4.1858101861186915E-2"/>
    <x v="3"/>
  </r>
  <r>
    <n v="4.2813074394912887E-2"/>
    <x v="3"/>
  </r>
  <r>
    <n v="4.1122599154526492E-2"/>
    <x v="3"/>
  </r>
  <r>
    <n v="4.2703518115993905E-2"/>
    <x v="3"/>
  </r>
  <r>
    <n v="4.2026102768752217E-2"/>
    <x v="3"/>
  </r>
  <r>
    <n v="4.601416620329421E-2"/>
    <x v="3"/>
  </r>
  <r>
    <n v="4.0630409964279683E-2"/>
    <x v="3"/>
  </r>
  <r>
    <n v="4.4119869760128889E-2"/>
    <x v="2"/>
  </r>
  <r>
    <n v="4.1520316534572568E-2"/>
    <x v="2"/>
  </r>
  <r>
    <n v="4.4701363403074894E-2"/>
    <x v="2"/>
  </r>
  <r>
    <n v="4.4827792987509406E-2"/>
    <x v="3"/>
  </r>
  <r>
    <n v="4.3301521556982497E-2"/>
    <x v="3"/>
  </r>
  <r>
    <n v="4.3701797332930545E-2"/>
    <x v="2"/>
  </r>
  <r>
    <n v="4.2136529957248273E-2"/>
    <x v="3"/>
  </r>
  <r>
    <n v="4.278834030370892E-2"/>
    <x v="3"/>
  </r>
  <r>
    <n v="4.1620309606210798E-2"/>
    <x v="2"/>
  </r>
  <r>
    <n v="4.3764392135512316E-2"/>
    <x v="2"/>
  </r>
  <r>
    <n v="4.2634126249886793E-2"/>
    <x v="2"/>
  </r>
  <r>
    <n v="4.5761441568403179E-2"/>
    <x v="2"/>
  </r>
  <r>
    <n v="4.2979211012969594E-2"/>
    <x v="3"/>
  </r>
  <r>
    <n v="4.5257281231258523E-2"/>
    <x v="2"/>
  </r>
  <r>
    <n v="4.3747993421358398E-2"/>
    <x v="3"/>
  </r>
  <r>
    <n v="4.4175055570885878E-2"/>
    <x v="3"/>
  </r>
  <r>
    <n v="4.642503213562562E-2"/>
    <x v="3"/>
  </r>
  <r>
    <n v="4.3949615544993006E-2"/>
    <x v="3"/>
  </r>
  <r>
    <n v="4.3257523568529271E-2"/>
    <x v="3"/>
  </r>
  <r>
    <n v="4.9501922333133171E-2"/>
    <x v="3"/>
  </r>
  <r>
    <n v="4.9060570964399121E-2"/>
    <x v="4"/>
  </r>
  <r>
    <n v="4.4084342738679637E-2"/>
    <x v="4"/>
  </r>
  <r>
    <n v="4.583539985631991E-2"/>
    <x v="4"/>
  </r>
  <r>
    <n v="4.3195414605756349E-2"/>
    <x v="4"/>
  </r>
  <r>
    <n v="4.2097070680769136E-2"/>
    <x v="4"/>
  </r>
  <r>
    <n v="4.444346649429734E-2"/>
    <x v="4"/>
  </r>
  <r>
    <n v="4.4400697447241552E-2"/>
    <x v="4"/>
  </r>
  <r>
    <n v="4.1959112021025126E-2"/>
    <x v="4"/>
  </r>
  <r>
    <n v="4.6647099966099871E-2"/>
    <x v="4"/>
  </r>
  <r>
    <n v="4.2979547206135373E-2"/>
    <x v="4"/>
  </r>
  <r>
    <n v="4.3967710884048411E-2"/>
    <x v="4"/>
  </r>
  <r>
    <n v="4.1765426643476829E-2"/>
    <x v="4"/>
  </r>
  <r>
    <n v="4.6413316159410772E-2"/>
    <x v="4"/>
  </r>
  <r>
    <n v="4.3900909162649576E-2"/>
    <x v="4"/>
  </r>
  <r>
    <n v="4.0845262960434135E-2"/>
    <x v="4"/>
  </r>
  <r>
    <n v="4.5201678300968051E-2"/>
    <x v="4"/>
  </r>
  <r>
    <n v="4.560671801936074E-2"/>
    <x v="4"/>
  </r>
  <r>
    <n v="4.6346199126505727E-2"/>
    <x v="4"/>
  </r>
  <r>
    <n v="4.7112578157260346E-2"/>
    <x v="4"/>
  </r>
  <r>
    <n v="4.5877976156379549E-2"/>
    <x v="4"/>
  </r>
  <r>
    <n v="4.4534578821498749E-2"/>
    <x v="4"/>
  </r>
  <r>
    <n v="4.7011535079022754E-2"/>
    <x v="4"/>
  </r>
  <r>
    <n v="4.4663988252223216E-2"/>
    <x v="4"/>
  </r>
  <r>
    <n v="4.6464995178540899E-2"/>
    <x v="4"/>
  </r>
  <r>
    <n v="4.4383962838046874E-2"/>
    <x v="4"/>
  </r>
  <r>
    <n v="4.5301110179156202E-2"/>
    <x v="4"/>
  </r>
  <r>
    <n v="4.482561079501831E-2"/>
    <x v="4"/>
  </r>
  <r>
    <n v="4.1948534720662276E-2"/>
    <x v="4"/>
  </r>
  <r>
    <n v="4.4863957922447732E-2"/>
    <x v="4"/>
  </r>
  <r>
    <n v="4.4388981872383021E-2"/>
    <x v="4"/>
  </r>
  <r>
    <n v="4.6276165257078263E-2"/>
    <x v="4"/>
  </r>
  <r>
    <n v="4.3194581780469525E-2"/>
    <x v="4"/>
  </r>
  <r>
    <n v="3.9154040575187947E-2"/>
    <x v="4"/>
  </r>
  <r>
    <n v="4.3142939353409536E-2"/>
    <x v="4"/>
  </r>
  <r>
    <n v="4.2058979775552431E-2"/>
    <x v="4"/>
  </r>
  <r>
    <n v="4.2651618984963634E-2"/>
    <x v="4"/>
  </r>
  <r>
    <n v="4.2765144793356663E-2"/>
    <x v="4"/>
  </r>
  <r>
    <n v="4.5581826519252987E-2"/>
    <x v="4"/>
  </r>
  <r>
    <n v="3.7595495514210195E-2"/>
    <x v="4"/>
  </r>
  <r>
    <n v="4.6016984676830595E-2"/>
    <x v="4"/>
  </r>
  <r>
    <n v="4.2163038892098409E-2"/>
    <x v="4"/>
  </r>
  <r>
    <n v="4.0889721936083381E-2"/>
    <x v="4"/>
  </r>
  <r>
    <n v="4.2529101291213046E-2"/>
    <x v="4"/>
  </r>
  <r>
    <n v="4.2968282284928626E-2"/>
    <x v="4"/>
  </r>
  <r>
    <n v="4.2157718114009833E-2"/>
    <x v="4"/>
  </r>
  <r>
    <n v="4.2907264608224006E-2"/>
    <x v="4"/>
  </r>
  <r>
    <n v="4.5203164174522109E-2"/>
    <x v="4"/>
  </r>
  <r>
    <n v="4.4120080113083035E-2"/>
    <x v="4"/>
  </r>
  <r>
    <n v="4.2652679530557111E-2"/>
    <x v="4"/>
  </r>
  <r>
    <n v="4.2868899224796586E-2"/>
    <x v="4"/>
  </r>
  <r>
    <n v="4.7797987509865691E-2"/>
    <x v="4"/>
  </r>
  <r>
    <n v="4.6143450151167928E-2"/>
    <x v="4"/>
  </r>
  <r>
    <n v="4.3276020569014501E-2"/>
    <x v="4"/>
  </r>
  <r>
    <n v="4.6313820192555664E-2"/>
    <x v="4"/>
  </r>
  <r>
    <n v="4.3680405765765651E-2"/>
    <x v="4"/>
  </r>
  <r>
    <n v="4.5933798341820146E-2"/>
    <x v="4"/>
  </r>
  <r>
    <n v="4.5918586754923565E-2"/>
    <x v="4"/>
  </r>
  <r>
    <n v="4.4325189890960376E-2"/>
    <x v="4"/>
  </r>
  <r>
    <n v="4.5287064549391694E-2"/>
    <x v="4"/>
  </r>
  <r>
    <n v="4.6796672057786134E-2"/>
    <x v="4"/>
  </r>
  <r>
    <n v="4.4776128243389494E-2"/>
    <x v="4"/>
  </r>
  <r>
    <n v="4.7935771486189063E-2"/>
    <x v="3"/>
  </r>
  <r>
    <n v="4.6588529771566904E-2"/>
    <x v="4"/>
  </r>
  <r>
    <n v="4.3045201686633568E-2"/>
    <x v="4"/>
  </r>
  <r>
    <n v="4.5465249941414904E-2"/>
    <x v="3"/>
  </r>
  <r>
    <n v="4.5611798471073807E-2"/>
    <x v="3"/>
  </r>
  <r>
    <n v="4.4263822490260576E-2"/>
    <x v="4"/>
  </r>
  <r>
    <n v="4.5238292371157569E-2"/>
    <x v="3"/>
  </r>
  <r>
    <n v="4.1255785568692076E-2"/>
    <x v="3"/>
  </r>
  <r>
    <n v="4.8936486673570638E-2"/>
    <x v="3"/>
  </r>
  <r>
    <n v="4.5399981718750267E-2"/>
    <x v="3"/>
  </r>
  <r>
    <n v="4.4278134514421703E-2"/>
    <x v="3"/>
  </r>
  <r>
    <n v="4.6070253016902776E-2"/>
    <x v="3"/>
  </r>
  <r>
    <n v="4.5088904990302138E-2"/>
    <x v="3"/>
  </r>
  <r>
    <n v="4.334582616806968E-2"/>
    <x v="3"/>
  </r>
  <r>
    <n v="4.3461244101335117E-2"/>
    <x v="3"/>
  </r>
  <r>
    <n v="4.5502757720613622E-2"/>
    <x v="3"/>
  </r>
  <r>
    <n v="4.5014812201867212E-2"/>
    <x v="3"/>
  </r>
  <r>
    <n v="4.3937638756490281E-2"/>
    <x v="3"/>
  </r>
  <r>
    <n v="4.2368498440604238E-2"/>
    <x v="3"/>
  </r>
  <r>
    <n v="4.3309324181847082E-2"/>
    <x v="3"/>
  </r>
  <r>
    <n v="4.3051040403712361E-2"/>
    <x v="3"/>
  </r>
  <r>
    <n v="4.395645528664828E-2"/>
    <x v="2"/>
  </r>
  <r>
    <n v="4.1653483772243899E-2"/>
    <x v="2"/>
  </r>
  <r>
    <n v="4.3258299316358731E-2"/>
    <x v="2"/>
  </r>
  <r>
    <n v="4.2532639391686722E-2"/>
    <x v="2"/>
  </r>
  <r>
    <n v="4.2444298793116987E-2"/>
    <x v="2"/>
  </r>
  <r>
    <n v="4.2020925235475903E-2"/>
    <x v="1"/>
  </r>
  <r>
    <n v="4.2412363531544046E-2"/>
    <x v="1"/>
  </r>
  <r>
    <n v="4.3996592825032391E-2"/>
    <x v="1"/>
  </r>
  <r>
    <n v="4.1354784159149532E-2"/>
    <x v="2"/>
  </r>
  <r>
    <n v="4.2022140726166245E-2"/>
    <x v="2"/>
  </r>
  <r>
    <n v="4.1633865579813988E-2"/>
    <x v="2"/>
  </r>
  <r>
    <n v="4.1817525167360474E-2"/>
    <x v="2"/>
  </r>
  <r>
    <n v="4.1804818745182257E-2"/>
    <x v="2"/>
  </r>
  <r>
    <n v="3.9093538565052856E-2"/>
    <x v="2"/>
  </r>
  <r>
    <n v="4.2697059830238318E-2"/>
    <x v="2"/>
  </r>
  <r>
    <n v="3.9952071471004748E-2"/>
    <x v="2"/>
  </r>
  <r>
    <n v="4.0583797390379699E-2"/>
    <x v="2"/>
  </r>
  <r>
    <n v="4.3080748658644565E-2"/>
    <x v="2"/>
  </r>
  <r>
    <n v="3.9628810676188876E-2"/>
    <x v="2"/>
  </r>
  <r>
    <n v="4.0160034164856612E-2"/>
    <x v="2"/>
  </r>
  <r>
    <n v="3.9876204721851466E-2"/>
    <x v="2"/>
  </r>
  <r>
    <n v="4.0066480243964059E-2"/>
    <x v="2"/>
  </r>
  <r>
    <n v="4.1534779624895692E-2"/>
    <x v="2"/>
  </r>
  <r>
    <n v="3.86795458591623E-2"/>
    <x v="2"/>
  </r>
  <r>
    <n v="3.7704258182444904E-2"/>
    <x v="2"/>
  </r>
  <r>
    <n v="4.030353449428821E-2"/>
    <x v="2"/>
  </r>
  <r>
    <n v="3.9781879619325597E-2"/>
    <x v="2"/>
  </r>
  <r>
    <n v="3.9891625460510491E-2"/>
    <x v="2"/>
  </r>
  <r>
    <n v="3.7727752322633278E-2"/>
    <x v="2"/>
  </r>
  <r>
    <n v="3.8397884824873663E-2"/>
    <x v="2"/>
  </r>
  <r>
    <n v="3.9239485594284251E-2"/>
    <x v="2"/>
  </r>
  <r>
    <n v="3.8643394848921722E-2"/>
    <x v="2"/>
  </r>
  <r>
    <n v="4.0080299996137436E-2"/>
    <x v="2"/>
  </r>
  <r>
    <n v="3.8769599660285016E-2"/>
    <x v="2"/>
  </r>
  <r>
    <n v="3.9220262163457476E-2"/>
    <x v="2"/>
  </r>
  <r>
    <n v="3.8175450353834649E-2"/>
    <x v="2"/>
  </r>
  <r>
    <n v="3.679285895457305E-2"/>
    <x v="2"/>
  </r>
  <r>
    <n v="3.9154860432920151E-2"/>
    <x v="2"/>
  </r>
  <r>
    <n v="3.787126385446965E-2"/>
    <x v="3"/>
  </r>
  <r>
    <n v="3.4887386399321582E-2"/>
    <x v="3"/>
  </r>
  <r>
    <n v="3.9460962252694576E-2"/>
    <x v="2"/>
  </r>
  <r>
    <n v="3.9339174234020599E-2"/>
    <x v="3"/>
  </r>
  <r>
    <n v="3.9397867756189517E-2"/>
    <x v="3"/>
  </r>
  <r>
    <n v="3.7805877546981718E-2"/>
    <x v="3"/>
  </r>
  <r>
    <n v="3.9568985535693942E-2"/>
    <x v="4"/>
  </r>
  <r>
    <n v="3.7474588631785266E-2"/>
    <x v="4"/>
  </r>
  <r>
    <n v="3.7814059705172869E-2"/>
    <x v="4"/>
  </r>
  <r>
    <n v="3.8197694758884418E-2"/>
    <x v="4"/>
  </r>
  <r>
    <n v="3.8016336574729179E-2"/>
    <x v="4"/>
  </r>
  <r>
    <n v="3.5119146617135014E-2"/>
    <x v="4"/>
  </r>
  <r>
    <n v="3.8002933517594692E-2"/>
    <x v="4"/>
  </r>
  <r>
    <n v="3.595492514460881E-2"/>
    <x v="4"/>
  </r>
  <r>
    <n v="3.5748982552683245E-2"/>
    <x v="4"/>
  </r>
  <r>
    <n v="3.6764626139361552E-2"/>
    <x v="4"/>
  </r>
  <r>
    <n v="3.5712820784807045E-2"/>
    <x v="4"/>
  </r>
  <r>
    <n v="3.7322513732897418E-2"/>
    <x v="4"/>
  </r>
  <r>
    <n v="3.5671991916197757E-2"/>
    <x v="4"/>
  </r>
  <r>
    <n v="3.9207307346076331E-2"/>
    <x v="4"/>
  </r>
  <r>
    <n v="3.688601659556226E-2"/>
    <x v="4"/>
  </r>
  <r>
    <n v="3.7587292166163203E-2"/>
    <x v="4"/>
  </r>
  <r>
    <n v="3.7441409766909843E-2"/>
    <x v="4"/>
  </r>
  <r>
    <n v="3.8309286113833101E-2"/>
    <x v="4"/>
  </r>
  <r>
    <n v="3.9543286812265807E-2"/>
    <x v="4"/>
  </r>
  <r>
    <n v="4.0725347350243281E-2"/>
    <x v="4"/>
  </r>
  <r>
    <n v="3.8031545385911102E-2"/>
    <x v="4"/>
  </r>
  <r>
    <n v="3.7120297531167024E-2"/>
    <x v="4"/>
  </r>
  <r>
    <n v="3.8540841040805039E-2"/>
    <x v="4"/>
  </r>
  <r>
    <n v="3.5021564746173475E-2"/>
    <x v="4"/>
  </r>
  <r>
    <n v="3.8549624654039216E-2"/>
    <x v="4"/>
  </r>
  <r>
    <n v="3.8921881999931025E-2"/>
    <x v="4"/>
  </r>
  <r>
    <n v="3.7547089981441392E-2"/>
    <x v="4"/>
  </r>
  <r>
    <n v="3.6501167771117296E-2"/>
    <x v="4"/>
  </r>
  <r>
    <n v="3.7263336475594593E-2"/>
    <x v="4"/>
  </r>
  <r>
    <n v="3.8815408670804664E-2"/>
    <x v="3"/>
  </r>
  <r>
    <n v="3.8069569985239936E-2"/>
    <x v="4"/>
  </r>
  <r>
    <n v="3.7481934830570024E-2"/>
    <x v="3"/>
  </r>
  <r>
    <n v="3.688338105561622E-2"/>
    <x v="3"/>
  </r>
  <r>
    <n v="3.687167042469329E-2"/>
    <x v="3"/>
  </r>
  <r>
    <n v="3.7362591931025341E-2"/>
    <x v="3"/>
  </r>
  <r>
    <n v="3.9252398735769085E-2"/>
    <x v="3"/>
  </r>
  <r>
    <n v="3.7136998002952233E-2"/>
    <x v="3"/>
  </r>
  <r>
    <n v="3.7544920210245553E-2"/>
    <x v="3"/>
  </r>
  <r>
    <n v="3.9592163179861868E-2"/>
    <x v="3"/>
  </r>
  <r>
    <n v="3.9293656839319312E-2"/>
    <x v="3"/>
  </r>
  <r>
    <n v="3.8737552704050257E-2"/>
    <x v="3"/>
  </r>
  <r>
    <n v="3.8702264947896921E-2"/>
    <x v="3"/>
  </r>
  <r>
    <n v="3.6202461119439915E-2"/>
    <x v="3"/>
  </r>
  <r>
    <n v="3.9057104183464517E-2"/>
    <x v="3"/>
  </r>
  <r>
    <n v="3.8633958724202222E-2"/>
    <x v="3"/>
  </r>
  <r>
    <n v="3.8516177738425979E-2"/>
    <x v="3"/>
  </r>
  <r>
    <n v="3.7378054461130954E-2"/>
    <x v="3"/>
  </r>
  <r>
    <n v="3.7245122945660666E-2"/>
    <x v="3"/>
  </r>
  <r>
    <n v="3.6914794982705008E-2"/>
    <x v="2"/>
  </r>
  <r>
    <n v="3.6996872187155541E-2"/>
    <x v="2"/>
  </r>
  <r>
    <n v="3.9386467221325105E-2"/>
    <x v="2"/>
  </r>
  <r>
    <n v="3.5952010014839823E-2"/>
    <x v="2"/>
  </r>
  <r>
    <n v="3.7359350517490036E-2"/>
    <x v="2"/>
  </r>
  <r>
    <n v="4.1218472056090139E-2"/>
    <x v="2"/>
  </r>
  <r>
    <n v="3.6596862290222062E-2"/>
    <x v="2"/>
  </r>
  <r>
    <n v="3.6783909931451614E-2"/>
    <x v="2"/>
  </r>
  <r>
    <n v="3.8121224969034355E-2"/>
    <x v="2"/>
  </r>
  <r>
    <n v="3.8353861207334895E-2"/>
    <x v="2"/>
  </r>
  <r>
    <n v="3.7134087454491274E-2"/>
    <x v="2"/>
  </r>
  <r>
    <n v="3.6783451945025199E-2"/>
    <x v="2"/>
  </r>
  <r>
    <n v="3.87947184957999E-2"/>
    <x v="1"/>
  </r>
  <r>
    <n v="3.7520291453301768E-2"/>
    <x v="2"/>
  </r>
  <r>
    <n v="3.9172277557868874E-2"/>
    <x v="1"/>
  </r>
  <r>
    <n v="3.7047888321840167E-2"/>
    <x v="1"/>
  </r>
  <r>
    <n v="3.7292674407368311E-2"/>
    <x v="1"/>
  </r>
  <r>
    <n v="3.8836798790415059E-2"/>
    <x v="1"/>
  </r>
  <r>
    <n v="3.7738312596847755E-2"/>
    <x v="1"/>
  </r>
  <r>
    <n v="3.3893844900592614E-2"/>
    <x v="1"/>
  </r>
  <r>
    <n v="3.9685450755774808E-2"/>
    <x v="1"/>
  </r>
  <r>
    <n v="3.2979018188594972E-2"/>
    <x v="1"/>
  </r>
  <r>
    <n v="3.6831575642974498E-2"/>
    <x v="1"/>
  </r>
  <r>
    <n v="3.7050821568955498E-2"/>
    <x v="1"/>
  </r>
  <r>
    <n v="3.8291684383333059E-2"/>
    <x v="1"/>
  </r>
  <r>
    <n v="3.8352278037356309E-2"/>
    <x v="1"/>
  </r>
  <r>
    <n v="3.7129075476483822E-2"/>
    <x v="1"/>
  </r>
  <r>
    <n v="3.6539004272107808E-2"/>
    <x v="1"/>
  </r>
  <r>
    <n v="3.7929441860360069E-2"/>
    <x v="0"/>
  </r>
  <r>
    <n v="3.6664152038352125E-2"/>
    <x v="0"/>
  </r>
  <r>
    <n v="3.5047475822775648E-2"/>
    <x v="1"/>
  </r>
  <r>
    <n v="3.6377587047049319E-2"/>
    <x v="0"/>
  </r>
  <r>
    <n v="3.6242976599998783E-2"/>
    <x v="0"/>
  </r>
  <r>
    <n v="3.5233380318075012E-2"/>
    <x v="0"/>
  </r>
  <r>
    <n v="3.7189489237343477E-2"/>
    <x v="0"/>
  </r>
  <r>
    <n v="3.5358543659465884E-2"/>
    <x v="0"/>
  </r>
  <r>
    <n v="3.5233019352029327E-2"/>
    <x v="0"/>
  </r>
  <r>
    <n v="3.7942249969592071E-2"/>
    <x v="0"/>
  </r>
  <r>
    <n v="3.5109262866849719E-2"/>
    <x v="0"/>
  </r>
  <r>
    <n v="3.6431926970348444E-2"/>
    <x v="0"/>
  </r>
  <r>
    <n v="3.7959309848026708E-2"/>
    <x v="0"/>
  </r>
  <r>
    <n v="3.3013214415296373E-2"/>
    <x v="0"/>
  </r>
  <r>
    <n v="3.657701340944939E-2"/>
    <x v="0"/>
  </r>
  <r>
    <n v="3.7077931867854456E-2"/>
    <x v="0"/>
  </r>
  <r>
    <n v="3.6145305053063286E-2"/>
    <x v="0"/>
  </r>
  <r>
    <n v="3.6211524130918001E-2"/>
    <x v="0"/>
  </r>
  <r>
    <n v="3.7549336685093991E-2"/>
    <x v="0"/>
  </r>
  <r>
    <n v="3.5055637263702512E-2"/>
    <x v="0"/>
  </r>
  <r>
    <n v="3.4503386416727316E-2"/>
    <x v="0"/>
  </r>
  <r>
    <n v="3.600664304848436E-2"/>
    <x v="0"/>
  </r>
  <r>
    <n v="3.4609502168888334E-2"/>
    <x v="0"/>
  </r>
  <r>
    <n v="3.729578179530469E-2"/>
    <x v="0"/>
  </r>
  <r>
    <n v="3.4911994516852556E-2"/>
    <x v="0"/>
  </r>
  <r>
    <n v="3.6458947630393847E-2"/>
    <x v="0"/>
  </r>
  <r>
    <n v="3.4687471294923729E-2"/>
    <x v="0"/>
  </r>
  <r>
    <n v="3.6595733238632237E-2"/>
    <x v="0"/>
  </r>
  <r>
    <n v="3.5257292087585552E-2"/>
    <x v="0"/>
  </r>
  <r>
    <n v="3.4500373962321106E-2"/>
    <x v="0"/>
  </r>
  <r>
    <n v="3.5191333001551528E-2"/>
    <x v="0"/>
  </r>
  <r>
    <n v="3.3599511147519558E-2"/>
    <x v="0"/>
  </r>
  <r>
    <n v="3.4886147919429303E-2"/>
    <x v="0"/>
  </r>
  <r>
    <n v="3.3708073388649874E-2"/>
    <x v="0"/>
  </r>
  <r>
    <n v="3.4570580660816932E-2"/>
    <x v="0"/>
  </r>
  <r>
    <n v="3.6250648430881119E-2"/>
    <x v="0"/>
  </r>
  <r>
    <n v="3.4921999666038692E-2"/>
    <x v="0"/>
  </r>
  <r>
    <n v="3.3120326654189979E-2"/>
    <x v="0"/>
  </r>
  <r>
    <n v="3.6388334449355707E-2"/>
    <x v="0"/>
  </r>
  <r>
    <n v="3.4214747357863493E-2"/>
    <x v="0"/>
  </r>
  <r>
    <n v="3.3883772545426502E-2"/>
    <x v="0"/>
  </r>
  <r>
    <n v="3.5281820139568716E-2"/>
    <x v="0"/>
  </r>
  <r>
    <n v="3.1623513933419237E-2"/>
    <x v="0"/>
  </r>
  <r>
    <n v="3.3340989680896736E-2"/>
    <x v="0"/>
  </r>
  <r>
    <n v="3.3229852531850276E-2"/>
    <x v="0"/>
  </r>
  <r>
    <n v="3.2657718529508474E-2"/>
    <x v="0"/>
  </r>
  <r>
    <n v="3.5484371521821587E-2"/>
    <x v="0"/>
  </r>
  <r>
    <n v="3.4972044254888222E-2"/>
    <x v="0"/>
  </r>
  <r>
    <n v="3.3918024868664867E-2"/>
    <x v="0"/>
  </r>
  <r>
    <n v="3.4294468071693021E-2"/>
    <x v="0"/>
  </r>
  <r>
    <n v="3.2855317568443579E-2"/>
    <x v="0"/>
  </r>
  <r>
    <n v="3.4513932939859562E-2"/>
    <x v="0"/>
  </r>
  <r>
    <n v="3.3577747244671621E-2"/>
    <x v="0"/>
  </r>
  <r>
    <n v="3.6670298987613849E-2"/>
    <x v="0"/>
  </r>
  <r>
    <n v="3.4658802868035424E-2"/>
    <x v="0"/>
  </r>
  <r>
    <n v="3.6750062397966896E-2"/>
    <x v="0"/>
  </r>
  <r>
    <n v="3.4859914374089793E-2"/>
    <x v="0"/>
  </r>
  <r>
    <n v="3.529528309785937E-2"/>
    <x v="0"/>
  </r>
  <r>
    <n v="3.4133706068303397E-2"/>
    <x v="0"/>
  </r>
  <r>
    <n v="3.4312718522110153E-2"/>
    <x v="0"/>
  </r>
  <r>
    <n v="3.34136054456311E-2"/>
    <x v="0"/>
  </r>
  <r>
    <n v="3.629797532517879E-2"/>
    <x v="0"/>
  </r>
  <r>
    <n v="3.2571446803069504E-2"/>
    <x v="0"/>
  </r>
  <r>
    <n v="3.426199268984649E-2"/>
    <x v="0"/>
  </r>
  <r>
    <n v="3.3303317452320999E-2"/>
    <x v="1"/>
  </r>
  <r>
    <n v="3.235338749215718E-2"/>
    <x v="1"/>
  </r>
  <r>
    <n v="3.357090810663637E-2"/>
    <x v="1"/>
  </r>
  <r>
    <n v="3.2991115195993174E-2"/>
    <x v="2"/>
  </r>
  <r>
    <n v="3.5910725305786706E-2"/>
    <x v="2"/>
  </r>
  <r>
    <n v="3.6095716523107418E-2"/>
    <x v="1"/>
  </r>
  <r>
    <n v="3.0682796351060901E-2"/>
    <x v="2"/>
  </r>
  <r>
    <n v="3.5978191634413681E-2"/>
    <x v="1"/>
  </r>
  <r>
    <n v="3.3980281927078394E-2"/>
    <x v="2"/>
  </r>
  <r>
    <n v="3.3576771705112363E-2"/>
    <x v="2"/>
  </r>
  <r>
    <n v="3.4124052937220643E-2"/>
    <x v="2"/>
  </r>
  <r>
    <n v="3.567561937260464E-2"/>
    <x v="2"/>
  </r>
  <r>
    <n v="3.3901522327165749E-2"/>
    <x v="1"/>
  </r>
  <r>
    <n v="3.2963408072302337E-2"/>
    <x v="1"/>
  </r>
  <r>
    <n v="3.3907332455314E-2"/>
    <x v="1"/>
  </r>
  <r>
    <n v="3.1829039698428763E-2"/>
    <x v="1"/>
  </r>
  <r>
    <n v="3.1307090801474535E-2"/>
    <x v="1"/>
  </r>
  <r>
    <n v="3.2102937563846523E-2"/>
    <x v="1"/>
  </r>
  <r>
    <n v="3.3166347606167539E-2"/>
    <x v="1"/>
  </r>
  <r>
    <n v="3.2297769566136537E-2"/>
    <x v="1"/>
  </r>
  <r>
    <n v="3.5500957527747838E-2"/>
    <x v="1"/>
  </r>
  <r>
    <n v="3.1789065886370899E-2"/>
    <x v="1"/>
  </r>
  <r>
    <n v="3.3548110527294422E-2"/>
    <x v="1"/>
  </r>
  <r>
    <n v="3.4392649225483643E-2"/>
    <x v="1"/>
  </r>
  <r>
    <n v="3.1887565895150148E-2"/>
    <x v="1"/>
  </r>
  <r>
    <n v="3.3684788373018901E-2"/>
    <x v="1"/>
  </r>
  <r>
    <n v="3.3228591045386321E-2"/>
    <x v="1"/>
  </r>
  <r>
    <n v="3.5015672023832177E-2"/>
    <x v="1"/>
  </r>
  <r>
    <n v="3.3638985638612076E-2"/>
    <x v="1"/>
  </r>
  <r>
    <n v="3.2822448075801078E-2"/>
    <x v="1"/>
  </r>
  <r>
    <n v="3.3579691358772416E-2"/>
    <x v="1"/>
  </r>
  <r>
    <n v="3.4218952272081521E-2"/>
    <x v="1"/>
  </r>
  <r>
    <n v="3.2437024151086215E-2"/>
    <x v="1"/>
  </r>
  <r>
    <n v="3.3948915010794493E-2"/>
    <x v="1"/>
  </r>
  <r>
    <n v="3.4021598286561407E-2"/>
    <x v="1"/>
  </r>
  <r>
    <n v="3.2135494963219303E-2"/>
    <x v="1"/>
  </r>
  <r>
    <n v="3.3614283230727786E-2"/>
    <x v="1"/>
  </r>
  <r>
    <n v="3.344632040790179E-2"/>
    <x v="1"/>
  </r>
  <r>
    <n v="3.4665466867559773E-2"/>
    <x v="1"/>
  </r>
  <r>
    <n v="3.4459579325991918E-2"/>
    <x v="1"/>
  </r>
  <r>
    <n v="3.4718555588073172E-2"/>
    <x v="1"/>
  </r>
  <r>
    <n v="3.3871224187057437E-2"/>
    <x v="1"/>
  </r>
  <r>
    <n v="3.2398656351093992E-2"/>
    <x v="1"/>
  </r>
  <r>
    <n v="3.4702097158118075E-2"/>
    <x v="1"/>
  </r>
  <r>
    <n v="3.3201375491687835E-2"/>
    <x v="1"/>
  </r>
  <r>
    <n v="3.4669376134585657E-2"/>
    <x v="0"/>
  </r>
  <r>
    <n v="3.3358810452722688E-2"/>
    <x v="0"/>
  </r>
  <r>
    <n v="3.3753304628605076E-2"/>
    <x v="1"/>
  </r>
  <r>
    <n v="3.4380237229798584E-2"/>
    <x v="1"/>
  </r>
  <r>
    <n v="3.2705353763870793E-2"/>
    <x v="1"/>
  </r>
  <r>
    <n v="3.2120160413189221E-2"/>
    <x v="1"/>
  </r>
  <r>
    <n v="3.2566641880907514E-2"/>
    <x v="0"/>
  </r>
  <r>
    <n v="3.4023016685268762E-2"/>
    <x v="0"/>
  </r>
  <r>
    <n v="3.2996663854788312E-2"/>
    <x v="0"/>
  </r>
  <r>
    <n v="3.5374635684283472E-2"/>
    <x v="0"/>
  </r>
  <r>
    <n v="3.3099366928364918E-2"/>
    <x v="0"/>
  </r>
  <r>
    <n v="3.2386978291724065E-2"/>
    <x v="0"/>
  </r>
  <r>
    <n v="3.4835165530314877E-2"/>
    <x v="0"/>
  </r>
  <r>
    <n v="3.2804314766773486E-2"/>
    <x v="0"/>
  </r>
  <r>
    <n v="3.5365798435000359E-2"/>
    <x v="0"/>
  </r>
  <r>
    <n v="3.5794183795747836E-2"/>
    <x v="0"/>
  </r>
  <r>
    <n v="3.3280140397342221E-2"/>
    <x v="0"/>
  </r>
  <r>
    <n v="3.5118056931937952E-2"/>
    <x v="1"/>
  </r>
  <r>
    <n v="3.4508215562699722E-2"/>
    <x v="1"/>
  </r>
  <r>
    <n v="3.3576787938150103E-2"/>
    <x v="1"/>
  </r>
  <r>
    <n v="3.673351327374922E-2"/>
    <x v="1"/>
  </r>
  <r>
    <n v="3.5079244411196191E-2"/>
    <x v="1"/>
  </r>
  <r>
    <n v="3.3544364954598296E-2"/>
    <x v="1"/>
  </r>
  <r>
    <n v="3.565482933316725E-2"/>
    <x v="2"/>
  </r>
  <r>
    <n v="3.3107669077693573E-2"/>
    <x v="2"/>
  </r>
  <r>
    <n v="3.7394551952242214E-2"/>
    <x v="2"/>
  </r>
  <r>
    <n v="3.7119916479931687E-2"/>
    <x v="2"/>
  </r>
  <r>
    <n v="3.6613360082744691E-2"/>
    <x v="3"/>
  </r>
  <r>
    <n v="3.8708120782268957E-2"/>
    <x v="3"/>
  </r>
  <r>
    <n v="3.5615225775404165E-2"/>
    <x v="3"/>
  </r>
  <r>
    <n v="3.7881810829912432E-2"/>
    <x v="4"/>
  </r>
  <r>
    <n v="3.8495016194898125E-2"/>
    <x v="4"/>
  </r>
  <r>
    <n v="4.0386843205293392E-2"/>
    <x v="4"/>
  </r>
  <r>
    <n v="4.1876949946465028E-2"/>
    <x v="4"/>
  </r>
  <r>
    <n v="4.1535788994397513E-2"/>
    <x v="4"/>
  </r>
  <r>
    <n v="4.1946554866683215E-2"/>
    <x v="4"/>
  </r>
  <r>
    <n v="3.9937036185556954E-2"/>
    <x v="4"/>
  </r>
  <r>
    <n v="4.0155208238590541E-2"/>
    <x v="4"/>
  </r>
  <r>
    <n v="3.891906228722096E-2"/>
    <x v="4"/>
  </r>
  <r>
    <n v="3.7808717371972951E-2"/>
    <x v="4"/>
  </r>
  <r>
    <n v="3.7093478843887376E-2"/>
    <x v="4"/>
  </r>
  <r>
    <n v="3.9600370466031362E-2"/>
    <x v="4"/>
  </r>
  <r>
    <n v="4.1380304334826909E-2"/>
    <x v="4"/>
  </r>
  <r>
    <n v="3.8033661501823475E-2"/>
    <x v="4"/>
  </r>
  <r>
    <n v="3.9247704580040711E-2"/>
    <x v="4"/>
  </r>
  <r>
    <n v="3.8887616380465687E-2"/>
    <x v="4"/>
  </r>
  <r>
    <n v="4.1319852243301147E-2"/>
    <x v="4"/>
  </r>
  <r>
    <n v="4.1235793842640325E-2"/>
    <x v="4"/>
  </r>
  <r>
    <n v="4.1194527451579997E-2"/>
    <x v="4"/>
  </r>
  <r>
    <n v="4.102887388250033E-2"/>
    <x v="3"/>
  </r>
  <r>
    <n v="3.9952677696118433E-2"/>
    <x v="4"/>
  </r>
  <r>
    <n v="4.048839751855602E-2"/>
    <x v="4"/>
  </r>
  <r>
    <n v="4.3021909402569516E-2"/>
    <x v="4"/>
  </r>
  <r>
    <n v="4.1798533008162109E-2"/>
    <x v="4"/>
  </r>
  <r>
    <n v="4.0171546378754627E-2"/>
    <x v="4"/>
  </r>
  <r>
    <n v="4.7075655786268732E-2"/>
    <x v="4"/>
  </r>
  <r>
    <n v="3.8637736807686271E-2"/>
    <x v="3"/>
  </r>
  <r>
    <n v="4.0514916102740578E-2"/>
    <x v="3"/>
  </r>
  <r>
    <n v="3.9438337195576295E-2"/>
    <x v="3"/>
  </r>
  <r>
    <n v="4.2011403575922542E-2"/>
    <x v="3"/>
  </r>
  <r>
    <n v="4.3741367367116049E-2"/>
    <x v="3"/>
  </r>
  <r>
    <n v="4.1503383081531023E-2"/>
    <x v="3"/>
  </r>
  <r>
    <n v="4.2904517012604074E-2"/>
    <x v="3"/>
  </r>
  <r>
    <n v="4.2188897769661532E-2"/>
    <x v="3"/>
  </r>
  <r>
    <n v="4.457847652381855E-2"/>
    <x v="3"/>
  </r>
  <r>
    <n v="4.2662351288035145E-2"/>
    <x v="4"/>
  </r>
  <r>
    <n v="4.3043766125703882E-2"/>
    <x v="4"/>
  </r>
  <r>
    <n v="4.164316270666571E-2"/>
    <x v="4"/>
  </r>
  <r>
    <n v="4.08075918086057E-2"/>
    <x v="4"/>
  </r>
  <r>
    <n v="4.1557456236225733E-2"/>
    <x v="4"/>
  </r>
  <r>
    <n v="4.3832217476654244E-2"/>
    <x v="3"/>
  </r>
  <r>
    <n v="4.1911344937939583E-2"/>
    <x v="3"/>
  </r>
  <r>
    <n v="4.4576790872847695E-2"/>
    <x v="3"/>
  </r>
  <r>
    <n v="4.3462906168288934E-2"/>
    <x v="3"/>
  </r>
  <r>
    <n v="4.3839458671670162E-2"/>
    <x v="4"/>
  </r>
  <r>
    <n v="4.4349938476092407E-2"/>
    <x v="4"/>
  </r>
  <r>
    <n v="4.1068790171844796E-2"/>
    <x v="4"/>
  </r>
  <r>
    <n v="4.0592117516892949E-2"/>
    <x v="3"/>
  </r>
  <r>
    <n v="4.2077819088357928E-2"/>
    <x v="3"/>
  </r>
  <r>
    <n v="4.1615795142381659E-2"/>
    <x v="3"/>
  </r>
  <r>
    <n v="4.4562853853899138E-2"/>
    <x v="4"/>
  </r>
  <r>
    <n v="4.3671750684481189E-2"/>
    <x v="4"/>
  </r>
  <r>
    <n v="4.0298290244691816E-2"/>
    <x v="4"/>
  </r>
  <r>
    <n v="4.1968279211992393E-2"/>
    <x v="3"/>
  </r>
  <r>
    <n v="4.3851912144569537E-2"/>
    <x v="3"/>
  </r>
  <r>
    <n v="4.1889746065541418E-2"/>
    <x v="3"/>
  </r>
  <r>
    <n v="4.2435709438440904E-2"/>
    <x v="3"/>
  </r>
  <r>
    <n v="4.0368756423586546E-2"/>
    <x v="3"/>
  </r>
  <r>
    <n v="4.0741263601316843E-2"/>
    <x v="3"/>
  </r>
  <r>
    <n v="4.1778981024041824E-2"/>
    <x v="3"/>
  </r>
  <r>
    <n v="4.2111356664547024E-2"/>
    <x v="3"/>
  </r>
  <r>
    <n v="4.0787643650122329E-2"/>
    <x v="3"/>
  </r>
  <r>
    <n v="3.9101732369304185E-2"/>
    <x v="3"/>
  </r>
  <r>
    <n v="3.9685292072871386E-2"/>
    <x v="3"/>
  </r>
  <r>
    <n v="4.1020720135977663E-2"/>
    <x v="3"/>
  </r>
  <r>
    <n v="4.0629428613048267E-2"/>
    <x v="3"/>
  </r>
  <r>
    <n v="3.7023370715538753E-2"/>
    <x v="2"/>
  </r>
  <r>
    <n v="4.2040944019561835E-2"/>
    <x v="2"/>
  </r>
  <r>
    <n v="4.031522142765364E-2"/>
    <x v="2"/>
  </r>
  <r>
    <n v="4.3220809864251371E-2"/>
    <x v="2"/>
  </r>
  <r>
    <n v="4.1482813182174727E-2"/>
    <x v="2"/>
  </r>
  <r>
    <n v="4.0757660573103371E-2"/>
    <x v="2"/>
  </r>
  <r>
    <n v="3.8952222746018395E-2"/>
    <x v="2"/>
  </r>
  <r>
    <n v="4.1963924779362227E-2"/>
    <x v="2"/>
  </r>
  <r>
    <n v="3.95169201328327E-2"/>
    <x v="1"/>
  </r>
  <r>
    <n v="4.2034521188772267E-2"/>
    <x v="1"/>
  </r>
  <r>
    <n v="3.9336389545659753E-2"/>
    <x v="1"/>
  </r>
  <r>
    <n v="4.1285011850407241E-2"/>
    <x v="1"/>
  </r>
  <r>
    <n v="4.0416249772834104E-2"/>
    <x v="1"/>
  </r>
  <r>
    <n v="4.2703129231288182E-2"/>
    <x v="1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670">
  <r>
    <n v="1.0036166666666666"/>
    <x v="0"/>
    <x v="0"/>
  </r>
  <r>
    <n v="1.0001664391353811"/>
    <x v="0"/>
    <x v="0"/>
  </r>
  <r>
    <n v="1.0006099489795919"/>
    <x v="0"/>
    <x v="0"/>
  </r>
  <r>
    <n v="1.0039083333333334"/>
    <x v="0"/>
    <x v="0"/>
  </r>
  <r>
    <n v="1.0037833333333332"/>
    <x v="0"/>
    <x v="0"/>
  </r>
  <r>
    <n v="1.0075854948805461"/>
    <x v="0"/>
    <x v="0"/>
  </r>
  <r>
    <n v="1.0007096088435374"/>
    <x v="0"/>
    <x v="0"/>
  </r>
  <r>
    <n v="1.0037083333333334"/>
    <x v="0"/>
    <x v="0"/>
  </r>
  <r>
    <n v="0.99966644067796617"/>
    <x v="0"/>
    <x v="0"/>
  </r>
  <r>
    <n v="1.0031916666666667"/>
    <x v="0"/>
    <x v="0"/>
  </r>
  <r>
    <n v="0.99995199887387376"/>
    <x v="0"/>
    <x v="0"/>
  </r>
  <r>
    <n v="1.0025833333333334"/>
    <x v="0"/>
    <x v="1"/>
  </r>
  <r>
    <n v="1.0025250000000001"/>
    <x v="1"/>
    <x v="1"/>
  </r>
  <r>
    <n v="1.0023500000000001"/>
    <x v="1"/>
    <x v="1"/>
  </r>
  <r>
    <n v="0.9956559284116332"/>
    <x v="1"/>
    <x v="1"/>
  </r>
  <r>
    <n v="1.0024333333333333"/>
    <x v="1"/>
    <x v="1"/>
  </r>
  <r>
    <n v="1.0023916666666666"/>
    <x v="1"/>
    <x v="1"/>
  </r>
  <r>
    <n v="1.0022"/>
    <x v="1"/>
    <x v="1"/>
  </r>
  <r>
    <n v="1.0021916666666666"/>
    <x v="1"/>
    <x v="1"/>
  </r>
  <r>
    <n v="1.0022916666666666"/>
    <x v="1"/>
    <x v="1"/>
  </r>
  <r>
    <n v="1.0023"/>
    <x v="1"/>
    <x v="1"/>
  </r>
  <r>
    <n v="1.0022833333333334"/>
    <x v="1"/>
    <x v="1"/>
  </r>
  <r>
    <n v="1.0022666666666666"/>
    <x v="1"/>
    <x v="1"/>
  </r>
  <r>
    <n v="0.99565111111111115"/>
    <x v="1"/>
    <x v="1"/>
  </r>
  <r>
    <n v="1.0056772575250836"/>
    <x v="1"/>
    <x v="1"/>
  </r>
  <r>
    <n v="0.99908358333333314"/>
    <x v="1"/>
    <x v="1"/>
  </r>
  <r>
    <n v="1.0024"/>
    <x v="1"/>
    <x v="0"/>
  </r>
  <r>
    <n v="1.0024166666666667"/>
    <x v="0"/>
    <x v="0"/>
  </r>
  <r>
    <n v="1.0024166666666667"/>
    <x v="0"/>
    <x v="0"/>
  </r>
  <r>
    <n v="1.002475"/>
    <x v="0"/>
    <x v="0"/>
  </r>
  <r>
    <n v="0.99940199335548163"/>
    <x v="0"/>
    <x v="0"/>
  </r>
  <r>
    <n v="1.0027333333333333"/>
    <x v="0"/>
    <x v="0"/>
  </r>
  <r>
    <n v="0.99923029801324514"/>
    <x v="0"/>
    <x v="0"/>
  </r>
  <r>
    <n v="1.0024916666666666"/>
    <x v="0"/>
    <x v="0"/>
  </r>
  <r>
    <n v="1.0025250000000001"/>
    <x v="0"/>
    <x v="1"/>
  </r>
  <r>
    <n v="0.99921633663366338"/>
    <x v="1"/>
    <x v="1"/>
  </r>
  <r>
    <n v="1.0027416666666666"/>
    <x v="1"/>
    <x v="1"/>
  </r>
  <r>
    <n v="0.99936842105263157"/>
    <x v="1"/>
    <x v="1"/>
  </r>
  <r>
    <n v="1.0025500000000001"/>
    <x v="1"/>
    <x v="1"/>
  </r>
  <r>
    <n v="1.0024833333333334"/>
    <x v="1"/>
    <x v="1"/>
  </r>
  <r>
    <n v="1.0024999999999999"/>
    <x v="1"/>
    <x v="1"/>
  </r>
  <r>
    <n v="1.0025083333333333"/>
    <x v="1"/>
    <x v="1"/>
  </r>
  <r>
    <n v="1.0025333333333333"/>
    <x v="1"/>
    <x v="1"/>
  </r>
  <r>
    <n v="0.99922142076502729"/>
    <x v="1"/>
    <x v="1"/>
  </r>
  <r>
    <n v="1.0025250000000001"/>
    <x v="1"/>
    <x v="0"/>
  </r>
  <r>
    <n v="1.0025916666666668"/>
    <x v="0"/>
    <x v="0"/>
  </r>
  <r>
    <n v="0.9993235294117645"/>
    <x v="0"/>
    <x v="0"/>
  </r>
  <r>
    <n v="0.99940065146579804"/>
    <x v="0"/>
    <x v="0"/>
  </r>
  <r>
    <n v="1.0028999999999999"/>
    <x v="0"/>
    <x v="0"/>
  </r>
  <r>
    <n v="1.0029416666666666"/>
    <x v="0"/>
    <x v="0"/>
  </r>
  <r>
    <n v="0.99971858766233757"/>
    <x v="0"/>
    <x v="0"/>
  </r>
  <r>
    <n v="1.0030333333333334"/>
    <x v="0"/>
    <x v="0"/>
  </r>
  <r>
    <n v="0.99987033441208206"/>
    <x v="0"/>
    <x v="0"/>
  </r>
  <r>
    <n v="1.0031749999999999"/>
    <x v="0"/>
    <x v="0"/>
  </r>
  <r>
    <n v="1.0031583333333334"/>
    <x v="0"/>
    <x v="0"/>
  </r>
  <r>
    <n v="1.00315"/>
    <x v="0"/>
    <x v="0"/>
  </r>
  <r>
    <n v="1.0032583333333334"/>
    <x v="0"/>
    <x v="0"/>
  </r>
  <r>
    <n v="1.0032583333333334"/>
    <x v="0"/>
    <x v="0"/>
  </r>
  <r>
    <n v="0.99996387096774197"/>
    <x v="0"/>
    <x v="0"/>
  </r>
  <r>
    <n v="0.99996596998928189"/>
    <x v="0"/>
    <x v="2"/>
  </r>
  <r>
    <n v="1.006335806451613"/>
    <x v="2"/>
    <x v="0"/>
  </r>
  <r>
    <n v="0.9998912111468381"/>
    <x v="0"/>
    <x v="0"/>
  </r>
  <r>
    <n v="1.0032000000000001"/>
    <x v="0"/>
    <x v="2"/>
  </r>
  <r>
    <n v="1.0000012286324786"/>
    <x v="2"/>
    <x v="2"/>
  </r>
  <r>
    <n v="1.0032583333333334"/>
    <x v="2"/>
    <x v="2"/>
  </r>
  <r>
    <n v="1.00335"/>
    <x v="2"/>
    <x v="2"/>
  </r>
  <r>
    <n v="1.0032833333333333"/>
    <x v="2"/>
    <x v="2"/>
  </r>
  <r>
    <n v="1.0001527156549521"/>
    <x v="2"/>
    <x v="2"/>
  </r>
  <r>
    <n v="1.0001878450106156"/>
    <x v="2"/>
    <x v="2"/>
  </r>
  <r>
    <n v="1.0033666666666667"/>
    <x v="2"/>
    <x v="2"/>
  </r>
  <r>
    <n v="0.99700796413502102"/>
    <x v="2"/>
    <x v="2"/>
  </r>
  <r>
    <n v="1.003325"/>
    <x v="2"/>
    <x v="2"/>
  </r>
  <r>
    <n v="1.0033166666666666"/>
    <x v="2"/>
    <x v="2"/>
  </r>
  <r>
    <n v="1.0033916666666667"/>
    <x v="2"/>
    <x v="2"/>
  </r>
  <r>
    <n v="1.0003343848580444"/>
    <x v="2"/>
    <x v="3"/>
  </r>
  <r>
    <n v="1.0035833333333333"/>
    <x v="3"/>
    <x v="3"/>
  </r>
  <r>
    <n v="1.0004855607966459"/>
    <x v="3"/>
    <x v="3"/>
  </r>
  <r>
    <n v="1.0039333333333333"/>
    <x v="3"/>
    <x v="3"/>
  </r>
  <r>
    <n v="0.99779125000000002"/>
    <x v="3"/>
    <x v="3"/>
  </r>
  <r>
    <n v="1.0009885773624092"/>
    <x v="3"/>
    <x v="3"/>
  </r>
  <r>
    <n v="0.99792407120743043"/>
    <x v="3"/>
    <x v="3"/>
  </r>
  <r>
    <n v="1.0040833333333334"/>
    <x v="3"/>
    <x v="3"/>
  </r>
  <r>
    <n v="1.0010092335390948"/>
    <x v="3"/>
    <x v="3"/>
  </r>
  <r>
    <n v="1.0010520000000001"/>
    <x v="3"/>
    <x v="3"/>
  </r>
  <r>
    <n v="0.9981657747196736"/>
    <x v="3"/>
    <x v="3"/>
  </r>
  <r>
    <n v="1.0046166666666667"/>
    <x v="3"/>
    <x v="3"/>
  </r>
  <r>
    <n v="0.99874148936170215"/>
    <x v="3"/>
    <x v="3"/>
  </r>
  <r>
    <n v="1.00465"/>
    <x v="3"/>
    <x v="3"/>
  </r>
  <r>
    <n v="1.0046166666666667"/>
    <x v="3"/>
    <x v="3"/>
  </r>
  <r>
    <n v="1.0043333333333333"/>
    <x v="3"/>
    <x v="3"/>
  </r>
  <r>
    <n v="1.0039583333333333"/>
    <x v="3"/>
    <x v="3"/>
  </r>
  <r>
    <n v="1.000882803030303"/>
    <x v="3"/>
    <x v="3"/>
  </r>
  <r>
    <n v="1.0005929003021148"/>
    <x v="3"/>
    <x v="3"/>
  </r>
  <r>
    <n v="1.0004026355421687"/>
    <x v="3"/>
    <x v="3"/>
  </r>
  <r>
    <n v="1.0004449449449453"/>
    <x v="3"/>
    <x v="3"/>
  </r>
  <r>
    <n v="1.000728143712575"/>
    <x v="3"/>
    <x v="3"/>
  </r>
  <r>
    <n v="1.0011774626865673"/>
    <x v="3"/>
    <x v="3"/>
  </r>
  <r>
    <n v="1.0012860863095239"/>
    <x v="3"/>
    <x v="3"/>
  </r>
  <r>
    <n v="1.001386350148368"/>
    <x v="3"/>
    <x v="3"/>
  </r>
  <r>
    <n v="1.0015031804733729"/>
    <x v="3"/>
    <x v="3"/>
  </r>
  <r>
    <n v="1.0017113569321534"/>
    <x v="3"/>
    <x v="3"/>
  </r>
  <r>
    <n v="0.99886532258064509"/>
    <x v="3"/>
    <x v="3"/>
  </r>
  <r>
    <n v="1.0015877923976606"/>
    <x v="3"/>
    <x v="3"/>
  </r>
  <r>
    <n v="1.0015797376093296"/>
    <x v="3"/>
    <x v="3"/>
  </r>
  <r>
    <n v="1.0017295058139535"/>
    <x v="3"/>
    <x v="3"/>
  </r>
  <r>
    <n v="1.0018459903381642"/>
    <x v="3"/>
    <x v="3"/>
  </r>
  <r>
    <n v="0.99932348703170015"/>
    <x v="3"/>
    <x v="3"/>
  </r>
  <r>
    <n v="0.99922411652340037"/>
    <x v="3"/>
    <x v="3"/>
  </r>
  <r>
    <n v="1.0018377380952381"/>
    <x v="3"/>
    <x v="3"/>
  </r>
  <r>
    <n v="1.0016631054131053"/>
    <x v="3"/>
    <x v="3"/>
  </r>
  <r>
    <n v="0.99885021246458938"/>
    <x v="3"/>
    <x v="3"/>
  </r>
  <r>
    <n v="1.0018036958568739"/>
    <x v="3"/>
    <x v="3"/>
  </r>
  <r>
    <n v="1.0019612676056338"/>
    <x v="3"/>
    <x v="3"/>
  </r>
  <r>
    <n v="1.0023348548689137"/>
    <x v="3"/>
    <x v="3"/>
  </r>
  <r>
    <n v="0.99966722532588459"/>
    <x v="3"/>
    <x v="3"/>
  </r>
  <r>
    <n v="0.99698702677746986"/>
    <x v="3"/>
    <x v="3"/>
  </r>
  <r>
    <n v="0.99974458218549134"/>
    <x v="3"/>
    <x v="3"/>
  </r>
  <r>
    <n v="1.0024550824175824"/>
    <x v="3"/>
    <x v="3"/>
  </r>
  <r>
    <n v="0.99985628415300531"/>
    <x v="3"/>
    <x v="3"/>
  </r>
  <r>
    <n v="1.0004000000000002"/>
    <x v="3"/>
    <x v="3"/>
  </r>
  <r>
    <n v="1.0008936936936936"/>
    <x v="3"/>
    <x v="3"/>
  </r>
  <r>
    <n v="1.0035709793351302"/>
    <x v="3"/>
    <x v="3"/>
  </r>
  <r>
    <n v="1.0011197944593389"/>
    <x v="3"/>
    <x v="3"/>
  </r>
  <r>
    <n v="1.0009993777777777"/>
    <x v="3"/>
    <x v="3"/>
  </r>
  <r>
    <n v="1.0012350795755969"/>
    <x v="3"/>
    <x v="3"/>
  </r>
  <r>
    <n v="1.0041448192239859"/>
    <x v="3"/>
    <x v="3"/>
  </r>
  <r>
    <n v="1.0014513157894736"/>
    <x v="3"/>
    <x v="2"/>
  </r>
  <r>
    <n v="1.0010562827225129"/>
    <x v="2"/>
    <x v="2"/>
  </r>
  <r>
    <n v="0.99797086580086591"/>
    <x v="2"/>
    <x v="2"/>
  </r>
  <r>
    <n v="1.0032774179620032"/>
    <x v="2"/>
    <x v="0"/>
  </r>
  <r>
    <n v="1.0012704037800688"/>
    <x v="0"/>
    <x v="0"/>
  </r>
  <r>
    <n v="1.0011311965811964"/>
    <x v="0"/>
    <x v="0"/>
  </r>
  <r>
    <n v="1.0059166666666666"/>
    <x v="0"/>
    <x v="0"/>
  </r>
  <r>
    <n v="1.0006849489795917"/>
    <x v="0"/>
    <x v="0"/>
  </r>
  <r>
    <n v="1.0005037225042304"/>
    <x v="0"/>
    <x v="1"/>
  </r>
  <r>
    <n v="1.000280765993266"/>
    <x v="1"/>
    <x v="1"/>
  </r>
  <r>
    <n v="0.99954346733668364"/>
    <x v="1"/>
    <x v="1"/>
  </r>
  <r>
    <n v="1.0041666666666667"/>
    <x v="1"/>
    <x v="1"/>
  </r>
  <r>
    <n v="1.0012925229741019"/>
    <x v="1"/>
    <x v="0"/>
  </r>
  <r>
    <n v="1.0007335625"/>
    <x v="0"/>
    <x v="0"/>
  </r>
  <r>
    <n v="1.0005735660847879"/>
    <x v="0"/>
    <x v="0"/>
  </r>
  <r>
    <n v="0.99860277088502891"/>
    <x v="0"/>
    <x v="0"/>
  </r>
  <r>
    <n v="0.99677980295566493"/>
    <x v="0"/>
    <x v="0"/>
  </r>
  <r>
    <n v="1.0022314496314495"/>
    <x v="0"/>
    <x v="0"/>
  </r>
  <r>
    <n v="1.0025700163398694"/>
    <x v="0"/>
    <x v="0"/>
  </r>
  <r>
    <n v="1.0048333333333332"/>
    <x v="0"/>
    <x v="0"/>
  </r>
  <r>
    <n v="1.0020523227383862"/>
    <x v="0"/>
    <x v="0"/>
  </r>
  <r>
    <n v="1.0040916666666666"/>
    <x v="0"/>
    <x v="0"/>
  </r>
  <r>
    <n v="0.99900654906731534"/>
    <x v="0"/>
    <x v="0"/>
  </r>
  <r>
    <n v="1.0038333333333334"/>
    <x v="0"/>
    <x v="0"/>
  </r>
  <r>
    <n v="0.99870677966101717"/>
    <x v="0"/>
    <x v="0"/>
  </r>
  <r>
    <n v="1.0011342793880837"/>
    <x v="0"/>
    <x v="0"/>
  </r>
  <r>
    <n v="1.0014726506024094"/>
    <x v="0"/>
    <x v="2"/>
  </r>
  <r>
    <n v="1.0017195512820514"/>
    <x v="2"/>
    <x v="2"/>
  </r>
  <r>
    <n v="1.00145931254996"/>
    <x v="2"/>
    <x v="2"/>
  </r>
  <r>
    <n v="0.99931545346062067"/>
    <x v="2"/>
    <x v="2"/>
  </r>
  <r>
    <n v="1.0017425396825397"/>
    <x v="2"/>
    <x v="2"/>
  </r>
  <r>
    <n v="1.0017648456057007"/>
    <x v="2"/>
    <x v="2"/>
  </r>
  <r>
    <n v="0.9998501182033096"/>
    <x v="2"/>
    <x v="2"/>
  </r>
  <r>
    <n v="1.0022306603773583"/>
    <x v="2"/>
    <x v="2"/>
  </r>
  <r>
    <n v="1.0020283921568627"/>
    <x v="2"/>
    <x v="3"/>
  </r>
  <r>
    <n v="1.0022417840375586"/>
    <x v="3"/>
    <x v="3"/>
  </r>
  <r>
    <n v="0.9978810023310023"/>
    <x v="3"/>
    <x v="3"/>
  </r>
  <r>
    <n v="0.99587280600461903"/>
    <x v="3"/>
    <x v="3"/>
  </r>
  <r>
    <n v="0.99878832186544342"/>
    <x v="3"/>
    <x v="2"/>
  </r>
  <r>
    <n v="0.99883561123766151"/>
    <x v="2"/>
    <x v="3"/>
  </r>
  <r>
    <n v="0.99891536576168927"/>
    <x v="3"/>
    <x v="2"/>
  </r>
  <r>
    <n v="1.0038205793829948"/>
    <x v="2"/>
    <x v="3"/>
  </r>
  <r>
    <n v="0.98912928677014034"/>
    <x v="3"/>
    <x v="2"/>
  </r>
  <r>
    <n v="1.0051213495575222"/>
    <x v="2"/>
    <x v="2"/>
  </r>
  <r>
    <n v="0.99809232456140362"/>
    <x v="2"/>
    <x v="3"/>
  </r>
  <r>
    <n v="0.99959041394335513"/>
    <x v="3"/>
    <x v="2"/>
  </r>
  <r>
    <n v="0.99977386363636356"/>
    <x v="2"/>
    <x v="2"/>
  </r>
  <r>
    <n v="0.99742263948497845"/>
    <x v="2"/>
    <x v="2"/>
  </r>
  <r>
    <n v="0.99339286723163844"/>
    <x v="2"/>
    <x v="2"/>
  </r>
  <r>
    <n v="0.99310906555090672"/>
    <x v="2"/>
    <x v="2"/>
  </r>
  <r>
    <n v="1.0022730555555555"/>
    <x v="2"/>
    <x v="2"/>
  </r>
  <r>
    <n v="0.99474897119341554"/>
    <x v="2"/>
    <x v="2"/>
  </r>
  <r>
    <n v="0.99909367346938782"/>
    <x v="2"/>
    <x v="0"/>
  </r>
  <r>
    <n v="0.99906933198380565"/>
    <x v="0"/>
    <x v="0"/>
  </r>
  <r>
    <n v="0.99524533333333343"/>
    <x v="0"/>
    <x v="1"/>
  </r>
  <r>
    <n v="0.99584980237154153"/>
    <x v="1"/>
    <x v="1"/>
  </r>
  <r>
    <n v="0.99753460534898886"/>
    <x v="1"/>
    <x v="1"/>
  </r>
  <r>
    <n v="0.99888923948220065"/>
    <x v="1"/>
    <x v="4"/>
  </r>
  <r>
    <n v="0.99862700706486851"/>
    <x v="4"/>
    <x v="4"/>
  </r>
  <r>
    <n v="1.0022295105566217"/>
    <x v="4"/>
    <x v="4"/>
  </r>
  <r>
    <n v="0.99802925396825393"/>
    <x v="4"/>
    <x v="4"/>
  </r>
  <r>
    <n v="1.0011693548387097"/>
    <x v="4"/>
    <x v="4"/>
  </r>
  <r>
    <n v="1.001291698172653"/>
    <x v="4"/>
    <x v="4"/>
  </r>
  <r>
    <n v="1.0000784774436089"/>
    <x v="4"/>
    <x v="4"/>
  </r>
  <r>
    <n v="0.99782257462686574"/>
    <x v="4"/>
    <x v="4"/>
  </r>
  <r>
    <n v="0.99411353013530124"/>
    <x v="4"/>
    <x v="4"/>
  </r>
  <r>
    <n v="1.0040724677716391"/>
    <x v="4"/>
    <x v="4"/>
  </r>
  <r>
    <n v="1.0008869047619049"/>
    <x v="4"/>
    <x v="4"/>
  </r>
  <r>
    <n v="1.0009585610200364"/>
    <x v="4"/>
    <x v="4"/>
  </r>
  <r>
    <n v="0.99851650090415911"/>
    <x v="4"/>
    <x v="4"/>
  </r>
  <r>
    <n v="1.0017852402402401"/>
    <x v="4"/>
    <x v="4"/>
  </r>
  <r>
    <n v="1.00369154676259"/>
    <x v="4"/>
    <x v="4"/>
  </r>
  <r>
    <n v="1.0012400836320192"/>
    <x v="4"/>
    <x v="1"/>
  </r>
  <r>
    <n v="1.0031272808586762"/>
    <x v="1"/>
    <x v="1"/>
  </r>
  <r>
    <n v="1.0015914884135471"/>
    <x v="1"/>
    <x v="1"/>
  </r>
  <r>
    <n v="0.99781876106194689"/>
    <x v="1"/>
    <x v="1"/>
  </r>
  <r>
    <n v="1.000023474178404"/>
    <x v="1"/>
    <x v="1"/>
  </r>
  <r>
    <n v="1.0001508464681843"/>
    <x v="1"/>
    <x v="1"/>
  </r>
  <r>
    <n v="0.99991318234610926"/>
    <x v="1"/>
    <x v="4"/>
  </r>
  <r>
    <n v="1.0015104166666664"/>
    <x v="4"/>
    <x v="1"/>
  </r>
  <r>
    <n v="0.99966010362694302"/>
    <x v="1"/>
    <x v="4"/>
  </r>
  <r>
    <n v="1.0028512931034483"/>
    <x v="4"/>
    <x v="4"/>
  </r>
  <r>
    <n v="1.0009567583046965"/>
    <x v="4"/>
    <x v="4"/>
  </r>
  <r>
    <n v="0.99892589743589755"/>
    <x v="4"/>
    <x v="1"/>
  </r>
  <r>
    <n v="0.99421129441624367"/>
    <x v="1"/>
    <x v="4"/>
  </r>
  <r>
    <n v="0.99780500000000005"/>
    <x v="4"/>
    <x v="1"/>
  </r>
  <r>
    <n v="0.99621180555555555"/>
    <x v="1"/>
    <x v="1"/>
  </r>
  <r>
    <n v="0.99953565505804309"/>
    <x v="1"/>
    <x v="1"/>
  </r>
  <r>
    <n v="0.99824481054365721"/>
    <x v="1"/>
    <x v="1"/>
  </r>
  <r>
    <n v="0.99989153005464482"/>
    <x v="1"/>
    <x v="1"/>
  </r>
  <r>
    <n v="1.0016658496732025"/>
    <x v="1"/>
    <x v="1"/>
  </r>
  <r>
    <n v="1.002033713355049"/>
    <x v="1"/>
    <x v="1"/>
  </r>
  <r>
    <n v="1.0021772456709956"/>
    <x v="1"/>
    <x v="1"/>
  </r>
  <r>
    <n v="1.0009336564351106"/>
    <x v="1"/>
    <x v="1"/>
  </r>
  <r>
    <n v="1.0025524020397207"/>
    <x v="1"/>
    <x v="1"/>
  </r>
  <r>
    <n v="0.99936288000000006"/>
    <x v="1"/>
    <x v="1"/>
  </r>
  <r>
    <n v="0.99966878643349244"/>
    <x v="1"/>
    <x v="1"/>
  </r>
  <r>
    <n v="0.99818199263932705"/>
    <x v="1"/>
    <x v="1"/>
  </r>
  <r>
    <n v="0.99821927490871143"/>
    <x v="1"/>
    <x v="0"/>
  </r>
  <r>
    <n v="0.99684825581395342"/>
    <x v="0"/>
    <x v="0"/>
  </r>
  <r>
    <n v="0.99571050613496936"/>
    <x v="0"/>
    <x v="0"/>
  </r>
  <r>
    <n v="0.99908001014713332"/>
    <x v="0"/>
    <x v="1"/>
  </r>
  <r>
    <n v="1.002414431818182"/>
    <x v="1"/>
    <x v="0"/>
  </r>
  <r>
    <n v="0.99935413533834605"/>
    <x v="0"/>
    <x v="0"/>
  </r>
  <r>
    <n v="0.99819374068554412"/>
    <x v="0"/>
    <x v="0"/>
  </r>
  <r>
    <n v="1.0031317260138475"/>
    <x v="0"/>
    <x v="0"/>
  </r>
  <r>
    <n v="1.0038733874938455"/>
    <x v="0"/>
    <x v="0"/>
  </r>
  <r>
    <n v="0.99972315763787223"/>
    <x v="0"/>
    <x v="0"/>
  </r>
  <r>
    <n v="0.99699714182344423"/>
    <x v="0"/>
    <x v="0"/>
  </r>
  <r>
    <n v="0.99841910219675256"/>
    <x v="0"/>
    <x v="0"/>
  </r>
  <r>
    <n v="0.99711343248347506"/>
    <x v="0"/>
    <x v="0"/>
  </r>
  <r>
    <n v="0.99573976689976684"/>
    <x v="0"/>
    <x v="0"/>
  </r>
  <r>
    <n v="0.9972750115260488"/>
    <x v="0"/>
    <x v="0"/>
  </r>
  <r>
    <n v="0.99694380984952125"/>
    <x v="0"/>
    <x v="0"/>
  </r>
  <r>
    <n v="0.99847204155374891"/>
    <x v="0"/>
    <x v="0"/>
  </r>
  <r>
    <n v="0.99750361930294917"/>
    <x v="0"/>
    <x v="0"/>
  </r>
  <r>
    <n v="1.0009825354609927"/>
    <x v="0"/>
    <x v="0"/>
  </r>
  <r>
    <n v="1.0010483970136144"/>
    <x v="0"/>
    <x v="0"/>
  </r>
  <r>
    <n v="0.99978705997392436"/>
    <x v="0"/>
    <x v="0"/>
  </r>
  <r>
    <n v="0.99570336332476439"/>
    <x v="0"/>
    <x v="1"/>
  </r>
  <r>
    <n v="0.99596818757921401"/>
    <x v="1"/>
    <x v="1"/>
  </r>
  <r>
    <n v="0.99644494382022497"/>
    <x v="1"/>
    <x v="1"/>
  </r>
  <r>
    <n v="1.0019257407407405"/>
    <x v="1"/>
    <x v="4"/>
  </r>
  <r>
    <n v="1.0011949877750612"/>
    <x v="4"/>
    <x v="4"/>
  </r>
  <r>
    <n v="0.99685713422007249"/>
    <x v="4"/>
    <x v="4"/>
  </r>
  <r>
    <n v="1.0067999999999999"/>
    <x v="4"/>
    <x v="4"/>
  </r>
  <r>
    <n v="0.99995353141256493"/>
    <x v="4"/>
    <x v="4"/>
  </r>
  <r>
    <n v="1.0001288888888888"/>
    <x v="4"/>
    <x v="4"/>
  </r>
  <r>
    <n v="1.0000754716981133"/>
    <x v="4"/>
    <x v="4"/>
  </r>
  <r>
    <n v="1.002135984405458"/>
    <x v="4"/>
    <x v="4"/>
  </r>
  <r>
    <n v="1.0024123696407878"/>
    <x v="4"/>
    <x v="4"/>
  </r>
  <r>
    <n v="1.0042542528735632"/>
    <x v="4"/>
    <x v="4"/>
  </r>
  <r>
    <n v="1.0013742889647326"/>
    <x v="4"/>
    <x v="4"/>
  </r>
  <r>
    <n v="1.0052796892655369"/>
    <x v="4"/>
    <x v="4"/>
  </r>
  <r>
    <n v="1.0046140572390572"/>
    <x v="4"/>
    <x v="4"/>
  </r>
  <r>
    <n v="1.0040452115812917"/>
    <x v="4"/>
    <x v="4"/>
  </r>
  <r>
    <n v="1.0045507726269316"/>
    <x v="4"/>
    <x v="4"/>
  </r>
  <r>
    <n v="1.0013311135371179"/>
    <x v="4"/>
    <x v="4"/>
  </r>
  <r>
    <n v="1.0054166847237269"/>
    <x v="4"/>
    <x v="4"/>
  </r>
  <r>
    <n v="1.004142131616595"/>
    <x v="4"/>
    <x v="4"/>
  </r>
  <r>
    <n v="1.0115958600999286"/>
    <x v="4"/>
    <x v="4"/>
  </r>
  <r>
    <n v="1.0095739238705088"/>
    <x v="4"/>
    <x v="4"/>
  </r>
  <r>
    <n v="1.0071171719858156"/>
    <x v="4"/>
    <x v="4"/>
  </r>
  <r>
    <n v="1.0074929303640863"/>
    <x v="4"/>
    <x v="4"/>
  </r>
  <r>
    <n v="1.0087242424242424"/>
    <x v="4"/>
    <x v="4"/>
  </r>
  <r>
    <n v="1.0133461904761905"/>
    <x v="4"/>
    <x v="4"/>
  </r>
  <r>
    <n v="1.007361037934668"/>
    <x v="4"/>
    <x v="4"/>
  </r>
  <r>
    <n v="1.002145981210856"/>
    <x v="4"/>
    <x v="4"/>
  </r>
  <r>
    <n v="0.99860800687285223"/>
    <x v="4"/>
    <x v="4"/>
  </r>
  <r>
    <n v="1.0065366666666666"/>
    <x v="4"/>
    <x v="4"/>
  </r>
  <r>
    <n v="1.008963664278403"/>
    <x v="4"/>
    <x v="4"/>
  </r>
  <r>
    <n v="1.0074626404494382"/>
    <x v="4"/>
    <x v="4"/>
  </r>
  <r>
    <n v="1.0059590546503734"/>
    <x v="4"/>
    <x v="4"/>
  </r>
  <r>
    <n v="1.0098233333333333"/>
    <x v="4"/>
    <x v="4"/>
  </r>
  <r>
    <n v="1.0117629781420767"/>
    <x v="4"/>
    <x v="4"/>
  </r>
  <r>
    <n v="1.0053648261758692"/>
    <x v="4"/>
    <x v="4"/>
  </r>
  <r>
    <n v="1.0061545454545453"/>
    <x v="4"/>
    <x v="4"/>
  </r>
  <r>
    <n v="1.0074333333333334"/>
    <x v="4"/>
    <x v="4"/>
  </r>
  <r>
    <n v="1.0003804597701151"/>
    <x v="4"/>
    <x v="4"/>
  </r>
  <r>
    <n v="1.0013896841397847"/>
    <x v="4"/>
    <x v="4"/>
  </r>
  <r>
    <n v="1.004379229480737"/>
    <x v="4"/>
    <x v="4"/>
  </r>
  <r>
    <n v="1.0040137637637636"/>
    <x v="4"/>
    <x v="4"/>
  </r>
  <r>
    <n v="1.0054805389221557"/>
    <x v="4"/>
    <x v="4"/>
  </r>
  <r>
    <n v="1.003766186693148"/>
    <x v="4"/>
    <x v="4"/>
  </r>
  <r>
    <n v="1.0054712211221122"/>
    <x v="4"/>
    <x v="4"/>
  </r>
  <r>
    <n v="1.0061825592885376"/>
    <x v="4"/>
    <x v="4"/>
  </r>
  <r>
    <n v="1.0072879894702207"/>
    <x v="4"/>
    <x v="4"/>
  </r>
  <r>
    <n v="1.0024872669283609"/>
    <x v="4"/>
    <x v="4"/>
  </r>
  <r>
    <n v="1.0033269042968751"/>
    <x v="4"/>
    <x v="4"/>
  </r>
  <r>
    <n v="1.0064010396361274"/>
    <x v="4"/>
    <x v="4"/>
  </r>
  <r>
    <n v="1.0039325412221145"/>
    <x v="4"/>
    <x v="4"/>
  </r>
  <r>
    <n v="1.0061556254029658"/>
    <x v="4"/>
    <x v="4"/>
  </r>
  <r>
    <n v="1.0067955962712953"/>
    <x v="4"/>
    <x v="4"/>
  </r>
  <r>
    <n v="1.0061855267371118"/>
    <x v="4"/>
    <x v="4"/>
  </r>
  <r>
    <n v="1.0061588755980859"/>
    <x v="4"/>
    <x v="4"/>
  </r>
  <r>
    <n v="1.0050411904761904"/>
    <x v="4"/>
    <x v="4"/>
  </r>
  <r>
    <n v="1.0067735042735042"/>
    <x v="4"/>
    <x v="4"/>
  </r>
  <r>
    <n v="1.0090833333333333"/>
    <x v="4"/>
    <x v="4"/>
  </r>
  <r>
    <n v="1.0081833333333334"/>
    <x v="4"/>
    <x v="4"/>
  </r>
  <r>
    <n v="1.0058645260663508"/>
    <x v="4"/>
    <x v="4"/>
  </r>
  <r>
    <n v="1.0027642295597485"/>
    <x v="4"/>
    <x v="1"/>
  </r>
  <r>
    <n v="1.0039531641604011"/>
    <x v="1"/>
    <x v="1"/>
  </r>
  <r>
    <n v="1.003500966635485"/>
    <x v="1"/>
    <x v="1"/>
  </r>
  <r>
    <n v="1.0038604069586827"/>
    <x v="1"/>
    <x v="1"/>
  </r>
  <r>
    <n v="1.0042422397769517"/>
    <x v="1"/>
    <x v="1"/>
  </r>
  <r>
    <n v="1.0046326530612244"/>
    <x v="1"/>
    <x v="1"/>
  </r>
  <r>
    <n v="1.0046860185185185"/>
    <x v="1"/>
    <x v="1"/>
  </r>
  <r>
    <n v="1.0039196675900277"/>
    <x v="1"/>
    <x v="1"/>
  </r>
  <r>
    <n v="1.0030204001839929"/>
    <x v="1"/>
    <x v="1"/>
  </r>
  <r>
    <n v="1.0039043348623853"/>
    <x v="1"/>
    <x v="1"/>
  </r>
  <r>
    <n v="1.0038039036291553"/>
    <x v="1"/>
    <x v="1"/>
  </r>
  <r>
    <n v="1.003636944951338"/>
    <x v="1"/>
    <x v="1"/>
  </r>
  <r>
    <n v="1.009204086611772"/>
    <x v="1"/>
    <x v="1"/>
  </r>
  <r>
    <n v="1.0109663985906863"/>
    <x v="1"/>
    <x v="1"/>
  </r>
  <r>
    <n v="1.0077107427869858"/>
    <x v="1"/>
    <x v="1"/>
  </r>
  <r>
    <n v="1.0025970615243343"/>
    <x v="1"/>
    <x v="1"/>
  </r>
  <r>
    <n v="1.0000318493150686"/>
    <x v="1"/>
    <x v="1"/>
  </r>
  <r>
    <n v="1.0056083333333334"/>
    <x v="1"/>
    <x v="1"/>
  </r>
  <r>
    <n v="1.0033923199635371"/>
    <x v="1"/>
    <x v="1"/>
  </r>
  <r>
    <n v="1.0003820402298849"/>
    <x v="1"/>
    <x v="1"/>
  </r>
  <r>
    <n v="1.0038973556965851"/>
    <x v="1"/>
    <x v="1"/>
  </r>
  <r>
    <n v="1.003856551932367"/>
    <x v="1"/>
    <x v="1"/>
  </r>
  <r>
    <n v="1.0039239819004524"/>
    <x v="1"/>
    <x v="1"/>
  </r>
  <r>
    <n v="0.99856590977218229"/>
    <x v="1"/>
    <x v="0"/>
  </r>
  <r>
    <n v="1.0012151732377539"/>
    <x v="0"/>
    <x v="0"/>
  </r>
  <r>
    <n v="1.0004842105263156"/>
    <x v="0"/>
    <x v="0"/>
  </r>
  <r>
    <n v="0.99967437888198751"/>
    <x v="0"/>
    <x v="0"/>
  </r>
  <r>
    <n v="1.0018608163866785"/>
    <x v="0"/>
    <x v="0"/>
  </r>
  <r>
    <n v="1.0022885462555067"/>
    <x v="0"/>
    <x v="0"/>
  </r>
  <r>
    <n v="1.0030155243116579"/>
    <x v="0"/>
    <x v="2"/>
  </r>
  <r>
    <n v="1.0002927156177155"/>
    <x v="2"/>
    <x v="2"/>
  </r>
  <r>
    <n v="1.0006103768115941"/>
    <x v="2"/>
    <x v="2"/>
  </r>
  <r>
    <n v="1.0037731280716971"/>
    <x v="2"/>
    <x v="0"/>
  </r>
  <r>
    <n v="1.0054529679376081"/>
    <x v="0"/>
    <x v="0"/>
  </r>
  <r>
    <n v="1.0058"/>
    <x v="0"/>
    <x v="0"/>
  </r>
  <r>
    <n v="1.0033665946413139"/>
    <x v="0"/>
    <x v="0"/>
  </r>
  <r>
    <n v="1.0032237284482759"/>
    <x v="0"/>
    <x v="0"/>
  </r>
  <r>
    <n v="1.0012177396280402"/>
    <x v="0"/>
    <x v="0"/>
  </r>
  <r>
    <n v="1.0004391901508682"/>
    <x v="0"/>
    <x v="0"/>
  </r>
  <r>
    <n v="1.002417524822695"/>
    <x v="0"/>
    <x v="0"/>
  </r>
  <r>
    <n v="1.0019032485875705"/>
    <x v="0"/>
    <x v="2"/>
  </r>
  <r>
    <n v="1.0019959212376934"/>
    <x v="2"/>
    <x v="2"/>
  </r>
  <r>
    <n v="1.0022295168067226"/>
    <x v="2"/>
    <x v="0"/>
  </r>
  <r>
    <n v="1.0000850723427936"/>
    <x v="0"/>
    <x v="0"/>
  </r>
  <r>
    <n v="1.0033914448141985"/>
    <x v="0"/>
    <x v="2"/>
  </r>
  <r>
    <n v="1.0059214602382933"/>
    <x v="2"/>
    <x v="0"/>
  </r>
  <r>
    <n v="1.0053951867219919"/>
    <x v="0"/>
    <x v="2"/>
  </r>
  <r>
    <n v="1.0024999655931739"/>
    <x v="2"/>
    <x v="2"/>
  </r>
  <r>
    <n v="1.0033988144188595"/>
    <x v="2"/>
    <x v="2"/>
  </r>
  <r>
    <n v="1.0019405832651949"/>
    <x v="2"/>
    <x v="2"/>
  </r>
  <r>
    <n v="1.0014243907392364"/>
    <x v="2"/>
    <x v="2"/>
  </r>
  <r>
    <n v="1.0021016155088853"/>
    <x v="2"/>
    <x v="2"/>
  </r>
  <r>
    <n v="1.005047837765243"/>
    <x v="2"/>
    <x v="0"/>
  </r>
  <r>
    <n v="1.0046047963558411"/>
    <x v="0"/>
    <x v="2"/>
  </r>
  <r>
    <n v="1.0049593097913323"/>
    <x v="2"/>
    <x v="2"/>
  </r>
  <r>
    <n v="1.0035948533333332"/>
    <x v="2"/>
    <x v="0"/>
  </r>
  <r>
    <n v="1.0020402070063694"/>
    <x v="0"/>
    <x v="2"/>
  </r>
  <r>
    <n v="1.0042596240402435"/>
    <x v="2"/>
    <x v="0"/>
  </r>
  <r>
    <n v="1.0048786875495639"/>
    <x v="0"/>
    <x v="0"/>
  </r>
  <r>
    <n v="0.99616360544217675"/>
    <x v="0"/>
    <x v="0"/>
  </r>
  <r>
    <n v="1.0018815624999999"/>
    <x v="0"/>
    <x v="0"/>
  </r>
  <r>
    <n v="1.0012825692825695"/>
    <x v="0"/>
    <x v="0"/>
  </r>
  <r>
    <n v="1.0053959464701319"/>
    <x v="0"/>
    <x v="0"/>
  </r>
  <r>
    <n v="1.0046617647058824"/>
    <x v="0"/>
    <x v="0"/>
  </r>
  <r>
    <n v="1.0015072106748779"/>
    <x v="0"/>
    <x v="0"/>
  </r>
  <r>
    <n v="1.0028897622699386"/>
    <x v="0"/>
    <x v="0"/>
  </r>
  <r>
    <n v="0.99743779128672772"/>
    <x v="0"/>
    <x v="1"/>
  </r>
  <r>
    <n v="0.99814021602612413"/>
    <x v="1"/>
    <x v="1"/>
  </r>
  <r>
    <n v="1.0004354057428213"/>
    <x v="1"/>
    <x v="4"/>
  </r>
  <r>
    <n v="1.0040354073243645"/>
    <x v="4"/>
    <x v="4"/>
  </r>
  <r>
    <n v="1.0060916666666666"/>
    <x v="4"/>
    <x v="4"/>
  </r>
  <r>
    <n v="0.99989654531946526"/>
    <x v="4"/>
    <x v="4"/>
  </r>
  <r>
    <n v="1.0040414441147378"/>
    <x v="4"/>
    <x v="4"/>
  </r>
  <r>
    <n v="1.0037357777777778"/>
    <x v="4"/>
    <x v="4"/>
  </r>
  <r>
    <n v="1.0038461538461538"/>
    <x v="4"/>
    <x v="4"/>
  </r>
  <r>
    <n v="1.0022348082595871"/>
    <x v="4"/>
    <x v="4"/>
  </r>
  <r>
    <n v="1.0021521323529412"/>
    <x v="4"/>
    <x v="4"/>
  </r>
  <r>
    <n v="1.0038237885462555"/>
    <x v="4"/>
    <x v="4"/>
  </r>
  <r>
    <n v="1.0023146778916543"/>
    <x v="4"/>
    <x v="4"/>
  </r>
  <r>
    <n v="1.0004224246841595"/>
    <x v="4"/>
    <x v="4"/>
  </r>
  <r>
    <n v="1.0031793061620571"/>
    <x v="4"/>
    <x v="4"/>
  </r>
  <r>
    <n v="1.0015260159651669"/>
    <x v="4"/>
    <x v="4"/>
  </r>
  <r>
    <n v="1.0033468817984048"/>
    <x v="4"/>
    <x v="4"/>
  </r>
  <r>
    <n v="1.0021964880521361"/>
    <x v="4"/>
    <x v="4"/>
  </r>
  <r>
    <n v="0.99983835377585384"/>
    <x v="4"/>
    <x v="4"/>
  </r>
  <r>
    <n v="0.99853190954773863"/>
    <x v="4"/>
    <x v="4"/>
  </r>
  <r>
    <n v="1.002419109916368"/>
    <x v="4"/>
    <x v="4"/>
  </r>
  <r>
    <n v="1.0021465640658556"/>
    <x v="4"/>
    <x v="4"/>
  </r>
  <r>
    <n v="0.99991288040893966"/>
    <x v="4"/>
    <x v="4"/>
  </r>
  <r>
    <n v="1.0013323487544483"/>
    <x v="4"/>
    <x v="4"/>
  </r>
  <r>
    <n v="1.0001525904897088"/>
    <x v="4"/>
    <x v="4"/>
  </r>
  <r>
    <n v="1.0000526244397265"/>
    <x v="4"/>
    <x v="4"/>
  </r>
  <r>
    <n v="0.99911456276445709"/>
    <x v="4"/>
    <x v="4"/>
  </r>
  <r>
    <n v="1.0013376760563382"/>
    <x v="4"/>
    <x v="4"/>
  </r>
  <r>
    <n v="1.003773549447968"/>
    <x v="4"/>
    <x v="4"/>
  </r>
  <r>
    <n v="0.99816765427770004"/>
    <x v="4"/>
    <x v="4"/>
  </r>
  <r>
    <n v="0.99941241556021432"/>
    <x v="4"/>
    <x v="1"/>
  </r>
  <r>
    <n v="0.99933326949860724"/>
    <x v="1"/>
    <x v="1"/>
  </r>
  <r>
    <n v="0.9999895138888889"/>
    <x v="1"/>
    <x v="4"/>
  </r>
  <r>
    <n v="1.0013092926490985"/>
    <x v="4"/>
    <x v="1"/>
  </r>
  <r>
    <n v="1.0014110803324097"/>
    <x v="1"/>
    <x v="1"/>
  </r>
  <r>
    <n v="1.00295"/>
    <x v="1"/>
    <x v="1"/>
  </r>
  <r>
    <n v="1.0001212476979744"/>
    <x v="1"/>
    <x v="1"/>
  </r>
  <r>
    <n v="1.0007932000918907"/>
    <x v="1"/>
    <x v="1"/>
  </r>
  <r>
    <n v="0.99867041866849682"/>
    <x v="1"/>
    <x v="1"/>
  </r>
  <r>
    <n v="1.0021371913580246"/>
    <x v="1"/>
    <x v="1"/>
  </r>
  <r>
    <n v="1.0029833333333333"/>
    <x v="1"/>
    <x v="1"/>
  </r>
  <r>
    <n v="1.0002641244870043"/>
    <x v="1"/>
    <x v="1"/>
  </r>
  <r>
    <n v="0.99953162917518734"/>
    <x v="1"/>
    <x v="1"/>
  </r>
  <r>
    <n v="0.99981730638586952"/>
    <x v="1"/>
    <x v="1"/>
  </r>
  <r>
    <n v="1.0022382632293079"/>
    <x v="1"/>
    <x v="1"/>
  </r>
  <r>
    <n v="1.0033359774011299"/>
    <x v="1"/>
    <x v="1"/>
  </r>
  <r>
    <n v="1.0010316722972972"/>
    <x v="1"/>
    <x v="1"/>
  </r>
  <r>
    <n v="1.0016844115004491"/>
    <x v="1"/>
    <x v="1"/>
  </r>
  <r>
    <n v="1.0005214317673379"/>
    <x v="1"/>
    <x v="1"/>
  </r>
  <r>
    <n v="1.0019435519857205"/>
    <x v="1"/>
    <x v="0"/>
  </r>
  <r>
    <n v="1.0041278929765887"/>
    <x v="0"/>
    <x v="0"/>
  </r>
  <r>
    <n v="1.0037488588287689"/>
    <x v="0"/>
    <x v="0"/>
  </r>
  <r>
    <n v="1.00545"/>
    <x v="0"/>
    <x v="0"/>
  </r>
  <r>
    <n v="1.0019342315369257"/>
    <x v="0"/>
    <x v="0"/>
  </r>
  <r>
    <n v="1.0018754970178927"/>
    <x v="0"/>
    <x v="0"/>
  </r>
  <r>
    <n v="1.0022623844121532"/>
    <x v="0"/>
    <x v="0"/>
  </r>
  <r>
    <n v="1.0020490563967521"/>
    <x v="0"/>
    <x v="0"/>
  </r>
  <r>
    <n v="1.0032436103810776"/>
    <x v="0"/>
    <x v="0"/>
  </r>
  <r>
    <n v="1.003022950819672"/>
    <x v="0"/>
    <x v="0"/>
  </r>
  <r>
    <n v="1.0046999999999999"/>
    <x v="0"/>
    <x v="0"/>
  </r>
  <r>
    <n v="1.0020300577719643"/>
    <x v="0"/>
    <x v="0"/>
  </r>
  <r>
    <n v="1.0028240589643169"/>
    <x v="0"/>
    <x v="0"/>
  </r>
  <r>
    <n v="1.0014150075905444"/>
    <x v="0"/>
    <x v="2"/>
  </r>
  <r>
    <n v="1.0053124077690974"/>
    <x v="2"/>
    <x v="0"/>
  </r>
  <r>
    <n v="1.0051794136807817"/>
    <x v="0"/>
    <x v="2"/>
  </r>
  <r>
    <n v="0.99857019106217593"/>
    <x v="2"/>
    <x v="2"/>
  </r>
  <r>
    <n v="1.0010000860770389"/>
    <x v="2"/>
    <x v="2"/>
  </r>
  <r>
    <n v="0.9989574288160995"/>
    <x v="2"/>
    <x v="2"/>
  </r>
  <r>
    <n v="1.0005941458733205"/>
    <x v="2"/>
    <x v="2"/>
  </r>
  <r>
    <n v="1.0026921136653897"/>
    <x v="2"/>
    <x v="2"/>
  </r>
  <r>
    <n v="1.0040588385449905"/>
    <x v="2"/>
    <x v="2"/>
  </r>
  <r>
    <n v="1.0029215870488322"/>
    <x v="2"/>
    <x v="2"/>
  </r>
  <r>
    <n v="1.0029585187539733"/>
    <x v="2"/>
    <x v="2"/>
  </r>
  <r>
    <n v="1.0015414607097592"/>
    <x v="2"/>
    <x v="2"/>
  </r>
  <r>
    <n v="1.0016844283006949"/>
    <x v="2"/>
    <x v="2"/>
  </r>
  <r>
    <n v="1.0027247005044138"/>
    <x v="2"/>
    <x v="2"/>
  </r>
  <r>
    <n v="1.0045166666666667"/>
    <x v="2"/>
    <x v="2"/>
  </r>
  <r>
    <n v="1.0014013304001677"/>
    <x v="2"/>
    <x v="2"/>
  </r>
  <r>
    <n v="1.0015275219298245"/>
    <x v="2"/>
    <x v="3"/>
  </r>
  <r>
    <n v="1.0020968125"/>
    <x v="3"/>
    <x v="3"/>
  </r>
  <r>
    <n v="1.003578859758635"/>
    <x v="3"/>
    <x v="2"/>
  </r>
  <r>
    <n v="1.0056193941286695"/>
    <x v="2"/>
    <x v="3"/>
  </r>
  <r>
    <n v="1.0036379028904139"/>
    <x v="3"/>
    <x v="3"/>
  </r>
  <r>
    <n v="1.0034896521287644"/>
    <x v="3"/>
    <x v="3"/>
  </r>
  <r>
    <n v="1.0027423818407961"/>
    <x v="3"/>
    <x v="3"/>
  </r>
  <r>
    <n v="1.0021404466501243"/>
    <x v="3"/>
    <x v="3"/>
  </r>
  <r>
    <n v="1.0021133663366335"/>
    <x v="3"/>
    <x v="3"/>
  </r>
  <r>
    <n v="1.005172012383901"/>
    <x v="3"/>
    <x v="3"/>
  </r>
  <r>
    <n v="1.005795567265964"/>
    <x v="3"/>
    <x v="3"/>
  </r>
  <r>
    <n v="1.0027433426155117"/>
    <x v="3"/>
    <x v="3"/>
  </r>
  <r>
    <n v="1.0025055795758697"/>
    <x v="3"/>
    <x v="3"/>
  </r>
  <r>
    <n v="1.0025672472256473"/>
    <x v="3"/>
    <x v="3"/>
  </r>
  <r>
    <n v="1.0026372205128204"/>
    <x v="3"/>
    <x v="3"/>
  </r>
  <r>
    <n v="1.0026323198198197"/>
    <x v="3"/>
    <x v="3"/>
  </r>
  <r>
    <n v="1.0033007770961144"/>
    <x v="3"/>
    <x v="3"/>
  </r>
  <r>
    <n v="1.0032773182189543"/>
    <x v="3"/>
    <x v="3"/>
  </r>
  <r>
    <n v="1.0032372093023254"/>
    <x v="3"/>
    <x v="3"/>
  </r>
  <r>
    <n v="1.0031138651181746"/>
    <x v="3"/>
    <x v="3"/>
  </r>
  <r>
    <n v="1.0014764024390241"/>
    <x v="3"/>
    <x v="3"/>
  </r>
  <r>
    <n v="1.0034333333333334"/>
    <x v="3"/>
    <x v="3"/>
  </r>
  <r>
    <n v="1.0043874313605856"/>
    <x v="3"/>
    <x v="3"/>
  </r>
  <r>
    <n v="1.0013229255427063"/>
    <x v="3"/>
    <x v="3"/>
  </r>
  <r>
    <n v="1.0025379584599798"/>
    <x v="3"/>
    <x v="3"/>
  </r>
  <r>
    <n v="1.0008744949494948"/>
    <x v="3"/>
    <x v="3"/>
  </r>
  <r>
    <n v="0.99673435619735251"/>
    <x v="3"/>
    <x v="3"/>
  </r>
  <r>
    <n v="1.0039083333333334"/>
    <x v="3"/>
    <x v="3"/>
  </r>
  <r>
    <n v="1.0040416666666667"/>
    <x v="3"/>
    <x v="3"/>
  </r>
  <r>
    <n v="1.0012378524295142"/>
    <x v="3"/>
    <x v="3"/>
  </r>
  <r>
    <n v="1.0017878565729104"/>
    <x v="3"/>
    <x v="3"/>
  </r>
  <r>
    <n v="0.99954794520547929"/>
    <x v="3"/>
    <x v="3"/>
  </r>
  <r>
    <n v="1.0025836058263973"/>
    <x v="3"/>
    <x v="3"/>
  </r>
  <r>
    <n v="1.0039281342840165"/>
    <x v="3"/>
    <x v="3"/>
  </r>
  <r>
    <n v="1.0046250000000001"/>
    <x v="3"/>
    <x v="3"/>
  </r>
  <r>
    <n v="1.0018901658767772"/>
    <x v="3"/>
    <x v="3"/>
  </r>
  <r>
    <n v="0.99918068315665498"/>
    <x v="3"/>
    <x v="3"/>
  </r>
  <r>
    <n v="0.9969633761682245"/>
    <x v="3"/>
    <x v="3"/>
  </r>
  <r>
    <n v="1.0045965362911071"/>
    <x v="3"/>
    <x v="3"/>
  </r>
  <r>
    <n v="1.0039528425655977"/>
    <x v="3"/>
    <x v="3"/>
  </r>
  <r>
    <n v="1.0000270446635728"/>
    <x v="3"/>
    <x v="3"/>
  </r>
  <r>
    <n v="1.0028149498456789"/>
    <x v="3"/>
    <x v="3"/>
  </r>
  <r>
    <n v="1.0050666666666668"/>
    <x v="3"/>
    <x v="3"/>
  </r>
  <r>
    <n v="0.99994196891191722"/>
    <x v="3"/>
    <x v="3"/>
  </r>
  <r>
    <n v="1.0033753879310343"/>
    <x v="3"/>
    <x v="3"/>
  </r>
  <r>
    <n v="1.0044310740953475"/>
    <x v="3"/>
    <x v="3"/>
  </r>
  <r>
    <n v="1.0056526293103447"/>
    <x v="3"/>
    <x v="3"/>
  </r>
  <r>
    <n v="0.9983552255853797"/>
    <x v="3"/>
    <x v="3"/>
  </r>
  <r>
    <n v="1.000010575464543"/>
    <x v="3"/>
    <x v="3"/>
  </r>
  <r>
    <n v="1.0016209988649263"/>
    <x v="3"/>
    <x v="3"/>
  </r>
  <r>
    <n v="0.99961211607311085"/>
    <x v="3"/>
    <x v="3"/>
  </r>
  <r>
    <n v="0.99879976552241612"/>
    <x v="3"/>
    <x v="3"/>
  </r>
  <r>
    <n v="1.001459297752809"/>
    <x v="3"/>
    <x v="3"/>
  </r>
  <r>
    <n v="1.0058086384976526"/>
    <x v="3"/>
    <x v="3"/>
  </r>
  <r>
    <n v="1.0030166666666667"/>
    <x v="3"/>
    <x v="3"/>
  </r>
  <r>
    <n v="0.99839187231258175"/>
    <x v="3"/>
    <x v="3"/>
  </r>
  <r>
    <n v="1.0057344119302198"/>
    <x v="3"/>
    <x v="3"/>
  </r>
  <r>
    <n v="1.0036360437805336"/>
    <x v="3"/>
    <x v="3"/>
  </r>
  <r>
    <n v="1.0057853801169592"/>
    <x v="3"/>
    <x v="3"/>
  </r>
  <r>
    <n v="0.99958721061547129"/>
    <x v="3"/>
    <x v="3"/>
  </r>
  <r>
    <n v="0.99785590551181091"/>
    <x v="3"/>
    <x v="2"/>
  </r>
  <r>
    <n v="0.99625509880686058"/>
    <x v="2"/>
    <x v="3"/>
  </r>
  <r>
    <n v="0.99656802002224698"/>
    <x v="3"/>
    <x v="2"/>
  </r>
  <r>
    <n v="1.0020666666666667"/>
    <x v="2"/>
    <x v="2"/>
  </r>
  <r>
    <n v="1.0014013803965165"/>
    <x v="2"/>
    <x v="2"/>
  </r>
  <r>
    <n v="1.0007208032574495"/>
    <x v="2"/>
    <x v="0"/>
  </r>
  <r>
    <n v="0.99830748939310088"/>
    <x v="0"/>
    <x v="2"/>
  </r>
  <r>
    <n v="0.9998067771639042"/>
    <x v="2"/>
    <x v="0"/>
  </r>
  <r>
    <n v="0.99977624563338841"/>
    <x v="0"/>
    <x v="0"/>
  </r>
  <r>
    <n v="1.0013749999999999"/>
    <x v="0"/>
    <x v="2"/>
  </r>
  <r>
    <n v="1.0034555785885388"/>
    <x v="2"/>
    <x v="0"/>
  </r>
  <r>
    <n v="0.99680015134837641"/>
    <x v="0"/>
    <x v="2"/>
  </r>
  <r>
    <n v="0.9934785727289277"/>
    <x v="2"/>
    <x v="0"/>
  </r>
  <r>
    <n v="0.99510509410061532"/>
    <x v="0"/>
    <x v="0"/>
  </r>
  <r>
    <n v="1.0032118607181719"/>
    <x v="0"/>
    <x v="0"/>
  </r>
  <r>
    <n v="1.0026949409627612"/>
    <x v="0"/>
    <x v="0"/>
  </r>
  <r>
    <n v="0.99989353111957913"/>
    <x v="0"/>
    <x v="2"/>
  </r>
  <r>
    <n v="0.99975320373391319"/>
    <x v="2"/>
    <x v="0"/>
  </r>
  <r>
    <n v="0.99713781148429026"/>
    <x v="0"/>
    <x v="0"/>
  </r>
  <r>
    <n v="0.99784838912886975"/>
    <x v="0"/>
    <x v="0"/>
  </r>
  <r>
    <n v="1.0021155315315315"/>
    <x v="0"/>
    <x v="2"/>
  </r>
  <r>
    <n v="1.0037545167118336"/>
    <x v="2"/>
    <x v="2"/>
  </r>
  <r>
    <n v="1.0022030656538252"/>
    <x v="2"/>
    <x v="2"/>
  </r>
  <r>
    <n v="0.99622675035997144"/>
    <x v="2"/>
    <x v="2"/>
  </r>
  <r>
    <n v="0.99565721446473343"/>
    <x v="2"/>
    <x v="2"/>
  </r>
  <r>
    <n v="0.99462330131625765"/>
    <x v="2"/>
    <x v="2"/>
  </r>
  <r>
    <n v="0.99779701241134766"/>
    <x v="2"/>
    <x v="2"/>
  </r>
  <r>
    <n v="0.99536770668076868"/>
    <x v="2"/>
    <x v="2"/>
  </r>
  <r>
    <n v="0.99831575294324371"/>
    <x v="2"/>
    <x v="2"/>
  </r>
  <r>
    <n v="1.0033534142907425"/>
    <x v="2"/>
    <x v="2"/>
  </r>
  <r>
    <n v="1.0012213720316623"/>
    <x v="2"/>
    <x v="2"/>
  </r>
  <r>
    <n v="0.99957341583289439"/>
    <x v="2"/>
    <x v="2"/>
  </r>
  <r>
    <n v="0.99651906757464637"/>
    <x v="2"/>
    <x v="2"/>
  </r>
  <r>
    <n v="1.00133380017452"/>
    <x v="2"/>
    <x v="2"/>
  </r>
  <r>
    <n v="1.0057693991942547"/>
    <x v="2"/>
    <x v="2"/>
  </r>
  <r>
    <n v="1.0001227975878342"/>
    <x v="2"/>
    <x v="2"/>
  </r>
  <r>
    <n v="0.99663452380952378"/>
    <x v="2"/>
    <x v="2"/>
  </r>
  <r>
    <n v="0.99474544749094684"/>
    <x v="2"/>
    <x v="2"/>
  </r>
  <r>
    <n v="0.99605125899280589"/>
    <x v="2"/>
    <x v="2"/>
  </r>
  <r>
    <n v="1.0037983196159121"/>
    <x v="2"/>
    <x v="2"/>
  </r>
  <r>
    <n v="1.0022594344473008"/>
    <x v="2"/>
    <x v="2"/>
  </r>
  <r>
    <n v="0.99818116683725677"/>
    <x v="2"/>
    <x v="2"/>
  </r>
  <r>
    <n v="0.99792623896809252"/>
    <x v="2"/>
    <x v="2"/>
  </r>
  <r>
    <n v="0.99111363179074452"/>
    <x v="2"/>
    <x v="2"/>
  </r>
  <r>
    <n v="1.0011938587684071"/>
    <x v="2"/>
    <x v="2"/>
  </r>
  <r>
    <n v="1.0116087044534412"/>
    <x v="2"/>
    <x v="2"/>
  </r>
  <r>
    <n v="1.0076880420054202"/>
    <x v="2"/>
    <x v="2"/>
  </r>
  <r>
    <n v="0.99603328290468995"/>
    <x v="2"/>
    <x v="2"/>
  </r>
  <r>
    <n v="1.0016877830900857"/>
    <x v="2"/>
    <x v="2"/>
  </r>
  <r>
    <n v="0.998373023023023"/>
    <x v="2"/>
    <x v="3"/>
  </r>
  <r>
    <n v="0.99550473945409435"/>
    <x v="3"/>
    <x v="3"/>
  </r>
  <r>
    <n v="0.99912489711934171"/>
    <x v="3"/>
    <x v="2"/>
  </r>
  <r>
    <n v="1.0021870379497289"/>
    <x v="2"/>
    <x v="2"/>
  </r>
  <r>
    <n v="1.001338918918919"/>
    <x v="2"/>
    <x v="2"/>
  </r>
  <r>
    <n v="1.0023797204512017"/>
    <x v="2"/>
    <x v="2"/>
  </r>
  <r>
    <n v="1.0091827336947594"/>
    <x v="2"/>
    <x v="3"/>
  </r>
  <r>
    <n v="1.0096151841757517"/>
    <x v="3"/>
    <x v="3"/>
  </r>
  <r>
    <n v="1.0056700496277917"/>
    <x v="3"/>
    <x v="3"/>
  </r>
  <r>
    <n v="1.0026821729435083"/>
    <x v="3"/>
    <x v="3"/>
  </r>
  <r>
    <n v="1.0010609009827947"/>
    <x v="3"/>
    <x v="3"/>
  </r>
  <r>
    <n v="0.99887233254217478"/>
    <x v="3"/>
    <x v="3"/>
  </r>
  <r>
    <n v="0.99514682898145623"/>
    <x v="3"/>
    <x v="3"/>
  </r>
  <r>
    <n v="0.99761930271039156"/>
    <x v="3"/>
    <x v="3"/>
  </r>
  <r>
    <n v="0.99800977635542054"/>
    <x v="3"/>
    <x v="3"/>
  </r>
  <r>
    <n v="1.0021495257624917"/>
    <x v="3"/>
    <x v="3"/>
  </r>
  <r>
    <n v="1.0043888269586827"/>
    <x v="3"/>
    <x v="3"/>
  </r>
  <r>
    <n v="1.0059781989928673"/>
    <x v="3"/>
    <x v="2"/>
  </r>
  <r>
    <n v="1.0009664292052376"/>
    <x v="2"/>
    <x v="2"/>
  </r>
  <r>
    <n v="1.0013080105869741"/>
    <x v="2"/>
    <x v="2"/>
  </r>
  <r>
    <n v="0.99749194567753219"/>
    <x v="2"/>
    <x v="2"/>
  </r>
  <r>
    <n v="1.0035899381534594"/>
    <x v="2"/>
    <x v="2"/>
  </r>
  <r>
    <n v="0.99775723801402305"/>
    <x v="2"/>
    <x v="2"/>
  </r>
  <r>
    <n v="0.99935609113196933"/>
    <x v="2"/>
    <x v="0"/>
  </r>
  <r>
    <n v="0.99309993166391941"/>
    <x v="0"/>
    <x v="0"/>
  </r>
  <r>
    <n v="0.9952473785395417"/>
    <x v="0"/>
    <x v="0"/>
  </r>
  <r>
    <n v="0.99308732481812467"/>
    <x v="0"/>
    <x v="0"/>
  </r>
  <r>
    <n v="0.99172307626686163"/>
    <x v="0"/>
    <x v="1"/>
  </r>
  <r>
    <n v="0.996782550402187"/>
    <x v="1"/>
    <x v="1"/>
  </r>
  <r>
    <n v="1.0059151730370721"/>
    <x v="1"/>
    <x v="1"/>
  </r>
  <r>
    <n v="1.0032041165599399"/>
    <x v="1"/>
    <x v="4"/>
  </r>
  <r>
    <n v="1.0118123201337808"/>
    <x v="4"/>
    <x v="4"/>
  </r>
  <r>
    <n v="1.0207333319995291"/>
    <x v="4"/>
    <x v="4"/>
  </r>
  <r>
    <n v="1.0113515435225884"/>
    <x v="4"/>
    <x v="4"/>
  </r>
  <r>
    <n v="0.99607300786670649"/>
    <x v="4"/>
    <x v="4"/>
  </r>
  <r>
    <n v="0.99541652693538418"/>
    <x v="4"/>
    <x v="4"/>
  </r>
  <r>
    <n v="0.99808956391125914"/>
    <x v="4"/>
    <x v="4"/>
  </r>
  <r>
    <n v="0.9980418533108234"/>
    <x v="4"/>
    <x v="4"/>
  </r>
  <r>
    <n v="0.99757657021547208"/>
    <x v="4"/>
    <x v="4"/>
  </r>
  <r>
    <n v="0.99189638359458421"/>
    <x v="4"/>
    <x v="4"/>
  </r>
  <r>
    <n v="1.0020137799452986"/>
    <x v="4"/>
    <x v="4"/>
  </r>
  <r>
    <n v="0.99816127394201082"/>
    <x v="4"/>
    <x v="4"/>
  </r>
  <r>
    <n v="0.99975800400366122"/>
    <x v="4"/>
    <x v="4"/>
  </r>
  <r>
    <n v="0.99937083809409266"/>
    <x v="4"/>
    <x v="4"/>
  </r>
  <r>
    <n v="0.99960086245550772"/>
    <x v="4"/>
    <x v="4"/>
  </r>
  <r>
    <n v="1.0020230945732558"/>
    <x v="4"/>
    <x v="4"/>
  </r>
  <r>
    <n v="0.99690144897940347"/>
    <x v="4"/>
    <x v="4"/>
  </r>
  <r>
    <n v="1.0000424487060593"/>
    <x v="4"/>
    <x v="4"/>
  </r>
  <r>
    <n v="0.99620098297117587"/>
    <x v="4"/>
    <x v="4"/>
  </r>
  <r>
    <n v="0.99859888200334246"/>
    <x v="4"/>
    <x v="1"/>
  </r>
  <r>
    <n v="0.99960011263738779"/>
    <x v="1"/>
    <x v="4"/>
  </r>
  <r>
    <n v="1.0012858557566582"/>
    <x v="4"/>
    <x v="4"/>
  </r>
  <r>
    <n v="1.0000556118727955"/>
    <x v="4"/>
    <x v="4"/>
  </r>
  <r>
    <n v="0.99886257279337209"/>
    <x v="4"/>
    <x v="4"/>
  </r>
  <r>
    <n v="0.99963514268666942"/>
    <x v="4"/>
    <x v="4"/>
  </r>
  <r>
    <n v="0.99897274691259241"/>
    <x v="4"/>
    <x v="4"/>
  </r>
  <r>
    <n v="0.99977111652186368"/>
    <x v="4"/>
    <x v="4"/>
  </r>
  <r>
    <n v="0.99849248312262273"/>
    <x v="4"/>
    <x v="1"/>
  </r>
  <r>
    <n v="0.99549987175877785"/>
    <x v="1"/>
    <x v="1"/>
  </r>
  <r>
    <n v="0.99531672988897868"/>
    <x v="1"/>
    <x v="1"/>
  </r>
  <r>
    <n v="0.99058242607782498"/>
    <x v="1"/>
    <x v="1"/>
  </r>
  <r>
    <n v="0.99381705179052593"/>
    <x v="1"/>
    <x v="1"/>
  </r>
  <r>
    <n v="0.99552519612268631"/>
    <x v="1"/>
    <x v="1"/>
  </r>
  <r>
    <n v="1.0012306183417359"/>
    <x v="1"/>
    <x v="1"/>
  </r>
  <r>
    <n v="0.99926460592593913"/>
    <x v="1"/>
    <x v="1"/>
  </r>
  <r>
    <n v="0.99740789239812544"/>
    <x v="1"/>
    <x v="4"/>
  </r>
  <r>
    <n v="0.9985753678009951"/>
    <x v="4"/>
    <x v="4"/>
  </r>
  <r>
    <n v="1.0021504516659969"/>
    <x v="4"/>
    <x v="4"/>
  </r>
  <r>
    <n v="1.0009360175853481"/>
    <x v="4"/>
    <x v="4"/>
  </r>
  <r>
    <n v="1.0025645084458861"/>
    <x v="4"/>
    <x v="4"/>
  </r>
  <r>
    <n v="0.9957186473429952"/>
    <x v="4"/>
    <x v="1"/>
  </r>
  <r>
    <n v="0.99571588927493693"/>
    <x v="1"/>
    <x v="1"/>
  </r>
  <r>
    <n v="0.99259501232242919"/>
    <x v="1"/>
    <x v="1"/>
  </r>
  <r>
    <n v="0.99714592607079988"/>
    <x v="1"/>
    <x v="1"/>
  </r>
  <r>
    <n v="1.0013250342666931"/>
    <x v="1"/>
    <x v="4"/>
  </r>
  <r>
    <n v="1.0016271162159334"/>
    <x v="4"/>
    <x v="4"/>
  </r>
  <r>
    <n v="1.0017910382039015"/>
    <x v="4"/>
    <x v="4"/>
  </r>
  <r>
    <n v="0.99462309845949504"/>
    <x v="4"/>
    <x v="4"/>
  </r>
  <r>
    <n v="0.99570694425838457"/>
    <x v="4"/>
    <x v="1"/>
  </r>
  <r>
    <n v="1.0005391348236403"/>
    <x v="1"/>
    <x v="1"/>
  </r>
  <r>
    <n v="1.0049113571307571"/>
    <x v="1"/>
    <x v="4"/>
  </r>
  <r>
    <n v="1.0028507417215082"/>
    <x v="4"/>
    <x v="4"/>
  </r>
  <r>
    <n v="0.99718435585663823"/>
    <x v="4"/>
    <x v="4"/>
  </r>
  <r>
    <n v="0.9920004867207084"/>
    <x v="4"/>
    <x v="1"/>
  </r>
  <r>
    <n v="0.99752529488672081"/>
    <x v="1"/>
    <x v="1"/>
  </r>
  <r>
    <n v="1.0011658515423749"/>
    <x v="1"/>
    <x v="1"/>
  </r>
  <r>
    <n v="0.99832257872029884"/>
    <x v="1"/>
    <x v="1"/>
  </r>
  <r>
    <n v="0.99770579733109499"/>
    <x v="1"/>
    <x v="1"/>
  </r>
  <r>
    <n v="0.99972277835807688"/>
    <x v="1"/>
    <x v="1"/>
  </r>
  <r>
    <n v="0.99889839360005472"/>
    <x v="1"/>
    <x v="1"/>
  </r>
  <r>
    <n v="0.9989465540104806"/>
    <x v="1"/>
    <x v="1"/>
  </r>
  <r>
    <n v="1.0026821906605123"/>
    <x v="1"/>
    <x v="1"/>
  </r>
  <r>
    <n v="1.0021468088849226"/>
    <x v="1"/>
    <x v="1"/>
  </r>
  <r>
    <n v="1.0001858274440139"/>
    <x v="1"/>
    <x v="1"/>
  </r>
  <r>
    <n v="0.99640147307153004"/>
    <x v="1"/>
    <x v="1"/>
  </r>
  <r>
    <n v="0.99641534706811874"/>
    <x v="1"/>
    <x v="1"/>
  </r>
  <r>
    <n v="0.99370052477221082"/>
    <x v="1"/>
    <x v="0"/>
  </r>
  <r>
    <n v="0.9968220557819284"/>
    <x v="0"/>
    <x v="0"/>
  </r>
  <r>
    <n v="0.9966108936527952"/>
    <x v="0"/>
    <x v="0"/>
  </r>
  <r>
    <n v="0.99822451257221756"/>
    <x v="0"/>
    <x v="0"/>
  </r>
  <r>
    <n v="1.000473712137111"/>
    <x v="0"/>
    <x v="0"/>
  </r>
  <r>
    <n v="1.0017651295063037"/>
    <x v="0"/>
    <x v="0"/>
  </r>
  <r>
    <n v="0.99933959484268842"/>
    <x v="0"/>
    <x v="0"/>
  </r>
  <r>
    <n v="1.002610502787453"/>
    <x v="0"/>
    <x v="2"/>
  </r>
  <r>
    <n v="1.0055125156502971"/>
    <x v="2"/>
    <x v="2"/>
  </r>
  <r>
    <n v="1.0058113853849038"/>
    <x v="2"/>
    <x v="2"/>
  </r>
  <r>
    <n v="1.0049039699281581"/>
    <x v="2"/>
    <x v="2"/>
  </r>
  <r>
    <n v="0.99584168150691732"/>
    <x v="2"/>
    <x v="2"/>
  </r>
  <r>
    <n v="0.99426574043879024"/>
    <x v="2"/>
    <x v="2"/>
  </r>
  <r>
    <n v="0.99817916161240483"/>
    <x v="2"/>
    <x v="2"/>
  </r>
  <r>
    <n v="0.9951193126371044"/>
    <x v="2"/>
    <x v="2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676">
  <r>
    <n v="-9.2429928514754511E-3"/>
    <n v="8.6198588338926196"/>
    <x v="0"/>
    <x v="0"/>
  </r>
  <r>
    <n v="2.8061788692106182E-2"/>
    <n v="9.8369063500616001"/>
    <x v="0"/>
    <x v="0"/>
  </r>
  <r>
    <n v="1.585832350918559E-2"/>
    <n v="10.119331281681285"/>
    <x v="0"/>
    <x v="1"/>
  </r>
  <r>
    <n v="1.7654217746643219E-2"/>
    <n v="8.3986341520301036"/>
    <x v="1"/>
    <x v="1"/>
  </r>
  <r>
    <n v="-9.4693963309214757E-3"/>
    <n v="9.2745787127102819"/>
    <x v="1"/>
    <x v="1"/>
  </r>
  <r>
    <n v="3.8715238871750657E-2"/>
    <n v="9.4628117298721488"/>
    <x v="1"/>
    <x v="1"/>
  </r>
  <r>
    <n v="-3.1850937395381251E-3"/>
    <n v="8.6589856200900535"/>
    <x v="1"/>
    <x v="1"/>
  </r>
  <r>
    <n v="-4.0310309724089666E-2"/>
    <n v="10.665005194207451"/>
    <x v="1"/>
    <x v="0"/>
  </r>
  <r>
    <n v="-1.6309240611228626E-3"/>
    <n v="12.726501260111066"/>
    <x v="0"/>
    <x v="0"/>
  </r>
  <r>
    <n v="6.6910380116960155E-3"/>
    <n v="11.280148711963532"/>
    <x v="0"/>
    <x v="0"/>
  </r>
  <r>
    <n v="3.4631210320927197E-2"/>
    <n v="9.9766487945405764"/>
    <x v="0"/>
    <x v="0"/>
  </r>
  <r>
    <n v="-1.1504324288714285E-2"/>
    <n v="7.9471438350467958"/>
    <x v="0"/>
    <x v="0"/>
  </r>
  <r>
    <n v="-3.9361917246650502E-2"/>
    <n v="8.0681636591411898"/>
    <x v="0"/>
    <x v="0"/>
  </r>
  <r>
    <n v="-1.0781447950280798E-2"/>
    <n v="9.177780577034202"/>
    <x v="0"/>
    <x v="0"/>
  </r>
  <r>
    <n v="1.2409149626124272E-2"/>
    <n v="11.491046799453983"/>
    <x v="0"/>
    <x v="0"/>
  </r>
  <r>
    <n v="-6.2453944613911627E-3"/>
    <n v="13.423510083041453"/>
    <x v="0"/>
    <x v="0"/>
  </r>
  <r>
    <n v="3.6377699276603614E-2"/>
    <n v="9.6564786674604157"/>
    <x v="0"/>
    <x v="0"/>
  </r>
  <r>
    <n v="-2.1961229479566802E-2"/>
    <n v="9.256871257526603"/>
    <x v="0"/>
    <x v="0"/>
  </r>
  <r>
    <n v="1.490866762177645E-2"/>
    <n v="9.6515799340862145"/>
    <x v="0"/>
    <x v="0"/>
  </r>
  <r>
    <n v="-2.7207573880728919E-2"/>
    <n v="9.4553285949067902"/>
    <x v="0"/>
    <x v="2"/>
  </r>
  <r>
    <n v="-2.3318810925846423E-2"/>
    <n v="10.256860898227441"/>
    <x v="2"/>
    <x v="2"/>
  </r>
  <r>
    <n v="3.540852410199169E-2"/>
    <n v="10.749779047243456"/>
    <x v="2"/>
    <x v="2"/>
  </r>
  <r>
    <n v="2.6906435911303372E-2"/>
    <n v="10.682659829018288"/>
    <x v="2"/>
    <x v="2"/>
  </r>
  <r>
    <n v="5.4269366197182922E-2"/>
    <n v="9.2620642631146133"/>
    <x v="2"/>
    <x v="2"/>
  </r>
  <r>
    <n v="4.3741167113194868E-2"/>
    <n v="7.631245425609297"/>
    <x v="2"/>
    <x v="2"/>
  </r>
  <r>
    <n v="3.397047075223858E-2"/>
    <n v="7.2312360463138461"/>
    <x v="2"/>
    <x v="2"/>
  </r>
  <r>
    <n v="2.9190060303597276E-2"/>
    <n v="8.2979857115991447"/>
    <x v="2"/>
    <x v="0"/>
  </r>
  <r>
    <n v="1.2633551065876825E-2"/>
    <n v="7.7332255116048136"/>
    <x v="0"/>
    <x v="0"/>
  </r>
  <r>
    <n v="-1.0802005012531368E-2"/>
    <n v="7.422167765182512"/>
    <x v="0"/>
    <x v="0"/>
  </r>
  <r>
    <n v="-6.9277659250228663E-3"/>
    <n v="6.3406361074169579"/>
    <x v="0"/>
    <x v="0"/>
  </r>
  <r>
    <n v="4.1854292604321053E-2"/>
    <n v="5.4562574784763322"/>
    <x v="0"/>
    <x v="0"/>
  </r>
  <r>
    <n v="-8.7243324974186631E-3"/>
    <n v="5.6685360501526079"/>
    <x v="0"/>
    <x v="0"/>
  </r>
  <r>
    <n v="1.3430468827435815E-2"/>
    <n v="6.4730329543922025"/>
    <x v="0"/>
    <x v="0"/>
  </r>
  <r>
    <n v="4.7720588235294015E-2"/>
    <n v="5.920152730219729"/>
    <x v="0"/>
    <x v="0"/>
  </r>
  <r>
    <n v="1.1630088163571584E-2"/>
    <n v="5.6409782516230917"/>
    <x v="0"/>
    <x v="0"/>
  </r>
  <r>
    <n v="-3.4871294489359883E-2"/>
    <n v="5.8400618863184324"/>
    <x v="0"/>
    <x v="0"/>
  </r>
  <r>
    <n v="1.5717390040854484E-2"/>
    <n v="6.5248392182525174"/>
    <x v="0"/>
    <x v="0"/>
  </r>
  <r>
    <n v="3.409914079559595E-3"/>
    <n v="5.5817184650933838"/>
    <x v="0"/>
    <x v="0"/>
  </r>
  <r>
    <n v="-3.2655158995985478E-2"/>
    <n v="5.8543484131593093"/>
    <x v="0"/>
    <x v="0"/>
  </r>
  <r>
    <n v="-7.185075924565254E-2"/>
    <n v="5.9985331887815265"/>
    <x v="0"/>
    <x v="0"/>
  </r>
  <r>
    <n v="-0.1141274673228555"/>
    <n v="7.7891682056188811"/>
    <x v="0"/>
    <x v="2"/>
  </r>
  <r>
    <n v="2.3793759926055369E-2"/>
    <n v="7.6880172621119653"/>
    <x v="2"/>
    <x v="0"/>
  </r>
  <r>
    <n v="3.023034053010365E-2"/>
    <n v="7.3486207027043626"/>
    <x v="0"/>
    <x v="2"/>
  </r>
  <r>
    <n v="-9.1936427492175232E-3"/>
    <n v="7.3791738285509147"/>
    <x v="2"/>
    <x v="2"/>
  </r>
  <r>
    <n v="-2.8563218390804668E-2"/>
    <n v="9.2541266949458016"/>
    <x v="2"/>
    <x v="2"/>
  </r>
  <r>
    <n v="7.2008589994658978E-2"/>
    <n v="7.9718403174347161"/>
    <x v="2"/>
    <x v="2"/>
  </r>
  <r>
    <n v="4.6237688763046902E-2"/>
    <n v="8.8997833083629789"/>
    <x v="2"/>
    <x v="0"/>
  </r>
  <r>
    <n v="4.1467113665389466E-2"/>
    <n v="8.7577798500624837"/>
    <x v="0"/>
    <x v="0"/>
  </r>
  <r>
    <n v="1.5955361717389094E-2"/>
    <n v="7.4049957154599424"/>
    <x v="0"/>
    <x v="0"/>
  </r>
  <r>
    <n v="-4.349220905286888E-3"/>
    <n v="7.5799424737213865"/>
    <x v="0"/>
    <x v="0"/>
  </r>
  <r>
    <n v="4.9781736967666745E-2"/>
    <n v="7.7653847168198702"/>
    <x v="0"/>
    <x v="0"/>
  </r>
  <r>
    <n v="2.2695692747721541E-2"/>
    <n v="7.5522824138550861"/>
    <x v="0"/>
    <x v="0"/>
  </r>
  <r>
    <n v="-1.1002777358448679E-3"/>
    <n v="6.8747607053602326"/>
    <x v="0"/>
    <x v="0"/>
  </r>
  <r>
    <n v="-1.5427904436196238E-2"/>
    <n v="7.6883832954322822"/>
    <x v="0"/>
    <x v="0"/>
  </r>
  <r>
    <n v="3.0311435258916442E-2"/>
    <n v="8.6771098440340779"/>
    <x v="0"/>
    <x v="0"/>
  </r>
  <r>
    <n v="2.8936167465013485E-2"/>
    <n v="8.3710098977178298"/>
    <x v="0"/>
    <x v="0"/>
  </r>
  <r>
    <n v="1.7440806733874936E-3"/>
    <n v="6.7344503419043331"/>
    <x v="0"/>
    <x v="0"/>
  </r>
  <r>
    <n v="-3.0657150029668179E-3"/>
    <n v="5.7911905670214381"/>
    <x v="0"/>
    <x v="0"/>
  </r>
  <r>
    <n v="2.0628249392368403E-2"/>
    <n v="6.8552678677344066"/>
    <x v="0"/>
    <x v="0"/>
  </r>
  <r>
    <n v="3.3301874073075499E-2"/>
    <n v="7.4443143555401212"/>
    <x v="0"/>
    <x v="0"/>
  </r>
  <r>
    <n v="1.4799073468497737E-2"/>
    <n v="7.061710846633158"/>
    <x v="0"/>
    <x v="0"/>
  </r>
  <r>
    <n v="2.0710395399922366E-2"/>
    <n v="7.5492201666759913"/>
    <x v="0"/>
    <x v="0"/>
  </r>
  <r>
    <n v="1.6931049069373927E-2"/>
    <n v="7.2764908140537123"/>
    <x v="0"/>
    <x v="0"/>
  </r>
  <r>
    <n v="1.2203600617129551E-2"/>
    <n v="6.4715674772124911"/>
    <x v="0"/>
    <x v="1"/>
  </r>
  <r>
    <n v="-6.7132624258021689E-3"/>
    <n v="7.6747728544244636"/>
    <x v="1"/>
    <x v="0"/>
  </r>
  <r>
    <n v="3.6275484906480804E-2"/>
    <n v="8.1227518167815216"/>
    <x v="0"/>
    <x v="1"/>
  </r>
  <r>
    <n v="-9.0781527393384298E-3"/>
    <n v="8.341594353099536"/>
    <x v="1"/>
    <x v="1"/>
  </r>
  <r>
    <n v="1.6383747679920457E-2"/>
    <n v="8.4085804916590341"/>
    <x v="1"/>
    <x v="1"/>
  </r>
  <r>
    <n v="1.9701874275666498E-2"/>
    <n v="6.9590304066154935"/>
    <x v="1"/>
    <x v="1"/>
  </r>
  <r>
    <n v="6.1420606500159902E-3"/>
    <n v="7.8361810224545625"/>
    <x v="1"/>
    <x v="1"/>
  </r>
  <r>
    <n v="-1.4903245942571863E-2"/>
    <n v="5.364720246458722"/>
    <x v="1"/>
    <x v="1"/>
  </r>
  <r>
    <n v="2.8207876766714657E-2"/>
    <n v="5.5905287161337016"/>
    <x v="1"/>
    <x v="1"/>
  </r>
  <r>
    <n v="9.7506096144912568E-3"/>
    <n v="5.4378267355798346"/>
    <x v="1"/>
    <x v="1"/>
  </r>
  <r>
    <n v="1.5791000297693536E-4"/>
    <n v="7.9964412723607392"/>
    <x v="1"/>
    <x v="1"/>
  </r>
  <r>
    <n v="1.2349887876669463E-2"/>
    <n v="7.8229685017128086"/>
    <x v="1"/>
    <x v="1"/>
  </r>
  <r>
    <n v="1.7325982342465407E-2"/>
    <n v="8.1362874566683701"/>
    <x v="1"/>
    <x v="1"/>
  </r>
  <r>
    <n v="-5.1102089099103187E-2"/>
    <n v="7.0546005095872388"/>
    <x v="1"/>
    <x v="1"/>
  </r>
  <r>
    <n v="1.0289275634995931E-3"/>
    <n v="5.810029454618248"/>
    <x v="1"/>
    <x v="1"/>
  </r>
  <r>
    <n v="2.1185834020335248E-2"/>
    <n v="6.838157667265822"/>
    <x v="1"/>
    <x v="1"/>
  </r>
  <r>
    <n v="3.5961122673141555E-2"/>
    <n v="7.2636051667410531"/>
    <x v="1"/>
    <x v="1"/>
  </r>
  <r>
    <n v="2.1742785149901911E-2"/>
    <n v="5.54583177527374"/>
    <x v="1"/>
    <x v="3"/>
  </r>
  <r>
    <n v="1.0759747601852832E-2"/>
    <n v="8.5593843971485999"/>
    <x v="3"/>
    <x v="3"/>
  </r>
  <r>
    <n v="-5.2464364568296507E-3"/>
    <n v="7.2185394121159918"/>
    <x v="3"/>
    <x v="3"/>
  </r>
  <r>
    <n v="1.9804498709982132E-2"/>
    <n v="6.7953827766420689"/>
    <x v="3"/>
    <x v="3"/>
  </r>
  <r>
    <n v="-1.0511992784683399E-2"/>
    <n v="7.249286064504477"/>
    <x v="3"/>
    <x v="3"/>
  </r>
  <r>
    <n v="-4.161058080917579E-2"/>
    <n v="7.7851035512981515"/>
    <x v="3"/>
    <x v="3"/>
  </r>
  <r>
    <n v="2.6828127859225726E-2"/>
    <n v="8.7617849582915799"/>
    <x v="3"/>
    <x v="3"/>
  </r>
  <r>
    <n v="-5.0075809679766992E-2"/>
    <n v="8.6481892567848018"/>
    <x v="3"/>
    <x v="3"/>
  </r>
  <r>
    <n v="-8.6560626559569753E-3"/>
    <n v="7.1636498857507842"/>
    <x v="3"/>
    <x v="3"/>
  </r>
  <r>
    <n v="-2.8850771971850042E-3"/>
    <n v="6.8941138930304895"/>
    <x v="3"/>
    <x v="3"/>
  </r>
  <r>
    <n v="-6.344096192047799E-2"/>
    <n v="7.6844145861853219"/>
    <x v="3"/>
    <x v="3"/>
  </r>
  <r>
    <n v="-3.2248398429427727E-2"/>
    <n v="7.7411886536871508"/>
    <x v="3"/>
    <x v="3"/>
  </r>
  <r>
    <n v="-1.1669991602697105E-2"/>
    <n v="8.7072183224118831"/>
    <x v="3"/>
    <x v="3"/>
  </r>
  <r>
    <n v="5.3160605471282096E-2"/>
    <n v="7.2718436732062584"/>
    <x v="3"/>
    <x v="3"/>
  </r>
  <r>
    <n v="7.1579515989628195E-3"/>
    <n v="6.202741396672514"/>
    <x v="3"/>
    <x v="3"/>
  </r>
  <r>
    <n v="4.1302922250912033E-2"/>
    <n v="6.5228034831112796"/>
    <x v="3"/>
    <x v="3"/>
  </r>
  <r>
    <n v="3.7300177619893349E-2"/>
    <n v="5.4313189764553913"/>
    <x v="3"/>
    <x v="3"/>
  </r>
  <r>
    <n v="2.3235618548118619E-2"/>
    <n v="4.4260791259032661"/>
    <x v="3"/>
    <x v="3"/>
  </r>
  <r>
    <n v="1.6851521374290135E-2"/>
    <n v="4.1290655626941675"/>
    <x v="3"/>
    <x v="3"/>
  </r>
  <r>
    <n v="1.7510786329133499E-2"/>
    <n v="5.6292899934281477"/>
    <x v="3"/>
    <x v="3"/>
  </r>
  <r>
    <n v="-1.2883658039722246E-2"/>
    <n v="5.1608683936111364"/>
    <x v="3"/>
    <x v="3"/>
  </r>
  <r>
    <n v="1.687841641446397E-2"/>
    <n v="5.5667170125535854"/>
    <x v="3"/>
    <x v="3"/>
  </r>
  <r>
    <n v="1.5483956547763134E-2"/>
    <n v="3.961189617522924"/>
    <x v="3"/>
    <x v="3"/>
  </r>
  <r>
    <n v="1.3521311149075954E-2"/>
    <n v="3.6367540706821377"/>
    <x v="3"/>
    <x v="3"/>
  </r>
  <r>
    <n v="-1.9885631294462858E-3"/>
    <n v="4.7736943911575764"/>
    <x v="3"/>
    <x v="3"/>
  </r>
  <r>
    <n v="-3.1683134836932525E-2"/>
    <n v="3.317751289758232"/>
    <x v="3"/>
    <x v="3"/>
  </r>
  <r>
    <n v="2.8083449054397969E-2"/>
    <n v="3.7508703644840327"/>
    <x v="3"/>
    <x v="3"/>
  </r>
  <r>
    <n v="-6.0239876338444853E-3"/>
    <n v="4.1949387694231959"/>
    <x v="3"/>
    <x v="3"/>
  </r>
  <r>
    <n v="-4.5361786726918263E-2"/>
    <n v="4.9225680589132939"/>
    <x v="3"/>
    <x v="3"/>
  </r>
  <r>
    <n v="-1.845440891823058E-2"/>
    <n v="4.3293366252507139"/>
    <x v="3"/>
    <x v="3"/>
  </r>
  <r>
    <n v="7.3495598475890045E-2"/>
    <n v="5.8553323447690202"/>
    <x v="3"/>
    <x v="3"/>
  </r>
  <r>
    <n v="2.2611717437508005E-2"/>
    <n v="3.8183419081442627"/>
    <x v="3"/>
    <x v="3"/>
  </r>
  <r>
    <n v="2.3488353048658706E-2"/>
    <n v="3.9625954354184314"/>
    <x v="3"/>
    <x v="3"/>
  </r>
  <r>
    <n v="-5.2300341653717108E-3"/>
    <n v="4.4125144738618935"/>
    <x v="3"/>
    <x v="3"/>
  </r>
  <r>
    <n v="-2.21339659592652E-2"/>
    <n v="5.016740694310144"/>
    <x v="3"/>
    <x v="3"/>
  </r>
  <r>
    <n v="3.2135207196643423E-2"/>
    <n v="5.0222332379221024"/>
    <x v="3"/>
    <x v="3"/>
  </r>
  <r>
    <n v="2.1366219318827095E-2"/>
    <n v="3.8576245566738541"/>
    <x v="3"/>
    <x v="3"/>
  </r>
  <r>
    <n v="1.4989120619836038E-2"/>
    <n v="3.6583230870762802"/>
    <x v="3"/>
    <x v="3"/>
  </r>
  <r>
    <n v="1.0006854838709556E-2"/>
    <n v="3.7604161906429554"/>
    <x v="3"/>
    <x v="3"/>
  </r>
  <r>
    <n v="-4.2541629301401485E-2"/>
    <n v="2.6895748897757787"/>
    <x v="3"/>
    <x v="3"/>
  </r>
  <r>
    <n v="-7.9448278380251924E-3"/>
    <n v="4.2914158980992934"/>
    <x v="3"/>
    <x v="3"/>
  </r>
  <r>
    <n v="-2.7268056711652333E-2"/>
    <n v="4.6940804632075457"/>
    <x v="3"/>
    <x v="3"/>
  </r>
  <r>
    <n v="1.7121919552570697E-2"/>
    <n v="3.5309738251737133"/>
    <x v="3"/>
    <x v="3"/>
  </r>
  <r>
    <n v="3.2298164158973686E-2"/>
    <n v="3.4326849098072021"/>
    <x v="3"/>
    <x v="3"/>
  </r>
  <r>
    <n v="-5.4892434358315367E-2"/>
    <n v="3.5870360302723587"/>
    <x v="3"/>
    <x v="3"/>
  </r>
  <r>
    <n v="-4.7245258498448961E-2"/>
    <n v="2.997155614099996"/>
    <x v="3"/>
    <x v="3"/>
  </r>
  <r>
    <n v="-8.2112967417845573E-3"/>
    <n v="2.2373047056197368"/>
    <x v="3"/>
    <x v="3"/>
  </r>
  <r>
    <n v="3.5803804561127528E-3"/>
    <n v="2.7233492294775097"/>
    <x v="3"/>
    <x v="3"/>
  </r>
  <r>
    <n v="8.0449520498420135E-3"/>
    <n v="2.5539412163396058"/>
    <x v="3"/>
    <x v="3"/>
  </r>
  <r>
    <n v="4.6027795226128987E-3"/>
    <n v="2.8862927719909113"/>
    <x v="3"/>
    <x v="3"/>
  </r>
  <r>
    <n v="-5.5298683522845726E-2"/>
    <n v="2.5919507897819885"/>
    <x v="3"/>
    <x v="3"/>
  </r>
  <r>
    <n v="-8.5125892940620673E-3"/>
    <n v="2.6471997100773295"/>
    <x v="3"/>
    <x v="3"/>
  </r>
  <r>
    <n v="-3.7040482878661685E-2"/>
    <n v="3.3317952817450593"/>
    <x v="3"/>
    <x v="1"/>
  </r>
  <r>
    <n v="1.4797533742682667E-2"/>
    <n v="4.0196462274447979"/>
    <x v="1"/>
    <x v="1"/>
  </r>
  <r>
    <n v="-3.5031851021698701E-2"/>
    <n v="2.5409705629218484"/>
    <x v="1"/>
    <x v="1"/>
  </r>
  <r>
    <n v="-0.1142827511978789"/>
    <n v="1.0316472851549903"/>
    <x v="1"/>
    <x v="0"/>
  </r>
  <r>
    <n v="-7.8216759828784177E-3"/>
    <n v="4.0985756622730376"/>
    <x v="0"/>
    <x v="0"/>
  </r>
  <r>
    <n v="8.8534299408582484E-5"/>
    <n v="4.9194281398107806"/>
    <x v="0"/>
    <x v="0"/>
  </r>
  <r>
    <n v="3.255781167459082E-2"/>
    <n v="3.6766883919830051"/>
    <x v="0"/>
    <x v="0"/>
  </r>
  <r>
    <n v="5.7805817540055093E-2"/>
    <n v="3.6780487146741998"/>
    <x v="0"/>
    <x v="0"/>
  </r>
  <r>
    <n v="1.9708878925384088E-2"/>
    <n v="3.7762915961060028"/>
    <x v="0"/>
    <x v="2"/>
  </r>
  <r>
    <n v="-2.977508581129773E-3"/>
    <n v="3.3599604487415697"/>
    <x v="2"/>
    <x v="2"/>
  </r>
  <r>
    <n v="6.6214324519687562E-2"/>
    <n v="2.5226766209214873"/>
    <x v="2"/>
    <x v="2"/>
  </r>
  <r>
    <n v="4.1106792522672464E-2"/>
    <n v="2.9308685402813084"/>
    <x v="2"/>
    <x v="2"/>
  </r>
  <r>
    <n v="3.890736843177578E-2"/>
    <n v="3.2747944417757093"/>
    <x v="2"/>
    <x v="0"/>
  </r>
  <r>
    <n v="2.5754299248275103E-2"/>
    <n v="2.8783143322056608"/>
    <x v="0"/>
    <x v="0"/>
  </r>
  <r>
    <n v="3.4159727021135344E-2"/>
    <n v="2.2357742464717223"/>
    <x v="0"/>
    <x v="0"/>
  </r>
  <r>
    <n v="-1.5974069860351547E-2"/>
    <n v="2.3466741450574133"/>
    <x v="0"/>
    <x v="0"/>
  </r>
  <r>
    <n v="-2.321098875302241E-2"/>
    <n v="1.8074644880141739"/>
    <x v="0"/>
    <x v="0"/>
  </r>
  <r>
    <n v="-7.0688919966898078E-3"/>
    <n v="0.36486012465306517"/>
    <x v="0"/>
    <x v="0"/>
  </r>
  <r>
    <n v="-1.7578560606060667E-2"/>
    <n v="1.6679736855910363"/>
    <x v="0"/>
    <x v="0"/>
  </r>
  <r>
    <n v="2.4864022007404563E-2"/>
    <n v="1.9329816981797217"/>
    <x v="0"/>
    <x v="0"/>
  </r>
  <r>
    <n v="-2.1029908054685076E-2"/>
    <n v="2.8258756927489546"/>
    <x v="0"/>
    <x v="0"/>
  </r>
  <r>
    <n v="-4.371524137458449E-2"/>
    <n v="2.8901315696657655"/>
    <x v="0"/>
    <x v="0"/>
  </r>
  <r>
    <n v="6.6434685182591879E-2"/>
    <n v="3.1826371050413402"/>
    <x v="0"/>
    <x v="0"/>
  </r>
  <r>
    <n v="4.4225404188094286E-2"/>
    <n v="2.4939500522171336"/>
    <x v="0"/>
    <x v="0"/>
  </r>
  <r>
    <n v="1.5937949990897815E-2"/>
    <n v="1.4092471156808144"/>
    <x v="0"/>
    <x v="0"/>
  </r>
  <r>
    <n v="2.372327381936401E-2"/>
    <n v="0.4173025327072678"/>
    <x v="0"/>
    <x v="1"/>
  </r>
  <r>
    <n v="1.0154732206449024E-2"/>
    <n v="1.9505309632105963"/>
    <x v="1"/>
    <x v="1"/>
  </r>
  <r>
    <n v="-1.0138427366138902E-2"/>
    <n v="1.8778947877791066"/>
    <x v="1"/>
    <x v="1"/>
  </r>
  <r>
    <n v="2.7561794575483578E-3"/>
    <n v="2.1664346472665921"/>
    <x v="1"/>
    <x v="1"/>
  </r>
  <r>
    <n v="-9.7764923833936201E-3"/>
    <n v="2.3591751678990045"/>
    <x v="1"/>
    <x v="1"/>
  </r>
  <r>
    <n v="3.5371502976190516E-2"/>
    <n v="2.5514188667783793"/>
    <x v="1"/>
    <x v="1"/>
  </r>
  <r>
    <n v="-1.444566050016749E-2"/>
    <n v="1.5899250459796697"/>
    <x v="1"/>
    <x v="1"/>
  </r>
  <r>
    <n v="-5.6249216659964851E-4"/>
    <n v="1.4558032483203684"/>
    <x v="1"/>
    <x v="1"/>
  </r>
  <r>
    <n v="5.0065224171371936E-2"/>
    <n v="0.51439788206423875"/>
    <x v="1"/>
    <x v="1"/>
  </r>
  <r>
    <n v="2.0713164596855238E-2"/>
    <n v="-0.93191460078349553"/>
    <x v="1"/>
    <x v="3"/>
  </r>
  <r>
    <n v="7.5282189591450166E-3"/>
    <n v="-0.96473665952379539"/>
    <x v="3"/>
    <x v="3"/>
  </r>
  <r>
    <n v="-3.9996161868818159E-2"/>
    <n v="1.1363829515696386"/>
    <x v="3"/>
    <x v="3"/>
  </r>
  <r>
    <n v="-2.2545764878412422E-2"/>
    <n v="1.9624553663028912"/>
    <x v="3"/>
    <x v="3"/>
  </r>
  <r>
    <n v="-2.3085216080620863E-2"/>
    <n v="2.2466337571734871"/>
    <x v="3"/>
    <x v="1"/>
  </r>
  <r>
    <n v="-3.2339240240773504E-2"/>
    <n v="1.5391777612052897"/>
    <x v="1"/>
    <x v="1"/>
  </r>
  <r>
    <n v="-2.6533284053432249E-2"/>
    <n v="1.5702465870998079"/>
    <x v="1"/>
    <x v="1"/>
  </r>
  <r>
    <n v="9.8235414907612562E-3"/>
    <n v="1.0251356764588362"/>
    <x v="1"/>
    <x v="3"/>
  </r>
  <r>
    <n v="-3.375727018094643E-2"/>
    <n v="1.7957861445497769"/>
    <x v="3"/>
    <x v="1"/>
  </r>
  <r>
    <n v="1.7702143687372551E-2"/>
    <n v="0.49544673780773479"/>
    <x v="1"/>
    <x v="1"/>
  </r>
  <r>
    <n v="3.3232406299840811E-2"/>
    <n v="1.766884302342743"/>
    <x v="1"/>
    <x v="3"/>
  </r>
  <r>
    <n v="-7.4600280813600484E-2"/>
    <n v="-0.97759900758142348"/>
    <x v="3"/>
    <x v="1"/>
  </r>
  <r>
    <n v="-7.4086703060012082E-2"/>
    <n v="-0.24888723450851302"/>
    <x v="1"/>
    <x v="1"/>
  </r>
  <r>
    <n v="8.3001490387648591E-3"/>
    <n v="-0.38243191863493209"/>
    <x v="1"/>
    <x v="1"/>
  </r>
  <r>
    <n v="-3.7088652538551981E-2"/>
    <n v="0.73101172463629416"/>
    <x v="1"/>
    <x v="0"/>
  </r>
  <r>
    <n v="3.2658146235317043E-2"/>
    <n v="1.1029098123267023"/>
    <x v="0"/>
    <x v="1"/>
  </r>
  <r>
    <n v="-5.212010810071166E-2"/>
    <n v="2.1174364580987062"/>
    <x v="1"/>
    <x v="1"/>
  </r>
  <r>
    <n v="-3.9029890803630729E-2"/>
    <n v="3.2363165026882985"/>
    <x v="1"/>
    <x v="0"/>
  </r>
  <r>
    <n v="-3.601868984462242E-3"/>
    <n v="3.823535841339599"/>
    <x v="0"/>
    <x v="0"/>
  </r>
  <r>
    <n v="-0.12062055427276031"/>
    <n v="3.3778948989475772"/>
    <x v="0"/>
    <x v="2"/>
  </r>
  <r>
    <n v="-4.9151347034842252E-2"/>
    <n v="3.9896226850615304"/>
    <x v="2"/>
    <x v="2"/>
  </r>
  <r>
    <n v="-0.1107599680245489"/>
    <n v="6.2143173935478453"/>
    <x v="2"/>
    <x v="2"/>
  </r>
  <r>
    <n v="1.3794988430301691E-2"/>
    <n v="5.5428352630664222"/>
    <x v="2"/>
    <x v="4"/>
  </r>
  <r>
    <n v="2.9410142326778521E-2"/>
    <n v="4.2855598503654688"/>
    <x v="4"/>
    <x v="4"/>
  </r>
  <r>
    <n v="-6.8123705720131378E-2"/>
    <n v="3.3441752461524277"/>
    <x v="4"/>
    <x v="4"/>
  </r>
  <r>
    <n v="8.2174723918374548E-2"/>
    <n v="3.533604731269345"/>
    <x v="4"/>
    <x v="4"/>
  </r>
  <r>
    <n v="9.9664532144169371E-2"/>
    <n v="4.5053224314993461"/>
    <x v="4"/>
    <x v="4"/>
  </r>
  <r>
    <n v="4.5767022503496069E-2"/>
    <n v="5.4272986849612241"/>
    <x v="4"/>
    <x v="4"/>
  </r>
  <r>
    <n v="1.1047157744884295E-2"/>
    <n v="4.7305233552611332"/>
    <x v="4"/>
    <x v="4"/>
  </r>
  <r>
    <n v="6.1129148487957252E-2"/>
    <n v="4.6109583891234029"/>
    <x v="4"/>
    <x v="4"/>
  </r>
  <r>
    <n v="2.1293047664010967E-2"/>
    <n v="6.4434484201664191"/>
    <x v="4"/>
    <x v="4"/>
  </r>
  <r>
    <n v="-6.7609077064796352E-3"/>
    <n v="3.8073830752159328"/>
    <x v="4"/>
    <x v="4"/>
  </r>
  <r>
    <n v="-7.1669138687433631E-2"/>
    <n v="6.1722421871653115"/>
    <x v="4"/>
    <x v="4"/>
  </r>
  <r>
    <n v="-1.3954650723989159E-2"/>
    <n v="5.9494814780785692"/>
    <x v="4"/>
    <x v="4"/>
  </r>
  <r>
    <n v="4.3996428435436608E-2"/>
    <n v="6.0089983532587672"/>
    <x v="4"/>
    <x v="4"/>
  </r>
  <r>
    <n v="1.3061221961998326E-2"/>
    <n v="4.9343401808387304"/>
    <x v="4"/>
    <x v="4"/>
  </r>
  <r>
    <n v="-1.5345171973349947E-2"/>
    <n v="5.9913290616497008"/>
    <x v="4"/>
    <x v="4"/>
  </r>
  <r>
    <n v="9.3488816613000347E-2"/>
    <n v="7.4532747598095224"/>
    <x v="4"/>
    <x v="4"/>
  </r>
  <r>
    <n v="3.8058751703119675E-2"/>
    <n v="7.3612621642050993"/>
    <x v="4"/>
    <x v="2"/>
  </r>
  <r>
    <n v="6.2262805545971744E-3"/>
    <n v="6.0168182182927934"/>
    <x v="2"/>
    <x v="2"/>
  </r>
  <r>
    <n v="7.3612279189170238E-3"/>
    <n v="6.3529946782536619"/>
    <x v="2"/>
    <x v="2"/>
  </r>
  <r>
    <n v="-1.0863748874626933E-2"/>
    <n v="6.9163307562012495"/>
    <x v="2"/>
    <x v="2"/>
  </r>
  <r>
    <n v="3.6928172957375605E-3"/>
    <n v="5.6778266522547218"/>
    <x v="2"/>
    <x v="2"/>
  </r>
  <r>
    <n v="2.1275763633465061E-2"/>
    <n v="7.3378566606002034"/>
    <x v="2"/>
    <x v="2"/>
  </r>
  <r>
    <n v="-1.0787544501439039E-2"/>
    <n v="6.6901242184796237"/>
    <x v="2"/>
    <x v="2"/>
  </r>
  <r>
    <n v="2.0832661073464598E-2"/>
    <n v="6.7000149962410367"/>
    <x v="2"/>
    <x v="2"/>
  </r>
  <r>
    <n v="-3.6086691386521763E-2"/>
    <n v="7.0756800919997582"/>
    <x v="2"/>
    <x v="4"/>
  </r>
  <r>
    <n v="-5.3787398621591986E-3"/>
    <n v="7.7417716527455269"/>
    <x v="4"/>
    <x v="4"/>
  </r>
  <r>
    <n v="3.4309786089265382E-2"/>
    <n v="7.4752277229674089"/>
    <x v="4"/>
    <x v="4"/>
  </r>
  <r>
    <n v="-1.0456615972375349E-2"/>
    <n v="9.1814134223455071"/>
    <x v="4"/>
    <x v="2"/>
  </r>
  <r>
    <n v="-3.3564465741745986E-2"/>
    <n v="9.9162338816896458"/>
    <x v="2"/>
    <x v="4"/>
  </r>
  <r>
    <n v="-7.2378714951326639E-3"/>
    <n v="10.514022658355481"/>
    <x v="4"/>
    <x v="4"/>
  </r>
  <r>
    <n v="-2.0141650099403607E-2"/>
    <n v="9.8940780024465589"/>
    <x v="4"/>
    <x v="2"/>
  </r>
  <r>
    <n v="-4.3155387876366857E-3"/>
    <n v="9.3805768688663065"/>
    <x v="2"/>
    <x v="2"/>
  </r>
  <r>
    <n v="2.3725293446532625E-3"/>
    <n v="9.419726810628454"/>
    <x v="2"/>
    <x v="2"/>
  </r>
  <r>
    <n v="7.8612795657915235E-3"/>
    <n v="9.1087991842676459"/>
    <x v="2"/>
    <x v="2"/>
  </r>
  <r>
    <n v="-2.3974270902639261E-2"/>
    <n v="9.4340332396068352"/>
    <x v="2"/>
    <x v="2"/>
  </r>
  <r>
    <n v="-1.4960019799450608E-2"/>
    <n v="8.9084801476101276"/>
    <x v="2"/>
    <x v="2"/>
  </r>
  <r>
    <n v="-2.5141334816072503E-2"/>
    <n v="8.5702115727083488"/>
    <x v="2"/>
    <x v="2"/>
  </r>
  <r>
    <n v="4.9369742573297515E-3"/>
    <n v="8.7262584027842642"/>
    <x v="2"/>
    <x v="2"/>
  </r>
  <r>
    <n v="-4.0062965986130683E-3"/>
    <n v="8.4647811954732664"/>
    <x v="2"/>
    <x v="2"/>
  </r>
  <r>
    <n v="-4.0060044055993727E-2"/>
    <n v="8.2478048130853079"/>
    <x v="2"/>
    <x v="2"/>
  </r>
  <r>
    <n v="-1.5989729157216415E-2"/>
    <n v="7.4157643239379247"/>
    <x v="2"/>
    <x v="2"/>
  </r>
  <r>
    <n v="-5.2155992296383236E-3"/>
    <n v="9.1977180829420995"/>
    <x v="2"/>
    <x v="2"/>
  </r>
  <r>
    <n v="4.0132511146843131E-2"/>
    <n v="9.967492962619561"/>
    <x v="2"/>
    <x v="2"/>
  </r>
  <r>
    <n v="4.5269294557756634E-2"/>
    <n v="9.8640713121894184"/>
    <x v="2"/>
    <x v="2"/>
  </r>
  <r>
    <n v="-4.0281911424084882E-3"/>
    <n v="10.119908979760821"/>
    <x v="2"/>
    <x v="2"/>
  </r>
  <r>
    <n v="-8.1966338032953834E-3"/>
    <n v="10.103899600852015"/>
    <x v="2"/>
    <x v="2"/>
  </r>
  <r>
    <n v="6.8422160435510637E-2"/>
    <n v="8.5319379812803593"/>
    <x v="2"/>
    <x v="0"/>
  </r>
  <r>
    <n v="-3.5219009385831779E-3"/>
    <n v="8.934605387757836"/>
    <x v="0"/>
    <x v="0"/>
  </r>
  <r>
    <n v="-3.639287365521604E-2"/>
    <n v="8.524498461284864"/>
    <x v="0"/>
    <x v="0"/>
  </r>
  <r>
    <n v="-5.8566951923474053E-2"/>
    <n v="8.2661057997074483"/>
    <x v="0"/>
    <x v="2"/>
  </r>
  <r>
    <n v="1.4731466422598372E-2"/>
    <n v="8.8975260193567998"/>
    <x v="2"/>
    <x v="2"/>
  </r>
  <r>
    <n v="3.2739259995676617E-2"/>
    <n v="8.7974940651955933"/>
    <x v="2"/>
    <x v="0"/>
  </r>
  <r>
    <n v="-2.1975123141722563E-2"/>
    <n v="7.7857767690612336"/>
    <x v="0"/>
    <x v="2"/>
  </r>
  <r>
    <n v="1.3192042198489018E-2"/>
    <n v="8.0559593650596746"/>
    <x v="2"/>
    <x v="2"/>
  </r>
  <r>
    <n v="1.2751177057126029E-2"/>
    <n v="7.6375431948452768"/>
    <x v="2"/>
    <x v="0"/>
  </r>
  <r>
    <n v="-3.1225466771230614E-2"/>
    <n v="7.9259089224512005"/>
    <x v="0"/>
    <x v="0"/>
  </r>
  <r>
    <n v="1.2892806878710639E-2"/>
    <n v="9.1347333198806915"/>
    <x v="0"/>
    <x v="0"/>
  </r>
  <r>
    <n v="3.1569340365631415E-3"/>
    <n v="9.5683988614545239"/>
    <x v="0"/>
    <x v="0"/>
  </r>
  <r>
    <n v="4.022418026298058E-2"/>
    <n v="8.1813613608640132"/>
    <x v="0"/>
    <x v="2"/>
  </r>
  <r>
    <n v="4.5608278083153486E-3"/>
    <n v="9.5220566151617518"/>
    <x v="2"/>
    <x v="0"/>
  </r>
  <r>
    <n v="-4.1202669696851046E-2"/>
    <n v="9.8945354307471334"/>
    <x v="0"/>
    <x v="2"/>
  </r>
  <r>
    <n v="-1.2376403382693191E-2"/>
    <n v="9.3869132808570335"/>
    <x v="2"/>
    <x v="2"/>
  </r>
  <r>
    <n v="3.3197333294358033E-2"/>
    <n v="9.2992025817842769"/>
    <x v="2"/>
    <x v="2"/>
  </r>
  <r>
    <n v="1.8579206630069844E-2"/>
    <n v="8.156685270371602"/>
    <x v="2"/>
    <x v="2"/>
  </r>
  <r>
    <n v="2.9463680612936249E-2"/>
    <n v="9.1407305595057711"/>
    <x v="2"/>
    <x v="2"/>
  </r>
  <r>
    <n v="-0.10138224335798796"/>
    <n v="8.3769978197479524"/>
    <x v="2"/>
    <x v="2"/>
  </r>
  <r>
    <n v="-2.2551204499628552E-2"/>
    <n v="8.7334541340982099"/>
    <x v="2"/>
    <x v="4"/>
  </r>
  <r>
    <n v="4.0135162781589129E-2"/>
    <n v="7.6867101548190933"/>
    <x v="4"/>
    <x v="4"/>
  </r>
  <r>
    <n v="5.7046912065588762E-2"/>
    <n v="7.0902783149378745"/>
    <x v="4"/>
    <x v="4"/>
  </r>
  <r>
    <n v="4.9694589877836037E-2"/>
    <n v="7.2516206359614319"/>
    <x v="4"/>
    <x v="4"/>
  </r>
  <r>
    <n v="2.7621494248784906E-2"/>
    <n v="7.1416509808702227"/>
    <x v="4"/>
    <x v="4"/>
  </r>
  <r>
    <n v="1.9822314439945865E-2"/>
    <n v="6.7251243137866608"/>
    <x v="4"/>
    <x v="4"/>
  </r>
  <r>
    <n v="2.3537797996370458E-2"/>
    <n v="5.7672946581839426"/>
    <x v="4"/>
    <x v="4"/>
  </r>
  <r>
    <n v="3.7613972206502089E-2"/>
    <n v="5.5990732810857171"/>
    <x v="4"/>
    <x v="4"/>
  </r>
  <r>
    <n v="-2.156750272466712E-2"/>
    <n v="4.4019508210651379"/>
    <x v="4"/>
    <x v="4"/>
  </r>
  <r>
    <n v="-7.915967110077915E-3"/>
    <n v="4.9101162696566787"/>
    <x v="4"/>
    <x v="4"/>
  </r>
  <r>
    <n v="-4.0586534595875357E-2"/>
    <n v="5.8692437240121595"/>
    <x v="4"/>
    <x v="4"/>
  </r>
  <r>
    <n v="3.4399915518242619E-2"/>
    <n v="6.2974767058891841"/>
    <x v="4"/>
    <x v="4"/>
  </r>
  <r>
    <n v="6.1432644765979649E-3"/>
    <n v="6.1340663661004386"/>
    <x v="4"/>
    <x v="4"/>
  </r>
  <r>
    <n v="-2.3811201879949451E-2"/>
    <n v="5.8379558028732133"/>
    <x v="4"/>
    <x v="4"/>
  </r>
  <r>
    <n v="-2.9436411437433474E-4"/>
    <n v="5.6085668751943683"/>
    <x v="4"/>
    <x v="4"/>
  </r>
  <r>
    <n v="-3.0815484854786246E-2"/>
    <n v="5.8501578211239851"/>
    <x v="4"/>
    <x v="4"/>
  </r>
  <r>
    <n v="4.1230771888267626E-4"/>
    <n v="3.380662567417196"/>
    <x v="4"/>
    <x v="4"/>
  </r>
  <r>
    <n v="-9.1841508288957763E-2"/>
    <n v="3.825088888099319"/>
    <x v="4"/>
    <x v="4"/>
  </r>
  <r>
    <n v="1.5103992257673893E-2"/>
    <n v="3.4319234788528248"/>
    <x v="4"/>
    <x v="4"/>
  </r>
  <r>
    <n v="2.715274879304963E-2"/>
    <n v="2.9958224652587693"/>
    <x v="4"/>
    <x v="4"/>
  </r>
  <r>
    <n v="8.5788265556383525E-3"/>
    <n v="2.3952088703092866"/>
    <x v="4"/>
    <x v="4"/>
  </r>
  <r>
    <n v="-5.1055498640608432E-2"/>
    <n v="3.3862029243809477"/>
    <x v="4"/>
    <x v="4"/>
  </r>
  <r>
    <n v="-2.2234508289941557E-2"/>
    <n v="3.8337041720890634"/>
    <x v="4"/>
    <x v="4"/>
  </r>
  <r>
    <n v="-2.6421408932326029E-2"/>
    <n v="4.7426282072698838"/>
    <x v="4"/>
    <x v="4"/>
  </r>
  <r>
    <n v="5.0268951166532849E-2"/>
    <n v="4.8885040257129209"/>
    <x v="4"/>
    <x v="4"/>
  </r>
  <r>
    <n v="-3.7061752684097726E-3"/>
    <n v="3.7404235614655286"/>
    <x v="4"/>
    <x v="4"/>
  </r>
  <r>
    <n v="-6.4365235412902622E-2"/>
    <n v="4.2919459827578086"/>
    <x v="4"/>
    <x v="4"/>
  </r>
  <r>
    <n v="-2.6757123156393448E-3"/>
    <n v="4.3597643256077889"/>
    <x v="4"/>
    <x v="4"/>
  </r>
  <r>
    <n v="5.887073477614635E-3"/>
    <n v="5.2158884270367292"/>
    <x v="4"/>
    <x v="4"/>
  </r>
  <r>
    <n v="0.11868433388766642"/>
    <n v="5.1930917497001277"/>
    <x v="4"/>
    <x v="4"/>
  </r>
  <r>
    <n v="8.5501929613212013E-2"/>
    <n v="6.1535105427486192"/>
    <x v="4"/>
    <x v="4"/>
  </r>
  <r>
    <n v="4.7123028646273823E-2"/>
    <n v="6.4281935098255305"/>
    <x v="4"/>
    <x v="4"/>
  </r>
  <r>
    <n v="1.7691930789837329E-2"/>
    <n v="6.8885391262514792"/>
    <x v="4"/>
    <x v="4"/>
  </r>
  <r>
    <n v="3.7140659795266373E-2"/>
    <n v="6.6799982591562417"/>
    <x v="4"/>
    <x v="4"/>
  </r>
  <r>
    <n v="2.0260997268581438E-2"/>
    <n v="7.0170848653999878"/>
    <x v="4"/>
    <x v="4"/>
  </r>
  <r>
    <n v="3.8656147820163467E-2"/>
    <n v="6.7522486672067314"/>
    <x v="4"/>
    <x v="4"/>
  </r>
  <r>
    <n v="3.460341867559058E-2"/>
    <n v="7.441371351821827"/>
    <x v="4"/>
    <x v="4"/>
  </r>
  <r>
    <n v="3.7946267242143339E-2"/>
    <n v="8.0876663042252552"/>
    <x v="4"/>
    <x v="4"/>
  </r>
  <r>
    <n v="1.447770540698623E-2"/>
    <n v="7.7230736405319993"/>
    <x v="4"/>
    <x v="4"/>
  </r>
  <r>
    <n v="3.0628886097634478E-3"/>
    <n v="9.1647101995306688"/>
    <x v="4"/>
    <x v="4"/>
  </r>
  <r>
    <n v="-2.6983398472515963E-2"/>
    <n v="9.7517781316976997"/>
    <x v="4"/>
    <x v="4"/>
  </r>
  <r>
    <n v="2.8026342287077455E-2"/>
    <n v="10.419696733680011"/>
    <x v="4"/>
    <x v="4"/>
  </r>
  <r>
    <n v="3.5000868507903959E-3"/>
    <n v="9.7655998906856638"/>
    <x v="4"/>
    <x v="4"/>
  </r>
  <r>
    <n v="-1.3361054741236722E-2"/>
    <n v="9.5125784238532933"/>
    <x v="4"/>
    <x v="4"/>
  </r>
  <r>
    <n v="-2.2636615842313024E-3"/>
    <n v="8.6966579525400398"/>
    <x v="4"/>
    <x v="4"/>
  </r>
  <r>
    <n v="9.7995695332875332E-3"/>
    <n v="9.0838940012822142"/>
    <x v="4"/>
    <x v="4"/>
  </r>
  <r>
    <n v="-5.5737578563201162E-2"/>
    <n v="9.4500184150277011"/>
    <x v="4"/>
    <x v="4"/>
  </r>
  <r>
    <n v="2.4730497218536929E-3"/>
    <n v="6.7576532044157318"/>
    <x v="4"/>
    <x v="4"/>
  </r>
  <r>
    <n v="2.1618065303830036E-4"/>
    <n v="7.1554414630581196"/>
    <x v="4"/>
    <x v="4"/>
  </r>
  <r>
    <n v="-5.4086793418853807E-3"/>
    <n v="7.2615378573107243"/>
    <x v="4"/>
    <x v="4"/>
  </r>
  <r>
    <n v="-2.1311343636862268E-2"/>
    <n v="7.8959094892929267"/>
    <x v="4"/>
    <x v="4"/>
  </r>
  <r>
    <n v="-1.2876740133933917E-2"/>
    <n v="7.9506712800246619"/>
    <x v="4"/>
    <x v="4"/>
  </r>
  <r>
    <n v="8.7900916854286137E-2"/>
    <n v="7.0339305066223767"/>
    <x v="4"/>
    <x v="4"/>
  </r>
  <r>
    <n v="9.2585368149691316E-3"/>
    <n v="6.0773752858062462"/>
    <x v="4"/>
    <x v="4"/>
  </r>
  <r>
    <n v="-6.9507264871502272E-3"/>
    <n v="5.9703213489427656"/>
    <x v="4"/>
    <x v="4"/>
  </r>
  <r>
    <n v="1.2859021035598772E-2"/>
    <n v="6.0339474500213193"/>
    <x v="4"/>
    <x v="4"/>
  </r>
  <r>
    <n v="-7.0755662457406832E-3"/>
    <n v="7.5077261692630959"/>
    <x v="4"/>
    <x v="4"/>
  </r>
  <r>
    <n v="4.499812731384778E-2"/>
    <n v="6.7795378574884602"/>
    <x v="4"/>
    <x v="4"/>
  </r>
  <r>
    <n v="5.290098453695169E-2"/>
    <n v="8.1465837734485138"/>
    <x v="4"/>
    <x v="4"/>
  </r>
  <r>
    <n v="-8.5114073533752999E-3"/>
    <n v="8.2914533051638788"/>
    <x v="4"/>
    <x v="4"/>
  </r>
  <r>
    <n v="5.5385654777608817E-3"/>
    <n v="7.5798069933126602"/>
    <x v="4"/>
    <x v="4"/>
  </r>
  <r>
    <n v="2.3539720085820948E-2"/>
    <n v="8.2746212975249822"/>
    <x v="4"/>
    <x v="2"/>
  </r>
  <r>
    <n v="2.226124736369095E-2"/>
    <n v="9.8296417922094115"/>
    <x v="2"/>
    <x v="4"/>
  </r>
  <r>
    <n v="2.0581562429100808E-2"/>
    <n v="8.3134700659781355"/>
    <x v="4"/>
    <x v="4"/>
  </r>
  <r>
    <n v="-2.0264551707551592E-2"/>
    <n v="9.1551493007012539"/>
    <x v="4"/>
    <x v="2"/>
  </r>
  <r>
    <n v="-2.1558239329982243E-2"/>
    <n v="11.030875419028218"/>
    <x v="2"/>
    <x v="2"/>
  </r>
  <r>
    <n v="1.1233811737517696E-2"/>
    <n v="12.739615088630227"/>
    <x v="2"/>
    <x v="4"/>
  </r>
  <r>
    <n v="6.1285832536781104E-2"/>
    <n v="9.3187878405293159"/>
    <x v="4"/>
    <x v="2"/>
  </r>
  <r>
    <n v="5.0064213773109323E-2"/>
    <n v="9.02724465218364"/>
    <x v="2"/>
    <x v="2"/>
  </r>
  <r>
    <n v="4.7681756989117474E-3"/>
    <n v="9.4805699597547637"/>
    <x v="2"/>
    <x v="2"/>
  </r>
  <r>
    <n v="5.9864853304834265E-2"/>
    <n v="9.9126068019268772"/>
    <x v="2"/>
    <x v="2"/>
  </r>
  <r>
    <n v="6.6693505683950827E-2"/>
    <n v="8.3189370589182854"/>
    <x v="2"/>
    <x v="2"/>
  </r>
  <r>
    <n v="2.9301072072136281E-2"/>
    <n v="6.9079394753355405"/>
    <x v="2"/>
    <x v="2"/>
  </r>
  <r>
    <n v="2.1576934451468244E-3"/>
    <n v="7.1757008051384972"/>
    <x v="2"/>
    <x v="2"/>
  </r>
  <r>
    <n v="2.5696720800666428E-2"/>
    <n v="7.9436865832636849"/>
    <x v="2"/>
    <x v="2"/>
  </r>
  <r>
    <n v="-1.8039135752140334E-2"/>
    <n v="7.2705904025369845"/>
    <x v="2"/>
    <x v="2"/>
  </r>
  <r>
    <n v="2.0948951246821501E-2"/>
    <n v="7.748684323469968"/>
    <x v="2"/>
    <x v="2"/>
  </r>
  <r>
    <n v="-2.8975483554946502E-2"/>
    <n v="8.0094280557488862"/>
    <x v="2"/>
    <x v="2"/>
  </r>
  <r>
    <n v="-1.8019213358650976E-3"/>
    <n v="11.670840201532968"/>
    <x v="2"/>
    <x v="2"/>
  </r>
  <r>
    <n v="3.4394320262993938E-2"/>
    <n v="9.1329145894439314"/>
    <x v="2"/>
    <x v="2"/>
  </r>
  <r>
    <n v="1.617149513573124E-2"/>
    <n v="7.9969349745755407"/>
    <x v="2"/>
    <x v="2"/>
  </r>
  <r>
    <n v="6.003613038772504E-2"/>
    <n v="10.831642430261505"/>
    <x v="2"/>
    <x v="2"/>
  </r>
  <r>
    <n v="6.0812312403872859E-2"/>
    <n v="6.2656601782868373"/>
    <x v="2"/>
    <x v="0"/>
  </r>
  <r>
    <n v="3.9119596361341324E-2"/>
    <n v="8.241586237258538"/>
    <x v="0"/>
    <x v="0"/>
  </r>
  <r>
    <n v="-1.382972720860931E-2"/>
    <n v="7.6600405503223179"/>
    <x v="0"/>
    <x v="0"/>
  </r>
  <r>
    <n v="-1.8059384782865839E-3"/>
    <n v="8.7346623946932365"/>
    <x v="0"/>
    <x v="0"/>
  </r>
  <r>
    <n v="4.1310264119087226E-2"/>
    <n v="7.9243575087695062"/>
    <x v="0"/>
    <x v="0"/>
  </r>
  <r>
    <n v="2.8508670142731951E-2"/>
    <n v="8.4232970771001856"/>
    <x v="0"/>
    <x v="1"/>
  </r>
  <r>
    <n v="5.8968935146869406E-2"/>
    <n v="8.3993928586702236"/>
    <x v="1"/>
    <x v="1"/>
  </r>
  <r>
    <n v="-3.5352170943216854E-2"/>
    <n v="8.2050394327608682"/>
    <x v="1"/>
    <x v="1"/>
  </r>
  <r>
    <n v="-0.12082644484908289"/>
    <n v="7.7198029096356455"/>
    <x v="1"/>
    <x v="0"/>
  </r>
  <r>
    <n v="-0.12379183330714916"/>
    <n v="7.9447148182800476"/>
    <x v="0"/>
    <x v="0"/>
  </r>
  <r>
    <n v="-1.3346938775510298E-2"/>
    <n v="8.6470886988231364"/>
    <x v="0"/>
    <x v="0"/>
  </r>
  <r>
    <n v="3.9770298896248946E-2"/>
    <n v="8.2935288125526618"/>
    <x v="0"/>
    <x v="0"/>
  </r>
  <r>
    <n v="3.0620981370592215E-2"/>
    <n v="9.6874574613741089"/>
    <x v="0"/>
    <x v="0"/>
  </r>
  <r>
    <n v="2.7902366598322903E-2"/>
    <n v="8.984936924248748"/>
    <x v="0"/>
    <x v="0"/>
  </r>
  <r>
    <n v="-1.3924287990592532E-2"/>
    <n v="9.8550113933909902"/>
    <x v="0"/>
    <x v="0"/>
  </r>
  <r>
    <n v="-2.5202661667557802E-2"/>
    <n v="8.9917196000152533"/>
    <x v="0"/>
    <x v="0"/>
  </r>
  <r>
    <n v="5.5503144351275013E-2"/>
    <n v="10.212162097970429"/>
    <x v="0"/>
    <x v="0"/>
  </r>
  <r>
    <n v="-7.2636733332397396E-3"/>
    <n v="9.802310462408796"/>
    <x v="0"/>
    <x v="0"/>
  </r>
  <r>
    <n v="-2.1302219843716053E-2"/>
    <n v="9.5653797109278251"/>
    <x v="0"/>
    <x v="0"/>
  </r>
  <r>
    <n v="1.2485000951739877E-2"/>
    <n v="10.11665446675619"/>
    <x v="0"/>
    <x v="0"/>
  </r>
  <r>
    <n v="3.4571661244526153E-2"/>
    <n v="9.3457700246476385"/>
    <x v="0"/>
    <x v="0"/>
  </r>
  <r>
    <n v="-2.1014552359787664E-2"/>
    <n v="9.5597763415208128"/>
    <x v="0"/>
    <x v="0"/>
  </r>
  <r>
    <n v="2.1566096573828686E-2"/>
    <n v="10.177910142411088"/>
    <x v="0"/>
    <x v="0"/>
  </r>
  <r>
    <n v="3.0006493121870204E-2"/>
    <n v="10.034595203437496"/>
    <x v="0"/>
    <x v="0"/>
  </r>
  <r>
    <n v="2.8762774775937805E-2"/>
    <n v="8.5559157100754035"/>
    <x v="0"/>
    <x v="0"/>
  </r>
  <r>
    <n v="-7.314911983190675E-3"/>
    <n v="7.5015201340636724"/>
    <x v="0"/>
    <x v="0"/>
  </r>
  <r>
    <n v="2.892751973257357E-2"/>
    <n v="6.6448524151188861"/>
    <x v="0"/>
    <x v="0"/>
  </r>
  <r>
    <n v="3.5281771407541296E-2"/>
    <n v="8.0426012719198319"/>
    <x v="0"/>
    <x v="0"/>
  </r>
  <r>
    <n v="3.1433346814704333E-2"/>
    <n v="8.3303605517764066"/>
    <x v="0"/>
    <x v="0"/>
  </r>
  <r>
    <n v="2.5511063960682367E-2"/>
    <n v="8.0128258147594007"/>
    <x v="0"/>
    <x v="0"/>
  </r>
  <r>
    <n v="4.5231298717712587E-2"/>
    <n v="7.8158581836237238"/>
    <x v="0"/>
    <x v="0"/>
  </r>
  <r>
    <n v="1.3489084439315402E-3"/>
    <n v="8.7412112321291318"/>
    <x v="0"/>
    <x v="0"/>
  </r>
  <r>
    <n v="-1.9302835400538676E-3"/>
    <n v="8.1092362325367944"/>
    <x v="0"/>
    <x v="0"/>
  </r>
  <r>
    <n v="-2.0468964789154498E-2"/>
    <n v="7.3871587180013538"/>
    <x v="0"/>
    <x v="0"/>
  </r>
  <r>
    <n v="2.5741859117718313E-2"/>
    <n v="7.5923785501001397"/>
    <x v="0"/>
    <x v="0"/>
  </r>
  <r>
    <n v="-3.2066116750773865E-2"/>
    <n v="8.696887890532528"/>
    <x v="0"/>
    <x v="0"/>
  </r>
  <r>
    <n v="-2.9828076129266301E-2"/>
    <n v="9.347901166243247"/>
    <x v="0"/>
    <x v="0"/>
  </r>
  <r>
    <n v="2.1500824791791828E-2"/>
    <n v="8.3137401853770267"/>
    <x v="0"/>
    <x v="0"/>
  </r>
  <r>
    <n v="4.0955060739156224E-4"/>
    <n v="8.6661689805607551"/>
    <x v="0"/>
    <x v="2"/>
  </r>
  <r>
    <n v="3.6104395113623955E-2"/>
    <n v="8.1032969308234932"/>
    <x v="2"/>
    <x v="2"/>
  </r>
  <r>
    <n v="2.6154802491786588E-2"/>
    <n v="8.1121919879844278"/>
    <x v="2"/>
    <x v="0"/>
  </r>
  <r>
    <n v="-2.1309779095822767E-3"/>
    <n v="8.0983478749220215"/>
    <x v="0"/>
    <x v="2"/>
  </r>
  <r>
    <n v="-8.6989229916419442E-2"/>
    <n v="7.9512306682539906"/>
    <x v="2"/>
    <x v="2"/>
  </r>
  <r>
    <n v="-5.1315525180738564E-2"/>
    <n v="9.7631687548623258"/>
    <x v="2"/>
    <x v="2"/>
  </r>
  <r>
    <n v="-2.899005360955198E-2"/>
    <n v="10.12813881659147"/>
    <x v="2"/>
    <x v="4"/>
  </r>
  <r>
    <n v="2.7536348709122249E-2"/>
    <n v="10.803446457690224"/>
    <x v="4"/>
    <x v="4"/>
  </r>
  <r>
    <n v="4.5866054531806588E-2"/>
    <n v="10.516456775423416"/>
    <x v="4"/>
    <x v="4"/>
  </r>
  <r>
    <n v="-1.2733774390438879E-2"/>
    <n v="8.8361831822085719"/>
    <x v="4"/>
    <x v="4"/>
  </r>
  <r>
    <n v="0.11441646109514725"/>
    <n v="8.6384397398655235"/>
    <x v="4"/>
    <x v="4"/>
  </r>
  <r>
    <n v="2.8923744660577455E-2"/>
    <n v="8.62554485855477"/>
    <x v="4"/>
    <x v="4"/>
  </r>
  <r>
    <n v="2.1081828718347406E-2"/>
    <n v="10.077837362753398"/>
    <x v="4"/>
    <x v="4"/>
  </r>
  <r>
    <n v="-4.7255094182712121E-3"/>
    <n v="8.7911338560842189"/>
    <x v="4"/>
    <x v="4"/>
  </r>
  <r>
    <n v="5.2659863913806504E-4"/>
    <n v="9.2692800480591302"/>
    <x v="4"/>
    <x v="4"/>
  </r>
  <r>
    <n v="6.328899322008974E-3"/>
    <n v="8.4239719326028801"/>
    <x v="4"/>
    <x v="4"/>
  </r>
  <r>
    <n v="2.3790455224841578E-2"/>
    <n v="9.5868186302822931"/>
    <x v="4"/>
    <x v="4"/>
  </r>
  <r>
    <n v="-7.3794798681082741E-3"/>
    <n v="8.8769070187580201"/>
    <x v="4"/>
    <x v="4"/>
  </r>
  <r>
    <n v="3.6205895797980503E-4"/>
    <n v="8.5280284047006791"/>
    <x v="4"/>
    <x v="4"/>
  </r>
  <r>
    <n v="-2.7376030998661482E-3"/>
    <n v="7.6331133642114901"/>
    <x v="4"/>
    <x v="4"/>
  </r>
  <r>
    <n v="8.6213684875366958E-3"/>
    <n v="8.0870770021941194"/>
    <x v="4"/>
    <x v="4"/>
  </r>
  <r>
    <n v="7.2029262630365576E-2"/>
    <n v="6.8746385842159468"/>
    <x v="4"/>
    <x v="4"/>
  </r>
  <r>
    <n v="-9.5854443576035564E-3"/>
    <n v="7.7110546075145523"/>
    <x v="4"/>
    <x v="4"/>
  </r>
  <r>
    <n v="-1.5085567778132081E-2"/>
    <n v="7.1097591925618557"/>
    <x v="4"/>
    <x v="4"/>
  </r>
  <r>
    <n v="1.2091670960423517E-3"/>
    <n v="7.2662687495556817"/>
    <x v="4"/>
    <x v="4"/>
  </r>
  <r>
    <n v="1.9225861905574737E-2"/>
    <n v="6.7645668826305911"/>
    <x v="4"/>
    <x v="4"/>
  </r>
  <r>
    <n v="-1.6801331784359941E-2"/>
    <n v="6.5599242035583867"/>
    <x v="4"/>
    <x v="4"/>
  </r>
  <r>
    <n v="1.6950642733141175E-2"/>
    <n v="6.4737439015907778"/>
    <x v="4"/>
    <x v="4"/>
  </r>
  <r>
    <n v="6.5586070404552999E-3"/>
    <n v="7.0326243106621389"/>
    <x v="4"/>
    <x v="4"/>
  </r>
  <r>
    <n v="9.4729159108908334E-4"/>
    <n v="6.7715879499030196"/>
    <x v="4"/>
    <x v="4"/>
  </r>
  <r>
    <n v="-1.5298254155882596E-2"/>
    <n v="8.5433355843196797"/>
    <x v="4"/>
    <x v="4"/>
  </r>
  <r>
    <n v="2.6125274434485757E-2"/>
    <n v="10.05664065276008"/>
    <x v="4"/>
    <x v="4"/>
  </r>
  <r>
    <n v="3.3438053636643206E-2"/>
    <n v="9.8955695258929612"/>
    <x v="4"/>
    <x v="4"/>
  </r>
  <r>
    <n v="-3.4771967314861651E-3"/>
    <n v="4.7821982098528295"/>
    <x v="4"/>
    <x v="4"/>
  </r>
  <r>
    <n v="1.3696471570097346E-2"/>
    <n v="8.7320737603114704"/>
    <x v="4"/>
    <x v="4"/>
  </r>
  <r>
    <n v="1.7952944372306989E-2"/>
    <n v="8.3183884554292824"/>
    <x v="4"/>
    <x v="2"/>
  </r>
  <r>
    <n v="-1.6151541180419948E-2"/>
    <n v="8.150315773763344"/>
    <x v="2"/>
    <x v="4"/>
  </r>
  <r>
    <n v="5.8534875350961801E-3"/>
    <n v="8.268576884878188"/>
    <x v="4"/>
    <x v="2"/>
  </r>
  <r>
    <n v="7.2580421842749487E-3"/>
    <n v="8.881010741112652"/>
    <x v="2"/>
    <x v="2"/>
  </r>
  <r>
    <n v="6.1003734618880756E-4"/>
    <n v="9.6654789446622029"/>
    <x v="2"/>
    <x v="2"/>
  </r>
  <r>
    <n v="1.4819983838007422E-2"/>
    <n v="9.9645972541396759"/>
    <x v="2"/>
    <x v="2"/>
  </r>
  <r>
    <n v="1.1458913603247689E-2"/>
    <n v="9.6138156445296712"/>
    <x v="2"/>
    <x v="2"/>
  </r>
  <r>
    <n v="8.259231713657833E-3"/>
    <n v="10.808062304155785"/>
    <x v="2"/>
    <x v="2"/>
  </r>
  <r>
    <n v="-6.089304876560897E-4"/>
    <n v="11.773945801173067"/>
    <x v="2"/>
    <x v="2"/>
  </r>
  <r>
    <n v="8.8717981953956304E-3"/>
    <n v="11.851306335989339"/>
    <x v="2"/>
    <x v="2"/>
  </r>
  <r>
    <n v="1.4581485236732972E-2"/>
    <n v="6.6721448047999932"/>
    <x v="2"/>
    <x v="2"/>
  </r>
  <r>
    <n v="-4.1551663464296507E-3"/>
    <n v="10.318173637651919"/>
    <x v="2"/>
    <x v="2"/>
  </r>
  <r>
    <n v="-1.7578954244780509E-2"/>
    <n v="11.515135084771799"/>
    <x v="2"/>
    <x v="2"/>
  </r>
  <r>
    <n v="-3.4772122850762366E-2"/>
    <n v="11.271166304247723"/>
    <x v="2"/>
    <x v="2"/>
  </r>
  <r>
    <n v="9.8988889044691053E-3"/>
    <n v="10.816438607784844"/>
    <x v="2"/>
    <x v="2"/>
  </r>
  <r>
    <n v="7.6731067394737451E-3"/>
    <n v="10.034197929771002"/>
    <x v="2"/>
    <x v="2"/>
  </r>
  <r>
    <n v="-7.8638427331013672E-3"/>
    <n v="11.294430107444807"/>
    <x v="2"/>
    <x v="2"/>
  </r>
  <r>
    <n v="2.6679391185662649E-2"/>
    <n v="10.972937234262526"/>
    <x v="2"/>
    <x v="2"/>
  </r>
  <r>
    <n v="5.4815880213365809E-3"/>
    <n v="11.567946412571457"/>
    <x v="2"/>
    <x v="2"/>
  </r>
  <r>
    <n v="-5.1026657586850099E-3"/>
    <n v="11.0665357123044"/>
    <x v="2"/>
    <x v="0"/>
  </r>
  <r>
    <n v="-5.0267785450519575E-3"/>
    <n v="10.780689649052654"/>
    <x v="0"/>
    <x v="0"/>
  </r>
  <r>
    <n v="-1.0257062391994309E-2"/>
    <n v="11.088870310432057"/>
    <x v="0"/>
    <x v="0"/>
  </r>
  <r>
    <n v="2.0433330925968329E-2"/>
    <n v="10.943902543803697"/>
    <x v="0"/>
    <x v="0"/>
  </r>
  <r>
    <n v="3.4072327631915922E-2"/>
    <n v="9.7940377144099955"/>
    <x v="0"/>
    <x v="0"/>
  </r>
  <r>
    <n v="2.2202233923545478E-2"/>
    <n v="8.7310843347070168"/>
    <x v="0"/>
    <x v="0"/>
  </r>
  <r>
    <n v="2.8767062453217251E-2"/>
    <n v="8.9577491061114838"/>
    <x v="0"/>
    <x v="0"/>
  </r>
  <r>
    <n v="3.1444805830542988E-2"/>
    <n v="8.2849378287295892"/>
    <x v="0"/>
    <x v="0"/>
  </r>
  <r>
    <n v="2.9758643922842554E-2"/>
    <n v="9.0904292759219629"/>
    <x v="0"/>
    <x v="0"/>
  </r>
  <r>
    <n v="3.547634498315877E-2"/>
    <n v="9.5430735826430606"/>
    <x v="0"/>
    <x v="0"/>
  </r>
  <r>
    <n v="2.5069855012456177E-3"/>
    <n v="8.2007408631900258"/>
    <x v="0"/>
    <x v="0"/>
  </r>
  <r>
    <n v="3.5149562187287708E-2"/>
    <n v="8.8083802649045744"/>
    <x v="0"/>
    <x v="0"/>
  </r>
  <r>
    <n v="5.8492582368878665E-3"/>
    <n v="8.1892865321647683"/>
    <x v="0"/>
    <x v="1"/>
  </r>
  <r>
    <n v="2.4248979008697491E-2"/>
    <n v="7.2579849602323385"/>
    <x v="1"/>
    <x v="0"/>
  </r>
  <r>
    <n v="3.4563673818007956E-2"/>
    <n v="7.8821194997831174"/>
    <x v="0"/>
    <x v="1"/>
  </r>
  <r>
    <n v="-4.2017948547818929E-3"/>
    <n v="8.3289968931033567"/>
    <x v="1"/>
    <x v="1"/>
  </r>
  <r>
    <n v="5.5631541949348939E-2"/>
    <n v="7.0798180350374178"/>
    <x v="1"/>
    <x v="1"/>
  </r>
  <r>
    <n v="-7.1255191090321413E-3"/>
    <n v="6.3257199214189797"/>
    <x v="1"/>
    <x v="1"/>
  </r>
  <r>
    <n v="-1.8689443366256553E-3"/>
    <n v="6.6795452634554131"/>
    <x v="1"/>
    <x v="1"/>
  </r>
  <r>
    <n v="2.1590927981935515E-2"/>
    <n v="6.8872964981441642"/>
    <x v="1"/>
    <x v="1"/>
  </r>
  <r>
    <n v="1.2140753304268559E-2"/>
    <n v="6.1082817009267698"/>
    <x v="1"/>
    <x v="1"/>
  </r>
  <r>
    <n v="-3.6606642243384835E-2"/>
    <n v="5.1120162397101554"/>
    <x v="1"/>
    <x v="1"/>
  </r>
  <r>
    <n v="2.8795235749025094E-2"/>
    <n v="6.4122296559633734"/>
    <x v="1"/>
    <x v="1"/>
  </r>
  <r>
    <n v="1.7010367434521001E-2"/>
    <n v="6.1931352667304811"/>
    <x v="1"/>
    <x v="1"/>
  </r>
  <r>
    <n v="3.7912018998584651E-2"/>
    <n v="5.7825815724165448"/>
    <x v="1"/>
    <x v="1"/>
  </r>
  <r>
    <n v="4.8537017016343054E-2"/>
    <n v="5.7788314637330576"/>
    <x v="1"/>
    <x v="1"/>
  </r>
  <r>
    <n v="1.1982274661193282E-2"/>
    <n v="5.076206251180011"/>
    <x v="1"/>
    <x v="1"/>
  </r>
  <r>
    <n v="2.9335599415621916E-2"/>
    <n v="4.9708804829100526"/>
    <x v="1"/>
    <x v="1"/>
  </r>
  <r>
    <n v="4.034727170893726E-2"/>
    <n v="4.3447820612012338"/>
    <x v="1"/>
    <x v="3"/>
  </r>
  <r>
    <n v="-8.7173457416384048E-3"/>
    <n v="3.5544123457650305"/>
    <x v="3"/>
    <x v="3"/>
  </r>
  <r>
    <n v="-3.5256413287167887E-2"/>
    <n v="3.3786811767464835"/>
    <x v="3"/>
    <x v="1"/>
  </r>
  <r>
    <n v="9.2859464908411571E-2"/>
    <n v="3.8481507045550831"/>
    <x v="1"/>
    <x v="3"/>
  </r>
  <r>
    <n v="5.2055895274632613E-2"/>
    <n v="1.916569894088116"/>
    <x v="3"/>
    <x v="3"/>
  </r>
  <r>
    <n v="5.6043460484016761E-2"/>
    <n v="1.3413834302631342"/>
    <x v="3"/>
    <x v="3"/>
  </r>
  <r>
    <n v="1.6082881693295636E-3"/>
    <n v="1.22108443532679"/>
    <x v="3"/>
    <x v="3"/>
  </r>
  <r>
    <n v="9.4125181586957041E-3"/>
    <n v="1.3103372275755822"/>
    <x v="3"/>
    <x v="3"/>
  </r>
  <r>
    <n v="1.3941157674709492E-2"/>
    <n v="0.69388920205939453"/>
    <x v="3"/>
    <x v="3"/>
  </r>
  <r>
    <n v="-1.0909206008449801E-2"/>
    <n v="0.48648375327359428"/>
    <x v="3"/>
    <x v="3"/>
  </r>
  <r>
    <n v="2.7617058823578455E-2"/>
    <n v="0.32049680678884751"/>
    <x v="3"/>
    <x v="3"/>
  </r>
  <r>
    <n v="5.1253761555614119E-4"/>
    <n v="-0.10508281401631625"/>
    <x v="3"/>
    <x v="3"/>
  </r>
  <r>
    <n v="6.2052449281300159E-2"/>
    <n v="-1.6956179525780608"/>
    <x v="3"/>
    <x v="3"/>
  </r>
  <r>
    <n v="5.1183239126322277E-2"/>
    <n v="-2.8456329857623337"/>
    <x v="3"/>
    <x v="3"/>
  </r>
  <r>
    <n v="3.2150733503871765E-2"/>
    <n v="-4.0564220402150974"/>
    <x v="3"/>
    <x v="3"/>
  </r>
  <r>
    <n v="-4.0550647343490231E-3"/>
    <n v="-4.3498416683496428"/>
    <x v="3"/>
    <x v="3"/>
  </r>
  <r>
    <n v="-6.2390065794448724E-5"/>
    <n v="-3.7107845900052934"/>
    <x v="3"/>
    <x v="3"/>
  </r>
  <r>
    <n v="4.3397891730966753E-2"/>
    <n v="-3.4502585012991567"/>
    <x v="3"/>
    <x v="3"/>
  </r>
  <r>
    <n v="-7.0847325180623311E-2"/>
    <n v="-4.4460468752480082"/>
    <x v="3"/>
    <x v="3"/>
  </r>
  <r>
    <n v="-5.0145587427527061E-2"/>
    <n v="-2.7431915201924189"/>
    <x v="3"/>
    <x v="3"/>
  </r>
  <r>
    <n v="1.0442089102071561E-2"/>
    <n v="-1.0527415673679701"/>
    <x v="3"/>
    <x v="3"/>
  </r>
  <r>
    <n v="0.10974384243609969"/>
    <n v="-1.0195593596642973"/>
    <x v="3"/>
    <x v="3"/>
  </r>
  <r>
    <n v="4.1675498991426752E-2"/>
    <n v="-3.3726899366475713"/>
    <x v="3"/>
    <x v="3"/>
  </r>
  <r>
    <n v="4.7922172084045478E-2"/>
    <n v="-3.2153853204730827"/>
    <x v="3"/>
    <x v="3"/>
  </r>
  <r>
    <n v="-1.8807741537895106E-3"/>
    <n v="-4.836432082059301"/>
    <x v="3"/>
    <x v="3"/>
  </r>
  <r>
    <n v="2.6119519571426331E-2"/>
    <n v="-4.5079683809848001"/>
    <x v="3"/>
    <x v="3"/>
  </r>
  <r>
    <n v="3.4980866232576346E-2"/>
    <n v="-4.5198266844447357"/>
    <x v="3"/>
    <x v="3"/>
  </r>
  <r>
    <n v="-9.9331215599296474E-4"/>
    <n v="-4.3587519837509205"/>
    <x v="3"/>
    <x v="3"/>
  </r>
  <r>
    <n v="-6.1276809777264241E-3"/>
    <n v="-4.1352208450246994"/>
    <x v="3"/>
    <x v="3"/>
  </r>
  <r>
    <n v="4.2076815063058159E-2"/>
    <n v="-3.9666487539086344"/>
    <x v="3"/>
    <x v="3"/>
  </r>
  <r>
    <n v="-4.0058172880302112E-2"/>
    <n v="-4.9130162241777544"/>
    <x v="3"/>
    <x v="3"/>
  </r>
  <r>
    <n v="-1.0724010209206769E-2"/>
    <n v="-3.6985194686246241"/>
    <x v="3"/>
    <x v="3"/>
  </r>
  <r>
    <n v="-1.4495110206819817E-2"/>
    <n v="-2.6054165591027827"/>
    <x v="3"/>
    <x v="3"/>
  </r>
  <r>
    <n v="7.0411552161240065E-2"/>
    <n v="-3.0211577926283666"/>
    <x v="3"/>
    <x v="3"/>
  </r>
  <r>
    <n v="2.8075325505232174E-2"/>
    <n v="-5.0782856916295511"/>
    <x v="3"/>
    <x v="3"/>
  </r>
  <r>
    <n v="-4.1572541513702488E-3"/>
    <n v="-4.9773791745199265"/>
    <x v="3"/>
    <x v="3"/>
  </r>
  <r>
    <n v="-3.0526543604000533E-2"/>
    <n v="-7.0882434071326843"/>
    <x v="3"/>
    <x v="3"/>
  </r>
  <r>
    <n v="3.0913703603939302E-2"/>
    <n v="-5.395065892685313"/>
    <x v="3"/>
    <x v="3"/>
  </r>
  <r>
    <n v="1.365513125120299E-2"/>
    <n v="-5.6925719080401285"/>
    <x v="3"/>
    <x v="3"/>
  </r>
  <r>
    <n v="-2.9519902064948034E-2"/>
    <n v="-7.0139903113620781"/>
    <x v="3"/>
    <x v="3"/>
  </r>
  <r>
    <n v="2.6254364932880581E-2"/>
    <n v="-6.066130827116953"/>
    <x v="3"/>
    <x v="3"/>
  </r>
  <r>
    <n v="6.1711294730666388E-3"/>
    <n v="-6.9147541844467462"/>
    <x v="3"/>
    <x v="3"/>
  </r>
  <r>
    <n v="9.3969223806291691E-3"/>
    <n v="-8.0764620154425462"/>
    <x v="3"/>
    <x v="3"/>
  </r>
  <r>
    <n v="-1.5917500314563293E-2"/>
    <n v="-8.4008877011513139"/>
    <x v="3"/>
    <x v="3"/>
  </r>
  <r>
    <n v="-5.3775502494316618E-2"/>
    <n v="-6.9469116892843781"/>
    <x v="3"/>
    <x v="3"/>
  </r>
  <r>
    <n v="-8.2954234044813058E-3"/>
    <n v="-5.9024532704940933"/>
    <x v="3"/>
    <x v="3"/>
  </r>
  <r>
    <n v="-3.2645873794208802E-2"/>
    <n v="-5.5321108486821702"/>
    <x v="3"/>
    <x v="3"/>
  </r>
  <r>
    <n v="-1.7542324637531692E-3"/>
    <n v="-4.1312151700688426"/>
    <x v="3"/>
    <x v="3"/>
  </r>
  <r>
    <n v="-2.5255296812673911E-2"/>
    <n v="-5.5210734967323942"/>
    <x v="3"/>
    <x v="3"/>
  </r>
  <r>
    <n v="-9.2860722050066791E-2"/>
    <n v="-5.4074793217451287"/>
    <x v="3"/>
    <x v="3"/>
  </r>
  <r>
    <n v="5.1658421278566458E-4"/>
    <n v="-4.1465016689068905"/>
    <x v="3"/>
    <x v="3"/>
  </r>
  <r>
    <n v="6.3986660744246082E-2"/>
    <n v="-3.994690556636443"/>
    <x v="3"/>
    <x v="3"/>
  </r>
  <r>
    <n v="-2.5529913100410195E-2"/>
    <n v="-4.5310474466597954"/>
    <x v="3"/>
    <x v="3"/>
  </r>
  <r>
    <n v="-2.3863279620404798E-2"/>
    <n v="-3.8385639169153274"/>
    <x v="3"/>
    <x v="3"/>
  </r>
  <r>
    <n v="-2.0458392719590823E-2"/>
    <n v="-2.8589091696932729"/>
    <x v="3"/>
    <x v="3"/>
  </r>
  <r>
    <n v="-0.11645043176229852"/>
    <n v="-1.366324485550835"/>
    <x v="3"/>
    <x v="3"/>
  </r>
  <r>
    <n v="3.5320060752858318E-2"/>
    <n v="-0.72397043540007444"/>
    <x v="3"/>
    <x v="3"/>
  </r>
  <r>
    <n v="5.2305948648201595E-2"/>
    <n v="2.7157354358234991"/>
    <x v="3"/>
    <x v="3"/>
  </r>
  <r>
    <n v="1.8675488612908797E-2"/>
    <n v="0.64309275016309475"/>
    <x v="3"/>
    <x v="3"/>
  </r>
  <r>
    <n v="-5.2261921073722961E-3"/>
    <n v="-0.27011431752919646"/>
    <x v="3"/>
    <x v="3"/>
  </r>
  <r>
    <n v="-3.7328174255447655E-2"/>
    <n v="3.2849738561682718E-2"/>
    <x v="3"/>
    <x v="3"/>
  </r>
  <r>
    <n v="4.358994694621865E-2"/>
    <n v="1.5636415042917184"/>
    <x v="3"/>
    <x v="3"/>
  </r>
  <r>
    <n v="-4.0504274569789001E-2"/>
    <n v="0.77707296518846058"/>
    <x v="3"/>
    <x v="3"/>
  </r>
  <r>
    <n v="-2.8203963678768873E-2"/>
    <n v="2.3936503603755348"/>
    <x v="3"/>
    <x v="3"/>
  </r>
  <r>
    <n v="-5.9732367465877734E-2"/>
    <n v="2.1915345978055099"/>
    <x v="3"/>
    <x v="1"/>
  </r>
  <r>
    <n v="-0.10857537138680851"/>
    <n v="3.9547771038528827"/>
    <x v="1"/>
    <x v="1"/>
  </r>
  <r>
    <n v="8.0336401026548376E-3"/>
    <n v="7.3848976835915137"/>
    <x v="1"/>
    <x v="1"/>
  </r>
  <r>
    <n v="-4.9154412488107146E-2"/>
    <n v="7.4793469818998668"/>
    <x v="1"/>
    <x v="0"/>
  </r>
  <r>
    <n v="-1.5300972045535932E-2"/>
    <n v="7.3543408015103218"/>
    <x v="0"/>
    <x v="0"/>
  </r>
  <r>
    <n v="6.6255117549244957E-2"/>
    <n v="8.1524521386832873"/>
    <x v="0"/>
    <x v="1"/>
  </r>
  <r>
    <n v="-8.1658748654372948E-3"/>
    <n v="7.4868147031429695"/>
    <x v="1"/>
    <x v="0"/>
  </r>
  <r>
    <n v="-6.6116829802519428E-3"/>
    <n v="8.4804076422243106"/>
    <x v="0"/>
    <x v="1"/>
  </r>
  <r>
    <n v="-7.1292504900048792E-2"/>
    <n v="9.0890225269752687"/>
    <x v="1"/>
    <x v="0"/>
  </r>
  <r>
    <n v="7.0387208596736084E-3"/>
    <n v="9.810886702485659"/>
    <x v="0"/>
    <x v="0"/>
  </r>
  <r>
    <n v="5.5146427455532665E-2"/>
    <n v="10.037260202720475"/>
    <x v="0"/>
    <x v="0"/>
  </r>
  <r>
    <n v="5.4841362217329825E-2"/>
    <n v="9.4463773151965835"/>
    <x v="0"/>
    <x v="0"/>
  </r>
  <r>
    <n v="5.5892583059924617E-2"/>
    <n v="7.6280223146657109"/>
    <x v="0"/>
    <x v="1"/>
  </r>
  <r>
    <n v="4.8664630817223387E-3"/>
    <n v="6.9798934675518218"/>
    <x v="1"/>
    <x v="1"/>
  </r>
  <r>
    <n v="-5.4437241220005594E-3"/>
    <n v="7.8201523571180056"/>
    <x v="1"/>
    <x v="1"/>
  </r>
  <r>
    <n v="2.8274142220088061E-2"/>
    <n v="9.3955878094402951"/>
    <x v="1"/>
    <x v="1"/>
  </r>
  <r>
    <n v="2.1379827504660609E-2"/>
    <n v="8.1823003224086737"/>
    <x v="1"/>
    <x v="1"/>
  </r>
  <r>
    <n v="1.4845031600894121E-2"/>
    <n v="7.8216094203391044"/>
    <x v="1"/>
    <x v="1"/>
  </r>
  <r>
    <n v="3.1755063467590716E-2"/>
    <n v="7.8541873955918113"/>
    <x v="1"/>
    <x v="1"/>
  </r>
  <r>
    <n v="4.425669950697686E-2"/>
    <n v="7.5554474994659273"/>
    <x v="1"/>
    <x v="1"/>
  </r>
  <r>
    <n v="5.444647842239192E-3"/>
    <n v="7.7457081831683832"/>
    <x v="1"/>
    <x v="1"/>
  </r>
  <r>
    <n v="-2.1946844300105184E-2"/>
    <n v="7.8677774143054515"/>
    <x v="1"/>
    <x v="1"/>
  </r>
  <r>
    <n v="6.4632469293830486E-3"/>
    <n v="8.5944363577015626"/>
    <x v="1"/>
    <x v="1"/>
  </r>
  <r>
    <n v="-3.1302608518376407E-2"/>
    <n v="8.2304823617265743"/>
    <x v="1"/>
    <x v="1"/>
  </r>
  <r>
    <n v="2.5327894053036148E-2"/>
    <n v="8.8932861016020937"/>
    <x v="1"/>
    <x v="1"/>
  </r>
  <r>
    <n v="-2.084147538007286E-2"/>
    <n v="7.7799728329214952"/>
    <x v="1"/>
    <x v="1"/>
  </r>
  <r>
    <n v="-1.4395336588933216E-2"/>
    <n v="9.0146109705534201"/>
    <x v="1"/>
    <x v="1"/>
  </r>
  <r>
    <n v="2.5664319093330556E-2"/>
    <n v="9.1244393121216074"/>
    <x v="1"/>
    <x v="1"/>
  </r>
  <r>
    <n v="-4.2102825516860953E-3"/>
    <n v="10.006040197675842"/>
    <x v="1"/>
    <x v="1"/>
  </r>
  <r>
    <n v="4.7191158307964054E-2"/>
    <n v="10.162934140827733"/>
    <x v="1"/>
    <x v="1"/>
  </r>
  <r>
    <n v="3.1048128484806092E-2"/>
    <n v="10.040911758804805"/>
    <x v="1"/>
    <x v="1"/>
  </r>
  <r>
    <n v="-1.5558617166369193E-2"/>
    <n v="5.0287554082675419"/>
    <x v="1"/>
    <x v="1"/>
  </r>
  <r>
    <n v="1.0988477768569149E-2"/>
    <n v="9.7345162186287784"/>
    <x v="1"/>
    <x v="1"/>
  </r>
  <r>
    <n v="-1.0285242665194261E-2"/>
    <n v="10.156015574783314"/>
    <x v="1"/>
    <x v="1"/>
  </r>
  <r>
    <n v="-3.0599204865510932E-2"/>
    <n v="10.365115394887169"/>
    <x v="1"/>
    <x v="1"/>
  </r>
  <r>
    <n v="1.4399749233530379E-2"/>
    <n v="11.966517978554476"/>
    <x v="1"/>
    <x v="1"/>
  </r>
  <r>
    <n v="2.128237670919142E-2"/>
    <n v="10.337194578537565"/>
    <x v="1"/>
    <x v="1"/>
  </r>
  <r>
    <n v="1.3395389302966798E-2"/>
    <n v="11.390546235617514"/>
    <x v="1"/>
    <x v="1"/>
  </r>
  <r>
    <n v="-1.9996968901706547E-3"/>
    <n v="11.868592862208498"/>
    <x v="1"/>
    <x v="1"/>
  </r>
  <r>
    <n v="-9.2913465264875539E-3"/>
    <n v="11.064374320115016"/>
    <x v="1"/>
    <x v="1"/>
  </r>
  <r>
    <n v="-2.8193922911693647E-2"/>
    <n v="11.324898276342411"/>
    <x v="1"/>
    <x v="1"/>
  </r>
  <r>
    <n v="4.8021532466656636E-2"/>
    <n v="11.524743674877451"/>
    <x v="1"/>
    <x v="1"/>
  </r>
  <r>
    <n v="2.5587719893620742E-2"/>
    <n v="10.806320062751174"/>
    <x v="1"/>
    <x v="1"/>
  </r>
  <r>
    <n v="7.003552716652317E-3"/>
    <n v="10.431965217388603"/>
    <x v="1"/>
    <x v="1"/>
  </r>
  <r>
    <n v="-2.1759910479245415E-3"/>
    <n v="8.3839847090699067"/>
    <x v="1"/>
    <x v="1"/>
  </r>
  <r>
    <n v="9.2826073243570395E-3"/>
    <n v="8.2518532346718949"/>
    <x v="1"/>
    <x v="3"/>
  </r>
  <r>
    <n v="-5.0773954668226207E-4"/>
    <n v="8.0859031559192314"/>
    <x v="3"/>
    <x v="3"/>
  </r>
  <r>
    <n v="-1.2758086525464729E-2"/>
    <n v="8.533375910939986"/>
    <x v="3"/>
    <x v="1"/>
  </r>
  <r>
    <n v="-2.8972829449791626E-2"/>
    <n v="9.200152623377468"/>
    <x v="1"/>
    <x v="1"/>
  </r>
  <r>
    <n v="4.2353695042474104E-3"/>
    <n v="9.5953764458304445"/>
    <x v="1"/>
    <x v="1"/>
  </r>
  <r>
    <n v="2.0913957152689733E-2"/>
    <n v="10.575515773929448"/>
    <x v="1"/>
    <x v="1"/>
  </r>
  <r>
    <n v="3.0357401487620228E-2"/>
    <n v="10.035908286396488"/>
    <x v="1"/>
    <x v="3"/>
  </r>
  <r>
    <n v="4.1798866234166843E-2"/>
    <n v="9.540024589059442"/>
    <x v="3"/>
    <x v="3"/>
  </r>
  <r>
    <n v="2.1532847844542902E-2"/>
    <n v="8.8639279302444738"/>
    <x v="3"/>
    <x v="3"/>
  </r>
  <r>
    <n v="1.9966289158224182E-2"/>
    <n v="8.2261049968438282"/>
    <x v="3"/>
    <x v="3"/>
  </r>
  <r>
    <n v="3.8683977538906955E-3"/>
    <n v="8.2716038461836217"/>
    <x v="3"/>
    <x v="3"/>
  </r>
  <r>
    <n v="1.0561458043343297E-2"/>
    <n v="8.0035170037553733"/>
    <x v="3"/>
    <x v="3"/>
  </r>
  <r>
    <n v="-3.3526047739020348E-2"/>
    <n v="7.4131566749190245"/>
    <x v="3"/>
    <x v="3"/>
  </r>
  <r>
    <n v="3.5088304672501236E-2"/>
    <n v="7.5385640894013886"/>
    <x v="3"/>
    <x v="3"/>
  </r>
  <r>
    <n v="2.764681801663027E-2"/>
    <n v="7.390107262244145"/>
    <x v="3"/>
    <x v="3"/>
  </r>
  <r>
    <n v="1.5108843176239173E-3"/>
    <n v="7.2687771344840604"/>
    <x v="3"/>
    <x v="3"/>
  </r>
  <r>
    <n v="6.0017340781481909E-3"/>
    <n v="7.4162066788279937"/>
    <x v="3"/>
    <x v="3"/>
  </r>
  <r>
    <n v="-4.025383697381868E-2"/>
    <n v="7.5507810537568218"/>
    <x v="3"/>
    <x v="1"/>
  </r>
  <r>
    <n v="2.7918420685441703E-2"/>
    <n v="8.9408168065313536"/>
    <x v="1"/>
    <x v="1"/>
  </r>
  <r>
    <n v="2.7720492237643946E-2"/>
    <n v="8.1670743020620158"/>
    <x v="1"/>
    <x v="1"/>
  </r>
  <r>
    <n v="-5.3675515437528687E-2"/>
    <n v="7.9205554107008433"/>
    <x v="1"/>
    <x v="1"/>
  </r>
  <r>
    <n v="1.3060593937086251E-2"/>
    <n v="9.4303681475019836"/>
    <x v="1"/>
    <x v="1"/>
  </r>
  <r>
    <n v="-7.0962062879776355E-2"/>
    <n v="8.5605835490311986"/>
    <x v="1"/>
    <x v="1"/>
  </r>
  <r>
    <n v="-1.8485185314187191E-2"/>
    <n v="9.2222396828536777"/>
    <x v="1"/>
    <x v="0"/>
  </r>
  <r>
    <n v="-3.4619494547777574E-2"/>
    <n v="8.7653285386704525"/>
    <x v="0"/>
    <x v="0"/>
  </r>
  <r>
    <n v="3.6164776387741959E-2"/>
    <n v="9.1625251359138886"/>
    <x v="0"/>
    <x v="0"/>
  </r>
  <r>
    <n v="1.7075922707562752E-2"/>
    <n v="9.5314712865322146"/>
    <x v="0"/>
    <x v="0"/>
  </r>
  <r>
    <n v="-5.2001697105084288E-2"/>
    <n v="2.505875757100033"/>
    <x v="0"/>
    <x v="2"/>
  </r>
  <r>
    <n v="-6.5681466100451447E-2"/>
    <n v="7.1454227430085471"/>
    <x v="2"/>
    <x v="2"/>
  </r>
  <r>
    <n v="2.5189850798832181E-2"/>
    <n v="10.037305362614459"/>
    <x v="2"/>
    <x v="2"/>
  </r>
  <r>
    <n v="-4.7160157378751455E-2"/>
    <n v="11.151122337225871"/>
    <x v="2"/>
    <x v="4"/>
  </r>
  <r>
    <n v="-0.19381223511637413"/>
    <n v="10.760785202297562"/>
    <x v="4"/>
    <x v="4"/>
  </r>
  <r>
    <n v="-6.8255145062991462E-2"/>
    <n v="11.829043275112337"/>
    <x v="4"/>
    <x v="4"/>
  </r>
  <r>
    <n v="6.8735314106587175E-3"/>
    <n v="11.436004730982352"/>
    <x v="4"/>
    <x v="4"/>
  </r>
  <r>
    <n v="-1.5229962634658478E-2"/>
    <n v="11.477003087801823"/>
    <x v="4"/>
    <x v="4"/>
  </r>
  <r>
    <n v="-7.1628703702889873E-2"/>
    <n v="14.025090169603578"/>
    <x v="4"/>
    <x v="4"/>
  </r>
  <r>
    <n v="-5.9155996865658755E-2"/>
    <n v="15.757428741935865"/>
    <x v="4"/>
    <x v="4"/>
  </r>
  <r>
    <n v="0.12042688965457948"/>
    <n v="16.1494141289411"/>
    <x v="4"/>
    <x v="4"/>
  </r>
  <r>
    <n v="6.353284410944382E-2"/>
    <n v="14.435693348235535"/>
    <x v="4"/>
    <x v="4"/>
  </r>
  <r>
    <n v="1.9947798692685259E-2"/>
    <n v="11.35591154825889"/>
    <x v="4"/>
    <x v="4"/>
  </r>
  <r>
    <n v="1.4381160564214124E-2"/>
    <n v="13.446989759873409"/>
    <x v="4"/>
    <x v="4"/>
  </r>
  <r>
    <n v="7.8792877407012574E-2"/>
    <n v="14.182315450185873"/>
    <x v="4"/>
    <x v="4"/>
  </r>
  <r>
    <n v="3.5856787113876409E-2"/>
    <n v="15.21338356590724"/>
    <x v="4"/>
    <x v="4"/>
  </r>
  <r>
    <n v="2.3047619955597787E-2"/>
    <n v="12.506282406354027"/>
    <x v="4"/>
    <x v="4"/>
  </r>
  <r>
    <n v="2.0222483950648185E-2"/>
    <n v="12.947610133724211"/>
    <x v="4"/>
    <x v="4"/>
  </r>
  <r>
    <n v="2.4059057217538538E-2"/>
    <n v="11.966475001952091"/>
    <x v="4"/>
    <x v="4"/>
  </r>
  <r>
    <n v="1.0123356675344697E-2"/>
    <n v="11.652520214036549"/>
    <x v="4"/>
    <x v="4"/>
  </r>
  <r>
    <n v="-2.9225999017838733E-2"/>
    <n v="10.673407416480629"/>
    <x v="4"/>
    <x v="4"/>
  </r>
  <r>
    <n v="5.5105240919077092E-2"/>
    <n v="11.882194019949551"/>
    <x v="4"/>
    <x v="4"/>
  </r>
  <r>
    <n v="3.9078019241639117E-2"/>
    <n v="11.382959952269292"/>
    <x v="4"/>
    <x v="2"/>
  </r>
  <r>
    <n v="-5.9551350959847871E-2"/>
    <n v="9.7388474679696397"/>
    <x v="2"/>
    <x v="4"/>
  </r>
  <r>
    <n v="-3.449439334697102E-2"/>
    <n v="9.9964842699256113"/>
    <x v="4"/>
    <x v="4"/>
  </r>
  <r>
    <n v="-1.8010352453780021E-3"/>
    <n v="10.7664181389442"/>
    <x v="4"/>
    <x v="4"/>
  </r>
  <r>
    <n v="7.2480613550982564E-3"/>
    <n v="10.62669250652951"/>
    <x v="4"/>
    <x v="4"/>
  </r>
  <r>
    <n v="3.3112049669728805E-2"/>
    <n v="10.756797965237539"/>
    <x v="4"/>
    <x v="4"/>
  </r>
  <r>
    <n v="4.4476594822961069E-2"/>
    <n v="10.633575758806503"/>
    <x v="4"/>
    <x v="4"/>
  </r>
  <r>
    <n v="2.4479347860625111E-2"/>
    <n v="10.418968144720166"/>
    <x v="4"/>
    <x v="2"/>
  </r>
  <r>
    <n v="3.5361086582235357E-2"/>
    <n v="10.266839424811103"/>
    <x v="2"/>
    <x v="2"/>
  </r>
  <r>
    <n v="2.9724384529061787E-2"/>
    <n v="8.774924634174246"/>
    <x v="2"/>
    <x v="2"/>
  </r>
  <r>
    <n v="2.6454176581486522E-2"/>
    <n v="6.3560637729332532"/>
    <x v="2"/>
    <x v="2"/>
  </r>
  <r>
    <n v="-2.0659957341802815E-2"/>
    <n v="5.7129275885535913"/>
    <x v="2"/>
    <x v="2"/>
  </r>
  <r>
    <n v="1.5679073542735678E-2"/>
    <n v="6.8126909997131921"/>
    <x v="2"/>
    <x v="2"/>
  </r>
  <r>
    <n v="1.8862748851882216E-3"/>
    <n v="7.0283274075474207"/>
    <x v="2"/>
    <x v="2"/>
  </r>
  <r>
    <n v="-3.5594758460664844E-2"/>
    <n v="7.1281400655910288"/>
    <x v="2"/>
    <x v="2"/>
  </r>
  <r>
    <n v="3.0106031998414329E-2"/>
    <n v="7.4641441280361285"/>
    <x v="2"/>
    <x v="2"/>
  </r>
  <r>
    <n v="-0.1064661990910587"/>
    <n v="6.8986849552003076"/>
    <x v="2"/>
    <x v="4"/>
  </r>
  <r>
    <n v="-9.3939895597263678E-3"/>
    <n v="8.7407038080128849"/>
    <x v="4"/>
    <x v="4"/>
  </r>
  <r>
    <n v="3.2314710182190787E-2"/>
    <n v="9.9092417281405325"/>
    <x v="4"/>
    <x v="4"/>
  </r>
  <r>
    <n v="1.8528925543370045E-2"/>
    <n v="10.16034139026506"/>
    <x v="4"/>
    <x v="4"/>
  </r>
  <r>
    <n v="1.8054198082466666E-2"/>
    <n v="10.136641266747318"/>
    <x v="4"/>
    <x v="4"/>
  </r>
  <r>
    <n v="4.3242906198194264E-2"/>
    <n v="8.7546386817173065"/>
    <x v="4"/>
    <x v="2"/>
  </r>
  <r>
    <n v="3.7067448775406353E-2"/>
    <n v="8.3182524953057992"/>
    <x v="2"/>
    <x v="2"/>
  </r>
  <r>
    <n v="2.1096252232583268E-2"/>
    <n v="7.6595495831647789"/>
    <x v="2"/>
    <x v="2"/>
  </r>
  <r>
    <n v="-3.3879415803926838E-3"/>
    <n v="6.7432038066813815"/>
    <x v="2"/>
    <x v="2"/>
  </r>
  <r>
    <n v="-2.9772932674767438E-2"/>
    <n v="6.720270240190156"/>
    <x v="2"/>
    <x v="4"/>
  </r>
  <r>
    <n v="-1.0075038889394206E-2"/>
    <n v="7.2062188098594184"/>
    <x v="4"/>
    <x v="4"/>
  </r>
  <r>
    <n v="3.0888088951582127E-2"/>
    <n v="6.975739367762964"/>
    <x v="4"/>
    <x v="4"/>
  </r>
  <r>
    <n v="2.8164910647351826E-2"/>
    <n v="7.7145292498658904"/>
    <x v="4"/>
    <x v="2"/>
  </r>
  <r>
    <n v="2.5642753124119455E-2"/>
    <n v="7.4327325950138778"/>
    <x v="2"/>
    <x v="2"/>
  </r>
  <r>
    <n v="-1.7837807068130651E-3"/>
    <n v="6.9649098437193144"/>
    <x v="2"/>
    <x v="2"/>
  </r>
  <r>
    <n v="-2.3757696539059903E-2"/>
    <n v="6.0394183167907114"/>
    <x v="2"/>
    <x v="4"/>
  </r>
  <r>
    <n v="2.4509481752990503E-2"/>
    <n v="4.8925335557968186"/>
    <x v="4"/>
    <x v="4"/>
  </r>
  <r>
    <n v="3.9618560505522815E-2"/>
    <n v="1.017858285790372"/>
    <x v="4"/>
    <x v="4"/>
  </r>
  <r>
    <n v="1.5031618842223482E-2"/>
    <n v="10.528433572333306"/>
    <x v="4"/>
    <x v="2"/>
  </r>
  <r>
    <n v="2.4550429073156188E-2"/>
    <n v="10.327854794548394"/>
    <x v="2"/>
    <x v="2"/>
  </r>
  <r>
    <n v="1.5591969795718308E-2"/>
    <n v="9.8574026486762278"/>
    <x v="2"/>
    <x v="2"/>
  </r>
  <r>
    <n v="4.3887222565580419E-2"/>
    <n v="9.4400737128391778"/>
    <x v="2"/>
    <x v="2"/>
  </r>
  <r>
    <n v="-1.3540954086357693E-2"/>
    <n v="8.5369780510972912"/>
    <x v="2"/>
    <x v="2"/>
  </r>
  <r>
    <n v="3.2138786319360069E-2"/>
    <n v="8.9281154222365338"/>
    <x v="2"/>
    <x v="2"/>
  </r>
  <r>
    <n v="1.3227813094309759E-3"/>
    <n v="9.0248234436048751"/>
    <x v="2"/>
    <x v="2"/>
  </r>
  <r>
    <n v="1.0751139687614097E-2"/>
    <n v="8.7362819559597629"/>
    <x v="2"/>
    <x v="2"/>
  </r>
  <r>
    <n v="2.3807718231320774E-2"/>
    <n v="9.1181893567369006"/>
    <x v="2"/>
    <x v="2"/>
  </r>
  <r>
    <n v="4.0722113017866324E-2"/>
    <n v="9.7384291478670129"/>
    <x v="2"/>
    <x v="2"/>
  </r>
  <r>
    <n v="1.530360186316071E-2"/>
    <n v="9.4636821064878056"/>
    <x v="2"/>
    <x v="2"/>
  </r>
  <r>
    <n v="5.9417247698081432E-3"/>
    <n v="9.4013537011657036"/>
    <x v="2"/>
    <x v="2"/>
  </r>
  <r>
    <n v="-4.9738880003600272E-3"/>
    <n v="7.8492412812720778"/>
    <x v="2"/>
    <x v="2"/>
  </r>
  <r>
    <n v="2.0660175109792123E-2"/>
    <n v="8.2839477773701038"/>
    <x v="2"/>
    <x v="0"/>
  </r>
  <r>
    <n v="-1.2699866337173571E-3"/>
    <n v="8.2361035827666171"/>
    <x v="0"/>
    <x v="0"/>
  </r>
  <r>
    <n v="1.1792268035552222E-2"/>
    <n v="8.6593222469823825"/>
    <x v="0"/>
    <x v="0"/>
  </r>
  <r>
    <n v="3.0048135922504882E-2"/>
    <n v="8.4960987436796511"/>
    <x v="0"/>
    <x v="0"/>
  </r>
  <r>
    <n v="1.5353780377407755E-2"/>
    <n v="8.3102367534689456"/>
    <x v="0"/>
    <x v="0"/>
  </r>
  <r>
    <n v="-2.6060108334331478E-3"/>
    <n v="8.1330216437798057"/>
    <x v="0"/>
    <x v="0"/>
  </r>
  <r>
    <n v="1.7016182238086985E-2"/>
    <n v="8.6710891572149951"/>
    <x v="0"/>
    <x v="0"/>
  </r>
  <r>
    <n v="-2.4017941537087917E-2"/>
    <n v="8.4620146619000067"/>
    <x v="0"/>
    <x v="0"/>
  </r>
  <r>
    <n v="6.2785934447524339E-2"/>
    <n v="9.0049518913247475"/>
    <x v="0"/>
    <x v="1"/>
  </r>
  <r>
    <n v="1.2068365212387633E-2"/>
    <n v="7.8990966223209336"/>
    <x v="1"/>
    <x v="1"/>
  </r>
  <r>
    <n v="-6.4323624796899237E-3"/>
    <n v="7.2900254806257063"/>
    <x v="1"/>
    <x v="1"/>
  </r>
  <r>
    <n v="2.3834540714580577E-2"/>
    <n v="6.5845725844764589"/>
    <x v="1"/>
    <x v="1"/>
  </r>
  <r>
    <n v="-5.3565940428373926E-3"/>
    <n v="6.1640361879742516"/>
    <x v="1"/>
    <x v="1"/>
  </r>
  <r>
    <n v="6.7408439787175478E-3"/>
    <n v="7.2254984435915715"/>
    <x v="1"/>
    <x v="1"/>
  </r>
  <r>
    <n v="4.6763087435874873E-3"/>
    <n v="6.9860814464004584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6" cacheId="27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>
  <location ref="R56:X63" firstHeaderRow="1" firstDataRow="2" firstDataCol="1"/>
  <pivotFields count="5">
    <pivotField axis="axisRow" showAll="0">
      <items count="6">
        <item x="4"/>
        <item x="3"/>
        <item x="2"/>
        <item x="1"/>
        <item x="0"/>
        <item t="default"/>
      </items>
    </pivotField>
    <pivotField axis="axisCol" showAll="0">
      <items count="6">
        <item x="4"/>
        <item x="3"/>
        <item x="2"/>
        <item x="0"/>
        <item x="1"/>
        <item t="default"/>
      </items>
    </pivotField>
    <pivotField numFmtId="164" showAll="0"/>
    <pivotField numFmtId="164" showAll="0"/>
    <pivotField dataField="1" numFmtId="165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g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7" cacheId="29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>
  <location ref="R46:X53" firstHeaderRow="1" firstDataRow="2" firstDataCol="1"/>
  <pivotFields count="4">
    <pivotField axis="axisRow" showAll="0">
      <items count="6">
        <item x="4"/>
        <item x="3"/>
        <item x="2"/>
        <item x="1"/>
        <item x="0"/>
        <item t="default"/>
      </items>
    </pivotField>
    <pivotField axis="axisCol" showAll="0">
      <items count="6">
        <item x="4"/>
        <item x="3"/>
        <item x="2"/>
        <item x="0"/>
        <item x="1"/>
        <item t="default"/>
      </items>
    </pivotField>
    <pivotField numFmtId="164" showAll="0"/>
    <pivotField dataField="1" numFmtId="164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R detrended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2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V6:X12" firstHeaderRow="0" firstDataRow="1" firstDataCol="1"/>
  <pivotFields count="6">
    <pivotField dataField="1" numFmtId="2" showAll="0"/>
    <pivotField numFmtId="2" showAll="0"/>
    <pivotField showAll="0"/>
    <pivotField dataField="1" numFmtId="2" showAll="0"/>
    <pivotField numFmtId="164" showAll="0"/>
    <pivotField axis="axisRow" showAll="0">
      <items count="6">
        <item x="4"/>
        <item x="3"/>
        <item x="2"/>
        <item x="1"/>
        <item x="0"/>
        <item t="default"/>
      </items>
    </pivotField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heta" fld="0" subtotal="average" baseField="5" baseItem="0"/>
    <dataField name="Average of P/D detrended" fld="3" subtotal="average" baseField="5" baseItem="4"/>
  </dataFields>
  <formats count="4">
    <format dxfId="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>
  <location ref="R75:S81" firstHeaderRow="1" firstDataRow="1" firstDataCol="1"/>
  <pivotFields count="3">
    <pivotField axis="axisRow" showAll="0">
      <items count="6">
        <item x="4"/>
        <item x="3"/>
        <item x="2"/>
        <item x="1"/>
        <item x="0"/>
        <item t="default"/>
      </items>
    </pivotField>
    <pivotField showAll="0"/>
    <pivotField dataField="1" numFmtId="169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psi detrended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28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>
  <location ref="R27:X34" firstHeaderRow="1" firstDataRow="2" firstDataCol="1"/>
  <pivotFields count="2">
    <pivotField axis="axisRow" showAll="0">
      <items count="6">
        <item x="4"/>
        <item x="3"/>
        <item x="2"/>
        <item x="1"/>
        <item x="0"/>
        <item t="default"/>
      </items>
    </pivotField>
    <pivotField axis="axisCol" dataField="1" showAll="0">
      <items count="6">
        <item x="4"/>
        <item x="3"/>
        <item x="2"/>
        <item x="0"/>
        <item x="1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next" fld="1" subtotal="count" baseField="0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8" cacheId="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Z56:AF63" firstHeaderRow="1" firstDataRow="2" firstDataCol="1"/>
  <pivotFields count="13">
    <pivotField axis="axisRow" showAll="0">
      <items count="6">
        <item x="4"/>
        <item x="3"/>
        <item x="2"/>
        <item x="1"/>
        <item x="0"/>
        <item t="default"/>
      </items>
    </pivotField>
    <pivotField axis="axisCol" showAll="0">
      <items count="6">
        <item x="4"/>
        <item x="3"/>
        <item x="2"/>
        <item x="0"/>
        <item x="1"/>
        <item t="default"/>
      </items>
    </pivotField>
    <pivotField numFmtId="2" showAll="0"/>
    <pivotField showAll="0"/>
    <pivotField numFmtId="2" showAll="0"/>
    <pivotField numFmtId="164" showAll="0"/>
    <pivotField showAll="0"/>
    <pivotField numFmtId="164" showAll="0"/>
    <pivotField showAll="0"/>
    <pivotField showAll="0"/>
    <pivotField numFmtId="164" showAll="0"/>
    <pivotField numFmtId="164" showAll="0"/>
    <pivotField dataField="1" numFmtId="165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g" fld="1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3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W1058:AC1065" firstHeaderRow="1" firstDataRow="2" firstDataCol="1"/>
  <pivotFields count="4">
    <pivotField dataField="1" numFmtId="165" showAll="0"/>
    <pivotField showAll="0"/>
    <pivotField axis="axisRow" showAll="0">
      <items count="6">
        <item x="4"/>
        <item x="2"/>
        <item x="0"/>
        <item x="1"/>
        <item x="3"/>
        <item t="default"/>
      </items>
    </pivotField>
    <pivotField axis="axisCol" showAll="0">
      <items count="6">
        <item x="4"/>
        <item x="2"/>
        <item x="0"/>
        <item x="1"/>
        <item x="3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r" fld="0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A19" firstHeaderRow="0" firstDataRow="1" firstDataCol="1"/>
  <pivotFields count="86"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>
      <items count="176">
        <item x="3"/>
        <item x="15"/>
        <item x="27"/>
        <item x="39"/>
        <item x="51"/>
        <item x="63"/>
        <item x="75"/>
        <item x="87"/>
        <item x="99"/>
        <item x="111"/>
        <item x="123"/>
        <item x="135"/>
        <item x="147"/>
        <item x="159"/>
        <item x="171"/>
        <item x="7"/>
        <item x="19"/>
        <item x="31"/>
        <item x="43"/>
        <item x="55"/>
        <item x="67"/>
        <item x="79"/>
        <item x="91"/>
        <item x="103"/>
        <item x="115"/>
        <item x="127"/>
        <item x="139"/>
        <item x="151"/>
        <item x="163"/>
        <item x="11"/>
        <item x="23"/>
        <item x="35"/>
        <item x="47"/>
        <item x="59"/>
        <item x="71"/>
        <item x="83"/>
        <item x="95"/>
        <item x="107"/>
        <item x="119"/>
        <item x="131"/>
        <item x="143"/>
        <item x="155"/>
        <item x="167"/>
        <item x="1"/>
        <item x="13"/>
        <item x="25"/>
        <item x="37"/>
        <item x="49"/>
        <item x="61"/>
        <item x="73"/>
        <item x="85"/>
        <item x="97"/>
        <item x="109"/>
        <item x="121"/>
        <item x="133"/>
        <item x="145"/>
        <item x="157"/>
        <item x="169"/>
        <item x="0"/>
        <item x="12"/>
        <item x="24"/>
        <item x="36"/>
        <item x="48"/>
        <item x="60"/>
        <item x="72"/>
        <item x="84"/>
        <item x="96"/>
        <item x="108"/>
        <item x="120"/>
        <item x="132"/>
        <item x="144"/>
        <item x="156"/>
        <item x="168"/>
        <item x="6"/>
        <item x="18"/>
        <item x="30"/>
        <item x="42"/>
        <item x="54"/>
        <item x="66"/>
        <item x="78"/>
        <item x="90"/>
        <item x="102"/>
        <item x="114"/>
        <item x="126"/>
        <item x="138"/>
        <item x="150"/>
        <item x="162"/>
        <item x="174"/>
        <item x="5"/>
        <item x="17"/>
        <item x="29"/>
        <item x="41"/>
        <item x="53"/>
        <item x="65"/>
        <item x="77"/>
        <item x="89"/>
        <item x="101"/>
        <item x="113"/>
        <item x="125"/>
        <item x="137"/>
        <item x="149"/>
        <item x="161"/>
        <item x="173"/>
        <item x="2"/>
        <item x="14"/>
        <item x="26"/>
        <item x="38"/>
        <item x="50"/>
        <item x="62"/>
        <item x="74"/>
        <item x="86"/>
        <item x="98"/>
        <item x="110"/>
        <item x="122"/>
        <item x="134"/>
        <item x="146"/>
        <item x="158"/>
        <item x="170"/>
        <item x="4"/>
        <item x="16"/>
        <item x="28"/>
        <item x="40"/>
        <item x="52"/>
        <item x="64"/>
        <item x="76"/>
        <item x="88"/>
        <item x="100"/>
        <item x="112"/>
        <item x="124"/>
        <item x="136"/>
        <item x="148"/>
        <item x="160"/>
        <item x="172"/>
        <item x="10"/>
        <item x="22"/>
        <item x="34"/>
        <item x="46"/>
        <item x="58"/>
        <item x="70"/>
        <item x="82"/>
        <item x="94"/>
        <item x="106"/>
        <item x="118"/>
        <item x="130"/>
        <item x="142"/>
        <item x="154"/>
        <item x="166"/>
        <item x="9"/>
        <item x="21"/>
        <item x="33"/>
        <item x="45"/>
        <item x="57"/>
        <item x="69"/>
        <item x="81"/>
        <item x="93"/>
        <item x="105"/>
        <item x="117"/>
        <item x="129"/>
        <item x="141"/>
        <item x="153"/>
        <item x="165"/>
        <item x="8"/>
        <item x="20"/>
        <item x="32"/>
        <item x="44"/>
        <item x="56"/>
        <item x="68"/>
        <item x="80"/>
        <item x="92"/>
        <item x="104"/>
        <item x="116"/>
        <item x="128"/>
        <item x="140"/>
        <item x="152"/>
        <item x="164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5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</colItems>
  <dataFields count="52">
    <dataField name="Sum of Construction_HI" fld="6" baseField="0" baseItem="0"/>
    <dataField name="Sum of Construction_JO" fld="7" baseField="0" baseItem="0"/>
    <dataField name="Sum of Durables_HI" fld="10" baseField="0" baseItem="0"/>
    <dataField name="Sum of Durables_JO" fld="11" baseField="0" baseItem="0"/>
    <dataField name="Sum of Nondurables_HI" fld="12" baseField="0" baseItem="0"/>
    <dataField name="Sum of Nondurables_JO" fld="13" baseField="0" baseItem="0"/>
    <dataField name="Sum of Retail trade_HI" fld="16" baseField="0" baseItem="0"/>
    <dataField name="Sum of Retail trade_JO" fld="17" baseField="0" baseItem="0"/>
    <dataField name="Sum of Professional and business services_HI" fld="18" baseField="0" baseItem="0"/>
    <dataField name="Sum of Professional and business services_JO" fld="19" baseField="0" baseItem="0"/>
    <dataField name="Sum of Education and health services_HI" fld="20" baseField="0" baseItem="0"/>
    <dataField name="Sum of Education and health services_JO" fld="21" baseField="0" baseItem="0"/>
    <dataField name="Sum of Arts, entertainment, and recreation_HI" fld="26" baseField="0" baseItem="0"/>
    <dataField name="Sum of Arts, entertainment, and recreation_JO" fld="27" baseField="0" baseItem="0"/>
    <dataField name="Sum of Accommodation and food services_HI" fld="28" baseField="0" baseItem="0"/>
    <dataField name="Sum of Accommodation and food services_JO" fld="29" baseField="0" baseItem="0"/>
    <dataField name="Sum of State and local government_HI" fld="32" baseField="0" baseItem="0"/>
    <dataField name="Sum of State and local government_JO" fld="33" baseField="0" baseItem="0"/>
    <dataField name="Sum of Construction_HI2" fld="40" baseField="0" baseItem="0"/>
    <dataField name="Sum of Construction_JO2" fld="41" baseField="0" baseItem="0"/>
    <dataField name="Sum of Durables_HI2" fld="44" baseField="0" baseItem="0"/>
    <dataField name="Sum of Durables_JO2" fld="45" baseField="0" baseItem="0"/>
    <dataField name="Sum of Nondurables_HI2" fld="46" baseField="0" baseItem="0"/>
    <dataField name="Sum of Nondurables_JO2" fld="47" baseField="0" baseItem="0"/>
    <dataField name="Sum of Wholesale trade_HI" fld="50" baseField="0" baseItem="0"/>
    <dataField name="Sum of Wholesale trade_JO" fld="51" baseField="0" baseItem="0"/>
    <dataField name="Sum of Retail trade_HI2" fld="52" baseField="0" baseItem="0"/>
    <dataField name="Sum of Retail trade_JO2" fld="53" baseField="0" baseItem="0"/>
    <dataField name="Sum of Transportation_HI" fld="54" baseField="0" baseItem="0"/>
    <dataField name="Sum of Transportation_JO" fld="55" baseField="0" baseItem="0"/>
    <dataField name="Sum of Information_HI" fld="56" baseField="0" baseItem="0"/>
    <dataField name="Sum of Information_JO" fld="57" baseField="0" baseItem="0"/>
    <dataField name="Sum of Information_HI2" fld="58" baseField="0" baseItem="0"/>
    <dataField name="Sum of Information_JO2" fld="59" baseField="0" baseItem="0"/>
    <dataField name="Sum of Finance and Insurance_HI" fld="60" baseField="0" baseItem="0"/>
    <dataField name="Sum of Finance and Insurance_JO" fld="61" baseField="0" baseItem="0"/>
    <dataField name="Sum of Real Estate and Rental and Leasing_HI" fld="62" baseField="0" baseItem="0"/>
    <dataField name="Sum of Real Estate and Rental and Leasing_JO" fld="63" baseField="0" baseItem="0"/>
    <dataField name="Sum of Professional and business services_HI2" fld="64" baseField="0" baseItem="0"/>
    <dataField name="Sum of Professional and business services_JO2" fld="65" baseField="0" baseItem="0"/>
    <dataField name="Sum of Education and health services_HI2" fld="66" baseField="0" baseItem="0"/>
    <dataField name="Sum of Education and health services_JO2" fld="67" baseField="0" baseItem="0"/>
    <dataField name="Sum of Arts, entertainment, and recreation_HI2" fld="74" baseField="0" baseItem="0"/>
    <dataField name="Sum of Arts, entertainment, and recreation_JO2" fld="75" baseField="0" baseItem="0"/>
    <dataField name="Sum of Accommodation and food services_HI2" fld="76" baseField="0" baseItem="0"/>
    <dataField name="Sum of Accommodation and food services_JO2" fld="77" baseField="0" baseItem="0"/>
    <dataField name="Sum of Other Services (except Public Administration)_HI" fld="78" baseField="0" baseItem="0"/>
    <dataField name="Sum of Other Services (except Public Administration)_JO" fld="79" baseField="0" baseItem="0"/>
    <dataField name="Sum of Federal government_HI" fld="82" baseField="0" baseItem="0"/>
    <dataField name="Sum of Federal government_JO" fld="83" baseField="0" baseItem="0"/>
    <dataField name="Sum of State and local government_HI2" fld="84" baseField="0" baseItem="0"/>
    <dataField name="Sum of State and local government_JO2" fld="8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2" cacheId="3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K25:Q32" firstHeaderRow="1" firstDataRow="2" firstDataCol="1"/>
  <pivotFields count="3">
    <pivotField dataField="1" showAll="0"/>
    <pivotField axis="axisRow" showAll="0">
      <items count="6">
        <item x="4"/>
        <item x="1"/>
        <item x="0"/>
        <item x="2"/>
        <item x="3"/>
        <item t="default"/>
      </items>
    </pivotField>
    <pivotField axis="axisCol" showAll="0">
      <items count="6">
        <item x="4"/>
        <item x="1"/>
        <item x="0"/>
        <item x="2"/>
        <item x="3"/>
        <item t="default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TB real return ratio" fld="0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4" cacheId="30" applyNumberFormats="0" applyBorderFormats="0" applyFontFormats="0" applyPatternFormats="0" applyAlignmentFormats="0" applyWidthHeightFormats="1" dataCaption="Values" updatedVersion="4" minRefreshableVersion="3" useAutoFormatting="1" itemPrintTitles="1" createdVersion="5" indent="0" outline="1" outlineData="1" multipleFieldFilters="0">
  <location ref="I7:J13" firstHeaderRow="1" firstDataRow="1" firstDataCol="1"/>
  <pivotFields count="2">
    <pivotField dataField="1" showAll="0"/>
    <pivotField axis="axisRow" showAll="0">
      <items count="6">
        <item x="4"/>
        <item x="3"/>
        <item x="2"/>
        <item x="1"/>
        <item x="0"/>
        <item t="default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alpha" fld="0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" cacheId="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E4:F90" firstHeaderRow="1" firstDataRow="1" firstDataCol="1"/>
  <pivotFields count="2">
    <pivotField dataField="1" showAll="0"/>
    <pivotField axis="axisRow" showAll="0">
      <items count="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1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Items count="1">
    <i/>
  </colItems>
  <dataFields count="1">
    <dataField name="Average of V" fld="0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ivotTable" Target="../pivotTables/pivotTable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24.bin"/><Relationship Id="rId1" Type="http://schemas.openxmlformats.org/officeDocument/2006/relationships/pivotTable" Target="../pivotTables/pivotTable1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s://research.stlouisfed.org/fred2/series/OPHNFB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79"/>
  <sheetViews>
    <sheetView tabSelected="1" workbookViewId="0">
      <selection activeCell="L15" sqref="L15"/>
    </sheetView>
  </sheetViews>
  <sheetFormatPr defaultRowHeight="15" x14ac:dyDescent="0.25"/>
  <cols>
    <col min="1" max="1" width="14.140625" customWidth="1"/>
    <col min="2" max="2" width="14.42578125" customWidth="1"/>
    <col min="3" max="3" width="12.5703125" customWidth="1"/>
    <col min="4" max="4" width="71.42578125" customWidth="1"/>
  </cols>
  <sheetData>
    <row r="1" spans="1:8" ht="27.75" customHeight="1" x14ac:dyDescent="0.25">
      <c r="A1" s="171" t="s">
        <v>3368</v>
      </c>
      <c r="B1" s="171" t="s">
        <v>3369</v>
      </c>
      <c r="C1" s="171" t="s">
        <v>1278</v>
      </c>
      <c r="D1" s="279" t="s">
        <v>3370</v>
      </c>
      <c r="E1" s="171" t="s">
        <v>3371</v>
      </c>
      <c r="F1" s="171" t="s">
        <v>3372</v>
      </c>
    </row>
    <row r="2" spans="1:8" ht="27.75" customHeight="1" x14ac:dyDescent="0.25">
      <c r="A2" s="280">
        <v>1</v>
      </c>
      <c r="B2" s="280" t="s">
        <v>3608</v>
      </c>
      <c r="C2" s="280" t="str">
        <f>B2</f>
        <v>uProd</v>
      </c>
      <c r="D2" s="281" t="s">
        <v>3610</v>
      </c>
      <c r="E2" s="280" t="s">
        <v>3441</v>
      </c>
      <c r="F2" s="282" t="s">
        <v>3612</v>
      </c>
      <c r="H2" s="174"/>
    </row>
    <row r="3" spans="1:8" ht="27.75" customHeight="1" x14ac:dyDescent="0.25">
      <c r="A3" s="280">
        <f>1+A2</f>
        <v>2</v>
      </c>
      <c r="B3" s="280" t="s">
        <v>3609</v>
      </c>
      <c r="C3" s="280" t="str">
        <f>B3</f>
        <v xml:space="preserve">up </v>
      </c>
      <c r="D3" s="283" t="s">
        <v>3611</v>
      </c>
      <c r="E3" s="280" t="s">
        <v>3441</v>
      </c>
      <c r="F3" s="282" t="s">
        <v>3613</v>
      </c>
      <c r="H3" s="174" t="s">
        <v>3447</v>
      </c>
    </row>
    <row r="4" spans="1:8" ht="39.950000000000003" customHeight="1" x14ac:dyDescent="0.25">
      <c r="A4" s="280">
        <f>1+A3</f>
        <v>3</v>
      </c>
      <c r="B4" s="168" t="s">
        <v>1307</v>
      </c>
      <c r="C4" s="168" t="str">
        <f t="shared" ref="C4:C7" si="0">B4</f>
        <v>thfit</v>
      </c>
      <c r="D4" s="59" t="s">
        <v>3433</v>
      </c>
      <c r="E4" s="168" t="s">
        <v>3441</v>
      </c>
      <c r="F4" s="168" t="s">
        <v>3442</v>
      </c>
      <c r="H4" s="173" t="s">
        <v>3448</v>
      </c>
    </row>
    <row r="5" spans="1:8" ht="39.950000000000003" customHeight="1" x14ac:dyDescent="0.25">
      <c r="A5" s="168">
        <f t="shared" ref="A5:A12" si="1">1+A4</f>
        <v>4</v>
      </c>
      <c r="B5" s="168" t="s">
        <v>3427</v>
      </c>
      <c r="C5" s="168" t="str">
        <f t="shared" si="0"/>
        <v>Pdfit</v>
      </c>
      <c r="D5" s="59" t="s">
        <v>3434</v>
      </c>
      <c r="E5" s="168" t="s">
        <v>3441</v>
      </c>
      <c r="F5" s="168" t="s">
        <v>1311</v>
      </c>
      <c r="H5" s="173" t="s">
        <v>3449</v>
      </c>
    </row>
    <row r="6" spans="1:8" ht="39.950000000000003" customHeight="1" x14ac:dyDescent="0.25">
      <c r="A6" s="168">
        <f t="shared" si="1"/>
        <v>5</v>
      </c>
      <c r="B6" s="168" t="s">
        <v>3428</v>
      </c>
      <c r="C6" s="168" t="str">
        <f t="shared" si="0"/>
        <v>IRFr</v>
      </c>
      <c r="D6" s="59" t="s">
        <v>3435</v>
      </c>
      <c r="E6" s="168" t="s">
        <v>3441</v>
      </c>
      <c r="F6" s="168" t="s">
        <v>1303</v>
      </c>
      <c r="H6" s="173" t="s">
        <v>3450</v>
      </c>
    </row>
    <row r="7" spans="1:8" ht="39.950000000000003" customHeight="1" x14ac:dyDescent="0.25">
      <c r="A7" s="168">
        <f t="shared" si="1"/>
        <v>6</v>
      </c>
      <c r="B7" s="168" t="s">
        <v>3429</v>
      </c>
      <c r="C7" s="168" t="str">
        <f t="shared" si="0"/>
        <v>IRFTH</v>
      </c>
      <c r="D7" s="59" t="s">
        <v>3436</v>
      </c>
      <c r="E7" s="168" t="s">
        <v>3441</v>
      </c>
      <c r="F7" s="168" t="s">
        <v>1303</v>
      </c>
      <c r="H7" s="173" t="s">
        <v>3451</v>
      </c>
    </row>
    <row r="8" spans="1:8" ht="39.950000000000003" customHeight="1" x14ac:dyDescent="0.25">
      <c r="A8" s="168">
        <f t="shared" si="1"/>
        <v>7</v>
      </c>
      <c r="B8" s="219" t="s">
        <v>3524</v>
      </c>
      <c r="C8" s="219" t="s">
        <v>3524</v>
      </c>
      <c r="D8" s="59" t="s">
        <v>3445</v>
      </c>
      <c r="E8" s="219" t="s">
        <v>3441</v>
      </c>
      <c r="F8" s="219" t="s">
        <v>3525</v>
      </c>
      <c r="H8" s="173" t="s">
        <v>3544</v>
      </c>
    </row>
    <row r="9" spans="1:8" ht="39.950000000000003" customHeight="1" x14ac:dyDescent="0.25">
      <c r="A9" s="168">
        <f t="shared" si="1"/>
        <v>8</v>
      </c>
      <c r="B9" s="219" t="s">
        <v>3430</v>
      </c>
      <c r="C9" s="219" t="str">
        <f t="shared" ref="C9:C12" si="2">B9</f>
        <v>JSM</v>
      </c>
      <c r="D9" s="59" t="s">
        <v>3374</v>
      </c>
      <c r="E9" s="219" t="s">
        <v>3441</v>
      </c>
      <c r="F9" s="167" t="s">
        <v>3443</v>
      </c>
    </row>
    <row r="10" spans="1:8" ht="39.950000000000003" customHeight="1" x14ac:dyDescent="0.25">
      <c r="A10" s="168">
        <f t="shared" si="1"/>
        <v>9</v>
      </c>
      <c r="B10" s="219" t="s">
        <v>3373</v>
      </c>
      <c r="C10" s="219" t="str">
        <f t="shared" si="2"/>
        <v>Jind</v>
      </c>
      <c r="D10" s="59" t="s">
        <v>3437</v>
      </c>
      <c r="E10" s="219" t="s">
        <v>3441</v>
      </c>
      <c r="F10" s="219" t="s">
        <v>3444</v>
      </c>
      <c r="H10" s="174" t="s">
        <v>3614</v>
      </c>
    </row>
    <row r="11" spans="1:8" ht="39.950000000000003" customHeight="1" x14ac:dyDescent="0.25">
      <c r="A11" s="168">
        <f t="shared" si="1"/>
        <v>10</v>
      </c>
      <c r="B11" s="219" t="s">
        <v>3425</v>
      </c>
      <c r="C11" s="219" t="str">
        <f t="shared" si="2"/>
        <v>SMexrCS</v>
      </c>
      <c r="D11" s="59" t="s">
        <v>3424</v>
      </c>
      <c r="E11" s="219" t="s">
        <v>3441</v>
      </c>
      <c r="F11" s="219" t="s">
        <v>1238</v>
      </c>
      <c r="H11" s="173"/>
    </row>
    <row r="12" spans="1:8" ht="39.950000000000003" customHeight="1" thickBot="1" x14ac:dyDescent="0.3">
      <c r="A12" s="236">
        <f t="shared" si="1"/>
        <v>11</v>
      </c>
      <c r="B12" s="236" t="s">
        <v>3426</v>
      </c>
      <c r="C12" s="236" t="str">
        <f t="shared" si="2"/>
        <v>SMexrL</v>
      </c>
      <c r="D12" s="237" t="s">
        <v>3424</v>
      </c>
      <c r="E12" s="236" t="s">
        <v>3441</v>
      </c>
      <c r="F12" s="236" t="s">
        <v>1238</v>
      </c>
      <c r="H12" s="173"/>
    </row>
    <row r="13" spans="1:8" ht="39.950000000000003" customHeight="1" thickTop="1" x14ac:dyDescent="0.25">
      <c r="A13" s="171" t="s">
        <v>3375</v>
      </c>
      <c r="B13" s="171" t="s">
        <v>3369</v>
      </c>
      <c r="C13" s="171" t="s">
        <v>1278</v>
      </c>
      <c r="D13" s="170" t="s">
        <v>3370</v>
      </c>
      <c r="E13" s="171" t="s">
        <v>3371</v>
      </c>
      <c r="F13" s="171" t="s">
        <v>3372</v>
      </c>
      <c r="H13" s="173"/>
    </row>
    <row r="14" spans="1:8" ht="39.950000000000003" customHeight="1" x14ac:dyDescent="0.25">
      <c r="A14" s="168">
        <v>1</v>
      </c>
      <c r="B14" s="168" t="s">
        <v>1237</v>
      </c>
      <c r="C14" s="168" t="s">
        <v>1237</v>
      </c>
      <c r="D14" s="59" t="s">
        <v>3438</v>
      </c>
      <c r="E14" s="168" t="s">
        <v>3441</v>
      </c>
      <c r="F14" s="168" t="s">
        <v>23</v>
      </c>
    </row>
    <row r="15" spans="1:8" ht="39.950000000000003" customHeight="1" x14ac:dyDescent="0.25">
      <c r="A15" s="168">
        <f>1+A14</f>
        <v>2</v>
      </c>
      <c r="B15" s="219" t="s">
        <v>3431</v>
      </c>
      <c r="C15" s="219" t="str">
        <f>B15</f>
        <v>SMSDF</v>
      </c>
      <c r="D15" s="59" t="s">
        <v>3439</v>
      </c>
      <c r="E15" s="219" t="s">
        <v>3441</v>
      </c>
      <c r="F15" s="219" t="str">
        <f>C15</f>
        <v>SMSDF</v>
      </c>
    </row>
    <row r="16" spans="1:8" ht="39.950000000000003" customHeight="1" x14ac:dyDescent="0.25">
      <c r="A16" s="168">
        <f>1+A15</f>
        <v>3</v>
      </c>
      <c r="B16" s="219" t="s">
        <v>3432</v>
      </c>
      <c r="C16" s="219" t="str">
        <f>C15</f>
        <v>SMSDF</v>
      </c>
      <c r="D16" s="59" t="s">
        <v>3440</v>
      </c>
      <c r="E16" s="219" t="s">
        <v>3441</v>
      </c>
      <c r="F16" s="219" t="str">
        <f>C16</f>
        <v>SMSDF</v>
      </c>
    </row>
    <row r="17" spans="1:6" ht="39.950000000000003" customHeight="1" x14ac:dyDescent="0.25">
      <c r="A17" s="168">
        <f>1+A16</f>
        <v>4</v>
      </c>
      <c r="B17" s="168" t="s">
        <v>3508</v>
      </c>
      <c r="C17" s="168" t="str">
        <f>B17</f>
        <v>StateVals</v>
      </c>
      <c r="D17" s="59" t="s">
        <v>3526</v>
      </c>
      <c r="E17" s="168" t="s">
        <v>3441</v>
      </c>
      <c r="F17" s="168" t="str">
        <f>C17</f>
        <v>StateVals</v>
      </c>
    </row>
    <row r="18" spans="1:6" ht="39.950000000000003" customHeight="1" x14ac:dyDescent="0.25">
      <c r="A18" s="168">
        <f>1+A17</f>
        <v>5</v>
      </c>
      <c r="B18" s="168" t="s">
        <v>3509</v>
      </c>
      <c r="C18" s="168" t="s">
        <v>1303</v>
      </c>
      <c r="D18" s="59" t="s">
        <v>3527</v>
      </c>
      <c r="E18" s="168" t="s">
        <v>3441</v>
      </c>
      <c r="F18" s="168" t="str">
        <f>C18</f>
        <v>IRFs</v>
      </c>
    </row>
    <row r="19" spans="1:6" ht="39.950000000000003" customHeight="1" x14ac:dyDescent="0.25">
      <c r="A19" s="168">
        <f>1+A18</f>
        <v>6</v>
      </c>
      <c r="B19" s="219" t="s">
        <v>3529</v>
      </c>
      <c r="C19" s="219" t="s">
        <v>3530</v>
      </c>
      <c r="D19" s="59" t="s">
        <v>3528</v>
      </c>
      <c r="E19" s="168" t="s">
        <v>3441</v>
      </c>
      <c r="F19" s="167" t="str">
        <f>C19</f>
        <v>IRFs var seps</v>
      </c>
    </row>
    <row r="20" spans="1:6" ht="24" customHeight="1" x14ac:dyDescent="0.25">
      <c r="A20" s="219">
        <f t="shared" ref="A20:A21" si="3">1+A19</f>
        <v>7</v>
      </c>
      <c r="B20" s="284" t="s">
        <v>1352</v>
      </c>
      <c r="C20" s="284" t="s">
        <v>1352</v>
      </c>
      <c r="D20" s="314" t="s">
        <v>3531</v>
      </c>
      <c r="E20" s="284" t="s">
        <v>3441</v>
      </c>
      <c r="F20" s="284" t="s">
        <v>3532</v>
      </c>
    </row>
    <row r="21" spans="1:6" ht="28.5" customHeight="1" x14ac:dyDescent="0.25">
      <c r="A21" s="219">
        <f t="shared" si="3"/>
        <v>8</v>
      </c>
      <c r="B21" s="284" t="s">
        <v>3533</v>
      </c>
      <c r="C21" s="284" t="s">
        <v>3533</v>
      </c>
      <c r="D21" s="314" t="s">
        <v>3535</v>
      </c>
      <c r="E21" s="284" t="s">
        <v>3441</v>
      </c>
      <c r="F21" s="284" t="s">
        <v>3536</v>
      </c>
    </row>
    <row r="22" spans="1:6" x14ac:dyDescent="0.25">
      <c r="C22" s="168"/>
      <c r="D22" s="59"/>
      <c r="E22" s="168"/>
      <c r="F22" s="168"/>
    </row>
    <row r="26" spans="1:6" hidden="1" x14ac:dyDescent="0.25">
      <c r="A26" s="50" t="s">
        <v>1278</v>
      </c>
      <c r="B26" s="50" t="s">
        <v>1279</v>
      </c>
    </row>
    <row r="27" spans="1:6" ht="24.95" hidden="1" customHeight="1" x14ac:dyDescent="0.25">
      <c r="A27" t="s">
        <v>1343</v>
      </c>
      <c r="B27" t="s">
        <v>1344</v>
      </c>
    </row>
    <row r="28" spans="1:6" ht="24.95" hidden="1" customHeight="1" x14ac:dyDescent="0.25">
      <c r="A28" t="s">
        <v>1280</v>
      </c>
      <c r="B28" t="s">
        <v>1345</v>
      </c>
    </row>
    <row r="29" spans="1:6" ht="24.95" hidden="1" customHeight="1" x14ac:dyDescent="0.25">
      <c r="A29" t="s">
        <v>1281</v>
      </c>
      <c r="B29" t="s">
        <v>1313</v>
      </c>
    </row>
    <row r="30" spans="1:6" ht="24.95" hidden="1" customHeight="1" x14ac:dyDescent="0.25">
      <c r="A30" t="s">
        <v>1282</v>
      </c>
      <c r="B30" t="s">
        <v>1283</v>
      </c>
    </row>
    <row r="31" spans="1:6" ht="24.95" hidden="1" customHeight="1" x14ac:dyDescent="0.25">
      <c r="A31" t="s">
        <v>1284</v>
      </c>
      <c r="B31" t="s">
        <v>1285</v>
      </c>
    </row>
    <row r="32" spans="1:6" ht="24.95" hidden="1" customHeight="1" x14ac:dyDescent="0.25">
      <c r="A32" t="s">
        <v>1233</v>
      </c>
      <c r="B32" t="s">
        <v>1286</v>
      </c>
    </row>
    <row r="33" spans="1:2" ht="24.95" hidden="1" customHeight="1" x14ac:dyDescent="0.25">
      <c r="A33" t="s">
        <v>1287</v>
      </c>
      <c r="B33" t="s">
        <v>1152</v>
      </c>
    </row>
    <row r="34" spans="1:2" ht="24.95" hidden="1" customHeight="1" x14ac:dyDescent="0.25">
      <c r="A34" t="s">
        <v>1288</v>
      </c>
      <c r="B34" t="s">
        <v>1314</v>
      </c>
    </row>
    <row r="35" spans="1:2" ht="24.95" hidden="1" customHeight="1" x14ac:dyDescent="0.25">
      <c r="A35" t="s">
        <v>9</v>
      </c>
      <c r="B35" t="s">
        <v>1364</v>
      </c>
    </row>
    <row r="36" spans="1:2" ht="24.95" hidden="1" customHeight="1" x14ac:dyDescent="0.25">
      <c r="A36" t="s">
        <v>1289</v>
      </c>
      <c r="B36" t="s">
        <v>1290</v>
      </c>
    </row>
    <row r="37" spans="1:2" ht="24.95" hidden="1" customHeight="1" x14ac:dyDescent="0.25">
      <c r="A37" t="s">
        <v>1291</v>
      </c>
      <c r="B37" t="s">
        <v>1292</v>
      </c>
    </row>
    <row r="38" spans="1:2" ht="24.95" hidden="1" customHeight="1" x14ac:dyDescent="0.25">
      <c r="A38" t="s">
        <v>1238</v>
      </c>
      <c r="B38" t="s">
        <v>1342</v>
      </c>
    </row>
    <row r="39" spans="1:2" ht="24.95" hidden="1" customHeight="1" x14ac:dyDescent="0.25">
      <c r="A39" t="s">
        <v>1293</v>
      </c>
      <c r="B39" t="s">
        <v>1294</v>
      </c>
    </row>
    <row r="40" spans="1:2" ht="24.95" hidden="1" customHeight="1" x14ac:dyDescent="0.25">
      <c r="A40" t="s">
        <v>1295</v>
      </c>
      <c r="B40" t="s">
        <v>1296</v>
      </c>
    </row>
    <row r="41" spans="1:2" ht="24.95" hidden="1" customHeight="1" x14ac:dyDescent="0.25">
      <c r="A41" t="s">
        <v>1297</v>
      </c>
      <c r="B41" t="s">
        <v>1296</v>
      </c>
    </row>
    <row r="42" spans="1:2" ht="24.95" hidden="1" customHeight="1" x14ac:dyDescent="0.25">
      <c r="A42" t="s">
        <v>1346</v>
      </c>
      <c r="B42" t="s">
        <v>1347</v>
      </c>
    </row>
    <row r="43" spans="1:2" ht="24.95" hidden="1" customHeight="1" x14ac:dyDescent="0.25">
      <c r="A43" t="s">
        <v>1348</v>
      </c>
      <c r="B43" t="s">
        <v>1349</v>
      </c>
    </row>
    <row r="44" spans="1:2" ht="24.95" hidden="1" customHeight="1" x14ac:dyDescent="0.25">
      <c r="A44" t="s">
        <v>1350</v>
      </c>
      <c r="B44" t="s">
        <v>1351</v>
      </c>
    </row>
    <row r="45" spans="1:2" ht="24.95" hidden="1" customHeight="1" x14ac:dyDescent="0.25">
      <c r="A45" t="s">
        <v>1237</v>
      </c>
      <c r="B45" t="s">
        <v>1298</v>
      </c>
    </row>
    <row r="46" spans="1:2" ht="24.95" hidden="1" customHeight="1" x14ac:dyDescent="0.25">
      <c r="A46" t="s">
        <v>23</v>
      </c>
      <c r="B46" t="s">
        <v>1368</v>
      </c>
    </row>
    <row r="47" spans="1:2" ht="24.95" hidden="1" customHeight="1" x14ac:dyDescent="0.25">
      <c r="A47" t="s">
        <v>1352</v>
      </c>
      <c r="B47" t="s">
        <v>1353</v>
      </c>
    </row>
    <row r="48" spans="1:2" ht="24.95" hidden="1" customHeight="1" x14ac:dyDescent="0.25">
      <c r="A48" t="s">
        <v>1299</v>
      </c>
      <c r="B48" t="s">
        <v>1300</v>
      </c>
    </row>
    <row r="49" spans="1:3" ht="24.95" hidden="1" customHeight="1" x14ac:dyDescent="0.25">
      <c r="A49" t="s">
        <v>1301</v>
      </c>
      <c r="B49" t="s">
        <v>1302</v>
      </c>
    </row>
    <row r="50" spans="1:3" ht="24.95" hidden="1" customHeight="1" x14ac:dyDescent="0.25">
      <c r="A50" t="s">
        <v>1303</v>
      </c>
      <c r="B50" t="s">
        <v>1304</v>
      </c>
    </row>
    <row r="51" spans="1:3" ht="24.95" hidden="1" customHeight="1" x14ac:dyDescent="0.25">
      <c r="A51" t="s">
        <v>1305</v>
      </c>
      <c r="B51" t="s">
        <v>1306</v>
      </c>
    </row>
    <row r="52" spans="1:3" ht="24.95" hidden="1" customHeight="1" x14ac:dyDescent="0.25">
      <c r="A52" t="s">
        <v>1354</v>
      </c>
      <c r="B52" t="s">
        <v>1355</v>
      </c>
    </row>
    <row r="53" spans="1:3" ht="24.95" hidden="1" customHeight="1" x14ac:dyDescent="0.25">
      <c r="A53" t="s">
        <v>1307</v>
      </c>
      <c r="B53" t="s">
        <v>1309</v>
      </c>
    </row>
    <row r="54" spans="1:3" ht="24.95" hidden="1" customHeight="1" x14ac:dyDescent="0.25">
      <c r="A54" t="s">
        <v>1308</v>
      </c>
      <c r="B54" t="s">
        <v>1310</v>
      </c>
    </row>
    <row r="55" spans="1:3" ht="24.95" hidden="1" customHeight="1" x14ac:dyDescent="0.25">
      <c r="A55" t="s">
        <v>1311</v>
      </c>
      <c r="B55" t="s">
        <v>1312</v>
      </c>
    </row>
    <row r="56" spans="1:3" ht="24.95" hidden="1" customHeight="1" x14ac:dyDescent="0.25">
      <c r="A56" t="s">
        <v>1356</v>
      </c>
      <c r="B56" t="s">
        <v>1357</v>
      </c>
    </row>
    <row r="57" spans="1:3" ht="24.95" hidden="1" customHeight="1" x14ac:dyDescent="0.25">
      <c r="A57" t="s">
        <v>1358</v>
      </c>
      <c r="B57" t="s">
        <v>1362</v>
      </c>
    </row>
    <row r="58" spans="1:3" ht="24.95" hidden="1" customHeight="1" x14ac:dyDescent="0.25">
      <c r="A58" t="s">
        <v>1359</v>
      </c>
      <c r="B58" t="s">
        <v>1363</v>
      </c>
    </row>
    <row r="59" spans="1:3" ht="24.95" hidden="1" customHeight="1" x14ac:dyDescent="0.25">
      <c r="A59" t="s">
        <v>1360</v>
      </c>
      <c r="B59" t="s">
        <v>1361</v>
      </c>
    </row>
    <row r="60" spans="1:3" hidden="1" x14ac:dyDescent="0.25"/>
    <row r="61" spans="1:3" hidden="1" x14ac:dyDescent="0.25"/>
    <row r="62" spans="1:3" hidden="1" x14ac:dyDescent="0.25">
      <c r="B62" t="str">
        <f>B4</f>
        <v>thfit</v>
      </c>
      <c r="C62" t="s">
        <v>3533</v>
      </c>
    </row>
    <row r="63" spans="1:3" hidden="1" x14ac:dyDescent="0.25">
      <c r="B63" t="str">
        <f t="shared" ref="B63:B79" si="4">B5</f>
        <v>Pdfit</v>
      </c>
      <c r="C63" t="s">
        <v>1352</v>
      </c>
    </row>
    <row r="64" spans="1:3" hidden="1" x14ac:dyDescent="0.25">
      <c r="B64" t="str">
        <f t="shared" si="4"/>
        <v>IRFr</v>
      </c>
      <c r="C64" t="s">
        <v>3428</v>
      </c>
    </row>
    <row r="65" spans="2:3" hidden="1" x14ac:dyDescent="0.25">
      <c r="B65" t="str">
        <f t="shared" si="4"/>
        <v>IRFTH</v>
      </c>
      <c r="C65" t="s">
        <v>3429</v>
      </c>
    </row>
    <row r="66" spans="2:3" hidden="1" x14ac:dyDescent="0.25">
      <c r="B66" t="str">
        <f t="shared" si="4"/>
        <v>ufit</v>
      </c>
      <c r="C66" t="s">
        <v>3373</v>
      </c>
    </row>
    <row r="67" spans="2:3" hidden="1" x14ac:dyDescent="0.25">
      <c r="B67" t="str">
        <f t="shared" si="4"/>
        <v>JSM</v>
      </c>
      <c r="C67" t="s">
        <v>3430</v>
      </c>
    </row>
    <row r="68" spans="2:3" hidden="1" x14ac:dyDescent="0.25">
      <c r="B68" t="str">
        <f t="shared" si="4"/>
        <v>Jind</v>
      </c>
      <c r="C68" t="s">
        <v>3369</v>
      </c>
    </row>
    <row r="69" spans="2:3" hidden="1" x14ac:dyDescent="0.25">
      <c r="B69" t="str">
        <f t="shared" si="4"/>
        <v>SMexrCS</v>
      </c>
      <c r="C69" t="s">
        <v>3427</v>
      </c>
    </row>
    <row r="70" spans="2:3" hidden="1" x14ac:dyDescent="0.25">
      <c r="B70" t="str">
        <f t="shared" si="4"/>
        <v>SMexrL</v>
      </c>
      <c r="C70" t="s">
        <v>1237</v>
      </c>
    </row>
    <row r="71" spans="2:3" hidden="1" x14ac:dyDescent="0.25">
      <c r="B71" t="str">
        <f t="shared" si="4"/>
        <v>Name</v>
      </c>
      <c r="C71" t="s">
        <v>3425</v>
      </c>
    </row>
    <row r="72" spans="2:3" hidden="1" x14ac:dyDescent="0.25">
      <c r="B72" t="str">
        <f t="shared" si="4"/>
        <v>pi</v>
      </c>
      <c r="C72" t="s">
        <v>3426</v>
      </c>
    </row>
    <row r="73" spans="2:3" hidden="1" x14ac:dyDescent="0.25">
      <c r="B73" t="str">
        <f t="shared" si="4"/>
        <v>SMSDF</v>
      </c>
      <c r="C73" t="s">
        <v>3431</v>
      </c>
    </row>
    <row r="74" spans="2:3" hidden="1" x14ac:dyDescent="0.25">
      <c r="B74" t="str">
        <f t="shared" si="4"/>
        <v>XdiscSM</v>
      </c>
      <c r="C74" t="s">
        <v>3508</v>
      </c>
    </row>
    <row r="75" spans="2:3" hidden="1" x14ac:dyDescent="0.25">
      <c r="B75" t="str">
        <f t="shared" si="4"/>
        <v>StateVals</v>
      </c>
      <c r="C75" t="s">
        <v>3509</v>
      </c>
    </row>
    <row r="76" spans="2:3" hidden="1" x14ac:dyDescent="0.25">
      <c r="B76" t="str">
        <f t="shared" si="4"/>
        <v>StateValsCB</v>
      </c>
      <c r="C76" t="s">
        <v>3529</v>
      </c>
    </row>
    <row r="77" spans="2:3" hidden="1" x14ac:dyDescent="0.25">
      <c r="B77" t="str">
        <f t="shared" si="4"/>
        <v>StateValsCBpsi</v>
      </c>
      <c r="C77" t="s">
        <v>1307</v>
      </c>
    </row>
    <row r="78" spans="2:3" hidden="1" x14ac:dyDescent="0.25">
      <c r="B78" t="str">
        <f t="shared" si="4"/>
        <v>inflow</v>
      </c>
      <c r="C78" t="s">
        <v>3524</v>
      </c>
    </row>
    <row r="79" spans="2:3" hidden="1" x14ac:dyDescent="0.25">
      <c r="B79" t="str">
        <f t="shared" si="4"/>
        <v>errors</v>
      </c>
      <c r="C79" t="s">
        <v>3432</v>
      </c>
    </row>
  </sheetData>
  <sortState ref="C60:C77">
    <sortCondition ref="C60:C77"/>
  </sortState>
  <pageMargins left="0.7" right="0.7" top="0.75" bottom="0.75" header="0.3" footer="0.3"/>
  <pageSetup scale="37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9"/>
  <sheetViews>
    <sheetView workbookViewId="0">
      <selection activeCell="B10" sqref="B10"/>
    </sheetView>
  </sheetViews>
  <sheetFormatPr defaultRowHeight="15" x14ac:dyDescent="0.25"/>
  <sheetData>
    <row r="3" spans="1:6" x14ac:dyDescent="0.25">
      <c r="A3" t="s">
        <v>1240</v>
      </c>
      <c r="B3">
        <v>2.5000000000000001E-2</v>
      </c>
    </row>
    <row r="4" spans="1:6" x14ac:dyDescent="0.25">
      <c r="A4" t="s">
        <v>1318</v>
      </c>
      <c r="B4">
        <v>0.5</v>
      </c>
    </row>
    <row r="5" spans="1:6" x14ac:dyDescent="0.25">
      <c r="A5" t="s">
        <v>1319</v>
      </c>
      <c r="B5">
        <v>0.77049999999999996</v>
      </c>
      <c r="D5" s="286"/>
      <c r="E5" s="286"/>
      <c r="F5" s="286"/>
    </row>
    <row r="6" spans="1:6" x14ac:dyDescent="0.25">
      <c r="A6" t="s">
        <v>1321</v>
      </c>
      <c r="B6">
        <f>1-0.9^(1/3)</f>
        <v>3.4510615394370281E-2</v>
      </c>
      <c r="D6" s="4">
        <f>1/B6</f>
        <v>28.976591363917841</v>
      </c>
    </row>
    <row r="7" spans="1:6" x14ac:dyDescent="0.25">
      <c r="A7" t="s">
        <v>1380</v>
      </c>
      <c r="B7">
        <v>0.21299999999999999</v>
      </c>
    </row>
    <row r="8" spans="1:6" x14ac:dyDescent="0.25">
      <c r="A8" t="s">
        <v>3446</v>
      </c>
      <c r="B8">
        <f>SS!W9</f>
        <v>0.59221490927912501</v>
      </c>
    </row>
    <row r="9" spans="1:6" x14ac:dyDescent="0.25">
      <c r="A9" t="s">
        <v>3492</v>
      </c>
      <c r="B9">
        <v>0.57699999999999996</v>
      </c>
    </row>
  </sheetData>
  <mergeCells count="1">
    <mergeCell ref="D5:F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2"/>
  <sheetViews>
    <sheetView workbookViewId="0">
      <selection activeCell="F18" sqref="F18"/>
    </sheetView>
  </sheetViews>
  <sheetFormatPr defaultRowHeight="15" x14ac:dyDescent="0.25"/>
  <cols>
    <col min="2" max="2" width="11.140625" customWidth="1"/>
    <col min="9" max="9" width="11" customWidth="1"/>
    <col min="10" max="10" width="12.140625" customWidth="1"/>
  </cols>
  <sheetData>
    <row r="2" spans="2:10" x14ac:dyDescent="0.25">
      <c r="B2" s="50" t="s">
        <v>1298</v>
      </c>
    </row>
    <row r="4" spans="2:10" ht="15.75" thickBot="1" x14ac:dyDescent="0.3">
      <c r="B4" s="62"/>
      <c r="C4" s="62"/>
      <c r="D4" s="62"/>
      <c r="E4" s="62"/>
      <c r="F4" s="62"/>
      <c r="G4" s="62"/>
      <c r="H4" s="62"/>
      <c r="I4" s="62"/>
      <c r="J4" s="62"/>
    </row>
    <row r="5" spans="2:10" ht="18.95" customHeight="1" thickTop="1" x14ac:dyDescent="0.25">
      <c r="B5" s="61"/>
      <c r="C5" s="67"/>
      <c r="D5" s="289" t="s">
        <v>1262</v>
      </c>
      <c r="E5" s="289"/>
      <c r="F5" s="289"/>
      <c r="G5" s="289"/>
      <c r="H5" s="289"/>
      <c r="I5" s="71"/>
      <c r="J5" s="67"/>
    </row>
    <row r="6" spans="2:10" ht="22.9" customHeight="1" x14ac:dyDescent="0.25">
      <c r="B6" s="61"/>
      <c r="C6" s="68"/>
      <c r="D6" s="70">
        <v>1</v>
      </c>
      <c r="E6" s="70">
        <v>2</v>
      </c>
      <c r="F6" s="70">
        <v>3</v>
      </c>
      <c r="G6" s="70">
        <v>4</v>
      </c>
      <c r="H6" s="70">
        <v>5</v>
      </c>
      <c r="I6" s="72" t="s">
        <v>1265</v>
      </c>
      <c r="J6" s="69" t="s">
        <v>1263</v>
      </c>
    </row>
    <row r="7" spans="2:10" ht="21.95" customHeight="1" x14ac:dyDescent="0.25">
      <c r="B7" s="287" t="s">
        <v>1261</v>
      </c>
      <c r="C7" s="75">
        <v>1</v>
      </c>
      <c r="D7" s="63">
        <f>IF(SS!S36&gt;0,SS!S36,"")</f>
        <v>0.90740740740740744</v>
      </c>
      <c r="E7" s="63">
        <f>IF(SS!T36&gt;0,SS!T36,"")</f>
        <v>9.2592592592592587E-2</v>
      </c>
      <c r="F7" s="63" t="str">
        <f>IF(SS!U36&gt;0,SS!U36,"")</f>
        <v/>
      </c>
      <c r="G7" s="63" t="str">
        <f>IF(SS!V36&gt;0,SS!V36,"")</f>
        <v/>
      </c>
      <c r="H7" s="63" t="str">
        <f>IF(SS!W36&gt;0,SS!W36,"")</f>
        <v/>
      </c>
      <c r="I7" s="73">
        <f>SS!W7</f>
        <v>0.3764003651701871</v>
      </c>
      <c r="J7" s="64">
        <f>SS!X7</f>
        <v>289.5667893320628</v>
      </c>
    </row>
    <row r="8" spans="2:10" ht="21.95" customHeight="1" x14ac:dyDescent="0.25">
      <c r="B8" s="287"/>
      <c r="C8" s="75">
        <v>2</v>
      </c>
      <c r="D8" s="63">
        <f>IF(SS!S37&gt;0,SS!S37,"")</f>
        <v>9.2592592592592587E-2</v>
      </c>
      <c r="E8" s="63">
        <f>IF(SS!T37&gt;0,SS!T37,"")</f>
        <v>0.81481481481481477</v>
      </c>
      <c r="F8" s="63">
        <f>IF(SS!U37&gt;0,SS!U37,"")</f>
        <v>9.2592592592592587E-2</v>
      </c>
      <c r="G8" s="63" t="str">
        <f>IF(SS!V37&gt;0,SS!V37,"")</f>
        <v/>
      </c>
      <c r="H8" s="63" t="str">
        <f>IF(SS!W37&gt;0,SS!W37,"")</f>
        <v/>
      </c>
      <c r="I8" s="73">
        <f>SS!W8</f>
        <v>0.48342450477937637</v>
      </c>
      <c r="J8" s="64">
        <f>SS!X8</f>
        <v>364.26071458598233</v>
      </c>
    </row>
    <row r="9" spans="2:10" ht="21.95" customHeight="1" x14ac:dyDescent="0.25">
      <c r="B9" s="287"/>
      <c r="C9" s="75">
        <v>3</v>
      </c>
      <c r="D9" s="63" t="str">
        <f>IF(SS!S38&gt;0,SS!S38,"")</f>
        <v/>
      </c>
      <c r="E9" s="63">
        <f>IF(SS!T38&gt;0,SS!T38,"")</f>
        <v>9.3167701863354033E-2</v>
      </c>
      <c r="F9" s="63">
        <f>IF(SS!U38&gt;0,SS!U38,"")</f>
        <v>0.81987577639751552</v>
      </c>
      <c r="G9" s="63">
        <f>IF(SS!V38&gt;0,SS!V38,"")</f>
        <v>8.6956521739130432E-2</v>
      </c>
      <c r="H9" s="63" t="str">
        <f>IF(SS!W38&gt;0,SS!W38,"")</f>
        <v/>
      </c>
      <c r="I9" s="73">
        <f>SS!W9</f>
        <v>0.59221490927912501</v>
      </c>
      <c r="J9" s="64">
        <f>SS!X9</f>
        <v>415.47245975446987</v>
      </c>
    </row>
    <row r="10" spans="2:10" ht="21.95" customHeight="1" x14ac:dyDescent="0.25">
      <c r="B10" s="287"/>
      <c r="C10" s="75">
        <v>4</v>
      </c>
      <c r="D10" s="63" t="str">
        <f>IF(SS!S39&gt;0,SS!S39,"")</f>
        <v/>
      </c>
      <c r="E10" s="63" t="str">
        <f>IF(SS!T39&gt;0,SS!T39,"")</f>
        <v/>
      </c>
      <c r="F10" s="63">
        <f>IF(SS!U39&gt;0,SS!U39,"")</f>
        <v>8.6956521739130432E-2</v>
      </c>
      <c r="G10" s="63">
        <f>IF(SS!V39&gt;0,SS!V39,"")</f>
        <v>0.83850931677018636</v>
      </c>
      <c r="H10" s="63">
        <f>IF(SS!W39&gt;0,SS!W39,"")</f>
        <v>7.4534161490683232E-2</v>
      </c>
      <c r="I10" s="73">
        <f>SS!W10</f>
        <v>0.68680047988954196</v>
      </c>
      <c r="J10" s="64">
        <f>SS!X10</f>
        <v>485.25589286539957</v>
      </c>
    </row>
    <row r="11" spans="2:10" ht="21.95" customHeight="1" thickBot="1" x14ac:dyDescent="0.3">
      <c r="B11" s="288"/>
      <c r="C11" s="76">
        <v>5</v>
      </c>
      <c r="D11" s="65" t="str">
        <f>IF(SS!S40&gt;0,SS!S40,"")</f>
        <v/>
      </c>
      <c r="E11" s="65" t="str">
        <f>IF(SS!T40&gt;0,SS!T40,"")</f>
        <v/>
      </c>
      <c r="F11" s="65" t="str">
        <f>IF(SS!U40&gt;0,SS!U40,"")</f>
        <v/>
      </c>
      <c r="G11" s="65">
        <f>IF(SS!V40&gt;0,SS!V40,"")</f>
        <v>8.0246913580246909E-2</v>
      </c>
      <c r="H11" s="65">
        <f>IF(SS!W40&gt;0,SS!W40,"")</f>
        <v>0.91975308641975306</v>
      </c>
      <c r="I11" s="74">
        <f>SS!W11</f>
        <v>1.0060754353849517</v>
      </c>
      <c r="J11" s="66">
        <f>SS!X11</f>
        <v>575.58994399890639</v>
      </c>
    </row>
    <row r="12" spans="2:10" ht="15.75" thickTop="1" x14ac:dyDescent="0.25"/>
  </sheetData>
  <mergeCells count="2">
    <mergeCell ref="B7:B11"/>
    <mergeCell ref="D5:H5"/>
  </mergeCells>
  <pageMargins left="0.7" right="0.7" top="0.75" bottom="0.75" header="0.3" footer="0.3"/>
  <pageSetup orientation="portrait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53"/>
  <sheetViews>
    <sheetView workbookViewId="0">
      <selection activeCell="G9" sqref="G9"/>
    </sheetView>
  </sheetViews>
  <sheetFormatPr defaultRowHeight="15" x14ac:dyDescent="0.25"/>
  <cols>
    <col min="5" max="5" width="11.5703125" customWidth="1"/>
    <col min="14" max="14" width="15" customWidth="1"/>
    <col min="15" max="15" width="11.140625" customWidth="1"/>
    <col min="16" max="16" width="19.140625" customWidth="1"/>
    <col min="17" max="17" width="19.5703125" customWidth="1"/>
    <col min="18" max="18" width="16.85546875" customWidth="1"/>
    <col min="19" max="19" width="18.42578125" customWidth="1"/>
    <col min="21" max="21" width="12.7109375" customWidth="1"/>
  </cols>
  <sheetData>
    <row r="1" spans="2:21" x14ac:dyDescent="0.25">
      <c r="B1" s="50"/>
    </row>
    <row r="3" spans="2:21" x14ac:dyDescent="0.25">
      <c r="M3" t="s">
        <v>3421</v>
      </c>
    </row>
    <row r="5" spans="2:21" x14ac:dyDescent="0.25">
      <c r="E5" s="58"/>
      <c r="F5" s="58"/>
      <c r="G5" s="58"/>
      <c r="H5" s="58"/>
      <c r="I5" s="58"/>
      <c r="J5" s="58"/>
      <c r="M5" t="s">
        <v>3412</v>
      </c>
      <c r="S5" s="14"/>
    </row>
    <row r="6" spans="2:21" x14ac:dyDescent="0.25">
      <c r="C6" s="80"/>
      <c r="E6" s="58"/>
      <c r="F6" s="58"/>
      <c r="G6" s="58"/>
      <c r="H6" s="58"/>
      <c r="I6" s="58"/>
      <c r="J6" s="58"/>
      <c r="M6">
        <f>SS!S48</f>
        <v>1.0105212174714271</v>
      </c>
      <c r="N6">
        <f>SS!T48</f>
        <v>1.0184348525947653</v>
      </c>
      <c r="O6">
        <f>SS!U48</f>
        <v>0</v>
      </c>
      <c r="P6">
        <f>SS!V48</f>
        <v>0</v>
      </c>
      <c r="Q6">
        <f>SS!W48</f>
        <v>0</v>
      </c>
      <c r="S6">
        <f>SUMPRODUCT(M6:Q6,H8:L8)</f>
        <v>0.99999999946078333</v>
      </c>
    </row>
    <row r="7" spans="2:21" x14ac:dyDescent="0.25">
      <c r="E7" s="58"/>
      <c r="F7" s="58"/>
      <c r="G7" s="58"/>
      <c r="H7" s="286" t="s">
        <v>1260</v>
      </c>
      <c r="I7" s="286"/>
      <c r="J7" s="286"/>
      <c r="K7" s="286"/>
      <c r="L7" s="286"/>
      <c r="M7">
        <f>SS!S49</f>
        <v>0.97319691423165955</v>
      </c>
      <c r="N7">
        <f>SS!T49</f>
        <v>1.0091731770920238</v>
      </c>
      <c r="O7">
        <f>SS!U49</f>
        <v>1.0284607365133824</v>
      </c>
      <c r="P7">
        <f>SS!V49</f>
        <v>0</v>
      </c>
      <c r="Q7">
        <f>SS!W49</f>
        <v>0</v>
      </c>
      <c r="S7">
        <f t="shared" ref="S7:S10" si="0">SUMPRODUCT(M7:Q7,H9:L9)</f>
        <v>0.99999999219780333</v>
      </c>
    </row>
    <row r="8" spans="2:21" x14ac:dyDescent="0.25">
      <c r="C8" s="95"/>
      <c r="D8" s="95"/>
      <c r="E8" s="95"/>
      <c r="F8" t="s">
        <v>1232</v>
      </c>
      <c r="G8" s="163">
        <f>IRFs!M7</f>
        <v>0.99302799307991796</v>
      </c>
      <c r="H8" s="14">
        <f>IRFs!N7</f>
        <v>0.90302070900611797</v>
      </c>
      <c r="I8" s="14">
        <f>IRFs!O7</f>
        <v>8.5894952407738701E-2</v>
      </c>
      <c r="J8" s="14">
        <f>IRFs!P7</f>
        <v>0</v>
      </c>
      <c r="K8" s="14">
        <f>IRFs!Q7</f>
        <v>0</v>
      </c>
      <c r="L8" s="14">
        <f>IRFs!R7</f>
        <v>0</v>
      </c>
      <c r="M8">
        <f>SS!S50</f>
        <v>0</v>
      </c>
      <c r="N8">
        <f>SS!T50</f>
        <v>0.97376422031742282</v>
      </c>
      <c r="O8">
        <f>SS!U50</f>
        <v>1.0063621572889681</v>
      </c>
      <c r="P8">
        <f>SS!V50</f>
        <v>1.029255289015673</v>
      </c>
      <c r="Q8">
        <f>SS!W50</f>
        <v>0</v>
      </c>
      <c r="R8" s="95"/>
      <c r="S8">
        <f t="shared" si="0"/>
        <v>0.99999996763265186</v>
      </c>
      <c r="T8" s="95"/>
      <c r="U8" s="95"/>
    </row>
    <row r="9" spans="2:21" x14ac:dyDescent="0.25">
      <c r="C9" s="95"/>
      <c r="D9" s="95"/>
      <c r="E9" s="95"/>
      <c r="F9" s="296" t="s">
        <v>1239</v>
      </c>
      <c r="G9" s="164">
        <f>IRFs!D7</f>
        <v>1</v>
      </c>
      <c r="H9" s="14">
        <f>IRFs!N8</f>
        <v>9.8720862841740198E-2</v>
      </c>
      <c r="I9" s="14">
        <f>IRFs!O8</f>
        <v>0.80996486131408196</v>
      </c>
      <c r="J9" s="14">
        <f>IRFs!P8</f>
        <v>8.4135774573224603E-2</v>
      </c>
      <c r="K9" s="14">
        <f>IRFs!Q8</f>
        <v>0</v>
      </c>
      <c r="L9" s="14">
        <f>IRFs!R8</f>
        <v>0</v>
      </c>
      <c r="M9">
        <f>SS!S51</f>
        <v>0</v>
      </c>
      <c r="N9">
        <f>SS!T51</f>
        <v>0</v>
      </c>
      <c r="O9">
        <f>SS!U51</f>
        <v>0.96493885971304016</v>
      </c>
      <c r="P9">
        <f>SS!V51</f>
        <v>1.0030432059996801</v>
      </c>
      <c r="Q9">
        <f>SS!W51</f>
        <v>1.0268851091370441</v>
      </c>
      <c r="R9" s="95"/>
      <c r="S9">
        <f t="shared" si="0"/>
        <v>1.000000022763319</v>
      </c>
      <c r="T9" s="95"/>
      <c r="U9" s="95"/>
    </row>
    <row r="10" spans="2:21" x14ac:dyDescent="0.25">
      <c r="C10" s="95"/>
      <c r="D10" s="95"/>
      <c r="E10" s="95"/>
      <c r="F10" s="296"/>
      <c r="G10" s="164">
        <f>IRFs!D8</f>
        <v>0.93151862017522902</v>
      </c>
      <c r="H10" s="14">
        <f>IRFs!N9</f>
        <v>0</v>
      </c>
      <c r="I10" s="14">
        <f>IRFs!O9</f>
        <v>0.10141492476526399</v>
      </c>
      <c r="J10" s="14">
        <f>IRFs!P9</f>
        <v>0.81604015608673397</v>
      </c>
      <c r="K10" s="14">
        <f>IRFs!Q9</f>
        <v>7.7739518494681595E-2</v>
      </c>
      <c r="L10" s="14">
        <f>IRFs!R9</f>
        <v>0</v>
      </c>
      <c r="M10">
        <f>SS!S52</f>
        <v>0</v>
      </c>
      <c r="N10">
        <f>SS!T52</f>
        <v>0</v>
      </c>
      <c r="O10">
        <f>SS!U52</f>
        <v>0</v>
      </c>
      <c r="P10">
        <f>SS!V52</f>
        <v>0.97741660452360857</v>
      </c>
      <c r="Q10">
        <f>SS!W52</f>
        <v>1.0009101181429516</v>
      </c>
      <c r="R10" s="95"/>
      <c r="S10">
        <f t="shared" si="0"/>
        <v>1.000000420762271</v>
      </c>
      <c r="T10" s="95"/>
      <c r="U10" s="95"/>
    </row>
    <row r="11" spans="2:21" x14ac:dyDescent="0.25">
      <c r="C11" s="95"/>
      <c r="D11" s="95"/>
      <c r="E11" s="95"/>
      <c r="F11" s="296"/>
      <c r="G11" s="164">
        <f>IRFs!D9</f>
        <v>0.85056661710245196</v>
      </c>
      <c r="H11" s="14">
        <f>IRFs!N10</f>
        <v>0</v>
      </c>
      <c r="I11" s="14">
        <f>IRFs!O10</f>
        <v>0</v>
      </c>
      <c r="J11" s="14">
        <f>IRFs!P10</f>
        <v>9.60895419528561E-2</v>
      </c>
      <c r="K11" s="14">
        <f>IRFs!Q10</f>
        <v>0.83390626210197705</v>
      </c>
      <c r="L11" s="14">
        <f>IRFs!R10</f>
        <v>6.89809195290918E-2</v>
      </c>
      <c r="M11" s="95"/>
      <c r="N11" s="95"/>
      <c r="O11" s="95"/>
      <c r="P11" s="95"/>
      <c r="Q11" s="95"/>
      <c r="R11" s="95"/>
      <c r="S11" s="95"/>
      <c r="T11" s="95"/>
      <c r="U11" s="95"/>
    </row>
    <row r="12" spans="2:21" x14ac:dyDescent="0.25">
      <c r="C12" s="95"/>
      <c r="D12" s="95"/>
      <c r="E12" s="95"/>
      <c r="F12" s="296"/>
      <c r="G12" s="164">
        <f>IRFs!D10</f>
        <v>0.764622012128093</v>
      </c>
      <c r="H12" s="14">
        <f>IRFs!N11</f>
        <v>0</v>
      </c>
      <c r="I12" s="14">
        <f>IRFs!O11</f>
        <v>0</v>
      </c>
      <c r="J12" s="14">
        <f>IRFs!P11</f>
        <v>0</v>
      </c>
      <c r="K12" s="14">
        <f>IRFs!Q11</f>
        <v>8.5841761294432897E-2</v>
      </c>
      <c r="L12" s="14">
        <f>IRFs!R11</f>
        <v>0.91526425930355304</v>
      </c>
      <c r="M12" s="160"/>
      <c r="N12" s="160"/>
      <c r="O12" s="160"/>
      <c r="P12" s="160"/>
      <c r="Q12" s="160"/>
      <c r="R12" s="95"/>
      <c r="S12" s="95"/>
      <c r="T12" s="95"/>
      <c r="U12" s="95"/>
    </row>
    <row r="13" spans="2:21" x14ac:dyDescent="0.25">
      <c r="C13" s="95"/>
      <c r="D13" s="95"/>
      <c r="E13" s="95"/>
      <c r="F13" s="296"/>
      <c r="G13" s="164">
        <f>IRFs!D11</f>
        <v>0.71135570436208495</v>
      </c>
      <c r="H13" s="95"/>
      <c r="I13" s="95"/>
      <c r="J13" s="95"/>
      <c r="K13" s="95"/>
      <c r="L13" s="95"/>
      <c r="M13" s="160"/>
      <c r="N13" s="160"/>
      <c r="O13" s="160"/>
      <c r="P13" s="160"/>
      <c r="Q13" s="160"/>
      <c r="R13" s="95"/>
      <c r="S13" s="95"/>
      <c r="T13" s="95"/>
      <c r="U13" s="95"/>
    </row>
    <row r="14" spans="2:21" x14ac:dyDescent="0.25">
      <c r="C14" s="95"/>
      <c r="D14" s="95"/>
      <c r="E14" s="95"/>
      <c r="F14" s="95"/>
      <c r="G14" s="95"/>
      <c r="H14" s="95"/>
      <c r="I14" s="95"/>
      <c r="J14" s="95"/>
      <c r="K14" s="95"/>
      <c r="L14" s="95"/>
      <c r="M14" s="160"/>
      <c r="N14" s="160"/>
      <c r="O14" s="160"/>
      <c r="P14" s="160"/>
      <c r="Q14" s="160"/>
      <c r="R14" s="95"/>
      <c r="S14" s="95"/>
      <c r="T14" s="95"/>
      <c r="U14" s="95"/>
    </row>
    <row r="15" spans="2:21" x14ac:dyDescent="0.25">
      <c r="G15" s="95">
        <v>1</v>
      </c>
      <c r="H15" s="95">
        <v>2</v>
      </c>
      <c r="I15" s="95">
        <v>3</v>
      </c>
      <c r="J15" s="95">
        <v>4</v>
      </c>
      <c r="K15" s="95">
        <v>5</v>
      </c>
    </row>
    <row r="17" spans="3:21" x14ac:dyDescent="0.25">
      <c r="E17" s="50" t="s">
        <v>1315</v>
      </c>
    </row>
    <row r="18" spans="3:21" ht="15.75" thickBot="1" x14ac:dyDescent="0.3">
      <c r="E18" s="62"/>
      <c r="F18" s="62"/>
      <c r="G18" s="62"/>
      <c r="H18" s="62"/>
      <c r="I18" s="62"/>
      <c r="J18" s="62"/>
      <c r="K18" s="62"/>
    </row>
    <row r="19" spans="3:21" ht="27" customHeight="1" thickTop="1" x14ac:dyDescent="0.25">
      <c r="E19" s="293" t="s">
        <v>1266</v>
      </c>
      <c r="F19" s="297">
        <f>G8</f>
        <v>0.99302799307991796</v>
      </c>
      <c r="G19" s="300" t="s">
        <v>1317</v>
      </c>
      <c r="H19" s="295"/>
      <c r="I19" s="295"/>
      <c r="J19" s="295"/>
      <c r="K19" s="295"/>
    </row>
    <row r="20" spans="3:21" ht="25.15" customHeight="1" x14ac:dyDescent="0.25">
      <c r="E20" s="290"/>
      <c r="F20" s="298"/>
      <c r="G20" s="301" t="s">
        <v>1316</v>
      </c>
      <c r="H20" s="302"/>
      <c r="I20" s="302"/>
      <c r="J20" s="302"/>
      <c r="K20" s="302"/>
      <c r="M20" s="97" t="s">
        <v>1237</v>
      </c>
      <c r="T20" t="s">
        <v>1373</v>
      </c>
      <c r="U20" s="14" t="s">
        <v>1374</v>
      </c>
    </row>
    <row r="21" spans="3:21" ht="26.65" customHeight="1" x14ac:dyDescent="0.25">
      <c r="C21">
        <v>1</v>
      </c>
      <c r="E21" s="294"/>
      <c r="F21" s="299"/>
      <c r="G21" s="85">
        <v>1</v>
      </c>
      <c r="H21" s="86">
        <v>2</v>
      </c>
      <c r="I21" s="86">
        <v>3</v>
      </c>
      <c r="J21" s="86">
        <v>4</v>
      </c>
      <c r="K21" s="86">
        <v>5</v>
      </c>
      <c r="M21" s="83">
        <f>pi!D7</f>
        <v>0.90740740740740744</v>
      </c>
      <c r="N21" s="83">
        <f>pi!E7</f>
        <v>9.2592592592592587E-2</v>
      </c>
      <c r="O21" s="83">
        <v>0</v>
      </c>
      <c r="P21" s="83">
        <v>0</v>
      </c>
      <c r="Q21" s="83">
        <v>0</v>
      </c>
      <c r="T21">
        <f>SUMPRODUCT(G22:K22,M21:Q21)</f>
        <v>0.9867313331567017</v>
      </c>
      <c r="U21" s="1">
        <f>SUMPRODUCT(M21:Q21,$G$15:$K$15)-C21</f>
        <v>9.259259259259256E-2</v>
      </c>
    </row>
    <row r="22" spans="3:21" ht="21.95" customHeight="1" x14ac:dyDescent="0.25">
      <c r="C22">
        <v>2</v>
      </c>
      <c r="E22" s="81" t="s">
        <v>1267</v>
      </c>
      <c r="F22" s="100">
        <f>G9</f>
        <v>1</v>
      </c>
      <c r="G22" s="113">
        <f>$F$19*INDEX($F$22:$F$26,G$15)/INDEX($F$22:$F$26,$C21)</f>
        <v>0.99302799307991796</v>
      </c>
      <c r="H22" s="110">
        <f t="shared" ref="H22:K26" si="1">$F$19*INDEX($F$22:$F$26,H$15)/INDEX($F$22:$F$26,$C21)</f>
        <v>0.92502406590918207</v>
      </c>
      <c r="I22" s="111">
        <f t="shared" si="1"/>
        <v>0.84463646076202292</v>
      </c>
      <c r="J22" s="111">
        <f t="shared" si="1"/>
        <v>0.7592910621682889</v>
      </c>
      <c r="K22" s="111">
        <f t="shared" si="1"/>
        <v>0.70639612746863267</v>
      </c>
      <c r="M22" s="83">
        <f>pi!D8</f>
        <v>9.2592592592592587E-2</v>
      </c>
      <c r="N22" s="83">
        <f>pi!E8</f>
        <v>0.81481481481481477</v>
      </c>
      <c r="O22" s="83">
        <f>pi!F8</f>
        <v>9.2592592592592587E-2</v>
      </c>
      <c r="P22" s="83">
        <v>0</v>
      </c>
      <c r="Q22" s="83">
        <v>0</v>
      </c>
      <c r="T22">
        <f t="shared" ref="T22:T25" si="2">SUMPRODUCT(G23:K23,M22:Q22)</f>
        <v>0.99179706025170122</v>
      </c>
      <c r="U22" s="1">
        <f t="shared" ref="U22:U25" si="3">SUMPRODUCT(M22:Q22,$G$15:$K$15)-C22</f>
        <v>0</v>
      </c>
    </row>
    <row r="23" spans="3:21" ht="21.95" customHeight="1" x14ac:dyDescent="0.25">
      <c r="C23">
        <v>3</v>
      </c>
      <c r="E23" s="81" t="s">
        <v>1268</v>
      </c>
      <c r="F23" s="100">
        <f>G10</f>
        <v>0.93151862017522902</v>
      </c>
      <c r="G23" s="84">
        <f t="shared" ref="G23:G26" si="4">$F$19*INDEX($F$22:$F$26,G$15)/INDEX($F$22:$F$26,$C22)</f>
        <v>1.0660312865169763</v>
      </c>
      <c r="H23" s="110">
        <f t="shared" si="1"/>
        <v>0.99302799307991796</v>
      </c>
      <c r="I23" s="110">
        <f t="shared" si="1"/>
        <v>0.9067306250981193</v>
      </c>
      <c r="J23" s="111">
        <f t="shared" si="1"/>
        <v>0.81511098728811004</v>
      </c>
      <c r="K23" s="111">
        <f t="shared" si="1"/>
        <v>0.75832743669230329</v>
      </c>
      <c r="M23" s="83">
        <v>0</v>
      </c>
      <c r="N23" s="83">
        <f>pi!E9</f>
        <v>9.3167701863354033E-2</v>
      </c>
      <c r="O23" s="83">
        <f>pi!F9</f>
        <v>0.81987577639751552</v>
      </c>
      <c r="P23" s="83">
        <f>pi!G9</f>
        <v>8.6956521739130432E-2</v>
      </c>
      <c r="Q23" s="83">
        <v>0</v>
      </c>
      <c r="T23">
        <f t="shared" si="2"/>
        <v>0.99310816248739009</v>
      </c>
      <c r="U23" s="1">
        <f t="shared" si="3"/>
        <v>-6.2111801242235032E-3</v>
      </c>
    </row>
    <row r="24" spans="3:21" ht="21.95" customHeight="1" x14ac:dyDescent="0.25">
      <c r="C24">
        <v>4</v>
      </c>
      <c r="E24" s="81" t="s">
        <v>1269</v>
      </c>
      <c r="F24" s="100">
        <f>G11</f>
        <v>0.85056661710245196</v>
      </c>
      <c r="G24" s="93">
        <f t="shared" si="4"/>
        <v>1.1674899685844433</v>
      </c>
      <c r="H24" s="110">
        <f t="shared" si="1"/>
        <v>1.0875386446042021</v>
      </c>
      <c r="I24" s="110">
        <f t="shared" si="1"/>
        <v>0.99302799307991796</v>
      </c>
      <c r="J24" s="110">
        <f t="shared" si="1"/>
        <v>0.89268852891840123</v>
      </c>
      <c r="K24" s="111">
        <f t="shared" si="1"/>
        <v>0.8305006489380552</v>
      </c>
      <c r="M24" s="83">
        <v>0</v>
      </c>
      <c r="N24" s="83">
        <v>0</v>
      </c>
      <c r="O24" s="83">
        <f>pi!F10</f>
        <v>8.6956521739130432E-2</v>
      </c>
      <c r="P24" s="83">
        <f>pi!G10</f>
        <v>0.83850931677018636</v>
      </c>
      <c r="Q24" s="83">
        <f>pi!H10</f>
        <v>7.4534161490683232E-2</v>
      </c>
      <c r="T24">
        <f t="shared" si="2"/>
        <v>0.99757776976438084</v>
      </c>
      <c r="U24" s="1">
        <f t="shared" si="3"/>
        <v>-1.2422360248447006E-2</v>
      </c>
    </row>
    <row r="25" spans="3:21" ht="21.95" customHeight="1" x14ac:dyDescent="0.25">
      <c r="C25">
        <v>5</v>
      </c>
      <c r="E25" s="81" t="s">
        <v>1270</v>
      </c>
      <c r="F25" s="100">
        <f>G12</f>
        <v>0.764622012128093</v>
      </c>
      <c r="G25" s="93">
        <f t="shared" si="4"/>
        <v>1.2987175065966599</v>
      </c>
      <c r="H25" s="111">
        <f t="shared" si="1"/>
        <v>1.2097795397423345</v>
      </c>
      <c r="I25" s="110">
        <f t="shared" si="1"/>
        <v>1.1046457561576524</v>
      </c>
      <c r="J25" s="110">
        <f t="shared" si="1"/>
        <v>0.99302799307991796</v>
      </c>
      <c r="K25" s="110">
        <f t="shared" si="1"/>
        <v>0.92385010667243772</v>
      </c>
      <c r="M25" s="83">
        <v>0</v>
      </c>
      <c r="N25" s="83">
        <v>0</v>
      </c>
      <c r="O25" s="83">
        <v>0</v>
      </c>
      <c r="P25" s="83">
        <f>pi!G11</f>
        <v>8.0246913580246909E-2</v>
      </c>
      <c r="Q25" s="83">
        <f>pi!H11</f>
        <v>0.91975308641975306</v>
      </c>
      <c r="T25">
        <f t="shared" si="2"/>
        <v>0.99899498712754775</v>
      </c>
      <c r="U25" s="1">
        <f t="shared" si="3"/>
        <v>-8.0246913580247714E-2</v>
      </c>
    </row>
    <row r="26" spans="3:21" ht="19.5" thickBot="1" x14ac:dyDescent="0.3">
      <c r="E26" s="82" t="s">
        <v>1271</v>
      </c>
      <c r="F26" s="78">
        <f>G13</f>
        <v>0.71135570436208495</v>
      </c>
      <c r="G26" s="94">
        <f t="shared" si="4"/>
        <v>1.3959654600231615</v>
      </c>
      <c r="H26" s="112">
        <f t="shared" si="1"/>
        <v>1.3003678191330543</v>
      </c>
      <c r="I26" s="112">
        <f t="shared" si="1"/>
        <v>1.1873616189237686</v>
      </c>
      <c r="J26" s="107">
        <f t="shared" si="1"/>
        <v>1.0673859189042287</v>
      </c>
      <c r="K26" s="107">
        <f t="shared" si="1"/>
        <v>0.99302799307991796</v>
      </c>
    </row>
    <row r="27" spans="3:21" ht="15.75" thickTop="1" x14ac:dyDescent="0.25"/>
    <row r="28" spans="3:21" x14ac:dyDescent="0.25">
      <c r="P28" s="50" t="s">
        <v>1391</v>
      </c>
    </row>
    <row r="29" spans="3:21" ht="15.75" thickBot="1" x14ac:dyDescent="0.3">
      <c r="F29" s="80"/>
      <c r="O29" s="62"/>
      <c r="P29" s="62"/>
      <c r="Q29" s="62"/>
      <c r="R29" s="62"/>
      <c r="S29" s="62"/>
    </row>
    <row r="30" spans="3:21" ht="32.25" customHeight="1" thickTop="1" x14ac:dyDescent="0.25">
      <c r="N30" s="114"/>
      <c r="O30" s="303" t="s">
        <v>1375</v>
      </c>
      <c r="P30" s="295" t="s">
        <v>1385</v>
      </c>
      <c r="Q30" s="295"/>
      <c r="R30" s="295"/>
      <c r="S30" s="101" t="s">
        <v>1386</v>
      </c>
    </row>
    <row r="31" spans="3:21" ht="57.75" customHeight="1" x14ac:dyDescent="0.25">
      <c r="F31" t="s">
        <v>1369</v>
      </c>
      <c r="N31" s="98"/>
      <c r="O31" s="302"/>
      <c r="P31" s="99" t="s">
        <v>1383</v>
      </c>
      <c r="Q31" s="99" t="s">
        <v>1381</v>
      </c>
      <c r="R31" s="99" t="s">
        <v>1382</v>
      </c>
      <c r="S31" s="116" t="s">
        <v>1382</v>
      </c>
    </row>
    <row r="32" spans="3:21" ht="21.95" customHeight="1" x14ac:dyDescent="0.25">
      <c r="F32" s="162">
        <f>H8</f>
        <v>0.90302070900611797</v>
      </c>
      <c r="G32" s="162">
        <f t="shared" ref="G32:J32" si="5">I8</f>
        <v>8.5894952407738701E-2</v>
      </c>
      <c r="H32" s="162">
        <f t="shared" si="5"/>
        <v>0</v>
      </c>
      <c r="I32" s="162">
        <f t="shared" si="5"/>
        <v>0</v>
      </c>
      <c r="J32" s="162">
        <f t="shared" si="5"/>
        <v>0</v>
      </c>
      <c r="L32">
        <f>SUM(F32:J32)</f>
        <v>0.98891566141385667</v>
      </c>
      <c r="N32" s="100"/>
      <c r="O32" s="224">
        <v>1</v>
      </c>
      <c r="P32" s="77">
        <f>L32</f>
        <v>0.98891566141385667</v>
      </c>
      <c r="Q32" s="83">
        <f>100*(1/P32-1)</f>
        <v>1.1208578262676072</v>
      </c>
      <c r="R32" s="105">
        <f>12*Q32</f>
        <v>13.450293915211287</v>
      </c>
      <c r="S32" s="117">
        <f>P39</f>
        <v>12.173733759076301</v>
      </c>
    </row>
    <row r="33" spans="2:19" ht="21.95" customHeight="1" x14ac:dyDescent="0.25">
      <c r="F33" s="162">
        <f t="shared" ref="F33:J33" si="6">H9</f>
        <v>9.8720862841740198E-2</v>
      </c>
      <c r="G33" s="162">
        <f t="shared" si="6"/>
        <v>0.80996486131408196</v>
      </c>
      <c r="H33" s="162">
        <f t="shared" si="6"/>
        <v>8.4135774573224603E-2</v>
      </c>
      <c r="I33" s="162">
        <f t="shared" si="6"/>
        <v>0</v>
      </c>
      <c r="J33" s="162">
        <f t="shared" si="6"/>
        <v>0</v>
      </c>
      <c r="L33">
        <f t="shared" ref="L33:L36" si="7">SUM(F33:J33)</f>
        <v>0.99282149872904679</v>
      </c>
      <c r="N33" s="100"/>
      <c r="O33" s="224">
        <v>2</v>
      </c>
      <c r="P33" s="77">
        <f t="shared" ref="P33:P36" si="8">L33</f>
        <v>0.99282149872904679</v>
      </c>
      <c r="Q33" s="83">
        <f t="shared" ref="Q33:Q36" si="9">100*(1/P33-1)</f>
        <v>0.72304047405729044</v>
      </c>
      <c r="R33" s="105">
        <f t="shared" ref="R33:R36" si="10">12*Q33</f>
        <v>8.6764856886874853</v>
      </c>
      <c r="S33" s="117">
        <f t="shared" ref="S33:S36" si="11">P40</f>
        <v>10.227962153625199</v>
      </c>
    </row>
    <row r="34" spans="2:19" ht="21.95" customHeight="1" x14ac:dyDescent="0.25">
      <c r="F34" s="162">
        <f t="shared" ref="F34:J34" si="12">H10</f>
        <v>0</v>
      </c>
      <c r="G34" s="162">
        <f t="shared" si="12"/>
        <v>0.10141492476526399</v>
      </c>
      <c r="H34" s="162">
        <f t="shared" si="12"/>
        <v>0.81604015608673397</v>
      </c>
      <c r="I34" s="162">
        <f t="shared" si="12"/>
        <v>7.7739518494681595E-2</v>
      </c>
      <c r="J34" s="162">
        <f t="shared" si="12"/>
        <v>0</v>
      </c>
      <c r="L34">
        <f t="shared" si="7"/>
        <v>0.99519459934667964</v>
      </c>
      <c r="N34" s="100"/>
      <c r="O34" s="224">
        <v>3</v>
      </c>
      <c r="P34" s="77">
        <f t="shared" si="8"/>
        <v>0.99519459934667964</v>
      </c>
      <c r="Q34" s="83">
        <f t="shared" si="9"/>
        <v>0.48286040302820687</v>
      </c>
      <c r="R34" s="105">
        <f t="shared" si="10"/>
        <v>5.7943248363384825</v>
      </c>
      <c r="S34" s="117">
        <f t="shared" si="11"/>
        <v>8.2567122414034895</v>
      </c>
    </row>
    <row r="35" spans="2:19" ht="21.95" customHeight="1" x14ac:dyDescent="0.25">
      <c r="F35" s="162">
        <f t="shared" ref="F35:J35" si="13">H11</f>
        <v>0</v>
      </c>
      <c r="G35" s="162">
        <f t="shared" si="13"/>
        <v>0</v>
      </c>
      <c r="H35" s="162">
        <f t="shared" si="13"/>
        <v>9.60895419528561E-2</v>
      </c>
      <c r="I35" s="162">
        <f t="shared" si="13"/>
        <v>0.83390626210197705</v>
      </c>
      <c r="J35" s="162">
        <f t="shared" si="13"/>
        <v>6.89809195290918E-2</v>
      </c>
      <c r="L35">
        <f t="shared" si="7"/>
        <v>0.99897672358392497</v>
      </c>
      <c r="N35" s="100"/>
      <c r="O35" s="224">
        <v>4</v>
      </c>
      <c r="P35" s="77">
        <f t="shared" si="8"/>
        <v>0.99897672358392497</v>
      </c>
      <c r="Q35" s="83">
        <f t="shared" si="9"/>
        <v>0.10243245832635139</v>
      </c>
      <c r="R35" s="105">
        <f t="shared" si="10"/>
        <v>1.2291894999162167</v>
      </c>
      <c r="S35" s="117">
        <f t="shared" si="11"/>
        <v>5.8690815999454502</v>
      </c>
    </row>
    <row r="36" spans="2:19" ht="21.95" customHeight="1" thickBot="1" x14ac:dyDescent="0.3">
      <c r="F36" s="162">
        <f t="shared" ref="F36:J36" si="14">H12</f>
        <v>0</v>
      </c>
      <c r="G36" s="162">
        <f t="shared" si="14"/>
        <v>0</v>
      </c>
      <c r="H36" s="162">
        <f t="shared" si="14"/>
        <v>0</v>
      </c>
      <c r="I36" s="162">
        <f t="shared" si="14"/>
        <v>8.5841761294432897E-2</v>
      </c>
      <c r="J36" s="162">
        <f t="shared" si="14"/>
        <v>0.91526425930355304</v>
      </c>
      <c r="L36">
        <f t="shared" si="7"/>
        <v>1.001106020597986</v>
      </c>
      <c r="N36" s="100"/>
      <c r="O36" s="225">
        <v>5</v>
      </c>
      <c r="P36" s="78">
        <f t="shared" si="8"/>
        <v>1.001106020597986</v>
      </c>
      <c r="Q36" s="107">
        <f t="shared" si="9"/>
        <v>-0.11047986679026955</v>
      </c>
      <c r="R36" s="106">
        <f t="shared" si="10"/>
        <v>-1.3257584014832346</v>
      </c>
      <c r="S36" s="118">
        <f t="shared" si="11"/>
        <v>4.4159666313567802</v>
      </c>
    </row>
    <row r="37" spans="2:19" ht="15.75" thickTop="1" x14ac:dyDescent="0.25">
      <c r="B37">
        <f>39558.98/2</f>
        <v>19779.490000000002</v>
      </c>
      <c r="N37" s="115"/>
      <c r="O37" s="115"/>
    </row>
    <row r="38" spans="2:19" x14ac:dyDescent="0.25">
      <c r="F38" s="95"/>
      <c r="P38" s="165" t="s">
        <v>1384</v>
      </c>
    </row>
    <row r="39" spans="2:19" x14ac:dyDescent="0.25">
      <c r="G39" s="103"/>
      <c r="P39" s="166">
        <f>IRFs!J7</f>
        <v>12.173733759076301</v>
      </c>
    </row>
    <row r="40" spans="2:19" x14ac:dyDescent="0.25">
      <c r="G40" s="103"/>
      <c r="P40" s="166">
        <f>IRFs!J8</f>
        <v>10.227962153625199</v>
      </c>
    </row>
    <row r="41" spans="2:19" x14ac:dyDescent="0.25">
      <c r="G41" s="103"/>
      <c r="P41" s="166">
        <f>IRFs!J9</f>
        <v>8.2567122414034895</v>
      </c>
    </row>
    <row r="42" spans="2:19" x14ac:dyDescent="0.25">
      <c r="G42" s="103"/>
      <c r="P42" s="166">
        <f>IRFs!J10</f>
        <v>5.8690815999454502</v>
      </c>
    </row>
    <row r="43" spans="2:19" x14ac:dyDescent="0.25">
      <c r="G43" s="103"/>
      <c r="P43" s="166">
        <f>IRFs!J11</f>
        <v>4.4159666313567802</v>
      </c>
    </row>
    <row r="44" spans="2:19" x14ac:dyDescent="0.25">
      <c r="P44" s="115"/>
    </row>
    <row r="46" spans="2:19" x14ac:dyDescent="0.25">
      <c r="H46" s="102"/>
      <c r="K46" s="102"/>
      <c r="N46" s="102"/>
      <c r="R46" s="14"/>
      <c r="S46" s="14"/>
    </row>
    <row r="47" spans="2:19" x14ac:dyDescent="0.25">
      <c r="R47" s="90"/>
      <c r="S47" s="90"/>
    </row>
    <row r="48" spans="2:19" x14ac:dyDescent="0.25">
      <c r="H48" s="102"/>
      <c r="K48" s="102"/>
      <c r="N48" s="102"/>
      <c r="R48" s="90"/>
      <c r="S48" s="90"/>
    </row>
    <row r="49" spans="8:19" x14ac:dyDescent="0.25">
      <c r="R49" s="90"/>
      <c r="S49" s="90"/>
    </row>
    <row r="50" spans="8:19" x14ac:dyDescent="0.25">
      <c r="R50" s="90"/>
      <c r="S50" s="90"/>
    </row>
    <row r="51" spans="8:19" x14ac:dyDescent="0.25">
      <c r="R51" s="90"/>
      <c r="S51" s="90"/>
    </row>
    <row r="53" spans="8:19" x14ac:dyDescent="0.25">
      <c r="H53" s="102"/>
      <c r="N53" s="102"/>
    </row>
  </sheetData>
  <mergeCells count="8">
    <mergeCell ref="H7:L7"/>
    <mergeCell ref="P30:R30"/>
    <mergeCell ref="F9:F13"/>
    <mergeCell ref="E19:E21"/>
    <mergeCell ref="F19:F21"/>
    <mergeCell ref="G19:K19"/>
    <mergeCell ref="G20:K20"/>
    <mergeCell ref="O30:O31"/>
  </mergeCells>
  <pageMargins left="0.7" right="0.7" top="0.75" bottom="0.75" header="0.3" footer="0.3"/>
  <pageSetup orientation="portrait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2"/>
  <sheetViews>
    <sheetView workbookViewId="0">
      <selection activeCell="S23" sqref="S23"/>
    </sheetView>
  </sheetViews>
  <sheetFormatPr defaultColWidth="8.85546875" defaultRowHeight="15.75" x14ac:dyDescent="0.25"/>
  <cols>
    <col min="1" max="17" width="8.85546875" style="189"/>
    <col min="18" max="18" width="13.85546875" style="189" customWidth="1"/>
    <col min="19" max="19" width="13.140625" style="189" customWidth="1"/>
    <col min="20" max="20" width="12.5703125" style="189" customWidth="1"/>
    <col min="21" max="21" width="12" style="189" customWidth="1"/>
    <col min="22" max="22" width="16" style="189" customWidth="1"/>
    <col min="23" max="23" width="15.42578125" style="189" customWidth="1"/>
    <col min="24" max="16384" width="8.85546875" style="189"/>
  </cols>
  <sheetData>
    <row r="1" spans="1:20" x14ac:dyDescent="0.25">
      <c r="A1" s="50" t="s">
        <v>3499</v>
      </c>
      <c r="B1"/>
    </row>
    <row r="2" spans="1:20" x14ac:dyDescent="0.25">
      <c r="A2"/>
      <c r="B2" t="s">
        <v>3502</v>
      </c>
    </row>
    <row r="3" spans="1:20" x14ac:dyDescent="0.25">
      <c r="A3"/>
      <c r="B3" t="s">
        <v>3500</v>
      </c>
    </row>
    <row r="4" spans="1:20" x14ac:dyDescent="0.25">
      <c r="A4"/>
      <c r="B4" t="s">
        <v>3501</v>
      </c>
    </row>
    <row r="5" spans="1:20" x14ac:dyDescent="0.25">
      <c r="A5" s="239"/>
      <c r="B5" s="239"/>
      <c r="C5" s="239"/>
      <c r="D5" s="239"/>
      <c r="E5" s="239"/>
      <c r="F5" s="239"/>
      <c r="G5" s="239"/>
      <c r="H5" s="239"/>
      <c r="I5" s="239"/>
      <c r="J5" s="239"/>
      <c r="K5" s="239"/>
      <c r="L5" s="239"/>
      <c r="M5" s="306"/>
      <c r="N5" s="306"/>
      <c r="O5" s="306"/>
      <c r="P5" s="306"/>
      <c r="Q5" s="306"/>
      <c r="R5" s="239" t="s">
        <v>1275</v>
      </c>
    </row>
    <row r="6" spans="1:20" x14ac:dyDescent="0.25">
      <c r="A6" s="239"/>
      <c r="B6" s="239"/>
      <c r="C6" s="239"/>
      <c r="D6" s="239"/>
      <c r="E6" s="239"/>
      <c r="F6" s="239"/>
      <c r="G6" s="239"/>
      <c r="H6" s="239"/>
      <c r="I6" s="239"/>
      <c r="J6" s="239"/>
      <c r="K6" s="239"/>
      <c r="L6" s="241"/>
      <c r="M6" s="241"/>
      <c r="N6" s="241"/>
      <c r="O6" s="241"/>
      <c r="P6" s="241"/>
      <c r="Q6" s="239"/>
    </row>
    <row r="7" spans="1:20" x14ac:dyDescent="0.25">
      <c r="A7" s="188" t="s">
        <v>1371</v>
      </c>
      <c r="B7" s="188" t="s">
        <v>1233</v>
      </c>
      <c r="C7" s="188" t="s">
        <v>1234</v>
      </c>
      <c r="D7" s="188" t="s">
        <v>1239</v>
      </c>
      <c r="E7" s="188" t="s">
        <v>1272</v>
      </c>
      <c r="F7" s="188" t="s">
        <v>1219</v>
      </c>
      <c r="G7" s="188" t="s">
        <v>1273</v>
      </c>
      <c r="H7" s="188" t="s">
        <v>8</v>
      </c>
      <c r="I7" s="188" t="s">
        <v>3470</v>
      </c>
      <c r="J7" s="188" t="s">
        <v>1276</v>
      </c>
      <c r="K7" s="188" t="s">
        <v>3471</v>
      </c>
      <c r="L7" s="188" t="s">
        <v>1232</v>
      </c>
      <c r="M7" s="304" t="s">
        <v>1260</v>
      </c>
      <c r="N7" s="304"/>
      <c r="O7" s="304"/>
      <c r="P7" s="304"/>
      <c r="Q7" s="304"/>
      <c r="R7" s="188" t="s">
        <v>1275</v>
      </c>
    </row>
    <row r="8" spans="1:20" x14ac:dyDescent="0.25">
      <c r="A8" s="242">
        <f>results!B3</f>
        <v>23.559532299697199</v>
      </c>
      <c r="B8" s="242">
        <f>results!C3</f>
        <v>159.46072615921599</v>
      </c>
      <c r="C8" s="242">
        <f>results!D3</f>
        <v>137.22027960133201</v>
      </c>
      <c r="D8" s="242">
        <f>results!E3</f>
        <v>1</v>
      </c>
      <c r="E8" s="242">
        <f>results!F3</f>
        <v>23.389933619952199</v>
      </c>
      <c r="F8" s="242">
        <f>results!G3</f>
        <v>23.559532299697199</v>
      </c>
      <c r="G8" s="242">
        <f>results!H3</f>
        <v>1.2559060030434299</v>
      </c>
      <c r="H8" s="242">
        <f>results!I3</f>
        <v>0.37640036517018699</v>
      </c>
      <c r="I8" s="242">
        <f>results!J3</f>
        <v>12.173733759076301</v>
      </c>
      <c r="J8" s="242">
        <f>results!K3</f>
        <v>1.00221777077721</v>
      </c>
      <c r="K8" s="242">
        <f>results!L3</f>
        <v>0.169598679745011</v>
      </c>
      <c r="L8" s="242">
        <f>results!M3</f>
        <v>0.99302799307991796</v>
      </c>
      <c r="M8" s="242">
        <f>results!N3</f>
        <v>0.90302070900611797</v>
      </c>
      <c r="N8" s="242">
        <f>results!O3</f>
        <v>8.5894952407738701E-2</v>
      </c>
      <c r="O8" s="242">
        <f>results!P3</f>
        <v>0</v>
      </c>
      <c r="P8" s="242">
        <f>results!Q3</f>
        <v>0</v>
      </c>
      <c r="Q8" s="242">
        <f>results!R3</f>
        <v>0</v>
      </c>
      <c r="R8" s="242">
        <f>results!S3</f>
        <v>0.121737337590763</v>
      </c>
    </row>
    <row r="9" spans="1:20" x14ac:dyDescent="0.25">
      <c r="A9" s="242">
        <f>results!B4</f>
        <v>24.345533784802502</v>
      </c>
      <c r="B9" s="242">
        <f>results!C4</f>
        <v>169.17982346441099</v>
      </c>
      <c r="C9" s="242">
        <f>results!D4</f>
        <v>146.06094093736201</v>
      </c>
      <c r="D9" s="242">
        <f>results!E4</f>
        <v>0.93151862017522902</v>
      </c>
      <c r="E9" s="242">
        <f>results!F4</f>
        <v>24.153330068944999</v>
      </c>
      <c r="F9" s="242">
        <f>results!G4</f>
        <v>24.345533784802502</v>
      </c>
      <c r="G9" s="242">
        <f>results!H4</f>
        <v>1.10819917840645</v>
      </c>
      <c r="H9" s="242">
        <f>results!I4</f>
        <v>0.48342450477937599</v>
      </c>
      <c r="I9" s="242">
        <f>results!J4</f>
        <v>10.227962153625199</v>
      </c>
      <c r="J9" s="242">
        <f>results!K4</f>
        <v>1.00104782579745</v>
      </c>
      <c r="K9" s="242">
        <f>results!L4</f>
        <v>0.192203715857548</v>
      </c>
      <c r="L9" s="242">
        <f>results!M4</f>
        <v>0</v>
      </c>
      <c r="M9" s="242">
        <f>results!N4</f>
        <v>9.8720862841740198E-2</v>
      </c>
      <c r="N9" s="242">
        <f>results!O4</f>
        <v>0.80996486131408196</v>
      </c>
      <c r="O9" s="242">
        <f>results!P4</f>
        <v>8.4135774573224603E-2</v>
      </c>
      <c r="P9" s="242">
        <f>results!Q4</f>
        <v>0</v>
      </c>
      <c r="Q9" s="242">
        <f>results!R4</f>
        <v>0</v>
      </c>
      <c r="R9" s="242">
        <f>results!S4</f>
        <v>0.102279621536252</v>
      </c>
    </row>
    <row r="10" spans="1:20" x14ac:dyDescent="0.25">
      <c r="A10" s="242">
        <f>results!B5</f>
        <v>25.377507250542099</v>
      </c>
      <c r="B10" s="242">
        <f>results!C5</f>
        <v>183.70186785883701</v>
      </c>
      <c r="C10" s="242">
        <f>results!D5</f>
        <v>159.47881911832101</v>
      </c>
      <c r="D10" s="242">
        <f>results!E5</f>
        <v>0.85056661710245196</v>
      </c>
      <c r="E10" s="242">
        <f>results!F5</f>
        <v>25.1647731470254</v>
      </c>
      <c r="F10" s="242">
        <f>results!G5</f>
        <v>25.377507250542099</v>
      </c>
      <c r="G10" s="242">
        <f>results!H5</f>
        <v>1.00124990059859</v>
      </c>
      <c r="H10" s="242">
        <f>results!I5</f>
        <v>0.59221490927912501</v>
      </c>
      <c r="I10" s="242">
        <f>results!J5</f>
        <v>8.2567122414034895</v>
      </c>
      <c r="J10" s="242">
        <f>results!K5</f>
        <v>1.0021060349572699</v>
      </c>
      <c r="K10" s="242">
        <f>results!L5</f>
        <v>0.21273410351667399</v>
      </c>
      <c r="L10" s="242">
        <f>results!M5</f>
        <v>0</v>
      </c>
      <c r="M10" s="242">
        <f>results!N5</f>
        <v>0</v>
      </c>
      <c r="N10" s="242">
        <f>results!O5</f>
        <v>0.10141492476526399</v>
      </c>
      <c r="O10" s="242">
        <f>results!P5</f>
        <v>0.81604015608673397</v>
      </c>
      <c r="P10" s="242">
        <f>results!Q5</f>
        <v>7.7739518494681595E-2</v>
      </c>
      <c r="Q10" s="242">
        <f>results!R5</f>
        <v>0</v>
      </c>
      <c r="R10" s="242">
        <f>results!S5</f>
        <v>8.2567122414034896E-2</v>
      </c>
    </row>
    <row r="11" spans="1:20" x14ac:dyDescent="0.25">
      <c r="A11" s="242">
        <f>results!B6</f>
        <v>26.637617084862299</v>
      </c>
      <c r="B11" s="242">
        <f>results!C6</f>
        <v>201.673367566406</v>
      </c>
      <c r="C11" s="242">
        <f>results!D6</f>
        <v>176.14418888132599</v>
      </c>
      <c r="D11" s="242">
        <f>results!E6</f>
        <v>0.764622012128093</v>
      </c>
      <c r="E11" s="242">
        <f>results!F6</f>
        <v>26.408523597100899</v>
      </c>
      <c r="F11" s="242">
        <f>results!G6</f>
        <v>26.637617084862299</v>
      </c>
      <c r="G11" s="242">
        <f>results!H6</f>
        <v>0.92975143938555005</v>
      </c>
      <c r="H11" s="242">
        <f>results!I6</f>
        <v>0.68680047988954196</v>
      </c>
      <c r="I11" s="242">
        <f>results!J6</f>
        <v>5.8690815999454502</v>
      </c>
      <c r="J11" s="242">
        <f>results!K6</f>
        <v>1.00141461754397</v>
      </c>
      <c r="K11" s="242">
        <f>results!L6</f>
        <v>0.229093487761382</v>
      </c>
      <c r="L11" s="242">
        <f>results!M6</f>
        <v>0</v>
      </c>
      <c r="M11" s="242">
        <f>results!N6</f>
        <v>0</v>
      </c>
      <c r="N11" s="242">
        <f>results!O6</f>
        <v>0</v>
      </c>
      <c r="O11" s="242">
        <f>results!P6</f>
        <v>9.60895419528561E-2</v>
      </c>
      <c r="P11" s="242">
        <f>results!Q6</f>
        <v>0.83390626210197705</v>
      </c>
      <c r="Q11" s="242">
        <f>results!R6</f>
        <v>6.89809195290918E-2</v>
      </c>
      <c r="R11" s="242">
        <f>results!S6</f>
        <v>5.8690815999454499E-2</v>
      </c>
    </row>
    <row r="12" spans="1:20" x14ac:dyDescent="0.25">
      <c r="A12" s="242">
        <f>results!B7</f>
        <v>27.576084293966399</v>
      </c>
      <c r="B12" s="242">
        <f>results!C7</f>
        <v>215.80855382049799</v>
      </c>
      <c r="C12" s="242">
        <f>results!D7</f>
        <v>189.239724872582</v>
      </c>
      <c r="D12" s="242">
        <f>results!E7</f>
        <v>0.71135570436208495</v>
      </c>
      <c r="E12" s="242">
        <f>results!F7</f>
        <v>27.2988084188949</v>
      </c>
      <c r="F12" s="242">
        <f>results!G7</f>
        <v>27.576084293966399</v>
      </c>
      <c r="G12" s="242">
        <f>results!H7</f>
        <v>0.76818687330437596</v>
      </c>
      <c r="H12" s="242">
        <f>results!I7</f>
        <v>1.0060754353849499</v>
      </c>
      <c r="I12" s="242">
        <f>results!J7</f>
        <v>4.4159666313567802</v>
      </c>
      <c r="J12" s="242">
        <f>results!K7</f>
        <v>1.0021127128429801</v>
      </c>
      <c r="K12" s="242">
        <f>results!L7</f>
        <v>0.27727587507151003</v>
      </c>
      <c r="L12" s="242">
        <f>results!M7</f>
        <v>0</v>
      </c>
      <c r="M12" s="242">
        <f>results!N7</f>
        <v>0</v>
      </c>
      <c r="N12" s="242">
        <f>results!O7</f>
        <v>0</v>
      </c>
      <c r="O12" s="242">
        <f>results!P7</f>
        <v>0</v>
      </c>
      <c r="P12" s="242">
        <f>results!Q7</f>
        <v>8.5841761294432897E-2</v>
      </c>
      <c r="Q12" s="242">
        <f>results!R7</f>
        <v>0.91526425930355304</v>
      </c>
      <c r="R12" s="242">
        <f>results!S7</f>
        <v>4.4159666313567797E-2</v>
      </c>
    </row>
    <row r="14" spans="1:20" x14ac:dyDescent="0.25">
      <c r="B14" s="189">
        <f>B16-C14*A16</f>
        <v>0.46199388145051756</v>
      </c>
      <c r="C14" s="189">
        <f>(B20-B16)/(A20-A16)</f>
        <v>0.97319163414786314</v>
      </c>
      <c r="E14" s="190" t="s">
        <v>3472</v>
      </c>
    </row>
    <row r="15" spans="1:20" x14ac:dyDescent="0.25">
      <c r="A15" s="188" t="s">
        <v>1371</v>
      </c>
      <c r="B15" s="188" t="s">
        <v>1272</v>
      </c>
      <c r="C15" s="188" t="s">
        <v>3473</v>
      </c>
      <c r="D15" s="188"/>
      <c r="E15" s="188" t="s">
        <v>1233</v>
      </c>
      <c r="F15" s="188" t="s">
        <v>1234</v>
      </c>
      <c r="G15" s="188" t="s">
        <v>8</v>
      </c>
      <c r="H15" s="188" t="s">
        <v>1272</v>
      </c>
      <c r="J15" s="188" t="s">
        <v>1272</v>
      </c>
      <c r="K15" s="201" t="s">
        <v>1273</v>
      </c>
      <c r="L15" s="189" t="s">
        <v>3477</v>
      </c>
      <c r="M15" s="188" t="s">
        <v>3478</v>
      </c>
      <c r="N15" s="203" t="s">
        <v>3480</v>
      </c>
      <c r="O15" s="204" t="s">
        <v>3479</v>
      </c>
      <c r="P15" s="188"/>
      <c r="Q15" s="188"/>
      <c r="R15" s="188"/>
      <c r="S15" s="188"/>
      <c r="T15" s="188"/>
    </row>
    <row r="16" spans="1:20" x14ac:dyDescent="0.25">
      <c r="A16" s="189">
        <f>A8</f>
        <v>23.559532299697199</v>
      </c>
      <c r="B16" s="189">
        <f>E8</f>
        <v>23.389933619952199</v>
      </c>
      <c r="C16" s="189">
        <f>$B$16+$C$14*(A16-$A$16)</f>
        <v>23.389933619952199</v>
      </c>
      <c r="E16" s="189">
        <f>B8</f>
        <v>159.46072615921599</v>
      </c>
      <c r="F16" s="189">
        <f t="shared" ref="F16:F20" si="0">C8</f>
        <v>137.22027960133201</v>
      </c>
      <c r="G16" s="189">
        <f>H8</f>
        <v>0.37640036517018699</v>
      </c>
      <c r="H16" s="189">
        <f>E8</f>
        <v>23.389933619952199</v>
      </c>
      <c r="J16" s="189">
        <f>A16-$B$22*G16^(1/2)/$B$23</f>
        <v>23.389929905603225</v>
      </c>
      <c r="K16" s="189">
        <f>$B$23*G16^0.5</f>
        <v>0.47271312536323357</v>
      </c>
      <c r="L16" s="189">
        <f>$B$22/K16</f>
        <v>0.45059040794843686</v>
      </c>
      <c r="M16" s="189">
        <f>A16-H16</f>
        <v>0.16959867974500042</v>
      </c>
      <c r="N16" s="189">
        <f>E16-F16</f>
        <v>22.240446557883985</v>
      </c>
      <c r="O16" s="189">
        <f>A16-N16</f>
        <v>1.3190857418132147</v>
      </c>
    </row>
    <row r="17" spans="1:32" x14ac:dyDescent="0.25">
      <c r="A17" s="189">
        <f t="shared" ref="A17:A20" si="1">A9</f>
        <v>24.345533784802502</v>
      </c>
      <c r="B17" s="189">
        <f t="shared" ref="B17:B20" si="2">E9</f>
        <v>24.153330068944999</v>
      </c>
      <c r="C17" s="189">
        <f t="shared" ref="C17:C20" si="3">$B$16+$C$14*(A17-$A$16)</f>
        <v>24.154863689684476</v>
      </c>
      <c r="E17" s="189">
        <f t="shared" ref="E17:E20" si="4">B9</f>
        <v>169.17982346441099</v>
      </c>
      <c r="F17" s="189">
        <f t="shared" si="0"/>
        <v>146.06094093736201</v>
      </c>
      <c r="G17" s="189">
        <f t="shared" ref="G17:G20" si="5">H9</f>
        <v>0.48342450477937599</v>
      </c>
      <c r="H17" s="189">
        <f t="shared" ref="H17:H20" si="6">E9</f>
        <v>24.153330068944999</v>
      </c>
      <c r="J17" s="189">
        <f t="shared" ref="J17:J20" si="7">A17-$B$22*G17^(1/2)/$B$23</f>
        <v>24.153325859527325</v>
      </c>
      <c r="K17" s="189">
        <f>$B$23*G17^0.5</f>
        <v>0.53571890633848118</v>
      </c>
      <c r="L17" s="189">
        <f t="shared" ref="L17:L20" si="8">$B$22/K17</f>
        <v>0.39759657066390902</v>
      </c>
      <c r="M17" s="189">
        <f t="shared" ref="M17:M20" si="9">A17-H17</f>
        <v>0.19220371585750229</v>
      </c>
      <c r="N17" s="189">
        <f t="shared" ref="N17:N20" si="10">E17-F17</f>
        <v>23.118882527048982</v>
      </c>
      <c r="O17" s="189">
        <f t="shared" ref="O17:O20" si="11">A17-N17</f>
        <v>1.2266512577535202</v>
      </c>
    </row>
    <row r="18" spans="1:32" x14ac:dyDescent="0.25">
      <c r="A18" s="189">
        <f t="shared" si="1"/>
        <v>25.377507250542099</v>
      </c>
      <c r="B18" s="189">
        <f t="shared" si="2"/>
        <v>25.1647731470254</v>
      </c>
      <c r="C18" s="189">
        <f t="shared" si="3"/>
        <v>25.159171633204828</v>
      </c>
      <c r="E18" s="189">
        <f t="shared" si="4"/>
        <v>183.70186785883701</v>
      </c>
      <c r="F18" s="189">
        <f t="shared" si="0"/>
        <v>159.47881911832101</v>
      </c>
      <c r="G18" s="189">
        <f t="shared" si="5"/>
        <v>0.59221490927912501</v>
      </c>
      <c r="H18" s="189">
        <f t="shared" si="6"/>
        <v>25.1647731470254</v>
      </c>
      <c r="J18" s="189">
        <f t="shared" si="7"/>
        <v>25.164768487975614</v>
      </c>
      <c r="K18" s="189">
        <f>$B$23*G18^0.5</f>
        <v>0.59294213313397237</v>
      </c>
      <c r="L18" s="189">
        <f t="shared" si="8"/>
        <v>0.35922561089426525</v>
      </c>
      <c r="M18" s="189">
        <f t="shared" si="9"/>
        <v>0.21273410351669853</v>
      </c>
      <c r="N18" s="189">
        <f t="shared" si="10"/>
        <v>24.223048740515992</v>
      </c>
      <c r="O18" s="189">
        <f t="shared" si="11"/>
        <v>1.1544585100261067</v>
      </c>
    </row>
    <row r="19" spans="1:32" x14ac:dyDescent="0.25">
      <c r="A19" s="189">
        <f t="shared" si="1"/>
        <v>26.637617084862299</v>
      </c>
      <c r="B19" s="189">
        <f t="shared" si="2"/>
        <v>26.408523597100899</v>
      </c>
      <c r="C19" s="189">
        <f t="shared" si="3"/>
        <v>26.385499982072698</v>
      </c>
      <c r="E19" s="189">
        <f t="shared" si="4"/>
        <v>201.673367566406</v>
      </c>
      <c r="F19" s="189">
        <f t="shared" si="0"/>
        <v>176.14418888132599</v>
      </c>
      <c r="G19" s="189">
        <f t="shared" si="5"/>
        <v>0.68680047988954196</v>
      </c>
      <c r="H19" s="189">
        <f t="shared" si="6"/>
        <v>26.408523597100899</v>
      </c>
      <c r="J19" s="189">
        <f t="shared" si="7"/>
        <v>26.408518579767293</v>
      </c>
      <c r="K19" s="189">
        <f>$B$23*G19^0.5</f>
        <v>0.63853975020835174</v>
      </c>
      <c r="L19" s="189">
        <f t="shared" si="8"/>
        <v>0.33357359495708661</v>
      </c>
      <c r="M19" s="189">
        <f t="shared" si="9"/>
        <v>0.22909348776139993</v>
      </c>
      <c r="N19" s="189">
        <f t="shared" si="10"/>
        <v>25.529178685080012</v>
      </c>
      <c r="O19" s="189">
        <f t="shared" si="11"/>
        <v>1.1084383997822869</v>
      </c>
      <c r="Q19" s="210" t="s">
        <v>3482</v>
      </c>
    </row>
    <row r="20" spans="1:32" ht="16.5" thickBot="1" x14ac:dyDescent="0.3">
      <c r="A20" s="189">
        <f t="shared" si="1"/>
        <v>27.576084293966399</v>
      </c>
      <c r="B20" s="189">
        <f t="shared" si="2"/>
        <v>27.2988084188949</v>
      </c>
      <c r="C20" s="189">
        <f t="shared" si="3"/>
        <v>27.2988084188949</v>
      </c>
      <c r="E20" s="189">
        <f t="shared" si="4"/>
        <v>215.80855382049799</v>
      </c>
      <c r="F20" s="189">
        <f t="shared" si="0"/>
        <v>189.239724872582</v>
      </c>
      <c r="G20" s="189">
        <f t="shared" si="5"/>
        <v>1.0060754353849499</v>
      </c>
      <c r="H20" s="189">
        <f t="shared" si="6"/>
        <v>27.2988084188949</v>
      </c>
      <c r="J20" s="189">
        <f t="shared" si="7"/>
        <v>27.298801939534965</v>
      </c>
      <c r="K20" s="189">
        <f>$B$23*G20^0.5</f>
        <v>0.77283701725774112</v>
      </c>
      <c r="L20" s="189">
        <f t="shared" si="8"/>
        <v>0.27560791634410609</v>
      </c>
      <c r="M20" s="189">
        <f t="shared" si="9"/>
        <v>0.2772758750714992</v>
      </c>
      <c r="N20" s="189">
        <f t="shared" si="10"/>
        <v>26.568828947915989</v>
      </c>
      <c r="O20" s="189">
        <f t="shared" si="11"/>
        <v>1.0072553460504103</v>
      </c>
      <c r="Q20" s="191"/>
      <c r="R20" s="191"/>
      <c r="S20" s="191"/>
      <c r="T20" s="191"/>
      <c r="U20" s="191"/>
      <c r="V20" s="191"/>
      <c r="W20" s="207"/>
      <c r="X20" s="213"/>
      <c r="Y20" s="205"/>
      <c r="Z20" s="205"/>
      <c r="AA20" s="205"/>
      <c r="AB20" s="205"/>
      <c r="AC20" s="205"/>
      <c r="AD20" s="205"/>
    </row>
    <row r="21" spans="1:32" ht="19.899999999999999" customHeight="1" thickTop="1" x14ac:dyDescent="0.25">
      <c r="Q21" s="192"/>
      <c r="R21" s="192"/>
      <c r="S21" s="305" t="s">
        <v>1376</v>
      </c>
      <c r="T21" s="305"/>
      <c r="U21" s="305"/>
      <c r="V21" s="305"/>
      <c r="W21" s="205"/>
      <c r="Y21" s="205"/>
      <c r="Z21" s="205"/>
      <c r="AA21" s="205"/>
      <c r="AB21" s="205"/>
      <c r="AC21" s="205"/>
      <c r="AD21" s="205"/>
    </row>
    <row r="22" spans="1:32" ht="33.950000000000003" customHeight="1" x14ac:dyDescent="0.25">
      <c r="A22" s="189" t="s">
        <v>1380</v>
      </c>
      <c r="B22" s="189">
        <f>params!B7</f>
        <v>0.21299999999999999</v>
      </c>
      <c r="Q22" s="193" t="s">
        <v>1375</v>
      </c>
      <c r="R22" s="194" t="s">
        <v>3474</v>
      </c>
      <c r="S22" s="194" t="s">
        <v>3475</v>
      </c>
      <c r="T22" s="194" t="s">
        <v>3476</v>
      </c>
      <c r="U22" s="195" t="s">
        <v>3484</v>
      </c>
      <c r="V22" s="195" t="s">
        <v>3497</v>
      </c>
      <c r="W22" s="212" t="s">
        <v>3481</v>
      </c>
      <c r="Y22" s="206"/>
      <c r="Z22" s="206"/>
      <c r="AA22" s="206"/>
      <c r="AB22" s="206"/>
      <c r="AC22" s="206"/>
      <c r="AD22" s="206"/>
      <c r="AE22" s="196"/>
      <c r="AF22" s="196"/>
    </row>
    <row r="23" spans="1:32" ht="21.95" customHeight="1" x14ac:dyDescent="0.25">
      <c r="A23" s="189" t="s">
        <v>1319</v>
      </c>
      <c r="B23" s="189">
        <f>params!B5</f>
        <v>0.77049999999999996</v>
      </c>
      <c r="C23" s="201"/>
      <c r="Q23" s="197">
        <v>1</v>
      </c>
      <c r="R23" s="198">
        <f>H8</f>
        <v>0.37640036517018699</v>
      </c>
      <c r="S23" s="208">
        <f>A8</f>
        <v>23.559532299697199</v>
      </c>
      <c r="T23" s="208">
        <f>E8</f>
        <v>23.389933619952199</v>
      </c>
      <c r="U23" s="208">
        <f>S23-T23</f>
        <v>0.16959867974500042</v>
      </c>
      <c r="V23" s="208">
        <f>B8-C8</f>
        <v>22.240446557883985</v>
      </c>
      <c r="W23" s="208">
        <f>(T23-V23)/(S23-V23)</f>
        <v>0.87142709956680287</v>
      </c>
      <c r="Y23" s="206"/>
      <c r="Z23" s="211">
        <f>LN(S27/S23)</f>
        <v>0.15741837886681861</v>
      </c>
      <c r="AA23" s="211">
        <f>LN(T27/T23)</f>
        <v>0.15453731095372508</v>
      </c>
      <c r="AB23" s="206">
        <f>AA23/Z23</f>
        <v>0.98169802068962342</v>
      </c>
      <c r="AC23" s="206"/>
      <c r="AD23" s="206"/>
      <c r="AE23" s="196"/>
      <c r="AF23" s="196"/>
    </row>
    <row r="24" spans="1:32" ht="21.95" customHeight="1" x14ac:dyDescent="0.25">
      <c r="A24" s="189" t="s">
        <v>1318</v>
      </c>
      <c r="B24" s="189">
        <f>params!B4</f>
        <v>0.5</v>
      </c>
      <c r="C24" s="201"/>
      <c r="Q24" s="197">
        <v>2</v>
      </c>
      <c r="R24" s="198">
        <f t="shared" ref="R24:R27" si="12">H9</f>
        <v>0.48342450477937599</v>
      </c>
      <c r="S24" s="208">
        <f t="shared" ref="S24:S27" si="13">A9</f>
        <v>24.345533784802502</v>
      </c>
      <c r="T24" s="208">
        <f t="shared" ref="T24:T27" si="14">E9</f>
        <v>24.153330068944999</v>
      </c>
      <c r="U24" s="208">
        <f>S24-T24</f>
        <v>0.19220371585750229</v>
      </c>
      <c r="V24" s="208">
        <f>B9-C9</f>
        <v>23.118882527048982</v>
      </c>
      <c r="W24" s="208">
        <f>(T24-V24)/(S24-V24)</f>
        <v>0.84331021988311272</v>
      </c>
      <c r="Y24" s="206"/>
      <c r="Z24" s="206">
        <f>-LN((S23-T23)/(S27-T27))</f>
        <v>0.49157801065042755</v>
      </c>
      <c r="AA24" s="206"/>
      <c r="AB24" s="206">
        <f>Z24/Z23</f>
        <v>3.1227485265003239</v>
      </c>
      <c r="AC24" s="206"/>
      <c r="AD24" s="206"/>
      <c r="AE24" s="196"/>
      <c r="AF24" s="196"/>
    </row>
    <row r="25" spans="1:32" ht="21.95" customHeight="1" x14ac:dyDescent="0.25">
      <c r="A25" s="203" t="s">
        <v>1332</v>
      </c>
      <c r="B25" s="189">
        <f>E8-B26*A8</f>
        <v>0.46199388145051756</v>
      </c>
      <c r="C25" s="201"/>
      <c r="Q25" s="197">
        <v>3</v>
      </c>
      <c r="R25" s="198">
        <f t="shared" si="12"/>
        <v>0.59221490927912501</v>
      </c>
      <c r="S25" s="208">
        <f t="shared" si="13"/>
        <v>25.377507250542099</v>
      </c>
      <c r="T25" s="208">
        <f t="shared" si="14"/>
        <v>25.1647731470254</v>
      </c>
      <c r="U25" s="208">
        <f>S25-T25</f>
        <v>0.21273410351669853</v>
      </c>
      <c r="V25" s="208">
        <f>B10-C10</f>
        <v>24.223048740515992</v>
      </c>
      <c r="W25" s="208">
        <f>(T25-V25)/(S25-V25)</f>
        <v>0.81572823824401641</v>
      </c>
      <c r="Y25" s="206"/>
      <c r="Z25" s="206"/>
      <c r="AA25" s="206"/>
      <c r="AB25" s="206"/>
      <c r="AC25" s="206"/>
      <c r="AD25" s="206"/>
      <c r="AE25" s="196"/>
      <c r="AF25" s="196"/>
    </row>
    <row r="26" spans="1:32" ht="21.95" customHeight="1" x14ac:dyDescent="0.25">
      <c r="A26" s="203" t="s">
        <v>3483</v>
      </c>
      <c r="B26" s="189">
        <f>(E12-E8)/(A12-A8)</f>
        <v>0.97319163414786314</v>
      </c>
      <c r="C26" s="201"/>
      <c r="Q26" s="197">
        <v>4</v>
      </c>
      <c r="R26" s="198">
        <f t="shared" si="12"/>
        <v>0.68680047988954196</v>
      </c>
      <c r="S26" s="208">
        <f t="shared" si="13"/>
        <v>26.637617084862299</v>
      </c>
      <c r="T26" s="208">
        <f t="shared" si="14"/>
        <v>26.408523597100899</v>
      </c>
      <c r="U26" s="208">
        <f>S26-T26</f>
        <v>0.22909348776139993</v>
      </c>
      <c r="V26" s="208">
        <f>B11-C11</f>
        <v>25.529178685080012</v>
      </c>
      <c r="W26" s="208">
        <f>(T26-V26)/(S26-V26)</f>
        <v>0.79331870151160666</v>
      </c>
      <c r="Y26" s="206"/>
      <c r="Z26" s="206"/>
      <c r="AA26" s="206"/>
      <c r="AB26" s="206"/>
      <c r="AC26" s="206"/>
      <c r="AD26" s="206"/>
      <c r="AE26" s="196"/>
      <c r="AF26" s="196"/>
    </row>
    <row r="27" spans="1:32" ht="21.95" customHeight="1" thickBot="1" x14ac:dyDescent="0.3">
      <c r="C27" s="201"/>
      <c r="Q27" s="199">
        <v>5</v>
      </c>
      <c r="R27" s="200">
        <f t="shared" si="12"/>
        <v>1.0060754353849499</v>
      </c>
      <c r="S27" s="209">
        <f t="shared" si="13"/>
        <v>27.576084293966399</v>
      </c>
      <c r="T27" s="209">
        <f t="shared" si="14"/>
        <v>27.2988084188949</v>
      </c>
      <c r="U27" s="209">
        <f>S27-T27</f>
        <v>0.2772758750714992</v>
      </c>
      <c r="V27" s="209">
        <f>B12-C12</f>
        <v>26.568828947915989</v>
      </c>
      <c r="W27" s="209">
        <f>(T27-V27)/(S27-V27)</f>
        <v>0.72472136667356812</v>
      </c>
      <c r="Y27" s="206"/>
      <c r="Z27" s="206"/>
      <c r="AA27" s="206"/>
      <c r="AB27" s="206"/>
      <c r="AC27" s="206"/>
      <c r="AD27" s="206"/>
      <c r="AE27" s="196"/>
      <c r="AF27" s="196"/>
    </row>
    <row r="28" spans="1:32" ht="16.5" thickTop="1" x14ac:dyDescent="0.25">
      <c r="C28" s="201"/>
      <c r="S28" s="196"/>
      <c r="T28" s="196"/>
      <c r="U28" s="196"/>
      <c r="V28" s="196"/>
      <c r="W28" s="206"/>
      <c r="Y28" s="206"/>
      <c r="Z28" s="206"/>
      <c r="AA28" s="206"/>
      <c r="AB28" s="206"/>
      <c r="AC28" s="206"/>
      <c r="AD28" s="206"/>
      <c r="AE28" s="196"/>
      <c r="AF28" s="196"/>
    </row>
    <row r="30" spans="1:32" x14ac:dyDescent="0.25">
      <c r="S30" s="226" t="s">
        <v>3507</v>
      </c>
    </row>
    <row r="31" spans="1:32" x14ac:dyDescent="0.25">
      <c r="S31" s="189">
        <f>LN(S27/S23)</f>
        <v>0.15741837886681861</v>
      </c>
      <c r="T31" s="189">
        <f>LN(T27/T23)</f>
        <v>0.15453731095372508</v>
      </c>
    </row>
    <row r="32" spans="1:32" x14ac:dyDescent="0.25">
      <c r="T32" s="189">
        <f>T31/S31</f>
        <v>0.98169802068962342</v>
      </c>
    </row>
  </sheetData>
  <mergeCells count="3">
    <mergeCell ref="M7:Q7"/>
    <mergeCell ref="S21:V21"/>
    <mergeCell ref="M5:Q5"/>
  </mergeCells>
  <pageMargins left="0.7" right="0.7" top="0.75" bottom="0.75" header="0.3" footer="0.3"/>
  <pageSetup orientation="landscape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zoomScale="115" zoomScaleNormal="115" workbookViewId="0">
      <selection activeCell="D5" sqref="D5"/>
    </sheetView>
  </sheetViews>
  <sheetFormatPr defaultRowHeight="15" x14ac:dyDescent="0.25"/>
  <cols>
    <col min="2" max="2" width="12" customWidth="1"/>
    <col min="3" max="3" width="14" customWidth="1"/>
    <col min="4" max="4" width="12.140625" customWidth="1"/>
    <col min="5" max="5" width="14.85546875" customWidth="1"/>
    <col min="6" max="6" width="15.85546875" customWidth="1"/>
    <col min="7" max="7" width="14.7109375" customWidth="1"/>
    <col min="10" max="10" width="24" customWidth="1"/>
    <col min="11" max="11" width="14.28515625" customWidth="1"/>
  </cols>
  <sheetData>
    <row r="1" spans="1:14" x14ac:dyDescent="0.25">
      <c r="C1" s="50" t="s">
        <v>3520</v>
      </c>
    </row>
    <row r="2" spans="1:14" ht="15.75" thickBot="1" x14ac:dyDescent="0.3">
      <c r="A2" s="115"/>
      <c r="B2" s="115"/>
      <c r="C2" s="62"/>
      <c r="D2" s="62"/>
      <c r="E2" s="62"/>
      <c r="F2" s="62"/>
      <c r="G2" s="62"/>
    </row>
    <row r="3" spans="1:14" ht="43.5" customHeight="1" thickTop="1" x14ac:dyDescent="0.25">
      <c r="A3" s="291"/>
      <c r="B3" s="290"/>
      <c r="C3" s="293" t="s">
        <v>1375</v>
      </c>
      <c r="D3" s="293" t="s">
        <v>3516</v>
      </c>
      <c r="E3" s="293" t="s">
        <v>3514</v>
      </c>
      <c r="F3" s="292" t="s">
        <v>3496</v>
      </c>
      <c r="G3" s="292"/>
      <c r="H3" s="169"/>
      <c r="I3" s="169"/>
      <c r="L3" s="169"/>
      <c r="M3" s="169"/>
      <c r="N3" s="169"/>
    </row>
    <row r="4" spans="1:14" ht="40.5" customHeight="1" x14ac:dyDescent="0.25">
      <c r="A4" s="291"/>
      <c r="B4" s="290"/>
      <c r="C4" s="294"/>
      <c r="D4" s="294"/>
      <c r="E4" s="294"/>
      <c r="F4" s="202" t="s">
        <v>3518</v>
      </c>
      <c r="G4" s="220" t="s">
        <v>3515</v>
      </c>
      <c r="H4" s="215"/>
      <c r="I4" s="215"/>
      <c r="J4" s="215" t="s">
        <v>3519</v>
      </c>
      <c r="K4" s="231" t="s">
        <v>3517</v>
      </c>
      <c r="L4" s="215"/>
      <c r="M4" s="215"/>
      <c r="N4" s="169"/>
    </row>
    <row r="5" spans="1:14" ht="21.95" customHeight="1" x14ac:dyDescent="0.25">
      <c r="A5" s="234"/>
      <c r="B5" s="110"/>
      <c r="C5" s="224">
        <v>1</v>
      </c>
      <c r="D5" s="110">
        <f>'IRFs var seps'!Z17</f>
        <v>0.366528020858153</v>
      </c>
      <c r="E5" s="83">
        <f>100*K5</f>
        <v>4.0615527843925667</v>
      </c>
      <c r="F5" s="105">
        <f>100*$K$11/($K$11+J5)</f>
        <v>7.0313275784617213</v>
      </c>
      <c r="G5" s="105">
        <f>100*K5/(K5+J5)</f>
        <v>8.0095583861134205</v>
      </c>
      <c r="H5" s="169"/>
      <c r="I5" s="169"/>
      <c r="J5" s="83">
        <f>$D$12*D5^$D$13</f>
        <v>0.4664727020682613</v>
      </c>
      <c r="K5" s="169">
        <f>inf!J8</f>
        <v>4.0615527843925664E-2</v>
      </c>
      <c r="L5" s="169">
        <f>100*K5</f>
        <v>4.0615527843925667</v>
      </c>
      <c r="M5" s="169"/>
      <c r="N5" s="169"/>
    </row>
    <row r="6" spans="1:14" ht="21.95" customHeight="1" x14ac:dyDescent="0.25">
      <c r="A6" s="234"/>
      <c r="B6" s="110"/>
      <c r="C6" s="224">
        <v>2</v>
      </c>
      <c r="D6" s="110">
        <f>'IRFs var seps'!Z18</f>
        <v>0.45471431516938698</v>
      </c>
      <c r="E6" s="83">
        <f t="shared" ref="E6:E9" si="0">100*K6</f>
        <v>3.743780026041855</v>
      </c>
      <c r="F6" s="105">
        <f t="shared" ref="F6:F9" si="1">100*$K$11/($K$11+J6)</f>
        <v>6.3584817096393369</v>
      </c>
      <c r="G6" s="105">
        <f t="shared" ref="G6:G9" si="2">100*K6/(K6+J6)</f>
        <v>6.7212649354653946</v>
      </c>
      <c r="H6" s="169"/>
      <c r="I6" s="169"/>
      <c r="J6" s="83">
        <f t="shared" ref="J6:J9" si="3">$D$12*D6^$D$13</f>
        <v>0.5195674750840249</v>
      </c>
      <c r="K6" s="169">
        <f>inf!J9</f>
        <v>3.7437800260418548E-2</v>
      </c>
      <c r="L6" s="169">
        <f t="shared" ref="L6:L9" si="4">100*K6</f>
        <v>3.743780026041855</v>
      </c>
      <c r="M6" s="169"/>
      <c r="N6" s="169"/>
    </row>
    <row r="7" spans="1:14" ht="21.95" customHeight="1" x14ac:dyDescent="0.25">
      <c r="A7" s="234"/>
      <c r="B7" s="110"/>
      <c r="C7" s="224">
        <v>3</v>
      </c>
      <c r="D7" s="110">
        <f>'IRFs var seps'!Z19</f>
        <v>0.59221490927912501</v>
      </c>
      <c r="E7" s="83">
        <f t="shared" si="0"/>
        <v>3.4284414301171373</v>
      </c>
      <c r="F7" s="105">
        <f t="shared" si="1"/>
        <v>5.615827964227317</v>
      </c>
      <c r="G7" s="105">
        <f t="shared" si="2"/>
        <v>5.4660336749723495</v>
      </c>
      <c r="H7" s="169"/>
      <c r="I7" s="169"/>
      <c r="J7" s="83">
        <f t="shared" si="3"/>
        <v>0.59294213313397237</v>
      </c>
      <c r="K7" s="169">
        <f>inf!J10</f>
        <v>3.4284414301171372E-2</v>
      </c>
      <c r="L7" s="169">
        <f t="shared" si="4"/>
        <v>3.4284414301171373</v>
      </c>
      <c r="M7" s="169"/>
      <c r="N7" s="169"/>
    </row>
    <row r="8" spans="1:14" ht="21.95" customHeight="1" x14ac:dyDescent="0.25">
      <c r="A8" s="234"/>
      <c r="B8" s="110"/>
      <c r="C8" s="224">
        <v>4</v>
      </c>
      <c r="D8" s="110">
        <f>'IRFs var seps'!Z20</f>
        <v>0.80735804510313103</v>
      </c>
      <c r="E8" s="83">
        <f t="shared" si="0"/>
        <v>3.2207526866603575</v>
      </c>
      <c r="F8" s="105">
        <f t="shared" si="1"/>
        <v>4.8488127820779585</v>
      </c>
      <c r="G8" s="105">
        <f t="shared" si="2"/>
        <v>4.4453256632081999</v>
      </c>
      <c r="H8" s="169"/>
      <c r="I8" s="169"/>
      <c r="J8" s="83">
        <f t="shared" si="3"/>
        <v>0.6923181728626564</v>
      </c>
      <c r="K8" s="169">
        <f>inf!J11</f>
        <v>3.2207526866603574E-2</v>
      </c>
      <c r="L8" s="169">
        <f t="shared" si="4"/>
        <v>3.2207526866603575</v>
      </c>
      <c r="M8" s="169"/>
      <c r="N8" s="169"/>
    </row>
    <row r="9" spans="1:14" ht="21.95" customHeight="1" thickBot="1" x14ac:dyDescent="0.3">
      <c r="A9" s="234"/>
      <c r="B9" s="110"/>
      <c r="C9" s="225">
        <v>5</v>
      </c>
      <c r="D9" s="107">
        <f>'IRFs var seps'!Z21</f>
        <v>0.99620309107291705</v>
      </c>
      <c r="E9" s="107">
        <f t="shared" si="0"/>
        <v>3.1854064461523328</v>
      </c>
      <c r="F9" s="106">
        <f t="shared" si="1"/>
        <v>4.3863206978555311</v>
      </c>
      <c r="G9" s="106">
        <f t="shared" si="2"/>
        <v>3.9773337006950515</v>
      </c>
      <c r="H9" s="169"/>
      <c r="I9" s="169"/>
      <c r="J9" s="83">
        <f t="shared" si="3"/>
        <v>0.76903584970275041</v>
      </c>
      <c r="K9" s="169">
        <f>inf!J12</f>
        <v>3.1854064461523328E-2</v>
      </c>
      <c r="L9" s="169">
        <f t="shared" si="4"/>
        <v>3.1854064461523328</v>
      </c>
      <c r="M9" s="169"/>
      <c r="N9" s="169"/>
    </row>
    <row r="10" spans="1:14" ht="16.5" thickTop="1" x14ac:dyDescent="0.25">
      <c r="A10" s="115"/>
      <c r="B10" s="115"/>
      <c r="C10" s="230"/>
      <c r="D10" s="230"/>
      <c r="E10" s="169"/>
      <c r="F10" s="169"/>
      <c r="G10" s="169"/>
      <c r="H10" s="169"/>
      <c r="I10" s="169"/>
      <c r="J10" s="169"/>
      <c r="K10" s="169"/>
      <c r="L10" s="169"/>
      <c r="M10" s="169"/>
      <c r="N10" s="169"/>
    </row>
    <row r="11" spans="1:14" ht="15.75" x14ac:dyDescent="0.25">
      <c r="C11" s="169"/>
      <c r="D11" s="216"/>
      <c r="E11" s="216"/>
      <c r="F11" s="169"/>
      <c r="G11" s="169"/>
      <c r="H11" s="169"/>
      <c r="I11" s="169"/>
      <c r="J11" s="169"/>
      <c r="K11" s="169">
        <f>AVERAGE(K5:K9)</f>
        <v>3.5279866746728498E-2</v>
      </c>
      <c r="L11" s="169"/>
      <c r="M11" s="169"/>
      <c r="N11" s="169"/>
    </row>
    <row r="12" spans="1:14" ht="15.75" x14ac:dyDescent="0.25">
      <c r="C12" t="s">
        <v>1319</v>
      </c>
      <c r="D12" s="169">
        <f>params!B5</f>
        <v>0.77049999999999996</v>
      </c>
      <c r="E12" s="169"/>
      <c r="F12" s="169"/>
      <c r="G12" s="169"/>
      <c r="H12" s="169"/>
      <c r="I12" s="169"/>
      <c r="J12" s="169"/>
      <c r="K12" s="169">
        <f>100*K11</f>
        <v>3.5279866746728499</v>
      </c>
      <c r="L12" s="169"/>
      <c r="M12" s="169"/>
      <c r="N12" s="169"/>
    </row>
    <row r="13" spans="1:14" ht="15.75" x14ac:dyDescent="0.25">
      <c r="C13" s="169" t="s">
        <v>1318</v>
      </c>
      <c r="D13" s="169">
        <f>params!B4</f>
        <v>0.5</v>
      </c>
      <c r="E13" s="169"/>
      <c r="F13" s="169"/>
      <c r="G13" s="169"/>
      <c r="H13" s="169"/>
      <c r="I13" s="169"/>
      <c r="J13" s="169"/>
      <c r="K13" s="169"/>
      <c r="L13" s="169"/>
      <c r="M13" s="169"/>
      <c r="N13" s="169"/>
    </row>
    <row r="14" spans="1:14" ht="15.75" x14ac:dyDescent="0.25">
      <c r="C14" s="169"/>
      <c r="D14" s="169"/>
      <c r="E14" s="169"/>
      <c r="F14" s="169"/>
      <c r="G14" s="169"/>
      <c r="H14" s="169"/>
      <c r="I14" s="169"/>
      <c r="J14" s="169"/>
      <c r="K14" s="169"/>
      <c r="L14" s="169"/>
      <c r="M14" s="169"/>
      <c r="N14" s="169"/>
    </row>
    <row r="15" spans="1:14" ht="15.75" x14ac:dyDescent="0.25">
      <c r="C15" s="169"/>
      <c r="D15" s="169"/>
      <c r="E15" s="169"/>
      <c r="F15" s="169"/>
      <c r="G15" s="169"/>
      <c r="H15" s="169"/>
      <c r="I15" s="169"/>
      <c r="J15" s="169"/>
      <c r="K15" s="169"/>
      <c r="L15" s="169"/>
      <c r="M15" s="169"/>
      <c r="N15" s="169"/>
    </row>
    <row r="16" spans="1:14" ht="15.75" x14ac:dyDescent="0.25">
      <c r="C16" s="169"/>
      <c r="D16" s="169"/>
      <c r="E16" s="169"/>
      <c r="F16" s="169"/>
      <c r="G16" s="169"/>
      <c r="H16" s="169"/>
      <c r="I16" s="169"/>
      <c r="J16" s="169"/>
      <c r="K16" s="169"/>
      <c r="L16" s="169"/>
      <c r="M16" s="169"/>
      <c r="N16" s="169"/>
    </row>
    <row r="17" spans="3:14" ht="15.75" x14ac:dyDescent="0.25">
      <c r="C17" s="169"/>
      <c r="D17" s="169"/>
      <c r="E17" s="169"/>
      <c r="F17" s="169"/>
      <c r="G17" s="169"/>
      <c r="H17" s="169"/>
      <c r="I17" s="169"/>
      <c r="J17" s="169"/>
      <c r="K17" s="169"/>
      <c r="L17" s="169"/>
      <c r="M17" s="169"/>
      <c r="N17" s="169"/>
    </row>
    <row r="18" spans="3:14" ht="15.75" x14ac:dyDescent="0.25">
      <c r="C18" s="169"/>
      <c r="D18" s="169"/>
      <c r="E18" s="169"/>
      <c r="F18" s="169"/>
      <c r="G18" s="169"/>
      <c r="H18" s="169"/>
      <c r="I18" s="169"/>
      <c r="J18" s="169"/>
      <c r="K18" s="169"/>
      <c r="L18" s="169"/>
      <c r="M18" s="169"/>
      <c r="N18" s="169"/>
    </row>
    <row r="19" spans="3:14" ht="15.75" x14ac:dyDescent="0.25">
      <c r="C19" s="169"/>
      <c r="D19" s="169"/>
      <c r="E19" s="169"/>
      <c r="F19" s="169"/>
      <c r="G19" s="169"/>
      <c r="H19" s="169"/>
      <c r="I19" s="169"/>
      <c r="J19" s="169"/>
      <c r="K19" s="169"/>
      <c r="L19" s="169"/>
      <c r="M19" s="169"/>
      <c r="N19" s="169"/>
    </row>
    <row r="20" spans="3:14" ht="15.75" x14ac:dyDescent="0.25">
      <c r="C20" s="169"/>
      <c r="D20" s="169"/>
      <c r="E20" s="169"/>
      <c r="F20" s="169"/>
      <c r="G20" s="169"/>
      <c r="H20" s="169"/>
      <c r="I20" s="169"/>
      <c r="J20" s="169"/>
      <c r="K20" s="169"/>
      <c r="L20" s="169"/>
      <c r="M20" s="169"/>
      <c r="N20" s="169"/>
    </row>
    <row r="21" spans="3:14" ht="15.75" x14ac:dyDescent="0.25">
      <c r="C21" s="169"/>
      <c r="D21" s="169"/>
      <c r="E21" s="169"/>
      <c r="F21" s="169"/>
      <c r="G21" s="169"/>
      <c r="H21" s="169"/>
      <c r="I21" s="169"/>
      <c r="J21" s="169"/>
      <c r="K21" s="169"/>
      <c r="L21" s="169"/>
      <c r="M21" s="169"/>
      <c r="N21" s="169"/>
    </row>
    <row r="22" spans="3:14" ht="15.75" x14ac:dyDescent="0.25">
      <c r="C22" s="169"/>
      <c r="D22" s="169"/>
      <c r="E22" s="169"/>
      <c r="F22" s="169"/>
      <c r="G22" s="169"/>
      <c r="H22" s="169"/>
      <c r="I22" s="169"/>
      <c r="J22" s="169"/>
      <c r="K22" s="169"/>
      <c r="L22" s="169"/>
      <c r="M22" s="169"/>
      <c r="N22" s="169"/>
    </row>
    <row r="23" spans="3:14" ht="15.75" x14ac:dyDescent="0.25">
      <c r="C23" s="169"/>
      <c r="D23" s="169"/>
      <c r="E23" s="169"/>
      <c r="F23" s="169"/>
      <c r="G23" s="169"/>
      <c r="H23" s="169"/>
      <c r="I23" s="169"/>
      <c r="J23" s="169"/>
      <c r="K23" s="169"/>
      <c r="L23" s="169"/>
      <c r="M23" s="169"/>
      <c r="N23" s="169"/>
    </row>
  </sheetData>
  <mergeCells count="6">
    <mergeCell ref="B3:B4"/>
    <mergeCell ref="A3:A4"/>
    <mergeCell ref="F3:G3"/>
    <mergeCell ref="C3:C4"/>
    <mergeCell ref="D3:D4"/>
    <mergeCell ref="E3:E4"/>
  </mergeCells>
  <pageMargins left="0.7" right="0.7" top="0.75" bottom="0.75" header="0.3" footer="0.3"/>
  <pageSetup orientation="portrait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42"/>
  <sheetViews>
    <sheetView zoomScale="85" zoomScaleNormal="85" workbookViewId="0">
      <selection activeCell="I46" sqref="I46"/>
    </sheetView>
  </sheetViews>
  <sheetFormatPr defaultColWidth="9.140625" defaultRowHeight="15.75" x14ac:dyDescent="0.25"/>
  <cols>
    <col min="1" max="16384" width="9.140625" style="238"/>
  </cols>
  <sheetData>
    <row r="2" spans="1:19" x14ac:dyDescent="0.25">
      <c r="A2" s="238" t="s">
        <v>3537</v>
      </c>
      <c r="B2" s="239"/>
      <c r="C2" s="239"/>
      <c r="D2" s="239"/>
      <c r="E2" s="239"/>
      <c r="F2" s="239"/>
      <c r="G2" s="239"/>
      <c r="H2" s="239"/>
      <c r="I2" s="239"/>
      <c r="J2" s="239"/>
      <c r="K2" s="239"/>
      <c r="L2" s="239"/>
      <c r="M2" s="239"/>
      <c r="N2" s="306"/>
      <c r="O2" s="306"/>
      <c r="P2" s="306"/>
      <c r="Q2" s="306"/>
      <c r="R2" s="306"/>
      <c r="S2" s="239"/>
    </row>
    <row r="3" spans="1:19" x14ac:dyDescent="0.25">
      <c r="A3" s="238" t="s">
        <v>3538</v>
      </c>
      <c r="B3" s="238">
        <v>23.559532299697199</v>
      </c>
      <c r="C3" s="238">
        <v>159.46072615921599</v>
      </c>
      <c r="D3" s="238">
        <v>137.22027960133201</v>
      </c>
      <c r="E3" s="238">
        <v>1</v>
      </c>
      <c r="F3" s="238">
        <v>23.389933619952199</v>
      </c>
      <c r="G3" s="238">
        <v>23.559532299697199</v>
      </c>
      <c r="H3" s="238">
        <v>1.2559060030434299</v>
      </c>
      <c r="I3" s="238">
        <v>0.37640036517018699</v>
      </c>
      <c r="J3" s="238">
        <v>12.173733759076301</v>
      </c>
      <c r="K3" s="238">
        <v>1.00221777077721</v>
      </c>
      <c r="L3" s="238">
        <v>0.169598679745011</v>
      </c>
      <c r="M3" s="238">
        <v>0.99302799307991796</v>
      </c>
      <c r="N3" s="238">
        <v>0.90302070900611797</v>
      </c>
      <c r="O3" s="238">
        <v>8.5894952407738701E-2</v>
      </c>
      <c r="P3" s="238">
        <v>0</v>
      </c>
      <c r="Q3" s="238">
        <v>0</v>
      </c>
      <c r="R3" s="238">
        <v>0</v>
      </c>
      <c r="S3" s="238">
        <v>0.121737337590763</v>
      </c>
    </row>
    <row r="4" spans="1:19" ht="18" customHeight="1" x14ac:dyDescent="0.25">
      <c r="B4" s="238">
        <v>24.345533784802502</v>
      </c>
      <c r="C4" s="238">
        <v>169.17982346441099</v>
      </c>
      <c r="D4" s="238">
        <v>146.06094093736201</v>
      </c>
      <c r="E4" s="238">
        <v>0.93151862017522902</v>
      </c>
      <c r="F4" s="238">
        <v>24.153330068944999</v>
      </c>
      <c r="G4" s="238">
        <v>24.345533784802502</v>
      </c>
      <c r="H4" s="238">
        <v>1.10819917840645</v>
      </c>
      <c r="I4" s="238">
        <v>0.48342450477937599</v>
      </c>
      <c r="J4" s="238">
        <v>10.227962153625199</v>
      </c>
      <c r="K4" s="238">
        <v>1.00104782579745</v>
      </c>
      <c r="L4" s="238">
        <v>0.192203715857548</v>
      </c>
      <c r="M4" s="238">
        <v>0</v>
      </c>
      <c r="N4" s="238">
        <v>9.8720862841740198E-2</v>
      </c>
      <c r="O4" s="238">
        <v>0.80996486131408196</v>
      </c>
      <c r="P4" s="238">
        <v>8.4135774573224603E-2</v>
      </c>
      <c r="Q4" s="238">
        <v>0</v>
      </c>
      <c r="R4" s="238">
        <v>0</v>
      </c>
      <c r="S4" s="238">
        <v>0.102279621536252</v>
      </c>
    </row>
    <row r="5" spans="1:19" ht="18" customHeight="1" x14ac:dyDescent="0.25">
      <c r="B5" s="238">
        <v>25.377507250542099</v>
      </c>
      <c r="C5" s="238">
        <v>183.70186785883701</v>
      </c>
      <c r="D5" s="238">
        <v>159.47881911832101</v>
      </c>
      <c r="E5" s="238">
        <v>0.85056661710245196</v>
      </c>
      <c r="F5" s="238">
        <v>25.1647731470254</v>
      </c>
      <c r="G5" s="238">
        <v>25.377507250542099</v>
      </c>
      <c r="H5" s="238">
        <v>1.00124990059859</v>
      </c>
      <c r="I5" s="238">
        <v>0.59221490927912501</v>
      </c>
      <c r="J5" s="238">
        <v>8.2567122414034895</v>
      </c>
      <c r="K5" s="238">
        <v>1.0021060349572699</v>
      </c>
      <c r="L5" s="238">
        <v>0.21273410351667399</v>
      </c>
      <c r="M5" s="238">
        <v>0</v>
      </c>
      <c r="N5" s="238">
        <v>0</v>
      </c>
      <c r="O5" s="238">
        <v>0.10141492476526399</v>
      </c>
      <c r="P5" s="238">
        <v>0.81604015608673397</v>
      </c>
      <c r="Q5" s="238">
        <v>7.7739518494681595E-2</v>
      </c>
      <c r="R5" s="238">
        <v>0</v>
      </c>
      <c r="S5" s="238">
        <v>8.2567122414034896E-2</v>
      </c>
    </row>
    <row r="6" spans="1:19" ht="18" customHeight="1" x14ac:dyDescent="0.25">
      <c r="B6" s="238">
        <v>26.637617084862299</v>
      </c>
      <c r="C6" s="238">
        <v>201.673367566406</v>
      </c>
      <c r="D6" s="238">
        <v>176.14418888132599</v>
      </c>
      <c r="E6" s="238">
        <v>0.764622012128093</v>
      </c>
      <c r="F6" s="238">
        <v>26.408523597100899</v>
      </c>
      <c r="G6" s="238">
        <v>26.637617084862299</v>
      </c>
      <c r="H6" s="238">
        <v>0.92975143938555005</v>
      </c>
      <c r="I6" s="238">
        <v>0.68680047988954196</v>
      </c>
      <c r="J6" s="238">
        <v>5.8690815999454502</v>
      </c>
      <c r="K6" s="238">
        <v>1.00141461754397</v>
      </c>
      <c r="L6" s="238">
        <v>0.229093487761382</v>
      </c>
      <c r="M6" s="238">
        <v>0</v>
      </c>
      <c r="N6" s="238">
        <v>0</v>
      </c>
      <c r="O6" s="238">
        <v>0</v>
      </c>
      <c r="P6" s="238">
        <v>9.60895419528561E-2</v>
      </c>
      <c r="Q6" s="238">
        <v>0.83390626210197705</v>
      </c>
      <c r="R6" s="238">
        <v>6.89809195290918E-2</v>
      </c>
      <c r="S6" s="238">
        <v>5.8690815999454499E-2</v>
      </c>
    </row>
    <row r="7" spans="1:19" ht="18" customHeight="1" x14ac:dyDescent="0.25">
      <c r="B7" s="238">
        <v>27.576084293966399</v>
      </c>
      <c r="C7" s="238">
        <v>215.80855382049799</v>
      </c>
      <c r="D7" s="238">
        <v>189.239724872582</v>
      </c>
      <c r="E7" s="238">
        <v>0.71135570436208495</v>
      </c>
      <c r="F7" s="238">
        <v>27.2988084188949</v>
      </c>
      <c r="G7" s="238">
        <v>27.576084293966399</v>
      </c>
      <c r="H7" s="238">
        <v>0.76818687330437596</v>
      </c>
      <c r="I7" s="238">
        <v>1.0060754353849499</v>
      </c>
      <c r="J7" s="238">
        <v>4.4159666313567802</v>
      </c>
      <c r="K7" s="238">
        <v>1.0021127128429801</v>
      </c>
      <c r="L7" s="238">
        <v>0.27727587507151003</v>
      </c>
      <c r="M7" s="238">
        <v>0</v>
      </c>
      <c r="N7" s="238">
        <v>0</v>
      </c>
      <c r="O7" s="238">
        <v>0</v>
      </c>
      <c r="P7" s="238">
        <v>0</v>
      </c>
      <c r="Q7" s="238">
        <v>8.5841761294432897E-2</v>
      </c>
      <c r="R7" s="238">
        <v>0.91526425930355304</v>
      </c>
      <c r="S7" s="238">
        <v>4.4159666313567797E-2</v>
      </c>
    </row>
    <row r="8" spans="1:19" ht="18" customHeight="1" x14ac:dyDescent="0.25">
      <c r="B8" s="239" t="s">
        <v>1233</v>
      </c>
      <c r="C8" s="239" t="s">
        <v>1234</v>
      </c>
      <c r="D8" s="239" t="s">
        <v>1239</v>
      </c>
      <c r="E8" s="239" t="s">
        <v>1235</v>
      </c>
      <c r="F8" s="239" t="s">
        <v>1236</v>
      </c>
      <c r="G8" s="239" t="s">
        <v>1272</v>
      </c>
      <c r="H8" s="239" t="s">
        <v>1371</v>
      </c>
      <c r="I8" s="239" t="s">
        <v>8</v>
      </c>
      <c r="J8" s="239" t="s">
        <v>1275</v>
      </c>
      <c r="K8" s="239" t="s">
        <v>1276</v>
      </c>
      <c r="L8" s="239" t="s">
        <v>1277</v>
      </c>
      <c r="M8" s="239" t="s">
        <v>1232</v>
      </c>
      <c r="N8" s="306" t="s">
        <v>1260</v>
      </c>
      <c r="O8" s="306"/>
      <c r="P8" s="306"/>
      <c r="Q8" s="306"/>
      <c r="R8" s="306"/>
      <c r="S8" s="239" t="s">
        <v>1275</v>
      </c>
    </row>
    <row r="9" spans="1:19" ht="18" customHeight="1" x14ac:dyDescent="0.25">
      <c r="A9" s="238" t="s">
        <v>3539</v>
      </c>
      <c r="B9" s="238">
        <v>159.36284487705501</v>
      </c>
      <c r="C9" s="238">
        <v>137.15206697218599</v>
      </c>
      <c r="D9" s="238">
        <v>1</v>
      </c>
      <c r="E9" s="238">
        <v>23.111003890637001</v>
      </c>
      <c r="F9" s="238">
        <v>23.679702945382299</v>
      </c>
      <c r="G9" s="238">
        <v>23.395353418009599</v>
      </c>
      <c r="H9" s="238">
        <v>23.559532299697199</v>
      </c>
      <c r="I9" s="238">
        <v>0.35272779872723298</v>
      </c>
      <c r="J9" s="238">
        <v>12.173733759076301</v>
      </c>
      <c r="K9" s="238">
        <v>1.00221777077721</v>
      </c>
      <c r="L9" s="238">
        <v>0.16417888168755099</v>
      </c>
      <c r="M9" s="238">
        <v>0.99302799307991796</v>
      </c>
      <c r="N9" s="238">
        <v>0.90302070900611797</v>
      </c>
      <c r="O9" s="238">
        <v>8.5894952407738701E-2</v>
      </c>
      <c r="P9" s="238">
        <v>0</v>
      </c>
      <c r="Q9" s="238">
        <v>0</v>
      </c>
      <c r="R9" s="238">
        <v>0</v>
      </c>
      <c r="S9" s="238">
        <v>0.121737337590763</v>
      </c>
    </row>
    <row r="10" spans="1:19" ht="18" customHeight="1" x14ac:dyDescent="0.25">
      <c r="B10" s="238">
        <v>169.07726309681101</v>
      </c>
      <c r="C10" s="238">
        <v>145.99598781036701</v>
      </c>
      <c r="D10" s="238">
        <v>0.93151862017522902</v>
      </c>
      <c r="E10" s="238">
        <v>23.878422628647002</v>
      </c>
      <c r="F10" s="238">
        <v>24.446656791106701</v>
      </c>
      <c r="G10" s="238">
        <v>24.1625397098768</v>
      </c>
      <c r="H10" s="238">
        <v>24.345533784802502</v>
      </c>
      <c r="I10" s="238">
        <v>0.43820684597691201</v>
      </c>
      <c r="J10" s="238">
        <v>10.227962153625199</v>
      </c>
      <c r="K10" s="238">
        <v>1.00104782579745</v>
      </c>
      <c r="L10" s="238">
        <v>0.18299407492570599</v>
      </c>
      <c r="M10" s="238">
        <v>1.26252271990936E-2</v>
      </c>
      <c r="N10" s="238">
        <v>9.8720862841740198E-2</v>
      </c>
      <c r="O10" s="238">
        <v>0.80996486131408196</v>
      </c>
      <c r="P10" s="238">
        <v>8.4135774573224603E-2</v>
      </c>
      <c r="Q10" s="238">
        <v>0</v>
      </c>
      <c r="R10" s="238">
        <v>0</v>
      </c>
      <c r="S10" s="238">
        <v>0.102279621536252</v>
      </c>
    </row>
    <row r="11" spans="1:19" ht="18" customHeight="1" x14ac:dyDescent="0.25">
      <c r="B11" s="238">
        <v>183.64830336769</v>
      </c>
      <c r="C11" s="238">
        <v>159.42586539263399</v>
      </c>
      <c r="D11" s="238">
        <v>0.85056661710245196</v>
      </c>
      <c r="E11" s="238">
        <v>24.880436968192601</v>
      </c>
      <c r="F11" s="238">
        <v>25.449109325858199</v>
      </c>
      <c r="G11" s="238">
        <v>25.1647731470254</v>
      </c>
      <c r="H11" s="238">
        <v>25.377507250542099</v>
      </c>
      <c r="I11" s="238">
        <v>0.59221490927912501</v>
      </c>
      <c r="J11" s="238">
        <v>8.2567122414034895</v>
      </c>
      <c r="K11" s="238">
        <v>1.0021060349572699</v>
      </c>
      <c r="L11" s="238">
        <v>0.21273410351667699</v>
      </c>
      <c r="M11" s="238">
        <v>0.56686017446596004</v>
      </c>
      <c r="N11" s="238">
        <v>0</v>
      </c>
      <c r="O11" s="238">
        <v>0.10141492476526399</v>
      </c>
      <c r="P11" s="238">
        <v>0.81604015608673397</v>
      </c>
      <c r="Q11" s="238">
        <v>7.7739518494681595E-2</v>
      </c>
      <c r="R11" s="238">
        <v>0</v>
      </c>
      <c r="S11" s="238">
        <v>8.2567122414034896E-2</v>
      </c>
    </row>
    <row r="12" spans="1:19" ht="18" customHeight="1" x14ac:dyDescent="0.25">
      <c r="B12" s="238">
        <v>201.677827923753</v>
      </c>
      <c r="C12" s="238">
        <v>176.10398876346099</v>
      </c>
      <c r="D12" s="238">
        <v>0.764622012128093</v>
      </c>
      <c r="E12" s="238">
        <v>26.105826047543601</v>
      </c>
      <c r="F12" s="238">
        <v>26.674277319757799</v>
      </c>
      <c r="G12" s="238">
        <v>26.3900516836507</v>
      </c>
      <c r="H12" s="238">
        <v>26.637617084862299</v>
      </c>
      <c r="I12" s="238">
        <v>0.80201963419566003</v>
      </c>
      <c r="J12" s="238">
        <v>5.8690815999454502</v>
      </c>
      <c r="K12" s="238">
        <v>1.00141461754397</v>
      </c>
      <c r="L12" s="238">
        <v>0.24756540121155299</v>
      </c>
      <c r="M12" s="238">
        <v>0.4</v>
      </c>
      <c r="N12" s="238">
        <v>0</v>
      </c>
      <c r="O12" s="238">
        <v>0</v>
      </c>
      <c r="P12" s="238">
        <v>9.60895419528561E-2</v>
      </c>
      <c r="Q12" s="238">
        <v>0.83390626210197705</v>
      </c>
      <c r="R12" s="238">
        <v>6.89809195290918E-2</v>
      </c>
      <c r="S12" s="238">
        <v>5.8690815999454499E-2</v>
      </c>
    </row>
    <row r="13" spans="1:19" ht="18" customHeight="1" x14ac:dyDescent="0.25">
      <c r="B13" s="238">
        <v>215.76106416088101</v>
      </c>
      <c r="C13" s="238">
        <v>189.198300502677</v>
      </c>
      <c r="D13" s="238">
        <v>0.71135570436208495</v>
      </c>
      <c r="E13" s="238">
        <v>27.01790050907</v>
      </c>
      <c r="F13" s="238">
        <v>27.586278555238501</v>
      </c>
      <c r="G13" s="238">
        <v>27.302089532154302</v>
      </c>
      <c r="H13" s="238">
        <v>27.576084293966399</v>
      </c>
      <c r="I13" s="238">
        <v>0.98240286894199802</v>
      </c>
      <c r="J13" s="238">
        <v>4.4159666313567802</v>
      </c>
      <c r="K13" s="238">
        <v>1.0021127128429801</v>
      </c>
      <c r="L13" s="238">
        <v>0.27399476181216198</v>
      </c>
      <c r="M13" s="238">
        <v>0.21299999999999999</v>
      </c>
      <c r="N13" s="238">
        <v>0</v>
      </c>
      <c r="O13" s="238">
        <v>0</v>
      </c>
      <c r="P13" s="238">
        <v>0</v>
      </c>
      <c r="Q13" s="238">
        <v>8.5841761294432897E-2</v>
      </c>
      <c r="R13" s="238">
        <v>0.91526425930355304</v>
      </c>
      <c r="S13" s="238">
        <v>4.4159666313567797E-2</v>
      </c>
    </row>
    <row r="14" spans="1:19" ht="18" customHeight="1" x14ac:dyDescent="0.25"/>
    <row r="15" spans="1:19" ht="18" customHeight="1" x14ac:dyDescent="0.25">
      <c r="A15" s="238" t="s">
        <v>3540</v>
      </c>
      <c r="B15" s="238">
        <v>159.23662497839899</v>
      </c>
      <c r="C15" s="238">
        <v>137.02426985696599</v>
      </c>
      <c r="D15" s="238">
        <v>1</v>
      </c>
      <c r="E15" s="238">
        <v>23.1120685702186</v>
      </c>
      <c r="F15" s="238">
        <v>23.6807324826596</v>
      </c>
      <c r="G15" s="238">
        <v>23.396400526439098</v>
      </c>
      <c r="H15" s="238">
        <v>23.560658962841501</v>
      </c>
      <c r="I15" s="238">
        <v>0.35306971795386699</v>
      </c>
      <c r="J15" s="238">
        <v>12.095024639396801</v>
      </c>
      <c r="K15" s="238">
        <v>1.0017797923837799</v>
      </c>
      <c r="L15" s="238">
        <v>0.16425843640241999</v>
      </c>
      <c r="M15" s="238">
        <v>0.99301568911316695</v>
      </c>
      <c r="N15" s="238">
        <v>0.90267350912606303</v>
      </c>
      <c r="O15" s="238">
        <v>8.6239454332916299E-2</v>
      </c>
      <c r="P15" s="238">
        <v>0</v>
      </c>
      <c r="Q15" s="238">
        <v>0</v>
      </c>
      <c r="R15" s="238">
        <v>0</v>
      </c>
      <c r="S15" s="238">
        <v>0.12095024639396799</v>
      </c>
    </row>
    <row r="16" spans="1:19" ht="18" customHeight="1" x14ac:dyDescent="0.25">
      <c r="B16" s="238">
        <v>168.900832212718</v>
      </c>
      <c r="C16" s="238">
        <v>145.82007487676501</v>
      </c>
      <c r="D16" s="238">
        <v>0.93627058279446096</v>
      </c>
      <c r="E16" s="238">
        <v>23.877747788784902</v>
      </c>
      <c r="F16" s="238">
        <v>24.445947707507599</v>
      </c>
      <c r="G16" s="238">
        <v>24.1618477481463</v>
      </c>
      <c r="H16" s="238">
        <v>24.344869464016998</v>
      </c>
      <c r="I16" s="238">
        <v>0.43833923677835501</v>
      </c>
      <c r="J16" s="238">
        <v>10.366838811841999</v>
      </c>
      <c r="K16" s="238">
        <v>1.0017797923837799</v>
      </c>
      <c r="L16" s="238">
        <v>0.18302171587072599</v>
      </c>
      <c r="M16" s="238">
        <v>1.2575939788988501E-2</v>
      </c>
      <c r="N16" s="238">
        <v>9.8379190204439304E-2</v>
      </c>
      <c r="O16" s="238">
        <v>0.810563967378505</v>
      </c>
      <c r="P16" s="238">
        <v>8.3871215999441598E-2</v>
      </c>
      <c r="Q16" s="238">
        <v>0</v>
      </c>
      <c r="R16" s="238">
        <v>0</v>
      </c>
      <c r="S16" s="238">
        <v>0.10366838811842</v>
      </c>
    </row>
    <row r="17" spans="1:19" ht="18" customHeight="1" x14ac:dyDescent="0.25">
      <c r="B17" s="238">
        <v>183.418833465793</v>
      </c>
      <c r="C17" s="238">
        <v>159.19739230049601</v>
      </c>
      <c r="D17" s="238">
        <v>0.85253005056405695</v>
      </c>
      <c r="E17" s="238">
        <v>24.8794730863792</v>
      </c>
      <c r="F17" s="238">
        <v>25.4481058016123</v>
      </c>
      <c r="G17" s="238">
        <v>25.1637894439958</v>
      </c>
      <c r="H17" s="238">
        <v>25.376523547512399</v>
      </c>
      <c r="I17" s="238">
        <v>0.59221490927912501</v>
      </c>
      <c r="J17" s="238">
        <v>8.2627120553711109</v>
      </c>
      <c r="K17" s="238">
        <v>1.0017797923837799</v>
      </c>
      <c r="L17" s="238">
        <v>0.21273410351667399</v>
      </c>
      <c r="M17" s="238">
        <v>0.56681778632233004</v>
      </c>
      <c r="N17" s="238">
        <v>0</v>
      </c>
      <c r="O17" s="238">
        <v>0.101785389336341</v>
      </c>
      <c r="P17" s="238">
        <v>0.81559852618209805</v>
      </c>
      <c r="Q17" s="238">
        <v>7.7820831171156901E-2</v>
      </c>
      <c r="R17" s="238">
        <v>0</v>
      </c>
      <c r="S17" s="238">
        <v>8.2627120553711103E-2</v>
      </c>
    </row>
    <row r="18" spans="1:19" ht="18" customHeight="1" x14ac:dyDescent="0.25">
      <c r="B18" s="238">
        <v>201.39111531159801</v>
      </c>
      <c r="C18" s="238">
        <v>175.818878579932</v>
      </c>
      <c r="D18" s="238">
        <v>0.76696407961788604</v>
      </c>
      <c r="E18" s="238">
        <v>26.1042038639381</v>
      </c>
      <c r="F18" s="238">
        <v>26.672618848477899</v>
      </c>
      <c r="G18" s="238">
        <v>26.388411356208</v>
      </c>
      <c r="H18" s="238">
        <v>26.635990176640799</v>
      </c>
      <c r="I18" s="238">
        <v>0.80210658310343197</v>
      </c>
      <c r="J18" s="238">
        <v>5.9235203478815803</v>
      </c>
      <c r="K18" s="238">
        <v>1.0017797923837799</v>
      </c>
      <c r="L18" s="238">
        <v>0.24757882043281801</v>
      </c>
      <c r="M18" s="238">
        <v>0.4</v>
      </c>
      <c r="N18" s="238">
        <v>0</v>
      </c>
      <c r="O18" s="238">
        <v>0</v>
      </c>
      <c r="P18" s="238">
        <v>9.6153524650761907E-2</v>
      </c>
      <c r="Q18" s="238">
        <v>0.83413485632260098</v>
      </c>
      <c r="R18" s="238">
        <v>6.8697494950717794E-2</v>
      </c>
      <c r="S18" s="238">
        <v>5.92352034788158E-2</v>
      </c>
    </row>
    <row r="19" spans="1:19" ht="18" customHeight="1" x14ac:dyDescent="0.25">
      <c r="B19" s="238">
        <v>215.437595300596</v>
      </c>
      <c r="C19" s="238">
        <v>188.87665239863799</v>
      </c>
      <c r="D19" s="238">
        <v>0.71061141266315497</v>
      </c>
      <c r="E19" s="238">
        <v>27.0159686807479</v>
      </c>
      <c r="F19" s="238">
        <v>27.584312854158298</v>
      </c>
      <c r="G19" s="238">
        <v>27.300140767453101</v>
      </c>
      <c r="H19" s="238">
        <v>27.574183206206101</v>
      </c>
      <c r="I19" s="238">
        <v>0.98274478816863098</v>
      </c>
      <c r="J19" s="238">
        <v>4.3251287172122401</v>
      </c>
      <c r="K19" s="238">
        <v>1.0017797923837799</v>
      </c>
      <c r="L19" s="238">
        <v>0.27404243875301099</v>
      </c>
      <c r="M19" s="238">
        <v>0.21299999999999999</v>
      </c>
      <c r="N19" s="238">
        <v>0</v>
      </c>
      <c r="O19" s="238">
        <v>0</v>
      </c>
      <c r="P19" s="238">
        <v>0</v>
      </c>
      <c r="Q19" s="238">
        <v>8.6158784062109306E-2</v>
      </c>
      <c r="R19" s="238">
        <v>0.91495478135907005</v>
      </c>
      <c r="S19" s="238">
        <v>4.3251287172122399E-2</v>
      </c>
    </row>
    <row r="20" spans="1:19" ht="18" customHeight="1" x14ac:dyDescent="0.25"/>
    <row r="21" spans="1:19" ht="18" customHeight="1" x14ac:dyDescent="0.25">
      <c r="A21" s="238" t="s">
        <v>3541</v>
      </c>
    </row>
    <row r="22" spans="1:19" ht="18" customHeight="1" x14ac:dyDescent="0.25">
      <c r="B22" s="238">
        <v>159.561344235381</v>
      </c>
      <c r="C22" s="238">
        <v>136.53502778206899</v>
      </c>
      <c r="D22" s="238">
        <v>1</v>
      </c>
      <c r="E22" s="238">
        <v>23.914640615848999</v>
      </c>
      <c r="F22" s="238">
        <v>24.477609221179399</v>
      </c>
      <c r="G22" s="238">
        <v>24.196124918514201</v>
      </c>
      <c r="H22" s="238">
        <v>24.3634846768181</v>
      </c>
      <c r="I22" s="238">
        <v>0.366528020858153</v>
      </c>
      <c r="J22" s="238">
        <v>13.1832359164352</v>
      </c>
      <c r="K22" s="238">
        <v>1.00221777077721</v>
      </c>
      <c r="L22" s="238">
        <v>0.167359758303888</v>
      </c>
      <c r="M22" s="238">
        <v>0.99302799307991796</v>
      </c>
      <c r="N22" s="238">
        <v>0.90302070900611797</v>
      </c>
      <c r="O22" s="238">
        <v>8.5894952407738701E-2</v>
      </c>
      <c r="P22" s="238">
        <v>0</v>
      </c>
      <c r="Q22" s="238">
        <v>0</v>
      </c>
      <c r="R22" s="238">
        <v>0</v>
      </c>
      <c r="S22" s="238">
        <v>0.13183235916435199</v>
      </c>
    </row>
    <row r="23" spans="1:19" ht="18" customHeight="1" x14ac:dyDescent="0.25">
      <c r="B23" s="238">
        <v>169.260327711511</v>
      </c>
      <c r="C23" s="238">
        <v>145.57237117045599</v>
      </c>
      <c r="D23" s="238">
        <v>0.93151862017522902</v>
      </c>
      <c r="E23" s="238">
        <v>24.473864409752</v>
      </c>
      <c r="F23" s="238">
        <v>25.036579438212801</v>
      </c>
      <c r="G23" s="238">
        <v>24.755221923982401</v>
      </c>
      <c r="H23" s="238">
        <v>24.941630874960801</v>
      </c>
      <c r="I23" s="238">
        <v>0.45471431516938698</v>
      </c>
      <c r="J23" s="238">
        <v>11.404015071407199</v>
      </c>
      <c r="K23" s="238">
        <v>1.00104782579745</v>
      </c>
      <c r="L23" s="238">
        <v>0.18640895097844301</v>
      </c>
      <c r="M23" s="238">
        <v>2.83428541808688E-3</v>
      </c>
      <c r="N23" s="238">
        <v>9.8720862841740198E-2</v>
      </c>
      <c r="O23" s="238">
        <v>0.80996486131408196</v>
      </c>
      <c r="P23" s="238">
        <v>8.4135774573224603E-2</v>
      </c>
      <c r="Q23" s="238">
        <v>0</v>
      </c>
      <c r="R23" s="238">
        <v>0</v>
      </c>
      <c r="S23" s="238">
        <v>0.114040150714072</v>
      </c>
    </row>
    <row r="24" spans="1:19" ht="18" customHeight="1" x14ac:dyDescent="0.25">
      <c r="B24" s="238">
        <v>183.78723765909001</v>
      </c>
      <c r="C24" s="238">
        <v>159.493921009605</v>
      </c>
      <c r="D24" s="238">
        <v>0.85056661710245196</v>
      </c>
      <c r="E24" s="238">
        <v>24.953479115185399</v>
      </c>
      <c r="F24" s="238">
        <v>25.515464184514101</v>
      </c>
      <c r="G24" s="238">
        <v>25.234471649849699</v>
      </c>
      <c r="H24" s="238">
        <v>25.447205753366401</v>
      </c>
      <c r="I24" s="238">
        <v>0.59221490927912501</v>
      </c>
      <c r="J24" s="238">
        <v>7.5134735173198104</v>
      </c>
      <c r="K24" s="238">
        <v>1.0021060349572699</v>
      </c>
      <c r="L24" s="238">
        <v>0.21273410351667699</v>
      </c>
      <c r="M24" s="238">
        <v>0.55994320061903202</v>
      </c>
      <c r="N24" s="238">
        <v>0</v>
      </c>
      <c r="O24" s="238">
        <v>0.10141492476526399</v>
      </c>
      <c r="P24" s="238">
        <v>0.81604015608673397</v>
      </c>
      <c r="Q24" s="238">
        <v>7.7739518494681595E-2</v>
      </c>
      <c r="R24" s="238">
        <v>0</v>
      </c>
      <c r="S24" s="238">
        <v>7.5134735173198103E-2</v>
      </c>
    </row>
    <row r="25" spans="1:19" ht="18" customHeight="1" x14ac:dyDescent="0.25">
      <c r="B25" s="238">
        <v>201.78861144354499</v>
      </c>
      <c r="C25" s="238">
        <v>176.627914368576</v>
      </c>
      <c r="D25" s="238">
        <v>0.764622012128093</v>
      </c>
      <c r="E25" s="238">
        <v>25.6914663192292</v>
      </c>
      <c r="F25" s="238">
        <v>26.253392021486299</v>
      </c>
      <c r="G25" s="238">
        <v>25.972429170357699</v>
      </c>
      <c r="H25" s="238">
        <v>26.220817128679698</v>
      </c>
      <c r="I25" s="238">
        <v>0.80735804510313103</v>
      </c>
      <c r="J25" s="238">
        <v>5.0174100542694902</v>
      </c>
      <c r="K25" s="238">
        <v>1.00141461754397</v>
      </c>
      <c r="L25" s="238">
        <v>0.248387958322002</v>
      </c>
      <c r="M25" s="238">
        <v>0.4</v>
      </c>
      <c r="N25" s="238">
        <v>0</v>
      </c>
      <c r="O25" s="238">
        <v>0</v>
      </c>
      <c r="P25" s="238">
        <v>9.60895419528561E-2</v>
      </c>
      <c r="Q25" s="238">
        <v>0.83390626210197705</v>
      </c>
      <c r="R25" s="238">
        <v>6.89809195290918E-2</v>
      </c>
      <c r="S25" s="238">
        <v>5.0174100542694902E-2</v>
      </c>
    </row>
    <row r="26" spans="1:19" ht="18" customHeight="1" x14ac:dyDescent="0.25">
      <c r="B26" s="238">
        <v>215.85107464773299</v>
      </c>
      <c r="C26" s="238">
        <v>190.09642799560399</v>
      </c>
      <c r="D26" s="238">
        <v>0.71135570436208495</v>
      </c>
      <c r="E26" s="238">
        <v>26.205214643864501</v>
      </c>
      <c r="F26" s="238">
        <v>26.7668796400853</v>
      </c>
      <c r="G26" s="238">
        <v>26.4860471419749</v>
      </c>
      <c r="H26" s="238">
        <v>26.7619596516729</v>
      </c>
      <c r="I26" s="238">
        <v>0.99620309107291705</v>
      </c>
      <c r="J26" s="238">
        <v>2.9892607400924001</v>
      </c>
      <c r="K26" s="238">
        <v>1.0021127128429801</v>
      </c>
      <c r="L26" s="238">
        <v>0.27591250969803099</v>
      </c>
      <c r="M26" s="238">
        <v>0.21299999999999999</v>
      </c>
      <c r="N26" s="238">
        <v>0</v>
      </c>
      <c r="O26" s="238">
        <v>0</v>
      </c>
      <c r="P26" s="238">
        <v>0</v>
      </c>
      <c r="Q26" s="238">
        <v>8.5841761294432897E-2</v>
      </c>
      <c r="R26" s="238">
        <v>0.91526425930355304</v>
      </c>
      <c r="S26" s="238">
        <v>2.9892607400924E-2</v>
      </c>
    </row>
    <row r="27" spans="1:19" ht="18" customHeight="1" x14ac:dyDescent="0.25">
      <c r="A27" s="238" t="s">
        <v>3542</v>
      </c>
    </row>
    <row r="28" spans="1:19" ht="18" customHeight="1" x14ac:dyDescent="0.25">
      <c r="B28" s="238">
        <v>161.71040541907601</v>
      </c>
      <c r="C28" s="238">
        <v>139.10075236056801</v>
      </c>
      <c r="D28" s="238">
        <v>1</v>
      </c>
      <c r="E28" s="238">
        <v>23.208820022181399</v>
      </c>
      <c r="F28" s="238">
        <v>23.581850942514802</v>
      </c>
      <c r="G28" s="238">
        <v>23.395335482348099</v>
      </c>
      <c r="H28" s="238">
        <v>23.559532299697199</v>
      </c>
      <c r="I28" s="238">
        <v>0.35280487017413198</v>
      </c>
      <c r="J28" s="238">
        <v>12.173733759076301</v>
      </c>
      <c r="K28" s="238">
        <v>1.00221777077721</v>
      </c>
      <c r="L28" s="238">
        <v>0.16419681734910099</v>
      </c>
      <c r="M28" s="238">
        <v>0.99302799307991796</v>
      </c>
      <c r="N28" s="238">
        <v>0.90302070900611797</v>
      </c>
      <c r="O28" s="238">
        <v>8.5894952407738701E-2</v>
      </c>
      <c r="P28" s="238">
        <v>0</v>
      </c>
      <c r="Q28" s="238">
        <v>0</v>
      </c>
      <c r="R28" s="238">
        <v>0</v>
      </c>
      <c r="S28" s="238">
        <v>0.121737337590763</v>
      </c>
    </row>
    <row r="29" spans="1:19" ht="18" customHeight="1" x14ac:dyDescent="0.25">
      <c r="B29" s="238">
        <v>171.48492546932101</v>
      </c>
      <c r="C29" s="238">
        <v>148.038834787691</v>
      </c>
      <c r="D29" s="238">
        <v>0.93151862017522902</v>
      </c>
      <c r="E29" s="238">
        <v>23.976049491793798</v>
      </c>
      <c r="F29" s="238">
        <v>24.348904442899101</v>
      </c>
      <c r="G29" s="238">
        <v>24.1624769673465</v>
      </c>
      <c r="H29" s="238">
        <v>24.345533784802502</v>
      </c>
      <c r="I29" s="238">
        <v>0.43850739034998698</v>
      </c>
      <c r="J29" s="238">
        <v>10.227962153625199</v>
      </c>
      <c r="K29" s="238">
        <v>1.00104782579745</v>
      </c>
      <c r="L29" s="238">
        <v>0.183056817456073</v>
      </c>
      <c r="M29" s="238">
        <v>5.6822152379636401E-3</v>
      </c>
      <c r="N29" s="238">
        <v>9.8720862841740198E-2</v>
      </c>
      <c r="O29" s="238">
        <v>0.80996486131408196</v>
      </c>
      <c r="P29" s="238">
        <v>8.4135774573224603E-2</v>
      </c>
      <c r="Q29" s="238">
        <v>0</v>
      </c>
      <c r="R29" s="238">
        <v>0</v>
      </c>
      <c r="S29" s="238">
        <v>0.102279621536252</v>
      </c>
    </row>
    <row r="30" spans="1:19" ht="18" customHeight="1" x14ac:dyDescent="0.25">
      <c r="B30" s="238">
        <v>186.146252429806</v>
      </c>
      <c r="C30" s="238">
        <v>161.60514193474299</v>
      </c>
      <c r="D30" s="238">
        <v>0.85056661710245196</v>
      </c>
      <c r="E30" s="238">
        <v>24.978133272323799</v>
      </c>
      <c r="F30" s="238">
        <v>25.351413021727101</v>
      </c>
      <c r="G30" s="238">
        <v>25.1647731470254</v>
      </c>
      <c r="H30" s="238">
        <v>25.377507250542099</v>
      </c>
      <c r="I30" s="238">
        <v>0.59221490927912501</v>
      </c>
      <c r="J30" s="238">
        <v>8.2567122414034895</v>
      </c>
      <c r="K30" s="238">
        <v>1.0021060349572699</v>
      </c>
      <c r="L30" s="238">
        <v>0.21273410351667699</v>
      </c>
      <c r="M30" s="238">
        <v>0.37088348704673502</v>
      </c>
      <c r="N30" s="238">
        <v>0</v>
      </c>
      <c r="O30" s="238">
        <v>0.10141492476526399</v>
      </c>
      <c r="P30" s="238">
        <v>0.81604015608673397</v>
      </c>
      <c r="Q30" s="238">
        <v>7.7739518494681595E-2</v>
      </c>
      <c r="R30" s="238">
        <v>0</v>
      </c>
      <c r="S30" s="238">
        <v>8.2567122414034896E-2</v>
      </c>
    </row>
    <row r="31" spans="1:19" ht="18" customHeight="1" x14ac:dyDescent="0.25">
      <c r="B31" s="238">
        <v>204.30514001340001</v>
      </c>
      <c r="C31" s="238">
        <v>178.45453585516401</v>
      </c>
      <c r="D31" s="238">
        <v>0.764622012128093</v>
      </c>
      <c r="E31" s="238">
        <v>26.203469862535499</v>
      </c>
      <c r="F31" s="238">
        <v>26.576664126366602</v>
      </c>
      <c r="G31" s="238">
        <v>26.3900669944511</v>
      </c>
      <c r="H31" s="238">
        <v>26.637617084862299</v>
      </c>
      <c r="I31" s="238">
        <v>0.80192043468932295</v>
      </c>
      <c r="J31" s="238">
        <v>5.8690815999454502</v>
      </c>
      <c r="K31" s="238">
        <v>1.00141461754397</v>
      </c>
      <c r="L31" s="238">
        <v>0.24755009041118101</v>
      </c>
      <c r="M31" s="238">
        <v>0.6</v>
      </c>
      <c r="N31" s="238">
        <v>0</v>
      </c>
      <c r="O31" s="238">
        <v>0</v>
      </c>
      <c r="P31" s="238">
        <v>9.60895419528561E-2</v>
      </c>
      <c r="Q31" s="238">
        <v>0.83390626210197705</v>
      </c>
      <c r="R31" s="238">
        <v>6.89809195290918E-2</v>
      </c>
      <c r="S31" s="238">
        <v>5.8690815999454499E-2</v>
      </c>
    </row>
    <row r="32" spans="1:19" ht="18" customHeight="1" x14ac:dyDescent="0.25">
      <c r="B32" s="238">
        <v>218.49679722208899</v>
      </c>
      <c r="C32" s="238">
        <v>191.682839951012</v>
      </c>
      <c r="D32" s="238">
        <v>0.71135570436208495</v>
      </c>
      <c r="E32" s="238">
        <v>27.115507543904702</v>
      </c>
      <c r="F32" s="238">
        <v>27.488650025394801</v>
      </c>
      <c r="G32" s="238">
        <v>27.302078784649702</v>
      </c>
      <c r="H32" s="238">
        <v>27.576084293966399</v>
      </c>
      <c r="I32" s="238">
        <v>0.98247994038889697</v>
      </c>
      <c r="J32" s="238">
        <v>4.4159666313567802</v>
      </c>
      <c r="K32" s="238">
        <v>1.0021127128429801</v>
      </c>
      <c r="L32" s="238">
        <v>0.27400550931670198</v>
      </c>
      <c r="M32" s="238">
        <v>0.21299999999999999</v>
      </c>
      <c r="N32" s="238">
        <v>0</v>
      </c>
      <c r="O32" s="238">
        <v>0</v>
      </c>
      <c r="P32" s="238">
        <v>0</v>
      </c>
      <c r="Q32" s="238">
        <v>8.5841761294432897E-2</v>
      </c>
      <c r="R32" s="238">
        <v>0.91526425930355304</v>
      </c>
      <c r="S32" s="238">
        <v>4.4159666313567797E-2</v>
      </c>
    </row>
    <row r="33" spans="1:19" ht="18" customHeight="1" x14ac:dyDescent="0.25"/>
    <row r="34" spans="1:19" ht="36.75" customHeight="1" x14ac:dyDescent="0.25">
      <c r="A34" s="240" t="s">
        <v>3543</v>
      </c>
      <c r="B34" s="238">
        <v>158.85209396517601</v>
      </c>
      <c r="C34" s="238">
        <v>136.70352967154699</v>
      </c>
      <c r="D34" s="238">
        <v>1</v>
      </c>
      <c r="E34" s="238">
        <v>23.0477299073201</v>
      </c>
      <c r="F34" s="238">
        <v>23.608862070504699</v>
      </c>
      <c r="G34" s="238">
        <v>23.328295988912402</v>
      </c>
      <c r="H34" s="238">
        <v>23.559532299697199</v>
      </c>
      <c r="I34" s="238">
        <v>0.35272306775689899</v>
      </c>
      <c r="J34" s="238">
        <v>12.173733759076301</v>
      </c>
      <c r="K34" s="238">
        <v>1.00221777077721</v>
      </c>
      <c r="L34" s="238">
        <v>0.23123631078478701</v>
      </c>
      <c r="M34" s="238">
        <v>0.99302799307991796</v>
      </c>
      <c r="N34" s="238">
        <v>0.90302070900611797</v>
      </c>
      <c r="O34" s="238">
        <v>8.5894952407738701E-2</v>
      </c>
      <c r="P34" s="238">
        <v>0</v>
      </c>
      <c r="Q34" s="238">
        <v>0</v>
      </c>
      <c r="R34" s="238">
        <v>0</v>
      </c>
      <c r="S34" s="238">
        <v>0.121737337590763</v>
      </c>
    </row>
    <row r="35" spans="1:19" ht="18" customHeight="1" x14ac:dyDescent="0.25">
      <c r="B35" s="238">
        <v>168.526433016868</v>
      </c>
      <c r="C35" s="238">
        <v>145.514535043156</v>
      </c>
      <c r="D35" s="238">
        <v>0.93151862017522902</v>
      </c>
      <c r="E35" s="238">
        <v>23.807309392653401</v>
      </c>
      <c r="F35" s="238">
        <v>24.368150270244399</v>
      </c>
      <c r="G35" s="238">
        <v>24.0877298314489</v>
      </c>
      <c r="H35" s="238">
        <v>24.345533784802502</v>
      </c>
      <c r="I35" s="238">
        <v>0.43843068795200402</v>
      </c>
      <c r="J35" s="238">
        <v>10.227962153625199</v>
      </c>
      <c r="K35" s="238">
        <v>1.00104782579745</v>
      </c>
      <c r="L35" s="238">
        <v>0.25780395335363299</v>
      </c>
      <c r="M35" s="238">
        <v>6.86478441070109E-3</v>
      </c>
      <c r="N35" s="238">
        <v>9.8720862841740198E-2</v>
      </c>
      <c r="O35" s="238">
        <v>0.80996486131408196</v>
      </c>
      <c r="P35" s="238">
        <v>8.4135774573224603E-2</v>
      </c>
      <c r="Q35" s="238">
        <v>0</v>
      </c>
      <c r="R35" s="238">
        <v>0</v>
      </c>
      <c r="S35" s="238">
        <v>0.102279621536252</v>
      </c>
    </row>
    <row r="36" spans="1:19" ht="18" customHeight="1" x14ac:dyDescent="0.25">
      <c r="B36" s="238">
        <v>183.03422278727501</v>
      </c>
      <c r="C36" s="238">
        <v>158.893087664109</v>
      </c>
      <c r="D36" s="238">
        <v>0.85056661710245196</v>
      </c>
      <c r="E36" s="238">
        <v>24.797154445907299</v>
      </c>
      <c r="F36" s="238">
        <v>25.358609059355299</v>
      </c>
      <c r="G36" s="238">
        <v>25.077881752631299</v>
      </c>
      <c r="H36" s="238">
        <v>25.377507250542099</v>
      </c>
      <c r="I36" s="238">
        <v>0.59221490927912501</v>
      </c>
      <c r="J36" s="238">
        <v>8.2567122414034895</v>
      </c>
      <c r="K36" s="238">
        <v>1.0021060349572699</v>
      </c>
      <c r="L36" s="238">
        <v>0.29962549791081</v>
      </c>
      <c r="M36" s="238">
        <v>0.55806968248130195</v>
      </c>
      <c r="N36" s="238">
        <v>0</v>
      </c>
      <c r="O36" s="238">
        <v>0.10141492476526399</v>
      </c>
      <c r="P36" s="238">
        <v>0.81604015608673397</v>
      </c>
      <c r="Q36" s="238">
        <v>7.7739518494681595E-2</v>
      </c>
      <c r="R36" s="238">
        <v>0</v>
      </c>
      <c r="S36" s="238">
        <v>8.2567122414034896E-2</v>
      </c>
    </row>
    <row r="37" spans="1:19" ht="18" customHeight="1" x14ac:dyDescent="0.25">
      <c r="B37" s="238">
        <v>200.985657160247</v>
      </c>
      <c r="C37" s="238">
        <v>175.50718963307301</v>
      </c>
      <c r="D37" s="238">
        <v>0.764622012128093</v>
      </c>
      <c r="E37" s="238">
        <v>26.008293557465901</v>
      </c>
      <c r="F37" s="238">
        <v>26.5696159705886</v>
      </c>
      <c r="G37" s="238">
        <v>26.288954764027299</v>
      </c>
      <c r="H37" s="238">
        <v>26.637617084862299</v>
      </c>
      <c r="I37" s="238">
        <v>0.80192145434248396</v>
      </c>
      <c r="J37" s="238">
        <v>5.8690815999454502</v>
      </c>
      <c r="K37" s="238">
        <v>1.00141461754397</v>
      </c>
      <c r="L37" s="238">
        <v>0.34866232083499998</v>
      </c>
      <c r="M37" s="238">
        <v>0.4</v>
      </c>
      <c r="N37" s="238">
        <v>0</v>
      </c>
      <c r="O37" s="238">
        <v>0</v>
      </c>
      <c r="P37" s="238">
        <v>9.60895419528561E-2</v>
      </c>
      <c r="Q37" s="238">
        <v>0.83390626210197705</v>
      </c>
      <c r="R37" s="238">
        <v>6.89809195290918E-2</v>
      </c>
      <c r="S37" s="238">
        <v>5.8690815999454499E-2</v>
      </c>
    </row>
    <row r="38" spans="1:19" ht="18" customHeight="1" x14ac:dyDescent="0.25">
      <c r="B38" s="238">
        <v>215.00748727097599</v>
      </c>
      <c r="C38" s="238">
        <v>188.550826205216</v>
      </c>
      <c r="D38" s="238">
        <v>0.71135570436208495</v>
      </c>
      <c r="E38" s="238">
        <v>26.9095498910368</v>
      </c>
      <c r="F38" s="238">
        <v>27.470804324864201</v>
      </c>
      <c r="G38" s="238">
        <v>27.1901771079505</v>
      </c>
      <c r="H38" s="238">
        <v>27.576084293966399</v>
      </c>
      <c r="I38" s="238">
        <v>0.98239813797166398</v>
      </c>
      <c r="J38" s="238">
        <v>4.4159666313567802</v>
      </c>
      <c r="K38" s="238">
        <v>1.0021127128429801</v>
      </c>
      <c r="L38" s="238">
        <v>0.38590718601590601</v>
      </c>
      <c r="M38" s="238">
        <v>0.3</v>
      </c>
      <c r="N38" s="238">
        <v>0</v>
      </c>
      <c r="O38" s="238">
        <v>0</v>
      </c>
      <c r="P38" s="238">
        <v>0</v>
      </c>
      <c r="Q38" s="238">
        <v>8.5841761294432897E-2</v>
      </c>
      <c r="R38" s="238">
        <v>0.91526425930355304</v>
      </c>
      <c r="S38" s="238">
        <v>4.4159666313567797E-2</v>
      </c>
    </row>
    <row r="42" spans="1:19" x14ac:dyDescent="0.25">
      <c r="B42" s="315" t="s">
        <v>3620</v>
      </c>
      <c r="E42" s="316">
        <f>M35</f>
        <v>6.86478441070109E-3</v>
      </c>
    </row>
  </sheetData>
  <mergeCells count="2">
    <mergeCell ref="N2:R2"/>
    <mergeCell ref="N8:R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21"/>
  <sheetViews>
    <sheetView workbookViewId="0">
      <selection activeCell="I7" sqref="I7"/>
    </sheetView>
  </sheetViews>
  <sheetFormatPr defaultRowHeight="15" x14ac:dyDescent="0.25"/>
  <cols>
    <col min="20" max="20" width="1.85546875" customWidth="1"/>
    <col min="23" max="23" width="1.7109375" customWidth="1"/>
    <col min="25" max="25" width="12.42578125" customWidth="1"/>
    <col min="26" max="26" width="15.140625" customWidth="1"/>
    <col min="27" max="27" width="11.85546875" customWidth="1"/>
    <col min="28" max="28" width="14.85546875" customWidth="1"/>
    <col min="29" max="29" width="14.28515625" customWidth="1"/>
    <col min="30" max="30" width="11.85546875" customWidth="1"/>
  </cols>
  <sheetData>
    <row r="1" spans="1:33" x14ac:dyDescent="0.25">
      <c r="A1" s="50" t="s">
        <v>3493</v>
      </c>
    </row>
    <row r="2" spans="1:33" ht="15.75" x14ac:dyDescent="0.25">
      <c r="B2" t="s">
        <v>3498</v>
      </c>
      <c r="Y2" s="81"/>
      <c r="Z2" s="81"/>
      <c r="AA2" s="81"/>
      <c r="AB2" s="81"/>
      <c r="AC2" s="81"/>
      <c r="AD2" s="81"/>
      <c r="AE2" s="81"/>
      <c r="AF2" s="81"/>
      <c r="AG2" s="81"/>
    </row>
    <row r="3" spans="1:33" ht="15.75" x14ac:dyDescent="0.25">
      <c r="B3" t="s">
        <v>1365</v>
      </c>
      <c r="Y3" s="81"/>
      <c r="Z3" s="109"/>
      <c r="AA3" s="81" t="s">
        <v>3486</v>
      </c>
      <c r="AB3" s="81"/>
      <c r="AC3" s="81"/>
      <c r="AD3" s="81"/>
      <c r="AE3" s="81"/>
      <c r="AF3" s="81"/>
      <c r="AG3" s="81"/>
    </row>
    <row r="4" spans="1:33" ht="31.5" customHeight="1" thickBot="1" x14ac:dyDescent="0.3">
      <c r="B4" t="s">
        <v>1366</v>
      </c>
      <c r="Y4" s="81"/>
      <c r="Z4" s="81"/>
      <c r="AA4" s="82"/>
      <c r="AB4" s="62"/>
      <c r="AC4" s="62"/>
      <c r="AD4" s="62"/>
      <c r="AE4" s="81"/>
      <c r="AF4" s="81"/>
      <c r="AG4" s="81"/>
    </row>
    <row r="5" spans="1:33" ht="29.25" customHeight="1" thickTop="1" x14ac:dyDescent="0.25">
      <c r="B5" t="s">
        <v>3492</v>
      </c>
      <c r="C5">
        <f>M9</f>
        <v>0.56686017446596004</v>
      </c>
      <c r="D5" t="s">
        <v>1240</v>
      </c>
      <c r="E5">
        <f>M8</f>
        <v>1.26252271990936E-2</v>
      </c>
      <c r="F5" t="s">
        <v>1232</v>
      </c>
      <c r="G5">
        <f>M7</f>
        <v>0.99302799307991796</v>
      </c>
      <c r="Y5" s="81"/>
      <c r="Z5" s="81"/>
      <c r="AA5" s="81"/>
      <c r="AB5" s="292" t="s">
        <v>1376</v>
      </c>
      <c r="AC5" s="292"/>
      <c r="AD5" s="292"/>
      <c r="AE5" s="81"/>
      <c r="AF5" s="81"/>
      <c r="AG5" s="81"/>
    </row>
    <row r="6" spans="1:33" ht="44.25" customHeight="1" x14ac:dyDescent="0.25">
      <c r="A6" t="s">
        <v>1274</v>
      </c>
      <c r="B6" s="14" t="s">
        <v>1233</v>
      </c>
      <c r="C6" s="14" t="s">
        <v>1234</v>
      </c>
      <c r="D6" s="14" t="s">
        <v>1239</v>
      </c>
      <c r="E6" s="14" t="s">
        <v>1235</v>
      </c>
      <c r="F6" s="14" t="s">
        <v>1236</v>
      </c>
      <c r="G6" s="14" t="s">
        <v>1272</v>
      </c>
      <c r="H6" s="14" t="s">
        <v>1371</v>
      </c>
      <c r="I6" s="14" t="s">
        <v>8</v>
      </c>
      <c r="J6" s="14" t="s">
        <v>1275</v>
      </c>
      <c r="K6" s="14" t="s">
        <v>1276</v>
      </c>
      <c r="L6" s="14" t="s">
        <v>1277</v>
      </c>
      <c r="M6" s="14" t="s">
        <v>1232</v>
      </c>
      <c r="N6" s="286" t="s">
        <v>1260</v>
      </c>
      <c r="O6" s="286"/>
      <c r="P6" s="286"/>
      <c r="Q6" s="286"/>
      <c r="R6" s="286"/>
      <c r="S6" s="172" t="s">
        <v>1275</v>
      </c>
      <c r="U6" s="14" t="s">
        <v>1370</v>
      </c>
      <c r="V6" s="14" t="s">
        <v>1372</v>
      </c>
      <c r="X6" s="14" t="s">
        <v>3506</v>
      </c>
      <c r="Y6" s="81"/>
      <c r="Z6" s="81"/>
      <c r="AA6" s="108" t="s">
        <v>1375</v>
      </c>
      <c r="AB6" s="88" t="s">
        <v>1377</v>
      </c>
      <c r="AC6" s="87" t="s">
        <v>1378</v>
      </c>
      <c r="AD6" s="87" t="s">
        <v>1379</v>
      </c>
      <c r="AE6" s="81"/>
      <c r="AF6" s="81" t="s">
        <v>1370</v>
      </c>
      <c r="AG6" s="81" t="s">
        <v>1372</v>
      </c>
    </row>
    <row r="7" spans="1:33" ht="21.95" customHeight="1" x14ac:dyDescent="0.25">
      <c r="B7" s="162">
        <f>results!B9</f>
        <v>159.36284487705501</v>
      </c>
      <c r="C7" s="162">
        <f>results!C9</f>
        <v>137.15206697218599</v>
      </c>
      <c r="D7" s="162">
        <f>results!D9</f>
        <v>1</v>
      </c>
      <c r="E7" s="162">
        <f>results!E9</f>
        <v>23.111003890637001</v>
      </c>
      <c r="F7" s="162">
        <f>results!F9</f>
        <v>23.679702945382299</v>
      </c>
      <c r="G7" s="162">
        <f>results!G9</f>
        <v>23.395353418009599</v>
      </c>
      <c r="H7" s="162">
        <f>results!H9</f>
        <v>23.559532299697199</v>
      </c>
      <c r="I7" s="162">
        <f>results!I9</f>
        <v>0.35272779872723298</v>
      </c>
      <c r="J7" s="162">
        <f>results!J9</f>
        <v>12.173733759076301</v>
      </c>
      <c r="K7" s="162">
        <f>results!K9</f>
        <v>1.00221777077721</v>
      </c>
      <c r="L7" s="162">
        <f>results!L9</f>
        <v>0.16417888168755099</v>
      </c>
      <c r="M7" s="162">
        <f>results!M9</f>
        <v>0.99302799307991796</v>
      </c>
      <c r="N7" s="162">
        <f>results!N9</f>
        <v>0.90302070900611797</v>
      </c>
      <c r="O7" s="162">
        <f>results!O9</f>
        <v>8.5894952407738701E-2</v>
      </c>
      <c r="P7" s="162">
        <f>results!P9</f>
        <v>0</v>
      </c>
      <c r="Q7" s="162">
        <f>results!Q9</f>
        <v>0</v>
      </c>
      <c r="R7" s="162">
        <f>results!R9</f>
        <v>0</v>
      </c>
      <c r="S7" s="162">
        <f>results!S9</f>
        <v>0.121737337590763</v>
      </c>
      <c r="T7" s="162"/>
      <c r="U7">
        <f>M7/H7</f>
        <v>4.2149732874479894E-2</v>
      </c>
      <c r="V7">
        <f>G7/H7</f>
        <v>0.99303131829617386</v>
      </c>
      <c r="X7">
        <f>C7-H7</f>
        <v>113.5925346724888</v>
      </c>
      <c r="Y7" s="81"/>
      <c r="Z7" s="81"/>
      <c r="AA7" s="81">
        <v>1</v>
      </c>
      <c r="AB7" s="105">
        <f>H7</f>
        <v>23.559532299697199</v>
      </c>
      <c r="AC7" s="105">
        <f>G7</f>
        <v>23.395353418009599</v>
      </c>
      <c r="AD7" s="83">
        <f>AB7-AC7</f>
        <v>0.16417888168760086</v>
      </c>
      <c r="AE7" s="81"/>
      <c r="AF7" s="104">
        <f>AD7/AB7</f>
        <v>6.9686817038261406E-3</v>
      </c>
      <c r="AG7" s="81">
        <f>AC7/AB7</f>
        <v>0.99303131829617386</v>
      </c>
    </row>
    <row r="8" spans="1:33" ht="21.95" customHeight="1" x14ac:dyDescent="0.25">
      <c r="B8" s="162">
        <f>results!B10</f>
        <v>169.07726309681101</v>
      </c>
      <c r="C8" s="162">
        <f>results!C10</f>
        <v>145.99598781036701</v>
      </c>
      <c r="D8" s="162">
        <f>results!D10</f>
        <v>0.93151862017522902</v>
      </c>
      <c r="E8" s="162">
        <f>results!E10</f>
        <v>23.878422628647002</v>
      </c>
      <c r="F8" s="162">
        <f>results!F10</f>
        <v>24.446656791106701</v>
      </c>
      <c r="G8" s="162">
        <f>results!G10</f>
        <v>24.1625397098768</v>
      </c>
      <c r="H8" s="162">
        <f>results!H10</f>
        <v>24.345533784802502</v>
      </c>
      <c r="I8" s="162">
        <f>results!I10</f>
        <v>0.43820684597691201</v>
      </c>
      <c r="J8" s="162">
        <f>results!J10</f>
        <v>10.227962153625199</v>
      </c>
      <c r="K8" s="162">
        <f>results!K10</f>
        <v>1.00104782579745</v>
      </c>
      <c r="L8" s="162">
        <f>results!L10</f>
        <v>0.18299407492570599</v>
      </c>
      <c r="M8" s="162">
        <f>results!M10</f>
        <v>1.26252271990936E-2</v>
      </c>
      <c r="N8" s="162">
        <f>results!N10</f>
        <v>9.8720862841740198E-2</v>
      </c>
      <c r="O8" s="162">
        <f>results!O10</f>
        <v>0.80996486131408196</v>
      </c>
      <c r="P8" s="162">
        <f>results!P10</f>
        <v>8.4135774573224603E-2</v>
      </c>
      <c r="Q8" s="162">
        <f>results!Q10</f>
        <v>0</v>
      </c>
      <c r="R8" s="162">
        <f>results!R10</f>
        <v>0</v>
      </c>
      <c r="S8" s="162">
        <f>results!S10</f>
        <v>0.102279621536252</v>
      </c>
      <c r="T8" s="162"/>
      <c r="U8">
        <f>M8/H8</f>
        <v>5.1858494090504571E-4</v>
      </c>
      <c r="V8">
        <f>G8/H8</f>
        <v>0.9924834642549536</v>
      </c>
      <c r="X8">
        <f t="shared" ref="X8:X11" si="0">C8-H8</f>
        <v>121.65045402556451</v>
      </c>
      <c r="Y8" s="81"/>
      <c r="Z8" s="81"/>
      <c r="AA8" s="81">
        <v>2</v>
      </c>
      <c r="AB8" s="105">
        <f t="shared" ref="AB8:AB11" si="1">H8</f>
        <v>24.345533784802502</v>
      </c>
      <c r="AC8" s="105">
        <f t="shared" ref="AC8:AC11" si="2">G8</f>
        <v>24.1625397098768</v>
      </c>
      <c r="AD8" s="83">
        <f t="shared" ref="AD8:AD11" si="3">AB8-AC8</f>
        <v>0.18299407492570197</v>
      </c>
      <c r="AE8" s="81"/>
      <c r="AF8" s="104">
        <f t="shared" ref="AF8:AF11" si="4">AD8/AB8</f>
        <v>7.516535745046367E-3</v>
      </c>
      <c r="AG8" s="81">
        <f t="shared" ref="AG8:AG11" si="5">AC8/AB8</f>
        <v>0.9924834642549536</v>
      </c>
    </row>
    <row r="9" spans="1:33" ht="21.95" customHeight="1" x14ac:dyDescent="0.25">
      <c r="B9" s="162">
        <f>results!B11</f>
        <v>183.64830336769</v>
      </c>
      <c r="C9" s="162">
        <f>results!C11</f>
        <v>159.42586539263399</v>
      </c>
      <c r="D9" s="162">
        <f>results!D11</f>
        <v>0.85056661710245196</v>
      </c>
      <c r="E9" s="162">
        <f>results!E11</f>
        <v>24.880436968192601</v>
      </c>
      <c r="F9" s="162">
        <f>results!F11</f>
        <v>25.449109325858199</v>
      </c>
      <c r="G9" s="162">
        <f>results!G11</f>
        <v>25.1647731470254</v>
      </c>
      <c r="H9" s="162">
        <f>results!H11</f>
        <v>25.377507250542099</v>
      </c>
      <c r="I9" s="162">
        <f>results!I11</f>
        <v>0.59221490927912501</v>
      </c>
      <c r="J9" s="162">
        <f>results!J11</f>
        <v>8.2567122414034895</v>
      </c>
      <c r="K9" s="162">
        <f>results!K11</f>
        <v>1.0021060349572699</v>
      </c>
      <c r="L9" s="162">
        <f>results!L11</f>
        <v>0.21273410351667699</v>
      </c>
      <c r="M9" s="162">
        <f>results!M11</f>
        <v>0.56686017446596004</v>
      </c>
      <c r="N9" s="162">
        <f>results!N11</f>
        <v>0</v>
      </c>
      <c r="O9" s="162">
        <f>results!O11</f>
        <v>0.10141492476526399</v>
      </c>
      <c r="P9" s="162">
        <f>results!P11</f>
        <v>0.81604015608673397</v>
      </c>
      <c r="Q9" s="162">
        <f>results!Q11</f>
        <v>7.7739518494681595E-2</v>
      </c>
      <c r="R9" s="162">
        <f>results!R11</f>
        <v>0</v>
      </c>
      <c r="S9" s="162">
        <f>results!S11</f>
        <v>8.2567122414034896E-2</v>
      </c>
      <c r="T9" s="162"/>
      <c r="U9">
        <f>M9/H9</f>
        <v>2.2337110137318594E-2</v>
      </c>
      <c r="V9">
        <f>G9/H9</f>
        <v>0.99161721829427696</v>
      </c>
      <c r="X9">
        <f t="shared" si="0"/>
        <v>134.0483581420919</v>
      </c>
      <c r="Y9" s="81"/>
      <c r="Z9" s="81"/>
      <c r="AA9" s="81">
        <v>3</v>
      </c>
      <c r="AB9" s="105">
        <f t="shared" si="1"/>
        <v>25.377507250542099</v>
      </c>
      <c r="AC9" s="105">
        <f t="shared" si="2"/>
        <v>25.1647731470254</v>
      </c>
      <c r="AD9" s="83">
        <f t="shared" si="3"/>
        <v>0.21273410351669853</v>
      </c>
      <c r="AE9" s="81"/>
      <c r="AF9" s="104">
        <f t="shared" si="4"/>
        <v>8.382781705723057E-3</v>
      </c>
      <c r="AG9" s="81">
        <f t="shared" si="5"/>
        <v>0.99161721829427696</v>
      </c>
    </row>
    <row r="10" spans="1:33" ht="21.95" customHeight="1" x14ac:dyDescent="0.25">
      <c r="B10" s="162">
        <f>results!B12</f>
        <v>201.677827923753</v>
      </c>
      <c r="C10" s="162">
        <f>results!C12</f>
        <v>176.10398876346099</v>
      </c>
      <c r="D10" s="162">
        <f>results!D12</f>
        <v>0.764622012128093</v>
      </c>
      <c r="E10" s="162">
        <f>results!E12</f>
        <v>26.105826047543601</v>
      </c>
      <c r="F10" s="162">
        <f>results!F12</f>
        <v>26.674277319757799</v>
      </c>
      <c r="G10" s="162">
        <f>results!G12</f>
        <v>26.3900516836507</v>
      </c>
      <c r="H10" s="162">
        <f>results!H12</f>
        <v>26.637617084862299</v>
      </c>
      <c r="I10" s="162">
        <f>results!I12</f>
        <v>0.80201963419566003</v>
      </c>
      <c r="J10" s="162">
        <f>results!J12</f>
        <v>5.8690815999454502</v>
      </c>
      <c r="K10" s="162">
        <f>results!K12</f>
        <v>1.00141461754397</v>
      </c>
      <c r="L10" s="162">
        <f>results!L12</f>
        <v>0.24756540121155299</v>
      </c>
      <c r="M10" s="162">
        <f>results!M12</f>
        <v>0.4</v>
      </c>
      <c r="N10" s="162">
        <f>results!N12</f>
        <v>0</v>
      </c>
      <c r="O10" s="162">
        <f>results!O12</f>
        <v>0</v>
      </c>
      <c r="P10" s="162">
        <f>results!P12</f>
        <v>9.60895419528561E-2</v>
      </c>
      <c r="Q10" s="162">
        <f>results!Q12</f>
        <v>0.83390626210197705</v>
      </c>
      <c r="R10" s="162">
        <f>results!R12</f>
        <v>6.89809195290918E-2</v>
      </c>
      <c r="S10" s="162">
        <f>results!S12</f>
        <v>5.8690815999454499E-2</v>
      </c>
      <c r="T10" s="162"/>
      <c r="U10">
        <f>M10/H10</f>
        <v>1.5016358209733151E-2</v>
      </c>
      <c r="V10">
        <f>G10/H10</f>
        <v>0.99070617313767584</v>
      </c>
      <c r="X10">
        <f t="shared" si="0"/>
        <v>149.4663716785987</v>
      </c>
      <c r="Y10" s="81"/>
      <c r="Z10" s="81"/>
      <c r="AA10" s="81">
        <v>4</v>
      </c>
      <c r="AB10" s="105">
        <f t="shared" si="1"/>
        <v>26.637617084862299</v>
      </c>
      <c r="AC10" s="105">
        <f t="shared" si="2"/>
        <v>26.3900516836507</v>
      </c>
      <c r="AD10" s="83">
        <f t="shared" si="3"/>
        <v>0.24756540121159887</v>
      </c>
      <c r="AE10" s="81"/>
      <c r="AF10" s="104">
        <f t="shared" si="4"/>
        <v>9.2938268623241841E-3</v>
      </c>
      <c r="AG10" s="81">
        <f t="shared" si="5"/>
        <v>0.99070617313767584</v>
      </c>
    </row>
    <row r="11" spans="1:33" ht="21.95" customHeight="1" thickBot="1" x14ac:dyDescent="0.3">
      <c r="B11" s="162">
        <f>results!B13</f>
        <v>215.76106416088101</v>
      </c>
      <c r="C11" s="162">
        <f>results!C13</f>
        <v>189.198300502677</v>
      </c>
      <c r="D11" s="162">
        <f>results!D13</f>
        <v>0.71135570436208495</v>
      </c>
      <c r="E11" s="162">
        <f>results!E13</f>
        <v>27.01790050907</v>
      </c>
      <c r="F11" s="162">
        <f>results!F13</f>
        <v>27.586278555238501</v>
      </c>
      <c r="G11" s="162">
        <f>results!G13</f>
        <v>27.302089532154302</v>
      </c>
      <c r="H11" s="162">
        <f>results!H13</f>
        <v>27.576084293966399</v>
      </c>
      <c r="I11" s="162">
        <f>results!I13</f>
        <v>0.98240286894199802</v>
      </c>
      <c r="J11" s="162">
        <f>results!J13</f>
        <v>4.4159666313567802</v>
      </c>
      <c r="K11" s="162">
        <f>results!K13</f>
        <v>1.0021127128429801</v>
      </c>
      <c r="L11" s="162">
        <f>results!L13</f>
        <v>0.27399476181216198</v>
      </c>
      <c r="M11" s="162">
        <f>results!M13</f>
        <v>0.21299999999999999</v>
      </c>
      <c r="N11" s="162">
        <f>results!N13</f>
        <v>0</v>
      </c>
      <c r="O11" s="162">
        <f>results!O13</f>
        <v>0</v>
      </c>
      <c r="P11" s="162">
        <f>results!P13</f>
        <v>0</v>
      </c>
      <c r="Q11" s="162">
        <f>results!Q13</f>
        <v>8.5841761294432897E-2</v>
      </c>
      <c r="R11" s="162">
        <f>results!R13</f>
        <v>0.91526425930355304</v>
      </c>
      <c r="S11" s="162">
        <f>results!S13</f>
        <v>4.4159666313567797E-2</v>
      </c>
      <c r="T11" s="162"/>
      <c r="U11">
        <f>M11/H11</f>
        <v>7.7240843090476061E-3</v>
      </c>
      <c r="V11">
        <f>G11/H11</f>
        <v>0.99006404394143632</v>
      </c>
      <c r="X11">
        <f t="shared" si="0"/>
        <v>161.6222162087106</v>
      </c>
      <c r="Y11" s="81"/>
      <c r="Z11" s="81"/>
      <c r="AA11" s="82">
        <v>5</v>
      </c>
      <c r="AB11" s="106">
        <f t="shared" si="1"/>
        <v>27.576084293966399</v>
      </c>
      <c r="AC11" s="106">
        <f t="shared" si="2"/>
        <v>27.302089532154302</v>
      </c>
      <c r="AD11" s="107">
        <f t="shared" si="3"/>
        <v>0.27399476181209792</v>
      </c>
      <c r="AE11" s="81"/>
      <c r="AF11" s="104">
        <f t="shared" si="4"/>
        <v>9.9359560585636705E-3</v>
      </c>
      <c r="AG11" s="81">
        <f t="shared" si="5"/>
        <v>0.99006404394143632</v>
      </c>
    </row>
    <row r="12" spans="1:33" ht="16.5" thickTop="1" x14ac:dyDescent="0.25">
      <c r="A12" t="s">
        <v>1237</v>
      </c>
      <c r="Y12" s="81"/>
      <c r="Z12" s="81"/>
      <c r="AA12" s="81"/>
      <c r="AB12" s="81"/>
      <c r="AC12" s="81"/>
      <c r="AD12" s="81"/>
      <c r="AE12" s="81"/>
      <c r="AF12" s="81"/>
      <c r="AG12" s="81"/>
    </row>
    <row r="13" spans="1:33" ht="15.75" x14ac:dyDescent="0.25">
      <c r="A13">
        <v>1</v>
      </c>
      <c r="B13">
        <f>SS!S36</f>
        <v>0.90740740740740744</v>
      </c>
      <c r="C13">
        <f>SS!T36</f>
        <v>9.2592592592592587E-2</v>
      </c>
      <c r="D13">
        <f>SS!U36</f>
        <v>0</v>
      </c>
      <c r="E13">
        <f>SS!V36</f>
        <v>0</v>
      </c>
      <c r="F13">
        <f>SS!W36</f>
        <v>0</v>
      </c>
      <c r="K13">
        <f>AVERAGE(K7:K11)/12</f>
        <v>8.3481649365314659E-2</v>
      </c>
      <c r="X13" s="50" t="s">
        <v>3485</v>
      </c>
      <c r="Y13" s="81"/>
      <c r="Z13" s="81"/>
      <c r="AA13" s="81"/>
      <c r="AB13" s="81"/>
      <c r="AC13" s="81"/>
      <c r="AD13" s="81"/>
      <c r="AE13" s="81"/>
      <c r="AF13" s="81"/>
      <c r="AG13" s="81">
        <f>AVERAGE(AG7:AG11)</f>
        <v>0.99158044358490327</v>
      </c>
    </row>
    <row r="14" spans="1:33" ht="16.5" thickBot="1" x14ac:dyDescent="0.3">
      <c r="A14">
        <v>2</v>
      </c>
      <c r="B14">
        <f>SS!S37</f>
        <v>9.2592592592592587E-2</v>
      </c>
      <c r="C14">
        <f>SS!T37</f>
        <v>0.81481481481481477</v>
      </c>
      <c r="D14">
        <f>SS!U37</f>
        <v>9.2592592592592587E-2</v>
      </c>
      <c r="E14">
        <f>SS!V37</f>
        <v>0</v>
      </c>
      <c r="F14">
        <f>SS!W37</f>
        <v>0</v>
      </c>
      <c r="K14">
        <f>1/(1+K13)</f>
        <v>0.92295056458573443</v>
      </c>
      <c r="X14" s="191"/>
      <c r="Y14" s="191"/>
      <c r="Z14" s="191"/>
      <c r="AA14" s="191"/>
      <c r="AB14" s="191"/>
      <c r="AC14" s="207"/>
      <c r="AD14" s="81"/>
      <c r="AE14" s="81"/>
      <c r="AF14" s="81"/>
      <c r="AG14" s="81"/>
    </row>
    <row r="15" spans="1:33" ht="23.45" customHeight="1" thickTop="1" x14ac:dyDescent="0.25">
      <c r="A15">
        <v>3</v>
      </c>
      <c r="B15">
        <f>SS!S38</f>
        <v>0</v>
      </c>
      <c r="C15">
        <f>SS!T38</f>
        <v>9.3167701863354033E-2</v>
      </c>
      <c r="D15">
        <f>SS!U38</f>
        <v>0.81987577639751552</v>
      </c>
      <c r="E15">
        <f>SS!V38</f>
        <v>8.6956521739130432E-2</v>
      </c>
      <c r="F15">
        <f>SS!W38</f>
        <v>0</v>
      </c>
      <c r="X15" s="192"/>
      <c r="Y15" s="192"/>
      <c r="Z15" s="307" t="s">
        <v>1376</v>
      </c>
      <c r="AA15" s="307"/>
      <c r="AB15" s="307"/>
      <c r="AC15" s="205"/>
      <c r="AD15" s="81"/>
      <c r="AE15" s="81"/>
      <c r="AF15" s="81"/>
      <c r="AG15" s="81"/>
    </row>
    <row r="16" spans="1:33" ht="47.25" x14ac:dyDescent="0.25">
      <c r="A16">
        <v>4</v>
      </c>
      <c r="B16">
        <f>SS!S39</f>
        <v>0</v>
      </c>
      <c r="C16">
        <f>SS!T39</f>
        <v>0</v>
      </c>
      <c r="D16">
        <f>SS!U39</f>
        <v>8.6956521739130432E-2</v>
      </c>
      <c r="E16">
        <f>SS!V39</f>
        <v>0.83850931677018636</v>
      </c>
      <c r="F16">
        <f>SS!W39</f>
        <v>7.4534161490683232E-2</v>
      </c>
      <c r="X16" s="193" t="s">
        <v>1375</v>
      </c>
      <c r="Y16" s="194" t="s">
        <v>3474</v>
      </c>
      <c r="Z16" s="194" t="s">
        <v>3475</v>
      </c>
      <c r="AA16" s="194" t="s">
        <v>3476</v>
      </c>
      <c r="AB16" s="195" t="s">
        <v>3497</v>
      </c>
      <c r="AC16" s="212" t="s">
        <v>3481</v>
      </c>
      <c r="AD16" s="81"/>
      <c r="AE16" s="81"/>
      <c r="AF16" s="81"/>
      <c r="AG16" s="81"/>
    </row>
    <row r="17" spans="1:41" ht="21.95" customHeight="1" x14ac:dyDescent="0.25">
      <c r="A17">
        <v>5</v>
      </c>
      <c r="B17">
        <f>SS!S40</f>
        <v>0</v>
      </c>
      <c r="C17">
        <f>SS!T40</f>
        <v>0</v>
      </c>
      <c r="D17">
        <f>SS!U40</f>
        <v>0</v>
      </c>
      <c r="E17">
        <f>SS!V40</f>
        <v>8.0246913580246909E-2</v>
      </c>
      <c r="F17">
        <f>SS!W40</f>
        <v>0.91975308641975306</v>
      </c>
      <c r="X17" s="197">
        <v>1</v>
      </c>
      <c r="Y17" s="198">
        <f>I7</f>
        <v>0.35272779872723298</v>
      </c>
      <c r="Z17" s="208">
        <f>H7</f>
        <v>23.559532299697199</v>
      </c>
      <c r="AA17" s="208">
        <f>G7</f>
        <v>23.395353418009599</v>
      </c>
      <c r="AB17" s="208">
        <f>B7-C7</f>
        <v>22.210777904869019</v>
      </c>
      <c r="AC17" s="208">
        <f>(AA17-AB17)/(Z17-AB17)</f>
        <v>0.87827370029921881</v>
      </c>
      <c r="AD17" s="81"/>
      <c r="AE17" s="81"/>
      <c r="AF17" s="81"/>
      <c r="AG17" s="81"/>
    </row>
    <row r="18" spans="1:41" ht="21.95" customHeight="1" x14ac:dyDescent="0.25">
      <c r="B18">
        <v>1</v>
      </c>
      <c r="C18">
        <v>2</v>
      </c>
      <c r="D18">
        <v>3</v>
      </c>
      <c r="E18">
        <v>4</v>
      </c>
      <c r="F18">
        <v>5</v>
      </c>
      <c r="G18" s="14" t="str">
        <f>B6</f>
        <v>U</v>
      </c>
      <c r="H18" s="14" t="str">
        <f t="shared" ref="H18:M18" si="6">C6</f>
        <v>C</v>
      </c>
      <c r="I18" s="14" t="str">
        <f t="shared" si="6"/>
        <v>m</v>
      </c>
      <c r="J18" s="14" t="str">
        <f t="shared" si="6"/>
        <v>WE</v>
      </c>
      <c r="K18" s="14" t="str">
        <f t="shared" si="6"/>
        <v>WK</v>
      </c>
      <c r="L18" s="14" t="str">
        <f t="shared" si="6"/>
        <v>W</v>
      </c>
      <c r="M18" s="14" t="str">
        <f t="shared" si="6"/>
        <v>X</v>
      </c>
      <c r="N18" s="14" t="s">
        <v>8</v>
      </c>
      <c r="O18" s="14" t="s">
        <v>1275</v>
      </c>
      <c r="P18" s="14" t="s">
        <v>1276</v>
      </c>
      <c r="Q18" s="14" t="s">
        <v>1277</v>
      </c>
      <c r="R18" s="14" t="s">
        <v>11</v>
      </c>
      <c r="S18" s="14"/>
      <c r="T18" s="14"/>
      <c r="U18" s="14"/>
      <c r="V18" s="14"/>
      <c r="W18" s="14"/>
      <c r="X18" s="197">
        <v>2</v>
      </c>
      <c r="Y18" s="198">
        <f t="shared" ref="Y18:Y21" si="7">I8</f>
        <v>0.43820684597691201</v>
      </c>
      <c r="Z18" s="208">
        <f t="shared" ref="Z18:Z21" si="8">H8</f>
        <v>24.345533784802502</v>
      </c>
      <c r="AA18" s="208">
        <f t="shared" ref="AA18:AA21" si="9">G8</f>
        <v>24.1625397098768</v>
      </c>
      <c r="AB18" s="208">
        <f t="shared" ref="AB18:AB21" si="10">B8-C8</f>
        <v>23.081275286443997</v>
      </c>
      <c r="AC18" s="208">
        <f t="shared" ref="AC18:AC21" si="11">(AA18-AB18)/(Z18-AB18)</f>
        <v>0.85525580791958378</v>
      </c>
      <c r="AD18" s="81"/>
      <c r="AE18" s="81"/>
      <c r="AF18" s="81"/>
      <c r="AG18" s="81"/>
    </row>
    <row r="19" spans="1:41" ht="21.95" customHeight="1" x14ac:dyDescent="0.25">
      <c r="A19">
        <v>0</v>
      </c>
      <c r="B19">
        <v>0</v>
      </c>
      <c r="C19">
        <v>0</v>
      </c>
      <c r="D19">
        <v>1</v>
      </c>
      <c r="E19">
        <v>0</v>
      </c>
      <c r="F19">
        <v>0</v>
      </c>
      <c r="G19">
        <f>MMULT($B19:$F19,B$7:B$11)</f>
        <v>183.64830336769</v>
      </c>
      <c r="H19">
        <f t="shared" ref="H19:H82" si="12">MMULT($B19:$F19,C$7:C$11)</f>
        <v>159.42586539263399</v>
      </c>
      <c r="I19">
        <f t="shared" ref="I19:I82" si="13">MMULT($B19:$F19,D$7:D$11)</f>
        <v>0.85056661710245196</v>
      </c>
      <c r="J19">
        <f t="shared" ref="J19:J82" si="14">MMULT($B19:$F19,E$7:E$11)</f>
        <v>24.880436968192601</v>
      </c>
      <c r="K19">
        <f t="shared" ref="K19:K82" si="15">MMULT($B19:$F19,F$7:F$11)</f>
        <v>25.449109325858199</v>
      </c>
      <c r="L19">
        <f t="shared" ref="L19:L82" si="16">MMULT($B19:$F19,G$7:G$11)</f>
        <v>25.1647731470254</v>
      </c>
      <c r="M19">
        <f t="shared" ref="M19:M82" si="17">MMULT($B19:$F19,H$7:H$11)</f>
        <v>25.377507250542099</v>
      </c>
      <c r="N19">
        <f t="shared" ref="N19:N82" si="18">MMULT($B19:$F19,I$7:I$11)</f>
        <v>0.59221490927912501</v>
      </c>
      <c r="O19">
        <f t="shared" ref="O19:O82" si="19">MMULT($B19:$F19,J$7:J$11)</f>
        <v>8.2567122414034895</v>
      </c>
      <c r="P19">
        <f t="shared" ref="P19:P82" si="20">MMULT($B19:$F19,K$7:K$11)</f>
        <v>1.0021060349572699</v>
      </c>
      <c r="Q19">
        <f t="shared" ref="Q19:Q82" si="21">MMULT($B19:$F19,L$7:L$11)</f>
        <v>0.21273410351667699</v>
      </c>
      <c r="R19">
        <v>0</v>
      </c>
      <c r="X19" s="197">
        <v>3</v>
      </c>
      <c r="Y19" s="198">
        <f t="shared" si="7"/>
        <v>0.59221490927912501</v>
      </c>
      <c r="Z19" s="208">
        <f t="shared" si="8"/>
        <v>25.377507250542099</v>
      </c>
      <c r="AA19" s="208">
        <f t="shared" si="9"/>
        <v>25.1647731470254</v>
      </c>
      <c r="AB19" s="208">
        <f t="shared" si="10"/>
        <v>24.22243797505601</v>
      </c>
      <c r="AC19" s="208">
        <f t="shared" si="11"/>
        <v>0.81582567554039254</v>
      </c>
      <c r="AD19" s="81"/>
      <c r="AE19" s="81"/>
      <c r="AF19" s="81"/>
      <c r="AG19" s="81"/>
    </row>
    <row r="20" spans="1:41" ht="21.95" customHeight="1" x14ac:dyDescent="0.25">
      <c r="A20">
        <v>1</v>
      </c>
      <c r="B20">
        <v>0</v>
      </c>
      <c r="C20">
        <v>1</v>
      </c>
      <c r="D20">
        <v>0</v>
      </c>
      <c r="E20">
        <v>0</v>
      </c>
      <c r="F20">
        <v>0</v>
      </c>
      <c r="G20">
        <f t="shared" ref="G20:G32" si="22">MMULT($B20:$F20,B$7:B$11)</f>
        <v>169.07726309681101</v>
      </c>
      <c r="H20">
        <f t="shared" si="12"/>
        <v>145.99598781036701</v>
      </c>
      <c r="I20">
        <f t="shared" si="13"/>
        <v>0.93151862017522902</v>
      </c>
      <c r="J20">
        <f t="shared" si="14"/>
        <v>23.878422628647002</v>
      </c>
      <c r="K20">
        <f t="shared" si="15"/>
        <v>24.446656791106701</v>
      </c>
      <c r="L20">
        <f t="shared" si="16"/>
        <v>24.1625397098768</v>
      </c>
      <c r="M20">
        <f t="shared" si="17"/>
        <v>24.345533784802502</v>
      </c>
      <c r="N20">
        <f t="shared" si="18"/>
        <v>0.43820684597691201</v>
      </c>
      <c r="O20">
        <f t="shared" si="19"/>
        <v>10.227962153625199</v>
      </c>
      <c r="P20">
        <f t="shared" si="20"/>
        <v>1.00104782579745</v>
      </c>
      <c r="Q20">
        <f t="shared" si="21"/>
        <v>0.18299407492570599</v>
      </c>
      <c r="R20">
        <f>IF(MOD(A20,12)=0,R19+1,R19)</f>
        <v>0</v>
      </c>
      <c r="X20" s="197">
        <v>4</v>
      </c>
      <c r="Y20" s="198">
        <f t="shared" si="7"/>
        <v>0.80201963419566003</v>
      </c>
      <c r="Z20" s="208">
        <f t="shared" si="8"/>
        <v>26.637617084862299</v>
      </c>
      <c r="AA20" s="208">
        <f t="shared" si="9"/>
        <v>26.3900516836507</v>
      </c>
      <c r="AB20" s="208">
        <f t="shared" si="10"/>
        <v>25.57383916029201</v>
      </c>
      <c r="AC20" s="208">
        <f t="shared" si="11"/>
        <v>0.76727717741313117</v>
      </c>
      <c r="AD20" s="81"/>
      <c r="AE20" s="81"/>
      <c r="AF20" s="81"/>
      <c r="AG20" s="81"/>
    </row>
    <row r="21" spans="1:41" ht="21.95" customHeight="1" thickBot="1" x14ac:dyDescent="0.3">
      <c r="A21">
        <f>1+A20</f>
        <v>2</v>
      </c>
      <c r="B21">
        <f t="array" ref="B21:F21">MMULT(B20:F20,$B$13:$F$17)</f>
        <v>9.2592592592592587E-2</v>
      </c>
      <c r="C21">
        <v>0.81481481481481477</v>
      </c>
      <c r="D21">
        <v>9.2592592592592587E-2</v>
      </c>
      <c r="E21">
        <v>0</v>
      </c>
      <c r="F21">
        <v>0</v>
      </c>
      <c r="G21">
        <f t="shared" si="22"/>
        <v>169.52695032376684</v>
      </c>
      <c r="H21">
        <f t="shared" si="12"/>
        <v>146.42061343481939</v>
      </c>
      <c r="I21">
        <f t="shared" si="13"/>
        <v>0.93036393283745056</v>
      </c>
      <c r="J21">
        <f t="shared" si="14"/>
        <v>23.900144443603999</v>
      </c>
      <c r="K21">
        <f t="shared" si="15"/>
        <v>24.468462225275875</v>
      </c>
      <c r="L21">
        <f t="shared" si="16"/>
        <v>24.184303334439893</v>
      </c>
      <c r="M21">
        <f t="shared" si="17"/>
        <v>24.368308968194562</v>
      </c>
      <c r="N21">
        <f t="shared" si="18"/>
        <v>0.44455212524103555</v>
      </c>
      <c r="O21">
        <f t="shared" si="19"/>
        <v>10.22560305114644</v>
      </c>
      <c r="P21">
        <f t="shared" si="20"/>
        <v>1.0012541363659295</v>
      </c>
      <c r="Q21">
        <f t="shared" si="21"/>
        <v>0.18400563375467044</v>
      </c>
      <c r="R21">
        <f t="shared" ref="R21:R84" si="23">IF(MOD(A21,12)=0,R20+1,R20)</f>
        <v>0</v>
      </c>
      <c r="X21" s="199">
        <v>5</v>
      </c>
      <c r="Y21" s="200">
        <f t="shared" si="7"/>
        <v>0.98240286894199802</v>
      </c>
      <c r="Z21" s="209">
        <f t="shared" si="8"/>
        <v>27.576084293966399</v>
      </c>
      <c r="AA21" s="209">
        <f t="shared" si="9"/>
        <v>27.302089532154302</v>
      </c>
      <c r="AB21" s="209">
        <f t="shared" si="10"/>
        <v>26.562763658204005</v>
      </c>
      <c r="AC21" s="209">
        <f t="shared" si="11"/>
        <v>0.72960704426397871</v>
      </c>
      <c r="AD21" s="81"/>
      <c r="AE21" s="81"/>
      <c r="AF21" s="81"/>
      <c r="AG21" s="81"/>
    </row>
    <row r="22" spans="1:41" ht="16.5" thickTop="1" x14ac:dyDescent="0.25">
      <c r="A22">
        <f t="shared" ref="A22:A85" si="24">1+A21</f>
        <v>3</v>
      </c>
      <c r="B22">
        <f t="array" ref="B22:F22">MMULT(B21:F21,$B$13:$F$17)</f>
        <v>0.15946502057613168</v>
      </c>
      <c r="C22">
        <v>0.68112320970614038</v>
      </c>
      <c r="D22">
        <v>0.1513602399270676</v>
      </c>
      <c r="E22">
        <v>8.0515297906602248E-3</v>
      </c>
      <c r="F22">
        <v>0</v>
      </c>
      <c r="G22">
        <f t="shared" si="22"/>
        <v>169.99611376579614</v>
      </c>
      <c r="H22">
        <f t="shared" si="12"/>
        <v>146.86085675158691</v>
      </c>
      <c r="I22">
        <f t="shared" si="13"/>
        <v>0.92884231719874388</v>
      </c>
      <c r="J22">
        <f t="shared" si="14"/>
        <v>23.925645319626774</v>
      </c>
      <c r="K22">
        <f t="shared" si="15"/>
        <v>24.494021689541515</v>
      </c>
      <c r="L22">
        <f t="shared" si="16"/>
        <v>24.209833504584104</v>
      </c>
      <c r="M22">
        <f t="shared" si="17"/>
        <v>24.394848570153133</v>
      </c>
      <c r="N22">
        <f t="shared" si="18"/>
        <v>0.45081587486310615</v>
      </c>
      <c r="O22">
        <f t="shared" si="19"/>
        <v>10.204780146422941</v>
      </c>
      <c r="P22">
        <f t="shared" si="20"/>
        <v>1.0013975151247176</v>
      </c>
      <c r="Q22">
        <f t="shared" si="21"/>
        <v>0.18501506556901987</v>
      </c>
      <c r="R22">
        <f t="shared" si="23"/>
        <v>0</v>
      </c>
      <c r="Y22" s="81"/>
      <c r="Z22" s="81"/>
      <c r="AA22" s="81"/>
      <c r="AB22" s="81"/>
      <c r="AC22" s="81"/>
      <c r="AD22" s="81"/>
      <c r="AE22" s="81"/>
      <c r="AF22" s="81"/>
      <c r="AG22" s="81"/>
    </row>
    <row r="23" spans="1:41" ht="15.75" x14ac:dyDescent="0.25">
      <c r="A23">
        <f t="shared" si="24"/>
        <v>4</v>
      </c>
      <c r="B23">
        <f t="array" ref="B23:F23">MMULT(B22:F22,$B$13:$F$17)</f>
        <v>0.20776670475483622</v>
      </c>
      <c r="C23">
        <v>0.58385644737324682</v>
      </c>
      <c r="D23">
        <v>0.18786369111287324</v>
      </c>
      <c r="E23">
        <v>1.9913042737379358E-2</v>
      </c>
      <c r="F23">
        <v>6.0011402166411615E-4</v>
      </c>
      <c r="G23">
        <f t="shared" si="22"/>
        <v>170.4734918875883</v>
      </c>
      <c r="H23">
        <f t="shared" si="12"/>
        <v>147.30697011783516</v>
      </c>
      <c r="I23">
        <f t="shared" si="13"/>
        <v>0.92708328655665717</v>
      </c>
      <c r="J23">
        <f t="shared" si="14"/>
        <v>23.953459102829228</v>
      </c>
      <c r="K23">
        <f t="shared" si="15"/>
        <v>24.521876585058429</v>
      </c>
      <c r="L23">
        <f t="shared" si="16"/>
        <v>24.23766784394379</v>
      </c>
      <c r="M23">
        <f t="shared" si="17"/>
        <v>24.42368024208411</v>
      </c>
      <c r="N23">
        <f t="shared" si="18"/>
        <v>0.4569508685014822</v>
      </c>
      <c r="O23">
        <f t="shared" si="19"/>
        <v>10.171615988920085</v>
      </c>
      <c r="P23">
        <f t="shared" si="20"/>
        <v>1.0014976434827441</v>
      </c>
      <c r="Q23">
        <f t="shared" si="21"/>
        <v>0.18601239814031217</v>
      </c>
      <c r="R23">
        <f t="shared" si="23"/>
        <v>0</v>
      </c>
      <c r="Y23" s="81"/>
      <c r="Z23" s="81"/>
      <c r="AA23" s="81"/>
      <c r="AB23" s="81"/>
      <c r="AC23" s="81"/>
      <c r="AD23" s="81"/>
      <c r="AE23" s="81"/>
      <c r="AF23" s="81"/>
      <c r="AG23" s="81"/>
    </row>
    <row r="24" spans="1:41" x14ac:dyDescent="0.25">
      <c r="A24">
        <f t="shared" si="24"/>
        <v>5</v>
      </c>
      <c r="B24">
        <f t="array" ref="B24:F24">MMULT(B23:F23,$B$13:$F$17)</f>
        <v>0.24258982907135573</v>
      </c>
      <c r="C24">
        <v>0.51247536925709114</v>
      </c>
      <c r="D24">
        <v>0.20981724070594468</v>
      </c>
      <c r="E24">
        <v>3.308140229882011E-2</v>
      </c>
      <c r="F24">
        <v>2.0361586667880511E-3</v>
      </c>
      <c r="G24">
        <f t="shared" si="22"/>
        <v>170.95142753154775</v>
      </c>
      <c r="H24">
        <f t="shared" si="12"/>
        <v>147.75234407859821</v>
      </c>
      <c r="I24">
        <f t="shared" si="13"/>
        <v>0.92517692002488738</v>
      </c>
      <c r="J24">
        <f t="shared" si="14"/>
        <v>23.982572635715936</v>
      </c>
      <c r="K24">
        <f t="shared" si="15"/>
        <v>24.551018992489922</v>
      </c>
      <c r="L24">
        <f t="shared" si="16"/>
        <v>24.266795814102888</v>
      </c>
      <c r="M24">
        <f t="shared" si="17"/>
        <v>24.453786887113619</v>
      </c>
      <c r="N24">
        <f t="shared" si="18"/>
        <v>0.4629275520610785</v>
      </c>
      <c r="O24">
        <f t="shared" si="19"/>
        <v>10.130352311256496</v>
      </c>
      <c r="P24">
        <f t="shared" si="20"/>
        <v>1.0015679753404292</v>
      </c>
      <c r="Q24">
        <f t="shared" si="21"/>
        <v>0.1869910730107088</v>
      </c>
      <c r="R24">
        <f t="shared" si="23"/>
        <v>0</v>
      </c>
      <c r="Z24" s="223">
        <f>Z21-Z17</f>
        <v>4.0165519942692001</v>
      </c>
    </row>
    <row r="25" spans="1:41" x14ac:dyDescent="0.25">
      <c r="A25">
        <f t="shared" si="24"/>
        <v>6</v>
      </c>
      <c r="B25">
        <f t="array" ref="B25:F25">MMULT(B24:F24,$B$13:$F$17)</f>
        <v>0.26757923094040531</v>
      </c>
      <c r="C25">
        <v>0.45958273443656433</v>
      </c>
      <c r="D25">
        <v>0.22235213988288935</v>
      </c>
      <c r="E25">
        <v>4.6147436940643577E-2</v>
      </c>
      <c r="F25">
        <v>4.3384577994971573E-3</v>
      </c>
      <c r="G25">
        <f t="shared" si="22"/>
        <v>171.42475673550217</v>
      </c>
      <c r="H25">
        <f t="shared" si="12"/>
        <v>148.192538778619</v>
      </c>
      <c r="I25">
        <f t="shared" si="13"/>
        <v>0.92318594579670832</v>
      </c>
      <c r="J25">
        <f t="shared" si="14"/>
        <v>24.012286796623901</v>
      </c>
      <c r="K25">
        <f t="shared" si="15"/>
        <v>24.580753431537673</v>
      </c>
      <c r="L25">
        <f t="shared" si="16"/>
        <v>24.296520114080749</v>
      </c>
      <c r="M25">
        <f t="shared" si="17"/>
        <v>24.484466996914925</v>
      </c>
      <c r="N25">
        <f t="shared" si="18"/>
        <v>0.46872844986960327</v>
      </c>
      <c r="O25">
        <f t="shared" si="19"/>
        <v>10.083932324384064</v>
      </c>
      <c r="P25">
        <f t="shared" si="20"/>
        <v>1.0016177203130074</v>
      </c>
      <c r="Q25">
        <f t="shared" si="21"/>
        <v>0.187946882834158</v>
      </c>
      <c r="R25">
        <f t="shared" si="23"/>
        <v>0</v>
      </c>
    </row>
    <row r="26" spans="1:41" x14ac:dyDescent="0.25">
      <c r="A26">
        <f t="shared" si="24"/>
        <v>7</v>
      </c>
      <c r="B26">
        <f t="array" ref="B26:F26">MMULT(B25:F25,$B$13:$F$17)</f>
        <v>0.28535733311597561</v>
      </c>
      <c r="C26">
        <v>0.41996671324600737</v>
      </c>
      <c r="D26">
        <v>0.22886791081594157</v>
      </c>
      <c r="E26">
        <v>5.8378172353370741E-2</v>
      </c>
      <c r="F26">
        <v>7.4298704687044102E-3</v>
      </c>
      <c r="G26">
        <f t="shared" si="22"/>
        <v>171.89004215323644</v>
      </c>
      <c r="H26">
        <f t="shared" si="12"/>
        <v>148.62461582656962</v>
      </c>
      <c r="I26">
        <f t="shared" si="13"/>
        <v>0.92115406737422278</v>
      </c>
      <c r="J26">
        <f t="shared" si="14"/>
        <v>24.042120647364388</v>
      </c>
      <c r="K26">
        <f t="shared" si="15"/>
        <v>24.610601502576181</v>
      </c>
      <c r="L26">
        <f t="shared" si="16"/>
        <v>24.326361074970254</v>
      </c>
      <c r="M26">
        <f t="shared" si="17"/>
        <v>24.51523831407383</v>
      </c>
      <c r="N26">
        <f t="shared" si="18"/>
        <v>0.47434430832844493</v>
      </c>
      <c r="O26">
        <f t="shared" si="19"/>
        <v>10.034400646577605</v>
      </c>
      <c r="P26">
        <f t="shared" si="20"/>
        <v>1.0016531929009889</v>
      </c>
      <c r="Q26">
        <f t="shared" si="21"/>
        <v>0.18887723910355661</v>
      </c>
      <c r="R26">
        <f t="shared" si="23"/>
        <v>0</v>
      </c>
    </row>
    <row r="27" spans="1:41" x14ac:dyDescent="0.25">
      <c r="A27">
        <f t="shared" si="24"/>
        <v>8</v>
      </c>
      <c r="B27">
        <f t="array" ref="B27:F27">MMULT(B26:F26,$B$13:$F$17)</f>
        <v>0.29782116460949709</v>
      </c>
      <c r="C27">
        <v>0.38994017225143651</v>
      </c>
      <c r="D27">
        <v>0.23160542566807174</v>
      </c>
      <c r="E27">
        <v>6.9448423049987426E-2</v>
      </c>
      <c r="F27">
        <v>1.1184814421006932E-2</v>
      </c>
      <c r="G27">
        <f t="shared" si="22"/>
        <v>172.34504320260189</v>
      </c>
      <c r="H27">
        <f t="shared" si="12"/>
        <v>149.04667655813842</v>
      </c>
      <c r="I27">
        <f t="shared" si="13"/>
        <v>0.9191117137413306</v>
      </c>
      <c r="J27">
        <f t="shared" si="14"/>
        <v>24.071745176395584</v>
      </c>
      <c r="K27">
        <f t="shared" si="15"/>
        <v>24.640235969247044</v>
      </c>
      <c r="L27">
        <f t="shared" si="16"/>
        <v>24.355990572821277</v>
      </c>
      <c r="M27">
        <f t="shared" si="17"/>
        <v>24.545771239545463</v>
      </c>
      <c r="N27">
        <f t="shared" si="18"/>
        <v>0.47977143558545227</v>
      </c>
      <c r="O27">
        <f t="shared" si="19"/>
        <v>9.9831784721578671</v>
      </c>
      <c r="P27">
        <f t="shared" si="20"/>
        <v>1.001678730829124</v>
      </c>
      <c r="Q27">
        <f t="shared" si="21"/>
        <v>0.18978066672416577</v>
      </c>
      <c r="R27">
        <f t="shared" si="23"/>
        <v>0</v>
      </c>
    </row>
    <row r="28" spans="1:41" x14ac:dyDescent="0.25">
      <c r="A28">
        <f t="shared" si="24"/>
        <v>9</v>
      </c>
      <c r="B28">
        <f t="array" ref="B28:F28">MMULT(B27:F27,$B$13:$F$17)</f>
        <v>0.3063507023541211</v>
      </c>
      <c r="C28">
        <v>0.36688320825062792</v>
      </c>
      <c r="D28">
        <v>0.2320322430009446</v>
      </c>
      <c r="E28">
        <v>7.9270298830671701E-2</v>
      </c>
      <c r="F28">
        <v>1.5463547563634338E-2</v>
      </c>
      <c r="G28">
        <f t="shared" si="22"/>
        <v>172.78834910322206</v>
      </c>
      <c r="H28">
        <f t="shared" si="12"/>
        <v>149.4575423185899</v>
      </c>
      <c r="I28">
        <f t="shared" si="13"/>
        <v>0.91708002042018377</v>
      </c>
      <c r="J28">
        <f t="shared" si="14"/>
        <v>24.100937394143084</v>
      </c>
      <c r="K28">
        <f t="shared" si="15"/>
        <v>24.669435087405187</v>
      </c>
      <c r="L28">
        <f t="shared" si="16"/>
        <v>24.3851862407741</v>
      </c>
      <c r="M28">
        <f t="shared" si="17"/>
        <v>24.575842695357835</v>
      </c>
      <c r="N28">
        <f t="shared" si="18"/>
        <v>0.48500986570923676</v>
      </c>
      <c r="O28">
        <f t="shared" si="19"/>
        <v>9.9312532796720028</v>
      </c>
      <c r="P28">
        <f t="shared" si="20"/>
        <v>1.0016973205314654</v>
      </c>
      <c r="Q28">
        <f t="shared" si="21"/>
        <v>0.19065645458370786</v>
      </c>
      <c r="R28">
        <f t="shared" si="23"/>
        <v>0</v>
      </c>
    </row>
    <row r="29" spans="1:41" x14ac:dyDescent="0.25">
      <c r="A29">
        <f t="shared" si="24"/>
        <v>10</v>
      </c>
      <c r="B29">
        <f t="array" ref="B29:F29">MMULT(B28:F28,$B$13:$F$17)</f>
        <v>0.31195556401120506</v>
      </c>
      <c r="C29">
        <v>0.34892559000152756</v>
      </c>
      <c r="D29">
        <v>0.23110135227380679</v>
      </c>
      <c r="E29">
        <v>8.7886502860348853E-2</v>
      </c>
      <c r="F29">
        <v>2.013099085311134E-2</v>
      </c>
      <c r="G29">
        <f t="shared" si="22"/>
        <v>173.21912419878376</v>
      </c>
      <c r="H29">
        <f t="shared" si="12"/>
        <v>149.85653264088097</v>
      </c>
      <c r="I29">
        <f t="shared" si="13"/>
        <v>0.91507359339839278</v>
      </c>
      <c r="J29">
        <f t="shared" si="14"/>
        <v>24.129548449705396</v>
      </c>
      <c r="K29">
        <f t="shared" si="15"/>
        <v>24.69805088294358</v>
      </c>
      <c r="L29">
        <f t="shared" si="16"/>
        <v>24.413799666324458</v>
      </c>
      <c r="M29">
        <f t="shared" si="17"/>
        <v>24.605304079903284</v>
      </c>
      <c r="N29">
        <f t="shared" si="18"/>
        <v>0.49006209208423746</v>
      </c>
      <c r="O29">
        <f t="shared" si="19"/>
        <v>9.8793099149106194</v>
      </c>
      <c r="P29">
        <f t="shared" si="20"/>
        <v>1.0017110234865485</v>
      </c>
      <c r="Q29">
        <f t="shared" si="21"/>
        <v>0.19150441357880826</v>
      </c>
      <c r="R29">
        <f t="shared" si="23"/>
        <v>0</v>
      </c>
    </row>
    <row r="30" spans="1:41" x14ac:dyDescent="0.25">
      <c r="A30">
        <f t="shared" si="24"/>
        <v>11</v>
      </c>
      <c r="B30">
        <f t="array" ref="B30:F30">MMULT(B29:F29,$B$13:$F$17)</f>
        <v>0.31537871456586458</v>
      </c>
      <c r="C30">
        <v>0.33472569633559057</v>
      </c>
      <c r="D30">
        <v>0.22942463021869658</v>
      </c>
      <c r="E30">
        <v>9.5404871112966236E-2</v>
      </c>
      <c r="F30">
        <v>2.5066087766881608E-2</v>
      </c>
      <c r="G30">
        <f t="shared" si="22"/>
        <v>173.63693083224516</v>
      </c>
      <c r="H30">
        <f t="shared" si="12"/>
        <v>150.24331103496982</v>
      </c>
      <c r="I30">
        <f t="shared" si="13"/>
        <v>0.91310243399491386</v>
      </c>
      <c r="J30">
        <f t="shared" si="14"/>
        <v>24.157481427032998</v>
      </c>
      <c r="K30">
        <f t="shared" si="15"/>
        <v>24.725987059327032</v>
      </c>
      <c r="L30">
        <f t="shared" si="16"/>
        <v>24.441734243179987</v>
      </c>
      <c r="M30">
        <f t="shared" si="17"/>
        <v>24.634058951976371</v>
      </c>
      <c r="N30">
        <f t="shared" si="18"/>
        <v>0.49493219435009034</v>
      </c>
      <c r="O30">
        <f t="shared" si="19"/>
        <v>9.8278213919284845</v>
      </c>
      <c r="P30">
        <f t="shared" si="20"/>
        <v>1.0017212670579119</v>
      </c>
      <c r="Q30">
        <f t="shared" si="21"/>
        <v>0.19232470879636215</v>
      </c>
      <c r="R30">
        <f t="shared" si="23"/>
        <v>0</v>
      </c>
      <c r="X30">
        <v>159.284028457701</v>
      </c>
      <c r="Y30">
        <v>137.10923178632399</v>
      </c>
      <c r="Z30">
        <v>1</v>
      </c>
      <c r="AA30">
        <v>23.078520137236399</v>
      </c>
      <c r="AB30">
        <v>23.647282685898599</v>
      </c>
      <c r="AC30">
        <v>23.362901411567499</v>
      </c>
      <c r="AD30">
        <v>23.526421408058201</v>
      </c>
      <c r="AE30">
        <v>0.34990233454081798</v>
      </c>
      <c r="AF30">
        <v>12.173216180242701</v>
      </c>
      <c r="AG30">
        <v>1.0017797923837799</v>
      </c>
      <c r="AH30">
        <v>0.16351999649069501</v>
      </c>
      <c r="AI30">
        <v>0.99302799307991796</v>
      </c>
      <c r="AJ30">
        <v>0.90302070900611797</v>
      </c>
      <c r="AK30">
        <v>8.5894952407738701E-2</v>
      </c>
      <c r="AL30">
        <v>0</v>
      </c>
      <c r="AM30">
        <v>0</v>
      </c>
      <c r="AN30">
        <v>0</v>
      </c>
      <c r="AO30">
        <v>0.12173216180242701</v>
      </c>
    </row>
    <row r="31" spans="1:41" x14ac:dyDescent="0.25">
      <c r="A31">
        <f t="shared" si="24"/>
        <v>12</v>
      </c>
      <c r="B31">
        <f t="array" ref="B31:F31">MMULT(B30:F30,$B$13:$F$17)</f>
        <v>0.31717010176676513</v>
      </c>
      <c r="C31">
        <v>0.32331615465194252</v>
      </c>
      <c r="D31">
        <v>0.22738889260529355</v>
      </c>
      <c r="E31">
        <v>0.1019593173174089</v>
      </c>
      <c r="F31">
        <v>3.016553365858942E-2</v>
      </c>
      <c r="G31">
        <f t="shared" si="22"/>
        <v>174.04160589897435</v>
      </c>
      <c r="H31">
        <f t="shared" si="12"/>
        <v>150.61777756997836</v>
      </c>
      <c r="I31">
        <f t="shared" si="13"/>
        <v>0.91117328398406872</v>
      </c>
      <c r="J31">
        <f t="shared" si="14"/>
        <v>24.184675838111989</v>
      </c>
      <c r="K31">
        <f t="shared" si="15"/>
        <v>24.753183567919049</v>
      </c>
      <c r="L31">
        <f t="shared" si="16"/>
        <v>24.46892970301549</v>
      </c>
      <c r="M31">
        <f t="shared" si="17"/>
        <v>24.662047445984076</v>
      </c>
      <c r="N31">
        <f t="shared" si="18"/>
        <v>0.49962523779413154</v>
      </c>
      <c r="O31">
        <f t="shared" si="19"/>
        <v>9.7771119650807492</v>
      </c>
      <c r="P31">
        <f t="shared" si="20"/>
        <v>1.0017290430968251</v>
      </c>
      <c r="Q31">
        <f t="shared" si="21"/>
        <v>0.19311774296856235</v>
      </c>
      <c r="R31">
        <f t="shared" si="23"/>
        <v>1</v>
      </c>
      <c r="X31">
        <v>169.80422406140599</v>
      </c>
      <c r="Y31">
        <v>146.65588970939299</v>
      </c>
      <c r="Z31">
        <v>0.93151862017522902</v>
      </c>
      <c r="AA31">
        <v>23.945412573206699</v>
      </c>
      <c r="AB31">
        <v>24.5133252020835</v>
      </c>
      <c r="AC31">
        <v>24.229368887645101</v>
      </c>
      <c r="AD31">
        <v>24.412591568130299</v>
      </c>
      <c r="AE31">
        <v>0.43930239067210802</v>
      </c>
      <c r="AF31">
        <v>10.2230283369316</v>
      </c>
      <c r="AG31">
        <v>1.0017797923837799</v>
      </c>
      <c r="AH31">
        <v>0.18322268048520499</v>
      </c>
      <c r="AI31">
        <v>1.2558567408996401E-2</v>
      </c>
      <c r="AJ31">
        <v>9.8720862841740198E-2</v>
      </c>
      <c r="AK31">
        <v>0.80996486131408196</v>
      </c>
      <c r="AL31">
        <v>8.4135774573224603E-2</v>
      </c>
      <c r="AM31">
        <v>0</v>
      </c>
      <c r="AN31">
        <v>0</v>
      </c>
      <c r="AO31">
        <v>0.102230283369316</v>
      </c>
    </row>
    <row r="32" spans="1:41" x14ac:dyDescent="0.25">
      <c r="A32">
        <f t="shared" si="24"/>
        <v>13</v>
      </c>
      <c r="B32">
        <f t="array" ref="B32:F32">MMULT(B31:F31,$B$13:$F$17)</f>
        <v>0.31773918073761492</v>
      </c>
      <c r="C32">
        <v>0.31399569524808996</v>
      </c>
      <c r="D32">
        <v>0.22523335344804543</v>
      </c>
      <c r="E32">
        <v>0.10768747565784702</v>
      </c>
      <c r="F32">
        <v>3.5344294908402137E-2</v>
      </c>
      <c r="G32">
        <f t="shared" si="22"/>
        <v>174.43317463724674</v>
      </c>
      <c r="H32">
        <f t="shared" si="12"/>
        <v>150.97999391325047</v>
      </c>
      <c r="I32">
        <f t="shared" si="13"/>
        <v>0.90929056913526785</v>
      </c>
      <c r="J32">
        <f t="shared" si="14"/>
        <v>24.21109676096459</v>
      </c>
      <c r="K32">
        <f t="shared" si="15"/>
        <v>24.779605799563573</v>
      </c>
      <c r="L32">
        <f t="shared" si="16"/>
        <v>24.49535128026405</v>
      </c>
      <c r="M32">
        <f t="shared" si="17"/>
        <v>24.689235355717837</v>
      </c>
      <c r="N32">
        <f t="shared" si="18"/>
        <v>0.50414686158814059</v>
      </c>
      <c r="O32">
        <f t="shared" si="19"/>
        <v>9.7274010739646606</v>
      </c>
      <c r="P32">
        <f t="shared" si="20"/>
        <v>1.0017350437135983</v>
      </c>
      <c r="Q32">
        <f t="shared" si="21"/>
        <v>0.19388407545376388</v>
      </c>
      <c r="R32">
        <f t="shared" si="23"/>
        <v>1</v>
      </c>
      <c r="X32">
        <v>183.89894963176999</v>
      </c>
      <c r="Y32">
        <v>159.67036629066899</v>
      </c>
      <c r="Z32">
        <v>0.85056661710245196</v>
      </c>
      <c r="AA32">
        <v>24.8863077043038</v>
      </c>
      <c r="AB32">
        <v>25.4550581430241</v>
      </c>
      <c r="AC32">
        <v>25.170682923664</v>
      </c>
      <c r="AD32">
        <v>25.383417258537499</v>
      </c>
      <c r="AE32">
        <v>0.59221619739472797</v>
      </c>
      <c r="AF32">
        <v>8.2492507321842208</v>
      </c>
      <c r="AG32">
        <v>1.0017797923837799</v>
      </c>
      <c r="AH32">
        <v>0.21273433487354201</v>
      </c>
      <c r="AI32">
        <v>0.56679732170528696</v>
      </c>
      <c r="AJ32">
        <v>0</v>
      </c>
      <c r="AK32">
        <v>0.10141492476526399</v>
      </c>
      <c r="AL32">
        <v>0.81604015608673397</v>
      </c>
      <c r="AM32">
        <v>7.7739518494681595E-2</v>
      </c>
      <c r="AN32">
        <v>0</v>
      </c>
      <c r="AO32">
        <v>8.2492507321842198E-2</v>
      </c>
    </row>
    <row r="33" spans="1:41" x14ac:dyDescent="0.25">
      <c r="A33">
        <f t="shared" si="24"/>
        <v>14</v>
      </c>
      <c r="B33">
        <f t="array" ref="B33:F33">MMULT(B32:F32,$B$13:$F$17)</f>
        <v>0.3173925617108071</v>
      </c>
      <c r="C33">
        <v>0.30625311271269451</v>
      </c>
      <c r="D33">
        <v>0.22310117433284019</v>
      </c>
      <c r="E33">
        <v>0.1127187312131189</v>
      </c>
      <c r="F33">
        <v>4.0534420030538816E-2</v>
      </c>
      <c r="G33">
        <f t="shared" ref="G33:G96" si="25">MMULT($B33:$F33,B$7:B$11)</f>
        <v>174.81179031327369</v>
      </c>
      <c r="H33">
        <f t="shared" si="12"/>
        <v>151.33013093547603</v>
      </c>
      <c r="I33">
        <f t="shared" si="13"/>
        <v>0.90745706378960656</v>
      </c>
      <c r="J33">
        <f t="shared" si="14"/>
        <v>24.236727207695527</v>
      </c>
      <c r="K33">
        <f t="shared" si="15"/>
        <v>24.805236989952444</v>
      </c>
      <c r="L33">
        <f t="shared" si="16"/>
        <v>24.520982098823961</v>
      </c>
      <c r="M33">
        <f t="shared" si="17"/>
        <v>24.715606464709094</v>
      </c>
      <c r="N33">
        <f t="shared" si="18"/>
        <v>0.50850299803812715</v>
      </c>
      <c r="O33">
        <f t="shared" si="19"/>
        <v>9.6788340644277397</v>
      </c>
      <c r="P33">
        <f t="shared" si="20"/>
        <v>1.0017397542169575</v>
      </c>
      <c r="Q33">
        <f t="shared" si="21"/>
        <v>0.19462436588511406</v>
      </c>
      <c r="R33">
        <f t="shared" si="23"/>
        <v>1</v>
      </c>
      <c r="X33">
        <v>202.092061171327</v>
      </c>
      <c r="Y33">
        <v>176.48347038344599</v>
      </c>
      <c r="Z33">
        <v>0.764622012128093</v>
      </c>
      <c r="AA33">
        <v>26.139584495590501</v>
      </c>
      <c r="AB33">
        <v>26.7078591679462</v>
      </c>
      <c r="AC33">
        <v>26.423721831768301</v>
      </c>
      <c r="AD33">
        <v>26.6716867152345</v>
      </c>
      <c r="AE33">
        <v>0.80461006977204197</v>
      </c>
      <c r="AF33">
        <v>5.8605664505938702</v>
      </c>
      <c r="AG33">
        <v>1.0017797923837799</v>
      </c>
      <c r="AH33">
        <v>0.24796488346613499</v>
      </c>
      <c r="AI33">
        <v>0.4</v>
      </c>
      <c r="AJ33">
        <v>0</v>
      </c>
      <c r="AK33">
        <v>0</v>
      </c>
      <c r="AL33">
        <v>9.60895419528561E-2</v>
      </c>
      <c r="AM33">
        <v>0.83390626210197705</v>
      </c>
      <c r="AN33">
        <v>6.89809195290918E-2</v>
      </c>
      <c r="AO33">
        <v>5.8605664505938702E-2</v>
      </c>
    </row>
    <row r="34" spans="1:41" x14ac:dyDescent="0.25">
      <c r="A34">
        <f t="shared" si="24"/>
        <v>15</v>
      </c>
      <c r="B34">
        <f t="array" ref="B34:F34">MMULT(B33:F33,$B$13:$F$17)</f>
        <v>0.3163611312480189</v>
      </c>
      <c r="C34">
        <v>0.29971359717546903</v>
      </c>
      <c r="D34">
        <v>0.22107364701809545</v>
      </c>
      <c r="E34">
        <v>0.11716857051382984</v>
      </c>
      <c r="F34">
        <v>4.5683054044586259E-2</v>
      </c>
      <c r="G34">
        <f t="shared" si="25"/>
        <v>175.17769195865614</v>
      </c>
      <c r="H34">
        <f t="shared" si="12"/>
        <v>151.66843204372734</v>
      </c>
      <c r="I34">
        <f t="shared" si="13"/>
        <v>0.90567436104310406</v>
      </c>
      <c r="J34">
        <f t="shared" si="14"/>
        <v>24.26156274518987</v>
      </c>
      <c r="K34">
        <f t="shared" si="15"/>
        <v>24.830072866398051</v>
      </c>
      <c r="L34">
        <f t="shared" si="16"/>
        <v>24.545817805793931</v>
      </c>
      <c r="M34">
        <f t="shared" si="17"/>
        <v>24.741157140779436</v>
      </c>
      <c r="N34">
        <f t="shared" si="18"/>
        <v>0.51269968277361866</v>
      </c>
      <c r="O34">
        <f t="shared" si="19"/>
        <v>9.6315037435311552</v>
      </c>
      <c r="P34">
        <f t="shared" si="20"/>
        <v>1.0017435168300819</v>
      </c>
      <c r="Q34">
        <f t="shared" si="21"/>
        <v>0.1953393349854847</v>
      </c>
      <c r="R34">
        <f t="shared" si="23"/>
        <v>1</v>
      </c>
      <c r="X34">
        <v>215.33459924760999</v>
      </c>
      <c r="Y34">
        <v>188.82391588537601</v>
      </c>
      <c r="Z34">
        <v>0.71135570436208495</v>
      </c>
      <c r="AA34">
        <v>26.966703573417298</v>
      </c>
      <c r="AB34">
        <v>27.535141753704298</v>
      </c>
      <c r="AC34">
        <v>27.2509226635608</v>
      </c>
      <c r="AD34">
        <v>27.5245227098596</v>
      </c>
      <c r="AE34">
        <v>0.97957588722704303</v>
      </c>
      <c r="AF34">
        <v>4.4069007077119604</v>
      </c>
      <c r="AG34">
        <v>1.0017797923837799</v>
      </c>
      <c r="AH34">
        <v>0.27360004629877499</v>
      </c>
      <c r="AI34">
        <v>0</v>
      </c>
      <c r="AJ34">
        <v>0</v>
      </c>
      <c r="AK34">
        <v>0</v>
      </c>
      <c r="AL34">
        <v>0</v>
      </c>
      <c r="AM34">
        <v>8.5841761294432897E-2</v>
      </c>
      <c r="AN34">
        <v>0.91526425930355304</v>
      </c>
      <c r="AO34">
        <v>4.4069007077119603E-2</v>
      </c>
    </row>
    <row r="35" spans="1:41" x14ac:dyDescent="0.25">
      <c r="A35">
        <f t="shared" si="24"/>
        <v>16</v>
      </c>
      <c r="B35">
        <f t="array" ref="B35:F35">MMULT(B34:F34,$B$13:$F$17)</f>
        <v>0.31481969290796802</v>
      </c>
      <c r="C35">
        <v>0.29410070015301759</v>
      </c>
      <c r="D35">
        <v>0.21919275833674859</v>
      </c>
      <c r="E35">
        <v>0.1211366574913664</v>
      </c>
      <c r="F35">
        <v>5.0750191110898894E-2</v>
      </c>
      <c r="G35">
        <f t="shared" si="25"/>
        <v>175.53117472614869</v>
      </c>
      <c r="H35">
        <f t="shared" si="12"/>
        <v>151.99518750414262</v>
      </c>
      <c r="I35">
        <f t="shared" si="13"/>
        <v>0.90394320699664343</v>
      </c>
      <c r="J35">
        <f t="shared" si="14"/>
        <v>24.285607691662719</v>
      </c>
      <c r="K35">
        <f t="shared" si="15"/>
        <v>24.854117862660562</v>
      </c>
      <c r="L35">
        <f t="shared" si="16"/>
        <v>24.56986277716161</v>
      </c>
      <c r="M35">
        <f t="shared" si="17"/>
        <v>24.765892514516732</v>
      </c>
      <c r="N35">
        <f t="shared" si="18"/>
        <v>0.51674292805771749</v>
      </c>
      <c r="O35">
        <f t="shared" si="19"/>
        <v>9.5854655631237122</v>
      </c>
      <c r="P35">
        <f t="shared" si="20"/>
        <v>1.0017465744485758</v>
      </c>
      <c r="Q35">
        <f t="shared" si="21"/>
        <v>0.19602973735509718</v>
      </c>
      <c r="R35">
        <f t="shared" si="23"/>
        <v>1</v>
      </c>
    </row>
    <row r="36" spans="1:41" x14ac:dyDescent="0.25">
      <c r="A36">
        <f t="shared" si="24"/>
        <v>17</v>
      </c>
      <c r="B36">
        <f t="array" ref="B36:F36">MMULT(B35:F35,$B$13:$F$17)</f>
        <v>0.31290126765288001</v>
      </c>
      <c r="C36">
        <v>0.28920926465696539</v>
      </c>
      <c r="D36">
        <v>0.21747600162307296</v>
      </c>
      <c r="E36">
        <v>0.12470700196453649</v>
      </c>
      <c r="F36">
        <v>5.5706464102544657E-2</v>
      </c>
      <c r="G36">
        <f t="shared" si="25"/>
        <v>175.87256908900301</v>
      </c>
      <c r="H36">
        <f t="shared" si="12"/>
        <v>152.31071646310397</v>
      </c>
      <c r="I36">
        <f t="shared" si="13"/>
        <v>0.90226373958730632</v>
      </c>
      <c r="J36">
        <f t="shared" si="14"/>
        <v>24.308872419219117</v>
      </c>
      <c r="K36">
        <f t="shared" si="15"/>
        <v>24.877382434364854</v>
      </c>
      <c r="L36">
        <f t="shared" si="16"/>
        <v>24.593127426791959</v>
      </c>
      <c r="M36">
        <f t="shared" si="17"/>
        <v>24.78982376941978</v>
      </c>
      <c r="N36">
        <f t="shared" si="18"/>
        <v>0.52063863987257619</v>
      </c>
      <c r="O36">
        <f t="shared" si="19"/>
        <v>9.5407483607276955</v>
      </c>
      <c r="P36">
        <f t="shared" si="20"/>
        <v>1.001749100752688</v>
      </c>
      <c r="Q36">
        <f t="shared" si="21"/>
        <v>0.19669634262780269</v>
      </c>
      <c r="R36">
        <f t="shared" si="23"/>
        <v>1</v>
      </c>
    </row>
    <row r="37" spans="1:41" x14ac:dyDescent="0.25">
      <c r="A37">
        <f t="shared" si="24"/>
        <v>18</v>
      </c>
      <c r="B37">
        <f t="array" ref="B37:F37">MMULT(B36:F36,$B$13:$F$17)</f>
        <v>0.31070756367177677</v>
      </c>
      <c r="C37">
        <v>0.28488607230333568</v>
      </c>
      <c r="D37">
        <v>0.21592602842228098</v>
      </c>
      <c r="E37">
        <v>0.12794921148731572</v>
      </c>
      <c r="F37">
        <v>6.0531124115290345E-2</v>
      </c>
      <c r="G37">
        <f t="shared" si="25"/>
        <v>176.20222625496493</v>
      </c>
      <c r="H37">
        <f t="shared" si="12"/>
        <v>152.61535437501954</v>
      </c>
      <c r="I37">
        <f t="shared" si="13"/>
        <v>0.90063566015892338</v>
      </c>
      <c r="J37">
        <f t="shared" si="14"/>
        <v>24.331371435353152</v>
      </c>
      <c r="K37">
        <f t="shared" si="15"/>
        <v>24.89988114957729</v>
      </c>
      <c r="L37">
        <f t="shared" si="16"/>
        <v>24.615626292465191</v>
      </c>
      <c r="M37">
        <f t="shared" si="17"/>
        <v>24.812966214954159</v>
      </c>
      <c r="N37">
        <f t="shared" si="18"/>
        <v>0.52439256530557099</v>
      </c>
      <c r="O37">
        <f t="shared" si="19"/>
        <v>9.4973619919161631</v>
      </c>
      <c r="P37">
        <f t="shared" si="20"/>
        <v>1.0017512209775297</v>
      </c>
      <c r="Q37">
        <f t="shared" si="21"/>
        <v>0.19733992248894355</v>
      </c>
      <c r="R37">
        <f t="shared" si="23"/>
        <v>1</v>
      </c>
    </row>
    <row r="38" spans="1:41" x14ac:dyDescent="0.25">
      <c r="A38">
        <f t="shared" si="24"/>
        <v>19</v>
      </c>
      <c r="B38">
        <f t="array" ref="B38:F38">MMULT(B37:F37,$B$13:$F$17)</f>
        <v>0.3083166848413656</v>
      </c>
      <c r="C38">
        <v>0.28101594294624543</v>
      </c>
      <c r="D38">
        <v>0.21453687861543763</v>
      </c>
      <c r="E38">
        <v>0.13092021817585425</v>
      </c>
      <c r="F38">
        <v>6.5210275421096614E-2</v>
      </c>
      <c r="G38">
        <f t="shared" si="25"/>
        <v>176.52050795891844</v>
      </c>
      <c r="H38">
        <f t="shared" si="12"/>
        <v>152.90944423633826</v>
      </c>
      <c r="I38">
        <f t="shared" si="13"/>
        <v>0.89905835740323559</v>
      </c>
      <c r="J38">
        <f t="shared" si="14"/>
        <v>24.353122015021032</v>
      </c>
      <c r="K38">
        <f t="shared" si="15"/>
        <v>24.921631327313442</v>
      </c>
      <c r="L38">
        <f t="shared" si="16"/>
        <v>24.63737667116721</v>
      </c>
      <c r="M38">
        <f t="shared" si="17"/>
        <v>24.835337912973564</v>
      </c>
      <c r="N38">
        <f t="shared" si="18"/>
        <v>0.52801026083734082</v>
      </c>
      <c r="O38">
        <f t="shared" si="19"/>
        <v>9.4553027794937936</v>
      </c>
      <c r="P38">
        <f t="shared" si="20"/>
        <v>1.0017530262781369</v>
      </c>
      <c r="Q38">
        <f t="shared" si="21"/>
        <v>0.19796124180633118</v>
      </c>
      <c r="R38">
        <f t="shared" si="23"/>
        <v>1</v>
      </c>
    </row>
    <row r="39" spans="1:41" x14ac:dyDescent="0.25">
      <c r="A39">
        <f t="shared" si="24"/>
        <v>20</v>
      </c>
      <c r="B39">
        <f t="array" ref="B39:F39">MMULT(B38:F38,$B$13:$F$17)</f>
        <v>0.3057888383695952</v>
      </c>
      <c r="C39">
        <v>0.27751170264630853</v>
      </c>
      <c r="D39">
        <v>0.21329795143587679</v>
      </c>
      <c r="E39">
        <v>0.1336661267794686</v>
      </c>
      <c r="F39">
        <v>6.9735380768750382E-2</v>
      </c>
      <c r="G39">
        <f t="shared" si="25"/>
        <v>176.8277793481993</v>
      </c>
      <c r="H39">
        <f t="shared" si="12"/>
        <v>153.19333050512051</v>
      </c>
      <c r="I39">
        <f t="shared" si="13"/>
        <v>0.89753099740605846</v>
      </c>
      <c r="J39">
        <f t="shared" si="14"/>
        <v>24.374143223327923</v>
      </c>
      <c r="K39">
        <f t="shared" si="15"/>
        <v>24.942652064804538</v>
      </c>
      <c r="L39">
        <f t="shared" si="16"/>
        <v>24.658397644066202</v>
      </c>
      <c r="M39">
        <f t="shared" si="17"/>
        <v>24.856958696717925</v>
      </c>
      <c r="N39">
        <f t="shared" si="18"/>
        <v>0.5314970749688106</v>
      </c>
      <c r="O39">
        <f t="shared" si="19"/>
        <v>9.4145574230672082</v>
      </c>
      <c r="P39">
        <f t="shared" si="20"/>
        <v>1.0017545836954347</v>
      </c>
      <c r="Q39">
        <f t="shared" si="21"/>
        <v>0.19856105265169682</v>
      </c>
      <c r="R39">
        <f t="shared" si="23"/>
        <v>1</v>
      </c>
    </row>
    <row r="40" spans="1:41" x14ac:dyDescent="0.25">
      <c r="A40">
        <f t="shared" si="24"/>
        <v>21</v>
      </c>
      <c r="B40">
        <f t="array" ref="B40:F40">MMULT(B39:F39,$B$13:$F$17)</f>
        <v>0.30317058506188349</v>
      </c>
      <c r="C40">
        <v>0.27430690787865586</v>
      </c>
      <c r="D40">
        <v>0.2121964930193796</v>
      </c>
      <c r="E40">
        <v>0.13622398966615065</v>
      </c>
      <c r="F40">
        <v>7.4102024373929917E-2</v>
      </c>
      <c r="G40">
        <f t="shared" si="25"/>
        <v>177.12440405712977</v>
      </c>
      <c r="H40">
        <f t="shared" si="12"/>
        <v>153.46735491908967</v>
      </c>
      <c r="I40">
        <f t="shared" si="13"/>
        <v>0.89605258944386257</v>
      </c>
      <c r="J40">
        <f t="shared" si="14"/>
        <v>24.394455216398388</v>
      </c>
      <c r="K40">
        <f t="shared" si="15"/>
        <v>24.962963541641304</v>
      </c>
      <c r="L40">
        <f t="shared" si="16"/>
        <v>24.678709379019818</v>
      </c>
      <c r="M40">
        <f t="shared" si="17"/>
        <v>24.877849469375178</v>
      </c>
      <c r="N40">
        <f t="shared" si="18"/>
        <v>0.53485814060180914</v>
      </c>
      <c r="O40">
        <f t="shared" si="19"/>
        <v>9.375105818055637</v>
      </c>
      <c r="P40">
        <f t="shared" si="20"/>
        <v>1.0017559430949392</v>
      </c>
      <c r="Q40">
        <f t="shared" si="21"/>
        <v>0.19914009035533956</v>
      </c>
      <c r="R40">
        <f t="shared" si="23"/>
        <v>1</v>
      </c>
    </row>
    <row r="41" spans="1:41" x14ac:dyDescent="0.25">
      <c r="A41">
        <f t="shared" si="24"/>
        <v>22</v>
      </c>
      <c r="B41">
        <f t="array" ref="B41:F41">MMULT(B40:F40,$B$13:$F$17)</f>
        <v>0.30049802235973277</v>
      </c>
      <c r="C41">
        <v>0.27135054241234324</v>
      </c>
      <c r="D41">
        <v>0.21121911654843173</v>
      </c>
      <c r="E41">
        <v>0.13862341220693591</v>
      </c>
      <c r="F41">
        <v>7.8308906472555839E-2</v>
      </c>
      <c r="G41">
        <f t="shared" si="25"/>
        <v>177.41074083409936</v>
      </c>
      <c r="H41">
        <f t="shared" si="12"/>
        <v>153.73185365773531</v>
      </c>
      <c r="I41">
        <f t="shared" si="13"/>
        <v>0.89462203433278575</v>
      </c>
      <c r="J41">
        <f t="shared" si="14"/>
        <v>24.414078741120409</v>
      </c>
      <c r="K41">
        <f t="shared" si="15"/>
        <v>24.982586521867695</v>
      </c>
      <c r="L41">
        <f t="shared" si="16"/>
        <v>24.698332631494029</v>
      </c>
      <c r="M41">
        <f t="shared" si="17"/>
        <v>24.89803170248528</v>
      </c>
      <c r="N41">
        <f t="shared" si="18"/>
        <v>0.53809837396972937</v>
      </c>
      <c r="O41">
        <f t="shared" si="19"/>
        <v>9.3369230985455527</v>
      </c>
      <c r="P41">
        <f t="shared" si="20"/>
        <v>1.001757142017522</v>
      </c>
      <c r="Q41">
        <f t="shared" si="21"/>
        <v>0.19969907099123543</v>
      </c>
      <c r="R41">
        <f t="shared" si="23"/>
        <v>1</v>
      </c>
    </row>
    <row r="42" spans="1:41" x14ac:dyDescent="0.25">
      <c r="A42">
        <f t="shared" si="24"/>
        <v>23</v>
      </c>
      <c r="B42">
        <f t="array" ref="B42:F42">MMULT(B41:F41,$B$13:$F$17)</f>
        <v>0.29779918162386343</v>
      </c>
      <c r="C42">
        <v>0.26860313260327284</v>
      </c>
      <c r="D42">
        <v>0.21035269715063276</v>
      </c>
      <c r="E42">
        <v>0.14088795040812019</v>
      </c>
      <c r="F42">
        <v>8.235703821411032E-2</v>
      </c>
      <c r="G42">
        <f t="shared" si="25"/>
        <v>177.687141271114</v>
      </c>
      <c r="H42">
        <f t="shared" si="12"/>
        <v>153.98715545674872</v>
      </c>
      <c r="I42">
        <f t="shared" si="13"/>
        <v>0.89323816014863211</v>
      </c>
      <c r="J42">
        <f t="shared" si="14"/>
        <v>24.433034777602554</v>
      </c>
      <c r="K42">
        <f t="shared" si="15"/>
        <v>25.001541998132318</v>
      </c>
      <c r="L42">
        <f t="shared" si="16"/>
        <v>24.717288387867409</v>
      </c>
      <c r="M42">
        <f t="shared" si="17"/>
        <v>24.917527077735134</v>
      </c>
      <c r="N42">
        <f t="shared" si="18"/>
        <v>0.54122247788224098</v>
      </c>
      <c r="O42">
        <f t="shared" si="19"/>
        <v>9.2999811249522502</v>
      </c>
      <c r="P42">
        <f t="shared" si="20"/>
        <v>1.0017582090863808</v>
      </c>
      <c r="Q42">
        <f t="shared" si="21"/>
        <v>0.20023868986770127</v>
      </c>
      <c r="R42">
        <f t="shared" si="23"/>
        <v>1</v>
      </c>
    </row>
    <row r="43" spans="1:41" x14ac:dyDescent="0.25">
      <c r="A43">
        <f t="shared" si="24"/>
        <v>24</v>
      </c>
      <c r="B43">
        <f t="array" ref="B43:F43">MMULT(B42:F42,$B$13:$F$17)</f>
        <v>0.29509584375158654</v>
      </c>
      <c r="C43">
        <v>0.26603388742360334</v>
      </c>
      <c r="D43">
        <v>0.20958486744236066</v>
      </c>
      <c r="E43">
        <v>0.14303629604882129</v>
      </c>
      <c r="F43">
        <v>8.6249105333627715E-2</v>
      </c>
      <c r="G43">
        <f t="shared" si="25"/>
        <v>177.95394831666007</v>
      </c>
      <c r="H43">
        <f t="shared" si="12"/>
        <v>154.23358039721856</v>
      </c>
      <c r="I43">
        <f t="shared" si="13"/>
        <v>0.89189974874798994</v>
      </c>
      <c r="J43">
        <f t="shared" si="14"/>
        <v>24.451344284418809</v>
      </c>
      <c r="K43">
        <f t="shared" si="15"/>
        <v>25.0198509381602</v>
      </c>
      <c r="L43">
        <f t="shared" si="16"/>
        <v>24.735597611289478</v>
      </c>
      <c r="M43">
        <f t="shared" si="17"/>
        <v>24.936357232012803</v>
      </c>
      <c r="N43">
        <f t="shared" si="18"/>
        <v>0.54423494772679604</v>
      </c>
      <c r="O43">
        <f t="shared" si="19"/>
        <v>9.2642495724186258</v>
      </c>
      <c r="P43">
        <f t="shared" si="20"/>
        <v>1.0017591664126837</v>
      </c>
      <c r="Q43">
        <f t="shared" si="21"/>
        <v>0.20075962072330397</v>
      </c>
      <c r="R43">
        <f t="shared" si="23"/>
        <v>2</v>
      </c>
    </row>
    <row r="44" spans="1:41" x14ac:dyDescent="0.25">
      <c r="A44">
        <f t="shared" si="24"/>
        <v>25</v>
      </c>
      <c r="B44">
        <f t="array" ref="B44:F44">MMULT(B43:F43,$B$13:$F$17)</f>
        <v>0.2924049218693659</v>
      </c>
      <c r="C44">
        <v>0.26361858239672709</v>
      </c>
      <c r="D44">
        <v>0.2089042620563672</v>
      </c>
      <c r="E44">
        <v>0.14508326245726089</v>
      </c>
      <c r="F44">
        <v>8.9988971220278491E-2</v>
      </c>
      <c r="G44">
        <f t="shared" si="25"/>
        <v>178.21149534488839</v>
      </c>
      <c r="H44">
        <f t="shared" si="12"/>
        <v>154.47143917234956</v>
      </c>
      <c r="I44">
        <f t="shared" si="13"/>
        <v>0.89060555554508292</v>
      </c>
      <c r="J44">
        <f t="shared" si="14"/>
        <v>24.469028018140822</v>
      </c>
      <c r="K44">
        <f t="shared" si="15"/>
        <v>25.037534105177514</v>
      </c>
      <c r="L44">
        <f t="shared" si="16"/>
        <v>24.753281061659145</v>
      </c>
      <c r="M44">
        <f t="shared" si="17"/>
        <v>24.954543577074435</v>
      </c>
      <c r="N44">
        <f t="shared" si="18"/>
        <v>0.54714007914652429</v>
      </c>
      <c r="O44">
        <f t="shared" si="19"/>
        <v>9.2296967304762294</v>
      </c>
      <c r="P44">
        <f t="shared" si="20"/>
        <v>1.0017600313044017</v>
      </c>
      <c r="Q44">
        <f t="shared" si="21"/>
        <v>0.20126251541527204</v>
      </c>
      <c r="R44">
        <f t="shared" si="23"/>
        <v>2</v>
      </c>
    </row>
    <row r="45" spans="1:41" x14ac:dyDescent="0.25">
      <c r="A45">
        <f t="shared" si="24"/>
        <v>26</v>
      </c>
      <c r="B45">
        <f t="array" ref="B45:F45">MMULT(B44:F44,$B$13:$F$17)</f>
        <v>0.28973952006634379</v>
      </c>
      <c r="C45">
        <v>0.26133798620530385</v>
      </c>
      <c r="D45">
        <v>0.20830060791175981</v>
      </c>
      <c r="E45">
        <v>0.14704059247941798</v>
      </c>
      <c r="F45">
        <v>9.3581293337174132E-2</v>
      </c>
      <c r="G45">
        <f t="shared" si="25"/>
        <v>178.46010561921412</v>
      </c>
      <c r="H45">
        <f t="shared" si="12"/>
        <v>154.70103269119159</v>
      </c>
      <c r="I45">
        <f t="shared" si="13"/>
        <v>0.88935432431067118</v>
      </c>
      <c r="J45">
        <f t="shared" si="14"/>
        <v>24.486106406728375</v>
      </c>
      <c r="K45">
        <f t="shared" si="15"/>
        <v>25.054611931954053</v>
      </c>
      <c r="L45">
        <f t="shared" si="16"/>
        <v>24.770359169341191</v>
      </c>
      <c r="M45">
        <f t="shared" si="17"/>
        <v>24.97210717329061</v>
      </c>
      <c r="N45">
        <f t="shared" si="18"/>
        <v>0.54994197664951816</v>
      </c>
      <c r="O45">
        <f t="shared" si="19"/>
        <v>9.1962900926817035</v>
      </c>
      <c r="P45">
        <f t="shared" si="20"/>
        <v>1.001760817488381</v>
      </c>
      <c r="Q45">
        <f t="shared" si="21"/>
        <v>0.20174800394939826</v>
      </c>
      <c r="R45">
        <f t="shared" si="23"/>
        <v>2</v>
      </c>
    </row>
    <row r="46" spans="1:41" x14ac:dyDescent="0.25">
      <c r="A46">
        <f t="shared" si="24"/>
        <v>27</v>
      </c>
      <c r="B46">
        <f t="array" ref="B46:F46">MMULT(B45:F45,$B$13:$F$17)</f>
        <v>0.28710974841254383</v>
      </c>
      <c r="C46">
        <v>0.2591766851093058</v>
      </c>
      <c r="D46">
        <v>0.20776472279787594</v>
      </c>
      <c r="E46">
        <v>0.14891761303670914</v>
      </c>
      <c r="F46">
        <v>9.7031230643564864E-2</v>
      </c>
      <c r="G46">
        <f t="shared" si="25"/>
        <v>178.70009203456118</v>
      </c>
      <c r="H46">
        <f t="shared" si="12"/>
        <v>154.92265191905011</v>
      </c>
      <c r="I46">
        <f t="shared" si="13"/>
        <v>0.88814479827158654</v>
      </c>
      <c r="J46">
        <f t="shared" si="14"/>
        <v>24.502599462072638</v>
      </c>
      <c r="K46">
        <f t="shared" si="15"/>
        <v>25.071104433824722</v>
      </c>
      <c r="L46">
        <f t="shared" si="16"/>
        <v>24.786851947948652</v>
      </c>
      <c r="M46">
        <f t="shared" si="17"/>
        <v>24.98906864269275</v>
      </c>
      <c r="N46">
        <f t="shared" si="18"/>
        <v>0.5526445626405363</v>
      </c>
      <c r="O46">
        <f t="shared" si="19"/>
        <v>9.1639967925697405</v>
      </c>
      <c r="P46">
        <f t="shared" si="20"/>
        <v>1.0017615359908947</v>
      </c>
      <c r="Q46">
        <f t="shared" si="21"/>
        <v>0.20221669474407522</v>
      </c>
      <c r="R46">
        <f t="shared" si="23"/>
        <v>2</v>
      </c>
    </row>
    <row r="47" spans="1:41" x14ac:dyDescent="0.25">
      <c r="A47">
        <f t="shared" si="24"/>
        <v>28</v>
      </c>
      <c r="B47">
        <f t="array" ref="B47:F47">MMULT(B46:F46,$B$13:$F$17)</f>
        <v>0.28452335366224402</v>
      </c>
      <c r="C47">
        <v>0.2571222003971359</v>
      </c>
      <c r="D47">
        <v>0.20728846228111375</v>
      </c>
      <c r="E47">
        <v>0.15072176037709506</v>
      </c>
      <c r="F47">
        <v>0.10034422328241085</v>
      </c>
      <c r="G47">
        <f t="shared" si="25"/>
        <v>178.93175705528404</v>
      </c>
      <c r="H47">
        <f t="shared" si="12"/>
        <v>155.13657788281529</v>
      </c>
      <c r="I47">
        <f t="shared" si="13"/>
        <v>0.88697572844216721</v>
      </c>
      <c r="J47">
        <f t="shared" si="14"/>
        <v>24.518526721062585</v>
      </c>
      <c r="K47">
        <f t="shared" si="15"/>
        <v>25.087031150108277</v>
      </c>
      <c r="L47">
        <f t="shared" si="16"/>
        <v>24.802778935585412</v>
      </c>
      <c r="M47">
        <f t="shared" si="17"/>
        <v>25.005448110637502</v>
      </c>
      <c r="N47">
        <f t="shared" si="18"/>
        <v>0.55525158653222539</v>
      </c>
      <c r="O47">
        <f t="shared" si="19"/>
        <v>9.1327839264657218</v>
      </c>
      <c r="P47">
        <f t="shared" si="20"/>
        <v>1.0017621957773966</v>
      </c>
      <c r="Q47">
        <f t="shared" si="21"/>
        <v>0.20266917505207557</v>
      </c>
      <c r="R47">
        <f t="shared" si="23"/>
        <v>2</v>
      </c>
    </row>
    <row r="48" spans="1:41" x14ac:dyDescent="0.25">
      <c r="A48">
        <f t="shared" si="24"/>
        <v>29</v>
      </c>
      <c r="B48">
        <f t="array" ref="B48:F48">MMULT(B47:F47,$B$13:$F$17)</f>
        <v>0.28198620984140066</v>
      </c>
      <c r="C48">
        <v>0.25516432272361617</v>
      </c>
      <c r="D48">
        <v>0.20686464013164907</v>
      </c>
      <c r="E48">
        <v>0.15245899820683692</v>
      </c>
      <c r="F48">
        <v>0.1035258290964967</v>
      </c>
      <c r="G48">
        <f t="shared" si="25"/>
        <v>179.15539278921324</v>
      </c>
      <c r="H48">
        <f t="shared" si="12"/>
        <v>155.34308178981533</v>
      </c>
      <c r="I48">
        <f t="shared" si="13"/>
        <v>0.88584587987029551</v>
      </c>
      <c r="J48">
        <f t="shared" si="14"/>
        <v>24.533907207459492</v>
      </c>
      <c r="K48">
        <f t="shared" si="15"/>
        <v>25.10241110624229</v>
      </c>
      <c r="L48">
        <f t="shared" si="16"/>
        <v>24.818159156850871</v>
      </c>
      <c r="M48">
        <f t="shared" si="17"/>
        <v>25.021265168336605</v>
      </c>
      <c r="N48">
        <f t="shared" si="18"/>
        <v>0.55776663370964841</v>
      </c>
      <c r="O48">
        <f t="shared" si="19"/>
        <v>9.1026187924968376</v>
      </c>
      <c r="P48">
        <f t="shared" si="20"/>
        <v>1.0017628042215527</v>
      </c>
      <c r="Q48">
        <f t="shared" si="21"/>
        <v>0.20310601148571927</v>
      </c>
      <c r="R48">
        <f t="shared" si="23"/>
        <v>2</v>
      </c>
    </row>
    <row r="49" spans="1:18" x14ac:dyDescent="0.25">
      <c r="A49">
        <f t="shared" si="24"/>
        <v>30</v>
      </c>
      <c r="B49">
        <f t="array" ref="B49:F49">MMULT(B48:F48,$B$13:$F$17)</f>
        <v>0.27950270177493913</v>
      </c>
      <c r="C49">
        <v>0.2532946077298206</v>
      </c>
      <c r="D49">
        <v>0.20648693780713989</v>
      </c>
      <c r="E49">
        <v>0.15413414825937699</v>
      </c>
      <c r="F49">
        <v>0.10658160442872289</v>
      </c>
      <c r="G49">
        <f t="shared" si="25"/>
        <v>179.37128115503094</v>
      </c>
      <c r="H49">
        <f t="shared" si="12"/>
        <v>155.54242522337415</v>
      </c>
      <c r="I49">
        <f t="shared" si="13"/>
        <v>0.88475403630188065</v>
      </c>
      <c r="J49">
        <f t="shared" si="14"/>
        <v>24.548759408957714</v>
      </c>
      <c r="K49">
        <f t="shared" si="15"/>
        <v>25.117262791037128</v>
      </c>
      <c r="L49">
        <f t="shared" si="16"/>
        <v>24.8330110999974</v>
      </c>
      <c r="M49">
        <f t="shared" si="17"/>
        <v>25.036538850604209</v>
      </c>
      <c r="N49">
        <f t="shared" si="18"/>
        <v>0.56019313420367578</v>
      </c>
      <c r="O49">
        <f t="shared" si="19"/>
        <v>9.0734690671567719</v>
      </c>
      <c r="P49">
        <f t="shared" si="20"/>
        <v>1.0017633674524775</v>
      </c>
      <c r="Q49">
        <f t="shared" si="21"/>
        <v>0.20352775060679207</v>
      </c>
      <c r="R49">
        <f t="shared" si="23"/>
        <v>2</v>
      </c>
    </row>
    <row r="50" spans="1:18" x14ac:dyDescent="0.25">
      <c r="A50">
        <f t="shared" si="24"/>
        <v>31</v>
      </c>
      <c r="B50">
        <f t="array" ref="B50:F50">MMULT(B49:F49,$B$13:$F$17)</f>
        <v>0.27707602640039114</v>
      </c>
      <c r="C50">
        <v>0.25150599214523328</v>
      </c>
      <c r="D50">
        <v>0.20614981228386103</v>
      </c>
      <c r="E50">
        <v>0.15575115004403364</v>
      </c>
      <c r="F50">
        <v>0.10951701912648042</v>
      </c>
      <c r="G50">
        <f t="shared" si="25"/>
        <v>179.57969411222351</v>
      </c>
      <c r="H50">
        <f t="shared" si="12"/>
        <v>155.73486038870686</v>
      </c>
      <c r="I50">
        <f t="shared" si="13"/>
        <v>0.88369900363819709</v>
      </c>
      <c r="J50">
        <f t="shared" si="14"/>
        <v>24.563101265319641</v>
      </c>
      <c r="K50">
        <f t="shared" si="15"/>
        <v>25.131604144954814</v>
      </c>
      <c r="L50">
        <f t="shared" si="16"/>
        <v>24.847352705137208</v>
      </c>
      <c r="M50">
        <f t="shared" si="17"/>
        <v>25.051287624691049</v>
      </c>
      <c r="N50">
        <f t="shared" si="18"/>
        <v>0.56253437098585002</v>
      </c>
      <c r="O50">
        <f t="shared" si="19"/>
        <v>9.0453029350617289</v>
      </c>
      <c r="P50">
        <f t="shared" si="20"/>
        <v>1.0017638906144823</v>
      </c>
      <c r="Q50">
        <f t="shared" si="21"/>
        <v>0.20393491955382381</v>
      </c>
      <c r="R50">
        <f t="shared" si="23"/>
        <v>2</v>
      </c>
    </row>
    <row r="51" spans="1:18" x14ac:dyDescent="0.25">
      <c r="A51">
        <f t="shared" si="24"/>
        <v>32</v>
      </c>
      <c r="B51">
        <f t="array" ref="B51:F51">MMULT(B50:F50,$B$13:$F$17)</f>
        <v>0.27470843063602468</v>
      </c>
      <c r="C51">
        <v>0.24979250029434952</v>
      </c>
      <c r="D51">
        <v>0.2058484075304306</v>
      </c>
      <c r="E51">
        <v>0.15731326381238159</v>
      </c>
      <c r="F51">
        <v>0.11233739772681313</v>
      </c>
      <c r="G51">
        <f t="shared" si="25"/>
        <v>179.78089393152919</v>
      </c>
      <c r="H51">
        <f t="shared" si="12"/>
        <v>155.92063039031095</v>
      </c>
      <c r="I51">
        <f t="shared" si="13"/>
        <v>0.88267961246624449</v>
      </c>
      <c r="J51">
        <f t="shared" si="14"/>
        <v>24.576950164566796</v>
      </c>
      <c r="K51">
        <f t="shared" si="15"/>
        <v>25.145452556407516</v>
      </c>
      <c r="L51">
        <f t="shared" si="16"/>
        <v>24.861201360487133</v>
      </c>
      <c r="M51">
        <f t="shared" si="17"/>
        <v>25.065529387174546</v>
      </c>
      <c r="N51">
        <f t="shared" si="18"/>
        <v>0.56479348783684902</v>
      </c>
      <c r="O51">
        <f t="shared" si="19"/>
        <v>9.0180891834202566</v>
      </c>
      <c r="P51">
        <f t="shared" si="20"/>
        <v>1.001764378063505</v>
      </c>
      <c r="Q51">
        <f t="shared" si="21"/>
        <v>0.20432802668739747</v>
      </c>
      <c r="R51">
        <f t="shared" si="23"/>
        <v>2</v>
      </c>
    </row>
    <row r="52" spans="1:18" x14ac:dyDescent="0.25">
      <c r="A52">
        <f t="shared" si="24"/>
        <v>33</v>
      </c>
      <c r="B52">
        <f t="array" ref="B52:F52">MMULT(B51:F51,$B$13:$F$17)</f>
        <v>0.27240140004883256</v>
      </c>
      <c r="C52">
        <v>0.24814901873094325</v>
      </c>
      <c r="D52">
        <v>0.20557847240119867</v>
      </c>
      <c r="E52">
        <v>0.15882322832980686</v>
      </c>
      <c r="F52">
        <v>0.11504788048921823</v>
      </c>
      <c r="G52">
        <f t="shared" si="25"/>
        <v>179.97513349006482</v>
      </c>
      <c r="H52">
        <f t="shared" si="12"/>
        <v>156.09996952743293</v>
      </c>
      <c r="I52">
        <f t="shared" si="13"/>
        <v>0.88169471987328463</v>
      </c>
      <c r="J52">
        <f t="shared" si="14"/>
        <v>24.590322945004694</v>
      </c>
      <c r="K52">
        <f t="shared" si="15"/>
        <v>25.158824863862751</v>
      </c>
      <c r="L52">
        <f t="shared" si="16"/>
        <v>24.874573904433703</v>
      </c>
      <c r="M52">
        <f t="shared" si="17"/>
        <v>25.079281466673667</v>
      </c>
      <c r="N52">
        <f t="shared" si="18"/>
        <v>0.56697349676775999</v>
      </c>
      <c r="O52">
        <f t="shared" si="19"/>
        <v>8.9917972697605624</v>
      </c>
      <c r="P52">
        <f t="shared" si="20"/>
        <v>1.0017648335173286</v>
      </c>
      <c r="Q52">
        <f t="shared" si="21"/>
        <v>0.20470756223994827</v>
      </c>
      <c r="R52">
        <f t="shared" si="23"/>
        <v>2</v>
      </c>
    </row>
    <row r="53" spans="1:18" x14ac:dyDescent="0.25">
      <c r="A53">
        <f t="shared" si="24"/>
        <v>34</v>
      </c>
      <c r="B53">
        <f t="array" ref="B53:F53">MMULT(B52:F52,$B$13:$F$17)</f>
        <v>0.27015580918606508</v>
      </c>
      <c r="C53">
        <v>0.24657112242630355</v>
      </c>
      <c r="D53">
        <v>0.20533628617109353</v>
      </c>
      <c r="E53">
        <v>0.16028338290172259</v>
      </c>
      <c r="F53">
        <v>0.11765339931481483</v>
      </c>
      <c r="G53">
        <f t="shared" si="25"/>
        <v>180.16265657984624</v>
      </c>
      <c r="H53">
        <f t="shared" si="12"/>
        <v>156.27310359810784</v>
      </c>
      <c r="I53">
        <f t="shared" si="13"/>
        <v>0.8807432107057972</v>
      </c>
      <c r="J53">
        <f t="shared" si="14"/>
        <v>24.603235901440872</v>
      </c>
      <c r="K53">
        <f t="shared" si="15"/>
        <v>25.171737362121725</v>
      </c>
      <c r="L53">
        <f t="shared" si="16"/>
        <v>24.887486631781279</v>
      </c>
      <c r="M53">
        <f t="shared" si="17"/>
        <v>25.092560630741968</v>
      </c>
      <c r="N53">
        <f t="shared" si="18"/>
        <v>0.56907728499165433</v>
      </c>
      <c r="O53">
        <f t="shared" si="19"/>
        <v>8.9663973692907213</v>
      </c>
      <c r="P53">
        <f t="shared" si="20"/>
        <v>1.001765260171775</v>
      </c>
      <c r="Q53">
        <f t="shared" si="21"/>
        <v>0.20507399896067321</v>
      </c>
      <c r="R53">
        <f t="shared" si="23"/>
        <v>2</v>
      </c>
    </row>
    <row r="54" spans="1:18" x14ac:dyDescent="0.25">
      <c r="A54">
        <f t="shared" si="24"/>
        <v>35</v>
      </c>
      <c r="B54">
        <f t="array" ref="B54:F54">MMULT(B53:F53,$B$13:$F$17)</f>
        <v>0.26797204189349455</v>
      </c>
      <c r="C54">
        <v>0.24505494012667384</v>
      </c>
      <c r="D54">
        <v>0.20511859200073973</v>
      </c>
      <c r="E54">
        <v>0.16169576128604482</v>
      </c>
      <c r="F54">
        <v>0.12015866469304662</v>
      </c>
      <c r="G54">
        <f t="shared" si="25"/>
        <v>180.34369822170626</v>
      </c>
      <c r="H54">
        <f t="shared" si="12"/>
        <v>156.44025020510298</v>
      </c>
      <c r="I54">
        <f t="shared" si="13"/>
        <v>0.87982399839535352</v>
      </c>
      <c r="J54">
        <f t="shared" si="14"/>
        <v>24.615704794381877</v>
      </c>
      <c r="K54">
        <f t="shared" si="15"/>
        <v>25.184205811561618</v>
      </c>
      <c r="L54">
        <f t="shared" si="16"/>
        <v>24.899955302971726</v>
      </c>
      <c r="M54">
        <f t="shared" si="17"/>
        <v>25.105383095720907</v>
      </c>
      <c r="N54">
        <f t="shared" si="18"/>
        <v>0.57110762145499583</v>
      </c>
      <c r="O54">
        <f t="shared" si="19"/>
        <v>8.9418604066798881</v>
      </c>
      <c r="P54">
        <f t="shared" si="20"/>
        <v>1.0017656607916101</v>
      </c>
      <c r="Q54">
        <f t="shared" si="21"/>
        <v>0.20542779274916478</v>
      </c>
      <c r="R54">
        <f t="shared" si="23"/>
        <v>2</v>
      </c>
    </row>
    <row r="55" spans="1:18" x14ac:dyDescent="0.25">
      <c r="A55">
        <f t="shared" si="24"/>
        <v>36</v>
      </c>
      <c r="B55">
        <f t="array" ref="B55:F55">MMULT(B54:F54,$B$13:$F$17)</f>
        <v>0.26585008802619636</v>
      </c>
      <c r="C55">
        <v>0.24359704958617664</v>
      </c>
      <c r="D55">
        <v>0.20492253808551819</v>
      </c>
      <c r="E55">
        <v>0.16306216360654952</v>
      </c>
      <c r="F55">
        <v>0.12256816069555887</v>
      </c>
      <c r="G55">
        <f t="shared" si="25"/>
        <v>180.51848497899752</v>
      </c>
      <c r="H55">
        <f t="shared" si="12"/>
        <v>156.60161905914615</v>
      </c>
      <c r="I55">
        <f t="shared" si="13"/>
        <v>0.87893602544567073</v>
      </c>
      <c r="J55">
        <f t="shared" si="14"/>
        <v>24.627744861309594</v>
      </c>
      <c r="K55">
        <f t="shared" si="15"/>
        <v>25.196245449445961</v>
      </c>
      <c r="L55">
        <f t="shared" si="16"/>
        <v>24.911995155377756</v>
      </c>
      <c r="M55">
        <f t="shared" si="17"/>
        <v>25.117764538651304</v>
      </c>
      <c r="N55">
        <f t="shared" si="18"/>
        <v>0.57306716294606308</v>
      </c>
      <c r="O55">
        <f t="shared" si="19"/>
        <v>8.9181580758791164</v>
      </c>
      <c r="P55">
        <f t="shared" si="20"/>
        <v>1.00176603778246</v>
      </c>
      <c r="Q55">
        <f t="shared" si="21"/>
        <v>0.2057693832735302</v>
      </c>
      <c r="R55">
        <f t="shared" si="23"/>
        <v>3</v>
      </c>
    </row>
    <row r="56" spans="1:18" x14ac:dyDescent="0.25">
      <c r="A56">
        <f t="shared" si="24"/>
        <v>37</v>
      </c>
      <c r="B56">
        <f t="array" ref="B56:F56">MMULT(B55:F55,$B$13:$F$17)</f>
        <v>0.26378962150397234</v>
      </c>
      <c r="C56">
        <v>0.24219439567274365</v>
      </c>
      <c r="D56">
        <v>0.20474562595778667</v>
      </c>
      <c r="E56">
        <v>0.16438421113369364</v>
      </c>
      <c r="F56">
        <v>0.1248861457318033</v>
      </c>
      <c r="G56">
        <f t="shared" si="25"/>
        <v>180.6872352671991</v>
      </c>
      <c r="H56">
        <f t="shared" si="12"/>
        <v>156.75741227629939</v>
      </c>
      <c r="I56">
        <f t="shared" si="13"/>
        <v>0.87807826365390562</v>
      </c>
      <c r="J56">
        <f t="shared" si="14"/>
        <v>24.639370829369309</v>
      </c>
      <c r="K56">
        <f t="shared" si="15"/>
        <v>25.207871002638338</v>
      </c>
      <c r="L56">
        <f t="shared" si="16"/>
        <v>24.923620916003806</v>
      </c>
      <c r="M56">
        <f t="shared" si="17"/>
        <v>25.129720110574119</v>
      </c>
      <c r="N56">
        <f t="shared" si="18"/>
        <v>0.57495845980213078</v>
      </c>
      <c r="O56">
        <f t="shared" si="19"/>
        <v>8.8952628507340084</v>
      </c>
      <c r="P56">
        <f t="shared" si="20"/>
        <v>1.0017663932483205</v>
      </c>
      <c r="Q56">
        <f t="shared" si="21"/>
        <v>0.20609919457030118</v>
      </c>
      <c r="R56">
        <f t="shared" si="23"/>
        <v>3</v>
      </c>
    </row>
    <row r="57" spans="1:18" x14ac:dyDescent="0.25">
      <c r="A57">
        <f t="shared" si="24"/>
        <v>38</v>
      </c>
      <c r="B57">
        <f t="array" ref="B57:F57">MMULT(B56:F56,$B$13:$F$17)</f>
        <v>0.26179006355663637</v>
      </c>
      <c r="C57">
        <v>0.24084422605040498</v>
      </c>
      <c r="D57">
        <v>0.20458566528188799</v>
      </c>
      <c r="E57">
        <v>0.16566338778401982</v>
      </c>
      <c r="F57">
        <v>0.12711665732705044</v>
      </c>
      <c r="G57">
        <f t="shared" si="25"/>
        <v>180.85015965680157</v>
      </c>
      <c r="H57">
        <f t="shared" si="12"/>
        <v>156.90782466741058</v>
      </c>
      <c r="I57">
        <f t="shared" si="13"/>
        <v>0.87724971412316211</v>
      </c>
      <c r="J57">
        <f t="shared" si="14"/>
        <v>24.65059692897443</v>
      </c>
      <c r="K57">
        <f t="shared" si="15"/>
        <v>25.219096701226405</v>
      </c>
      <c r="L57">
        <f t="shared" si="16"/>
        <v>24.9348468151004</v>
      </c>
      <c r="M57">
        <f t="shared" si="17"/>
        <v>25.141264450724954</v>
      </c>
      <c r="N57">
        <f t="shared" si="18"/>
        <v>0.57678396123958042</v>
      </c>
      <c r="O57">
        <f t="shared" si="19"/>
        <v>8.8731479884951767</v>
      </c>
      <c r="P57">
        <f t="shared" si="20"/>
        <v>1.0017667290380263</v>
      </c>
      <c r="Q57">
        <f t="shared" si="21"/>
        <v>0.20641763562453769</v>
      </c>
      <c r="R57">
        <f t="shared" si="23"/>
        <v>3</v>
      </c>
    </row>
    <row r="58" spans="1:18" x14ac:dyDescent="0.25">
      <c r="A58">
        <f t="shared" si="24"/>
        <v>39</v>
      </c>
      <c r="B58">
        <f t="array" ref="B58:F58">MMULT(B57:F57,$B$13:$F$17)</f>
        <v>0.25985063415791121</v>
      </c>
      <c r="C58">
        <v>0.23954404041666558</v>
      </c>
      <c r="D58">
        <v>0.20444073444497268</v>
      </c>
      <c r="E58">
        <v>0.16690107137034552</v>
      </c>
      <c r="F58">
        <v>0.12926351961010457</v>
      </c>
      <c r="G58">
        <f t="shared" si="25"/>
        <v>181.00746116775258</v>
      </c>
      <c r="H58">
        <f t="shared" si="12"/>
        <v>157.05304401834303</v>
      </c>
      <c r="I58">
        <f t="shared" si="13"/>
        <v>0.8764494071109401</v>
      </c>
      <c r="J58">
        <f t="shared" si="14"/>
        <v>24.661436907960884</v>
      </c>
      <c r="K58">
        <f t="shared" si="15"/>
        <v>25.22993629269078</v>
      </c>
      <c r="L58">
        <f t="shared" si="16"/>
        <v>24.945686600325818</v>
      </c>
      <c r="M58">
        <f t="shared" si="17"/>
        <v>25.15241170125514</v>
      </c>
      <c r="N58">
        <f t="shared" si="18"/>
        <v>0.57854602033205094</v>
      </c>
      <c r="O58">
        <f t="shared" si="19"/>
        <v>8.8517875278478275</v>
      </c>
      <c r="P58">
        <f t="shared" si="20"/>
        <v>1.0017670467831565</v>
      </c>
      <c r="Q58">
        <f t="shared" si="21"/>
        <v>0.20672510092931271</v>
      </c>
      <c r="R58">
        <f t="shared" si="23"/>
        <v>3</v>
      </c>
    </row>
    <row r="59" spans="1:18" x14ac:dyDescent="0.25">
      <c r="A59">
        <f t="shared" si="24"/>
        <v>40</v>
      </c>
      <c r="B59">
        <f t="array" ref="B59:F59">MMULT(B58:F58,$B$13:$F$17)</f>
        <v>0.25797039399668475</v>
      </c>
      <c r="C59">
        <v>0.23829155023110254</v>
      </c>
      <c r="D59">
        <v>0.20430914626353375</v>
      </c>
      <c r="E59">
        <v>0.16809855697931922</v>
      </c>
      <c r="F59">
        <v>0.13133035252935935</v>
      </c>
      <c r="G59">
        <f t="shared" si="25"/>
        <v>181.15933555440125</v>
      </c>
      <c r="H59">
        <f t="shared" si="12"/>
        <v>157.1932513602344</v>
      </c>
      <c r="I59">
        <f t="shared" si="13"/>
        <v>0.87567640174884098</v>
      </c>
      <c r="J59">
        <f t="shared" si="14"/>
        <v>24.67190404601989</v>
      </c>
      <c r="K59">
        <f t="shared" si="15"/>
        <v>25.240403056348725</v>
      </c>
      <c r="L59">
        <f t="shared" si="16"/>
        <v>24.956153551184293</v>
      </c>
      <c r="M59">
        <f t="shared" si="17"/>
        <v>25.163175522208618</v>
      </c>
      <c r="N59">
        <f t="shared" si="18"/>
        <v>0.58024689866170065</v>
      </c>
      <c r="O59">
        <f t="shared" si="19"/>
        <v>8.8311562827155434</v>
      </c>
      <c r="P59">
        <f t="shared" si="20"/>
        <v>1.0017673479292393</v>
      </c>
      <c r="Q59">
        <f t="shared" si="21"/>
        <v>0.20702197102431347</v>
      </c>
      <c r="R59">
        <f t="shared" si="23"/>
        <v>3</v>
      </c>
    </row>
    <row r="60" spans="1:18" x14ac:dyDescent="0.25">
      <c r="A60">
        <f t="shared" si="24"/>
        <v>41</v>
      </c>
      <c r="B60">
        <f t="array" ref="B60:F60">MMULT(B59:F59,$B$13:$F$17)</f>
        <v>0.25614827883320496</v>
      </c>
      <c r="C60">
        <v>0.23708464659281389</v>
      </c>
      <c r="D60">
        <v>0.20418941817102271</v>
      </c>
      <c r="E60">
        <v>0.16925707433123821</v>
      </c>
      <c r="F60">
        <v>0.13332058207171987</v>
      </c>
      <c r="G60">
        <f t="shared" si="25"/>
        <v>181.30597158034811</v>
      </c>
      <c r="H60">
        <f t="shared" si="12"/>
        <v>157.32862122942694</v>
      </c>
      <c r="I60">
        <f t="shared" si="13"/>
        <v>0.87492978566157653</v>
      </c>
      <c r="J60">
        <f t="shared" si="14"/>
        <v>24.682011169209336</v>
      </c>
      <c r="K60">
        <f t="shared" si="15"/>
        <v>25.250509817873638</v>
      </c>
      <c r="L60">
        <f t="shared" si="16"/>
        <v>24.966260493541469</v>
      </c>
      <c r="M60">
        <f t="shared" si="17"/>
        <v>25.173569106555163</v>
      </c>
      <c r="N60">
        <f t="shared" si="18"/>
        <v>0.5818887706679452</v>
      </c>
      <c r="O60">
        <f t="shared" si="19"/>
        <v>8.8112298328155685</v>
      </c>
      <c r="P60">
        <f t="shared" si="20"/>
        <v>1.001767633761647</v>
      </c>
      <c r="Q60">
        <f t="shared" si="21"/>
        <v>0.2073086130136772</v>
      </c>
      <c r="R60">
        <f t="shared" si="23"/>
        <v>3</v>
      </c>
    </row>
    <row r="61" spans="1:18" x14ac:dyDescent="0.25">
      <c r="A61">
        <f t="shared" si="24"/>
        <v>42</v>
      </c>
      <c r="B61">
        <f t="array" ref="B61:F61">MMULT(B60:F60,$B$13:$F$17)</f>
        <v>0.25438312769983545</v>
      </c>
      <c r="C61">
        <v>0.23592137447006578</v>
      </c>
      <c r="D61">
        <v>0.20408024631063734</v>
      </c>
      <c r="E61">
        <v>0.17037780056407364</v>
      </c>
      <c r="F61">
        <v>0.13523745095538744</v>
      </c>
      <c r="G61">
        <f t="shared" si="25"/>
        <v>181.44755128294247</v>
      </c>
      <c r="H61">
        <f t="shared" si="12"/>
        <v>157.45932191698626</v>
      </c>
      <c r="I61">
        <f t="shared" si="13"/>
        <v>0.87420867450767203</v>
      </c>
      <c r="J61">
        <f t="shared" si="14"/>
        <v>24.691770664397531</v>
      </c>
      <c r="K61">
        <f t="shared" si="15"/>
        <v>25.260268963744906</v>
      </c>
      <c r="L61">
        <f t="shared" si="16"/>
        <v>24.976019814071204</v>
      </c>
      <c r="M61">
        <f t="shared" si="17"/>
        <v>25.183605195134657</v>
      </c>
      <c r="N61">
        <f t="shared" si="18"/>
        <v>0.58347372771692751</v>
      </c>
      <c r="O61">
        <f t="shared" si="19"/>
        <v>8.791984511730174</v>
      </c>
      <c r="P61">
        <f t="shared" si="20"/>
        <v>1.0017679054272519</v>
      </c>
      <c r="Q61">
        <f t="shared" si="21"/>
        <v>0.20758538106343946</v>
      </c>
      <c r="R61">
        <f t="shared" si="23"/>
        <v>3</v>
      </c>
    </row>
    <row r="62" spans="1:18" x14ac:dyDescent="0.25">
      <c r="A62">
        <f t="shared" si="24"/>
        <v>43</v>
      </c>
      <c r="B62">
        <f t="array" ref="B62:F62">MMULT(B61:F61,$B$13:$F$17)</f>
        <v>0.25267370610448642</v>
      </c>
      <c r="C62">
        <v>0.23479991189969285</v>
      </c>
      <c r="D62">
        <v>0.20398048302013638</v>
      </c>
      <c r="E62">
        <v>0.17146186955825635</v>
      </c>
      <c r="F62">
        <v>0.13708402941742767</v>
      </c>
      <c r="G62">
        <f t="shared" si="25"/>
        <v>181.58425022740295</v>
      </c>
      <c r="H62">
        <f t="shared" si="12"/>
        <v>157.58551570791394</v>
      </c>
      <c r="I62">
        <f t="shared" si="13"/>
        <v>0.87351221145982083</v>
      </c>
      <c r="J62">
        <f t="shared" si="14"/>
        <v>24.701194493533325</v>
      </c>
      <c r="K62">
        <f t="shared" si="15"/>
        <v>25.269692455522499</v>
      </c>
      <c r="L62">
        <f t="shared" si="16"/>
        <v>24.985443474527894</v>
      </c>
      <c r="M62">
        <f t="shared" si="17"/>
        <v>25.193296091407053</v>
      </c>
      <c r="N62">
        <f t="shared" si="18"/>
        <v>0.58500378191361757</v>
      </c>
      <c r="O62">
        <f t="shared" si="19"/>
        <v>8.7733973930953582</v>
      </c>
      <c r="P62">
        <f t="shared" si="20"/>
        <v>1.0017681639526528</v>
      </c>
      <c r="Q62">
        <f t="shared" si="21"/>
        <v>0.20785261687914475</v>
      </c>
      <c r="R62">
        <f t="shared" si="23"/>
        <v>3</v>
      </c>
    </row>
    <row r="63" spans="1:18" x14ac:dyDescent="0.25">
      <c r="A63">
        <f t="shared" si="24"/>
        <v>44</v>
      </c>
      <c r="B63">
        <f t="array" ref="B63:F63">MMULT(B62:F62,$B$13:$F$17)</f>
        <v>0.25101872515959817</v>
      </c>
      <c r="C63">
        <v>0.23371855308923925</v>
      </c>
      <c r="D63">
        <v>0.20388911725705391</v>
      </c>
      <c r="E63">
        <v>0.1725103786634235</v>
      </c>
      <c r="F63">
        <v>0.13886322583068486</v>
      </c>
      <c r="G63">
        <f t="shared" si="25"/>
        <v>181.71623775069909</v>
      </c>
      <c r="H63">
        <f t="shared" si="12"/>
        <v>157.7073591102901</v>
      </c>
      <c r="I63">
        <f t="shared" si="13"/>
        <v>0.87283956663935902</v>
      </c>
      <c r="J63">
        <f t="shared" si="14"/>
        <v>24.710294207666671</v>
      </c>
      <c r="K63">
        <f t="shared" si="15"/>
        <v>25.278791843870867</v>
      </c>
      <c r="L63">
        <f t="shared" si="16"/>
        <v>24.994543025768749</v>
      </c>
      <c r="M63">
        <f t="shared" si="17"/>
        <v>25.202653675933043</v>
      </c>
      <c r="N63">
        <f t="shared" si="18"/>
        <v>0.58648086967697055</v>
      </c>
      <c r="O63">
        <f t="shared" si="19"/>
        <v>8.7554462753817308</v>
      </c>
      <c r="P63">
        <f t="shared" si="20"/>
        <v>1.0017684102596154</v>
      </c>
      <c r="Q63">
        <f t="shared" si="21"/>
        <v>0.20811065016427771</v>
      </c>
      <c r="R63">
        <f t="shared" si="23"/>
        <v>3</v>
      </c>
    </row>
    <row r="64" spans="1:18" x14ac:dyDescent="0.25">
      <c r="A64">
        <f t="shared" si="24"/>
        <v>45</v>
      </c>
      <c r="B64">
        <f t="array" ref="B64:F64">MMULT(B63:F63,$B$13:$F$17)</f>
        <v>0.24941685737530569</v>
      </c>
      <c r="C64">
        <v>0.23267569459579718</v>
      </c>
      <c r="D64">
        <v>0.20380525757012494</v>
      </c>
      <c r="E64">
        <v>0.17352439348867776</v>
      </c>
      <c r="F64">
        <v>0.14057779697009412</v>
      </c>
      <c r="G64">
        <f t="shared" si="25"/>
        <v>181.84367719544167</v>
      </c>
      <c r="H64">
        <f t="shared" si="12"/>
        <v>157.82500307466131</v>
      </c>
      <c r="I64">
        <f t="shared" si="13"/>
        <v>0.87218993651656207</v>
      </c>
      <c r="J64">
        <f t="shared" si="14"/>
        <v>24.719080960666513</v>
      </c>
      <c r="K64">
        <f t="shared" si="15"/>
        <v>25.287578282279185</v>
      </c>
      <c r="L64">
        <f t="shared" si="16"/>
        <v>25.00332962147283</v>
      </c>
      <c r="M64">
        <f t="shared" si="17"/>
        <v>25.21168942053308</v>
      </c>
      <c r="N64">
        <f t="shared" si="18"/>
        <v>0.58790685509704688</v>
      </c>
      <c r="O64">
        <f t="shared" si="19"/>
        <v>8.7381096656440658</v>
      </c>
      <c r="P64">
        <f t="shared" si="20"/>
        <v>1.0017686451782177</v>
      </c>
      <c r="Q64">
        <f t="shared" si="21"/>
        <v>0.20835979906023638</v>
      </c>
      <c r="R64">
        <f t="shared" si="23"/>
        <v>3</v>
      </c>
    </row>
    <row r="65" spans="1:18" x14ac:dyDescent="0.25">
      <c r="A65">
        <f t="shared" si="24"/>
        <v>46</v>
      </c>
      <c r="B65">
        <f t="array" ref="B65:F65">MMULT(B64:F64,$B$13:$F$17)</f>
        <v>0.2478667497105364</v>
      </c>
      <c r="C65">
        <v>0.2316698239401368</v>
      </c>
      <c r="D65">
        <v>0.2037281172747766</v>
      </c>
      <c r="E65">
        <v>0.17450495126235843</v>
      </c>
      <c r="F65">
        <v>0.14223035781219143</v>
      </c>
      <c r="G65">
        <f t="shared" si="25"/>
        <v>181.96672613409905</v>
      </c>
      <c r="H65">
        <f t="shared" si="12"/>
        <v>157.93859320404385</v>
      </c>
      <c r="I65">
        <f t="shared" si="13"/>
        <v>0.87156254328625127</v>
      </c>
      <c r="J65">
        <f t="shared" si="14"/>
        <v>24.72756552259963</v>
      </c>
      <c r="K65">
        <f t="shared" si="15"/>
        <v>25.296062540441937</v>
      </c>
      <c r="L65">
        <f t="shared" si="16"/>
        <v>25.011814031520768</v>
      </c>
      <c r="M65">
        <f t="shared" si="17"/>
        <v>25.220414402089382</v>
      </c>
      <c r="N65">
        <f t="shared" si="18"/>
        <v>0.58928353309150616</v>
      </c>
      <c r="O65">
        <f t="shared" si="19"/>
        <v>8.7213667625389952</v>
      </c>
      <c r="P65">
        <f t="shared" si="20"/>
        <v>1.0017688694581011</v>
      </c>
      <c r="Q65">
        <f t="shared" si="21"/>
        <v>0.2086003705685987</v>
      </c>
      <c r="R65">
        <f t="shared" si="23"/>
        <v>3</v>
      </c>
    </row>
    <row r="66" spans="1:18" x14ac:dyDescent="0.25">
      <c r="A66">
        <f t="shared" si="24"/>
        <v>47</v>
      </c>
      <c r="B66">
        <f t="array" ref="B66:F66">MMULT(B65:F65,$B$13:$F$17)</f>
        <v>0.24636703436142535</v>
      </c>
      <c r="C66">
        <v>0.23069951015659992</v>
      </c>
      <c r="D66">
        <v>0.20365700153677946</v>
      </c>
      <c r="E66">
        <v>0.17545306314653358</v>
      </c>
      <c r="F66">
        <v>0.14382339079866135</v>
      </c>
      <c r="G66">
        <f t="shared" si="25"/>
        <v>182.08553658390076</v>
      </c>
      <c r="H66">
        <f t="shared" si="12"/>
        <v>158.04826995493875</v>
      </c>
      <c r="I66">
        <f t="shared" si="13"/>
        <v>0.87095663422643499</v>
      </c>
      <c r="J66">
        <f t="shared" si="14"/>
        <v>24.735758292747093</v>
      </c>
      <c r="K66">
        <f t="shared" si="15"/>
        <v>25.30425501727656</v>
      </c>
      <c r="L66">
        <f t="shared" si="16"/>
        <v>25.020006655011812</v>
      </c>
      <c r="M66">
        <f t="shared" si="17"/>
        <v>25.228839315968269</v>
      </c>
      <c r="N66">
        <f t="shared" si="18"/>
        <v>0.59061263237742878</v>
      </c>
      <c r="O66">
        <f t="shared" si="19"/>
        <v>8.7051974388498881</v>
      </c>
      <c r="P66">
        <f t="shared" si="20"/>
        <v>1.0017690837781363</v>
      </c>
      <c r="Q66">
        <f t="shared" si="21"/>
        <v>0.20883266095644332</v>
      </c>
      <c r="R66">
        <f t="shared" si="23"/>
        <v>3</v>
      </c>
    </row>
    <row r="67" spans="1:18" x14ac:dyDescent="0.25">
      <c r="A67">
        <f t="shared" si="24"/>
        <v>48</v>
      </c>
      <c r="B67">
        <f t="array" ref="B67:F67">MMULT(B66:F66,$B$13:$F$17)</f>
        <v>0.24491633767579338</v>
      </c>
      <c r="C67">
        <v>0.22976339588855446</v>
      </c>
      <c r="D67">
        <v>0.20359129610869639</v>
      </c>
      <c r="E67">
        <v>0.17636971579793359</v>
      </c>
      <c r="F67">
        <v>0.14535925452902188</v>
      </c>
      <c r="G67">
        <f t="shared" si="25"/>
        <v>182.20025521281181</v>
      </c>
      <c r="H67">
        <f t="shared" si="12"/>
        <v>158.1541688297649</v>
      </c>
      <c r="I67">
        <f t="shared" si="13"/>
        <v>0.87037148104626794</v>
      </c>
      <c r="J67">
        <f t="shared" si="14"/>
        <v>24.743669312244172</v>
      </c>
      <c r="K67">
        <f t="shared" si="15"/>
        <v>25.312165753564141</v>
      </c>
      <c r="L67">
        <f t="shared" si="16"/>
        <v>25.027917532904137</v>
      </c>
      <c r="M67">
        <f t="shared" si="17"/>
        <v>25.236974489049629</v>
      </c>
      <c r="N67">
        <f t="shared" si="18"/>
        <v>0.59189581827304982</v>
      </c>
      <c r="O67">
        <f t="shared" si="19"/>
        <v>8.6895822237098699</v>
      </c>
      <c r="P67">
        <f t="shared" si="20"/>
        <v>1.0017692887547631</v>
      </c>
      <c r="Q67">
        <f t="shared" si="21"/>
        <v>0.20905695614547479</v>
      </c>
      <c r="R67">
        <f t="shared" si="23"/>
        <v>4</v>
      </c>
    </row>
    <row r="68" spans="1:18" x14ac:dyDescent="0.25">
      <c r="A68">
        <f t="shared" si="24"/>
        <v>49</v>
      </c>
      <c r="B68">
        <f t="array" ref="B68:F68">MMULT(B67:F67,$B$13:$F$17)</f>
        <v>0.24351328751030829</v>
      </c>
      <c r="C68">
        <v>0.22886019072366892</v>
      </c>
      <c r="D68">
        <v>0.2035304574990007</v>
      </c>
      <c r="E68">
        <v>0.17725587239493037</v>
      </c>
      <c r="F68">
        <v>0.14684019187209144</v>
      </c>
      <c r="G68">
        <f t="shared" si="25"/>
        <v>182.31102353697017</v>
      </c>
      <c r="H68">
        <f t="shared" si="12"/>
        <v>158.25642056111991</v>
      </c>
      <c r="I68">
        <f t="shared" si="13"/>
        <v>0.86980637922846693</v>
      </c>
      <c r="J68">
        <f t="shared" si="14"/>
        <v>24.751308276336911</v>
      </c>
      <c r="K68">
        <f t="shared" si="15"/>
        <v>25.31980444420649</v>
      </c>
      <c r="L68">
        <f t="shared" si="16"/>
        <v>25.035556360271684</v>
      </c>
      <c r="M68">
        <f t="shared" si="17"/>
        <v>25.244829892357387</v>
      </c>
      <c r="N68">
        <f t="shared" si="18"/>
        <v>0.59313469534269658</v>
      </c>
      <c r="O68">
        <f t="shared" si="19"/>
        <v>8.6745022846760218</v>
      </c>
      <c r="P68">
        <f t="shared" si="20"/>
        <v>1.0017694849492094</v>
      </c>
      <c r="Q68">
        <f t="shared" si="21"/>
        <v>0.20927353208568961</v>
      </c>
      <c r="R68">
        <f t="shared" si="23"/>
        <v>4</v>
      </c>
    </row>
    <row r="69" spans="1:18" x14ac:dyDescent="0.25">
      <c r="A69">
        <f t="shared" si="24"/>
        <v>50</v>
      </c>
      <c r="B69">
        <f t="array" ref="B69:F69">MMULT(B68:F68,$B$13:$F$17)</f>
        <v>0.24215651928932316</v>
      </c>
      <c r="C69">
        <v>0.22798866552869326</v>
      </c>
      <c r="D69">
        <v>0.20347400438417274</v>
      </c>
      <c r="E69">
        <v>0.17811247329473004</v>
      </c>
      <c r="F69">
        <v>0.14826833750308049</v>
      </c>
      <c r="G69">
        <f t="shared" si="25"/>
        <v>182.41797810997886</v>
      </c>
      <c r="H69">
        <f t="shared" si="12"/>
        <v>158.35515128826853</v>
      </c>
      <c r="I69">
        <f t="shared" si="13"/>
        <v>0.86926064737036546</v>
      </c>
      <c r="J69">
        <f t="shared" si="14"/>
        <v>24.758684546253619</v>
      </c>
      <c r="K69">
        <f t="shared" si="15"/>
        <v>25.327180450097934</v>
      </c>
      <c r="L69">
        <f t="shared" si="16"/>
        <v>25.042932498175759</v>
      </c>
      <c r="M69">
        <f t="shared" si="17"/>
        <v>25.252415153290062</v>
      </c>
      <c r="N69">
        <f t="shared" si="18"/>
        <v>0.59433080989702902</v>
      </c>
      <c r="O69">
        <f t="shared" si="19"/>
        <v>8.6599394097772429</v>
      </c>
      <c r="P69">
        <f t="shared" si="20"/>
        <v>1.0017696728737591</v>
      </c>
      <c r="Q69">
        <f t="shared" si="21"/>
        <v>0.20948265511428937</v>
      </c>
      <c r="R69">
        <f t="shared" si="23"/>
        <v>4</v>
      </c>
    </row>
    <row r="70" spans="1:18" x14ac:dyDescent="0.25">
      <c r="A70">
        <f t="shared" si="24"/>
        <v>51</v>
      </c>
      <c r="B70">
        <f t="array" ref="B70:F70">MMULT(B69:F69,$B$13:$F$17)</f>
        <v>0.24084468097815373</v>
      </c>
      <c r="C70">
        <v>0.22714764759424291</v>
      </c>
      <c r="D70">
        <v>0.2034215101002757</v>
      </c>
      <c r="E70">
        <v>0.17894043644248897</v>
      </c>
      <c r="F70">
        <v>0.14964572488483832</v>
      </c>
      <c r="G70">
        <f t="shared" si="25"/>
        <v>182.5212507044366</v>
      </c>
      <c r="H70">
        <f t="shared" si="12"/>
        <v>158.4504827262455</v>
      </c>
      <c r="I70">
        <f t="shared" si="13"/>
        <v>0.8687336265270198</v>
      </c>
      <c r="J70">
        <f t="shared" si="14"/>
        <v>24.765807160693473</v>
      </c>
      <c r="K70">
        <f t="shared" si="15"/>
        <v>25.334302809614019</v>
      </c>
      <c r="L70">
        <f t="shared" si="16"/>
        <v>25.050054985153732</v>
      </c>
      <c r="M70">
        <f t="shared" si="17"/>
        <v>25.259739567454268</v>
      </c>
      <c r="N70">
        <f t="shared" si="18"/>
        <v>0.5954856523595794</v>
      </c>
      <c r="O70">
        <f t="shared" si="19"/>
        <v>8.6458759896338151</v>
      </c>
      <c r="P70">
        <f t="shared" si="20"/>
        <v>1.001769852997209</v>
      </c>
      <c r="Q70">
        <f t="shared" si="21"/>
        <v>0.20968458230052259</v>
      </c>
      <c r="R70">
        <f t="shared" si="23"/>
        <v>4</v>
      </c>
    </row>
    <row r="71" spans="1:18" x14ac:dyDescent="0.25">
      <c r="A71">
        <f t="shared" si="24"/>
        <v>52</v>
      </c>
      <c r="B71">
        <f t="array" ref="B71:F71">MMULT(B70:F70,$B$13:$F$17)</f>
        <v>0.23957643714631013</v>
      </c>
      <c r="C71">
        <v>0.22633601643964271</v>
      </c>
      <c r="D71">
        <v>0.20337259607299887</v>
      </c>
      <c r="E71">
        <v>0.17974065762167876</v>
      </c>
      <c r="F71">
        <v>0.1509742927193691</v>
      </c>
      <c r="G71">
        <f t="shared" si="25"/>
        <v>182.62096848607789</v>
      </c>
      <c r="H71">
        <f t="shared" si="12"/>
        <v>158.54253232794548</v>
      </c>
      <c r="I71">
        <f t="shared" si="13"/>
        <v>0.86822467955914706</v>
      </c>
      <c r="J71">
        <f t="shared" si="14"/>
        <v>24.77268484693721</v>
      </c>
      <c r="K71">
        <f t="shared" si="15"/>
        <v>25.341180249722182</v>
      </c>
      <c r="L71">
        <f t="shared" si="16"/>
        <v>25.05693254832968</v>
      </c>
      <c r="M71">
        <f t="shared" si="17"/>
        <v>25.266812110106798</v>
      </c>
      <c r="N71">
        <f t="shared" si="18"/>
        <v>0.59660065950958019</v>
      </c>
      <c r="O71">
        <f t="shared" si="19"/>
        <v>8.6322949997270655</v>
      </c>
      <c r="P71">
        <f t="shared" si="20"/>
        <v>1.0017700257496331</v>
      </c>
      <c r="Q71">
        <f t="shared" si="21"/>
        <v>0.20987956177710196</v>
      </c>
      <c r="R71">
        <f t="shared" si="23"/>
        <v>4</v>
      </c>
    </row>
    <row r="72" spans="1:18" x14ac:dyDescent="0.25">
      <c r="A72">
        <f t="shared" si="24"/>
        <v>53</v>
      </c>
      <c r="B72">
        <f t="array" ref="B72:F72">MMULT(B71:F71,$B$13:$F$17)</f>
        <v>0.23835047226606315</v>
      </c>
      <c r="C72">
        <v>0.22555270015876899</v>
      </c>
      <c r="D72">
        <v>0.20332692606443956</v>
      </c>
      <c r="E72">
        <v>0.1805140106104331</v>
      </c>
      <c r="F72">
        <v>0.15225589090029479</v>
      </c>
      <c r="G72">
        <f t="shared" si="25"/>
        <v>182.71725418087988</v>
      </c>
      <c r="H72">
        <f t="shared" si="12"/>
        <v>158.6314134395534</v>
      </c>
      <c r="I72">
        <f t="shared" si="13"/>
        <v>0.86773319048814468</v>
      </c>
      <c r="J72">
        <f t="shared" si="14"/>
        <v>24.779326031586766</v>
      </c>
      <c r="K72">
        <f t="shared" si="15"/>
        <v>25.34782119672132</v>
      </c>
      <c r="L72">
        <f t="shared" si="16"/>
        <v>25.063573614154027</v>
      </c>
      <c r="M72">
        <f t="shared" si="17"/>
        <v>25.273641447212853</v>
      </c>
      <c r="N72">
        <f t="shared" si="18"/>
        <v>0.59767721661015116</v>
      </c>
      <c r="O72">
        <f t="shared" si="19"/>
        <v>8.6191799828814659</v>
      </c>
      <c r="P72">
        <f t="shared" si="20"/>
        <v>1.0017701915265487</v>
      </c>
      <c r="Q72">
        <f t="shared" si="21"/>
        <v>0.21006783305881435</v>
      </c>
      <c r="R72">
        <f t="shared" si="23"/>
        <v>4</v>
      </c>
    </row>
    <row r="73" spans="1:18" x14ac:dyDescent="0.25">
      <c r="A73">
        <f t="shared" si="24"/>
        <v>54</v>
      </c>
      <c r="B73">
        <f t="array" ref="B73:F73">MMULT(B72:F72,$B$13:$F$17)</f>
        <v>0.23716549336723963</v>
      </c>
      <c r="C73">
        <v>0.22479667221199634</v>
      </c>
      <c r="D73">
        <v>0.20328420113142648</v>
      </c>
      <c r="E73">
        <v>0.18126134729003288</v>
      </c>
      <c r="F73">
        <v>0.15349228599930426</v>
      </c>
      <c r="G73">
        <f t="shared" si="25"/>
        <v>182.81022623547472</v>
      </c>
      <c r="H73">
        <f t="shared" si="12"/>
        <v>158.71723544964976</v>
      </c>
      <c r="I73">
        <f t="shared" si="13"/>
        <v>0.86725856386000921</v>
      </c>
      <c r="J73">
        <f t="shared" si="14"/>
        <v>24.785738850942344</v>
      </c>
      <c r="K73">
        <f t="shared" si="15"/>
        <v>25.354233786618686</v>
      </c>
      <c r="L73">
        <f t="shared" si="16"/>
        <v>25.069986318780501</v>
      </c>
      <c r="M73">
        <f t="shared" si="17"/>
        <v>25.280235946129423</v>
      </c>
      <c r="N73">
        <f t="shared" si="18"/>
        <v>0.59871665943008323</v>
      </c>
      <c r="O73">
        <f t="shared" si="19"/>
        <v>8.6065150320085699</v>
      </c>
      <c r="P73">
        <f t="shared" si="20"/>
        <v>1.0017703506925695</v>
      </c>
      <c r="Q73">
        <f t="shared" si="21"/>
        <v>0.21024962734890623</v>
      </c>
      <c r="R73">
        <f t="shared" si="23"/>
        <v>4</v>
      </c>
    </row>
    <row r="74" spans="1:18" x14ac:dyDescent="0.25">
      <c r="A74">
        <f t="shared" si="24"/>
        <v>55</v>
      </c>
      <c r="B74">
        <f t="array" ref="B74:F74">MMULT(B73:F73,$B$13:$F$17)</f>
        <v>0.23602023214916154</v>
      </c>
      <c r="C74">
        <v>0.2240669485883213</v>
      </c>
      <c r="D74">
        <v>0.20324415520436273</v>
      </c>
      <c r="E74">
        <v>0.18198349773773631</v>
      </c>
      <c r="F74">
        <v>0.15468516632041765</v>
      </c>
      <c r="G74">
        <f t="shared" si="25"/>
        <v>182.89999897119131</v>
      </c>
      <c r="H74">
        <f t="shared" si="12"/>
        <v>158.80010393230828</v>
      </c>
      <c r="I74">
        <f t="shared" si="13"/>
        <v>0.86680022411961222</v>
      </c>
      <c r="J74">
        <f t="shared" si="14"/>
        <v>24.791931161026156</v>
      </c>
      <c r="K74">
        <f t="shared" si="15"/>
        <v>25.360425875153407</v>
      </c>
      <c r="L74">
        <f t="shared" si="16"/>
        <v>25.076178518089762</v>
      </c>
      <c r="M74">
        <f t="shared" si="17"/>
        <v>25.286603685923577</v>
      </c>
      <c r="N74">
        <f t="shared" si="18"/>
        <v>0.59972027616670187</v>
      </c>
      <c r="O74">
        <f t="shared" si="19"/>
        <v>8.5942847731515819</v>
      </c>
      <c r="P74">
        <f t="shared" si="20"/>
        <v>1.0017705035846147</v>
      </c>
      <c r="Q74">
        <f t="shared" si="21"/>
        <v>0.21042516783379747</v>
      </c>
      <c r="R74">
        <f t="shared" si="23"/>
        <v>4</v>
      </c>
    </row>
    <row r="75" spans="1:18" x14ac:dyDescent="0.25">
      <c r="A75">
        <f t="shared" si="24"/>
        <v>56</v>
      </c>
      <c r="B75">
        <f t="array" ref="B75:F75">MMULT(B74:F74,$B$13:$F$17)</f>
        <v>0.23491344663426894</v>
      </c>
      <c r="C75">
        <v>0.22336258527665939</v>
      </c>
      <c r="D75">
        <v>0.20320655120773232</v>
      </c>
      <c r="E75">
        <v>0.18268127032575809</v>
      </c>
      <c r="F75">
        <v>0.15583614655558078</v>
      </c>
      <c r="G75">
        <f t="shared" si="25"/>
        <v>182.9866827320306</v>
      </c>
      <c r="H75">
        <f t="shared" si="12"/>
        <v>158.8801207844829</v>
      </c>
      <c r="I75">
        <f t="shared" si="13"/>
        <v>0.86635761499648722</v>
      </c>
      <c r="J75">
        <f t="shared" si="14"/>
        <v>24.797910547262667</v>
      </c>
      <c r="K75">
        <f t="shared" si="15"/>
        <v>25.366405047476515</v>
      </c>
      <c r="L75">
        <f t="shared" si="16"/>
        <v>25.082157797369575</v>
      </c>
      <c r="M75">
        <f t="shared" si="17"/>
        <v>25.292752467336232</v>
      </c>
      <c r="N75">
        <f t="shared" si="18"/>
        <v>0.60068930927660924</v>
      </c>
      <c r="O75">
        <f t="shared" si="19"/>
        <v>8.582474348860627</v>
      </c>
      <c r="P75">
        <f t="shared" si="20"/>
        <v>1.0017706505147326</v>
      </c>
      <c r="Q75">
        <f t="shared" si="21"/>
        <v>0.2105946699666455</v>
      </c>
      <c r="R75">
        <f t="shared" si="23"/>
        <v>4</v>
      </c>
    </row>
    <row r="76" spans="1:18" x14ac:dyDescent="0.25">
      <c r="A76">
        <f t="shared" si="24"/>
        <v>57</v>
      </c>
      <c r="B76">
        <f t="array" ref="B76:F76">MMULT(B75:F75,$B$13:$F$17)</f>
        <v>0.23384392243449029</v>
      </c>
      <c r="C76">
        <v>0.22268267599709049</v>
      </c>
      <c r="D76">
        <v>0.20317117765386472</v>
      </c>
      <c r="E76">
        <v>0.18335545184051441</v>
      </c>
      <c r="F76">
        <v>0.15694677207403962</v>
      </c>
      <c r="G76">
        <f t="shared" si="25"/>
        <v>183.07038402686283</v>
      </c>
      <c r="H76">
        <f t="shared" si="12"/>
        <v>158.95738435796355</v>
      </c>
      <c r="I76">
        <f t="shared" si="13"/>
        <v>0.86593019890303047</v>
      </c>
      <c r="J76">
        <f t="shared" si="14"/>
        <v>24.803684333825679</v>
      </c>
      <c r="K76">
        <f t="shared" si="15"/>
        <v>25.372178627497757</v>
      </c>
      <c r="L76">
        <f t="shared" si="16"/>
        <v>25.087931480661702</v>
      </c>
      <c r="M76">
        <f t="shared" si="17"/>
        <v>25.298689822401961</v>
      </c>
      <c r="N76">
        <f t="shared" si="18"/>
        <v>0.60162495722049147</v>
      </c>
      <c r="O76">
        <f t="shared" si="19"/>
        <v>8.5710694019217897</v>
      </c>
      <c r="P76">
        <f t="shared" si="20"/>
        <v>1.0017707917725878</v>
      </c>
      <c r="Q76">
        <f t="shared" si="21"/>
        <v>0.21075834174025246</v>
      </c>
      <c r="R76">
        <f t="shared" si="23"/>
        <v>4</v>
      </c>
    </row>
    <row r="77" spans="1:18" x14ac:dyDescent="0.25">
      <c r="A77">
        <f t="shared" si="24"/>
        <v>58</v>
      </c>
      <c r="B77">
        <f t="array" ref="B77:F77">MMULT(B76:F76,$B$13:$F$17)</f>
        <v>0.23281047369028662</v>
      </c>
      <c r="C77">
        <v>0.22202635015214905</v>
      </c>
      <c r="D77">
        <v>0.2031378456505446</v>
      </c>
      <c r="E77">
        <v>0.18400680763062574</v>
      </c>
      <c r="F77">
        <v>0.15801852287639354</v>
      </c>
      <c r="G77">
        <f t="shared" si="25"/>
        <v>183.1512056661183</v>
      </c>
      <c r="H77">
        <f t="shared" si="12"/>
        <v>159.03198958616443</v>
      </c>
      <c r="I77">
        <f t="shared" si="13"/>
        <v>0.86551745634581168</v>
      </c>
      <c r="J77">
        <f t="shared" si="14"/>
        <v>24.809259592662585</v>
      </c>
      <c r="K77">
        <f t="shared" si="15"/>
        <v>25.377753686909571</v>
      </c>
      <c r="L77">
        <f t="shared" si="16"/>
        <v>25.093506639786064</v>
      </c>
      <c r="M77">
        <f t="shared" si="17"/>
        <v>25.304423023735861</v>
      </c>
      <c r="N77">
        <f t="shared" si="18"/>
        <v>0.60252837612762356</v>
      </c>
      <c r="O77">
        <f t="shared" si="19"/>
        <v>8.5600560594569384</v>
      </c>
      <c r="P77">
        <f t="shared" si="20"/>
        <v>1.0017709276276596</v>
      </c>
      <c r="Q77">
        <f t="shared" si="21"/>
        <v>0.21091638394978141</v>
      </c>
      <c r="R77">
        <f t="shared" si="23"/>
        <v>4</v>
      </c>
    </row>
    <row r="78" spans="1:18" x14ac:dyDescent="0.25">
      <c r="A78">
        <f t="shared" si="24"/>
        <v>59</v>
      </c>
      <c r="B78">
        <f t="array" ref="B78:F78">MMULT(B77:F77,$B$13:$F$17)</f>
        <v>0.23181194373305167</v>
      </c>
      <c r="C78">
        <v>0.22139277096565971</v>
      </c>
      <c r="D78">
        <v>0.20310638627079766</v>
      </c>
      <c r="E78">
        <v>0.184636081788111</v>
      </c>
      <c r="F78">
        <v>0.15905281724237946</v>
      </c>
      <c r="G78">
        <f t="shared" si="25"/>
        <v>183.22924689322701</v>
      </c>
      <c r="H78">
        <f t="shared" si="12"/>
        <v>159.10402810599049</v>
      </c>
      <c r="I78">
        <f t="shared" si="13"/>
        <v>0.86511888535050918</v>
      </c>
      <c r="J78">
        <f t="shared" si="14"/>
        <v>24.814643152206273</v>
      </c>
      <c r="K78">
        <f t="shared" si="15"/>
        <v>25.383137053898707</v>
      </c>
      <c r="L78">
        <f t="shared" si="16"/>
        <v>25.098890103052476</v>
      </c>
      <c r="M78">
        <f t="shared" si="17"/>
        <v>25.309959093498211</v>
      </c>
      <c r="N78">
        <f t="shared" si="18"/>
        <v>0.60340068138520397</v>
      </c>
      <c r="O78">
        <f t="shared" si="19"/>
        <v>8.5494209174067084</v>
      </c>
      <c r="P78">
        <f t="shared" si="20"/>
        <v>1.0017710583311841</v>
      </c>
      <c r="Q78">
        <f t="shared" si="21"/>
        <v>0.21106899044572147</v>
      </c>
      <c r="R78">
        <f t="shared" si="23"/>
        <v>4</v>
      </c>
    </row>
    <row r="79" spans="1:18" x14ac:dyDescent="0.25">
      <c r="A79">
        <f t="shared" si="24"/>
        <v>60</v>
      </c>
      <c r="B79">
        <f t="array" ref="B79:F79">MMULT(B78:F78,$B$13:$F$17)</f>
        <v>0.23084720551384874</v>
      </c>
      <c r="C79">
        <v>0.22078113378251507</v>
      </c>
      <c r="D79">
        <v>0.20307664823986815</v>
      </c>
      <c r="E79">
        <v>0.18524399736433009</v>
      </c>
      <c r="F79">
        <v>0.1600510150994375</v>
      </c>
      <c r="G79">
        <f t="shared" si="25"/>
        <v>183.30460351104801</v>
      </c>
      <c r="H79">
        <f t="shared" si="12"/>
        <v>159.17358837501342</v>
      </c>
      <c r="I79">
        <f t="shared" si="13"/>
        <v>0.86473400090084129</v>
      </c>
      <c r="J79">
        <f t="shared" si="14"/>
        <v>24.819841605784941</v>
      </c>
      <c r="K79">
        <f t="shared" si="15"/>
        <v>25.388335321555758</v>
      </c>
      <c r="L79">
        <f t="shared" si="16"/>
        <v>25.10408846367033</v>
      </c>
      <c r="M79">
        <f t="shared" si="17"/>
        <v>25.315304812047863</v>
      </c>
      <c r="N79">
        <f t="shared" si="18"/>
        <v>0.60424294915720611</v>
      </c>
      <c r="O79">
        <f t="shared" si="19"/>
        <v>8.5391510254049301</v>
      </c>
      <c r="P79">
        <f t="shared" si="20"/>
        <v>1.001771184117874</v>
      </c>
      <c r="Q79">
        <f t="shared" si="21"/>
        <v>0.21121634837751707</v>
      </c>
      <c r="R79">
        <f t="shared" si="23"/>
        <v>5</v>
      </c>
    </row>
    <row r="80" spans="1:18" x14ac:dyDescent="0.25">
      <c r="A80">
        <f t="shared" si="24"/>
        <v>61</v>
      </c>
      <c r="B80">
        <f t="array" ref="B80:F80">MMULT(B79:F79,$B$13:$F$17)</f>
        <v>0.22991516183502156</v>
      </c>
      <c r="C80">
        <v>0.22019066450750838</v>
      </c>
      <c r="D80">
        <v>0.20304849590017693</v>
      </c>
      <c r="E80">
        <v>0.18583125662023783</v>
      </c>
      <c r="F80">
        <v>0.1610144211370548</v>
      </c>
      <c r="G80">
        <f t="shared" si="25"/>
        <v>183.37736800351433</v>
      </c>
      <c r="H80">
        <f t="shared" si="12"/>
        <v>159.24075578417435</v>
      </c>
      <c r="I80">
        <f t="shared" si="13"/>
        <v>0.86436233439173826</v>
      </c>
      <c r="J80">
        <f t="shared" si="14"/>
        <v>24.824861319740002</v>
      </c>
      <c r="K80">
        <f t="shared" si="15"/>
        <v>25.393354855992833</v>
      </c>
      <c r="L80">
        <f t="shared" si="16"/>
        <v>25.109108087866403</v>
      </c>
      <c r="M80">
        <f t="shared" si="17"/>
        <v>25.320466726294672</v>
      </c>
      <c r="N80">
        <f t="shared" si="18"/>
        <v>0.60505621783702512</v>
      </c>
      <c r="O80">
        <f t="shared" si="19"/>
        <v>8.5292338720494705</v>
      </c>
      <c r="P80">
        <f t="shared" si="20"/>
        <v>1.0017713052074444</v>
      </c>
      <c r="Q80">
        <f t="shared" si="21"/>
        <v>0.21135863842825461</v>
      </c>
      <c r="R80">
        <f t="shared" si="23"/>
        <v>5</v>
      </c>
    </row>
    <row r="81" spans="1:18" x14ac:dyDescent="0.25">
      <c r="A81">
        <f t="shared" si="24"/>
        <v>62</v>
      </c>
      <c r="B81">
        <f t="array" ref="B81:F81">MMULT(B80:F80,$B$13:$F$17)</f>
        <v>0.22901474541580738</v>
      </c>
      <c r="C81">
        <v>0.21962061816511672</v>
      </c>
      <c r="D81">
        <v>0.20302180742004888</v>
      </c>
      <c r="E81">
        <v>0.18639854130918099</v>
      </c>
      <c r="F81">
        <v>0.16194428768984548</v>
      </c>
      <c r="G81">
        <f t="shared" si="25"/>
        <v>183.44762965270763</v>
      </c>
      <c r="H81">
        <f t="shared" si="12"/>
        <v>159.30561276621745</v>
      </c>
      <c r="I81">
        <f t="shared" si="13"/>
        <v>0.86400343309689787</v>
      </c>
      <c r="J81">
        <f t="shared" si="14"/>
        <v>24.829708441262198</v>
      </c>
      <c r="K81">
        <f t="shared" si="15"/>
        <v>25.398201804179312</v>
      </c>
      <c r="L81">
        <f t="shared" si="16"/>
        <v>25.113955122720739</v>
      </c>
      <c r="M81">
        <f t="shared" si="17"/>
        <v>25.325451157761528</v>
      </c>
      <c r="N81">
        <f t="shared" si="18"/>
        <v>0.60584148943784566</v>
      </c>
      <c r="O81">
        <f t="shared" si="19"/>
        <v>8.5196573705718279</v>
      </c>
      <c r="P81">
        <f t="shared" si="20"/>
        <v>1.0017714218059688</v>
      </c>
      <c r="Q81">
        <f t="shared" si="21"/>
        <v>0.2114960350407783</v>
      </c>
      <c r="R81">
        <f t="shared" si="23"/>
        <v>5</v>
      </c>
    </row>
    <row r="82" spans="1:18" x14ac:dyDescent="0.25">
      <c r="A82">
        <f t="shared" si="24"/>
        <v>63</v>
      </c>
      <c r="B82">
        <f t="array" ref="B82:F82">MMULT(B81:F81,$B$13:$F$17)</f>
        <v>0.22814491881852123</v>
      </c>
      <c r="C82">
        <v>0.2190702775651773</v>
      </c>
      <c r="D82">
        <v>0.20299647321632946</v>
      </c>
      <c r="E82">
        <v>0.18694651298962139</v>
      </c>
      <c r="F82">
        <v>0.16284181741035009</v>
      </c>
      <c r="G82">
        <f t="shared" si="25"/>
        <v>183.51547465156236</v>
      </c>
      <c r="H82">
        <f t="shared" si="12"/>
        <v>159.36823890004504</v>
      </c>
      <c r="I82">
        <f t="shared" si="13"/>
        <v>0.86365685965077799</v>
      </c>
      <c r="J82">
        <f t="shared" si="14"/>
        <v>24.834388905955386</v>
      </c>
      <c r="K82">
        <f t="shared" si="15"/>
        <v>25.402882101505398</v>
      </c>
      <c r="L82">
        <f t="shared" si="16"/>
        <v>25.118635503730381</v>
      </c>
      <c r="M82">
        <f t="shared" si="17"/>
        <v>25.330264210365979</v>
      </c>
      <c r="N82">
        <f t="shared" si="18"/>
        <v>0.6065997309243214</v>
      </c>
      <c r="O82">
        <f t="shared" si="19"/>
        <v>8.5104098449055083</v>
      </c>
      <c r="P82">
        <f t="shared" si="20"/>
        <v>1.0017715341070836</v>
      </c>
      <c r="Q82">
        <f t="shared" si="21"/>
        <v>0.21162870663558705</v>
      </c>
      <c r="R82">
        <f t="shared" si="23"/>
        <v>5</v>
      </c>
    </row>
    <row r="83" spans="1:18" x14ac:dyDescent="0.25">
      <c r="A83">
        <f t="shared" si="24"/>
        <v>64</v>
      </c>
      <c r="B83">
        <f t="array" ref="B83:F83">MMULT(B82:F82,$B$13:$F$17)</f>
        <v>0.22730467425802642</v>
      </c>
      <c r="C83">
        <v>0.21853895206186477</v>
      </c>
      <c r="D83">
        <v>0.20297239456477087</v>
      </c>
      <c r="E83">
        <v>0.18747581336467747</v>
      </c>
      <c r="F83">
        <v>0.16370816575065994</v>
      </c>
      <c r="G83">
        <f t="shared" si="25"/>
        <v>183.58098621238952</v>
      </c>
      <c r="H83">
        <f t="shared" ref="H83:H120" si="26">MMULT($B83:$F83,C$7:C$11)</f>
        <v>159.42871101117518</v>
      </c>
      <c r="I83">
        <f t="shared" ref="I83:I120" si="27">MMULT($B83:$F83,D$7:D$11)</f>
        <v>0.86332219154501266</v>
      </c>
      <c r="J83">
        <f t="shared" ref="J83:J120" si="28">MMULT($B83:$F83,E$7:E$11)</f>
        <v>24.838908445137648</v>
      </c>
      <c r="K83">
        <f t="shared" ref="K83:K120" si="29">MMULT($B83:$F83,F$7:F$11)</f>
        <v>25.407401479082985</v>
      </c>
      <c r="L83">
        <f t="shared" ref="L83:L120" si="30">MMULT($B83:$F83,G$7:G$11)</f>
        <v>25.123154962110299</v>
      </c>
      <c r="M83">
        <f t="shared" ref="M83:M120" si="31">MMULT($B83:$F83,H$7:H$11)</f>
        <v>25.334911777931161</v>
      </c>
      <c r="N83">
        <f t="shared" ref="N83:N120" si="32">MMULT($B83:$F83,I$7:I$11)</f>
        <v>0.60733187548886913</v>
      </c>
      <c r="O83">
        <f t="shared" ref="O83:O120" si="33">MMULT($B83:$F83,J$7:J$11)</f>
        <v>8.5014800161513406</v>
      </c>
      <c r="P83">
        <f t="shared" ref="P83:P121" si="34">MMULT($B83:$F83,K$7:K$11)</f>
        <v>1.0017716422930623</v>
      </c>
      <c r="Q83">
        <f t="shared" ref="Q83:Q121" si="35">MMULT($B83:$F83,L$7:L$11)</f>
        <v>0.21175681582084638</v>
      </c>
      <c r="R83">
        <f t="shared" si="23"/>
        <v>5</v>
      </c>
    </row>
    <row r="84" spans="1:18" x14ac:dyDescent="0.25">
      <c r="A84">
        <f t="shared" si="24"/>
        <v>65</v>
      </c>
      <c r="B84">
        <f t="array" ref="B84:F84">MMULT(B83:F83,$B$13:$F$17)</f>
        <v>0.22649303331393739</v>
      </c>
      <c r="C84">
        <v>0.21802597639537907</v>
      </c>
      <c r="D84">
        <v>0.2029494823753375</v>
      </c>
      <c r="E84">
        <v>0.18798706464513948</v>
      </c>
      <c r="F84">
        <v>0.16454444327020606</v>
      </c>
      <c r="G84">
        <f t="shared" si="25"/>
        <v>183.64424467139818</v>
      </c>
      <c r="H84">
        <f t="shared" si="26"/>
        <v>159.48710326847092</v>
      </c>
      <c r="I84">
        <f t="shared" si="27"/>
        <v>0.86299902063916745</v>
      </c>
      <c r="J84">
        <f t="shared" si="28"/>
        <v>24.843272592888844</v>
      </c>
      <c r="K84">
        <f t="shared" si="29"/>
        <v>25.411765470792904</v>
      </c>
      <c r="L84">
        <f t="shared" si="30"/>
        <v>25.127519031840862</v>
      </c>
      <c r="M84">
        <f t="shared" si="31"/>
        <v>25.339399551435701</v>
      </c>
      <c r="N84">
        <f t="shared" si="32"/>
        <v>0.60803882377561558</v>
      </c>
      <c r="O84">
        <f t="shared" si="33"/>
        <v>8.4928569894364951</v>
      </c>
      <c r="P84">
        <f t="shared" si="34"/>
        <v>1.0017717465357727</v>
      </c>
      <c r="Q84">
        <f t="shared" si="35"/>
        <v>0.21188051959483173</v>
      </c>
      <c r="R84">
        <f t="shared" si="23"/>
        <v>5</v>
      </c>
    </row>
    <row r="85" spans="1:18" x14ac:dyDescent="0.25">
      <c r="A85">
        <f t="shared" si="24"/>
        <v>66</v>
      </c>
      <c r="B85">
        <f t="array" ref="B85:F85">MMULT(B84:F84,$B$13:$F$17)</f>
        <v>0.22570904656221902</v>
      </c>
      <c r="C85">
        <v>0.21753070960738535</v>
      </c>
      <c r="D85">
        <v>0.20292765611242364</v>
      </c>
      <c r="E85">
        <v>0.18848086993255914</v>
      </c>
      <c r="F85">
        <v>0.16535171778541236</v>
      </c>
      <c r="G85">
        <f t="shared" si="25"/>
        <v>183.70532758938361</v>
      </c>
      <c r="H85">
        <f t="shared" si="26"/>
        <v>159.54348727730104</v>
      </c>
      <c r="I85">
        <f t="shared" si="27"/>
        <v>0.86268695268571238</v>
      </c>
      <c r="J85">
        <f t="shared" si="28"/>
        <v>24.847486692853437</v>
      </c>
      <c r="K85">
        <f t="shared" si="29"/>
        <v>25.415979420087531</v>
      </c>
      <c r="L85">
        <f t="shared" si="30"/>
        <v>25.13173305647047</v>
      </c>
      <c r="M85">
        <f t="shared" si="31"/>
        <v>25.343733026011584</v>
      </c>
      <c r="N85">
        <f t="shared" si="32"/>
        <v>0.60872144505479797</v>
      </c>
      <c r="O85">
        <f t="shared" si="33"/>
        <v>8.4845302411625472</v>
      </c>
      <c r="P85">
        <f t="shared" si="34"/>
        <v>1.0017718469975343</v>
      </c>
      <c r="Q85">
        <f t="shared" si="35"/>
        <v>0.21199996954110373</v>
      </c>
      <c r="R85">
        <f t="shared" ref="R85:R121" si="36">IF(MOD(A85,12)=0,R84+1,R84)</f>
        <v>5</v>
      </c>
    </row>
    <row r="86" spans="1:18" x14ac:dyDescent="0.25">
      <c r="A86">
        <f t="shared" ref="A86:A121" si="37">1+A85</f>
        <v>67</v>
      </c>
      <c r="B86">
        <f t="array" ref="B86:F86">MMULT(B85:F85,$B$13:$F$17)</f>
        <v>0.22495179314047514</v>
      </c>
      <c r="C86">
        <v>0.21705253402258651</v>
      </c>
      <c r="D86">
        <v>0.20290684284245633</v>
      </c>
      <c r="E86">
        <v>0.18895781361908265</v>
      </c>
      <c r="F86">
        <v>0.16613101637539879</v>
      </c>
      <c r="G86">
        <f t="shared" si="25"/>
        <v>183.76430984874162</v>
      </c>
      <c r="H86">
        <f t="shared" si="26"/>
        <v>159.5979321692833</v>
      </c>
      <c r="I86">
        <f t="shared" si="27"/>
        <v>0.86238560686903787</v>
      </c>
      <c r="J86">
        <f t="shared" si="28"/>
        <v>24.851555904807231</v>
      </c>
      <c r="K86">
        <f t="shared" si="29"/>
        <v>25.420048486557281</v>
      </c>
      <c r="L86">
        <f t="shared" si="30"/>
        <v>25.135802195682238</v>
      </c>
      <c r="M86">
        <f t="shared" si="31"/>
        <v>25.347917507698956</v>
      </c>
      <c r="N86">
        <f t="shared" si="32"/>
        <v>0.60938057835020687</v>
      </c>
      <c r="O86">
        <f t="shared" si="33"/>
        <v>8.476489606637081</v>
      </c>
      <c r="P86">
        <f t="shared" si="34"/>
        <v>1.0017719438318831</v>
      </c>
      <c r="Q86">
        <f t="shared" si="35"/>
        <v>0.21211531201670109</v>
      </c>
      <c r="R86">
        <f t="shared" si="36"/>
        <v>5</v>
      </c>
    </row>
    <row r="87" spans="1:18" x14ac:dyDescent="0.25">
      <c r="A87">
        <f t="shared" si="37"/>
        <v>68</v>
      </c>
      <c r="B87">
        <f t="array" ref="B87:F87">MMULT(B86:F86,$B$13:$F$17)</f>
        <v>0.22422038025918917</v>
      </c>
      <c r="C87">
        <v>0.21659085428990971</v>
      </c>
      <c r="D87">
        <v>0.20288697639351708</v>
      </c>
      <c r="E87">
        <v>0.18941846180084879</v>
      </c>
      <c r="F87">
        <v>0.16688332725653471</v>
      </c>
      <c r="G87">
        <f t="shared" si="25"/>
        <v>183.82126374695963</v>
      </c>
      <c r="H87">
        <f t="shared" si="26"/>
        <v>159.65050468875251</v>
      </c>
      <c r="I87">
        <f t="shared" si="27"/>
        <v>0.86209461535831267</v>
      </c>
      <c r="J87">
        <f t="shared" si="28"/>
        <v>24.855485210996338</v>
      </c>
      <c r="K87">
        <f t="shared" si="29"/>
        <v>25.423977652269294</v>
      </c>
      <c r="L87">
        <f t="shared" si="30"/>
        <v>25.139731431632804</v>
      </c>
      <c r="M87">
        <f t="shared" si="31"/>
        <v>25.35195811996644</v>
      </c>
      <c r="N87">
        <f t="shared" si="32"/>
        <v>0.61001703352206327</v>
      </c>
      <c r="O87">
        <f t="shared" si="33"/>
        <v>8.4687252680824372</v>
      </c>
      <c r="P87">
        <f t="shared" si="34"/>
        <v>1.0017720371842589</v>
      </c>
      <c r="Q87">
        <f t="shared" si="35"/>
        <v>0.21222668833362324</v>
      </c>
      <c r="R87">
        <f t="shared" si="36"/>
        <v>5</v>
      </c>
    </row>
    <row r="88" spans="1:18" x14ac:dyDescent="0.25">
      <c r="A88">
        <f t="shared" si="37"/>
        <v>69</v>
      </c>
      <c r="B88">
        <f t="array" ref="B88:F88">MMULT(B87:F87,$B$13:$F$17)</f>
        <v>0.22351394266944105</v>
      </c>
      <c r="C88">
        <v>0.21614509647769917</v>
      </c>
      <c r="D88">
        <v>0.20286799661350455</v>
      </c>
      <c r="E88">
        <v>0.18986336270197787</v>
      </c>
      <c r="F88">
        <v>0.16760960153737678</v>
      </c>
      <c r="G88">
        <f t="shared" si="25"/>
        <v>183.87625908672726</v>
      </c>
      <c r="H88">
        <f t="shared" si="26"/>
        <v>159.70126927608777</v>
      </c>
      <c r="I88">
        <f t="shared" si="27"/>
        <v>0.8618136228739508</v>
      </c>
      <c r="J88">
        <f t="shared" si="28"/>
        <v>24.859279422256282</v>
      </c>
      <c r="K88">
        <f t="shared" si="29"/>
        <v>25.427771727886366</v>
      </c>
      <c r="L88">
        <f t="shared" si="30"/>
        <v>25.143525575071308</v>
      </c>
      <c r="M88">
        <f t="shared" si="31"/>
        <v>25.355859810005185</v>
      </c>
      <c r="N88">
        <f t="shared" si="32"/>
        <v>0.61063159230755149</v>
      </c>
      <c r="O88">
        <f t="shared" si="33"/>
        <v>8.4612277430145291</v>
      </c>
      <c r="P88">
        <f t="shared" si="34"/>
        <v>1.0017721271926219</v>
      </c>
      <c r="Q88">
        <f t="shared" si="35"/>
        <v>0.21233423493386108</v>
      </c>
      <c r="R88">
        <f t="shared" si="36"/>
        <v>5</v>
      </c>
    </row>
    <row r="89" spans="1:18" x14ac:dyDescent="0.25">
      <c r="A89">
        <f t="shared" si="37"/>
        <v>70</v>
      </c>
      <c r="B89">
        <f t="array" ref="B89:F89">MMULT(B88:F88,$B$13:$F$17)</f>
        <v>0.22283164209613163</v>
      </c>
      <c r="C89">
        <v>0.21571470721806529</v>
      </c>
      <c r="D89">
        <v>0.20284984871501077</v>
      </c>
      <c r="E89">
        <v>0.1902930471064111</v>
      </c>
      <c r="F89">
        <v>0.16831075486438066</v>
      </c>
      <c r="G89">
        <f t="shared" si="25"/>
        <v>183.92936326280329</v>
      </c>
      <c r="H89">
        <f t="shared" si="26"/>
        <v>159.75028814802752</v>
      </c>
      <c r="I89">
        <f t="shared" si="27"/>
        <v>0.86154228626743401</v>
      </c>
      <c r="J89">
        <f t="shared" si="28"/>
        <v>24.862943183919068</v>
      </c>
      <c r="K89">
        <f t="shared" si="29"/>
        <v>25.431435358573765</v>
      </c>
      <c r="L89">
        <f t="shared" si="30"/>
        <v>25.147189271246404</v>
      </c>
      <c r="M89">
        <f t="shared" si="31"/>
        <v>25.35962735480464</v>
      </c>
      <c r="N89">
        <f t="shared" si="32"/>
        <v>0.61122500932107116</v>
      </c>
      <c r="O89">
        <f t="shared" si="33"/>
        <v>8.4539878729842393</v>
      </c>
      <c r="P89">
        <f t="shared" si="34"/>
        <v>1.001772213988007</v>
      </c>
      <c r="Q89">
        <f t="shared" si="35"/>
        <v>0.21243808355822302</v>
      </c>
      <c r="R89">
        <f t="shared" si="36"/>
        <v>5</v>
      </c>
    </row>
    <row r="90" spans="1:18" x14ac:dyDescent="0.25">
      <c r="A90">
        <f t="shared" si="37"/>
        <v>71</v>
      </c>
      <c r="B90">
        <f t="array" ref="B90:F90">MMULT(B89:F89,$B$13:$F$17)</f>
        <v>0.22217266664445881</v>
      </c>
      <c r="C90">
        <v>0.21529915289617196</v>
      </c>
      <c r="D90">
        <v>0.20283248269652474</v>
      </c>
      <c r="E90">
        <v>0.1907080287951079</v>
      </c>
      <c r="F90">
        <v>0.16898766896773601</v>
      </c>
      <c r="G90">
        <f t="shared" si="25"/>
        <v>183.98064134576558</v>
      </c>
      <c r="H90">
        <f t="shared" si="26"/>
        <v>159.79762137509186</v>
      </c>
      <c r="I90">
        <f t="shared" si="27"/>
        <v>0.8612802741142197</v>
      </c>
      <c r="J90">
        <f t="shared" si="28"/>
        <v>24.866480981515636</v>
      </c>
      <c r="K90">
        <f t="shared" si="29"/>
        <v>25.434973029701517</v>
      </c>
      <c r="L90">
        <f t="shared" si="30"/>
        <v>25.150727005608562</v>
      </c>
      <c r="M90">
        <f t="shared" si="31"/>
        <v>25.363265367017767</v>
      </c>
      <c r="N90">
        <f t="shared" si="32"/>
        <v>0.61179801301612613</v>
      </c>
      <c r="O90">
        <f t="shared" si="33"/>
        <v>8.4469968126734454</v>
      </c>
      <c r="P90">
        <f t="shared" si="34"/>
        <v>1.0017722976950236</v>
      </c>
      <c r="Q90">
        <f t="shared" si="35"/>
        <v>0.21253836140919111</v>
      </c>
      <c r="R90">
        <f t="shared" si="36"/>
        <v>5</v>
      </c>
    </row>
    <row r="91" spans="1:18" x14ac:dyDescent="0.25">
      <c r="A91">
        <f t="shared" si="37"/>
        <v>72</v>
      </c>
      <c r="B91">
        <f t="array" ref="B91:F91">MMULT(B90:F90,$B$13:$F$17)</f>
        <v>0.2215362301862841</v>
      </c>
      <c r="C91">
        <v>0.21489791888077484</v>
      </c>
      <c r="D91">
        <v>0.20281585283084291</v>
      </c>
      <c r="E91">
        <v>0.19110880498635838</v>
      </c>
      <c r="F91">
        <v>0.16964119311573916</v>
      </c>
      <c r="G91">
        <f t="shared" si="25"/>
        <v>184.03015616276795</v>
      </c>
      <c r="H91">
        <f t="shared" si="26"/>
        <v>159.84332695622831</v>
      </c>
      <c r="I91">
        <f t="shared" si="27"/>
        <v>0.86102726631944637</v>
      </c>
      <c r="J91">
        <f t="shared" si="28"/>
        <v>24.869897146280898</v>
      </c>
      <c r="K91">
        <f t="shared" si="29"/>
        <v>25.438389072349146</v>
      </c>
      <c r="L91">
        <f t="shared" si="30"/>
        <v>25.154143109315008</v>
      </c>
      <c r="M91">
        <f t="shared" si="31"/>
        <v>25.366778300623054</v>
      </c>
      <c r="N91">
        <f t="shared" si="32"/>
        <v>0.61235130661064474</v>
      </c>
      <c r="O91">
        <f t="shared" si="33"/>
        <v>8.4402460193374136</v>
      </c>
      <c r="P91">
        <f t="shared" si="34"/>
        <v>1.0017723784323067</v>
      </c>
      <c r="Q91">
        <f t="shared" si="35"/>
        <v>0.21263519130803266</v>
      </c>
      <c r="R91">
        <f t="shared" si="36"/>
        <v>6</v>
      </c>
    </row>
    <row r="92" spans="1:18" x14ac:dyDescent="0.25">
      <c r="A92">
        <f t="shared" si="37"/>
        <v>73</v>
      </c>
      <c r="B92">
        <f t="array" ref="B92:F92">MMULT(B91:F91,$B$13:$F$17)</f>
        <v>0.2209215717320703</v>
      </c>
      <c r="C92">
        <v>0.21451050879277092</v>
      </c>
      <c r="D92">
        <v>0.20279991721267068</v>
      </c>
      <c r="E92">
        <v>0.19149585677721231</v>
      </c>
      <c r="F92">
        <v>0.17027214548527517</v>
      </c>
      <c r="G92">
        <f t="shared" si="25"/>
        <v>184.07796837541977</v>
      </c>
      <c r="H92">
        <f t="shared" si="26"/>
        <v>159.88746089078921</v>
      </c>
      <c r="I92">
        <f t="shared" si="27"/>
        <v>0.86078295373614366</v>
      </c>
      <c r="J92">
        <f t="shared" si="28"/>
        <v>24.873195860468215</v>
      </c>
      <c r="K92">
        <f t="shared" si="29"/>
        <v>25.441687668620066</v>
      </c>
      <c r="L92">
        <f t="shared" si="30"/>
        <v>25.157441764544128</v>
      </c>
      <c r="M92">
        <f t="shared" si="31"/>
        <v>25.370170456390525</v>
      </c>
      <c r="N92">
        <f t="shared" si="32"/>
        <v>0.61288556897740021</v>
      </c>
      <c r="O92">
        <f t="shared" si="33"/>
        <v>8.4337272425851477</v>
      </c>
      <c r="P92">
        <f t="shared" si="34"/>
        <v>1.0017724563129238</v>
      </c>
      <c r="Q92">
        <f t="shared" si="35"/>
        <v>0.21272869184638121</v>
      </c>
      <c r="R92">
        <f t="shared" si="36"/>
        <v>6</v>
      </c>
    </row>
    <row r="93" spans="1:18" x14ac:dyDescent="0.25">
      <c r="A93">
        <f t="shared" si="37"/>
        <v>74</v>
      </c>
      <c r="B93">
        <f t="array" ref="B93:F93">MMULT(B92:F92,$B$13:$F$17)</f>
        <v>0.22032795479324629</v>
      </c>
      <c r="C93">
        <v>0.2141364438088991</v>
      </c>
      <c r="D93">
        <v>0.2027846373583701</v>
      </c>
      <c r="E93">
        <v>0.19186964958425931</v>
      </c>
      <c r="F93">
        <v>0.17088131445522456</v>
      </c>
      <c r="G93">
        <f t="shared" si="25"/>
        <v>184.124136554899</v>
      </c>
      <c r="H93">
        <f t="shared" si="26"/>
        <v>159.93007724794469</v>
      </c>
      <c r="I93">
        <f t="shared" si="27"/>
        <v>0.86054703779564257</v>
      </c>
      <c r="J93">
        <f t="shared" si="28"/>
        <v>24.876381162480129</v>
      </c>
      <c r="K93">
        <f t="shared" si="29"/>
        <v>25.444872856772037</v>
      </c>
      <c r="L93">
        <f t="shared" si="30"/>
        <v>25.160627009626069</v>
      </c>
      <c r="M93">
        <f t="shared" si="31"/>
        <v>25.373445987158572</v>
      </c>
      <c r="N93">
        <f t="shared" si="32"/>
        <v>0.61340145550110181</v>
      </c>
      <c r="O93">
        <f t="shared" si="33"/>
        <v>8.4274325144891247</v>
      </c>
      <c r="P93">
        <f t="shared" si="34"/>
        <v>1.0017725314447457</v>
      </c>
      <c r="Q93">
        <f t="shared" si="35"/>
        <v>0.21281897753249332</v>
      </c>
      <c r="R93">
        <f t="shared" si="36"/>
        <v>6</v>
      </c>
    </row>
    <row r="94" spans="1:18" x14ac:dyDescent="0.25">
      <c r="A94">
        <f t="shared" si="37"/>
        <v>75</v>
      </c>
      <c r="B94">
        <f t="array" ref="B94:F94">MMULT(B93:F93,$B$13:$F$17)</f>
        <v>0.21975466673914007</v>
      </c>
      <c r="C94">
        <v>0.21377526199805433</v>
      </c>
      <c r="D94">
        <v>0.20276997785165932</v>
      </c>
      <c r="E94">
        <v>0.19223063358221454</v>
      </c>
      <c r="F94">
        <v>0.17146945982893114</v>
      </c>
      <c r="G94">
        <f t="shared" si="25"/>
        <v>184.16871725440407</v>
      </c>
      <c r="H94">
        <f t="shared" si="26"/>
        <v>159.97122823363003</v>
      </c>
      <c r="I94">
        <f t="shared" si="27"/>
        <v>0.86031923014987732</v>
      </c>
      <c r="J94">
        <f t="shared" si="28"/>
        <v>24.879456951821631</v>
      </c>
      <c r="K94">
        <f t="shared" si="29"/>
        <v>25.447948536170301</v>
      </c>
      <c r="L94">
        <f t="shared" si="30"/>
        <v>25.163702743995952</v>
      </c>
      <c r="M94">
        <f t="shared" si="31"/>
        <v>25.376608902928339</v>
      </c>
      <c r="N94">
        <f t="shared" si="32"/>
        <v>0.61389959890362389</v>
      </c>
      <c r="O94">
        <f t="shared" si="33"/>
        <v>8.4213541400157155</v>
      </c>
      <c r="P94">
        <f t="shared" si="34"/>
        <v>1.0017726039307808</v>
      </c>
      <c r="Q94">
        <f t="shared" si="35"/>
        <v>0.21290615893237611</v>
      </c>
      <c r="R94">
        <f t="shared" si="36"/>
        <v>6</v>
      </c>
    </row>
    <row r="95" spans="1:18" x14ac:dyDescent="0.25">
      <c r="A95">
        <f t="shared" si="37"/>
        <v>76</v>
      </c>
      <c r="B95">
        <f t="array" ref="B95:F95">MMULT(B94:F94,$B$13:$F$17)</f>
        <v>0.21920101815200252</v>
      </c>
      <c r="C95">
        <v>0.21342651768795362</v>
      </c>
      <c r="D95">
        <v>0.20275590602981547</v>
      </c>
      <c r="E95">
        <v>0.19257924413896743</v>
      </c>
      <c r="F95">
        <v>0.17203731399126043</v>
      </c>
      <c r="G95">
        <f t="shared" si="25"/>
        <v>184.21176507904588</v>
      </c>
      <c r="H95">
        <f t="shared" si="26"/>
        <v>160.01096425512168</v>
      </c>
      <c r="I95">
        <f t="shared" si="27"/>
        <v>0.86009925232527085</v>
      </c>
      <c r="J95">
        <f t="shared" si="28"/>
        <v>24.882426993882316</v>
      </c>
      <c r="K95">
        <f t="shared" si="29"/>
        <v>25.450918472069542</v>
      </c>
      <c r="L95">
        <f t="shared" si="30"/>
        <v>25.166672732975915</v>
      </c>
      <c r="M95">
        <f t="shared" si="31"/>
        <v>25.379663075781902</v>
      </c>
      <c r="N95">
        <f t="shared" si="32"/>
        <v>0.61438061003875277</v>
      </c>
      <c r="O95">
        <f t="shared" si="33"/>
        <v>8.415484687767643</v>
      </c>
      <c r="P95">
        <f t="shared" si="34"/>
        <v>1.0017726738694812</v>
      </c>
      <c r="Q95">
        <f t="shared" si="35"/>
        <v>0.21299034280597523</v>
      </c>
      <c r="R95">
        <f t="shared" si="36"/>
        <v>6</v>
      </c>
    </row>
    <row r="96" spans="1:18" x14ac:dyDescent="0.25">
      <c r="A96">
        <f t="shared" si="37"/>
        <v>77</v>
      </c>
      <c r="B96">
        <f t="array" ref="B96:F96">MMULT(B95:F95,$B$13:$F$17)</f>
        <v>0.2186663421831091</v>
      </c>
      <c r="C96">
        <v>0.21308978086013067</v>
      </c>
      <c r="D96">
        <v>0.20274239170558855</v>
      </c>
      <c r="E96">
        <v>0.19291590224593771</v>
      </c>
      <c r="F96">
        <v>0.17258558300523347</v>
      </c>
      <c r="G96">
        <f t="shared" si="25"/>
        <v>184.25333275327594</v>
      </c>
      <c r="H96">
        <f t="shared" si="26"/>
        <v>160.04933398333139</v>
      </c>
      <c r="I96">
        <f t="shared" si="27"/>
        <v>0.85988683538788691</v>
      </c>
      <c r="J96">
        <f t="shared" si="28"/>
        <v>24.8852949245533</v>
      </c>
      <c r="K96">
        <f t="shared" si="29"/>
        <v>25.453786300230618</v>
      </c>
      <c r="L96">
        <f t="shared" si="30"/>
        <v>25.169540612391945</v>
      </c>
      <c r="M96">
        <f t="shared" si="31"/>
        <v>25.382612244630561</v>
      </c>
      <c r="N96">
        <f t="shared" si="32"/>
        <v>0.61484507865775251</v>
      </c>
      <c r="O96">
        <f t="shared" si="33"/>
        <v>8.4098169810297776</v>
      </c>
      <c r="P96">
        <f t="shared" si="34"/>
        <v>1.0017727413550195</v>
      </c>
      <c r="Q96">
        <f t="shared" si="35"/>
        <v>0.21307163223860293</v>
      </c>
      <c r="R96">
        <f t="shared" si="36"/>
        <v>6</v>
      </c>
    </row>
    <row r="97" spans="1:18" x14ac:dyDescent="0.25">
      <c r="A97">
        <f t="shared" si="37"/>
        <v>78</v>
      </c>
      <c r="B97">
        <f t="array" ref="B97:F97">MMULT(B96:F96,$B$13:$F$17)</f>
        <v>0.21814999391246295</v>
      </c>
      <c r="C97">
        <v>0.21276463657143949</v>
      </c>
      <c r="D97">
        <v>0.20272940692060837</v>
      </c>
      <c r="E97">
        <v>0.19324101494275311</v>
      </c>
      <c r="F97">
        <v>0.17311494765273555</v>
      </c>
      <c r="G97">
        <f t="shared" ref="G97:G120" si="38">MMULT($B97:$F97,B$7:B$11)</f>
        <v>184.29347118594211</v>
      </c>
      <c r="H97">
        <f t="shared" si="26"/>
        <v>160.08638441290441</v>
      </c>
      <c r="I97">
        <f t="shared" si="27"/>
        <v>0.85968171961954243</v>
      </c>
      <c r="J97">
        <f t="shared" si="28"/>
        <v>24.888064254684707</v>
      </c>
      <c r="K97">
        <f t="shared" si="29"/>
        <v>25.456555531377916</v>
      </c>
      <c r="L97">
        <f t="shared" si="30"/>
        <v>25.172309893031301</v>
      </c>
      <c r="M97">
        <f t="shared" si="31"/>
        <v>25.385460019799091</v>
      </c>
      <c r="N97">
        <f t="shared" si="32"/>
        <v>0.61529357414697183</v>
      </c>
      <c r="O97">
        <f t="shared" si="33"/>
        <v>8.404344089109653</v>
      </c>
      <c r="P97">
        <f t="shared" si="34"/>
        <v>1.0017728064775433</v>
      </c>
      <c r="Q97">
        <f t="shared" si="35"/>
        <v>0.21315012676777861</v>
      </c>
      <c r="R97">
        <f t="shared" si="36"/>
        <v>6</v>
      </c>
    </row>
    <row r="98" spans="1:18" x14ac:dyDescent="0.25">
      <c r="A98">
        <f t="shared" si="37"/>
        <v>79</v>
      </c>
      <c r="B98">
        <f t="array" ref="B98:F98">MMULT(B97:F97,$B$13:$F$17)</f>
        <v>0.21765134971422007</v>
      </c>
      <c r="C98">
        <v>0.21245068440042589</v>
      </c>
      <c r="D98">
        <v>0.20271692572657307</v>
      </c>
      <c r="E98">
        <v>0.19355497573541625</v>
      </c>
      <c r="F98">
        <v>0.1736260644233642</v>
      </c>
      <c r="G98">
        <f t="shared" si="38"/>
        <v>184.33222953306068</v>
      </c>
      <c r="H98">
        <f t="shared" si="26"/>
        <v>160.12216092020384</v>
      </c>
      <c r="I98">
        <f t="shared" si="27"/>
        <v>0.85948365420456529</v>
      </c>
      <c r="J98">
        <f t="shared" si="28"/>
        <v>24.890738374389322</v>
      </c>
      <c r="K98">
        <f t="shared" si="29"/>
        <v>25.459229555502816</v>
      </c>
      <c r="L98">
        <f t="shared" si="30"/>
        <v>25.174983964946051</v>
      </c>
      <c r="M98">
        <f t="shared" si="31"/>
        <v>25.388209887451715</v>
      </c>
      <c r="N98">
        <f t="shared" si="32"/>
        <v>0.61572664623865014</v>
      </c>
      <c r="O98">
        <f t="shared" si="33"/>
        <v>8.3990593189641274</v>
      </c>
      <c r="P98">
        <f t="shared" si="34"/>
        <v>1.0017728693234085</v>
      </c>
      <c r="Q98">
        <f t="shared" si="35"/>
        <v>0.21322592250564859</v>
      </c>
      <c r="R98">
        <f t="shared" si="36"/>
        <v>6</v>
      </c>
    </row>
    <row r="99" spans="1:18" x14ac:dyDescent="0.25">
      <c r="A99">
        <f t="shared" si="37"/>
        <v>80</v>
      </c>
      <c r="B99">
        <f t="array" ref="B99:F99">MMULT(B98:F98,$B$13:$F$17)</f>
        <v>0.2171698066296095</v>
      </c>
      <c r="C99">
        <v>0.21214753791707938</v>
      </c>
      <c r="D99">
        <v>0.20270492399095127</v>
      </c>
      <c r="E99">
        <v>0.19385816500726638</v>
      </c>
      <c r="F99">
        <v>0.17411956645509291</v>
      </c>
      <c r="G99">
        <f t="shared" si="38"/>
        <v>184.36965525838806</v>
      </c>
      <c r="H99">
        <f t="shared" si="26"/>
        <v>160.156707319259</v>
      </c>
      <c r="I99">
        <f t="shared" si="27"/>
        <v>0.85929239692689185</v>
      </c>
      <c r="J99">
        <f t="shared" si="28"/>
        <v>24.893320557197665</v>
      </c>
      <c r="K99">
        <f t="shared" si="29"/>
        <v>25.461811646018646</v>
      </c>
      <c r="L99">
        <f t="shared" si="30"/>
        <v>25.177566101608143</v>
      </c>
      <c r="M99">
        <f t="shared" si="31"/>
        <v>25.390865213865297</v>
      </c>
      <c r="N99">
        <f t="shared" si="32"/>
        <v>0.6161448256960147</v>
      </c>
      <c r="O99">
        <f t="shared" si="33"/>
        <v>8.3939562071037912</v>
      </c>
      <c r="P99">
        <f t="shared" si="34"/>
        <v>1.0017729299753906</v>
      </c>
      <c r="Q99">
        <f t="shared" si="35"/>
        <v>0.21329911225714368</v>
      </c>
      <c r="R99">
        <f t="shared" si="36"/>
        <v>6</v>
      </c>
    </row>
    <row r="100" spans="1:18" x14ac:dyDescent="0.25">
      <c r="A100">
        <f t="shared" si="37"/>
        <v>81</v>
      </c>
      <c r="B100">
        <f t="array" ref="B100:F100">MMULT(B99:F99,$B$13:$F$17)</f>
        <v>0.21670478174881969</v>
      </c>
      <c r="C100">
        <v>0.21185482417461426</v>
      </c>
      <c r="D100">
        <v>0.20269337922432057</v>
      </c>
      <c r="E100">
        <v>0.19415095042216482</v>
      </c>
      <c r="F100">
        <v>0.17459606443008011</v>
      </c>
      <c r="G100">
        <f t="shared" si="38"/>
        <v>184.40579419187367</v>
      </c>
      <c r="H100">
        <f t="shared" si="26"/>
        <v>160.19006591575339</v>
      </c>
      <c r="I100">
        <f t="shared" si="27"/>
        <v>0.85910771387720175</v>
      </c>
      <c r="J100">
        <f t="shared" si="28"/>
        <v>24.895813964069795</v>
      </c>
      <c r="K100">
        <f t="shared" si="29"/>
        <v>25.464304963772303</v>
      </c>
      <c r="L100">
        <f t="shared" si="30"/>
        <v>25.180059463921033</v>
      </c>
      <c r="M100">
        <f t="shared" si="31"/>
        <v>25.393429249555076</v>
      </c>
      <c r="N100">
        <f t="shared" si="32"/>
        <v>0.61654862497370488</v>
      </c>
      <c r="O100">
        <f t="shared" si="33"/>
        <v>8.3890285117667318</v>
      </c>
      <c r="P100">
        <f t="shared" si="34"/>
        <v>1.0017729885128825</v>
      </c>
      <c r="Q100">
        <f t="shared" si="35"/>
        <v>0.21336978563402761</v>
      </c>
      <c r="R100">
        <f t="shared" si="36"/>
        <v>6</v>
      </c>
    </row>
    <row r="101" spans="1:18" x14ac:dyDescent="0.25">
      <c r="A101">
        <f t="shared" si="37"/>
        <v>82</v>
      </c>
      <c r="B101">
        <f t="array" ref="B101:F101">MMULT(B100:F100,$B$13:$F$17)</f>
        <v>0.21625571160305995</v>
      </c>
      <c r="C101">
        <v>0.21157218322204588</v>
      </c>
      <c r="D101">
        <v>0.20268227042680906</v>
      </c>
      <c r="E101">
        <v>0.19443368731944105</v>
      </c>
      <c r="F101">
        <v>0.1750561474286435</v>
      </c>
      <c r="G101">
        <f t="shared" si="38"/>
        <v>184.44069058607016</v>
      </c>
      <c r="H101">
        <f t="shared" si="26"/>
        <v>160.22227755912363</v>
      </c>
      <c r="I101">
        <f t="shared" si="27"/>
        <v>0.85892937916978729</v>
      </c>
      <c r="J101">
        <f t="shared" si="28"/>
        <v>24.89822164726872</v>
      </c>
      <c r="K101">
        <f t="shared" si="29"/>
        <v>25.466712560917546</v>
      </c>
      <c r="L101">
        <f t="shared" si="30"/>
        <v>25.182467104093121</v>
      </c>
      <c r="M101">
        <f t="shared" si="31"/>
        <v>25.395905133258118</v>
      </c>
      <c r="N101">
        <f t="shared" si="32"/>
        <v>0.61693853885450478</v>
      </c>
      <c r="O101">
        <f t="shared" si="33"/>
        <v>8.3842702053535092</v>
      </c>
      <c r="P101">
        <f t="shared" si="34"/>
        <v>1.0017730450120741</v>
      </c>
      <c r="Q101">
        <f t="shared" si="35"/>
        <v>0.21343802916498306</v>
      </c>
      <c r="R101">
        <f t="shared" si="36"/>
        <v>6</v>
      </c>
    </row>
    <row r="102" spans="1:18" x14ac:dyDescent="0.25">
      <c r="A102">
        <f t="shared" si="37"/>
        <v>83</v>
      </c>
      <c r="B102">
        <f t="array" ref="B102:F102">MMULT(B101:F101,$B$13:$F$17)</f>
        <v>0.21582205156778089</v>
      </c>
      <c r="C102">
        <v>0.21129926763643334</v>
      </c>
      <c r="D102">
        <v>0.20267157795140781</v>
      </c>
      <c r="E102">
        <v>0.19470671910023502</v>
      </c>
      <c r="F102">
        <v>0.17550038374414242</v>
      </c>
      <c r="G102">
        <f t="shared" si="38"/>
        <v>184.47438717057619</v>
      </c>
      <c r="H102">
        <f t="shared" si="26"/>
        <v>160.25338169283845</v>
      </c>
      <c r="I102">
        <f t="shared" si="27"/>
        <v>0.85875717466886436</v>
      </c>
      <c r="J102">
        <f t="shared" si="28"/>
        <v>24.900546554100245</v>
      </c>
      <c r="K102">
        <f t="shared" si="29"/>
        <v>25.469037384654701</v>
      </c>
      <c r="L102">
        <f t="shared" si="30"/>
        <v>25.184791969377461</v>
      </c>
      <c r="M102">
        <f t="shared" si="31"/>
        <v>25.398295895779349</v>
      </c>
      <c r="N102">
        <f t="shared" si="32"/>
        <v>0.61731504506331647</v>
      </c>
      <c r="O102">
        <f t="shared" si="33"/>
        <v>8.3796754671152929</v>
      </c>
      <c r="P102">
        <f t="shared" si="34"/>
        <v>1.0017730995461187</v>
      </c>
      <c r="Q102">
        <f t="shared" si="35"/>
        <v>0.21350392640187671</v>
      </c>
      <c r="R102">
        <f t="shared" si="36"/>
        <v>6</v>
      </c>
    </row>
    <row r="103" spans="1:18" x14ac:dyDescent="0.25">
      <c r="A103">
        <f t="shared" si="37"/>
        <v>84</v>
      </c>
      <c r="B103">
        <f t="array" ref="B103:F103">MMULT(B102:F102,$B$13:$F$17)</f>
        <v>0.21540327527784131</v>
      </c>
      <c r="C103">
        <v>0.21103574207375173</v>
      </c>
      <c r="D103">
        <v>0.20266128338218786</v>
      </c>
      <c r="E103">
        <v>0.1949703776049545</v>
      </c>
      <c r="F103">
        <v>0.17592932166126407</v>
      </c>
      <c r="G103">
        <f t="shared" si="38"/>
        <v>184.50692520458153</v>
      </c>
      <c r="H103">
        <f t="shared" si="26"/>
        <v>160.28341640292368</v>
      </c>
      <c r="I103">
        <f t="shared" si="27"/>
        <v>0.85859088972403363</v>
      </c>
      <c r="J103">
        <f t="shared" si="28"/>
        <v>24.902791530523913</v>
      </c>
      <c r="K103">
        <f t="shared" si="29"/>
        <v>25.471282280841482</v>
      </c>
      <c r="L103">
        <f t="shared" si="30"/>
        <v>25.187036905682689</v>
      </c>
      <c r="M103">
        <f t="shared" si="31"/>
        <v>25.400604463705033</v>
      </c>
      <c r="N103">
        <f t="shared" si="32"/>
        <v>0.61767860485925918</v>
      </c>
      <c r="O103">
        <f t="shared" si="33"/>
        <v>8.375238676087287</v>
      </c>
      <c r="P103">
        <f t="shared" si="34"/>
        <v>1.0017731521852877</v>
      </c>
      <c r="Q103">
        <f t="shared" si="35"/>
        <v>0.21356755802233854</v>
      </c>
      <c r="R103">
        <f t="shared" si="36"/>
        <v>7</v>
      </c>
    </row>
    <row r="104" spans="1:18" x14ac:dyDescent="0.25">
      <c r="A104">
        <f t="shared" si="37"/>
        <v>85</v>
      </c>
      <c r="B104">
        <f t="array" ref="B104:F104">MMULT(B103:F103,$B$13:$F$17)</f>
        <v>0.21499887405524043</v>
      </c>
      <c r="C104">
        <v>0.21078128283743863</v>
      </c>
      <c r="D104">
        <v>0.20265136942569023</v>
      </c>
      <c r="E104">
        <v>0.19522498348164188</v>
      </c>
      <c r="F104">
        <v>0.17634349019998832</v>
      </c>
      <c r="G104">
        <f t="shared" si="38"/>
        <v>184.53834452758417</v>
      </c>
      <c r="H104">
        <f t="shared" si="26"/>
        <v>160.31241846479634</v>
      </c>
      <c r="I104">
        <f t="shared" si="27"/>
        <v>0.85843032091461247</v>
      </c>
      <c r="J104">
        <f t="shared" si="28"/>
        <v>24.904959324639535</v>
      </c>
      <c r="K104">
        <f t="shared" si="29"/>
        <v>25.473449997479378</v>
      </c>
      <c r="L104">
        <f t="shared" si="30"/>
        <v>25.189204661059442</v>
      </c>
      <c r="M104">
        <f t="shared" si="31"/>
        <v>25.40283366298824</v>
      </c>
      <c r="N104">
        <f t="shared" si="32"/>
        <v>0.61802966360673939</v>
      </c>
      <c r="O104">
        <f t="shared" si="33"/>
        <v>8.3709544042597415</v>
      </c>
      <c r="P104">
        <f t="shared" si="34"/>
        <v>1.0017732029971138</v>
      </c>
      <c r="Q104">
        <f t="shared" si="35"/>
        <v>0.21362900192878642</v>
      </c>
      <c r="R104">
        <f t="shared" si="36"/>
        <v>7</v>
      </c>
    </row>
    <row r="105" spans="1:18" x14ac:dyDescent="0.25">
      <c r="A105">
        <f t="shared" si="37"/>
        <v>86</v>
      </c>
      <c r="B105">
        <f t="array" ref="B105:F105">MMULT(B104:F104,$B$13:$F$17)</f>
        <v>0.21460835634988842</v>
      </c>
      <c r="C105">
        <v>0.21053557746373278</v>
      </c>
      <c r="D105">
        <v>0.20264181981396129</v>
      </c>
      <c r="E105">
        <v>0.19547084654510963</v>
      </c>
      <c r="F105">
        <v>0.17674339982730741</v>
      </c>
      <c r="G105">
        <f t="shared" si="38"/>
        <v>184.56868360834358</v>
      </c>
      <c r="H105">
        <f t="shared" si="26"/>
        <v>160.34042338846925</v>
      </c>
      <c r="I105">
        <f t="shared" si="27"/>
        <v>0.85827527180255281</v>
      </c>
      <c r="J105">
        <f t="shared" si="28"/>
        <v>24.907052590053542</v>
      </c>
      <c r="K105">
        <f t="shared" si="29"/>
        <v>25.475543188079868</v>
      </c>
      <c r="L105">
        <f t="shared" si="30"/>
        <v>25.191297889066693</v>
      </c>
      <c r="M105">
        <f t="shared" si="31"/>
        <v>25.404986222410727</v>
      </c>
      <c r="N105">
        <f t="shared" si="32"/>
        <v>0.61836865132629204</v>
      </c>
      <c r="O105">
        <f t="shared" si="33"/>
        <v>8.3668174099790154</v>
      </c>
      <c r="P105">
        <f t="shared" si="34"/>
        <v>1.0017732520465223</v>
      </c>
      <c r="Q105">
        <f t="shared" si="35"/>
        <v>0.21368833334402104</v>
      </c>
      <c r="R105">
        <f t="shared" si="36"/>
        <v>7</v>
      </c>
    </row>
    <row r="106" spans="1:18" x14ac:dyDescent="0.25">
      <c r="A106">
        <f t="shared" si="37"/>
        <v>87</v>
      </c>
      <c r="B106">
        <f t="array" ref="B106:F106">MMULT(B105:F105,$B$13:$F$17)</f>
        <v>0.21423124719376291</v>
      </c>
      <c r="C106">
        <v>0.21029832432298731</v>
      </c>
      <c r="D106">
        <v>0.20263261921788864</v>
      </c>
      <c r="E106">
        <v>0.19570826612676046</v>
      </c>
      <c r="F106">
        <v>0.17712954313860022</v>
      </c>
      <c r="G106">
        <f t="shared" si="38"/>
        <v>184.59797959213421</v>
      </c>
      <c r="H106">
        <f t="shared" si="26"/>
        <v>160.36746546218356</v>
      </c>
      <c r="I106">
        <f t="shared" si="27"/>
        <v>0.85812555269368085</v>
      </c>
      <c r="J106">
        <f t="shared" si="28"/>
        <v>24.909073889129392</v>
      </c>
      <c r="K106">
        <f t="shared" si="29"/>
        <v>25.477564414914763</v>
      </c>
      <c r="L106">
        <f t="shared" si="30"/>
        <v>25.19331915202206</v>
      </c>
      <c r="M106">
        <f t="shared" si="31"/>
        <v>25.407064776925587</v>
      </c>
      <c r="N106">
        <f t="shared" si="32"/>
        <v>0.61869598322596264</v>
      </c>
      <c r="O106">
        <f t="shared" si="33"/>
        <v>8.3628226315713636</v>
      </c>
      <c r="P106">
        <f t="shared" si="34"/>
        <v>1.0017732993959563</v>
      </c>
      <c r="Q106">
        <f t="shared" si="35"/>
        <v>0.21374562490351282</v>
      </c>
      <c r="R106">
        <f t="shared" si="36"/>
        <v>7</v>
      </c>
    </row>
    <row r="107" spans="1:18" x14ac:dyDescent="0.25">
      <c r="A107">
        <f t="shared" si="37"/>
        <v>88</v>
      </c>
      <c r="B107">
        <f t="array" ref="B107:F107">MMULT(B106:F106,$B$13:$F$17)</f>
        <v>0.21386708766869109</v>
      </c>
      <c r="C107">
        <v>0.21006923223619864</v>
      </c>
      <c r="D107">
        <v>0.20262375316965103</v>
      </c>
      <c r="E107">
        <v>0.19593753141505688</v>
      </c>
      <c r="F107">
        <v>0.17750239551040192</v>
      </c>
      <c r="G107">
        <f t="shared" si="38"/>
        <v>184.6262683463587</v>
      </c>
      <c r="H107">
        <f t="shared" si="26"/>
        <v>160.39357779452649</v>
      </c>
      <c r="I107">
        <f t="shared" si="27"/>
        <v>0.85798098040698845</v>
      </c>
      <c r="J107">
        <f t="shared" si="28"/>
        <v>24.911025696126003</v>
      </c>
      <c r="K107">
        <f t="shared" si="29"/>
        <v>25.479516152154478</v>
      </c>
      <c r="L107">
        <f t="shared" si="30"/>
        <v>25.195270924140232</v>
      </c>
      <c r="M107">
        <f t="shared" si="31"/>
        <v>25.409071870884738</v>
      </c>
      <c r="N107">
        <f t="shared" si="32"/>
        <v>0.61901206021395894</v>
      </c>
      <c r="O107">
        <f t="shared" si="33"/>
        <v>8.3589651811822669</v>
      </c>
      <c r="P107">
        <f t="shared" si="34"/>
        <v>1.0017733451054909</v>
      </c>
      <c r="Q107">
        <f t="shared" si="35"/>
        <v>0.21380094674449629</v>
      </c>
      <c r="R107">
        <f t="shared" si="36"/>
        <v>7</v>
      </c>
    </row>
    <row r="108" spans="1:18" x14ac:dyDescent="0.25">
      <c r="A108">
        <f t="shared" si="37"/>
        <v>89</v>
      </c>
      <c r="B108">
        <f t="array" ref="B108:F108">MMULT(B107:F107,$B$13:$F$17)</f>
        <v>0.21351543438790477</v>
      </c>
      <c r="C108">
        <v>0.20984802010604381</v>
      </c>
      <c r="D108">
        <v>0.20261520799323618</v>
      </c>
      <c r="E108">
        <v>0.19615892178664726</v>
      </c>
      <c r="F108">
        <v>0.17786241572616757</v>
      </c>
      <c r="G108">
        <f t="shared" si="38"/>
        <v>184.6535845045799</v>
      </c>
      <c r="H108">
        <f t="shared" si="26"/>
        <v>160.41879235508699</v>
      </c>
      <c r="I108">
        <f t="shared" si="27"/>
        <v>0.85784137805172045</v>
      </c>
      <c r="J108">
        <f t="shared" si="28"/>
        <v>24.91291040022816</v>
      </c>
      <c r="K108">
        <f t="shared" si="29"/>
        <v>25.481400788898327</v>
      </c>
      <c r="L108">
        <f t="shared" si="30"/>
        <v>25.197155594563228</v>
      </c>
      <c r="M108">
        <f t="shared" si="31"/>
        <v>25.411009961155226</v>
      </c>
      <c r="N108">
        <f t="shared" si="32"/>
        <v>0.61931726939327236</v>
      </c>
      <c r="O108">
        <f t="shared" si="33"/>
        <v>8.3552403388243537</v>
      </c>
      <c r="P108">
        <f t="shared" si="34"/>
        <v>1.0017733892329412</v>
      </c>
      <c r="Q108">
        <f t="shared" si="35"/>
        <v>0.21385436659198442</v>
      </c>
      <c r="R108">
        <f t="shared" si="36"/>
        <v>7</v>
      </c>
    </row>
    <row r="109" spans="1:18" x14ac:dyDescent="0.25">
      <c r="A109">
        <f t="shared" si="37"/>
        <v>90</v>
      </c>
      <c r="B109">
        <f t="array" ref="B109:F109">MMULT(B108:F108,$B$13:$F$17)</f>
        <v>0.21317585899143615</v>
      </c>
      <c r="C109">
        <v>0.20963441656176662</v>
      </c>
      <c r="D109">
        <v>0.20260697074210468</v>
      </c>
      <c r="E109">
        <v>0.19637270712819202</v>
      </c>
      <c r="F109">
        <v>0.17821004657650011</v>
      </c>
      <c r="G109">
        <f t="shared" si="38"/>
        <v>184.67996150902709</v>
      </c>
      <c r="H109">
        <f t="shared" si="26"/>
        <v>160.44314001370219</v>
      </c>
      <c r="I109">
        <f t="shared" si="27"/>
        <v>0.85770657481200474</v>
      </c>
      <c r="J109">
        <f t="shared" si="28"/>
        <v>24.914730308472464</v>
      </c>
      <c r="K109">
        <f t="shared" si="29"/>
        <v>25.483220632100423</v>
      </c>
      <c r="L109">
        <f t="shared" si="30"/>
        <v>25.198975470286431</v>
      </c>
      <c r="M109">
        <f t="shared" si="31"/>
        <v>25.412881420128251</v>
      </c>
      <c r="N109">
        <f t="shared" si="32"/>
        <v>0.61961198453893684</v>
      </c>
      <c r="O109">
        <f t="shared" si="33"/>
        <v>8.3516435466271108</v>
      </c>
      <c r="P109">
        <f t="shared" si="34"/>
        <v>1.0017734318339644</v>
      </c>
      <c r="Q109">
        <f t="shared" si="35"/>
        <v>0.21390594984181094</v>
      </c>
      <c r="R109">
        <f t="shared" si="36"/>
        <v>7</v>
      </c>
    </row>
    <row r="110" spans="1:18" x14ac:dyDescent="0.25">
      <c r="A110">
        <f t="shared" si="37"/>
        <v>91</v>
      </c>
      <c r="B110">
        <f t="array" ref="B110:F110">MMULT(B109:F109,$B$13:$F$17)</f>
        <v>0.21284794765535564</v>
      </c>
      <c r="C110">
        <v>0.20942815961729533</v>
      </c>
      <c r="D110">
        <v>0.20259902914318581</v>
      </c>
      <c r="E110">
        <v>0.1965791481489636</v>
      </c>
      <c r="F110">
        <v>0.17854571543519923</v>
      </c>
      <c r="G110">
        <f t="shared" si="38"/>
        <v>184.70543165163068</v>
      </c>
      <c r="H110">
        <f t="shared" si="26"/>
        <v>160.46665057834389</v>
      </c>
      <c r="I110">
        <f t="shared" si="27"/>
        <v>0.85757640573878247</v>
      </c>
      <c r="J110">
        <f t="shared" si="28"/>
        <v>24.91648764857268</v>
      </c>
      <c r="K110">
        <f t="shared" si="29"/>
        <v>25.484977909394857</v>
      </c>
      <c r="L110">
        <f t="shared" si="30"/>
        <v>25.200732778983756</v>
      </c>
      <c r="M110">
        <f t="shared" si="31"/>
        <v>25.414688538624574</v>
      </c>
      <c r="N110">
        <f t="shared" si="32"/>
        <v>0.6198965665585654</v>
      </c>
      <c r="O110">
        <f t="shared" si="33"/>
        <v>8.3481704032817827</v>
      </c>
      <c r="P110">
        <f t="shared" si="34"/>
        <v>1.0017734729621521</v>
      </c>
      <c r="Q110">
        <f t="shared" si="35"/>
        <v>0.21395575964080443</v>
      </c>
      <c r="R110">
        <f t="shared" si="36"/>
        <v>7</v>
      </c>
    </row>
    <row r="111" spans="1:18" x14ac:dyDescent="0.25">
      <c r="A111">
        <f t="shared" si="37"/>
        <v>92</v>
      </c>
      <c r="B111">
        <f t="array" ref="B111:F111">MMULT(B110:F110,$B$13:$F$17)</f>
        <v>0.2125313006147945</v>
      </c>
      <c r="C111">
        <v>0.20922899634201308</v>
      </c>
      <c r="D111">
        <v>0.2025913715464881</v>
      </c>
      <c r="E111">
        <v>0.19677849668432065</v>
      </c>
      <c r="F111">
        <v>0.17886983481238325</v>
      </c>
      <c r="G111">
        <f t="shared" si="38"/>
        <v>184.73002611363637</v>
      </c>
      <c r="H111">
        <f t="shared" si="26"/>
        <v>160.48935283169328</v>
      </c>
      <c r="I111">
        <f t="shared" si="27"/>
        <v>0.85745071154879604</v>
      </c>
      <c r="J111">
        <f t="shared" si="28"/>
        <v>24.918184571647735</v>
      </c>
      <c r="K111">
        <f t="shared" si="29"/>
        <v>25.48667477182364</v>
      </c>
      <c r="L111">
        <f t="shared" si="30"/>
        <v>25.202429671735672</v>
      </c>
      <c r="M111">
        <f t="shared" si="31"/>
        <v>25.416433528699876</v>
      </c>
      <c r="N111">
        <f t="shared" si="32"/>
        <v>0.62017136393677497</v>
      </c>
      <c r="O111">
        <f t="shared" si="33"/>
        <v>8.3448166586750805</v>
      </c>
      <c r="P111">
        <f t="shared" si="34"/>
        <v>1.001773512669121</v>
      </c>
      <c r="Q111">
        <f t="shared" si="35"/>
        <v>0.21400385696419424</v>
      </c>
      <c r="R111">
        <f t="shared" si="36"/>
        <v>7</v>
      </c>
    </row>
    <row r="112" spans="1:18" x14ac:dyDescent="0.25">
      <c r="A112">
        <f t="shared" si="37"/>
        <v>93</v>
      </c>
      <c r="B112">
        <f t="array" ref="B112:F112">MMULT(B111:F111,$B$13:$F$17)</f>
        <v>0.21222553170064809</v>
      </c>
      <c r="C112">
        <v>0.20903668254363764</v>
      </c>
      <c r="D112">
        <v>0.20258398687969106</v>
      </c>
      <c r="E112">
        <v>0.19697099599017889</v>
      </c>
      <c r="F112">
        <v>0.17918280288584393</v>
      </c>
      <c r="G112">
        <f t="shared" si="38"/>
        <v>184.75377500385034</v>
      </c>
      <c r="H112">
        <f t="shared" si="26"/>
        <v>160.51127456645034</v>
      </c>
      <c r="I112">
        <f t="shared" si="27"/>
        <v>0.85732933843040837</v>
      </c>
      <c r="J112">
        <f t="shared" si="28"/>
        <v>24.919823154855841</v>
      </c>
      <c r="K112">
        <f t="shared" si="29"/>
        <v>25.488313296470693</v>
      </c>
      <c r="L112">
        <f t="shared" si="30"/>
        <v>25.204068225663253</v>
      </c>
      <c r="M112">
        <f t="shared" si="31"/>
        <v>25.418118526353609</v>
      </c>
      <c r="N112">
        <f t="shared" si="32"/>
        <v>0.62043671316408999</v>
      </c>
      <c r="O112">
        <f t="shared" si="33"/>
        <v>8.3415782087054122</v>
      </c>
      <c r="P112">
        <f t="shared" si="34"/>
        <v>1.0017735510045964</v>
      </c>
      <c r="Q112">
        <f t="shared" si="35"/>
        <v>0.21405030069034531</v>
      </c>
      <c r="R112">
        <f t="shared" si="36"/>
        <v>7</v>
      </c>
    </row>
    <row r="113" spans="1:18" x14ac:dyDescent="0.25">
      <c r="A113">
        <f t="shared" si="37"/>
        <v>94</v>
      </c>
      <c r="B113">
        <f t="array" ref="B113:F113">MMULT(B112:F112,$B$13:$F$17)</f>
        <v>0.21193026788981378</v>
      </c>
      <c r="C113">
        <v>0.20885098246269845</v>
      </c>
      <c r="D113">
        <v>0.2025768646071591</v>
      </c>
      <c r="E113">
        <v>0.19715688102861834</v>
      </c>
      <c r="F113">
        <v>0.17948500401170989</v>
      </c>
      <c r="G113">
        <f t="shared" si="38"/>
        <v>184.77670739556129</v>
      </c>
      <c r="H113">
        <f t="shared" si="26"/>
        <v>160.53244261942163</v>
      </c>
      <c r="I113">
        <f t="shared" si="27"/>
        <v>0.85721213785602313</v>
      </c>
      <c r="J113">
        <f t="shared" si="28"/>
        <v>24.92140540393796</v>
      </c>
      <c r="K113">
        <f t="shared" si="29"/>
        <v>25.489895489005274</v>
      </c>
      <c r="L113">
        <f t="shared" si="30"/>
        <v>25.205650446471605</v>
      </c>
      <c r="M113">
        <f t="shared" si="31"/>
        <v>25.41974559414453</v>
      </c>
      <c r="N113">
        <f t="shared" si="32"/>
        <v>0.62069293915088308</v>
      </c>
      <c r="O113">
        <f t="shared" si="33"/>
        <v>8.3384510902756439</v>
      </c>
      <c r="P113">
        <f t="shared" si="34"/>
        <v>1.0017735880164911</v>
      </c>
      <c r="Q113">
        <f t="shared" si="35"/>
        <v>0.21409514767291402</v>
      </c>
      <c r="R113">
        <f t="shared" si="36"/>
        <v>7</v>
      </c>
    </row>
    <row r="114" spans="1:18" x14ac:dyDescent="0.25">
      <c r="A114">
        <f t="shared" si="37"/>
        <v>95</v>
      </c>
      <c r="B114">
        <f t="array" ref="B114:F114">MMULT(B113:F113,$B$13:$F$17)</f>
        <v>0.2116451488687846</v>
      </c>
      <c r="C114">
        <v>0.20867166847812915</v>
      </c>
      <c r="D114">
        <v>0.20256999469288448</v>
      </c>
      <c r="E114">
        <v>0.19733637874478296</v>
      </c>
      <c r="F114">
        <v>0.17977680921541839</v>
      </c>
      <c r="G114">
        <f t="shared" si="38"/>
        <v>184.79885136218797</v>
      </c>
      <c r="H114">
        <f t="shared" si="26"/>
        <v>160.55288290443059</v>
      </c>
      <c r="I114">
        <f t="shared" si="27"/>
        <v>0.85709896640089223</v>
      </c>
      <c r="J114">
        <f t="shared" si="28"/>
        <v>24.922933255673751</v>
      </c>
      <c r="K114">
        <f t="shared" si="29"/>
        <v>25.491423286137785</v>
      </c>
      <c r="L114">
        <f t="shared" si="30"/>
        <v>25.207178270905757</v>
      </c>
      <c r="M114">
        <f t="shared" si="31"/>
        <v>25.421316723716281</v>
      </c>
      <c r="N114">
        <f t="shared" si="32"/>
        <v>0.62094035562689642</v>
      </c>
      <c r="O114">
        <f t="shared" si="33"/>
        <v>8.3354314764565167</v>
      </c>
      <c r="P114">
        <f t="shared" si="34"/>
        <v>1.0017736237509798</v>
      </c>
      <c r="Q114">
        <f t="shared" si="35"/>
        <v>0.21413845281051613</v>
      </c>
      <c r="R114">
        <f t="shared" si="36"/>
        <v>7</v>
      </c>
    </row>
    <row r="115" spans="1:18" x14ac:dyDescent="0.25">
      <c r="A115">
        <f t="shared" si="37"/>
        <v>96</v>
      </c>
      <c r="B115">
        <f t="array" ref="B115:F115">MMULT(B114:F114,$B$13:$F$17)</f>
        <v>0.21136982661039058</v>
      </c>
      <c r="C115">
        <v>0.20849852082351908</v>
      </c>
      <c r="D115">
        <v>0.20256336756692322</v>
      </c>
      <c r="E115">
        <v>0.19750970833524026</v>
      </c>
      <c r="F115">
        <v>0.18005857666392644</v>
      </c>
      <c r="G115">
        <f t="shared" si="38"/>
        <v>184.82023401169454</v>
      </c>
      <c r="H115">
        <f t="shared" si="26"/>
        <v>160.57262044409009</v>
      </c>
      <c r="I115">
        <f t="shared" si="27"/>
        <v>0.85698968556809585</v>
      </c>
      <c r="J115">
        <f t="shared" si="28"/>
        <v>24.924408580252987</v>
      </c>
      <c r="K115">
        <f t="shared" si="29"/>
        <v>25.492898557991147</v>
      </c>
      <c r="L115">
        <f t="shared" si="30"/>
        <v>25.208653569122056</v>
      </c>
      <c r="M115">
        <f t="shared" si="31"/>
        <v>25.422833838236059</v>
      </c>
      <c r="N115">
        <f t="shared" si="32"/>
        <v>0.6211792655268602</v>
      </c>
      <c r="O115">
        <f t="shared" si="33"/>
        <v>8.3325156718149813</v>
      </c>
      <c r="P115">
        <f t="shared" si="34"/>
        <v>1.0017736582525694</v>
      </c>
      <c r="Q115">
        <f t="shared" si="35"/>
        <v>0.21418026911399193</v>
      </c>
      <c r="R115">
        <f t="shared" si="36"/>
        <v>8</v>
      </c>
    </row>
    <row r="116" spans="1:18" x14ac:dyDescent="0.25">
      <c r="A116">
        <f t="shared" si="37"/>
        <v>97</v>
      </c>
      <c r="B116">
        <f t="array" ref="B116:F116">MMULT(B115:F115,$B$13:$F$17)</f>
        <v>0.21110396496345804</v>
      </c>
      <c r="C116">
        <v>0.20833132731359341</v>
      </c>
      <c r="D116">
        <v>0.20255697409493942</v>
      </c>
      <c r="E116">
        <v>0.19767708150797808</v>
      </c>
      <c r="F116">
        <v>0.1803306521200306</v>
      </c>
      <c r="G116">
        <f t="shared" si="38"/>
        <v>184.84088151981899</v>
      </c>
      <c r="H116">
        <f t="shared" si="26"/>
        <v>160.5916794004782</v>
      </c>
      <c r="I116">
        <f t="shared" si="27"/>
        <v>0.85688416161948999</v>
      </c>
      <c r="J116">
        <f t="shared" si="28"/>
        <v>24.925833183565384</v>
      </c>
      <c r="K116">
        <f t="shared" si="29"/>
        <v>25.4943231103905</v>
      </c>
      <c r="L116">
        <f t="shared" si="30"/>
        <v>25.210078146977931</v>
      </c>
      <c r="M116">
        <f t="shared" si="31"/>
        <v>25.424298794749291</v>
      </c>
      <c r="N116">
        <f t="shared" si="32"/>
        <v>0.62140996136270732</v>
      </c>
      <c r="O116">
        <f t="shared" si="33"/>
        <v>8.3297001079020365</v>
      </c>
      <c r="P116">
        <f t="shared" si="34"/>
        <v>1.0017736915641666</v>
      </c>
      <c r="Q116">
        <f t="shared" si="35"/>
        <v>0.21422064777135277</v>
      </c>
      <c r="R116">
        <f t="shared" si="36"/>
        <v>8</v>
      </c>
    </row>
    <row r="117" spans="1:18" x14ac:dyDescent="0.25">
      <c r="A117">
        <f t="shared" si="37"/>
        <v>98</v>
      </c>
      <c r="B117">
        <f t="array" ref="B117:F117">MMULT(B116:F116,$B$13:$F$17)</f>
        <v>0.21084723925513724</v>
      </c>
      <c r="C117">
        <v>0.20816988308051301</v>
      </c>
      <c r="D117">
        <v>0.20255080555051785</v>
      </c>
      <c r="E117">
        <v>0.19783870273422388</v>
      </c>
      <c r="F117">
        <v>0.18059336937960752</v>
      </c>
      <c r="G117">
        <f t="shared" si="38"/>
        <v>184.86081916215403</v>
      </c>
      <c r="H117">
        <f t="shared" si="26"/>
        <v>160.61008310475503</v>
      </c>
      <c r="I117">
        <f t="shared" si="27"/>
        <v>0.85678226541242286</v>
      </c>
      <c r="J117">
        <f t="shared" si="28"/>
        <v>24.927208809411667</v>
      </c>
      <c r="K117">
        <f t="shared" si="29"/>
        <v>25.495698687074231</v>
      </c>
      <c r="L117">
        <f t="shared" si="30"/>
        <v>25.211453748242938</v>
      </c>
      <c r="M117">
        <f t="shared" si="31"/>
        <v>25.425713386453438</v>
      </c>
      <c r="N117">
        <f t="shared" si="32"/>
        <v>0.62163272558286109</v>
      </c>
      <c r="O117">
        <f t="shared" si="33"/>
        <v>8.326981338894619</v>
      </c>
      <c r="P117">
        <f t="shared" si="34"/>
        <v>1.0017737237271409</v>
      </c>
      <c r="Q117">
        <f t="shared" si="35"/>
        <v>0.21425963821048963</v>
      </c>
      <c r="R117">
        <f t="shared" si="36"/>
        <v>8</v>
      </c>
    </row>
    <row r="118" spans="1:18" x14ac:dyDescent="0.25">
      <c r="A118">
        <f t="shared" si="37"/>
        <v>99</v>
      </c>
      <c r="B118">
        <f t="array" ref="B118:F118">MMULT(B117:F117,$B$13:$F$17)</f>
        <v>0.21059933590563498</v>
      </c>
      <c r="C118">
        <v>0.20801399031960652</v>
      </c>
      <c r="D118">
        <v>0.20254485358994451</v>
      </c>
      <c r="E118">
        <v>0.19799476949227704</v>
      </c>
      <c r="F118">
        <v>0.18084705069253645</v>
      </c>
      <c r="G118">
        <f t="shared" si="38"/>
        <v>184.88007134512165</v>
      </c>
      <c r="H118">
        <f t="shared" si="26"/>
        <v>160.62785408575724</v>
      </c>
      <c r="I118">
        <f t="shared" si="27"/>
        <v>0.85668387224202669</v>
      </c>
      <c r="J118">
        <f t="shared" si="28"/>
        <v>24.928537141638529</v>
      </c>
      <c r="K118">
        <f t="shared" si="29"/>
        <v>25.497026971828838</v>
      </c>
      <c r="L118">
        <f t="shared" si="30"/>
        <v>25.212782056733673</v>
      </c>
      <c r="M118">
        <f t="shared" si="31"/>
        <v>25.427079344893404</v>
      </c>
      <c r="N118">
        <f t="shared" si="32"/>
        <v>0.62184783091905793</v>
      </c>
      <c r="O118">
        <f t="shared" si="33"/>
        <v>8.3243560373864369</v>
      </c>
      <c r="P118">
        <f t="shared" si="34"/>
        <v>1.001773754781385</v>
      </c>
      <c r="Q118">
        <f t="shared" si="35"/>
        <v>0.21429728815972068</v>
      </c>
      <c r="R118">
        <f t="shared" si="36"/>
        <v>8</v>
      </c>
    </row>
    <row r="119" spans="1:18" x14ac:dyDescent="0.25">
      <c r="A119">
        <f t="shared" si="37"/>
        <v>100</v>
      </c>
      <c r="B119">
        <f t="array" ref="B119:F119">MMULT(B118:F118,$B$13:$F$17)</f>
        <v>0.21035995205507679</v>
      </c>
      <c r="C119">
        <v>0.20786345804416653</v>
      </c>
      <c r="D119">
        <v>0.202539110229189</v>
      </c>
      <c r="E119">
        <v>0.19814547250354925</v>
      </c>
      <c r="F119">
        <v>0.1810920071680179</v>
      </c>
      <c r="G119">
        <f t="shared" si="38"/>
        <v>184.89866163587948</v>
      </c>
      <c r="H119">
        <f t="shared" si="26"/>
        <v>160.64501409760646</v>
      </c>
      <c r="I119">
        <f t="shared" si="27"/>
        <v>0.85658886168889681</v>
      </c>
      <c r="J119">
        <f t="shared" si="28"/>
        <v>24.929819806200172</v>
      </c>
      <c r="K119">
        <f t="shared" si="29"/>
        <v>25.498309590550409</v>
      </c>
      <c r="L119">
        <f t="shared" si="30"/>
        <v>25.214064698375282</v>
      </c>
      <c r="M119">
        <f t="shared" si="31"/>
        <v>25.428398342081543</v>
      </c>
      <c r="N119">
        <f t="shared" si="32"/>
        <v>0.62205554072114422</v>
      </c>
      <c r="O119">
        <f t="shared" si="33"/>
        <v>8.3218209903227383</v>
      </c>
      <c r="P119">
        <f t="shared" si="34"/>
        <v>1.001773784765372</v>
      </c>
      <c r="Q119">
        <f t="shared" si="35"/>
        <v>0.21433364370625316</v>
      </c>
      <c r="R119">
        <f t="shared" si="36"/>
        <v>8</v>
      </c>
    </row>
    <row r="120" spans="1:18" x14ac:dyDescent="0.25">
      <c r="A120">
        <f t="shared" si="37"/>
        <v>101</v>
      </c>
      <c r="B120">
        <f t="array" ref="B120:F120">MMULT(B119:F119,$B$13:$F$17)</f>
        <v>0.21012879520221472</v>
      </c>
      <c r="C120">
        <v>0.2077181018489597</v>
      </c>
      <c r="D120">
        <v>0.20253356782285442</v>
      </c>
      <c r="E120">
        <v>0.19829099596101082</v>
      </c>
      <c r="F120">
        <v>0.18132853916495981</v>
      </c>
      <c r="G120">
        <f t="shared" si="38"/>
        <v>184.916612791196</v>
      </c>
      <c r="H120">
        <f t="shared" si="26"/>
        <v>160.66158414636533</v>
      </c>
      <c r="I120">
        <f t="shared" si="27"/>
        <v>0.85649711747198021</v>
      </c>
      <c r="J120">
        <f t="shared" si="28"/>
        <v>24.93105837314895</v>
      </c>
      <c r="K120">
        <f t="shared" si="29"/>
        <v>25.49954811323515</v>
      </c>
      <c r="L120">
        <f t="shared" si="30"/>
        <v>25.215303243192036</v>
      </c>
      <c r="M120">
        <f t="shared" si="31"/>
        <v>25.429671992544684</v>
      </c>
      <c r="N120">
        <f t="shared" si="32"/>
        <v>0.62225610928027653</v>
      </c>
      <c r="O120">
        <f t="shared" si="33"/>
        <v>8.3193730950741021</v>
      </c>
      <c r="P120">
        <f t="shared" si="34"/>
        <v>1.0017738137162098</v>
      </c>
      <c r="Q120">
        <f t="shared" si="35"/>
        <v>0.21436874935263156</v>
      </c>
      <c r="R120">
        <f t="shared" si="36"/>
        <v>8</v>
      </c>
    </row>
    <row r="121" spans="1:18" x14ac:dyDescent="0.25">
      <c r="A121">
        <f t="shared" si="37"/>
        <v>102</v>
      </c>
      <c r="B121">
        <f t="array" ref="B121:F121">MMULT(B120:F120,$B$13:$F$17)</f>
        <v>0.20990558285469113</v>
      </c>
      <c r="C121">
        <v>0.20757774368211704</v>
      </c>
      <c r="D121">
        <v>0.20252821904488646</v>
      </c>
      <c r="E121">
        <v>0.19843151775024162</v>
      </c>
      <c r="F121">
        <v>0.18155693666806325</v>
      </c>
      <c r="G121">
        <f t="shared" ref="G121" si="39">MMULT($B121:$F121,B$7:B$11)</f>
        <v>184.93394678533033</v>
      </c>
      <c r="H121">
        <f t="shared" ref="H121" si="40">MMULT($B121:$F121,C$7:C$11)</f>
        <v>160.67758451577492</v>
      </c>
      <c r="I121">
        <f t="shared" ref="I121" si="41">MMULT($B121:$F121,D$7:D$11)</f>
        <v>0.85640852730649131</v>
      </c>
      <c r="J121">
        <f t="shared" ref="J121" si="42">MMULT($B121:$F121,E$7:E$11)</f>
        <v>24.932254358557472</v>
      </c>
      <c r="K121">
        <f t="shared" ref="K121" si="43">MMULT($B121:$F121,F$7:F$11)</f>
        <v>25.500744055901496</v>
      </c>
      <c r="L121">
        <f t="shared" ref="L121" si="44">MMULT($B121:$F121,G$7:G$11)</f>
        <v>25.216499207229475</v>
      </c>
      <c r="M121">
        <f t="shared" ref="M121" si="45">MMULT($B121:$F121,H$7:H$11)</f>
        <v>25.430901855300728</v>
      </c>
      <c r="N121">
        <f t="shared" ref="N121" si="46">MMULT($B121:$F121,I$7:I$11)</f>
        <v>0.62244978214093094</v>
      </c>
      <c r="O121">
        <f t="shared" ref="O121" si="47">MMULT($B121:$F121,J$7:J$11)</f>
        <v>8.3170093556446218</v>
      </c>
      <c r="P121">
        <f t="shared" si="34"/>
        <v>1.0017738416696933</v>
      </c>
      <c r="Q121">
        <f t="shared" si="35"/>
        <v>0.21440264807124193</v>
      </c>
      <c r="R121">
        <f t="shared" si="36"/>
        <v>8</v>
      </c>
    </row>
  </sheetData>
  <mergeCells count="3">
    <mergeCell ref="AB5:AD5"/>
    <mergeCell ref="Z15:AB15"/>
    <mergeCell ref="N6:R6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21"/>
  <sheetViews>
    <sheetView workbookViewId="0">
      <selection activeCell="T20" sqref="T20"/>
    </sheetView>
  </sheetViews>
  <sheetFormatPr defaultRowHeight="15" x14ac:dyDescent="0.25"/>
  <cols>
    <col min="25" max="25" width="12.42578125" customWidth="1"/>
    <col min="26" max="26" width="12.140625" customWidth="1"/>
    <col min="28" max="28" width="14.85546875" customWidth="1"/>
    <col min="29" max="29" width="11.7109375" customWidth="1"/>
    <col min="30" max="30" width="11.85546875" customWidth="1"/>
  </cols>
  <sheetData>
    <row r="1" spans="1:33" x14ac:dyDescent="0.25">
      <c r="A1" s="50" t="s">
        <v>3615</v>
      </c>
    </row>
    <row r="2" spans="1:33" ht="15.75" x14ac:dyDescent="0.25">
      <c r="B2" t="s">
        <v>3498</v>
      </c>
      <c r="Y2" s="81"/>
      <c r="Z2" s="81"/>
      <c r="AA2" s="81"/>
      <c r="AB2" s="81"/>
      <c r="AC2" s="81"/>
      <c r="AD2" s="81"/>
      <c r="AE2" s="81"/>
      <c r="AF2" s="81"/>
      <c r="AG2" s="81"/>
    </row>
    <row r="3" spans="1:33" ht="15.75" x14ac:dyDescent="0.25">
      <c r="B3" t="s">
        <v>1365</v>
      </c>
      <c r="Y3" s="81"/>
      <c r="Z3" s="109"/>
      <c r="AA3" s="81" t="s">
        <v>3486</v>
      </c>
      <c r="AB3" s="81"/>
      <c r="AC3" s="81"/>
      <c r="AD3" s="81"/>
      <c r="AE3" s="81"/>
      <c r="AF3" s="81"/>
      <c r="AG3" s="81"/>
    </row>
    <row r="4" spans="1:33" ht="31.5" customHeight="1" thickBot="1" x14ac:dyDescent="0.3">
      <c r="B4" t="s">
        <v>1366</v>
      </c>
      <c r="Y4" s="81"/>
      <c r="Z4" s="81"/>
      <c r="AA4" s="82"/>
      <c r="AB4" s="62"/>
      <c r="AC4" s="62"/>
      <c r="AD4" s="62"/>
      <c r="AE4" s="81"/>
      <c r="AF4" s="81"/>
      <c r="AG4" s="81"/>
    </row>
    <row r="5" spans="1:33" ht="29.25" customHeight="1" thickTop="1" x14ac:dyDescent="0.25">
      <c r="B5" t="s">
        <v>3492</v>
      </c>
      <c r="C5">
        <f>M9</f>
        <v>0.56681778632233004</v>
      </c>
      <c r="D5" t="s">
        <v>1240</v>
      </c>
      <c r="E5">
        <f>M8</f>
        <v>1.2575939788988501E-2</v>
      </c>
      <c r="F5" t="s">
        <v>1232</v>
      </c>
      <c r="G5">
        <f>M7</f>
        <v>0.99301568911316695</v>
      </c>
      <c r="Y5" s="81"/>
      <c r="Z5" s="81"/>
      <c r="AA5" s="81"/>
      <c r="AB5" s="292" t="s">
        <v>1376</v>
      </c>
      <c r="AC5" s="292"/>
      <c r="AD5" s="292"/>
      <c r="AE5" s="81"/>
      <c r="AF5" s="81"/>
      <c r="AG5" s="81"/>
    </row>
    <row r="6" spans="1:33" ht="44.25" customHeight="1" x14ac:dyDescent="0.25">
      <c r="A6" t="s">
        <v>1274</v>
      </c>
      <c r="B6" s="14" t="s">
        <v>1233</v>
      </c>
      <c r="C6" s="14" t="s">
        <v>1234</v>
      </c>
      <c r="D6" s="14" t="s">
        <v>1239</v>
      </c>
      <c r="E6" s="14" t="s">
        <v>1235</v>
      </c>
      <c r="F6" s="14" t="s">
        <v>1236</v>
      </c>
      <c r="G6" s="14" t="s">
        <v>1272</v>
      </c>
      <c r="H6" s="14" t="s">
        <v>1371</v>
      </c>
      <c r="I6" s="14" t="s">
        <v>8</v>
      </c>
      <c r="J6" s="14" t="s">
        <v>1275</v>
      </c>
      <c r="K6" s="14" t="s">
        <v>1276</v>
      </c>
      <c r="L6" s="14" t="s">
        <v>1277</v>
      </c>
      <c r="M6" s="14" t="s">
        <v>1232</v>
      </c>
      <c r="N6" s="286" t="s">
        <v>1260</v>
      </c>
      <c r="O6" s="286"/>
      <c r="P6" s="286"/>
      <c r="Q6" s="286"/>
      <c r="R6" s="286"/>
      <c r="S6" s="217" t="s">
        <v>1275</v>
      </c>
      <c r="U6" s="14" t="s">
        <v>1370</v>
      </c>
      <c r="V6" s="14" t="s">
        <v>1372</v>
      </c>
      <c r="Y6" s="81"/>
      <c r="Z6" s="81"/>
      <c r="AA6" s="108" t="s">
        <v>1375</v>
      </c>
      <c r="AB6" s="220" t="s">
        <v>1377</v>
      </c>
      <c r="AC6" s="221" t="s">
        <v>1378</v>
      </c>
      <c r="AD6" s="221" t="s">
        <v>1379</v>
      </c>
      <c r="AE6" s="81"/>
      <c r="AF6" s="81" t="s">
        <v>1370</v>
      </c>
      <c r="AG6" s="81" t="s">
        <v>1372</v>
      </c>
    </row>
    <row r="7" spans="1:33" ht="21.95" customHeight="1" x14ac:dyDescent="0.25">
      <c r="B7" s="162">
        <f>results!B15</f>
        <v>159.23662497839899</v>
      </c>
      <c r="C7" s="162">
        <f>results!C15</f>
        <v>137.02426985696599</v>
      </c>
      <c r="D7" s="162">
        <f>results!D15</f>
        <v>1</v>
      </c>
      <c r="E7" s="162">
        <f>results!E15</f>
        <v>23.1120685702186</v>
      </c>
      <c r="F7" s="162">
        <f>results!F15</f>
        <v>23.6807324826596</v>
      </c>
      <c r="G7" s="162">
        <f>results!G15</f>
        <v>23.396400526439098</v>
      </c>
      <c r="H7" s="162">
        <f>results!H15</f>
        <v>23.560658962841501</v>
      </c>
      <c r="I7" s="162">
        <f>results!I15</f>
        <v>0.35306971795386699</v>
      </c>
      <c r="J7" s="162">
        <f>results!J15</f>
        <v>12.095024639396801</v>
      </c>
      <c r="K7" s="162">
        <f>results!K15</f>
        <v>1.0017797923837799</v>
      </c>
      <c r="L7" s="162">
        <f>results!L15</f>
        <v>0.16425843640241999</v>
      </c>
      <c r="M7" s="162">
        <f>results!M15</f>
        <v>0.99301568911316695</v>
      </c>
      <c r="N7" s="162">
        <f>results!N15</f>
        <v>0.90267350912606303</v>
      </c>
      <c r="O7" s="162">
        <f>results!O15</f>
        <v>8.6239454332916299E-2</v>
      </c>
      <c r="P7" s="162">
        <f>results!P15</f>
        <v>0</v>
      </c>
      <c r="Q7" s="162">
        <f>results!Q15</f>
        <v>0</v>
      </c>
      <c r="R7" s="162">
        <f>results!R15</f>
        <v>0</v>
      </c>
      <c r="S7" s="162">
        <f>results!S15</f>
        <v>0.12095024639396799</v>
      </c>
      <c r="T7" s="162"/>
      <c r="U7">
        <f>M7/H7</f>
        <v>4.2147195062722714E-2</v>
      </c>
      <c r="V7">
        <f>G7/H7</f>
        <v>0.99302827494504886</v>
      </c>
      <c r="Y7" s="81"/>
      <c r="Z7" s="81"/>
      <c r="AA7" s="81">
        <v>1</v>
      </c>
      <c r="AB7" s="105">
        <f>H7</f>
        <v>23.560658962841501</v>
      </c>
      <c r="AC7" s="105">
        <f>G7</f>
        <v>23.396400526439098</v>
      </c>
      <c r="AD7" s="83">
        <f>AB7-AC7</f>
        <v>0.16425843640240245</v>
      </c>
      <c r="AE7" s="81"/>
      <c r="AF7" s="104">
        <f>AD7/AB7</f>
        <v>6.9717250549511918E-3</v>
      </c>
      <c r="AG7" s="81">
        <f>AC7/AB7</f>
        <v>0.99302827494504886</v>
      </c>
    </row>
    <row r="8" spans="1:33" ht="21.95" customHeight="1" x14ac:dyDescent="0.25">
      <c r="B8" s="162">
        <f>results!B16</f>
        <v>168.900832212718</v>
      </c>
      <c r="C8" s="162">
        <f>results!C16</f>
        <v>145.82007487676501</v>
      </c>
      <c r="D8" s="162">
        <f>results!D16</f>
        <v>0.93627058279446096</v>
      </c>
      <c r="E8" s="162">
        <f>results!E16</f>
        <v>23.877747788784902</v>
      </c>
      <c r="F8" s="162">
        <f>results!F16</f>
        <v>24.445947707507599</v>
      </c>
      <c r="G8" s="162">
        <f>results!G16</f>
        <v>24.1618477481463</v>
      </c>
      <c r="H8" s="162">
        <f>results!H16</f>
        <v>24.344869464016998</v>
      </c>
      <c r="I8" s="162">
        <f>results!I16</f>
        <v>0.43833923677835501</v>
      </c>
      <c r="J8" s="162">
        <f>results!J16</f>
        <v>10.366838811841999</v>
      </c>
      <c r="K8" s="162">
        <f>results!K16</f>
        <v>1.0017797923837799</v>
      </c>
      <c r="L8" s="162">
        <f>results!L16</f>
        <v>0.18302171587072599</v>
      </c>
      <c r="M8" s="162">
        <f>results!M16</f>
        <v>1.2575939788988501E-2</v>
      </c>
      <c r="N8" s="162">
        <f>results!N16</f>
        <v>9.8379190204439304E-2</v>
      </c>
      <c r="O8" s="162">
        <f>results!O16</f>
        <v>0.810563967378505</v>
      </c>
      <c r="P8" s="162">
        <f>results!P16</f>
        <v>8.3871215999441598E-2</v>
      </c>
      <c r="Q8" s="162">
        <f>results!Q16</f>
        <v>0</v>
      </c>
      <c r="R8" s="162">
        <f>results!R16</f>
        <v>0</v>
      </c>
      <c r="S8" s="162">
        <f>results!S16</f>
        <v>0.10366838811842</v>
      </c>
      <c r="T8" s="162"/>
      <c r="U8">
        <f>M8/H8</f>
        <v>5.1657454181779051E-4</v>
      </c>
      <c r="V8">
        <f>G8/H8</f>
        <v>0.99248212375337586</v>
      </c>
      <c r="Y8" s="81"/>
      <c r="Z8" s="81"/>
      <c r="AA8" s="81">
        <v>2</v>
      </c>
      <c r="AB8" s="105">
        <f t="shared" ref="AB8:AB11" si="0">H8</f>
        <v>24.344869464016998</v>
      </c>
      <c r="AC8" s="105">
        <f t="shared" ref="AC8:AC11" si="1">G8</f>
        <v>24.1618477481463</v>
      </c>
      <c r="AD8" s="83">
        <f t="shared" ref="AD8:AD11" si="2">AB8-AC8</f>
        <v>0.18302171587069793</v>
      </c>
      <c r="AE8" s="81"/>
      <c r="AF8" s="104">
        <f t="shared" ref="AF8:AF11" si="3">AD8/AB8</f>
        <v>7.5178762466241063E-3</v>
      </c>
      <c r="AG8" s="81">
        <f t="shared" ref="AG8:AG11" si="4">AC8/AB8</f>
        <v>0.99248212375337586</v>
      </c>
    </row>
    <row r="9" spans="1:33" ht="21.95" customHeight="1" x14ac:dyDescent="0.25">
      <c r="B9" s="162">
        <f>results!B17</f>
        <v>183.418833465793</v>
      </c>
      <c r="C9" s="162">
        <f>results!C17</f>
        <v>159.19739230049601</v>
      </c>
      <c r="D9" s="162">
        <f>results!D17</f>
        <v>0.85253005056405695</v>
      </c>
      <c r="E9" s="162">
        <f>results!E17</f>
        <v>24.8794730863792</v>
      </c>
      <c r="F9" s="162">
        <f>results!F17</f>
        <v>25.4481058016123</v>
      </c>
      <c r="G9" s="162">
        <f>results!G17</f>
        <v>25.1637894439958</v>
      </c>
      <c r="H9" s="162">
        <f>results!H17</f>
        <v>25.376523547512399</v>
      </c>
      <c r="I9" s="162">
        <f>results!I17</f>
        <v>0.59221490927912501</v>
      </c>
      <c r="J9" s="162">
        <f>results!J17</f>
        <v>8.2627120553711109</v>
      </c>
      <c r="K9" s="162">
        <f>results!K17</f>
        <v>1.0017797923837799</v>
      </c>
      <c r="L9" s="162">
        <f>results!L17</f>
        <v>0.21273410351667399</v>
      </c>
      <c r="M9" s="162">
        <f>results!M17</f>
        <v>0.56681778632233004</v>
      </c>
      <c r="N9" s="162">
        <f>results!N17</f>
        <v>0</v>
      </c>
      <c r="O9" s="162">
        <f>results!O17</f>
        <v>0.101785389336341</v>
      </c>
      <c r="P9" s="162">
        <f>results!P17</f>
        <v>0.81559852618209805</v>
      </c>
      <c r="Q9" s="162">
        <f>results!Q17</f>
        <v>7.7820831171156901E-2</v>
      </c>
      <c r="R9" s="162">
        <f>results!R17</f>
        <v>0</v>
      </c>
      <c r="S9" s="162">
        <f>results!S17</f>
        <v>8.2627120553711103E-2</v>
      </c>
      <c r="T9" s="162"/>
      <c r="U9">
        <f>M9/H9</f>
        <v>2.2336305651208629E-2</v>
      </c>
      <c r="V9">
        <f>G9/H9</f>
        <v>0.99161689334166292</v>
      </c>
      <c r="Y9" s="81"/>
      <c r="Z9" s="81"/>
      <c r="AA9" s="81">
        <v>3</v>
      </c>
      <c r="AB9" s="105">
        <f t="shared" si="0"/>
        <v>25.376523547512399</v>
      </c>
      <c r="AC9" s="105">
        <f t="shared" si="1"/>
        <v>25.1637894439958</v>
      </c>
      <c r="AD9" s="83">
        <f t="shared" si="2"/>
        <v>0.21273410351659905</v>
      </c>
      <c r="AE9" s="81"/>
      <c r="AF9" s="104">
        <f t="shared" si="3"/>
        <v>8.3831066583370858E-3</v>
      </c>
      <c r="AG9" s="81">
        <f t="shared" si="4"/>
        <v>0.99161689334166292</v>
      </c>
    </row>
    <row r="10" spans="1:33" ht="21.95" customHeight="1" x14ac:dyDescent="0.25">
      <c r="B10" s="162">
        <f>results!B18</f>
        <v>201.39111531159801</v>
      </c>
      <c r="C10" s="162">
        <f>results!C18</f>
        <v>175.818878579932</v>
      </c>
      <c r="D10" s="162">
        <f>results!D18</f>
        <v>0.76696407961788604</v>
      </c>
      <c r="E10" s="162">
        <f>results!E18</f>
        <v>26.1042038639381</v>
      </c>
      <c r="F10" s="162">
        <f>results!F18</f>
        <v>26.672618848477899</v>
      </c>
      <c r="G10" s="162">
        <f>results!G18</f>
        <v>26.388411356208</v>
      </c>
      <c r="H10" s="162">
        <f>results!H18</f>
        <v>26.635990176640799</v>
      </c>
      <c r="I10" s="162">
        <f>results!I18</f>
        <v>0.80210658310343197</v>
      </c>
      <c r="J10" s="162">
        <f>results!J18</f>
        <v>5.9235203478815803</v>
      </c>
      <c r="K10" s="162">
        <f>results!K18</f>
        <v>1.0017797923837799</v>
      </c>
      <c r="L10" s="162">
        <f>results!L18</f>
        <v>0.24757882043281801</v>
      </c>
      <c r="M10" s="162">
        <f>results!M18</f>
        <v>0.4</v>
      </c>
      <c r="N10" s="162">
        <f>results!N18</f>
        <v>0</v>
      </c>
      <c r="O10" s="162">
        <f>results!O18</f>
        <v>0</v>
      </c>
      <c r="P10" s="162">
        <f>results!P18</f>
        <v>9.6153524650761907E-2</v>
      </c>
      <c r="Q10" s="162">
        <f>results!Q18</f>
        <v>0.83413485632260098</v>
      </c>
      <c r="R10" s="162">
        <f>results!R18</f>
        <v>6.8697494950717794E-2</v>
      </c>
      <c r="S10" s="162">
        <f>results!S18</f>
        <v>5.92352034788158E-2</v>
      </c>
      <c r="T10" s="162"/>
      <c r="U10">
        <f>M10/H10</f>
        <v>1.5017275398711911E-2</v>
      </c>
      <c r="V10">
        <f>G10/H10</f>
        <v>0.99070510167668102</v>
      </c>
      <c r="Y10" s="81"/>
      <c r="Z10" s="81"/>
      <c r="AA10" s="81">
        <v>4</v>
      </c>
      <c r="AB10" s="105">
        <f t="shared" si="0"/>
        <v>26.635990176640799</v>
      </c>
      <c r="AC10" s="105">
        <f t="shared" si="1"/>
        <v>26.388411356208</v>
      </c>
      <c r="AD10" s="83">
        <f t="shared" si="2"/>
        <v>0.24757882043279977</v>
      </c>
      <c r="AE10" s="81"/>
      <c r="AF10" s="104">
        <f t="shared" si="3"/>
        <v>9.2948983233189942E-3</v>
      </c>
      <c r="AG10" s="81">
        <f t="shared" si="4"/>
        <v>0.99070510167668102</v>
      </c>
    </row>
    <row r="11" spans="1:33" ht="21.95" customHeight="1" thickBot="1" x14ac:dyDescent="0.3">
      <c r="B11" s="162">
        <f>results!B19</f>
        <v>215.437595300596</v>
      </c>
      <c r="C11" s="162">
        <f>results!C19</f>
        <v>188.87665239863799</v>
      </c>
      <c r="D11" s="162">
        <f>results!D19</f>
        <v>0.71061141266315497</v>
      </c>
      <c r="E11" s="162">
        <f>results!E19</f>
        <v>27.0159686807479</v>
      </c>
      <c r="F11" s="162">
        <f>results!F19</f>
        <v>27.584312854158298</v>
      </c>
      <c r="G11" s="162">
        <f>results!G19</f>
        <v>27.300140767453101</v>
      </c>
      <c r="H11" s="162">
        <f>results!H19</f>
        <v>27.574183206206101</v>
      </c>
      <c r="I11" s="162">
        <f>results!I19</f>
        <v>0.98274478816863098</v>
      </c>
      <c r="J11" s="162">
        <f>results!J19</f>
        <v>4.3251287172122401</v>
      </c>
      <c r="K11" s="162">
        <f>results!K19</f>
        <v>1.0017797923837799</v>
      </c>
      <c r="L11" s="162">
        <f>results!L19</f>
        <v>0.27404243875301099</v>
      </c>
      <c r="M11" s="162">
        <f>results!M19</f>
        <v>0.21299999999999999</v>
      </c>
      <c r="N11" s="162">
        <f>results!N19</f>
        <v>0</v>
      </c>
      <c r="O11" s="162">
        <f>results!O19</f>
        <v>0</v>
      </c>
      <c r="P11" s="162">
        <f>results!P19</f>
        <v>0</v>
      </c>
      <c r="Q11" s="162">
        <f>results!Q19</f>
        <v>8.6158784062109306E-2</v>
      </c>
      <c r="R11" s="162">
        <f>results!R19</f>
        <v>0.91495478135907005</v>
      </c>
      <c r="S11" s="162">
        <f>results!S19</f>
        <v>4.3251287172122399E-2</v>
      </c>
      <c r="T11" s="162"/>
      <c r="U11">
        <f>M11/H11</f>
        <v>7.7246168420343365E-3</v>
      </c>
      <c r="V11">
        <f>G11/H11</f>
        <v>0.99006162986937285</v>
      </c>
      <c r="Y11" s="81"/>
      <c r="Z11" s="81"/>
      <c r="AA11" s="82">
        <v>5</v>
      </c>
      <c r="AB11" s="106">
        <f t="shared" si="0"/>
        <v>27.574183206206101</v>
      </c>
      <c r="AC11" s="106">
        <f t="shared" si="1"/>
        <v>27.300140767453101</v>
      </c>
      <c r="AD11" s="107">
        <f t="shared" si="2"/>
        <v>0.27404243875299983</v>
      </c>
      <c r="AE11" s="81"/>
      <c r="AF11" s="104">
        <f t="shared" si="3"/>
        <v>9.9383701306271621E-3</v>
      </c>
      <c r="AG11" s="81">
        <f t="shared" si="4"/>
        <v>0.99006162986937285</v>
      </c>
    </row>
    <row r="12" spans="1:33" ht="16.5" thickTop="1" x14ac:dyDescent="0.25">
      <c r="A12" t="s">
        <v>1237</v>
      </c>
      <c r="Y12" s="81"/>
      <c r="Z12" s="81"/>
      <c r="AA12" s="81"/>
      <c r="AB12" s="81"/>
      <c r="AC12" s="81"/>
      <c r="AD12" s="81"/>
      <c r="AE12" s="81"/>
      <c r="AF12" s="81"/>
      <c r="AG12" s="81"/>
    </row>
    <row r="13" spans="1:33" ht="15.75" x14ac:dyDescent="0.25">
      <c r="A13">
        <v>1</v>
      </c>
      <c r="B13">
        <f>SS!S36</f>
        <v>0.90740740740740744</v>
      </c>
      <c r="C13">
        <f>SS!T36</f>
        <v>9.2592592592592587E-2</v>
      </c>
      <c r="D13">
        <f>SS!U36</f>
        <v>0</v>
      </c>
      <c r="E13">
        <f>SS!V36</f>
        <v>0</v>
      </c>
      <c r="F13">
        <f>SS!W36</f>
        <v>0</v>
      </c>
      <c r="K13">
        <f>AVERAGE(K7:K11)/12</f>
        <v>8.3481649365314992E-2</v>
      </c>
      <c r="X13" s="50" t="s">
        <v>3503</v>
      </c>
      <c r="Y13" s="81"/>
      <c r="Z13" s="81"/>
      <c r="AA13" s="81"/>
      <c r="AB13" s="81"/>
      <c r="AC13" s="81"/>
      <c r="AD13" s="81"/>
      <c r="AE13" s="81"/>
      <c r="AF13" s="81"/>
      <c r="AG13" s="81">
        <f>AVERAGE(AG7:AG11)</f>
        <v>0.99157880471722826</v>
      </c>
    </row>
    <row r="14" spans="1:33" ht="16.5" thickBot="1" x14ac:dyDescent="0.3">
      <c r="A14">
        <v>2</v>
      </c>
      <c r="B14">
        <f>SS!S37</f>
        <v>9.2592592592592587E-2</v>
      </c>
      <c r="C14">
        <f>SS!T37</f>
        <v>0.81481481481481477</v>
      </c>
      <c r="D14">
        <f>SS!U37</f>
        <v>9.2592592592592587E-2</v>
      </c>
      <c r="E14">
        <f>SS!V37</f>
        <v>0</v>
      </c>
      <c r="F14">
        <f>SS!W37</f>
        <v>0</v>
      </c>
      <c r="K14">
        <f>1/(1+K13)</f>
        <v>0.92295056458573421</v>
      </c>
      <c r="X14" s="191"/>
      <c r="Y14" s="191"/>
      <c r="Z14" s="191"/>
      <c r="AA14" s="191"/>
      <c r="AB14" s="191"/>
      <c r="AC14" s="207"/>
      <c r="AD14" s="81"/>
      <c r="AE14" s="81"/>
      <c r="AF14" s="81"/>
      <c r="AG14" s="81"/>
    </row>
    <row r="15" spans="1:33" ht="23.45" customHeight="1" thickTop="1" x14ac:dyDescent="0.25">
      <c r="A15">
        <v>3</v>
      </c>
      <c r="B15">
        <f>SS!S38</f>
        <v>0</v>
      </c>
      <c r="C15">
        <f>SS!T38</f>
        <v>9.3167701863354033E-2</v>
      </c>
      <c r="D15">
        <f>SS!U38</f>
        <v>0.81987577639751552</v>
      </c>
      <c r="E15">
        <f>SS!V38</f>
        <v>8.6956521739130432E-2</v>
      </c>
      <c r="F15">
        <f>SS!W38</f>
        <v>0</v>
      </c>
      <c r="X15" s="192"/>
      <c r="Y15" s="192"/>
      <c r="Z15" s="307" t="s">
        <v>1376</v>
      </c>
      <c r="AA15" s="307"/>
      <c r="AB15" s="307"/>
      <c r="AC15" s="205"/>
      <c r="AD15" s="81"/>
      <c r="AE15" s="81"/>
      <c r="AF15" s="81"/>
      <c r="AG15" s="81"/>
    </row>
    <row r="16" spans="1:33" ht="47.25" x14ac:dyDescent="0.25">
      <c r="A16">
        <v>4</v>
      </c>
      <c r="B16">
        <f>SS!S39</f>
        <v>0</v>
      </c>
      <c r="C16">
        <f>SS!T39</f>
        <v>0</v>
      </c>
      <c r="D16">
        <f>SS!U39</f>
        <v>8.6956521739130432E-2</v>
      </c>
      <c r="E16">
        <f>SS!V39</f>
        <v>0.83850931677018636</v>
      </c>
      <c r="F16">
        <f>SS!W39</f>
        <v>7.4534161490683232E-2</v>
      </c>
      <c r="X16" s="218" t="s">
        <v>1375</v>
      </c>
      <c r="Y16" s="194" t="s">
        <v>3474</v>
      </c>
      <c r="Z16" s="194" t="s">
        <v>3475</v>
      </c>
      <c r="AA16" s="194" t="s">
        <v>3476</v>
      </c>
      <c r="AB16" s="195" t="s">
        <v>3497</v>
      </c>
      <c r="AC16" s="212" t="s">
        <v>3481</v>
      </c>
      <c r="AD16" s="81"/>
      <c r="AE16" s="81"/>
      <c r="AF16" s="81"/>
      <c r="AG16" s="81"/>
    </row>
    <row r="17" spans="1:33" ht="21.95" customHeight="1" x14ac:dyDescent="0.25">
      <c r="A17">
        <v>5</v>
      </c>
      <c r="B17">
        <f>SS!S40</f>
        <v>0</v>
      </c>
      <c r="C17">
        <f>SS!T40</f>
        <v>0</v>
      </c>
      <c r="D17">
        <f>SS!U40</f>
        <v>0</v>
      </c>
      <c r="E17">
        <f>SS!V40</f>
        <v>8.0246913580246909E-2</v>
      </c>
      <c r="F17">
        <f>SS!W40</f>
        <v>0.91975308641975306</v>
      </c>
      <c r="X17" s="197">
        <v>1</v>
      </c>
      <c r="Y17" s="198">
        <f>J7</f>
        <v>12.095024639396801</v>
      </c>
      <c r="Z17" s="208">
        <f>H7</f>
        <v>23.560658962841501</v>
      </c>
      <c r="AA17" s="208">
        <f>G7</f>
        <v>23.396400526439098</v>
      </c>
      <c r="AB17" s="208">
        <f>B7-C7</f>
        <v>22.212355121433006</v>
      </c>
      <c r="AC17" s="208">
        <f>(AA17-AB17)/(Z17-AB17)</f>
        <v>0.87817402030775848</v>
      </c>
      <c r="AD17" s="81"/>
      <c r="AE17" s="81"/>
      <c r="AF17" s="81"/>
      <c r="AG17" s="81"/>
    </row>
    <row r="18" spans="1:33" ht="21.95" customHeight="1" x14ac:dyDescent="0.25">
      <c r="B18">
        <v>1</v>
      </c>
      <c r="C18">
        <v>2</v>
      </c>
      <c r="D18">
        <v>3</v>
      </c>
      <c r="E18">
        <v>4</v>
      </c>
      <c r="F18">
        <v>5</v>
      </c>
      <c r="G18" s="14" t="str">
        <f>B6</f>
        <v>U</v>
      </c>
      <c r="H18" s="14" t="str">
        <f t="shared" ref="H18:M18" si="5">C6</f>
        <v>C</v>
      </c>
      <c r="I18" s="14" t="str">
        <f t="shared" si="5"/>
        <v>m</v>
      </c>
      <c r="J18" s="14" t="str">
        <f t="shared" si="5"/>
        <v>WE</v>
      </c>
      <c r="K18" s="14" t="str">
        <f t="shared" si="5"/>
        <v>WK</v>
      </c>
      <c r="L18" s="14" t="str">
        <f t="shared" si="5"/>
        <v>W</v>
      </c>
      <c r="M18" s="14" t="str">
        <f t="shared" si="5"/>
        <v>X</v>
      </c>
      <c r="N18" s="14" t="s">
        <v>8</v>
      </c>
      <c r="O18" s="14" t="s">
        <v>1275</v>
      </c>
      <c r="P18" s="14" t="s">
        <v>1276</v>
      </c>
      <c r="Q18" s="14" t="s">
        <v>1277</v>
      </c>
      <c r="R18" s="14" t="s">
        <v>11</v>
      </c>
      <c r="S18" s="14"/>
      <c r="T18" s="14"/>
      <c r="U18" s="14"/>
      <c r="V18" s="14"/>
      <c r="W18" s="14"/>
      <c r="X18" s="197">
        <v>2</v>
      </c>
      <c r="Y18" s="198">
        <f t="shared" ref="Y18:Y21" si="6">J8</f>
        <v>10.366838811841999</v>
      </c>
      <c r="Z18" s="208">
        <f t="shared" ref="Z18:Z21" si="7">H8</f>
        <v>24.344869464016998</v>
      </c>
      <c r="AA18" s="208">
        <f t="shared" ref="AA18:AA21" si="8">G8</f>
        <v>24.1618477481463</v>
      </c>
      <c r="AB18" s="208">
        <f t="shared" ref="AB18:AB21" si="9">B8-C8</f>
        <v>23.080757335952995</v>
      </c>
      <c r="AC18" s="208">
        <f t="shared" ref="AC18:AC21" si="10">(AA18-AB18)/(Z18-AB18)</f>
        <v>0.85521718223604337</v>
      </c>
      <c r="AD18" s="81"/>
      <c r="AE18" s="81"/>
      <c r="AF18" s="81"/>
      <c r="AG18" s="81"/>
    </row>
    <row r="19" spans="1:33" ht="21.95" customHeight="1" x14ac:dyDescent="0.25">
      <c r="A19">
        <v>0</v>
      </c>
      <c r="B19">
        <v>0</v>
      </c>
      <c r="C19">
        <v>0</v>
      </c>
      <c r="D19">
        <v>1</v>
      </c>
      <c r="E19">
        <v>0</v>
      </c>
      <c r="F19">
        <v>0</v>
      </c>
      <c r="G19">
        <f>MMULT($B19:$F19,B$7:B$11)</f>
        <v>183.418833465793</v>
      </c>
      <c r="H19">
        <f t="shared" ref="H19:Q44" si="11">MMULT($B19:$F19,C$7:C$11)</f>
        <v>159.19739230049601</v>
      </c>
      <c r="I19">
        <f t="shared" si="11"/>
        <v>0.85253005056405695</v>
      </c>
      <c r="J19">
        <f t="shared" si="11"/>
        <v>24.8794730863792</v>
      </c>
      <c r="K19">
        <f t="shared" si="11"/>
        <v>25.4481058016123</v>
      </c>
      <c r="L19">
        <f t="shared" si="11"/>
        <v>25.1637894439958</v>
      </c>
      <c r="M19">
        <f t="shared" si="11"/>
        <v>25.376523547512399</v>
      </c>
      <c r="N19">
        <f t="shared" si="11"/>
        <v>0.59221490927912501</v>
      </c>
      <c r="O19">
        <f t="shared" si="11"/>
        <v>8.2627120553711109</v>
      </c>
      <c r="P19">
        <f t="shared" si="11"/>
        <v>1.0017797923837799</v>
      </c>
      <c r="Q19">
        <f t="shared" si="11"/>
        <v>0.21273410351667399</v>
      </c>
      <c r="R19">
        <v>0</v>
      </c>
      <c r="X19" s="197">
        <v>3</v>
      </c>
      <c r="Y19" s="198">
        <f t="shared" si="6"/>
        <v>8.2627120553711109</v>
      </c>
      <c r="Z19" s="208">
        <f t="shared" si="7"/>
        <v>25.376523547512399</v>
      </c>
      <c r="AA19" s="208">
        <f t="shared" si="8"/>
        <v>25.1637894439958</v>
      </c>
      <c r="AB19" s="208">
        <f t="shared" si="9"/>
        <v>24.221441165296994</v>
      </c>
      <c r="AC19" s="208">
        <f t="shared" si="10"/>
        <v>0.81582776536805701</v>
      </c>
      <c r="AD19" s="81"/>
      <c r="AE19" s="81"/>
      <c r="AF19" s="81"/>
      <c r="AG19" s="81"/>
    </row>
    <row r="20" spans="1:33" ht="21.95" customHeight="1" x14ac:dyDescent="0.25">
      <c r="A20">
        <v>1</v>
      </c>
      <c r="B20">
        <v>0</v>
      </c>
      <c r="C20">
        <v>1</v>
      </c>
      <c r="D20">
        <v>0</v>
      </c>
      <c r="E20">
        <v>0</v>
      </c>
      <c r="F20">
        <v>0</v>
      </c>
      <c r="G20">
        <f t="shared" ref="G20:L45" si="12">MMULT($B20:$F20,B$7:B$11)</f>
        <v>168.900832212718</v>
      </c>
      <c r="H20">
        <f t="shared" si="11"/>
        <v>145.82007487676501</v>
      </c>
      <c r="I20">
        <f t="shared" si="11"/>
        <v>0.93627058279446096</v>
      </c>
      <c r="J20">
        <f t="shared" si="11"/>
        <v>23.877747788784902</v>
      </c>
      <c r="K20">
        <f t="shared" si="11"/>
        <v>24.445947707507599</v>
      </c>
      <c r="L20">
        <f t="shared" si="11"/>
        <v>24.1618477481463</v>
      </c>
      <c r="M20">
        <f t="shared" si="11"/>
        <v>24.344869464016998</v>
      </c>
      <c r="N20">
        <f t="shared" si="11"/>
        <v>0.43833923677835501</v>
      </c>
      <c r="O20">
        <f t="shared" si="11"/>
        <v>10.366838811841999</v>
      </c>
      <c r="P20">
        <f t="shared" si="11"/>
        <v>1.0017797923837799</v>
      </c>
      <c r="Q20">
        <f t="shared" si="11"/>
        <v>0.18302171587072599</v>
      </c>
      <c r="R20">
        <f>IF(MOD(A20,12)=0,R19+1,R19)</f>
        <v>0</v>
      </c>
      <c r="X20" s="197">
        <v>4</v>
      </c>
      <c r="Y20" s="198">
        <f t="shared" si="6"/>
        <v>5.9235203478815803</v>
      </c>
      <c r="Z20" s="208">
        <f t="shared" si="7"/>
        <v>26.635990176640799</v>
      </c>
      <c r="AA20" s="208">
        <f t="shared" si="8"/>
        <v>26.388411356208</v>
      </c>
      <c r="AB20" s="208">
        <f t="shared" si="9"/>
        <v>25.57223673166601</v>
      </c>
      <c r="AC20" s="208">
        <f t="shared" si="10"/>
        <v>0.76725920691268146</v>
      </c>
      <c r="AD20" s="81"/>
      <c r="AE20" s="81"/>
      <c r="AF20" s="81"/>
      <c r="AG20" s="81"/>
    </row>
    <row r="21" spans="1:33" ht="21.95" customHeight="1" thickBot="1" x14ac:dyDescent="0.3">
      <c r="A21">
        <f>1+A20</f>
        <v>2</v>
      </c>
      <c r="B21">
        <f t="array" ref="B21:F21">MMULT(B20:F20,$B$13:$F$17)</f>
        <v>9.2592592592592587E-2</v>
      </c>
      <c r="C21">
        <v>0.81481481481481477</v>
      </c>
      <c r="D21">
        <v>9.2592592592592587E-2</v>
      </c>
      <c r="E21">
        <v>0</v>
      </c>
      <c r="F21">
        <v>0</v>
      </c>
      <c r="G21">
        <f t="shared" si="12"/>
        <v>169.35025758482502</v>
      </c>
      <c r="H21">
        <f t="shared" si="11"/>
        <v>146.24428898824019</v>
      </c>
      <c r="I21">
        <f t="shared" si="11"/>
        <v>0.93441770177364003</v>
      </c>
      <c r="J21">
        <f t="shared" si="11"/>
        <v>23.899603907213418</v>
      </c>
      <c r="K21">
        <f t="shared" si="11"/>
        <v>24.467886862068401</v>
      </c>
      <c r="L21">
        <f t="shared" si="11"/>
        <v>24.183745384640957</v>
      </c>
      <c r="M21">
        <f t="shared" si="11"/>
        <v>24.367780906824397</v>
      </c>
      <c r="N21">
        <f t="shared" si="11"/>
        <v>0.44469165841504776</v>
      </c>
      <c r="O21">
        <f t="shared" si="11"/>
        <v>10.33202946657199</v>
      </c>
      <c r="P21">
        <f t="shared" si="11"/>
        <v>1.0017797923837799</v>
      </c>
      <c r="Q21">
        <f t="shared" si="11"/>
        <v>0.18403552218347063</v>
      </c>
      <c r="R21">
        <f t="shared" ref="R21:R84" si="13">IF(MOD(A21,12)=0,R20+1,R20)</f>
        <v>0</v>
      </c>
      <c r="X21" s="199">
        <v>5</v>
      </c>
      <c r="Y21" s="200">
        <f t="shared" si="6"/>
        <v>4.3251287172122401</v>
      </c>
      <c r="Z21" s="209">
        <f t="shared" si="7"/>
        <v>27.574183206206101</v>
      </c>
      <c r="AA21" s="209">
        <f t="shared" si="8"/>
        <v>27.300140767453101</v>
      </c>
      <c r="AB21" s="209">
        <f t="shared" si="9"/>
        <v>26.560942901958015</v>
      </c>
      <c r="AC21" s="209">
        <f t="shared" si="10"/>
        <v>0.729538553091447</v>
      </c>
      <c r="AD21" s="81"/>
      <c r="AE21" s="81"/>
      <c r="AF21" s="81"/>
      <c r="AG21" s="81"/>
    </row>
    <row r="22" spans="1:33" ht="16.5" thickTop="1" x14ac:dyDescent="0.25">
      <c r="A22">
        <f t="shared" ref="A22:A85" si="14">1+A21</f>
        <v>3</v>
      </c>
      <c r="B22">
        <f t="array" ref="B22:F22">MMULT(B21:F21,$B$13:$F$17)</f>
        <v>0.15946502057613168</v>
      </c>
      <c r="C22">
        <v>0.68112320970614038</v>
      </c>
      <c r="D22">
        <v>0.1513602399270676</v>
      </c>
      <c r="E22">
        <v>8.0515297906602248E-3</v>
      </c>
      <c r="F22">
        <v>0</v>
      </c>
      <c r="G22">
        <f t="shared" si="12"/>
        <v>169.81877384244981</v>
      </c>
      <c r="H22">
        <f t="shared" si="11"/>
        <v>146.68378188483578</v>
      </c>
      <c r="I22">
        <f t="shared" si="11"/>
        <v>0.93239503221635389</v>
      </c>
      <c r="J22">
        <f t="shared" si="11"/>
        <v>23.925196495243089</v>
      </c>
      <c r="K22">
        <f t="shared" si="11"/>
        <v>24.493537644526107</v>
      </c>
      <c r="L22">
        <f t="shared" si="11"/>
        <v>24.209367069884639</v>
      </c>
      <c r="M22">
        <f t="shared" si="11"/>
        <v>24.394413756582317</v>
      </c>
      <c r="N22">
        <f t="shared" si="11"/>
        <v>0.45096127353895238</v>
      </c>
      <c r="O22">
        <f t="shared" si="11"/>
        <v>10.288167358714039</v>
      </c>
      <c r="P22">
        <f t="shared" si="11"/>
        <v>1.0017797923837797</v>
      </c>
      <c r="Q22">
        <f t="shared" si="11"/>
        <v>0.18504668669771401</v>
      </c>
      <c r="R22">
        <f t="shared" si="13"/>
        <v>0</v>
      </c>
      <c r="Y22" s="81"/>
      <c r="Z22" s="81"/>
      <c r="AA22" s="81"/>
      <c r="AB22" s="81"/>
      <c r="AC22" s="81"/>
      <c r="AD22" s="81"/>
      <c r="AE22" s="81"/>
      <c r="AF22" s="81"/>
      <c r="AG22" s="81"/>
    </row>
    <row r="23" spans="1:33" ht="15.75" x14ac:dyDescent="0.25">
      <c r="A23">
        <f t="shared" si="14"/>
        <v>4</v>
      </c>
      <c r="B23">
        <f t="array" ref="B23:F23">MMULT(B22:F22,$B$13:$F$17)</f>
        <v>0.20776670475483622</v>
      </c>
      <c r="C23">
        <v>0.58385644737324682</v>
      </c>
      <c r="D23">
        <v>0.18786369111287324</v>
      </c>
      <c r="E23">
        <v>1.9913042737379358E-2</v>
      </c>
      <c r="F23">
        <v>6.0011402166411615E-4</v>
      </c>
      <c r="G23">
        <f t="shared" si="12"/>
        <v>170.29524478450907</v>
      </c>
      <c r="H23">
        <f t="shared" si="11"/>
        <v>147.12891799665312</v>
      </c>
      <c r="I23">
        <f t="shared" si="11"/>
        <v>0.93027279945705732</v>
      </c>
      <c r="J23">
        <f t="shared" si="11"/>
        <v>23.953071757869093</v>
      </c>
      <c r="K23">
        <f t="shared" si="11"/>
        <v>24.521453754971684</v>
      </c>
      <c r="L23">
        <f t="shared" si="11"/>
        <v>24.237262756420424</v>
      </c>
      <c r="M23">
        <f t="shared" si="11"/>
        <v>24.42330811755475</v>
      </c>
      <c r="N23">
        <f t="shared" si="11"/>
        <v>0.45710114176332634</v>
      </c>
      <c r="O23">
        <f t="shared" si="11"/>
        <v>10.238503561985841</v>
      </c>
      <c r="P23">
        <f t="shared" si="11"/>
        <v>1.0017797923837797</v>
      </c>
      <c r="Q23">
        <f t="shared" si="11"/>
        <v>0.18604536113435635</v>
      </c>
      <c r="R23">
        <f t="shared" si="13"/>
        <v>0</v>
      </c>
      <c r="Y23" s="81"/>
      <c r="Z23" s="81"/>
      <c r="AA23" s="81"/>
      <c r="AB23" s="81"/>
      <c r="AC23" s="81"/>
      <c r="AD23" s="81"/>
      <c r="AE23" s="81"/>
      <c r="AF23" s="81"/>
      <c r="AG23" s="81"/>
    </row>
    <row r="24" spans="1:33" x14ac:dyDescent="0.25">
      <c r="A24">
        <f t="shared" si="14"/>
        <v>5</v>
      </c>
      <c r="B24">
        <f t="array" ref="B24:F24">MMULT(B23:F23,$B$13:$F$17)</f>
        <v>0.24258982907135573</v>
      </c>
      <c r="C24">
        <v>0.51247536925709114</v>
      </c>
      <c r="D24">
        <v>0.20981724070594468</v>
      </c>
      <c r="E24">
        <v>3.308140229882011E-2</v>
      </c>
      <c r="F24">
        <v>2.0361586667880511E-3</v>
      </c>
      <c r="G24">
        <f t="shared" si="12"/>
        <v>170.77210115460224</v>
      </c>
      <c r="H24">
        <f t="shared" si="11"/>
        <v>147.57316638763291</v>
      </c>
      <c r="I24">
        <f t="shared" si="11"/>
        <v>0.92810010939494514</v>
      </c>
      <c r="J24">
        <f t="shared" si="11"/>
        <v>23.982225240706246</v>
      </c>
      <c r="K24">
        <f t="shared" si="11"/>
        <v>24.550635936159601</v>
      </c>
      <c r="L24">
        <f t="shared" si="11"/>
        <v>24.266430588432957</v>
      </c>
      <c r="M24">
        <f t="shared" si="11"/>
        <v>24.453455666916298</v>
      </c>
      <c r="N24">
        <f t="shared" si="11"/>
        <v>0.46308191780627367</v>
      </c>
      <c r="O24">
        <f t="shared" si="11"/>
        <v>10.185303960194334</v>
      </c>
      <c r="P24">
        <f t="shared" si="11"/>
        <v>1.0017797923837797</v>
      </c>
      <c r="Q24">
        <f t="shared" si="11"/>
        <v>0.18702507848336933</v>
      </c>
      <c r="R24">
        <f t="shared" si="13"/>
        <v>0</v>
      </c>
    </row>
    <row r="25" spans="1:33" x14ac:dyDescent="0.25">
      <c r="A25">
        <f t="shared" si="14"/>
        <v>6</v>
      </c>
      <c r="B25">
        <f t="array" ref="B25:F25">MMULT(B24:F24,$B$13:$F$17)</f>
        <v>0.26757923094040531</v>
      </c>
      <c r="C25">
        <v>0.45958273443656433</v>
      </c>
      <c r="D25">
        <v>0.22235213988288935</v>
      </c>
      <c r="E25">
        <v>4.6147436940643577E-2</v>
      </c>
      <c r="F25">
        <v>4.3384577994971573E-3</v>
      </c>
      <c r="G25">
        <f t="shared" si="12"/>
        <v>171.24424079202504</v>
      </c>
      <c r="H25">
        <f t="shared" si="11"/>
        <v>148.0121423358807</v>
      </c>
      <c r="I25">
        <f t="shared" si="11"/>
        <v>0.92591129073657064</v>
      </c>
      <c r="J25">
        <f t="shared" si="11"/>
        <v>24.011963976063317</v>
      </c>
      <c r="K25">
        <f t="shared" si="11"/>
        <v>24.580394833677648</v>
      </c>
      <c r="L25">
        <f t="shared" si="11"/>
        <v>24.296179404870514</v>
      </c>
      <c r="M25">
        <f t="shared" si="11"/>
        <v>24.48416110430222</v>
      </c>
      <c r="N25">
        <f t="shared" si="11"/>
        <v>0.46888628075122524</v>
      </c>
      <c r="O25">
        <f t="shared" si="11"/>
        <v>10.130148896709914</v>
      </c>
      <c r="P25">
        <f t="shared" si="11"/>
        <v>1.0017797923837797</v>
      </c>
      <c r="Q25">
        <f t="shared" si="11"/>
        <v>0.1879816994317374</v>
      </c>
      <c r="R25">
        <f t="shared" si="13"/>
        <v>0</v>
      </c>
    </row>
    <row r="26" spans="1:33" x14ac:dyDescent="0.25">
      <c r="A26">
        <f t="shared" si="14"/>
        <v>7</v>
      </c>
      <c r="B26">
        <f t="array" ref="B26:F26">MMULT(B25:F25,$B$13:$F$17)</f>
        <v>0.28535733311597561</v>
      </c>
      <c r="C26">
        <v>0.41996671324600737</v>
      </c>
      <c r="D26">
        <v>0.22886791081594157</v>
      </c>
      <c r="E26">
        <v>5.8378172353370741E-2</v>
      </c>
      <c r="F26">
        <v>7.4298704687044102E-3</v>
      </c>
      <c r="G26">
        <f t="shared" si="12"/>
        <v>171.70826989399899</v>
      </c>
      <c r="H26">
        <f t="shared" si="11"/>
        <v>148.4429462315897</v>
      </c>
      <c r="I26">
        <f t="shared" si="11"/>
        <v>0.92373029603994161</v>
      </c>
      <c r="J26">
        <f t="shared" si="11"/>
        <v>24.041811396246349</v>
      </c>
      <c r="K26">
        <f t="shared" si="11"/>
        <v>24.610256399155208</v>
      </c>
      <c r="L26">
        <f t="shared" si="11"/>
        <v>24.326033897700807</v>
      </c>
      <c r="M26">
        <f t="shared" si="11"/>
        <v>24.514946584225537</v>
      </c>
      <c r="N26">
        <f t="shared" si="11"/>
        <v>0.47450509355073278</v>
      </c>
      <c r="O26">
        <f t="shared" si="11"/>
        <v>10.074140281353886</v>
      </c>
      <c r="P26">
        <f t="shared" si="11"/>
        <v>1.0017797923837795</v>
      </c>
      <c r="Q26">
        <f t="shared" si="11"/>
        <v>0.18891268652476551</v>
      </c>
      <c r="R26">
        <f t="shared" si="13"/>
        <v>0</v>
      </c>
    </row>
    <row r="27" spans="1:33" x14ac:dyDescent="0.25">
      <c r="A27">
        <f t="shared" si="14"/>
        <v>8</v>
      </c>
      <c r="B27">
        <f t="array" ref="B27:F27">MMULT(B26:F26,$B$13:$F$17)</f>
        <v>0.29782116460949709</v>
      </c>
      <c r="C27">
        <v>0.38994017225143651</v>
      </c>
      <c r="D27">
        <v>0.23160542566807174</v>
      </c>
      <c r="E27">
        <v>6.9448423049987426E-2</v>
      </c>
      <c r="F27">
        <v>1.1184814421006932E-2</v>
      </c>
      <c r="G27">
        <f t="shared" si="12"/>
        <v>172.16197860379071</v>
      </c>
      <c r="H27">
        <f t="shared" si="11"/>
        <v>148.86370671806739</v>
      </c>
      <c r="I27">
        <f t="shared" si="11"/>
        <v>0.92157376483556741</v>
      </c>
      <c r="J27">
        <f t="shared" si="11"/>
        <v>24.071441607844179</v>
      </c>
      <c r="K27">
        <f t="shared" si="11"/>
        <v>24.639896501180214</v>
      </c>
      <c r="L27">
        <f t="shared" si="11"/>
        <v>24.355669054512227</v>
      </c>
      <c r="M27">
        <f t="shared" si="11"/>
        <v>24.545485657830543</v>
      </c>
      <c r="N27">
        <f t="shared" si="11"/>
        <v>0.4799347536272775</v>
      </c>
      <c r="O27">
        <f t="shared" si="11"/>
        <v>10.018045087949075</v>
      </c>
      <c r="P27">
        <f t="shared" si="11"/>
        <v>1.0017797923837795</v>
      </c>
      <c r="Q27">
        <f t="shared" si="11"/>
        <v>0.18981660331835082</v>
      </c>
      <c r="R27">
        <f t="shared" si="13"/>
        <v>0</v>
      </c>
    </row>
    <row r="28" spans="1:33" x14ac:dyDescent="0.25">
      <c r="A28">
        <f t="shared" si="14"/>
        <v>9</v>
      </c>
      <c r="B28">
        <f t="array" ref="B28:F28">MMULT(B27:F27,$B$13:$F$17)</f>
        <v>0.3063507023541211</v>
      </c>
      <c r="C28">
        <v>0.36688320825062792</v>
      </c>
      <c r="D28">
        <v>0.2320322430009446</v>
      </c>
      <c r="E28">
        <v>7.9270298830671701E-2</v>
      </c>
      <c r="F28">
        <v>1.5463547563634338E-2</v>
      </c>
      <c r="G28">
        <f t="shared" si="12"/>
        <v>172.60397783323839</v>
      </c>
      <c r="H28">
        <f t="shared" si="11"/>
        <v>149.27326436689305</v>
      </c>
      <c r="I28">
        <f t="shared" si="11"/>
        <v>0.91945316258120391</v>
      </c>
      <c r="J28">
        <f t="shared" si="11"/>
        <v>24.100633856509564</v>
      </c>
      <c r="K28">
        <f t="shared" si="11"/>
        <v>24.669095621799638</v>
      </c>
      <c r="L28">
        <f t="shared" si="11"/>
        <v>24.384864739154633</v>
      </c>
      <c r="M28">
        <f t="shared" si="11"/>
        <v>24.575557507379987</v>
      </c>
      <c r="N28">
        <f t="shared" si="11"/>
        <v>0.48517536461656685</v>
      </c>
      <c r="O28">
        <f t="shared" si="11"/>
        <v>9.9623950491976245</v>
      </c>
      <c r="P28">
        <f t="shared" si="11"/>
        <v>1.0017797923837797</v>
      </c>
      <c r="Q28">
        <f t="shared" si="11"/>
        <v>0.19069276822539313</v>
      </c>
      <c r="R28">
        <f t="shared" si="13"/>
        <v>0</v>
      </c>
    </row>
    <row r="29" spans="1:33" x14ac:dyDescent="0.25">
      <c r="A29">
        <f t="shared" si="14"/>
        <v>10</v>
      </c>
      <c r="B29">
        <f t="array" ref="B29:F29">MMULT(B28:F28,$B$13:$F$17)</f>
        <v>0.31195556401120506</v>
      </c>
      <c r="C29">
        <v>0.34892559000152756</v>
      </c>
      <c r="D29">
        <v>0.23110135227380679</v>
      </c>
      <c r="E29">
        <v>8.7886502860348853E-2</v>
      </c>
      <c r="F29">
        <v>2.013099085311134E-2</v>
      </c>
      <c r="G29">
        <f t="shared" si="12"/>
        <v>173.033447226672</v>
      </c>
      <c r="H29">
        <f t="shared" si="11"/>
        <v>149.67095222302569</v>
      </c>
      <c r="I29">
        <f t="shared" si="11"/>
        <v>0.91737627967880753</v>
      </c>
      <c r="J29">
        <f t="shared" si="11"/>
        <v>24.129240901474848</v>
      </c>
      <c r="K29">
        <f t="shared" si="11"/>
        <v>24.697707390850802</v>
      </c>
      <c r="L29">
        <f t="shared" si="11"/>
        <v>24.413474146162851</v>
      </c>
      <c r="M29">
        <f t="shared" si="11"/>
        <v>24.605015161063111</v>
      </c>
      <c r="N29">
        <f t="shared" si="11"/>
        <v>0.49022947503618808</v>
      </c>
      <c r="O29">
        <f t="shared" si="11"/>
        <v>9.907556126072663</v>
      </c>
      <c r="P29">
        <f t="shared" si="11"/>
        <v>1.0017797923837795</v>
      </c>
      <c r="Q29">
        <f t="shared" si="11"/>
        <v>0.19154101490029179</v>
      </c>
      <c r="R29">
        <f t="shared" si="13"/>
        <v>0</v>
      </c>
    </row>
    <row r="30" spans="1:33" x14ac:dyDescent="0.25">
      <c r="A30">
        <f t="shared" si="14"/>
        <v>11</v>
      </c>
      <c r="B30">
        <f t="array" ref="B30:F30">MMULT(B29:F29,$B$13:$F$17)</f>
        <v>0.31537871456586458</v>
      </c>
      <c r="C30">
        <v>0.33472569633559057</v>
      </c>
      <c r="D30">
        <v>0.22942463021869658</v>
      </c>
      <c r="E30">
        <v>9.5404871112966236E-2</v>
      </c>
      <c r="F30">
        <v>2.5066087766881608E-2</v>
      </c>
      <c r="G30">
        <f t="shared" si="12"/>
        <v>173.44995988628133</v>
      </c>
      <c r="H30">
        <f t="shared" si="11"/>
        <v>150.05644325125502</v>
      </c>
      <c r="I30">
        <f t="shared" si="11"/>
        <v>0.91534828615343677</v>
      </c>
      <c r="J30">
        <f t="shared" si="11"/>
        <v>24.157166992243418</v>
      </c>
      <c r="K30">
        <f t="shared" si="11"/>
        <v>24.725636673115144</v>
      </c>
      <c r="L30">
        <f t="shared" si="11"/>
        <v>24.441401832679308</v>
      </c>
      <c r="M30">
        <f t="shared" si="11"/>
        <v>24.633763358807379</v>
      </c>
      <c r="N30">
        <f t="shared" si="11"/>
        <v>0.49510120892615639</v>
      </c>
      <c r="O30">
        <f t="shared" si="11"/>
        <v>9.853777072768521</v>
      </c>
      <c r="P30">
        <f t="shared" si="11"/>
        <v>1.0017797923837795</v>
      </c>
      <c r="Q30">
        <f t="shared" si="11"/>
        <v>0.1923615261281027</v>
      </c>
      <c r="R30">
        <f t="shared" si="13"/>
        <v>0</v>
      </c>
    </row>
    <row r="31" spans="1:33" x14ac:dyDescent="0.25">
      <c r="A31">
        <f t="shared" si="14"/>
        <v>12</v>
      </c>
      <c r="B31">
        <f t="array" ref="B31:F31">MMULT(B30:F30,$B$13:$F$17)</f>
        <v>0.31717010176676513</v>
      </c>
      <c r="C31">
        <v>0.32331615465194252</v>
      </c>
      <c r="D31">
        <v>0.22738889260529355</v>
      </c>
      <c r="E31">
        <v>0.1019593173174089</v>
      </c>
      <c r="F31">
        <v>3.016553365858942E-2</v>
      </c>
      <c r="G31">
        <f t="shared" si="12"/>
        <v>173.85336022599319</v>
      </c>
      <c r="H31">
        <f t="shared" si="11"/>
        <v>150.42964408289996</v>
      </c>
      <c r="I31">
        <f t="shared" si="11"/>
        <v>0.91337247687178191</v>
      </c>
      <c r="J31">
        <f t="shared" si="11"/>
        <v>24.184352488630612</v>
      </c>
      <c r="K31">
        <f t="shared" si="11"/>
        <v>24.752824264890915</v>
      </c>
      <c r="L31">
        <f t="shared" si="11"/>
        <v>24.468588376760785</v>
      </c>
      <c r="M31">
        <f t="shared" si="11"/>
        <v>24.661743095285384</v>
      </c>
      <c r="N31">
        <f t="shared" si="11"/>
        <v>0.4997956678620904</v>
      </c>
      <c r="O31">
        <f t="shared" si="11"/>
        <v>9.8012235071601115</v>
      </c>
      <c r="P31">
        <f t="shared" si="11"/>
        <v>1.0017797923837795</v>
      </c>
      <c r="Q31">
        <f t="shared" si="11"/>
        <v>0.19315471852463054</v>
      </c>
      <c r="R31">
        <f t="shared" si="13"/>
        <v>1</v>
      </c>
    </row>
    <row r="32" spans="1:33" x14ac:dyDescent="0.25">
      <c r="A32">
        <f t="shared" si="14"/>
        <v>13</v>
      </c>
      <c r="B32">
        <f t="array" ref="B32:F32">MMULT(B31:F31,$B$13:$F$17)</f>
        <v>0.31773918073761492</v>
      </c>
      <c r="C32">
        <v>0.31399569524808996</v>
      </c>
      <c r="D32">
        <v>0.22523335344804543</v>
      </c>
      <c r="E32">
        <v>0.10768747565784702</v>
      </c>
      <c r="F32">
        <v>3.5344294908402137E-2</v>
      </c>
      <c r="G32">
        <f t="shared" si="12"/>
        <v>174.24367868018746</v>
      </c>
      <c r="H32">
        <f t="shared" si="11"/>
        <v>150.79062087656098</v>
      </c>
      <c r="I32">
        <f t="shared" si="11"/>
        <v>0.91145080051500726</v>
      </c>
      <c r="J32">
        <f t="shared" si="11"/>
        <v>24.210763088270294</v>
      </c>
      <c r="K32">
        <f t="shared" si="11"/>
        <v>24.779236174661481</v>
      </c>
      <c r="L32">
        <f t="shared" si="11"/>
        <v>24.494999631465912</v>
      </c>
      <c r="M32">
        <f t="shared" si="11"/>
        <v>24.688920793897239</v>
      </c>
      <c r="N32">
        <f t="shared" si="11"/>
        <v>0.50431852106720343</v>
      </c>
      <c r="O32">
        <f t="shared" si="11"/>
        <v>9.7500019031484531</v>
      </c>
      <c r="P32">
        <f t="shared" si="11"/>
        <v>1.0017797923837792</v>
      </c>
      <c r="Q32">
        <f t="shared" si="11"/>
        <v>0.19392116243135937</v>
      </c>
      <c r="R32">
        <f t="shared" si="13"/>
        <v>1</v>
      </c>
    </row>
    <row r="33" spans="1:18" x14ac:dyDescent="0.25">
      <c r="A33">
        <f t="shared" si="14"/>
        <v>14</v>
      </c>
      <c r="B33">
        <f t="array" ref="B33:F33">MMULT(B32:F32,$B$13:$F$17)</f>
        <v>0.3173925617108071</v>
      </c>
      <c r="C33">
        <v>0.30625311271269451</v>
      </c>
      <c r="D33">
        <v>0.22310117433284019</v>
      </c>
      <c r="E33">
        <v>0.1127187312131189</v>
      </c>
      <c r="F33">
        <v>4.0534420030538816E-2</v>
      </c>
      <c r="G33">
        <f t="shared" si="12"/>
        <v>174.62107203976652</v>
      </c>
      <c r="H33">
        <f t="shared" si="11"/>
        <v>151.13954750556115</v>
      </c>
      <c r="I33">
        <f t="shared" si="11"/>
        <v>0.90958423688776457</v>
      </c>
      <c r="J33">
        <f t="shared" si="11"/>
        <v>24.236382258084053</v>
      </c>
      <c r="K33">
        <f t="shared" si="11"/>
        <v>24.804856091597472</v>
      </c>
      <c r="L33">
        <f t="shared" si="11"/>
        <v>24.520619174840789</v>
      </c>
      <c r="M33">
        <f t="shared" si="11"/>
        <v>24.715280701080808</v>
      </c>
      <c r="N33">
        <f t="shared" si="11"/>
        <v>0.50867572602051636</v>
      </c>
      <c r="O33">
        <f t="shared" si="11"/>
        <v>9.7001765541362079</v>
      </c>
      <c r="P33">
        <f t="shared" si="11"/>
        <v>1.0017797923837792</v>
      </c>
      <c r="Q33">
        <f t="shared" si="11"/>
        <v>0.19466152624005353</v>
      </c>
      <c r="R33">
        <f t="shared" si="13"/>
        <v>1</v>
      </c>
    </row>
    <row r="34" spans="1:18" x14ac:dyDescent="0.25">
      <c r="A34">
        <f t="shared" si="14"/>
        <v>15</v>
      </c>
      <c r="B34">
        <f t="array" ref="B34:F34">MMULT(B33:F33,$B$13:$F$17)</f>
        <v>0.3163611312480189</v>
      </c>
      <c r="C34">
        <v>0.29971359717546903</v>
      </c>
      <c r="D34">
        <v>0.22107364701809545</v>
      </c>
      <c r="E34">
        <v>0.11716857051382984</v>
      </c>
      <c r="F34">
        <v>4.5683054044586259E-2</v>
      </c>
      <c r="G34">
        <f t="shared" si="12"/>
        <v>174.9857816533731</v>
      </c>
      <c r="H34">
        <f t="shared" si="11"/>
        <v>151.47666930557892</v>
      </c>
      <c r="I34">
        <f t="shared" si="11"/>
        <v>0.90777306743131059</v>
      </c>
      <c r="J34">
        <f t="shared" si="11"/>
        <v>24.261205900124541</v>
      </c>
      <c r="K34">
        <f t="shared" si="11"/>
        <v>24.829680077276876</v>
      </c>
      <c r="L34">
        <f t="shared" si="11"/>
        <v>24.545442988700731</v>
      </c>
      <c r="M34">
        <f t="shared" si="11"/>
        <v>24.740819526412075</v>
      </c>
      <c r="N34">
        <f t="shared" si="11"/>
        <v>0.51287333964402615</v>
      </c>
      <c r="O34">
        <f t="shared" si="11"/>
        <v>9.651781617878008</v>
      </c>
      <c r="P34">
        <f t="shared" si="11"/>
        <v>1.0017797923837792</v>
      </c>
      <c r="Q34">
        <f t="shared" si="11"/>
        <v>0.19537653771137592</v>
      </c>
      <c r="R34">
        <f t="shared" si="13"/>
        <v>1</v>
      </c>
    </row>
    <row r="35" spans="1:18" x14ac:dyDescent="0.25">
      <c r="A35">
        <f t="shared" si="14"/>
        <v>16</v>
      </c>
      <c r="B35">
        <f t="array" ref="B35:F35">MMULT(B34:F34,$B$13:$F$17)</f>
        <v>0.31481969290796802</v>
      </c>
      <c r="C35">
        <v>0.29410070015301759</v>
      </c>
      <c r="D35">
        <v>0.21919275833674859</v>
      </c>
      <c r="E35">
        <v>0.1211366574913664</v>
      </c>
      <c r="F35">
        <v>5.0750191110898894E-2</v>
      </c>
      <c r="G35">
        <f t="shared" si="12"/>
        <v>175.3381041151475</v>
      </c>
      <c r="H35">
        <f t="shared" si="11"/>
        <v>151.80227769396484</v>
      </c>
      <c r="I35">
        <f t="shared" si="11"/>
        <v>0.90601707020768996</v>
      </c>
      <c r="J35">
        <f t="shared" si="11"/>
        <v>24.285238580415971</v>
      </c>
      <c r="K35">
        <f t="shared" si="11"/>
        <v>24.853712812666679</v>
      </c>
      <c r="L35">
        <f t="shared" si="11"/>
        <v>24.569475696541353</v>
      </c>
      <c r="M35">
        <f t="shared" si="11"/>
        <v>24.765542653682072</v>
      </c>
      <c r="N35">
        <f t="shared" si="11"/>
        <v>0.51691739235720013</v>
      </c>
      <c r="O35">
        <f t="shared" si="11"/>
        <v>9.6048297068867434</v>
      </c>
      <c r="P35">
        <f t="shared" si="11"/>
        <v>1.0017797923837795</v>
      </c>
      <c r="Q35">
        <f t="shared" si="11"/>
        <v>0.19606695714075409</v>
      </c>
      <c r="R35">
        <f t="shared" si="13"/>
        <v>1</v>
      </c>
    </row>
    <row r="36" spans="1:18" x14ac:dyDescent="0.25">
      <c r="A36">
        <f t="shared" si="14"/>
        <v>17</v>
      </c>
      <c r="B36">
        <f t="array" ref="B36:F36">MMULT(B35:F35,$B$13:$F$17)</f>
        <v>0.31290126765288001</v>
      </c>
      <c r="C36">
        <v>0.28920926465696539</v>
      </c>
      <c r="D36">
        <v>0.21747600162307296</v>
      </c>
      <c r="E36">
        <v>0.12470700196453649</v>
      </c>
      <c r="F36">
        <v>5.5706464102544657E-2</v>
      </c>
      <c r="G36">
        <f t="shared" si="12"/>
        <v>175.67837070296076</v>
      </c>
      <c r="H36">
        <f t="shared" si="11"/>
        <v>152.1166924042432</v>
      </c>
      <c r="I36">
        <f t="shared" si="11"/>
        <v>0.90431566121701701</v>
      </c>
      <c r="J36">
        <f t="shared" si="11"/>
        <v>24.308490854727594</v>
      </c>
      <c r="K36">
        <f t="shared" si="11"/>
        <v>24.876964936659387</v>
      </c>
      <c r="L36">
        <f t="shared" si="11"/>
        <v>24.592727895693514</v>
      </c>
      <c r="M36">
        <f t="shared" si="11"/>
        <v>24.789461454494443</v>
      </c>
      <c r="N36">
        <f t="shared" si="11"/>
        <v>0.52081380572709424</v>
      </c>
      <c r="O36">
        <f t="shared" si="11"/>
        <v>9.5593180431995695</v>
      </c>
      <c r="P36">
        <f t="shared" si="11"/>
        <v>1.0017797923837795</v>
      </c>
      <c r="Q36">
        <f t="shared" si="11"/>
        <v>0.19673355880096252</v>
      </c>
      <c r="R36">
        <f t="shared" si="13"/>
        <v>1</v>
      </c>
    </row>
    <row r="37" spans="1:18" x14ac:dyDescent="0.25">
      <c r="A37">
        <f t="shared" si="14"/>
        <v>18</v>
      </c>
      <c r="B37">
        <f t="array" ref="B37:F37">MMULT(B36:F36,$B$13:$F$17)</f>
        <v>0.31070756367177677</v>
      </c>
      <c r="C37">
        <v>0.28488607230333568</v>
      </c>
      <c r="D37">
        <v>0.21592602842228098</v>
      </c>
      <c r="E37">
        <v>0.12794921148731572</v>
      </c>
      <c r="F37">
        <v>6.0531124115290345E-2</v>
      </c>
      <c r="G37">
        <f t="shared" si="12"/>
        <v>176.00693296522726</v>
      </c>
      <c r="H37">
        <f t="shared" si="11"/>
        <v>152.42024906812071</v>
      </c>
      <c r="I37">
        <f t="shared" si="11"/>
        <v>0.90266799739004755</v>
      </c>
      <c r="J37">
        <f t="shared" si="11"/>
        <v>24.330977366849311</v>
      </c>
      <c r="K37">
        <f t="shared" si="11"/>
        <v>24.899451153361511</v>
      </c>
      <c r="L37">
        <f t="shared" si="11"/>
        <v>24.615214260105436</v>
      </c>
      <c r="M37">
        <f t="shared" si="11"/>
        <v>24.812591378283852</v>
      </c>
      <c r="N37">
        <f t="shared" si="11"/>
        <v>0.52456834029021704</v>
      </c>
      <c r="O37">
        <f t="shared" si="11"/>
        <v>9.5152328886144222</v>
      </c>
      <c r="P37">
        <f t="shared" si="11"/>
        <v>1.0017797923837795</v>
      </c>
      <c r="Q37">
        <f t="shared" si="11"/>
        <v>0.19737711817844356</v>
      </c>
      <c r="R37">
        <f t="shared" si="13"/>
        <v>1</v>
      </c>
    </row>
    <row r="38" spans="1:18" x14ac:dyDescent="0.25">
      <c r="A38">
        <f t="shared" si="14"/>
        <v>19</v>
      </c>
      <c r="B38">
        <f t="array" ref="B38:F38">MMULT(B37:F37,$B$13:$F$17)</f>
        <v>0.3083166848413656</v>
      </c>
      <c r="C38">
        <v>0.28101594294624543</v>
      </c>
      <c r="D38">
        <v>0.21453687861543763</v>
      </c>
      <c r="E38">
        <v>0.13092021817585425</v>
      </c>
      <c r="F38">
        <v>6.5210275421096614E-2</v>
      </c>
      <c r="G38">
        <f t="shared" si="12"/>
        <v>176.32415263924995</v>
      </c>
      <c r="H38">
        <f t="shared" si="11"/>
        <v>152.713290561609</v>
      </c>
      <c r="I38">
        <f t="shared" si="11"/>
        <v>0.90107305206581145</v>
      </c>
      <c r="J38">
        <f t="shared" si="11"/>
        <v>24.352715492855761</v>
      </c>
      <c r="K38">
        <f t="shared" si="11"/>
        <v>24.921188882747501</v>
      </c>
      <c r="L38">
        <f t="shared" si="11"/>
        <v>24.636952187801658</v>
      </c>
      <c r="M38">
        <f t="shared" si="11"/>
        <v>24.834950591073955</v>
      </c>
      <c r="N38">
        <f t="shared" si="11"/>
        <v>0.52818656418260124</v>
      </c>
      <c r="O38">
        <f t="shared" si="11"/>
        <v>9.472552748427308</v>
      </c>
      <c r="P38">
        <f t="shared" si="11"/>
        <v>1.0017797923837795</v>
      </c>
      <c r="Q38">
        <f t="shared" si="11"/>
        <v>0.19799840327233095</v>
      </c>
      <c r="R38">
        <f t="shared" si="13"/>
        <v>1</v>
      </c>
    </row>
    <row r="39" spans="1:18" x14ac:dyDescent="0.25">
      <c r="A39">
        <f t="shared" si="14"/>
        <v>20</v>
      </c>
      <c r="B39">
        <f t="array" ref="B39:F39">MMULT(B38:F38,$B$13:$F$17)</f>
        <v>0.3057888383695952</v>
      </c>
      <c r="C39">
        <v>0.27751170264630853</v>
      </c>
      <c r="D39">
        <v>0.21329795143587679</v>
      </c>
      <c r="E39">
        <v>0.1336661267794686</v>
      </c>
      <c r="F39">
        <v>6.9735380768750382E-2</v>
      </c>
      <c r="G39">
        <f t="shared" si="12"/>
        <v>176.6303946284709</v>
      </c>
      <c r="H39">
        <f t="shared" si="11"/>
        <v>152.99616100653134</v>
      </c>
      <c r="I39">
        <f t="shared" si="11"/>
        <v>0.89952967060356293</v>
      </c>
      <c r="J39">
        <f t="shared" si="11"/>
        <v>24.37372437270195</v>
      </c>
      <c r="K39">
        <f t="shared" si="11"/>
        <v>24.942197296804189</v>
      </c>
      <c r="L39">
        <f t="shared" si="11"/>
        <v>24.657960834753091</v>
      </c>
      <c r="M39">
        <f t="shared" si="11"/>
        <v>24.856559003499271</v>
      </c>
      <c r="N39">
        <f t="shared" si="11"/>
        <v>0.53167383603985341</v>
      </c>
      <c r="O39">
        <f t="shared" si="11"/>
        <v>9.4312506987514215</v>
      </c>
      <c r="P39">
        <f t="shared" si="11"/>
        <v>1.0017797923837795</v>
      </c>
      <c r="Q39">
        <f t="shared" si="11"/>
        <v>0.19859816874621294</v>
      </c>
      <c r="R39">
        <f t="shared" si="13"/>
        <v>1</v>
      </c>
    </row>
    <row r="40" spans="1:18" x14ac:dyDescent="0.25">
      <c r="A40">
        <f t="shared" si="14"/>
        <v>21</v>
      </c>
      <c r="B40">
        <f t="array" ref="B40:F40">MMULT(B39:F39,$B$13:$F$17)</f>
        <v>0.30317058506188349</v>
      </c>
      <c r="C40">
        <v>0.27430690787865586</v>
      </c>
      <c r="D40">
        <v>0.2121964930193796</v>
      </c>
      <c r="E40">
        <v>0.13622398966615065</v>
      </c>
      <c r="F40">
        <v>7.4102024373929917E-2</v>
      </c>
      <c r="G40">
        <f t="shared" si="12"/>
        <v>176.92602214461749</v>
      </c>
      <c r="H40">
        <f t="shared" si="11"/>
        <v>153.2692016487859</v>
      </c>
      <c r="I40">
        <f t="shared" si="11"/>
        <v>0.89803661156703996</v>
      </c>
      <c r="J40">
        <f t="shared" si="11"/>
        <v>24.394024217641547</v>
      </c>
      <c r="K40">
        <f t="shared" si="11"/>
        <v>24.96249663020102</v>
      </c>
      <c r="L40">
        <f t="shared" si="11"/>
        <v>24.678260423921309</v>
      </c>
      <c r="M40">
        <f t="shared" si="11"/>
        <v>24.877437576005917</v>
      </c>
      <c r="N40">
        <f t="shared" si="11"/>
        <v>0.53503529759914681</v>
      </c>
      <c r="O40">
        <f t="shared" si="11"/>
        <v>9.3912960844756412</v>
      </c>
      <c r="P40">
        <f t="shared" si="11"/>
        <v>1.0017797923837795</v>
      </c>
      <c r="Q40">
        <f t="shared" si="11"/>
        <v>0.19917715208464126</v>
      </c>
      <c r="R40">
        <f t="shared" si="13"/>
        <v>1</v>
      </c>
    </row>
    <row r="41" spans="1:18" x14ac:dyDescent="0.25">
      <c r="A41">
        <f t="shared" si="14"/>
        <v>22</v>
      </c>
      <c r="B41">
        <f t="array" ref="B41:F41">MMULT(B40:F40,$B$13:$F$17)</f>
        <v>0.30049802235973277</v>
      </c>
      <c r="C41">
        <v>0.27135054241234324</v>
      </c>
      <c r="D41">
        <v>0.21121911654843173</v>
      </c>
      <c r="E41">
        <v>0.13862341220693591</v>
      </c>
      <c r="F41">
        <v>7.8308906472555839E-2</v>
      </c>
      <c r="G41">
        <f t="shared" si="12"/>
        <v>177.21139338477417</v>
      </c>
      <c r="H41">
        <f t="shared" si="11"/>
        <v>153.53274806492971</v>
      </c>
      <c r="I41">
        <f t="shared" si="11"/>
        <v>0.89659257736621356</v>
      </c>
      <c r="J41">
        <f t="shared" si="11"/>
        <v>24.413635814811403</v>
      </c>
      <c r="K41">
        <f t="shared" si="11"/>
        <v>24.982107687209677</v>
      </c>
      <c r="L41">
        <f t="shared" si="11"/>
        <v>24.69787175101056</v>
      </c>
      <c r="M41">
        <f t="shared" si="11"/>
        <v>24.897607822169018</v>
      </c>
      <c r="N41">
        <f t="shared" si="11"/>
        <v>0.53827587281194422</v>
      </c>
      <c r="O41">
        <f t="shared" si="11"/>
        <v>9.3526557629537006</v>
      </c>
      <c r="P41">
        <f t="shared" si="11"/>
        <v>1.0017797923837792</v>
      </c>
      <c r="Q41">
        <f t="shared" si="11"/>
        <v>0.19973607115848907</v>
      </c>
      <c r="R41">
        <f t="shared" si="13"/>
        <v>1</v>
      </c>
    </row>
    <row r="42" spans="1:18" x14ac:dyDescent="0.25">
      <c r="A42">
        <f t="shared" si="14"/>
        <v>23</v>
      </c>
      <c r="B42">
        <f t="array" ref="B42:F42">MMULT(B41:F41,$B$13:$F$17)</f>
        <v>0.29779918162386343</v>
      </c>
      <c r="C42">
        <v>0.26860313260327284</v>
      </c>
      <c r="D42">
        <v>0.21035269715063276</v>
      </c>
      <c r="E42">
        <v>0.14088795040812019</v>
      </c>
      <c r="F42">
        <v>8.235703821411032E-2</v>
      </c>
      <c r="G42">
        <f t="shared" si="12"/>
        <v>177.48685929808505</v>
      </c>
      <c r="H42">
        <f t="shared" si="11"/>
        <v>153.78712830964011</v>
      </c>
      <c r="I42">
        <f t="shared" si="11"/>
        <v>0.89519623714695895</v>
      </c>
      <c r="J42">
        <f t="shared" si="11"/>
        <v>24.432580173288187</v>
      </c>
      <c r="K42">
        <f t="shared" si="11"/>
        <v>25.001051489444755</v>
      </c>
      <c r="L42">
        <f t="shared" si="11"/>
        <v>24.716815831366493</v>
      </c>
      <c r="M42">
        <f t="shared" si="11"/>
        <v>24.917091454145783</v>
      </c>
      <c r="N42">
        <f t="shared" si="11"/>
        <v>0.54140027124032974</v>
      </c>
      <c r="O42">
        <f t="shared" si="11"/>
        <v>9.3152950180713709</v>
      </c>
      <c r="P42">
        <f t="shared" si="11"/>
        <v>1.0017797923837795</v>
      </c>
      <c r="Q42">
        <f t="shared" si="11"/>
        <v>0.20027562277932298</v>
      </c>
      <c r="R42">
        <f t="shared" si="13"/>
        <v>1</v>
      </c>
    </row>
    <row r="43" spans="1:18" x14ac:dyDescent="0.25">
      <c r="A43">
        <f t="shared" si="14"/>
        <v>24</v>
      </c>
      <c r="B43">
        <f t="array" ref="B43:F43">MMULT(B42:F42,$B$13:$F$17)</f>
        <v>0.29509584375158654</v>
      </c>
      <c r="C43">
        <v>0.26603388742360334</v>
      </c>
      <c r="D43">
        <v>0.20958486744236066</v>
      </c>
      <c r="E43">
        <v>0.14303629604882129</v>
      </c>
      <c r="F43">
        <v>8.6249105333627715E-2</v>
      </c>
      <c r="G43">
        <f t="shared" si="12"/>
        <v>177.75276212636399</v>
      </c>
      <c r="H43">
        <f t="shared" si="11"/>
        <v>154.03266172954616</v>
      </c>
      <c r="I43">
        <f t="shared" si="11"/>
        <v>0.89384624394395462</v>
      </c>
      <c r="J43">
        <f t="shared" si="11"/>
        <v>24.450878272025388</v>
      </c>
      <c r="K43">
        <f t="shared" si="11"/>
        <v>25.019349025020787</v>
      </c>
      <c r="L43">
        <f t="shared" si="11"/>
        <v>24.735113648523111</v>
      </c>
      <c r="M43">
        <f t="shared" si="11"/>
        <v>24.935910130469345</v>
      </c>
      <c r="N43">
        <f t="shared" si="11"/>
        <v>0.54441299418614808</v>
      </c>
      <c r="O43">
        <f t="shared" si="11"/>
        <v>9.2791782338497377</v>
      </c>
      <c r="P43">
        <f t="shared" si="11"/>
        <v>1.0017797923837795</v>
      </c>
      <c r="Q43">
        <f t="shared" si="11"/>
        <v>0.20079648194626662</v>
      </c>
      <c r="R43">
        <f t="shared" si="13"/>
        <v>2</v>
      </c>
    </row>
    <row r="44" spans="1:18" x14ac:dyDescent="0.25">
      <c r="A44">
        <f t="shared" si="14"/>
        <v>25</v>
      </c>
      <c r="B44">
        <f t="array" ref="B44:F44">MMULT(B43:F43,$B$13:$F$17)</f>
        <v>0.2924049218693659</v>
      </c>
      <c r="C44">
        <v>0.26361858239672709</v>
      </c>
      <c r="D44">
        <v>0.2089042620563672</v>
      </c>
      <c r="E44">
        <v>0.14508326245726089</v>
      </c>
      <c r="F44">
        <v>8.9988971220278491E-2</v>
      </c>
      <c r="G44">
        <f t="shared" si="12"/>
        <v>178.00943449409007</v>
      </c>
      <c r="H44">
        <f t="shared" si="11"/>
        <v>154.26965824840067</v>
      </c>
      <c r="I44">
        <f t="shared" si="11"/>
        <v>0.89254124756080022</v>
      </c>
      <c r="J44">
        <f t="shared" si="11"/>
        <v>24.468550881410895</v>
      </c>
      <c r="K44">
        <f t="shared" si="11"/>
        <v>25.037021070997497</v>
      </c>
      <c r="L44">
        <f t="shared" si="11"/>
        <v>24.752785976204223</v>
      </c>
      <c r="M44">
        <f t="shared" ref="M44:Q94" si="15">MMULT($B44:$F44,H$7:H$11)</f>
        <v>24.954085277779644</v>
      </c>
      <c r="N44">
        <f t="shared" si="15"/>
        <v>0.54731834247732436</v>
      </c>
      <c r="O44">
        <f t="shared" si="15"/>
        <v>9.2442693916754273</v>
      </c>
      <c r="P44">
        <f t="shared" si="15"/>
        <v>1.0017797923837795</v>
      </c>
      <c r="Q44">
        <f t="shared" si="15"/>
        <v>0.20129930157545806</v>
      </c>
      <c r="R44">
        <f t="shared" si="13"/>
        <v>2</v>
      </c>
    </row>
    <row r="45" spans="1:18" x14ac:dyDescent="0.25">
      <c r="A45">
        <f t="shared" si="14"/>
        <v>26</v>
      </c>
      <c r="B45">
        <f t="array" ref="B45:F45">MMULT(B44:F44,$B$13:$F$17)</f>
        <v>0.28973952006634379</v>
      </c>
      <c r="C45">
        <v>0.26133798620530385</v>
      </c>
      <c r="D45">
        <v>0.20830060791175981</v>
      </c>
      <c r="E45">
        <v>0.14704059247941798</v>
      </c>
      <c r="F45">
        <v>9.3581293337174132E-2</v>
      </c>
      <c r="G45">
        <f t="shared" si="12"/>
        <v>178.25719888767648</v>
      </c>
      <c r="H45">
        <f t="shared" si="12"/>
        <v>154.49841798467961</v>
      </c>
      <c r="I45">
        <f t="shared" si="12"/>
        <v>0.89127990424727077</v>
      </c>
      <c r="J45">
        <f t="shared" si="12"/>
        <v>24.485618438189764</v>
      </c>
      <c r="K45">
        <f t="shared" si="12"/>
        <v>25.054088068951348</v>
      </c>
      <c r="L45">
        <f t="shared" si="12"/>
        <v>24.769853253570577</v>
      </c>
      <c r="M45">
        <f t="shared" si="15"/>
        <v>24.971637966133791</v>
      </c>
      <c r="N45">
        <f t="shared" si="15"/>
        <v>0.55012042516994519</v>
      </c>
      <c r="O45">
        <f t="shared" si="15"/>
        <v>9.2105324374677053</v>
      </c>
      <c r="P45">
        <f t="shared" si="15"/>
        <v>1.0017797923837795</v>
      </c>
      <c r="Q45">
        <f t="shared" si="15"/>
        <v>0.20178471256324357</v>
      </c>
      <c r="R45">
        <f t="shared" si="13"/>
        <v>2</v>
      </c>
    </row>
    <row r="46" spans="1:18" x14ac:dyDescent="0.25">
      <c r="A46">
        <f t="shared" si="14"/>
        <v>27</v>
      </c>
      <c r="B46">
        <f t="array" ref="B46:F46">MMULT(B45:F45,$B$13:$F$17)</f>
        <v>0.28710974841254383</v>
      </c>
      <c r="C46">
        <v>0.2591766851093058</v>
      </c>
      <c r="D46">
        <v>0.20776472279787594</v>
      </c>
      <c r="E46">
        <v>0.14891761303670914</v>
      </c>
      <c r="F46">
        <v>9.7031230643564864E-2</v>
      </c>
      <c r="G46">
        <f t="shared" ref="G46:L88" si="16">MMULT($B46:$F46,B$7:B$11)</f>
        <v>178.49636740954722</v>
      </c>
      <c r="H46">
        <f t="shared" si="16"/>
        <v>154.71923110244512</v>
      </c>
      <c r="I46">
        <f t="shared" si="16"/>
        <v>0.89006088396053062</v>
      </c>
      <c r="J46">
        <f t="shared" si="16"/>
        <v>24.502100959173319</v>
      </c>
      <c r="K46">
        <f t="shared" si="16"/>
        <v>25.070570039160756</v>
      </c>
      <c r="L46">
        <f t="shared" si="16"/>
        <v>24.786335499167059</v>
      </c>
      <c r="M46">
        <f t="shared" si="15"/>
        <v>24.98858882324442</v>
      </c>
      <c r="N46">
        <f t="shared" si="15"/>
        <v>0.55282316865987202</v>
      </c>
      <c r="O46">
        <f t="shared" si="15"/>
        <v>9.1779315524231126</v>
      </c>
      <c r="P46">
        <f t="shared" si="15"/>
        <v>1.0017797923837795</v>
      </c>
      <c r="Q46">
        <f t="shared" si="15"/>
        <v>0.20225332407739272</v>
      </c>
      <c r="R46">
        <f t="shared" si="13"/>
        <v>2</v>
      </c>
    </row>
    <row r="47" spans="1:18" x14ac:dyDescent="0.25">
      <c r="A47">
        <f t="shared" si="14"/>
        <v>28</v>
      </c>
      <c r="B47">
        <f t="array" ref="B47:F47">MMULT(B46:F46,$B$13:$F$17)</f>
        <v>0.28452335366224402</v>
      </c>
      <c r="C47">
        <v>0.2571222003971359</v>
      </c>
      <c r="D47">
        <v>0.20728846228111375</v>
      </c>
      <c r="E47">
        <v>0.15072176037709506</v>
      </c>
      <c r="F47">
        <v>0.10034422328241085</v>
      </c>
      <c r="G47">
        <f t="shared" si="16"/>
        <v>178.72724172501182</v>
      </c>
      <c r="H47">
        <f t="shared" si="16"/>
        <v>154.93237782456356</v>
      </c>
      <c r="I47">
        <f t="shared" si="16"/>
        <v>0.88888287579263547</v>
      </c>
      <c r="J47">
        <f t="shared" si="16"/>
        <v>24.51801798319736</v>
      </c>
      <c r="K47">
        <f t="shared" si="16"/>
        <v>25.086486522915138</v>
      </c>
      <c r="L47">
        <f t="shared" si="16"/>
        <v>24.802252253056274</v>
      </c>
      <c r="M47">
        <f t="shared" si="15"/>
        <v>25.004957977057444</v>
      </c>
      <c r="N47">
        <f t="shared" si="15"/>
        <v>0.55543032586311236</v>
      </c>
      <c r="O47">
        <f t="shared" si="15"/>
        <v>9.1464313519087614</v>
      </c>
      <c r="P47">
        <f t="shared" si="15"/>
        <v>1.0017797923837795</v>
      </c>
      <c r="Q47">
        <f t="shared" si="15"/>
        <v>0.20270572400120362</v>
      </c>
      <c r="R47">
        <f t="shared" si="13"/>
        <v>2</v>
      </c>
    </row>
    <row r="48" spans="1:18" x14ac:dyDescent="0.25">
      <c r="A48">
        <f t="shared" si="14"/>
        <v>29</v>
      </c>
      <c r="B48">
        <f t="array" ref="B48:F48">MMULT(B47:F47,$B$13:$F$17)</f>
        <v>0.28198620984140066</v>
      </c>
      <c r="C48">
        <v>0.25516432272361617</v>
      </c>
      <c r="D48">
        <v>0.20686464013164907</v>
      </c>
      <c r="E48">
        <v>0.15245899820683692</v>
      </c>
      <c r="F48">
        <v>0.1035258290964967</v>
      </c>
      <c r="G48">
        <f t="shared" si="16"/>
        <v>178.95011314309022</v>
      </c>
      <c r="H48">
        <f t="shared" si="16"/>
        <v>155.13812855751266</v>
      </c>
      <c r="I48">
        <f t="shared" si="16"/>
        <v>0.88774459199810252</v>
      </c>
      <c r="J48">
        <f t="shared" si="16"/>
        <v>24.533388533682469</v>
      </c>
      <c r="K48">
        <f t="shared" si="16"/>
        <v>25.101856545334719</v>
      </c>
      <c r="L48">
        <f t="shared" si="16"/>
        <v>24.817622539508612</v>
      </c>
      <c r="M48">
        <f t="shared" si="15"/>
        <v>25.020765018985703</v>
      </c>
      <c r="N48">
        <f t="shared" si="15"/>
        <v>0.5579454852404192</v>
      </c>
      <c r="O48">
        <f t="shared" si="15"/>
        <v>9.1159970305505063</v>
      </c>
      <c r="P48">
        <f t="shared" si="15"/>
        <v>1.0017797923837792</v>
      </c>
      <c r="Q48">
        <f t="shared" si="15"/>
        <v>0.20314247947711603</v>
      </c>
      <c r="R48">
        <f t="shared" si="13"/>
        <v>2</v>
      </c>
    </row>
    <row r="49" spans="1:18" x14ac:dyDescent="0.25">
      <c r="A49">
        <f t="shared" si="14"/>
        <v>30</v>
      </c>
      <c r="B49">
        <f t="array" ref="B49:F49">MMULT(B48:F48,$B$13:$F$17)</f>
        <v>0.27950270177493913</v>
      </c>
      <c r="C49">
        <v>0.2532946077298206</v>
      </c>
      <c r="D49">
        <v>0.20648693780713989</v>
      </c>
      <c r="E49">
        <v>0.15413414825937699</v>
      </c>
      <c r="F49">
        <v>0.10658160442872289</v>
      </c>
      <c r="G49">
        <f t="shared" si="16"/>
        <v>179.16526278901782</v>
      </c>
      <c r="H49">
        <f t="shared" si="16"/>
        <v>155.33674409142466</v>
      </c>
      <c r="I49">
        <f t="shared" si="16"/>
        <v>0.88664477094681116</v>
      </c>
      <c r="J49">
        <f t="shared" si="16"/>
        <v>24.548231096224683</v>
      </c>
      <c r="K49">
        <f t="shared" si="16"/>
        <v>25.116698593153977</v>
      </c>
      <c r="L49">
        <f t="shared" si="16"/>
        <v>24.832464844689355</v>
      </c>
      <c r="M49">
        <f t="shared" si="15"/>
        <v>25.036028982201277</v>
      </c>
      <c r="N49">
        <f t="shared" si="15"/>
        <v>0.56037207952302837</v>
      </c>
      <c r="O49">
        <f t="shared" si="15"/>
        <v>9.0865944668444225</v>
      </c>
      <c r="P49">
        <f t="shared" si="15"/>
        <v>1.0017797923837795</v>
      </c>
      <c r="Q49">
        <f t="shared" si="15"/>
        <v>0.20356413751195235</v>
      </c>
      <c r="R49">
        <f t="shared" si="13"/>
        <v>2</v>
      </c>
    </row>
    <row r="50" spans="1:18" x14ac:dyDescent="0.25">
      <c r="A50">
        <f t="shared" si="14"/>
        <v>31</v>
      </c>
      <c r="B50">
        <f t="array" ref="B50:F50">MMULT(B49:F49,$B$13:$F$17)</f>
        <v>0.27707602640039114</v>
      </c>
      <c r="C50">
        <v>0.25150599214523328</v>
      </c>
      <c r="D50">
        <v>0.20614981228386103</v>
      </c>
      <c r="E50">
        <v>0.15575115004403364</v>
      </c>
      <c r="F50">
        <v>0.10951701912648042</v>
      </c>
      <c r="G50">
        <f t="shared" si="16"/>
        <v>179.37296183806757</v>
      </c>
      <c r="H50">
        <f t="shared" si="16"/>
        <v>155.52847584934739</v>
      </c>
      <c r="I50">
        <f t="shared" si="16"/>
        <v>0.88558217924771432</v>
      </c>
      <c r="J50">
        <f t="shared" si="16"/>
        <v>24.562563607142113</v>
      </c>
      <c r="K50">
        <f t="shared" si="16"/>
        <v>25.131030603411666</v>
      </c>
      <c r="L50">
        <f t="shared" si="16"/>
        <v>24.846797105276913</v>
      </c>
      <c r="M50">
        <f t="shared" si="15"/>
        <v>25.050768330893867</v>
      </c>
      <c r="N50">
        <f t="shared" si="15"/>
        <v>0.56271339405324694</v>
      </c>
      <c r="O50">
        <f t="shared" si="15"/>
        <v>9.0581902971904871</v>
      </c>
      <c r="P50">
        <f t="shared" si="15"/>
        <v>1.0017797923837795</v>
      </c>
      <c r="Q50">
        <f t="shared" si="15"/>
        <v>0.20397122561698919</v>
      </c>
      <c r="R50">
        <f t="shared" si="13"/>
        <v>2</v>
      </c>
    </row>
    <row r="51" spans="1:18" x14ac:dyDescent="0.25">
      <c r="A51">
        <f t="shared" si="14"/>
        <v>32</v>
      </c>
      <c r="B51">
        <f t="array" ref="B51:F51">MMULT(B50:F50,$B$13:$F$17)</f>
        <v>0.27470843063602468</v>
      </c>
      <c r="C51">
        <v>0.24979250029434952</v>
      </c>
      <c r="D51">
        <v>0.2058484075304306</v>
      </c>
      <c r="E51">
        <v>0.15731326381238159</v>
      </c>
      <c r="F51">
        <v>0.11233739772681313</v>
      </c>
      <c r="G51">
        <f t="shared" si="16"/>
        <v>179.5734717889016</v>
      </c>
      <c r="H51">
        <f t="shared" si="16"/>
        <v>155.71356616714175</v>
      </c>
      <c r="I51">
        <f t="shared" si="16"/>
        <v>0.88455561322985166</v>
      </c>
      <c r="J51">
        <f t="shared" si="16"/>
        <v>24.576403449986948</v>
      </c>
      <c r="K51">
        <f t="shared" si="16"/>
        <v>25.144869960070135</v>
      </c>
      <c r="L51">
        <f t="shared" si="16"/>
        <v>24.860636705028565</v>
      </c>
      <c r="M51">
        <f t="shared" si="15"/>
        <v>25.065000957492529</v>
      </c>
      <c r="N51">
        <f t="shared" si="15"/>
        <v>0.56497257469292961</v>
      </c>
      <c r="O51">
        <f t="shared" si="15"/>
        <v>9.0307519667413363</v>
      </c>
      <c r="P51">
        <f t="shared" si="15"/>
        <v>1.0017797923837795</v>
      </c>
      <c r="Q51">
        <f t="shared" si="15"/>
        <v>0.20436425246399684</v>
      </c>
      <c r="R51">
        <f t="shared" si="13"/>
        <v>2</v>
      </c>
    </row>
    <row r="52" spans="1:18" x14ac:dyDescent="0.25">
      <c r="A52">
        <f t="shared" si="14"/>
        <v>33</v>
      </c>
      <c r="B52">
        <f t="array" ref="B52:F52">MMULT(B51:F51,$B$13:$F$17)</f>
        <v>0.27240140004883256</v>
      </c>
      <c r="C52">
        <v>0.24814901873094325</v>
      </c>
      <c r="D52">
        <v>0.20557847240119867</v>
      </c>
      <c r="E52">
        <v>0.15882322832980686</v>
      </c>
      <c r="F52">
        <v>0.11504788048921823</v>
      </c>
      <c r="G52">
        <f t="shared" si="16"/>
        <v>179.76704476085595</v>
      </c>
      <c r="H52">
        <f t="shared" si="16"/>
        <v>155.89224859079206</v>
      </c>
      <c r="I52">
        <f t="shared" si="16"/>
        <v>0.88356389992325879</v>
      </c>
      <c r="J52">
        <f t="shared" si="16"/>
        <v>24.589767457821871</v>
      </c>
      <c r="K52">
        <f t="shared" si="16"/>
        <v>25.15823349637197</v>
      </c>
      <c r="L52">
        <f t="shared" si="16"/>
        <v>24.874000477096942</v>
      </c>
      <c r="M52">
        <f t="shared" si="15"/>
        <v>25.078744185640989</v>
      </c>
      <c r="N52">
        <f t="shared" si="15"/>
        <v>0.56715263527982052</v>
      </c>
      <c r="O52">
        <f t="shared" si="15"/>
        <v>9.0042477626176005</v>
      </c>
      <c r="P52">
        <f t="shared" si="15"/>
        <v>1.0017797923837795</v>
      </c>
      <c r="Q52">
        <f t="shared" si="15"/>
        <v>0.20474370854407781</v>
      </c>
      <c r="R52">
        <f t="shared" si="13"/>
        <v>2</v>
      </c>
    </row>
    <row r="53" spans="1:18" x14ac:dyDescent="0.25">
      <c r="A53">
        <f t="shared" si="14"/>
        <v>34</v>
      </c>
      <c r="B53">
        <f t="array" ref="B53:F53">MMULT(B52:F52,$B$13:$F$17)</f>
        <v>0.27015580918606508</v>
      </c>
      <c r="C53">
        <v>0.24657112242630355</v>
      </c>
      <c r="D53">
        <v>0.20533628617109353</v>
      </c>
      <c r="E53">
        <v>0.16028338290172259</v>
      </c>
      <c r="F53">
        <v>0.11765339931481483</v>
      </c>
      <c r="G53">
        <f t="shared" si="16"/>
        <v>179.95392380404255</v>
      </c>
      <c r="H53">
        <f t="shared" si="16"/>
        <v>156.06474818177762</v>
      </c>
      <c r="I53">
        <f t="shared" si="16"/>
        <v>0.88260589764948638</v>
      </c>
      <c r="J53">
        <f t="shared" si="16"/>
        <v>24.602671919635668</v>
      </c>
      <c r="K53">
        <f t="shared" si="16"/>
        <v>25.171137501315989</v>
      </c>
      <c r="L53">
        <f t="shared" si="16"/>
        <v>24.88690471047585</v>
      </c>
      <c r="M53">
        <f t="shared" si="15"/>
        <v>25.092014777296043</v>
      </c>
      <c r="N53">
        <f t="shared" si="15"/>
        <v>0.56925646462989432</v>
      </c>
      <c r="O53">
        <f t="shared" si="15"/>
        <v>8.9786468336809069</v>
      </c>
      <c r="P53">
        <f t="shared" si="15"/>
        <v>1.0017797923837795</v>
      </c>
      <c r="Q53">
        <f t="shared" si="15"/>
        <v>0.2051100668202212</v>
      </c>
      <c r="R53">
        <f t="shared" si="13"/>
        <v>2</v>
      </c>
    </row>
    <row r="54" spans="1:18" x14ac:dyDescent="0.25">
      <c r="A54">
        <f t="shared" si="14"/>
        <v>35</v>
      </c>
      <c r="B54">
        <f t="array" ref="B54:F54">MMULT(B53:F53,$B$13:$F$17)</f>
        <v>0.26797204189349455</v>
      </c>
      <c r="C54">
        <v>0.24505494012667384</v>
      </c>
      <c r="D54">
        <v>0.20511859200073973</v>
      </c>
      <c r="E54">
        <v>0.16169576128604482</v>
      </c>
      <c r="F54">
        <v>0.12015866469304662</v>
      </c>
      <c r="G54">
        <f t="shared" si="16"/>
        <v>180.13434321439991</v>
      </c>
      <c r="H54">
        <f t="shared" si="16"/>
        <v>156.23128182395013</v>
      </c>
      <c r="I54">
        <f t="shared" si="16"/>
        <v>0.88168049630668499</v>
      </c>
      <c r="J54">
        <f t="shared" si="16"/>
        <v>24.615132589696259</v>
      </c>
      <c r="K54">
        <f t="shared" si="16"/>
        <v>25.183597729055588</v>
      </c>
      <c r="L54">
        <f t="shared" si="16"/>
        <v>24.899365159375943</v>
      </c>
      <c r="M54">
        <f t="shared" si="15"/>
        <v>25.104828942743339</v>
      </c>
      <c r="N54">
        <f t="shared" si="15"/>
        <v>0.57128683309578088</v>
      </c>
      <c r="O54">
        <f t="shared" si="15"/>
        <v>8.953919200045231</v>
      </c>
      <c r="P54">
        <f t="shared" si="15"/>
        <v>1.0017797923837792</v>
      </c>
      <c r="Q54">
        <f t="shared" si="15"/>
        <v>0.20546378336742416</v>
      </c>
      <c r="R54">
        <f t="shared" si="13"/>
        <v>2</v>
      </c>
    </row>
    <row r="55" spans="1:18" x14ac:dyDescent="0.25">
      <c r="A55">
        <f t="shared" si="14"/>
        <v>36</v>
      </c>
      <c r="B55">
        <f t="array" ref="B55:F55">MMULT(B54:F54,$B$13:$F$17)</f>
        <v>0.26585008802619636</v>
      </c>
      <c r="C55">
        <v>0.24359704958617664</v>
      </c>
      <c r="D55">
        <v>0.20492253808551819</v>
      </c>
      <c r="E55">
        <v>0.16306216360654952</v>
      </c>
      <c r="F55">
        <v>0.12256816069555887</v>
      </c>
      <c r="G55">
        <f t="shared" si="16"/>
        <v>180.30852884817853</v>
      </c>
      <c r="H55">
        <f t="shared" si="16"/>
        <v>156.39205852738499</v>
      </c>
      <c r="I55">
        <f t="shared" si="16"/>
        <v>0.88078661741541298</v>
      </c>
      <c r="J55">
        <f t="shared" si="16"/>
        <v>24.627164698950413</v>
      </c>
      <c r="K55">
        <f t="shared" si="16"/>
        <v>25.19562941033255</v>
      </c>
      <c r="L55">
        <f t="shared" si="16"/>
        <v>24.911397054641501</v>
      </c>
      <c r="M55">
        <f t="shared" si="15"/>
        <v>25.117202352637811</v>
      </c>
      <c r="N55">
        <f t="shared" si="15"/>
        <v>0.5732463986989248</v>
      </c>
      <c r="O55">
        <f t="shared" si="15"/>
        <v>8.930035754752522</v>
      </c>
      <c r="P55">
        <f t="shared" si="15"/>
        <v>1.0017797923837795</v>
      </c>
      <c r="Q55">
        <f t="shared" si="15"/>
        <v>0.20580529799633593</v>
      </c>
      <c r="R55">
        <f t="shared" si="13"/>
        <v>3</v>
      </c>
    </row>
    <row r="56" spans="1:18" x14ac:dyDescent="0.25">
      <c r="A56">
        <f t="shared" si="14"/>
        <v>37</v>
      </c>
      <c r="B56">
        <f t="array" ref="B56:F56">MMULT(B55:F55,$B$13:$F$17)</f>
        <v>0.26378962150397234</v>
      </c>
      <c r="C56">
        <v>0.24219439567274365</v>
      </c>
      <c r="D56">
        <v>0.20474562595778667</v>
      </c>
      <c r="E56">
        <v>0.16438421113369364</v>
      </c>
      <c r="F56">
        <v>0.1248861457318033</v>
      </c>
      <c r="G56">
        <f t="shared" si="16"/>
        <v>180.47669843205665</v>
      </c>
      <c r="H56">
        <f t="shared" si="16"/>
        <v>156.5472797261362</v>
      </c>
      <c r="I56">
        <f t="shared" si="16"/>
        <v>0.87992321397700468</v>
      </c>
      <c r="J56">
        <f t="shared" si="16"/>
        <v>24.638782967809682</v>
      </c>
      <c r="K56">
        <f t="shared" si="16"/>
        <v>25.207247265288782</v>
      </c>
      <c r="L56">
        <f t="shared" si="16"/>
        <v>24.923015116549255</v>
      </c>
      <c r="M56">
        <f t="shared" si="15"/>
        <v>25.12915015140711</v>
      </c>
      <c r="N56">
        <f t="shared" si="15"/>
        <v>0.57513771285763648</v>
      </c>
      <c r="O56">
        <f t="shared" si="15"/>
        <v>8.9069682594718991</v>
      </c>
      <c r="P56">
        <f t="shared" si="15"/>
        <v>1.0017797923837795</v>
      </c>
      <c r="Q56">
        <f t="shared" si="15"/>
        <v>0.20613503485788426</v>
      </c>
      <c r="R56">
        <f t="shared" si="13"/>
        <v>3</v>
      </c>
    </row>
    <row r="57" spans="1:18" x14ac:dyDescent="0.25">
      <c r="A57">
        <f t="shared" si="14"/>
        <v>38</v>
      </c>
      <c r="B57">
        <f t="array" ref="B57:F57">MMULT(B56:F56,$B$13:$F$17)</f>
        <v>0.26179006355663637</v>
      </c>
      <c r="C57">
        <v>0.24084422605040498</v>
      </c>
      <c r="D57">
        <v>0.20458566528188799</v>
      </c>
      <c r="E57">
        <v>0.16566338778401982</v>
      </c>
      <c r="F57">
        <v>0.12711665732705044</v>
      </c>
      <c r="G57">
        <f t="shared" si="16"/>
        <v>180.63906186631897</v>
      </c>
      <c r="H57">
        <f t="shared" si="16"/>
        <v>156.69713956787893</v>
      </c>
      <c r="I57">
        <f t="shared" si="16"/>
        <v>0.87908927018532435</v>
      </c>
      <c r="J57">
        <f t="shared" si="16"/>
        <v>24.650001619832896</v>
      </c>
      <c r="K57">
        <f t="shared" si="16"/>
        <v>25.21846551716817</v>
      </c>
      <c r="L57">
        <f t="shared" si="16"/>
        <v>24.934233568500552</v>
      </c>
      <c r="M57">
        <f t="shared" si="15"/>
        <v>25.140686971527941</v>
      </c>
      <c r="N57">
        <f t="shared" si="15"/>
        <v>0.57696322573555303</v>
      </c>
      <c r="O57">
        <f t="shared" si="15"/>
        <v>8.8846893356538246</v>
      </c>
      <c r="P57">
        <f t="shared" si="15"/>
        <v>1.0017797923837795</v>
      </c>
      <c r="Q57">
        <f t="shared" si="15"/>
        <v>0.20645340302741799</v>
      </c>
      <c r="R57">
        <f t="shared" si="13"/>
        <v>3</v>
      </c>
    </row>
    <row r="58" spans="1:18" x14ac:dyDescent="0.25">
      <c r="A58">
        <f t="shared" si="14"/>
        <v>39</v>
      </c>
      <c r="B58">
        <f t="array" ref="B58:F58">MMULT(B57:F57,$B$13:$F$17)</f>
        <v>0.25985063415791121</v>
      </c>
      <c r="C58">
        <v>0.23954404041666558</v>
      </c>
      <c r="D58">
        <v>0.20444073444497268</v>
      </c>
      <c r="E58">
        <v>0.16690107137034552</v>
      </c>
      <c r="F58">
        <v>0.12926351961010457</v>
      </c>
      <c r="G58">
        <f t="shared" si="16"/>
        <v>180.79582151942796</v>
      </c>
      <c r="H58">
        <f t="shared" si="16"/>
        <v>156.84182519418181</v>
      </c>
      <c r="I58">
        <f t="shared" si="16"/>
        <v>0.87828380102423198</v>
      </c>
      <c r="J58">
        <f t="shared" si="16"/>
        <v>24.660834395942373</v>
      </c>
      <c r="K58">
        <f t="shared" si="16"/>
        <v>25.229297906547412</v>
      </c>
      <c r="L58">
        <f t="shared" si="16"/>
        <v>24.945066151244912</v>
      </c>
      <c r="M58">
        <f t="shared" si="15"/>
        <v>25.151826948312539</v>
      </c>
      <c r="N58">
        <f t="shared" si="15"/>
        <v>0.57872529123593275</v>
      </c>
      <c r="O58">
        <f t="shared" si="15"/>
        <v>8.863172452246225</v>
      </c>
      <c r="P58">
        <f t="shared" si="15"/>
        <v>1.0017797923837792</v>
      </c>
      <c r="Q58">
        <f t="shared" si="15"/>
        <v>0.20676079706765657</v>
      </c>
      <c r="R58">
        <f t="shared" si="13"/>
        <v>3</v>
      </c>
    </row>
    <row r="59" spans="1:18" x14ac:dyDescent="0.25">
      <c r="A59">
        <f t="shared" si="14"/>
        <v>40</v>
      </c>
      <c r="B59">
        <f t="array" ref="B59:F59">MMULT(B58:F58,$B$13:$F$17)</f>
        <v>0.25797039399668475</v>
      </c>
      <c r="C59">
        <v>0.23829155023110254</v>
      </c>
      <c r="D59">
        <v>0.20430914626353375</v>
      </c>
      <c r="E59">
        <v>0.16809855697931922</v>
      </c>
      <c r="F59">
        <v>0.13133035252935935</v>
      </c>
      <c r="G59">
        <f t="shared" si="16"/>
        <v>180.94717251296132</v>
      </c>
      <c r="H59">
        <f t="shared" si="16"/>
        <v>156.98151701069165</v>
      </c>
      <c r="I59">
        <f t="shared" si="16"/>
        <v>0.87750585177648099</v>
      </c>
      <c r="J59">
        <f t="shared" si="16"/>
        <v>24.671294568905939</v>
      </c>
      <c r="K59">
        <f t="shared" si="16"/>
        <v>25.239757705829007</v>
      </c>
      <c r="L59">
        <f t="shared" si="16"/>
        <v>24.955526137367492</v>
      </c>
      <c r="M59">
        <f t="shared" si="15"/>
        <v>25.16258373493773</v>
      </c>
      <c r="N59">
        <f t="shared" si="15"/>
        <v>0.58042617166712018</v>
      </c>
      <c r="O59">
        <f t="shared" si="15"/>
        <v>8.8423919108317417</v>
      </c>
      <c r="P59">
        <f t="shared" si="15"/>
        <v>1.0017797923837795</v>
      </c>
      <c r="Q59">
        <f t="shared" si="15"/>
        <v>0.2070575975702702</v>
      </c>
      <c r="R59">
        <f t="shared" si="13"/>
        <v>3</v>
      </c>
    </row>
    <row r="60" spans="1:18" x14ac:dyDescent="0.25">
      <c r="A60">
        <f t="shared" si="14"/>
        <v>41</v>
      </c>
      <c r="B60">
        <f t="array" ref="B60:F60">MMULT(B59:F59,$B$13:$F$17)</f>
        <v>0.25614827883320496</v>
      </c>
      <c r="C60">
        <v>0.23708464659281389</v>
      </c>
      <c r="D60">
        <v>0.20418941817102271</v>
      </c>
      <c r="E60">
        <v>0.16925707433123821</v>
      </c>
      <c r="F60">
        <v>0.13332058207171987</v>
      </c>
      <c r="G60">
        <f t="shared" si="16"/>
        <v>181.09330299635101</v>
      </c>
      <c r="H60">
        <f t="shared" si="16"/>
        <v>157.11638894689909</v>
      </c>
      <c r="I60">
        <f t="shared" si="16"/>
        <v>0.87675449746459821</v>
      </c>
      <c r="J60">
        <f t="shared" si="16"/>
        <v>24.681394957887338</v>
      </c>
      <c r="K60">
        <f t="shared" si="16"/>
        <v>25.249857733799935</v>
      </c>
      <c r="L60">
        <f t="shared" si="16"/>
        <v>24.96562634584366</v>
      </c>
      <c r="M60">
        <f t="shared" si="15"/>
        <v>25.172970517519907</v>
      </c>
      <c r="N60">
        <f t="shared" si="15"/>
        <v>0.58206804210378182</v>
      </c>
      <c r="O60">
        <f t="shared" si="15"/>
        <v>8.8223228288556861</v>
      </c>
      <c r="P60">
        <f t="shared" si="15"/>
        <v>1.0017797923837795</v>
      </c>
      <c r="Q60">
        <f t="shared" si="15"/>
        <v>0.20734417167628141</v>
      </c>
      <c r="R60">
        <f t="shared" si="13"/>
        <v>3</v>
      </c>
    </row>
    <row r="61" spans="1:18" x14ac:dyDescent="0.25">
      <c r="A61">
        <f t="shared" si="14"/>
        <v>42</v>
      </c>
      <c r="B61">
        <f t="array" ref="B61:F61">MMULT(B60:F60,$B$13:$F$17)</f>
        <v>0.25438312769983545</v>
      </c>
      <c r="C61">
        <v>0.23592137447006578</v>
      </c>
      <c r="D61">
        <v>0.20408024631063734</v>
      </c>
      <c r="E61">
        <v>0.17037780056407364</v>
      </c>
      <c r="F61">
        <v>0.13523745095538744</v>
      </c>
      <c r="G61">
        <f t="shared" si="16"/>
        <v>181.23439441118884</v>
      </c>
      <c r="H61">
        <f t="shared" si="16"/>
        <v>157.24660870542129</v>
      </c>
      <c r="I61">
        <f t="shared" si="16"/>
        <v>0.87602884224024369</v>
      </c>
      <c r="J61">
        <f t="shared" si="16"/>
        <v>24.691147942921013</v>
      </c>
      <c r="K61">
        <f t="shared" si="16"/>
        <v>25.259610370112597</v>
      </c>
      <c r="L61">
        <f t="shared" si="16"/>
        <v>24.975379156516826</v>
      </c>
      <c r="M61">
        <f t="shared" si="15"/>
        <v>25.183000030092522</v>
      </c>
      <c r="N61">
        <f t="shared" si="15"/>
        <v>0.58365299446737307</v>
      </c>
      <c r="O61">
        <f t="shared" si="15"/>
        <v>8.8029411214680575</v>
      </c>
      <c r="P61">
        <f t="shared" si="15"/>
        <v>1.0017797923837795</v>
      </c>
      <c r="Q61">
        <f t="shared" si="15"/>
        <v>0.20762087357572545</v>
      </c>
      <c r="R61">
        <f t="shared" si="13"/>
        <v>3</v>
      </c>
    </row>
    <row r="62" spans="1:18" x14ac:dyDescent="0.25">
      <c r="A62">
        <f t="shared" si="14"/>
        <v>43</v>
      </c>
      <c r="B62">
        <f t="array" ref="B62:F62">MMULT(B61:F61,$B$13:$F$17)</f>
        <v>0.25267370610448642</v>
      </c>
      <c r="C62">
        <v>0.23479991189969285</v>
      </c>
      <c r="D62">
        <v>0.20398048302013638</v>
      </c>
      <c r="E62">
        <v>0.17146186955825635</v>
      </c>
      <c r="F62">
        <v>0.13708402941742767</v>
      </c>
      <c r="G62">
        <f t="shared" si="16"/>
        <v>181.37062174509146</v>
      </c>
      <c r="H62">
        <f t="shared" si="16"/>
        <v>157.37233800092457</v>
      </c>
      <c r="I62">
        <f t="shared" si="16"/>
        <v>0.8753280187353234</v>
      </c>
      <c r="J62">
        <f t="shared" si="16"/>
        <v>24.700565479206681</v>
      </c>
      <c r="K62">
        <f t="shared" si="16"/>
        <v>25.269027569583962</v>
      </c>
      <c r="L62">
        <f t="shared" si="16"/>
        <v>24.984796524395346</v>
      </c>
      <c r="M62">
        <f t="shared" si="15"/>
        <v>25.192684569382486</v>
      </c>
      <c r="N62">
        <f t="shared" si="15"/>
        <v>0.58518304134791954</v>
      </c>
      <c r="O62">
        <f t="shared" si="15"/>
        <v>8.7842234823898231</v>
      </c>
      <c r="P62">
        <f t="shared" si="15"/>
        <v>1.0017797923837797</v>
      </c>
      <c r="Q62">
        <f t="shared" si="15"/>
        <v>0.20788804498717164</v>
      </c>
      <c r="R62">
        <f t="shared" si="13"/>
        <v>3</v>
      </c>
    </row>
    <row r="63" spans="1:18" x14ac:dyDescent="0.25">
      <c r="A63">
        <f t="shared" si="14"/>
        <v>44</v>
      </c>
      <c r="B63">
        <f t="array" ref="B63:F63">MMULT(B62:F62,$B$13:$F$17)</f>
        <v>0.25101872515959817</v>
      </c>
      <c r="C63">
        <v>0.23371855308923925</v>
      </c>
      <c r="D63">
        <v>0.20388911725705391</v>
      </c>
      <c r="E63">
        <v>0.1725103786634235</v>
      </c>
      <c r="F63">
        <v>0.13886322583068486</v>
      </c>
      <c r="G63">
        <f t="shared" si="16"/>
        <v>181.50215377527798</v>
      </c>
      <c r="H63">
        <f t="shared" si="16"/>
        <v>157.49373278893384</v>
      </c>
      <c r="I63">
        <f t="shared" si="16"/>
        <v>0.87465118738558678</v>
      </c>
      <c r="J63">
        <f t="shared" si="16"/>
        <v>24.709659111149133</v>
      </c>
      <c r="K63">
        <f t="shared" si="16"/>
        <v>25.278120876238763</v>
      </c>
      <c r="L63">
        <f t="shared" si="16"/>
        <v>24.993889993693973</v>
      </c>
      <c r="M63">
        <f t="shared" si="15"/>
        <v>25.202036009311744</v>
      </c>
      <c r="N63">
        <f t="shared" si="15"/>
        <v>0.58666011958769126</v>
      </c>
      <c r="O63">
        <f t="shared" si="15"/>
        <v>8.7661473641257963</v>
      </c>
      <c r="P63">
        <f t="shared" si="15"/>
        <v>1.0017797923837797</v>
      </c>
      <c r="Q63">
        <f t="shared" si="15"/>
        <v>0.20814601561780588</v>
      </c>
      <c r="R63">
        <f t="shared" si="13"/>
        <v>3</v>
      </c>
    </row>
    <row r="64" spans="1:18" x14ac:dyDescent="0.25">
      <c r="A64">
        <f t="shared" si="14"/>
        <v>45</v>
      </c>
      <c r="B64">
        <f t="array" ref="B64:F64">MMULT(B63:F63,$B$13:$F$17)</f>
        <v>0.24941685737530569</v>
      </c>
      <c r="C64">
        <v>0.23267569459579718</v>
      </c>
      <c r="D64">
        <v>0.20380525757012494</v>
      </c>
      <c r="E64">
        <v>0.17352439348867776</v>
      </c>
      <c r="F64">
        <v>0.14057779697009412</v>
      </c>
      <c r="G64">
        <f t="shared" si="16"/>
        <v>181.62915330211843</v>
      </c>
      <c r="H64">
        <f t="shared" si="16"/>
        <v>157.61094348485651</v>
      </c>
      <c r="I64">
        <f t="shared" si="16"/>
        <v>0.87399753573538641</v>
      </c>
      <c r="J64">
        <f t="shared" si="16"/>
        <v>24.718439986091049</v>
      </c>
      <c r="K64">
        <f t="shared" si="16"/>
        <v>25.286901437044754</v>
      </c>
      <c r="L64">
        <f t="shared" si="16"/>
        <v>25.002670711567916</v>
      </c>
      <c r="M64">
        <f t="shared" si="15"/>
        <v>25.211065815172724</v>
      </c>
      <c r="N64">
        <f t="shared" si="15"/>
        <v>0.58808609364582143</v>
      </c>
      <c r="O64">
        <f t="shared" si="15"/>
        <v>8.7486909577777112</v>
      </c>
      <c r="P64">
        <f t="shared" si="15"/>
        <v>1.0017797923837797</v>
      </c>
      <c r="Q64">
        <f t="shared" si="15"/>
        <v>0.20839510360483154</v>
      </c>
      <c r="R64">
        <f t="shared" si="13"/>
        <v>3</v>
      </c>
    </row>
    <row r="65" spans="1:18" x14ac:dyDescent="0.25">
      <c r="A65">
        <f t="shared" si="14"/>
        <v>46</v>
      </c>
      <c r="B65">
        <f t="array" ref="B65:F65">MMULT(B64:F64,$B$13:$F$17)</f>
        <v>0.2478667497105364</v>
      </c>
      <c r="C65">
        <v>0.2316698239401368</v>
      </c>
      <c r="D65">
        <v>0.2037281172747766</v>
      </c>
      <c r="E65">
        <v>0.17450495126235843</v>
      </c>
      <c r="F65">
        <v>0.14223035781219143</v>
      </c>
      <c r="G65">
        <f t="shared" si="16"/>
        <v>181.75177737298043</v>
      </c>
      <c r="H65">
        <f t="shared" si="16"/>
        <v>157.72411517359808</v>
      </c>
      <c r="I65">
        <f t="shared" si="16"/>
        <v>0.87336627773065001</v>
      </c>
      <c r="J65">
        <f t="shared" si="16"/>
        <v>24.726918867703343</v>
      </c>
      <c r="K65">
        <f t="shared" si="16"/>
        <v>25.295380015304893</v>
      </c>
      <c r="L65">
        <f t="shared" si="16"/>
        <v>25.011149441504138</v>
      </c>
      <c r="M65">
        <f t="shared" si="15"/>
        <v>25.21978505744308</v>
      </c>
      <c r="N65">
        <f t="shared" si="15"/>
        <v>0.58946275876139687</v>
      </c>
      <c r="O65">
        <f t="shared" si="15"/>
        <v>8.7318331726572502</v>
      </c>
      <c r="P65">
        <f t="shared" si="15"/>
        <v>1.0017797923837795</v>
      </c>
      <c r="Q65">
        <f t="shared" si="15"/>
        <v>0.20863561593897234</v>
      </c>
      <c r="R65">
        <f t="shared" si="13"/>
        <v>3</v>
      </c>
    </row>
    <row r="66" spans="1:18" x14ac:dyDescent="0.25">
      <c r="A66">
        <f t="shared" si="14"/>
        <v>47</v>
      </c>
      <c r="B66">
        <f t="array" ref="B66:F66">MMULT(B65:F65,$B$13:$F$17)</f>
        <v>0.24636703436142535</v>
      </c>
      <c r="C66">
        <v>0.23069951015659992</v>
      </c>
      <c r="D66">
        <v>0.20365700153677946</v>
      </c>
      <c r="E66">
        <v>0.17545306314653358</v>
      </c>
      <c r="F66">
        <v>0.14382339079866135</v>
      </c>
      <c r="G66">
        <f t="shared" si="16"/>
        <v>181.87017749674214</v>
      </c>
      <c r="H66">
        <f t="shared" si="16"/>
        <v>157.83338781017193</v>
      </c>
      <c r="I66">
        <f t="shared" si="16"/>
        <v>0.87275665300577832</v>
      </c>
      <c r="J66">
        <f t="shared" si="16"/>
        <v>24.735106149010289</v>
      </c>
      <c r="K66">
        <f t="shared" si="16"/>
        <v>25.303567003683622</v>
      </c>
      <c r="L66">
        <f t="shared" si="16"/>
        <v>25.01933657634698</v>
      </c>
      <c r="M66">
        <f t="shared" si="15"/>
        <v>25.228204425217811</v>
      </c>
      <c r="N66">
        <f t="shared" si="15"/>
        <v>0.5907918439310873</v>
      </c>
      <c r="O66">
        <f t="shared" si="15"/>
        <v>8.715553615856388</v>
      </c>
      <c r="P66">
        <f t="shared" si="15"/>
        <v>1.0017797923837795</v>
      </c>
      <c r="Q66">
        <f t="shared" si="15"/>
        <v>0.20886784887086263</v>
      </c>
      <c r="R66">
        <f t="shared" si="13"/>
        <v>3</v>
      </c>
    </row>
    <row r="67" spans="1:18" x14ac:dyDescent="0.25">
      <c r="A67">
        <f t="shared" si="14"/>
        <v>48</v>
      </c>
      <c r="B67">
        <f t="array" ref="B67:F67">MMULT(B66:F66,$B$13:$F$17)</f>
        <v>0.24491633767579338</v>
      </c>
      <c r="C67">
        <v>0.22976339588855446</v>
      </c>
      <c r="D67">
        <v>0.20359129610869639</v>
      </c>
      <c r="E67">
        <v>0.17636971579793359</v>
      </c>
      <c r="F67">
        <v>0.14535925452902188</v>
      </c>
      <c r="G67">
        <f t="shared" si="16"/>
        <v>181.98449984936138</v>
      </c>
      <c r="H67">
        <f t="shared" si="16"/>
        <v>157.93889641171631</v>
      </c>
      <c r="I67">
        <f t="shared" si="16"/>
        <v>0.8721679261691152</v>
      </c>
      <c r="J67">
        <f t="shared" si="16"/>
        <v>24.743011865035758</v>
      </c>
      <c r="K67">
        <f t="shared" si="16"/>
        <v>25.311472436854061</v>
      </c>
      <c r="L67">
        <f t="shared" si="16"/>
        <v>25.027242150944932</v>
      </c>
      <c r="M67">
        <f t="shared" si="15"/>
        <v>25.236334239245998</v>
      </c>
      <c r="N67">
        <f t="shared" si="15"/>
        <v>0.59207501471598711</v>
      </c>
      <c r="O67">
        <f t="shared" si="15"/>
        <v>8.6998325718987743</v>
      </c>
      <c r="P67">
        <f t="shared" si="15"/>
        <v>1.0017797923837797</v>
      </c>
      <c r="Q67">
        <f t="shared" si="15"/>
        <v>0.20909208830109888</v>
      </c>
      <c r="R67">
        <f t="shared" si="13"/>
        <v>4</v>
      </c>
    </row>
    <row r="68" spans="1:18" x14ac:dyDescent="0.25">
      <c r="A68">
        <f t="shared" si="14"/>
        <v>49</v>
      </c>
      <c r="B68">
        <f t="array" ref="B68:F68">MMULT(B67:F67,$B$13:$F$17)</f>
        <v>0.24351328751030829</v>
      </c>
      <c r="C68">
        <v>0.22886019072366892</v>
      </c>
      <c r="D68">
        <v>0.2035304574990007</v>
      </c>
      <c r="E68">
        <v>0.17725587239493037</v>
      </c>
      <c r="F68">
        <v>0.14684019187209144</v>
      </c>
      <c r="G68">
        <f t="shared" si="16"/>
        <v>182.09488547089776</v>
      </c>
      <c r="H68">
        <f t="shared" si="16"/>
        <v>158.0407712413319</v>
      </c>
      <c r="I68">
        <f t="shared" si="16"/>
        <v>0.87159938609075693</v>
      </c>
      <c r="J68">
        <f t="shared" si="16"/>
        <v>24.750645705064308</v>
      </c>
      <c r="K68">
        <f t="shared" si="16"/>
        <v>25.319106003759551</v>
      </c>
      <c r="L68">
        <f t="shared" si="16"/>
        <v>25.034875854411951</v>
      </c>
      <c r="M68">
        <f t="shared" si="15"/>
        <v>25.244184464566626</v>
      </c>
      <c r="N68">
        <f t="shared" si="15"/>
        <v>0.59331387589104989</v>
      </c>
      <c r="O68">
        <f t="shared" si="15"/>
        <v>8.6846509825693889</v>
      </c>
      <c r="P68">
        <f t="shared" si="15"/>
        <v>1.0017797923837797</v>
      </c>
      <c r="Q68">
        <f t="shared" si="15"/>
        <v>0.20930861015470709</v>
      </c>
      <c r="R68">
        <f t="shared" si="13"/>
        <v>4</v>
      </c>
    </row>
    <row r="69" spans="1:18" x14ac:dyDescent="0.25">
      <c r="A69">
        <f t="shared" si="14"/>
        <v>50</v>
      </c>
      <c r="B69">
        <f t="array" ref="B69:F69">MMULT(B68:F68,$B$13:$F$17)</f>
        <v>0.24215651928932316</v>
      </c>
      <c r="C69">
        <v>0.22798866552869326</v>
      </c>
      <c r="D69">
        <v>0.20347400438417274</v>
      </c>
      <c r="E69">
        <v>0.17811247329473004</v>
      </c>
      <c r="F69">
        <v>0.14826833750308049</v>
      </c>
      <c r="G69">
        <f t="shared" si="16"/>
        <v>182.20147045438404</v>
      </c>
      <c r="H69">
        <f t="shared" si="16"/>
        <v>158.13913798414237</v>
      </c>
      <c r="I69">
        <f t="shared" si="16"/>
        <v>0.87105034519575353</v>
      </c>
      <c r="J69">
        <f t="shared" si="16"/>
        <v>24.758017024515553</v>
      </c>
      <c r="K69">
        <f t="shared" si="16"/>
        <v>25.326477059488429</v>
      </c>
      <c r="L69">
        <f t="shared" si="16"/>
        <v>25.04224704200201</v>
      </c>
      <c r="M69">
        <f t="shared" si="15"/>
        <v>25.251764722742731</v>
      </c>
      <c r="N69">
        <f t="shared" si="15"/>
        <v>0.59450997394928473</v>
      </c>
      <c r="O69">
        <f t="shared" si="15"/>
        <v>8.6699904269983286</v>
      </c>
      <c r="P69">
        <f t="shared" si="15"/>
        <v>1.0017797923837797</v>
      </c>
      <c r="Q69">
        <f t="shared" si="15"/>
        <v>0.20951768074074967</v>
      </c>
      <c r="R69">
        <f t="shared" si="13"/>
        <v>4</v>
      </c>
    </row>
    <row r="70" spans="1:18" x14ac:dyDescent="0.25">
      <c r="A70">
        <f t="shared" si="14"/>
        <v>51</v>
      </c>
      <c r="B70">
        <f t="array" ref="B70:F70">MMULT(B69:F69,$B$13:$F$17)</f>
        <v>0.24084468097815373</v>
      </c>
      <c r="C70">
        <v>0.22714764759424291</v>
      </c>
      <c r="D70">
        <v>0.2034215101002757</v>
      </c>
      <c r="E70">
        <v>0.17894043644248897</v>
      </c>
      <c r="F70">
        <v>0.14964572488483832</v>
      </c>
      <c r="G70">
        <f t="shared" si="16"/>
        <v>182.30438612693294</v>
      </c>
      <c r="H70">
        <f t="shared" si="16"/>
        <v>158.23411791596968</v>
      </c>
      <c r="I70">
        <f t="shared" si="16"/>
        <v>0.87052013876516443</v>
      </c>
      <c r="J70">
        <f t="shared" si="16"/>
        <v>24.765134856434461</v>
      </c>
      <c r="K70">
        <f t="shared" si="16"/>
        <v>25.333594636764417</v>
      </c>
      <c r="L70">
        <f t="shared" si="16"/>
        <v>25.049364746599458</v>
      </c>
      <c r="M70">
        <f t="shared" si="15"/>
        <v>25.259084303697193</v>
      </c>
      <c r="N70">
        <f t="shared" si="15"/>
        <v>0.59566479947177575</v>
      </c>
      <c r="O70">
        <f t="shared" si="15"/>
        <v>8.6558331020577324</v>
      </c>
      <c r="P70">
        <f t="shared" si="15"/>
        <v>1.0017797923837795</v>
      </c>
      <c r="Q70">
        <f t="shared" si="15"/>
        <v>0.20971955709776702</v>
      </c>
      <c r="R70">
        <f t="shared" si="13"/>
        <v>4</v>
      </c>
    </row>
    <row r="71" spans="1:18" x14ac:dyDescent="0.25">
      <c r="A71">
        <f t="shared" si="14"/>
        <v>52</v>
      </c>
      <c r="B71">
        <f t="array" ref="B71:F71">MMULT(B70:F70,$B$13:$F$17)</f>
        <v>0.23957643714631013</v>
      </c>
      <c r="C71">
        <v>0.22633601643964271</v>
      </c>
      <c r="D71">
        <v>0.20337259607299887</v>
      </c>
      <c r="E71">
        <v>0.17974065762167876</v>
      </c>
      <c r="F71">
        <v>0.1509742927193691</v>
      </c>
      <c r="G71">
        <f t="shared" si="16"/>
        <v>182.40375922345351</v>
      </c>
      <c r="H71">
        <f t="shared" si="16"/>
        <v>158.32582806499695</v>
      </c>
      <c r="I71">
        <f t="shared" si="16"/>
        <v>0.87000812424694429</v>
      </c>
      <c r="J71">
        <f t="shared" si="16"/>
        <v>24.772007922602636</v>
      </c>
      <c r="K71">
        <f t="shared" si="16"/>
        <v>25.340467457057958</v>
      </c>
      <c r="L71">
        <f t="shared" si="16"/>
        <v>25.056237689830319</v>
      </c>
      <c r="M71">
        <f t="shared" si="15"/>
        <v>25.266152177156002</v>
      </c>
      <c r="N71">
        <f t="shared" si="15"/>
        <v>0.59677978937357135</v>
      </c>
      <c r="O71">
        <f t="shared" si="15"/>
        <v>8.642161803117185</v>
      </c>
      <c r="P71">
        <f t="shared" si="15"/>
        <v>1.0017797923837797</v>
      </c>
      <c r="Q71">
        <f t="shared" si="15"/>
        <v>0.20991448732571297</v>
      </c>
      <c r="R71">
        <f t="shared" si="13"/>
        <v>4</v>
      </c>
    </row>
    <row r="72" spans="1:18" x14ac:dyDescent="0.25">
      <c r="A72">
        <f t="shared" si="14"/>
        <v>53</v>
      </c>
      <c r="B72">
        <f t="array" ref="B72:F72">MMULT(B71:F71,$B$13:$F$17)</f>
        <v>0.23835047226606315</v>
      </c>
      <c r="C72">
        <v>0.22555270015876899</v>
      </c>
      <c r="D72">
        <v>0.20332692606443956</v>
      </c>
      <c r="E72">
        <v>0.1805140106104331</v>
      </c>
      <c r="F72">
        <v>0.15225589090029479</v>
      </c>
      <c r="G72">
        <f t="shared" si="16"/>
        <v>182.49971205333631</v>
      </c>
      <c r="H72">
        <f t="shared" si="16"/>
        <v>158.41438136677527</v>
      </c>
      <c r="I72">
        <f t="shared" si="16"/>
        <v>0.86951368057823886</v>
      </c>
      <c r="J72">
        <f t="shared" si="16"/>
        <v>24.778644644277747</v>
      </c>
      <c r="K72">
        <f t="shared" si="16"/>
        <v>25.347103941325585</v>
      </c>
      <c r="L72">
        <f t="shared" si="16"/>
        <v>25.062874292801691</v>
      </c>
      <c r="M72">
        <f t="shared" si="15"/>
        <v>25.272977003706671</v>
      </c>
      <c r="N72">
        <f t="shared" si="15"/>
        <v>0.59785632903456476</v>
      </c>
      <c r="O72">
        <f t="shared" si="15"/>
        <v>8.6289599051919907</v>
      </c>
      <c r="P72">
        <f t="shared" si="15"/>
        <v>1.0017797923837795</v>
      </c>
      <c r="Q72">
        <f t="shared" si="15"/>
        <v>0.21010271090501215</v>
      </c>
      <c r="R72">
        <f t="shared" si="13"/>
        <v>4</v>
      </c>
    </row>
    <row r="73" spans="1:18" x14ac:dyDescent="0.25">
      <c r="A73">
        <f t="shared" si="14"/>
        <v>54</v>
      </c>
      <c r="B73">
        <f t="array" ref="B73:F73">MMULT(B72:F72,$B$13:$F$17)</f>
        <v>0.23716549336723963</v>
      </c>
      <c r="C73">
        <v>0.22479667221199634</v>
      </c>
      <c r="D73">
        <v>0.20328420113142648</v>
      </c>
      <c r="E73">
        <v>0.18126134729003288</v>
      </c>
      <c r="F73">
        <v>0.15349228599930426</v>
      </c>
      <c r="G73">
        <f t="shared" si="16"/>
        <v>182.5923626604478</v>
      </c>
      <c r="H73">
        <f t="shared" si="16"/>
        <v>158.49988681291074</v>
      </c>
      <c r="I73">
        <f t="shared" si="16"/>
        <v>0.86903620752033051</v>
      </c>
      <c r="J73">
        <f t="shared" si="16"/>
        <v>24.785053152569695</v>
      </c>
      <c r="K73">
        <f t="shared" si="16"/>
        <v>25.35351222038593</v>
      </c>
      <c r="L73">
        <f t="shared" si="16"/>
        <v>25.06928268647783</v>
      </c>
      <c r="M73">
        <f t="shared" si="15"/>
        <v>25.279567145481131</v>
      </c>
      <c r="N73">
        <f t="shared" si="15"/>
        <v>0.59889575432364661</v>
      </c>
      <c r="O73">
        <f t="shared" si="15"/>
        <v>8.6162113445099173</v>
      </c>
      <c r="P73">
        <f t="shared" si="15"/>
        <v>1.0017797923837795</v>
      </c>
      <c r="Q73">
        <f t="shared" si="15"/>
        <v>0.21028445900333095</v>
      </c>
      <c r="R73">
        <f t="shared" si="13"/>
        <v>4</v>
      </c>
    </row>
    <row r="74" spans="1:18" x14ac:dyDescent="0.25">
      <c r="A74">
        <f t="shared" si="14"/>
        <v>55</v>
      </c>
      <c r="B74">
        <f t="array" ref="B74:F74">MMULT(B73:F73,$B$13:$F$17)</f>
        <v>0.23602023214916154</v>
      </c>
      <c r="C74">
        <v>0.2240669485883213</v>
      </c>
      <c r="D74">
        <v>0.20324415520436273</v>
      </c>
      <c r="E74">
        <v>0.18198349773773631</v>
      </c>
      <c r="F74">
        <v>0.15468516632041765</v>
      </c>
      <c r="G74">
        <f t="shared" si="16"/>
        <v>182.68182497675917</v>
      </c>
      <c r="H74">
        <f t="shared" si="16"/>
        <v>158.582449593749</v>
      </c>
      <c r="I74">
        <f t="shared" si="16"/>
        <v>0.86857512500720369</v>
      </c>
      <c r="J74">
        <f t="shared" si="16"/>
        <v>24.79124129846279</v>
      </c>
      <c r="K74">
        <f t="shared" si="16"/>
        <v>25.35970014494173</v>
      </c>
      <c r="L74">
        <f t="shared" si="16"/>
        <v>25.075470721702281</v>
      </c>
      <c r="M74">
        <f t="shared" si="15"/>
        <v>25.285930676472873</v>
      </c>
      <c r="N74">
        <f t="shared" si="15"/>
        <v>0.59989935352364954</v>
      </c>
      <c r="O74">
        <f t="shared" si="15"/>
        <v>8.603900600514816</v>
      </c>
      <c r="P74">
        <f t="shared" si="15"/>
        <v>1.0017797923837795</v>
      </c>
      <c r="Q74">
        <f t="shared" si="15"/>
        <v>0.21045995477062315</v>
      </c>
      <c r="R74">
        <f t="shared" si="13"/>
        <v>4</v>
      </c>
    </row>
    <row r="75" spans="1:18" x14ac:dyDescent="0.25">
      <c r="A75">
        <f t="shared" si="14"/>
        <v>56</v>
      </c>
      <c r="B75">
        <f t="array" ref="B75:F75">MMULT(B74:F74,$B$13:$F$17)</f>
        <v>0.23491344663426894</v>
      </c>
      <c r="C75">
        <v>0.22336258527665939</v>
      </c>
      <c r="D75">
        <v>0.20320655120773232</v>
      </c>
      <c r="E75">
        <v>0.18268127032575809</v>
      </c>
      <c r="F75">
        <v>0.15583614655558078</v>
      </c>
      <c r="G75">
        <f t="shared" si="16"/>
        <v>182.76820896991489</v>
      </c>
      <c r="H75">
        <f t="shared" si="16"/>
        <v>158.66217123535637</v>
      </c>
      <c r="I75">
        <f t="shared" si="16"/>
        <v>0.86812987250846496</v>
      </c>
      <c r="J75">
        <f t="shared" si="16"/>
        <v>24.797216662494144</v>
      </c>
      <c r="K75">
        <f t="shared" si="16"/>
        <v>25.365675295258001</v>
      </c>
      <c r="L75">
        <f t="shared" si="16"/>
        <v>25.081445978876094</v>
      </c>
      <c r="M75">
        <f t="shared" si="15"/>
        <v>25.292075392499044</v>
      </c>
      <c r="N75">
        <f t="shared" si="15"/>
        <v>0.6008683691639225</v>
      </c>
      <c r="O75">
        <f t="shared" si="15"/>
        <v>8.5920126783197865</v>
      </c>
      <c r="P75">
        <f t="shared" si="15"/>
        <v>1.0017797923837795</v>
      </c>
      <c r="Q75">
        <f t="shared" si="15"/>
        <v>0.21062941362297891</v>
      </c>
      <c r="R75">
        <f t="shared" si="13"/>
        <v>4</v>
      </c>
    </row>
    <row r="76" spans="1:18" x14ac:dyDescent="0.25">
      <c r="A76">
        <f t="shared" si="14"/>
        <v>57</v>
      </c>
      <c r="B76">
        <f t="array" ref="B76:F76">MMULT(B75:F75,$B$13:$F$17)</f>
        <v>0.23384392243449029</v>
      </c>
      <c r="C76">
        <v>0.22268267599709049</v>
      </c>
      <c r="D76">
        <v>0.20317117765386472</v>
      </c>
      <c r="E76">
        <v>0.18335545184051441</v>
      </c>
      <c r="F76">
        <v>0.15694677207403962</v>
      </c>
      <c r="G76">
        <f t="shared" si="16"/>
        <v>182.85162078503066</v>
      </c>
      <c r="H76">
        <f t="shared" si="16"/>
        <v>158.73914973107784</v>
      </c>
      <c r="I76">
        <f t="shared" si="16"/>
        <v>0.86769990840716194</v>
      </c>
      <c r="J76">
        <f t="shared" si="16"/>
        <v>24.802986564098354</v>
      </c>
      <c r="K76">
        <f t="shared" si="16"/>
        <v>25.37144499050649</v>
      </c>
      <c r="L76">
        <f t="shared" si="16"/>
        <v>25.08721577730244</v>
      </c>
      <c r="M76">
        <f t="shared" si="15"/>
        <v>25.298008820818186</v>
      </c>
      <c r="N76">
        <f t="shared" si="15"/>
        <v>0.6018039997667477</v>
      </c>
      <c r="O76">
        <f t="shared" si="15"/>
        <v>8.5805330916178626</v>
      </c>
      <c r="P76">
        <f t="shared" si="15"/>
        <v>1.0017797923837795</v>
      </c>
      <c r="Q76">
        <f t="shared" si="15"/>
        <v>0.2107930435157761</v>
      </c>
      <c r="R76">
        <f t="shared" si="13"/>
        <v>4</v>
      </c>
    </row>
    <row r="77" spans="1:18" x14ac:dyDescent="0.25">
      <c r="A77">
        <f t="shared" si="14"/>
        <v>58</v>
      </c>
      <c r="B77">
        <f t="array" ref="B77:F77">MMULT(B76:F76,$B$13:$F$17)</f>
        <v>0.23281047369028662</v>
      </c>
      <c r="C77">
        <v>0.22202635015214905</v>
      </c>
      <c r="D77">
        <v>0.2031378456505446</v>
      </c>
      <c r="E77">
        <v>0.18400680763062574</v>
      </c>
      <c r="F77">
        <v>0.15801852287639354</v>
      </c>
      <c r="G77">
        <f t="shared" si="16"/>
        <v>182.93216288099194</v>
      </c>
      <c r="H77">
        <f t="shared" si="16"/>
        <v>158.81347966793518</v>
      </c>
      <c r="I77">
        <f t="shared" si="16"/>
        <v>0.86728470939288604</v>
      </c>
      <c r="J77">
        <f t="shared" si="16"/>
        <v>24.8085580706292</v>
      </c>
      <c r="K77">
        <f t="shared" si="16"/>
        <v>25.37701629778708</v>
      </c>
      <c r="L77">
        <f t="shared" si="16"/>
        <v>25.092787184208163</v>
      </c>
      <c r="M77">
        <f t="shared" si="15"/>
        <v>25.303738229414733</v>
      </c>
      <c r="N77">
        <f t="shared" si="15"/>
        <v>0.60270740151325974</v>
      </c>
      <c r="O77">
        <f t="shared" si="15"/>
        <v>8.5694478460543415</v>
      </c>
      <c r="P77">
        <f t="shared" si="15"/>
        <v>1.0017797923837795</v>
      </c>
      <c r="Q77">
        <f t="shared" si="15"/>
        <v>0.21095104520660538</v>
      </c>
      <c r="R77">
        <f t="shared" si="13"/>
        <v>4</v>
      </c>
    </row>
    <row r="78" spans="1:18" x14ac:dyDescent="0.25">
      <c r="A78">
        <f t="shared" si="14"/>
        <v>59</v>
      </c>
      <c r="B78">
        <f t="array" ref="B78:F78">MMULT(B77:F77,$B$13:$F$17)</f>
        <v>0.23181194373305167</v>
      </c>
      <c r="C78">
        <v>0.22139277096565971</v>
      </c>
      <c r="D78">
        <v>0.20310638627079766</v>
      </c>
      <c r="E78">
        <v>0.184636081788111</v>
      </c>
      <c r="F78">
        <v>0.15905281724237946</v>
      </c>
      <c r="G78">
        <f t="shared" si="16"/>
        <v>183.00993416151024</v>
      </c>
      <c r="H78">
        <f t="shared" si="16"/>
        <v>158.88525234811198</v>
      </c>
      <c r="I78">
        <f t="shared" si="16"/>
        <v>0.86688376987040971</v>
      </c>
      <c r="J78">
        <f t="shared" si="16"/>
        <v>24.813938006068682</v>
      </c>
      <c r="K78">
        <f t="shared" si="16"/>
        <v>25.382396040836593</v>
      </c>
      <c r="L78">
        <f t="shared" si="16"/>
        <v>25.098167023452653</v>
      </c>
      <c r="M78">
        <f t="shared" si="15"/>
        <v>25.309270635961038</v>
      </c>
      <c r="N78">
        <f t="shared" si="15"/>
        <v>0.60357968983402377</v>
      </c>
      <c r="O78">
        <f t="shared" si="15"/>
        <v>8.5587434230618822</v>
      </c>
      <c r="P78">
        <f t="shared" si="15"/>
        <v>1.0017797923837795</v>
      </c>
      <c r="Q78">
        <f t="shared" si="15"/>
        <v>0.21110361250841239</v>
      </c>
      <c r="R78">
        <f t="shared" si="13"/>
        <v>4</v>
      </c>
    </row>
    <row r="79" spans="1:18" x14ac:dyDescent="0.25">
      <c r="A79">
        <f t="shared" si="14"/>
        <v>60</v>
      </c>
      <c r="B79">
        <f t="array" ref="B79:F79">MMULT(B78:F78,$B$13:$F$17)</f>
        <v>0.23084720551384874</v>
      </c>
      <c r="C79">
        <v>0.22078113378251507</v>
      </c>
      <c r="D79">
        <v>0.20307664823986815</v>
      </c>
      <c r="E79">
        <v>0.18524399736433009</v>
      </c>
      <c r="F79">
        <v>0.1600510150994375</v>
      </c>
      <c r="G79">
        <f t="shared" si="16"/>
        <v>183.08503010117755</v>
      </c>
      <c r="H79">
        <f t="shared" si="16"/>
        <v>158.95455590575767</v>
      </c>
      <c r="I79">
        <f t="shared" si="16"/>
        <v>0.86649660138399476</v>
      </c>
      <c r="J79">
        <f t="shared" si="16"/>
        <v>24.819132959433784</v>
      </c>
      <c r="K79">
        <f t="shared" si="16"/>
        <v>25.387590808435284</v>
      </c>
      <c r="L79">
        <f t="shared" si="16"/>
        <v>25.103361883934554</v>
      </c>
      <c r="M79">
        <f t="shared" si="15"/>
        <v>25.314612816467804</v>
      </c>
      <c r="N79">
        <f t="shared" si="15"/>
        <v>0.60442194092897783</v>
      </c>
      <c r="O79">
        <f t="shared" si="15"/>
        <v>8.548406764156951</v>
      </c>
      <c r="P79">
        <f t="shared" si="15"/>
        <v>1.0017797923837795</v>
      </c>
      <c r="Q79">
        <f t="shared" si="15"/>
        <v>0.21125093253327815</v>
      </c>
      <c r="R79">
        <f t="shared" si="13"/>
        <v>5</v>
      </c>
    </row>
    <row r="80" spans="1:18" x14ac:dyDescent="0.25">
      <c r="A80">
        <f t="shared" si="14"/>
        <v>61</v>
      </c>
      <c r="B80">
        <f t="array" ref="B80:F80">MMULT(B79:F79,$B$13:$F$17)</f>
        <v>0.22991516183502156</v>
      </c>
      <c r="C80">
        <v>0.22019066450750838</v>
      </c>
      <c r="D80">
        <v>0.20304849590017693</v>
      </c>
      <c r="E80">
        <v>0.18583125662023783</v>
      </c>
      <c r="F80">
        <v>0.1610144211370548</v>
      </c>
      <c r="G80">
        <f t="shared" si="16"/>
        <v>183.15754286674513</v>
      </c>
      <c r="H80">
        <f t="shared" si="16"/>
        <v>159.02147541932683</v>
      </c>
      <c r="I80">
        <f t="shared" si="16"/>
        <v>0.86612273205741819</v>
      </c>
      <c r="J80">
        <f t="shared" si="16"/>
        <v>24.824149292891299</v>
      </c>
      <c r="K80">
        <f t="shared" si="16"/>
        <v>25.392606962521388</v>
      </c>
      <c r="L80">
        <f t="shared" si="16"/>
        <v>25.108378127706359</v>
      </c>
      <c r="M80">
        <f t="shared" si="15"/>
        <v>25.319771313633566</v>
      </c>
      <c r="N80">
        <f t="shared" si="15"/>
        <v>0.60523519322104047</v>
      </c>
      <c r="O80">
        <f t="shared" si="15"/>
        <v>8.5384252556941345</v>
      </c>
      <c r="P80">
        <f t="shared" si="15"/>
        <v>1.0017797923837792</v>
      </c>
      <c r="Q80">
        <f t="shared" si="15"/>
        <v>0.21139318592723239</v>
      </c>
      <c r="R80">
        <f t="shared" si="13"/>
        <v>5</v>
      </c>
    </row>
    <row r="81" spans="1:18" x14ac:dyDescent="0.25">
      <c r="A81">
        <f t="shared" si="14"/>
        <v>62</v>
      </c>
      <c r="B81">
        <f t="array" ref="B81:F81">MMULT(B80:F80,$B$13:$F$17)</f>
        <v>0.22901474541580738</v>
      </c>
      <c r="C81">
        <v>0.21962061816511672</v>
      </c>
      <c r="D81">
        <v>0.20302180742004888</v>
      </c>
      <c r="E81">
        <v>0.18639854130918099</v>
      </c>
      <c r="F81">
        <v>0.16194428768984548</v>
      </c>
      <c r="G81">
        <f t="shared" si="16"/>
        <v>183.22756143384163</v>
      </c>
      <c r="H81">
        <f t="shared" si="16"/>
        <v>159.08609301965927</v>
      </c>
      <c r="I81">
        <f t="shared" si="16"/>
        <v>0.86576170604968339</v>
      </c>
      <c r="J81">
        <f t="shared" si="16"/>
        <v>24.828993149590591</v>
      </c>
      <c r="K81">
        <f t="shared" si="16"/>
        <v>25.397450646023589</v>
      </c>
      <c r="L81">
        <f t="shared" si="16"/>
        <v>25.113221897807112</v>
      </c>
      <c r="M81">
        <f t="shared" si="15"/>
        <v>25.324752444903559</v>
      </c>
      <c r="N81">
        <f t="shared" si="15"/>
        <v>0.60602044874731997</v>
      </c>
      <c r="O81">
        <f t="shared" si="15"/>
        <v>8.5287867140733198</v>
      </c>
      <c r="P81">
        <f t="shared" si="15"/>
        <v>1.0017797923837795</v>
      </c>
      <c r="Q81">
        <f t="shared" si="15"/>
        <v>0.21153054709647631</v>
      </c>
      <c r="R81">
        <f t="shared" si="13"/>
        <v>5</v>
      </c>
    </row>
    <row r="82" spans="1:18" x14ac:dyDescent="0.25">
      <c r="A82">
        <f t="shared" si="14"/>
        <v>63</v>
      </c>
      <c r="B82">
        <f t="array" ref="B82:F82">MMULT(B81:F81,$B$13:$F$17)</f>
        <v>0.22814491881852123</v>
      </c>
      <c r="C82">
        <v>0.2190702775651773</v>
      </c>
      <c r="D82">
        <v>0.20299647321632946</v>
      </c>
      <c r="E82">
        <v>0.18694651298962139</v>
      </c>
      <c r="F82">
        <v>0.16284181741035009</v>
      </c>
      <c r="G82">
        <f t="shared" si="16"/>
        <v>183.2951716993295</v>
      </c>
      <c r="H82">
        <f t="shared" si="16"/>
        <v>159.14848799399073</v>
      </c>
      <c r="I82">
        <f t="shared" si="16"/>
        <v>0.86541308302631925</v>
      </c>
      <c r="J82">
        <f t="shared" si="16"/>
        <v>24.833670461224106</v>
      </c>
      <c r="K82">
        <f t="shared" si="16"/>
        <v>25.402127790421318</v>
      </c>
      <c r="L82">
        <f t="shared" si="16"/>
        <v>25.117899125822731</v>
      </c>
      <c r="M82">
        <f t="shared" si="15"/>
        <v>25.329562310248068</v>
      </c>
      <c r="N82">
        <f t="shared" si="15"/>
        <v>0.60677867449153222</v>
      </c>
      <c r="O82">
        <f t="shared" si="15"/>
        <v>8.519479371393329</v>
      </c>
      <c r="P82">
        <f t="shared" si="15"/>
        <v>1.0017797923837795</v>
      </c>
      <c r="Q82">
        <f t="shared" si="15"/>
        <v>0.21166318442536849</v>
      </c>
      <c r="R82">
        <f t="shared" si="13"/>
        <v>5</v>
      </c>
    </row>
    <row r="83" spans="1:18" x14ac:dyDescent="0.25">
      <c r="A83">
        <f t="shared" si="14"/>
        <v>64</v>
      </c>
      <c r="B83">
        <f t="array" ref="B83:F83">MMULT(B82:F82,$B$13:$F$17)</f>
        <v>0.22730467425802642</v>
      </c>
      <c r="C83">
        <v>0.21853895206186477</v>
      </c>
      <c r="D83">
        <v>0.20297239456477087</v>
      </c>
      <c r="E83">
        <v>0.18747581336467747</v>
      </c>
      <c r="F83">
        <v>0.16370816575065994</v>
      </c>
      <c r="G83">
        <f t="shared" si="16"/>
        <v>183.36045658949064</v>
      </c>
      <c r="H83">
        <f t="shared" si="16"/>
        <v>159.20873688607557</v>
      </c>
      <c r="I83">
        <f t="shared" si="16"/>
        <v>0.86507643764611597</v>
      </c>
      <c r="J83">
        <f t="shared" si="16"/>
        <v>24.838186955325092</v>
      </c>
      <c r="K83">
        <f t="shared" si="16"/>
        <v>25.406644123042177</v>
      </c>
      <c r="L83">
        <f t="shared" si="16"/>
        <v>25.12241553918366</v>
      </c>
      <c r="M83">
        <f t="shared" si="15"/>
        <v>25.334206799670131</v>
      </c>
      <c r="N83">
        <f t="shared" si="15"/>
        <v>0.60751080366094445</v>
      </c>
      <c r="O83">
        <f t="shared" si="15"/>
        <v>8.5104918615446223</v>
      </c>
      <c r="P83">
        <f t="shared" si="15"/>
        <v>1.0017797923837795</v>
      </c>
      <c r="Q83">
        <f t="shared" si="15"/>
        <v>0.21179126048650981</v>
      </c>
      <c r="R83">
        <f t="shared" si="13"/>
        <v>5</v>
      </c>
    </row>
    <row r="84" spans="1:18" x14ac:dyDescent="0.25">
      <c r="A84">
        <f t="shared" si="14"/>
        <v>65</v>
      </c>
      <c r="B84">
        <f t="array" ref="B84:F84">MMULT(B83:F83,$B$13:$F$17)</f>
        <v>0.22649303331393739</v>
      </c>
      <c r="C84">
        <v>0.21802597639537907</v>
      </c>
      <c r="D84">
        <v>0.2029494823753375</v>
      </c>
      <c r="E84">
        <v>0.18798706464513948</v>
      </c>
      <c r="F84">
        <v>0.16454444327020606</v>
      </c>
      <c r="G84">
        <f t="shared" si="16"/>
        <v>183.42349616421899</v>
      </c>
      <c r="H84">
        <f t="shared" si="16"/>
        <v>159.26691359259064</v>
      </c>
      <c r="I84">
        <f t="shared" si="16"/>
        <v>0.86475135906310696</v>
      </c>
      <c r="J84">
        <f t="shared" si="16"/>
        <v>24.842548162311775</v>
      </c>
      <c r="K84">
        <f t="shared" si="16"/>
        <v>25.41100517410587</v>
      </c>
      <c r="L84">
        <f t="shared" si="16"/>
        <v>25.126776668208841</v>
      </c>
      <c r="M84">
        <f t="shared" si="15"/>
        <v>25.338691600452059</v>
      </c>
      <c r="N84">
        <f t="shared" si="15"/>
        <v>0.60821773691089043</v>
      </c>
      <c r="O84">
        <f t="shared" si="15"/>
        <v>8.5018132067328676</v>
      </c>
      <c r="P84">
        <f t="shared" si="15"/>
        <v>1.0017797923837795</v>
      </c>
      <c r="Q84">
        <f t="shared" si="15"/>
        <v>0.21191493224324698</v>
      </c>
      <c r="R84">
        <f t="shared" si="13"/>
        <v>5</v>
      </c>
    </row>
    <row r="85" spans="1:18" x14ac:dyDescent="0.25">
      <c r="A85">
        <f t="shared" si="14"/>
        <v>66</v>
      </c>
      <c r="B85">
        <f t="array" ref="B85:F85">MMULT(B84:F84,$B$13:$F$17)</f>
        <v>0.22570904656221902</v>
      </c>
      <c r="C85">
        <v>0.21753070960738535</v>
      </c>
      <c r="D85">
        <v>0.20292765611242364</v>
      </c>
      <c r="E85">
        <v>0.18848086993255914</v>
      </c>
      <c r="F85">
        <v>0.16535171778541236</v>
      </c>
      <c r="G85">
        <f t="shared" si="16"/>
        <v>183.48436771738926</v>
      </c>
      <c r="H85">
        <f t="shared" si="16"/>
        <v>159.32308945597998</v>
      </c>
      <c r="I85">
        <f t="shared" si="16"/>
        <v>0.86443745044356346</v>
      </c>
      <c r="J85">
        <f t="shared" si="16"/>
        <v>24.846759422286773</v>
      </c>
      <c r="K85">
        <f t="shared" si="16"/>
        <v>25.415216283523382</v>
      </c>
      <c r="L85">
        <f t="shared" si="16"/>
        <v>25.130987852905097</v>
      </c>
      <c r="M85">
        <f t="shared" si="15"/>
        <v>25.34302220414996</v>
      </c>
      <c r="N85">
        <f t="shared" si="15"/>
        <v>0.60890034351967037</v>
      </c>
      <c r="O85">
        <f t="shared" si="15"/>
        <v>8.4934328044244953</v>
      </c>
      <c r="P85">
        <f t="shared" si="15"/>
        <v>1.0017797923837795</v>
      </c>
      <c r="Q85">
        <f t="shared" si="15"/>
        <v>0.21203435124489614</v>
      </c>
      <c r="R85">
        <f t="shared" ref="R85:R121" si="17">IF(MOD(A85,12)=0,R84+1,R84)</f>
        <v>5</v>
      </c>
    </row>
    <row r="86" spans="1:18" x14ac:dyDescent="0.25">
      <c r="A86">
        <f t="shared" ref="A86:A121" si="18">1+A85</f>
        <v>67</v>
      </c>
      <c r="B86">
        <f t="array" ref="B86:F86">MMULT(B85:F85,$B$13:$F$17)</f>
        <v>0.22495179314047514</v>
      </c>
      <c r="C86">
        <v>0.21705253402258651</v>
      </c>
      <c r="D86">
        <v>0.20290684284245633</v>
      </c>
      <c r="E86">
        <v>0.18895781361908265</v>
      </c>
      <c r="F86">
        <v>0.16613101637539879</v>
      </c>
      <c r="G86">
        <f t="shared" si="16"/>
        <v>183.54314587356069</v>
      </c>
      <c r="H86">
        <f t="shared" si="16"/>
        <v>159.37733335389115</v>
      </c>
      <c r="I86">
        <f t="shared" si="16"/>
        <v>0.86413432849774496</v>
      </c>
      <c r="J86">
        <f t="shared" si="16"/>
        <v>24.850825891600476</v>
      </c>
      <c r="K86">
        <f t="shared" si="16"/>
        <v>25.419282607460101</v>
      </c>
      <c r="L86">
        <f t="shared" si="16"/>
        <v>25.13505424953031</v>
      </c>
      <c r="M86">
        <f t="shared" si="15"/>
        <v>25.34720391334525</v>
      </c>
      <c r="N86">
        <f t="shared" si="15"/>
        <v>0.6095594625164299</v>
      </c>
      <c r="O86">
        <f t="shared" si="15"/>
        <v>8.4853404147049467</v>
      </c>
      <c r="P86">
        <f t="shared" si="15"/>
        <v>1.0017797923837792</v>
      </c>
      <c r="Q86">
        <f t="shared" si="15"/>
        <v>0.21214966381497402</v>
      </c>
      <c r="R86">
        <f t="shared" si="17"/>
        <v>5</v>
      </c>
    </row>
    <row r="87" spans="1:18" x14ac:dyDescent="0.25">
      <c r="A87">
        <f t="shared" si="18"/>
        <v>68</v>
      </c>
      <c r="B87">
        <f t="array" ref="B87:F87">MMULT(B86:F86,$B$13:$F$17)</f>
        <v>0.22422038025918917</v>
      </c>
      <c r="C87">
        <v>0.21659085428990971</v>
      </c>
      <c r="D87">
        <v>0.20288697639351708</v>
      </c>
      <c r="E87">
        <v>0.18941846180084879</v>
      </c>
      <c r="F87">
        <v>0.16688332725653471</v>
      </c>
      <c r="G87">
        <f t="shared" si="16"/>
        <v>183.59990268116712</v>
      </c>
      <c r="H87">
        <f t="shared" si="16"/>
        <v>159.42971178534557</v>
      </c>
      <c r="I87">
        <f t="shared" si="16"/>
        <v>0.86384162302612433</v>
      </c>
      <c r="J87">
        <f t="shared" si="16"/>
        <v>24.854752549186625</v>
      </c>
      <c r="K87">
        <f t="shared" si="16"/>
        <v>25.423209124671185</v>
      </c>
      <c r="L87">
        <f t="shared" si="16"/>
        <v>25.138980836928926</v>
      </c>
      <c r="M87">
        <f t="shared" si="15"/>
        <v>25.351241848161607</v>
      </c>
      <c r="N87">
        <f t="shared" si="15"/>
        <v>0.61019590376442068</v>
      </c>
      <c r="O87">
        <f t="shared" si="15"/>
        <v>8.477526148039896</v>
      </c>
      <c r="P87">
        <f t="shared" si="15"/>
        <v>1.0017797923837792</v>
      </c>
      <c r="Q87">
        <f t="shared" si="15"/>
        <v>0.21226101123271007</v>
      </c>
      <c r="R87">
        <f t="shared" si="17"/>
        <v>5</v>
      </c>
    </row>
    <row r="88" spans="1:18" x14ac:dyDescent="0.25">
      <c r="A88">
        <f t="shared" si="18"/>
        <v>69</v>
      </c>
      <c r="B88">
        <f t="array" ref="B88:F88">MMULT(B87:F87,$B$13:$F$17)</f>
        <v>0.22351394266944105</v>
      </c>
      <c r="C88">
        <v>0.21614509647769917</v>
      </c>
      <c r="D88">
        <v>0.20286799661350455</v>
      </c>
      <c r="E88">
        <v>0.18986336270197787</v>
      </c>
      <c r="F88">
        <v>0.16760960153737678</v>
      </c>
      <c r="G88">
        <f t="shared" si="16"/>
        <v>183.65470770233554</v>
      </c>
      <c r="H88">
        <f t="shared" si="16"/>
        <v>159.48028895377735</v>
      </c>
      <c r="I88">
        <f t="shared" si="16"/>
        <v>0.86355897647978463</v>
      </c>
      <c r="J88">
        <f t="shared" ref="J88:Q121" si="19">MMULT($B88:$F88,E$7:E$11)</f>
        <v>24.858544202678122</v>
      </c>
      <c r="K88">
        <f t="shared" si="19"/>
        <v>25.427000642617138</v>
      </c>
      <c r="L88">
        <f t="shared" si="19"/>
        <v>25.142772422647653</v>
      </c>
      <c r="M88">
        <f t="shared" si="15"/>
        <v>25.355140952555722</v>
      </c>
      <c r="N88">
        <f t="shared" si="15"/>
        <v>0.61081044900186843</v>
      </c>
      <c r="O88">
        <f t="shared" si="15"/>
        <v>8.4699804534295442</v>
      </c>
      <c r="P88">
        <f t="shared" si="15"/>
        <v>1.0017797923837792</v>
      </c>
      <c r="Q88">
        <f t="shared" si="15"/>
        <v>0.21236852990809929</v>
      </c>
      <c r="R88">
        <f t="shared" si="17"/>
        <v>5</v>
      </c>
    </row>
    <row r="89" spans="1:18" x14ac:dyDescent="0.25">
      <c r="A89">
        <f t="shared" si="18"/>
        <v>70</v>
      </c>
      <c r="B89">
        <f t="array" ref="B89:F89">MMULT(B88:F88,$B$13:$F$17)</f>
        <v>0.22283164209613163</v>
      </c>
      <c r="C89">
        <v>0.21571470721806529</v>
      </c>
      <c r="D89">
        <v>0.20284984871501077</v>
      </c>
      <c r="E89">
        <v>0.1902930471064111</v>
      </c>
      <c r="F89">
        <v>0.16831075486438066</v>
      </c>
      <c r="G89">
        <f t="shared" ref="G89:I121" si="20">MMULT($B89:$F89,B$7:B$11)</f>
        <v>183.70762809946928</v>
      </c>
      <c r="H89">
        <f t="shared" si="20"/>
        <v>159.52912684706814</v>
      </c>
      <c r="I89">
        <f t="shared" si="20"/>
        <v>0.86328604353467675</v>
      </c>
      <c r="J89">
        <f t="shared" si="19"/>
        <v>24.862205494310828</v>
      </c>
      <c r="K89">
        <f t="shared" si="19"/>
        <v>25.4306618033674</v>
      </c>
      <c r="L89">
        <f t="shared" si="19"/>
        <v>25.146433648839132</v>
      </c>
      <c r="M89">
        <f t="shared" si="15"/>
        <v>25.358906000389847</v>
      </c>
      <c r="N89">
        <f t="shared" si="15"/>
        <v>0.61140385284251764</v>
      </c>
      <c r="O89">
        <f t="shared" si="15"/>
        <v>8.4626941069458752</v>
      </c>
      <c r="P89">
        <f t="shared" si="15"/>
        <v>1.0017797923837792</v>
      </c>
      <c r="Q89">
        <f t="shared" si="15"/>
        <v>0.21247235155074362</v>
      </c>
      <c r="R89">
        <f t="shared" si="17"/>
        <v>5</v>
      </c>
    </row>
    <row r="90" spans="1:18" x14ac:dyDescent="0.25">
      <c r="A90">
        <f t="shared" si="18"/>
        <v>71</v>
      </c>
      <c r="B90">
        <f t="array" ref="B90:F90">MMULT(B89:F89,$B$13:$F$17)</f>
        <v>0.22217266664445881</v>
      </c>
      <c r="C90">
        <v>0.21529915289617196</v>
      </c>
      <c r="D90">
        <v>0.20283248269652474</v>
      </c>
      <c r="E90">
        <v>0.1907080287951079</v>
      </c>
      <c r="F90">
        <v>0.16898766896773601</v>
      </c>
      <c r="G90">
        <f t="shared" si="20"/>
        <v>183.75872871872375</v>
      </c>
      <c r="H90">
        <f t="shared" si="20"/>
        <v>159.57628531469859</v>
      </c>
      <c r="I90">
        <f t="shared" si="20"/>
        <v>0.86302249067941061</v>
      </c>
      <c r="J90">
        <f t="shared" si="19"/>
        <v>24.865740906622769</v>
      </c>
      <c r="K90">
        <f t="shared" si="19"/>
        <v>25.434197089299332</v>
      </c>
      <c r="L90">
        <f t="shared" si="19"/>
        <v>25.149968997961068</v>
      </c>
      <c r="M90">
        <f t="shared" si="15"/>
        <v>25.36254160129376</v>
      </c>
      <c r="N90">
        <f t="shared" si="15"/>
        <v>0.61197684373777739</v>
      </c>
      <c r="O90">
        <f t="shared" si="15"/>
        <v>8.4556582006427057</v>
      </c>
      <c r="P90">
        <f t="shared" si="15"/>
        <v>1.0017797923837795</v>
      </c>
      <c r="Q90">
        <f t="shared" si="15"/>
        <v>0.21257260333271813</v>
      </c>
      <c r="R90">
        <f t="shared" si="17"/>
        <v>5</v>
      </c>
    </row>
    <row r="91" spans="1:18" x14ac:dyDescent="0.25">
      <c r="A91">
        <f t="shared" si="18"/>
        <v>72</v>
      </c>
      <c r="B91">
        <f t="array" ref="B91:F91">MMULT(B90:F90,$B$13:$F$17)</f>
        <v>0.2215362301862841</v>
      </c>
      <c r="C91">
        <v>0.21489791888077484</v>
      </c>
      <c r="D91">
        <v>0.20281585283084291</v>
      </c>
      <c r="E91">
        <v>0.19110880498635838</v>
      </c>
      <c r="F91">
        <v>0.16964119311573916</v>
      </c>
      <c r="G91">
        <f t="shared" si="20"/>
        <v>183.80807217049704</v>
      </c>
      <c r="H91">
        <f t="shared" si="20"/>
        <v>159.62182214213138</v>
      </c>
      <c r="I91">
        <f t="shared" si="20"/>
        <v>0.86276799581624974</v>
      </c>
      <c r="J91">
        <f t="shared" si="19"/>
        <v>24.869154767956037</v>
      </c>
      <c r="K91">
        <f t="shared" si="19"/>
        <v>25.437610828599908</v>
      </c>
      <c r="L91">
        <f t="shared" si="19"/>
        <v>25.153382798277988</v>
      </c>
      <c r="M91">
        <f t="shared" si="15"/>
        <v>25.366052206323648</v>
      </c>
      <c r="N91">
        <f t="shared" si="15"/>
        <v>0.61253012490226488</v>
      </c>
      <c r="O91">
        <f t="shared" si="15"/>
        <v>8.448864131828314</v>
      </c>
      <c r="P91">
        <f t="shared" si="15"/>
        <v>1.0017797923837792</v>
      </c>
      <c r="Q91">
        <f t="shared" si="15"/>
        <v>0.2126694080456879</v>
      </c>
      <c r="R91">
        <f t="shared" si="17"/>
        <v>6</v>
      </c>
    </row>
    <row r="92" spans="1:18" x14ac:dyDescent="0.25">
      <c r="A92">
        <f t="shared" si="18"/>
        <v>73</v>
      </c>
      <c r="B92">
        <f t="array" ref="B92:F92">MMULT(B91:F91,$B$13:$F$17)</f>
        <v>0.2209215717320703</v>
      </c>
      <c r="C92">
        <v>0.21451050879277092</v>
      </c>
      <c r="D92">
        <v>0.20279991721267068</v>
      </c>
      <c r="E92">
        <v>0.19149585677721231</v>
      </c>
      <c r="F92">
        <v>0.17027214548527517</v>
      </c>
      <c r="G92">
        <f t="shared" si="20"/>
        <v>183.85571890705191</v>
      </c>
      <c r="H92">
        <f t="shared" si="20"/>
        <v>159.66579312253413</v>
      </c>
      <c r="I92">
        <f t="shared" si="20"/>
        <v>0.86252224787496967</v>
      </c>
      <c r="J92">
        <f t="shared" si="19"/>
        <v>24.872451257768144</v>
      </c>
      <c r="K92">
        <f t="shared" si="19"/>
        <v>25.440907200576923</v>
      </c>
      <c r="L92">
        <f t="shared" si="19"/>
        <v>25.156679229172553</v>
      </c>
      <c r="M92">
        <f t="shared" si="15"/>
        <v>25.369442113425013</v>
      </c>
      <c r="N92">
        <f t="shared" si="15"/>
        <v>0.6130643752044217</v>
      </c>
      <c r="O92">
        <f t="shared" si="15"/>
        <v>8.4423035926904646</v>
      </c>
      <c r="P92">
        <f t="shared" si="15"/>
        <v>1.0017797923837792</v>
      </c>
      <c r="Q92">
        <f t="shared" si="15"/>
        <v>0.2127628842524899</v>
      </c>
      <c r="R92">
        <f t="shared" si="17"/>
        <v>6</v>
      </c>
    </row>
    <row r="93" spans="1:18" x14ac:dyDescent="0.25">
      <c r="A93">
        <f t="shared" si="18"/>
        <v>74</v>
      </c>
      <c r="B93">
        <f t="array" ref="B93:F93">MMULT(B92:F92,$B$13:$F$17)</f>
        <v>0.22032795479324629</v>
      </c>
      <c r="C93">
        <v>0.2141364438088991</v>
      </c>
      <c r="D93">
        <v>0.2027846373583701</v>
      </c>
      <c r="E93">
        <v>0.19186964958425931</v>
      </c>
      <c r="F93">
        <v>0.17088131445522456</v>
      </c>
      <c r="G93">
        <f t="shared" si="20"/>
        <v>183.90172729737893</v>
      </c>
      <c r="H93">
        <f t="shared" si="20"/>
        <v>159.7082521259461</v>
      </c>
      <c r="I93">
        <f t="shared" si="20"/>
        <v>0.86228494643924458</v>
      </c>
      <c r="J93">
        <f t="shared" si="19"/>
        <v>24.875634411759719</v>
      </c>
      <c r="K93">
        <f t="shared" si="19"/>
        <v>25.444090240786434</v>
      </c>
      <c r="L93">
        <f t="shared" si="19"/>
        <v>25.1598623262731</v>
      </c>
      <c r="M93">
        <f t="shared" si="15"/>
        <v>25.372715472706453</v>
      </c>
      <c r="N93">
        <f t="shared" si="15"/>
        <v>0.61358025002377514</v>
      </c>
      <c r="O93">
        <f t="shared" si="15"/>
        <v>8.4359685602637366</v>
      </c>
      <c r="P93">
        <f t="shared" si="15"/>
        <v>1.0017797923837792</v>
      </c>
      <c r="Q93">
        <f t="shared" si="15"/>
        <v>0.21285314643338737</v>
      </c>
      <c r="R93">
        <f t="shared" si="17"/>
        <v>6</v>
      </c>
    </row>
    <row r="94" spans="1:18" x14ac:dyDescent="0.25">
      <c r="A94">
        <f t="shared" si="18"/>
        <v>75</v>
      </c>
      <c r="B94">
        <f t="array" ref="B94:F94">MMULT(B93:F93,$B$13:$F$17)</f>
        <v>0.21975466673914007</v>
      </c>
      <c r="C94">
        <v>0.21377526199805433</v>
      </c>
      <c r="D94">
        <v>0.20276997785165932</v>
      </c>
      <c r="E94">
        <v>0.19223063358221454</v>
      </c>
      <c r="F94">
        <v>0.17146945982893114</v>
      </c>
      <c r="G94">
        <f t="shared" si="20"/>
        <v>183.94615369940712</v>
      </c>
      <c r="H94">
        <f t="shared" si="20"/>
        <v>159.7492511659874</v>
      </c>
      <c r="I94">
        <f t="shared" si="20"/>
        <v>0.86205580138521598</v>
      </c>
      <c r="J94">
        <f t="shared" si="19"/>
        <v>24.87870812682484</v>
      </c>
      <c r="K94">
        <f t="shared" si="19"/>
        <v>25.44716384598296</v>
      </c>
      <c r="L94">
        <f t="shared" si="19"/>
        <v>25.162935986403923</v>
      </c>
      <c r="M94">
        <f t="shared" si="15"/>
        <v>25.375876291531082</v>
      </c>
      <c r="N94">
        <f t="shared" si="15"/>
        <v>0.61407838207631527</v>
      </c>
      <c r="O94">
        <f t="shared" si="15"/>
        <v>8.4298512867290878</v>
      </c>
      <c r="P94">
        <f t="shared" si="15"/>
        <v>1.0017797923837792</v>
      </c>
      <c r="Q94">
        <f t="shared" si="15"/>
        <v>0.2129403051271922</v>
      </c>
      <c r="R94">
        <f t="shared" si="17"/>
        <v>6</v>
      </c>
    </row>
    <row r="95" spans="1:18" x14ac:dyDescent="0.25">
      <c r="A95">
        <f t="shared" si="18"/>
        <v>76</v>
      </c>
      <c r="B95">
        <f t="array" ref="B95:F95">MMULT(B94:F94,$B$13:$F$17)</f>
        <v>0.21920101815200252</v>
      </c>
      <c r="C95">
        <v>0.21342651768795362</v>
      </c>
      <c r="D95">
        <v>0.20275590602981547</v>
      </c>
      <c r="E95">
        <v>0.19257924413896743</v>
      </c>
      <c r="F95">
        <v>0.17203731399126043</v>
      </c>
      <c r="G95">
        <f t="shared" si="20"/>
        <v>183.98905252966199</v>
      </c>
      <c r="H95">
        <f t="shared" si="20"/>
        <v>159.78884046420418</v>
      </c>
      <c r="I95">
        <f t="shared" si="20"/>
        <v>0.86183453253191056</v>
      </c>
      <c r="J95">
        <f t="shared" si="19"/>
        <v>24.881676165830232</v>
      </c>
      <c r="K95">
        <f t="shared" si="19"/>
        <v>25.450131778898491</v>
      </c>
      <c r="L95">
        <f t="shared" si="19"/>
        <v>25.165903972364376</v>
      </c>
      <c r="M95">
        <f t="shared" si="19"/>
        <v>25.378928439431796</v>
      </c>
      <c r="N95">
        <f t="shared" si="19"/>
        <v>0.61455938220937201</v>
      </c>
      <c r="O95">
        <f t="shared" si="19"/>
        <v>8.4239442900358323</v>
      </c>
      <c r="P95">
        <f t="shared" si="19"/>
        <v>1.0017797923837795</v>
      </c>
      <c r="Q95">
        <f t="shared" si="19"/>
        <v>0.21302446706744504</v>
      </c>
      <c r="R95">
        <f t="shared" si="17"/>
        <v>6</v>
      </c>
    </row>
    <row r="96" spans="1:18" x14ac:dyDescent="0.25">
      <c r="A96">
        <f t="shared" si="18"/>
        <v>77</v>
      </c>
      <c r="B96">
        <f t="array" ref="B96:F96">MMULT(B95:F95,$B$13:$F$17)</f>
        <v>0.2186663421831091</v>
      </c>
      <c r="C96">
        <v>0.21308978086013067</v>
      </c>
      <c r="D96">
        <v>0.20274239170558855</v>
      </c>
      <c r="E96">
        <v>0.19291590224593771</v>
      </c>
      <c r="F96">
        <v>0.17258558300523347</v>
      </c>
      <c r="G96">
        <f t="shared" si="20"/>
        <v>184.03047633046722</v>
      </c>
      <c r="H96">
        <f t="shared" si="20"/>
        <v>159.82706851213945</v>
      </c>
      <c r="I96">
        <f t="shared" si="20"/>
        <v>0.86162086930316373</v>
      </c>
      <c r="J96">
        <f t="shared" si="19"/>
        <v>24.884542162229401</v>
      </c>
      <c r="K96">
        <f t="shared" si="19"/>
        <v>25.452997672856444</v>
      </c>
      <c r="L96">
        <f t="shared" si="19"/>
        <v>25.168769917542942</v>
      </c>
      <c r="M96">
        <f t="shared" si="19"/>
        <v>25.381875652856746</v>
      </c>
      <c r="N96">
        <f t="shared" si="19"/>
        <v>0.61502384016729139</v>
      </c>
      <c r="O96">
        <f t="shared" si="19"/>
        <v>8.4182403448362226</v>
      </c>
      <c r="P96">
        <f t="shared" si="19"/>
        <v>1.0017797923837795</v>
      </c>
      <c r="Q96">
        <f t="shared" si="19"/>
        <v>0.21310573531383334</v>
      </c>
      <c r="R96">
        <f t="shared" si="17"/>
        <v>6</v>
      </c>
    </row>
    <row r="97" spans="1:18" x14ac:dyDescent="0.25">
      <c r="A97">
        <f t="shared" si="18"/>
        <v>78</v>
      </c>
      <c r="B97">
        <f t="array" ref="B97:F97">MMULT(B96:F96,$B$13:$F$17)</f>
        <v>0.21814999391246295</v>
      </c>
      <c r="C97">
        <v>0.21276463657143949</v>
      </c>
      <c r="D97">
        <v>0.20272940692060837</v>
      </c>
      <c r="E97">
        <v>0.19324101494275311</v>
      </c>
      <c r="F97">
        <v>0.17311494765273555</v>
      </c>
      <c r="G97">
        <f t="shared" si="20"/>
        <v>184.07047583478169</v>
      </c>
      <c r="H97">
        <f t="shared" si="20"/>
        <v>159.86398213121566</v>
      </c>
      <c r="I97">
        <f t="shared" si="20"/>
        <v>0.86141455040071724</v>
      </c>
      <c r="J97">
        <f t="shared" si="19"/>
        <v>24.887309624517371</v>
      </c>
      <c r="K97">
        <f t="shared" si="19"/>
        <v>25.455765036226246</v>
      </c>
      <c r="L97">
        <f t="shared" si="19"/>
        <v>25.171537330371834</v>
      </c>
      <c r="M97">
        <f t="shared" si="19"/>
        <v>25.384721539750821</v>
      </c>
      <c r="N97">
        <f t="shared" si="19"/>
        <v>0.61547232532914098</v>
      </c>
      <c r="O97">
        <f t="shared" si="19"/>
        <v>8.4127324737231302</v>
      </c>
      <c r="P97">
        <f t="shared" si="19"/>
        <v>1.0017797923837792</v>
      </c>
      <c r="Q97">
        <f t="shared" si="19"/>
        <v>0.21318420937902036</v>
      </c>
      <c r="R97">
        <f t="shared" si="17"/>
        <v>6</v>
      </c>
    </row>
    <row r="98" spans="1:18" x14ac:dyDescent="0.25">
      <c r="A98">
        <f t="shared" si="18"/>
        <v>79</v>
      </c>
      <c r="B98">
        <f t="array" ref="B98:F98">MMULT(B97:F97,$B$13:$F$17)</f>
        <v>0.21765134971422007</v>
      </c>
      <c r="C98">
        <v>0.21245068440042589</v>
      </c>
      <c r="D98">
        <v>0.20271692572657307</v>
      </c>
      <c r="E98">
        <v>0.19355497573541625</v>
      </c>
      <c r="F98">
        <v>0.1736260644233642</v>
      </c>
      <c r="G98">
        <f t="shared" si="20"/>
        <v>184.1091000287596</v>
      </c>
      <c r="H98">
        <f t="shared" si="20"/>
        <v>159.89962653051012</v>
      </c>
      <c r="I98">
        <f t="shared" si="20"/>
        <v>0.86121532348816099</v>
      </c>
      <c r="J98">
        <f t="shared" si="19"/>
        <v>24.889981940531619</v>
      </c>
      <c r="K98">
        <f t="shared" si="19"/>
        <v>25.458437256724125</v>
      </c>
      <c r="L98">
        <f t="shared" si="19"/>
        <v>25.174209598627893</v>
      </c>
      <c r="M98">
        <f t="shared" si="19"/>
        <v>25.387469583978916</v>
      </c>
      <c r="N98">
        <f t="shared" si="19"/>
        <v>0.6159053874196001</v>
      </c>
      <c r="O98">
        <f t="shared" si="19"/>
        <v>8.4074139387614153</v>
      </c>
      <c r="P98">
        <f t="shared" si="19"/>
        <v>1.0017797923837795</v>
      </c>
      <c r="Q98">
        <f t="shared" si="19"/>
        <v>0.21325998535105201</v>
      </c>
      <c r="R98">
        <f t="shared" si="17"/>
        <v>6</v>
      </c>
    </row>
    <row r="99" spans="1:18" x14ac:dyDescent="0.25">
      <c r="A99">
        <f t="shared" si="18"/>
        <v>80</v>
      </c>
      <c r="B99">
        <f t="array" ref="B99:F99">MMULT(B98:F98,$B$13:$F$17)</f>
        <v>0.2171698066296095</v>
      </c>
      <c r="C99">
        <v>0.21214753791707938</v>
      </c>
      <c r="D99">
        <v>0.20270492399095127</v>
      </c>
      <c r="E99">
        <v>0.19385816500726638</v>
      </c>
      <c r="F99">
        <v>0.17411956645509291</v>
      </c>
      <c r="G99">
        <f t="shared" si="20"/>
        <v>184.14639621211762</v>
      </c>
      <c r="H99">
        <f t="shared" si="20"/>
        <v>159.93404536250142</v>
      </c>
      <c r="I99">
        <f t="shared" si="20"/>
        <v>0.86102294488539244</v>
      </c>
      <c r="J99">
        <f t="shared" si="19"/>
        <v>24.892562381604591</v>
      </c>
      <c r="K99">
        <f t="shared" si="19"/>
        <v>25.461017605565452</v>
      </c>
      <c r="L99">
        <f t="shared" si="19"/>
        <v>25.176789993585047</v>
      </c>
      <c r="M99">
        <f t="shared" si="19"/>
        <v>25.390123149596512</v>
      </c>
      <c r="N99">
        <f t="shared" si="19"/>
        <v>0.61632355719412879</v>
      </c>
      <c r="O99">
        <f t="shared" si="19"/>
        <v>8.4022782333037789</v>
      </c>
      <c r="P99">
        <f t="shared" si="19"/>
        <v>1.0017797923837795</v>
      </c>
      <c r="Q99">
        <f t="shared" si="19"/>
        <v>0.21333315601150013</v>
      </c>
      <c r="R99">
        <f t="shared" si="17"/>
        <v>6</v>
      </c>
    </row>
    <row r="100" spans="1:18" x14ac:dyDescent="0.25">
      <c r="A100">
        <f t="shared" si="18"/>
        <v>81</v>
      </c>
      <c r="B100">
        <f t="array" ref="B100:F100">MMULT(B99:F99,$B$13:$F$17)</f>
        <v>0.21670478174881969</v>
      </c>
      <c r="C100">
        <v>0.21185482417461426</v>
      </c>
      <c r="D100">
        <v>0.20269337922432057</v>
      </c>
      <c r="E100">
        <v>0.19415095042216482</v>
      </c>
      <c r="F100">
        <v>0.17459606443008011</v>
      </c>
      <c r="G100">
        <f t="shared" si="20"/>
        <v>184.18241005638941</v>
      </c>
      <c r="H100">
        <f t="shared" si="20"/>
        <v>159.96728077686214</v>
      </c>
      <c r="I100">
        <f t="shared" si="20"/>
        <v>0.8608371792732733</v>
      </c>
      <c r="J100">
        <f t="shared" si="19"/>
        <v>24.895054106572939</v>
      </c>
      <c r="K100">
        <f t="shared" si="19"/>
        <v>25.463509241473844</v>
      </c>
      <c r="L100">
        <f t="shared" si="19"/>
        <v>25.179281674023414</v>
      </c>
      <c r="M100">
        <f t="shared" si="19"/>
        <v>25.39268548497288</v>
      </c>
      <c r="N100">
        <f t="shared" si="19"/>
        <v>0.61672734709945554</v>
      </c>
      <c r="O100">
        <f t="shared" si="19"/>
        <v>8.3973190740821551</v>
      </c>
      <c r="P100">
        <f t="shared" si="19"/>
        <v>1.0017797923837795</v>
      </c>
      <c r="Q100">
        <f t="shared" si="19"/>
        <v>0.21340381094949581</v>
      </c>
      <c r="R100">
        <f t="shared" si="17"/>
        <v>6</v>
      </c>
    </row>
    <row r="101" spans="1:18" x14ac:dyDescent="0.25">
      <c r="A101">
        <f t="shared" si="18"/>
        <v>82</v>
      </c>
      <c r="B101">
        <f t="array" ref="B101:F101">MMULT(B100:F100,$B$13:$F$17)</f>
        <v>0.21625571160305995</v>
      </c>
      <c r="C101">
        <v>0.21157218322204588</v>
      </c>
      <c r="D101">
        <v>0.20268227042680906</v>
      </c>
      <c r="E101">
        <v>0.19443368731944105</v>
      </c>
      <c r="F101">
        <v>0.1750561474286435</v>
      </c>
      <c r="G101">
        <f t="shared" si="20"/>
        <v>184.21718566114447</v>
      </c>
      <c r="H101">
        <f t="shared" si="20"/>
        <v>159.99937347236911</v>
      </c>
      <c r="I101">
        <f t="shared" si="20"/>
        <v>0.86065779940817155</v>
      </c>
      <c r="J101">
        <f t="shared" si="19"/>
        <v>24.897460165648472</v>
      </c>
      <c r="K101">
        <f t="shared" si="19"/>
        <v>25.465915214551977</v>
      </c>
      <c r="L101">
        <f t="shared" si="19"/>
        <v>25.181687690100244</v>
      </c>
      <c r="M101">
        <f t="shared" si="19"/>
        <v>25.395159726772015</v>
      </c>
      <c r="N101">
        <f t="shared" si="19"/>
        <v>0.61711725191036371</v>
      </c>
      <c r="O101">
        <f t="shared" si="19"/>
        <v>8.3925303935658544</v>
      </c>
      <c r="P101">
        <f t="shared" si="19"/>
        <v>1.0017797923837792</v>
      </c>
      <c r="Q101">
        <f t="shared" si="19"/>
        <v>0.21347203667179973</v>
      </c>
      <c r="R101">
        <f t="shared" si="17"/>
        <v>6</v>
      </c>
    </row>
    <row r="102" spans="1:18" x14ac:dyDescent="0.25">
      <c r="A102">
        <f t="shared" si="18"/>
        <v>83</v>
      </c>
      <c r="B102">
        <f t="array" ref="B102:F102">MMULT(B101:F101,$B$13:$F$17)</f>
        <v>0.21582205156778089</v>
      </c>
      <c r="C102">
        <v>0.21129926763643334</v>
      </c>
      <c r="D102">
        <v>0.20267157795140781</v>
      </c>
      <c r="E102">
        <v>0.19470671910023502</v>
      </c>
      <c r="F102">
        <v>0.17550038374414242</v>
      </c>
      <c r="G102">
        <f t="shared" si="20"/>
        <v>184.25076560824579</v>
      </c>
      <c r="H102">
        <f t="shared" si="20"/>
        <v>160.03036274699988</v>
      </c>
      <c r="I102">
        <f t="shared" si="20"/>
        <v>0.8604845858460789</v>
      </c>
      <c r="J102">
        <f t="shared" si="19"/>
        <v>24.899783504155632</v>
      </c>
      <c r="K102">
        <f t="shared" si="19"/>
        <v>25.46823847001891</v>
      </c>
      <c r="L102">
        <f t="shared" si="19"/>
        <v>25.184010987087287</v>
      </c>
      <c r="M102">
        <f t="shared" si="19"/>
        <v>25.397548903796313</v>
      </c>
      <c r="N102">
        <f t="shared" si="19"/>
        <v>0.61749374934371093</v>
      </c>
      <c r="O102">
        <f t="shared" si="19"/>
        <v>8.3879063325778915</v>
      </c>
      <c r="P102">
        <f t="shared" si="19"/>
        <v>1.0017797923837795</v>
      </c>
      <c r="Q102">
        <f t="shared" si="19"/>
        <v>0.21353791670905067</v>
      </c>
      <c r="R102">
        <f t="shared" si="17"/>
        <v>6</v>
      </c>
    </row>
    <row r="103" spans="1:18" x14ac:dyDescent="0.25">
      <c r="A103">
        <f t="shared" si="18"/>
        <v>84</v>
      </c>
      <c r="B103">
        <f t="array" ref="B103:F103">MMULT(B102:F102,$B$13:$F$17)</f>
        <v>0.21540327527784131</v>
      </c>
      <c r="C103">
        <v>0.21103574207375173</v>
      </c>
      <c r="D103">
        <v>0.20266128338218786</v>
      </c>
      <c r="E103">
        <v>0.1949703776049545</v>
      </c>
      <c r="F103">
        <v>0.17592932166126407</v>
      </c>
      <c r="G103">
        <f t="shared" si="20"/>
        <v>184.28319101421602</v>
      </c>
      <c r="H103">
        <f t="shared" si="20"/>
        <v>160.06028654628128</v>
      </c>
      <c r="I103">
        <f t="shared" si="20"/>
        <v>0.86031732667600469</v>
      </c>
      <c r="J103">
        <f t="shared" si="19"/>
        <v>24.902026966140113</v>
      </c>
      <c r="K103">
        <f t="shared" si="19"/>
        <v>25.470481851818608</v>
      </c>
      <c r="L103">
        <f t="shared" si="19"/>
        <v>25.18625440897938</v>
      </c>
      <c r="M103">
        <f t="shared" si="19"/>
        <v>25.39985594069768</v>
      </c>
      <c r="N103">
        <f t="shared" si="19"/>
        <v>0.61785730065056799</v>
      </c>
      <c r="O103">
        <f t="shared" si="19"/>
        <v>8.3834412331611983</v>
      </c>
      <c r="P103">
        <f t="shared" si="19"/>
        <v>1.0017797923837795</v>
      </c>
      <c r="Q103">
        <f t="shared" si="19"/>
        <v>0.2136015317183281</v>
      </c>
      <c r="R103">
        <f t="shared" si="17"/>
        <v>7</v>
      </c>
    </row>
    <row r="104" spans="1:18" x14ac:dyDescent="0.25">
      <c r="A104">
        <f t="shared" si="18"/>
        <v>85</v>
      </c>
      <c r="B104">
        <f t="array" ref="B104:F104">MMULT(B103:F103,$B$13:$F$17)</f>
        <v>0.21499887405524043</v>
      </c>
      <c r="C104">
        <v>0.21078128283743863</v>
      </c>
      <c r="D104">
        <v>0.20265136942569023</v>
      </c>
      <c r="E104">
        <v>0.19522498348164188</v>
      </c>
      <c r="F104">
        <v>0.17634349019998832</v>
      </c>
      <c r="G104">
        <f t="shared" si="20"/>
        <v>184.31450158078147</v>
      </c>
      <c r="H104">
        <f t="shared" si="20"/>
        <v>160.08918150995316</v>
      </c>
      <c r="I104">
        <f t="shared" si="20"/>
        <v>0.86015581726235169</v>
      </c>
      <c r="J104">
        <f t="shared" si="19"/>
        <v>24.904193297853141</v>
      </c>
      <c r="K104">
        <f t="shared" si="19"/>
        <v>25.472648106104053</v>
      </c>
      <c r="L104">
        <f t="shared" si="19"/>
        <v>25.188420701978622</v>
      </c>
      <c r="M104">
        <f t="shared" si="19"/>
        <v>25.402083661560749</v>
      </c>
      <c r="N104">
        <f t="shared" si="19"/>
        <v>0.61820835118732198</v>
      </c>
      <c r="O104">
        <f t="shared" si="19"/>
        <v>8.3791296316865775</v>
      </c>
      <c r="P104">
        <f t="shared" si="19"/>
        <v>1.0017797923837795</v>
      </c>
      <c r="Q104">
        <f t="shared" si="19"/>
        <v>0.21366295958215975</v>
      </c>
      <c r="R104">
        <f t="shared" si="17"/>
        <v>7</v>
      </c>
    </row>
    <row r="105" spans="1:18" x14ac:dyDescent="0.25">
      <c r="A105">
        <f t="shared" si="18"/>
        <v>86</v>
      </c>
      <c r="B105">
        <f t="array" ref="B105:F105">MMULT(B104:F104,$B$13:$F$17)</f>
        <v>0.21460835634988842</v>
      </c>
      <c r="C105">
        <v>0.21053557746373278</v>
      </c>
      <c r="D105">
        <v>0.20264181981396129</v>
      </c>
      <c r="E105">
        <v>0.19547084654510963</v>
      </c>
      <c r="F105">
        <v>0.17674339982730741</v>
      </c>
      <c r="G105">
        <f t="shared" si="20"/>
        <v>184.34473564365834</v>
      </c>
      <c r="H105">
        <f t="shared" si="20"/>
        <v>160.1170830170081</v>
      </c>
      <c r="I105">
        <f t="shared" si="20"/>
        <v>0.8599998599959856</v>
      </c>
      <c r="J105">
        <f t="shared" si="19"/>
        <v>24.906285151115625</v>
      </c>
      <c r="K105">
        <f t="shared" si="19"/>
        <v>25.474739884601316</v>
      </c>
      <c r="L105">
        <f t="shared" si="19"/>
        <v>25.19051251785849</v>
      </c>
      <c r="M105">
        <f t="shared" si="19"/>
        <v>25.404234793362559</v>
      </c>
      <c r="N105">
        <f t="shared" si="19"/>
        <v>0.6185473309665469</v>
      </c>
      <c r="O105">
        <f t="shared" si="19"/>
        <v>8.3749662521945076</v>
      </c>
      <c r="P105">
        <f t="shared" si="19"/>
        <v>1.0017797923837795</v>
      </c>
      <c r="Q105">
        <f t="shared" si="19"/>
        <v>0.21372227550409942</v>
      </c>
      <c r="R105">
        <f t="shared" si="17"/>
        <v>7</v>
      </c>
    </row>
    <row r="106" spans="1:18" x14ac:dyDescent="0.25">
      <c r="A106">
        <f t="shared" si="18"/>
        <v>87</v>
      </c>
      <c r="B106">
        <f t="array" ref="B106:F106">MMULT(B105:F105,$B$13:$F$17)</f>
        <v>0.21423124719376291</v>
      </c>
      <c r="C106">
        <v>0.21029832432298731</v>
      </c>
      <c r="D106">
        <v>0.20263261921788864</v>
      </c>
      <c r="E106">
        <v>0.19570826612676046</v>
      </c>
      <c r="F106">
        <v>0.17712954313860022</v>
      </c>
      <c r="G106">
        <f t="shared" si="20"/>
        <v>184.37393021964445</v>
      </c>
      <c r="H106">
        <f t="shared" si="20"/>
        <v>160.14402522916487</v>
      </c>
      <c r="I106">
        <f t="shared" si="20"/>
        <v>0.85984926405372175</v>
      </c>
      <c r="J106">
        <f t="shared" si="19"/>
        <v>24.908305086566475</v>
      </c>
      <c r="K106">
        <f t="shared" si="19"/>
        <v>25.476759747857727</v>
      </c>
      <c r="L106">
        <f t="shared" si="19"/>
        <v>25.192532417212121</v>
      </c>
      <c r="M106">
        <f t="shared" si="19"/>
        <v>25.406311969313087</v>
      </c>
      <c r="N106">
        <f t="shared" si="19"/>
        <v>0.61887465518840867</v>
      </c>
      <c r="O106">
        <f t="shared" si="19"/>
        <v>8.3709459999631548</v>
      </c>
      <c r="P106">
        <f t="shared" si="19"/>
        <v>1.0017797923837795</v>
      </c>
      <c r="Q106">
        <f t="shared" si="19"/>
        <v>0.21377955210099656</v>
      </c>
      <c r="R106">
        <f t="shared" si="17"/>
        <v>7</v>
      </c>
    </row>
    <row r="107" spans="1:18" x14ac:dyDescent="0.25">
      <c r="A107">
        <f t="shared" si="18"/>
        <v>88</v>
      </c>
      <c r="B107">
        <f t="array" ref="B107:F107">MMULT(B106:F106,$B$13:$F$17)</f>
        <v>0.21386708766869109</v>
      </c>
      <c r="C107">
        <v>0.21006923223619864</v>
      </c>
      <c r="D107">
        <v>0.20262375316965103</v>
      </c>
      <c r="E107">
        <v>0.19593753141505688</v>
      </c>
      <c r="F107">
        <v>0.17750239551040192</v>
      </c>
      <c r="G107">
        <f t="shared" si="20"/>
        <v>184.40212105207644</v>
      </c>
      <c r="H107">
        <f t="shared" si="20"/>
        <v>160.17004113283221</v>
      </c>
      <c r="I107">
        <f t="shared" si="20"/>
        <v>0.85970384516595377</v>
      </c>
      <c r="J107">
        <f t="shared" si="19"/>
        <v>24.910255576799017</v>
      </c>
      <c r="K107">
        <f t="shared" si="19"/>
        <v>25.478710168378164</v>
      </c>
      <c r="L107">
        <f t="shared" si="19"/>
        <v>25.194482872588612</v>
      </c>
      <c r="M107">
        <f t="shared" si="19"/>
        <v>25.408317732080654</v>
      </c>
      <c r="N107">
        <f t="shared" si="19"/>
        <v>0.61919072475333792</v>
      </c>
      <c r="O107">
        <f t="shared" si="19"/>
        <v>8.3670639552951247</v>
      </c>
      <c r="P107">
        <f t="shared" si="19"/>
        <v>1.0017797923837795</v>
      </c>
      <c r="Q107">
        <f t="shared" si="19"/>
        <v>0.21383485949207318</v>
      </c>
      <c r="R107">
        <f t="shared" si="17"/>
        <v>7</v>
      </c>
    </row>
    <row r="108" spans="1:18" x14ac:dyDescent="0.25">
      <c r="A108">
        <f t="shared" si="18"/>
        <v>89</v>
      </c>
      <c r="B108">
        <f t="array" ref="B108:F108">MMULT(B107:F107,$B$13:$F$17)</f>
        <v>0.21351543438790477</v>
      </c>
      <c r="C108">
        <v>0.20984802010604381</v>
      </c>
      <c r="D108">
        <v>0.20261520799323618</v>
      </c>
      <c r="E108">
        <v>0.19615892178664726</v>
      </c>
      <c r="F108">
        <v>0.17786241572616757</v>
      </c>
      <c r="G108">
        <f t="shared" si="20"/>
        <v>184.42934265471101</v>
      </c>
      <c r="H108">
        <f t="shared" si="20"/>
        <v>160.1951625796159</v>
      </c>
      <c r="I108">
        <f t="shared" si="20"/>
        <v>0.85956342539216068</v>
      </c>
      <c r="J108">
        <f t="shared" si="19"/>
        <v>24.912139009389321</v>
      </c>
      <c r="K108">
        <f t="shared" si="19"/>
        <v>25.480593533653341</v>
      </c>
      <c r="L108">
        <f t="shared" si="19"/>
        <v>25.196366271521352</v>
      </c>
      <c r="M108">
        <f t="shared" si="19"/>
        <v>25.41025453690624</v>
      </c>
      <c r="N108">
        <f t="shared" si="19"/>
        <v>0.61949592675666698</v>
      </c>
      <c r="O108">
        <f t="shared" si="19"/>
        <v>8.3633153675156979</v>
      </c>
      <c r="P108">
        <f t="shared" si="19"/>
        <v>1.0017797923837795</v>
      </c>
      <c r="Q108">
        <f t="shared" si="19"/>
        <v>0.21388826538492139</v>
      </c>
      <c r="R108">
        <f t="shared" si="17"/>
        <v>7</v>
      </c>
    </row>
    <row r="109" spans="1:18" x14ac:dyDescent="0.25">
      <c r="A109">
        <f t="shared" si="18"/>
        <v>90</v>
      </c>
      <c r="B109">
        <f t="array" ref="B109:F109">MMULT(B108:F108,$B$13:$F$17)</f>
        <v>0.21317585899143615</v>
      </c>
      <c r="C109">
        <v>0.20963441656176662</v>
      </c>
      <c r="D109">
        <v>0.20260697074210468</v>
      </c>
      <c r="E109">
        <v>0.19637270712819202</v>
      </c>
      <c r="F109">
        <v>0.17821004657650011</v>
      </c>
      <c r="G109">
        <f t="shared" si="20"/>
        <v>184.45562835408504</v>
      </c>
      <c r="H109">
        <f t="shared" si="20"/>
        <v>160.21942032542162</v>
      </c>
      <c r="I109">
        <f t="shared" si="20"/>
        <v>0.85942783290403491</v>
      </c>
      <c r="J109">
        <f t="shared" si="19"/>
        <v>24.913957689820357</v>
      </c>
      <c r="K109">
        <f t="shared" si="19"/>
        <v>25.482412149083771</v>
      </c>
      <c r="L109">
        <f t="shared" si="19"/>
        <v>25.198184919452085</v>
      </c>
      <c r="M109">
        <f t="shared" si="19"/>
        <v>25.412124754610581</v>
      </c>
      <c r="N109">
        <f t="shared" si="19"/>
        <v>0.61979063496590359</v>
      </c>
      <c r="O109">
        <f t="shared" si="19"/>
        <v>8.3596956491755705</v>
      </c>
      <c r="P109">
        <f t="shared" si="19"/>
        <v>1.0017797923837795</v>
      </c>
      <c r="Q109">
        <f t="shared" si="19"/>
        <v>0.21393983515852855</v>
      </c>
      <c r="R109">
        <f t="shared" si="17"/>
        <v>7</v>
      </c>
    </row>
    <row r="110" spans="1:18" x14ac:dyDescent="0.25">
      <c r="A110">
        <f t="shared" si="18"/>
        <v>91</v>
      </c>
      <c r="B110">
        <f t="array" ref="B110:F110">MMULT(B109:F109,$B$13:$F$17)</f>
        <v>0.21284794765535564</v>
      </c>
      <c r="C110">
        <v>0.20942815961729533</v>
      </c>
      <c r="D110">
        <v>0.20259902914318581</v>
      </c>
      <c r="E110">
        <v>0.1965791481489636</v>
      </c>
      <c r="F110">
        <v>0.17854571543519923</v>
      </c>
      <c r="G110">
        <f t="shared" si="20"/>
        <v>184.48101033040967</v>
      </c>
      <c r="H110">
        <f t="shared" si="20"/>
        <v>160.24284406820266</v>
      </c>
      <c r="I110">
        <f t="shared" si="20"/>
        <v>0.85929690177597973</v>
      </c>
      <c r="J110">
        <f t="shared" si="19"/>
        <v>24.915713844305394</v>
      </c>
      <c r="K110">
        <f t="shared" si="19"/>
        <v>25.484168240803129</v>
      </c>
      <c r="L110">
        <f t="shared" si="19"/>
        <v>25.199941042554279</v>
      </c>
      <c r="M110">
        <f t="shared" si="19"/>
        <v>25.413930674497685</v>
      </c>
      <c r="N110">
        <f t="shared" si="19"/>
        <v>0.62007521028127721</v>
      </c>
      <c r="O110">
        <f t="shared" si="19"/>
        <v>8.3562003704512691</v>
      </c>
      <c r="P110">
        <f t="shared" si="19"/>
        <v>1.0017797923837795</v>
      </c>
      <c r="Q110">
        <f t="shared" si="19"/>
        <v>0.21398963194343437</v>
      </c>
      <c r="R110">
        <f t="shared" si="17"/>
        <v>7</v>
      </c>
    </row>
    <row r="111" spans="1:18" x14ac:dyDescent="0.25">
      <c r="A111">
        <f t="shared" si="18"/>
        <v>92</v>
      </c>
      <c r="B111">
        <f t="array" ref="B111:F111">MMULT(B110:F110,$B$13:$F$17)</f>
        <v>0.2125313006147945</v>
      </c>
      <c r="C111">
        <v>0.20922899634201308</v>
      </c>
      <c r="D111">
        <v>0.2025913715464881</v>
      </c>
      <c r="E111">
        <v>0.19677849668432065</v>
      </c>
      <c r="F111">
        <v>0.17886983481238325</v>
      </c>
      <c r="G111">
        <f t="shared" si="20"/>
        <v>184.50551965704867</v>
      </c>
      <c r="H111">
        <f t="shared" si="20"/>
        <v>160.26546248440056</v>
      </c>
      <c r="I111">
        <f t="shared" si="20"/>
        <v>0.85917047178273454</v>
      </c>
      <c r="J111">
        <f t="shared" si="19"/>
        <v>24.917409622514228</v>
      </c>
      <c r="K111">
        <f t="shared" si="19"/>
        <v>25.485863958404337</v>
      </c>
      <c r="L111">
        <f t="shared" si="19"/>
        <v>25.201636790459304</v>
      </c>
      <c r="M111">
        <f t="shared" si="19"/>
        <v>25.415674507158396</v>
      </c>
      <c r="N111">
        <f t="shared" si="19"/>
        <v>0.62035000118017425</v>
      </c>
      <c r="O111">
        <f t="shared" si="19"/>
        <v>8.3528252537366221</v>
      </c>
      <c r="P111">
        <f t="shared" si="19"/>
        <v>1.0017797923837795</v>
      </c>
      <c r="Q111">
        <f t="shared" si="19"/>
        <v>0.2140377166991205</v>
      </c>
      <c r="R111">
        <f t="shared" si="17"/>
        <v>7</v>
      </c>
    </row>
    <row r="112" spans="1:18" x14ac:dyDescent="0.25">
      <c r="A112">
        <f t="shared" si="18"/>
        <v>93</v>
      </c>
      <c r="B112">
        <f t="array" ref="B112:F112">MMULT(B111:F111,$B$13:$F$17)</f>
        <v>0.21222553170064809</v>
      </c>
      <c r="C112">
        <v>0.20903668254363764</v>
      </c>
      <c r="D112">
        <v>0.20258398687969106</v>
      </c>
      <c r="E112">
        <v>0.19697099599017889</v>
      </c>
      <c r="F112">
        <v>0.17918280288584393</v>
      </c>
      <c r="G112">
        <f t="shared" si="20"/>
        <v>184.52918633863135</v>
      </c>
      <c r="H112">
        <f t="shared" si="20"/>
        <v>160.28730326412497</v>
      </c>
      <c r="I112">
        <f t="shared" si="20"/>
        <v>0.85904838820389084</v>
      </c>
      <c r="J112">
        <f t="shared" si="19"/>
        <v>24.919047100205574</v>
      </c>
      <c r="K112">
        <f t="shared" si="19"/>
        <v>25.487501377571895</v>
      </c>
      <c r="L112">
        <f t="shared" si="19"/>
        <v>25.203274238888756</v>
      </c>
      <c r="M112">
        <f t="shared" si="19"/>
        <v>25.417358387177455</v>
      </c>
      <c r="N112">
        <f t="shared" si="19"/>
        <v>0.62061534414604691</v>
      </c>
      <c r="O112">
        <f t="shared" si="19"/>
        <v>8.3495661684189386</v>
      </c>
      <c r="P112">
        <f t="shared" si="19"/>
        <v>1.0017797923837795</v>
      </c>
      <c r="Q112">
        <f t="shared" si="19"/>
        <v>0.21408414828872877</v>
      </c>
      <c r="R112">
        <f t="shared" si="17"/>
        <v>7</v>
      </c>
    </row>
    <row r="113" spans="1:18" x14ac:dyDescent="0.25">
      <c r="A113">
        <f t="shared" si="18"/>
        <v>94</v>
      </c>
      <c r="B113">
        <f t="array" ref="B113:F113">MMULT(B112:F112,$B$13:$F$17)</f>
        <v>0.21193026788981378</v>
      </c>
      <c r="C113">
        <v>0.20885098246269845</v>
      </c>
      <c r="D113">
        <v>0.2025768646071591</v>
      </c>
      <c r="E113">
        <v>0.19715688102861834</v>
      </c>
      <c r="F113">
        <v>0.17948500401170989</v>
      </c>
      <c r="G113">
        <f t="shared" si="20"/>
        <v>184.55203934784856</v>
      </c>
      <c r="H113">
        <f t="shared" si="20"/>
        <v>160.30839314511655</v>
      </c>
      <c r="I113">
        <f t="shared" si="20"/>
        <v>0.85893050163507012</v>
      </c>
      <c r="J113">
        <f t="shared" si="19"/>
        <v>24.920628281768835</v>
      </c>
      <c r="K113">
        <f t="shared" si="19"/>
        <v>25.489082502623553</v>
      </c>
      <c r="L113">
        <f t="shared" si="19"/>
        <v>25.204855392196212</v>
      </c>
      <c r="M113">
        <f t="shared" si="19"/>
        <v>25.418984375747385</v>
      </c>
      <c r="N113">
        <f t="shared" si="19"/>
        <v>0.62087156408235977</v>
      </c>
      <c r="O113">
        <f t="shared" si="19"/>
        <v>8.3464191258336413</v>
      </c>
      <c r="P113">
        <f t="shared" si="19"/>
        <v>1.0017797923837795</v>
      </c>
      <c r="Q113">
        <f t="shared" si="19"/>
        <v>0.21412898355120114</v>
      </c>
      <c r="R113">
        <f t="shared" si="17"/>
        <v>7</v>
      </c>
    </row>
    <row r="114" spans="1:18" x14ac:dyDescent="0.25">
      <c r="A114">
        <f t="shared" si="18"/>
        <v>95</v>
      </c>
      <c r="B114">
        <f t="array" ref="B114:F114">MMULT(B113:F113,$B$13:$F$17)</f>
        <v>0.2116451488687846</v>
      </c>
      <c r="C114">
        <v>0.20867166847812915</v>
      </c>
      <c r="D114">
        <v>0.20256999469288448</v>
      </c>
      <c r="E114">
        <v>0.19733637874478296</v>
      </c>
      <c r="F114">
        <v>0.17977680921541839</v>
      </c>
      <c r="G114">
        <f t="shared" si="20"/>
        <v>184.57410666097678</v>
      </c>
      <c r="H114">
        <f t="shared" si="20"/>
        <v>160.32875794553618</v>
      </c>
      <c r="I114">
        <f t="shared" si="20"/>
        <v>0.85881666780554267</v>
      </c>
      <c r="J114">
        <f t="shared" si="19"/>
        <v>24.922155102678424</v>
      </c>
      <c r="K114">
        <f t="shared" si="19"/>
        <v>25.49060926896453</v>
      </c>
      <c r="L114">
        <f t="shared" si="19"/>
        <v>25.2063821858215</v>
      </c>
      <c r="M114">
        <f t="shared" si="19"/>
        <v>25.420554463192396</v>
      </c>
      <c r="N114">
        <f t="shared" si="19"/>
        <v>0.62111897471211575</v>
      </c>
      <c r="O114">
        <f t="shared" si="19"/>
        <v>8.3433802743913876</v>
      </c>
      <c r="P114">
        <f t="shared" si="19"/>
        <v>1.0017797923837795</v>
      </c>
      <c r="Q114">
        <f t="shared" si="19"/>
        <v>0.21417227737093186</v>
      </c>
      <c r="R114">
        <f t="shared" si="17"/>
        <v>7</v>
      </c>
    </row>
    <row r="115" spans="1:18" x14ac:dyDescent="0.25">
      <c r="A115">
        <f t="shared" si="18"/>
        <v>96</v>
      </c>
      <c r="B115">
        <f t="array" ref="B115:F115">MMULT(B114:F114,$B$13:$F$17)</f>
        <v>0.21136982661039058</v>
      </c>
      <c r="C115">
        <v>0.20849852082351908</v>
      </c>
      <c r="D115">
        <v>0.20256336756692322</v>
      </c>
      <c r="E115">
        <v>0.19750970833524026</v>
      </c>
      <c r="F115">
        <v>0.18005857666392644</v>
      </c>
      <c r="G115">
        <f t="shared" si="20"/>
        <v>184.59541529217557</v>
      </c>
      <c r="H115">
        <f t="shared" si="20"/>
        <v>160.34842259562095</v>
      </c>
      <c r="I115">
        <f t="shared" si="20"/>
        <v>0.85870674740206887</v>
      </c>
      <c r="J115">
        <f t="shared" si="19"/>
        <v>24.92362943186362</v>
      </c>
      <c r="K115">
        <f t="shared" si="19"/>
        <v>25.492083545457273</v>
      </c>
      <c r="L115">
        <f t="shared" si="19"/>
        <v>25.207856488660468</v>
      </c>
      <c r="M115">
        <f t="shared" si="19"/>
        <v>25.422070571405452</v>
      </c>
      <c r="N115">
        <f t="shared" si="19"/>
        <v>0.62135787896347583</v>
      </c>
      <c r="O115">
        <f t="shared" si="19"/>
        <v>8.3404458948718556</v>
      </c>
      <c r="P115">
        <f t="shared" si="19"/>
        <v>1.0017797923837795</v>
      </c>
      <c r="Q115">
        <f t="shared" si="19"/>
        <v>0.21421408274501719</v>
      </c>
      <c r="R115">
        <f t="shared" si="17"/>
        <v>8</v>
      </c>
    </row>
    <row r="116" spans="1:18" x14ac:dyDescent="0.25">
      <c r="A116">
        <f t="shared" si="18"/>
        <v>97</v>
      </c>
      <c r="B116">
        <f t="array" ref="B116:F116">MMULT(B115:F115,$B$13:$F$17)</f>
        <v>0.21110396496345804</v>
      </c>
      <c r="C116">
        <v>0.20833132731359341</v>
      </c>
      <c r="D116">
        <v>0.20255697409493942</v>
      </c>
      <c r="E116">
        <v>0.19767708150797808</v>
      </c>
      <c r="F116">
        <v>0.1803306521200306</v>
      </c>
      <c r="G116">
        <f t="shared" si="20"/>
        <v>184.61599132660106</v>
      </c>
      <c r="H116">
        <f t="shared" si="20"/>
        <v>160.36741116824712</v>
      </c>
      <c r="I116">
        <f t="shared" si="20"/>
        <v>0.85860060589875986</v>
      </c>
      <c r="J116">
        <f t="shared" si="19"/>
        <v>24.92505307399686</v>
      </c>
      <c r="K116">
        <f t="shared" si="19"/>
        <v>25.493507136709717</v>
      </c>
      <c r="L116">
        <f t="shared" si="19"/>
        <v>25.209280105353308</v>
      </c>
      <c r="M116">
        <f t="shared" si="19"/>
        <v>25.42353455620146</v>
      </c>
      <c r="N116">
        <f t="shared" si="19"/>
        <v>0.62158856934197537</v>
      </c>
      <c r="O116">
        <f t="shared" si="19"/>
        <v>8.337612395878562</v>
      </c>
      <c r="P116">
        <f t="shared" si="19"/>
        <v>1.0017797923837795</v>
      </c>
      <c r="Q116">
        <f t="shared" si="19"/>
        <v>0.21425445084818692</v>
      </c>
      <c r="R116">
        <f t="shared" si="17"/>
        <v>8</v>
      </c>
    </row>
    <row r="117" spans="1:18" x14ac:dyDescent="0.25">
      <c r="A117">
        <f t="shared" si="18"/>
        <v>98</v>
      </c>
      <c r="B117">
        <f t="array" ref="B117:F117">MMULT(B116:F116,$B$13:$F$17)</f>
        <v>0.21084723925513724</v>
      </c>
      <c r="C117">
        <v>0.20816988308051301</v>
      </c>
      <c r="D117">
        <v>0.20255080555051785</v>
      </c>
      <c r="E117">
        <v>0.19783870273422388</v>
      </c>
      <c r="F117">
        <v>0.18059336937960752</v>
      </c>
      <c r="G117">
        <f t="shared" si="20"/>
        <v>184.63585995237653</v>
      </c>
      <c r="H117">
        <f t="shared" si="20"/>
        <v>160.38574690843802</v>
      </c>
      <c r="I117">
        <f t="shared" si="20"/>
        <v>0.85849811339274984</v>
      </c>
      <c r="J117">
        <f t="shared" si="19"/>
        <v>24.926427771703327</v>
      </c>
      <c r="K117">
        <f t="shared" si="19"/>
        <v>25.49488178528474</v>
      </c>
      <c r="L117">
        <f t="shared" si="19"/>
        <v>25.210654778494053</v>
      </c>
      <c r="M117">
        <f t="shared" si="19"/>
        <v>25.424948209589523</v>
      </c>
      <c r="N117">
        <f t="shared" si="19"/>
        <v>0.62181132828981367</v>
      </c>
      <c r="O117">
        <f t="shared" si="19"/>
        <v>8.3348763094492728</v>
      </c>
      <c r="P117">
        <f t="shared" si="19"/>
        <v>1.0017797923837792</v>
      </c>
      <c r="Q117">
        <f t="shared" si="19"/>
        <v>0.21429343109549831</v>
      </c>
      <c r="R117">
        <f t="shared" si="17"/>
        <v>8</v>
      </c>
    </row>
    <row r="118" spans="1:18" x14ac:dyDescent="0.25">
      <c r="A118">
        <f t="shared" si="18"/>
        <v>99</v>
      </c>
      <c r="B118">
        <f t="array" ref="B118:F118">MMULT(B117:F117,$B$13:$F$17)</f>
        <v>0.21059933590563498</v>
      </c>
      <c r="C118">
        <v>0.20801399031960652</v>
      </c>
      <c r="D118">
        <v>0.20254485358994451</v>
      </c>
      <c r="E118">
        <v>0.19799476949227704</v>
      </c>
      <c r="F118">
        <v>0.18084705069253645</v>
      </c>
      <c r="G118">
        <f t="shared" si="20"/>
        <v>184.65504549146021</v>
      </c>
      <c r="H118">
        <f t="shared" si="20"/>
        <v>160.40345226185354</v>
      </c>
      <c r="I118">
        <f t="shared" si="20"/>
        <v>0.85839914444548759</v>
      </c>
      <c r="J118">
        <f t="shared" si="19"/>
        <v>24.927755207694506</v>
      </c>
      <c r="K118">
        <f t="shared" si="19"/>
        <v>25.496209173833684</v>
      </c>
      <c r="L118">
        <f t="shared" si="19"/>
        <v>25.211982190764115</v>
      </c>
      <c r="M118">
        <f t="shared" si="19"/>
        <v>25.426313261966953</v>
      </c>
      <c r="N118">
        <f t="shared" si="19"/>
        <v>0.62202642853267376</v>
      </c>
      <c r="O118">
        <f t="shared" si="19"/>
        <v>8.332234286816746</v>
      </c>
      <c r="P118">
        <f t="shared" si="19"/>
        <v>1.0017797923837795</v>
      </c>
      <c r="Q118">
        <f t="shared" si="19"/>
        <v>0.21433107120286915</v>
      </c>
      <c r="R118">
        <f t="shared" si="17"/>
        <v>8</v>
      </c>
    </row>
    <row r="119" spans="1:18" x14ac:dyDescent="0.25">
      <c r="A119">
        <f t="shared" si="18"/>
        <v>100</v>
      </c>
      <c r="B119">
        <f t="array" ref="B119:F119">MMULT(B118:F118,$B$13:$F$17)</f>
        <v>0.21035995205507679</v>
      </c>
      <c r="C119">
        <v>0.20786345804416653</v>
      </c>
      <c r="D119">
        <v>0.202539110229189</v>
      </c>
      <c r="E119">
        <v>0.19814547250354925</v>
      </c>
      <c r="F119">
        <v>0.1810920071680179</v>
      </c>
      <c r="G119">
        <f t="shared" si="20"/>
        <v>184.67357142944832</v>
      </c>
      <c r="H119">
        <f t="shared" si="20"/>
        <v>160.42054890229667</v>
      </c>
      <c r="I119">
        <f t="shared" si="20"/>
        <v>0.85830357792945744</v>
      </c>
      <c r="J119">
        <f t="shared" si="19"/>
        <v>24.929037006828345</v>
      </c>
      <c r="K119">
        <f t="shared" si="19"/>
        <v>25.497490927156399</v>
      </c>
      <c r="L119">
        <f t="shared" si="19"/>
        <v>25.213263966992393</v>
      </c>
      <c r="M119">
        <f t="shared" si="19"/>
        <v>25.427631384237888</v>
      </c>
      <c r="N119">
        <f t="shared" si="19"/>
        <v>0.62223413341452138</v>
      </c>
      <c r="O119">
        <f t="shared" si="19"/>
        <v>8.3296830943146816</v>
      </c>
      <c r="P119">
        <f t="shared" si="19"/>
        <v>1.0017797923837795</v>
      </c>
      <c r="Q119">
        <f t="shared" si="19"/>
        <v>0.21436741724552577</v>
      </c>
      <c r="R119">
        <f t="shared" si="17"/>
        <v>8</v>
      </c>
    </row>
    <row r="120" spans="1:18" x14ac:dyDescent="0.25">
      <c r="A120">
        <f t="shared" si="18"/>
        <v>101</v>
      </c>
      <c r="B120">
        <f t="array" ref="B120:F120">MMULT(B119:F119,$B$13:$F$17)</f>
        <v>0.21012879520221472</v>
      </c>
      <c r="C120">
        <v>0.2077181018489597</v>
      </c>
      <c r="D120">
        <v>0.20253356782285442</v>
      </c>
      <c r="E120">
        <v>0.19829099596101082</v>
      </c>
      <c r="F120">
        <v>0.18132853916495981</v>
      </c>
      <c r="G120">
        <f t="shared" si="20"/>
        <v>184.69146044435075</v>
      </c>
      <c r="H120">
        <f t="shared" si="20"/>
        <v>160.43705775827195</v>
      </c>
      <c r="I120">
        <f t="shared" si="20"/>
        <v>0.8582112968801453</v>
      </c>
      <c r="J120">
        <f t="shared" si="19"/>
        <v>24.930274738098539</v>
      </c>
      <c r="K120">
        <f t="shared" si="19"/>
        <v>25.498728614190501</v>
      </c>
      <c r="L120">
        <f t="shared" si="19"/>
        <v>25.214501676144536</v>
      </c>
      <c r="M120">
        <f t="shared" si="19"/>
        <v>25.428904189858947</v>
      </c>
      <c r="N120">
        <f t="shared" si="19"/>
        <v>0.62243469722080125</v>
      </c>
      <c r="O120">
        <f t="shared" si="19"/>
        <v>8.327219609423981</v>
      </c>
      <c r="P120">
        <f t="shared" si="19"/>
        <v>1.0017797923837795</v>
      </c>
      <c r="Q120">
        <f t="shared" si="19"/>
        <v>0.21440251371443758</v>
      </c>
      <c r="R120">
        <f t="shared" si="17"/>
        <v>8</v>
      </c>
    </row>
    <row r="121" spans="1:18" x14ac:dyDescent="0.25">
      <c r="A121">
        <f t="shared" si="18"/>
        <v>102</v>
      </c>
      <c r="B121">
        <f t="array" ref="B121:F121">MMULT(B120:F120,$B$13:$F$17)</f>
        <v>0.20990558285469113</v>
      </c>
      <c r="C121">
        <v>0.20757774368211704</v>
      </c>
      <c r="D121">
        <v>0.20252821904488646</v>
      </c>
      <c r="E121">
        <v>0.19843151775024162</v>
      </c>
      <c r="F121">
        <v>0.18155693666806325</v>
      </c>
      <c r="G121">
        <f t="shared" si="20"/>
        <v>184.70873443437469</v>
      </c>
      <c r="H121">
        <f t="shared" si="20"/>
        <v>160.45299903862741</v>
      </c>
      <c r="I121">
        <f t="shared" si="20"/>
        <v>0.85812218835307319</v>
      </c>
      <c r="J121">
        <f t="shared" si="19"/>
        <v>24.931469916555404</v>
      </c>
      <c r="K121">
        <f t="shared" si="19"/>
        <v>25.499923749932144</v>
      </c>
      <c r="L121">
        <f t="shared" si="19"/>
        <v>25.215696833243793</v>
      </c>
      <c r="M121">
        <f t="shared" si="19"/>
        <v>25.430133236814573</v>
      </c>
      <c r="N121">
        <f t="shared" si="19"/>
        <v>0.62262836549044598</v>
      </c>
      <c r="O121">
        <f t="shared" si="19"/>
        <v>8.3248408169545272</v>
      </c>
      <c r="P121">
        <f t="shared" si="19"/>
        <v>1.0017797923837795</v>
      </c>
      <c r="Q121">
        <f t="shared" si="19"/>
        <v>0.21443640357080812</v>
      </c>
      <c r="R121">
        <f t="shared" si="17"/>
        <v>8</v>
      </c>
    </row>
  </sheetData>
  <mergeCells count="3">
    <mergeCell ref="AB5:AD5"/>
    <mergeCell ref="N6:R6"/>
    <mergeCell ref="Z15:AB1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21"/>
  <sheetViews>
    <sheetView topLeftCell="I4" workbookViewId="0">
      <selection activeCell="Z26" sqref="Z26"/>
    </sheetView>
  </sheetViews>
  <sheetFormatPr defaultRowHeight="15" x14ac:dyDescent="0.25"/>
  <cols>
    <col min="25" max="25" width="12.42578125" customWidth="1"/>
    <col min="26" max="26" width="14.140625" customWidth="1"/>
    <col min="27" max="27" width="13.140625" customWidth="1"/>
    <col min="28" max="28" width="14.85546875" customWidth="1"/>
    <col min="29" max="29" width="13.7109375" customWidth="1"/>
    <col min="30" max="30" width="13.28515625" customWidth="1"/>
  </cols>
  <sheetData>
    <row r="1" spans="1:33" x14ac:dyDescent="0.25">
      <c r="A1" s="50" t="s">
        <v>3504</v>
      </c>
    </row>
    <row r="2" spans="1:33" ht="15.75" x14ac:dyDescent="0.25">
      <c r="B2" t="s">
        <v>3498</v>
      </c>
      <c r="Y2" s="81"/>
      <c r="Z2" s="81"/>
      <c r="AA2" s="81"/>
      <c r="AB2" s="81"/>
      <c r="AC2" s="81"/>
      <c r="AD2" s="81"/>
      <c r="AE2" s="81"/>
      <c r="AF2" s="81"/>
      <c r="AG2" s="81"/>
    </row>
    <row r="3" spans="1:33" ht="15.75" x14ac:dyDescent="0.25">
      <c r="B3" t="s">
        <v>1365</v>
      </c>
      <c r="Y3" s="81"/>
      <c r="Z3" s="109"/>
      <c r="AA3" s="81" t="s">
        <v>3486</v>
      </c>
      <c r="AB3" s="81"/>
      <c r="AC3" s="81"/>
      <c r="AD3" s="81"/>
      <c r="AE3" s="81"/>
      <c r="AF3" s="81"/>
      <c r="AG3" s="81"/>
    </row>
    <row r="4" spans="1:33" ht="31.5" customHeight="1" thickBot="1" x14ac:dyDescent="0.3">
      <c r="B4" t="s">
        <v>1366</v>
      </c>
      <c r="Y4" s="81"/>
      <c r="Z4" s="81"/>
      <c r="AA4" s="82"/>
      <c r="AB4" s="62"/>
      <c r="AC4" s="62"/>
      <c r="AD4" s="62"/>
      <c r="AE4" s="81"/>
      <c r="AF4" s="81"/>
      <c r="AG4" s="81"/>
    </row>
    <row r="5" spans="1:33" ht="29.25" customHeight="1" thickTop="1" x14ac:dyDescent="0.25">
      <c r="B5" t="s">
        <v>3492</v>
      </c>
      <c r="C5">
        <f>M9</f>
        <v>0.55994320061903202</v>
      </c>
      <c r="D5" t="s">
        <v>1240</v>
      </c>
      <c r="E5">
        <f>M8</f>
        <v>2.83428541808688E-3</v>
      </c>
      <c r="F5" t="s">
        <v>1232</v>
      </c>
      <c r="G5">
        <f>M7</f>
        <v>0.99302799307991796</v>
      </c>
      <c r="Y5" s="81"/>
      <c r="Z5" s="81"/>
      <c r="AA5" s="81"/>
      <c r="AB5" s="292" t="s">
        <v>1376</v>
      </c>
      <c r="AC5" s="292"/>
      <c r="AD5" s="292"/>
      <c r="AE5" s="81"/>
      <c r="AF5" s="81"/>
      <c r="AG5" s="81"/>
    </row>
    <row r="6" spans="1:33" ht="44.25" customHeight="1" x14ac:dyDescent="0.25">
      <c r="A6" t="s">
        <v>1274</v>
      </c>
      <c r="B6" s="14" t="s">
        <v>1233</v>
      </c>
      <c r="C6" s="14" t="s">
        <v>1234</v>
      </c>
      <c r="D6" s="14" t="s">
        <v>1239</v>
      </c>
      <c r="E6" s="14" t="s">
        <v>1235</v>
      </c>
      <c r="F6" s="14" t="s">
        <v>1236</v>
      </c>
      <c r="G6" s="14" t="s">
        <v>1272</v>
      </c>
      <c r="H6" s="14" t="s">
        <v>1371</v>
      </c>
      <c r="I6" s="14" t="s">
        <v>8</v>
      </c>
      <c r="J6" s="14" t="s">
        <v>1275</v>
      </c>
      <c r="K6" s="14" t="s">
        <v>1276</v>
      </c>
      <c r="L6" s="14" t="s">
        <v>1277</v>
      </c>
      <c r="M6" s="14" t="s">
        <v>1232</v>
      </c>
      <c r="N6" s="286" t="s">
        <v>1260</v>
      </c>
      <c r="O6" s="286"/>
      <c r="P6" s="286"/>
      <c r="Q6" s="286"/>
      <c r="R6" s="286"/>
      <c r="S6" s="217" t="s">
        <v>1275</v>
      </c>
      <c r="T6" s="14"/>
      <c r="U6" s="14" t="s">
        <v>1370</v>
      </c>
      <c r="V6" s="14" t="s">
        <v>1372</v>
      </c>
      <c r="W6" s="222" t="s">
        <v>3505</v>
      </c>
      <c r="Y6" s="81"/>
      <c r="Z6" s="81"/>
      <c r="AA6" s="108" t="s">
        <v>1375</v>
      </c>
      <c r="AB6" s="220" t="s">
        <v>1377</v>
      </c>
      <c r="AC6" s="221" t="s">
        <v>1378</v>
      </c>
      <c r="AD6" s="221" t="s">
        <v>1379</v>
      </c>
      <c r="AE6" s="81"/>
      <c r="AF6" s="81" t="s">
        <v>1370</v>
      </c>
      <c r="AG6" s="81" t="s">
        <v>1372</v>
      </c>
    </row>
    <row r="7" spans="1:33" ht="21.95" customHeight="1" x14ac:dyDescent="0.25">
      <c r="B7" s="162">
        <f>results!B22</f>
        <v>159.561344235381</v>
      </c>
      <c r="C7" s="162">
        <f>results!C22</f>
        <v>136.53502778206899</v>
      </c>
      <c r="D7" s="162">
        <f>results!D22</f>
        <v>1</v>
      </c>
      <c r="E7" s="162">
        <f>results!E22</f>
        <v>23.914640615848999</v>
      </c>
      <c r="F7" s="162">
        <f>results!F22</f>
        <v>24.477609221179399</v>
      </c>
      <c r="G7" s="162">
        <f>results!G22</f>
        <v>24.196124918514201</v>
      </c>
      <c r="H7" s="162">
        <f>results!H22</f>
        <v>24.3634846768181</v>
      </c>
      <c r="I7" s="162">
        <f>results!I22</f>
        <v>0.366528020858153</v>
      </c>
      <c r="J7" s="162">
        <f>results!J22</f>
        <v>13.1832359164352</v>
      </c>
      <c r="K7" s="162">
        <f>results!K22</f>
        <v>1.00221777077721</v>
      </c>
      <c r="L7" s="162">
        <f>results!L22</f>
        <v>0.167359758303888</v>
      </c>
      <c r="M7" s="162">
        <f>results!M22</f>
        <v>0.99302799307991796</v>
      </c>
      <c r="N7" s="162">
        <f>results!N22</f>
        <v>0.90302070900611797</v>
      </c>
      <c r="O7" s="162">
        <f>results!O22</f>
        <v>8.5894952407738701E-2</v>
      </c>
      <c r="P7" s="162">
        <f>results!P22</f>
        <v>0</v>
      </c>
      <c r="Q7" s="162">
        <f>results!Q22</f>
        <v>0</v>
      </c>
      <c r="R7" s="162">
        <f>results!R22</f>
        <v>0</v>
      </c>
      <c r="S7" s="162">
        <f>results!S22</f>
        <v>0.13183235916435199</v>
      </c>
      <c r="T7" s="162"/>
      <c r="U7">
        <f>M7/H7</f>
        <v>4.0758865418984415E-2</v>
      </c>
      <c r="V7">
        <f>G7/H7</f>
        <v>0.99313071342117398</v>
      </c>
      <c r="W7">
        <f>C7-H7</f>
        <v>112.17154310525089</v>
      </c>
      <c r="Y7" s="81"/>
      <c r="Z7" s="81"/>
      <c r="AA7" s="81">
        <v>1</v>
      </c>
      <c r="AB7" s="105">
        <f>H7</f>
        <v>24.3634846768181</v>
      </c>
      <c r="AC7" s="105">
        <f>G7</f>
        <v>24.196124918514201</v>
      </c>
      <c r="AD7" s="83">
        <f>AB7-AC7</f>
        <v>0.16735975830389904</v>
      </c>
      <c r="AE7" s="81"/>
      <c r="AF7" s="104">
        <f>AD7/AB7</f>
        <v>6.8692865788259824E-3</v>
      </c>
      <c r="AG7" s="81">
        <f>AC7/AB7</f>
        <v>0.99313071342117398</v>
      </c>
    </row>
    <row r="8" spans="1:33" ht="21.95" customHeight="1" x14ac:dyDescent="0.25">
      <c r="B8" s="162">
        <f>results!B23</f>
        <v>169.260327711511</v>
      </c>
      <c r="C8" s="162">
        <f>results!C23</f>
        <v>145.57237117045599</v>
      </c>
      <c r="D8" s="162">
        <f>results!D23</f>
        <v>0.93151862017522902</v>
      </c>
      <c r="E8" s="162">
        <f>results!E23</f>
        <v>24.473864409752</v>
      </c>
      <c r="F8" s="162">
        <f>results!F23</f>
        <v>25.036579438212801</v>
      </c>
      <c r="G8" s="162">
        <f>results!G23</f>
        <v>24.755221923982401</v>
      </c>
      <c r="H8" s="162">
        <f>results!H23</f>
        <v>24.941630874960801</v>
      </c>
      <c r="I8" s="162">
        <f>results!I23</f>
        <v>0.45471431516938698</v>
      </c>
      <c r="J8" s="162">
        <f>results!J23</f>
        <v>11.404015071407199</v>
      </c>
      <c r="K8" s="162">
        <f>results!K23</f>
        <v>1.00104782579745</v>
      </c>
      <c r="L8" s="162">
        <f>results!L23</f>
        <v>0.18640895097844301</v>
      </c>
      <c r="M8" s="162">
        <f>results!M23</f>
        <v>2.83428541808688E-3</v>
      </c>
      <c r="N8" s="162">
        <f>results!N23</f>
        <v>9.8720862841740198E-2</v>
      </c>
      <c r="O8" s="162">
        <f>results!O23</f>
        <v>0.80996486131408196</v>
      </c>
      <c r="P8" s="162">
        <f>results!P23</f>
        <v>8.4135774573224603E-2</v>
      </c>
      <c r="Q8" s="162">
        <f>results!Q23</f>
        <v>0</v>
      </c>
      <c r="R8" s="162">
        <f>results!R23</f>
        <v>0</v>
      </c>
      <c r="S8" s="162">
        <f>results!S23</f>
        <v>0.114040150714072</v>
      </c>
      <c r="T8" s="162"/>
      <c r="U8">
        <f>M8/H8</f>
        <v>1.1363673178774579E-4</v>
      </c>
      <c r="V8">
        <f>G8/H8</f>
        <v>0.99252619237639594</v>
      </c>
      <c r="W8">
        <f t="shared" ref="W8:W11" si="0">C8-H8</f>
        <v>120.6307402954952</v>
      </c>
      <c r="Y8" s="81"/>
      <c r="Z8" s="81"/>
      <c r="AA8" s="81">
        <v>2</v>
      </c>
      <c r="AB8" s="105">
        <f t="shared" ref="AB8:AB11" si="1">H8</f>
        <v>24.941630874960801</v>
      </c>
      <c r="AC8" s="105">
        <f t="shared" ref="AC8:AC11" si="2">G8</f>
        <v>24.755221923982401</v>
      </c>
      <c r="AD8" s="83">
        <f t="shared" ref="AD8:AD11" si="3">AB8-AC8</f>
        <v>0.18640895097840016</v>
      </c>
      <c r="AE8" s="81"/>
      <c r="AF8" s="104">
        <f t="shared" ref="AF8:AF11" si="4">AD8/AB8</f>
        <v>7.4738076236040493E-3</v>
      </c>
      <c r="AG8" s="81">
        <f t="shared" ref="AG8:AG11" si="5">AC8/AB8</f>
        <v>0.99252619237639594</v>
      </c>
    </row>
    <row r="9" spans="1:33" ht="21.95" customHeight="1" x14ac:dyDescent="0.25">
      <c r="B9" s="162">
        <f>results!B24</f>
        <v>183.78723765909001</v>
      </c>
      <c r="C9" s="162">
        <f>results!C24</f>
        <v>159.493921009605</v>
      </c>
      <c r="D9" s="162">
        <f>results!D24</f>
        <v>0.85056661710245196</v>
      </c>
      <c r="E9" s="162">
        <f>results!E24</f>
        <v>24.953479115185399</v>
      </c>
      <c r="F9" s="162">
        <f>results!F24</f>
        <v>25.515464184514101</v>
      </c>
      <c r="G9" s="162">
        <f>results!G24</f>
        <v>25.234471649849699</v>
      </c>
      <c r="H9" s="162">
        <f>results!H24</f>
        <v>25.447205753366401</v>
      </c>
      <c r="I9" s="162">
        <f>results!I24</f>
        <v>0.59221490927912501</v>
      </c>
      <c r="J9" s="162">
        <f>results!J24</f>
        <v>7.5134735173198104</v>
      </c>
      <c r="K9" s="162">
        <f>results!K24</f>
        <v>1.0021060349572699</v>
      </c>
      <c r="L9" s="162">
        <f>results!L24</f>
        <v>0.21273410351667699</v>
      </c>
      <c r="M9" s="162">
        <f>results!M24</f>
        <v>0.55994320061903202</v>
      </c>
      <c r="N9" s="162">
        <f>results!N24</f>
        <v>0</v>
      </c>
      <c r="O9" s="162">
        <f>results!O24</f>
        <v>0.10141492476526399</v>
      </c>
      <c r="P9" s="162">
        <f>results!P24</f>
        <v>0.81604015608673397</v>
      </c>
      <c r="Q9" s="162">
        <f>results!Q24</f>
        <v>7.7739518494681595E-2</v>
      </c>
      <c r="R9" s="162">
        <f>results!R24</f>
        <v>0</v>
      </c>
      <c r="S9" s="162">
        <f>results!S24</f>
        <v>7.5134735173198103E-2</v>
      </c>
      <c r="T9" s="162"/>
      <c r="U9">
        <f>M9/H9</f>
        <v>2.2004113380698288E-2</v>
      </c>
      <c r="V9">
        <f>G9/H9</f>
        <v>0.99164017827424689</v>
      </c>
      <c r="W9">
        <f t="shared" si="0"/>
        <v>134.0467152562386</v>
      </c>
      <c r="Y9" s="81"/>
      <c r="Z9" s="81"/>
      <c r="AA9" s="81">
        <v>3</v>
      </c>
      <c r="AB9" s="105">
        <f t="shared" si="1"/>
        <v>25.447205753366401</v>
      </c>
      <c r="AC9" s="105">
        <f t="shared" si="2"/>
        <v>25.234471649849699</v>
      </c>
      <c r="AD9" s="83">
        <f t="shared" si="3"/>
        <v>0.21273410351670208</v>
      </c>
      <c r="AE9" s="81"/>
      <c r="AF9" s="104">
        <f t="shared" si="4"/>
        <v>8.3598217257531138E-3</v>
      </c>
      <c r="AG9" s="81">
        <f t="shared" si="5"/>
        <v>0.99164017827424689</v>
      </c>
    </row>
    <row r="10" spans="1:33" ht="21.95" customHeight="1" x14ac:dyDescent="0.25">
      <c r="B10" s="162">
        <f>results!B25</f>
        <v>201.78861144354499</v>
      </c>
      <c r="C10" s="162">
        <f>results!C25</f>
        <v>176.627914368576</v>
      </c>
      <c r="D10" s="162">
        <f>results!D25</f>
        <v>0.764622012128093</v>
      </c>
      <c r="E10" s="162">
        <f>results!E25</f>
        <v>25.6914663192292</v>
      </c>
      <c r="F10" s="162">
        <f>results!F25</f>
        <v>26.253392021486299</v>
      </c>
      <c r="G10" s="162">
        <f>results!G25</f>
        <v>25.972429170357699</v>
      </c>
      <c r="H10" s="162">
        <f>results!H25</f>
        <v>26.220817128679698</v>
      </c>
      <c r="I10" s="162">
        <f>results!I25</f>
        <v>0.80735804510313103</v>
      </c>
      <c r="J10" s="162">
        <f>results!J25</f>
        <v>5.0174100542694902</v>
      </c>
      <c r="K10" s="162">
        <f>results!K25</f>
        <v>1.00141461754397</v>
      </c>
      <c r="L10" s="162">
        <f>results!L25</f>
        <v>0.248387958322002</v>
      </c>
      <c r="M10" s="162">
        <f>results!M25</f>
        <v>0.4</v>
      </c>
      <c r="N10" s="162">
        <f>results!N25</f>
        <v>0</v>
      </c>
      <c r="O10" s="162">
        <f>results!O25</f>
        <v>0</v>
      </c>
      <c r="P10" s="162">
        <f>results!P25</f>
        <v>9.60895419528561E-2</v>
      </c>
      <c r="Q10" s="162">
        <f>results!Q25</f>
        <v>0.83390626210197705</v>
      </c>
      <c r="R10" s="162">
        <f>results!R25</f>
        <v>6.89809195290918E-2</v>
      </c>
      <c r="S10" s="162">
        <f>results!S25</f>
        <v>5.0174100542694902E-2</v>
      </c>
      <c r="T10" s="162"/>
      <c r="U10">
        <f>M10/H10</f>
        <v>1.5255054716143444E-2</v>
      </c>
      <c r="V10">
        <f>G10/H10</f>
        <v>0.99052707026241693</v>
      </c>
      <c r="W10">
        <f t="shared" si="0"/>
        <v>150.4070972398963</v>
      </c>
      <c r="Y10" s="81"/>
      <c r="Z10" s="81"/>
      <c r="AA10" s="81">
        <v>4</v>
      </c>
      <c r="AB10" s="105">
        <f t="shared" si="1"/>
        <v>26.220817128679698</v>
      </c>
      <c r="AC10" s="105">
        <f t="shared" si="2"/>
        <v>25.972429170357699</v>
      </c>
      <c r="AD10" s="83">
        <f t="shared" si="3"/>
        <v>0.24838795832199878</v>
      </c>
      <c r="AE10" s="81"/>
      <c r="AF10" s="104">
        <f t="shared" si="4"/>
        <v>9.472929737583121E-3</v>
      </c>
      <c r="AG10" s="81">
        <f t="shared" si="5"/>
        <v>0.99052707026241693</v>
      </c>
    </row>
    <row r="11" spans="1:33" ht="21.95" customHeight="1" thickBot="1" x14ac:dyDescent="0.3">
      <c r="B11" s="162">
        <f>results!B26</f>
        <v>215.85107464773299</v>
      </c>
      <c r="C11" s="162">
        <f>results!C26</f>
        <v>190.09642799560399</v>
      </c>
      <c r="D11" s="162">
        <f>results!D26</f>
        <v>0.71135570436208495</v>
      </c>
      <c r="E11" s="162">
        <f>results!E26</f>
        <v>26.205214643864501</v>
      </c>
      <c r="F11" s="162">
        <f>results!F26</f>
        <v>26.7668796400853</v>
      </c>
      <c r="G11" s="162">
        <f>results!G26</f>
        <v>26.4860471419749</v>
      </c>
      <c r="H11" s="162">
        <f>results!H26</f>
        <v>26.7619596516729</v>
      </c>
      <c r="I11" s="162">
        <f>results!I26</f>
        <v>0.99620309107291705</v>
      </c>
      <c r="J11" s="162">
        <f>results!J26</f>
        <v>2.9892607400924001</v>
      </c>
      <c r="K11" s="162">
        <f>results!K26</f>
        <v>1.0021127128429801</v>
      </c>
      <c r="L11" s="162">
        <f>results!L26</f>
        <v>0.27591250969803099</v>
      </c>
      <c r="M11" s="162">
        <f>results!M26</f>
        <v>0.21299999999999999</v>
      </c>
      <c r="N11" s="162">
        <f>results!N26</f>
        <v>0</v>
      </c>
      <c r="O11" s="162">
        <f>results!O26</f>
        <v>0</v>
      </c>
      <c r="P11" s="162">
        <f>results!P26</f>
        <v>0</v>
      </c>
      <c r="Q11" s="162">
        <f>results!Q26</f>
        <v>8.5841761294432897E-2</v>
      </c>
      <c r="R11" s="162">
        <f>results!R26</f>
        <v>0.91526425930355304</v>
      </c>
      <c r="S11" s="162">
        <f>results!S26</f>
        <v>2.9892607400924E-2</v>
      </c>
      <c r="T11" s="162"/>
      <c r="U11">
        <f>M11/H11</f>
        <v>7.9590584087397085E-3</v>
      </c>
      <c r="V11">
        <f>G11/H11</f>
        <v>0.9896901230967684</v>
      </c>
      <c r="W11">
        <f t="shared" si="0"/>
        <v>163.33446834393109</v>
      </c>
      <c r="Y11" s="81"/>
      <c r="Z11" s="81"/>
      <c r="AA11" s="82">
        <v>5</v>
      </c>
      <c r="AB11" s="106">
        <f t="shared" si="1"/>
        <v>26.7619596516729</v>
      </c>
      <c r="AC11" s="106">
        <f t="shared" si="2"/>
        <v>26.4860471419749</v>
      </c>
      <c r="AD11" s="107">
        <f t="shared" si="3"/>
        <v>0.2759125096979993</v>
      </c>
      <c r="AE11" s="81"/>
      <c r="AF11" s="104">
        <f t="shared" si="4"/>
        <v>1.0309876903231633E-2</v>
      </c>
      <c r="AG11" s="81">
        <f t="shared" si="5"/>
        <v>0.9896901230967684</v>
      </c>
    </row>
    <row r="12" spans="1:33" ht="16.5" thickTop="1" x14ac:dyDescent="0.25">
      <c r="A12" t="s">
        <v>1237</v>
      </c>
      <c r="Y12" s="81"/>
      <c r="Z12" s="81"/>
      <c r="AA12" s="81"/>
      <c r="AB12" s="81"/>
      <c r="AC12" s="81"/>
      <c r="AD12" s="81"/>
      <c r="AE12" s="81"/>
      <c r="AF12" s="81"/>
      <c r="AG12" s="81"/>
    </row>
    <row r="13" spans="1:33" ht="15.75" x14ac:dyDescent="0.25">
      <c r="A13">
        <v>1</v>
      </c>
      <c r="B13">
        <f>SS!S36</f>
        <v>0.90740740740740744</v>
      </c>
      <c r="C13">
        <f>SS!T36</f>
        <v>9.2592592592592587E-2</v>
      </c>
      <c r="D13">
        <f>SS!U36</f>
        <v>0</v>
      </c>
      <c r="E13">
        <f>SS!V36</f>
        <v>0</v>
      </c>
      <c r="F13">
        <f>SS!W36</f>
        <v>0</v>
      </c>
      <c r="K13">
        <f>AVERAGE(K7:K11)/12</f>
        <v>8.3481649365314659E-2</v>
      </c>
      <c r="X13" s="50" t="s">
        <v>3513</v>
      </c>
      <c r="Y13" s="81"/>
      <c r="Z13" s="81"/>
      <c r="AA13" s="81"/>
      <c r="AB13" s="81"/>
      <c r="AC13" s="81"/>
      <c r="AD13" s="81"/>
      <c r="AE13" s="81"/>
      <c r="AF13" s="81"/>
      <c r="AG13" s="81">
        <f>AVERAGE(AG7:AG11)</f>
        <v>0.99150285548620043</v>
      </c>
    </row>
    <row r="14" spans="1:33" ht="16.5" thickBot="1" x14ac:dyDescent="0.3">
      <c r="A14">
        <v>2</v>
      </c>
      <c r="B14">
        <f>SS!S37</f>
        <v>9.2592592592592587E-2</v>
      </c>
      <c r="C14">
        <f>SS!T37</f>
        <v>0.81481481481481477</v>
      </c>
      <c r="D14">
        <f>SS!U37</f>
        <v>9.2592592592592587E-2</v>
      </c>
      <c r="E14">
        <f>SS!V37</f>
        <v>0</v>
      </c>
      <c r="F14">
        <f>SS!W37</f>
        <v>0</v>
      </c>
      <c r="K14">
        <f>1/(1+K13)</f>
        <v>0.92295056458573443</v>
      </c>
      <c r="X14" s="191"/>
      <c r="Y14" s="62"/>
      <c r="Z14" s="191"/>
      <c r="AA14" s="191"/>
      <c r="AB14" s="191"/>
      <c r="AC14" s="191"/>
      <c r="AD14" s="207"/>
      <c r="AE14" s="81"/>
      <c r="AF14" s="81"/>
      <c r="AG14" s="81"/>
    </row>
    <row r="15" spans="1:33" ht="23.45" customHeight="1" thickTop="1" x14ac:dyDescent="0.25">
      <c r="A15">
        <v>3</v>
      </c>
      <c r="B15">
        <f>SS!S38</f>
        <v>0</v>
      </c>
      <c r="C15">
        <f>SS!T38</f>
        <v>9.3167701863354033E-2</v>
      </c>
      <c r="D15">
        <f>SS!U38</f>
        <v>0.81987577639751552</v>
      </c>
      <c r="E15">
        <f>SS!V38</f>
        <v>8.6956521739130432E-2</v>
      </c>
      <c r="F15">
        <f>SS!W38</f>
        <v>0</v>
      </c>
      <c r="X15" s="192"/>
      <c r="Y15" s="169"/>
      <c r="AA15" s="305" t="s">
        <v>1376</v>
      </c>
      <c r="AB15" s="305"/>
      <c r="AC15" s="305"/>
      <c r="AD15" s="205"/>
      <c r="AE15" s="81"/>
      <c r="AF15" s="81"/>
      <c r="AG15" s="81"/>
    </row>
    <row r="16" spans="1:33" ht="47.25" x14ac:dyDescent="0.25">
      <c r="A16">
        <v>4</v>
      </c>
      <c r="B16">
        <f>SS!S39</f>
        <v>0</v>
      </c>
      <c r="C16">
        <f>SS!T39</f>
        <v>0</v>
      </c>
      <c r="D16">
        <f>SS!U39</f>
        <v>8.6956521739130432E-2</v>
      </c>
      <c r="E16">
        <f>SS!V39</f>
        <v>0.83850931677018636</v>
      </c>
      <c r="F16">
        <f>SS!W39</f>
        <v>7.4534161490683232E-2</v>
      </c>
      <c r="X16" s="218" t="s">
        <v>1375</v>
      </c>
      <c r="Y16" s="194" t="s">
        <v>3512</v>
      </c>
      <c r="Z16" s="194" t="s">
        <v>3474</v>
      </c>
      <c r="AA16" s="194" t="s">
        <v>3475</v>
      </c>
      <c r="AB16" s="194" t="s">
        <v>3476</v>
      </c>
      <c r="AC16" s="229" t="s">
        <v>3497</v>
      </c>
      <c r="AD16" s="212" t="s">
        <v>3481</v>
      </c>
      <c r="AE16" s="81"/>
      <c r="AF16" s="81"/>
      <c r="AG16" s="81"/>
    </row>
    <row r="17" spans="1:33" ht="21.95" customHeight="1" x14ac:dyDescent="0.25">
      <c r="A17">
        <v>5</v>
      </c>
      <c r="B17">
        <f>SS!S40</f>
        <v>0</v>
      </c>
      <c r="C17">
        <f>SS!T40</f>
        <v>0</v>
      </c>
      <c r="D17">
        <f>SS!U40</f>
        <v>0</v>
      </c>
      <c r="E17">
        <f>SS!V40</f>
        <v>8.0246913580246909E-2</v>
      </c>
      <c r="F17">
        <f>SS!W40</f>
        <v>0.91975308641975306</v>
      </c>
      <c r="X17" s="197">
        <v>1</v>
      </c>
      <c r="Y17" s="83">
        <f>100*T7</f>
        <v>0</v>
      </c>
      <c r="Z17" s="198">
        <f>I7</f>
        <v>0.366528020858153</v>
      </c>
      <c r="AA17" s="208">
        <f>H7</f>
        <v>24.3634846768181</v>
      </c>
      <c r="AB17" s="208">
        <f>G7</f>
        <v>24.196124918514201</v>
      </c>
      <c r="AC17" s="208">
        <f>B7-C7</f>
        <v>23.026316453312006</v>
      </c>
      <c r="AD17" s="208">
        <f>(AB17-AC17)/(AA17-AC17)</f>
        <v>0.87484016194680658</v>
      </c>
      <c r="AE17" s="81"/>
      <c r="AF17" s="81"/>
      <c r="AG17" s="81"/>
    </row>
    <row r="18" spans="1:33" ht="21.95" customHeight="1" x14ac:dyDescent="0.25">
      <c r="B18">
        <v>1</v>
      </c>
      <c r="C18">
        <v>2</v>
      </c>
      <c r="D18">
        <v>3</v>
      </c>
      <c r="E18">
        <v>4</v>
      </c>
      <c r="F18">
        <v>5</v>
      </c>
      <c r="G18" s="14" t="str">
        <f>B6</f>
        <v>U</v>
      </c>
      <c r="H18" s="14" t="str">
        <f t="shared" ref="H18:M18" si="6">C6</f>
        <v>C</v>
      </c>
      <c r="I18" s="14" t="str">
        <f t="shared" si="6"/>
        <v>m</v>
      </c>
      <c r="J18" s="14" t="str">
        <f t="shared" si="6"/>
        <v>WE</v>
      </c>
      <c r="K18" s="14" t="str">
        <f t="shared" si="6"/>
        <v>WK</v>
      </c>
      <c r="L18" s="14" t="str">
        <f t="shared" si="6"/>
        <v>W</v>
      </c>
      <c r="M18" s="14" t="str">
        <f t="shared" si="6"/>
        <v>X</v>
      </c>
      <c r="N18" s="14" t="s">
        <v>8</v>
      </c>
      <c r="O18" s="14" t="s">
        <v>1275</v>
      </c>
      <c r="P18" s="14" t="s">
        <v>1276</v>
      </c>
      <c r="Q18" s="14" t="s">
        <v>1277</v>
      </c>
      <c r="R18" s="14" t="s">
        <v>11</v>
      </c>
      <c r="S18" s="14"/>
      <c r="T18" s="14"/>
      <c r="U18" s="14"/>
      <c r="V18" s="14"/>
      <c r="W18" s="14"/>
      <c r="X18" s="197">
        <v>2</v>
      </c>
      <c r="Y18" s="83">
        <f t="shared" ref="Y18:Y21" si="7">100*T8</f>
        <v>0</v>
      </c>
      <c r="Z18" s="198">
        <f>I8</f>
        <v>0.45471431516938698</v>
      </c>
      <c r="AA18" s="208">
        <f>H8</f>
        <v>24.941630874960801</v>
      </c>
      <c r="AB18" s="208">
        <f>G8</f>
        <v>24.755221923982401</v>
      </c>
      <c r="AC18" s="208">
        <f>B8-C8</f>
        <v>23.687956541055001</v>
      </c>
      <c r="AD18" s="208">
        <f t="shared" ref="AD18:AD21" si="8">(AB18-AC18)/(AA18-AC18)</f>
        <v>0.85130990885196911</v>
      </c>
      <c r="AE18" s="81"/>
      <c r="AF18" s="81"/>
      <c r="AG18" s="81"/>
    </row>
    <row r="19" spans="1:33" ht="21.95" customHeight="1" x14ac:dyDescent="0.25">
      <c r="A19">
        <v>0</v>
      </c>
      <c r="B19">
        <v>0</v>
      </c>
      <c r="C19">
        <v>0</v>
      </c>
      <c r="D19">
        <v>1</v>
      </c>
      <c r="E19">
        <v>0</v>
      </c>
      <c r="F19">
        <v>0</v>
      </c>
      <c r="G19">
        <f>MMULT($B19:$F19,B$7:B$11)</f>
        <v>183.78723765909001</v>
      </c>
      <c r="H19">
        <f t="shared" ref="H19:Q44" si="9">MMULT($B19:$F19,C$7:C$11)</f>
        <v>159.493921009605</v>
      </c>
      <c r="I19">
        <f t="shared" si="9"/>
        <v>0.85056661710245196</v>
      </c>
      <c r="J19">
        <f t="shared" si="9"/>
        <v>24.953479115185399</v>
      </c>
      <c r="K19">
        <f t="shared" si="9"/>
        <v>25.515464184514101</v>
      </c>
      <c r="L19">
        <f t="shared" si="9"/>
        <v>25.234471649849699</v>
      </c>
      <c r="M19">
        <f t="shared" si="9"/>
        <v>25.447205753366401</v>
      </c>
      <c r="N19">
        <f t="shared" si="9"/>
        <v>0.59221490927912501</v>
      </c>
      <c r="O19">
        <f t="shared" si="9"/>
        <v>7.5134735173198104</v>
      </c>
      <c r="P19">
        <f t="shared" si="9"/>
        <v>1.0021060349572699</v>
      </c>
      <c r="Q19">
        <f t="shared" si="9"/>
        <v>0.21273410351667699</v>
      </c>
      <c r="R19">
        <v>0</v>
      </c>
      <c r="X19" s="197">
        <v>3</v>
      </c>
      <c r="Y19" s="83">
        <f t="shared" si="7"/>
        <v>0</v>
      </c>
      <c r="Z19" s="198">
        <f>I9</f>
        <v>0.59221490927912501</v>
      </c>
      <c r="AA19" s="208">
        <f>H9</f>
        <v>25.447205753366401</v>
      </c>
      <c r="AB19" s="208">
        <f>G9</f>
        <v>25.234471649849699</v>
      </c>
      <c r="AC19" s="208">
        <f>B9-C9</f>
        <v>24.293316649485007</v>
      </c>
      <c r="AD19" s="208">
        <f t="shared" si="8"/>
        <v>0.81563730621849373</v>
      </c>
      <c r="AE19" s="81"/>
      <c r="AF19" s="81"/>
      <c r="AG19" s="81"/>
    </row>
    <row r="20" spans="1:33" ht="21.95" customHeight="1" x14ac:dyDescent="0.25">
      <c r="A20">
        <v>1</v>
      </c>
      <c r="B20">
        <v>0</v>
      </c>
      <c r="C20">
        <v>1</v>
      </c>
      <c r="D20">
        <v>0</v>
      </c>
      <c r="E20">
        <v>0</v>
      </c>
      <c r="F20">
        <v>0</v>
      </c>
      <c r="G20">
        <f t="shared" ref="G20:L45" si="10">MMULT($B20:$F20,B$7:B$11)</f>
        <v>169.260327711511</v>
      </c>
      <c r="H20">
        <f t="shared" si="9"/>
        <v>145.57237117045599</v>
      </c>
      <c r="I20">
        <f t="shared" si="9"/>
        <v>0.93151862017522902</v>
      </c>
      <c r="J20">
        <f t="shared" si="9"/>
        <v>24.473864409752</v>
      </c>
      <c r="K20">
        <f t="shared" si="9"/>
        <v>25.036579438212801</v>
      </c>
      <c r="L20">
        <f t="shared" si="9"/>
        <v>24.755221923982401</v>
      </c>
      <c r="M20">
        <f t="shared" si="9"/>
        <v>24.941630874960801</v>
      </c>
      <c r="N20">
        <f t="shared" si="9"/>
        <v>0.45471431516938698</v>
      </c>
      <c r="O20">
        <f t="shared" si="9"/>
        <v>11.404015071407199</v>
      </c>
      <c r="P20">
        <f t="shared" si="9"/>
        <v>1.00104782579745</v>
      </c>
      <c r="Q20">
        <f t="shared" si="9"/>
        <v>0.18640895097844301</v>
      </c>
      <c r="R20">
        <f>IF(MOD(A20,12)=0,R19+1,R19)</f>
        <v>0</v>
      </c>
      <c r="X20" s="197">
        <v>4</v>
      </c>
      <c r="Y20" s="83">
        <f t="shared" si="7"/>
        <v>0</v>
      </c>
      <c r="Z20" s="198">
        <f>I10</f>
        <v>0.80735804510313103</v>
      </c>
      <c r="AA20" s="208">
        <f>H10</f>
        <v>26.220817128679698</v>
      </c>
      <c r="AB20" s="208">
        <f>G10</f>
        <v>25.972429170357699</v>
      </c>
      <c r="AC20" s="208">
        <f>B10-C10</f>
        <v>25.160697074968994</v>
      </c>
      <c r="AD20" s="208">
        <f t="shared" si="8"/>
        <v>0.76569827402795154</v>
      </c>
      <c r="AE20" s="81"/>
      <c r="AF20" s="81"/>
      <c r="AG20" s="81"/>
    </row>
    <row r="21" spans="1:33" ht="21.95" customHeight="1" thickBot="1" x14ac:dyDescent="0.3">
      <c r="A21">
        <f>1+A20</f>
        <v>2</v>
      </c>
      <c r="B21">
        <f t="array" ref="B21:F21">MMULT(B20:F20,$B$13:$F$17)</f>
        <v>9.2592592592592587E-2</v>
      </c>
      <c r="C21">
        <v>0.81481481481481477</v>
      </c>
      <c r="D21">
        <v>9.2592592592592587E-2</v>
      </c>
      <c r="E21">
        <v>0</v>
      </c>
      <c r="F21">
        <v>0</v>
      </c>
      <c r="G21">
        <f t="shared" si="10"/>
        <v>169.70735794034886</v>
      </c>
      <c r="H21">
        <f t="shared" si="9"/>
        <v>146.0246125084895</v>
      </c>
      <c r="I21">
        <f t="shared" si="9"/>
        <v>0.93036393283745056</v>
      </c>
      <c r="J21">
        <f t="shared" si="9"/>
        <v>24.466493197856664</v>
      </c>
      <c r="K21">
        <f t="shared" si="9"/>
        <v>25.029164116848719</v>
      </c>
      <c r="L21">
        <f t="shared" si="9"/>
        <v>24.747828657352688</v>
      </c>
      <c r="M21">
        <f t="shared" si="9"/>
        <v>24.934911308318476</v>
      </c>
      <c r="N21">
        <f t="shared" si="9"/>
        <v>0.45928045403961881</v>
      </c>
      <c r="O21">
        <f t="shared" si="9"/>
        <v>11.20852241316096</v>
      </c>
      <c r="P21">
        <f t="shared" si="9"/>
        <v>1.0012541363659295</v>
      </c>
      <c r="Q21">
        <f t="shared" si="9"/>
        <v>0.18708265096582066</v>
      </c>
      <c r="R21">
        <f t="shared" ref="R21:R84" si="11">IF(MOD(A21,12)=0,R20+1,R20)</f>
        <v>0</v>
      </c>
      <c r="X21" s="199">
        <v>5</v>
      </c>
      <c r="Y21" s="107">
        <f t="shared" si="7"/>
        <v>0</v>
      </c>
      <c r="Z21" s="200">
        <f>I11</f>
        <v>0.99620309107291705</v>
      </c>
      <c r="AA21" s="209">
        <f>H11</f>
        <v>26.7619596516729</v>
      </c>
      <c r="AB21" s="209">
        <f>G11</f>
        <v>26.4860471419749</v>
      </c>
      <c r="AC21" s="209">
        <f>B11-C11</f>
        <v>25.754646652128997</v>
      </c>
      <c r="AD21" s="209">
        <f t="shared" si="8"/>
        <v>0.72609058969463447</v>
      </c>
      <c r="AE21" s="81"/>
      <c r="AF21" s="81"/>
      <c r="AG21" s="81"/>
    </row>
    <row r="22" spans="1:33" ht="16.5" thickTop="1" x14ac:dyDescent="0.25">
      <c r="A22">
        <f t="shared" ref="A22:A85" si="12">1+A21</f>
        <v>3</v>
      </c>
      <c r="B22">
        <f t="array" ref="B22:F22">MMULT(B21:F21,$B$13:$F$17)</f>
        <v>0.15946502057613168</v>
      </c>
      <c r="C22">
        <v>0.68112320970614038</v>
      </c>
      <c r="D22">
        <v>0.1513602399270676</v>
      </c>
      <c r="E22">
        <v>8.0515297906602248E-3</v>
      </c>
      <c r="F22">
        <v>0</v>
      </c>
      <c r="G22">
        <f t="shared" si="10"/>
        <v>170.17437813249435</v>
      </c>
      <c r="H22">
        <f t="shared" si="9"/>
        <v>146.48844477610828</v>
      </c>
      <c r="I22">
        <f t="shared" si="9"/>
        <v>0.92884231719874388</v>
      </c>
      <c r="J22">
        <f t="shared" si="9"/>
        <v>24.467085930884863</v>
      </c>
      <c r="K22">
        <f t="shared" si="9"/>
        <v>25.029724553913574</v>
      </c>
      <c r="L22">
        <f t="shared" si="9"/>
        <v>24.748405242399212</v>
      </c>
      <c r="M22">
        <f t="shared" si="9"/>
        <v>24.936260120704148</v>
      </c>
      <c r="N22">
        <f t="shared" si="9"/>
        <v>0.46430313034412857</v>
      </c>
      <c r="O22">
        <f t="shared" si="9"/>
        <v>11.047443316439514</v>
      </c>
      <c r="P22">
        <f t="shared" si="9"/>
        <v>1.0013975151247176</v>
      </c>
      <c r="Q22">
        <f t="shared" si="9"/>
        <v>0.18785487830496234</v>
      </c>
      <c r="R22">
        <f t="shared" si="11"/>
        <v>0</v>
      </c>
      <c r="Y22" s="81"/>
      <c r="Z22" s="81"/>
      <c r="AA22" s="81"/>
      <c r="AB22" s="81"/>
      <c r="AC22" s="81"/>
      <c r="AD22" s="81"/>
      <c r="AE22" s="81"/>
      <c r="AF22" s="81"/>
      <c r="AG22" s="81"/>
    </row>
    <row r="23" spans="1:33" ht="15.75" x14ac:dyDescent="0.25">
      <c r="A23">
        <f t="shared" si="12"/>
        <v>4</v>
      </c>
      <c r="B23">
        <f t="array" ref="B23:F23">MMULT(B22:F22,$B$13:$F$17)</f>
        <v>0.20776670475483622</v>
      </c>
      <c r="C23">
        <v>0.58385644737324682</v>
      </c>
      <c r="D23">
        <v>0.18786369111287324</v>
      </c>
      <c r="E23">
        <v>1.9913042737379358E-2</v>
      </c>
      <c r="F23">
        <v>6.0011402166411615E-4</v>
      </c>
      <c r="G23">
        <f t="shared" si="10"/>
        <v>170.64997766306618</v>
      </c>
      <c r="H23">
        <f t="shared" si="9"/>
        <v>146.95519572344608</v>
      </c>
      <c r="I23">
        <f t="shared" si="9"/>
        <v>0.92708328655665717</v>
      </c>
      <c r="J23">
        <f t="shared" si="9"/>
        <v>24.473063680159438</v>
      </c>
      <c r="K23">
        <f t="shared" si="9"/>
        <v>25.035677912608417</v>
      </c>
      <c r="L23">
        <f t="shared" si="9"/>
        <v>24.75437079638392</v>
      </c>
      <c r="M23">
        <f t="shared" si="9"/>
        <v>24.943055402659684</v>
      </c>
      <c r="N23">
        <f t="shared" si="9"/>
        <v>0.46957067320770296</v>
      </c>
      <c r="O23">
        <f t="shared" si="9"/>
        <v>10.910559875914805</v>
      </c>
      <c r="P23">
        <f t="shared" si="9"/>
        <v>1.0014976434827441</v>
      </c>
      <c r="Q23">
        <f t="shared" si="9"/>
        <v>0.18868460627578187</v>
      </c>
      <c r="R23">
        <f t="shared" si="11"/>
        <v>0</v>
      </c>
      <c r="Y23" s="81"/>
      <c r="Z23" s="81"/>
      <c r="AA23" s="81"/>
      <c r="AB23" s="81"/>
      <c r="AC23" s="81"/>
      <c r="AD23" s="81"/>
      <c r="AE23" s="81"/>
      <c r="AF23" s="81"/>
      <c r="AG23" s="81"/>
    </row>
    <row r="24" spans="1:33" x14ac:dyDescent="0.25">
      <c r="A24">
        <f t="shared" si="12"/>
        <v>5</v>
      </c>
      <c r="B24">
        <f t="array" ref="B24:F24">MMULT(B23:F23,$B$13:$F$17)</f>
        <v>0.24258982907135573</v>
      </c>
      <c r="C24">
        <v>0.51247536925709114</v>
      </c>
      <c r="D24">
        <v>0.20981724070594468</v>
      </c>
      <c r="E24">
        <v>3.308140229882011E-2</v>
      </c>
      <c r="F24">
        <v>2.0361586667880511E-3</v>
      </c>
      <c r="G24">
        <f t="shared" si="10"/>
        <v>171.12639652245133</v>
      </c>
      <c r="H24">
        <f t="shared" si="9"/>
        <v>147.41900371853905</v>
      </c>
      <c r="I24">
        <f t="shared" si="9"/>
        <v>0.92517692002488738</v>
      </c>
      <c r="J24">
        <f t="shared" si="9"/>
        <v>24.482639121664121</v>
      </c>
      <c r="K24">
        <f t="shared" si="9"/>
        <v>25.04523425723351</v>
      </c>
      <c r="L24">
        <f t="shared" si="9"/>
        <v>24.763936689448801</v>
      </c>
      <c r="M24">
        <f t="shared" si="9"/>
        <v>24.953480566821906</v>
      </c>
      <c r="N24">
        <f t="shared" si="9"/>
        <v>0.47493971851964073</v>
      </c>
      <c r="O24">
        <f t="shared" si="9"/>
        <v>10.790921633496104</v>
      </c>
      <c r="P24">
        <f t="shared" si="9"/>
        <v>1.0015679753404292</v>
      </c>
      <c r="Q24">
        <f t="shared" si="9"/>
        <v>0.18954387737311973</v>
      </c>
      <c r="R24">
        <f t="shared" si="11"/>
        <v>0</v>
      </c>
      <c r="Z24" s="223">
        <f>AA21-AA17</f>
        <v>2.3984749748547998</v>
      </c>
    </row>
    <row r="25" spans="1:33" x14ac:dyDescent="0.25">
      <c r="A25">
        <f t="shared" si="12"/>
        <v>6</v>
      </c>
      <c r="B25">
        <f t="array" ref="B25:F25">MMULT(B24:F24,$B$13:$F$17)</f>
        <v>0.26757923094040531</v>
      </c>
      <c r="C25">
        <v>0.45958273443656433</v>
      </c>
      <c r="D25">
        <v>0.22235213988288935</v>
      </c>
      <c r="E25">
        <v>4.6147436940643577E-2</v>
      </c>
      <c r="F25">
        <v>4.3384577994971573E-3</v>
      </c>
      <c r="G25">
        <f t="shared" si="10"/>
        <v>171.59839959653587</v>
      </c>
      <c r="H25">
        <f t="shared" si="9"/>
        <v>147.87595163705905</v>
      </c>
      <c r="I25">
        <f t="shared" si="9"/>
        <v>0.92318594579670832</v>
      </c>
      <c r="J25">
        <f t="shared" si="9"/>
        <v>24.494571690391524</v>
      </c>
      <c r="K25">
        <f t="shared" si="9"/>
        <v>25.057151281879257</v>
      </c>
      <c r="L25">
        <f t="shared" si="9"/>
        <v>24.775861486135376</v>
      </c>
      <c r="M25">
        <f t="shared" si="9"/>
        <v>24.966275202532973</v>
      </c>
      <c r="N25">
        <f t="shared" si="9"/>
        <v>0.48031387618636112</v>
      </c>
      <c r="O25">
        <f t="shared" si="9"/>
        <v>10.68379486808559</v>
      </c>
      <c r="P25">
        <f t="shared" si="9"/>
        <v>1.0016177203130074</v>
      </c>
      <c r="Q25">
        <f t="shared" si="9"/>
        <v>0.19041371639761007</v>
      </c>
      <c r="R25">
        <f t="shared" si="11"/>
        <v>0</v>
      </c>
      <c r="Y25" t="s">
        <v>3511</v>
      </c>
    </row>
    <row r="26" spans="1:33" x14ac:dyDescent="0.25">
      <c r="A26">
        <f t="shared" si="12"/>
        <v>7</v>
      </c>
      <c r="B26">
        <f t="array" ref="B26:F26">MMULT(B25:F25,$B$13:$F$17)</f>
        <v>0.28535733311597561</v>
      </c>
      <c r="C26">
        <v>0.41996671324600737</v>
      </c>
      <c r="D26">
        <v>0.22886791081594157</v>
      </c>
      <c r="E26">
        <v>5.8378172353370741E-2</v>
      </c>
      <c r="F26">
        <v>7.4298704687044102E-3</v>
      </c>
      <c r="G26">
        <f t="shared" si="10"/>
        <v>172.06250015198464</v>
      </c>
      <c r="H26">
        <f t="shared" si="9"/>
        <v>148.32346881799805</v>
      </c>
      <c r="I26">
        <f t="shared" si="9"/>
        <v>0.92115406737422278</v>
      </c>
      <c r="J26">
        <f t="shared" si="9"/>
        <v>24.507999297042645</v>
      </c>
      <c r="K26">
        <f t="shared" si="9"/>
        <v>25.070565740276461</v>
      </c>
      <c r="L26">
        <f t="shared" si="9"/>
        <v>24.789282518659544</v>
      </c>
      <c r="M26">
        <f t="shared" si="9"/>
        <v>24.980563846502459</v>
      </c>
      <c r="N26">
        <f t="shared" si="9"/>
        <v>0.48562907102782726</v>
      </c>
      <c r="O26">
        <f t="shared" si="9"/>
        <v>10.585949806191143</v>
      </c>
      <c r="P26">
        <f t="shared" si="9"/>
        <v>1.0016531929009889</v>
      </c>
      <c r="Q26">
        <f t="shared" si="9"/>
        <v>0.19128132784292387</v>
      </c>
      <c r="R26">
        <f t="shared" si="11"/>
        <v>0</v>
      </c>
      <c r="Z26" s="227">
        <f>IRFs!Y17</f>
        <v>0.35272779872723298</v>
      </c>
      <c r="AA26" s="227">
        <f>IRFs!Z17</f>
        <v>23.559532299697199</v>
      </c>
      <c r="AB26" s="227">
        <f>IRFs!AA17</f>
        <v>23.395353418009599</v>
      </c>
      <c r="AC26" s="227">
        <f>IRFs!AB17</f>
        <v>22.210777904869019</v>
      </c>
      <c r="AD26" s="227">
        <f>IRFs!AC17</f>
        <v>0.87827370029921881</v>
      </c>
    </row>
    <row r="27" spans="1:33" x14ac:dyDescent="0.25">
      <c r="A27">
        <f t="shared" si="12"/>
        <v>8</v>
      </c>
      <c r="B27">
        <f t="array" ref="B27:F27">MMULT(B26:F26,$B$13:$F$17)</f>
        <v>0.29782116460949709</v>
      </c>
      <c r="C27">
        <v>0.38994017225143651</v>
      </c>
      <c r="D27">
        <v>0.23160542566807174</v>
      </c>
      <c r="E27">
        <v>6.9448423049987426E-2</v>
      </c>
      <c r="F27">
        <v>1.1184814421006932E-2</v>
      </c>
      <c r="G27">
        <f t="shared" si="10"/>
        <v>172.51642318710248</v>
      </c>
      <c r="H27">
        <f t="shared" si="9"/>
        <v>148.75991732893584</v>
      </c>
      <c r="I27">
        <f t="shared" si="9"/>
        <v>0.9191117137413306</v>
      </c>
      <c r="J27">
        <f t="shared" si="9"/>
        <v>24.522322459765189</v>
      </c>
      <c r="K27">
        <f t="shared" si="9"/>
        <v>25.084877384413247</v>
      </c>
      <c r="L27">
        <f t="shared" si="9"/>
        <v>24.803599922089198</v>
      </c>
      <c r="M27">
        <f t="shared" si="9"/>
        <v>24.995738093496335</v>
      </c>
      <c r="N27">
        <f t="shared" si="9"/>
        <v>0.49084345633532128</v>
      </c>
      <c r="O27">
        <f t="shared" si="9"/>
        <v>10.495177050179725</v>
      </c>
      <c r="P27">
        <f t="shared" si="9"/>
        <v>1.001678730829124</v>
      </c>
      <c r="Q27">
        <f t="shared" si="9"/>
        <v>0.19213817140714295</v>
      </c>
      <c r="R27">
        <f t="shared" si="11"/>
        <v>0</v>
      </c>
      <c r="Z27" s="227">
        <f>IRFs!Y18</f>
        <v>0.43820684597691201</v>
      </c>
      <c r="AA27" s="227">
        <f>IRFs!Z18</f>
        <v>24.345533784802502</v>
      </c>
      <c r="AB27" s="227">
        <f>IRFs!AA18</f>
        <v>24.1625397098768</v>
      </c>
      <c r="AC27" s="227">
        <f>IRFs!AB18</f>
        <v>23.081275286443997</v>
      </c>
      <c r="AD27" s="227">
        <f>IRFs!AC18</f>
        <v>0.85525580791958378</v>
      </c>
    </row>
    <row r="28" spans="1:33" x14ac:dyDescent="0.25">
      <c r="A28">
        <f t="shared" si="12"/>
        <v>9</v>
      </c>
      <c r="B28">
        <f t="array" ref="B28:F28">MMULT(B27:F27,$B$13:$F$17)</f>
        <v>0.3063507023541211</v>
      </c>
      <c r="C28">
        <v>0.36688320825062792</v>
      </c>
      <c r="D28">
        <v>0.2320322430009446</v>
      </c>
      <c r="E28">
        <v>7.9270298830671701E-2</v>
      </c>
      <c r="F28">
        <v>1.5463547563634338E-2</v>
      </c>
      <c r="G28">
        <f t="shared" si="10"/>
        <v>172.95873381364771</v>
      </c>
      <c r="H28">
        <f t="shared" si="9"/>
        <v>149.18430517134084</v>
      </c>
      <c r="I28">
        <f t="shared" si="9"/>
        <v>0.91708002042018377</v>
      </c>
      <c r="J28">
        <f t="shared" si="9"/>
        <v>24.537124367510184</v>
      </c>
      <c r="K28">
        <f t="shared" si="9"/>
        <v>25.099668898020841</v>
      </c>
      <c r="L28">
        <f t="shared" si="9"/>
        <v>24.818396632765495</v>
      </c>
      <c r="M28">
        <f t="shared" si="9"/>
        <v>25.011375271350317</v>
      </c>
      <c r="N28">
        <f t="shared" si="9"/>
        <v>0.49593046452834699</v>
      </c>
      <c r="O28">
        <f t="shared" si="9"/>
        <v>10.409959501580781</v>
      </c>
      <c r="P28">
        <f t="shared" si="9"/>
        <v>1.0016973205314654</v>
      </c>
      <c r="Q28">
        <f t="shared" si="9"/>
        <v>0.19297863858482969</v>
      </c>
      <c r="R28">
        <f t="shared" si="11"/>
        <v>0</v>
      </c>
      <c r="Z28" s="227">
        <f>IRFs!Y19</f>
        <v>0.59221490927912501</v>
      </c>
      <c r="AA28" s="227">
        <f>IRFs!Z19</f>
        <v>25.377507250542099</v>
      </c>
      <c r="AB28" s="227">
        <f>IRFs!AA19</f>
        <v>25.1647731470254</v>
      </c>
      <c r="AC28" s="227">
        <f>IRFs!AB19</f>
        <v>24.22243797505601</v>
      </c>
      <c r="AD28" s="227">
        <f>IRFs!AC19</f>
        <v>0.81582567554039254</v>
      </c>
    </row>
    <row r="29" spans="1:33" x14ac:dyDescent="0.25">
      <c r="A29">
        <f t="shared" si="12"/>
        <v>10</v>
      </c>
      <c r="B29">
        <f t="array" ref="B29:F29">MMULT(B28:F28,$B$13:$F$17)</f>
        <v>0.31195556401120506</v>
      </c>
      <c r="C29">
        <v>0.34892559000152756</v>
      </c>
      <c r="D29">
        <v>0.23110135227380679</v>
      </c>
      <c r="E29">
        <v>8.7886502860348853E-2</v>
      </c>
      <c r="F29">
        <v>2.013099085311134E-2</v>
      </c>
      <c r="G29">
        <f t="shared" si="10"/>
        <v>173.38857938579508</v>
      </c>
      <c r="H29">
        <f t="shared" si="9"/>
        <v>149.59608707694503</v>
      </c>
      <c r="I29">
        <f t="shared" si="9"/>
        <v>0.91507359339839278</v>
      </c>
      <c r="J29">
        <f t="shared" si="9"/>
        <v>24.55211561213904</v>
      </c>
      <c r="K29">
        <f t="shared" si="9"/>
        <v>25.114650541463604</v>
      </c>
      <c r="L29">
        <f t="shared" si="9"/>
        <v>24.833383076801308</v>
      </c>
      <c r="M29">
        <f t="shared" si="9"/>
        <v>25.027182218013483</v>
      </c>
      <c r="N29">
        <f t="shared" si="9"/>
        <v>0.50087401300096257</v>
      </c>
      <c r="O29">
        <f t="shared" si="9"/>
        <v>10.329249776809895</v>
      </c>
      <c r="P29">
        <f t="shared" si="9"/>
        <v>1.0017110234865485</v>
      </c>
      <c r="Q29">
        <f t="shared" si="9"/>
        <v>0.19379914121218034</v>
      </c>
      <c r="R29">
        <f t="shared" si="11"/>
        <v>0</v>
      </c>
      <c r="Z29" s="227">
        <f>IRFs!Y20</f>
        <v>0.80201963419566003</v>
      </c>
      <c r="AA29" s="227">
        <f>IRFs!Z20</f>
        <v>26.637617084862299</v>
      </c>
      <c r="AB29" s="227">
        <f>IRFs!AA20</f>
        <v>26.3900516836507</v>
      </c>
      <c r="AC29" s="227">
        <f>IRFs!AB20</f>
        <v>25.57383916029201</v>
      </c>
      <c r="AD29" s="227">
        <f>IRFs!AC20</f>
        <v>0.76727717741313117</v>
      </c>
    </row>
    <row r="30" spans="1:33" x14ac:dyDescent="0.25">
      <c r="A30">
        <f t="shared" si="12"/>
        <v>11</v>
      </c>
      <c r="B30">
        <f t="array" ref="B30:F30">MMULT(B29:F29,$B$13:$F$17)</f>
        <v>0.31537871456586458</v>
      </c>
      <c r="C30">
        <v>0.33472569633559057</v>
      </c>
      <c r="D30">
        <v>0.22942463021869658</v>
      </c>
      <c r="E30">
        <v>9.5404871112966236E-2</v>
      </c>
      <c r="F30">
        <v>2.5066087766881608E-2</v>
      </c>
      <c r="G30">
        <f t="shared" si="10"/>
        <v>173.8055101819657</v>
      </c>
      <c r="H30">
        <f t="shared" si="9"/>
        <v>149.99502586573061</v>
      </c>
      <c r="I30">
        <f t="shared" si="9"/>
        <v>0.91310243399491386</v>
      </c>
      <c r="J30">
        <f t="shared" si="9"/>
        <v>24.56709588508177</v>
      </c>
      <c r="K30">
        <f t="shared" si="9"/>
        <v>25.129621789920776</v>
      </c>
      <c r="L30">
        <f t="shared" si="9"/>
        <v>24.848358837501259</v>
      </c>
      <c r="M30">
        <f t="shared" si="9"/>
        <v>25.042956320232644</v>
      </c>
      <c r="N30">
        <f t="shared" si="9"/>
        <v>0.50566519277036426</v>
      </c>
      <c r="O30">
        <f t="shared" si="9"/>
        <v>10.252319197929014</v>
      </c>
      <c r="P30">
        <f t="shared" si="9"/>
        <v>1.0017212670579119</v>
      </c>
      <c r="Q30">
        <f t="shared" si="9"/>
        <v>0.19459748273139463</v>
      </c>
      <c r="R30">
        <f t="shared" si="11"/>
        <v>0</v>
      </c>
      <c r="Z30" s="227">
        <f>IRFs!Y21</f>
        <v>0.98240286894199802</v>
      </c>
      <c r="AA30" s="227">
        <f>IRFs!Z21</f>
        <v>27.576084293966399</v>
      </c>
      <c r="AB30" s="227">
        <f>IRFs!AA21</f>
        <v>27.302089532154302</v>
      </c>
      <c r="AC30" s="227">
        <f>IRFs!AB21</f>
        <v>26.562763658204005</v>
      </c>
      <c r="AD30" s="227">
        <f>IRFs!AC21</f>
        <v>0.72960704426397871</v>
      </c>
    </row>
    <row r="31" spans="1:33" x14ac:dyDescent="0.25">
      <c r="A31">
        <f t="shared" si="12"/>
        <v>12</v>
      </c>
      <c r="B31">
        <f t="array" ref="B31:F31">MMULT(B30:F30,$B$13:$F$17)</f>
        <v>0.31717010176676513</v>
      </c>
      <c r="C31">
        <v>0.32331615465194252</v>
      </c>
      <c r="D31">
        <v>0.22738889260529355</v>
      </c>
      <c r="E31">
        <v>0.1019593173174089</v>
      </c>
      <c r="F31">
        <v>3.016553365858942E-2</v>
      </c>
      <c r="G31">
        <f t="shared" si="10"/>
        <v>174.20935444901801</v>
      </c>
      <c r="H31">
        <f t="shared" si="9"/>
        <v>150.38109576771109</v>
      </c>
      <c r="I31">
        <f t="shared" si="9"/>
        <v>0.91117328398406872</v>
      </c>
      <c r="J31">
        <f t="shared" si="9"/>
        <v>24.581927362091687</v>
      </c>
      <c r="K31">
        <f t="shared" si="9"/>
        <v>25.144444679011581</v>
      </c>
      <c r="L31">
        <f t="shared" si="9"/>
        <v>24.863186020551616</v>
      </c>
      <c r="M31">
        <f t="shared" si="9"/>
        <v>25.058558444324106</v>
      </c>
      <c r="N31">
        <f t="shared" si="9"/>
        <v>0.51029997891101764</v>
      </c>
      <c r="O31">
        <f t="shared" si="9"/>
        <v>10.178655349738129</v>
      </c>
      <c r="P31">
        <f t="shared" si="9"/>
        <v>1.0017290430968251</v>
      </c>
      <c r="Q31">
        <f t="shared" si="9"/>
        <v>0.19537242377249325</v>
      </c>
      <c r="R31">
        <f t="shared" si="11"/>
        <v>1</v>
      </c>
    </row>
    <row r="32" spans="1:33" x14ac:dyDescent="0.25">
      <c r="A32">
        <f t="shared" si="12"/>
        <v>13</v>
      </c>
      <c r="B32">
        <f t="array" ref="B32:F32">MMULT(B31:F31,$B$13:$F$17)</f>
        <v>0.31773918073761492</v>
      </c>
      <c r="C32">
        <v>0.31399569524808996</v>
      </c>
      <c r="D32">
        <v>0.22523335344804543</v>
      </c>
      <c r="E32">
        <v>0.10768747565784702</v>
      </c>
      <c r="F32">
        <v>3.5344294908402137E-2</v>
      </c>
      <c r="G32">
        <f t="shared" si="10"/>
        <v>174.60013115285022</v>
      </c>
      <c r="H32">
        <f t="shared" si="9"/>
        <v>150.75441488878621</v>
      </c>
      <c r="I32">
        <f t="shared" si="9"/>
        <v>0.90929056913526785</v>
      </c>
      <c r="J32">
        <f t="shared" si="9"/>
        <v>24.596516157348002</v>
      </c>
      <c r="K32">
        <f t="shared" si="9"/>
        <v>25.159025232776902</v>
      </c>
      <c r="L32">
        <f t="shared" si="9"/>
        <v>24.877770695062438</v>
      </c>
      <c r="M32">
        <f t="shared" si="9"/>
        <v>25.073894076572309</v>
      </c>
      <c r="N32">
        <f t="shared" si="9"/>
        <v>0.51477764624334044</v>
      </c>
      <c r="O32">
        <f t="shared" si="9"/>
        <v>10.107892593114558</v>
      </c>
      <c r="P32">
        <f t="shared" si="9"/>
        <v>1.0017350437135983</v>
      </c>
      <c r="Q32">
        <f t="shared" si="9"/>
        <v>0.19612338150987821</v>
      </c>
      <c r="R32">
        <f t="shared" si="11"/>
        <v>1</v>
      </c>
    </row>
    <row r="33" spans="1:18" x14ac:dyDescent="0.25">
      <c r="A33">
        <f t="shared" si="12"/>
        <v>14</v>
      </c>
      <c r="B33">
        <f t="array" ref="B33:F33">MMULT(B32:F32,$B$13:$F$17)</f>
        <v>0.3173925617108071</v>
      </c>
      <c r="C33">
        <v>0.30625311271269451</v>
      </c>
      <c r="D33">
        <v>0.22310117433284019</v>
      </c>
      <c r="E33">
        <v>0.1127187312131189</v>
      </c>
      <c r="F33">
        <v>4.0534420030538816E-2</v>
      </c>
      <c r="G33">
        <f t="shared" si="10"/>
        <v>174.97798894542808</v>
      </c>
      <c r="H33">
        <f t="shared" si="9"/>
        <v>151.11519796624324</v>
      </c>
      <c r="I33">
        <f t="shared" si="9"/>
        <v>0.90745706378960656</v>
      </c>
      <c r="J33">
        <f t="shared" si="9"/>
        <v>24.610799361213395</v>
      </c>
      <c r="K33">
        <f t="shared" si="9"/>
        <v>25.173300484050792</v>
      </c>
      <c r="L33">
        <f t="shared" si="9"/>
        <v>24.892049922632076</v>
      </c>
      <c r="M33">
        <f t="shared" si="9"/>
        <v>25.088900143907768</v>
      </c>
      <c r="N33">
        <f t="shared" si="9"/>
        <v>0.51909967262019618</v>
      </c>
      <c r="O33">
        <f t="shared" si="9"/>
        <v>10.039764942941877</v>
      </c>
      <c r="P33">
        <f t="shared" si="9"/>
        <v>1.0017397542169575</v>
      </c>
      <c r="Q33">
        <f t="shared" si="9"/>
        <v>0.19685022127569665</v>
      </c>
      <c r="R33">
        <f t="shared" si="11"/>
        <v>1</v>
      </c>
    </row>
    <row r="34" spans="1:18" x14ac:dyDescent="0.25">
      <c r="A34">
        <f t="shared" si="12"/>
        <v>15</v>
      </c>
      <c r="B34">
        <f t="array" ref="B34:F34">MMULT(B33:F33,$B$13:$F$17)</f>
        <v>0.3163611312480189</v>
      </c>
      <c r="C34">
        <v>0.29971359717546903</v>
      </c>
      <c r="D34">
        <v>0.22107364701809545</v>
      </c>
      <c r="E34">
        <v>0.11716857051382984</v>
      </c>
      <c r="F34">
        <v>4.5683054044586259E-2</v>
      </c>
      <c r="G34">
        <f t="shared" si="10"/>
        <v>175.3431634054771</v>
      </c>
      <c r="H34">
        <f t="shared" si="9"/>
        <v>151.46372328499555</v>
      </c>
      <c r="I34">
        <f t="shared" si="9"/>
        <v>0.90567436104310406</v>
      </c>
      <c r="J34">
        <f t="shared" si="9"/>
        <v>24.624735951289118</v>
      </c>
      <c r="K34">
        <f t="shared" si="9"/>
        <v>25.187229373985211</v>
      </c>
      <c r="L34">
        <f t="shared" si="9"/>
        <v>24.905982662637147</v>
      </c>
      <c r="M34">
        <f t="shared" si="9"/>
        <v>25.103535774554118</v>
      </c>
      <c r="N34">
        <f t="shared" si="9"/>
        <v>0.52326897989864829</v>
      </c>
      <c r="O34">
        <f t="shared" si="9"/>
        <v>9.9740741232589123</v>
      </c>
      <c r="P34">
        <f t="shared" si="9"/>
        <v>1.0017435168300819</v>
      </c>
      <c r="Q34">
        <f t="shared" si="9"/>
        <v>0.19755311191697497</v>
      </c>
      <c r="R34">
        <f t="shared" si="11"/>
        <v>1</v>
      </c>
    </row>
    <row r="35" spans="1:18" x14ac:dyDescent="0.25">
      <c r="A35">
        <f t="shared" si="12"/>
        <v>16</v>
      </c>
      <c r="B35">
        <f t="array" ref="B35:F35">MMULT(B34:F34,$B$13:$F$17)</f>
        <v>0.31481969290796802</v>
      </c>
      <c r="C35">
        <v>0.29410070015301759</v>
      </c>
      <c r="D35">
        <v>0.21919275833674859</v>
      </c>
      <c r="E35">
        <v>0.1211366574913664</v>
      </c>
      <c r="F35">
        <v>5.0750191110898894E-2</v>
      </c>
      <c r="G35">
        <f t="shared" si="10"/>
        <v>175.69594704979778</v>
      </c>
      <c r="H35">
        <f t="shared" si="9"/>
        <v>151.80030950229346</v>
      </c>
      <c r="I35">
        <f t="shared" si="9"/>
        <v>0.90394320699664343</v>
      </c>
      <c r="J35">
        <f t="shared" si="9"/>
        <v>24.638300397641711</v>
      </c>
      <c r="K35">
        <f t="shared" si="9"/>
        <v>25.200786349664249</v>
      </c>
      <c r="L35">
        <f t="shared" si="9"/>
        <v>24.919543373652964</v>
      </c>
      <c r="M35">
        <f t="shared" si="9"/>
        <v>25.1177757989363</v>
      </c>
      <c r="N35">
        <f t="shared" si="9"/>
        <v>0.52728940916246025</v>
      </c>
      <c r="O35">
        <f t="shared" si="9"/>
        <v>9.9106679218310649</v>
      </c>
      <c r="P35">
        <f t="shared" si="9"/>
        <v>1.0017465744485758</v>
      </c>
      <c r="Q35">
        <f t="shared" si="9"/>
        <v>0.19823242528334217</v>
      </c>
      <c r="R35">
        <f t="shared" si="11"/>
        <v>1</v>
      </c>
    </row>
    <row r="36" spans="1:18" x14ac:dyDescent="0.25">
      <c r="A36">
        <f t="shared" si="12"/>
        <v>17</v>
      </c>
      <c r="B36">
        <f t="array" ref="B36:F36">MMULT(B35:F35,$B$13:$F$17)</f>
        <v>0.31290126765288001</v>
      </c>
      <c r="C36">
        <v>0.28920926465696539</v>
      </c>
      <c r="D36">
        <v>0.21747600162307296</v>
      </c>
      <c r="E36">
        <v>0.12470700196453649</v>
      </c>
      <c r="F36">
        <v>5.5706464102544657E-2</v>
      </c>
      <c r="G36">
        <f t="shared" si="10"/>
        <v>176.0366682932106</v>
      </c>
      <c r="H36">
        <f t="shared" si="9"/>
        <v>152.1252994232772</v>
      </c>
      <c r="I36">
        <f t="shared" si="9"/>
        <v>0.90226373958730632</v>
      </c>
      <c r="J36">
        <f t="shared" si="9"/>
        <v>24.651478147578086</v>
      </c>
      <c r="K36">
        <f t="shared" si="9"/>
        <v>25.213956843881714</v>
      </c>
      <c r="L36">
        <f t="shared" si="9"/>
        <v>24.932717495729886</v>
      </c>
      <c r="M36">
        <f t="shared" si="9"/>
        <v>25.131606162060237</v>
      </c>
      <c r="N36">
        <f t="shared" si="9"/>
        <v>0.53116535869600423</v>
      </c>
      <c r="O36">
        <f t="shared" si="9"/>
        <v>9.8494255334115088</v>
      </c>
      <c r="P36">
        <f t="shared" si="9"/>
        <v>1.001749100752688</v>
      </c>
      <c r="Q36">
        <f t="shared" si="9"/>
        <v>0.19888866633035926</v>
      </c>
      <c r="R36">
        <f t="shared" si="11"/>
        <v>1</v>
      </c>
    </row>
    <row r="37" spans="1:18" x14ac:dyDescent="0.25">
      <c r="A37">
        <f t="shared" si="12"/>
        <v>18</v>
      </c>
      <c r="B37">
        <f t="array" ref="B37:F37">MMULT(B36:F36,$B$13:$F$17)</f>
        <v>0.31070756367177677</v>
      </c>
      <c r="C37">
        <v>0.28488607230333568</v>
      </c>
      <c r="D37">
        <v>0.21592602842228098</v>
      </c>
      <c r="E37">
        <v>0.12794921148731572</v>
      </c>
      <c r="F37">
        <v>6.0531124115290345E-2</v>
      </c>
      <c r="G37">
        <f t="shared" si="10"/>
        <v>176.36567669574856</v>
      </c>
      <c r="H37">
        <f t="shared" si="9"/>
        <v>152.43904866474423</v>
      </c>
      <c r="I37">
        <f t="shared" si="9"/>
        <v>0.90063566015892338</v>
      </c>
      <c r="J37">
        <f t="shared" si="9"/>
        <v>24.664262425849415</v>
      </c>
      <c r="K37">
        <f t="shared" si="9"/>
        <v>25.22673407208805</v>
      </c>
      <c r="L37">
        <f t="shared" si="9"/>
        <v>24.945498248968715</v>
      </c>
      <c r="M37">
        <f t="shared" si="9"/>
        <v>25.145020673476509</v>
      </c>
      <c r="N37">
        <f t="shared" si="9"/>
        <v>0.53490153518874251</v>
      </c>
      <c r="O37">
        <f t="shared" si="9"/>
        <v>9.7902476443617488</v>
      </c>
      <c r="P37">
        <f t="shared" si="9"/>
        <v>1.0017512209775297</v>
      </c>
      <c r="Q37">
        <f t="shared" si="9"/>
        <v>0.19952242450779975</v>
      </c>
      <c r="R37">
        <f t="shared" si="11"/>
        <v>1</v>
      </c>
    </row>
    <row r="38" spans="1:18" x14ac:dyDescent="0.25">
      <c r="A38">
        <f t="shared" si="12"/>
        <v>19</v>
      </c>
      <c r="B38">
        <f t="array" ref="B38:F38">MMULT(B37:F37,$B$13:$F$17)</f>
        <v>0.3083166848413656</v>
      </c>
      <c r="C38">
        <v>0.28101594294624543</v>
      </c>
      <c r="D38">
        <v>0.21453687861543763</v>
      </c>
      <c r="E38">
        <v>0.13092021817585425</v>
      </c>
      <c r="F38">
        <v>6.5210275421096614E-2</v>
      </c>
      <c r="G38">
        <f t="shared" si="10"/>
        <v>176.68333263877011</v>
      </c>
      <c r="H38">
        <f t="shared" si="9"/>
        <v>152.74191776465571</v>
      </c>
      <c r="I38">
        <f t="shared" si="9"/>
        <v>0.89905835740323559</v>
      </c>
      <c r="J38">
        <f t="shared" si="9"/>
        <v>24.676651958630096</v>
      </c>
      <c r="K38">
        <f t="shared" si="9"/>
        <v>25.239116754266593</v>
      </c>
      <c r="L38">
        <f t="shared" si="9"/>
        <v>24.957884356448329</v>
      </c>
      <c r="M38">
        <f t="shared" si="9"/>
        <v>25.158018696426087</v>
      </c>
      <c r="N38">
        <f t="shared" si="9"/>
        <v>0.53850278380234795</v>
      </c>
      <c r="O38">
        <f t="shared" si="9"/>
        <v>9.73304973301674</v>
      </c>
      <c r="P38">
        <f t="shared" si="9"/>
        <v>1.0017530262781369</v>
      </c>
      <c r="Q38">
        <f t="shared" si="9"/>
        <v>0.20013433997776192</v>
      </c>
      <c r="R38">
        <f t="shared" si="11"/>
        <v>1</v>
      </c>
    </row>
    <row r="39" spans="1:18" x14ac:dyDescent="0.25">
      <c r="A39">
        <f t="shared" si="12"/>
        <v>20</v>
      </c>
      <c r="B39">
        <f t="array" ref="B39:F39">MMULT(B38:F38,$B$13:$F$17)</f>
        <v>0.3057888383695952</v>
      </c>
      <c r="C39">
        <v>0.27751170264630853</v>
      </c>
      <c r="D39">
        <v>0.21329795143587679</v>
      </c>
      <c r="E39">
        <v>0.1336661267794686</v>
      </c>
      <c r="F39">
        <v>6.9735380768750382E-2</v>
      </c>
      <c r="G39">
        <f t="shared" si="10"/>
        <v>176.9900001286338</v>
      </c>
      <c r="H39">
        <f t="shared" si="9"/>
        <v>153.03426672567318</v>
      </c>
      <c r="I39">
        <f t="shared" si="9"/>
        <v>0.89753099740605846</v>
      </c>
      <c r="J39">
        <f t="shared" si="9"/>
        <v>24.688649348592222</v>
      </c>
      <c r="K39">
        <f t="shared" si="9"/>
        <v>25.251107488667415</v>
      </c>
      <c r="L39">
        <f t="shared" si="9"/>
        <v>24.969878418629797</v>
      </c>
      <c r="M39">
        <f t="shared" si="9"/>
        <v>25.170603498816767</v>
      </c>
      <c r="N39">
        <f t="shared" si="9"/>
        <v>0.54197397319960416</v>
      </c>
      <c r="O39">
        <f t="shared" si="9"/>
        <v>9.6777575500674367</v>
      </c>
      <c r="P39">
        <f t="shared" si="9"/>
        <v>1.0017545836954347</v>
      </c>
      <c r="Q39">
        <f t="shared" si="9"/>
        <v>0.20072508018697288</v>
      </c>
      <c r="R39">
        <f t="shared" si="11"/>
        <v>1</v>
      </c>
    </row>
    <row r="40" spans="1:18" x14ac:dyDescent="0.25">
      <c r="A40">
        <f t="shared" si="12"/>
        <v>21</v>
      </c>
      <c r="B40">
        <f t="array" ref="B40:F40">MMULT(B39:F39,$B$13:$F$17)</f>
        <v>0.30317058506188349</v>
      </c>
      <c r="C40">
        <v>0.27430690787865586</v>
      </c>
      <c r="D40">
        <v>0.2121964930193796</v>
      </c>
      <c r="E40">
        <v>0.13622398966615065</v>
      </c>
      <c r="F40">
        <v>7.4102024373929917E-2</v>
      </c>
      <c r="G40">
        <f t="shared" si="10"/>
        <v>177.28604181386936</v>
      </c>
      <c r="H40">
        <f t="shared" si="9"/>
        <v>153.31645128103617</v>
      </c>
      <c r="I40">
        <f t="shared" si="9"/>
        <v>0.89605258944386257</v>
      </c>
      <c r="J40">
        <f t="shared" si="9"/>
        <v>24.700259910649503</v>
      </c>
      <c r="K40">
        <f t="shared" si="9"/>
        <v>25.262711586711077</v>
      </c>
      <c r="L40">
        <f t="shared" si="9"/>
        <v>24.981485748680271</v>
      </c>
      <c r="M40">
        <f t="shared" si="9"/>
        <v>25.182781072363099</v>
      </c>
      <c r="N40">
        <f t="shared" si="9"/>
        <v>0.54531991887931819</v>
      </c>
      <c r="O40">
        <f t="shared" si="9"/>
        <v>9.6243040758090466</v>
      </c>
      <c r="P40">
        <f t="shared" si="9"/>
        <v>1.0017559430949392</v>
      </c>
      <c r="Q40">
        <f t="shared" si="9"/>
        <v>0.20129532368283465</v>
      </c>
      <c r="R40">
        <f t="shared" si="11"/>
        <v>1</v>
      </c>
    </row>
    <row r="41" spans="1:18" x14ac:dyDescent="0.25">
      <c r="A41">
        <f t="shared" si="12"/>
        <v>22</v>
      </c>
      <c r="B41">
        <f t="array" ref="B41:F41">MMULT(B40:F40,$B$13:$F$17)</f>
        <v>0.30049802235973277</v>
      </c>
      <c r="C41">
        <v>0.27135054241234324</v>
      </c>
      <c r="D41">
        <v>0.21121911654843173</v>
      </c>
      <c r="E41">
        <v>0.13862341220693591</v>
      </c>
      <c r="F41">
        <v>7.8308906472555839E-2</v>
      </c>
      <c r="G41">
        <f t="shared" si="10"/>
        <v>177.57181557182543</v>
      </c>
      <c r="H41">
        <f t="shared" si="9"/>
        <v>153.5888203806324</v>
      </c>
      <c r="I41">
        <f t="shared" si="9"/>
        <v>0.89462203433278575</v>
      </c>
      <c r="J41">
        <f t="shared" si="9"/>
        <v>24.71149083494867</v>
      </c>
      <c r="K41">
        <f t="shared" si="9"/>
        <v>25.273936235466127</v>
      </c>
      <c r="L41">
        <f t="shared" si="9"/>
        <v>24.992713535207386</v>
      </c>
      <c r="M41">
        <f t="shared" si="9"/>
        <v>25.194559284213589</v>
      </c>
      <c r="N41">
        <f t="shared" si="9"/>
        <v>0.548545333187336</v>
      </c>
      <c r="O41">
        <f t="shared" si="9"/>
        <v>9.57262747691599</v>
      </c>
      <c r="P41">
        <f t="shared" si="9"/>
        <v>1.001757142017522</v>
      </c>
      <c r="Q41">
        <f t="shared" si="9"/>
        <v>0.20184574900621413</v>
      </c>
      <c r="R41">
        <f t="shared" si="11"/>
        <v>1</v>
      </c>
    </row>
    <row r="42" spans="1:18" x14ac:dyDescent="0.25">
      <c r="A42">
        <f t="shared" si="12"/>
        <v>23</v>
      </c>
      <c r="B42">
        <f t="array" ref="B42:F42">MMULT(B41:F41,$B$13:$F$17)</f>
        <v>0.29779918162386343</v>
      </c>
      <c r="C42">
        <v>0.26860313260327284</v>
      </c>
      <c r="D42">
        <v>0.21035269715063276</v>
      </c>
      <c r="E42">
        <v>0.14088795040812019</v>
      </c>
      <c r="F42">
        <v>8.235703821411032E-2</v>
      </c>
      <c r="G42">
        <f t="shared" si="10"/>
        <v>177.84767220962408</v>
      </c>
      <c r="H42">
        <f t="shared" si="9"/>
        <v>153.85171454191229</v>
      </c>
      <c r="I42">
        <f t="shared" si="9"/>
        <v>0.89323816014863211</v>
      </c>
      <c r="J42">
        <f t="shared" si="9"/>
        <v>24.722350583296173</v>
      </c>
      <c r="K42">
        <f t="shared" si="9"/>
        <v>25.284789893772615</v>
      </c>
      <c r="L42">
        <f t="shared" si="9"/>
        <v>25.00357023853438</v>
      </c>
      <c r="M42">
        <f t="shared" si="9"/>
        <v>25.205947265681786</v>
      </c>
      <c r="N42">
        <f t="shared" si="9"/>
        <v>0.55165479386809668</v>
      </c>
      <c r="O42">
        <f t="shared" si="9"/>
        <v>9.5226697387485633</v>
      </c>
      <c r="P42">
        <f t="shared" si="9"/>
        <v>1.0017582090863808</v>
      </c>
      <c r="Q42">
        <f t="shared" si="9"/>
        <v>0.20237702714741634</v>
      </c>
      <c r="R42">
        <f t="shared" si="11"/>
        <v>1</v>
      </c>
    </row>
    <row r="43" spans="1:18" x14ac:dyDescent="0.25">
      <c r="A43">
        <f t="shared" si="12"/>
        <v>24</v>
      </c>
      <c r="B43">
        <f t="array" ref="B43:F43">MMULT(B42:F42,$B$13:$F$17)</f>
        <v>0.29509584375158654</v>
      </c>
      <c r="C43">
        <v>0.26603388742360334</v>
      </c>
      <c r="D43">
        <v>0.20958486744236066</v>
      </c>
      <c r="E43">
        <v>0.14303629604882129</v>
      </c>
      <c r="F43">
        <v>8.6249105333627715E-2</v>
      </c>
      <c r="G43">
        <f t="shared" si="10"/>
        <v>178.11395395672997</v>
      </c>
      <c r="H43">
        <f t="shared" si="9"/>
        <v>154.10546481345318</v>
      </c>
      <c r="I43">
        <f t="shared" si="9"/>
        <v>0.89189974874798994</v>
      </c>
      <c r="J43">
        <f t="shared" si="9"/>
        <v>24.732848452810845</v>
      </c>
      <c r="K43">
        <f t="shared" si="9"/>
        <v>25.295281855726174</v>
      </c>
      <c r="L43">
        <f t="shared" si="9"/>
        <v>25.01406515426849</v>
      </c>
      <c r="M43">
        <f t="shared" si="9"/>
        <v>25.216954970773916</v>
      </c>
      <c r="N43">
        <f t="shared" si="9"/>
        <v>0.55465272545646704</v>
      </c>
      <c r="O43">
        <f t="shared" si="9"/>
        <v>9.4743757533423754</v>
      </c>
      <c r="P43">
        <f t="shared" si="9"/>
        <v>1.0017591664126837</v>
      </c>
      <c r="Q43">
        <f t="shared" si="9"/>
        <v>0.20288981650542992</v>
      </c>
      <c r="R43">
        <f t="shared" si="11"/>
        <v>2</v>
      </c>
    </row>
    <row r="44" spans="1:18" x14ac:dyDescent="0.25">
      <c r="A44">
        <f t="shared" si="12"/>
        <v>25</v>
      </c>
      <c r="B44">
        <f t="array" ref="B44:F44">MMULT(B43:F43,$B$13:$F$17)</f>
        <v>0.2924049218693659</v>
      </c>
      <c r="C44">
        <v>0.26361858239672709</v>
      </c>
      <c r="D44">
        <v>0.2089042620563672</v>
      </c>
      <c r="E44">
        <v>0.14508326245726089</v>
      </c>
      <c r="F44">
        <v>8.9988971220278491E-2</v>
      </c>
      <c r="G44">
        <f t="shared" si="10"/>
        <v>178.37099351967305</v>
      </c>
      <c r="H44">
        <f t="shared" si="9"/>
        <v>154.3503921717103</v>
      </c>
      <c r="I44">
        <f t="shared" si="9"/>
        <v>0.89060555554508292</v>
      </c>
      <c r="J44">
        <f t="shared" si="9"/>
        <v>24.742994259889151</v>
      </c>
      <c r="K44">
        <f t="shared" si="9"/>
        <v>25.305421934559071</v>
      </c>
      <c r="L44">
        <f t="shared" si="9"/>
        <v>25.024208097224097</v>
      </c>
      <c r="M44">
        <f t="shared" ref="M44:Q94" si="13">MMULT($B44:$F44,H$7:H$11)</f>
        <v>25.22759285683037</v>
      </c>
      <c r="N44">
        <f t="shared" si="13"/>
        <v>0.55754338951093985</v>
      </c>
      <c r="O44">
        <f t="shared" si="13"/>
        <v>9.4276927139710445</v>
      </c>
      <c r="P44">
        <f t="shared" si="13"/>
        <v>1.0017600313044017</v>
      </c>
      <c r="Q44">
        <f t="shared" si="13"/>
        <v>0.20338475960628183</v>
      </c>
      <c r="R44">
        <f t="shared" si="11"/>
        <v>2</v>
      </c>
    </row>
    <row r="45" spans="1:18" x14ac:dyDescent="0.25">
      <c r="A45">
        <f t="shared" si="12"/>
        <v>26</v>
      </c>
      <c r="B45">
        <f t="array" ref="B45:F45">MMULT(B44:F44,$B$13:$F$17)</f>
        <v>0.28973952006634379</v>
      </c>
      <c r="C45">
        <v>0.26133798620530385</v>
      </c>
      <c r="D45">
        <v>0.20830060791175981</v>
      </c>
      <c r="E45">
        <v>0.14704059247941798</v>
      </c>
      <c r="F45">
        <v>9.3581293337174132E-2</v>
      </c>
      <c r="G45">
        <f t="shared" si="10"/>
        <v>178.61911353529928</v>
      </c>
      <c r="H45">
        <f t="shared" si="10"/>
        <v>154.58680722293545</v>
      </c>
      <c r="I45">
        <f t="shared" si="10"/>
        <v>0.88935432431067118</v>
      </c>
      <c r="J45">
        <f t="shared" si="10"/>
        <v>24.752798111103516</v>
      </c>
      <c r="K45">
        <f t="shared" si="10"/>
        <v>25.315220233506125</v>
      </c>
      <c r="L45">
        <f t="shared" si="10"/>
        <v>25.03400917230481</v>
      </c>
      <c r="M45">
        <f t="shared" si="13"/>
        <v>25.237871653361488</v>
      </c>
      <c r="N45">
        <f t="shared" si="13"/>
        <v>0.56033088088073235</v>
      </c>
      <c r="O45">
        <f t="shared" si="13"/>
        <v>9.3825697152242977</v>
      </c>
      <c r="P45">
        <f t="shared" si="13"/>
        <v>1.001760817488381</v>
      </c>
      <c r="Q45">
        <f t="shared" si="13"/>
        <v>0.20386248105669186</v>
      </c>
      <c r="R45">
        <f t="shared" si="11"/>
        <v>2</v>
      </c>
    </row>
    <row r="46" spans="1:18" x14ac:dyDescent="0.25">
      <c r="A46">
        <f t="shared" si="12"/>
        <v>27</v>
      </c>
      <c r="B46">
        <f t="array" ref="B46:F46">MMULT(B45:F45,$B$13:$F$17)</f>
        <v>0.28710974841254383</v>
      </c>
      <c r="C46">
        <v>0.2591766851093058</v>
      </c>
      <c r="D46">
        <v>0.20776472279787594</v>
      </c>
      <c r="E46">
        <v>0.14891761303670914</v>
      </c>
      <c r="F46">
        <v>9.7031230643564864E-2</v>
      </c>
      <c r="G46">
        <f t="shared" ref="G46:L88" si="14">MMULT($B46:$F46,B$7:B$11)</f>
        <v>178.85862630557011</v>
      </c>
      <c r="H46">
        <f t="shared" si="14"/>
        <v>154.81501011875656</v>
      </c>
      <c r="I46">
        <f t="shared" si="14"/>
        <v>0.88814479827158654</v>
      </c>
      <c r="J46">
        <f t="shared" si="14"/>
        <v>24.762270237181593</v>
      </c>
      <c r="K46">
        <f t="shared" si="14"/>
        <v>25.324686979782264</v>
      </c>
      <c r="L46">
        <f t="shared" si="14"/>
        <v>25.043478608481909</v>
      </c>
      <c r="M46">
        <f t="shared" si="13"/>
        <v>25.247802194845338</v>
      </c>
      <c r="N46">
        <f t="shared" si="13"/>
        <v>0.56301912803569887</v>
      </c>
      <c r="O46">
        <f t="shared" si="13"/>
        <v>9.3389574901837928</v>
      </c>
      <c r="P46">
        <f t="shared" si="13"/>
        <v>1.0017615359908947</v>
      </c>
      <c r="Q46">
        <f t="shared" si="13"/>
        <v>0.20432358636343503</v>
      </c>
      <c r="R46">
        <f t="shared" si="11"/>
        <v>2</v>
      </c>
    </row>
    <row r="47" spans="1:18" x14ac:dyDescent="0.25">
      <c r="A47">
        <f t="shared" si="12"/>
        <v>28</v>
      </c>
      <c r="B47">
        <f t="array" ref="B47:F47">MMULT(B46:F46,$B$13:$F$17)</f>
        <v>0.28452335366224402</v>
      </c>
      <c r="C47">
        <v>0.2571222003971359</v>
      </c>
      <c r="D47">
        <v>0.20728846228111375</v>
      </c>
      <c r="E47">
        <v>0.15072176037709506</v>
      </c>
      <c r="F47">
        <v>0.10034422328241085</v>
      </c>
      <c r="G47">
        <f t="shared" si="14"/>
        <v>179.08983373009792</v>
      </c>
      <c r="H47">
        <f t="shared" si="14"/>
        <v>155.0352906199108</v>
      </c>
      <c r="I47">
        <f t="shared" si="14"/>
        <v>0.88697572844216721</v>
      </c>
      <c r="J47">
        <f t="shared" si="14"/>
        <v>24.771420872946436</v>
      </c>
      <c r="K47">
        <f t="shared" si="14"/>
        <v>25.333832404538089</v>
      </c>
      <c r="L47">
        <f t="shared" si="14"/>
        <v>25.052626638742243</v>
      </c>
      <c r="M47">
        <f t="shared" si="13"/>
        <v>25.257395300099297</v>
      </c>
      <c r="N47">
        <f t="shared" si="13"/>
        <v>0.56561189607639795</v>
      </c>
      <c r="O47">
        <f t="shared" si="13"/>
        <v>9.2968082384485147</v>
      </c>
      <c r="P47">
        <f t="shared" si="13"/>
        <v>1.0017621957773966</v>
      </c>
      <c r="Q47">
        <f t="shared" si="13"/>
        <v>0.2047686613570614</v>
      </c>
      <c r="R47">
        <f t="shared" si="11"/>
        <v>2</v>
      </c>
    </row>
    <row r="48" spans="1:18" x14ac:dyDescent="0.25">
      <c r="A48">
        <f t="shared" si="12"/>
        <v>29</v>
      </c>
      <c r="B48">
        <f t="array" ref="B48:F48">MMULT(B47:F47,$B$13:$F$17)</f>
        <v>0.28198620984140066</v>
      </c>
      <c r="C48">
        <v>0.25516432272361617</v>
      </c>
      <c r="D48">
        <v>0.20686464013164907</v>
      </c>
      <c r="E48">
        <v>0.15245899820683692</v>
      </c>
      <c r="F48">
        <v>0.1035258290964967</v>
      </c>
      <c r="G48">
        <f t="shared" si="14"/>
        <v>179.31302737626453</v>
      </c>
      <c r="H48">
        <f t="shared" si="14"/>
        <v>155.2479282611973</v>
      </c>
      <c r="I48">
        <f t="shared" si="14"/>
        <v>0.88584587987029551</v>
      </c>
      <c r="J48">
        <f t="shared" si="14"/>
        <v>24.780260170874016</v>
      </c>
      <c r="K48">
        <f t="shared" si="14"/>
        <v>25.342666656441505</v>
      </c>
      <c r="L48">
        <f t="shared" si="14"/>
        <v>25.061463413657744</v>
      </c>
      <c r="M48">
        <f t="shared" si="13"/>
        <v>25.266661685692561</v>
      </c>
      <c r="N48">
        <f t="shared" si="13"/>
        <v>0.56811279145648352</v>
      </c>
      <c r="O48">
        <f t="shared" si="13"/>
        <v>9.2560755138156647</v>
      </c>
      <c r="P48">
        <f t="shared" si="13"/>
        <v>1.0017628042215527</v>
      </c>
      <c r="Q48">
        <f t="shared" si="13"/>
        <v>0.20519827203482463</v>
      </c>
      <c r="R48">
        <f t="shared" si="11"/>
        <v>2</v>
      </c>
    </row>
    <row r="49" spans="1:18" x14ac:dyDescent="0.25">
      <c r="A49">
        <f t="shared" si="12"/>
        <v>30</v>
      </c>
      <c r="B49">
        <f t="array" ref="B49:F49">MMULT(B48:F48,$B$13:$F$17)</f>
        <v>0.27950270177493913</v>
      </c>
      <c r="C49">
        <v>0.2532946077298206</v>
      </c>
      <c r="D49">
        <v>0.20648693780713989</v>
      </c>
      <c r="E49">
        <v>0.15413414825937699</v>
      </c>
      <c r="F49">
        <v>0.10658160442872289</v>
      </c>
      <c r="G49">
        <f t="shared" si="14"/>
        <v>179.5284886437093</v>
      </c>
      <c r="H49">
        <f t="shared" si="14"/>
        <v>155.45319258402367</v>
      </c>
      <c r="I49">
        <f t="shared" si="14"/>
        <v>0.88475403630188065</v>
      </c>
      <c r="J49">
        <f t="shared" si="14"/>
        <v>24.788798139327501</v>
      </c>
      <c r="K49">
        <f t="shared" si="14"/>
        <v>25.351199739939602</v>
      </c>
      <c r="L49">
        <f t="shared" si="14"/>
        <v>25.069998939633532</v>
      </c>
      <c r="M49">
        <f t="shared" si="13"/>
        <v>25.275611904324997</v>
      </c>
      <c r="N49">
        <f t="shared" si="13"/>
        <v>0.57052526774254997</v>
      </c>
      <c r="O49">
        <f t="shared" si="13"/>
        <v>9.2167141506412129</v>
      </c>
      <c r="P49">
        <f t="shared" si="13"/>
        <v>1.0017633674524775</v>
      </c>
      <c r="Q49">
        <f t="shared" si="13"/>
        <v>0.20561296469147444</v>
      </c>
      <c r="R49">
        <f t="shared" si="11"/>
        <v>2</v>
      </c>
    </row>
    <row r="50" spans="1:18" x14ac:dyDescent="0.25">
      <c r="A50">
        <f t="shared" si="12"/>
        <v>31</v>
      </c>
      <c r="B50">
        <f t="array" ref="B50:F50">MMULT(B49:F49,$B$13:$F$17)</f>
        <v>0.27707602640039114</v>
      </c>
      <c r="C50">
        <v>0.25150599214523328</v>
      </c>
      <c r="D50">
        <v>0.20614981228386103</v>
      </c>
      <c r="E50">
        <v>0.15575115004403364</v>
      </c>
      <c r="F50">
        <v>0.10951701912648042</v>
      </c>
      <c r="G50">
        <f t="shared" si="14"/>
        <v>179.73648899213387</v>
      </c>
      <c r="H50">
        <f t="shared" si="14"/>
        <v>155.65134341248438</v>
      </c>
      <c r="I50">
        <f t="shared" si="14"/>
        <v>0.88369900363819709</v>
      </c>
      <c r="J50">
        <f t="shared" si="14"/>
        <v>24.797044598963289</v>
      </c>
      <c r="K50">
        <f t="shared" si="14"/>
        <v>25.359441471692548</v>
      </c>
      <c r="L50">
        <f t="shared" si="14"/>
        <v>25.078243035327901</v>
      </c>
      <c r="M50">
        <f t="shared" si="13"/>
        <v>25.284256301572565</v>
      </c>
      <c r="N50">
        <f t="shared" si="13"/>
        <v>0.57285263194369618</v>
      </c>
      <c r="O50">
        <f t="shared" si="13"/>
        <v>9.1786802148351931</v>
      </c>
      <c r="P50">
        <f t="shared" si="13"/>
        <v>1.0017638906144823</v>
      </c>
      <c r="Q50">
        <f t="shared" si="13"/>
        <v>0.20601326624467081</v>
      </c>
      <c r="R50">
        <f t="shared" si="11"/>
        <v>2</v>
      </c>
    </row>
    <row r="51" spans="1:18" x14ac:dyDescent="0.25">
      <c r="A51">
        <f t="shared" si="12"/>
        <v>32</v>
      </c>
      <c r="B51">
        <f t="array" ref="B51:F51">MMULT(B50:F50,$B$13:$F$17)</f>
        <v>0.27470843063602468</v>
      </c>
      <c r="C51">
        <v>0.24979250029434952</v>
      </c>
      <c r="D51">
        <v>0.2058484075304306</v>
      </c>
      <c r="E51">
        <v>0.15731326381238159</v>
      </c>
      <c r="F51">
        <v>0.11233739772681313</v>
      </c>
      <c r="G51">
        <f t="shared" si="14"/>
        <v>179.93729021013075</v>
      </c>
      <c r="H51">
        <f t="shared" si="14"/>
        <v>155.84263115579819</v>
      </c>
      <c r="I51">
        <f t="shared" si="14"/>
        <v>0.88267961246624449</v>
      </c>
      <c r="J51">
        <f t="shared" si="14"/>
        <v>24.805009152554163</v>
      </c>
      <c r="K51">
        <f t="shared" si="14"/>
        <v>25.367401450423266</v>
      </c>
      <c r="L51">
        <f t="shared" si="14"/>
        <v>25.0862053014887</v>
      </c>
      <c r="M51">
        <f t="shared" si="13"/>
        <v>25.292604986177526</v>
      </c>
      <c r="N51">
        <f t="shared" si="13"/>
        <v>0.57509805108964818</v>
      </c>
      <c r="O51">
        <f t="shared" si="13"/>
        <v>9.1419309701430844</v>
      </c>
      <c r="P51">
        <f t="shared" si="13"/>
        <v>1.001764378063505</v>
      </c>
      <c r="Q51">
        <f t="shared" si="13"/>
        <v>0.20639968468883815</v>
      </c>
      <c r="R51">
        <f t="shared" si="11"/>
        <v>2</v>
      </c>
    </row>
    <row r="52" spans="1:18" x14ac:dyDescent="0.25">
      <c r="A52">
        <f t="shared" si="12"/>
        <v>33</v>
      </c>
      <c r="B52">
        <f t="array" ref="B52:F52">MMULT(B51:F51,$B$13:$F$17)</f>
        <v>0.27240140004883256</v>
      </c>
      <c r="C52">
        <v>0.24814901873094325</v>
      </c>
      <c r="D52">
        <v>0.20557847240119867</v>
      </c>
      <c r="E52">
        <v>0.15882322832980686</v>
      </c>
      <c r="F52">
        <v>0.11504788048921823</v>
      </c>
      <c r="G52">
        <f t="shared" si="14"/>
        <v>180.13114470906717</v>
      </c>
      <c r="H52">
        <f t="shared" si="14"/>
        <v>156.02729712490265</v>
      </c>
      <c r="I52">
        <f t="shared" si="14"/>
        <v>0.88169471987328463</v>
      </c>
      <c r="J52">
        <f t="shared" si="14"/>
        <v>24.812701164739202</v>
      </c>
      <c r="K52">
        <f t="shared" si="14"/>
        <v>25.375089036691477</v>
      </c>
      <c r="L52">
        <f t="shared" si="14"/>
        <v>25.093895100715322</v>
      </c>
      <c r="M52">
        <f t="shared" si="13"/>
        <v>25.30066781034586</v>
      </c>
      <c r="N52">
        <f t="shared" si="13"/>
        <v>0.57726455883996963</v>
      </c>
      <c r="O52">
        <f t="shared" si="13"/>
        <v>9.106424853541828</v>
      </c>
      <c r="P52">
        <f t="shared" si="13"/>
        <v>1.0017648335173286</v>
      </c>
      <c r="Q52">
        <f t="shared" si="13"/>
        <v>0.20677270963054459</v>
      </c>
      <c r="R52">
        <f t="shared" si="11"/>
        <v>2</v>
      </c>
    </row>
    <row r="53" spans="1:18" x14ac:dyDescent="0.25">
      <c r="A53">
        <f t="shared" si="12"/>
        <v>34</v>
      </c>
      <c r="B53">
        <f t="array" ref="B53:F53">MMULT(B52:F52,$B$13:$F$17)</f>
        <v>0.27015580918606508</v>
      </c>
      <c r="C53">
        <v>0.24657112242630355</v>
      </c>
      <c r="D53">
        <v>0.20533628617109353</v>
      </c>
      <c r="E53">
        <v>0.16028338290172259</v>
      </c>
      <c r="F53">
        <v>0.11765339931481483</v>
      </c>
      <c r="G53">
        <f t="shared" si="14"/>
        <v>180.31829583063285</v>
      </c>
      <c r="H53">
        <f t="shared" si="14"/>
        <v>156.20557385460046</v>
      </c>
      <c r="I53">
        <f t="shared" si="14"/>
        <v>0.8807432107057972</v>
      </c>
      <c r="J53">
        <f t="shared" si="14"/>
        <v>24.820129749127197</v>
      </c>
      <c r="K53">
        <f t="shared" si="14"/>
        <v>25.382513340018583</v>
      </c>
      <c r="L53">
        <f t="shared" si="14"/>
        <v>25.101321544572876</v>
      </c>
      <c r="M53">
        <f t="shared" si="13"/>
        <v>25.308454357445115</v>
      </c>
      <c r="N53">
        <f t="shared" si="13"/>
        <v>0.57935506198015774</v>
      </c>
      <c r="O53">
        <f t="shared" si="13"/>
        <v>9.072121455723634</v>
      </c>
      <c r="P53">
        <f t="shared" si="13"/>
        <v>1.001765260171775</v>
      </c>
      <c r="Q53">
        <f t="shared" si="13"/>
        <v>0.20713281287224475</v>
      </c>
      <c r="R53">
        <f t="shared" si="11"/>
        <v>2</v>
      </c>
    </row>
    <row r="54" spans="1:18" x14ac:dyDescent="0.25">
      <c r="A54">
        <f t="shared" si="12"/>
        <v>35</v>
      </c>
      <c r="B54">
        <f t="array" ref="B54:F54">MMULT(B53:F53,$B$13:$F$17)</f>
        <v>0.26797204189349455</v>
      </c>
      <c r="C54">
        <v>0.24505494012667384</v>
      </c>
      <c r="D54">
        <v>0.20511859200073973</v>
      </c>
      <c r="E54">
        <v>0.16169576128604482</v>
      </c>
      <c r="F54">
        <v>0.12015866469304662</v>
      </c>
      <c r="G54">
        <f t="shared" si="14"/>
        <v>180.49897815997787</v>
      </c>
      <c r="H54">
        <f t="shared" si="14"/>
        <v>156.37768542525035</v>
      </c>
      <c r="I54">
        <f t="shared" si="14"/>
        <v>0.87982399839535352</v>
      </c>
      <c r="J54">
        <f t="shared" si="14"/>
        <v>24.827303760848935</v>
      </c>
      <c r="K54">
        <f t="shared" si="14"/>
        <v>25.389683211458607</v>
      </c>
      <c r="L54">
        <f t="shared" si="14"/>
        <v>25.108493486153755</v>
      </c>
      <c r="M54">
        <f t="shared" si="13"/>
        <v>25.31597393517481</v>
      </c>
      <c r="N54">
        <f t="shared" si="13"/>
        <v>0.58137234671206706</v>
      </c>
      <c r="O54">
        <f t="shared" si="13"/>
        <v>9.0389815040838695</v>
      </c>
      <c r="P54">
        <f t="shared" si="13"/>
        <v>1.0017656607916101</v>
      </c>
      <c r="Q54">
        <f t="shared" si="13"/>
        <v>0.20748044902105858</v>
      </c>
      <c r="R54">
        <f t="shared" si="11"/>
        <v>2</v>
      </c>
    </row>
    <row r="55" spans="1:18" x14ac:dyDescent="0.25">
      <c r="A55">
        <f t="shared" si="12"/>
        <v>36</v>
      </c>
      <c r="B55">
        <f t="array" ref="B55:F55">MMULT(B54:F54,$B$13:$F$17)</f>
        <v>0.26585008802619636</v>
      </c>
      <c r="C55">
        <v>0.24359704958617664</v>
      </c>
      <c r="D55">
        <v>0.20492253808551819</v>
      </c>
      <c r="E55">
        <v>0.16306216360654952</v>
      </c>
      <c r="F55">
        <v>0.12256816069555887</v>
      </c>
      <c r="G55">
        <f t="shared" si="14"/>
        <v>180.67341783877296</v>
      </c>
      <c r="H55">
        <f t="shared" si="14"/>
        <v>156.54384777987778</v>
      </c>
      <c r="I55">
        <f t="shared" si="14"/>
        <v>0.87893602544567073</v>
      </c>
      <c r="J55">
        <f t="shared" si="14"/>
        <v>24.834231793142898</v>
      </c>
      <c r="K55">
        <f t="shared" si="14"/>
        <v>25.396607240199859</v>
      </c>
      <c r="L55">
        <f t="shared" si="14"/>
        <v>25.115419516671359</v>
      </c>
      <c r="M55">
        <f t="shared" si="13"/>
        <v>25.323235572777655</v>
      </c>
      <c r="N55">
        <f t="shared" si="13"/>
        <v>0.58331908468234073</v>
      </c>
      <c r="O55">
        <f t="shared" si="13"/>
        <v>9.006966846596006</v>
      </c>
      <c r="P55">
        <f t="shared" si="13"/>
        <v>1.00176603778246</v>
      </c>
      <c r="Q55">
        <f t="shared" si="13"/>
        <v>0.20781605610630166</v>
      </c>
      <c r="R55">
        <f t="shared" si="11"/>
        <v>3</v>
      </c>
    </row>
    <row r="56" spans="1:18" x14ac:dyDescent="0.25">
      <c r="A56">
        <f t="shared" si="12"/>
        <v>37</v>
      </c>
      <c r="B56">
        <f t="array" ref="B56:F56">MMULT(B55:F55,$B$13:$F$17)</f>
        <v>0.26378962150397234</v>
      </c>
      <c r="C56">
        <v>0.24219439567274365</v>
      </c>
      <c r="D56">
        <v>0.20474562595778667</v>
      </c>
      <c r="E56">
        <v>0.16438421113369364</v>
      </c>
      <c r="F56">
        <v>0.1248861457318033</v>
      </c>
      <c r="G56">
        <f t="shared" si="14"/>
        <v>180.84183287427274</v>
      </c>
      <c r="H56">
        <f t="shared" si="14"/>
        <v>156.70426903393883</v>
      </c>
      <c r="I56">
        <f t="shared" si="14"/>
        <v>0.87807826365390562</v>
      </c>
      <c r="J56">
        <f t="shared" si="14"/>
        <v>24.840922176919275</v>
      </c>
      <c r="K56">
        <f t="shared" si="14"/>
        <v>25.403293753142435</v>
      </c>
      <c r="L56">
        <f t="shared" si="14"/>
        <v>25.122107965030839</v>
      </c>
      <c r="M56">
        <f t="shared" si="13"/>
        <v>25.330248021225358</v>
      </c>
      <c r="N56">
        <f t="shared" si="13"/>
        <v>0.58519783871778019</v>
      </c>
      <c r="O56">
        <f t="shared" si="13"/>
        <v>8.9760404356001295</v>
      </c>
      <c r="P56">
        <f t="shared" si="13"/>
        <v>1.0017663932483205</v>
      </c>
      <c r="Q56">
        <f t="shared" si="13"/>
        <v>0.20814005619453058</v>
      </c>
      <c r="R56">
        <f t="shared" si="11"/>
        <v>3</v>
      </c>
    </row>
    <row r="57" spans="1:18" x14ac:dyDescent="0.25">
      <c r="A57">
        <f t="shared" si="12"/>
        <v>38</v>
      </c>
      <c r="B57">
        <f t="array" ref="B57:F57">MMULT(B56:F56,$B$13:$F$17)</f>
        <v>0.26179006355663637</v>
      </c>
      <c r="C57">
        <v>0.24084422605040498</v>
      </c>
      <c r="D57">
        <v>0.20458566528188799</v>
      </c>
      <c r="E57">
        <v>0.16566338778401982</v>
      </c>
      <c r="F57">
        <v>0.12711665732705044</v>
      </c>
      <c r="G57">
        <f t="shared" si="14"/>
        <v>181.00443344172726</v>
      </c>
      <c r="H57">
        <f t="shared" si="14"/>
        <v>156.85914977595019</v>
      </c>
      <c r="I57">
        <f t="shared" si="14"/>
        <v>0.87724971412316211</v>
      </c>
      <c r="J57">
        <f t="shared" si="14"/>
        <v>24.84738298251288</v>
      </c>
      <c r="K57">
        <f t="shared" si="14"/>
        <v>25.409750816662413</v>
      </c>
      <c r="L57">
        <f t="shared" si="14"/>
        <v>25.128566899587632</v>
      </c>
      <c r="M57">
        <f t="shared" si="13"/>
        <v>25.337019755582109</v>
      </c>
      <c r="N57">
        <f t="shared" si="13"/>
        <v>0.58701106825401028</v>
      </c>
      <c r="O57">
        <f t="shared" si="13"/>
        <v>8.9461663109560607</v>
      </c>
      <c r="P57">
        <f t="shared" si="13"/>
        <v>1.0017667290380263</v>
      </c>
      <c r="Q57">
        <f t="shared" si="13"/>
        <v>0.20845285599448438</v>
      </c>
      <c r="R57">
        <f t="shared" si="11"/>
        <v>3</v>
      </c>
    </row>
    <row r="58" spans="1:18" x14ac:dyDescent="0.25">
      <c r="A58">
        <f t="shared" si="12"/>
        <v>39</v>
      </c>
      <c r="B58">
        <f t="array" ref="B58:F58">MMULT(B57:F57,$B$13:$F$17)</f>
        <v>0.25985063415791121</v>
      </c>
      <c r="C58">
        <v>0.23954404041666558</v>
      </c>
      <c r="D58">
        <v>0.20444073444497268</v>
      </c>
      <c r="E58">
        <v>0.16690107137034552</v>
      </c>
      <c r="F58">
        <v>0.12926351961010457</v>
      </c>
      <c r="G58">
        <f t="shared" si="14"/>
        <v>181.1614221784053</v>
      </c>
      <c r="H58">
        <f t="shared" si="14"/>
        <v>157.00868335790187</v>
      </c>
      <c r="I58">
        <f t="shared" si="14"/>
        <v>0.8764494071109401</v>
      </c>
      <c r="J58">
        <f t="shared" si="14"/>
        <v>24.853622023033001</v>
      </c>
      <c r="K58">
        <f t="shared" si="14"/>
        <v>25.415986239970987</v>
      </c>
      <c r="L58">
        <f t="shared" si="14"/>
        <v>25.134804131501973</v>
      </c>
      <c r="M58">
        <f t="shared" si="13"/>
        <v>25.343558978948856</v>
      </c>
      <c r="N58">
        <f t="shared" si="13"/>
        <v>0.5887611344556255</v>
      </c>
      <c r="O58">
        <f t="shared" si="13"/>
        <v>8.9173095822887536</v>
      </c>
      <c r="P58">
        <f t="shared" si="13"/>
        <v>1.0017670467831565</v>
      </c>
      <c r="Q58">
        <f t="shared" si="13"/>
        <v>0.20875484744689016</v>
      </c>
      <c r="R58">
        <f t="shared" si="11"/>
        <v>3</v>
      </c>
    </row>
    <row r="59" spans="1:18" x14ac:dyDescent="0.25">
      <c r="A59">
        <f t="shared" si="12"/>
        <v>40</v>
      </c>
      <c r="B59">
        <f t="array" ref="B59:F59">MMULT(B58:F58,$B$13:$F$17)</f>
        <v>0.25797039399668475</v>
      </c>
      <c r="C59">
        <v>0.23829155023110254</v>
      </c>
      <c r="D59">
        <v>0.20430914626353375</v>
      </c>
      <c r="E59">
        <v>0.16809855697931922</v>
      </c>
      <c r="F59">
        <v>0.13133035252935935</v>
      </c>
      <c r="G59">
        <f t="shared" si="14"/>
        <v>181.31299446815243</v>
      </c>
      <c r="H59">
        <f t="shared" si="14"/>
        <v>157.15305617486899</v>
      </c>
      <c r="I59">
        <f t="shared" si="14"/>
        <v>0.87567640174884098</v>
      </c>
      <c r="J59">
        <f t="shared" si="14"/>
        <v>24.859646858865212</v>
      </c>
      <c r="K59">
        <f t="shared" si="14"/>
        <v>25.422007579623809</v>
      </c>
      <c r="L59">
        <f t="shared" si="14"/>
        <v>25.140827219244493</v>
      </c>
      <c r="M59">
        <f t="shared" si="13"/>
        <v>25.349873627540433</v>
      </c>
      <c r="N59">
        <f t="shared" si="13"/>
        <v>0.59045030503386842</v>
      </c>
      <c r="O59">
        <f t="shared" si="13"/>
        <v>8.8894364102305303</v>
      </c>
      <c r="P59">
        <f t="shared" si="13"/>
        <v>1.0017673479292393</v>
      </c>
      <c r="Q59">
        <f t="shared" si="13"/>
        <v>0.20904640829595172</v>
      </c>
      <c r="R59">
        <f t="shared" si="11"/>
        <v>3</v>
      </c>
    </row>
    <row r="60" spans="1:18" x14ac:dyDescent="0.25">
      <c r="A60">
        <f t="shared" si="12"/>
        <v>41</v>
      </c>
      <c r="B60">
        <f t="array" ref="B60:F60">MMULT(B59:F59,$B$13:$F$17)</f>
        <v>0.25614827883320496</v>
      </c>
      <c r="C60">
        <v>0.23708464659281389</v>
      </c>
      <c r="D60">
        <v>0.20418941817102271</v>
      </c>
      <c r="E60">
        <v>0.16925707433123821</v>
      </c>
      <c r="F60">
        <v>0.13332058207171987</v>
      </c>
      <c r="G60">
        <f t="shared" si="14"/>
        <v>181.45933871588133</v>
      </c>
      <c r="H60">
        <f t="shared" si="14"/>
        <v>157.29244793359496</v>
      </c>
      <c r="I60">
        <f t="shared" si="14"/>
        <v>0.87492978566157653</v>
      </c>
      <c r="J60">
        <f t="shared" si="14"/>
        <v>24.865464802990005</v>
      </c>
      <c r="K60">
        <f t="shared" si="14"/>
        <v>25.427822144845667</v>
      </c>
      <c r="L60">
        <f t="shared" si="14"/>
        <v>25.146643473917816</v>
      </c>
      <c r="M60">
        <f t="shared" si="13"/>
        <v>25.355971376558458</v>
      </c>
      <c r="N60">
        <f t="shared" si="13"/>
        <v>0.59208075877292565</v>
      </c>
      <c r="O60">
        <f t="shared" si="13"/>
        <v>8.862513986674637</v>
      </c>
      <c r="P60">
        <f t="shared" si="13"/>
        <v>1.001767633761647</v>
      </c>
      <c r="Q60">
        <f t="shared" si="13"/>
        <v>0.20932790264064993</v>
      </c>
      <c r="R60">
        <f t="shared" si="11"/>
        <v>3</v>
      </c>
    </row>
    <row r="61" spans="1:18" x14ac:dyDescent="0.25">
      <c r="A61">
        <f t="shared" si="12"/>
        <v>42</v>
      </c>
      <c r="B61">
        <f t="array" ref="B61:F61">MMULT(B60:F60,$B$13:$F$17)</f>
        <v>0.25438312769983545</v>
      </c>
      <c r="C61">
        <v>0.23592137447006578</v>
      </c>
      <c r="D61">
        <v>0.20408024631063734</v>
      </c>
      <c r="E61">
        <v>0.17037780056407364</v>
      </c>
      <c r="F61">
        <v>0.13523745095538744</v>
      </c>
      <c r="G61">
        <f t="shared" si="14"/>
        <v>181.60063661172862</v>
      </c>
      <c r="H61">
        <f t="shared" si="14"/>
        <v>157.42703191006407</v>
      </c>
      <c r="I61">
        <f t="shared" si="14"/>
        <v>0.87420867450767203</v>
      </c>
      <c r="J61">
        <f t="shared" si="14"/>
        <v>24.871082926865562</v>
      </c>
      <c r="K61">
        <f t="shared" si="14"/>
        <v>25.433437003418014</v>
      </c>
      <c r="L61">
        <f t="shared" si="14"/>
        <v>25.152259965141766</v>
      </c>
      <c r="M61">
        <f t="shared" si="13"/>
        <v>25.361859646606678</v>
      </c>
      <c r="N61">
        <f t="shared" si="13"/>
        <v>0.59365458977898011</v>
      </c>
      <c r="O61">
        <f t="shared" si="13"/>
        <v>8.8365105141200182</v>
      </c>
      <c r="P61">
        <f t="shared" si="13"/>
        <v>1.0017679054272519</v>
      </c>
      <c r="Q61">
        <f t="shared" si="13"/>
        <v>0.20959968146491381</v>
      </c>
      <c r="R61">
        <f t="shared" si="11"/>
        <v>3</v>
      </c>
    </row>
    <row r="62" spans="1:18" x14ac:dyDescent="0.25">
      <c r="A62">
        <f t="shared" si="12"/>
        <v>43</v>
      </c>
      <c r="B62">
        <f t="array" ref="B62:F62">MMULT(B61:F61,$B$13:$F$17)</f>
        <v>0.25267370610448642</v>
      </c>
      <c r="C62">
        <v>0.23479991189969285</v>
      </c>
      <c r="D62">
        <v>0.20398048302013638</v>
      </c>
      <c r="E62">
        <v>0.17146186955825635</v>
      </c>
      <c r="F62">
        <v>0.13708402941742767</v>
      </c>
      <c r="G62">
        <f t="shared" si="14"/>
        <v>181.73706338484911</v>
      </c>
      <c r="H62">
        <f t="shared" si="14"/>
        <v>157.55697519625051</v>
      </c>
      <c r="I62">
        <f t="shared" si="14"/>
        <v>0.87351221145982083</v>
      </c>
      <c r="J62">
        <f t="shared" si="14"/>
        <v>24.876508066684185</v>
      </c>
      <c r="K62">
        <f t="shared" si="14"/>
        <v>25.438858987939003</v>
      </c>
      <c r="L62">
        <f t="shared" si="14"/>
        <v>25.15768352731158</v>
      </c>
      <c r="M62">
        <f t="shared" si="13"/>
        <v>25.367545610457935</v>
      </c>
      <c r="N62">
        <f t="shared" si="13"/>
        <v>0.59517381146780934</v>
      </c>
      <c r="O62">
        <f t="shared" si="13"/>
        <v>8.8113951842231621</v>
      </c>
      <c r="P62">
        <f t="shared" si="13"/>
        <v>1.0017681639526528</v>
      </c>
      <c r="Q62">
        <f t="shared" si="13"/>
        <v>0.2098620831463644</v>
      </c>
      <c r="R62">
        <f t="shared" si="11"/>
        <v>3</v>
      </c>
    </row>
    <row r="63" spans="1:18" x14ac:dyDescent="0.25">
      <c r="A63">
        <f t="shared" si="12"/>
        <v>44</v>
      </c>
      <c r="B63">
        <f t="array" ref="B63:F63">MMULT(B62:F62,$B$13:$F$17)</f>
        <v>0.25101872515959817</v>
      </c>
      <c r="C63">
        <v>0.23371855308923925</v>
      </c>
      <c r="D63">
        <v>0.20388911725705391</v>
      </c>
      <c r="E63">
        <v>0.1725103786634235</v>
      </c>
      <c r="F63">
        <v>0.13886322583068486</v>
      </c>
      <c r="G63">
        <f t="shared" si="14"/>
        <v>181.86878804698273</v>
      </c>
      <c r="H63">
        <f t="shared" si="14"/>
        <v>157.68243893634246</v>
      </c>
      <c r="I63">
        <f t="shared" si="14"/>
        <v>0.87283956663935902</v>
      </c>
      <c r="J63">
        <f t="shared" si="14"/>
        <v>24.881746829858656</v>
      </c>
      <c r="K63">
        <f t="shared" si="14"/>
        <v>25.444094702312555</v>
      </c>
      <c r="L63">
        <f t="shared" si="14"/>
        <v>25.162920766085591</v>
      </c>
      <c r="M63">
        <f t="shared" si="13"/>
        <v>25.373036200029361</v>
      </c>
      <c r="N63">
        <f t="shared" si="13"/>
        <v>0.59664036030741197</v>
      </c>
      <c r="O63">
        <f t="shared" si="13"/>
        <v>8.7871381556894956</v>
      </c>
      <c r="P63">
        <f t="shared" si="13"/>
        <v>1.0017684102596154</v>
      </c>
      <c r="Q63">
        <f t="shared" si="13"/>
        <v>0.21011543394378296</v>
      </c>
      <c r="R63">
        <f t="shared" si="11"/>
        <v>3</v>
      </c>
    </row>
    <row r="64" spans="1:18" x14ac:dyDescent="0.25">
      <c r="A64">
        <f t="shared" si="12"/>
        <v>45</v>
      </c>
      <c r="B64">
        <f t="array" ref="B64:F64">MMULT(B63:F63,$B$13:$F$17)</f>
        <v>0.24941685737530569</v>
      </c>
      <c r="C64">
        <v>0.23267569459579718</v>
      </c>
      <c r="D64">
        <v>0.20380525757012494</v>
      </c>
      <c r="E64">
        <v>0.17352439348867776</v>
      </c>
      <c r="F64">
        <v>0.14057779697009412</v>
      </c>
      <c r="G64">
        <f t="shared" si="14"/>
        <v>181.99597362603802</v>
      </c>
      <c r="H64">
        <f t="shared" si="14"/>
        <v>157.80357855281184</v>
      </c>
      <c r="I64">
        <f t="shared" si="14"/>
        <v>0.87218993651656207</v>
      </c>
      <c r="J64">
        <f t="shared" si="14"/>
        <v>24.886805601630364</v>
      </c>
      <c r="K64">
        <f t="shared" si="14"/>
        <v>25.449150528358341</v>
      </c>
      <c r="L64">
        <f t="shared" si="14"/>
        <v>25.167978064994337</v>
      </c>
      <c r="M64">
        <f t="shared" si="13"/>
        <v>25.378338113458074</v>
      </c>
      <c r="N64">
        <f t="shared" si="13"/>
        <v>0.59805609933217463</v>
      </c>
      <c r="O64">
        <f t="shared" si="13"/>
        <v>8.7637105316413013</v>
      </c>
      <c r="P64">
        <f t="shared" si="13"/>
        <v>1.0017686451782177</v>
      </c>
      <c r="Q64">
        <f t="shared" si="13"/>
        <v>0.21036004846375086</v>
      </c>
      <c r="R64">
        <f t="shared" si="11"/>
        <v>3</v>
      </c>
    </row>
    <row r="65" spans="1:18" x14ac:dyDescent="0.25">
      <c r="A65">
        <f t="shared" si="12"/>
        <v>46</v>
      </c>
      <c r="B65">
        <f t="array" ref="B65:F65">MMULT(B64:F64,$B$13:$F$17)</f>
        <v>0.2478667497105364</v>
      </c>
      <c r="C65">
        <v>0.2316698239401368</v>
      </c>
      <c r="D65">
        <v>0.2037281172747766</v>
      </c>
      <c r="E65">
        <v>0.17450495126235843</v>
      </c>
      <c r="F65">
        <v>0.14223035781219143</v>
      </c>
      <c r="G65">
        <f t="shared" si="14"/>
        <v>182.11877739000977</v>
      </c>
      <c r="H65">
        <f t="shared" si="14"/>
        <v>157.9205439627404</v>
      </c>
      <c r="I65">
        <f t="shared" si="14"/>
        <v>0.87156254328625127</v>
      </c>
      <c r="J65">
        <f t="shared" si="14"/>
        <v>24.891690551718021</v>
      </c>
      <c r="K65">
        <f t="shared" si="14"/>
        <v>25.454032632461701</v>
      </c>
      <c r="L65">
        <f t="shared" si="14"/>
        <v>25.172861592089845</v>
      </c>
      <c r="M65">
        <f t="shared" si="13"/>
        <v>25.383457822196942</v>
      </c>
      <c r="N65">
        <f t="shared" si="13"/>
        <v>0.59942282144469361</v>
      </c>
      <c r="O65">
        <f t="shared" si="13"/>
        <v>8.7410843365958719</v>
      </c>
      <c r="P65">
        <f t="shared" si="13"/>
        <v>1.0017688694581011</v>
      </c>
      <c r="Q65">
        <f t="shared" si="13"/>
        <v>0.21059623010710554</v>
      </c>
      <c r="R65">
        <f t="shared" si="11"/>
        <v>3</v>
      </c>
    </row>
    <row r="66" spans="1:18" x14ac:dyDescent="0.25">
      <c r="A66">
        <f t="shared" si="12"/>
        <v>47</v>
      </c>
      <c r="B66">
        <f t="array" ref="B66:F66">MMULT(B65:F65,$B$13:$F$17)</f>
        <v>0.24636703436142535</v>
      </c>
      <c r="C66">
        <v>0.23069951015659992</v>
      </c>
      <c r="D66">
        <v>0.20365700153677946</v>
      </c>
      <c r="E66">
        <v>0.17545306314653358</v>
      </c>
      <c r="F66">
        <v>0.14382339079866135</v>
      </c>
      <c r="G66">
        <f t="shared" si="14"/>
        <v>182.23735106158975</v>
      </c>
      <c r="H66">
        <f t="shared" si="14"/>
        <v>158.03347978483384</v>
      </c>
      <c r="I66">
        <f t="shared" si="14"/>
        <v>0.87095663422643499</v>
      </c>
      <c r="J66">
        <f t="shared" si="14"/>
        <v>24.896407640946233</v>
      </c>
      <c r="K66">
        <f t="shared" si="14"/>
        <v>25.458746972202832</v>
      </c>
      <c r="L66">
        <f t="shared" si="14"/>
        <v>25.177577306574509</v>
      </c>
      <c r="M66">
        <f t="shared" si="13"/>
        <v>25.388401578070479</v>
      </c>
      <c r="N66">
        <f t="shared" si="13"/>
        <v>0.60074225252067581</v>
      </c>
      <c r="O66">
        <f t="shared" si="13"/>
        <v>8.7192324931798471</v>
      </c>
      <c r="P66">
        <f t="shared" si="13"/>
        <v>1.0017690837781363</v>
      </c>
      <c r="Q66">
        <f t="shared" si="13"/>
        <v>0.21082427149597566</v>
      </c>
      <c r="R66">
        <f t="shared" si="11"/>
        <v>3</v>
      </c>
    </row>
    <row r="67" spans="1:18" x14ac:dyDescent="0.25">
      <c r="A67">
        <f t="shared" si="12"/>
        <v>48</v>
      </c>
      <c r="B67">
        <f t="array" ref="B67:F67">MMULT(B66:F66,$B$13:$F$17)</f>
        <v>0.24491633767579338</v>
      </c>
      <c r="C67">
        <v>0.22976339588855446</v>
      </c>
      <c r="D67">
        <v>0.20359129610869639</v>
      </c>
      <c r="E67">
        <v>0.17636971579793359</v>
      </c>
      <c r="F67">
        <v>0.14535925452902188</v>
      </c>
      <c r="G67">
        <f t="shared" si="14"/>
        <v>182.35184102385398</v>
      </c>
      <c r="H67">
        <f t="shared" si="14"/>
        <v>158.14252553756199</v>
      </c>
      <c r="I67">
        <f t="shared" si="14"/>
        <v>0.87037148104626794</v>
      </c>
      <c r="J67">
        <f t="shared" si="14"/>
        <v>24.900962627808841</v>
      </c>
      <c r="K67">
        <f t="shared" si="14"/>
        <v>25.463299302920195</v>
      </c>
      <c r="L67">
        <f t="shared" si="14"/>
        <v>25.182130965364497</v>
      </c>
      <c r="M67">
        <f t="shared" si="13"/>
        <v>25.393175420246713</v>
      </c>
      <c r="N67">
        <f t="shared" si="13"/>
        <v>0.60201605433150451</v>
      </c>
      <c r="O67">
        <f t="shared" si="13"/>
        <v>8.6981287986954783</v>
      </c>
      <c r="P67">
        <f t="shared" si="13"/>
        <v>1.0017692887547631</v>
      </c>
      <c r="Q67">
        <f t="shared" si="13"/>
        <v>0.21104445488222398</v>
      </c>
      <c r="R67">
        <f t="shared" si="11"/>
        <v>4</v>
      </c>
    </row>
    <row r="68" spans="1:18" x14ac:dyDescent="0.25">
      <c r="A68">
        <f t="shared" si="12"/>
        <v>49</v>
      </c>
      <c r="B68">
        <f t="array" ref="B68:F68">MMULT(B67:F67,$B$13:$F$17)</f>
        <v>0.24351328751030829</v>
      </c>
      <c r="C68">
        <v>0.22886019072366892</v>
      </c>
      <c r="D68">
        <v>0.2035304574990007</v>
      </c>
      <c r="E68">
        <v>0.17725587239493037</v>
      </c>
      <c r="F68">
        <v>0.14684019187209144</v>
      </c>
      <c r="G68">
        <f t="shared" si="14"/>
        <v>182.4623885174183</v>
      </c>
      <c r="H68">
        <f t="shared" si="14"/>
        <v>158.24781582885726</v>
      </c>
      <c r="I68">
        <f t="shared" si="14"/>
        <v>0.86980637922846693</v>
      </c>
      <c r="J68">
        <f t="shared" si="14"/>
        <v>24.905361074933776</v>
      </c>
      <c r="K68">
        <f t="shared" si="14"/>
        <v>25.467695184175184</v>
      </c>
      <c r="L68">
        <f t="shared" si="14"/>
        <v>25.186528129554464</v>
      </c>
      <c r="M68">
        <f t="shared" si="13"/>
        <v>25.397785182092612</v>
      </c>
      <c r="N68">
        <f t="shared" si="13"/>
        <v>0.60324582729811238</v>
      </c>
      <c r="O68">
        <f t="shared" si="13"/>
        <v>8.677747901643194</v>
      </c>
      <c r="P68">
        <f t="shared" si="13"/>
        <v>1.0017694849492094</v>
      </c>
      <c r="Q68">
        <f t="shared" si="13"/>
        <v>0.21125705253815619</v>
      </c>
      <c r="R68">
        <f t="shared" si="11"/>
        <v>4</v>
      </c>
    </row>
    <row r="69" spans="1:18" x14ac:dyDescent="0.25">
      <c r="A69">
        <f t="shared" si="12"/>
        <v>50</v>
      </c>
      <c r="B69">
        <f t="array" ref="B69:F69">MMULT(B68:F68,$B$13:$F$17)</f>
        <v>0.24215651928932316</v>
      </c>
      <c r="C69">
        <v>0.22798866552869326</v>
      </c>
      <c r="D69">
        <v>0.20347400438417274</v>
      </c>
      <c r="E69">
        <v>0.17811247329473004</v>
      </c>
      <c r="F69">
        <v>0.14826833750308049</v>
      </c>
      <c r="G69">
        <f t="shared" si="14"/>
        <v>182.56912982945448</v>
      </c>
      <c r="H69">
        <f t="shared" si="14"/>
        <v>158.34948053779311</v>
      </c>
      <c r="I69">
        <f t="shared" si="14"/>
        <v>0.86926064737036546</v>
      </c>
      <c r="J69">
        <f t="shared" si="14"/>
        <v>24.90960835542554</v>
      </c>
      <c r="K69">
        <f t="shared" si="14"/>
        <v>25.471939986093883</v>
      </c>
      <c r="L69">
        <f t="shared" si="14"/>
        <v>25.190774170759695</v>
      </c>
      <c r="M69">
        <f t="shared" si="13"/>
        <v>25.402236497890041</v>
      </c>
      <c r="N69">
        <f t="shared" si="13"/>
        <v>0.60443311308883829</v>
      </c>
      <c r="O69">
        <f t="shared" si="13"/>
        <v>8.6580652782931811</v>
      </c>
      <c r="P69">
        <f t="shared" si="13"/>
        <v>1.0017696728737591</v>
      </c>
      <c r="Q69">
        <f t="shared" si="13"/>
        <v>0.21146232713035584</v>
      </c>
      <c r="R69">
        <f t="shared" si="11"/>
        <v>4</v>
      </c>
    </row>
    <row r="70" spans="1:18" x14ac:dyDescent="0.25">
      <c r="A70">
        <f t="shared" si="12"/>
        <v>51</v>
      </c>
      <c r="B70">
        <f t="array" ref="B70:F70">MMULT(B69:F69,$B$13:$F$17)</f>
        <v>0.24084468097815373</v>
      </c>
      <c r="C70">
        <v>0.22714764759424291</v>
      </c>
      <c r="D70">
        <v>0.2034215101002757</v>
      </c>
      <c r="E70">
        <v>0.17894043644248897</v>
      </c>
      <c r="F70">
        <v>0.14964572488483832</v>
      </c>
      <c r="G70">
        <f t="shared" si="14"/>
        <v>182.67219647494954</v>
      </c>
      <c r="H70">
        <f t="shared" si="14"/>
        <v>158.44764498864896</v>
      </c>
      <c r="I70">
        <f t="shared" si="14"/>
        <v>0.8687336265270198</v>
      </c>
      <c r="J70">
        <f t="shared" si="14"/>
        <v>24.913709659067951</v>
      </c>
      <c r="K70">
        <f t="shared" si="14"/>
        <v>25.476038895568951</v>
      </c>
      <c r="L70">
        <f t="shared" si="14"/>
        <v>25.19487427731843</v>
      </c>
      <c r="M70">
        <f t="shared" si="13"/>
        <v>25.406534809395918</v>
      </c>
      <c r="N70">
        <f t="shared" si="13"/>
        <v>0.60557939707297903</v>
      </c>
      <c r="O70">
        <f t="shared" si="13"/>
        <v>8.6390572093874685</v>
      </c>
      <c r="P70">
        <f t="shared" si="13"/>
        <v>1.001769852997209</v>
      </c>
      <c r="Q70">
        <f t="shared" si="13"/>
        <v>0.21166053207749014</v>
      </c>
      <c r="R70">
        <f t="shared" si="11"/>
        <v>4</v>
      </c>
    </row>
    <row r="71" spans="1:18" x14ac:dyDescent="0.25">
      <c r="A71">
        <f t="shared" si="12"/>
        <v>52</v>
      </c>
      <c r="B71">
        <f t="array" ref="B71:F71">MMULT(B70:F70,$B$13:$F$17)</f>
        <v>0.23957643714631013</v>
      </c>
      <c r="C71">
        <v>0.22633601643964271</v>
      </c>
      <c r="D71">
        <v>0.20337259607299887</v>
      </c>
      <c r="E71">
        <v>0.17974065762167876</v>
      </c>
      <c r="F71">
        <v>0.1509742927193691</v>
      </c>
      <c r="G71">
        <f t="shared" si="14"/>
        <v>182.77171537058018</v>
      </c>
      <c r="H71">
        <f t="shared" si="14"/>
        <v>158.54243011774804</v>
      </c>
      <c r="I71">
        <f t="shared" si="14"/>
        <v>0.86822467955914706</v>
      </c>
      <c r="J71">
        <f t="shared" si="14"/>
        <v>24.917669998375537</v>
      </c>
      <c r="K71">
        <f t="shared" si="14"/>
        <v>25.479996922309876</v>
      </c>
      <c r="L71">
        <f t="shared" si="14"/>
        <v>25.198833460342691</v>
      </c>
      <c r="M71">
        <f t="shared" si="13"/>
        <v>25.410685372235584</v>
      </c>
      <c r="N71">
        <f t="shared" si="13"/>
        <v>0.60668611064080791</v>
      </c>
      <c r="O71">
        <f t="shared" si="13"/>
        <v>8.6207007570430747</v>
      </c>
      <c r="P71">
        <f t="shared" si="13"/>
        <v>1.0017700257496331</v>
      </c>
      <c r="Q71">
        <f t="shared" si="13"/>
        <v>0.21185191189290425</v>
      </c>
      <c r="R71">
        <f t="shared" si="11"/>
        <v>4</v>
      </c>
    </row>
    <row r="72" spans="1:18" x14ac:dyDescent="0.25">
      <c r="A72">
        <f t="shared" si="12"/>
        <v>53</v>
      </c>
      <c r="B72">
        <f t="array" ref="B72:F72">MMULT(B71:F71,$B$13:$F$17)</f>
        <v>0.23835047226606315</v>
      </c>
      <c r="C72">
        <v>0.22555270015876899</v>
      </c>
      <c r="D72">
        <v>0.20332692606443956</v>
      </c>
      <c r="E72">
        <v>0.1805140106104331</v>
      </c>
      <c r="F72">
        <v>0.15225589090029479</v>
      </c>
      <c r="G72">
        <f t="shared" si="14"/>
        <v>182.86780900155901</v>
      </c>
      <c r="H72">
        <f t="shared" si="14"/>
        <v>158.63395263343685</v>
      </c>
      <c r="I72">
        <f t="shared" si="14"/>
        <v>0.86773319048814468</v>
      </c>
      <c r="J72">
        <f t="shared" si="14"/>
        <v>24.921494214485747</v>
      </c>
      <c r="K72">
        <f t="shared" si="14"/>
        <v>25.483818904733802</v>
      </c>
      <c r="L72">
        <f t="shared" si="14"/>
        <v>25.202656559609757</v>
      </c>
      <c r="M72">
        <f t="shared" si="13"/>
        <v>25.41469326212254</v>
      </c>
      <c r="N72">
        <f t="shared" si="13"/>
        <v>0.60775463339994196</v>
      </c>
      <c r="O72">
        <f t="shared" si="13"/>
        <v>8.6029737419169958</v>
      </c>
      <c r="P72">
        <f t="shared" si="13"/>
        <v>1.0017701915265487</v>
      </c>
      <c r="Q72">
        <f t="shared" si="13"/>
        <v>0.21203670251278911</v>
      </c>
      <c r="R72">
        <f t="shared" si="11"/>
        <v>4</v>
      </c>
    </row>
    <row r="73" spans="1:18" x14ac:dyDescent="0.25">
      <c r="A73">
        <f t="shared" si="12"/>
        <v>54</v>
      </c>
      <c r="B73">
        <f t="array" ref="B73:F73">MMULT(B72:F72,$B$13:$F$17)</f>
        <v>0.23716549336723963</v>
      </c>
      <c r="C73">
        <v>0.22479667221199634</v>
      </c>
      <c r="D73">
        <v>0.20328420113142648</v>
      </c>
      <c r="E73">
        <v>0.18126134729003288</v>
      </c>
      <c r="F73">
        <v>0.15349228599930426</v>
      </c>
      <c r="G73">
        <f t="shared" si="14"/>
        <v>182.96059558179235</v>
      </c>
      <c r="H73">
        <f t="shared" si="14"/>
        <v>158.72232516955268</v>
      </c>
      <c r="I73">
        <f t="shared" si="14"/>
        <v>0.86725856386000921</v>
      </c>
      <c r="J73">
        <f t="shared" si="14"/>
        <v>24.925186982887308</v>
      </c>
      <c r="K73">
        <f t="shared" si="14"/>
        <v>25.487509515692444</v>
      </c>
      <c r="L73">
        <f t="shared" si="14"/>
        <v>25.20634824928986</v>
      </c>
      <c r="M73">
        <f t="shared" si="13"/>
        <v>25.418563380900515</v>
      </c>
      <c r="N73">
        <f t="shared" si="13"/>
        <v>0.60878629525709982</v>
      </c>
      <c r="O73">
        <f t="shared" si="13"/>
        <v>8.5858547206845444</v>
      </c>
      <c r="P73">
        <f t="shared" si="13"/>
        <v>1.0017703506925695</v>
      </c>
      <c r="Q73">
        <f t="shared" si="13"/>
        <v>0.21221513161066718</v>
      </c>
      <c r="R73">
        <f t="shared" si="11"/>
        <v>4</v>
      </c>
    </row>
    <row r="74" spans="1:18" x14ac:dyDescent="0.25">
      <c r="A74">
        <f t="shared" si="12"/>
        <v>55</v>
      </c>
      <c r="B74">
        <f t="array" ref="B74:F74">MMULT(B73:F73,$B$13:$F$17)</f>
        <v>0.23602023214916154</v>
      </c>
      <c r="C74">
        <v>0.2240669485883213</v>
      </c>
      <c r="D74">
        <v>0.20324415520436273</v>
      </c>
      <c r="E74">
        <v>0.18198349773773631</v>
      </c>
      <c r="F74">
        <v>0.15468516632041765</v>
      </c>
      <c r="G74">
        <f t="shared" si="14"/>
        <v>183.05018920767239</v>
      </c>
      <c r="H74">
        <f t="shared" si="14"/>
        <v>158.8076564327074</v>
      </c>
      <c r="I74">
        <f t="shared" si="14"/>
        <v>0.86680022411961222</v>
      </c>
      <c r="J74">
        <f t="shared" si="14"/>
        <v>24.92875281898246</v>
      </c>
      <c r="K74">
        <f t="shared" si="14"/>
        <v>25.491073268032665</v>
      </c>
      <c r="L74">
        <f t="shared" si="14"/>
        <v>25.209913043507544</v>
      </c>
      <c r="M74">
        <f t="shared" si="13"/>
        <v>25.42230046240644</v>
      </c>
      <c r="N74">
        <f t="shared" si="13"/>
        <v>0.60978237839350802</v>
      </c>
      <c r="O74">
        <f t="shared" si="13"/>
        <v>8.5693229638743915</v>
      </c>
      <c r="P74">
        <f t="shared" si="13"/>
        <v>1.0017705035846147</v>
      </c>
      <c r="Q74">
        <f t="shared" si="13"/>
        <v>0.21238741889890214</v>
      </c>
      <c r="R74">
        <f t="shared" si="11"/>
        <v>4</v>
      </c>
    </row>
    <row r="75" spans="1:18" x14ac:dyDescent="0.25">
      <c r="A75">
        <f t="shared" si="12"/>
        <v>56</v>
      </c>
      <c r="B75">
        <f t="array" ref="B75:F75">MMULT(B74:F74,$B$13:$F$17)</f>
        <v>0.23491344663426894</v>
      </c>
      <c r="C75">
        <v>0.22336258527665939</v>
      </c>
      <c r="D75">
        <v>0.20320655120773232</v>
      </c>
      <c r="E75">
        <v>0.18268127032575809</v>
      </c>
      <c r="F75">
        <v>0.15583614655558078</v>
      </c>
      <c r="G75">
        <f t="shared" si="14"/>
        <v>183.13670000580896</v>
      </c>
      <c r="H75">
        <f t="shared" si="14"/>
        <v>158.89005134369432</v>
      </c>
      <c r="I75">
        <f t="shared" si="14"/>
        <v>0.86635761499648722</v>
      </c>
      <c r="J75">
        <f t="shared" si="14"/>
        <v>24.93219608348253</v>
      </c>
      <c r="K75">
        <f t="shared" si="14"/>
        <v>25.494514519990368</v>
      </c>
      <c r="L75">
        <f t="shared" si="14"/>
        <v>25.213355301736435</v>
      </c>
      <c r="M75">
        <f t="shared" si="13"/>
        <v>25.425909078154323</v>
      </c>
      <c r="N75">
        <f t="shared" si="13"/>
        <v>0.61074411914149929</v>
      </c>
      <c r="O75">
        <f t="shared" si="13"/>
        <v>8.5533584340962321</v>
      </c>
      <c r="P75">
        <f t="shared" si="13"/>
        <v>1.0017706505147326</v>
      </c>
      <c r="Q75">
        <f t="shared" si="13"/>
        <v>0.21255377641789752</v>
      </c>
      <c r="R75">
        <f t="shared" si="11"/>
        <v>4</v>
      </c>
    </row>
    <row r="76" spans="1:18" x14ac:dyDescent="0.25">
      <c r="A76">
        <f t="shared" si="12"/>
        <v>57</v>
      </c>
      <c r="B76">
        <f t="array" ref="B76:F76">MMULT(B75:F75,$B$13:$F$17)</f>
        <v>0.23384392243449029</v>
      </c>
      <c r="C76">
        <v>0.22268267599709049</v>
      </c>
      <c r="D76">
        <v>0.20317117765386472</v>
      </c>
      <c r="E76">
        <v>0.18335545184051441</v>
      </c>
      <c r="F76">
        <v>0.15694677207403962</v>
      </c>
      <c r="G76">
        <f t="shared" si="14"/>
        <v>183.22023427498868</v>
      </c>
      <c r="H76">
        <f t="shared" si="14"/>
        <v>158.96961117330699</v>
      </c>
      <c r="I76">
        <f t="shared" si="14"/>
        <v>0.86593019890303047</v>
      </c>
      <c r="J76">
        <f t="shared" si="14"/>
        <v>24.935520987637684</v>
      </c>
      <c r="K76">
        <f t="shared" si="14"/>
        <v>25.497837480418433</v>
      </c>
      <c r="L76">
        <f t="shared" si="14"/>
        <v>25.216679234028035</v>
      </c>
      <c r="M76">
        <f t="shared" si="13"/>
        <v>25.429393642841639</v>
      </c>
      <c r="N76">
        <f t="shared" si="13"/>
        <v>0.61167270976917498</v>
      </c>
      <c r="O76">
        <f t="shared" si="13"/>
        <v>8.5379417646904354</v>
      </c>
      <c r="P76">
        <f t="shared" si="13"/>
        <v>1.0017707917725878</v>
      </c>
      <c r="Q76">
        <f t="shared" si="13"/>
        <v>0.21271440881360867</v>
      </c>
      <c r="R76">
        <f t="shared" si="11"/>
        <v>4</v>
      </c>
    </row>
    <row r="77" spans="1:18" x14ac:dyDescent="0.25">
      <c r="A77">
        <f t="shared" si="12"/>
        <v>58</v>
      </c>
      <c r="B77">
        <f t="array" ref="B77:F77">MMULT(B76:F76,$B$13:$F$17)</f>
        <v>0.23281047369028662</v>
      </c>
      <c r="C77">
        <v>0.22202635015214905</v>
      </c>
      <c r="D77">
        <v>0.2031378456505446</v>
      </c>
      <c r="E77">
        <v>0.18400680763062574</v>
      </c>
      <c r="F77">
        <v>0.15801852287639354</v>
      </c>
      <c r="G77">
        <f t="shared" si="14"/>
        <v>183.30089462263396</v>
      </c>
      <c r="H77">
        <f t="shared" si="14"/>
        <v>159.04643367284072</v>
      </c>
      <c r="I77">
        <f t="shared" si="14"/>
        <v>0.86551745634581168</v>
      </c>
      <c r="J77">
        <f t="shared" si="14"/>
        <v>24.938731598302624</v>
      </c>
      <c r="K77">
        <f t="shared" si="14"/>
        <v>25.501046213850582</v>
      </c>
      <c r="L77">
        <f t="shared" si="14"/>
        <v>25.219888906076584</v>
      </c>
      <c r="M77">
        <f t="shared" si="13"/>
        <v>25.432758419680532</v>
      </c>
      <c r="N77">
        <f t="shared" si="13"/>
        <v>0.61256930017940658</v>
      </c>
      <c r="O77">
        <f t="shared" si="13"/>
        <v>8.5230542388232138</v>
      </c>
      <c r="P77">
        <f t="shared" si="13"/>
        <v>1.0017709276276596</v>
      </c>
      <c r="Q77">
        <f t="shared" si="13"/>
        <v>0.21286951360395429</v>
      </c>
      <c r="R77">
        <f t="shared" si="11"/>
        <v>4</v>
      </c>
    </row>
    <row r="78" spans="1:18" x14ac:dyDescent="0.25">
      <c r="A78">
        <f t="shared" si="12"/>
        <v>59</v>
      </c>
      <c r="B78">
        <f t="array" ref="B78:F78">MMULT(B77:F77,$B$13:$F$17)</f>
        <v>0.23181194373305167</v>
      </c>
      <c r="C78">
        <v>0.22139277096565971</v>
      </c>
      <c r="D78">
        <v>0.20310638627079766</v>
      </c>
      <c r="E78">
        <v>0.184636081788111</v>
      </c>
      <c r="F78">
        <v>0.15905281724237946</v>
      </c>
      <c r="G78">
        <f t="shared" si="14"/>
        <v>183.37878009601613</v>
      </c>
      <c r="H78">
        <f t="shared" si="14"/>
        <v>159.12061319953114</v>
      </c>
      <c r="I78">
        <f t="shared" si="14"/>
        <v>0.86511888535050918</v>
      </c>
      <c r="J78">
        <f t="shared" si="14"/>
        <v>24.941831842840912</v>
      </c>
      <c r="K78">
        <f t="shared" si="14"/>
        <v>25.504144645403819</v>
      </c>
      <c r="L78">
        <f t="shared" si="14"/>
        <v>25.222988244122345</v>
      </c>
      <c r="M78">
        <f t="shared" si="13"/>
        <v>25.43600752555702</v>
      </c>
      <c r="N78">
        <f t="shared" si="13"/>
        <v>0.61343499952889657</v>
      </c>
      <c r="O78">
        <f t="shared" si="13"/>
        <v>8.5086777690457023</v>
      </c>
      <c r="P78">
        <f t="shared" si="13"/>
        <v>1.0017710583311841</v>
      </c>
      <c r="Q78">
        <f t="shared" si="13"/>
        <v>0.21301928143467763</v>
      </c>
      <c r="R78">
        <f t="shared" si="11"/>
        <v>4</v>
      </c>
    </row>
    <row r="79" spans="1:18" x14ac:dyDescent="0.25">
      <c r="A79">
        <f t="shared" si="12"/>
        <v>60</v>
      </c>
      <c r="B79">
        <f t="array" ref="B79:F79">MMULT(B78:F78,$B$13:$F$17)</f>
        <v>0.23084720551384874</v>
      </c>
      <c r="C79">
        <v>0.22078113378251507</v>
      </c>
      <c r="D79">
        <v>0.20307664823986815</v>
      </c>
      <c r="E79">
        <v>0.18524399736433009</v>
      </c>
      <c r="F79">
        <v>0.1600510150994375</v>
      </c>
      <c r="G79">
        <f t="shared" si="14"/>
        <v>183.45398630846449</v>
      </c>
      <c r="H79">
        <f t="shared" si="14"/>
        <v>159.19224083716676</v>
      </c>
      <c r="I79">
        <f t="shared" si="14"/>
        <v>0.86473400090084129</v>
      </c>
      <c r="J79">
        <f t="shared" si="14"/>
        <v>24.944825513870949</v>
      </c>
      <c r="K79">
        <f t="shared" si="14"/>
        <v>25.50713656552248</v>
      </c>
      <c r="L79">
        <f t="shared" si="14"/>
        <v>25.225981039696695</v>
      </c>
      <c r="M79">
        <f t="shared" si="13"/>
        <v>25.439144936021858</v>
      </c>
      <c r="N79">
        <f t="shared" si="13"/>
        <v>0.61427087777251854</v>
      </c>
      <c r="O79">
        <f t="shared" si="13"/>
        <v>8.4947948773309054</v>
      </c>
      <c r="P79">
        <f t="shared" si="13"/>
        <v>1.001771184117874</v>
      </c>
      <c r="Q79">
        <f t="shared" si="13"/>
        <v>0.21316389632517105</v>
      </c>
      <c r="R79">
        <f t="shared" si="11"/>
        <v>5</v>
      </c>
    </row>
    <row r="80" spans="1:18" x14ac:dyDescent="0.25">
      <c r="A80">
        <f t="shared" si="12"/>
        <v>61</v>
      </c>
      <c r="B80">
        <f t="array" ref="B80:F80">MMULT(B79:F79,$B$13:$F$17)</f>
        <v>0.22991516183502156</v>
      </c>
      <c r="C80">
        <v>0.22019066450750838</v>
      </c>
      <c r="D80">
        <v>0.20304849590017693</v>
      </c>
      <c r="E80">
        <v>0.18583125662023783</v>
      </c>
      <c r="F80">
        <v>0.1610144211370548</v>
      </c>
      <c r="G80">
        <f t="shared" si="14"/>
        <v>183.52660556079684</v>
      </c>
      <c r="H80">
        <f t="shared" si="14"/>
        <v>159.26140451210009</v>
      </c>
      <c r="I80">
        <f t="shared" si="14"/>
        <v>0.86436233439173826</v>
      </c>
      <c r="J80">
        <f t="shared" si="14"/>
        <v>24.947716273857122</v>
      </c>
      <c r="K80">
        <f t="shared" si="14"/>
        <v>25.510025634567473</v>
      </c>
      <c r="L80">
        <f t="shared" si="14"/>
        <v>25.228870954212276</v>
      </c>
      <c r="M80">
        <f t="shared" si="13"/>
        <v>25.442174490117019</v>
      </c>
      <c r="N80">
        <f t="shared" si="13"/>
        <v>0.61507796713770624</v>
      </c>
      <c r="O80">
        <f t="shared" si="13"/>
        <v>8.4813886755984758</v>
      </c>
      <c r="P80">
        <f t="shared" si="13"/>
        <v>1.0017713052074444</v>
      </c>
      <c r="Q80">
        <f t="shared" si="13"/>
        <v>0.2133035359047466</v>
      </c>
      <c r="R80">
        <f t="shared" si="11"/>
        <v>5</v>
      </c>
    </row>
    <row r="81" spans="1:18" x14ac:dyDescent="0.25">
      <c r="A81">
        <f t="shared" si="12"/>
        <v>62</v>
      </c>
      <c r="B81">
        <f t="array" ref="B81:F81">MMULT(B80:F80,$B$13:$F$17)</f>
        <v>0.22901474541580738</v>
      </c>
      <c r="C81">
        <v>0.21962061816511672</v>
      </c>
      <c r="D81">
        <v>0.20302180742004888</v>
      </c>
      <c r="E81">
        <v>0.18639854130918099</v>
      </c>
      <c r="F81">
        <v>0.16194428768984548</v>
      </c>
      <c r="G81">
        <f t="shared" si="14"/>
        <v>183.59672695818529</v>
      </c>
      <c r="H81">
        <f t="shared" si="14"/>
        <v>159.32818910486617</v>
      </c>
      <c r="I81">
        <f t="shared" si="14"/>
        <v>0.86400343309689787</v>
      </c>
      <c r="J81">
        <f t="shared" si="14"/>
        <v>24.95050765954997</v>
      </c>
      <c r="K81">
        <f t="shared" si="14"/>
        <v>25.51281538725452</v>
      </c>
      <c r="L81">
        <f t="shared" si="14"/>
        <v>25.231661523402224</v>
      </c>
      <c r="M81">
        <f t="shared" si="13"/>
        <v>25.445099895042027</v>
      </c>
      <c r="N81">
        <f t="shared" si="13"/>
        <v>0.61585726353324777</v>
      </c>
      <c r="O81">
        <f t="shared" si="13"/>
        <v>8.4684428467339679</v>
      </c>
      <c r="P81">
        <f t="shared" si="13"/>
        <v>1.0017714218059688</v>
      </c>
      <c r="Q81">
        <f t="shared" si="13"/>
        <v>0.21343837163980409</v>
      </c>
      <c r="R81">
        <f t="shared" si="11"/>
        <v>5</v>
      </c>
    </row>
    <row r="82" spans="1:18" x14ac:dyDescent="0.25">
      <c r="A82">
        <f t="shared" si="12"/>
        <v>63</v>
      </c>
      <c r="B82">
        <f t="array" ref="B82:F82">MMULT(B81:F81,$B$13:$F$17)</f>
        <v>0.22814491881852123</v>
      </c>
      <c r="C82">
        <v>0.2190702775651773</v>
      </c>
      <c r="D82">
        <v>0.20299647321632946</v>
      </c>
      <c r="E82">
        <v>0.18694651298962139</v>
      </c>
      <c r="F82">
        <v>0.16284181741035009</v>
      </c>
      <c r="G82">
        <f t="shared" si="14"/>
        <v>183.66443652265767</v>
      </c>
      <c r="H82">
        <f t="shared" si="14"/>
        <v>159.39267655760577</v>
      </c>
      <c r="I82">
        <f t="shared" si="14"/>
        <v>0.86365685965077799</v>
      </c>
      <c r="J82">
        <f t="shared" si="14"/>
        <v>24.953203086279252</v>
      </c>
      <c r="K82">
        <f t="shared" si="14"/>
        <v>25.515509236945277</v>
      </c>
      <c r="L82">
        <f t="shared" si="14"/>
        <v>25.234356161612247</v>
      </c>
      <c r="M82">
        <f t="shared" si="13"/>
        <v>25.44792473066456</v>
      </c>
      <c r="N82">
        <f t="shared" si="13"/>
        <v>0.61660972789647472</v>
      </c>
      <c r="O82">
        <f t="shared" si="13"/>
        <v>8.4559416261061759</v>
      </c>
      <c r="P82">
        <f t="shared" si="13"/>
        <v>1.0017715341070836</v>
      </c>
      <c r="Q82">
        <f t="shared" si="13"/>
        <v>0.21356856905231977</v>
      </c>
      <c r="R82">
        <f t="shared" si="11"/>
        <v>5</v>
      </c>
    </row>
    <row r="83" spans="1:18" x14ac:dyDescent="0.25">
      <c r="A83">
        <f t="shared" si="12"/>
        <v>64</v>
      </c>
      <c r="B83">
        <f t="array" ref="B83:F83">MMULT(B82:F82,$B$13:$F$17)</f>
        <v>0.22730467425802642</v>
      </c>
      <c r="C83">
        <v>0.21853895206186477</v>
      </c>
      <c r="D83">
        <v>0.20297239456477087</v>
      </c>
      <c r="E83">
        <v>0.18747581336467747</v>
      </c>
      <c r="F83">
        <v>0.16370816575065994</v>
      </c>
      <c r="G83">
        <f t="shared" si="14"/>
        <v>183.72981730142428</v>
      </c>
      <c r="H83">
        <f t="shared" si="14"/>
        <v>159.4549459774781</v>
      </c>
      <c r="I83">
        <f t="shared" si="14"/>
        <v>0.86332219154501266</v>
      </c>
      <c r="J83">
        <f t="shared" si="14"/>
        <v>24.955805852103978</v>
      </c>
      <c r="K83">
        <f t="shared" si="14"/>
        <v>25.518110479795507</v>
      </c>
      <c r="L83">
        <f t="shared" si="14"/>
        <v>25.236958165949723</v>
      </c>
      <c r="M83">
        <f t="shared" si="13"/>
        <v>25.450652453879769</v>
      </c>
      <c r="N83">
        <f t="shared" si="13"/>
        <v>0.6173362874825008</v>
      </c>
      <c r="O83">
        <f t="shared" si="13"/>
        <v>8.4438697835837235</v>
      </c>
      <c r="P83">
        <f t="shared" si="13"/>
        <v>1.0017716422930623</v>
      </c>
      <c r="Q83">
        <f t="shared" si="13"/>
        <v>0.2136942879300523</v>
      </c>
      <c r="R83">
        <f t="shared" si="11"/>
        <v>5</v>
      </c>
    </row>
    <row r="84" spans="1:18" x14ac:dyDescent="0.25">
      <c r="A84">
        <f t="shared" si="12"/>
        <v>65</v>
      </c>
      <c r="B84">
        <f t="array" ref="B84:F84">MMULT(B83:F83,$B$13:$F$17)</f>
        <v>0.22649303331393739</v>
      </c>
      <c r="C84">
        <v>0.21802597639537907</v>
      </c>
      <c r="D84">
        <v>0.2029494823753375</v>
      </c>
      <c r="E84">
        <v>0.18798706464513948</v>
      </c>
      <c r="F84">
        <v>0.16454444327020606</v>
      </c>
      <c r="G84">
        <f t="shared" si="14"/>
        <v>183.79294947120781</v>
      </c>
      <c r="H84">
        <f t="shared" si="14"/>
        <v>159.51507373623815</v>
      </c>
      <c r="I84">
        <f t="shared" si="14"/>
        <v>0.86299902063916745</v>
      </c>
      <c r="J84">
        <f t="shared" si="14"/>
        <v>24.958319141823594</v>
      </c>
      <c r="K84">
        <f t="shared" si="14"/>
        <v>25.520622298764327</v>
      </c>
      <c r="L84">
        <f t="shared" si="14"/>
        <v>25.239470720293941</v>
      </c>
      <c r="M84">
        <f t="shared" si="13"/>
        <v>25.453286402822773</v>
      </c>
      <c r="N84">
        <f t="shared" si="13"/>
        <v>0.61803783709886206</v>
      </c>
      <c r="O84">
        <f t="shared" si="13"/>
        <v>8.4322126060498093</v>
      </c>
      <c r="P84">
        <f t="shared" si="13"/>
        <v>1.0017717465357727</v>
      </c>
      <c r="Q84">
        <f t="shared" si="13"/>
        <v>0.2138156825288397</v>
      </c>
      <c r="R84">
        <f t="shared" si="11"/>
        <v>5</v>
      </c>
    </row>
    <row r="85" spans="1:18" x14ac:dyDescent="0.25">
      <c r="A85">
        <f t="shared" si="12"/>
        <v>66</v>
      </c>
      <c r="B85">
        <f t="array" ref="B85:F85">MMULT(B84:F84,$B$13:$F$17)</f>
        <v>0.22570904656221902</v>
      </c>
      <c r="C85">
        <v>0.21753070960738535</v>
      </c>
      <c r="D85">
        <v>0.20292765611242364</v>
      </c>
      <c r="E85">
        <v>0.18848086993255914</v>
      </c>
      <c r="F85">
        <v>0.16535171778541236</v>
      </c>
      <c r="G85">
        <f t="shared" si="14"/>
        <v>183.85391043874597</v>
      </c>
      <c r="H85">
        <f t="shared" si="14"/>
        <v>159.57313356614188</v>
      </c>
      <c r="I85">
        <f t="shared" si="14"/>
        <v>0.86268695268571238</v>
      </c>
      <c r="J85">
        <f t="shared" si="14"/>
        <v>24.96074603085437</v>
      </c>
      <c r="K85">
        <f t="shared" si="14"/>
        <v>25.523047767488755</v>
      </c>
      <c r="L85">
        <f t="shared" si="14"/>
        <v>25.241896899171547</v>
      </c>
      <c r="M85">
        <f t="shared" si="13"/>
        <v>25.455829800938872</v>
      </c>
      <c r="N85">
        <f t="shared" si="13"/>
        <v>0.61871524028864122</v>
      </c>
      <c r="O85">
        <f t="shared" si="13"/>
        <v>8.4209558804122455</v>
      </c>
      <c r="P85">
        <f t="shared" si="13"/>
        <v>1.0017718469975343</v>
      </c>
      <c r="Q85">
        <f t="shared" si="13"/>
        <v>0.21393290176733681</v>
      </c>
      <c r="R85">
        <f t="shared" ref="R85:R121" si="15">IF(MOD(A85,12)=0,R84+1,R84)</f>
        <v>5</v>
      </c>
    </row>
    <row r="86" spans="1:18" x14ac:dyDescent="0.25">
      <c r="A86">
        <f t="shared" ref="A86:A121" si="16">1+A85</f>
        <v>67</v>
      </c>
      <c r="B86">
        <f t="array" ref="B86:F86">MMULT(B85:F85,$B$13:$F$17)</f>
        <v>0.22495179314047514</v>
      </c>
      <c r="C86">
        <v>0.21705253402258651</v>
      </c>
      <c r="D86">
        <v>0.20290684284245633</v>
      </c>
      <c r="E86">
        <v>0.18895781361908265</v>
      </c>
      <c r="F86">
        <v>0.16613101637539879</v>
      </c>
      <c r="G86">
        <f t="shared" si="14"/>
        <v>183.91277493762539</v>
      </c>
      <c r="H86">
        <f t="shared" si="14"/>
        <v>159.62919665233525</v>
      </c>
      <c r="I86">
        <f t="shared" si="14"/>
        <v>0.86238560686903787</v>
      </c>
      <c r="J86">
        <f t="shared" si="14"/>
        <v>24.963089488975118</v>
      </c>
      <c r="K86">
        <f t="shared" si="14"/>
        <v>25.525389854027594</v>
      </c>
      <c r="L86">
        <f t="shared" si="14"/>
        <v>25.244239671501333</v>
      </c>
      <c r="M86">
        <f t="shared" si="13"/>
        <v>25.458285760915853</v>
      </c>
      <c r="N86">
        <f t="shared" si="13"/>
        <v>0.61936933046491238</v>
      </c>
      <c r="O86">
        <f t="shared" si="13"/>
        <v>8.4100858771042741</v>
      </c>
      <c r="P86">
        <f t="shared" si="13"/>
        <v>1.0017719438318831</v>
      </c>
      <c r="Q86">
        <f t="shared" si="13"/>
        <v>0.2140460894145228</v>
      </c>
      <c r="R86">
        <f t="shared" si="15"/>
        <v>5</v>
      </c>
    </row>
    <row r="87" spans="1:18" x14ac:dyDescent="0.25">
      <c r="A87">
        <f t="shared" si="16"/>
        <v>68</v>
      </c>
      <c r="B87">
        <f t="array" ref="B87:F87">MMULT(B86:F86,$B$13:$F$17)</f>
        <v>0.22422038025918917</v>
      </c>
      <c r="C87">
        <v>0.21659085428990971</v>
      </c>
      <c r="D87">
        <v>0.20288697639351708</v>
      </c>
      <c r="E87">
        <v>0.18941846180084879</v>
      </c>
      <c r="F87">
        <v>0.16688332725653471</v>
      </c>
      <c r="G87">
        <f t="shared" si="14"/>
        <v>183.96961512159805</v>
      </c>
      <c r="H87">
        <f t="shared" si="14"/>
        <v>159.68333172187292</v>
      </c>
      <c r="I87">
        <f t="shared" si="14"/>
        <v>0.86209461535831267</v>
      </c>
      <c r="J87">
        <f t="shared" si="14"/>
        <v>24.965352383946339</v>
      </c>
      <c r="K87">
        <f t="shared" si="14"/>
        <v>25.527651424478762</v>
      </c>
      <c r="L87">
        <f t="shared" si="14"/>
        <v>25.246501904212533</v>
      </c>
      <c r="M87">
        <f t="shared" si="13"/>
        <v>25.460657288482818</v>
      </c>
      <c r="N87">
        <f t="shared" si="13"/>
        <v>0.62000091199912299</v>
      </c>
      <c r="O87">
        <f t="shared" si="13"/>
        <v>8.3995893340703613</v>
      </c>
      <c r="P87">
        <f t="shared" si="13"/>
        <v>1.0017720371842589</v>
      </c>
      <c r="Q87">
        <f t="shared" si="13"/>
        <v>0.21415538427028996</v>
      </c>
      <c r="R87">
        <f t="shared" si="15"/>
        <v>5</v>
      </c>
    </row>
    <row r="88" spans="1:18" x14ac:dyDescent="0.25">
      <c r="A88">
        <f t="shared" si="16"/>
        <v>69</v>
      </c>
      <c r="B88">
        <f t="array" ref="B88:F88">MMULT(B87:F87,$B$13:$F$17)</f>
        <v>0.22351394266944105</v>
      </c>
      <c r="C88">
        <v>0.21614509647769917</v>
      </c>
      <c r="D88">
        <v>0.20286799661350455</v>
      </c>
      <c r="E88">
        <v>0.18986336270197787</v>
      </c>
      <c r="F88">
        <v>0.16760960153737678</v>
      </c>
      <c r="G88">
        <f t="shared" si="14"/>
        <v>184.0245006545224</v>
      </c>
      <c r="H88">
        <f t="shared" si="14"/>
        <v>159.7356051295053</v>
      </c>
      <c r="I88">
        <f t="shared" si="14"/>
        <v>0.8618136228739508</v>
      </c>
      <c r="J88">
        <f t="shared" ref="J88:Q121" si="17">MMULT($B88:$F88,E$7:E$11)</f>
        <v>24.967537485006741</v>
      </c>
      <c r="K88">
        <f t="shared" si="17"/>
        <v>25.529835246474047</v>
      </c>
      <c r="L88">
        <f t="shared" si="17"/>
        <v>25.248686365740376</v>
      </c>
      <c r="M88">
        <f t="shared" si="13"/>
        <v>25.462947286079775</v>
      </c>
      <c r="N88">
        <f t="shared" si="13"/>
        <v>0.62061076126582571</v>
      </c>
      <c r="O88">
        <f t="shared" si="13"/>
        <v>8.3894534412300796</v>
      </c>
      <c r="P88">
        <f t="shared" si="13"/>
        <v>1.0017721271926219</v>
      </c>
      <c r="Q88">
        <f t="shared" si="13"/>
        <v>0.21426092033940577</v>
      </c>
      <c r="R88">
        <f t="shared" si="15"/>
        <v>5</v>
      </c>
    </row>
    <row r="89" spans="1:18" x14ac:dyDescent="0.25">
      <c r="A89">
        <f t="shared" si="16"/>
        <v>70</v>
      </c>
      <c r="B89">
        <f t="array" ref="B89:F89">MMULT(B88:F88,$B$13:$F$17)</f>
        <v>0.22283164209613163</v>
      </c>
      <c r="C89">
        <v>0.21571470721806529</v>
      </c>
      <c r="D89">
        <v>0.20284984871501077</v>
      </c>
      <c r="E89">
        <v>0.1902930471064111</v>
      </c>
      <c r="F89">
        <v>0.16831075486438066</v>
      </c>
      <c r="G89">
        <f t="shared" ref="G89:I121" si="18">MMULT($B89:$F89,B$7:B$11)</f>
        <v>184.07749879706608</v>
      </c>
      <c r="H89">
        <f t="shared" si="18"/>
        <v>159.78608094036517</v>
      </c>
      <c r="I89">
        <f t="shared" si="18"/>
        <v>0.86154228626743401</v>
      </c>
      <c r="J89">
        <f t="shared" si="17"/>
        <v>24.969647466251111</v>
      </c>
      <c r="K89">
        <f t="shared" si="17"/>
        <v>25.531943992555238</v>
      </c>
      <c r="L89">
        <f t="shared" si="17"/>
        <v>25.250795729403151</v>
      </c>
      <c r="M89">
        <f t="shared" si="13"/>
        <v>25.465158556402272</v>
      </c>
      <c r="N89">
        <f t="shared" si="13"/>
        <v>0.62119962764600123</v>
      </c>
      <c r="O89">
        <f t="shared" si="13"/>
        <v>8.3796658254122232</v>
      </c>
      <c r="P89">
        <f t="shared" si="13"/>
        <v>1.001772213988007</v>
      </c>
      <c r="Q89">
        <f t="shared" si="13"/>
        <v>0.21436282699912529</v>
      </c>
      <c r="R89">
        <f t="shared" si="15"/>
        <v>5</v>
      </c>
    </row>
    <row r="90" spans="1:18" x14ac:dyDescent="0.25">
      <c r="A90">
        <f t="shared" si="16"/>
        <v>71</v>
      </c>
      <c r="B90">
        <f t="array" ref="B90:F90">MMULT(B89:F89,$B$13:$F$17)</f>
        <v>0.22217266664445881</v>
      </c>
      <c r="C90">
        <v>0.21529915289617196</v>
      </c>
      <c r="D90">
        <v>0.20283248269652474</v>
      </c>
      <c r="E90">
        <v>0.1907080287951079</v>
      </c>
      <c r="F90">
        <v>0.16898766896773601</v>
      </c>
      <c r="G90">
        <f t="shared" si="18"/>
        <v>184.12867449029687</v>
      </c>
      <c r="H90">
        <f t="shared" si="18"/>
        <v>159.83482100967785</v>
      </c>
      <c r="I90">
        <f t="shared" si="18"/>
        <v>0.8612802741142197</v>
      </c>
      <c r="J90">
        <f t="shared" si="17"/>
        <v>24.971684909893316</v>
      </c>
      <c r="K90">
        <f t="shared" si="17"/>
        <v>25.533980243435437</v>
      </c>
      <c r="L90">
        <f t="shared" si="17"/>
        <v>25.25283257666436</v>
      </c>
      <c r="M90">
        <f t="shared" si="13"/>
        <v>25.467293805825065</v>
      </c>
      <c r="N90">
        <f t="shared" si="13"/>
        <v>0.62176823449104113</v>
      </c>
      <c r="O90">
        <f t="shared" si="13"/>
        <v>8.3702145357506037</v>
      </c>
      <c r="P90">
        <f t="shared" si="13"/>
        <v>1.0017722976950236</v>
      </c>
      <c r="Q90">
        <f t="shared" si="13"/>
        <v>0.21446122916071536</v>
      </c>
      <c r="R90">
        <f t="shared" si="15"/>
        <v>5</v>
      </c>
    </row>
    <row r="91" spans="1:18" x14ac:dyDescent="0.25">
      <c r="A91">
        <f t="shared" si="16"/>
        <v>72</v>
      </c>
      <c r="B91">
        <f t="array" ref="B91:F91">MMULT(B90:F90,$B$13:$F$17)</f>
        <v>0.2215362301862841</v>
      </c>
      <c r="C91">
        <v>0.21489791888077484</v>
      </c>
      <c r="D91">
        <v>0.20281585283084291</v>
      </c>
      <c r="E91">
        <v>0.19110880498635838</v>
      </c>
      <c r="F91">
        <v>0.16964119311573916</v>
      </c>
      <c r="G91">
        <f t="shared" si="18"/>
        <v>184.17809043628549</v>
      </c>
      <c r="H91">
        <f t="shared" si="18"/>
        <v>159.88188505961381</v>
      </c>
      <c r="I91">
        <f t="shared" si="18"/>
        <v>0.86102726631944637</v>
      </c>
      <c r="J91">
        <f t="shared" si="17"/>
        <v>24.973652309418284</v>
      </c>
      <c r="K91">
        <f t="shared" si="17"/>
        <v>25.535946491149396</v>
      </c>
      <c r="L91">
        <f t="shared" si="17"/>
        <v>25.254799400283819</v>
      </c>
      <c r="M91">
        <f t="shared" si="13"/>
        <v>25.469355647708948</v>
      </c>
      <c r="N91">
        <f t="shared" si="13"/>
        <v>0.62231728004931774</v>
      </c>
      <c r="O91">
        <f t="shared" si="13"/>
        <v>8.361088029532338</v>
      </c>
      <c r="P91">
        <f t="shared" si="13"/>
        <v>1.0017723784323067</v>
      </c>
      <c r="Q91">
        <f t="shared" si="13"/>
        <v>0.21455624742513757</v>
      </c>
      <c r="R91">
        <f t="shared" si="15"/>
        <v>6</v>
      </c>
    </row>
    <row r="92" spans="1:18" x14ac:dyDescent="0.25">
      <c r="A92">
        <f t="shared" si="16"/>
        <v>73</v>
      </c>
      <c r="B92">
        <f t="array" ref="B92:F92">MMULT(B91:F91,$B$13:$F$17)</f>
        <v>0.2209215717320703</v>
      </c>
      <c r="C92">
        <v>0.21451050879277092</v>
      </c>
      <c r="D92">
        <v>0.20279991721267068</v>
      </c>
      <c r="E92">
        <v>0.19149585677721231</v>
      </c>
      <c r="F92">
        <v>0.17027214548527517</v>
      </c>
      <c r="G92">
        <f t="shared" si="18"/>
        <v>184.22580717583597</v>
      </c>
      <c r="H92">
        <f t="shared" si="18"/>
        <v>159.92733075339447</v>
      </c>
      <c r="I92">
        <f t="shared" si="18"/>
        <v>0.86078295373614366</v>
      </c>
      <c r="J92">
        <f t="shared" si="17"/>
        <v>24.97555207262651</v>
      </c>
      <c r="K92">
        <f t="shared" si="17"/>
        <v>25.537845142096348</v>
      </c>
      <c r="L92">
        <f t="shared" si="17"/>
        <v>25.256698607361411</v>
      </c>
      <c r="M92">
        <f t="shared" si="13"/>
        <v>25.471346605594526</v>
      </c>
      <c r="N92">
        <f t="shared" si="13"/>
        <v>0.62284743835713341</v>
      </c>
      <c r="O92">
        <f t="shared" si="13"/>
        <v>8.3522751584889523</v>
      </c>
      <c r="P92">
        <f t="shared" si="13"/>
        <v>1.0017724563129238</v>
      </c>
      <c r="Q92">
        <f t="shared" si="13"/>
        <v>0.21464799823312547</v>
      </c>
      <c r="R92">
        <f t="shared" si="15"/>
        <v>6</v>
      </c>
    </row>
    <row r="93" spans="1:18" x14ac:dyDescent="0.25">
      <c r="A93">
        <f t="shared" si="16"/>
        <v>74</v>
      </c>
      <c r="B93">
        <f t="array" ref="B93:F93">MMULT(B92:F92,$B$13:$F$17)</f>
        <v>0.22032795479324629</v>
      </c>
      <c r="C93">
        <v>0.2141364438088991</v>
      </c>
      <c r="D93">
        <v>0.2027846373583701</v>
      </c>
      <c r="E93">
        <v>0.19186964958425931</v>
      </c>
      <c r="F93">
        <v>0.17088131445522456</v>
      </c>
      <c r="G93">
        <f t="shared" si="18"/>
        <v>184.27188316345428</v>
      </c>
      <c r="H93">
        <f t="shared" si="18"/>
        <v>159.97121376675915</v>
      </c>
      <c r="I93">
        <f t="shared" si="18"/>
        <v>0.86054703779564257</v>
      </c>
      <c r="J93">
        <f t="shared" si="17"/>
        <v>24.977386524574687</v>
      </c>
      <c r="K93">
        <f t="shared" si="17"/>
        <v>25.539678519979159</v>
      </c>
      <c r="L93">
        <f t="shared" si="17"/>
        <v>25.258532522276905</v>
      </c>
      <c r="M93">
        <f t="shared" si="13"/>
        <v>25.473269116286776</v>
      </c>
      <c r="N93">
        <f t="shared" si="13"/>
        <v>0.62335936009572035</v>
      </c>
      <c r="O93">
        <f t="shared" si="13"/>
        <v>8.3437651555202894</v>
      </c>
      <c r="P93">
        <f t="shared" si="13"/>
        <v>1.0017725314447457</v>
      </c>
      <c r="Q93">
        <f t="shared" si="13"/>
        <v>0.21473659400987771</v>
      </c>
      <c r="R93">
        <f t="shared" si="15"/>
        <v>6</v>
      </c>
    </row>
    <row r="94" spans="1:18" x14ac:dyDescent="0.25">
      <c r="A94">
        <f t="shared" si="16"/>
        <v>75</v>
      </c>
      <c r="B94">
        <f t="array" ref="B94:F94">MMULT(B93:F93,$B$13:$F$17)</f>
        <v>0.21975466673914007</v>
      </c>
      <c r="C94">
        <v>0.21377526199805433</v>
      </c>
      <c r="D94">
        <v>0.20276997785165932</v>
      </c>
      <c r="E94">
        <v>0.19223063358221454</v>
      </c>
      <c r="F94">
        <v>0.17146945982893114</v>
      </c>
      <c r="G94">
        <f t="shared" si="18"/>
        <v>184.31637483966054</v>
      </c>
      <c r="H94">
        <f t="shared" si="18"/>
        <v>160.01358785689396</v>
      </c>
      <c r="I94">
        <f t="shared" si="18"/>
        <v>0.86031923014987732</v>
      </c>
      <c r="J94">
        <f t="shared" si="17"/>
        <v>24.979157910415978</v>
      </c>
      <c r="K94">
        <f t="shared" si="17"/>
        <v>25.541448868642963</v>
      </c>
      <c r="L94">
        <f t="shared" si="17"/>
        <v>25.260303389529447</v>
      </c>
      <c r="M94">
        <f t="shared" si="13"/>
        <v>25.475125532834021</v>
      </c>
      <c r="N94">
        <f t="shared" si="13"/>
        <v>0.62385367341584974</v>
      </c>
      <c r="O94">
        <f t="shared" si="13"/>
        <v>8.3355476218409521</v>
      </c>
      <c r="P94">
        <f t="shared" si="13"/>
        <v>1.0017726039307808</v>
      </c>
      <c r="Q94">
        <f t="shared" si="13"/>
        <v>0.21482214330457949</v>
      </c>
      <c r="R94">
        <f t="shared" si="15"/>
        <v>6</v>
      </c>
    </row>
    <row r="95" spans="1:18" x14ac:dyDescent="0.25">
      <c r="A95">
        <f t="shared" si="16"/>
        <v>76</v>
      </c>
      <c r="B95">
        <f t="array" ref="B95:F95">MMULT(B94:F94,$B$13:$F$17)</f>
        <v>0.21920101815200252</v>
      </c>
      <c r="C95">
        <v>0.21342651768795362</v>
      </c>
      <c r="D95">
        <v>0.20275590602981547</v>
      </c>
      <c r="E95">
        <v>0.19257924413896743</v>
      </c>
      <c r="F95">
        <v>0.17203731399126043</v>
      </c>
      <c r="G95">
        <f t="shared" si="18"/>
        <v>184.35933670074584</v>
      </c>
      <c r="H95">
        <f t="shared" si="18"/>
        <v>160.05450492891981</v>
      </c>
      <c r="I95">
        <f t="shared" si="18"/>
        <v>0.86009925232527085</v>
      </c>
      <c r="J95">
        <f t="shared" si="17"/>
        <v>24.980868398143134</v>
      </c>
      <c r="K95">
        <f t="shared" si="17"/>
        <v>25.543158354816871</v>
      </c>
      <c r="L95">
        <f t="shared" si="17"/>
        <v>25.262013376479985</v>
      </c>
      <c r="M95">
        <f t="shared" si="17"/>
        <v>25.476918127404929</v>
      </c>
      <c r="N95">
        <f t="shared" si="17"/>
        <v>0.62433098473151538</v>
      </c>
      <c r="O95">
        <f t="shared" si="17"/>
        <v>8.327612514538723</v>
      </c>
      <c r="P95">
        <f t="shared" si="17"/>
        <v>1.0017726738694812</v>
      </c>
      <c r="Q95">
        <f t="shared" si="17"/>
        <v>0.21490475092495259</v>
      </c>
      <c r="R95">
        <f t="shared" si="15"/>
        <v>6</v>
      </c>
    </row>
    <row r="96" spans="1:18" x14ac:dyDescent="0.25">
      <c r="A96">
        <f t="shared" si="16"/>
        <v>77</v>
      </c>
      <c r="B96">
        <f t="array" ref="B96:F96">MMULT(B95:F95,$B$13:$F$17)</f>
        <v>0.2186663421831091</v>
      </c>
      <c r="C96">
        <v>0.21308978086013067</v>
      </c>
      <c r="D96">
        <v>0.20274239170558855</v>
      </c>
      <c r="E96">
        <v>0.19291590224593771</v>
      </c>
      <c r="F96">
        <v>0.17258558300523347</v>
      </c>
      <c r="G96">
        <f t="shared" si="18"/>
        <v>184.40082136606941</v>
      </c>
      <c r="H96">
        <f t="shared" si="18"/>
        <v>160.09401510003158</v>
      </c>
      <c r="I96">
        <f t="shared" si="18"/>
        <v>0.85988683538788691</v>
      </c>
      <c r="J96">
        <f t="shared" si="17"/>
        <v>24.982520081237922</v>
      </c>
      <c r="K96">
        <f t="shared" si="17"/>
        <v>25.5448090707619</v>
      </c>
      <c r="L96">
        <f t="shared" si="17"/>
        <v>25.26366457599989</v>
      </c>
      <c r="M96">
        <f t="shared" si="17"/>
        <v>25.47864909406691</v>
      </c>
      <c r="N96">
        <f t="shared" si="17"/>
        <v>0.62479187948405568</v>
      </c>
      <c r="O96">
        <f t="shared" si="17"/>
        <v>8.3199501345344213</v>
      </c>
      <c r="P96">
        <f t="shared" si="17"/>
        <v>1.0017727413550195</v>
      </c>
      <c r="Q96">
        <f t="shared" si="17"/>
        <v>0.2149845180670262</v>
      </c>
      <c r="R96">
        <f t="shared" si="15"/>
        <v>6</v>
      </c>
    </row>
    <row r="97" spans="1:18" x14ac:dyDescent="0.25">
      <c r="A97">
        <f t="shared" si="16"/>
        <v>78</v>
      </c>
      <c r="B97">
        <f t="array" ref="B97:F97">MMULT(B96:F96,$B$13:$F$17)</f>
        <v>0.21814999391246295</v>
      </c>
      <c r="C97">
        <v>0.21276463657143949</v>
      </c>
      <c r="D97">
        <v>0.20272940692060837</v>
      </c>
      <c r="E97">
        <v>0.19324101494275311</v>
      </c>
      <c r="F97">
        <v>0.17311494765273555</v>
      </c>
      <c r="G97">
        <f t="shared" si="18"/>
        <v>184.44087964298785</v>
      </c>
      <c r="H97">
        <f t="shared" si="18"/>
        <v>160.13216676137696</v>
      </c>
      <c r="I97">
        <f t="shared" si="18"/>
        <v>0.85968171961954243</v>
      </c>
      <c r="J97">
        <f t="shared" si="17"/>
        <v>24.984114981229801</v>
      </c>
      <c r="K97">
        <f t="shared" si="17"/>
        <v>25.546403036828252</v>
      </c>
      <c r="L97">
        <f t="shared" si="17"/>
        <v>25.265259009029009</v>
      </c>
      <c r="M97">
        <f t="shared" si="17"/>
        <v>25.480320551469308</v>
      </c>
      <c r="N97">
        <f t="shared" si="17"/>
        <v>0.62523692287800514</v>
      </c>
      <c r="O97">
        <f t="shared" si="17"/>
        <v>8.3125511149324982</v>
      </c>
      <c r="P97">
        <f t="shared" si="17"/>
        <v>1.0017728064775433</v>
      </c>
      <c r="Q97">
        <f t="shared" si="17"/>
        <v>0.21506154244031084</v>
      </c>
      <c r="R97">
        <f t="shared" si="15"/>
        <v>6</v>
      </c>
    </row>
    <row r="98" spans="1:18" x14ac:dyDescent="0.25">
      <c r="A98">
        <f t="shared" si="16"/>
        <v>79</v>
      </c>
      <c r="B98">
        <f t="array" ref="B98:F98">MMULT(B97:F97,$B$13:$F$17)</f>
        <v>0.21765134971422007</v>
      </c>
      <c r="C98">
        <v>0.21245068440042589</v>
      </c>
      <c r="D98">
        <v>0.20271692572657307</v>
      </c>
      <c r="E98">
        <v>0.19355497573541625</v>
      </c>
      <c r="F98">
        <v>0.1736260644233642</v>
      </c>
      <c r="G98">
        <f t="shared" si="18"/>
        <v>184.47956058950498</v>
      </c>
      <c r="H98">
        <f t="shared" si="18"/>
        <v>160.16900663775911</v>
      </c>
      <c r="I98">
        <f t="shared" si="18"/>
        <v>0.85948365420456529</v>
      </c>
      <c r="J98">
        <f t="shared" si="17"/>
        <v>24.985655050167086</v>
      </c>
      <c r="K98">
        <f t="shared" si="17"/>
        <v>25.547942203925089</v>
      </c>
      <c r="L98">
        <f t="shared" si="17"/>
        <v>25.266798627046072</v>
      </c>
      <c r="M98">
        <f t="shared" si="17"/>
        <v>25.481934545434612</v>
      </c>
      <c r="N98">
        <f t="shared" si="17"/>
        <v>0.62566666058988207</v>
      </c>
      <c r="O98">
        <f t="shared" si="17"/>
        <v>8.3054064097517095</v>
      </c>
      <c r="P98">
        <f t="shared" si="17"/>
        <v>1.0017728693234085</v>
      </c>
      <c r="Q98">
        <f t="shared" si="17"/>
        <v>0.21513591838854898</v>
      </c>
      <c r="R98">
        <f t="shared" si="15"/>
        <v>6</v>
      </c>
    </row>
    <row r="99" spans="1:18" x14ac:dyDescent="0.25">
      <c r="A99">
        <f t="shared" si="16"/>
        <v>80</v>
      </c>
      <c r="B99">
        <f t="array" ref="B99:F99">MMULT(B98:F98,$B$13:$F$17)</f>
        <v>0.2171698066296095</v>
      </c>
      <c r="C99">
        <v>0.21214753791707938</v>
      </c>
      <c r="D99">
        <v>0.20270492399095127</v>
      </c>
      <c r="E99">
        <v>0.19385816500726638</v>
      </c>
      <c r="F99">
        <v>0.17411956645509291</v>
      </c>
      <c r="G99">
        <f t="shared" si="18"/>
        <v>184.5169115747251</v>
      </c>
      <c r="H99">
        <f t="shared" si="18"/>
        <v>160.20457984524359</v>
      </c>
      <c r="I99">
        <f t="shared" si="18"/>
        <v>0.85929239692689185</v>
      </c>
      <c r="J99">
        <f t="shared" si="17"/>
        <v>24.987142173003399</v>
      </c>
      <c r="K99">
        <f t="shared" si="17"/>
        <v>25.549428455905712</v>
      </c>
      <c r="L99">
        <f t="shared" si="17"/>
        <v>25.268285314454541</v>
      </c>
      <c r="M99">
        <f t="shared" si="17"/>
        <v>25.483493051460741</v>
      </c>
      <c r="N99">
        <f t="shared" si="17"/>
        <v>0.62608161945105456</v>
      </c>
      <c r="O99">
        <f t="shared" si="17"/>
        <v>8.2985072830252058</v>
      </c>
      <c r="P99">
        <f t="shared" si="17"/>
        <v>1.0017729299753906</v>
      </c>
      <c r="Q99">
        <f t="shared" si="17"/>
        <v>0.21520773700620938</v>
      </c>
      <c r="R99">
        <f t="shared" si="15"/>
        <v>6</v>
      </c>
    </row>
    <row r="100" spans="1:18" x14ac:dyDescent="0.25">
      <c r="A100">
        <f t="shared" si="16"/>
        <v>81</v>
      </c>
      <c r="B100">
        <f t="array" ref="B100:F100">MMULT(B99:F99,$B$13:$F$17)</f>
        <v>0.21670478174881969</v>
      </c>
      <c r="C100">
        <v>0.21185482417461426</v>
      </c>
      <c r="D100">
        <v>0.20269337922432057</v>
      </c>
      <c r="E100">
        <v>0.19415095042216482</v>
      </c>
      <c r="F100">
        <v>0.17459606443008011</v>
      </c>
      <c r="G100">
        <f t="shared" si="18"/>
        <v>184.55297833719135</v>
      </c>
      <c r="H100">
        <f t="shared" si="18"/>
        <v>160.23892994674696</v>
      </c>
      <c r="I100">
        <f t="shared" si="18"/>
        <v>0.85910771387720175</v>
      </c>
      <c r="J100">
        <f t="shared" si="17"/>
        <v>24.988578169902446</v>
      </c>
      <c r="K100">
        <f t="shared" si="17"/>
        <v>25.550863611870977</v>
      </c>
      <c r="L100">
        <f t="shared" si="17"/>
        <v>25.269720890886692</v>
      </c>
      <c r="M100">
        <f t="shared" si="17"/>
        <v>25.484997977137564</v>
      </c>
      <c r="N100">
        <f t="shared" si="17"/>
        <v>0.62648230810575967</v>
      </c>
      <c r="O100">
        <f t="shared" si="17"/>
        <v>8.2918452982595365</v>
      </c>
      <c r="P100">
        <f t="shared" si="17"/>
        <v>1.0017729885128825</v>
      </c>
      <c r="Q100">
        <f t="shared" si="17"/>
        <v>0.21527708625088354</v>
      </c>
      <c r="R100">
        <f t="shared" si="15"/>
        <v>6</v>
      </c>
    </row>
    <row r="101" spans="1:18" x14ac:dyDescent="0.25">
      <c r="A101">
        <f t="shared" si="16"/>
        <v>82</v>
      </c>
      <c r="B101">
        <f t="array" ref="B101:F101">MMULT(B100:F100,$B$13:$F$17)</f>
        <v>0.21625571160305995</v>
      </c>
      <c r="C101">
        <v>0.21157218322204588</v>
      </c>
      <c r="D101">
        <v>0.20268227042680906</v>
      </c>
      <c r="E101">
        <v>0.19443368731944105</v>
      </c>
      <c r="F101">
        <v>0.1750561474286435</v>
      </c>
      <c r="G101">
        <f t="shared" si="18"/>
        <v>184.58780504118545</v>
      </c>
      <c r="H101">
        <f t="shared" si="18"/>
        <v>160.27209900568084</v>
      </c>
      <c r="I101">
        <f t="shared" si="18"/>
        <v>0.85892937916978729</v>
      </c>
      <c r="J101">
        <f t="shared" si="17"/>
        <v>24.989964798463717</v>
      </c>
      <c r="K101">
        <f t="shared" si="17"/>
        <v>25.55224942839379</v>
      </c>
      <c r="L101">
        <f t="shared" si="17"/>
        <v>25.271107113428734</v>
      </c>
      <c r="M101">
        <f t="shared" si="17"/>
        <v>25.486451164480464</v>
      </c>
      <c r="N101">
        <f t="shared" si="17"/>
        <v>0.62686921764529391</v>
      </c>
      <c r="O101">
        <f t="shared" si="17"/>
        <v>8.285412308242055</v>
      </c>
      <c r="P101">
        <f t="shared" si="17"/>
        <v>1.0017730450120741</v>
      </c>
      <c r="Q101">
        <f t="shared" si="17"/>
        <v>0.2153440510517359</v>
      </c>
      <c r="R101">
        <f t="shared" si="15"/>
        <v>6</v>
      </c>
    </row>
    <row r="102" spans="1:18" x14ac:dyDescent="0.25">
      <c r="A102">
        <f t="shared" si="16"/>
        <v>83</v>
      </c>
      <c r="B102">
        <f t="array" ref="B102:F102">MMULT(B101:F101,$B$13:$F$17)</f>
        <v>0.21582205156778089</v>
      </c>
      <c r="C102">
        <v>0.21129926763643334</v>
      </c>
      <c r="D102">
        <v>0.20267157795140781</v>
      </c>
      <c r="E102">
        <v>0.19470671910023502</v>
      </c>
      <c r="F102">
        <v>0.17550038374414242</v>
      </c>
      <c r="G102">
        <f t="shared" si="18"/>
        <v>184.62143433106343</v>
      </c>
      <c r="H102">
        <f t="shared" si="18"/>
        <v>160.30412763772225</v>
      </c>
      <c r="I102">
        <f t="shared" si="18"/>
        <v>0.85875717466886436</v>
      </c>
      <c r="J102">
        <f t="shared" si="17"/>
        <v>24.991303755871954</v>
      </c>
      <c r="K102">
        <f t="shared" si="17"/>
        <v>25.553587601667349</v>
      </c>
      <c r="L102">
        <f t="shared" si="17"/>
        <v>25.272445678769635</v>
      </c>
      <c r="M102">
        <f t="shared" si="17"/>
        <v>25.487854392183777</v>
      </c>
      <c r="N102">
        <f t="shared" si="17"/>
        <v>0.6272428222193368</v>
      </c>
      <c r="O102">
        <f t="shared" si="17"/>
        <v>8.2792004451864685</v>
      </c>
      <c r="P102">
        <f t="shared" si="17"/>
        <v>1.0017730995461187</v>
      </c>
      <c r="Q102">
        <f t="shared" si="17"/>
        <v>0.21540871341415371</v>
      </c>
      <c r="R102">
        <f t="shared" si="15"/>
        <v>6</v>
      </c>
    </row>
    <row r="103" spans="1:18" x14ac:dyDescent="0.25">
      <c r="A103">
        <f t="shared" si="16"/>
        <v>84</v>
      </c>
      <c r="B103">
        <f t="array" ref="B103:F103">MMULT(B102:F102,$B$13:$F$17)</f>
        <v>0.21540327527784131</v>
      </c>
      <c r="C103">
        <v>0.21103574207375173</v>
      </c>
      <c r="D103">
        <v>0.20266128338218786</v>
      </c>
      <c r="E103">
        <v>0.1949703776049545</v>
      </c>
      <c r="F103">
        <v>0.17592932166126407</v>
      </c>
      <c r="G103">
        <f t="shared" si="18"/>
        <v>184.6539073836976</v>
      </c>
      <c r="H103">
        <f t="shared" si="18"/>
        <v>160.33505506077813</v>
      </c>
      <c r="I103">
        <f t="shared" si="18"/>
        <v>0.85859088972403363</v>
      </c>
      <c r="J103">
        <f t="shared" si="17"/>
        <v>24.992596680972852</v>
      </c>
      <c r="K103">
        <f t="shared" si="17"/>
        <v>25.554879769579671</v>
      </c>
      <c r="L103">
        <f t="shared" si="17"/>
        <v>25.27373822527624</v>
      </c>
      <c r="M103">
        <f t="shared" si="17"/>
        <v>25.489209377796968</v>
      </c>
      <c r="N103">
        <f t="shared" si="17"/>
        <v>0.62760357962532209</v>
      </c>
      <c r="O103">
        <f t="shared" si="17"/>
        <v>8.2732021112063183</v>
      </c>
      <c r="P103">
        <f t="shared" si="17"/>
        <v>1.0017731521852877</v>
      </c>
      <c r="Q103">
        <f t="shared" si="17"/>
        <v>0.21547115252073562</v>
      </c>
      <c r="R103">
        <f t="shared" si="15"/>
        <v>7</v>
      </c>
    </row>
    <row r="104" spans="1:18" x14ac:dyDescent="0.25">
      <c r="A104">
        <f t="shared" si="16"/>
        <v>85</v>
      </c>
      <c r="B104">
        <f t="array" ref="B104:F104">MMULT(B103:F103,$B$13:$F$17)</f>
        <v>0.21499887405524043</v>
      </c>
      <c r="C104">
        <v>0.21078128283743863</v>
      </c>
      <c r="D104">
        <v>0.20265136942569023</v>
      </c>
      <c r="E104">
        <v>0.19522498348164188</v>
      </c>
      <c r="F104">
        <v>0.17634349019998832</v>
      </c>
      <c r="G104">
        <f t="shared" si="18"/>
        <v>184.68526395909345</v>
      </c>
      <c r="H104">
        <f t="shared" si="18"/>
        <v>160.36491914320928</v>
      </c>
      <c r="I104">
        <f t="shared" si="18"/>
        <v>0.85843032091461247</v>
      </c>
      <c r="J104">
        <f t="shared" si="17"/>
        <v>24.993845156277587</v>
      </c>
      <c r="K104">
        <f t="shared" si="17"/>
        <v>25.556127513716991</v>
      </c>
      <c r="L104">
        <f t="shared" si="17"/>
        <v>25.274986334997269</v>
      </c>
      <c r="M104">
        <f t="shared" si="17"/>
        <v>25.490517779826014</v>
      </c>
      <c r="N104">
        <f t="shared" si="17"/>
        <v>0.62795193187671938</v>
      </c>
      <c r="O104">
        <f t="shared" si="17"/>
        <v>8.2674099691064633</v>
      </c>
      <c r="P104">
        <f t="shared" si="17"/>
        <v>1.0017732029971138</v>
      </c>
      <c r="Q104">
        <f t="shared" si="17"/>
        <v>0.21553144482875217</v>
      </c>
      <c r="R104">
        <f t="shared" si="15"/>
        <v>7</v>
      </c>
    </row>
    <row r="105" spans="1:18" x14ac:dyDescent="0.25">
      <c r="A105">
        <f t="shared" si="16"/>
        <v>86</v>
      </c>
      <c r="B105">
        <f t="array" ref="B105:F105">MMULT(B104:F104,$B$13:$F$17)</f>
        <v>0.21460835634988842</v>
      </c>
      <c r="C105">
        <v>0.21053557746373278</v>
      </c>
      <c r="D105">
        <v>0.20264181981396129</v>
      </c>
      <c r="E105">
        <v>0.19547084654510963</v>
      </c>
      <c r="F105">
        <v>0.17674339982730741</v>
      </c>
      <c r="G105">
        <f t="shared" si="18"/>
        <v>184.7155424492467</v>
      </c>
      <c r="H105">
        <f t="shared" si="18"/>
        <v>160.3937564503762</v>
      </c>
      <c r="I105">
        <f t="shared" si="18"/>
        <v>0.85827527180255281</v>
      </c>
      <c r="J105">
        <f t="shared" si="17"/>
        <v>24.995050709898578</v>
      </c>
      <c r="K105">
        <f t="shared" si="17"/>
        <v>25.557332361298389</v>
      </c>
      <c r="L105">
        <f t="shared" si="17"/>
        <v>25.276191535598464</v>
      </c>
      <c r="M105">
        <f t="shared" si="17"/>
        <v>25.491781199762659</v>
      </c>
      <c r="N105">
        <f t="shared" si="17"/>
        <v>0.62828830575105443</v>
      </c>
      <c r="O105">
        <f t="shared" si="17"/>
        <v>8.2618169334827165</v>
      </c>
      <c r="P105">
        <f t="shared" si="17"/>
        <v>1.0017732520465223</v>
      </c>
      <c r="Q105">
        <f t="shared" si="17"/>
        <v>0.21558966416420627</v>
      </c>
      <c r="R105">
        <f t="shared" si="15"/>
        <v>7</v>
      </c>
    </row>
    <row r="106" spans="1:18" x14ac:dyDescent="0.25">
      <c r="A106">
        <f t="shared" si="16"/>
        <v>87</v>
      </c>
      <c r="B106">
        <f t="array" ref="B106:F106">MMULT(B105:F105,$B$13:$F$17)</f>
        <v>0.21423124719376291</v>
      </c>
      <c r="C106">
        <v>0.21029832432298731</v>
      </c>
      <c r="D106">
        <v>0.20263261921788864</v>
      </c>
      <c r="E106">
        <v>0.19570826612676046</v>
      </c>
      <c r="F106">
        <v>0.17712954313860022</v>
      </c>
      <c r="G106">
        <f t="shared" si="18"/>
        <v>184.74477992530308</v>
      </c>
      <c r="H106">
        <f t="shared" si="18"/>
        <v>160.42160228956695</v>
      </c>
      <c r="I106">
        <f t="shared" si="18"/>
        <v>0.85812555269368085</v>
      </c>
      <c r="J106">
        <f t="shared" si="17"/>
        <v>24.996214817418778</v>
      </c>
      <c r="K106">
        <f t="shared" si="17"/>
        <v>25.558495787044066</v>
      </c>
      <c r="L106">
        <f t="shared" si="17"/>
        <v>25.277355302231406</v>
      </c>
      <c r="M106">
        <f t="shared" si="17"/>
        <v>25.493001184044012</v>
      </c>
      <c r="N106">
        <f t="shared" si="17"/>
        <v>0.6286131133184456</v>
      </c>
      <c r="O106">
        <f t="shared" si="17"/>
        <v>8.2564161621200824</v>
      </c>
      <c r="P106">
        <f t="shared" si="17"/>
        <v>1.0017732993959563</v>
      </c>
      <c r="Q106">
        <f t="shared" si="17"/>
        <v>0.21564588181261671</v>
      </c>
      <c r="R106">
        <f t="shared" si="15"/>
        <v>7</v>
      </c>
    </row>
    <row r="107" spans="1:18" x14ac:dyDescent="0.25">
      <c r="A107">
        <f t="shared" si="16"/>
        <v>88</v>
      </c>
      <c r="B107">
        <f t="array" ref="B107:F107">MMULT(B106:F106,$B$13:$F$17)</f>
        <v>0.21386708766869109</v>
      </c>
      <c r="C107">
        <v>0.21006923223619864</v>
      </c>
      <c r="D107">
        <v>0.20262375316965103</v>
      </c>
      <c r="E107">
        <v>0.19593753141505688</v>
      </c>
      <c r="F107">
        <v>0.17750239551040192</v>
      </c>
      <c r="G107">
        <f t="shared" si="18"/>
        <v>184.77301218308185</v>
      </c>
      <c r="H107">
        <f t="shared" si="18"/>
        <v>160.44849075336475</v>
      </c>
      <c r="I107">
        <f t="shared" si="18"/>
        <v>0.85798098040698845</v>
      </c>
      <c r="J107">
        <f t="shared" si="17"/>
        <v>24.997338903696875</v>
      </c>
      <c r="K107">
        <f t="shared" si="17"/>
        <v>25.559619214979474</v>
      </c>
      <c r="L107">
        <f t="shared" si="17"/>
        <v>25.278479059338153</v>
      </c>
      <c r="M107">
        <f t="shared" si="17"/>
        <v>25.494179225944791</v>
      </c>
      <c r="N107">
        <f t="shared" si="17"/>
        <v>0.62892675245140861</v>
      </c>
      <c r="O107">
        <f t="shared" si="17"/>
        <v>8.2512010476801994</v>
      </c>
      <c r="P107">
        <f t="shared" si="17"/>
        <v>1.0017733451054909</v>
      </c>
      <c r="Q107">
        <f t="shared" si="17"/>
        <v>0.21570016660664204</v>
      </c>
      <c r="R107">
        <f t="shared" si="15"/>
        <v>7</v>
      </c>
    </row>
    <row r="108" spans="1:18" x14ac:dyDescent="0.25">
      <c r="A108">
        <f t="shared" si="16"/>
        <v>89</v>
      </c>
      <c r="B108">
        <f t="array" ref="B108:F108">MMULT(B107:F107,$B$13:$F$17)</f>
        <v>0.21351543438790477</v>
      </c>
      <c r="C108">
        <v>0.20984802010604381</v>
      </c>
      <c r="D108">
        <v>0.20261520799323618</v>
      </c>
      <c r="E108">
        <v>0.19615892178664726</v>
      </c>
      <c r="F108">
        <v>0.17786241572616757</v>
      </c>
      <c r="G108">
        <f t="shared" si="18"/>
        <v>184.80027378702056</v>
      </c>
      <c r="H108">
        <f t="shared" si="18"/>
        <v>160.47445476151105</v>
      </c>
      <c r="I108">
        <f t="shared" si="18"/>
        <v>0.85784137805172045</v>
      </c>
      <c r="J108">
        <f t="shared" si="17"/>
        <v>24.998424344610466</v>
      </c>
      <c r="K108">
        <f t="shared" si="17"/>
        <v>25.5607040201775</v>
      </c>
      <c r="L108">
        <f t="shared" si="17"/>
        <v>25.279564182393965</v>
      </c>
      <c r="M108">
        <f t="shared" si="17"/>
        <v>25.495316767404617</v>
      </c>
      <c r="N108">
        <f t="shared" si="17"/>
        <v>0.62922960731663435</v>
      </c>
      <c r="O108">
        <f t="shared" si="17"/>
        <v>8.2461652096688116</v>
      </c>
      <c r="P108">
        <f t="shared" si="17"/>
        <v>1.0017733892329412</v>
      </c>
      <c r="Q108">
        <f t="shared" si="17"/>
        <v>0.21575258501065842</v>
      </c>
      <c r="R108">
        <f t="shared" si="15"/>
        <v>7</v>
      </c>
    </row>
    <row r="109" spans="1:18" x14ac:dyDescent="0.25">
      <c r="A109">
        <f t="shared" si="16"/>
        <v>90</v>
      </c>
      <c r="B109">
        <f t="array" ref="B109:F109">MMULT(B108:F108,$B$13:$F$17)</f>
        <v>0.21317585899143615</v>
      </c>
      <c r="C109">
        <v>0.20963441656176662</v>
      </c>
      <c r="D109">
        <v>0.20260697074210468</v>
      </c>
      <c r="E109">
        <v>0.19637270712819202</v>
      </c>
      <c r="F109">
        <v>0.17821004657650011</v>
      </c>
      <c r="G109">
        <f t="shared" si="18"/>
        <v>184.826598112597</v>
      </c>
      <c r="H109">
        <f t="shared" si="18"/>
        <v>160.49952610131686</v>
      </c>
      <c r="I109">
        <f t="shared" si="18"/>
        <v>0.85770657481200474</v>
      </c>
      <c r="J109">
        <f t="shared" si="17"/>
        <v>24.999472468739413</v>
      </c>
      <c r="K109">
        <f t="shared" si="17"/>
        <v>25.561751530440866</v>
      </c>
      <c r="L109">
        <f t="shared" si="17"/>
        <v>25.280611999590118</v>
      </c>
      <c r="M109">
        <f t="shared" si="17"/>
        <v>25.496415200792512</v>
      </c>
      <c r="N109">
        <f t="shared" si="17"/>
        <v>0.62952204884942409</v>
      </c>
      <c r="O109">
        <f t="shared" si="17"/>
        <v>8.2413024866743392</v>
      </c>
      <c r="P109">
        <f t="shared" si="17"/>
        <v>1.0017734318339644</v>
      </c>
      <c r="Q109">
        <f t="shared" si="17"/>
        <v>0.21580320120239976</v>
      </c>
      <c r="R109">
        <f t="shared" si="15"/>
        <v>7</v>
      </c>
    </row>
    <row r="110" spans="1:18" x14ac:dyDescent="0.25">
      <c r="A110">
        <f t="shared" si="16"/>
        <v>91</v>
      </c>
      <c r="B110">
        <f t="array" ref="B110:F110">MMULT(B109:F109,$B$13:$F$17)</f>
        <v>0.21284794765535564</v>
      </c>
      <c r="C110">
        <v>0.20942815961729533</v>
      </c>
      <c r="D110">
        <v>0.20259902914318581</v>
      </c>
      <c r="E110">
        <v>0.1965791481489636</v>
      </c>
      <c r="F110">
        <v>0.17854571543519923</v>
      </c>
      <c r="G110">
        <f t="shared" si="18"/>
        <v>184.85201738728256</v>
      </c>
      <c r="H110">
        <f t="shared" si="18"/>
        <v>160.52373546667442</v>
      </c>
      <c r="I110">
        <f t="shared" si="18"/>
        <v>0.85757640573878247</v>
      </c>
      <c r="J110">
        <f t="shared" si="17"/>
        <v>25.000484558991392</v>
      </c>
      <c r="K110">
        <f t="shared" si="17"/>
        <v>25.562763027926724</v>
      </c>
      <c r="L110">
        <f t="shared" si="17"/>
        <v>25.28162379345904</v>
      </c>
      <c r="M110">
        <f t="shared" si="17"/>
        <v>25.497475870610799</v>
      </c>
      <c r="N110">
        <f t="shared" si="17"/>
        <v>0.62980443521142826</v>
      </c>
      <c r="O110">
        <f t="shared" si="17"/>
        <v>8.2366069288688344</v>
      </c>
      <c r="P110">
        <f t="shared" si="17"/>
        <v>1.0017734729621521</v>
      </c>
      <c r="Q110">
        <f t="shared" si="17"/>
        <v>0.21585207715176533</v>
      </c>
      <c r="R110">
        <f t="shared" si="15"/>
        <v>7</v>
      </c>
    </row>
    <row r="111" spans="1:18" x14ac:dyDescent="0.25">
      <c r="A111">
        <f t="shared" si="16"/>
        <v>92</v>
      </c>
      <c r="B111">
        <f t="array" ref="B111:F111">MMULT(B110:F110,$B$13:$F$17)</f>
        <v>0.2125313006147945</v>
      </c>
      <c r="C111">
        <v>0.20922899634201308</v>
      </c>
      <c r="D111">
        <v>0.2025913715464881</v>
      </c>
      <c r="E111">
        <v>0.19677849668432065</v>
      </c>
      <c r="F111">
        <v>0.17886983481238325</v>
      </c>
      <c r="G111">
        <f t="shared" si="18"/>
        <v>184.87656273007826</v>
      </c>
      <c r="H111">
        <f t="shared" si="18"/>
        <v>160.54711249571795</v>
      </c>
      <c r="I111">
        <f t="shared" si="18"/>
        <v>0.85745071154879604</v>
      </c>
      <c r="J111">
        <f t="shared" si="17"/>
        <v>25.001461854171627</v>
      </c>
      <c r="K111">
        <f t="shared" si="17"/>
        <v>25.563739750715509</v>
      </c>
      <c r="L111">
        <f t="shared" si="17"/>
        <v>25.28260080244355</v>
      </c>
      <c r="M111">
        <f t="shared" si="17"/>
        <v>25.498500075140434</v>
      </c>
      <c r="N111">
        <f t="shared" si="17"/>
        <v>0.63007711223230767</v>
      </c>
      <c r="O111">
        <f t="shared" si="17"/>
        <v>8.2320727907628175</v>
      </c>
      <c r="P111">
        <f t="shared" si="17"/>
        <v>1.001773512669121</v>
      </c>
      <c r="Q111">
        <f t="shared" si="17"/>
        <v>0.21589927269689443</v>
      </c>
      <c r="R111">
        <f t="shared" si="15"/>
        <v>7</v>
      </c>
    </row>
    <row r="112" spans="1:18" x14ac:dyDescent="0.25">
      <c r="A112">
        <f t="shared" si="16"/>
        <v>93</v>
      </c>
      <c r="B112">
        <f t="array" ref="B112:F112">MMULT(B111:F111,$B$13:$F$17)</f>
        <v>0.21222553170064809</v>
      </c>
      <c r="C112">
        <v>0.20903668254363764</v>
      </c>
      <c r="D112">
        <v>0.20258398687969106</v>
      </c>
      <c r="E112">
        <v>0.19697099599017889</v>
      </c>
      <c r="F112">
        <v>0.17918280288584393</v>
      </c>
      <c r="G112">
        <f t="shared" si="18"/>
        <v>184.90026418968341</v>
      </c>
      <c r="H112">
        <f t="shared" si="18"/>
        <v>160.56968580718163</v>
      </c>
      <c r="I112">
        <f t="shared" si="18"/>
        <v>0.85732933843040837</v>
      </c>
      <c r="J112">
        <f t="shared" si="17"/>
        <v>25.002405550498707</v>
      </c>
      <c r="K112">
        <f t="shared" si="17"/>
        <v>25.564682894325856</v>
      </c>
      <c r="L112">
        <f t="shared" si="17"/>
        <v>25.28354422241226</v>
      </c>
      <c r="M112">
        <f t="shared" si="17"/>
        <v>25.499489068029856</v>
      </c>
      <c r="N112">
        <f t="shared" si="17"/>
        <v>0.63034041383591266</v>
      </c>
      <c r="O112">
        <f t="shared" si="17"/>
        <v>8.2276945242057362</v>
      </c>
      <c r="P112">
        <f t="shared" si="17"/>
        <v>1.0017735510045964</v>
      </c>
      <c r="Q112">
        <f t="shared" si="17"/>
        <v>0.21594484561760577</v>
      </c>
      <c r="R112">
        <f t="shared" si="15"/>
        <v>7</v>
      </c>
    </row>
    <row r="113" spans="1:18" x14ac:dyDescent="0.25">
      <c r="A113">
        <f t="shared" si="16"/>
        <v>94</v>
      </c>
      <c r="B113">
        <f t="array" ref="B113:F113">MMULT(B112:F112,$B$13:$F$17)</f>
        <v>0.21193026788981378</v>
      </c>
      <c r="C113">
        <v>0.20885098246269845</v>
      </c>
      <c r="D113">
        <v>0.2025768646071591</v>
      </c>
      <c r="E113">
        <v>0.19715688102861834</v>
      </c>
      <c r="F113">
        <v>0.17948500401170989</v>
      </c>
      <c r="G113">
        <f t="shared" si="18"/>
        <v>184.92315078134504</v>
      </c>
      <c r="H113">
        <f t="shared" si="18"/>
        <v>160.59148303550009</v>
      </c>
      <c r="I113">
        <f t="shared" si="18"/>
        <v>0.85721213785602313</v>
      </c>
      <c r="J113">
        <f t="shared" si="17"/>
        <v>25.003316803068323</v>
      </c>
      <c r="K113">
        <f t="shared" si="17"/>
        <v>25.565593613177512</v>
      </c>
      <c r="L113">
        <f t="shared" si="17"/>
        <v>25.2844552081229</v>
      </c>
      <c r="M113">
        <f t="shared" si="17"/>
        <v>25.500444059829185</v>
      </c>
      <c r="N113">
        <f t="shared" si="17"/>
        <v>0.63059466245154572</v>
      </c>
      <c r="O113">
        <f t="shared" si="17"/>
        <v>8.2234667716240448</v>
      </c>
      <c r="P113">
        <f t="shared" si="17"/>
        <v>1.0017735880164911</v>
      </c>
      <c r="Q113">
        <f t="shared" si="17"/>
        <v>0.21598885170629392</v>
      </c>
      <c r="R113">
        <f t="shared" si="15"/>
        <v>7</v>
      </c>
    </row>
    <row r="114" spans="1:18" x14ac:dyDescent="0.25">
      <c r="A114">
        <f t="shared" si="16"/>
        <v>95</v>
      </c>
      <c r="B114">
        <f t="array" ref="B114:F114">MMULT(B113:F113,$B$13:$F$17)</f>
        <v>0.2116451488687846</v>
      </c>
      <c r="C114">
        <v>0.20867166847812915</v>
      </c>
      <c r="D114">
        <v>0.20256999469288448</v>
      </c>
      <c r="E114">
        <v>0.19733637874478296</v>
      </c>
      <c r="F114">
        <v>0.17977680921541839</v>
      </c>
      <c r="G114">
        <f t="shared" si="18"/>
        <v>184.94525052243404</v>
      </c>
      <c r="H114">
        <f t="shared" si="18"/>
        <v>160.61253086469583</v>
      </c>
      <c r="I114">
        <f t="shared" si="18"/>
        <v>0.85709896640089223</v>
      </c>
      <c r="J114">
        <f t="shared" si="17"/>
        <v>25.004196727266773</v>
      </c>
      <c r="K114">
        <f t="shared" si="17"/>
        <v>25.566473022004008</v>
      </c>
      <c r="L114">
        <f t="shared" si="17"/>
        <v>25.285334874635367</v>
      </c>
      <c r="M114">
        <f t="shared" si="17"/>
        <v>25.501366219471734</v>
      </c>
      <c r="N114">
        <f t="shared" si="17"/>
        <v>0.63084016941085497</v>
      </c>
      <c r="O114">
        <f t="shared" si="17"/>
        <v>8.2193843594890481</v>
      </c>
      <c r="P114">
        <f t="shared" si="17"/>
        <v>1.0017736237509798</v>
      </c>
      <c r="Q114">
        <f t="shared" si="17"/>
        <v>0.21603134483637262</v>
      </c>
      <c r="R114">
        <f t="shared" si="15"/>
        <v>7</v>
      </c>
    </row>
    <row r="115" spans="1:18" x14ac:dyDescent="0.25">
      <c r="A115">
        <f t="shared" si="16"/>
        <v>96</v>
      </c>
      <c r="B115">
        <f t="array" ref="B115:F115">MMULT(B114:F114,$B$13:$F$17)</f>
        <v>0.21136982661039058</v>
      </c>
      <c r="C115">
        <v>0.20849852082351908</v>
      </c>
      <c r="D115">
        <v>0.20256336756692322</v>
      </c>
      <c r="E115">
        <v>0.19750970833524026</v>
      </c>
      <c r="F115">
        <v>0.18005857666392644</v>
      </c>
      <c r="G115">
        <f t="shared" si="18"/>
        <v>184.96659046679261</v>
      </c>
      <c r="H115">
        <f t="shared" si="18"/>
        <v>160.63285506109588</v>
      </c>
      <c r="I115">
        <f t="shared" si="18"/>
        <v>0.85698968556809585</v>
      </c>
      <c r="J115">
        <f t="shared" si="17"/>
        <v>25.005046400135839</v>
      </c>
      <c r="K115">
        <f t="shared" si="17"/>
        <v>25.567322197216757</v>
      </c>
      <c r="L115">
        <f t="shared" si="17"/>
        <v>25.286184298676282</v>
      </c>
      <c r="M115">
        <f t="shared" si="17"/>
        <v>25.502256675704622</v>
      </c>
      <c r="N115">
        <f t="shared" si="17"/>
        <v>0.63107723533087601</v>
      </c>
      <c r="O115">
        <f t="shared" si="17"/>
        <v>8.2154422920069585</v>
      </c>
      <c r="P115">
        <f t="shared" si="17"/>
        <v>1.0017736582525694</v>
      </c>
      <c r="Q115">
        <f t="shared" si="17"/>
        <v>0.21607237702835114</v>
      </c>
      <c r="R115">
        <f t="shared" si="15"/>
        <v>8</v>
      </c>
    </row>
    <row r="116" spans="1:18" x14ac:dyDescent="0.25">
      <c r="A116">
        <f t="shared" si="16"/>
        <v>97</v>
      </c>
      <c r="B116">
        <f t="array" ref="B116:F116">MMULT(B115:F115,$B$13:$F$17)</f>
        <v>0.21110396496345804</v>
      </c>
      <c r="C116">
        <v>0.20833132731359341</v>
      </c>
      <c r="D116">
        <v>0.20255697409493942</v>
      </c>
      <c r="E116">
        <v>0.19767708150797808</v>
      </c>
      <c r="F116">
        <v>0.1803306521200306</v>
      </c>
      <c r="G116">
        <f t="shared" si="18"/>
        <v>184.98719673789626</v>
      </c>
      <c r="H116">
        <f t="shared" si="18"/>
        <v>160.6524805049186</v>
      </c>
      <c r="I116">
        <f t="shared" si="18"/>
        <v>0.85688416161948999</v>
      </c>
      <c r="J116">
        <f t="shared" si="17"/>
        <v>25.005866861690851</v>
      </c>
      <c r="K116">
        <f t="shared" si="17"/>
        <v>25.568142178222345</v>
      </c>
      <c r="L116">
        <f t="shared" si="17"/>
        <v>25.287004519956575</v>
      </c>
      <c r="M116">
        <f t="shared" si="17"/>
        <v>25.503116518470197</v>
      </c>
      <c r="N116">
        <f t="shared" si="17"/>
        <v>0.63130615048372662</v>
      </c>
      <c r="O116">
        <f t="shared" si="17"/>
        <v>8.2116357450238322</v>
      </c>
      <c r="P116">
        <f t="shared" si="17"/>
        <v>1.0017736915641666</v>
      </c>
      <c r="Q116">
        <f t="shared" si="17"/>
        <v>0.21611199851362695</v>
      </c>
      <c r="R116">
        <f t="shared" si="15"/>
        <v>8</v>
      </c>
    </row>
    <row r="117" spans="1:18" x14ac:dyDescent="0.25">
      <c r="A117">
        <f t="shared" si="16"/>
        <v>98</v>
      </c>
      <c r="B117">
        <f t="array" ref="B117:F117">MMULT(B116:F116,$B$13:$F$17)</f>
        <v>0.21084723925513724</v>
      </c>
      <c r="C117">
        <v>0.20816988308051301</v>
      </c>
      <c r="D117">
        <v>0.20255080555051785</v>
      </c>
      <c r="E117">
        <v>0.19783870273422388</v>
      </c>
      <c r="F117">
        <v>0.18059336937960752</v>
      </c>
      <c r="G117">
        <f t="shared" si="18"/>
        <v>185.00709456087097</v>
      </c>
      <c r="H117">
        <f t="shared" si="18"/>
        <v>160.67143122077047</v>
      </c>
      <c r="I117">
        <f t="shared" si="18"/>
        <v>0.85678226541242286</v>
      </c>
      <c r="J117">
        <f t="shared" si="17"/>
        <v>25.006659116193397</v>
      </c>
      <c r="K117">
        <f t="shared" si="17"/>
        <v>25.568933968694516</v>
      </c>
      <c r="L117">
        <f t="shared" si="17"/>
        <v>25.287796542443935</v>
      </c>
      <c r="M117">
        <f t="shared" si="17"/>
        <v>25.503946800240001</v>
      </c>
      <c r="N117">
        <f t="shared" si="17"/>
        <v>0.63152719515343192</v>
      </c>
      <c r="O117">
        <f t="shared" si="17"/>
        <v>8.2079600601381806</v>
      </c>
      <c r="P117">
        <f t="shared" si="17"/>
        <v>1.0017737237271409</v>
      </c>
      <c r="Q117">
        <f t="shared" si="17"/>
        <v>0.21615025779607397</v>
      </c>
      <c r="R117">
        <f t="shared" si="15"/>
        <v>8</v>
      </c>
    </row>
    <row r="118" spans="1:18" x14ac:dyDescent="0.25">
      <c r="A118">
        <f t="shared" si="16"/>
        <v>99</v>
      </c>
      <c r="B118">
        <f t="array" ref="B118:F118">MMULT(B117:F117,$B$13:$F$17)</f>
        <v>0.21059933590563498</v>
      </c>
      <c r="C118">
        <v>0.20801399031960652</v>
      </c>
      <c r="D118">
        <v>0.20254485358994451</v>
      </c>
      <c r="E118">
        <v>0.19799476949227704</v>
      </c>
      <c r="F118">
        <v>0.18084705069253645</v>
      </c>
      <c r="G118">
        <f t="shared" si="18"/>
        <v>185.02630829340643</v>
      </c>
      <c r="H118">
        <f t="shared" si="18"/>
        <v>160.68973040709011</v>
      </c>
      <c r="I118">
        <f t="shared" si="18"/>
        <v>0.85668387224202669</v>
      </c>
      <c r="J118">
        <f t="shared" si="17"/>
        <v>25.007424133380354</v>
      </c>
      <c r="K118">
        <f t="shared" si="17"/>
        <v>25.569698537802459</v>
      </c>
      <c r="L118">
        <f t="shared" si="17"/>
        <v>25.288561335591389</v>
      </c>
      <c r="M118">
        <f t="shared" si="17"/>
        <v>25.504748537302881</v>
      </c>
      <c r="N118">
        <f t="shared" si="17"/>
        <v>0.63174063998034291</v>
      </c>
      <c r="O118">
        <f t="shared" si="17"/>
        <v>8.2044107390143974</v>
      </c>
      <c r="P118">
        <f t="shared" si="17"/>
        <v>1.001773754781385</v>
      </c>
      <c r="Q118">
        <f t="shared" si="17"/>
        <v>0.21618720171150452</v>
      </c>
      <c r="R118">
        <f t="shared" si="15"/>
        <v>8</v>
      </c>
    </row>
    <row r="119" spans="1:18" x14ac:dyDescent="0.25">
      <c r="A119">
        <f t="shared" si="16"/>
        <v>100</v>
      </c>
      <c r="B119">
        <f t="array" ref="B119:F119">MMULT(B118:F118,$B$13:$F$17)</f>
        <v>0.21035995205507679</v>
      </c>
      <c r="C119">
        <v>0.20786345804416653</v>
      </c>
      <c r="D119">
        <v>0.202539110229189</v>
      </c>
      <c r="E119">
        <v>0.19814547250354925</v>
      </c>
      <c r="F119">
        <v>0.1810920071680179</v>
      </c>
      <c r="G119">
        <f t="shared" si="18"/>
        <v>185.04486145560247</v>
      </c>
      <c r="H119">
        <f t="shared" si="18"/>
        <v>160.70740046457692</v>
      </c>
      <c r="I119">
        <f t="shared" si="18"/>
        <v>0.85658886168889681</v>
      </c>
      <c r="J119">
        <f t="shared" si="17"/>
        <v>25.008162849650642</v>
      </c>
      <c r="K119">
        <f t="shared" si="17"/>
        <v>25.570436821396932</v>
      </c>
      <c r="L119">
        <f t="shared" si="17"/>
        <v>25.289299835523771</v>
      </c>
      <c r="M119">
        <f t="shared" si="17"/>
        <v>25.505522711008837</v>
      </c>
      <c r="N119">
        <f t="shared" si="17"/>
        <v>0.63194674629359093</v>
      </c>
      <c r="O119">
        <f t="shared" si="17"/>
        <v>8.2009834378902724</v>
      </c>
      <c r="P119">
        <f t="shared" si="17"/>
        <v>1.001773784765372</v>
      </c>
      <c r="Q119">
        <f t="shared" si="17"/>
        <v>0.21622287548507835</v>
      </c>
      <c r="R119">
        <f t="shared" si="15"/>
        <v>8</v>
      </c>
    </row>
    <row r="120" spans="1:18" x14ac:dyDescent="0.25">
      <c r="A120">
        <f t="shared" si="16"/>
        <v>101</v>
      </c>
      <c r="B120">
        <f t="array" ref="B120:F120">MMULT(B119:F119,$B$13:$F$17)</f>
        <v>0.21012879520221472</v>
      </c>
      <c r="C120">
        <v>0.2077181018489597</v>
      </c>
      <c r="D120">
        <v>0.20253356782285442</v>
      </c>
      <c r="E120">
        <v>0.19829099596101082</v>
      </c>
      <c r="F120">
        <v>0.18132853916495981</v>
      </c>
      <c r="G120">
        <f t="shared" si="18"/>
        <v>185.06277675878687</v>
      </c>
      <c r="H120">
        <f t="shared" si="18"/>
        <v>160.72446302363915</v>
      </c>
      <c r="I120">
        <f t="shared" si="18"/>
        <v>0.85649711747198021</v>
      </c>
      <c r="J120">
        <f t="shared" si="17"/>
        <v>25.008876169211266</v>
      </c>
      <c r="K120">
        <f t="shared" si="17"/>
        <v>25.57114972315555</v>
      </c>
      <c r="L120">
        <f t="shared" si="17"/>
        <v>25.290012946183388</v>
      </c>
      <c r="M120">
        <f t="shared" si="17"/>
        <v>25.506270268970113</v>
      </c>
      <c r="N120">
        <f t="shared" si="17"/>
        <v>0.63214576643200382</v>
      </c>
      <c r="O120">
        <f t="shared" si="17"/>
        <v>8.1976739622720469</v>
      </c>
      <c r="P120">
        <f t="shared" si="17"/>
        <v>1.0017738137162098</v>
      </c>
      <c r="Q120">
        <f t="shared" si="17"/>
        <v>0.2162573227867304</v>
      </c>
      <c r="R120">
        <f t="shared" si="15"/>
        <v>8</v>
      </c>
    </row>
    <row r="121" spans="1:18" x14ac:dyDescent="0.25">
      <c r="A121">
        <f t="shared" si="16"/>
        <v>102</v>
      </c>
      <c r="B121">
        <f t="array" ref="B121:F121">MMULT(B120:F120,$B$13:$F$17)</f>
        <v>0.20990558285469113</v>
      </c>
      <c r="C121">
        <v>0.20757774368211704</v>
      </c>
      <c r="D121">
        <v>0.20252821904488646</v>
      </c>
      <c r="E121">
        <v>0.19843151775024162</v>
      </c>
      <c r="F121">
        <v>0.18155693666806325</v>
      </c>
      <c r="G121">
        <f t="shared" si="18"/>
        <v>185.0800761333399</v>
      </c>
      <c r="H121">
        <f t="shared" si="18"/>
        <v>160.74093897089583</v>
      </c>
      <c r="I121">
        <f t="shared" si="18"/>
        <v>0.85640852730649131</v>
      </c>
      <c r="J121">
        <f t="shared" si="17"/>
        <v>25.009564965183884</v>
      </c>
      <c r="K121">
        <f t="shared" si="17"/>
        <v>25.571838115688799</v>
      </c>
      <c r="L121">
        <f t="shared" si="17"/>
        <v>25.29070154043632</v>
      </c>
      <c r="M121">
        <f t="shared" si="17"/>
        <v>25.506992126221</v>
      </c>
      <c r="N121">
        <f t="shared" si="17"/>
        <v>0.63233794405389432</v>
      </c>
      <c r="O121">
        <f t="shared" si="17"/>
        <v>8.1944782618107919</v>
      </c>
      <c r="P121">
        <f t="shared" si="17"/>
        <v>1.0017738416696933</v>
      </c>
      <c r="Q121">
        <f t="shared" si="17"/>
        <v>0.21629058578468691</v>
      </c>
      <c r="R121">
        <f t="shared" si="15"/>
        <v>8</v>
      </c>
    </row>
  </sheetData>
  <mergeCells count="3">
    <mergeCell ref="AB5:AD5"/>
    <mergeCell ref="N6:R6"/>
    <mergeCell ref="AA15:AC15"/>
  </mergeCells>
  <pageMargins left="0.7" right="0.7" top="0.75" bottom="0.75" header="0.3" footer="0.3"/>
  <pageSetup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21"/>
  <sheetViews>
    <sheetView workbookViewId="0">
      <selection activeCell="C5" sqref="C5"/>
    </sheetView>
  </sheetViews>
  <sheetFormatPr defaultRowHeight="15" x14ac:dyDescent="0.25"/>
  <cols>
    <col min="25" max="25" width="12.42578125" customWidth="1"/>
    <col min="26" max="26" width="14.140625" customWidth="1"/>
    <col min="27" max="27" width="13.140625" customWidth="1"/>
    <col min="28" max="28" width="14.85546875" customWidth="1"/>
    <col min="29" max="29" width="13.7109375" customWidth="1"/>
    <col min="30" max="30" width="13.28515625" customWidth="1"/>
    <col min="32" max="32" width="22.5703125" bestFit="1" customWidth="1"/>
  </cols>
  <sheetData>
    <row r="1" spans="1:33" x14ac:dyDescent="0.25">
      <c r="A1" s="50" t="s">
        <v>3521</v>
      </c>
    </row>
    <row r="2" spans="1:33" ht="15.75" x14ac:dyDescent="0.25">
      <c r="B2" t="s">
        <v>3498</v>
      </c>
      <c r="Y2" s="81"/>
      <c r="Z2" s="81"/>
      <c r="AA2" s="81"/>
      <c r="AB2" s="81"/>
      <c r="AC2" s="81"/>
      <c r="AD2" s="81"/>
      <c r="AE2" s="81"/>
      <c r="AF2" s="81"/>
      <c r="AG2" s="81"/>
    </row>
    <row r="3" spans="1:33" ht="15.75" x14ac:dyDescent="0.25">
      <c r="B3" t="s">
        <v>1365</v>
      </c>
      <c r="Y3" s="81"/>
      <c r="Z3" s="109"/>
      <c r="AA3" s="81" t="s">
        <v>3616</v>
      </c>
      <c r="AB3" s="81"/>
      <c r="AC3" s="81"/>
      <c r="AD3" s="81"/>
      <c r="AE3" s="81"/>
      <c r="AF3" s="81"/>
      <c r="AG3" s="81"/>
    </row>
    <row r="4" spans="1:33" ht="31.5" customHeight="1" thickBot="1" x14ac:dyDescent="0.3">
      <c r="B4" t="s">
        <v>1366</v>
      </c>
      <c r="Y4" s="81"/>
      <c r="Z4" s="81"/>
      <c r="AA4" s="82"/>
      <c r="AB4" s="62"/>
      <c r="AC4" s="62"/>
      <c r="AD4" s="62"/>
      <c r="AE4" s="81"/>
      <c r="AF4" s="81"/>
      <c r="AG4" s="81"/>
    </row>
    <row r="5" spans="1:33" ht="29.25" customHeight="1" thickTop="1" x14ac:dyDescent="0.25">
      <c r="B5" t="s">
        <v>3492</v>
      </c>
      <c r="C5">
        <f>M9</f>
        <v>0.37088348704673502</v>
      </c>
      <c r="D5" t="s">
        <v>1240</v>
      </c>
      <c r="E5">
        <f>M8</f>
        <v>5.6822152379636401E-3</v>
      </c>
      <c r="F5" t="s">
        <v>1232</v>
      </c>
      <c r="G5">
        <f>M7</f>
        <v>0.99302799307991796</v>
      </c>
      <c r="Y5" s="81"/>
      <c r="Z5" s="81"/>
      <c r="AA5" s="81"/>
      <c r="AB5" s="292" t="s">
        <v>1376</v>
      </c>
      <c r="AC5" s="292"/>
      <c r="AD5" s="292"/>
      <c r="AE5" s="81"/>
      <c r="AF5" s="81"/>
      <c r="AG5" s="81"/>
    </row>
    <row r="6" spans="1:33" ht="44.25" customHeight="1" x14ac:dyDescent="0.25">
      <c r="A6" t="s">
        <v>1274</v>
      </c>
      <c r="B6" s="14" t="s">
        <v>1233</v>
      </c>
      <c r="C6" s="14" t="s">
        <v>1234</v>
      </c>
      <c r="D6" s="14" t="s">
        <v>1239</v>
      </c>
      <c r="E6" s="14" t="s">
        <v>1235</v>
      </c>
      <c r="F6" s="14" t="s">
        <v>1236</v>
      </c>
      <c r="G6" s="14" t="s">
        <v>1272</v>
      </c>
      <c r="H6" s="14" t="s">
        <v>1371</v>
      </c>
      <c r="I6" s="14" t="s">
        <v>8</v>
      </c>
      <c r="J6" s="14" t="s">
        <v>1275</v>
      </c>
      <c r="K6" s="14" t="s">
        <v>1276</v>
      </c>
      <c r="L6" s="14" t="s">
        <v>1277</v>
      </c>
      <c r="M6" s="14" t="s">
        <v>1232</v>
      </c>
      <c r="N6" s="286" t="s">
        <v>1260</v>
      </c>
      <c r="O6" s="286"/>
      <c r="P6" s="286"/>
      <c r="Q6" s="286"/>
      <c r="R6" s="286"/>
      <c r="S6" s="217" t="s">
        <v>1275</v>
      </c>
      <c r="T6" s="14"/>
      <c r="U6" s="14" t="s">
        <v>1370</v>
      </c>
      <c r="V6" s="14" t="s">
        <v>1372</v>
      </c>
      <c r="W6" s="222" t="s">
        <v>3505</v>
      </c>
      <c r="Y6" s="81"/>
      <c r="Z6" s="81"/>
      <c r="AA6" s="108" t="s">
        <v>1375</v>
      </c>
      <c r="AB6" s="220" t="s">
        <v>1377</v>
      </c>
      <c r="AC6" s="221" t="s">
        <v>1378</v>
      </c>
      <c r="AD6" s="221" t="s">
        <v>1379</v>
      </c>
      <c r="AE6" s="81"/>
      <c r="AF6" s="81" t="s">
        <v>1370</v>
      </c>
      <c r="AG6" s="81" t="s">
        <v>1372</v>
      </c>
    </row>
    <row r="7" spans="1:33" ht="21.95" customHeight="1" x14ac:dyDescent="0.25">
      <c r="B7" s="162">
        <f>results!B28</f>
        <v>161.71040541907601</v>
      </c>
      <c r="C7" s="162">
        <f>results!C28</f>
        <v>139.10075236056801</v>
      </c>
      <c r="D7" s="162">
        <f>results!D28</f>
        <v>1</v>
      </c>
      <c r="E7" s="162">
        <f>results!E28</f>
        <v>23.208820022181399</v>
      </c>
      <c r="F7" s="162">
        <f>results!F28</f>
        <v>23.581850942514802</v>
      </c>
      <c r="G7" s="162">
        <f>results!G28</f>
        <v>23.395335482348099</v>
      </c>
      <c r="H7" s="162">
        <f>results!H28</f>
        <v>23.559532299697199</v>
      </c>
      <c r="I7" s="162">
        <f>results!I28</f>
        <v>0.35280487017413198</v>
      </c>
      <c r="J7" s="162">
        <f>results!J28</f>
        <v>12.173733759076301</v>
      </c>
      <c r="K7" s="162">
        <f>results!K28</f>
        <v>1.00221777077721</v>
      </c>
      <c r="L7" s="162">
        <f>results!L28</f>
        <v>0.16419681734910099</v>
      </c>
      <c r="M7" s="162">
        <f>results!M28</f>
        <v>0.99302799307991796</v>
      </c>
      <c r="N7" s="162">
        <f>results!N28</f>
        <v>0.90302070900611797</v>
      </c>
      <c r="O7" s="162">
        <f>results!O28</f>
        <v>8.5894952407738701E-2</v>
      </c>
      <c r="P7" s="162">
        <f>results!P28</f>
        <v>0</v>
      </c>
      <c r="Q7" s="162">
        <f>results!Q28</f>
        <v>0</v>
      </c>
      <c r="R7" s="162">
        <f>results!R28</f>
        <v>0</v>
      </c>
      <c r="S7" s="162">
        <f>results!S28</f>
        <v>0.121737337590763</v>
      </c>
      <c r="T7" s="162"/>
      <c r="U7">
        <f>M7/H7</f>
        <v>4.2149732874479894E-2</v>
      </c>
      <c r="V7">
        <f>G7/H7</f>
        <v>0.99303055700510612</v>
      </c>
      <c r="W7">
        <f>C7-H7</f>
        <v>115.54122006087081</v>
      </c>
      <c r="Y7" s="81"/>
      <c r="Z7" s="81"/>
      <c r="AA7" s="81">
        <v>1</v>
      </c>
      <c r="AB7" s="105">
        <f>H7</f>
        <v>23.559532299697199</v>
      </c>
      <c r="AC7" s="105">
        <f>G7</f>
        <v>23.395335482348099</v>
      </c>
      <c r="AD7" s="83">
        <f>AB7-AC7</f>
        <v>0.16419681734910085</v>
      </c>
      <c r="AE7" s="81"/>
      <c r="AF7" s="104">
        <f>AD7/AB7</f>
        <v>6.9694429948938845E-3</v>
      </c>
      <c r="AG7" s="81">
        <f>AC7/AB7</f>
        <v>0.99303055700510612</v>
      </c>
    </row>
    <row r="8" spans="1:33" ht="21.95" customHeight="1" x14ac:dyDescent="0.25">
      <c r="B8" s="162">
        <f>results!B29</f>
        <v>171.48492546932101</v>
      </c>
      <c r="C8" s="162">
        <f>results!C29</f>
        <v>148.038834787691</v>
      </c>
      <c r="D8" s="162">
        <f>results!D29</f>
        <v>0.93151862017522902</v>
      </c>
      <c r="E8" s="162">
        <f>results!E29</f>
        <v>23.976049491793798</v>
      </c>
      <c r="F8" s="162">
        <f>results!F29</f>
        <v>24.348904442899101</v>
      </c>
      <c r="G8" s="162">
        <f>results!G29</f>
        <v>24.1624769673465</v>
      </c>
      <c r="H8" s="162">
        <f>results!H29</f>
        <v>24.345533784802502</v>
      </c>
      <c r="I8" s="162">
        <f>results!I29</f>
        <v>0.43850739034998698</v>
      </c>
      <c r="J8" s="162">
        <f>results!J29</f>
        <v>10.227962153625199</v>
      </c>
      <c r="K8" s="162">
        <f>results!K29</f>
        <v>1.00104782579745</v>
      </c>
      <c r="L8" s="162">
        <f>results!L29</f>
        <v>0.183056817456073</v>
      </c>
      <c r="M8" s="162">
        <f>results!M29</f>
        <v>5.6822152379636401E-3</v>
      </c>
      <c r="N8" s="162">
        <f>results!N29</f>
        <v>9.8720862841740198E-2</v>
      </c>
      <c r="O8" s="162">
        <f>results!O29</f>
        <v>0.80996486131408196</v>
      </c>
      <c r="P8" s="162">
        <f>results!P29</f>
        <v>8.4135774573224603E-2</v>
      </c>
      <c r="Q8" s="162">
        <f>results!Q29</f>
        <v>0</v>
      </c>
      <c r="R8" s="162">
        <f>results!R29</f>
        <v>0</v>
      </c>
      <c r="S8" s="162">
        <f>results!S29</f>
        <v>0.102279621536252</v>
      </c>
      <c r="T8" s="162"/>
      <c r="U8">
        <f>M8/H8</f>
        <v>2.3339867132059829E-4</v>
      </c>
      <c r="V8">
        <f>G8/H8</f>
        <v>0.99248088708696647</v>
      </c>
      <c r="W8">
        <f t="shared" ref="W8:W11" si="0">C8-H8</f>
        <v>123.6933010028885</v>
      </c>
      <c r="Y8" s="81"/>
      <c r="Z8" s="81"/>
      <c r="AA8" s="81">
        <v>2</v>
      </c>
      <c r="AB8" s="105">
        <f t="shared" ref="AB8:AB11" si="1">H8</f>
        <v>24.345533784802502</v>
      </c>
      <c r="AC8" s="105">
        <f t="shared" ref="AC8:AC11" si="2">G8</f>
        <v>24.1624769673465</v>
      </c>
      <c r="AD8" s="83">
        <f t="shared" ref="AD8:AD11" si="3">AB8-AC8</f>
        <v>0.18305681745600211</v>
      </c>
      <c r="AE8" s="81"/>
      <c r="AF8" s="104">
        <f t="shared" ref="AF8:AF11" si="4">AD8/AB8</f>
        <v>7.5191129130335113E-3</v>
      </c>
      <c r="AG8" s="81">
        <f t="shared" ref="AG8:AG11" si="5">AC8/AB8</f>
        <v>0.99248088708696647</v>
      </c>
    </row>
    <row r="9" spans="1:33" ht="21.95" customHeight="1" x14ac:dyDescent="0.25">
      <c r="B9" s="162">
        <f>results!B30</f>
        <v>186.146252429806</v>
      </c>
      <c r="C9" s="162">
        <f>results!C30</f>
        <v>161.60514193474299</v>
      </c>
      <c r="D9" s="162">
        <f>results!D30</f>
        <v>0.85056661710245196</v>
      </c>
      <c r="E9" s="162">
        <f>results!E30</f>
        <v>24.978133272323799</v>
      </c>
      <c r="F9" s="162">
        <f>results!F30</f>
        <v>25.351413021727101</v>
      </c>
      <c r="G9" s="162">
        <f>results!G30</f>
        <v>25.1647731470254</v>
      </c>
      <c r="H9" s="162">
        <f>results!H30</f>
        <v>25.377507250542099</v>
      </c>
      <c r="I9" s="162">
        <f>results!I30</f>
        <v>0.59221490927912501</v>
      </c>
      <c r="J9" s="162">
        <f>results!J30</f>
        <v>8.2567122414034895</v>
      </c>
      <c r="K9" s="162">
        <f>results!K30</f>
        <v>1.0021060349572699</v>
      </c>
      <c r="L9" s="162">
        <f>results!L30</f>
        <v>0.21273410351667699</v>
      </c>
      <c r="M9" s="162">
        <f>results!M30</f>
        <v>0.37088348704673502</v>
      </c>
      <c r="N9" s="162">
        <f>results!N30</f>
        <v>0</v>
      </c>
      <c r="O9" s="162">
        <f>results!O30</f>
        <v>0.10141492476526399</v>
      </c>
      <c r="P9" s="162">
        <f>results!P30</f>
        <v>0.81604015608673397</v>
      </c>
      <c r="Q9" s="162">
        <f>results!Q30</f>
        <v>7.7739518494681595E-2</v>
      </c>
      <c r="R9" s="162">
        <f>results!R30</f>
        <v>0</v>
      </c>
      <c r="S9" s="162">
        <f>results!S30</f>
        <v>8.2567122414034896E-2</v>
      </c>
      <c r="T9" s="162"/>
      <c r="U9">
        <f>M9/H9</f>
        <v>1.4614653968380303E-2</v>
      </c>
      <c r="V9">
        <f>G9/H9</f>
        <v>0.99161721829427696</v>
      </c>
      <c r="W9">
        <f t="shared" si="0"/>
        <v>136.22763468420089</v>
      </c>
      <c r="Y9" s="81"/>
      <c r="Z9" s="81"/>
      <c r="AA9" s="81">
        <v>3</v>
      </c>
      <c r="AB9" s="105">
        <f t="shared" si="1"/>
        <v>25.377507250542099</v>
      </c>
      <c r="AC9" s="105">
        <f t="shared" si="2"/>
        <v>25.1647731470254</v>
      </c>
      <c r="AD9" s="83">
        <f t="shared" si="3"/>
        <v>0.21273410351669853</v>
      </c>
      <c r="AE9" s="81"/>
      <c r="AF9" s="104">
        <f t="shared" si="4"/>
        <v>8.382781705723057E-3</v>
      </c>
      <c r="AG9" s="81">
        <f t="shared" si="5"/>
        <v>0.99161721829427696</v>
      </c>
    </row>
    <row r="10" spans="1:33" ht="21.95" customHeight="1" x14ac:dyDescent="0.25">
      <c r="B10" s="162">
        <f>results!B31</f>
        <v>204.30514001340001</v>
      </c>
      <c r="C10" s="162">
        <f>results!C31</f>
        <v>178.45453585516401</v>
      </c>
      <c r="D10" s="162">
        <f>results!D31</f>
        <v>0.764622012128093</v>
      </c>
      <c r="E10" s="162">
        <f>results!E31</f>
        <v>26.203469862535499</v>
      </c>
      <c r="F10" s="162">
        <f>results!F31</f>
        <v>26.576664126366602</v>
      </c>
      <c r="G10" s="162">
        <f>results!G31</f>
        <v>26.3900669944511</v>
      </c>
      <c r="H10" s="162">
        <f>results!H31</f>
        <v>26.637617084862299</v>
      </c>
      <c r="I10" s="162">
        <f>results!I31</f>
        <v>0.80192043468932295</v>
      </c>
      <c r="J10" s="162">
        <f>results!J31</f>
        <v>5.8690815999454502</v>
      </c>
      <c r="K10" s="162">
        <f>results!K31</f>
        <v>1.00141461754397</v>
      </c>
      <c r="L10" s="162">
        <f>results!L31</f>
        <v>0.24755009041118101</v>
      </c>
      <c r="M10" s="162">
        <f>results!M31</f>
        <v>0.6</v>
      </c>
      <c r="N10" s="162">
        <f>results!N31</f>
        <v>0</v>
      </c>
      <c r="O10" s="162">
        <f>results!O31</f>
        <v>0</v>
      </c>
      <c r="P10" s="162">
        <f>results!P31</f>
        <v>9.60895419528561E-2</v>
      </c>
      <c r="Q10" s="162">
        <f>results!Q31</f>
        <v>0.83390626210197705</v>
      </c>
      <c r="R10" s="162">
        <f>results!R31</f>
        <v>6.89809195290918E-2</v>
      </c>
      <c r="S10" s="162">
        <f>results!S31</f>
        <v>5.8690815999454499E-2</v>
      </c>
      <c r="T10" s="162"/>
      <c r="U10">
        <f>M10/H10</f>
        <v>2.2524537314599725E-2</v>
      </c>
      <c r="V10">
        <f>G10/H10</f>
        <v>0.99070674791883406</v>
      </c>
      <c r="W10">
        <f t="shared" si="0"/>
        <v>151.8169187703017</v>
      </c>
      <c r="Y10" s="81"/>
      <c r="Z10" s="81"/>
      <c r="AA10" s="81">
        <v>4</v>
      </c>
      <c r="AB10" s="105">
        <f t="shared" si="1"/>
        <v>26.637617084862299</v>
      </c>
      <c r="AC10" s="105">
        <f t="shared" si="2"/>
        <v>26.3900669944511</v>
      </c>
      <c r="AD10" s="83">
        <f t="shared" si="3"/>
        <v>0.24755009041119891</v>
      </c>
      <c r="AE10" s="81"/>
      <c r="AF10" s="104">
        <f t="shared" si="4"/>
        <v>9.2932520811659751E-3</v>
      </c>
      <c r="AG10" s="81">
        <f t="shared" si="5"/>
        <v>0.99070674791883406</v>
      </c>
    </row>
    <row r="11" spans="1:33" ht="21.95" customHeight="1" thickBot="1" x14ac:dyDescent="0.3">
      <c r="B11" s="162">
        <f>results!B32</f>
        <v>218.49679722208899</v>
      </c>
      <c r="C11" s="162">
        <f>results!C32</f>
        <v>191.682839951012</v>
      </c>
      <c r="D11" s="162">
        <f>results!D32</f>
        <v>0.71135570436208495</v>
      </c>
      <c r="E11" s="162">
        <f>results!E32</f>
        <v>27.115507543904702</v>
      </c>
      <c r="F11" s="162">
        <f>results!F32</f>
        <v>27.488650025394801</v>
      </c>
      <c r="G11" s="162">
        <f>results!G32</f>
        <v>27.302078784649702</v>
      </c>
      <c r="H11" s="162">
        <f>results!H32</f>
        <v>27.576084293966399</v>
      </c>
      <c r="I11" s="162">
        <f>results!I32</f>
        <v>0.98247994038889697</v>
      </c>
      <c r="J11" s="162">
        <f>results!J32</f>
        <v>4.4159666313567802</v>
      </c>
      <c r="K11" s="162">
        <f>results!K32</f>
        <v>1.0021127128429801</v>
      </c>
      <c r="L11" s="162">
        <f>results!L32</f>
        <v>0.27400550931670198</v>
      </c>
      <c r="M11" s="162">
        <f>results!M32</f>
        <v>0.21299999999999999</v>
      </c>
      <c r="N11" s="162">
        <f>results!N32</f>
        <v>0</v>
      </c>
      <c r="O11" s="162">
        <f>results!O32</f>
        <v>0</v>
      </c>
      <c r="P11" s="162">
        <f>results!P32</f>
        <v>0</v>
      </c>
      <c r="Q11" s="162">
        <f>results!Q32</f>
        <v>8.5841761294432897E-2</v>
      </c>
      <c r="R11" s="162">
        <f>results!R32</f>
        <v>0.91526425930355304</v>
      </c>
      <c r="S11" s="162">
        <f>results!S32</f>
        <v>4.4159666313567797E-2</v>
      </c>
      <c r="T11" s="162"/>
      <c r="U11">
        <f>M11/H11</f>
        <v>7.7240843090476061E-3</v>
      </c>
      <c r="V11">
        <f>G11/H11</f>
        <v>0.99006365420138165</v>
      </c>
      <c r="W11">
        <f t="shared" si="0"/>
        <v>164.1067556570456</v>
      </c>
      <c r="Y11" s="81"/>
      <c r="Z11" s="81"/>
      <c r="AA11" s="82">
        <v>5</v>
      </c>
      <c r="AB11" s="106">
        <f t="shared" si="1"/>
        <v>27.576084293966399</v>
      </c>
      <c r="AC11" s="106">
        <f t="shared" si="2"/>
        <v>27.302078784649702</v>
      </c>
      <c r="AD11" s="107">
        <f t="shared" si="3"/>
        <v>0.27400550931669798</v>
      </c>
      <c r="AE11" s="81"/>
      <c r="AF11" s="104">
        <f t="shared" si="4"/>
        <v>9.9363457986183304E-3</v>
      </c>
      <c r="AG11" s="81">
        <f t="shared" si="5"/>
        <v>0.99006365420138165</v>
      </c>
    </row>
    <row r="12" spans="1:33" ht="16.5" thickTop="1" x14ac:dyDescent="0.25">
      <c r="A12" t="s">
        <v>1237</v>
      </c>
      <c r="Y12" s="81"/>
      <c r="Z12" s="81"/>
      <c r="AA12" s="81"/>
      <c r="AB12" s="81"/>
      <c r="AC12" s="81"/>
      <c r="AD12" s="81"/>
      <c r="AE12" s="81"/>
      <c r="AF12" s="81"/>
      <c r="AG12" s="81"/>
    </row>
    <row r="13" spans="1:33" ht="15.75" x14ac:dyDescent="0.25">
      <c r="A13">
        <v>1</v>
      </c>
      <c r="B13">
        <f>SS!S36</f>
        <v>0.90740740740740744</v>
      </c>
      <c r="C13">
        <f>SS!T36</f>
        <v>9.2592592592592587E-2</v>
      </c>
      <c r="D13">
        <f>SS!U36</f>
        <v>0</v>
      </c>
      <c r="E13">
        <f>SS!V36</f>
        <v>0</v>
      </c>
      <c r="F13">
        <f>SS!W36</f>
        <v>0</v>
      </c>
      <c r="K13">
        <f>AVERAGE(K7:K11)/12</f>
        <v>8.3481649365314659E-2</v>
      </c>
      <c r="X13" s="50"/>
      <c r="Y13" s="81" t="s">
        <v>3616</v>
      </c>
      <c r="Z13" s="81"/>
      <c r="AA13" s="81"/>
      <c r="AB13" s="81"/>
      <c r="AC13" s="81"/>
      <c r="AD13" s="81"/>
      <c r="AE13" s="81"/>
      <c r="AF13" s="81"/>
      <c r="AG13" s="81">
        <f>AVERAGE(AG7:AG11)</f>
        <v>0.99157981290131292</v>
      </c>
    </row>
    <row r="14" spans="1:33" ht="16.5" thickBot="1" x14ac:dyDescent="0.3">
      <c r="A14">
        <v>2</v>
      </c>
      <c r="B14">
        <f>SS!S37</f>
        <v>9.2592592592592587E-2</v>
      </c>
      <c r="C14">
        <f>SS!T37</f>
        <v>0.81481481481481477</v>
      </c>
      <c r="D14">
        <f>SS!U37</f>
        <v>9.2592592592592587E-2</v>
      </c>
      <c r="E14">
        <f>SS!V37</f>
        <v>0</v>
      </c>
      <c r="F14">
        <f>SS!W37</f>
        <v>0</v>
      </c>
      <c r="K14">
        <f>1/(1+K13)</f>
        <v>0.92295056458573443</v>
      </c>
      <c r="X14" s="192"/>
      <c r="Y14" s="62"/>
      <c r="Z14" s="191"/>
      <c r="AA14" s="191"/>
      <c r="AB14" s="191"/>
      <c r="AC14" s="191"/>
      <c r="AD14" s="207"/>
      <c r="AE14" s="81"/>
      <c r="AF14" s="81"/>
      <c r="AG14" s="81"/>
    </row>
    <row r="15" spans="1:33" ht="23.45" customHeight="1" thickTop="1" x14ac:dyDescent="0.25">
      <c r="A15">
        <v>3</v>
      </c>
      <c r="B15">
        <f>SS!S38</f>
        <v>0</v>
      </c>
      <c r="C15">
        <f>SS!T38</f>
        <v>9.3167701863354033E-2</v>
      </c>
      <c r="D15">
        <f>SS!U38</f>
        <v>0.81987577639751552</v>
      </c>
      <c r="E15">
        <f>SS!V38</f>
        <v>8.6956521739130432E-2</v>
      </c>
      <c r="F15">
        <f>SS!W38</f>
        <v>0</v>
      </c>
      <c r="X15" s="192"/>
      <c r="Y15" s="169"/>
      <c r="AA15" s="305" t="s">
        <v>1376</v>
      </c>
      <c r="AB15" s="305"/>
      <c r="AC15" s="305"/>
      <c r="AD15" s="205"/>
      <c r="AE15" s="81"/>
      <c r="AF15" s="81"/>
      <c r="AG15" s="81"/>
    </row>
    <row r="16" spans="1:33" ht="50.25" x14ac:dyDescent="0.25">
      <c r="A16">
        <v>4</v>
      </c>
      <c r="B16">
        <f>SS!S39</f>
        <v>0</v>
      </c>
      <c r="C16">
        <f>SS!T39</f>
        <v>0</v>
      </c>
      <c r="D16">
        <f>SS!U39</f>
        <v>8.6956521739130432E-2</v>
      </c>
      <c r="E16">
        <f>SS!V39</f>
        <v>0.83850931677018636</v>
      </c>
      <c r="F16">
        <f>SS!W39</f>
        <v>7.4534161490683232E-2</v>
      </c>
      <c r="X16" s="228"/>
      <c r="Y16" s="218" t="s">
        <v>1375</v>
      </c>
      <c r="Z16" s="194" t="s">
        <v>3474</v>
      </c>
      <c r="AA16" s="194" t="s">
        <v>3522</v>
      </c>
      <c r="AB16" s="194" t="s">
        <v>3523</v>
      </c>
      <c r="AC16" s="229" t="s">
        <v>3497</v>
      </c>
      <c r="AD16" s="212" t="s">
        <v>3481</v>
      </c>
      <c r="AE16" s="81"/>
      <c r="AF16" s="81" t="s">
        <v>3479</v>
      </c>
      <c r="AG16" s="81"/>
    </row>
    <row r="17" spans="1:33" ht="21.95" customHeight="1" x14ac:dyDescent="0.25">
      <c r="A17">
        <v>5</v>
      </c>
      <c r="B17">
        <f>SS!S40</f>
        <v>0</v>
      </c>
      <c r="C17">
        <f>SS!T40</f>
        <v>0</v>
      </c>
      <c r="D17">
        <f>SS!U40</f>
        <v>0</v>
      </c>
      <c r="E17">
        <f>SS!V40</f>
        <v>8.0246913580246909E-2</v>
      </c>
      <c r="F17">
        <f>SS!W40</f>
        <v>0.91975308641975306</v>
      </c>
      <c r="X17" s="232"/>
      <c r="Y17" s="197">
        <v>1</v>
      </c>
      <c r="Z17" s="198">
        <f>I7</f>
        <v>0.35280487017413198</v>
      </c>
      <c r="AA17" s="208">
        <f>B7</f>
        <v>161.71040541907601</v>
      </c>
      <c r="AB17" s="208">
        <f>C7</f>
        <v>139.10075236056801</v>
      </c>
      <c r="AC17" s="208">
        <f>B7-C7</f>
        <v>22.609653058508002</v>
      </c>
      <c r="AD17" s="208">
        <f>(AB17-AC17)/(AA17-AC17)</f>
        <v>0.83745844163444416</v>
      </c>
      <c r="AE17" s="81"/>
      <c r="AF17" s="233">
        <f>AB7-AC17</f>
        <v>0.94987924118919764</v>
      </c>
      <c r="AG17" s="81"/>
    </row>
    <row r="18" spans="1:33" ht="21.95" customHeight="1" x14ac:dyDescent="0.25">
      <c r="B18">
        <v>1</v>
      </c>
      <c r="C18">
        <v>2</v>
      </c>
      <c r="D18">
        <v>3</v>
      </c>
      <c r="E18">
        <v>4</v>
      </c>
      <c r="F18">
        <v>5</v>
      </c>
      <c r="G18" s="14" t="str">
        <f>B6</f>
        <v>U</v>
      </c>
      <c r="H18" s="14" t="str">
        <f t="shared" ref="H18:M18" si="6">C6</f>
        <v>C</v>
      </c>
      <c r="I18" s="14" t="str">
        <f t="shared" si="6"/>
        <v>m</v>
      </c>
      <c r="J18" s="14" t="str">
        <f t="shared" si="6"/>
        <v>WE</v>
      </c>
      <c r="K18" s="14" t="str">
        <f t="shared" si="6"/>
        <v>WK</v>
      </c>
      <c r="L18" s="14" t="str">
        <f t="shared" si="6"/>
        <v>W</v>
      </c>
      <c r="M18" s="14" t="str">
        <f t="shared" si="6"/>
        <v>X</v>
      </c>
      <c r="N18" s="14" t="s">
        <v>8</v>
      </c>
      <c r="O18" s="14" t="s">
        <v>1275</v>
      </c>
      <c r="P18" s="14" t="s">
        <v>1276</v>
      </c>
      <c r="Q18" s="14" t="s">
        <v>1277</v>
      </c>
      <c r="R18" s="14" t="s">
        <v>11</v>
      </c>
      <c r="S18" s="14"/>
      <c r="T18" s="14"/>
      <c r="U18" s="14"/>
      <c r="V18" s="14"/>
      <c r="W18" s="14"/>
      <c r="X18" s="232"/>
      <c r="Y18" s="197">
        <v>2</v>
      </c>
      <c r="Z18" s="198">
        <f>I8</f>
        <v>0.43850739034998698</v>
      </c>
      <c r="AA18" s="208">
        <f t="shared" ref="AA18:AA21" si="7">B8</f>
        <v>171.48492546932101</v>
      </c>
      <c r="AB18" s="208">
        <f t="shared" ref="AB18:AB21" si="8">C8</f>
        <v>148.038834787691</v>
      </c>
      <c r="AC18" s="208">
        <f>B8-C8</f>
        <v>23.446090681630011</v>
      </c>
      <c r="AD18" s="208">
        <f t="shared" ref="AD18:AD21" si="9">(AB18-AC18)/(AA18-AC18)</f>
        <v>0.84162202630644123</v>
      </c>
      <c r="AE18" s="81"/>
      <c r="AF18" s="233">
        <f t="shared" ref="AF18:AF21" si="10">AB8-AC18</f>
        <v>0.89944310317249077</v>
      </c>
      <c r="AG18" s="81"/>
    </row>
    <row r="19" spans="1:33" ht="21.95" customHeight="1" x14ac:dyDescent="0.25">
      <c r="A19">
        <v>0</v>
      </c>
      <c r="B19">
        <v>0</v>
      </c>
      <c r="C19">
        <v>0</v>
      </c>
      <c r="D19">
        <v>1</v>
      </c>
      <c r="E19">
        <v>0</v>
      </c>
      <c r="F19">
        <v>0</v>
      </c>
      <c r="G19">
        <f>MMULT($B19:$F19,B$7:B$11)</f>
        <v>186.146252429806</v>
      </c>
      <c r="H19">
        <f t="shared" ref="H19:Q44" si="11">MMULT($B19:$F19,C$7:C$11)</f>
        <v>161.60514193474299</v>
      </c>
      <c r="I19">
        <f t="shared" si="11"/>
        <v>0.85056661710245196</v>
      </c>
      <c r="J19">
        <f t="shared" si="11"/>
        <v>24.978133272323799</v>
      </c>
      <c r="K19">
        <f t="shared" si="11"/>
        <v>25.351413021727101</v>
      </c>
      <c r="L19">
        <f t="shared" si="11"/>
        <v>25.1647731470254</v>
      </c>
      <c r="M19">
        <f t="shared" si="11"/>
        <v>25.377507250542099</v>
      </c>
      <c r="N19">
        <f t="shared" si="11"/>
        <v>0.59221490927912501</v>
      </c>
      <c r="O19">
        <f t="shared" si="11"/>
        <v>8.2567122414034895</v>
      </c>
      <c r="P19">
        <f t="shared" si="11"/>
        <v>1.0021060349572699</v>
      </c>
      <c r="Q19">
        <f t="shared" si="11"/>
        <v>0.21273410351667699</v>
      </c>
      <c r="R19">
        <v>0</v>
      </c>
      <c r="X19" s="232"/>
      <c r="Y19" s="197">
        <v>3</v>
      </c>
      <c r="Z19" s="198">
        <f>I9</f>
        <v>0.59221490927912501</v>
      </c>
      <c r="AA19" s="208">
        <f t="shared" si="7"/>
        <v>186.146252429806</v>
      </c>
      <c r="AB19" s="208">
        <f t="shared" si="8"/>
        <v>161.60514193474299</v>
      </c>
      <c r="AC19" s="208">
        <f>B9-C9</f>
        <v>24.541110495063009</v>
      </c>
      <c r="AD19" s="208">
        <f t="shared" si="9"/>
        <v>0.84814152445116608</v>
      </c>
      <c r="AE19" s="81"/>
      <c r="AF19" s="233">
        <f t="shared" si="10"/>
        <v>0.83639675547908965</v>
      </c>
      <c r="AG19" s="81"/>
    </row>
    <row r="20" spans="1:33" ht="21.95" customHeight="1" x14ac:dyDescent="0.25">
      <c r="A20">
        <v>1</v>
      </c>
      <c r="B20">
        <v>0</v>
      </c>
      <c r="C20">
        <v>1</v>
      </c>
      <c r="D20">
        <v>0</v>
      </c>
      <c r="E20">
        <v>0</v>
      </c>
      <c r="F20">
        <v>0</v>
      </c>
      <c r="G20">
        <f t="shared" ref="G20:L45" si="12">MMULT($B20:$F20,B$7:B$11)</f>
        <v>171.48492546932101</v>
      </c>
      <c r="H20">
        <f t="shared" si="11"/>
        <v>148.038834787691</v>
      </c>
      <c r="I20">
        <f t="shared" si="11"/>
        <v>0.93151862017522902</v>
      </c>
      <c r="J20">
        <f t="shared" si="11"/>
        <v>23.976049491793798</v>
      </c>
      <c r="K20">
        <f t="shared" si="11"/>
        <v>24.348904442899101</v>
      </c>
      <c r="L20">
        <f t="shared" si="11"/>
        <v>24.1624769673465</v>
      </c>
      <c r="M20">
        <f t="shared" si="11"/>
        <v>24.345533784802502</v>
      </c>
      <c r="N20">
        <f t="shared" si="11"/>
        <v>0.43850739034998698</v>
      </c>
      <c r="O20">
        <f t="shared" si="11"/>
        <v>10.227962153625199</v>
      </c>
      <c r="P20">
        <f t="shared" si="11"/>
        <v>1.00104782579745</v>
      </c>
      <c r="Q20">
        <f t="shared" si="11"/>
        <v>0.183056817456073</v>
      </c>
      <c r="R20">
        <f>IF(MOD(A20,12)=0,R19+1,R19)</f>
        <v>0</v>
      </c>
      <c r="X20" s="232"/>
      <c r="Y20" s="197">
        <v>4</v>
      </c>
      <c r="Z20" s="198">
        <f>I10</f>
        <v>0.80192043468932295</v>
      </c>
      <c r="AA20" s="208">
        <f t="shared" si="7"/>
        <v>204.30514001340001</v>
      </c>
      <c r="AB20" s="208">
        <f t="shared" si="8"/>
        <v>178.45453585516401</v>
      </c>
      <c r="AC20" s="208">
        <f>B10-C10</f>
        <v>25.850604158235996</v>
      </c>
      <c r="AD20" s="208">
        <f t="shared" si="9"/>
        <v>0.85514179264562562</v>
      </c>
      <c r="AE20" s="81"/>
      <c r="AF20" s="233">
        <f t="shared" si="10"/>
        <v>0.78701292662630351</v>
      </c>
      <c r="AG20" s="81"/>
    </row>
    <row r="21" spans="1:33" ht="21.95" customHeight="1" thickBot="1" x14ac:dyDescent="0.3">
      <c r="A21">
        <f>1+A20</f>
        <v>2</v>
      </c>
      <c r="B21">
        <f t="array" ref="B21:F21">MMULT(B20:F20,$B$13:$F$17)</f>
        <v>9.2592592592592587E-2</v>
      </c>
      <c r="C21">
        <v>0.81481481481481477</v>
      </c>
      <c r="D21">
        <v>9.2592592592592587E-2</v>
      </c>
      <c r="E21">
        <v>0</v>
      </c>
      <c r="F21">
        <v>0</v>
      </c>
      <c r="G21">
        <f t="shared" si="12"/>
        <v>171.93740759063951</v>
      </c>
      <c r="H21">
        <f t="shared" si="11"/>
        <v>148.46737411361036</v>
      </c>
      <c r="I21">
        <f t="shared" si="11"/>
        <v>0.93036393283745056</v>
      </c>
      <c r="J21">
        <f t="shared" si="11"/>
        <v>23.997795261323205</v>
      </c>
      <c r="K21">
        <f t="shared" si="11"/>
        <v>24.370705839051297</v>
      </c>
      <c r="L21">
        <f t="shared" si="11"/>
        <v>24.184250550187286</v>
      </c>
      <c r="M21">
        <f t="shared" si="11"/>
        <v>24.368308968194562</v>
      </c>
      <c r="N21">
        <f t="shared" si="11"/>
        <v>0.44480414949380948</v>
      </c>
      <c r="O21">
        <f t="shared" si="11"/>
        <v>10.22560305114644</v>
      </c>
      <c r="P21">
        <f t="shared" si="11"/>
        <v>1.0012541363659295</v>
      </c>
      <c r="Q21">
        <f t="shared" si="11"/>
        <v>0.18405841800733519</v>
      </c>
      <c r="R21">
        <f t="shared" ref="R21:R84" si="13">IF(MOD(A21,12)=0,R20+1,R20)</f>
        <v>0</v>
      </c>
      <c r="X21" s="232"/>
      <c r="Y21" s="199">
        <v>5</v>
      </c>
      <c r="Z21" s="200">
        <f>I11</f>
        <v>0.98247994038889697</v>
      </c>
      <c r="AA21" s="209">
        <f t="shared" si="7"/>
        <v>218.49679722208899</v>
      </c>
      <c r="AB21" s="209">
        <f t="shared" si="8"/>
        <v>191.682839951012</v>
      </c>
      <c r="AC21" s="209">
        <f>B11-C11</f>
        <v>26.813957271076987</v>
      </c>
      <c r="AD21" s="209">
        <f t="shared" si="9"/>
        <v>0.86011289650169109</v>
      </c>
      <c r="AE21" s="81"/>
      <c r="AF21" s="233">
        <f t="shared" si="10"/>
        <v>0.76212702288941259</v>
      </c>
      <c r="AG21" s="81"/>
    </row>
    <row r="22" spans="1:33" ht="16.5" thickTop="1" x14ac:dyDescent="0.25">
      <c r="A22">
        <f t="shared" ref="A22:A85" si="14">1+A21</f>
        <v>3</v>
      </c>
      <c r="B22">
        <f t="array" ref="B22:F22">MMULT(B21:F21,$B$13:$F$17)</f>
        <v>0.15946502057613168</v>
      </c>
      <c r="C22">
        <v>0.68112320970614038</v>
      </c>
      <c r="D22">
        <v>0.1513602399270676</v>
      </c>
      <c r="E22">
        <v>8.0515297906602248E-3</v>
      </c>
      <c r="F22">
        <v>0</v>
      </c>
      <c r="G22">
        <f t="shared" si="12"/>
        <v>172.40962632991258</v>
      </c>
      <c r="H22">
        <f t="shared" si="11"/>
        <v>148.9118157174893</v>
      </c>
      <c r="I22">
        <f t="shared" si="11"/>
        <v>0.92884231719874388</v>
      </c>
      <c r="J22">
        <f t="shared" si="11"/>
        <v>24.023313011554833</v>
      </c>
      <c r="K22">
        <f t="shared" si="11"/>
        <v>24.396263053155543</v>
      </c>
      <c r="L22">
        <f t="shared" si="11"/>
        <v>24.209788032355217</v>
      </c>
      <c r="M22">
        <f t="shared" si="11"/>
        <v>24.394848570153133</v>
      </c>
      <c r="N22">
        <f t="shared" si="11"/>
        <v>0.4510320741032392</v>
      </c>
      <c r="O22">
        <f t="shared" si="11"/>
        <v>10.204780146422941</v>
      </c>
      <c r="P22">
        <f t="shared" si="11"/>
        <v>1.0013975151247176</v>
      </c>
      <c r="Q22">
        <f t="shared" si="11"/>
        <v>0.18506053779796131</v>
      </c>
      <c r="R22">
        <f t="shared" si="13"/>
        <v>0</v>
      </c>
      <c r="X22" s="115"/>
      <c r="Y22" s="81"/>
      <c r="Z22" s="81"/>
      <c r="AA22" s="81"/>
      <c r="AB22" s="81"/>
      <c r="AC22" s="81"/>
      <c r="AD22" s="81"/>
      <c r="AE22" s="81"/>
      <c r="AF22" s="81"/>
      <c r="AG22" s="81"/>
    </row>
    <row r="23" spans="1:33" ht="15.75" x14ac:dyDescent="0.25">
      <c r="A23">
        <f t="shared" si="14"/>
        <v>4</v>
      </c>
      <c r="B23">
        <f t="array" ref="B23:F23">MMULT(B22:F22,$B$13:$F$17)</f>
        <v>0.20776670475483622</v>
      </c>
      <c r="C23">
        <v>0.58385644737324682</v>
      </c>
      <c r="D23">
        <v>0.18786369111287324</v>
      </c>
      <c r="E23">
        <v>1.9913042737379358E-2</v>
      </c>
      <c r="F23">
        <v>6.0011402166411615E-4</v>
      </c>
      <c r="G23">
        <f t="shared" si="12"/>
        <v>172.89019946562061</v>
      </c>
      <c r="H23">
        <f t="shared" si="11"/>
        <v>149.3622759251007</v>
      </c>
      <c r="I23">
        <f t="shared" si="11"/>
        <v>0.92708328655665717</v>
      </c>
      <c r="J23">
        <f t="shared" si="11"/>
        <v>24.051138660750517</v>
      </c>
      <c r="K23">
        <f t="shared" si="11"/>
        <v>24.424116905878549</v>
      </c>
      <c r="L23">
        <f t="shared" si="11"/>
        <v>24.237627783314551</v>
      </c>
      <c r="M23">
        <f t="shared" si="11"/>
        <v>24.42368024208411</v>
      </c>
      <c r="N23">
        <f t="shared" si="11"/>
        <v>0.45714042703962338</v>
      </c>
      <c r="O23">
        <f t="shared" si="11"/>
        <v>10.171615988920085</v>
      </c>
      <c r="P23">
        <f t="shared" si="11"/>
        <v>1.0014976434827441</v>
      </c>
      <c r="Q23">
        <f t="shared" si="11"/>
        <v>0.18605245876959534</v>
      </c>
      <c r="R23">
        <f t="shared" si="13"/>
        <v>0</v>
      </c>
      <c r="Y23" s="81"/>
      <c r="Z23" s="81"/>
      <c r="AA23" s="81"/>
      <c r="AB23" s="81"/>
      <c r="AC23" s="81"/>
      <c r="AD23" s="81"/>
      <c r="AE23" s="81"/>
      <c r="AF23" s="81"/>
      <c r="AG23" s="81"/>
    </row>
    <row r="24" spans="1:33" x14ac:dyDescent="0.25">
      <c r="A24">
        <f t="shared" si="14"/>
        <v>5</v>
      </c>
      <c r="B24">
        <f t="array" ref="B24:F24">MMULT(B23:F23,$B$13:$F$17)</f>
        <v>0.24258982907135573</v>
      </c>
      <c r="C24">
        <v>0.51247536925709114</v>
      </c>
      <c r="D24">
        <v>0.20981724070594468</v>
      </c>
      <c r="E24">
        <v>3.308140229882011E-2</v>
      </c>
      <c r="F24">
        <v>2.0361586667880511E-3</v>
      </c>
      <c r="G24">
        <f t="shared" si="12"/>
        <v>173.37138783999171</v>
      </c>
      <c r="H24">
        <f t="shared" si="11"/>
        <v>149.81205219421366</v>
      </c>
      <c r="I24">
        <f t="shared" si="11"/>
        <v>0.92517692002488738</v>
      </c>
      <c r="J24">
        <f t="shared" si="11"/>
        <v>24.080260503783911</v>
      </c>
      <c r="K24">
        <f t="shared" si="11"/>
        <v>24.453259083639203</v>
      </c>
      <c r="L24">
        <f t="shared" si="11"/>
        <v>24.266759793711572</v>
      </c>
      <c r="M24">
        <f t="shared" si="11"/>
        <v>24.453786887113619</v>
      </c>
      <c r="N24">
        <f t="shared" si="11"/>
        <v>0.46309714566969534</v>
      </c>
      <c r="O24">
        <f t="shared" si="11"/>
        <v>10.130352311256496</v>
      </c>
      <c r="P24">
        <f t="shared" si="11"/>
        <v>1.0015679753404292</v>
      </c>
      <c r="Q24">
        <f t="shared" si="11"/>
        <v>0.18702709340207438</v>
      </c>
      <c r="R24">
        <f t="shared" si="13"/>
        <v>0</v>
      </c>
      <c r="Z24" s="223">
        <f>AA21-AA17</f>
        <v>56.786391803012975</v>
      </c>
    </row>
    <row r="25" spans="1:33" x14ac:dyDescent="0.25">
      <c r="A25">
        <f t="shared" si="14"/>
        <v>6</v>
      </c>
      <c r="B25">
        <f t="array" ref="B25:F25">MMULT(B24:F24,$B$13:$F$17)</f>
        <v>0.26757923094040531</v>
      </c>
      <c r="C25">
        <v>0.45958273443656433</v>
      </c>
      <c r="D25">
        <v>0.22235213988288935</v>
      </c>
      <c r="E25">
        <v>4.6147436940643577E-2</v>
      </c>
      <c r="F25">
        <v>4.3384577994971573E-3</v>
      </c>
      <c r="G25">
        <f t="shared" si="12"/>
        <v>173.84797213737738</v>
      </c>
      <c r="H25">
        <f t="shared" si="11"/>
        <v>150.25664131183376</v>
      </c>
      <c r="I25">
        <f t="shared" si="11"/>
        <v>0.92318594579670832</v>
      </c>
      <c r="J25">
        <f t="shared" si="11"/>
        <v>24.109980440674352</v>
      </c>
      <c r="K25">
        <f t="shared" si="11"/>
        <v>24.482993838152016</v>
      </c>
      <c r="L25">
        <f t="shared" si="11"/>
        <v>24.296487139413198</v>
      </c>
      <c r="M25">
        <f t="shared" si="11"/>
        <v>24.484466996914925</v>
      </c>
      <c r="N25">
        <f t="shared" si="11"/>
        <v>0.46888295416114606</v>
      </c>
      <c r="O25">
        <f t="shared" si="11"/>
        <v>10.083932324384064</v>
      </c>
      <c r="P25">
        <f t="shared" si="11"/>
        <v>1.0016177203130074</v>
      </c>
      <c r="Q25">
        <f t="shared" si="11"/>
        <v>0.18797985750175369</v>
      </c>
      <c r="R25">
        <f t="shared" si="13"/>
        <v>0</v>
      </c>
      <c r="Y25" t="s">
        <v>3617</v>
      </c>
    </row>
    <row r="26" spans="1:33" x14ac:dyDescent="0.25">
      <c r="A26">
        <f t="shared" si="14"/>
        <v>7</v>
      </c>
      <c r="B26">
        <f t="array" ref="B26:F26">MMULT(B25:F25,$B$13:$F$17)</f>
        <v>0.28535733311597561</v>
      </c>
      <c r="C26">
        <v>0.41996671324600737</v>
      </c>
      <c r="D26">
        <v>0.22886791081594157</v>
      </c>
      <c r="E26">
        <v>5.8378172353370741E-2</v>
      </c>
      <c r="F26">
        <v>7.4298704687044102E-3</v>
      </c>
      <c r="G26">
        <f t="shared" si="12"/>
        <v>174.31647802547332</v>
      </c>
      <c r="H26">
        <f t="shared" si="11"/>
        <v>150.69306214161404</v>
      </c>
      <c r="I26">
        <f t="shared" si="11"/>
        <v>0.92115406737422278</v>
      </c>
      <c r="J26">
        <f t="shared" si="11"/>
        <v>24.139818254745339</v>
      </c>
      <c r="K26">
        <f t="shared" si="11"/>
        <v>24.512842587429567</v>
      </c>
      <c r="L26">
        <f t="shared" si="11"/>
        <v>24.326330421087462</v>
      </c>
      <c r="M26">
        <f t="shared" si="11"/>
        <v>24.51523831407383</v>
      </c>
      <c r="N26">
        <f t="shared" si="11"/>
        <v>0.4744873014085253</v>
      </c>
      <c r="O26">
        <f t="shared" si="11"/>
        <v>10.034400646577605</v>
      </c>
      <c r="P26">
        <f t="shared" si="11"/>
        <v>1.0016531929009889</v>
      </c>
      <c r="Q26">
        <f t="shared" si="11"/>
        <v>0.18890789298638677</v>
      </c>
      <c r="R26">
        <f t="shared" si="13"/>
        <v>0</v>
      </c>
      <c r="Z26" s="227">
        <f>IRFs!Y17</f>
        <v>0.35272779872723298</v>
      </c>
      <c r="AA26" s="227">
        <f>IRFs!B7</f>
        <v>159.36284487705501</v>
      </c>
      <c r="AB26" s="227">
        <f>IRFs!C7</f>
        <v>137.15206697218599</v>
      </c>
      <c r="AC26" s="227">
        <f>IRFs!AB17</f>
        <v>22.210777904869019</v>
      </c>
      <c r="AD26" s="227">
        <f>IRFs!AC17</f>
        <v>0.87827370029921881</v>
      </c>
    </row>
    <row r="27" spans="1:33" x14ac:dyDescent="0.25">
      <c r="A27">
        <f t="shared" si="14"/>
        <v>8</v>
      </c>
      <c r="B27">
        <f t="array" ref="B27:F27">MMULT(B26:F26,$B$13:$F$17)</f>
        <v>0.29782116460949709</v>
      </c>
      <c r="C27">
        <v>0.38994017225143651</v>
      </c>
      <c r="D27">
        <v>0.23160542566807174</v>
      </c>
      <c r="E27">
        <v>6.9448423049987426E-2</v>
      </c>
      <c r="F27">
        <v>1.1184814421006932E-2</v>
      </c>
      <c r="G27">
        <f t="shared" si="12"/>
        <v>174.77464060138746</v>
      </c>
      <c r="H27">
        <f t="shared" si="11"/>
        <v>151.11938758484331</v>
      </c>
      <c r="I27">
        <f t="shared" si="11"/>
        <v>0.9191117137413306</v>
      </c>
      <c r="J27">
        <f t="shared" si="11"/>
        <v>24.169445446088648</v>
      </c>
      <c r="K27">
        <f t="shared" si="11"/>
        <v>24.542477970852751</v>
      </c>
      <c r="L27">
        <f t="shared" si="11"/>
        <v>24.355961708470709</v>
      </c>
      <c r="M27">
        <f t="shared" si="11"/>
        <v>24.545771239545463</v>
      </c>
      <c r="N27">
        <f t="shared" si="11"/>
        <v>0.47990555619868014</v>
      </c>
      <c r="O27">
        <f t="shared" si="11"/>
        <v>9.9831784721578671</v>
      </c>
      <c r="P27">
        <f t="shared" si="11"/>
        <v>1.001678730829124</v>
      </c>
      <c r="Q27">
        <f t="shared" si="11"/>
        <v>0.18980953107477777</v>
      </c>
      <c r="R27">
        <f t="shared" si="13"/>
        <v>0</v>
      </c>
      <c r="Z27" s="227">
        <f>IRFs!Y18</f>
        <v>0.43820684597691201</v>
      </c>
      <c r="AA27" s="227">
        <f>IRFs!B8</f>
        <v>169.07726309681101</v>
      </c>
      <c r="AB27" s="227">
        <f>IRFs!C8</f>
        <v>145.99598781036701</v>
      </c>
      <c r="AC27" s="227">
        <f>IRFs!AB18</f>
        <v>23.081275286443997</v>
      </c>
      <c r="AD27" s="227">
        <f>IRFs!AC18</f>
        <v>0.85525580791958378</v>
      </c>
    </row>
    <row r="28" spans="1:33" x14ac:dyDescent="0.25">
      <c r="A28">
        <f t="shared" si="14"/>
        <v>9</v>
      </c>
      <c r="B28">
        <f t="array" ref="B28:F28">MMULT(B27:F27,$B$13:$F$17)</f>
        <v>0.3063507023541211</v>
      </c>
      <c r="C28">
        <v>0.36688320825062792</v>
      </c>
      <c r="D28">
        <v>0.2320322430009446</v>
      </c>
      <c r="E28">
        <v>7.9270298830671701E-2</v>
      </c>
      <c r="F28">
        <v>1.5463547563634338E-2</v>
      </c>
      <c r="G28">
        <f t="shared" si="12"/>
        <v>175.22103349626582</v>
      </c>
      <c r="H28">
        <f t="shared" si="11"/>
        <v>151.53442049748651</v>
      </c>
      <c r="I28">
        <f t="shared" si="11"/>
        <v>0.91708002042018377</v>
      </c>
      <c r="J28">
        <f t="shared" si="11"/>
        <v>24.198639389505566</v>
      </c>
      <c r="K28">
        <f t="shared" si="11"/>
        <v>24.571678159470352</v>
      </c>
      <c r="L28">
        <f t="shared" si="11"/>
        <v>24.385158774487969</v>
      </c>
      <c r="M28">
        <f t="shared" si="11"/>
        <v>24.575842695357835</v>
      </c>
      <c r="N28">
        <f t="shared" si="11"/>
        <v>0.4851370695084149</v>
      </c>
      <c r="O28">
        <f t="shared" si="11"/>
        <v>9.9312532796720028</v>
      </c>
      <c r="P28">
        <f t="shared" si="11"/>
        <v>1.0016973205314654</v>
      </c>
      <c r="Q28">
        <f t="shared" si="11"/>
        <v>0.19068392086988253</v>
      </c>
      <c r="R28">
        <f t="shared" si="13"/>
        <v>0</v>
      </c>
      <c r="Z28" s="227">
        <f>IRFs!Y19</f>
        <v>0.59221490927912501</v>
      </c>
      <c r="AA28" s="227">
        <f>IRFs!B9</f>
        <v>183.64830336769</v>
      </c>
      <c r="AB28" s="227">
        <f>IRFs!C9</f>
        <v>159.42586539263399</v>
      </c>
      <c r="AC28" s="227">
        <f>IRFs!AB19</f>
        <v>24.22243797505601</v>
      </c>
      <c r="AD28" s="227">
        <f>IRFs!AC19</f>
        <v>0.81582567554039254</v>
      </c>
    </row>
    <row r="29" spans="1:33" x14ac:dyDescent="0.25">
      <c r="A29">
        <f t="shared" si="14"/>
        <v>10</v>
      </c>
      <c r="B29">
        <f t="array" ref="B29:F29">MMULT(B28:F28,$B$13:$F$17)</f>
        <v>0.31195556401120506</v>
      </c>
      <c r="C29">
        <v>0.34892559000152756</v>
      </c>
      <c r="D29">
        <v>0.23110135227380679</v>
      </c>
      <c r="E29">
        <v>8.7886502860348853E-2</v>
      </c>
      <c r="F29">
        <v>2.013099085311134E-2</v>
      </c>
      <c r="G29">
        <f t="shared" si="12"/>
        <v>175.65481148045251</v>
      </c>
      <c r="H29">
        <f t="shared" si="11"/>
        <v>151.93746883760659</v>
      </c>
      <c r="I29">
        <f t="shared" si="11"/>
        <v>0.91507359339839278</v>
      </c>
      <c r="J29">
        <f t="shared" si="11"/>
        <v>24.227251494762125</v>
      </c>
      <c r="K29">
        <f t="shared" si="11"/>
        <v>24.600295121188733</v>
      </c>
      <c r="L29">
        <f t="shared" si="11"/>
        <v>24.41377330797544</v>
      </c>
      <c r="M29">
        <f t="shared" si="11"/>
        <v>24.605304079903284</v>
      </c>
      <c r="N29">
        <f t="shared" si="11"/>
        <v>0.49018383580051594</v>
      </c>
      <c r="O29">
        <f t="shared" si="11"/>
        <v>9.8793099149106194</v>
      </c>
      <c r="P29">
        <f t="shared" si="11"/>
        <v>1.0017110234865485</v>
      </c>
      <c r="Q29">
        <f t="shared" si="11"/>
        <v>0.19153077192786441</v>
      </c>
      <c r="R29">
        <f t="shared" si="13"/>
        <v>0</v>
      </c>
      <c r="Z29" s="227">
        <f>IRFs!Y20</f>
        <v>0.80201963419566003</v>
      </c>
      <c r="AA29" s="227">
        <f>IRFs!B10</f>
        <v>201.677827923753</v>
      </c>
      <c r="AB29" s="227">
        <f>IRFs!C10</f>
        <v>176.10398876346099</v>
      </c>
      <c r="AC29" s="227">
        <f>IRFs!AB20</f>
        <v>25.57383916029201</v>
      </c>
      <c r="AD29" s="227">
        <f>IRFs!AC20</f>
        <v>0.76727717741313117</v>
      </c>
    </row>
    <row r="30" spans="1:33" x14ac:dyDescent="0.25">
      <c r="A30">
        <f t="shared" si="14"/>
        <v>11</v>
      </c>
      <c r="B30">
        <f t="array" ref="B30:F30">MMULT(B29:F29,$B$13:$F$17)</f>
        <v>0.31537871456586458</v>
      </c>
      <c r="C30">
        <v>0.33472569633559057</v>
      </c>
      <c r="D30">
        <v>0.22942463021869658</v>
      </c>
      <c r="E30">
        <v>9.5404871112966236E-2</v>
      </c>
      <c r="F30">
        <v>2.5066087766881608E-2</v>
      </c>
      <c r="G30">
        <f t="shared" si="12"/>
        <v>176.0755314587191</v>
      </c>
      <c r="H30">
        <f t="shared" si="11"/>
        <v>152.32818934586163</v>
      </c>
      <c r="I30">
        <f t="shared" si="11"/>
        <v>0.91310243399491386</v>
      </c>
      <c r="J30">
        <f t="shared" si="11"/>
        <v>24.255185033146294</v>
      </c>
      <c r="K30">
        <f t="shared" si="11"/>
        <v>24.628232519741722</v>
      </c>
      <c r="L30">
        <f t="shared" si="11"/>
        <v>24.441708776444017</v>
      </c>
      <c r="M30">
        <f t="shared" si="11"/>
        <v>24.634058951976371</v>
      </c>
      <c r="N30">
        <f t="shared" si="11"/>
        <v>0.49504956873203615</v>
      </c>
      <c r="O30">
        <f t="shared" si="11"/>
        <v>9.8278213919284845</v>
      </c>
      <c r="P30">
        <f t="shared" si="11"/>
        <v>1.0017212670579119</v>
      </c>
      <c r="Q30">
        <f t="shared" si="11"/>
        <v>0.19235017553236963</v>
      </c>
      <c r="R30">
        <f t="shared" si="13"/>
        <v>0</v>
      </c>
      <c r="Z30" s="227">
        <f>IRFs!Y21</f>
        <v>0.98240286894199802</v>
      </c>
      <c r="AA30" s="227">
        <f>IRFs!B11</f>
        <v>215.76106416088101</v>
      </c>
      <c r="AB30" s="227">
        <f>IRFs!C11</f>
        <v>189.198300502677</v>
      </c>
      <c r="AC30" s="227">
        <f>IRFs!AB21</f>
        <v>26.562763658204005</v>
      </c>
      <c r="AD30" s="227">
        <f>IRFs!AC21</f>
        <v>0.72960704426397871</v>
      </c>
    </row>
    <row r="31" spans="1:33" x14ac:dyDescent="0.25">
      <c r="A31">
        <f t="shared" si="14"/>
        <v>12</v>
      </c>
      <c r="B31">
        <f t="array" ref="B31:F31">MMULT(B30:F30,$B$13:$F$17)</f>
        <v>0.31717010176676513</v>
      </c>
      <c r="C31">
        <v>0.32331615465194252</v>
      </c>
      <c r="D31">
        <v>0.22738889260529355</v>
      </c>
      <c r="E31">
        <v>0.1019593173174089</v>
      </c>
      <c r="F31">
        <v>3.016553365858942E-2</v>
      </c>
      <c r="G31">
        <f t="shared" si="12"/>
        <v>176.48302772076886</v>
      </c>
      <c r="H31">
        <f t="shared" si="11"/>
        <v>152.7064786569118</v>
      </c>
      <c r="I31">
        <f t="shared" si="11"/>
        <v>0.91117328398406872</v>
      </c>
      <c r="J31">
        <f t="shared" si="11"/>
        <v>24.282379651911199</v>
      </c>
      <c r="K31">
        <f t="shared" si="11"/>
        <v>24.655430279210428</v>
      </c>
      <c r="L31">
        <f t="shared" si="11"/>
        <v>24.468904965560817</v>
      </c>
      <c r="M31">
        <f t="shared" si="11"/>
        <v>24.662047445984076</v>
      </c>
      <c r="N31">
        <f t="shared" si="11"/>
        <v>0.49973906399117396</v>
      </c>
      <c r="O31">
        <f t="shared" si="11"/>
        <v>9.7771119650807492</v>
      </c>
      <c r="P31">
        <f t="shared" si="11"/>
        <v>1.0017290430968251</v>
      </c>
      <c r="Q31">
        <f t="shared" si="11"/>
        <v>0.19314248042326926</v>
      </c>
      <c r="R31">
        <f t="shared" si="13"/>
        <v>1</v>
      </c>
    </row>
    <row r="32" spans="1:33" x14ac:dyDescent="0.25">
      <c r="A32">
        <f t="shared" si="14"/>
        <v>13</v>
      </c>
      <c r="B32">
        <f t="array" ref="B32:F32">MMULT(B31:F31,$B$13:$F$17)</f>
        <v>0.31773918073761492</v>
      </c>
      <c r="C32">
        <v>0.31399569524808996</v>
      </c>
      <c r="D32">
        <v>0.22523335344804543</v>
      </c>
      <c r="E32">
        <v>0.10768747565784702</v>
      </c>
      <c r="F32">
        <v>3.5344294908402137E-2</v>
      </c>
      <c r="G32">
        <f t="shared" si="12"/>
        <v>176.87732482798759</v>
      </c>
      <c r="H32">
        <f t="shared" si="11"/>
        <v>153.07239731036438</v>
      </c>
      <c r="I32">
        <f t="shared" si="11"/>
        <v>0.90929056913526785</v>
      </c>
      <c r="J32">
        <f t="shared" si="11"/>
        <v>24.308800527206461</v>
      </c>
      <c r="K32">
        <f t="shared" si="11"/>
        <v>24.681853771664947</v>
      </c>
      <c r="L32">
        <f t="shared" si="11"/>
        <v>24.49532714943571</v>
      </c>
      <c r="M32">
        <f t="shared" si="11"/>
        <v>24.689235355717837</v>
      </c>
      <c r="N32">
        <f t="shared" si="11"/>
        <v>0.50425776133743749</v>
      </c>
      <c r="O32">
        <f t="shared" si="11"/>
        <v>9.7274010739646606</v>
      </c>
      <c r="P32">
        <f t="shared" si="11"/>
        <v>1.0017350437135983</v>
      </c>
      <c r="Q32">
        <f t="shared" si="11"/>
        <v>0.19390820628214259</v>
      </c>
      <c r="R32">
        <f t="shared" si="13"/>
        <v>1</v>
      </c>
    </row>
    <row r="33" spans="1:26" x14ac:dyDescent="0.25">
      <c r="A33">
        <f t="shared" si="14"/>
        <v>14</v>
      </c>
      <c r="B33">
        <f t="array" ref="B33:F33">MMULT(B32:F32,$B$13:$F$17)</f>
        <v>0.3173925617108071</v>
      </c>
      <c r="C33">
        <v>0.30625311271269451</v>
      </c>
      <c r="D33">
        <v>0.22310117433284019</v>
      </c>
      <c r="E33">
        <v>0.1127187312131189</v>
      </c>
      <c r="F33">
        <v>4.0534420030538816E-2</v>
      </c>
      <c r="G33">
        <f t="shared" si="12"/>
        <v>177.25857667084139</v>
      </c>
      <c r="H33">
        <f t="shared" si="11"/>
        <v>153.42611663561945</v>
      </c>
      <c r="I33">
        <f t="shared" si="11"/>
        <v>0.90745706378960656</v>
      </c>
      <c r="J33">
        <f t="shared" si="11"/>
        <v>24.334430742650397</v>
      </c>
      <c r="K33">
        <f t="shared" si="11"/>
        <v>24.70748621985625</v>
      </c>
      <c r="L33">
        <f t="shared" si="11"/>
        <v>24.520958481253331</v>
      </c>
      <c r="M33">
        <f t="shared" si="11"/>
        <v>24.715606464709094</v>
      </c>
      <c r="N33">
        <f t="shared" si="11"/>
        <v>0.50861144499576527</v>
      </c>
      <c r="O33">
        <f t="shared" si="11"/>
        <v>9.6788340644277397</v>
      </c>
      <c r="P33">
        <f t="shared" si="11"/>
        <v>1.0017397542169575</v>
      </c>
      <c r="Q33">
        <f t="shared" si="11"/>
        <v>0.19464798345577525</v>
      </c>
      <c r="R33">
        <f t="shared" si="13"/>
        <v>1</v>
      </c>
    </row>
    <row r="34" spans="1:26" x14ac:dyDescent="0.25">
      <c r="A34">
        <f t="shared" si="14"/>
        <v>15</v>
      </c>
      <c r="B34">
        <f t="array" ref="B34:F34">MMULT(B33:F33,$B$13:$F$17)</f>
        <v>0.3163611312480189</v>
      </c>
      <c r="C34">
        <v>0.29971359717546903</v>
      </c>
      <c r="D34">
        <v>0.22107364701809545</v>
      </c>
      <c r="E34">
        <v>0.11716857051382984</v>
      </c>
      <c r="F34">
        <v>4.5683054044586259E-2</v>
      </c>
      <c r="G34">
        <f t="shared" si="12"/>
        <v>177.62702377020392</v>
      </c>
      <c r="H34">
        <f t="shared" si="11"/>
        <v>153.76788157927467</v>
      </c>
      <c r="I34">
        <f t="shared" si="11"/>
        <v>0.90567436104310406</v>
      </c>
      <c r="J34">
        <f t="shared" si="11"/>
        <v>24.359265917478321</v>
      </c>
      <c r="K34">
        <f t="shared" si="11"/>
        <v>24.732323342169824</v>
      </c>
      <c r="L34">
        <f t="shared" si="11"/>
        <v>24.54579462982408</v>
      </c>
      <c r="M34">
        <f t="shared" si="11"/>
        <v>24.741157140779436</v>
      </c>
      <c r="N34">
        <f t="shared" si="11"/>
        <v>0.51280604021363263</v>
      </c>
      <c r="O34">
        <f t="shared" si="11"/>
        <v>9.6315037435311552</v>
      </c>
      <c r="P34">
        <f t="shared" si="11"/>
        <v>1.0017435168300819</v>
      </c>
      <c r="Q34">
        <f t="shared" si="11"/>
        <v>0.19536251095537227</v>
      </c>
      <c r="R34">
        <f t="shared" si="13"/>
        <v>1</v>
      </c>
      <c r="X34" t="s">
        <v>3618</v>
      </c>
      <c r="Z34" s="5">
        <f>C5-IRFs!C5</f>
        <v>-0.19597668741922503</v>
      </c>
    </row>
    <row r="35" spans="1:26" x14ac:dyDescent="0.25">
      <c r="A35">
        <f t="shared" si="14"/>
        <v>16</v>
      </c>
      <c r="B35">
        <f t="array" ref="B35:F35">MMULT(B34:F34,$B$13:$F$17)</f>
        <v>0.31481969290796802</v>
      </c>
      <c r="C35">
        <v>0.29410070015301759</v>
      </c>
      <c r="D35">
        <v>0.21919275833674859</v>
      </c>
      <c r="E35">
        <v>0.1211366574913664</v>
      </c>
      <c r="F35">
        <v>5.0750191110898894E-2</v>
      </c>
      <c r="G35">
        <f t="shared" si="12"/>
        <v>177.98296333007895</v>
      </c>
      <c r="H35">
        <f t="shared" si="11"/>
        <v>154.09798467225772</v>
      </c>
      <c r="I35">
        <f t="shared" si="11"/>
        <v>0.90394320699664343</v>
      </c>
      <c r="J35">
        <f t="shared" si="11"/>
        <v>24.383310408388461</v>
      </c>
      <c r="K35">
        <f t="shared" si="11"/>
        <v>24.756369566214222</v>
      </c>
      <c r="L35">
        <f t="shared" si="11"/>
        <v>24.56983998730135</v>
      </c>
      <c r="M35">
        <f t="shared" si="11"/>
        <v>24.765892514516732</v>
      </c>
      <c r="N35">
        <f t="shared" si="11"/>
        <v>0.5168474766715474</v>
      </c>
      <c r="O35">
        <f t="shared" si="11"/>
        <v>9.5854655631237122</v>
      </c>
      <c r="P35">
        <f t="shared" si="11"/>
        <v>1.0017465744485758</v>
      </c>
      <c r="Q35">
        <f t="shared" si="11"/>
        <v>0.19605252721539757</v>
      </c>
      <c r="R35">
        <f t="shared" si="13"/>
        <v>1</v>
      </c>
      <c r="X35" t="s">
        <v>3619</v>
      </c>
      <c r="Z35" s="6">
        <f>E5</f>
        <v>5.6822152379636401E-3</v>
      </c>
    </row>
    <row r="36" spans="1:26" x14ac:dyDescent="0.25">
      <c r="A36">
        <f t="shared" si="14"/>
        <v>17</v>
      </c>
      <c r="B36">
        <f t="array" ref="B36:F36">MMULT(B35:F35,$B$13:$F$17)</f>
        <v>0.31290126765288001</v>
      </c>
      <c r="C36">
        <v>0.28920926465696539</v>
      </c>
      <c r="D36">
        <v>0.21747600162307296</v>
      </c>
      <c r="E36">
        <v>0.12470700196453649</v>
      </c>
      <c r="F36">
        <v>5.5706464102544657E-2</v>
      </c>
      <c r="G36">
        <f t="shared" si="12"/>
        <v>178.3267282265696</v>
      </c>
      <c r="H36">
        <f t="shared" si="11"/>
        <v>154.41674780068553</v>
      </c>
      <c r="I36">
        <f t="shared" si="11"/>
        <v>0.90226373958730632</v>
      </c>
      <c r="J36">
        <f t="shared" si="11"/>
        <v>24.406574615883713</v>
      </c>
      <c r="K36">
        <f t="shared" si="11"/>
        <v>24.779635343392723</v>
      </c>
      <c r="L36">
        <f t="shared" si="11"/>
        <v>24.593104979638227</v>
      </c>
      <c r="M36">
        <f t="shared" si="11"/>
        <v>24.78982376941978</v>
      </c>
      <c r="N36">
        <f t="shared" si="11"/>
        <v>0.5207415983479029</v>
      </c>
      <c r="O36">
        <f t="shared" si="11"/>
        <v>9.5407483607276955</v>
      </c>
      <c r="P36">
        <f t="shared" si="11"/>
        <v>1.001749100752688</v>
      </c>
      <c r="Q36">
        <f t="shared" si="11"/>
        <v>0.19671878978157181</v>
      </c>
      <c r="R36">
        <f t="shared" si="13"/>
        <v>1</v>
      </c>
    </row>
    <row r="37" spans="1:26" x14ac:dyDescent="0.25">
      <c r="A37">
        <f t="shared" si="14"/>
        <v>18</v>
      </c>
      <c r="B37">
        <f t="array" ref="B37:F37">MMULT(B36:F36,$B$13:$F$17)</f>
        <v>0.31070756367177677</v>
      </c>
      <c r="C37">
        <v>0.28488607230333568</v>
      </c>
      <c r="D37">
        <v>0.21592602842228098</v>
      </c>
      <c r="E37">
        <v>0.12794921148731572</v>
      </c>
      <c r="F37">
        <v>6.0531124115290345E-2</v>
      </c>
      <c r="G37">
        <f t="shared" si="12"/>
        <v>178.65867227614476</v>
      </c>
      <c r="H37">
        <f t="shared" si="11"/>
        <v>154.7245094573282</v>
      </c>
      <c r="I37">
        <f t="shared" si="11"/>
        <v>0.90063566015892338</v>
      </c>
      <c r="J37">
        <f t="shared" si="11"/>
        <v>24.429073068483813</v>
      </c>
      <c r="K37">
        <f t="shared" si="11"/>
        <v>24.802135238901748</v>
      </c>
      <c r="L37">
        <f t="shared" si="11"/>
        <v>24.615604153692789</v>
      </c>
      <c r="M37">
        <f t="shared" si="11"/>
        <v>24.812966214954159</v>
      </c>
      <c r="N37">
        <f t="shared" si="11"/>
        <v>0.52449410561576615</v>
      </c>
      <c r="O37">
        <f t="shared" si="11"/>
        <v>9.4973619919161631</v>
      </c>
      <c r="P37">
        <f t="shared" si="11"/>
        <v>1.0017512209775297</v>
      </c>
      <c r="Q37">
        <f t="shared" si="11"/>
        <v>0.19736206126138561</v>
      </c>
      <c r="R37">
        <f t="shared" si="13"/>
        <v>1</v>
      </c>
    </row>
    <row r="38" spans="1:26" x14ac:dyDescent="0.25">
      <c r="A38">
        <f t="shared" si="14"/>
        <v>19</v>
      </c>
      <c r="B38">
        <f t="array" ref="B38:F38">MMULT(B37:F37,$B$13:$F$17)</f>
        <v>0.3083166848413656</v>
      </c>
      <c r="C38">
        <v>0.28101594294624543</v>
      </c>
      <c r="D38">
        <v>0.21453687861543763</v>
      </c>
      <c r="E38">
        <v>0.13092021817585425</v>
      </c>
      <c r="F38">
        <v>6.5210275421096614E-2</v>
      </c>
      <c r="G38">
        <f t="shared" si="12"/>
        <v>178.97915992772519</v>
      </c>
      <c r="H38">
        <f t="shared" si="11"/>
        <v>155.02161585149338</v>
      </c>
      <c r="I38">
        <f t="shared" si="11"/>
        <v>0.89905835740323559</v>
      </c>
      <c r="J38">
        <f t="shared" si="11"/>
        <v>24.450823056754334</v>
      </c>
      <c r="K38">
        <f t="shared" si="11"/>
        <v>24.823886569841246</v>
      </c>
      <c r="L38">
        <f t="shared" si="11"/>
        <v>24.637354813297797</v>
      </c>
      <c r="M38">
        <f t="shared" si="11"/>
        <v>24.835337912973564</v>
      </c>
      <c r="N38">
        <f t="shared" si="11"/>
        <v>0.52811051964000832</v>
      </c>
      <c r="O38">
        <f t="shared" si="11"/>
        <v>9.4553027794937936</v>
      </c>
      <c r="P38">
        <f t="shared" si="11"/>
        <v>1.0017530262781369</v>
      </c>
      <c r="Q38">
        <f t="shared" si="11"/>
        <v>0.19798309967578062</v>
      </c>
      <c r="R38">
        <f t="shared" si="13"/>
        <v>1</v>
      </c>
    </row>
    <row r="39" spans="1:26" x14ac:dyDescent="0.25">
      <c r="A39">
        <f t="shared" si="14"/>
        <v>20</v>
      </c>
      <c r="B39">
        <f t="array" ref="B39:F39">MMULT(B38:F38,$B$13:$F$17)</f>
        <v>0.3057888383695952</v>
      </c>
      <c r="C39">
        <v>0.27751170264630853</v>
      </c>
      <c r="D39">
        <v>0.21329795143587679</v>
      </c>
      <c r="E39">
        <v>0.1336661267794686</v>
      </c>
      <c r="F39">
        <v>6.9735380768750382E-2</v>
      </c>
      <c r="G39">
        <f t="shared" si="12"/>
        <v>179.28855907904835</v>
      </c>
      <c r="H39">
        <f t="shared" si="11"/>
        <v>155.30841474137415</v>
      </c>
      <c r="I39">
        <f t="shared" si="11"/>
        <v>0.89753099740605846</v>
      </c>
      <c r="J39">
        <f t="shared" si="11"/>
        <v>24.471843657410464</v>
      </c>
      <c r="K39">
        <f t="shared" si="11"/>
        <v>24.844908432207042</v>
      </c>
      <c r="L39">
        <f t="shared" si="11"/>
        <v>24.658376044808758</v>
      </c>
      <c r="M39">
        <f t="shared" si="11"/>
        <v>24.856958696717925</v>
      </c>
      <c r="N39">
        <f t="shared" si="11"/>
        <v>0.53159616213062744</v>
      </c>
      <c r="O39">
        <f t="shared" si="11"/>
        <v>9.4145574230672082</v>
      </c>
      <c r="P39">
        <f t="shared" si="11"/>
        <v>1.0017545836954347</v>
      </c>
      <c r="Q39">
        <f t="shared" si="11"/>
        <v>0.19858265190917587</v>
      </c>
      <c r="R39">
        <f t="shared" si="13"/>
        <v>1</v>
      </c>
    </row>
    <row r="40" spans="1:26" x14ac:dyDescent="0.25">
      <c r="A40">
        <f t="shared" si="14"/>
        <v>21</v>
      </c>
      <c r="B40">
        <f t="array" ref="B40:F40">MMULT(B39:F39,$B$13:$F$17)</f>
        <v>0.30317058506188349</v>
      </c>
      <c r="C40">
        <v>0.27430690787865586</v>
      </c>
      <c r="D40">
        <v>0.2121964930193796</v>
      </c>
      <c r="E40">
        <v>0.13622398966615065</v>
      </c>
      <c r="F40">
        <v>7.4102024373929917E-2</v>
      </c>
      <c r="G40">
        <f t="shared" si="12"/>
        <v>179.58723610439557</v>
      </c>
      <c r="H40">
        <f t="shared" si="11"/>
        <v>155.58525119104939</v>
      </c>
      <c r="I40">
        <f t="shared" si="11"/>
        <v>0.89605258944386257</v>
      </c>
      <c r="J40">
        <f t="shared" si="11"/>
        <v>24.492155035219291</v>
      </c>
      <c r="K40">
        <f t="shared" si="11"/>
        <v>24.86522100484434</v>
      </c>
      <c r="L40">
        <f t="shared" si="11"/>
        <v>24.678688020031817</v>
      </c>
      <c r="M40">
        <f t="shared" si="11"/>
        <v>24.877849469375178</v>
      </c>
      <c r="N40">
        <f t="shared" si="11"/>
        <v>0.53495614559282623</v>
      </c>
      <c r="O40">
        <f t="shared" si="11"/>
        <v>9.375105818055637</v>
      </c>
      <c r="P40">
        <f t="shared" si="11"/>
        <v>1.0017559430949392</v>
      </c>
      <c r="Q40">
        <f t="shared" si="11"/>
        <v>0.19916144934337435</v>
      </c>
      <c r="R40">
        <f t="shared" si="13"/>
        <v>1</v>
      </c>
    </row>
    <row r="41" spans="1:26" x14ac:dyDescent="0.25">
      <c r="A41">
        <f t="shared" si="14"/>
        <v>22</v>
      </c>
      <c r="B41">
        <f t="array" ref="B41:F41">MMULT(B40:F40,$B$13:$F$17)</f>
        <v>0.30049802235973277</v>
      </c>
      <c r="C41">
        <v>0.27135054241234324</v>
      </c>
      <c r="D41">
        <v>0.21121911654843173</v>
      </c>
      <c r="E41">
        <v>0.13862341220693591</v>
      </c>
      <c r="F41">
        <v>7.8308906472555839E-2</v>
      </c>
      <c r="G41">
        <f t="shared" si="12"/>
        <v>179.87555245037933</v>
      </c>
      <c r="H41">
        <f t="shared" si="11"/>
        <v>155.85246469013867</v>
      </c>
      <c r="I41">
        <f t="shared" si="11"/>
        <v>0.89462203433278575</v>
      </c>
      <c r="J41">
        <f t="shared" si="11"/>
        <v>24.511777943498931</v>
      </c>
      <c r="K41">
        <f t="shared" si="11"/>
        <v>24.884845051408352</v>
      </c>
      <c r="L41">
        <f t="shared" si="11"/>
        <v>24.698311497453648</v>
      </c>
      <c r="M41">
        <f t="shared" si="11"/>
        <v>24.89803170248528</v>
      </c>
      <c r="N41">
        <f t="shared" si="11"/>
        <v>0.53819537067242507</v>
      </c>
      <c r="O41">
        <f t="shared" si="11"/>
        <v>9.3369230985455527</v>
      </c>
      <c r="P41">
        <f t="shared" si="11"/>
        <v>1.001757142017522</v>
      </c>
      <c r="Q41">
        <f t="shared" si="11"/>
        <v>0.199720205031645</v>
      </c>
      <c r="R41">
        <f t="shared" si="13"/>
        <v>1</v>
      </c>
    </row>
    <row r="42" spans="1:26" x14ac:dyDescent="0.25">
      <c r="A42">
        <f t="shared" si="14"/>
        <v>23</v>
      </c>
      <c r="B42">
        <f t="array" ref="B42:F42">MMULT(B41:F41,$B$13:$F$17)</f>
        <v>0.29779918162386343</v>
      </c>
      <c r="C42">
        <v>0.26860313260327284</v>
      </c>
      <c r="D42">
        <v>0.21035269715063276</v>
      </c>
      <c r="E42">
        <v>0.14088795040812019</v>
      </c>
      <c r="F42">
        <v>8.235703821411032E-2</v>
      </c>
      <c r="G42">
        <f t="shared" si="12"/>
        <v>180.15386234506684</v>
      </c>
      <c r="H42">
        <f t="shared" si="11"/>
        <v>156.11038723903818</v>
      </c>
      <c r="I42">
        <f t="shared" si="11"/>
        <v>0.89323816014863211</v>
      </c>
      <c r="J42">
        <f t="shared" si="11"/>
        <v>24.530733367131283</v>
      </c>
      <c r="K42">
        <f t="shared" si="11"/>
        <v>24.903801564421805</v>
      </c>
      <c r="L42">
        <f t="shared" si="11"/>
        <v>24.717267465776548</v>
      </c>
      <c r="M42">
        <f t="shared" si="11"/>
        <v>24.917527077735134</v>
      </c>
      <c r="N42">
        <f t="shared" si="11"/>
        <v>0.54131852821711657</v>
      </c>
      <c r="O42">
        <f t="shared" si="11"/>
        <v>9.2999811249522502</v>
      </c>
      <c r="P42">
        <f t="shared" si="11"/>
        <v>1.0017582090863808</v>
      </c>
      <c r="Q42">
        <f t="shared" si="11"/>
        <v>0.2002596119585954</v>
      </c>
      <c r="R42">
        <f t="shared" si="13"/>
        <v>1</v>
      </c>
    </row>
    <row r="43" spans="1:26" x14ac:dyDescent="0.25">
      <c r="A43">
        <f t="shared" si="14"/>
        <v>24</v>
      </c>
      <c r="B43">
        <f t="array" ref="B43:F43">MMULT(B42:F42,$B$13:$F$17)</f>
        <v>0.29509584375158654</v>
      </c>
      <c r="C43">
        <v>0.26603388742360334</v>
      </c>
      <c r="D43">
        <v>0.20958486744236066</v>
      </c>
      <c r="E43">
        <v>0.14303629604882129</v>
      </c>
      <c r="F43">
        <v>8.6249105333627715E-2</v>
      </c>
      <c r="G43">
        <f t="shared" si="12"/>
        <v>180.42251129801761</v>
      </c>
      <c r="H43">
        <f t="shared" si="11"/>
        <v>156.35934211836727</v>
      </c>
      <c r="I43">
        <f t="shared" si="11"/>
        <v>0.89189974874798994</v>
      </c>
      <c r="J43">
        <f t="shared" si="11"/>
        <v>24.549042268217555</v>
      </c>
      <c r="K43">
        <f t="shared" si="11"/>
        <v>24.922111511679624</v>
      </c>
      <c r="L43">
        <f t="shared" si="11"/>
        <v>24.735576889948597</v>
      </c>
      <c r="M43">
        <f t="shared" si="11"/>
        <v>24.936357232012803</v>
      </c>
      <c r="N43">
        <f t="shared" si="11"/>
        <v>0.54433010439174567</v>
      </c>
      <c r="O43">
        <f t="shared" si="11"/>
        <v>9.2642495724186258</v>
      </c>
      <c r="P43">
        <f t="shared" si="11"/>
        <v>1.0017591664126837</v>
      </c>
      <c r="Q43">
        <f t="shared" si="11"/>
        <v>0.20078034206421899</v>
      </c>
      <c r="R43">
        <f t="shared" si="13"/>
        <v>2</v>
      </c>
    </row>
    <row r="44" spans="1:26" x14ac:dyDescent="0.25">
      <c r="A44">
        <f t="shared" si="14"/>
        <v>25</v>
      </c>
      <c r="B44">
        <f t="array" ref="B44:F44">MMULT(B43:F43,$B$13:$F$17)</f>
        <v>0.2924049218693659</v>
      </c>
      <c r="C44">
        <v>0.26361858239672709</v>
      </c>
      <c r="D44">
        <v>0.2089042620563672</v>
      </c>
      <c r="E44">
        <v>0.14508326245726089</v>
      </c>
      <c r="F44">
        <v>8.9988971220278491E-2</v>
      </c>
      <c r="G44">
        <f t="shared" si="12"/>
        <v>180.68183516193923</v>
      </c>
      <c r="H44">
        <f t="shared" si="11"/>
        <v>156.59964314268453</v>
      </c>
      <c r="I44">
        <f t="shared" si="11"/>
        <v>0.89060555554508292</v>
      </c>
      <c r="J44">
        <f t="shared" si="11"/>
        <v>24.566725405915822</v>
      </c>
      <c r="K44">
        <f t="shared" si="11"/>
        <v>24.939795656625257</v>
      </c>
      <c r="L44">
        <f t="shared" si="11"/>
        <v>24.753260531270541</v>
      </c>
      <c r="M44">
        <f t="shared" ref="M44:Q94" si="15">MMULT($B44:$F44,H$7:H$11)</f>
        <v>24.954543577074435</v>
      </c>
      <c r="N44">
        <f t="shared" si="15"/>
        <v>0.54723438769071386</v>
      </c>
      <c r="O44">
        <f t="shared" si="15"/>
        <v>9.2296967304762294</v>
      </c>
      <c r="P44">
        <f t="shared" si="15"/>
        <v>1.0017600313044017</v>
      </c>
      <c r="Q44">
        <f t="shared" si="15"/>
        <v>0.20128304580390555</v>
      </c>
      <c r="R44">
        <f t="shared" si="13"/>
        <v>2</v>
      </c>
    </row>
    <row r="45" spans="1:26" x14ac:dyDescent="0.25">
      <c r="A45">
        <f t="shared" si="14"/>
        <v>26</v>
      </c>
      <c r="B45">
        <f t="array" ref="B45:F45">MMULT(B44:F44,$B$13:$F$17)</f>
        <v>0.28973952006634379</v>
      </c>
      <c r="C45">
        <v>0.26133798620530385</v>
      </c>
      <c r="D45">
        <v>0.20830060791175981</v>
      </c>
      <c r="E45">
        <v>0.14704059247941798</v>
      </c>
      <c r="F45">
        <v>9.3581293337174132E-2</v>
      </c>
      <c r="G45">
        <f t="shared" si="12"/>
        <v>180.93215959243457</v>
      </c>
      <c r="H45">
        <f t="shared" si="12"/>
        <v>156.83159425602744</v>
      </c>
      <c r="I45">
        <f t="shared" si="12"/>
        <v>0.88935432431067118</v>
      </c>
      <c r="J45">
        <f t="shared" si="12"/>
        <v>24.583803210059379</v>
      </c>
      <c r="K45">
        <f t="shared" si="12"/>
        <v>24.956874432357612</v>
      </c>
      <c r="L45">
        <f t="shared" si="12"/>
        <v>24.770338821208497</v>
      </c>
      <c r="M45">
        <f t="shared" si="15"/>
        <v>24.97210717329061</v>
      </c>
      <c r="N45">
        <f t="shared" si="15"/>
        <v>0.55003547704627309</v>
      </c>
      <c r="O45">
        <f t="shared" si="15"/>
        <v>9.1962900926817035</v>
      </c>
      <c r="P45">
        <f t="shared" si="15"/>
        <v>1.001760817488381</v>
      </c>
      <c r="Q45">
        <f t="shared" si="15"/>
        <v>0.20176835208212032</v>
      </c>
      <c r="R45">
        <f t="shared" si="13"/>
        <v>2</v>
      </c>
    </row>
    <row r="46" spans="1:26" x14ac:dyDescent="0.25">
      <c r="A46">
        <f t="shared" si="14"/>
        <v>27</v>
      </c>
      <c r="B46">
        <f t="array" ref="B46:F46">MMULT(B45:F45,$B$13:$F$17)</f>
        <v>0.28710974841254383</v>
      </c>
      <c r="C46">
        <v>0.2591766851093058</v>
      </c>
      <c r="D46">
        <v>0.20776472279787594</v>
      </c>
      <c r="E46">
        <v>0.14891761303670914</v>
      </c>
      <c r="F46">
        <v>9.7031230643564864E-2</v>
      </c>
      <c r="G46">
        <f t="shared" ref="G46:L88" si="16">MMULT($B46:$F46,B$7:B$11)</f>
        <v>181.17379978892137</v>
      </c>
      <c r="H46">
        <f t="shared" si="16"/>
        <v>157.05548936756449</v>
      </c>
      <c r="I46">
        <f t="shared" si="16"/>
        <v>0.88814479827158654</v>
      </c>
      <c r="J46">
        <f t="shared" si="16"/>
        <v>24.600295693871111</v>
      </c>
      <c r="K46">
        <f t="shared" si="16"/>
        <v>24.973367854626137</v>
      </c>
      <c r="L46">
        <f t="shared" si="16"/>
        <v>24.786831774248629</v>
      </c>
      <c r="M46">
        <f t="shared" si="15"/>
        <v>24.98906864269275</v>
      </c>
      <c r="N46">
        <f t="shared" si="15"/>
        <v>0.55273729048224907</v>
      </c>
      <c r="O46">
        <f t="shared" si="15"/>
        <v>9.1639967925697405</v>
      </c>
      <c r="P46">
        <f t="shared" si="15"/>
        <v>1.0017615359908947</v>
      </c>
      <c r="Q46">
        <f t="shared" si="15"/>
        <v>0.20223686844413313</v>
      </c>
      <c r="R46">
        <f t="shared" si="13"/>
        <v>2</v>
      </c>
    </row>
    <row r="47" spans="1:26" x14ac:dyDescent="0.25">
      <c r="A47">
        <f t="shared" si="14"/>
        <v>28</v>
      </c>
      <c r="B47">
        <f t="array" ref="B47:F47">MMULT(B46:F46,$B$13:$F$17)</f>
        <v>0.28452335366224402</v>
      </c>
      <c r="C47">
        <v>0.2571222003971359</v>
      </c>
      <c r="D47">
        <v>0.20728846228111375</v>
      </c>
      <c r="E47">
        <v>0.15072176037709506</v>
      </c>
      <c r="F47">
        <v>0.10034422328241085</v>
      </c>
      <c r="G47">
        <f t="shared" si="16"/>
        <v>181.4070604329473</v>
      </c>
      <c r="H47">
        <f t="shared" si="16"/>
        <v>157.27161235460204</v>
      </c>
      <c r="I47">
        <f t="shared" si="16"/>
        <v>0.88697572844216721</v>
      </c>
      <c r="J47">
        <f t="shared" si="16"/>
        <v>24.616222395158843</v>
      </c>
      <c r="K47">
        <f t="shared" si="16"/>
        <v>24.989295463229524</v>
      </c>
      <c r="L47">
        <f t="shared" si="16"/>
        <v>24.802758929194191</v>
      </c>
      <c r="M47">
        <f t="shared" si="15"/>
        <v>25.005448110637502</v>
      </c>
      <c r="N47">
        <f t="shared" si="15"/>
        <v>0.55534357393954337</v>
      </c>
      <c r="O47">
        <f t="shared" si="15"/>
        <v>9.1327839264657218</v>
      </c>
      <c r="P47">
        <f t="shared" si="15"/>
        <v>1.0017621957773966</v>
      </c>
      <c r="Q47">
        <f t="shared" si="15"/>
        <v>0.20268918144332679</v>
      </c>
      <c r="R47">
        <f t="shared" si="13"/>
        <v>2</v>
      </c>
    </row>
    <row r="48" spans="1:26" x14ac:dyDescent="0.25">
      <c r="A48">
        <f t="shared" si="14"/>
        <v>29</v>
      </c>
      <c r="B48">
        <f t="array" ref="B48:F48">MMULT(B47:F47,$B$13:$F$17)</f>
        <v>0.28198620984140066</v>
      </c>
      <c r="C48">
        <v>0.25516432272361617</v>
      </c>
      <c r="D48">
        <v>0.20686464013164907</v>
      </c>
      <c r="E48">
        <v>0.15245899820683692</v>
      </c>
      <c r="F48">
        <v>0.1035258290964967</v>
      </c>
      <c r="G48">
        <f t="shared" si="16"/>
        <v>181.63223576377396</v>
      </c>
      <c r="H48">
        <f t="shared" si="16"/>
        <v>157.48023718083695</v>
      </c>
      <c r="I48">
        <f t="shared" si="16"/>
        <v>0.88584587987029551</v>
      </c>
      <c r="J48">
        <f t="shared" si="16"/>
        <v>24.631602338287493</v>
      </c>
      <c r="K48">
        <f t="shared" si="16"/>
        <v>25.00467628413525</v>
      </c>
      <c r="L48">
        <f t="shared" si="16"/>
        <v>24.818139311211375</v>
      </c>
      <c r="M48">
        <f t="shared" si="15"/>
        <v>25.021265168336605</v>
      </c>
      <c r="N48">
        <f t="shared" si="15"/>
        <v>0.55785791002433172</v>
      </c>
      <c r="O48">
        <f t="shared" si="15"/>
        <v>9.1026187924968376</v>
      </c>
      <c r="P48">
        <f t="shared" si="15"/>
        <v>1.0017628042215527</v>
      </c>
      <c r="Q48">
        <f t="shared" si="15"/>
        <v>0.20312585712523959</v>
      </c>
      <c r="R48">
        <f t="shared" si="13"/>
        <v>2</v>
      </c>
    </row>
    <row r="49" spans="1:18" x14ac:dyDescent="0.25">
      <c r="A49">
        <f t="shared" si="14"/>
        <v>30</v>
      </c>
      <c r="B49">
        <f t="array" ref="B49:F49">MMULT(B48:F48,$B$13:$F$17)</f>
        <v>0.27950270177493913</v>
      </c>
      <c r="C49">
        <v>0.2532946077298206</v>
      </c>
      <c r="D49">
        <v>0.20648693780713989</v>
      </c>
      <c r="E49">
        <v>0.15413414825937699</v>
      </c>
      <c r="F49">
        <v>0.10658160442872289</v>
      </c>
      <c r="G49">
        <f t="shared" si="16"/>
        <v>181.84960974803295</v>
      </c>
      <c r="H49">
        <f t="shared" si="16"/>
        <v>157.68162809251783</v>
      </c>
      <c r="I49">
        <f t="shared" si="16"/>
        <v>0.88475403630188065</v>
      </c>
      <c r="J49">
        <f t="shared" si="16"/>
        <v>24.64645401131412</v>
      </c>
      <c r="K49">
        <f t="shared" si="16"/>
        <v>25.019528806721567</v>
      </c>
      <c r="L49">
        <f t="shared" si="16"/>
        <v>24.832991409017847</v>
      </c>
      <c r="M49">
        <f t="shared" si="15"/>
        <v>25.036538850604209</v>
      </c>
      <c r="N49">
        <f t="shared" si="15"/>
        <v>0.56028372651744629</v>
      </c>
      <c r="O49">
        <f t="shared" si="15"/>
        <v>9.0734690671567719</v>
      </c>
      <c r="P49">
        <f t="shared" si="15"/>
        <v>1.0017633674524775</v>
      </c>
      <c r="Q49">
        <f t="shared" si="15"/>
        <v>0.20354744158637372</v>
      </c>
      <c r="R49">
        <f t="shared" si="13"/>
        <v>2</v>
      </c>
    </row>
    <row r="50" spans="1:18" x14ac:dyDescent="0.25">
      <c r="A50">
        <f t="shared" si="14"/>
        <v>31</v>
      </c>
      <c r="B50">
        <f t="array" ref="B50:F50">MMULT(B49:F49,$B$13:$F$17)</f>
        <v>0.27707602640039114</v>
      </c>
      <c r="C50">
        <v>0.25150599214523328</v>
      </c>
      <c r="D50">
        <v>0.20614981228386103</v>
      </c>
      <c r="E50">
        <v>0.15575115004403364</v>
      </c>
      <c r="F50">
        <v>0.10951701912648042</v>
      </c>
      <c r="G50">
        <f t="shared" si="16"/>
        <v>182.05945631241616</v>
      </c>
      <c r="H50">
        <f t="shared" si="16"/>
        <v>157.87603986577659</v>
      </c>
      <c r="I50">
        <f t="shared" si="16"/>
        <v>0.88369900363819709</v>
      </c>
      <c r="J50">
        <f t="shared" si="16"/>
        <v>24.660795354179609</v>
      </c>
      <c r="K50">
        <f t="shared" si="16"/>
        <v>25.03387097204671</v>
      </c>
      <c r="L50">
        <f t="shared" si="16"/>
        <v>24.847333163113163</v>
      </c>
      <c r="M50">
        <f t="shared" si="15"/>
        <v>25.051287624691049</v>
      </c>
      <c r="N50">
        <f t="shared" si="15"/>
        <v>0.56262430454476797</v>
      </c>
      <c r="O50">
        <f t="shared" si="15"/>
        <v>9.0453029350617289</v>
      </c>
      <c r="P50">
        <f t="shared" si="15"/>
        <v>1.0017638906144823</v>
      </c>
      <c r="Q50">
        <f t="shared" si="15"/>
        <v>0.20395446157790084</v>
      </c>
      <c r="R50">
        <f t="shared" si="13"/>
        <v>2</v>
      </c>
    </row>
    <row r="51" spans="1:18" x14ac:dyDescent="0.25">
      <c r="A51">
        <f t="shared" si="14"/>
        <v>32</v>
      </c>
      <c r="B51">
        <f t="array" ref="B51:F51">MMULT(B50:F50,$B$13:$F$17)</f>
        <v>0.27470843063602468</v>
      </c>
      <c r="C51">
        <v>0.24979250029434952</v>
      </c>
      <c r="D51">
        <v>0.2058484075304306</v>
      </c>
      <c r="E51">
        <v>0.15731326381238159</v>
      </c>
      <c r="F51">
        <v>0.11233739772681313</v>
      </c>
      <c r="G51">
        <f t="shared" si="16"/>
        <v>182.26203961712088</v>
      </c>
      <c r="H51">
        <f t="shared" si="16"/>
        <v>158.06371808601889</v>
      </c>
      <c r="I51">
        <f t="shared" si="16"/>
        <v>0.88267961246624449</v>
      </c>
      <c r="J51">
        <f t="shared" si="16"/>
        <v>24.674643754943219</v>
      </c>
      <c r="K51">
        <f t="shared" si="16"/>
        <v>25.047720169139726</v>
      </c>
      <c r="L51">
        <f t="shared" si="16"/>
        <v>24.861181962041471</v>
      </c>
      <c r="M51">
        <f t="shared" si="15"/>
        <v>25.065529387174546</v>
      </c>
      <c r="N51">
        <f t="shared" si="15"/>
        <v>0.56488278635114642</v>
      </c>
      <c r="O51">
        <f t="shared" si="15"/>
        <v>9.0180891834202566</v>
      </c>
      <c r="P51">
        <f t="shared" si="15"/>
        <v>1.001764378063505</v>
      </c>
      <c r="Q51">
        <f t="shared" si="15"/>
        <v>0.20434742513308343</v>
      </c>
      <c r="R51">
        <f t="shared" si="13"/>
        <v>2</v>
      </c>
    </row>
    <row r="52" spans="1:18" x14ac:dyDescent="0.25">
      <c r="A52">
        <f t="shared" si="14"/>
        <v>33</v>
      </c>
      <c r="B52">
        <f t="array" ref="B52:F52">MMULT(B51:F51,$B$13:$F$17)</f>
        <v>0.27240140004883256</v>
      </c>
      <c r="C52">
        <v>0.24814901873094325</v>
      </c>
      <c r="D52">
        <v>0.20557847240119867</v>
      </c>
      <c r="E52">
        <v>0.15882322832980686</v>
      </c>
      <c r="F52">
        <v>0.11504788048921823</v>
      </c>
      <c r="G52">
        <f t="shared" si="16"/>
        <v>182.45761435409426</v>
      </c>
      <c r="H52">
        <f t="shared" si="16"/>
        <v>158.24489944575816</v>
      </c>
      <c r="I52">
        <f t="shared" si="16"/>
        <v>0.88169471987328463</v>
      </c>
      <c r="J52">
        <f t="shared" si="16"/>
        <v>24.688016051840961</v>
      </c>
      <c r="K52">
        <f t="shared" si="16"/>
        <v>25.061093237099421</v>
      </c>
      <c r="L52">
        <f t="shared" si="16"/>
        <v>24.874554644470194</v>
      </c>
      <c r="M52">
        <f t="shared" si="15"/>
        <v>25.079281466673667</v>
      </c>
      <c r="N52">
        <f t="shared" si="15"/>
        <v>0.56706218264982944</v>
      </c>
      <c r="O52">
        <f t="shared" si="15"/>
        <v>8.9917972697605624</v>
      </c>
      <c r="P52">
        <f t="shared" si="15"/>
        <v>1.0017648335173286</v>
      </c>
      <c r="Q52">
        <f t="shared" si="15"/>
        <v>0.20472682220348298</v>
      </c>
      <c r="R52">
        <f t="shared" si="13"/>
        <v>2</v>
      </c>
    </row>
    <row r="53" spans="1:18" x14ac:dyDescent="0.25">
      <c r="A53">
        <f t="shared" si="14"/>
        <v>34</v>
      </c>
      <c r="B53">
        <f t="array" ref="B53:F53">MMULT(B52:F52,$B$13:$F$17)</f>
        <v>0.27015580918606508</v>
      </c>
      <c r="C53">
        <v>0.24657112242630355</v>
      </c>
      <c r="D53">
        <v>0.20533628617109353</v>
      </c>
      <c r="E53">
        <v>0.16028338290172259</v>
      </c>
      <c r="F53">
        <v>0.11765339931481483</v>
      </c>
      <c r="G53">
        <f t="shared" si="16"/>
        <v>182.64642605869824</v>
      </c>
      <c r="H53">
        <f t="shared" si="16"/>
        <v>158.41981205125194</v>
      </c>
      <c r="I53">
        <f t="shared" si="16"/>
        <v>0.8807432107057972</v>
      </c>
      <c r="J53">
        <f t="shared" si="16"/>
        <v>24.700928539529375</v>
      </c>
      <c r="K53">
        <f t="shared" si="16"/>
        <v>25.074006471367504</v>
      </c>
      <c r="L53">
        <f t="shared" si="16"/>
        <v>24.887467505448445</v>
      </c>
      <c r="M53">
        <f t="shared" si="15"/>
        <v>25.092560630741968</v>
      </c>
      <c r="N53">
        <f t="shared" si="15"/>
        <v>0.56916537953942437</v>
      </c>
      <c r="O53">
        <f t="shared" si="15"/>
        <v>8.9663973692907213</v>
      </c>
      <c r="P53">
        <f t="shared" si="15"/>
        <v>1.001765260171775</v>
      </c>
      <c r="Q53">
        <f t="shared" si="15"/>
        <v>0.20509312529353374</v>
      </c>
      <c r="R53">
        <f t="shared" si="13"/>
        <v>2</v>
      </c>
    </row>
    <row r="54" spans="1:18" x14ac:dyDescent="0.25">
      <c r="A54">
        <f t="shared" si="14"/>
        <v>35</v>
      </c>
      <c r="B54">
        <f t="array" ref="B54:F54">MMULT(B53:F53,$B$13:$F$17)</f>
        <v>0.26797204189349455</v>
      </c>
      <c r="C54">
        <v>0.24505494012667384</v>
      </c>
      <c r="D54">
        <v>0.20511859200073973</v>
      </c>
      <c r="E54">
        <v>0.16169576128604482</v>
      </c>
      <c r="F54">
        <v>0.12015866469304662</v>
      </c>
      <c r="G54">
        <f t="shared" si="16"/>
        <v>182.8287114267346</v>
      </c>
      <c r="H54">
        <f t="shared" si="16"/>
        <v>158.58867573117018</v>
      </c>
      <c r="I54">
        <f t="shared" si="16"/>
        <v>0.87982399839535352</v>
      </c>
      <c r="J54">
        <f t="shared" si="16"/>
        <v>24.713396978302587</v>
      </c>
      <c r="K54">
        <f t="shared" si="16"/>
        <v>25.086475632966632</v>
      </c>
      <c r="L54">
        <f t="shared" si="16"/>
        <v>24.899936305634611</v>
      </c>
      <c r="M54">
        <f t="shared" si="15"/>
        <v>25.105383095720907</v>
      </c>
      <c r="N54">
        <f t="shared" si="15"/>
        <v>0.57119514499379132</v>
      </c>
      <c r="O54">
        <f t="shared" si="15"/>
        <v>8.9418604066798881</v>
      </c>
      <c r="P54">
        <f t="shared" si="15"/>
        <v>1.0017656607916101</v>
      </c>
      <c r="Q54">
        <f t="shared" si="15"/>
        <v>0.20544679008630778</v>
      </c>
      <c r="R54">
        <f t="shared" si="13"/>
        <v>2</v>
      </c>
    </row>
    <row r="55" spans="1:18" x14ac:dyDescent="0.25">
      <c r="A55">
        <f t="shared" si="14"/>
        <v>36</v>
      </c>
      <c r="B55">
        <f t="array" ref="B55:F55">MMULT(B54:F54,$B$13:$F$17)</f>
        <v>0.26585008802619636</v>
      </c>
      <c r="C55">
        <v>0.24359704958617664</v>
      </c>
      <c r="D55">
        <v>0.20492253808551819</v>
      </c>
      <c r="E55">
        <v>0.16306216360654952</v>
      </c>
      <c r="F55">
        <v>0.12256816069555887</v>
      </c>
      <c r="G55">
        <f t="shared" si="16"/>
        <v>183.00469863117465</v>
      </c>
      <c r="H55">
        <f t="shared" si="16"/>
        <v>158.7517023426044</v>
      </c>
      <c r="I55">
        <f t="shared" si="16"/>
        <v>0.87893602544567073</v>
      </c>
      <c r="J55">
        <f t="shared" si="16"/>
        <v>24.725436605384118</v>
      </c>
      <c r="K55">
        <f t="shared" si="16"/>
        <v>25.098515959807219</v>
      </c>
      <c r="L55">
        <f t="shared" si="16"/>
        <v>24.911976282595671</v>
      </c>
      <c r="M55">
        <f t="shared" si="15"/>
        <v>25.117764538651304</v>
      </c>
      <c r="N55">
        <f t="shared" si="15"/>
        <v>0.57315413493891276</v>
      </c>
      <c r="O55">
        <f t="shared" si="15"/>
        <v>8.9181580758791164</v>
      </c>
      <c r="P55">
        <f t="shared" si="15"/>
        <v>1.00176603778246</v>
      </c>
      <c r="Q55">
        <f t="shared" si="15"/>
        <v>0.20578825605564138</v>
      </c>
      <c r="R55">
        <f t="shared" si="13"/>
        <v>3</v>
      </c>
    </row>
    <row r="56" spans="1:18" x14ac:dyDescent="0.25">
      <c r="A56">
        <f t="shared" si="14"/>
        <v>37</v>
      </c>
      <c r="B56">
        <f t="array" ref="B56:F56">MMULT(B55:F55,$B$13:$F$17)</f>
        <v>0.26378962150397234</v>
      </c>
      <c r="C56">
        <v>0.24219439567274365</v>
      </c>
      <c r="D56">
        <v>0.20474562595778667</v>
      </c>
      <c r="E56">
        <v>0.16438421113369364</v>
      </c>
      <c r="F56">
        <v>0.1248861457318033</v>
      </c>
      <c r="G56">
        <f t="shared" si="16"/>
        <v>183.17460763468813</v>
      </c>
      <c r="H56">
        <f t="shared" si="16"/>
        <v>158.90909607122848</v>
      </c>
      <c r="I56">
        <f t="shared" si="16"/>
        <v>0.87807826365390562</v>
      </c>
      <c r="J56">
        <f t="shared" si="16"/>
        <v>24.7370621476271</v>
      </c>
      <c r="K56">
        <f t="shared" si="16"/>
        <v>25.110142179398203</v>
      </c>
      <c r="L56">
        <f t="shared" si="16"/>
        <v>24.923602163512658</v>
      </c>
      <c r="M56">
        <f t="shared" si="15"/>
        <v>25.129720110574119</v>
      </c>
      <c r="N56">
        <f t="shared" si="15"/>
        <v>0.575044898936102</v>
      </c>
      <c r="O56">
        <f t="shared" si="15"/>
        <v>8.8952628507340084</v>
      </c>
      <c r="P56">
        <f t="shared" si="15"/>
        <v>1.0017663932483205</v>
      </c>
      <c r="Q56">
        <f t="shared" si="15"/>
        <v>0.20611794706147535</v>
      </c>
      <c r="R56">
        <f t="shared" si="13"/>
        <v>3</v>
      </c>
    </row>
    <row r="57" spans="1:18" x14ac:dyDescent="0.25">
      <c r="A57">
        <f t="shared" si="14"/>
        <v>38</v>
      </c>
      <c r="B57">
        <f t="array" ref="B57:F57">MMULT(B56:F56,$B$13:$F$17)</f>
        <v>0.26179006355663637</v>
      </c>
      <c r="C57">
        <v>0.24084422605040498</v>
      </c>
      <c r="D57">
        <v>0.20458566528188799</v>
      </c>
      <c r="E57">
        <v>0.16566338778401982</v>
      </c>
      <c r="F57">
        <v>0.12711665732705044</v>
      </c>
      <c r="G57">
        <f t="shared" si="16"/>
        <v>183.33865049532812</v>
      </c>
      <c r="H57">
        <f t="shared" si="16"/>
        <v>159.06105372350754</v>
      </c>
      <c r="I57">
        <f t="shared" si="16"/>
        <v>0.87724971412316211</v>
      </c>
      <c r="J57">
        <f t="shared" si="16"/>
        <v>24.748287835128394</v>
      </c>
      <c r="K57">
        <f t="shared" si="16"/>
        <v>25.121368522468579</v>
      </c>
      <c r="L57">
        <f t="shared" si="16"/>
        <v>24.93482817879849</v>
      </c>
      <c r="M57">
        <f t="shared" si="15"/>
        <v>25.141264450724954</v>
      </c>
      <c r="N57">
        <f t="shared" si="15"/>
        <v>0.5768698854939085</v>
      </c>
      <c r="O57">
        <f t="shared" si="15"/>
        <v>8.8731479884951767</v>
      </c>
      <c r="P57">
        <f t="shared" si="15"/>
        <v>1.0017667290380263</v>
      </c>
      <c r="Q57">
        <f t="shared" si="15"/>
        <v>0.20643627192647387</v>
      </c>
      <c r="R57">
        <f t="shared" si="13"/>
        <v>3</v>
      </c>
    </row>
    <row r="58" spans="1:18" x14ac:dyDescent="0.25">
      <c r="A58">
        <f t="shared" si="14"/>
        <v>39</v>
      </c>
      <c r="B58">
        <f t="array" ref="B58:F58">MMULT(B57:F57,$B$13:$F$17)</f>
        <v>0.25985063415791121</v>
      </c>
      <c r="C58">
        <v>0.23954404041666558</v>
      </c>
      <c r="D58">
        <v>0.20444073444497268</v>
      </c>
      <c r="E58">
        <v>0.16690107137034552</v>
      </c>
      <c r="F58">
        <v>0.12926351961010457</v>
      </c>
      <c r="G58">
        <f t="shared" si="16"/>
        <v>183.49703166364799</v>
      </c>
      <c r="H58">
        <f t="shared" si="16"/>
        <v>159.20776500963061</v>
      </c>
      <c r="I58">
        <f t="shared" si="16"/>
        <v>0.8764494071109401</v>
      </c>
      <c r="J58">
        <f t="shared" si="16"/>
        <v>24.759127415390378</v>
      </c>
      <c r="K58">
        <f t="shared" si="16"/>
        <v>25.132208737134224</v>
      </c>
      <c r="L58">
        <f t="shared" si="16"/>
        <v>24.945668076262304</v>
      </c>
      <c r="M58">
        <f t="shared" si="15"/>
        <v>25.15241170125514</v>
      </c>
      <c r="N58">
        <f t="shared" si="15"/>
        <v>0.5786314470324545</v>
      </c>
      <c r="O58">
        <f t="shared" si="15"/>
        <v>8.8517875278478275</v>
      </c>
      <c r="P58">
        <f t="shared" si="15"/>
        <v>1.0017670467831565</v>
      </c>
      <c r="Q58">
        <f t="shared" si="15"/>
        <v>0.20674362499284882</v>
      </c>
      <c r="R58">
        <f t="shared" si="13"/>
        <v>3</v>
      </c>
    </row>
    <row r="59" spans="1:18" x14ac:dyDescent="0.25">
      <c r="A59">
        <f t="shared" si="14"/>
        <v>40</v>
      </c>
      <c r="B59">
        <f t="array" ref="B59:F59">MMULT(B58:F58,$B$13:$F$17)</f>
        <v>0.25797039399668475</v>
      </c>
      <c r="C59">
        <v>0.23829155023110254</v>
      </c>
      <c r="D59">
        <v>0.20430914626353375</v>
      </c>
      <c r="E59">
        <v>0.16809855697931922</v>
      </c>
      <c r="F59">
        <v>0.13133035252935935</v>
      </c>
      <c r="G59">
        <f t="shared" si="16"/>
        <v>183.64994827018538</v>
      </c>
      <c r="H59">
        <f t="shared" si="16"/>
        <v>159.34941281640292</v>
      </c>
      <c r="I59">
        <f t="shared" si="16"/>
        <v>0.87567640174884098</v>
      </c>
      <c r="J59">
        <f t="shared" si="16"/>
        <v>24.769594167759511</v>
      </c>
      <c r="K59">
        <f t="shared" si="16"/>
        <v>25.142676103339888</v>
      </c>
      <c r="L59">
        <f t="shared" si="16"/>
        <v>24.956135135549701</v>
      </c>
      <c r="M59">
        <f t="shared" si="15"/>
        <v>25.163175522208618</v>
      </c>
      <c r="N59">
        <f t="shared" si="15"/>
        <v>0.58033184452421915</v>
      </c>
      <c r="O59">
        <f t="shared" si="15"/>
        <v>8.8311562827155434</v>
      </c>
      <c r="P59">
        <f t="shared" si="15"/>
        <v>1.0017673479292393</v>
      </c>
      <c r="Q59">
        <f t="shared" si="15"/>
        <v>0.20704038665892799</v>
      </c>
      <c r="R59">
        <f t="shared" si="13"/>
        <v>3</v>
      </c>
    </row>
    <row r="60" spans="1:18" x14ac:dyDescent="0.25">
      <c r="A60">
        <f t="shared" si="14"/>
        <v>41</v>
      </c>
      <c r="B60">
        <f t="array" ref="B60:F60">MMULT(B59:F59,$B$13:$F$17)</f>
        <v>0.25614827883320496</v>
      </c>
      <c r="C60">
        <v>0.23708464659281389</v>
      </c>
      <c r="D60">
        <v>0.20418941817102271</v>
      </c>
      <c r="E60">
        <v>0.16925707433123821</v>
      </c>
      <c r="F60">
        <v>0.13332058207171987</v>
      </c>
      <c r="G60">
        <f t="shared" si="16"/>
        <v>183.79759040272103</v>
      </c>
      <c r="H60">
        <f t="shared" si="16"/>
        <v>159.48617346972912</v>
      </c>
      <c r="I60">
        <f t="shared" si="16"/>
        <v>0.87492978566157653</v>
      </c>
      <c r="J60">
        <f t="shared" si="16"/>
        <v>24.779700917942218</v>
      </c>
      <c r="K60">
        <f t="shared" si="16"/>
        <v>25.152783447377249</v>
      </c>
      <c r="L60">
        <f t="shared" si="16"/>
        <v>24.966242182659734</v>
      </c>
      <c r="M60">
        <f t="shared" si="15"/>
        <v>25.173569106555163</v>
      </c>
      <c r="N60">
        <f t="shared" si="15"/>
        <v>0.5819732518348355</v>
      </c>
      <c r="O60">
        <f t="shared" si="15"/>
        <v>8.8112298328155685</v>
      </c>
      <c r="P60">
        <f t="shared" si="15"/>
        <v>1.001767633761647</v>
      </c>
      <c r="Q60">
        <f t="shared" si="15"/>
        <v>0.20732692389543583</v>
      </c>
      <c r="R60">
        <f t="shared" si="13"/>
        <v>3</v>
      </c>
    </row>
    <row r="61" spans="1:18" x14ac:dyDescent="0.25">
      <c r="A61">
        <f t="shared" si="14"/>
        <v>42</v>
      </c>
      <c r="B61">
        <f t="array" ref="B61:F61">MMULT(B60:F60,$B$13:$F$17)</f>
        <v>0.25438312769983545</v>
      </c>
      <c r="C61">
        <v>0.23592137447006578</v>
      </c>
      <c r="D61">
        <v>0.20408024631063734</v>
      </c>
      <c r="E61">
        <v>0.17037780056407364</v>
      </c>
      <c r="F61">
        <v>0.13523745095538744</v>
      </c>
      <c r="G61">
        <f t="shared" si="16"/>
        <v>183.94014137305854</v>
      </c>
      <c r="H61">
        <f t="shared" si="16"/>
        <v>159.6182169865983</v>
      </c>
      <c r="I61">
        <f t="shared" si="16"/>
        <v>0.87420867450767203</v>
      </c>
      <c r="J61">
        <f t="shared" si="16"/>
        <v>24.789460052452192</v>
      </c>
      <c r="K61">
        <f t="shared" si="16"/>
        <v>25.162543156333641</v>
      </c>
      <c r="L61">
        <f t="shared" si="16"/>
        <v>24.976001604392916</v>
      </c>
      <c r="M61">
        <f t="shared" si="15"/>
        <v>25.183605195134657</v>
      </c>
      <c r="N61">
        <f t="shared" si="15"/>
        <v>0.58355775978654445</v>
      </c>
      <c r="O61">
        <f t="shared" si="15"/>
        <v>8.791984511730174</v>
      </c>
      <c r="P61">
        <f t="shared" si="15"/>
        <v>1.0017679054272519</v>
      </c>
      <c r="Q61">
        <f t="shared" si="15"/>
        <v>0.20760359074174967</v>
      </c>
      <c r="R61">
        <f t="shared" si="13"/>
        <v>3</v>
      </c>
    </row>
    <row r="62" spans="1:18" x14ac:dyDescent="0.25">
      <c r="A62">
        <f t="shared" si="14"/>
        <v>43</v>
      </c>
      <c r="B62">
        <f t="array" ref="B62:F62">MMULT(B61:F61,$B$13:$F$17)</f>
        <v>0.25267370610448642</v>
      </c>
      <c r="C62">
        <v>0.23479991189969285</v>
      </c>
      <c r="D62">
        <v>0.20398048302013638</v>
      </c>
      <c r="E62">
        <v>0.17146186955825635</v>
      </c>
      <c r="F62">
        <v>0.13708402941742767</v>
      </c>
      <c r="G62">
        <f t="shared" si="16"/>
        <v>184.07777797330448</v>
      </c>
      <c r="H62">
        <f t="shared" si="16"/>
        <v>159.74570731667464</v>
      </c>
      <c r="I62">
        <f t="shared" si="16"/>
        <v>0.87351221145982083</v>
      </c>
      <c r="J62">
        <f t="shared" si="16"/>
        <v>24.798883532883266</v>
      </c>
      <c r="K62">
        <f t="shared" si="16"/>
        <v>25.171967192365663</v>
      </c>
      <c r="L62">
        <f t="shared" si="16"/>
        <v>24.985425362624468</v>
      </c>
      <c r="M62">
        <f t="shared" si="15"/>
        <v>25.193296091407053</v>
      </c>
      <c r="N62">
        <f t="shared" si="15"/>
        <v>0.58508737996573856</v>
      </c>
      <c r="O62">
        <f t="shared" si="15"/>
        <v>8.7733973930953582</v>
      </c>
      <c r="P62">
        <f t="shared" si="15"/>
        <v>1.0017681639526528</v>
      </c>
      <c r="Q62">
        <f t="shared" si="15"/>
        <v>0.20787072878259485</v>
      </c>
      <c r="R62">
        <f t="shared" si="13"/>
        <v>3</v>
      </c>
    </row>
    <row r="63" spans="1:18" x14ac:dyDescent="0.25">
      <c r="A63">
        <f t="shared" si="14"/>
        <v>44</v>
      </c>
      <c r="B63">
        <f t="array" ref="B63:F63">MMULT(B62:F62,$B$13:$F$17)</f>
        <v>0.25101872515959817</v>
      </c>
      <c r="C63">
        <v>0.23371855308923925</v>
      </c>
      <c r="D63">
        <v>0.20388911725705391</v>
      </c>
      <c r="E63">
        <v>0.1725103786634235</v>
      </c>
      <c r="F63">
        <v>0.13886322583068486</v>
      </c>
      <c r="G63">
        <f t="shared" si="16"/>
        <v>184.21067072179352</v>
      </c>
      <c r="H63">
        <f t="shared" si="16"/>
        <v>159.86880257372673</v>
      </c>
      <c r="I63">
        <f t="shared" si="16"/>
        <v>0.87283956663935902</v>
      </c>
      <c r="J63">
        <f t="shared" si="16"/>
        <v>24.8079829099322</v>
      </c>
      <c r="K63">
        <f t="shared" si="16"/>
        <v>25.181067106722367</v>
      </c>
      <c r="L63">
        <f t="shared" si="16"/>
        <v>24.994525008327287</v>
      </c>
      <c r="M63">
        <f t="shared" si="15"/>
        <v>25.202653675933043</v>
      </c>
      <c r="N63">
        <f t="shared" si="15"/>
        <v>0.58656404829466591</v>
      </c>
      <c r="O63">
        <f t="shared" si="15"/>
        <v>8.7554462753817308</v>
      </c>
      <c r="P63">
        <f t="shared" si="15"/>
        <v>1.0017684102596154</v>
      </c>
      <c r="Q63">
        <f t="shared" si="15"/>
        <v>0.20812866760576967</v>
      </c>
      <c r="R63">
        <f t="shared" si="13"/>
        <v>3</v>
      </c>
    </row>
    <row r="64" spans="1:18" x14ac:dyDescent="0.25">
      <c r="A64">
        <f t="shared" si="14"/>
        <v>45</v>
      </c>
      <c r="B64">
        <f t="array" ref="B64:F64">MMULT(B63:F63,$B$13:$F$17)</f>
        <v>0.24941685737530569</v>
      </c>
      <c r="C64">
        <v>0.23267569459579718</v>
      </c>
      <c r="D64">
        <v>0.20380525757012494</v>
      </c>
      <c r="E64">
        <v>0.17352439348867776</v>
      </c>
      <c r="F64">
        <v>0.14057779697009412</v>
      </c>
      <c r="G64">
        <f t="shared" si="16"/>
        <v>184.33898409891268</v>
      </c>
      <c r="H64">
        <f t="shared" si="16"/>
        <v>159.9876552572141</v>
      </c>
      <c r="I64">
        <f t="shared" si="16"/>
        <v>0.87218993651656207</v>
      </c>
      <c r="J64">
        <f t="shared" si="16"/>
        <v>24.81676933711816</v>
      </c>
      <c r="K64">
        <f t="shared" si="16"/>
        <v>25.189854053464874</v>
      </c>
      <c r="L64">
        <f t="shared" si="16"/>
        <v>25.003311695291515</v>
      </c>
      <c r="M64">
        <f t="shared" si="15"/>
        <v>25.21168942053308</v>
      </c>
      <c r="N64">
        <f t="shared" si="15"/>
        <v>0.58798962838593072</v>
      </c>
      <c r="O64">
        <f t="shared" si="15"/>
        <v>8.7381096656440658</v>
      </c>
      <c r="P64">
        <f t="shared" si="15"/>
        <v>1.0017686451782177</v>
      </c>
      <c r="Q64">
        <f t="shared" si="15"/>
        <v>0.20837772524157175</v>
      </c>
      <c r="R64">
        <f t="shared" si="13"/>
        <v>3</v>
      </c>
    </row>
    <row r="65" spans="1:18" x14ac:dyDescent="0.25">
      <c r="A65">
        <f t="shared" si="14"/>
        <v>46</v>
      </c>
      <c r="B65">
        <f t="array" ref="B65:F65">MMULT(B64:F64,$B$13:$F$17)</f>
        <v>0.2478667497105364</v>
      </c>
      <c r="C65">
        <v>0.2316698239401368</v>
      </c>
      <c r="D65">
        <v>0.2037281172747766</v>
      </c>
      <c r="E65">
        <v>0.17450495126235843</v>
      </c>
      <c r="F65">
        <v>0.14223035781219143</v>
      </c>
      <c r="G65">
        <f t="shared" si="16"/>
        <v>184.46287677314749</v>
      </c>
      <c r="H65">
        <f t="shared" si="16"/>
        <v>160.10241246440148</v>
      </c>
      <c r="I65">
        <f t="shared" si="16"/>
        <v>0.87156254328625127</v>
      </c>
      <c r="J65">
        <f t="shared" si="16"/>
        <v>24.825253584162958</v>
      </c>
      <c r="K65">
        <f t="shared" si="16"/>
        <v>25.198338802846543</v>
      </c>
      <c r="L65">
        <f t="shared" si="16"/>
        <v>25.01179619350475</v>
      </c>
      <c r="M65">
        <f t="shared" si="15"/>
        <v>25.220414402089382</v>
      </c>
      <c r="N65">
        <f t="shared" si="15"/>
        <v>0.58936591469699184</v>
      </c>
      <c r="O65">
        <f t="shared" si="15"/>
        <v>8.7213667625389952</v>
      </c>
      <c r="P65">
        <f t="shared" si="15"/>
        <v>1.0017688694581011</v>
      </c>
      <c r="Q65">
        <f t="shared" si="15"/>
        <v>0.20861820858463831</v>
      </c>
      <c r="R65">
        <f t="shared" si="13"/>
        <v>3</v>
      </c>
    </row>
    <row r="66" spans="1:18" x14ac:dyDescent="0.25">
      <c r="A66">
        <f t="shared" si="14"/>
        <v>47</v>
      </c>
      <c r="B66">
        <f t="array" ref="B66:F66">MMULT(B65:F65,$B$13:$F$17)</f>
        <v>0.24636703436142535</v>
      </c>
      <c r="C66">
        <v>0.23069951015659992</v>
      </c>
      <c r="D66">
        <v>0.20365700153677946</v>
      </c>
      <c r="E66">
        <v>0.17545306314653358</v>
      </c>
      <c r="F66">
        <v>0.14382339079866135</v>
      </c>
      <c r="G66">
        <f t="shared" si="16"/>
        <v>184.58250181771848</v>
      </c>
      <c r="H66">
        <f t="shared" si="16"/>
        <v>160.21321609339881</v>
      </c>
      <c r="I66">
        <f t="shared" si="16"/>
        <v>0.87095663422643499</v>
      </c>
      <c r="J66">
        <f t="shared" si="16"/>
        <v>24.83344605000844</v>
      </c>
      <c r="K66">
        <f t="shared" si="16"/>
        <v>25.206531754330246</v>
      </c>
      <c r="L66">
        <f t="shared" si="16"/>
        <v>25.019988902169345</v>
      </c>
      <c r="M66">
        <f t="shared" si="15"/>
        <v>25.228839315968269</v>
      </c>
      <c r="N66">
        <f t="shared" si="15"/>
        <v>0.59069463550046131</v>
      </c>
      <c r="O66">
        <f t="shared" si="15"/>
        <v>8.7051974388498881</v>
      </c>
      <c r="P66">
        <f t="shared" si="15"/>
        <v>1.0017690837781363</v>
      </c>
      <c r="Q66">
        <f t="shared" si="15"/>
        <v>0.20885041379893143</v>
      </c>
      <c r="R66">
        <f t="shared" si="13"/>
        <v>3</v>
      </c>
    </row>
    <row r="67" spans="1:18" x14ac:dyDescent="0.25">
      <c r="A67">
        <f t="shared" si="14"/>
        <v>48</v>
      </c>
      <c r="B67">
        <f t="array" ref="B67:F67">MMULT(B66:F66,$B$13:$F$17)</f>
        <v>0.24491633767579338</v>
      </c>
      <c r="C67">
        <v>0.22976339588855446</v>
      </c>
      <c r="D67">
        <v>0.20359129610869639</v>
      </c>
      <c r="E67">
        <v>0.17636971579793359</v>
      </c>
      <c r="F67">
        <v>0.14535925452902188</v>
      </c>
      <c r="G67">
        <f t="shared" si="16"/>
        <v>184.69800691819762</v>
      </c>
      <c r="H67">
        <f t="shared" si="16"/>
        <v>160.32020303753887</v>
      </c>
      <c r="I67">
        <f t="shared" si="16"/>
        <v>0.87037148104626794</v>
      </c>
      <c r="J67">
        <f t="shared" si="16"/>
        <v>24.841356775457204</v>
      </c>
      <c r="K67">
        <f t="shared" si="16"/>
        <v>25.214442949228875</v>
      </c>
      <c r="L67">
        <f t="shared" si="16"/>
        <v>25.027899862343041</v>
      </c>
      <c r="M67">
        <f t="shared" si="15"/>
        <v>25.236974489049629</v>
      </c>
      <c r="N67">
        <f t="shared" si="15"/>
        <v>0.59197745568466331</v>
      </c>
      <c r="O67">
        <f t="shared" si="15"/>
        <v>8.6895822237098699</v>
      </c>
      <c r="P67">
        <f t="shared" si="15"/>
        <v>1.0017692887547631</v>
      </c>
      <c r="Q67">
        <f t="shared" si="15"/>
        <v>0.20907462670659691</v>
      </c>
      <c r="R67">
        <f t="shared" si="13"/>
        <v>4</v>
      </c>
    </row>
    <row r="68" spans="1:18" x14ac:dyDescent="0.25">
      <c r="A68">
        <f t="shared" si="14"/>
        <v>49</v>
      </c>
      <c r="B68">
        <f t="array" ref="B68:F68">MMULT(B67:F67,$B$13:$F$17)</f>
        <v>0.24351328751030829</v>
      </c>
      <c r="C68">
        <v>0.22886019072366892</v>
      </c>
      <c r="D68">
        <v>0.2035304574990007</v>
      </c>
      <c r="E68">
        <v>0.17725587239493037</v>
      </c>
      <c r="F68">
        <v>0.14684019187209144</v>
      </c>
      <c r="G68">
        <f t="shared" si="16"/>
        <v>184.80953457150244</v>
      </c>
      <c r="H68">
        <f t="shared" si="16"/>
        <v>160.42350537150253</v>
      </c>
      <c r="I68">
        <f t="shared" si="16"/>
        <v>0.86980637922846693</v>
      </c>
      <c r="J68">
        <f t="shared" si="16"/>
        <v>24.848995455429691</v>
      </c>
      <c r="K68">
        <f t="shared" si="16"/>
        <v>25.222082082962267</v>
      </c>
      <c r="L68">
        <f t="shared" si="16"/>
        <v>25.035538769195981</v>
      </c>
      <c r="M68">
        <f t="shared" si="15"/>
        <v>25.244829892357387</v>
      </c>
      <c r="N68">
        <f t="shared" si="15"/>
        <v>0.59321597939766058</v>
      </c>
      <c r="O68">
        <f t="shared" si="15"/>
        <v>8.6745022846760218</v>
      </c>
      <c r="P68">
        <f t="shared" si="15"/>
        <v>1.0017694849492094</v>
      </c>
      <c r="Q68">
        <f t="shared" si="15"/>
        <v>0.20929112316141538</v>
      </c>
      <c r="R68">
        <f t="shared" si="13"/>
        <v>4</v>
      </c>
    </row>
    <row r="69" spans="1:18" x14ac:dyDescent="0.25">
      <c r="A69">
        <f t="shared" si="14"/>
        <v>50</v>
      </c>
      <c r="B69">
        <f t="array" ref="B69:F69">MMULT(B68:F68,$B$13:$F$17)</f>
        <v>0.24215651928932316</v>
      </c>
      <c r="C69">
        <v>0.22798866552869326</v>
      </c>
      <c r="D69">
        <v>0.20347400438417274</v>
      </c>
      <c r="E69">
        <v>0.17811247329473004</v>
      </c>
      <c r="F69">
        <v>0.14826833750308049</v>
      </c>
      <c r="G69">
        <f t="shared" si="16"/>
        <v>184.91722227666597</v>
      </c>
      <c r="H69">
        <f t="shared" si="16"/>
        <v>160.52325052959631</v>
      </c>
      <c r="I69">
        <f t="shared" si="16"/>
        <v>0.86926064737036546</v>
      </c>
      <c r="J69">
        <f t="shared" si="16"/>
        <v>24.856371450836139</v>
      </c>
      <c r="K69">
        <f t="shared" si="16"/>
        <v>25.229458516928922</v>
      </c>
      <c r="L69">
        <f t="shared" si="16"/>
        <v>25.042914983882532</v>
      </c>
      <c r="M69">
        <f t="shared" si="15"/>
        <v>25.252415153290062</v>
      </c>
      <c r="N69">
        <f t="shared" si="15"/>
        <v>0.59441175254677359</v>
      </c>
      <c r="O69">
        <f t="shared" si="15"/>
        <v>8.6599394097772429</v>
      </c>
      <c r="P69">
        <f t="shared" si="15"/>
        <v>1.0017696728737591</v>
      </c>
      <c r="Q69">
        <f t="shared" si="15"/>
        <v>0.20950016940753985</v>
      </c>
      <c r="R69">
        <f t="shared" si="13"/>
        <v>4</v>
      </c>
    </row>
    <row r="70" spans="1:18" x14ac:dyDescent="0.25">
      <c r="A70">
        <f t="shared" si="14"/>
        <v>51</v>
      </c>
      <c r="B70">
        <f t="array" ref="B70:F70">MMULT(B69:F69,$B$13:$F$17)</f>
        <v>0.24084468097815373</v>
      </c>
      <c r="C70">
        <v>0.22714764759424291</v>
      </c>
      <c r="D70">
        <v>0.2034215101002757</v>
      </c>
      <c r="E70">
        <v>0.17894043644248897</v>
      </c>
      <c r="F70">
        <v>0.14964572488483832</v>
      </c>
      <c r="G70">
        <f t="shared" si="16"/>
        <v>185.02120271777051</v>
      </c>
      <c r="H70">
        <f t="shared" si="16"/>
        <v>160.61956147657224</v>
      </c>
      <c r="I70">
        <f t="shared" si="16"/>
        <v>0.8687336265270198</v>
      </c>
      <c r="J70">
        <f t="shared" si="16"/>
        <v>24.863493800065449</v>
      </c>
      <c r="K70">
        <f t="shared" si="16"/>
        <v>25.236581289994728</v>
      </c>
      <c r="L70">
        <f t="shared" si="16"/>
        <v>25.05003754503009</v>
      </c>
      <c r="M70">
        <f t="shared" si="15"/>
        <v>25.259739567454268</v>
      </c>
      <c r="N70">
        <f t="shared" si="15"/>
        <v>0.59556626516454225</v>
      </c>
      <c r="O70">
        <f t="shared" si="15"/>
        <v>8.6458759896338151</v>
      </c>
      <c r="P70">
        <f t="shared" si="15"/>
        <v>1.001769852997209</v>
      </c>
      <c r="Q70">
        <f t="shared" si="15"/>
        <v>0.20970202242419045</v>
      </c>
      <c r="R70">
        <f t="shared" si="13"/>
        <v>4</v>
      </c>
    </row>
    <row r="71" spans="1:18" x14ac:dyDescent="0.25">
      <c r="A71">
        <f t="shared" si="14"/>
        <v>52</v>
      </c>
      <c r="B71">
        <f t="array" ref="B71:F71">MMULT(B70:F70,$B$13:$F$17)</f>
        <v>0.23957643714631013</v>
      </c>
      <c r="C71">
        <v>0.22633601643964271</v>
      </c>
      <c r="D71">
        <v>0.20337259607299887</v>
      </c>
      <c r="E71">
        <v>0.17974065762167876</v>
      </c>
      <c r="F71">
        <v>0.1509742927193691</v>
      </c>
      <c r="G71">
        <f t="shared" si="16"/>
        <v>185.12160393942213</v>
      </c>
      <c r="H71">
        <f t="shared" si="16"/>
        <v>160.71255687136531</v>
      </c>
      <c r="I71">
        <f t="shared" si="16"/>
        <v>0.86822467955914706</v>
      </c>
      <c r="J71">
        <f t="shared" si="16"/>
        <v>24.870371230096037</v>
      </c>
      <c r="K71">
        <f t="shared" si="16"/>
        <v>25.243459129603682</v>
      </c>
      <c r="L71">
        <f t="shared" si="16"/>
        <v>25.056915179849863</v>
      </c>
      <c r="M71">
        <f t="shared" si="15"/>
        <v>25.266812110106798</v>
      </c>
      <c r="N71">
        <f t="shared" si="15"/>
        <v>0.59668095365107865</v>
      </c>
      <c r="O71">
        <f t="shared" si="15"/>
        <v>8.6322949997270655</v>
      </c>
      <c r="P71">
        <f t="shared" si="15"/>
        <v>1.0017700257496331</v>
      </c>
      <c r="Q71">
        <f t="shared" si="15"/>
        <v>0.20989693025694744</v>
      </c>
      <c r="R71">
        <f t="shared" si="13"/>
        <v>4</v>
      </c>
    </row>
    <row r="72" spans="1:18" x14ac:dyDescent="0.25">
      <c r="A72">
        <f t="shared" si="14"/>
        <v>53</v>
      </c>
      <c r="B72">
        <f t="array" ref="B72:F72">MMULT(B71:F71,$B$13:$F$17)</f>
        <v>0.23835047226606315</v>
      </c>
      <c r="C72">
        <v>0.22555270015876899</v>
      </c>
      <c r="D72">
        <v>0.20332692606443956</v>
      </c>
      <c r="E72">
        <v>0.1805140106104331</v>
      </c>
      <c r="F72">
        <v>0.15225589090029479</v>
      </c>
      <c r="G72">
        <f t="shared" si="16"/>
        <v>185.21854951512668</v>
      </c>
      <c r="H72">
        <f t="shared" si="16"/>
        <v>160.80235122410537</v>
      </c>
      <c r="I72">
        <f t="shared" si="16"/>
        <v>0.86773319048814468</v>
      </c>
      <c r="J72">
        <f t="shared" si="16"/>
        <v>24.877012167235641</v>
      </c>
      <c r="K72">
        <f t="shared" si="16"/>
        <v>25.25010046251758</v>
      </c>
      <c r="L72">
        <f t="shared" si="16"/>
        <v>25.06355631487661</v>
      </c>
      <c r="M72">
        <f t="shared" si="15"/>
        <v>25.273641447212853</v>
      </c>
      <c r="N72">
        <f t="shared" si="15"/>
        <v>0.5977572029018533</v>
      </c>
      <c r="O72">
        <f t="shared" si="15"/>
        <v>8.6191799828814659</v>
      </c>
      <c r="P72">
        <f t="shared" si="15"/>
        <v>1.0017701915265487</v>
      </c>
      <c r="Q72">
        <f t="shared" si="15"/>
        <v>0.21008513233625215</v>
      </c>
      <c r="R72">
        <f t="shared" si="13"/>
        <v>4</v>
      </c>
    </row>
    <row r="73" spans="1:18" x14ac:dyDescent="0.25">
      <c r="A73">
        <f t="shared" si="14"/>
        <v>54</v>
      </c>
      <c r="B73">
        <f t="array" ref="B73:F73">MMULT(B72:F72,$B$13:$F$17)</f>
        <v>0.23716549336723963</v>
      </c>
      <c r="C73">
        <v>0.22479667221199634</v>
      </c>
      <c r="D73">
        <v>0.20328420113142648</v>
      </c>
      <c r="E73">
        <v>0.18126134729003288</v>
      </c>
      <c r="F73">
        <v>0.15349228599930426</v>
      </c>
      <c r="G73">
        <f t="shared" si="16"/>
        <v>185.31215870891162</v>
      </c>
      <c r="H73">
        <f t="shared" si="16"/>
        <v>160.8890550467419</v>
      </c>
      <c r="I73">
        <f t="shared" si="16"/>
        <v>0.86725856386000921</v>
      </c>
      <c r="J73">
        <f t="shared" si="16"/>
        <v>24.88342474749841</v>
      </c>
      <c r="K73">
        <f t="shared" si="16"/>
        <v>25.256513425193049</v>
      </c>
      <c r="L73">
        <f t="shared" si="16"/>
        <v>25.069969086345733</v>
      </c>
      <c r="M73">
        <f t="shared" si="15"/>
        <v>25.280235946129423</v>
      </c>
      <c r="N73">
        <f t="shared" si="15"/>
        <v>0.59879634832913142</v>
      </c>
      <c r="O73">
        <f t="shared" si="15"/>
        <v>8.6065150320085699</v>
      </c>
      <c r="P73">
        <f t="shared" si="15"/>
        <v>1.0017703506925695</v>
      </c>
      <c r="Q73">
        <f t="shared" si="15"/>
        <v>0.21026685978369641</v>
      </c>
      <c r="R73">
        <f t="shared" si="13"/>
        <v>4</v>
      </c>
    </row>
    <row r="74" spans="1:18" x14ac:dyDescent="0.25">
      <c r="A74">
        <f t="shared" si="14"/>
        <v>55</v>
      </c>
      <c r="B74">
        <f t="array" ref="B74:F74">MMULT(B73:F73,$B$13:$F$17)</f>
        <v>0.23602023214916154</v>
      </c>
      <c r="C74">
        <v>0.2240669485883213</v>
      </c>
      <c r="D74">
        <v>0.20324415520436273</v>
      </c>
      <c r="E74">
        <v>0.18198349773773631</v>
      </c>
      <c r="F74">
        <v>0.15468516632041765</v>
      </c>
      <c r="G74">
        <f t="shared" si="16"/>
        <v>185.40254663051968</v>
      </c>
      <c r="H74">
        <f t="shared" si="16"/>
        <v>160.97277499760014</v>
      </c>
      <c r="I74">
        <f t="shared" si="16"/>
        <v>0.86680022411961222</v>
      </c>
      <c r="J74">
        <f t="shared" si="16"/>
        <v>24.889616826628611</v>
      </c>
      <c r="K74">
        <f t="shared" si="16"/>
        <v>25.262705873805256</v>
      </c>
      <c r="L74">
        <f t="shared" si="16"/>
        <v>25.076161350216935</v>
      </c>
      <c r="M74">
        <f t="shared" si="15"/>
        <v>25.286603685923577</v>
      </c>
      <c r="N74">
        <f t="shared" si="15"/>
        <v>0.59979967778452647</v>
      </c>
      <c r="O74">
        <f t="shared" si="15"/>
        <v>8.5942847731515819</v>
      </c>
      <c r="P74">
        <f t="shared" si="15"/>
        <v>1.0017705035846147</v>
      </c>
      <c r="Q74">
        <f t="shared" si="15"/>
        <v>0.21044233570664878</v>
      </c>
      <c r="R74">
        <f t="shared" si="13"/>
        <v>4</v>
      </c>
    </row>
    <row r="75" spans="1:18" x14ac:dyDescent="0.25">
      <c r="A75">
        <f t="shared" si="14"/>
        <v>56</v>
      </c>
      <c r="B75">
        <f t="array" ref="B75:F75">MMULT(B74:F74,$B$13:$F$17)</f>
        <v>0.23491344663426894</v>
      </c>
      <c r="C75">
        <v>0.22336258527665939</v>
      </c>
      <c r="D75">
        <v>0.20320655120773232</v>
      </c>
      <c r="E75">
        <v>0.18268127032575809</v>
      </c>
      <c r="F75">
        <v>0.15583614655558078</v>
      </c>
      <c r="G75">
        <f t="shared" si="16"/>
        <v>185.489824384484</v>
      </c>
      <c r="H75">
        <f t="shared" si="16"/>
        <v>161.05361402016982</v>
      </c>
      <c r="I75">
        <f t="shared" si="16"/>
        <v>0.86635761499648722</v>
      </c>
      <c r="J75">
        <f t="shared" si="16"/>
        <v>24.89559598978088</v>
      </c>
      <c r="K75">
        <f t="shared" si="16"/>
        <v>25.268685393928131</v>
      </c>
      <c r="L75">
        <f t="shared" si="16"/>
        <v>25.082140691854509</v>
      </c>
      <c r="M75">
        <f t="shared" si="15"/>
        <v>25.292752467336232</v>
      </c>
      <c r="N75">
        <f t="shared" si="15"/>
        <v>0.60076843338945862</v>
      </c>
      <c r="O75">
        <f t="shared" si="15"/>
        <v>8.582474348860627</v>
      </c>
      <c r="P75">
        <f t="shared" si="15"/>
        <v>1.0017706505147326</v>
      </c>
      <c r="Q75">
        <f t="shared" si="15"/>
        <v>0.2106117754817384</v>
      </c>
      <c r="R75">
        <f t="shared" si="13"/>
        <v>4</v>
      </c>
    </row>
    <row r="76" spans="1:18" x14ac:dyDescent="0.25">
      <c r="A76">
        <f t="shared" si="14"/>
        <v>57</v>
      </c>
      <c r="B76">
        <f t="array" ref="B76:F76">MMULT(B75:F75,$B$13:$F$17)</f>
        <v>0.23384392243449029</v>
      </c>
      <c r="C76">
        <v>0.22268267599709049</v>
      </c>
      <c r="D76">
        <v>0.20317117765386472</v>
      </c>
      <c r="E76">
        <v>0.18335545184051441</v>
      </c>
      <c r="F76">
        <v>0.15694677207403962</v>
      </c>
      <c r="G76">
        <f t="shared" si="16"/>
        <v>185.57409921337506</v>
      </c>
      <c r="H76">
        <f t="shared" si="16"/>
        <v>161.13167147640877</v>
      </c>
      <c r="I76">
        <f t="shared" si="16"/>
        <v>0.86593019890303047</v>
      </c>
      <c r="J76">
        <f t="shared" si="16"/>
        <v>24.901369560867177</v>
      </c>
      <c r="K76">
        <f t="shared" si="16"/>
        <v>25.274459309881394</v>
      </c>
      <c r="L76">
        <f t="shared" si="16"/>
        <v>25.087914435374287</v>
      </c>
      <c r="M76">
        <f t="shared" si="15"/>
        <v>25.298689822401961</v>
      </c>
      <c r="N76">
        <f t="shared" si="15"/>
        <v>0.60170381327969724</v>
      </c>
      <c r="O76">
        <f t="shared" si="15"/>
        <v>8.5710694019217897</v>
      </c>
      <c r="P76">
        <f t="shared" si="15"/>
        <v>1.0017707917725878</v>
      </c>
      <c r="Q76">
        <f t="shared" si="15"/>
        <v>0.21077538702768689</v>
      </c>
      <c r="R76">
        <f t="shared" si="13"/>
        <v>4</v>
      </c>
    </row>
    <row r="77" spans="1:18" x14ac:dyDescent="0.25">
      <c r="A77">
        <f t="shared" si="14"/>
        <v>58</v>
      </c>
      <c r="B77">
        <f t="array" ref="B77:F77">MMULT(B76:F76,$B$13:$F$17)</f>
        <v>0.23281047369028662</v>
      </c>
      <c r="C77">
        <v>0.22202635015214905</v>
      </c>
      <c r="D77">
        <v>0.2031378456505446</v>
      </c>
      <c r="E77">
        <v>0.18400680763062574</v>
      </c>
      <c r="F77">
        <v>0.15801852287639354</v>
      </c>
      <c r="G77">
        <f t="shared" si="16"/>
        <v>185.65547463549444</v>
      </c>
      <c r="H77">
        <f t="shared" si="16"/>
        <v>161.20704327482613</v>
      </c>
      <c r="I77">
        <f t="shared" si="16"/>
        <v>0.86551745634581168</v>
      </c>
      <c r="J77">
        <f t="shared" si="16"/>
        <v>24.906944611580965</v>
      </c>
      <c r="K77">
        <f t="shared" si="16"/>
        <v>25.280034693754857</v>
      </c>
      <c r="L77">
        <f t="shared" si="16"/>
        <v>25.093489652667913</v>
      </c>
      <c r="M77">
        <f t="shared" si="15"/>
        <v>25.304423023735861</v>
      </c>
      <c r="N77">
        <f t="shared" si="15"/>
        <v>0.60260697326961188</v>
      </c>
      <c r="O77">
        <f t="shared" si="15"/>
        <v>8.5600560594569384</v>
      </c>
      <c r="P77">
        <f t="shared" si="15"/>
        <v>1.0017709276276596</v>
      </c>
      <c r="Q77">
        <f t="shared" si="15"/>
        <v>0.21093337106795279</v>
      </c>
      <c r="R77">
        <f t="shared" si="13"/>
        <v>4</v>
      </c>
    </row>
    <row r="78" spans="1:18" x14ac:dyDescent="0.25">
      <c r="A78">
        <f t="shared" si="14"/>
        <v>59</v>
      </c>
      <c r="B78">
        <f t="array" ref="B78:F78">MMULT(B77:F77,$B$13:$F$17)</f>
        <v>0.23181194373305167</v>
      </c>
      <c r="C78">
        <v>0.22139277096565971</v>
      </c>
      <c r="D78">
        <v>0.20310638627079766</v>
      </c>
      <c r="E78">
        <v>0.184636081788111</v>
      </c>
      <c r="F78">
        <v>0.15905281724237946</v>
      </c>
      <c r="G78">
        <f t="shared" si="16"/>
        <v>185.73405057727376</v>
      </c>
      <c r="H78">
        <f t="shared" si="16"/>
        <v>161.27982199359457</v>
      </c>
      <c r="I78">
        <f t="shared" si="16"/>
        <v>0.86511888535050918</v>
      </c>
      <c r="J78">
        <f t="shared" si="16"/>
        <v>24.912327970108965</v>
      </c>
      <c r="K78">
        <f t="shared" si="16"/>
        <v>25.285418374120209</v>
      </c>
      <c r="L78">
        <f t="shared" si="16"/>
        <v>25.09887317211459</v>
      </c>
      <c r="M78">
        <f t="shared" si="15"/>
        <v>25.309959093498211</v>
      </c>
      <c r="N78">
        <f t="shared" si="15"/>
        <v>0.60347902844126211</v>
      </c>
      <c r="O78">
        <f t="shared" si="15"/>
        <v>8.5494209174067084</v>
      </c>
      <c r="P78">
        <f t="shared" si="15"/>
        <v>1.0017710583311841</v>
      </c>
      <c r="Q78">
        <f t="shared" si="15"/>
        <v>0.21108592138362856</v>
      </c>
      <c r="R78">
        <f t="shared" si="13"/>
        <v>4</v>
      </c>
    </row>
    <row r="79" spans="1:18" x14ac:dyDescent="0.25">
      <c r="A79">
        <f t="shared" si="14"/>
        <v>60</v>
      </c>
      <c r="B79">
        <f t="array" ref="B79:F79">MMULT(B78:F78,$B$13:$F$17)</f>
        <v>0.23084720551384874</v>
      </c>
      <c r="C79">
        <v>0.22078113378251507</v>
      </c>
      <c r="D79">
        <v>0.20307664823986815</v>
      </c>
      <c r="E79">
        <v>0.18524399736433009</v>
      </c>
      <c r="F79">
        <v>0.1600510150994375</v>
      </c>
      <c r="G79">
        <f t="shared" si="16"/>
        <v>185.80992350062209</v>
      </c>
      <c r="H79">
        <f t="shared" si="16"/>
        <v>161.35009699892487</v>
      </c>
      <c r="I79">
        <f t="shared" si="16"/>
        <v>0.86473400090084129</v>
      </c>
      <c r="J79">
        <f t="shared" si="16"/>
        <v>24.917526229540847</v>
      </c>
      <c r="K79">
        <f t="shared" si="16"/>
        <v>25.290616944440885</v>
      </c>
      <c r="L79">
        <f t="shared" si="16"/>
        <v>25.104071586990869</v>
      </c>
      <c r="M79">
        <f t="shared" si="15"/>
        <v>25.315304812047863</v>
      </c>
      <c r="N79">
        <f t="shared" si="15"/>
        <v>0.60432105466300812</v>
      </c>
      <c r="O79">
        <f t="shared" si="15"/>
        <v>8.5391510254049301</v>
      </c>
      <c r="P79">
        <f t="shared" si="15"/>
        <v>1.001771184117874</v>
      </c>
      <c r="Q79">
        <f t="shared" si="15"/>
        <v>0.21123322505700343</v>
      </c>
      <c r="R79">
        <f t="shared" si="13"/>
        <v>5</v>
      </c>
    </row>
    <row r="80" spans="1:18" x14ac:dyDescent="0.25">
      <c r="A80">
        <f t="shared" si="14"/>
        <v>61</v>
      </c>
      <c r="B80">
        <f t="array" ref="B80:F80">MMULT(B79:F79,$B$13:$F$17)</f>
        <v>0.22991516183502156</v>
      </c>
      <c r="C80">
        <v>0.22019066450750838</v>
      </c>
      <c r="D80">
        <v>0.20304849590017693</v>
      </c>
      <c r="E80">
        <v>0.18583125662023783</v>
      </c>
      <c r="F80">
        <v>0.1610144211370548</v>
      </c>
      <c r="G80">
        <f t="shared" si="16"/>
        <v>185.88318652544976</v>
      </c>
      <c r="H80">
        <f t="shared" si="16"/>
        <v>161.41795455892171</v>
      </c>
      <c r="I80">
        <f t="shared" si="16"/>
        <v>0.86436233439173826</v>
      </c>
      <c r="J80">
        <f t="shared" si="16"/>
        <v>24.922545755986985</v>
      </c>
      <c r="K80">
        <f t="shared" si="16"/>
        <v>25.295636771189997</v>
      </c>
      <c r="L80">
        <f t="shared" si="16"/>
        <v>25.109091263588489</v>
      </c>
      <c r="M80">
        <f t="shared" si="15"/>
        <v>25.320466726294672</v>
      </c>
      <c r="N80">
        <f t="shared" si="15"/>
        <v>0.60513409004192298</v>
      </c>
      <c r="O80">
        <f t="shared" si="15"/>
        <v>8.5292338720494705</v>
      </c>
      <c r="P80">
        <f t="shared" si="15"/>
        <v>1.0017713052074444</v>
      </c>
      <c r="Q80">
        <f t="shared" si="15"/>
        <v>0.21137546270618612</v>
      </c>
      <c r="R80">
        <f t="shared" si="13"/>
        <v>5</v>
      </c>
    </row>
    <row r="81" spans="1:18" x14ac:dyDescent="0.25">
      <c r="A81">
        <f t="shared" si="14"/>
        <v>62</v>
      </c>
      <c r="B81">
        <f t="array" ref="B81:F81">MMULT(B80:F80,$B$13:$F$17)</f>
        <v>0.22901474541580738</v>
      </c>
      <c r="C81">
        <v>0.21962061816511672</v>
      </c>
      <c r="D81">
        <v>0.20302180742004888</v>
      </c>
      <c r="E81">
        <v>0.18639854130918099</v>
      </c>
      <c r="F81">
        <v>0.16194428768984548</v>
      </c>
      <c r="G81">
        <f t="shared" si="16"/>
        <v>185.9539295475854</v>
      </c>
      <c r="H81">
        <f t="shared" si="16"/>
        <v>161.48347795312691</v>
      </c>
      <c r="I81">
        <f t="shared" si="16"/>
        <v>0.86400343309689787</v>
      </c>
      <c r="J81">
        <f t="shared" si="16"/>
        <v>24.927392696414369</v>
      </c>
      <c r="K81">
        <f t="shared" si="16"/>
        <v>25.300484001686385</v>
      </c>
      <c r="L81">
        <f t="shared" si="16"/>
        <v>25.113938349050382</v>
      </c>
      <c r="M81">
        <f t="shared" si="15"/>
        <v>25.325451157761528</v>
      </c>
      <c r="N81">
        <f t="shared" si="15"/>
        <v>0.60591913631392624</v>
      </c>
      <c r="O81">
        <f t="shared" si="15"/>
        <v>8.5196573705718279</v>
      </c>
      <c r="P81">
        <f t="shared" si="15"/>
        <v>1.0017714218059688</v>
      </c>
      <c r="Q81">
        <f t="shared" si="15"/>
        <v>0.21151280871115805</v>
      </c>
      <c r="R81">
        <f t="shared" si="13"/>
        <v>5</v>
      </c>
    </row>
    <row r="82" spans="1:18" x14ac:dyDescent="0.25">
      <c r="A82">
        <f t="shared" si="14"/>
        <v>63</v>
      </c>
      <c r="B82">
        <f t="array" ref="B82:F82">MMULT(B81:F81,$B$13:$F$17)</f>
        <v>0.22814491881852123</v>
      </c>
      <c r="C82">
        <v>0.2190702775651773</v>
      </c>
      <c r="D82">
        <v>0.20299647321632946</v>
      </c>
      <c r="E82">
        <v>0.18694651298962139</v>
      </c>
      <c r="F82">
        <v>0.16284181741035009</v>
      </c>
      <c r="G82">
        <f t="shared" si="16"/>
        <v>186.02223935228756</v>
      </c>
      <c r="H82">
        <f t="shared" si="16"/>
        <v>161.54674757794342</v>
      </c>
      <c r="I82">
        <f t="shared" si="16"/>
        <v>0.86365685965077799</v>
      </c>
      <c r="J82">
        <f t="shared" si="16"/>
        <v>24.932072986210269</v>
      </c>
      <c r="K82">
        <f t="shared" si="16"/>
        <v>25.30516457165848</v>
      </c>
      <c r="L82">
        <f t="shared" si="16"/>
        <v>25.118618778934376</v>
      </c>
      <c r="M82">
        <f t="shared" si="15"/>
        <v>25.330264210365979</v>
      </c>
      <c r="N82">
        <f t="shared" si="15"/>
        <v>0.60667716017523121</v>
      </c>
      <c r="O82">
        <f t="shared" si="15"/>
        <v>8.5104098449055083</v>
      </c>
      <c r="P82">
        <f t="shared" si="15"/>
        <v>1.0017715341070836</v>
      </c>
      <c r="Q82">
        <f t="shared" si="15"/>
        <v>0.21164543143160924</v>
      </c>
      <c r="R82">
        <f t="shared" si="13"/>
        <v>5</v>
      </c>
    </row>
    <row r="83" spans="1:18" x14ac:dyDescent="0.25">
      <c r="A83">
        <f t="shared" si="14"/>
        <v>64</v>
      </c>
      <c r="B83">
        <f t="array" ref="B83:F83">MMULT(B82:F82,$B$13:$F$17)</f>
        <v>0.22730467425802642</v>
      </c>
      <c r="C83">
        <v>0.21853895206186477</v>
      </c>
      <c r="D83">
        <v>0.20297239456477087</v>
      </c>
      <c r="E83">
        <v>0.18747581336467747</v>
      </c>
      <c r="F83">
        <v>0.16370816575065994</v>
      </c>
      <c r="G83">
        <f t="shared" si="16"/>
        <v>186.08819972354343</v>
      </c>
      <c r="H83">
        <f t="shared" si="16"/>
        <v>161.60784104812166</v>
      </c>
      <c r="I83">
        <f t="shared" si="16"/>
        <v>0.86332219154501266</v>
      </c>
      <c r="J83">
        <f t="shared" si="16"/>
        <v>24.936592356483139</v>
      </c>
      <c r="K83">
        <f t="shared" si="16"/>
        <v>25.309684212545417</v>
      </c>
      <c r="L83">
        <f t="shared" si="16"/>
        <v>25.12313828451428</v>
      </c>
      <c r="M83">
        <f t="shared" si="15"/>
        <v>25.334911777931161</v>
      </c>
      <c r="N83">
        <f t="shared" si="15"/>
        <v>0.60740909455840875</v>
      </c>
      <c r="O83">
        <f t="shared" si="15"/>
        <v>8.5014800161513406</v>
      </c>
      <c r="P83">
        <f t="shared" si="15"/>
        <v>1.0017716422930623</v>
      </c>
      <c r="Q83">
        <f t="shared" si="15"/>
        <v>0.21177349341689033</v>
      </c>
      <c r="R83">
        <f t="shared" si="13"/>
        <v>5</v>
      </c>
    </row>
    <row r="84" spans="1:18" x14ac:dyDescent="0.25">
      <c r="A84">
        <f t="shared" si="14"/>
        <v>65</v>
      </c>
      <c r="B84">
        <f t="array" ref="B84:F84">MMULT(B83:F83,$B$13:$F$17)</f>
        <v>0.22649303331393739</v>
      </c>
      <c r="C84">
        <v>0.21802597639537907</v>
      </c>
      <c r="D84">
        <v>0.2029494823753375</v>
      </c>
      <c r="E84">
        <v>0.18798706464513948</v>
      </c>
      <c r="F84">
        <v>0.16454444327020606</v>
      </c>
      <c r="G84">
        <f t="shared" si="16"/>
        <v>186.1518915493337</v>
      </c>
      <c r="H84">
        <f t="shared" si="16"/>
        <v>161.66683329447983</v>
      </c>
      <c r="I84">
        <f t="shared" si="16"/>
        <v>0.86299902063916745</v>
      </c>
      <c r="J84">
        <f t="shared" si="16"/>
        <v>24.940956341109992</v>
      </c>
      <c r="K84">
        <f t="shared" si="16"/>
        <v>25.31404845854464</v>
      </c>
      <c r="L84">
        <f t="shared" si="16"/>
        <v>25.127502399827314</v>
      </c>
      <c r="M84">
        <f t="shared" si="15"/>
        <v>25.339399551435701</v>
      </c>
      <c r="N84">
        <f t="shared" si="15"/>
        <v>0.60811583985610684</v>
      </c>
      <c r="O84">
        <f t="shared" si="15"/>
        <v>8.4928569894364951</v>
      </c>
      <c r="P84">
        <f t="shared" si="15"/>
        <v>1.0017717465357727</v>
      </c>
      <c r="Q84">
        <f t="shared" si="15"/>
        <v>0.21189715160839726</v>
      </c>
      <c r="R84">
        <f t="shared" si="13"/>
        <v>5</v>
      </c>
    </row>
    <row r="85" spans="1:18" x14ac:dyDescent="0.25">
      <c r="A85">
        <f t="shared" si="14"/>
        <v>66</v>
      </c>
      <c r="B85">
        <f t="array" ref="B85:F85">MMULT(B84:F84,$B$13:$F$17)</f>
        <v>0.22570904656221902</v>
      </c>
      <c r="C85">
        <v>0.21753070960738535</v>
      </c>
      <c r="D85">
        <v>0.20292765611242364</v>
      </c>
      <c r="E85">
        <v>0.18848086993255914</v>
      </c>
      <c r="F85">
        <v>0.16535171778541236</v>
      </c>
      <c r="G85">
        <f t="shared" si="16"/>
        <v>186.21339292303486</v>
      </c>
      <c r="H85">
        <f t="shared" si="16"/>
        <v>161.72379665801949</v>
      </c>
      <c r="I85">
        <f t="shared" si="16"/>
        <v>0.86268695268571238</v>
      </c>
      <c r="J85">
        <f t="shared" si="16"/>
        <v>24.945170283539046</v>
      </c>
      <c r="K85">
        <f t="shared" si="16"/>
        <v>25.318262653414759</v>
      </c>
      <c r="L85">
        <f t="shared" si="16"/>
        <v>25.131716468476903</v>
      </c>
      <c r="M85">
        <f t="shared" si="15"/>
        <v>25.343733026011584</v>
      </c>
      <c r="N85">
        <f t="shared" si="15"/>
        <v>0.60879826509522383</v>
      </c>
      <c r="O85">
        <f t="shared" si="15"/>
        <v>8.4845302411625472</v>
      </c>
      <c r="P85">
        <f t="shared" si="15"/>
        <v>1.0017718469975343</v>
      </c>
      <c r="Q85">
        <f t="shared" si="15"/>
        <v>0.21201655753468907</v>
      </c>
      <c r="R85">
        <f t="shared" ref="R85:R121" si="17">IF(MOD(A85,12)=0,R84+1,R84)</f>
        <v>5</v>
      </c>
    </row>
    <row r="86" spans="1:18" x14ac:dyDescent="0.25">
      <c r="A86">
        <f t="shared" ref="A86:A121" si="18">1+A85</f>
        <v>67</v>
      </c>
      <c r="B86">
        <f t="array" ref="B86:F86">MMULT(B85:F85,$B$13:$F$17)</f>
        <v>0.22495179314047514</v>
      </c>
      <c r="C86">
        <v>0.21705253402258651</v>
      </c>
      <c r="D86">
        <v>0.20290684284245633</v>
      </c>
      <c r="E86">
        <v>0.18895781361908265</v>
      </c>
      <c r="F86">
        <v>0.16613101637539879</v>
      </c>
      <c r="G86">
        <f t="shared" si="16"/>
        <v>186.27277924111939</v>
      </c>
      <c r="H86">
        <f t="shared" si="16"/>
        <v>161.77880098058858</v>
      </c>
      <c r="I86">
        <f t="shared" si="16"/>
        <v>0.86238560686903787</v>
      </c>
      <c r="J86">
        <f t="shared" si="16"/>
        <v>24.949239343356311</v>
      </c>
      <c r="K86">
        <f t="shared" si="16"/>
        <v>25.322331957042366</v>
      </c>
      <c r="L86">
        <f t="shared" si="16"/>
        <v>25.135785650199338</v>
      </c>
      <c r="M86">
        <f t="shared" si="15"/>
        <v>25.347917507698956</v>
      </c>
      <c r="N86">
        <f t="shared" si="15"/>
        <v>0.60945720906412615</v>
      </c>
      <c r="O86">
        <f t="shared" si="15"/>
        <v>8.476489606637081</v>
      </c>
      <c r="P86">
        <f t="shared" si="15"/>
        <v>1.0017719438318831</v>
      </c>
      <c r="Q86">
        <f t="shared" si="15"/>
        <v>0.21213185749962477</v>
      </c>
      <c r="R86">
        <f t="shared" si="17"/>
        <v>5</v>
      </c>
    </row>
    <row r="87" spans="1:18" x14ac:dyDescent="0.25">
      <c r="A87">
        <f t="shared" si="18"/>
        <v>68</v>
      </c>
      <c r="B87">
        <f t="array" ref="B87:F87">MMULT(B86:F86,$B$13:$F$17)</f>
        <v>0.22422038025918917</v>
      </c>
      <c r="C87">
        <v>0.21659085428990971</v>
      </c>
      <c r="D87">
        <v>0.20288697639351708</v>
      </c>
      <c r="E87">
        <v>0.18941846180084879</v>
      </c>
      <c r="F87">
        <v>0.16688332725653471</v>
      </c>
      <c r="G87">
        <f t="shared" si="16"/>
        <v>186.33012329730619</v>
      </c>
      <c r="H87">
        <f t="shared" si="16"/>
        <v>161.83191369223613</v>
      </c>
      <c r="I87">
        <f t="shared" si="16"/>
        <v>0.86209461535831267</v>
      </c>
      <c r="J87">
        <f t="shared" si="16"/>
        <v>24.953168502624308</v>
      </c>
      <c r="K87">
        <f t="shared" si="16"/>
        <v>25.326261351781</v>
      </c>
      <c r="L87">
        <f t="shared" si="16"/>
        <v>25.139714927202654</v>
      </c>
      <c r="M87">
        <f t="shared" si="15"/>
        <v>25.35195811996644</v>
      </c>
      <c r="N87">
        <f t="shared" si="15"/>
        <v>0.61009348139530362</v>
      </c>
      <c r="O87">
        <f t="shared" si="15"/>
        <v>8.4687252680824372</v>
      </c>
      <c r="P87">
        <f t="shared" si="15"/>
        <v>1.0017720371842589</v>
      </c>
      <c r="Q87">
        <f t="shared" si="15"/>
        <v>0.21224319276379061</v>
      </c>
      <c r="R87">
        <f t="shared" si="17"/>
        <v>5</v>
      </c>
    </row>
    <row r="88" spans="1:18" x14ac:dyDescent="0.25">
      <c r="A88">
        <f t="shared" si="18"/>
        <v>69</v>
      </c>
      <c r="B88">
        <f t="array" ref="B88:F88">MMULT(B87:F87,$B$13:$F$17)</f>
        <v>0.22351394266944105</v>
      </c>
      <c r="C88">
        <v>0.21614509647769917</v>
      </c>
      <c r="D88">
        <v>0.20286799661350455</v>
      </c>
      <c r="E88">
        <v>0.18986336270197787</v>
      </c>
      <c r="F88">
        <v>0.16760960153737678</v>
      </c>
      <c r="G88">
        <f t="shared" si="16"/>
        <v>186.38549537330522</v>
      </c>
      <c r="H88">
        <f t="shared" si="16"/>
        <v>161.88319989539411</v>
      </c>
      <c r="I88">
        <f t="shared" si="16"/>
        <v>0.8618136228739508</v>
      </c>
      <c r="J88">
        <f t="shared" ref="J88:Q121" si="19">MMULT($B88:$F88,E$7:E$11)</f>
        <v>24.956962572001064</v>
      </c>
      <c r="K88">
        <f t="shared" si="19"/>
        <v>25.330055648570362</v>
      </c>
      <c r="L88">
        <f t="shared" si="19"/>
        <v>25.143509110285713</v>
      </c>
      <c r="M88">
        <f t="shared" si="15"/>
        <v>25.355859810005185</v>
      </c>
      <c r="N88">
        <f t="shared" si="15"/>
        <v>0.6107078636056823</v>
      </c>
      <c r="O88">
        <f t="shared" si="15"/>
        <v>8.4612277430145291</v>
      </c>
      <c r="P88">
        <f t="shared" si="15"/>
        <v>1.0017721271926219</v>
      </c>
      <c r="Q88">
        <f t="shared" si="15"/>
        <v>0.21235069971947712</v>
      </c>
      <c r="R88">
        <f t="shared" si="17"/>
        <v>5</v>
      </c>
    </row>
    <row r="89" spans="1:18" x14ac:dyDescent="0.25">
      <c r="A89">
        <f t="shared" si="18"/>
        <v>70</v>
      </c>
      <c r="B89">
        <f t="array" ref="B89:F89">MMULT(B88:F88,$B$13:$F$17)</f>
        <v>0.22283164209613163</v>
      </c>
      <c r="C89">
        <v>0.21571470721806529</v>
      </c>
      <c r="D89">
        <v>0.20284984871501077</v>
      </c>
      <c r="E89">
        <v>0.1902930471064111</v>
      </c>
      <c r="F89">
        <v>0.16831075486438066</v>
      </c>
      <c r="G89">
        <f t="shared" ref="G89:I121" si="20">MMULT($B89:$F89,B$7:B$11)</f>
        <v>186.43896332629373</v>
      </c>
      <c r="H89">
        <f t="shared" si="20"/>
        <v>161.93272244601604</v>
      </c>
      <c r="I89">
        <f t="shared" si="20"/>
        <v>0.86154228626743401</v>
      </c>
      <c r="J89">
        <f t="shared" si="19"/>
        <v>24.96062619664696</v>
      </c>
      <c r="K89">
        <f t="shared" si="19"/>
        <v>25.333719492843429</v>
      </c>
      <c r="L89">
        <f t="shared" si="19"/>
        <v>25.147172844745199</v>
      </c>
      <c r="M89">
        <f t="shared" si="15"/>
        <v>25.35962735480464</v>
      </c>
      <c r="N89">
        <f t="shared" si="15"/>
        <v>0.61130111009665999</v>
      </c>
      <c r="O89">
        <f t="shared" si="15"/>
        <v>8.4539878729842393</v>
      </c>
      <c r="P89">
        <f t="shared" si="15"/>
        <v>1.001772213988007</v>
      </c>
      <c r="Q89">
        <f t="shared" si="15"/>
        <v>0.21245451005945212</v>
      </c>
      <c r="R89">
        <f t="shared" si="17"/>
        <v>5</v>
      </c>
    </row>
    <row r="90" spans="1:18" x14ac:dyDescent="0.25">
      <c r="A90">
        <f t="shared" si="18"/>
        <v>71</v>
      </c>
      <c r="B90">
        <f t="array" ref="B90:F90">MMULT(B89:F89,$B$13:$F$17)</f>
        <v>0.22217266664445881</v>
      </c>
      <c r="C90">
        <v>0.21529915289617196</v>
      </c>
      <c r="D90">
        <v>0.20283248269652474</v>
      </c>
      <c r="E90">
        <v>0.1907080287951079</v>
      </c>
      <c r="F90">
        <v>0.16898766896773601</v>
      </c>
      <c r="G90">
        <f t="shared" si="20"/>
        <v>186.49059267325316</v>
      </c>
      <c r="H90">
        <f t="shared" si="20"/>
        <v>161.98054203179368</v>
      </c>
      <c r="I90">
        <f t="shared" si="20"/>
        <v>0.8612802741142197</v>
      </c>
      <c r="J90">
        <f t="shared" si="19"/>
        <v>24.96416386192703</v>
      </c>
      <c r="K90">
        <f t="shared" si="19"/>
        <v>25.337257370228983</v>
      </c>
      <c r="L90">
        <f t="shared" si="19"/>
        <v>25.150710616078008</v>
      </c>
      <c r="M90">
        <f t="shared" si="15"/>
        <v>25.363265367017767</v>
      </c>
      <c r="N90">
        <f t="shared" si="15"/>
        <v>0.61187394911578108</v>
      </c>
      <c r="O90">
        <f t="shared" si="15"/>
        <v>8.4469968126734454</v>
      </c>
      <c r="P90">
        <f t="shared" si="15"/>
        <v>1.0017722976950236</v>
      </c>
      <c r="Q90">
        <f t="shared" si="15"/>
        <v>0.21255475093976553</v>
      </c>
      <c r="R90">
        <f t="shared" si="17"/>
        <v>5</v>
      </c>
    </row>
    <row r="91" spans="1:18" x14ac:dyDescent="0.25">
      <c r="A91">
        <f t="shared" si="18"/>
        <v>72</v>
      </c>
      <c r="B91">
        <f t="array" ref="B91:F91">MMULT(B90:F90,$B$13:$F$17)</f>
        <v>0.2215362301862841</v>
      </c>
      <c r="C91">
        <v>0.21489791888077484</v>
      </c>
      <c r="D91">
        <v>0.20281585283084291</v>
      </c>
      <c r="E91">
        <v>0.19110880498635838</v>
      </c>
      <c r="F91">
        <v>0.16964119311573916</v>
      </c>
      <c r="G91">
        <f t="shared" si="20"/>
        <v>186.54044667229047</v>
      </c>
      <c r="H91">
        <f t="shared" si="20"/>
        <v>162.02671724756863</v>
      </c>
      <c r="I91">
        <f t="shared" si="20"/>
        <v>0.86102726631944637</v>
      </c>
      <c r="J91">
        <f t="shared" si="19"/>
        <v>24.967579898915805</v>
      </c>
      <c r="K91">
        <f t="shared" si="19"/>
        <v>25.340673612056698</v>
      </c>
      <c r="L91">
        <f t="shared" si="19"/>
        <v>25.154126755486249</v>
      </c>
      <c r="M91">
        <f t="shared" si="15"/>
        <v>25.366778300623054</v>
      </c>
      <c r="N91">
        <f t="shared" si="15"/>
        <v>0.61242708368184673</v>
      </c>
      <c r="O91">
        <f t="shared" si="15"/>
        <v>8.4402460193374136</v>
      </c>
      <c r="P91">
        <f t="shared" si="15"/>
        <v>1.0017723784323067</v>
      </c>
      <c r="Q91">
        <f t="shared" si="15"/>
        <v>0.21265154513681023</v>
      </c>
      <c r="R91">
        <f t="shared" si="17"/>
        <v>6</v>
      </c>
    </row>
    <row r="92" spans="1:18" x14ac:dyDescent="0.25">
      <c r="A92">
        <f t="shared" si="18"/>
        <v>73</v>
      </c>
      <c r="B92">
        <f t="array" ref="B92:F92">MMULT(B91:F91,$B$13:$F$17)</f>
        <v>0.2209215717320703</v>
      </c>
      <c r="C92">
        <v>0.21451050879277092</v>
      </c>
      <c r="D92">
        <v>0.20279991721267068</v>
      </c>
      <c r="E92">
        <v>0.19149585677721231</v>
      </c>
      <c r="F92">
        <v>0.17027214548527517</v>
      </c>
      <c r="G92">
        <f t="shared" si="20"/>
        <v>186.58858640106115</v>
      </c>
      <c r="H92">
        <f t="shared" si="20"/>
        <v>162.07130466804833</v>
      </c>
      <c r="I92">
        <f t="shared" si="20"/>
        <v>0.86078295373614366</v>
      </c>
      <c r="J92">
        <f t="shared" si="19"/>
        <v>24.970878489711637</v>
      </c>
      <c r="K92">
        <f t="shared" si="19"/>
        <v>25.34397240067171</v>
      </c>
      <c r="L92">
        <f t="shared" si="19"/>
        <v>25.157425445191674</v>
      </c>
      <c r="M92">
        <f t="shared" si="15"/>
        <v>25.370170456390525</v>
      </c>
      <c r="N92">
        <f t="shared" si="15"/>
        <v>0.61296119247512926</v>
      </c>
      <c r="O92">
        <f t="shared" si="15"/>
        <v>8.4337272425851477</v>
      </c>
      <c r="P92">
        <f t="shared" si="15"/>
        <v>1.0017724563129238</v>
      </c>
      <c r="Q92">
        <f t="shared" si="15"/>
        <v>0.21274501119885436</v>
      </c>
      <c r="R92">
        <f t="shared" si="17"/>
        <v>6</v>
      </c>
    </row>
    <row r="93" spans="1:18" x14ac:dyDescent="0.25">
      <c r="A93">
        <f t="shared" si="18"/>
        <v>74</v>
      </c>
      <c r="B93">
        <f t="array" ref="B93:F93">MMULT(B92:F92,$B$13:$F$17)</f>
        <v>0.22032795479324629</v>
      </c>
      <c r="C93">
        <v>0.2141364438088991</v>
      </c>
      <c r="D93">
        <v>0.2027846373583701</v>
      </c>
      <c r="E93">
        <v>0.19186964958425931</v>
      </c>
      <c r="F93">
        <v>0.17088131445522456</v>
      </c>
      <c r="G93">
        <f t="shared" si="20"/>
        <v>186.63507083240538</v>
      </c>
      <c r="H93">
        <f t="shared" si="20"/>
        <v>162.11435891793118</v>
      </c>
      <c r="I93">
        <f t="shared" si="20"/>
        <v>0.86054703779564257</v>
      </c>
      <c r="J93">
        <f t="shared" si="19"/>
        <v>24.974063672567258</v>
      </c>
      <c r="K93">
        <f t="shared" si="19"/>
        <v>25.3471577745654</v>
      </c>
      <c r="L93">
        <f t="shared" si="19"/>
        <v>25.160610723566336</v>
      </c>
      <c r="M93">
        <f t="shared" si="15"/>
        <v>25.373445987158572</v>
      </c>
      <c r="N93">
        <f t="shared" si="15"/>
        <v>0.61347693069426024</v>
      </c>
      <c r="O93">
        <f t="shared" si="15"/>
        <v>8.4274325144891247</v>
      </c>
      <c r="P93">
        <f t="shared" si="15"/>
        <v>1.0017725314447457</v>
      </c>
      <c r="Q93">
        <f t="shared" si="15"/>
        <v>0.21283526359224958</v>
      </c>
      <c r="R93">
        <f t="shared" si="17"/>
        <v>6</v>
      </c>
    </row>
    <row r="94" spans="1:18" x14ac:dyDescent="0.25">
      <c r="A94">
        <f t="shared" si="18"/>
        <v>75</v>
      </c>
      <c r="B94">
        <f t="array" ref="B94:F94">MMULT(B93:F93,$B$13:$F$17)</f>
        <v>0.21975466673914007</v>
      </c>
      <c r="C94">
        <v>0.21377526199805433</v>
      </c>
      <c r="D94">
        <v>0.20276997785165932</v>
      </c>
      <c r="E94">
        <v>0.19223063358221454</v>
      </c>
      <c r="F94">
        <v>0.17146945982893114</v>
      </c>
      <c r="G94">
        <f t="shared" si="20"/>
        <v>186.67995690730439</v>
      </c>
      <c r="H94">
        <f t="shared" si="20"/>
        <v>162.15593273954138</v>
      </c>
      <c r="I94">
        <f t="shared" si="20"/>
        <v>0.86031923014987732</v>
      </c>
      <c r="J94">
        <f t="shared" si="19"/>
        <v>24.977139346842893</v>
      </c>
      <c r="K94">
        <f t="shared" si="19"/>
        <v>25.350233633328777</v>
      </c>
      <c r="L94">
        <f t="shared" si="19"/>
        <v>25.163686490085837</v>
      </c>
      <c r="M94">
        <f t="shared" si="15"/>
        <v>25.376608902928339</v>
      </c>
      <c r="N94">
        <f t="shared" si="15"/>
        <v>0.6139749308812622</v>
      </c>
      <c r="O94">
        <f t="shared" si="15"/>
        <v>8.4213541400157155</v>
      </c>
      <c r="P94">
        <f t="shared" si="15"/>
        <v>1.0017726039307808</v>
      </c>
      <c r="Q94">
        <f t="shared" si="15"/>
        <v>0.2129224128425122</v>
      </c>
      <c r="R94">
        <f t="shared" si="17"/>
        <v>6</v>
      </c>
    </row>
    <row r="95" spans="1:18" x14ac:dyDescent="0.25">
      <c r="A95">
        <f t="shared" si="18"/>
        <v>76</v>
      </c>
      <c r="B95">
        <f t="array" ref="B95:F95">MMULT(B94:F94,$B$13:$F$17)</f>
        <v>0.21920101815200252</v>
      </c>
      <c r="C95">
        <v>0.21342651768795362</v>
      </c>
      <c r="D95">
        <v>0.20275590602981547</v>
      </c>
      <c r="E95">
        <v>0.19257924413896743</v>
      </c>
      <c r="F95">
        <v>0.17203731399126043</v>
      </c>
      <c r="G95">
        <f t="shared" si="20"/>
        <v>186.72329960525784</v>
      </c>
      <c r="H95">
        <f t="shared" si="20"/>
        <v>162.19607705806749</v>
      </c>
      <c r="I95">
        <f t="shared" si="20"/>
        <v>0.86009925232527085</v>
      </c>
      <c r="J95">
        <f t="shared" si="19"/>
        <v>24.980109277788241</v>
      </c>
      <c r="K95">
        <f t="shared" si="19"/>
        <v>25.353203742434648</v>
      </c>
      <c r="L95">
        <f t="shared" si="19"/>
        <v>25.166656510111444</v>
      </c>
      <c r="M95">
        <f t="shared" si="19"/>
        <v>25.379663075781902</v>
      </c>
      <c r="N95">
        <f t="shared" si="19"/>
        <v>0.61445580371610009</v>
      </c>
      <c r="O95">
        <f t="shared" si="19"/>
        <v>8.415484687767643</v>
      </c>
      <c r="P95">
        <f t="shared" si="19"/>
        <v>1.0017726738694812</v>
      </c>
      <c r="Q95">
        <f t="shared" si="19"/>
        <v>0.21300656567046578</v>
      </c>
      <c r="R95">
        <f t="shared" si="17"/>
        <v>6</v>
      </c>
    </row>
    <row r="96" spans="1:18" x14ac:dyDescent="0.25">
      <c r="A96">
        <f t="shared" si="18"/>
        <v>77</v>
      </c>
      <c r="B96">
        <f t="array" ref="B96:F96">MMULT(B95:F95,$B$13:$F$17)</f>
        <v>0.2186663421831091</v>
      </c>
      <c r="C96">
        <v>0.21308978086013067</v>
      </c>
      <c r="D96">
        <v>0.20274239170558855</v>
      </c>
      <c r="E96">
        <v>0.19291590224593771</v>
      </c>
      <c r="F96">
        <v>0.17258558300523347</v>
      </c>
      <c r="G96">
        <f t="shared" si="20"/>
        <v>186.76515201217973</v>
      </c>
      <c r="H96">
        <f t="shared" si="20"/>
        <v>162.23484104449622</v>
      </c>
      <c r="I96">
        <f t="shared" si="20"/>
        <v>0.85988683538788691</v>
      </c>
      <c r="J96">
        <f t="shared" si="19"/>
        <v>24.982977101159236</v>
      </c>
      <c r="K96">
        <f t="shared" si="19"/>
        <v>25.356071737854649</v>
      </c>
      <c r="L96">
        <f t="shared" si="19"/>
        <v>25.169524419506946</v>
      </c>
      <c r="M96">
        <f t="shared" si="19"/>
        <v>25.382612244630561</v>
      </c>
      <c r="N96">
        <f t="shared" si="19"/>
        <v>0.61492013878205865</v>
      </c>
      <c r="O96">
        <f t="shared" si="19"/>
        <v>8.4098169810297776</v>
      </c>
      <c r="P96">
        <f t="shared" si="19"/>
        <v>1.0017727413550195</v>
      </c>
      <c r="Q96">
        <f t="shared" si="19"/>
        <v>0.21308782512362423</v>
      </c>
      <c r="R96">
        <f t="shared" si="17"/>
        <v>6</v>
      </c>
    </row>
    <row r="97" spans="1:18" x14ac:dyDescent="0.25">
      <c r="A97">
        <f t="shared" si="18"/>
        <v>78</v>
      </c>
      <c r="B97">
        <f t="array" ref="B97:F97">MMULT(B96:F96,$B$13:$F$17)</f>
        <v>0.21814999391246295</v>
      </c>
      <c r="C97">
        <v>0.21276463657143949</v>
      </c>
      <c r="D97">
        <v>0.20272940692060837</v>
      </c>
      <c r="E97">
        <v>0.19324101494275311</v>
      </c>
      <c r="F97">
        <v>0.17311494765273555</v>
      </c>
      <c r="G97">
        <f t="shared" si="20"/>
        <v>186.80556538590525</v>
      </c>
      <c r="H97">
        <f t="shared" si="20"/>
        <v>162.2722721763275</v>
      </c>
      <c r="I97">
        <f t="shared" si="20"/>
        <v>0.85968171961954243</v>
      </c>
      <c r="J97">
        <f t="shared" si="19"/>
        <v>24.985746327675415</v>
      </c>
      <c r="K97">
        <f t="shared" si="19"/>
        <v>25.358841130516797</v>
      </c>
      <c r="L97">
        <f t="shared" si="19"/>
        <v>25.172293729096111</v>
      </c>
      <c r="M97">
        <f t="shared" si="19"/>
        <v>25.385460019799091</v>
      </c>
      <c r="N97">
        <f t="shared" si="19"/>
        <v>0.61536850530316367</v>
      </c>
      <c r="O97">
        <f t="shared" si="19"/>
        <v>8.404344089109653</v>
      </c>
      <c r="P97">
        <f t="shared" si="19"/>
        <v>1.0017728064775433</v>
      </c>
      <c r="Q97">
        <f t="shared" si="19"/>
        <v>0.21316629070299006</v>
      </c>
      <c r="R97">
        <f t="shared" si="17"/>
        <v>6</v>
      </c>
    </row>
    <row r="98" spans="1:18" x14ac:dyDescent="0.25">
      <c r="A98">
        <f t="shared" si="18"/>
        <v>79</v>
      </c>
      <c r="B98">
        <f t="array" ref="B98:F98">MMULT(B97:F97,$B$13:$F$17)</f>
        <v>0.21765134971422007</v>
      </c>
      <c r="C98">
        <v>0.21245068440042589</v>
      </c>
      <c r="D98">
        <v>0.20271692572657307</v>
      </c>
      <c r="E98">
        <v>0.19355497573541625</v>
      </c>
      <c r="F98">
        <v>0.1736260644233642</v>
      </c>
      <c r="G98">
        <f t="shared" si="20"/>
        <v>186.84458921939745</v>
      </c>
      <c r="H98">
        <f t="shared" si="20"/>
        <v>162.30841629615429</v>
      </c>
      <c r="I98">
        <f t="shared" si="20"/>
        <v>0.85948365420456529</v>
      </c>
      <c r="J98">
        <f t="shared" si="19"/>
        <v>24.988420347323363</v>
      </c>
      <c r="K98">
        <f t="shared" si="19"/>
        <v>25.361515310609221</v>
      </c>
      <c r="L98">
        <f t="shared" si="19"/>
        <v>25.174967828966295</v>
      </c>
      <c r="M98">
        <f t="shared" si="19"/>
        <v>25.388209887451715</v>
      </c>
      <c r="N98">
        <f t="shared" si="19"/>
        <v>0.61580145285480703</v>
      </c>
      <c r="O98">
        <f t="shared" si="19"/>
        <v>8.3990593189641274</v>
      </c>
      <c r="P98">
        <f t="shared" si="19"/>
        <v>1.0017728693234085</v>
      </c>
      <c r="Q98">
        <f t="shared" si="19"/>
        <v>0.2132420584854316</v>
      </c>
      <c r="R98">
        <f t="shared" si="17"/>
        <v>6</v>
      </c>
    </row>
    <row r="99" spans="1:18" x14ac:dyDescent="0.25">
      <c r="A99">
        <f t="shared" si="18"/>
        <v>80</v>
      </c>
      <c r="B99">
        <f t="array" ref="B99:F99">MMULT(B98:F98,$B$13:$F$17)</f>
        <v>0.2171698066296095</v>
      </c>
      <c r="C99">
        <v>0.21214753791707938</v>
      </c>
      <c r="D99">
        <v>0.20270492399095127</v>
      </c>
      <c r="E99">
        <v>0.19385816500726638</v>
      </c>
      <c r="F99">
        <v>0.17411956645509291</v>
      </c>
      <c r="G99">
        <f t="shared" si="20"/>
        <v>186.88227130173789</v>
      </c>
      <c r="H99">
        <f t="shared" si="20"/>
        <v>162.34331766818534</v>
      </c>
      <c r="I99">
        <f t="shared" si="20"/>
        <v>0.85929239692689185</v>
      </c>
      <c r="J99">
        <f t="shared" si="19"/>
        <v>24.991002433511714</v>
      </c>
      <c r="K99">
        <f t="shared" si="19"/>
        <v>25.364097551735291</v>
      </c>
      <c r="L99">
        <f t="shared" si="19"/>
        <v>25.177549992623504</v>
      </c>
      <c r="M99">
        <f t="shared" si="19"/>
        <v>25.390865213865297</v>
      </c>
      <c r="N99">
        <f t="shared" si="19"/>
        <v>0.61621951204866909</v>
      </c>
      <c r="O99">
        <f t="shared" si="19"/>
        <v>8.3939562071037912</v>
      </c>
      <c r="P99">
        <f t="shared" si="19"/>
        <v>1.0017729299753906</v>
      </c>
      <c r="Q99">
        <f t="shared" si="19"/>
        <v>0.21331522124180038</v>
      </c>
      <c r="R99">
        <f t="shared" si="17"/>
        <v>6</v>
      </c>
    </row>
    <row r="100" spans="1:18" x14ac:dyDescent="0.25">
      <c r="A100">
        <f t="shared" si="18"/>
        <v>81</v>
      </c>
      <c r="B100">
        <f t="array" ref="B100:F100">MMULT(B99:F99,$B$13:$F$17)</f>
        <v>0.21670478174881969</v>
      </c>
      <c r="C100">
        <v>0.21185482417461426</v>
      </c>
      <c r="D100">
        <v>0.20269337922432057</v>
      </c>
      <c r="E100">
        <v>0.19415095042216482</v>
      </c>
      <c r="F100">
        <v>0.17459606443008011</v>
      </c>
      <c r="G100">
        <f t="shared" si="20"/>
        <v>186.91865777698371</v>
      </c>
      <c r="H100">
        <f t="shared" si="20"/>
        <v>162.37701903278756</v>
      </c>
      <c r="I100">
        <f t="shared" si="20"/>
        <v>0.85910771387720175</v>
      </c>
      <c r="J100">
        <f t="shared" si="19"/>
        <v>24.993495747082758</v>
      </c>
      <c r="K100">
        <f t="shared" si="19"/>
        <v>25.366591014925532</v>
      </c>
      <c r="L100">
        <f t="shared" si="19"/>
        <v>25.180043381004147</v>
      </c>
      <c r="M100">
        <f t="shared" si="19"/>
        <v>25.393429249555076</v>
      </c>
      <c r="N100">
        <f t="shared" si="19"/>
        <v>0.61662319519297037</v>
      </c>
      <c r="O100">
        <f t="shared" si="19"/>
        <v>8.3890285117667318</v>
      </c>
      <c r="P100">
        <f t="shared" si="19"/>
        <v>1.0017729885128825</v>
      </c>
      <c r="Q100">
        <f t="shared" si="19"/>
        <v>0.21338586855093963</v>
      </c>
      <c r="R100">
        <f t="shared" si="17"/>
        <v>6</v>
      </c>
    </row>
    <row r="101" spans="1:18" x14ac:dyDescent="0.25">
      <c r="A101">
        <f t="shared" si="18"/>
        <v>82</v>
      </c>
      <c r="B101">
        <f t="array" ref="B101:F101">MMULT(B100:F100,$B$13:$F$17)</f>
        <v>0.21625571160305995</v>
      </c>
      <c r="C101">
        <v>0.21157218322204588</v>
      </c>
      <c r="D101">
        <v>0.20268227042680906</v>
      </c>
      <c r="E101">
        <v>0.19443368731944105</v>
      </c>
      <c r="F101">
        <v>0.1750561474286435</v>
      </c>
      <c r="G101">
        <f t="shared" si="20"/>
        <v>186.95379320096714</v>
      </c>
      <c r="H101">
        <f t="shared" si="20"/>
        <v>162.40956165912002</v>
      </c>
      <c r="I101">
        <f t="shared" si="20"/>
        <v>0.85892937916978729</v>
      </c>
      <c r="J101">
        <f t="shared" si="19"/>
        <v>24.995903340185734</v>
      </c>
      <c r="K101">
        <f t="shared" si="19"/>
        <v>25.368998752511054</v>
      </c>
      <c r="L101">
        <f t="shared" si="19"/>
        <v>25.182451046348394</v>
      </c>
      <c r="M101">
        <f t="shared" si="19"/>
        <v>25.395905133258118</v>
      </c>
      <c r="N101">
        <f t="shared" si="19"/>
        <v>0.61701299692903822</v>
      </c>
      <c r="O101">
        <f t="shared" si="19"/>
        <v>8.3842702053535092</v>
      </c>
      <c r="P101">
        <f t="shared" si="19"/>
        <v>1.0017730450120741</v>
      </c>
      <c r="Q101">
        <f t="shared" si="19"/>
        <v>0.21345408690973233</v>
      </c>
      <c r="R101">
        <f t="shared" si="17"/>
        <v>6</v>
      </c>
    </row>
    <row r="102" spans="1:18" x14ac:dyDescent="0.25">
      <c r="A102">
        <f t="shared" si="18"/>
        <v>83</v>
      </c>
      <c r="B102">
        <f t="array" ref="B102:F102">MMULT(B101:F101,$B$13:$F$17)</f>
        <v>0.21582205156778089</v>
      </c>
      <c r="C102">
        <v>0.21129926763643334</v>
      </c>
      <c r="D102">
        <v>0.20267157795140781</v>
      </c>
      <c r="E102">
        <v>0.19470671910023502</v>
      </c>
      <c r="F102">
        <v>0.17550038374414242</v>
      </c>
      <c r="G102">
        <f t="shared" si="20"/>
        <v>186.98772059611429</v>
      </c>
      <c r="H102">
        <f t="shared" si="20"/>
        <v>162.44098539592915</v>
      </c>
      <c r="I102">
        <f t="shared" si="20"/>
        <v>0.85875717466886436</v>
      </c>
      <c r="J102">
        <f t="shared" si="19"/>
        <v>24.998228160016556</v>
      </c>
      <c r="K102">
        <f t="shared" si="19"/>
        <v>25.371323711863504</v>
      </c>
      <c r="L102">
        <f t="shared" si="19"/>
        <v>25.184775935940028</v>
      </c>
      <c r="M102">
        <f t="shared" si="19"/>
        <v>25.398295895779349</v>
      </c>
      <c r="N102">
        <f t="shared" si="19"/>
        <v>0.61738939484511768</v>
      </c>
      <c r="O102">
        <f t="shared" si="19"/>
        <v>8.3796754671152929</v>
      </c>
      <c r="P102">
        <f t="shared" si="19"/>
        <v>1.0017730995461187</v>
      </c>
      <c r="Q102">
        <f t="shared" si="19"/>
        <v>0.2135199598393287</v>
      </c>
      <c r="R102">
        <f t="shared" si="17"/>
        <v>6</v>
      </c>
    </row>
    <row r="103" spans="1:18" x14ac:dyDescent="0.25">
      <c r="A103">
        <f t="shared" si="18"/>
        <v>84</v>
      </c>
      <c r="B103">
        <f t="array" ref="B103:F103">MMULT(B102:F102,$B$13:$F$17)</f>
        <v>0.21540327527784131</v>
      </c>
      <c r="C103">
        <v>0.21103574207375173</v>
      </c>
      <c r="D103">
        <v>0.20266128338218786</v>
      </c>
      <c r="E103">
        <v>0.1949703776049545</v>
      </c>
      <c r="F103">
        <v>0.17592932166126407</v>
      </c>
      <c r="G103">
        <f t="shared" si="20"/>
        <v>187.02048150435249</v>
      </c>
      <c r="H103">
        <f t="shared" si="20"/>
        <v>162.47132872057222</v>
      </c>
      <c r="I103">
        <f t="shared" si="20"/>
        <v>0.85859088972403363</v>
      </c>
      <c r="J103">
        <f t="shared" si="19"/>
        <v>25.000473052428621</v>
      </c>
      <c r="K103">
        <f t="shared" si="19"/>
        <v>25.373568739006085</v>
      </c>
      <c r="L103">
        <f t="shared" si="19"/>
        <v>25.187020895717353</v>
      </c>
      <c r="M103">
        <f t="shared" si="19"/>
        <v>25.400604463705033</v>
      </c>
      <c r="N103">
        <f t="shared" si="19"/>
        <v>0.61775285006831326</v>
      </c>
      <c r="O103">
        <f t="shared" si="19"/>
        <v>8.375238676087287</v>
      </c>
      <c r="P103">
        <f t="shared" si="19"/>
        <v>1.0017731521852877</v>
      </c>
      <c r="Q103">
        <f t="shared" si="19"/>
        <v>0.2135835679876896</v>
      </c>
      <c r="R103">
        <f t="shared" si="17"/>
        <v>7</v>
      </c>
    </row>
    <row r="104" spans="1:18" x14ac:dyDescent="0.25">
      <c r="A104">
        <f t="shared" si="18"/>
        <v>85</v>
      </c>
      <c r="B104">
        <f t="array" ref="B104:F104">MMULT(B103:F103,$B$13:$F$17)</f>
        <v>0.21499887405524043</v>
      </c>
      <c r="C104">
        <v>0.21078128283743863</v>
      </c>
      <c r="D104">
        <v>0.20265136942569023</v>
      </c>
      <c r="E104">
        <v>0.19522498348164188</v>
      </c>
      <c r="F104">
        <v>0.17634349019998832</v>
      </c>
      <c r="G104">
        <f t="shared" si="20"/>
        <v>187.05211603817708</v>
      </c>
      <c r="H104">
        <f t="shared" si="20"/>
        <v>162.5006287863325</v>
      </c>
      <c r="I104">
        <f t="shared" si="20"/>
        <v>0.85843032091461247</v>
      </c>
      <c r="J104">
        <f t="shared" si="19"/>
        <v>25.002640765419212</v>
      </c>
      <c r="K104">
        <f t="shared" si="19"/>
        <v>25.375736582100124</v>
      </c>
      <c r="L104">
        <f t="shared" si="19"/>
        <v>25.189188673759674</v>
      </c>
      <c r="M104">
        <f t="shared" si="19"/>
        <v>25.40283366298824</v>
      </c>
      <c r="N104">
        <f t="shared" si="19"/>
        <v>0.61810380783550567</v>
      </c>
      <c r="O104">
        <f t="shared" si="19"/>
        <v>8.3709544042597415</v>
      </c>
      <c r="P104">
        <f t="shared" si="19"/>
        <v>1.0017732029971138</v>
      </c>
      <c r="Q104">
        <f t="shared" si="19"/>
        <v>0.21364498922857611</v>
      </c>
      <c r="R104">
        <f t="shared" si="17"/>
        <v>7</v>
      </c>
    </row>
    <row r="105" spans="1:18" x14ac:dyDescent="0.25">
      <c r="A105">
        <f t="shared" si="18"/>
        <v>86</v>
      </c>
      <c r="B105">
        <f t="array" ref="B105:F105">MMULT(B104:F104,$B$13:$F$17)</f>
        <v>0.21460835634988842</v>
      </c>
      <c r="C105">
        <v>0.21053557746373278</v>
      </c>
      <c r="D105">
        <v>0.20264181981396129</v>
      </c>
      <c r="E105">
        <v>0.19547084654510963</v>
      </c>
      <c r="F105">
        <v>0.17674339982730741</v>
      </c>
      <c r="G105">
        <f t="shared" si="20"/>
        <v>187.08266292994182</v>
      </c>
      <c r="H105">
        <f t="shared" si="20"/>
        <v>162.52892146808784</v>
      </c>
      <c r="I105">
        <f t="shared" si="20"/>
        <v>0.85827527180255281</v>
      </c>
      <c r="J105">
        <f t="shared" si="19"/>
        <v>25.004733952495727</v>
      </c>
      <c r="K105">
        <f t="shared" si="19"/>
        <v>25.377829894811519</v>
      </c>
      <c r="L105">
        <f t="shared" si="19"/>
        <v>25.191281923653627</v>
      </c>
      <c r="M105">
        <f t="shared" si="19"/>
        <v>25.404986222410727</v>
      </c>
      <c r="N105">
        <f t="shared" si="19"/>
        <v>0.61844269804404539</v>
      </c>
      <c r="O105">
        <f t="shared" si="19"/>
        <v>8.3668174099790154</v>
      </c>
      <c r="P105">
        <f t="shared" si="19"/>
        <v>1.0017732520465223</v>
      </c>
      <c r="Q105">
        <f t="shared" si="19"/>
        <v>0.21370429875711075</v>
      </c>
      <c r="R105">
        <f t="shared" si="17"/>
        <v>7</v>
      </c>
    </row>
    <row r="106" spans="1:18" x14ac:dyDescent="0.25">
      <c r="A106">
        <f t="shared" si="18"/>
        <v>87</v>
      </c>
      <c r="B106">
        <f t="array" ref="B106:F106">MMULT(B105:F105,$B$13:$F$17)</f>
        <v>0.21423124719376291</v>
      </c>
      <c r="C106">
        <v>0.21029832432298731</v>
      </c>
      <c r="D106">
        <v>0.20263261921788864</v>
      </c>
      <c r="E106">
        <v>0.19570826612676046</v>
      </c>
      <c r="F106">
        <v>0.17712954313860022</v>
      </c>
      <c r="G106">
        <f t="shared" si="20"/>
        <v>187.11215957943767</v>
      </c>
      <c r="H106">
        <f t="shared" si="20"/>
        <v>162.55624140639199</v>
      </c>
      <c r="I106">
        <f t="shared" si="20"/>
        <v>0.85812555269368085</v>
      </c>
      <c r="J106">
        <f t="shared" si="19"/>
        <v>25.00675517592596</v>
      </c>
      <c r="K106">
        <f t="shared" si="19"/>
        <v>25.379851239561166</v>
      </c>
      <c r="L106">
        <f t="shared" si="19"/>
        <v>25.193303207743565</v>
      </c>
      <c r="M106">
        <f t="shared" si="19"/>
        <v>25.407064776925587</v>
      </c>
      <c r="N106">
        <f t="shared" si="19"/>
        <v>0.61876993578298967</v>
      </c>
      <c r="O106">
        <f t="shared" si="19"/>
        <v>8.3628226315713636</v>
      </c>
      <c r="P106">
        <f t="shared" si="19"/>
        <v>1.0017732993959563</v>
      </c>
      <c r="Q106">
        <f t="shared" si="19"/>
        <v>0.21376156918203115</v>
      </c>
      <c r="R106">
        <f t="shared" si="17"/>
        <v>7</v>
      </c>
    </row>
    <row r="107" spans="1:18" x14ac:dyDescent="0.25">
      <c r="A107">
        <f t="shared" si="18"/>
        <v>88</v>
      </c>
      <c r="B107">
        <f t="array" ref="B107:F107">MMULT(B106:F106,$B$13:$F$17)</f>
        <v>0.21386708766869109</v>
      </c>
      <c r="C107">
        <v>0.21006923223619864</v>
      </c>
      <c r="D107">
        <v>0.20262375316965103</v>
      </c>
      <c r="E107">
        <v>0.19593753141505688</v>
      </c>
      <c r="F107">
        <v>0.17750239551040192</v>
      </c>
      <c r="G107">
        <f t="shared" si="20"/>
        <v>187.14064209982018</v>
      </c>
      <c r="H107">
        <f t="shared" si="20"/>
        <v>162.58262205002416</v>
      </c>
      <c r="I107">
        <f t="shared" si="20"/>
        <v>0.85798098040698845</v>
      </c>
      <c r="J107">
        <f t="shared" si="19"/>
        <v>25.008706909876455</v>
      </c>
      <c r="K107">
        <f t="shared" si="19"/>
        <v>25.381803090663528</v>
      </c>
      <c r="L107">
        <f t="shared" si="19"/>
        <v>25.195255000269995</v>
      </c>
      <c r="M107">
        <f t="shared" si="19"/>
        <v>25.409071870884738</v>
      </c>
      <c r="N107">
        <f t="shared" si="19"/>
        <v>0.61908592184561517</v>
      </c>
      <c r="O107">
        <f t="shared" si="19"/>
        <v>8.3589651811822669</v>
      </c>
      <c r="P107">
        <f t="shared" si="19"/>
        <v>1.0017733451054909</v>
      </c>
      <c r="Q107">
        <f t="shared" si="19"/>
        <v>0.21381687061475291</v>
      </c>
      <c r="R107">
        <f t="shared" si="17"/>
        <v>7</v>
      </c>
    </row>
    <row r="108" spans="1:18" x14ac:dyDescent="0.25">
      <c r="A108">
        <f t="shared" si="18"/>
        <v>89</v>
      </c>
      <c r="B108">
        <f t="array" ref="B108:F108">MMULT(B107:F107,$B$13:$F$17)</f>
        <v>0.21351543438790477</v>
      </c>
      <c r="C108">
        <v>0.20984802010604381</v>
      </c>
      <c r="D108">
        <v>0.20261520799323618</v>
      </c>
      <c r="E108">
        <v>0.19615892178664726</v>
      </c>
      <c r="F108">
        <v>0.17786241572616757</v>
      </c>
      <c r="G108">
        <f t="shared" si="20"/>
        <v>187.16814536194417</v>
      </c>
      <c r="H108">
        <f t="shared" si="20"/>
        <v>162.60809569706302</v>
      </c>
      <c r="I108">
        <f t="shared" si="20"/>
        <v>0.85784137805172045</v>
      </c>
      <c r="J108">
        <f t="shared" si="19"/>
        <v>25.01059154344275</v>
      </c>
      <c r="K108">
        <f t="shared" si="19"/>
        <v>25.383687837357012</v>
      </c>
      <c r="L108">
        <f t="shared" si="19"/>
        <v>25.197139690399883</v>
      </c>
      <c r="M108">
        <f t="shared" si="19"/>
        <v>25.411009961155226</v>
      </c>
      <c r="N108">
        <f t="shared" si="19"/>
        <v>0.61939104322390381</v>
      </c>
      <c r="O108">
        <f t="shared" si="19"/>
        <v>8.3552403388243537</v>
      </c>
      <c r="P108">
        <f t="shared" si="19"/>
        <v>1.0017733892329412</v>
      </c>
      <c r="Q108">
        <f t="shared" si="19"/>
        <v>0.21387027075535311</v>
      </c>
      <c r="R108">
        <f t="shared" si="17"/>
        <v>7</v>
      </c>
    </row>
    <row r="109" spans="1:18" x14ac:dyDescent="0.25">
      <c r="A109">
        <f t="shared" si="18"/>
        <v>90</v>
      </c>
      <c r="B109">
        <f t="array" ref="B109:F109">MMULT(B108:F108,$B$13:$F$17)</f>
        <v>0.21317585899143615</v>
      </c>
      <c r="C109">
        <v>0.20963441656176662</v>
      </c>
      <c r="D109">
        <v>0.20260697074210468</v>
      </c>
      <c r="E109">
        <v>0.19637270712819202</v>
      </c>
      <c r="F109">
        <v>0.17821004657650011</v>
      </c>
      <c r="G109">
        <f t="shared" si="20"/>
        <v>187.19470303716241</v>
      </c>
      <c r="H109">
        <f t="shared" si="20"/>
        <v>162.63269353453586</v>
      </c>
      <c r="I109">
        <f t="shared" si="20"/>
        <v>0.85770657481200474</v>
      </c>
      <c r="J109">
        <f t="shared" si="19"/>
        <v>25.012411383575284</v>
      </c>
      <c r="K109">
        <f t="shared" si="19"/>
        <v>25.385507786730074</v>
      </c>
      <c r="L109">
        <f t="shared" si="19"/>
        <v>25.198959585152679</v>
      </c>
      <c r="M109">
        <f t="shared" si="19"/>
        <v>25.412881420128251</v>
      </c>
      <c r="N109">
        <f t="shared" si="19"/>
        <v>0.61968567358567017</v>
      </c>
      <c r="O109">
        <f t="shared" si="19"/>
        <v>8.3516435466271108</v>
      </c>
      <c r="P109">
        <f t="shared" si="19"/>
        <v>1.0017734318339644</v>
      </c>
      <c r="Q109">
        <f t="shared" si="19"/>
        <v>0.21392183497558287</v>
      </c>
      <c r="R109">
        <f t="shared" si="17"/>
        <v>7</v>
      </c>
    </row>
    <row r="110" spans="1:18" x14ac:dyDescent="0.25">
      <c r="A110">
        <f t="shared" si="18"/>
        <v>91</v>
      </c>
      <c r="B110">
        <f t="array" ref="B110:F110">MMULT(B109:F109,$B$13:$F$17)</f>
        <v>0.21284794765535564</v>
      </c>
      <c r="C110">
        <v>0.20942815961729533</v>
      </c>
      <c r="D110">
        <v>0.20259902914318581</v>
      </c>
      <c r="E110">
        <v>0.1965791481489636</v>
      </c>
      <c r="F110">
        <v>0.17854571543519923</v>
      </c>
      <c r="G110">
        <f t="shared" si="20"/>
        <v>187.22034763864232</v>
      </c>
      <c r="H110">
        <f t="shared" si="20"/>
        <v>162.65644567669446</v>
      </c>
      <c r="I110">
        <f t="shared" si="20"/>
        <v>0.85757640573878247</v>
      </c>
      <c r="J110">
        <f t="shared" si="19"/>
        <v>25.014168657904584</v>
      </c>
      <c r="K110">
        <f t="shared" si="19"/>
        <v>25.387265166546552</v>
      </c>
      <c r="L110">
        <f t="shared" si="19"/>
        <v>25.20071691222557</v>
      </c>
      <c r="M110">
        <f t="shared" si="19"/>
        <v>25.414688538624574</v>
      </c>
      <c r="N110">
        <f t="shared" si="19"/>
        <v>0.61997017373497065</v>
      </c>
      <c r="O110">
        <f t="shared" si="19"/>
        <v>8.3481704032817827</v>
      </c>
      <c r="P110">
        <f t="shared" si="19"/>
        <v>1.0017734729621521</v>
      </c>
      <c r="Q110">
        <f t="shared" si="19"/>
        <v>0.21397162639901229</v>
      </c>
      <c r="R110">
        <f t="shared" si="17"/>
        <v>7</v>
      </c>
    </row>
    <row r="111" spans="1:18" x14ac:dyDescent="0.25">
      <c r="A111">
        <f t="shared" si="18"/>
        <v>92</v>
      </c>
      <c r="B111">
        <f t="array" ref="B111:F111">MMULT(B110:F110,$B$13:$F$17)</f>
        <v>0.2125313006147945</v>
      </c>
      <c r="C111">
        <v>0.20922899634201308</v>
      </c>
      <c r="D111">
        <v>0.2025913715464881</v>
      </c>
      <c r="E111">
        <v>0.19677849668432065</v>
      </c>
      <c r="F111">
        <v>0.17886983481238325</v>
      </c>
      <c r="G111">
        <f t="shared" si="20"/>
        <v>187.24511056125243</v>
      </c>
      <c r="H111">
        <f t="shared" si="20"/>
        <v>162.6793812019655</v>
      </c>
      <c r="I111">
        <f t="shared" si="20"/>
        <v>0.85745071154879604</v>
      </c>
      <c r="J111">
        <f t="shared" si="19"/>
        <v>25.015865517469198</v>
      </c>
      <c r="K111">
        <f t="shared" si="19"/>
        <v>25.388962127973759</v>
      </c>
      <c r="L111">
        <f t="shared" si="19"/>
        <v>25.202413822721482</v>
      </c>
      <c r="M111">
        <f t="shared" si="19"/>
        <v>25.416433528699876</v>
      </c>
      <c r="N111">
        <f t="shared" si="19"/>
        <v>0.62024489205640609</v>
      </c>
      <c r="O111">
        <f t="shared" si="19"/>
        <v>8.3448166586750805</v>
      </c>
      <c r="P111">
        <f t="shared" si="19"/>
        <v>1.001773512669121</v>
      </c>
      <c r="Q111">
        <f t="shared" si="19"/>
        <v>0.21401970597840897</v>
      </c>
      <c r="R111">
        <f t="shared" si="17"/>
        <v>7</v>
      </c>
    </row>
    <row r="112" spans="1:18" x14ac:dyDescent="0.25">
      <c r="A112">
        <f t="shared" si="18"/>
        <v>93</v>
      </c>
      <c r="B112">
        <f t="array" ref="B112:F112">MMULT(B111:F111,$B$13:$F$17)</f>
        <v>0.21222553170064809</v>
      </c>
      <c r="C112">
        <v>0.20903668254363764</v>
      </c>
      <c r="D112">
        <v>0.20258398687969106</v>
      </c>
      <c r="E112">
        <v>0.19697099599017889</v>
      </c>
      <c r="F112">
        <v>0.17918280288584393</v>
      </c>
      <c r="G112">
        <f t="shared" si="20"/>
        <v>187.26902212007019</v>
      </c>
      <c r="H112">
        <f t="shared" si="20"/>
        <v>162.70152818862258</v>
      </c>
      <c r="I112">
        <f t="shared" si="20"/>
        <v>0.85732933843040837</v>
      </c>
      <c r="J112">
        <f t="shared" si="19"/>
        <v>25.017504039349699</v>
      </c>
      <c r="K112">
        <f t="shared" si="19"/>
        <v>25.390600748216645</v>
      </c>
      <c r="L112">
        <f t="shared" si="19"/>
        <v>25.204052393783172</v>
      </c>
      <c r="M112">
        <f t="shared" si="19"/>
        <v>25.418118526353609</v>
      </c>
      <c r="N112">
        <f t="shared" si="19"/>
        <v>0.62051016494390465</v>
      </c>
      <c r="O112">
        <f t="shared" si="19"/>
        <v>8.3415782087054122</v>
      </c>
      <c r="P112">
        <f t="shared" si="19"/>
        <v>1.0017735510045964</v>
      </c>
      <c r="Q112">
        <f t="shared" si="19"/>
        <v>0.21406613257044527</v>
      </c>
      <c r="R112">
        <f t="shared" si="17"/>
        <v>7</v>
      </c>
    </row>
    <row r="113" spans="1:18" x14ac:dyDescent="0.25">
      <c r="A113">
        <f t="shared" si="18"/>
        <v>94</v>
      </c>
      <c r="B113">
        <f t="array" ref="B113:F113">MMULT(B112:F112,$B$13:$F$17)</f>
        <v>0.21193026788981378</v>
      </c>
      <c r="C113">
        <v>0.20885098246269845</v>
      </c>
      <c r="D113">
        <v>0.2025768646071591</v>
      </c>
      <c r="E113">
        <v>0.19715688102861834</v>
      </c>
      <c r="F113">
        <v>0.17948500401170989</v>
      </c>
      <c r="G113">
        <f t="shared" si="20"/>
        <v>187.29211158755788</v>
      </c>
      <c r="H113">
        <f t="shared" si="20"/>
        <v>162.72291374922455</v>
      </c>
      <c r="I113">
        <f t="shared" si="20"/>
        <v>0.85721213785602313</v>
      </c>
      <c r="J113">
        <f t="shared" si="19"/>
        <v>25.019086229212093</v>
      </c>
      <c r="K113">
        <f t="shared" si="19"/>
        <v>25.392183033061329</v>
      </c>
      <c r="L113">
        <f t="shared" si="19"/>
        <v>25.205634631136711</v>
      </c>
      <c r="M113">
        <f t="shared" si="19"/>
        <v>25.41974559414453</v>
      </c>
      <c r="N113">
        <f t="shared" si="19"/>
        <v>0.62076631721454834</v>
      </c>
      <c r="O113">
        <f t="shared" si="19"/>
        <v>8.3384510902756439</v>
      </c>
      <c r="P113">
        <f t="shared" si="19"/>
        <v>1.0017735880164911</v>
      </c>
      <c r="Q113">
        <f t="shared" si="19"/>
        <v>0.2141109630078285</v>
      </c>
      <c r="R113">
        <f t="shared" si="17"/>
        <v>7</v>
      </c>
    </row>
    <row r="114" spans="1:18" x14ac:dyDescent="0.25">
      <c r="A114">
        <f t="shared" si="18"/>
        <v>95</v>
      </c>
      <c r="B114">
        <f t="array" ref="B114:F114">MMULT(B113:F113,$B$13:$F$17)</f>
        <v>0.2116451488687846</v>
      </c>
      <c r="C114">
        <v>0.20867166847812915</v>
      </c>
      <c r="D114">
        <v>0.20256999469288448</v>
      </c>
      <c r="E114">
        <v>0.19733637874478296</v>
      </c>
      <c r="F114">
        <v>0.17977680921541839</v>
      </c>
      <c r="G114">
        <f t="shared" si="20"/>
        <v>187.3144072294545</v>
      </c>
      <c r="H114">
        <f t="shared" si="20"/>
        <v>162.74356406386346</v>
      </c>
      <c r="I114">
        <f t="shared" si="20"/>
        <v>0.85709896640089223</v>
      </c>
      <c r="J114">
        <f t="shared" si="19"/>
        <v>25.020614023763621</v>
      </c>
      <c r="K114">
        <f t="shared" si="19"/>
        <v>25.393710919331074</v>
      </c>
      <c r="L114">
        <f t="shared" si="19"/>
        <v>25.207162471547349</v>
      </c>
      <c r="M114">
        <f t="shared" si="19"/>
        <v>25.421316723716281</v>
      </c>
      <c r="N114">
        <f t="shared" si="19"/>
        <v>0.6210136625079814</v>
      </c>
      <c r="O114">
        <f t="shared" si="19"/>
        <v>8.3354314764565167</v>
      </c>
      <c r="P114">
        <f t="shared" si="19"/>
        <v>1.0017736237509798</v>
      </c>
      <c r="Q114">
        <f t="shared" si="19"/>
        <v>0.21415425216894329</v>
      </c>
      <c r="R114">
        <f t="shared" si="17"/>
        <v>7</v>
      </c>
    </row>
    <row r="115" spans="1:18" x14ac:dyDescent="0.25">
      <c r="A115">
        <f t="shared" si="18"/>
        <v>96</v>
      </c>
      <c r="B115">
        <f t="array" ref="B115:F115">MMULT(B114:F114,$B$13:$F$17)</f>
        <v>0.21136982661039058</v>
      </c>
      <c r="C115">
        <v>0.20849852082351908</v>
      </c>
      <c r="D115">
        <v>0.20256336756692322</v>
      </c>
      <c r="E115">
        <v>0.19750970833524026</v>
      </c>
      <c r="F115">
        <v>0.18005857666392644</v>
      </c>
      <c r="G115">
        <f t="shared" si="20"/>
        <v>187.33593633942797</v>
      </c>
      <c r="H115">
        <f t="shared" si="20"/>
        <v>162.76350441226373</v>
      </c>
      <c r="I115">
        <f t="shared" si="20"/>
        <v>0.85698968556809585</v>
      </c>
      <c r="J115">
        <f t="shared" si="19"/>
        <v>25.022089293124139</v>
      </c>
      <c r="K115">
        <f t="shared" si="19"/>
        <v>25.3951862772578</v>
      </c>
      <c r="L115">
        <f t="shared" si="19"/>
        <v>25.20863778519097</v>
      </c>
      <c r="M115">
        <f t="shared" si="19"/>
        <v>25.422833838236059</v>
      </c>
      <c r="N115">
        <f t="shared" si="19"/>
        <v>0.62125250367192231</v>
      </c>
      <c r="O115">
        <f t="shared" si="19"/>
        <v>8.3325156718149813</v>
      </c>
      <c r="P115">
        <f t="shared" si="19"/>
        <v>1.0017736582525694</v>
      </c>
      <c r="Q115">
        <f t="shared" si="19"/>
        <v>0.21419605304509245</v>
      </c>
      <c r="R115">
        <f t="shared" si="17"/>
        <v>8</v>
      </c>
    </row>
    <row r="116" spans="1:18" x14ac:dyDescent="0.25">
      <c r="A116">
        <f t="shared" si="18"/>
        <v>97</v>
      </c>
      <c r="B116">
        <f t="array" ref="B116:F116">MMULT(B115:F115,$B$13:$F$17)</f>
        <v>0.21110396496345804</v>
      </c>
      <c r="C116">
        <v>0.20833132731359341</v>
      </c>
      <c r="D116">
        <v>0.20255697409493942</v>
      </c>
      <c r="E116">
        <v>0.19767708150797808</v>
      </c>
      <c r="F116">
        <v>0.1803306521200306</v>
      </c>
      <c r="G116">
        <f t="shared" si="20"/>
        <v>187.35672527253092</v>
      </c>
      <c r="H116">
        <f t="shared" si="20"/>
        <v>162.7827592047733</v>
      </c>
      <c r="I116">
        <f t="shared" si="20"/>
        <v>0.85688416161948999</v>
      </c>
      <c r="J116">
        <f t="shared" si="19"/>
        <v>25.02351384311585</v>
      </c>
      <c r="K116">
        <f t="shared" si="19"/>
        <v>25.396610912771909</v>
      </c>
      <c r="L116">
        <f t="shared" si="19"/>
        <v>25.210062377943881</v>
      </c>
      <c r="M116">
        <f t="shared" si="19"/>
        <v>25.424298794749291</v>
      </c>
      <c r="N116">
        <f t="shared" si="19"/>
        <v>0.62148313313427184</v>
      </c>
      <c r="O116">
        <f t="shared" si="19"/>
        <v>8.3297001079020365</v>
      </c>
      <c r="P116">
        <f t="shared" si="19"/>
        <v>1.0017736915641666</v>
      </c>
      <c r="Q116">
        <f t="shared" si="19"/>
        <v>0.21423641680541985</v>
      </c>
      <c r="R116">
        <f t="shared" si="17"/>
        <v>8</v>
      </c>
    </row>
    <row r="117" spans="1:18" x14ac:dyDescent="0.25">
      <c r="A117">
        <f t="shared" si="18"/>
        <v>98</v>
      </c>
      <c r="B117">
        <f t="array" ref="B117:F117">MMULT(B116:F116,$B$13:$F$17)</f>
        <v>0.21084723925513724</v>
      </c>
      <c r="C117">
        <v>0.20816988308051301</v>
      </c>
      <c r="D117">
        <v>0.20255080555051785</v>
      </c>
      <c r="E117">
        <v>0.19783870273422388</v>
      </c>
      <c r="F117">
        <v>0.18059336937960752</v>
      </c>
      <c r="G117">
        <f t="shared" si="20"/>
        <v>187.3767994775024</v>
      </c>
      <c r="H117">
        <f t="shared" si="20"/>
        <v>162.80135201228421</v>
      </c>
      <c r="I117">
        <f t="shared" si="20"/>
        <v>0.85678226541242286</v>
      </c>
      <c r="J117">
        <f t="shared" si="19"/>
        <v>25.024889417474256</v>
      </c>
      <c r="K117">
        <f t="shared" si="19"/>
        <v>25.397986569713439</v>
      </c>
      <c r="L117">
        <f t="shared" si="19"/>
        <v>25.211437993593851</v>
      </c>
      <c r="M117">
        <f t="shared" si="19"/>
        <v>25.425713386453438</v>
      </c>
      <c r="N117">
        <f t="shared" si="19"/>
        <v>0.62170583326230155</v>
      </c>
      <c r="O117">
        <f t="shared" si="19"/>
        <v>8.326981338894619</v>
      </c>
      <c r="P117">
        <f t="shared" si="19"/>
        <v>1.0017737237271409</v>
      </c>
      <c r="Q117">
        <f t="shared" si="19"/>
        <v>0.21427539285959621</v>
      </c>
      <c r="R117">
        <f t="shared" si="17"/>
        <v>8</v>
      </c>
    </row>
    <row r="118" spans="1:18" x14ac:dyDescent="0.25">
      <c r="A118">
        <f t="shared" si="18"/>
        <v>99</v>
      </c>
      <c r="B118">
        <f t="array" ref="B118:F118">MMULT(B117:F117,$B$13:$F$17)</f>
        <v>0.21059933590563498</v>
      </c>
      <c r="C118">
        <v>0.20801399031960652</v>
      </c>
      <c r="D118">
        <v>0.20254485358994451</v>
      </c>
      <c r="E118">
        <v>0.19799476949227704</v>
      </c>
      <c r="F118">
        <v>0.18084705069253645</v>
      </c>
      <c r="G118">
        <f t="shared" si="20"/>
        <v>187.39618352795461</v>
      </c>
      <c r="H118">
        <f t="shared" si="20"/>
        <v>162.81930559512162</v>
      </c>
      <c r="I118">
        <f t="shared" si="20"/>
        <v>0.85668387224202669</v>
      </c>
      <c r="J118">
        <f t="shared" si="19"/>
        <v>25.026217699983082</v>
      </c>
      <c r="K118">
        <f t="shared" si="19"/>
        <v>25.399314931967048</v>
      </c>
      <c r="L118">
        <f t="shared" si="19"/>
        <v>25.212766315975067</v>
      </c>
      <c r="M118">
        <f t="shared" si="19"/>
        <v>25.427079344893404</v>
      </c>
      <c r="N118">
        <f t="shared" si="19"/>
        <v>0.6219208767093769</v>
      </c>
      <c r="O118">
        <f t="shared" si="19"/>
        <v>8.3243560373864369</v>
      </c>
      <c r="P118">
        <f t="shared" si="19"/>
        <v>1.001773754781385</v>
      </c>
      <c r="Q118">
        <f t="shared" si="19"/>
        <v>0.2143130289183445</v>
      </c>
      <c r="R118">
        <f t="shared" si="17"/>
        <v>8</v>
      </c>
    </row>
    <row r="119" spans="1:18" x14ac:dyDescent="0.25">
      <c r="A119">
        <f t="shared" si="18"/>
        <v>100</v>
      </c>
      <c r="B119">
        <f t="array" ref="B119:F119">MMULT(B118:F118,$B$13:$F$17)</f>
        <v>0.21035995205507679</v>
      </c>
      <c r="C119">
        <v>0.20786345804416653</v>
      </c>
      <c r="D119">
        <v>0.202539110229189</v>
      </c>
      <c r="E119">
        <v>0.19814547250354925</v>
      </c>
      <c r="F119">
        <v>0.1810920071680179</v>
      </c>
      <c r="G119">
        <f t="shared" si="20"/>
        <v>187.41490115248442</v>
      </c>
      <c r="H119">
        <f t="shared" si="20"/>
        <v>162.83664193093509</v>
      </c>
      <c r="I119">
        <f t="shared" si="20"/>
        <v>0.85658886168889681</v>
      </c>
      <c r="J119">
        <f t="shared" si="19"/>
        <v>25.027500316535733</v>
      </c>
      <c r="K119">
        <f t="shared" si="19"/>
        <v>25.400597625523613</v>
      </c>
      <c r="L119">
        <f t="shared" si="19"/>
        <v>25.214048971029673</v>
      </c>
      <c r="M119">
        <f t="shared" si="19"/>
        <v>25.428398342081543</v>
      </c>
      <c r="N119">
        <f t="shared" si="19"/>
        <v>0.62212852674966079</v>
      </c>
      <c r="O119">
        <f t="shared" si="19"/>
        <v>8.3218209903227383</v>
      </c>
      <c r="P119">
        <f t="shared" si="19"/>
        <v>1.001773784765372</v>
      </c>
      <c r="Q119">
        <f t="shared" si="19"/>
        <v>0.21434937105188048</v>
      </c>
      <c r="R119">
        <f t="shared" si="17"/>
        <v>8</v>
      </c>
    </row>
    <row r="120" spans="1:18" x14ac:dyDescent="0.25">
      <c r="A120">
        <f t="shared" si="18"/>
        <v>101</v>
      </c>
      <c r="B120">
        <f t="array" ref="B120:F120">MMULT(B119:F119,$B$13:$F$17)</f>
        <v>0.21012879520221472</v>
      </c>
      <c r="C120">
        <v>0.2077181018489597</v>
      </c>
      <c r="D120">
        <v>0.20253356782285442</v>
      </c>
      <c r="E120">
        <v>0.19829099596101082</v>
      </c>
      <c r="F120">
        <v>0.18132853916495981</v>
      </c>
      <c r="G120">
        <f t="shared" si="20"/>
        <v>187.43297526374681</v>
      </c>
      <c r="H120">
        <f t="shared" si="20"/>
        <v>162.85338224162919</v>
      </c>
      <c r="I120">
        <f t="shared" si="20"/>
        <v>0.85649711747198021</v>
      </c>
      <c r="J120">
        <f t="shared" si="19"/>
        <v>25.028738837125815</v>
      </c>
      <c r="K120">
        <f t="shared" si="19"/>
        <v>25.401836220470884</v>
      </c>
      <c r="L120">
        <f t="shared" si="19"/>
        <v>25.215287528798349</v>
      </c>
      <c r="M120">
        <f t="shared" si="19"/>
        <v>25.429671992544684</v>
      </c>
      <c r="N120">
        <f t="shared" si="19"/>
        <v>0.62232903760122149</v>
      </c>
      <c r="O120">
        <f t="shared" si="19"/>
        <v>8.3193730950741021</v>
      </c>
      <c r="P120">
        <f t="shared" si="19"/>
        <v>1.0017738137162098</v>
      </c>
      <c r="Q120">
        <f t="shared" si="19"/>
        <v>0.21438446374634043</v>
      </c>
      <c r="R120">
        <f t="shared" si="17"/>
        <v>8</v>
      </c>
    </row>
    <row r="121" spans="1:18" x14ac:dyDescent="0.25">
      <c r="A121">
        <f t="shared" si="18"/>
        <v>102</v>
      </c>
      <c r="B121">
        <f t="array" ref="B121:F121">MMULT(B120:F120,$B$13:$F$17)</f>
        <v>0.20990558285469113</v>
      </c>
      <c r="C121">
        <v>0.20757774368211704</v>
      </c>
      <c r="D121">
        <v>0.20252821904488646</v>
      </c>
      <c r="E121">
        <v>0.19843151775024162</v>
      </c>
      <c r="F121">
        <v>0.18155693666806325</v>
      </c>
      <c r="G121">
        <f t="shared" si="20"/>
        <v>187.45042798652574</v>
      </c>
      <c r="H121">
        <f t="shared" si="20"/>
        <v>162.86954701936475</v>
      </c>
      <c r="I121">
        <f t="shared" si="20"/>
        <v>0.85640852730649131</v>
      </c>
      <c r="J121">
        <f t="shared" si="19"/>
        <v>25.029934777769231</v>
      </c>
      <c r="K121">
        <f t="shared" si="19"/>
        <v>25.403032232915706</v>
      </c>
      <c r="L121">
        <f t="shared" si="19"/>
        <v>25.216483505342467</v>
      </c>
      <c r="M121">
        <f t="shared" si="19"/>
        <v>25.430901855300728</v>
      </c>
      <c r="N121">
        <f t="shared" si="19"/>
        <v>0.6225226547379541</v>
      </c>
      <c r="O121">
        <f t="shared" si="19"/>
        <v>8.3170093556446218</v>
      </c>
      <c r="P121">
        <f t="shared" si="19"/>
        <v>1.0017738416696933</v>
      </c>
      <c r="Q121">
        <f t="shared" si="19"/>
        <v>0.21441834995826528</v>
      </c>
      <c r="R121">
        <f t="shared" si="17"/>
        <v>8</v>
      </c>
    </row>
  </sheetData>
  <mergeCells count="3">
    <mergeCell ref="AB5:AD5"/>
    <mergeCell ref="N6:R6"/>
    <mergeCell ref="AA15:AC15"/>
  </mergeCells>
  <pageMargins left="0.7" right="0.7" top="0.75" bottom="0.75" header="0.3" footer="0.3"/>
  <pageSetup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F913"/>
  <sheetViews>
    <sheetView workbookViewId="0">
      <pane xSplit="3" ySplit="4" topLeftCell="Q62" activePane="bottomRight" state="frozen"/>
      <selection pane="topRight" activeCell="D1" sqref="D1"/>
      <selection pane="bottomLeft" activeCell="A5" sqref="A5"/>
      <selection pane="bottomRight" activeCell="Y100" sqref="Y100"/>
    </sheetView>
  </sheetViews>
  <sheetFormatPr defaultRowHeight="15" x14ac:dyDescent="0.25"/>
  <cols>
    <col min="5" max="5" width="11.5703125" bestFit="1" customWidth="1"/>
    <col min="7" max="7" width="11" customWidth="1"/>
    <col min="10" max="11" width="8.85546875" customWidth="1"/>
    <col min="12" max="12" width="10.42578125" customWidth="1"/>
    <col min="13" max="16" width="8.85546875" customWidth="1"/>
    <col min="17" max="17" width="17.42578125" customWidth="1"/>
    <col min="18" max="18" width="20.140625" customWidth="1"/>
    <col min="19" max="19" width="14.7109375" customWidth="1"/>
    <col min="20" max="24" width="11.7109375" customWidth="1"/>
    <col min="25" max="25" width="24.5703125" customWidth="1"/>
    <col min="26" max="26" width="13" customWidth="1"/>
    <col min="27" max="27" width="16.140625" customWidth="1"/>
    <col min="28" max="32" width="12" customWidth="1"/>
  </cols>
  <sheetData>
    <row r="1" spans="2:27" x14ac:dyDescent="0.25">
      <c r="F1">
        <f>COVAR(E5:E813,F5:F813)/VAR(F5:F813)</f>
        <v>0.60447531052608328</v>
      </c>
    </row>
    <row r="2" spans="2:27" x14ac:dyDescent="0.25">
      <c r="G2" s="5">
        <f>AVERAGE(G5:G813)</f>
        <v>425.89366954130764</v>
      </c>
      <c r="K2">
        <f>COVAR(K5:K813,F5:F813)/VAR(F5:F813)</f>
        <v>-3.2590233533475172E-6</v>
      </c>
    </row>
    <row r="3" spans="2:27" x14ac:dyDescent="0.25">
      <c r="D3">
        <f>STDEV(D5:D813)</f>
        <v>0.26481157737880556</v>
      </c>
      <c r="G3">
        <f>STDEV(G5:G813)</f>
        <v>139.44008107587723</v>
      </c>
      <c r="L3" t="s">
        <v>3413</v>
      </c>
    </row>
    <row r="4" spans="2:27" ht="33.75" customHeight="1" x14ac:dyDescent="0.25">
      <c r="D4" s="14" t="s">
        <v>8</v>
      </c>
      <c r="E4" s="2" t="s">
        <v>1251</v>
      </c>
      <c r="F4" s="2" t="s">
        <v>1241</v>
      </c>
      <c r="G4" s="2" t="s">
        <v>1252</v>
      </c>
      <c r="H4" s="2" t="s">
        <v>1253</v>
      </c>
      <c r="I4" s="2" t="s">
        <v>1254</v>
      </c>
      <c r="J4" s="2" t="s">
        <v>1198</v>
      </c>
      <c r="K4" s="2" t="s">
        <v>1238</v>
      </c>
      <c r="L4" s="2" t="s">
        <v>1255</v>
      </c>
      <c r="M4" s="2" t="s">
        <v>1257</v>
      </c>
      <c r="N4" s="2" t="s">
        <v>1321</v>
      </c>
      <c r="O4" s="2" t="s">
        <v>3489</v>
      </c>
      <c r="P4" s="2" t="s">
        <v>3490</v>
      </c>
      <c r="Q4" s="2"/>
      <c r="R4" s="308" t="s">
        <v>1258</v>
      </c>
      <c r="S4" s="308"/>
      <c r="T4" s="308"/>
      <c r="U4" s="308"/>
      <c r="V4" s="308"/>
      <c r="W4" s="308"/>
      <c r="X4" s="308"/>
      <c r="Y4" s="308"/>
      <c r="Z4" s="2"/>
    </row>
    <row r="5" spans="2:27" x14ac:dyDescent="0.25">
      <c r="B5">
        <f>'detrend th'!A7</f>
        <v>1948</v>
      </c>
      <c r="C5">
        <f>'detrend th'!B7</f>
        <v>1</v>
      </c>
      <c r="D5" s="57">
        <f>'detrend th'!F7</f>
        <v>0.95433207731937852</v>
      </c>
      <c r="E5" s="55">
        <f>1/'R'!E932</f>
        <v>211.01984625290365</v>
      </c>
      <c r="F5">
        <f>-400</f>
        <v>-400</v>
      </c>
      <c r="G5" s="5">
        <f t="shared" ref="G5:G68" si="0">E5-$F$1*F5</f>
        <v>452.80997046333698</v>
      </c>
      <c r="H5" s="1">
        <f t="shared" ref="H5:H68" si="1">D5/$D$3+G5/$G$3</f>
        <v>6.8511599674670389</v>
      </c>
      <c r="I5" s="187">
        <f>VLOOKUP(H5,$S$6:$T$11,2)</f>
        <v>5</v>
      </c>
      <c r="J5">
        <f>I6</f>
        <v>4</v>
      </c>
      <c r="K5" s="1">
        <f>'R'!J932</f>
        <v>0.95727316653301076</v>
      </c>
      <c r="L5" s="1">
        <f t="shared" ref="L5:L68" si="2">K5-$K$2*F5</f>
        <v>0.95596955719167176</v>
      </c>
      <c r="M5" s="6">
        <f>'x calcs'!I4</f>
        <v>1.006648459325669</v>
      </c>
      <c r="N5" s="6"/>
      <c r="O5" s="6">
        <f>INDEX($W$7:$W$11,I5)</f>
        <v>1.0060754353849517</v>
      </c>
      <c r="P5" s="6">
        <f>INDEX($X$7:$X$11,I5)</f>
        <v>575.58994399890639</v>
      </c>
      <c r="R5" t="s">
        <v>3491</v>
      </c>
    </row>
    <row r="6" spans="2:27" ht="45" x14ac:dyDescent="0.25">
      <c r="B6">
        <f>'detrend th'!A8</f>
        <v>1948</v>
      </c>
      <c r="C6">
        <f>'detrend th'!B8</f>
        <v>2</v>
      </c>
      <c r="D6" s="57">
        <f>'detrend th'!F8</f>
        <v>0.84098608454463808</v>
      </c>
      <c r="E6" s="55">
        <f>1/'R'!E933</f>
        <v>199.84244100691302</v>
      </c>
      <c r="F6">
        <f>F5+1</f>
        <v>-399</v>
      </c>
      <c r="G6" s="5">
        <f t="shared" si="0"/>
        <v>441.02808990682024</v>
      </c>
      <c r="H6" s="1">
        <f t="shared" si="1"/>
        <v>6.3386406842557061</v>
      </c>
      <c r="I6" s="187">
        <f t="shared" ref="I6:I69" si="3">VLOOKUP(H6,$S$6:$T$11,2)</f>
        <v>4</v>
      </c>
      <c r="J6">
        <f t="shared" ref="J6:J69" si="4">I7</f>
        <v>4</v>
      </c>
      <c r="K6" s="1">
        <f>'R'!J933</f>
        <v>1.0167956048827045</v>
      </c>
      <c r="L6" s="1">
        <f t="shared" si="2"/>
        <v>1.0154952545647189</v>
      </c>
      <c r="M6" s="6">
        <f>'x calcs'!I5</f>
        <v>1.006648459325669</v>
      </c>
      <c r="N6" s="6"/>
      <c r="O6" s="6">
        <f t="shared" ref="O6:O69" si="5">INDEX($W$7:$W$11,I6)</f>
        <v>0.68680047988954196</v>
      </c>
      <c r="P6" s="6">
        <f t="shared" ref="P6:P69" si="6">INDEX($X$7:$X$11,I6)</f>
        <v>485.25589286539957</v>
      </c>
      <c r="R6" s="187">
        <v>0</v>
      </c>
      <c r="S6">
        <f>PERCENTILE($H$5:$H$813,R6)</f>
        <v>1.8842175487465713</v>
      </c>
      <c r="T6">
        <v>1</v>
      </c>
      <c r="V6" s="28" t="s">
        <v>43</v>
      </c>
      <c r="W6" s="214" t="s">
        <v>1201</v>
      </c>
      <c r="X6" s="214" t="s">
        <v>1264</v>
      </c>
    </row>
    <row r="7" spans="2:27" x14ac:dyDescent="0.25">
      <c r="B7">
        <f>'detrend th'!A9</f>
        <v>1948</v>
      </c>
      <c r="C7">
        <f>'detrend th'!B9</f>
        <v>3</v>
      </c>
      <c r="D7" s="57">
        <f>'detrend th'!F9</f>
        <v>0.75935746171398089</v>
      </c>
      <c r="E7" s="55">
        <f>1/'R'!E934</f>
        <v>201.88235294117649</v>
      </c>
      <c r="F7">
        <f t="shared" ref="F7:F70" si="7">F6+1</f>
        <v>-398</v>
      </c>
      <c r="G7" s="5">
        <f t="shared" si="0"/>
        <v>442.4635265305576</v>
      </c>
      <c r="H7" s="1">
        <f t="shared" si="1"/>
        <v>6.040683259376955</v>
      </c>
      <c r="I7" s="187">
        <f t="shared" si="3"/>
        <v>4</v>
      </c>
      <c r="J7">
        <f t="shared" si="4"/>
        <v>4</v>
      </c>
      <c r="K7" s="1">
        <f>'R'!J934</f>
        <v>1.0567838572195414</v>
      </c>
      <c r="L7" s="1">
        <f t="shared" si="2"/>
        <v>1.055486765924909</v>
      </c>
      <c r="M7" s="6">
        <f>'x calcs'!I6</f>
        <v>1.006648459325669</v>
      </c>
      <c r="N7" s="6"/>
      <c r="O7" s="6">
        <f t="shared" si="5"/>
        <v>0.68680047988954196</v>
      </c>
      <c r="P7" s="6">
        <f t="shared" si="6"/>
        <v>485.25589286539957</v>
      </c>
      <c r="R7" s="187">
        <v>0.2</v>
      </c>
      <c r="S7">
        <f>PERCENTILE($H$5:$H$813,R7)</f>
        <v>4.0523114704169476</v>
      </c>
      <c r="T7">
        <v>2</v>
      </c>
      <c r="V7" s="15">
        <v>1</v>
      </c>
      <c r="W7" s="16">
        <v>0.3764003651701871</v>
      </c>
      <c r="X7" s="16">
        <v>289.5667893320628</v>
      </c>
    </row>
    <row r="8" spans="2:27" x14ac:dyDescent="0.25">
      <c r="B8">
        <f>'detrend th'!A10</f>
        <v>1948</v>
      </c>
      <c r="C8">
        <f>'detrend th'!B10</f>
        <v>4</v>
      </c>
      <c r="D8" s="57">
        <f>'detrend th'!F10</f>
        <v>0.7770214073892231</v>
      </c>
      <c r="E8" s="55">
        <f>1/'R'!E935</f>
        <v>217.41176470588238</v>
      </c>
      <c r="F8">
        <f t="shared" si="7"/>
        <v>-397</v>
      </c>
      <c r="G8" s="5">
        <f t="shared" si="0"/>
        <v>457.38846298473743</v>
      </c>
      <c r="H8" s="1">
        <f t="shared" si="1"/>
        <v>6.21442185252819</v>
      </c>
      <c r="I8" s="187">
        <f t="shared" si="3"/>
        <v>4</v>
      </c>
      <c r="J8">
        <f t="shared" si="4"/>
        <v>5</v>
      </c>
      <c r="K8" s="1">
        <f>'R'!J935</f>
        <v>1.0400759208920551</v>
      </c>
      <c r="L8" s="1">
        <f t="shared" si="2"/>
        <v>1.0387820886207761</v>
      </c>
      <c r="M8" s="6">
        <f>'x calcs'!I7</f>
        <v>1.0085343072623156</v>
      </c>
      <c r="N8" s="6"/>
      <c r="O8" s="6">
        <f t="shared" si="5"/>
        <v>0.68680047988954196</v>
      </c>
      <c r="P8" s="6">
        <f t="shared" si="6"/>
        <v>485.25589286539957</v>
      </c>
      <c r="R8" s="187">
        <v>0.4</v>
      </c>
      <c r="S8">
        <f>PERCENTILE($H$5:$H$813,R8)</f>
        <v>4.8824841125723069</v>
      </c>
      <c r="T8">
        <v>3</v>
      </c>
      <c r="V8" s="15">
        <v>2</v>
      </c>
      <c r="W8" s="16">
        <v>0.48342450477937637</v>
      </c>
      <c r="X8" s="16">
        <v>364.26071458598233</v>
      </c>
    </row>
    <row r="9" spans="2:27" x14ac:dyDescent="0.25">
      <c r="B9">
        <f>'detrend th'!A11</f>
        <v>1948</v>
      </c>
      <c r="C9">
        <f>'detrend th'!B11</f>
        <v>5</v>
      </c>
      <c r="D9" s="57">
        <f>'detrend th'!F11</f>
        <v>0.88832248622576648</v>
      </c>
      <c r="E9" s="55">
        <f>1/'R'!E936</f>
        <v>227.99999999999997</v>
      </c>
      <c r="F9">
        <f t="shared" si="7"/>
        <v>-396</v>
      </c>
      <c r="G9" s="5">
        <f t="shared" si="0"/>
        <v>467.37222296832897</v>
      </c>
      <c r="H9" s="1">
        <f t="shared" si="1"/>
        <v>6.7063236966218254</v>
      </c>
      <c r="I9" s="187">
        <f t="shared" si="3"/>
        <v>5</v>
      </c>
      <c r="J9">
        <f t="shared" si="4"/>
        <v>4</v>
      </c>
      <c r="K9" s="1">
        <f>'R'!J936</f>
        <v>1.0284889852700978</v>
      </c>
      <c r="L9" s="1">
        <f t="shared" si="2"/>
        <v>1.0271984120221722</v>
      </c>
      <c r="M9" s="6">
        <f>'x calcs'!I8</f>
        <v>1.0085343072623156</v>
      </c>
      <c r="N9" s="6"/>
      <c r="O9" s="6">
        <f t="shared" si="5"/>
        <v>1.0060754353849517</v>
      </c>
      <c r="P9" s="6">
        <f t="shared" si="6"/>
        <v>575.58994399890639</v>
      </c>
      <c r="R9" s="187">
        <v>0.6</v>
      </c>
      <c r="S9">
        <f>PERCENTILE($H$5:$H$813,R9)</f>
        <v>5.5894434727661908</v>
      </c>
      <c r="T9" s="16">
        <v>4</v>
      </c>
      <c r="U9" s="16"/>
      <c r="V9" s="15">
        <v>3</v>
      </c>
      <c r="W9" s="16">
        <v>0.59221490927912501</v>
      </c>
      <c r="X9" s="16">
        <v>415.47245975446987</v>
      </c>
    </row>
    <row r="10" spans="2:27" x14ac:dyDescent="0.25">
      <c r="B10">
        <f>'detrend th'!A12</f>
        <v>1948</v>
      </c>
      <c r="C10">
        <f>'detrend th'!B12</f>
        <v>6</v>
      </c>
      <c r="D10" s="57">
        <f>'detrend th'!F12</f>
        <v>0.84379806264388679</v>
      </c>
      <c r="E10" s="55">
        <f>1/'R'!E937</f>
        <v>237.45882352941177</v>
      </c>
      <c r="F10">
        <f t="shared" si="7"/>
        <v>-395</v>
      </c>
      <c r="G10" s="5">
        <f t="shared" si="0"/>
        <v>476.22657118721463</v>
      </c>
      <c r="H10" s="1">
        <f t="shared" si="1"/>
        <v>6.6016867590229342</v>
      </c>
      <c r="I10" s="187">
        <f t="shared" si="3"/>
        <v>4</v>
      </c>
      <c r="J10">
        <f t="shared" si="4"/>
        <v>4</v>
      </c>
      <c r="K10" s="1">
        <f>'R'!J937</f>
        <v>0.96026807097736144</v>
      </c>
      <c r="L10" s="1">
        <f t="shared" si="2"/>
        <v>0.95898075675278915</v>
      </c>
      <c r="M10" s="6">
        <f>'x calcs'!I9</f>
        <v>1.0085343072623156</v>
      </c>
      <c r="N10" s="6"/>
      <c r="O10" s="6">
        <f t="shared" si="5"/>
        <v>0.68680047988954196</v>
      </c>
      <c r="P10" s="6">
        <f t="shared" si="6"/>
        <v>485.25589286539957</v>
      </c>
      <c r="R10" s="187">
        <v>0.8</v>
      </c>
      <c r="S10">
        <f>PERCENTILE($H$5:$H$813,R10)</f>
        <v>6.6075157394728663</v>
      </c>
      <c r="T10" s="16">
        <v>5</v>
      </c>
      <c r="U10" s="16"/>
      <c r="V10" s="15">
        <v>4</v>
      </c>
      <c r="W10" s="16">
        <v>0.68680047988954196</v>
      </c>
      <c r="X10" s="16">
        <v>485.25589286539957</v>
      </c>
    </row>
    <row r="11" spans="2:27" x14ac:dyDescent="0.25">
      <c r="B11">
        <f>'detrend th'!A13</f>
        <v>1948</v>
      </c>
      <c r="C11">
        <f>'detrend th'!B13</f>
        <v>7</v>
      </c>
      <c r="D11" s="57">
        <f>'detrend th'!F13</f>
        <v>0.83468170892820293</v>
      </c>
      <c r="E11" s="55">
        <f>1/'R'!E938</f>
        <v>230.00769260401069</v>
      </c>
      <c r="F11">
        <f t="shared" si="7"/>
        <v>-394</v>
      </c>
      <c r="G11" s="5">
        <f t="shared" si="0"/>
        <v>468.17096495128749</v>
      </c>
      <c r="H11" s="1">
        <f t="shared" si="1"/>
        <v>6.5094898510358146</v>
      </c>
      <c r="I11" s="187">
        <f t="shared" si="3"/>
        <v>4</v>
      </c>
      <c r="J11">
        <f t="shared" si="4"/>
        <v>4</v>
      </c>
      <c r="K11" s="1">
        <f>'R'!J938</f>
        <v>0.97397766795081364</v>
      </c>
      <c r="L11" s="1">
        <f t="shared" si="2"/>
        <v>0.97269361274959476</v>
      </c>
      <c r="M11" s="6">
        <f>'x calcs'!I10</f>
        <v>0.99708657304906989</v>
      </c>
      <c r="N11" s="6"/>
      <c r="O11" s="6">
        <f t="shared" si="5"/>
        <v>0.68680047988954196</v>
      </c>
      <c r="P11" s="6">
        <f t="shared" si="6"/>
        <v>485.25589286539957</v>
      </c>
      <c r="R11" s="187">
        <v>1</v>
      </c>
      <c r="S11">
        <v>100</v>
      </c>
      <c r="T11" s="16"/>
      <c r="U11" s="16"/>
      <c r="V11" s="15">
        <v>5</v>
      </c>
      <c r="W11" s="16">
        <v>1.0060754353849517</v>
      </c>
      <c r="X11" s="16">
        <v>575.58994399890639</v>
      </c>
    </row>
    <row r="12" spans="2:27" x14ac:dyDescent="0.25">
      <c r="B12">
        <f>'detrend th'!A14</f>
        <v>1948</v>
      </c>
      <c r="C12">
        <f>'detrend th'!B14</f>
        <v>8</v>
      </c>
      <c r="D12" s="57">
        <f>'detrend th'!F14</f>
        <v>0.7561893947298941</v>
      </c>
      <c r="E12" s="55">
        <f>1/'R'!E939</f>
        <v>221.55993110422048</v>
      </c>
      <c r="F12">
        <f t="shared" si="7"/>
        <v>-393</v>
      </c>
      <c r="G12" s="5">
        <f t="shared" si="0"/>
        <v>459.1187281409712</v>
      </c>
      <c r="H12" s="1">
        <f t="shared" si="1"/>
        <v>6.1481632135888287</v>
      </c>
      <c r="I12" s="187">
        <f t="shared" si="3"/>
        <v>4</v>
      </c>
      <c r="J12">
        <f t="shared" si="4"/>
        <v>4</v>
      </c>
      <c r="K12" s="1">
        <f>'R'!J939</f>
        <v>0.99611004943904513</v>
      </c>
      <c r="L12" s="1">
        <f t="shared" si="2"/>
        <v>0.99482925326117955</v>
      </c>
      <c r="M12" s="6">
        <f>'x calcs'!I11</f>
        <v>0.99708657304906989</v>
      </c>
      <c r="N12" s="6"/>
      <c r="O12" s="6">
        <f t="shared" si="5"/>
        <v>0.68680047988954196</v>
      </c>
      <c r="P12" s="6">
        <f t="shared" si="6"/>
        <v>485.25589286539957</v>
      </c>
      <c r="R12" s="15"/>
      <c r="S12" s="16"/>
      <c r="T12" s="16"/>
      <c r="U12" s="16"/>
      <c r="V12" s="15" t="s">
        <v>220</v>
      </c>
      <c r="W12" s="16">
        <v>0.62895708802023165</v>
      </c>
      <c r="X12" s="16">
        <v>425.96892491874394</v>
      </c>
    </row>
    <row r="13" spans="2:27" x14ac:dyDescent="0.25">
      <c r="B13">
        <f>'detrend th'!A15</f>
        <v>1948</v>
      </c>
      <c r="C13">
        <f>'detrend th'!B15</f>
        <v>9</v>
      </c>
      <c r="D13" s="57">
        <f>'detrend th'!F15</f>
        <v>0.82266873796666251</v>
      </c>
      <c r="E13" s="55">
        <f>1/'R'!E940</f>
        <v>217.37931034482759</v>
      </c>
      <c r="F13">
        <f t="shared" si="7"/>
        <v>-392</v>
      </c>
      <c r="G13" s="5">
        <f t="shared" si="0"/>
        <v>454.33363207105219</v>
      </c>
      <c r="H13" s="1">
        <f t="shared" si="1"/>
        <v>6.3648906554462252</v>
      </c>
      <c r="I13" s="187">
        <f t="shared" si="3"/>
        <v>4</v>
      </c>
      <c r="J13">
        <f t="shared" si="4"/>
        <v>4</v>
      </c>
      <c r="K13" s="1">
        <f>'R'!J940</f>
        <v>1.0391086638589762</v>
      </c>
      <c r="L13" s="1">
        <f t="shared" si="2"/>
        <v>1.037831126704464</v>
      </c>
      <c r="M13" s="6">
        <f>'x calcs'!I12</f>
        <v>0.99708657304906989</v>
      </c>
      <c r="N13" s="6"/>
      <c r="O13" s="6">
        <f t="shared" si="5"/>
        <v>0.68680047988954196</v>
      </c>
      <c r="P13" s="6">
        <f t="shared" si="6"/>
        <v>485.25589286539957</v>
      </c>
      <c r="R13" s="15"/>
      <c r="S13" s="16"/>
      <c r="T13" s="16"/>
      <c r="U13" s="16"/>
    </row>
    <row r="14" spans="2:27" x14ac:dyDescent="0.25">
      <c r="B14">
        <f>'detrend th'!A16</f>
        <v>1948</v>
      </c>
      <c r="C14">
        <f>'detrend th'!B16</f>
        <v>10</v>
      </c>
      <c r="D14" s="57">
        <f>'detrend th'!F16</f>
        <v>0.76299275702409997</v>
      </c>
      <c r="E14" s="55">
        <f>1/'R'!E941</f>
        <v>218.29213483146069</v>
      </c>
      <c r="F14">
        <f t="shared" si="7"/>
        <v>-391</v>
      </c>
      <c r="G14" s="5">
        <f t="shared" si="0"/>
        <v>454.64198124715926</v>
      </c>
      <c r="H14" s="1">
        <f t="shared" si="1"/>
        <v>6.1417493805291947</v>
      </c>
      <c r="I14" s="187">
        <f t="shared" si="3"/>
        <v>4</v>
      </c>
      <c r="J14">
        <f t="shared" si="4"/>
        <v>4</v>
      </c>
      <c r="K14" s="1">
        <f>'R'!J941</f>
        <v>0.95632957532792151</v>
      </c>
      <c r="L14" s="1">
        <f t="shared" si="2"/>
        <v>0.95505529719676263</v>
      </c>
      <c r="M14" s="6">
        <f>'x calcs'!I13</f>
        <v>1.000490270104188</v>
      </c>
      <c r="N14" s="6"/>
      <c r="O14" s="6">
        <f t="shared" si="5"/>
        <v>0.68680047988954196</v>
      </c>
      <c r="P14" s="6">
        <f t="shared" si="6"/>
        <v>485.25589286539957</v>
      </c>
      <c r="R14" s="15"/>
      <c r="S14" s="16"/>
      <c r="T14" s="16"/>
      <c r="U14" s="16"/>
      <c r="Y14" s="30"/>
      <c r="Z14" s="30"/>
      <c r="AA14" s="30"/>
    </row>
    <row r="15" spans="2:27" x14ac:dyDescent="0.25">
      <c r="B15">
        <f>'detrend th'!A17</f>
        <v>1948</v>
      </c>
      <c r="C15">
        <f>'detrend th'!B17</f>
        <v>11</v>
      </c>
      <c r="D15" s="57">
        <f>'detrend th'!F17</f>
        <v>0.70784024220673836</v>
      </c>
      <c r="E15" s="55">
        <f>1/'R'!E942</f>
        <v>201.62637362637361</v>
      </c>
      <c r="F15">
        <f t="shared" si="7"/>
        <v>-390</v>
      </c>
      <c r="G15" s="5">
        <f t="shared" si="0"/>
        <v>437.37174473154607</v>
      </c>
      <c r="H15" s="1">
        <f t="shared" si="1"/>
        <v>5.809624419350385</v>
      </c>
      <c r="I15" s="187">
        <f t="shared" si="3"/>
        <v>4</v>
      </c>
      <c r="J15">
        <f t="shared" si="4"/>
        <v>3</v>
      </c>
      <c r="K15" s="1">
        <f>'R'!J942</f>
        <v>1.0020528410288685</v>
      </c>
      <c r="L15" s="1">
        <f t="shared" si="2"/>
        <v>1.0007818219210629</v>
      </c>
      <c r="M15" s="6">
        <f>'x calcs'!I14</f>
        <v>1.000490270104188</v>
      </c>
      <c r="N15" s="6"/>
      <c r="O15" s="6">
        <f t="shared" si="5"/>
        <v>0.68680047988954196</v>
      </c>
      <c r="P15" s="6">
        <f t="shared" si="6"/>
        <v>485.25589286539957</v>
      </c>
      <c r="W15">
        <f>W11-W7</f>
        <v>0.62967507021476465</v>
      </c>
      <c r="Y15" s="30"/>
      <c r="Z15" s="30"/>
      <c r="AA15" s="30"/>
    </row>
    <row r="16" spans="2:27" x14ac:dyDescent="0.25">
      <c r="B16">
        <f>'detrend th'!A18</f>
        <v>1948</v>
      </c>
      <c r="C16">
        <f>'detrend th'!B18</f>
        <v>12</v>
      </c>
      <c r="D16" s="57">
        <f>'detrend th'!F18</f>
        <v>0.61565987498245578</v>
      </c>
      <c r="E16" s="55">
        <f>1/'R'!E943</f>
        <v>195.99999999999997</v>
      </c>
      <c r="F16">
        <f t="shared" si="7"/>
        <v>-389</v>
      </c>
      <c r="G16" s="5">
        <f t="shared" si="0"/>
        <v>431.14089579464633</v>
      </c>
      <c r="H16" s="1">
        <f t="shared" si="1"/>
        <v>5.4168416922754101</v>
      </c>
      <c r="I16" s="187">
        <f t="shared" si="3"/>
        <v>3</v>
      </c>
      <c r="J16">
        <f t="shared" si="4"/>
        <v>3</v>
      </c>
      <c r="K16" s="1">
        <f>'R'!J943</f>
        <v>1.0200093337381544</v>
      </c>
      <c r="L16" s="1">
        <f t="shared" si="2"/>
        <v>1.0187415736537022</v>
      </c>
      <c r="M16" s="6">
        <f>'x calcs'!I15</f>
        <v>1.000490270104188</v>
      </c>
      <c r="N16" s="6"/>
      <c r="O16" s="6">
        <f t="shared" si="5"/>
        <v>0.59221490927912501</v>
      </c>
      <c r="P16" s="6">
        <f t="shared" si="6"/>
        <v>415.47245975446987</v>
      </c>
      <c r="Y16" s="30"/>
      <c r="Z16" s="30"/>
      <c r="AA16" s="30"/>
    </row>
    <row r="17" spans="2:32" x14ac:dyDescent="0.25">
      <c r="B17">
        <f>'detrend th'!A19</f>
        <v>1949</v>
      </c>
      <c r="C17">
        <f>'detrend th'!B19</f>
        <v>1</v>
      </c>
      <c r="D17" s="57">
        <f>'detrend th'!F19</f>
        <v>0.54298158673615349</v>
      </c>
      <c r="E17" s="55">
        <f>1/'R'!E944</f>
        <v>194.70415679431096</v>
      </c>
      <c r="F17">
        <f t="shared" si="7"/>
        <v>-388</v>
      </c>
      <c r="G17" s="5">
        <f t="shared" si="0"/>
        <v>429.24057727843126</v>
      </c>
      <c r="H17" s="1">
        <f t="shared" si="1"/>
        <v>5.1287606482914523</v>
      </c>
      <c r="I17" s="187">
        <f t="shared" si="3"/>
        <v>3</v>
      </c>
      <c r="J17">
        <f t="shared" si="4"/>
        <v>2</v>
      </c>
      <c r="K17" s="1">
        <f>'R'!J944</f>
        <v>0.9773514107789022</v>
      </c>
      <c r="L17" s="1">
        <f t="shared" si="2"/>
        <v>0.97608690971780332</v>
      </c>
      <c r="M17" s="6">
        <f>'x calcs'!I16</f>
        <v>0.99738093439231224</v>
      </c>
      <c r="N17" s="6"/>
      <c r="O17" s="6">
        <f t="shared" si="5"/>
        <v>0.59221490927912501</v>
      </c>
      <c r="P17" s="6">
        <f t="shared" si="6"/>
        <v>415.47245975446987</v>
      </c>
    </row>
    <row r="18" spans="2:32" x14ac:dyDescent="0.25">
      <c r="B18">
        <f>'detrend th'!A20</f>
        <v>1949</v>
      </c>
      <c r="C18">
        <f>'detrend th'!B20</f>
        <v>2</v>
      </c>
      <c r="D18" s="57">
        <f>'detrend th'!F20</f>
        <v>0.43581217354403262</v>
      </c>
      <c r="E18" s="55">
        <f>1/'R'!E945</f>
        <v>183.98622283260306</v>
      </c>
      <c r="F18">
        <f t="shared" si="7"/>
        <v>-387</v>
      </c>
      <c r="G18" s="5">
        <f t="shared" si="0"/>
        <v>417.91816800619728</v>
      </c>
      <c r="H18" s="1">
        <f t="shared" si="1"/>
        <v>4.64286091320536</v>
      </c>
      <c r="I18" s="187">
        <f t="shared" si="3"/>
        <v>2</v>
      </c>
      <c r="J18">
        <f t="shared" si="4"/>
        <v>2</v>
      </c>
      <c r="K18" s="1">
        <f>'R'!J945</f>
        <v>1.0175646961404172</v>
      </c>
      <c r="L18" s="1">
        <f t="shared" si="2"/>
        <v>1.0163034541026716</v>
      </c>
      <c r="M18" s="6">
        <f>'x calcs'!I17</f>
        <v>0.99738093439231224</v>
      </c>
      <c r="N18" s="6"/>
      <c r="O18" s="6">
        <f t="shared" si="5"/>
        <v>0.48342450477937637</v>
      </c>
      <c r="P18" s="6">
        <f t="shared" si="6"/>
        <v>364.26071458598233</v>
      </c>
      <c r="R18" s="15"/>
      <c r="S18" s="16"/>
      <c r="T18" s="16"/>
      <c r="Y18" s="16"/>
      <c r="Z18" s="15"/>
      <c r="AA18" s="16"/>
    </row>
    <row r="19" spans="2:32" x14ac:dyDescent="0.25">
      <c r="B19">
        <f>'detrend th'!A21</f>
        <v>1949</v>
      </c>
      <c r="C19">
        <f>'detrend th'!B21</f>
        <v>3</v>
      </c>
      <c r="D19" s="57">
        <f>'detrend th'!F21</f>
        <v>0.41210594714265086</v>
      </c>
      <c r="E19" s="55">
        <f>1/'R'!E946</f>
        <v>182.57142857142856</v>
      </c>
      <c r="F19">
        <f t="shared" si="7"/>
        <v>-386</v>
      </c>
      <c r="G19" s="5">
        <f t="shared" si="0"/>
        <v>415.89889843449669</v>
      </c>
      <c r="H19" s="1">
        <f t="shared" si="1"/>
        <v>4.5388585322226271</v>
      </c>
      <c r="I19" s="187">
        <f t="shared" si="3"/>
        <v>2</v>
      </c>
      <c r="J19">
        <f t="shared" si="4"/>
        <v>2</v>
      </c>
      <c r="K19" s="1">
        <f>'R'!J946</f>
        <v>1.0025688869896143</v>
      </c>
      <c r="L19" s="1">
        <f t="shared" si="2"/>
        <v>1.0013109039752222</v>
      </c>
      <c r="M19" s="6">
        <f>'x calcs'!I18</f>
        <v>0.99738093439231224</v>
      </c>
      <c r="N19" s="6"/>
      <c r="O19" s="6">
        <f t="shared" si="5"/>
        <v>0.48342450477937637</v>
      </c>
      <c r="P19" s="6">
        <f t="shared" si="6"/>
        <v>364.26071458598233</v>
      </c>
      <c r="R19" s="15"/>
      <c r="S19" s="16"/>
      <c r="T19" s="16"/>
      <c r="Y19" s="16"/>
      <c r="Z19" s="15"/>
      <c r="AA19" s="16"/>
    </row>
    <row r="20" spans="2:32" x14ac:dyDescent="0.25">
      <c r="B20">
        <f>'detrend th'!A22</f>
        <v>1949</v>
      </c>
      <c r="C20">
        <f>'detrend th'!B22</f>
        <v>4</v>
      </c>
      <c r="D20" s="57">
        <f>'detrend th'!F22</f>
        <v>0.37309838166645137</v>
      </c>
      <c r="E20" s="55">
        <f>1/'R'!E947</f>
        <v>179.87925499303861</v>
      </c>
      <c r="F20">
        <f t="shared" si="7"/>
        <v>-385</v>
      </c>
      <c r="G20" s="5">
        <f t="shared" si="0"/>
        <v>412.60224954558066</v>
      </c>
      <c r="H20" s="1">
        <f t="shared" si="1"/>
        <v>4.3679133886382804</v>
      </c>
      <c r="I20" s="187">
        <f t="shared" si="3"/>
        <v>2</v>
      </c>
      <c r="J20">
        <f t="shared" si="4"/>
        <v>2</v>
      </c>
      <c r="K20" s="1">
        <f>'R'!J947</f>
        <v>1.0003693553915645</v>
      </c>
      <c r="L20" s="1">
        <f t="shared" si="2"/>
        <v>0.9991146314005257</v>
      </c>
      <c r="M20" s="6">
        <f>'x calcs'!I19</f>
        <v>1.0019833551626347</v>
      </c>
      <c r="N20" s="6"/>
      <c r="O20" s="6">
        <f t="shared" si="5"/>
        <v>0.48342450477937637</v>
      </c>
      <c r="P20" s="6">
        <f t="shared" si="6"/>
        <v>364.26071458598233</v>
      </c>
      <c r="R20" s="15"/>
      <c r="S20" s="16"/>
      <c r="T20" s="16"/>
      <c r="Y20" s="16"/>
      <c r="Z20" s="15"/>
      <c r="AA20" s="16"/>
    </row>
    <row r="21" spans="2:32" x14ac:dyDescent="0.25">
      <c r="B21">
        <f>'detrend th'!A23</f>
        <v>1949</v>
      </c>
      <c r="C21">
        <f>'detrend th'!B23</f>
        <v>5</v>
      </c>
      <c r="D21" s="57">
        <f>'detrend th'!F23</f>
        <v>0.31911717832760933</v>
      </c>
      <c r="E21" s="55">
        <f>1/'R'!E948</f>
        <v>176.18484707004279</v>
      </c>
      <c r="F21">
        <f t="shared" si="7"/>
        <v>-384</v>
      </c>
      <c r="G21" s="5">
        <f t="shared" si="0"/>
        <v>408.30336631205876</v>
      </c>
      <c r="H21" s="1">
        <f t="shared" si="1"/>
        <v>4.1332361836318547</v>
      </c>
      <c r="I21" s="187">
        <f t="shared" si="3"/>
        <v>2</v>
      </c>
      <c r="J21">
        <f t="shared" si="4"/>
        <v>1</v>
      </c>
      <c r="K21" s="1">
        <f>'R'!J948</f>
        <v>0.94505415145778016</v>
      </c>
      <c r="L21" s="1">
        <f t="shared" si="2"/>
        <v>0.94380268649009469</v>
      </c>
      <c r="M21" s="6">
        <f>'x calcs'!I20</f>
        <v>1.0019833551626347</v>
      </c>
      <c r="N21" s="6"/>
      <c r="O21" s="6">
        <f t="shared" si="5"/>
        <v>0.48342450477937637</v>
      </c>
      <c r="P21" s="6">
        <f t="shared" si="6"/>
        <v>364.26071458598233</v>
      </c>
      <c r="R21" s="15"/>
      <c r="S21" s="16"/>
      <c r="T21" s="16"/>
      <c r="Y21" s="16"/>
      <c r="Z21" s="15"/>
      <c r="AA21" s="16"/>
    </row>
    <row r="22" spans="2:32" x14ac:dyDescent="0.25">
      <c r="B22">
        <f>'detrend th'!A24</f>
        <v>1949</v>
      </c>
      <c r="C22">
        <f>'detrend th'!B24</f>
        <v>6</v>
      </c>
      <c r="D22" s="57">
        <f>'detrend th'!F24</f>
        <v>0.30501397480462128</v>
      </c>
      <c r="E22" s="55">
        <f>1/'R'!E949</f>
        <v>164.35294117647058</v>
      </c>
      <c r="F22">
        <f t="shared" si="7"/>
        <v>-383</v>
      </c>
      <c r="G22" s="5">
        <f t="shared" si="0"/>
        <v>395.86698510796049</v>
      </c>
      <c r="H22" s="1">
        <f t="shared" si="1"/>
        <v>3.9907906854357824</v>
      </c>
      <c r="I22" s="187">
        <f t="shared" si="3"/>
        <v>1</v>
      </c>
      <c r="J22">
        <f t="shared" si="4"/>
        <v>1</v>
      </c>
      <c r="K22" s="1">
        <f>'R'!J949</f>
        <v>1.0694412336850683</v>
      </c>
      <c r="L22" s="1">
        <f t="shared" si="2"/>
        <v>1.0681930277407361</v>
      </c>
      <c r="M22" s="6">
        <f>'x calcs'!I21</f>
        <v>1.0019833551626347</v>
      </c>
      <c r="N22" s="6"/>
      <c r="O22" s="6">
        <f t="shared" si="5"/>
        <v>0.3764003651701871</v>
      </c>
      <c r="P22" s="6">
        <f t="shared" si="6"/>
        <v>289.5667893320628</v>
      </c>
      <c r="Q22" s="15"/>
      <c r="R22" s="15"/>
      <c r="S22" s="16"/>
      <c r="T22" s="16"/>
      <c r="U22" s="16"/>
      <c r="Y22" s="16"/>
      <c r="Z22" s="15"/>
      <c r="AA22" s="16"/>
    </row>
    <row r="23" spans="2:32" x14ac:dyDescent="0.25">
      <c r="B23">
        <f>'detrend th'!A25</f>
        <v>1949</v>
      </c>
      <c r="C23">
        <f>'detrend th'!B25</f>
        <v>7</v>
      </c>
      <c r="D23" s="57">
        <f>'detrend th'!F25</f>
        <v>0.26449897572675818</v>
      </c>
      <c r="E23" s="55">
        <f>1/'R'!E950</f>
        <v>172.51892039311562</v>
      </c>
      <c r="F23">
        <f t="shared" si="7"/>
        <v>-382</v>
      </c>
      <c r="G23" s="5">
        <f t="shared" si="0"/>
        <v>403.42848901407945</v>
      </c>
      <c r="H23" s="1">
        <f t="shared" si="1"/>
        <v>3.8920227334778081</v>
      </c>
      <c r="I23" s="187">
        <f t="shared" si="3"/>
        <v>1</v>
      </c>
      <c r="J23">
        <f t="shared" si="4"/>
        <v>1</v>
      </c>
      <c r="K23" s="1">
        <f>'R'!J950</f>
        <v>1.0297801680702823</v>
      </c>
      <c r="L23" s="1">
        <f t="shared" si="2"/>
        <v>1.0285352211493035</v>
      </c>
      <c r="M23" s="6">
        <f>'x calcs'!I22</f>
        <v>1.0073942608987139</v>
      </c>
      <c r="N23" s="6"/>
      <c r="O23" s="6">
        <f t="shared" si="5"/>
        <v>0.3764003651701871</v>
      </c>
      <c r="P23" s="6">
        <f t="shared" si="6"/>
        <v>289.5667893320628</v>
      </c>
      <c r="Q23" s="15"/>
      <c r="R23" s="15"/>
      <c r="S23" s="16"/>
      <c r="T23" s="16"/>
      <c r="U23" s="16"/>
      <c r="Y23" s="16"/>
      <c r="Z23" s="15"/>
      <c r="AA23" s="16"/>
    </row>
    <row r="24" spans="2:32" x14ac:dyDescent="0.25">
      <c r="B24">
        <f>'detrend th'!A26</f>
        <v>1949</v>
      </c>
      <c r="C24">
        <f>'detrend th'!B26</f>
        <v>8</v>
      </c>
      <c r="D24" s="57">
        <f>'detrend th'!F26</f>
        <v>0.24991256047949773</v>
      </c>
      <c r="E24" s="55">
        <f>1/'R'!E951</f>
        <v>177.56186310278414</v>
      </c>
      <c r="F24">
        <f t="shared" si="7"/>
        <v>-381</v>
      </c>
      <c r="G24" s="5">
        <f t="shared" si="0"/>
        <v>407.86695641322189</v>
      </c>
      <c r="H24" s="1">
        <f t="shared" si="1"/>
        <v>3.8687711347178113</v>
      </c>
      <c r="I24" s="187">
        <f t="shared" si="3"/>
        <v>1</v>
      </c>
      <c r="J24">
        <f t="shared" si="4"/>
        <v>1</v>
      </c>
      <c r="K24" s="1">
        <f>'R'!J951</f>
        <v>1.007068569950047</v>
      </c>
      <c r="L24" s="1">
        <f t="shared" si="2"/>
        <v>1.0058268820524217</v>
      </c>
      <c r="M24" s="6">
        <f>'x calcs'!I23</f>
        <v>1.0073942608987139</v>
      </c>
      <c r="N24" s="6"/>
      <c r="O24" s="6">
        <f t="shared" si="5"/>
        <v>0.3764003651701871</v>
      </c>
      <c r="P24" s="6">
        <f t="shared" si="6"/>
        <v>289.5667893320628</v>
      </c>
      <c r="Q24" s="15"/>
      <c r="U24" s="16"/>
      <c r="V24" s="16"/>
      <c r="W24" s="16"/>
      <c r="X24" s="16"/>
    </row>
    <row r="25" spans="2:32" x14ac:dyDescent="0.25">
      <c r="B25">
        <f>'detrend th'!A27</f>
        <v>1949</v>
      </c>
      <c r="C25">
        <f>'detrend th'!B27</f>
        <v>9</v>
      </c>
      <c r="D25" s="57">
        <f>'detrend th'!F27</f>
        <v>0.24649145950385007</v>
      </c>
      <c r="E25" s="55">
        <f>1/'R'!E952</f>
        <v>178.73076923076923</v>
      </c>
      <c r="F25">
        <f t="shared" si="7"/>
        <v>-380</v>
      </c>
      <c r="G25" s="5">
        <f t="shared" si="0"/>
        <v>408.43138723068091</v>
      </c>
      <c r="H25" s="1">
        <f t="shared" si="1"/>
        <v>3.8598999716370592</v>
      </c>
      <c r="I25" s="187">
        <f t="shared" si="3"/>
        <v>1</v>
      </c>
      <c r="J25">
        <f t="shared" si="4"/>
        <v>1</v>
      </c>
      <c r="K25" s="1">
        <f>'R'!J952</f>
        <v>1.0324817855860302</v>
      </c>
      <c r="L25" s="1">
        <f t="shared" si="2"/>
        <v>1.0312433567117583</v>
      </c>
      <c r="M25" s="6">
        <f>'x calcs'!I24</f>
        <v>1.0073942608987139</v>
      </c>
      <c r="N25" s="6"/>
      <c r="O25" s="6">
        <f t="shared" si="5"/>
        <v>0.3764003651701871</v>
      </c>
      <c r="P25" s="6">
        <f t="shared" si="6"/>
        <v>289.5667893320628</v>
      </c>
      <c r="Q25" s="15"/>
      <c r="U25" s="16"/>
      <c r="V25" s="16"/>
      <c r="W25" s="16"/>
      <c r="X25" s="16"/>
    </row>
    <row r="26" spans="2:32" x14ac:dyDescent="0.25">
      <c r="B26">
        <f>'detrend th'!A28</f>
        <v>1949</v>
      </c>
      <c r="C26">
        <f>'detrend th'!B28</f>
        <v>10</v>
      </c>
      <c r="D26" s="57">
        <f>'detrend th'!F28</f>
        <v>0.19439646315206338</v>
      </c>
      <c r="E26" s="55">
        <f>1/'R'!E953</f>
        <v>177.6527256295827</v>
      </c>
      <c r="F26">
        <f t="shared" si="7"/>
        <v>-379</v>
      </c>
      <c r="G26" s="5">
        <f t="shared" si="0"/>
        <v>406.74886831896828</v>
      </c>
      <c r="H26" s="1">
        <f t="shared" si="1"/>
        <v>3.6511089525354619</v>
      </c>
      <c r="I26" s="187">
        <f t="shared" si="3"/>
        <v>1</v>
      </c>
      <c r="J26">
        <f t="shared" si="4"/>
        <v>1</v>
      </c>
      <c r="K26" s="1">
        <f>'R'!J953</f>
        <v>1.0144946212032318</v>
      </c>
      <c r="L26" s="1">
        <f t="shared" si="2"/>
        <v>1.013259451352313</v>
      </c>
      <c r="M26" s="6">
        <f>'x calcs'!I25</f>
        <v>1.0007133459563013</v>
      </c>
      <c r="N26" s="6"/>
      <c r="O26" s="6">
        <f t="shared" si="5"/>
        <v>0.3764003651701871</v>
      </c>
      <c r="P26" s="6">
        <f t="shared" si="6"/>
        <v>289.5667893320628</v>
      </c>
      <c r="Q26" s="15"/>
      <c r="U26" s="16"/>
      <c r="V26" s="16"/>
      <c r="W26" s="16"/>
      <c r="X26" s="16"/>
    </row>
    <row r="27" spans="2:32" x14ac:dyDescent="0.25">
      <c r="B27">
        <f>'detrend th'!A29</f>
        <v>1949</v>
      </c>
      <c r="C27">
        <f>'detrend th'!B29</f>
        <v>11</v>
      </c>
      <c r="D27" s="57">
        <f>'detrend th'!F29</f>
        <v>0.23652661082567822</v>
      </c>
      <c r="E27" s="55">
        <f>1/'R'!E954</f>
        <v>174.68622082463605</v>
      </c>
      <c r="F27">
        <f t="shared" si="7"/>
        <v>-378</v>
      </c>
      <c r="G27" s="5">
        <f t="shared" si="0"/>
        <v>403.17788820349551</v>
      </c>
      <c r="H27" s="1">
        <f t="shared" si="1"/>
        <v>3.7845943391666381</v>
      </c>
      <c r="I27" s="187">
        <f t="shared" si="3"/>
        <v>1</v>
      </c>
      <c r="J27">
        <f t="shared" si="4"/>
        <v>1</v>
      </c>
      <c r="K27" s="1">
        <f>'R'!J954</f>
        <v>1.0403787549304588</v>
      </c>
      <c r="L27" s="1">
        <f t="shared" si="2"/>
        <v>1.0391468441028935</v>
      </c>
      <c r="M27" s="6">
        <f>'x calcs'!I26</f>
        <v>1.0007133459563013</v>
      </c>
      <c r="N27" s="6"/>
      <c r="O27" s="6">
        <f t="shared" si="5"/>
        <v>0.3764003651701871</v>
      </c>
      <c r="P27" s="6">
        <f t="shared" si="6"/>
        <v>289.5667893320628</v>
      </c>
      <c r="Q27" s="15"/>
      <c r="R27" s="28" t="s">
        <v>1200</v>
      </c>
      <c r="S27" s="28" t="s">
        <v>1199</v>
      </c>
    </row>
    <row r="28" spans="2:32" x14ac:dyDescent="0.25">
      <c r="B28">
        <f>'detrend th'!A30</f>
        <v>1949</v>
      </c>
      <c r="C28">
        <f>'detrend th'!B30</f>
        <v>12</v>
      </c>
      <c r="D28" s="57">
        <f>'detrend th'!F30</f>
        <v>0.23033232884512622</v>
      </c>
      <c r="E28" s="55">
        <f>1/'R'!E955</f>
        <v>174.10526315789474</v>
      </c>
      <c r="F28">
        <f t="shared" si="7"/>
        <v>-377</v>
      </c>
      <c r="G28" s="5">
        <f t="shared" si="0"/>
        <v>401.99245522622812</v>
      </c>
      <c r="H28" s="1">
        <f t="shared" si="1"/>
        <v>3.7527016793082217</v>
      </c>
      <c r="I28" s="187">
        <f t="shared" si="3"/>
        <v>1</v>
      </c>
      <c r="J28">
        <f t="shared" si="4"/>
        <v>1</v>
      </c>
      <c r="K28" s="1">
        <f>'R'!J955</f>
        <v>1.0299120851272106</v>
      </c>
      <c r="L28" s="1">
        <f t="shared" si="2"/>
        <v>1.0286834333229986</v>
      </c>
      <c r="M28" s="6">
        <f>'x calcs'!I27</f>
        <v>1.0007133459563013</v>
      </c>
      <c r="N28" s="6"/>
      <c r="O28" s="6">
        <f t="shared" si="5"/>
        <v>0.3764003651701871</v>
      </c>
      <c r="P28" s="6">
        <f t="shared" si="6"/>
        <v>289.5667893320628</v>
      </c>
      <c r="R28" s="28" t="s">
        <v>43</v>
      </c>
      <c r="S28">
        <v>1</v>
      </c>
      <c r="T28">
        <v>2</v>
      </c>
      <c r="U28">
        <v>3</v>
      </c>
      <c r="V28">
        <v>4</v>
      </c>
      <c r="W28">
        <v>5</v>
      </c>
      <c r="X28" t="s">
        <v>220</v>
      </c>
    </row>
    <row r="29" spans="2:32" x14ac:dyDescent="0.25">
      <c r="B29">
        <f>'detrend th'!A31</f>
        <v>1950</v>
      </c>
      <c r="C29">
        <f>'detrend th'!B31</f>
        <v>1</v>
      </c>
      <c r="D29" s="57">
        <f>'detrend th'!F31</f>
        <v>0.2653478470182703</v>
      </c>
      <c r="E29" s="55">
        <f>1/'R'!E956</f>
        <v>176.1391304347826</v>
      </c>
      <c r="F29">
        <f t="shared" si="7"/>
        <v>-376</v>
      </c>
      <c r="G29" s="5">
        <f t="shared" si="0"/>
        <v>403.42184719258989</v>
      </c>
      <c r="H29" s="1">
        <f t="shared" si="1"/>
        <v>3.89518066853792</v>
      </c>
      <c r="I29" s="187">
        <f t="shared" si="3"/>
        <v>1</v>
      </c>
      <c r="J29">
        <f t="shared" si="4"/>
        <v>1</v>
      </c>
      <c r="K29" s="1">
        <f>'R'!J956</f>
        <v>1.0088273892430502</v>
      </c>
      <c r="L29" s="1">
        <f t="shared" si="2"/>
        <v>1.0076019964621914</v>
      </c>
      <c r="M29" s="6">
        <f>'x calcs'!I28</f>
        <v>1.0163482061488551</v>
      </c>
      <c r="N29" s="6"/>
      <c r="O29" s="6">
        <f t="shared" si="5"/>
        <v>0.3764003651701871</v>
      </c>
      <c r="P29" s="6">
        <f t="shared" si="6"/>
        <v>289.5667893320628</v>
      </c>
      <c r="R29" s="15">
        <v>1</v>
      </c>
      <c r="S29" s="16">
        <v>147</v>
      </c>
      <c r="T29" s="16">
        <v>15</v>
      </c>
      <c r="U29" s="16"/>
      <c r="V29" s="16"/>
      <c r="W29" s="16"/>
      <c r="X29" s="16">
        <v>162</v>
      </c>
      <c r="Z29" s="15"/>
      <c r="AA29" s="16"/>
      <c r="AB29" s="16"/>
      <c r="AC29" s="16"/>
      <c r="AD29" s="16"/>
      <c r="AE29" s="16"/>
      <c r="AF29" s="16"/>
    </row>
    <row r="30" spans="2:32" x14ac:dyDescent="0.25">
      <c r="B30">
        <f>'detrend th'!A32</f>
        <v>1950</v>
      </c>
      <c r="C30">
        <f>'detrend th'!B32</f>
        <v>2</v>
      </c>
      <c r="D30" s="57">
        <f>'detrend th'!F32</f>
        <v>0.27694316325152857</v>
      </c>
      <c r="E30" s="55">
        <f>1/'R'!E957</f>
        <v>178.0344827586207</v>
      </c>
      <c r="F30">
        <f t="shared" si="7"/>
        <v>-375</v>
      </c>
      <c r="G30" s="5">
        <f t="shared" si="0"/>
        <v>404.71272420590196</v>
      </c>
      <c r="H30" s="1">
        <f t="shared" si="1"/>
        <v>3.9482252877338189</v>
      </c>
      <c r="I30" s="187">
        <f t="shared" si="3"/>
        <v>1</v>
      </c>
      <c r="J30">
        <f t="shared" si="4"/>
        <v>1</v>
      </c>
      <c r="K30" s="1">
        <f>'R'!J957</f>
        <v>0.99333255773897211</v>
      </c>
      <c r="L30" s="1">
        <f t="shared" si="2"/>
        <v>0.99211042398146676</v>
      </c>
      <c r="M30" s="6">
        <f>'x calcs'!I29</f>
        <v>1.0163482061488551</v>
      </c>
      <c r="N30" s="6"/>
      <c r="O30" s="6">
        <f t="shared" si="5"/>
        <v>0.3764003651701871</v>
      </c>
      <c r="P30" s="6">
        <f t="shared" si="6"/>
        <v>289.5667893320628</v>
      </c>
      <c r="R30" s="15">
        <v>2</v>
      </c>
      <c r="S30" s="16">
        <v>15</v>
      </c>
      <c r="T30" s="16">
        <v>132</v>
      </c>
      <c r="U30" s="16">
        <v>15</v>
      </c>
      <c r="V30" s="16"/>
      <c r="W30" s="16"/>
      <c r="X30" s="16">
        <v>162</v>
      </c>
      <c r="Z30" s="15"/>
      <c r="AA30" s="16"/>
      <c r="AB30" s="16"/>
      <c r="AC30" s="16"/>
      <c r="AD30" s="16"/>
      <c r="AE30" s="16"/>
      <c r="AF30" s="16"/>
    </row>
    <row r="31" spans="2:32" x14ac:dyDescent="0.25">
      <c r="B31">
        <f>'detrend th'!A33</f>
        <v>1950</v>
      </c>
      <c r="C31">
        <f>'detrend th'!B33</f>
        <v>3</v>
      </c>
      <c r="D31" s="57">
        <f>'detrend th'!F33</f>
        <v>0.28568750107642238</v>
      </c>
      <c r="E31" s="55">
        <f>1/'R'!E958</f>
        <v>177.94871794871798</v>
      </c>
      <c r="F31">
        <f t="shared" si="7"/>
        <v>-374</v>
      </c>
      <c r="G31" s="5">
        <f t="shared" si="0"/>
        <v>404.02248408547314</v>
      </c>
      <c r="H31" s="1">
        <f t="shared" si="1"/>
        <v>3.9762961837823299</v>
      </c>
      <c r="I31" s="187">
        <f t="shared" si="3"/>
        <v>1</v>
      </c>
      <c r="J31">
        <f t="shared" si="4"/>
        <v>2</v>
      </c>
      <c r="K31" s="1">
        <f>'R'!J958</f>
        <v>1.0173221495714879</v>
      </c>
      <c r="L31" s="1">
        <f t="shared" si="2"/>
        <v>1.016103274837336</v>
      </c>
      <c r="M31" s="6">
        <f>'x calcs'!I30</f>
        <v>1.0163482061488551</v>
      </c>
      <c r="N31" s="6"/>
      <c r="O31" s="6">
        <f t="shared" si="5"/>
        <v>0.3764003651701871</v>
      </c>
      <c r="P31" s="6">
        <f t="shared" si="6"/>
        <v>289.5667893320628</v>
      </c>
      <c r="R31" s="15">
        <v>3</v>
      </c>
      <c r="S31" s="16"/>
      <c r="T31" s="16">
        <v>15</v>
      </c>
      <c r="U31" s="16">
        <v>132</v>
      </c>
      <c r="V31" s="16">
        <v>14</v>
      </c>
      <c r="W31" s="16"/>
      <c r="X31" s="16">
        <v>161</v>
      </c>
      <c r="Z31" s="15"/>
      <c r="AA31" s="16"/>
      <c r="AB31" s="16"/>
      <c r="AC31" s="16"/>
      <c r="AD31" s="16"/>
      <c r="AE31" s="16"/>
      <c r="AF31" s="16"/>
    </row>
    <row r="32" spans="2:32" x14ac:dyDescent="0.25">
      <c r="B32">
        <f>'detrend th'!A34</f>
        <v>1950</v>
      </c>
      <c r="C32">
        <f>'detrend th'!B34</f>
        <v>4</v>
      </c>
      <c r="D32" s="57">
        <f>'detrend th'!F34</f>
        <v>0.32347015168418969</v>
      </c>
      <c r="E32" s="55">
        <f>1/'R'!E959</f>
        <v>181.42372881355931</v>
      </c>
      <c r="F32">
        <f t="shared" si="7"/>
        <v>-373</v>
      </c>
      <c r="G32" s="5">
        <f t="shared" si="0"/>
        <v>406.89301963978835</v>
      </c>
      <c r="H32" s="1">
        <f t="shared" si="1"/>
        <v>4.1395598297074194</v>
      </c>
      <c r="I32" s="187">
        <f t="shared" si="3"/>
        <v>2</v>
      </c>
      <c r="J32">
        <f t="shared" si="4"/>
        <v>2</v>
      </c>
      <c r="K32" s="1">
        <f>'R'!J959</f>
        <v>1.0312433381327488</v>
      </c>
      <c r="L32" s="1">
        <f t="shared" si="2"/>
        <v>1.0300277224219503</v>
      </c>
      <c r="M32" s="6">
        <f>'x calcs'!I31</f>
        <v>1.0034507956095231</v>
      </c>
      <c r="N32" s="6"/>
      <c r="O32" s="6">
        <f t="shared" si="5"/>
        <v>0.48342450477937637</v>
      </c>
      <c r="P32" s="6">
        <f t="shared" si="6"/>
        <v>364.26071458598233</v>
      </c>
      <c r="R32" s="15">
        <v>4</v>
      </c>
      <c r="S32" s="16"/>
      <c r="T32" s="16"/>
      <c r="U32" s="16">
        <v>14</v>
      </c>
      <c r="V32" s="16">
        <v>135</v>
      </c>
      <c r="W32" s="16">
        <v>12</v>
      </c>
      <c r="X32" s="16">
        <v>161</v>
      </c>
      <c r="Z32" s="15"/>
      <c r="AA32" s="16"/>
      <c r="AB32" s="16"/>
      <c r="AC32" s="16"/>
      <c r="AD32" s="16"/>
      <c r="AE32" s="16"/>
      <c r="AF32" s="16"/>
    </row>
    <row r="33" spans="2:32" x14ac:dyDescent="0.25">
      <c r="B33">
        <f>'detrend th'!A35</f>
        <v>1950</v>
      </c>
      <c r="C33">
        <f>'detrend th'!B35</f>
        <v>5</v>
      </c>
      <c r="D33" s="57">
        <f>'detrend th'!F35</f>
        <v>0.3496817831323597</v>
      </c>
      <c r="E33" s="55">
        <f>1/'R'!E960</f>
        <v>185.94957983193279</v>
      </c>
      <c r="F33">
        <f t="shared" si="7"/>
        <v>-372</v>
      </c>
      <c r="G33" s="5">
        <f t="shared" si="0"/>
        <v>410.81439534763581</v>
      </c>
      <c r="H33" s="1">
        <f t="shared" si="1"/>
        <v>4.2666643250771639</v>
      </c>
      <c r="I33" s="187">
        <f t="shared" si="3"/>
        <v>2</v>
      </c>
      <c r="J33">
        <f t="shared" si="4"/>
        <v>2</v>
      </c>
      <c r="K33" s="1">
        <f>'R'!J960</f>
        <v>1.0138965525471728</v>
      </c>
      <c r="L33" s="1">
        <f t="shared" si="2"/>
        <v>1.0126841958597275</v>
      </c>
      <c r="M33" s="6">
        <f>'x calcs'!I32</f>
        <v>1.0034507956095231</v>
      </c>
      <c r="N33" s="6"/>
      <c r="O33" s="6">
        <f t="shared" si="5"/>
        <v>0.48342450477937637</v>
      </c>
      <c r="P33" s="6">
        <f t="shared" si="6"/>
        <v>364.26071458598233</v>
      </c>
      <c r="R33" s="15">
        <v>5</v>
      </c>
      <c r="S33" s="16"/>
      <c r="T33" s="16"/>
      <c r="U33" s="16"/>
      <c r="V33" s="16">
        <v>13</v>
      </c>
      <c r="W33" s="16">
        <v>149</v>
      </c>
      <c r="X33" s="16">
        <v>162</v>
      </c>
      <c r="Z33" s="15"/>
      <c r="AA33" s="16"/>
      <c r="AB33" s="16"/>
      <c r="AC33" s="16"/>
      <c r="AD33" s="16"/>
      <c r="AE33" s="16"/>
      <c r="AF33" s="16"/>
    </row>
    <row r="34" spans="2:32" x14ac:dyDescent="0.25">
      <c r="B34">
        <f>'detrend th'!A36</f>
        <v>1950</v>
      </c>
      <c r="C34">
        <f>'detrend th'!B36</f>
        <v>6</v>
      </c>
      <c r="D34" s="57">
        <f>'detrend th'!F36</f>
        <v>0.38240618004503957</v>
      </c>
      <c r="E34" s="55">
        <f>1/'R'!E961</f>
        <v>187.4</v>
      </c>
      <c r="F34">
        <f t="shared" si="7"/>
        <v>-371</v>
      </c>
      <c r="G34" s="5">
        <f t="shared" si="0"/>
        <v>411.66034020517691</v>
      </c>
      <c r="H34" s="1">
        <f t="shared" si="1"/>
        <v>4.3963072081763466</v>
      </c>
      <c r="I34" s="187">
        <f t="shared" si="3"/>
        <v>2</v>
      </c>
      <c r="J34">
        <f t="shared" si="4"/>
        <v>2</v>
      </c>
      <c r="K34" s="1">
        <f>'R'!J961</f>
        <v>0.91806973751007892</v>
      </c>
      <c r="L34" s="1">
        <f t="shared" si="2"/>
        <v>0.91686063984598698</v>
      </c>
      <c r="M34" s="6">
        <f>'x calcs'!I33</f>
        <v>1.0034507956095231</v>
      </c>
      <c r="N34" s="6"/>
      <c r="O34" s="6">
        <f t="shared" si="5"/>
        <v>0.48342450477937637</v>
      </c>
      <c r="P34" s="6">
        <f t="shared" si="6"/>
        <v>364.26071458598233</v>
      </c>
      <c r="R34" s="15" t="s">
        <v>220</v>
      </c>
      <c r="S34" s="16">
        <v>162</v>
      </c>
      <c r="T34" s="16">
        <v>162</v>
      </c>
      <c r="U34" s="16">
        <v>161</v>
      </c>
      <c r="V34" s="16">
        <v>162</v>
      </c>
      <c r="W34" s="16">
        <v>161</v>
      </c>
      <c r="X34" s="16">
        <v>808</v>
      </c>
      <c r="Z34" s="15"/>
      <c r="AA34" s="16"/>
      <c r="AB34" s="16"/>
      <c r="AC34" s="16"/>
      <c r="AD34" s="16"/>
      <c r="AE34" s="16"/>
      <c r="AF34" s="16"/>
    </row>
    <row r="35" spans="2:32" x14ac:dyDescent="0.25">
      <c r="B35">
        <f>'detrend th'!A37</f>
        <v>1950</v>
      </c>
      <c r="C35">
        <f>'detrend th'!B37</f>
        <v>7</v>
      </c>
      <c r="D35" s="57">
        <f>'detrend th'!F37</f>
        <v>0.44503894539296529</v>
      </c>
      <c r="E35" s="55">
        <f>1/'R'!E962</f>
        <v>167.74307705918781</v>
      </c>
      <c r="F35">
        <f t="shared" si="7"/>
        <v>-370</v>
      </c>
      <c r="G35" s="5">
        <f t="shared" si="0"/>
        <v>391.39894195383863</v>
      </c>
      <c r="H35" s="1">
        <f t="shared" si="1"/>
        <v>4.487520026637668</v>
      </c>
      <c r="I35" s="187">
        <f t="shared" si="3"/>
        <v>2</v>
      </c>
      <c r="J35">
        <f t="shared" si="4"/>
        <v>3</v>
      </c>
      <c r="K35" s="1">
        <f>'R'!J962</f>
        <v>1.0504775919765141</v>
      </c>
      <c r="L35" s="1">
        <f t="shared" si="2"/>
        <v>1.0492717533357756</v>
      </c>
      <c r="M35" s="6">
        <f>'x calcs'!I34</f>
        <v>1.0068648877411785</v>
      </c>
      <c r="N35" s="6"/>
      <c r="O35" s="6">
        <f t="shared" si="5"/>
        <v>0.48342450477937637</v>
      </c>
      <c r="P35" s="6">
        <f t="shared" si="6"/>
        <v>364.26071458598233</v>
      </c>
      <c r="S35" s="50" t="s">
        <v>1237</v>
      </c>
      <c r="Z35" s="50"/>
    </row>
    <row r="36" spans="2:32" x14ac:dyDescent="0.25">
      <c r="B36">
        <f>'detrend th'!A38</f>
        <v>1950</v>
      </c>
      <c r="C36">
        <f>'detrend th'!B38</f>
        <v>8</v>
      </c>
      <c r="D36" s="57">
        <f>'detrend th'!F38</f>
        <v>0.55643672686844692</v>
      </c>
      <c r="E36" s="55">
        <f>1/'R'!E963</f>
        <v>171.88556506330295</v>
      </c>
      <c r="F36">
        <f t="shared" si="7"/>
        <v>-369</v>
      </c>
      <c r="G36" s="5">
        <f t="shared" si="0"/>
        <v>394.93695464742768</v>
      </c>
      <c r="H36" s="1">
        <f t="shared" si="1"/>
        <v>4.9335611169825961</v>
      </c>
      <c r="I36" s="187">
        <f t="shared" si="3"/>
        <v>3</v>
      </c>
      <c r="J36">
        <f t="shared" si="4"/>
        <v>3</v>
      </c>
      <c r="K36" s="1">
        <f>'R'!J963</f>
        <v>1.0298138859867152</v>
      </c>
      <c r="L36" s="1">
        <f t="shared" si="2"/>
        <v>1.0286113063693301</v>
      </c>
      <c r="M36" s="6">
        <f>'x calcs'!I35</f>
        <v>1.0068648877411785</v>
      </c>
      <c r="N36" s="6"/>
      <c r="O36" s="6">
        <f t="shared" si="5"/>
        <v>0.59221490927912501</v>
      </c>
      <c r="P36" s="6">
        <f t="shared" si="6"/>
        <v>415.47245975446987</v>
      </c>
      <c r="S36">
        <f>S29/$X29</f>
        <v>0.90740740740740744</v>
      </c>
      <c r="T36">
        <f t="shared" ref="T36:W36" si="8">T29/$X29</f>
        <v>9.2592592592592587E-2</v>
      </c>
      <c r="U36">
        <f t="shared" si="8"/>
        <v>0</v>
      </c>
      <c r="V36">
        <f t="shared" si="8"/>
        <v>0</v>
      </c>
      <c r="W36">
        <f t="shared" si="8"/>
        <v>0</v>
      </c>
    </row>
    <row r="37" spans="2:32" x14ac:dyDescent="0.25">
      <c r="B37">
        <f>'detrend th'!A39</f>
        <v>1950</v>
      </c>
      <c r="C37">
        <f>'detrend th'!B39</f>
        <v>9</v>
      </c>
      <c r="D37" s="57">
        <f>'detrend th'!F39</f>
        <v>0.56231386412191553</v>
      </c>
      <c r="E37" s="55">
        <f>1/'R'!E964</f>
        <v>172.1503759398496</v>
      </c>
      <c r="F37">
        <f t="shared" si="7"/>
        <v>-368</v>
      </c>
      <c r="G37" s="5">
        <f t="shared" si="0"/>
        <v>394.59729021344822</v>
      </c>
      <c r="H37" s="1">
        <f t="shared" si="1"/>
        <v>4.9533188569541133</v>
      </c>
      <c r="I37" s="187">
        <f t="shared" si="3"/>
        <v>3</v>
      </c>
      <c r="J37">
        <f t="shared" si="4"/>
        <v>3</v>
      </c>
      <c r="K37" s="1">
        <f>'R'!J964</f>
        <v>1.0317041271671457</v>
      </c>
      <c r="L37" s="1">
        <f t="shared" si="2"/>
        <v>1.0305048065731137</v>
      </c>
      <c r="M37" s="6">
        <f>'x calcs'!I36</f>
        <v>1.0068648877411785</v>
      </c>
      <c r="N37" s="6"/>
      <c r="O37" s="6">
        <f t="shared" si="5"/>
        <v>0.59221490927912501</v>
      </c>
      <c r="P37" s="6">
        <f t="shared" si="6"/>
        <v>415.47245975446987</v>
      </c>
      <c r="S37">
        <f t="shared" ref="S37:W37" si="9">S30/$X30</f>
        <v>9.2592592592592587E-2</v>
      </c>
      <c r="T37">
        <f t="shared" si="9"/>
        <v>0.81481481481481477</v>
      </c>
      <c r="U37">
        <f t="shared" si="9"/>
        <v>9.2592592592592587E-2</v>
      </c>
      <c r="V37">
        <f t="shared" si="9"/>
        <v>0</v>
      </c>
      <c r="W37">
        <f t="shared" si="9"/>
        <v>0</v>
      </c>
    </row>
    <row r="38" spans="2:32" x14ac:dyDescent="0.25">
      <c r="B38">
        <f>'detrend th'!A40</f>
        <v>1950</v>
      </c>
      <c r="C38">
        <f>'detrend th'!B40</f>
        <v>10</v>
      </c>
      <c r="D38" s="57">
        <f>'detrend th'!F40</f>
        <v>0.62868854098658489</v>
      </c>
      <c r="E38" s="55">
        <f>1/'R'!E965</f>
        <v>173.2005491512127</v>
      </c>
      <c r="F38">
        <f t="shared" si="7"/>
        <v>-367</v>
      </c>
      <c r="G38" s="5">
        <f t="shared" si="0"/>
        <v>395.04298811428527</v>
      </c>
      <c r="H38" s="1">
        <f t="shared" si="1"/>
        <v>5.2071638940641432</v>
      </c>
      <c r="I38" s="187">
        <f t="shared" si="3"/>
        <v>3</v>
      </c>
      <c r="J38">
        <f t="shared" si="4"/>
        <v>3</v>
      </c>
      <c r="K38" s="1">
        <f>'R'!J965</f>
        <v>0.99730793444771637</v>
      </c>
      <c r="L38" s="1">
        <f t="shared" si="2"/>
        <v>0.99611187287703784</v>
      </c>
      <c r="M38" s="6">
        <f>'x calcs'!I37</f>
        <v>1.0024327967693412</v>
      </c>
      <c r="N38" s="6"/>
      <c r="O38" s="6">
        <f t="shared" si="5"/>
        <v>0.59221490927912501</v>
      </c>
      <c r="P38" s="6">
        <f t="shared" si="6"/>
        <v>415.47245975446987</v>
      </c>
      <c r="S38">
        <f t="shared" ref="S38:W38" si="10">S31/$X31</f>
        <v>0</v>
      </c>
      <c r="T38">
        <f t="shared" si="10"/>
        <v>9.3167701863354033E-2</v>
      </c>
      <c r="U38">
        <f t="shared" si="10"/>
        <v>0.81987577639751552</v>
      </c>
      <c r="V38">
        <f t="shared" si="10"/>
        <v>8.6956521739130432E-2</v>
      </c>
      <c r="W38">
        <f t="shared" si="10"/>
        <v>0</v>
      </c>
    </row>
    <row r="39" spans="2:32" x14ac:dyDescent="0.25">
      <c r="B39">
        <f>'detrend th'!A41</f>
        <v>1950</v>
      </c>
      <c r="C39">
        <f>'detrend th'!B41</f>
        <v>11</v>
      </c>
      <c r="D39" s="57">
        <f>'detrend th'!F41</f>
        <v>0.64077397626197408</v>
      </c>
      <c r="E39" s="55">
        <f>1/'R'!E966</f>
        <v>167.18540324450407</v>
      </c>
      <c r="F39">
        <f t="shared" si="7"/>
        <v>-366</v>
      </c>
      <c r="G39" s="5">
        <f t="shared" si="0"/>
        <v>388.42336689705053</v>
      </c>
      <c r="H39" s="1">
        <f t="shared" si="1"/>
        <v>5.2053288873397712</v>
      </c>
      <c r="I39" s="187">
        <f t="shared" si="3"/>
        <v>3</v>
      </c>
      <c r="J39">
        <f t="shared" si="4"/>
        <v>3</v>
      </c>
      <c r="K39" s="1">
        <f>'R'!J966</f>
        <v>0.98760740682752424</v>
      </c>
      <c r="L39" s="1">
        <f t="shared" si="2"/>
        <v>0.986414604280199</v>
      </c>
      <c r="M39" s="6">
        <f>'x calcs'!I38</f>
        <v>1.0024327967693412</v>
      </c>
      <c r="N39" s="6"/>
      <c r="O39" s="6">
        <f t="shared" si="5"/>
        <v>0.59221490927912501</v>
      </c>
      <c r="P39" s="6">
        <f t="shared" si="6"/>
        <v>415.47245975446987</v>
      </c>
      <c r="S39">
        <f t="shared" ref="S39:W39" si="11">S32/$X32</f>
        <v>0</v>
      </c>
      <c r="T39">
        <f t="shared" si="11"/>
        <v>0</v>
      </c>
      <c r="U39">
        <f t="shared" si="11"/>
        <v>8.6956521739130432E-2</v>
      </c>
      <c r="V39">
        <f t="shared" si="11"/>
        <v>0.83850931677018636</v>
      </c>
      <c r="W39">
        <f t="shared" si="11"/>
        <v>7.4534161490683232E-2</v>
      </c>
    </row>
    <row r="40" spans="2:32" x14ac:dyDescent="0.25">
      <c r="B40">
        <f>'detrend th'!A42</f>
        <v>1950</v>
      </c>
      <c r="C40">
        <f>'detrend th'!B42</f>
        <v>12</v>
      </c>
      <c r="D40" s="57">
        <f>'detrend th'!F42</f>
        <v>0.64359628135894809</v>
      </c>
      <c r="E40" s="55">
        <f>1/'R'!E967</f>
        <v>161.22448979591837</v>
      </c>
      <c r="F40">
        <f t="shared" si="7"/>
        <v>-365</v>
      </c>
      <c r="G40" s="5">
        <f t="shared" si="0"/>
        <v>381.85797813793874</v>
      </c>
      <c r="H40" s="1">
        <f t="shared" si="1"/>
        <v>5.168902730748469</v>
      </c>
      <c r="I40" s="187">
        <f t="shared" si="3"/>
        <v>3</v>
      </c>
      <c r="J40">
        <f t="shared" si="4"/>
        <v>4</v>
      </c>
      <c r="K40" s="1">
        <f>'R'!J967</f>
        <v>1.0606491382068495</v>
      </c>
      <c r="L40" s="1">
        <f t="shared" si="2"/>
        <v>1.0594595946828775</v>
      </c>
      <c r="M40" s="6">
        <f>'x calcs'!I39</f>
        <v>1.0024327967693412</v>
      </c>
      <c r="N40" s="6"/>
      <c r="O40" s="6">
        <f t="shared" si="5"/>
        <v>0.59221490927912501</v>
      </c>
      <c r="P40" s="6">
        <f t="shared" si="6"/>
        <v>415.47245975446987</v>
      </c>
      <c r="S40">
        <f t="shared" ref="S40:W40" si="12">S33/$X33</f>
        <v>0</v>
      </c>
      <c r="T40">
        <f t="shared" si="12"/>
        <v>0</v>
      </c>
      <c r="U40">
        <f t="shared" si="12"/>
        <v>0</v>
      </c>
      <c r="V40">
        <f t="shared" si="12"/>
        <v>8.0246913580246909E-2</v>
      </c>
      <c r="W40">
        <f t="shared" si="12"/>
        <v>0.91975308641975306</v>
      </c>
    </row>
    <row r="41" spans="2:32" x14ac:dyDescent="0.25">
      <c r="B41">
        <f>'detrend th'!A43</f>
        <v>1951</v>
      </c>
      <c r="C41">
        <f>'detrend th'!B43</f>
        <v>1</v>
      </c>
      <c r="D41" s="57">
        <f>'detrend th'!F43</f>
        <v>0.82330046014307257</v>
      </c>
      <c r="E41" s="55">
        <f>1/'R'!E968</f>
        <v>171.20140986230973</v>
      </c>
      <c r="F41">
        <f t="shared" si="7"/>
        <v>-364</v>
      </c>
      <c r="G41" s="5">
        <f t="shared" si="0"/>
        <v>391.23042289380408</v>
      </c>
      <c r="H41" s="1">
        <f t="shared" si="1"/>
        <v>5.9147290740405287</v>
      </c>
      <c r="I41" s="187">
        <f t="shared" si="3"/>
        <v>4</v>
      </c>
      <c r="J41">
        <f t="shared" si="4"/>
        <v>4</v>
      </c>
      <c r="K41" s="1">
        <f>'R'!J968</f>
        <v>1.0295408204554071</v>
      </c>
      <c r="L41" s="1">
        <f t="shared" si="2"/>
        <v>1.0283545359547885</v>
      </c>
      <c r="M41" s="6">
        <f>'x calcs'!I40</f>
        <v>1.0014055859545454</v>
      </c>
      <c r="N41" s="6"/>
      <c r="O41" s="6">
        <f t="shared" si="5"/>
        <v>0.68680047988954196</v>
      </c>
      <c r="P41" s="6">
        <f t="shared" si="6"/>
        <v>485.25589286539957</v>
      </c>
    </row>
    <row r="42" spans="2:32" x14ac:dyDescent="0.25">
      <c r="B42">
        <f>'detrend th'!A44</f>
        <v>1951</v>
      </c>
      <c r="C42">
        <f>'detrend th'!B44</f>
        <v>2</v>
      </c>
      <c r="D42" s="57">
        <f>'detrend th'!F44</f>
        <v>0.90132879248488018</v>
      </c>
      <c r="E42" s="55">
        <f>1/'R'!E969</f>
        <v>175.61014547704096</v>
      </c>
      <c r="F42">
        <f t="shared" si="7"/>
        <v>-363</v>
      </c>
      <c r="G42" s="5">
        <f t="shared" si="0"/>
        <v>395.03468319800919</v>
      </c>
      <c r="H42" s="1">
        <f t="shared" si="1"/>
        <v>6.2366675217966066</v>
      </c>
      <c r="I42" s="187">
        <f t="shared" si="3"/>
        <v>4</v>
      </c>
      <c r="J42">
        <f t="shared" si="4"/>
        <v>4</v>
      </c>
      <c r="K42" s="1">
        <f>'R'!J969</f>
        <v>0.98369080978651646</v>
      </c>
      <c r="L42" s="1">
        <f t="shared" si="2"/>
        <v>0.98250778430925134</v>
      </c>
      <c r="M42" s="6">
        <f>'x calcs'!I41</f>
        <v>1.0014055859545454</v>
      </c>
      <c r="N42" s="6"/>
      <c r="O42" s="6">
        <f t="shared" si="5"/>
        <v>0.68680047988954196</v>
      </c>
      <c r="P42" s="6">
        <f t="shared" si="6"/>
        <v>485.25589286539957</v>
      </c>
    </row>
    <row r="43" spans="2:32" x14ac:dyDescent="0.25">
      <c r="B43">
        <f>'detrend th'!A45</f>
        <v>1951</v>
      </c>
      <c r="C43">
        <f>'detrend th'!B45</f>
        <v>3</v>
      </c>
      <c r="D43" s="57">
        <f>'detrend th'!F45</f>
        <v>0.97252309917234048</v>
      </c>
      <c r="E43" s="55">
        <f>1/'R'!E970</f>
        <v>170.76315789473682</v>
      </c>
      <c r="F43">
        <f t="shared" si="7"/>
        <v>-362</v>
      </c>
      <c r="G43" s="5">
        <f t="shared" si="0"/>
        <v>389.583220305179</v>
      </c>
      <c r="H43" s="1">
        <f t="shared" si="1"/>
        <v>6.4664210626550753</v>
      </c>
      <c r="I43" s="187">
        <f t="shared" si="3"/>
        <v>4</v>
      </c>
      <c r="J43">
        <f t="shared" si="4"/>
        <v>5</v>
      </c>
      <c r="K43" s="1">
        <f>'R'!J970</f>
        <v>1.0178409370543069</v>
      </c>
      <c r="L43" s="1">
        <f t="shared" si="2"/>
        <v>1.0166611706003952</v>
      </c>
      <c r="M43" s="6">
        <f>'x calcs'!I42</f>
        <v>1.0014055859545454</v>
      </c>
      <c r="N43" s="6"/>
      <c r="O43" s="6">
        <f t="shared" si="5"/>
        <v>0.68680047988954196</v>
      </c>
      <c r="P43" s="6">
        <f t="shared" si="6"/>
        <v>485.25589286539957</v>
      </c>
    </row>
    <row r="44" spans="2:32" x14ac:dyDescent="0.25">
      <c r="B44">
        <f>'detrend th'!A46</f>
        <v>1951</v>
      </c>
      <c r="C44">
        <f>'detrend th'!B46</f>
        <v>4</v>
      </c>
      <c r="D44" s="57">
        <f>'detrend th'!F46</f>
        <v>1.0881585500831634</v>
      </c>
      <c r="E44" s="55">
        <f>1/'R'!E971</f>
        <v>171.54819901782395</v>
      </c>
      <c r="F44">
        <f t="shared" si="7"/>
        <v>-361</v>
      </c>
      <c r="G44" s="5">
        <f t="shared" si="0"/>
        <v>389.76378611773998</v>
      </c>
      <c r="H44" s="1">
        <f t="shared" si="1"/>
        <v>6.9043866749746856</v>
      </c>
      <c r="I44" s="187">
        <f t="shared" si="3"/>
        <v>5</v>
      </c>
      <c r="J44">
        <f t="shared" si="4"/>
        <v>5</v>
      </c>
      <c r="K44" s="1">
        <f>'R'!J971</f>
        <v>1.0009408536615725</v>
      </c>
      <c r="L44" s="1">
        <f t="shared" si="2"/>
        <v>0.99976434623101407</v>
      </c>
      <c r="M44" s="6">
        <f>'x calcs'!I43</f>
        <v>1.0014891304439713</v>
      </c>
      <c r="N44" s="6"/>
      <c r="O44" s="6">
        <f t="shared" si="5"/>
        <v>1.0060754353849517</v>
      </c>
      <c r="P44" s="6">
        <f t="shared" si="6"/>
        <v>575.58994399890639</v>
      </c>
    </row>
    <row r="45" spans="2:32" x14ac:dyDescent="0.25">
      <c r="B45">
        <f>'detrend th'!A47</f>
        <v>1951</v>
      </c>
      <c r="C45">
        <f>'detrend th'!B47</f>
        <v>5</v>
      </c>
      <c r="D45" s="57">
        <f>'detrend th'!F47</f>
        <v>1.1314493480874881</v>
      </c>
      <c r="E45" s="55">
        <f>1/'R'!E972</f>
        <v>170.14618502977365</v>
      </c>
      <c r="F45">
        <f t="shared" si="7"/>
        <v>-360</v>
      </c>
      <c r="G45" s="5">
        <f t="shared" si="0"/>
        <v>387.75729681916363</v>
      </c>
      <c r="H45" s="1">
        <f t="shared" si="1"/>
        <v>7.0534747977005283</v>
      </c>
      <c r="I45" s="187">
        <f t="shared" si="3"/>
        <v>5</v>
      </c>
      <c r="J45">
        <f t="shared" si="4"/>
        <v>5</v>
      </c>
      <c r="K45" s="1">
        <f>'R'!J972</f>
        <v>0.98708828645109936</v>
      </c>
      <c r="L45" s="1">
        <f t="shared" si="2"/>
        <v>0.98591503804389424</v>
      </c>
      <c r="M45" s="6">
        <f>'x calcs'!I44</f>
        <v>1.0014891304439713</v>
      </c>
      <c r="N45" s="6"/>
      <c r="O45" s="6">
        <f t="shared" si="5"/>
        <v>1.0060754353849517</v>
      </c>
      <c r="P45" s="6">
        <f t="shared" si="6"/>
        <v>575.58994399890639</v>
      </c>
      <c r="R45" s="50" t="s">
        <v>3412</v>
      </c>
    </row>
    <row r="46" spans="2:32" x14ac:dyDescent="0.25">
      <c r="B46">
        <f>'detrend th'!A48</f>
        <v>1951</v>
      </c>
      <c r="C46">
        <f>'detrend th'!B48</f>
        <v>6</v>
      </c>
      <c r="D46" s="57">
        <f>'detrend th'!F48</f>
        <v>1.0361014432655133</v>
      </c>
      <c r="E46" s="55">
        <f>1/'R'!E973</f>
        <v>165.76923076923077</v>
      </c>
      <c r="F46">
        <f t="shared" si="7"/>
        <v>-359</v>
      </c>
      <c r="G46" s="5">
        <f t="shared" si="0"/>
        <v>382.77586724809464</v>
      </c>
      <c r="H46" s="1">
        <f t="shared" si="1"/>
        <v>6.6576908534968373</v>
      </c>
      <c r="I46" s="187">
        <f t="shared" si="3"/>
        <v>5</v>
      </c>
      <c r="J46">
        <f t="shared" si="4"/>
        <v>5</v>
      </c>
      <c r="K46" s="1">
        <f>'R'!J973</f>
        <v>1.0221527576351681</v>
      </c>
      <c r="L46" s="1">
        <f t="shared" si="2"/>
        <v>1.0209827682513164</v>
      </c>
      <c r="M46" s="6">
        <f>'x calcs'!I45</f>
        <v>1.0014891304439713</v>
      </c>
      <c r="N46" s="6"/>
      <c r="O46" s="6">
        <f t="shared" si="5"/>
        <v>1.0060754353849517</v>
      </c>
      <c r="P46" s="6">
        <f t="shared" si="6"/>
        <v>575.58994399890639</v>
      </c>
      <c r="R46" s="28" t="s">
        <v>1256</v>
      </c>
      <c r="S46" s="28" t="s">
        <v>1199</v>
      </c>
    </row>
    <row r="47" spans="2:32" x14ac:dyDescent="0.25">
      <c r="B47">
        <f>'detrend th'!A49</f>
        <v>1951</v>
      </c>
      <c r="C47">
        <f>'detrend th'!B49</f>
        <v>7</v>
      </c>
      <c r="D47" s="57">
        <f>'detrend th'!F49</f>
        <v>1.0593411923004277</v>
      </c>
      <c r="E47" s="55">
        <f>1/'R'!E974</f>
        <v>170.14618502977365</v>
      </c>
      <c r="F47">
        <f t="shared" si="7"/>
        <v>-358</v>
      </c>
      <c r="G47" s="5">
        <f t="shared" si="0"/>
        <v>386.54834619811146</v>
      </c>
      <c r="H47" s="1">
        <f t="shared" si="1"/>
        <v>6.7725048997101345</v>
      </c>
      <c r="I47" s="187">
        <f t="shared" si="3"/>
        <v>5</v>
      </c>
      <c r="J47">
        <f t="shared" si="4"/>
        <v>5</v>
      </c>
      <c r="K47" s="1">
        <f>'R'!J974</f>
        <v>1.0418026434435352</v>
      </c>
      <c r="L47" s="1">
        <f t="shared" si="2"/>
        <v>1.0406359130830369</v>
      </c>
      <c r="M47" s="6">
        <f>'x calcs'!I46</f>
        <v>1.0075780608852196</v>
      </c>
      <c r="N47" s="6"/>
      <c r="O47" s="6">
        <f t="shared" si="5"/>
        <v>1.0060754353849517</v>
      </c>
      <c r="P47" s="6">
        <f t="shared" si="6"/>
        <v>575.58994399890639</v>
      </c>
      <c r="R47" s="28" t="s">
        <v>43</v>
      </c>
      <c r="S47">
        <v>1</v>
      </c>
      <c r="T47">
        <v>2</v>
      </c>
      <c r="U47">
        <v>3</v>
      </c>
      <c r="V47">
        <v>4</v>
      </c>
      <c r="W47">
        <v>5</v>
      </c>
      <c r="X47" t="s">
        <v>220</v>
      </c>
    </row>
    <row r="48" spans="2:32" x14ac:dyDescent="0.25">
      <c r="B48">
        <f>'detrend th'!A50</f>
        <v>1951</v>
      </c>
      <c r="C48">
        <f>'detrend th'!B50</f>
        <v>8</v>
      </c>
      <c r="D48" s="57">
        <f>'detrend th'!F50</f>
        <v>1.0559465515054021</v>
      </c>
      <c r="E48" s="55">
        <f>1/'R'!E975</f>
        <v>179.13951986852143</v>
      </c>
      <c r="F48">
        <f t="shared" si="7"/>
        <v>-357</v>
      </c>
      <c r="G48" s="5">
        <f t="shared" si="0"/>
        <v>394.93720572633316</v>
      </c>
      <c r="H48" s="1">
        <f t="shared" si="1"/>
        <v>6.8198468542108612</v>
      </c>
      <c r="I48" s="187">
        <f t="shared" si="3"/>
        <v>5</v>
      </c>
      <c r="J48">
        <f t="shared" si="4"/>
        <v>5</v>
      </c>
      <c r="K48" s="1">
        <f>'R'!J975</f>
        <v>1.0158415342551974</v>
      </c>
      <c r="L48" s="1">
        <f t="shared" si="2"/>
        <v>1.0146780629180523</v>
      </c>
      <c r="M48" s="6">
        <f>'x calcs'!I47</f>
        <v>1.0075780608852196</v>
      </c>
      <c r="N48" s="6"/>
      <c r="O48" s="6">
        <f t="shared" si="5"/>
        <v>1.0060754353849517</v>
      </c>
      <c r="P48" s="6">
        <f t="shared" si="6"/>
        <v>575.58994399890639</v>
      </c>
      <c r="R48" s="15">
        <v>1</v>
      </c>
      <c r="S48" s="16">
        <v>1.0105212174714271</v>
      </c>
      <c r="T48" s="16">
        <v>1.0184348525947653</v>
      </c>
      <c r="U48" s="16"/>
      <c r="V48" s="16"/>
      <c r="W48" s="16"/>
      <c r="X48" s="16">
        <v>1.011253961464329</v>
      </c>
      <c r="Y48" s="16"/>
    </row>
    <row r="49" spans="2:32" x14ac:dyDescent="0.25">
      <c r="B49">
        <f>'detrend th'!A51</f>
        <v>1951</v>
      </c>
      <c r="C49">
        <f>'detrend th'!B51</f>
        <v>9</v>
      </c>
      <c r="D49" s="57">
        <f>'detrend th'!F51</f>
        <v>1.0023632842844064</v>
      </c>
      <c r="E49" s="55">
        <f>1/'R'!E976</f>
        <v>185.36842105263156</v>
      </c>
      <c r="F49">
        <f t="shared" si="7"/>
        <v>-356</v>
      </c>
      <c r="G49" s="5">
        <f t="shared" si="0"/>
        <v>400.56163159991718</v>
      </c>
      <c r="H49" s="1">
        <f t="shared" si="1"/>
        <v>6.657837763127695</v>
      </c>
      <c r="I49" s="187">
        <f t="shared" si="3"/>
        <v>5</v>
      </c>
      <c r="J49">
        <f t="shared" si="4"/>
        <v>4</v>
      </c>
      <c r="K49" s="1">
        <f>'R'!J976</f>
        <v>0.98903257431746083</v>
      </c>
      <c r="L49" s="1">
        <f t="shared" si="2"/>
        <v>0.98787236200366912</v>
      </c>
      <c r="M49" s="6">
        <f>'x calcs'!I48</f>
        <v>1.0075780608852196</v>
      </c>
      <c r="N49" s="6"/>
      <c r="O49" s="6">
        <f t="shared" si="5"/>
        <v>1.0060754353849517</v>
      </c>
      <c r="P49" s="6">
        <f t="shared" si="6"/>
        <v>575.58994399890639</v>
      </c>
      <c r="R49" s="15">
        <v>2</v>
      </c>
      <c r="S49" s="16">
        <v>0.97319691423165955</v>
      </c>
      <c r="T49" s="16">
        <v>1.0091731770920238</v>
      </c>
      <c r="U49" s="16">
        <v>1.0284607365133824</v>
      </c>
      <c r="V49" s="16"/>
      <c r="W49" s="16"/>
      <c r="X49" s="16">
        <v>1.0076279267735972</v>
      </c>
      <c r="Y49" s="16"/>
    </row>
    <row r="50" spans="2:32" x14ac:dyDescent="0.25">
      <c r="B50">
        <f>'detrend th'!A52</f>
        <v>1951</v>
      </c>
      <c r="C50">
        <f>'detrend th'!B52</f>
        <v>10</v>
      </c>
      <c r="D50" s="57">
        <f>'detrend th'!F52</f>
        <v>0.93502529354745634</v>
      </c>
      <c r="E50" s="55">
        <f>1/'R'!E977</f>
        <v>188.98019995550553</v>
      </c>
      <c r="F50">
        <f t="shared" si="7"/>
        <v>-355</v>
      </c>
      <c r="G50" s="5">
        <f t="shared" si="0"/>
        <v>403.56893519226509</v>
      </c>
      <c r="H50" s="1">
        <f t="shared" si="1"/>
        <v>6.4251183281775113</v>
      </c>
      <c r="I50" s="187">
        <f t="shared" si="3"/>
        <v>4</v>
      </c>
      <c r="J50">
        <f t="shared" si="4"/>
        <v>4</v>
      </c>
      <c r="K50" s="1">
        <f>'R'!J977</f>
        <v>0.97156926950694877</v>
      </c>
      <c r="L50" s="1">
        <f t="shared" si="2"/>
        <v>0.97041231621651036</v>
      </c>
      <c r="M50" s="6">
        <f>'x calcs'!I49</f>
        <v>0.99848075575129491</v>
      </c>
      <c r="N50" s="6"/>
      <c r="O50" s="6">
        <f t="shared" si="5"/>
        <v>0.68680047988954196</v>
      </c>
      <c r="P50" s="6">
        <f t="shared" si="6"/>
        <v>485.25589286539957</v>
      </c>
      <c r="R50" s="15">
        <v>3</v>
      </c>
      <c r="S50" s="16"/>
      <c r="T50" s="16">
        <v>0.97376422031742282</v>
      </c>
      <c r="U50" s="16">
        <v>1.0063621572889681</v>
      </c>
      <c r="V50" s="16">
        <v>1.029255289015673</v>
      </c>
      <c r="W50" s="16"/>
      <c r="X50" s="16">
        <v>1.0053157895225131</v>
      </c>
      <c r="Y50" s="16"/>
    </row>
    <row r="51" spans="2:32" x14ac:dyDescent="0.25">
      <c r="B51">
        <f>'detrend th'!A53</f>
        <v>1951</v>
      </c>
      <c r="C51">
        <f>'detrend th'!B53</f>
        <v>11</v>
      </c>
      <c r="D51" s="57">
        <f>'detrend th'!F53</f>
        <v>0.94350594851295555</v>
      </c>
      <c r="E51" s="55">
        <f>1/'R'!E978</f>
        <v>188.37744613491677</v>
      </c>
      <c r="F51">
        <f t="shared" si="7"/>
        <v>-354</v>
      </c>
      <c r="G51" s="5">
        <f t="shared" si="0"/>
        <v>402.36170606115024</v>
      </c>
      <c r="H51" s="1">
        <f t="shared" si="1"/>
        <v>6.4484858796414724</v>
      </c>
      <c r="I51" s="187">
        <f t="shared" si="3"/>
        <v>4</v>
      </c>
      <c r="J51">
        <f t="shared" si="4"/>
        <v>5</v>
      </c>
      <c r="K51" s="1">
        <f>'R'!J978</f>
        <v>1.0338045539317575</v>
      </c>
      <c r="L51" s="1">
        <f t="shared" si="2"/>
        <v>1.0326508596646724</v>
      </c>
      <c r="M51" s="6">
        <f>'x calcs'!I50</f>
        <v>0.99848075575129491</v>
      </c>
      <c r="N51" s="6"/>
      <c r="O51" s="6">
        <f t="shared" si="5"/>
        <v>0.68680047988954196</v>
      </c>
      <c r="P51" s="6">
        <f t="shared" si="6"/>
        <v>485.25589286539957</v>
      </c>
      <c r="R51" s="15">
        <v>4</v>
      </c>
      <c r="S51" s="16"/>
      <c r="T51" s="16"/>
      <c r="U51" s="16">
        <v>0.96493885971304016</v>
      </c>
      <c r="V51" s="16">
        <v>1.0030432059996801</v>
      </c>
      <c r="W51" s="16">
        <v>1.0268851091370441</v>
      </c>
      <c r="X51" s="16">
        <v>1.001506820842136</v>
      </c>
      <c r="Y51" s="16"/>
    </row>
    <row r="52" spans="2:32" x14ac:dyDescent="0.25">
      <c r="B52">
        <f>'detrend th'!A54</f>
        <v>1951</v>
      </c>
      <c r="C52">
        <f>'detrend th'!B54</f>
        <v>12</v>
      </c>
      <c r="D52" s="57">
        <f>'detrend th'!F54</f>
        <v>1.0957783058055086</v>
      </c>
      <c r="E52" s="55">
        <f>1/'R'!E979</f>
        <v>199.2340425531915</v>
      </c>
      <c r="F52">
        <f t="shared" si="7"/>
        <v>-353</v>
      </c>
      <c r="G52" s="5">
        <f t="shared" si="0"/>
        <v>412.61382716889887</v>
      </c>
      <c r="H52" s="1">
        <f t="shared" si="1"/>
        <v>7.0970308933689505</v>
      </c>
      <c r="I52" s="187">
        <f t="shared" si="3"/>
        <v>5</v>
      </c>
      <c r="J52">
        <f t="shared" si="4"/>
        <v>5</v>
      </c>
      <c r="K52" s="1">
        <f>'R'!J979</f>
        <v>1.0399105696857285</v>
      </c>
      <c r="L52" s="1">
        <f t="shared" si="2"/>
        <v>1.0387601344419968</v>
      </c>
      <c r="M52" s="6">
        <f>'x calcs'!I51</f>
        <v>0.99848075575129491</v>
      </c>
      <c r="N52" s="6"/>
      <c r="O52" s="6">
        <f t="shared" si="5"/>
        <v>1.0060754353849517</v>
      </c>
      <c r="P52" s="6">
        <f t="shared" si="6"/>
        <v>575.58994399890639</v>
      </c>
      <c r="R52" s="15">
        <v>5</v>
      </c>
      <c r="S52" s="16"/>
      <c r="T52" s="16"/>
      <c r="U52" s="16"/>
      <c r="V52" s="16">
        <v>0.97741660452360857</v>
      </c>
      <c r="W52" s="16">
        <v>1.0009101181429516</v>
      </c>
      <c r="X52" s="16">
        <v>0.9990248361858437</v>
      </c>
      <c r="Y52" s="16"/>
    </row>
    <row r="53" spans="2:32" x14ac:dyDescent="0.25">
      <c r="B53">
        <f>'detrend th'!A55</f>
        <v>1952</v>
      </c>
      <c r="C53">
        <f>'detrend th'!B55</f>
        <v>1</v>
      </c>
      <c r="D53" s="57">
        <f>'detrend th'!F55</f>
        <v>1.0393425182154781</v>
      </c>
      <c r="E53" s="55">
        <f>1/'R'!E980</f>
        <v>205.38727685678504</v>
      </c>
      <c r="F53">
        <f t="shared" si="7"/>
        <v>-352</v>
      </c>
      <c r="G53" s="5">
        <f t="shared" si="0"/>
        <v>418.16258616196637</v>
      </c>
      <c r="H53" s="1">
        <f t="shared" si="1"/>
        <v>6.9237072673610047</v>
      </c>
      <c r="I53" s="187">
        <f t="shared" si="3"/>
        <v>5</v>
      </c>
      <c r="J53">
        <f t="shared" si="4"/>
        <v>5</v>
      </c>
      <c r="K53" s="1">
        <f>'R'!J980</f>
        <v>0.99192161217225239</v>
      </c>
      <c r="L53" s="1">
        <f t="shared" si="2"/>
        <v>0.99077443595187409</v>
      </c>
      <c r="M53" s="6">
        <f>'x calcs'!I52</f>
        <v>1.0022533192211609</v>
      </c>
      <c r="N53" s="6"/>
      <c r="O53" s="6">
        <f t="shared" si="5"/>
        <v>1.0060754353849517</v>
      </c>
      <c r="P53" s="6">
        <f t="shared" si="6"/>
        <v>575.58994399890639</v>
      </c>
      <c r="R53" s="15" t="s">
        <v>220</v>
      </c>
      <c r="S53" s="16">
        <v>1.0070652634677453</v>
      </c>
      <c r="T53" s="16">
        <v>1.0067521325298148</v>
      </c>
      <c r="U53" s="16">
        <v>1.0048190052535846</v>
      </c>
      <c r="V53" s="16">
        <v>1.0032519920677974</v>
      </c>
      <c r="W53" s="16">
        <v>1.0028461423164241</v>
      </c>
      <c r="X53" s="16">
        <v>1.0049496653779197</v>
      </c>
      <c r="Y53" s="16"/>
    </row>
    <row r="54" spans="2:32" x14ac:dyDescent="0.25">
      <c r="B54">
        <f>'detrend th'!A56</f>
        <v>1952</v>
      </c>
      <c r="C54">
        <f>'detrend th'!B56</f>
        <v>2</v>
      </c>
      <c r="D54" s="57">
        <f>'detrend th'!F56</f>
        <v>1.1005220512792024</v>
      </c>
      <c r="E54" s="55">
        <f>1/'R'!E981</f>
        <v>201.17599723294768</v>
      </c>
      <c r="F54">
        <f t="shared" si="7"/>
        <v>-351</v>
      </c>
      <c r="G54" s="5">
        <f t="shared" si="0"/>
        <v>413.34683122760293</v>
      </c>
      <c r="H54" s="1">
        <f t="shared" si="1"/>
        <v>7.1202013241160689</v>
      </c>
      <c r="I54" s="187">
        <f t="shared" si="3"/>
        <v>5</v>
      </c>
      <c r="J54">
        <f t="shared" si="4"/>
        <v>5</v>
      </c>
      <c r="K54" s="1">
        <f>'R'!J981</f>
        <v>1.0052431547327323</v>
      </c>
      <c r="L54" s="1">
        <f t="shared" si="2"/>
        <v>1.0040992375357074</v>
      </c>
      <c r="M54" s="6">
        <f>'x calcs'!I53</f>
        <v>1.0022533192211609</v>
      </c>
      <c r="N54" s="6"/>
      <c r="O54" s="6">
        <f t="shared" si="5"/>
        <v>1.0060754353849517</v>
      </c>
      <c r="P54" s="6">
        <f t="shared" si="6"/>
        <v>575.58994399890639</v>
      </c>
    </row>
    <row r="55" spans="2:32" x14ac:dyDescent="0.25">
      <c r="B55">
        <f>'detrend th'!A57</f>
        <v>1952</v>
      </c>
      <c r="C55">
        <f>'detrend th'!B57</f>
        <v>3</v>
      </c>
      <c r="D55" s="57">
        <f>'detrend th'!F57</f>
        <v>1.139031938842141</v>
      </c>
      <c r="E55" s="55">
        <f>1/'R'!E982</f>
        <v>201.21126760563379</v>
      </c>
      <c r="F55">
        <f t="shared" si="7"/>
        <v>-350</v>
      </c>
      <c r="G55" s="5">
        <f t="shared" si="0"/>
        <v>412.77762628976291</v>
      </c>
      <c r="H55" s="1">
        <f t="shared" si="1"/>
        <v>7.2615429795031901</v>
      </c>
      <c r="I55" s="187">
        <f t="shared" si="3"/>
        <v>5</v>
      </c>
      <c r="J55">
        <f t="shared" si="4"/>
        <v>5</v>
      </c>
      <c r="K55" s="1">
        <f>'R'!J982</f>
        <v>0.99602006437069202</v>
      </c>
      <c r="L55" s="1">
        <f t="shared" si="2"/>
        <v>0.99487940619702042</v>
      </c>
      <c r="M55" s="6">
        <f>'x calcs'!I54</f>
        <v>1.0022533192211609</v>
      </c>
      <c r="N55" s="6"/>
      <c r="O55" s="6">
        <f t="shared" si="5"/>
        <v>1.0060754353849517</v>
      </c>
      <c r="P55" s="6">
        <f t="shared" si="6"/>
        <v>575.58994399890639</v>
      </c>
      <c r="R55" s="50" t="s">
        <v>1257</v>
      </c>
    </row>
    <row r="56" spans="2:32" x14ac:dyDescent="0.25">
      <c r="B56">
        <f>'detrend th'!A58</f>
        <v>1952</v>
      </c>
      <c r="C56">
        <f>'detrend th'!B58</f>
        <v>4</v>
      </c>
      <c r="D56" s="57">
        <f>'detrend th'!F58</f>
        <v>1.1560877206578883</v>
      </c>
      <c r="E56" s="55">
        <f>1/'R'!E983</f>
        <v>199.2167832167832</v>
      </c>
      <c r="F56">
        <f t="shared" si="7"/>
        <v>-349</v>
      </c>
      <c r="G56" s="5">
        <f t="shared" si="0"/>
        <v>410.17866659038623</v>
      </c>
      <c r="H56" s="1">
        <f t="shared" si="1"/>
        <v>7.3073116744908226</v>
      </c>
      <c r="I56" s="187">
        <f t="shared" si="3"/>
        <v>5</v>
      </c>
      <c r="J56">
        <f t="shared" si="4"/>
        <v>5</v>
      </c>
      <c r="K56" s="1">
        <f>'R'!J983</f>
        <v>1.0026576191951369</v>
      </c>
      <c r="L56" s="1">
        <f t="shared" si="2"/>
        <v>1.0015202200448186</v>
      </c>
      <c r="M56" s="6">
        <f>'x calcs'!I55</f>
        <v>1.0019454033298831</v>
      </c>
      <c r="N56" s="6"/>
      <c r="O56" s="6">
        <f t="shared" si="5"/>
        <v>1.0060754353849517</v>
      </c>
      <c r="P56" s="6">
        <f t="shared" si="6"/>
        <v>575.58994399890639</v>
      </c>
      <c r="R56" s="28" t="s">
        <v>1259</v>
      </c>
      <c r="S56" s="28" t="s">
        <v>1199</v>
      </c>
      <c r="Z56" s="28" t="s">
        <v>1259</v>
      </c>
      <c r="AA56" s="28" t="s">
        <v>1199</v>
      </c>
    </row>
    <row r="57" spans="2:32" x14ac:dyDescent="0.25">
      <c r="B57">
        <f>'detrend th'!A59</f>
        <v>1952</v>
      </c>
      <c r="C57">
        <f>'detrend th'!B59</f>
        <v>5</v>
      </c>
      <c r="D57" s="57">
        <f>'detrend th'!F59</f>
        <v>1.0731420677735293</v>
      </c>
      <c r="E57" s="55">
        <f>1/'R'!E984</f>
        <v>197.75000000000003</v>
      </c>
      <c r="F57">
        <f t="shared" si="7"/>
        <v>-348</v>
      </c>
      <c r="G57" s="5">
        <f t="shared" si="0"/>
        <v>408.107408063077</v>
      </c>
      <c r="H57" s="1">
        <f t="shared" si="1"/>
        <v>6.9792323870574151</v>
      </c>
      <c r="I57" s="187">
        <f t="shared" si="3"/>
        <v>5</v>
      </c>
      <c r="J57">
        <f t="shared" si="4"/>
        <v>5</v>
      </c>
      <c r="K57" s="1">
        <f>'R'!J984</f>
        <v>1.0265841460459748</v>
      </c>
      <c r="L57" s="1">
        <f t="shared" si="2"/>
        <v>1.0254500059190099</v>
      </c>
      <c r="M57" s="6">
        <f>'x calcs'!I56</f>
        <v>1.0019454033298831</v>
      </c>
      <c r="N57" s="6"/>
      <c r="O57" s="6">
        <f t="shared" si="5"/>
        <v>1.0060754353849517</v>
      </c>
      <c r="P57" s="6">
        <f t="shared" si="6"/>
        <v>575.58994399890639</v>
      </c>
      <c r="R57" s="28" t="s">
        <v>43</v>
      </c>
      <c r="S57">
        <v>1</v>
      </c>
      <c r="T57">
        <v>2</v>
      </c>
      <c r="U57">
        <v>3</v>
      </c>
      <c r="V57">
        <v>4</v>
      </c>
      <c r="W57">
        <v>5</v>
      </c>
      <c r="X57" t="s">
        <v>220</v>
      </c>
      <c r="Z57" s="28" t="s">
        <v>43</v>
      </c>
      <c r="AA57">
        <v>1</v>
      </c>
      <c r="AB57">
        <v>2</v>
      </c>
      <c r="AC57">
        <v>3</v>
      </c>
      <c r="AD57">
        <v>4</v>
      </c>
      <c r="AE57">
        <v>5</v>
      </c>
      <c r="AF57" t="s">
        <v>220</v>
      </c>
    </row>
    <row r="58" spans="2:32" x14ac:dyDescent="0.25">
      <c r="B58">
        <f>'detrend th'!A60</f>
        <v>1952</v>
      </c>
      <c r="C58">
        <f>'detrend th'!B60</f>
        <v>6</v>
      </c>
      <c r="D58" s="57">
        <f>'detrend th'!F60</f>
        <v>1.0500459621304243</v>
      </c>
      <c r="E58" s="55">
        <f>1/'R'!E985</f>
        <v>201.76551724137929</v>
      </c>
      <c r="F58">
        <f t="shared" si="7"/>
        <v>-347</v>
      </c>
      <c r="G58" s="5">
        <f t="shared" si="0"/>
        <v>411.51844999393018</v>
      </c>
      <c r="H58" s="1">
        <f t="shared" si="1"/>
        <v>6.9164776782724813</v>
      </c>
      <c r="I58" s="187">
        <f t="shared" si="3"/>
        <v>5</v>
      </c>
      <c r="J58">
        <f t="shared" si="4"/>
        <v>4</v>
      </c>
      <c r="K58" s="1">
        <f>'R'!J985</f>
        <v>1.0239801864855602</v>
      </c>
      <c r="L58" s="1">
        <f t="shared" si="2"/>
        <v>1.0228493053819487</v>
      </c>
      <c r="M58" s="6">
        <f>'x calcs'!I57</f>
        <v>1.0019454033298831</v>
      </c>
      <c r="N58" s="6"/>
      <c r="O58" s="6">
        <f t="shared" si="5"/>
        <v>1.0060754353849517</v>
      </c>
      <c r="P58" s="6">
        <f t="shared" si="6"/>
        <v>575.58994399890639</v>
      </c>
      <c r="R58" s="15">
        <v>1</v>
      </c>
      <c r="S58" s="16">
        <v>1.0021526948362418</v>
      </c>
      <c r="T58" s="16">
        <v>1.0028555149987364</v>
      </c>
      <c r="U58" s="16"/>
      <c r="V58" s="16"/>
      <c r="W58" s="16"/>
      <c r="X58" s="16">
        <v>1.0022177707772133</v>
      </c>
      <c r="Z58" s="15">
        <v>1</v>
      </c>
      <c r="AA58" s="16">
        <v>1.0030236952924931</v>
      </c>
      <c r="AB58" s="16">
        <v>1.0034537141508966</v>
      </c>
      <c r="AC58" s="16"/>
      <c r="AD58" s="16"/>
      <c r="AE58" s="16"/>
      <c r="AF58" s="16">
        <v>1.0030582029786612</v>
      </c>
    </row>
    <row r="59" spans="2:32" x14ac:dyDescent="0.25">
      <c r="B59">
        <f>'detrend th'!A61</f>
        <v>1952</v>
      </c>
      <c r="C59">
        <f>'detrend th'!B61</f>
        <v>7</v>
      </c>
      <c r="D59" s="57">
        <f>'detrend th'!F61</f>
        <v>0.94250515789636202</v>
      </c>
      <c r="E59" s="55">
        <f>1/'R'!E986</f>
        <v>207.55862068965513</v>
      </c>
      <c r="F59">
        <f t="shared" si="7"/>
        <v>-346</v>
      </c>
      <c r="G59" s="5">
        <f t="shared" si="0"/>
        <v>416.70707813167996</v>
      </c>
      <c r="H59" s="1">
        <f t="shared" si="1"/>
        <v>6.5475850214897591</v>
      </c>
      <c r="I59" s="187">
        <f t="shared" si="3"/>
        <v>4</v>
      </c>
      <c r="J59">
        <f t="shared" si="4"/>
        <v>4</v>
      </c>
      <c r="K59" s="1">
        <f>'R'!J986</f>
        <v>1.0075258593482175</v>
      </c>
      <c r="L59" s="1">
        <f t="shared" si="2"/>
        <v>1.0063982372679592</v>
      </c>
      <c r="M59" s="6">
        <f>'x calcs'!I58</f>
        <v>1.0012758425738466</v>
      </c>
      <c r="N59" s="6"/>
      <c r="O59" s="6">
        <f t="shared" si="5"/>
        <v>0.68680047988954196</v>
      </c>
      <c r="P59" s="6">
        <f t="shared" si="6"/>
        <v>485.25589286539957</v>
      </c>
      <c r="R59" s="15">
        <v>2</v>
      </c>
      <c r="S59" s="16">
        <v>1.0001444912318855</v>
      </c>
      <c r="T59" s="16">
        <v>1.001026951170761</v>
      </c>
      <c r="U59" s="16">
        <v>1.002134857077863</v>
      </c>
      <c r="V59" s="16"/>
      <c r="W59" s="16"/>
      <c r="X59" s="16">
        <v>1.0010478257974487</v>
      </c>
      <c r="Z59" s="15">
        <v>2</v>
      </c>
      <c r="AA59" s="16">
        <v>1.0002289279278613</v>
      </c>
      <c r="AB59" s="16">
        <v>1.0017622136842781</v>
      </c>
      <c r="AC59" s="16">
        <v>1.0021217458654881</v>
      </c>
      <c r="AD59" s="16"/>
      <c r="AE59" s="16"/>
      <c r="AF59" s="16">
        <v>1.0016813395892763</v>
      </c>
    </row>
    <row r="60" spans="2:32" x14ac:dyDescent="0.25">
      <c r="B60">
        <f>'detrend th'!A62</f>
        <v>1952</v>
      </c>
      <c r="C60">
        <f>'detrend th'!B62</f>
        <v>8</v>
      </c>
      <c r="D60" s="57">
        <f>'detrend th'!F62</f>
        <v>0.94578997853905344</v>
      </c>
      <c r="E60" s="55">
        <f>1/'R'!E987</f>
        <v>208.38620689655173</v>
      </c>
      <c r="F60">
        <f t="shared" si="7"/>
        <v>-345</v>
      </c>
      <c r="G60" s="5">
        <f t="shared" si="0"/>
        <v>416.93018902805045</v>
      </c>
      <c r="H60" s="1">
        <f t="shared" si="1"/>
        <v>6.5615894394755347</v>
      </c>
      <c r="I60" s="187">
        <f t="shared" si="3"/>
        <v>4</v>
      </c>
      <c r="J60">
        <f t="shared" si="4"/>
        <v>5</v>
      </c>
      <c r="K60" s="1">
        <f>'R'!J987</f>
        <v>0.98765918344729087</v>
      </c>
      <c r="L60" s="1">
        <f t="shared" si="2"/>
        <v>0.98653482039038598</v>
      </c>
      <c r="M60" s="6">
        <f>'x calcs'!I59</f>
        <v>1.0012758425738466</v>
      </c>
      <c r="N60" s="6"/>
      <c r="O60" s="6">
        <f t="shared" si="5"/>
        <v>0.68680047988954196</v>
      </c>
      <c r="P60" s="6">
        <f t="shared" si="6"/>
        <v>485.25589286539957</v>
      </c>
      <c r="R60" s="15">
        <v>3</v>
      </c>
      <c r="S60" s="16"/>
      <c r="T60" s="16">
        <v>1.0009025406877907</v>
      </c>
      <c r="U60" s="16">
        <v>1.0023098165067825</v>
      </c>
      <c r="V60" s="16">
        <v>1.0014741242077243</v>
      </c>
      <c r="W60" s="16"/>
      <c r="X60" s="16">
        <v>1.0021060349572692</v>
      </c>
      <c r="Z60" s="15">
        <v>3</v>
      </c>
      <c r="AA60" s="16"/>
      <c r="AB60" s="16">
        <v>1.0004780580203303</v>
      </c>
      <c r="AC60" s="16">
        <v>1.0016003941190799</v>
      </c>
      <c r="AD60" s="16">
        <v>1.0013368325631986</v>
      </c>
      <c r="AE60" s="16"/>
      <c r="AF60" s="16">
        <v>1.0014401150363079</v>
      </c>
    </row>
    <row r="61" spans="2:32" x14ac:dyDescent="0.25">
      <c r="B61">
        <f>'detrend th'!A63</f>
        <v>1952</v>
      </c>
      <c r="C61">
        <f>'detrend th'!B63</f>
        <v>9</v>
      </c>
      <c r="D61" s="57">
        <f>'detrend th'!F63</f>
        <v>1.1154706425966239</v>
      </c>
      <c r="E61" s="55">
        <f>1/'R'!E988</f>
        <v>205.07586206896553</v>
      </c>
      <c r="F61">
        <f t="shared" si="7"/>
        <v>-344</v>
      </c>
      <c r="G61" s="5">
        <f t="shared" si="0"/>
        <v>413.01536888993815</v>
      </c>
      <c r="H61" s="1">
        <f t="shared" si="1"/>
        <v>7.1742741450560672</v>
      </c>
      <c r="I61" s="187">
        <f t="shared" si="3"/>
        <v>5</v>
      </c>
      <c r="J61">
        <f t="shared" si="4"/>
        <v>5</v>
      </c>
      <c r="K61" s="1">
        <f>'R'!J988</f>
        <v>0.98264410137115021</v>
      </c>
      <c r="L61" s="1">
        <f t="shared" si="2"/>
        <v>0.98152299733759862</v>
      </c>
      <c r="M61" s="6">
        <f>'x calcs'!I60</f>
        <v>1.0012758425738466</v>
      </c>
      <c r="N61" s="6"/>
      <c r="O61" s="6">
        <f t="shared" si="5"/>
        <v>1.0060754353849517</v>
      </c>
      <c r="P61" s="6">
        <f t="shared" si="6"/>
        <v>575.58994399890639</v>
      </c>
      <c r="R61" s="15">
        <v>4</v>
      </c>
      <c r="S61" s="16"/>
      <c r="T61" s="16"/>
      <c r="U61" s="16">
        <v>1.0003476012993784</v>
      </c>
      <c r="V61" s="16">
        <v>1.0014928461531873</v>
      </c>
      <c r="W61" s="16">
        <v>1.0017793979755716</v>
      </c>
      <c r="X61" s="16">
        <v>1.0014146175439651</v>
      </c>
      <c r="Z61" s="15">
        <v>4</v>
      </c>
      <c r="AA61" s="16"/>
      <c r="AB61" s="16"/>
      <c r="AC61" s="16">
        <v>1.0007496394284647</v>
      </c>
      <c r="AD61" s="16">
        <v>1.0009397221038607</v>
      </c>
      <c r="AE61" s="16">
        <v>1.0016748911661371</v>
      </c>
      <c r="AF61" s="16">
        <v>1.0009742321240187</v>
      </c>
    </row>
    <row r="62" spans="2:32" x14ac:dyDescent="0.25">
      <c r="B62">
        <f>'detrend th'!A64</f>
        <v>1952</v>
      </c>
      <c r="C62">
        <f>'detrend th'!B64</f>
        <v>10</v>
      </c>
      <c r="D62" s="57">
        <f>'detrend th'!F64</f>
        <v>1.1831485772511301</v>
      </c>
      <c r="E62" s="55">
        <f>1/'R'!E989</f>
        <v>202.63526070705174</v>
      </c>
      <c r="F62">
        <f t="shared" si="7"/>
        <v>-343</v>
      </c>
      <c r="G62" s="5">
        <f t="shared" si="0"/>
        <v>409.9702922174983</v>
      </c>
      <c r="H62" s="1">
        <f t="shared" si="1"/>
        <v>7.4080064088815938</v>
      </c>
      <c r="I62" s="187">
        <f t="shared" si="3"/>
        <v>5</v>
      </c>
      <c r="J62">
        <f t="shared" si="4"/>
        <v>5</v>
      </c>
      <c r="K62" s="1">
        <f>'R'!J989</f>
        <v>1.0302244129206504</v>
      </c>
      <c r="L62" s="1">
        <f t="shared" si="2"/>
        <v>1.0291065679104521</v>
      </c>
      <c r="M62" s="6">
        <f>'x calcs'!I61</f>
        <v>1.0062909564665135</v>
      </c>
      <c r="N62" s="6"/>
      <c r="O62" s="6">
        <f t="shared" si="5"/>
        <v>1.0060754353849517</v>
      </c>
      <c r="P62" s="6">
        <f t="shared" si="6"/>
        <v>575.58994399890639</v>
      </c>
      <c r="R62" s="15">
        <v>5</v>
      </c>
      <c r="S62" s="16"/>
      <c r="T62" s="16"/>
      <c r="U62" s="16"/>
      <c r="V62" s="16">
        <v>1.0021871106140754</v>
      </c>
      <c r="W62" s="16">
        <v>1.002106221762284</v>
      </c>
      <c r="X62" s="16">
        <v>1.0021127128429834</v>
      </c>
      <c r="Z62" s="15">
        <v>5</v>
      </c>
      <c r="AA62" s="16"/>
      <c r="AB62" s="16"/>
      <c r="AC62" s="16"/>
      <c r="AD62" s="16">
        <v>1.0023217997987595</v>
      </c>
      <c r="AE62" s="16">
        <v>1.0016963728847634</v>
      </c>
      <c r="AF62" s="16">
        <v>1.0017429885553719</v>
      </c>
    </row>
    <row r="63" spans="2:32" x14ac:dyDescent="0.25">
      <c r="B63">
        <f>'detrend th'!A65</f>
        <v>1952</v>
      </c>
      <c r="C63">
        <f>'detrend th'!B65</f>
        <v>11</v>
      </c>
      <c r="D63" s="57">
        <f>'detrend th'!F65</f>
        <v>1.3145785419792877</v>
      </c>
      <c r="E63" s="55">
        <f>1/'R'!E990</f>
        <v>211.02625533080874</v>
      </c>
      <c r="F63">
        <f t="shared" si="7"/>
        <v>-342</v>
      </c>
      <c r="G63" s="5">
        <f t="shared" si="0"/>
        <v>417.75681153072924</v>
      </c>
      <c r="H63" s="1">
        <f t="shared" si="1"/>
        <v>7.960162762256191</v>
      </c>
      <c r="I63" s="187">
        <f t="shared" si="3"/>
        <v>5</v>
      </c>
      <c r="J63">
        <f t="shared" si="4"/>
        <v>5</v>
      </c>
      <c r="K63" s="1">
        <f>'R'!J990</f>
        <v>1.0385864341495132</v>
      </c>
      <c r="L63" s="1">
        <f t="shared" si="2"/>
        <v>1.0374718481626684</v>
      </c>
      <c r="M63" s="6">
        <f>'x calcs'!I62</f>
        <v>1.0062909564665135</v>
      </c>
      <c r="N63" s="6"/>
      <c r="O63" s="6">
        <f t="shared" si="5"/>
        <v>1.0060754353849517</v>
      </c>
      <c r="P63" s="6">
        <f t="shared" si="6"/>
        <v>575.58994399890639</v>
      </c>
      <c r="R63" s="15" t="s">
        <v>220</v>
      </c>
      <c r="S63" s="16">
        <v>1.0019667500580607</v>
      </c>
      <c r="T63" s="16">
        <v>1.0011847431471506</v>
      </c>
      <c r="U63" s="16">
        <v>1.0021228885295317</v>
      </c>
      <c r="V63" s="16">
        <v>1.0015469407874771</v>
      </c>
      <c r="W63" s="16">
        <v>1.0020818622253864</v>
      </c>
      <c r="X63" s="16">
        <v>1.001779840567274</v>
      </c>
      <c r="Z63" s="15" t="s">
        <v>220</v>
      </c>
      <c r="AA63" s="16">
        <v>1.0027994238373064</v>
      </c>
      <c r="AB63" s="16">
        <v>1.0017473405265691</v>
      </c>
      <c r="AC63" s="16">
        <v>1.0015720888609509</v>
      </c>
      <c r="AD63" s="16">
        <v>1.0010837703146476</v>
      </c>
      <c r="AE63" s="16">
        <v>1.0016947717628784</v>
      </c>
      <c r="AF63" s="16">
        <v>1.001779840567274</v>
      </c>
    </row>
    <row r="64" spans="2:32" x14ac:dyDescent="0.25">
      <c r="B64">
        <f>'detrend th'!A66</f>
        <v>1952</v>
      </c>
      <c r="C64">
        <f>'detrend th'!B66</f>
        <v>12</v>
      </c>
      <c r="D64" s="57">
        <f>'detrend th'!F66</f>
        <v>1.3500310461125284</v>
      </c>
      <c r="E64" s="55">
        <f>1/'R'!E991</f>
        <v>221.61702127659575</v>
      </c>
      <c r="F64">
        <f t="shared" si="7"/>
        <v>-341</v>
      </c>
      <c r="G64" s="5">
        <f t="shared" si="0"/>
        <v>427.74310216599014</v>
      </c>
      <c r="H64" s="1">
        <f t="shared" si="1"/>
        <v>8.1656580622071626</v>
      </c>
      <c r="I64" s="187">
        <f t="shared" si="3"/>
        <v>5</v>
      </c>
      <c r="J64">
        <f t="shared" si="4"/>
        <v>5</v>
      </c>
      <c r="K64" s="1">
        <f>'R'!J991</f>
        <v>1.0073593758215098</v>
      </c>
      <c r="L64" s="1">
        <f t="shared" si="2"/>
        <v>1.0062480488580183</v>
      </c>
      <c r="M64" s="6">
        <f>'x calcs'!I63</f>
        <v>1.0062909564665135</v>
      </c>
      <c r="N64" s="6"/>
      <c r="O64" s="6">
        <f t="shared" si="5"/>
        <v>1.0060754353849517</v>
      </c>
      <c r="P64" s="6">
        <f t="shared" si="6"/>
        <v>575.58994399890639</v>
      </c>
    </row>
    <row r="65" spans="2:22" x14ac:dyDescent="0.25">
      <c r="B65">
        <f>'detrend th'!A67</f>
        <v>1953</v>
      </c>
      <c r="C65">
        <f>'detrend th'!B67</f>
        <v>1</v>
      </c>
      <c r="D65" s="57">
        <f>'detrend th'!F67</f>
        <v>1.1842635419868126</v>
      </c>
      <c r="E65" s="55">
        <f>1/'R'!E992</f>
        <v>222.80851063829786</v>
      </c>
      <c r="F65">
        <f t="shared" si="7"/>
        <v>-340</v>
      </c>
      <c r="G65" s="5">
        <f t="shared" si="0"/>
        <v>428.33011621716616</v>
      </c>
      <c r="H65" s="1">
        <f t="shared" si="1"/>
        <v>7.5438850132324973</v>
      </c>
      <c r="I65" s="187">
        <f t="shared" si="3"/>
        <v>5</v>
      </c>
      <c r="J65">
        <f t="shared" si="4"/>
        <v>5</v>
      </c>
      <c r="K65" s="1">
        <f>'R'!J992</f>
        <v>0.99045138861577753</v>
      </c>
      <c r="L65" s="1">
        <f t="shared" si="2"/>
        <v>0.98934332067563935</v>
      </c>
      <c r="M65" s="6">
        <f>'x calcs'!I64</f>
        <v>1.0056200466506247</v>
      </c>
      <c r="N65" s="6"/>
      <c r="O65" s="6">
        <f t="shared" si="5"/>
        <v>1.0060754353849517</v>
      </c>
      <c r="P65" s="6">
        <f t="shared" si="6"/>
        <v>575.58994399890639</v>
      </c>
    </row>
    <row r="66" spans="2:22" x14ac:dyDescent="0.25">
      <c r="B66">
        <f>'detrend th'!A68</f>
        <v>1953</v>
      </c>
      <c r="C66">
        <f>'detrend th'!B68</f>
        <v>2</v>
      </c>
      <c r="D66" s="57">
        <f>'detrend th'!F68</f>
        <v>1.3855176869665937</v>
      </c>
      <c r="E66" s="55">
        <f>1/'R'!E993</f>
        <v>220.08510638297872</v>
      </c>
      <c r="F66">
        <f t="shared" si="7"/>
        <v>-339</v>
      </c>
      <c r="G66" s="5">
        <f t="shared" si="0"/>
        <v>425.00223665132091</v>
      </c>
      <c r="H66" s="1">
        <f t="shared" si="1"/>
        <v>8.2800089730805126</v>
      </c>
      <c r="I66" s="187">
        <f t="shared" si="3"/>
        <v>5</v>
      </c>
      <c r="J66">
        <f t="shared" si="4"/>
        <v>5</v>
      </c>
      <c r="K66" s="1">
        <f>'R'!J993</f>
        <v>1.0001968512344044</v>
      </c>
      <c r="L66" s="1">
        <f t="shared" si="2"/>
        <v>0.99909204231761961</v>
      </c>
      <c r="M66" s="6">
        <f>'x calcs'!I65</f>
        <v>1.0056200466506247</v>
      </c>
      <c r="N66" s="6"/>
      <c r="O66" s="6">
        <f t="shared" si="5"/>
        <v>1.0060754353849517</v>
      </c>
      <c r="P66" s="6">
        <f t="shared" si="6"/>
        <v>575.58994399890639</v>
      </c>
    </row>
    <row r="67" spans="2:22" x14ac:dyDescent="0.25">
      <c r="B67">
        <f>'detrend th'!A69</f>
        <v>1953</v>
      </c>
      <c r="C67">
        <f>'detrend th'!B69</f>
        <v>3</v>
      </c>
      <c r="D67" s="57">
        <f>'detrend th'!F69</f>
        <v>1.392305016936277</v>
      </c>
      <c r="E67" s="55">
        <f>1/'R'!E994</f>
        <v>221.19148936170214</v>
      </c>
      <c r="F67">
        <f t="shared" si="7"/>
        <v>-338</v>
      </c>
      <c r="G67" s="5">
        <f t="shared" si="0"/>
        <v>425.50414431951828</v>
      </c>
      <c r="H67" s="1">
        <f t="shared" si="1"/>
        <v>8.3092392137230746</v>
      </c>
      <c r="I67" s="187">
        <f t="shared" si="3"/>
        <v>5</v>
      </c>
      <c r="J67">
        <f t="shared" si="4"/>
        <v>5</v>
      </c>
      <c r="K67" s="1">
        <f>'R'!J994</f>
        <v>0.94995785875397554</v>
      </c>
      <c r="L67" s="1">
        <f t="shared" si="2"/>
        <v>0.94885630886054406</v>
      </c>
      <c r="M67" s="6">
        <f>'x calcs'!I66</f>
        <v>1.0056200466506247</v>
      </c>
      <c r="N67" s="6"/>
      <c r="O67" s="6">
        <f t="shared" si="5"/>
        <v>1.0060754353849517</v>
      </c>
      <c r="P67" s="6">
        <f t="shared" si="6"/>
        <v>575.58994399890639</v>
      </c>
      <c r="R67" s="30"/>
      <c r="S67" s="56"/>
      <c r="U67" s="30"/>
    </row>
    <row r="68" spans="2:22" x14ac:dyDescent="0.25">
      <c r="B68">
        <f>'detrend th'!A70</f>
        <v>1953</v>
      </c>
      <c r="C68">
        <f>'detrend th'!B70</f>
        <v>4</v>
      </c>
      <c r="D68" s="57">
        <f>'detrend th'!F70</f>
        <v>1.2758230304169818</v>
      </c>
      <c r="E68" s="55">
        <f>1/'R'!E995</f>
        <v>209.80238160939064</v>
      </c>
      <c r="F68">
        <f t="shared" si="7"/>
        <v>-337</v>
      </c>
      <c r="G68" s="5">
        <f t="shared" si="0"/>
        <v>413.51056125668072</v>
      </c>
      <c r="H68" s="1">
        <f t="shared" si="1"/>
        <v>7.7833593387838267</v>
      </c>
      <c r="I68" s="187">
        <f t="shared" si="3"/>
        <v>5</v>
      </c>
      <c r="J68">
        <f t="shared" si="4"/>
        <v>5</v>
      </c>
      <c r="K68" s="1">
        <f>'R'!J995</f>
        <v>1.0036186004337271</v>
      </c>
      <c r="L68" s="1">
        <f t="shared" si="2"/>
        <v>1.002520309563649</v>
      </c>
      <c r="M68" s="6">
        <f>'x calcs'!I67</f>
        <v>1.0026468330468385</v>
      </c>
      <c r="N68" s="6"/>
      <c r="O68" s="6">
        <f t="shared" si="5"/>
        <v>1.0060754353849517</v>
      </c>
      <c r="P68" s="6">
        <f t="shared" si="6"/>
        <v>575.58994399890639</v>
      </c>
      <c r="R68" s="30"/>
      <c r="S68" s="30"/>
      <c r="T68" s="30"/>
      <c r="U68" s="30"/>
      <c r="V68" s="30"/>
    </row>
    <row r="69" spans="2:22" x14ac:dyDescent="0.25">
      <c r="B69">
        <f>'detrend th'!A71</f>
        <v>1953</v>
      </c>
      <c r="C69">
        <f>'detrend th'!B71</f>
        <v>5</v>
      </c>
      <c r="D69" s="57">
        <f>'detrend th'!F71</f>
        <v>1.3939568782689431</v>
      </c>
      <c r="E69" s="55">
        <f>1/'R'!E996</f>
        <v>210.4089166849019</v>
      </c>
      <c r="F69">
        <f t="shared" si="7"/>
        <v>-336</v>
      </c>
      <c r="G69" s="5">
        <f t="shared" ref="G69:G132" si="13">E69-$F$1*F69</f>
        <v>413.51262102166584</v>
      </c>
      <c r="H69" s="1">
        <f t="shared" ref="H69:H132" si="14">D69/$D$3+G69/$G$3</f>
        <v>8.2294794092678778</v>
      </c>
      <c r="I69" s="187">
        <f t="shared" si="3"/>
        <v>5</v>
      </c>
      <c r="J69">
        <f t="shared" si="4"/>
        <v>5</v>
      </c>
      <c r="K69" s="1">
        <f>'R'!J996</f>
        <v>0.96278992616747161</v>
      </c>
      <c r="L69" s="1">
        <f t="shared" ref="L69:L132" si="15">K69-$K$2*F69</f>
        <v>0.96169489432074684</v>
      </c>
      <c r="M69" s="6">
        <f>'x calcs'!I68</f>
        <v>1.0026468330468385</v>
      </c>
      <c r="N69" s="6"/>
      <c r="O69" s="6">
        <f t="shared" si="5"/>
        <v>1.0060754353849517</v>
      </c>
      <c r="P69" s="6">
        <f t="shared" si="6"/>
        <v>575.58994399890639</v>
      </c>
      <c r="R69" s="30"/>
      <c r="S69" s="30"/>
      <c r="T69" s="30"/>
      <c r="U69" s="30"/>
      <c r="V69" s="30"/>
    </row>
    <row r="70" spans="2:22" x14ac:dyDescent="0.25">
      <c r="B70">
        <f>'detrend th'!A72</f>
        <v>1953</v>
      </c>
      <c r="C70">
        <f>'detrend th'!B72</f>
        <v>6</v>
      </c>
      <c r="D70" s="57">
        <f>'detrend th'!F72</f>
        <v>1.3163643805306846</v>
      </c>
      <c r="E70" s="55">
        <f>1/'R'!E997</f>
        <v>202.3943661971831</v>
      </c>
      <c r="F70">
        <f t="shared" si="7"/>
        <v>-335</v>
      </c>
      <c r="G70" s="5">
        <f t="shared" si="13"/>
        <v>404.89359522342102</v>
      </c>
      <c r="H70" s="1">
        <f t="shared" si="14"/>
        <v>7.874657511404151</v>
      </c>
      <c r="I70" s="187">
        <f t="shared" ref="I70:I133" si="16">VLOOKUP(H70,$S$6:$T$11,2)</f>
        <v>5</v>
      </c>
      <c r="J70">
        <f t="shared" ref="J70:J133" si="17">I71</f>
        <v>5</v>
      </c>
      <c r="K70" s="1">
        <f>'R'!J997</f>
        <v>1.0164597694559541</v>
      </c>
      <c r="L70" s="1">
        <f t="shared" si="15"/>
        <v>1.0153679966325826</v>
      </c>
      <c r="M70" s="6">
        <f>'x calcs'!I69</f>
        <v>1.0026468330468385</v>
      </c>
      <c r="N70" s="6"/>
      <c r="O70" s="6">
        <f t="shared" ref="O70:O133" si="18">INDEX($W$7:$W$11,I70)</f>
        <v>1.0060754353849517</v>
      </c>
      <c r="P70" s="6">
        <f t="shared" ref="P70:P133" si="19">INDEX($X$7:$X$11,I70)</f>
        <v>575.58994399890639</v>
      </c>
      <c r="R70" s="30"/>
      <c r="S70" s="30"/>
      <c r="T70" s="30"/>
      <c r="U70" s="30"/>
      <c r="V70" s="30"/>
    </row>
    <row r="71" spans="2:22" x14ac:dyDescent="0.25">
      <c r="B71">
        <f>'detrend th'!A73</f>
        <v>1953</v>
      </c>
      <c r="C71">
        <f>'detrend th'!B73</f>
        <v>7</v>
      </c>
      <c r="D71" s="57">
        <f>'detrend th'!F73</f>
        <v>1.1808893586043361</v>
      </c>
      <c r="E71" s="55">
        <f>1/'R'!E998</f>
        <v>205.26760563380282</v>
      </c>
      <c r="F71">
        <f t="shared" ref="F71:F134" si="20">F70+1</f>
        <v>-334</v>
      </c>
      <c r="G71" s="5">
        <f t="shared" si="13"/>
        <v>407.16235934951465</v>
      </c>
      <c r="H71" s="1">
        <f t="shared" si="14"/>
        <v>7.3793377889299165</v>
      </c>
      <c r="I71" s="187">
        <f t="shared" si="16"/>
        <v>5</v>
      </c>
      <c r="J71">
        <f t="shared" si="17"/>
        <v>5</v>
      </c>
      <c r="K71" s="1">
        <f>'R'!J998</f>
        <v>1.0077680154496609</v>
      </c>
      <c r="L71" s="1">
        <f t="shared" si="15"/>
        <v>1.0066795016496428</v>
      </c>
      <c r="M71" s="6">
        <f>'x calcs'!I70</f>
        <v>0.99749507283323913</v>
      </c>
      <c r="N71" s="6"/>
      <c r="O71" s="6">
        <f t="shared" si="18"/>
        <v>1.0060754353849517</v>
      </c>
      <c r="P71" s="6">
        <f t="shared" si="19"/>
        <v>575.58994399890639</v>
      </c>
      <c r="R71" s="30"/>
      <c r="S71" s="30"/>
      <c r="T71" s="30"/>
      <c r="U71" s="30"/>
      <c r="V71" s="30"/>
    </row>
    <row r="72" spans="2:22" x14ac:dyDescent="0.25">
      <c r="B72">
        <f>'detrend th'!A74</f>
        <v>1953</v>
      </c>
      <c r="C72">
        <f>'detrend th'!B74</f>
        <v>8</v>
      </c>
      <c r="D72" s="57">
        <f>'detrend th'!F74</f>
        <v>1.1099890112790405</v>
      </c>
      <c r="E72" s="55">
        <f>1/'R'!E999</f>
        <v>206.11267605633802</v>
      </c>
      <c r="F72">
        <f t="shared" si="20"/>
        <v>-333</v>
      </c>
      <c r="G72" s="5">
        <f t="shared" si="13"/>
        <v>407.40295446152373</v>
      </c>
      <c r="H72" s="1">
        <f t="shared" si="14"/>
        <v>7.1133243756986229</v>
      </c>
      <c r="I72" s="187">
        <f t="shared" si="16"/>
        <v>5</v>
      </c>
      <c r="J72">
        <f t="shared" si="17"/>
        <v>5</v>
      </c>
      <c r="K72" s="1">
        <f>'R'!J999</f>
        <v>0.96132715729851903</v>
      </c>
      <c r="L72" s="1">
        <f t="shared" si="15"/>
        <v>0.96024190252185426</v>
      </c>
      <c r="M72" s="6">
        <f>'x calcs'!I71</f>
        <v>0.99749507283323913</v>
      </c>
      <c r="N72" s="6"/>
      <c r="O72" s="6">
        <f t="shared" si="18"/>
        <v>1.0060754353849517</v>
      </c>
      <c r="P72" s="6">
        <f t="shared" si="19"/>
        <v>575.58994399890639</v>
      </c>
      <c r="R72" s="30"/>
      <c r="S72" s="30"/>
      <c r="T72" s="30"/>
      <c r="U72" s="30"/>
      <c r="V72" s="30"/>
    </row>
    <row r="73" spans="2:22" x14ac:dyDescent="0.25">
      <c r="B73">
        <f>'detrend th'!A75</f>
        <v>1953</v>
      </c>
      <c r="C73">
        <f>'detrend th'!B75</f>
        <v>9</v>
      </c>
      <c r="D73" s="57">
        <f>'detrend th'!F75</f>
        <v>0.99748300646574384</v>
      </c>
      <c r="E73" s="55">
        <f>1/'R'!E1000</f>
        <v>196.64788732394368</v>
      </c>
      <c r="F73">
        <f t="shared" si="20"/>
        <v>-332</v>
      </c>
      <c r="G73" s="5">
        <f t="shared" si="13"/>
        <v>397.33369041860334</v>
      </c>
      <c r="H73" s="1">
        <f t="shared" si="14"/>
        <v>6.6162592101477617</v>
      </c>
      <c r="I73" s="187">
        <f t="shared" si="16"/>
        <v>5</v>
      </c>
      <c r="J73">
        <f t="shared" si="17"/>
        <v>4</v>
      </c>
      <c r="K73" s="1">
        <f>'R'!J1000</f>
        <v>1.0339289428760301</v>
      </c>
      <c r="L73" s="1">
        <f t="shared" si="15"/>
        <v>1.0328469471227186</v>
      </c>
      <c r="M73" s="6">
        <f>'x calcs'!I72</f>
        <v>0.99749507283323913</v>
      </c>
      <c r="N73" s="6"/>
      <c r="O73" s="6">
        <f t="shared" si="18"/>
        <v>1.0060754353849517</v>
      </c>
      <c r="P73" s="6">
        <f t="shared" si="19"/>
        <v>575.58994399890639</v>
      </c>
      <c r="R73" s="30"/>
      <c r="S73" s="30"/>
      <c r="T73" s="30"/>
      <c r="U73" s="30"/>
      <c r="V73" s="30"/>
    </row>
    <row r="74" spans="2:22" x14ac:dyDescent="0.25">
      <c r="B74">
        <f>'detrend th'!A76</f>
        <v>1953</v>
      </c>
      <c r="C74">
        <f>'detrend th'!B76</f>
        <v>10</v>
      </c>
      <c r="D74" s="57">
        <f>'detrend th'!F76</f>
        <v>0.84624268369473588</v>
      </c>
      <c r="E74" s="55">
        <f>1/'R'!E1001</f>
        <v>201.14685314685315</v>
      </c>
      <c r="F74">
        <f t="shared" si="20"/>
        <v>-331</v>
      </c>
      <c r="G74" s="5">
        <f t="shared" si="13"/>
        <v>401.2281809309867</v>
      </c>
      <c r="H74" s="1">
        <f t="shared" si="14"/>
        <v>6.0730644163846907</v>
      </c>
      <c r="I74" s="187">
        <f t="shared" si="16"/>
        <v>4</v>
      </c>
      <c r="J74">
        <f t="shared" si="17"/>
        <v>3</v>
      </c>
      <c r="K74" s="1">
        <f>'R'!J1001</f>
        <v>1.0326061940642526</v>
      </c>
      <c r="L74" s="1">
        <f t="shared" si="15"/>
        <v>1.0315274573342945</v>
      </c>
      <c r="M74" s="6">
        <f>'x calcs'!I73</f>
        <v>0.99832230185628512</v>
      </c>
      <c r="N74" s="6"/>
      <c r="O74" s="6">
        <f t="shared" si="18"/>
        <v>0.68680047988954196</v>
      </c>
      <c r="P74" s="6">
        <f t="shared" si="19"/>
        <v>485.25589286539957</v>
      </c>
    </row>
    <row r="75" spans="2:22" x14ac:dyDescent="0.25">
      <c r="B75">
        <f>'detrend th'!A77</f>
        <v>1953</v>
      </c>
      <c r="C75">
        <f>'detrend th'!B77</f>
        <v>11</v>
      </c>
      <c r="D75" s="57">
        <f>'detrend th'!F77</f>
        <v>0.67764808763921225</v>
      </c>
      <c r="E75" s="55">
        <f>1/'R'!E1002</f>
        <v>204.16666666666669</v>
      </c>
      <c r="F75">
        <f t="shared" si="20"/>
        <v>-330</v>
      </c>
      <c r="G75" s="5">
        <f t="shared" si="13"/>
        <v>403.64351914027418</v>
      </c>
      <c r="H75" s="1">
        <f t="shared" si="14"/>
        <v>5.4537274034037146</v>
      </c>
      <c r="I75" s="187">
        <f t="shared" si="16"/>
        <v>3</v>
      </c>
      <c r="J75">
        <f t="shared" si="17"/>
        <v>2</v>
      </c>
      <c r="K75" s="1">
        <f>'R'!J1002</f>
        <v>1.020070500026097</v>
      </c>
      <c r="L75" s="1">
        <f t="shared" si="15"/>
        <v>1.0189950223194923</v>
      </c>
      <c r="M75" s="6">
        <f>'x calcs'!I74</f>
        <v>0.99832230185628512</v>
      </c>
      <c r="N75" s="6"/>
      <c r="O75" s="6">
        <f t="shared" si="18"/>
        <v>0.59221490927912501</v>
      </c>
      <c r="P75" s="6">
        <f t="shared" si="19"/>
        <v>415.47245975446987</v>
      </c>
      <c r="R75" s="28" t="s">
        <v>43</v>
      </c>
      <c r="S75" t="s">
        <v>1329</v>
      </c>
      <c r="U75" t="s">
        <v>3495</v>
      </c>
    </row>
    <row r="76" spans="2:22" x14ac:dyDescent="0.25">
      <c r="B76">
        <f>'detrend th'!A78</f>
        <v>1953</v>
      </c>
      <c r="C76">
        <f>'detrend th'!B78</f>
        <v>12</v>
      </c>
      <c r="D76" s="57">
        <f>'detrend th'!F78</f>
        <v>0.4797390337206377</v>
      </c>
      <c r="E76" s="55">
        <f>1/'R'!E1003</f>
        <v>205.48965517241379</v>
      </c>
      <c r="F76">
        <f t="shared" si="20"/>
        <v>-329</v>
      </c>
      <c r="G76" s="5">
        <f t="shared" si="13"/>
        <v>404.3620323354952</v>
      </c>
      <c r="H76" s="1">
        <f t="shared" si="14"/>
        <v>4.7115222373100378</v>
      </c>
      <c r="I76" s="187">
        <f t="shared" si="16"/>
        <v>2</v>
      </c>
      <c r="J76">
        <f t="shared" si="17"/>
        <v>2</v>
      </c>
      <c r="K76" s="1">
        <f>'R'!J1003</f>
        <v>1.0319621147815543</v>
      </c>
      <c r="L76" s="1">
        <f t="shared" si="15"/>
        <v>1.0308898960983031</v>
      </c>
      <c r="M76" s="6">
        <f>'x calcs'!I75</f>
        <v>0.99832230185628512</v>
      </c>
      <c r="N76" s="6"/>
      <c r="O76" s="6">
        <f t="shared" si="18"/>
        <v>0.48342450477937637</v>
      </c>
      <c r="P76" s="6">
        <f t="shared" si="19"/>
        <v>364.26071458598233</v>
      </c>
      <c r="R76" s="15">
        <v>1</v>
      </c>
      <c r="S76" s="16">
        <v>2.9845147550958324</v>
      </c>
      <c r="U76">
        <f>S76*params!B$6/SS!S$81</f>
        <v>3.2291089564390592E-2</v>
      </c>
    </row>
    <row r="77" spans="2:22" x14ac:dyDescent="0.25">
      <c r="B77">
        <f>'detrend th'!A79</f>
        <v>1954</v>
      </c>
      <c r="C77">
        <f>'detrend th'!B79</f>
        <v>1</v>
      </c>
      <c r="D77" s="57">
        <f>'detrend th'!F79</f>
        <v>0.40885161243981027</v>
      </c>
      <c r="E77" s="55">
        <f>1/'R'!E1004</f>
        <v>209.73865048363734</v>
      </c>
      <c r="F77">
        <f t="shared" si="20"/>
        <v>-328</v>
      </c>
      <c r="G77" s="5">
        <f t="shared" si="13"/>
        <v>408.00655233619267</v>
      </c>
      <c r="H77" s="1">
        <f t="shared" si="14"/>
        <v>4.4699690169022608</v>
      </c>
      <c r="I77" s="187">
        <f t="shared" si="16"/>
        <v>2</v>
      </c>
      <c r="J77">
        <f t="shared" si="17"/>
        <v>2</v>
      </c>
      <c r="K77" s="1">
        <f>'R'!J1004</f>
        <v>1.0267844970995188</v>
      </c>
      <c r="L77" s="1">
        <f t="shared" si="15"/>
        <v>1.0257155374396207</v>
      </c>
      <c r="M77" s="6">
        <f>'x calcs'!I76</f>
        <v>0.99997908846623751</v>
      </c>
      <c r="N77" s="6"/>
      <c r="O77" s="6">
        <f t="shared" si="18"/>
        <v>0.48342450477937637</v>
      </c>
      <c r="P77" s="6">
        <f t="shared" si="19"/>
        <v>364.26071458598233</v>
      </c>
      <c r="R77" s="15">
        <v>2</v>
      </c>
      <c r="S77" s="16">
        <v>3.0116912176020887</v>
      </c>
      <c r="U77">
        <f>S77*params!B$6/SS!S$81</f>
        <v>3.2585126504008487E-2</v>
      </c>
    </row>
    <row r="78" spans="2:22" x14ac:dyDescent="0.25">
      <c r="B78">
        <f>'detrend th'!A80</f>
        <v>1954</v>
      </c>
      <c r="C78">
        <f>'detrend th'!B80</f>
        <v>2</v>
      </c>
      <c r="D78" s="57">
        <f>'detrend th'!F80</f>
        <v>0.36616549583196117</v>
      </c>
      <c r="E78" s="55">
        <f>1/'R'!E1005</f>
        <v>213.37634026501198</v>
      </c>
      <c r="F78">
        <f t="shared" si="20"/>
        <v>-327</v>
      </c>
      <c r="G78" s="5">
        <f t="shared" si="13"/>
        <v>411.03976680704125</v>
      </c>
      <c r="H78" s="1">
        <f t="shared" si="14"/>
        <v>4.3305275341239815</v>
      </c>
      <c r="I78" s="187">
        <f t="shared" si="16"/>
        <v>2</v>
      </c>
      <c r="J78">
        <f t="shared" si="17"/>
        <v>2</v>
      </c>
      <c r="K78" s="1">
        <f>'R'!J1005</f>
        <v>1.0258454956855432</v>
      </c>
      <c r="L78" s="1">
        <f t="shared" si="15"/>
        <v>1.0247797950489985</v>
      </c>
      <c r="M78" s="6">
        <f>'x calcs'!I77</f>
        <v>0.99997908846623751</v>
      </c>
      <c r="N78" s="6"/>
      <c r="O78" s="6">
        <f t="shared" si="18"/>
        <v>0.48342450477937637</v>
      </c>
      <c r="P78" s="6">
        <f t="shared" si="19"/>
        <v>364.26071458598233</v>
      </c>
      <c r="R78" s="15">
        <v>3</v>
      </c>
      <c r="S78" s="16">
        <v>3.23452443510247</v>
      </c>
      <c r="U78">
        <f>S78*params!B$6/SS!S$81</f>
        <v>3.4996080369101741E-2</v>
      </c>
    </row>
    <row r="79" spans="2:22" x14ac:dyDescent="0.25">
      <c r="B79">
        <f>'detrend th'!A81</f>
        <v>1954</v>
      </c>
      <c r="C79">
        <f>'detrend th'!B81</f>
        <v>3</v>
      </c>
      <c r="D79" s="57">
        <f>'detrend th'!F81</f>
        <v>0.3236665158945502</v>
      </c>
      <c r="E79" s="55">
        <f>1/'R'!E1006</f>
        <v>216.89795918367349</v>
      </c>
      <c r="F79">
        <f t="shared" si="20"/>
        <v>-326</v>
      </c>
      <c r="G79" s="5">
        <f t="shared" si="13"/>
        <v>413.95691041517665</v>
      </c>
      <c r="H79" s="1">
        <f t="shared" si="14"/>
        <v>4.1909603231936661</v>
      </c>
      <c r="I79" s="187">
        <f t="shared" si="16"/>
        <v>2</v>
      </c>
      <c r="J79">
        <f t="shared" si="17"/>
        <v>2</v>
      </c>
      <c r="K79" s="1">
        <f>'R'!J1006</f>
        <v>1.0484071121056704</v>
      </c>
      <c r="L79" s="1">
        <f t="shared" si="15"/>
        <v>1.0473446704924791</v>
      </c>
      <c r="M79" s="6">
        <f>'x calcs'!I78</f>
        <v>0.99997908846623751</v>
      </c>
      <c r="N79" s="6"/>
      <c r="O79" s="6">
        <f t="shared" si="18"/>
        <v>0.48342450477937637</v>
      </c>
      <c r="P79" s="6">
        <f t="shared" si="19"/>
        <v>364.26071458598233</v>
      </c>
      <c r="R79" s="15">
        <v>4</v>
      </c>
      <c r="S79" s="16">
        <v>3.3079138202837624</v>
      </c>
      <c r="U79">
        <f>S79*params!B$6/SS!S$81</f>
        <v>3.5790120072178556E-2</v>
      </c>
    </row>
    <row r="80" spans="2:22" x14ac:dyDescent="0.25">
      <c r="B80">
        <f>'detrend th'!A82</f>
        <v>1954</v>
      </c>
      <c r="C80">
        <f>'detrend th'!B82</f>
        <v>4</v>
      </c>
      <c r="D80" s="57">
        <f>'detrend th'!F82</f>
        <v>0.30497698099631759</v>
      </c>
      <c r="E80" s="55">
        <f>1/'R'!E1007</f>
        <v>226.57910382483783</v>
      </c>
      <c r="F80">
        <f t="shared" si="20"/>
        <v>-325</v>
      </c>
      <c r="G80" s="5">
        <f t="shared" si="13"/>
        <v>423.0335797458149</v>
      </c>
      <c r="H80" s="1">
        <f t="shared" si="14"/>
        <v>4.1854772837466889</v>
      </c>
      <c r="I80" s="187">
        <f t="shared" si="16"/>
        <v>2</v>
      </c>
      <c r="J80">
        <f t="shared" si="17"/>
        <v>2</v>
      </c>
      <c r="K80" s="1">
        <f>'R'!J1007</f>
        <v>1.0369379307780919</v>
      </c>
      <c r="L80" s="1">
        <f t="shared" si="15"/>
        <v>1.0358787481882541</v>
      </c>
      <c r="M80" s="6">
        <f>'x calcs'!I79</f>
        <v>1.0033140776881402</v>
      </c>
      <c r="N80" s="6"/>
      <c r="O80" s="6">
        <f t="shared" si="18"/>
        <v>0.48342450477937637</v>
      </c>
      <c r="P80" s="6">
        <f t="shared" si="19"/>
        <v>364.26071458598233</v>
      </c>
      <c r="R80" s="15">
        <v>5</v>
      </c>
      <c r="S80" s="16">
        <v>3.3975433526011565</v>
      </c>
      <c r="U80">
        <f>S80*params!B$6/SS!S$81</f>
        <v>3.6759870766402379E-2</v>
      </c>
    </row>
    <row r="81" spans="2:23" x14ac:dyDescent="0.25">
      <c r="B81">
        <f>'detrend th'!A83</f>
        <v>1954</v>
      </c>
      <c r="C81">
        <f>'detrend th'!B83</f>
        <v>5</v>
      </c>
      <c r="D81" s="57">
        <f>'detrend th'!F83</f>
        <v>0.29507350261901805</v>
      </c>
      <c r="E81" s="55">
        <f>1/'R'!E1008</f>
        <v>236.67680394324043</v>
      </c>
      <c r="F81">
        <f t="shared" si="20"/>
        <v>-324</v>
      </c>
      <c r="G81" s="5">
        <f t="shared" si="13"/>
        <v>432.52680455369142</v>
      </c>
      <c r="H81" s="1">
        <f t="shared" si="14"/>
        <v>4.2161601093617334</v>
      </c>
      <c r="I81" s="187">
        <f t="shared" si="16"/>
        <v>2</v>
      </c>
      <c r="J81">
        <f t="shared" si="17"/>
        <v>2</v>
      </c>
      <c r="K81" s="1">
        <f>'R'!J1008</f>
        <v>1.0089011659269291</v>
      </c>
      <c r="L81" s="1">
        <f t="shared" si="15"/>
        <v>1.0078452423604445</v>
      </c>
      <c r="M81" s="6">
        <f>'x calcs'!I80</f>
        <v>1.0033140776881402</v>
      </c>
      <c r="N81" s="6"/>
      <c r="O81" s="6">
        <f t="shared" si="18"/>
        <v>0.48342450477937637</v>
      </c>
      <c r="P81" s="6">
        <f t="shared" si="19"/>
        <v>364.26071458598233</v>
      </c>
      <c r="R81" s="15" t="s">
        <v>220</v>
      </c>
      <c r="S81" s="16">
        <v>3.1896551724137918</v>
      </c>
    </row>
    <row r="82" spans="2:23" x14ac:dyDescent="0.25">
      <c r="B82">
        <f>'detrend th'!A84</f>
        <v>1954</v>
      </c>
      <c r="C82">
        <f>'detrend th'!B84</f>
        <v>6</v>
      </c>
      <c r="D82" s="57">
        <f>'detrend th'!F84</f>
        <v>0.32374367531726184</v>
      </c>
      <c r="E82" s="55">
        <f>1/'R'!E1009</f>
        <v>239.66896551724139</v>
      </c>
      <c r="F82">
        <f t="shared" si="20"/>
        <v>-323</v>
      </c>
      <c r="G82" s="5">
        <f t="shared" si="13"/>
        <v>434.91449081716632</v>
      </c>
      <c r="H82" s="1">
        <f t="shared" si="14"/>
        <v>4.3415498062671727</v>
      </c>
      <c r="I82" s="187">
        <f t="shared" si="16"/>
        <v>2</v>
      </c>
      <c r="J82">
        <f t="shared" si="17"/>
        <v>2</v>
      </c>
      <c r="K82" s="1">
        <f>'R'!J1009</f>
        <v>1.0411363950499299</v>
      </c>
      <c r="L82" s="1">
        <f t="shared" si="15"/>
        <v>1.0400837305067987</v>
      </c>
      <c r="M82" s="6">
        <f>'x calcs'!I81</f>
        <v>1.0033140776881402</v>
      </c>
      <c r="N82" s="6"/>
      <c r="O82" s="6">
        <f t="shared" si="18"/>
        <v>0.48342450477937637</v>
      </c>
      <c r="P82" s="6">
        <f t="shared" si="19"/>
        <v>364.26071458598233</v>
      </c>
    </row>
    <row r="83" spans="2:23" x14ac:dyDescent="0.25">
      <c r="B83">
        <f>'detrend th'!A85</f>
        <v>1954</v>
      </c>
      <c r="C83">
        <f>'detrend th'!B85</f>
        <v>7</v>
      </c>
      <c r="D83" s="57">
        <f>'detrend th'!F85</f>
        <v>0.30847206098962338</v>
      </c>
      <c r="E83" s="55">
        <f>1/'R'!E1010</f>
        <v>248.20995832961478</v>
      </c>
      <c r="F83">
        <f t="shared" si="20"/>
        <v>-322</v>
      </c>
      <c r="G83" s="5">
        <f t="shared" si="13"/>
        <v>442.8510083190136</v>
      </c>
      <c r="H83" s="1">
        <f t="shared" si="14"/>
        <v>4.3407971140628199</v>
      </c>
      <c r="I83" s="187">
        <f t="shared" si="16"/>
        <v>2</v>
      </c>
      <c r="J83">
        <f t="shared" si="17"/>
        <v>2</v>
      </c>
      <c r="K83" s="1">
        <f>'R'!J1010</f>
        <v>1.0198055016487961</v>
      </c>
      <c r="L83" s="1">
        <f t="shared" si="15"/>
        <v>1.0187560961290183</v>
      </c>
      <c r="M83" s="6">
        <f>'x calcs'!I82</f>
        <v>1.0040727977151991</v>
      </c>
      <c r="N83" s="6"/>
      <c r="O83" s="6">
        <f t="shared" si="18"/>
        <v>0.48342450477937637</v>
      </c>
      <c r="P83" s="6">
        <f t="shared" si="19"/>
        <v>364.26071458598233</v>
      </c>
    </row>
    <row r="84" spans="2:23" x14ac:dyDescent="0.25">
      <c r="B84">
        <f>'detrend th'!A86</f>
        <v>1954</v>
      </c>
      <c r="C84">
        <f>'detrend th'!B86</f>
        <v>8</v>
      </c>
      <c r="D84" s="57">
        <f>'detrend th'!F86</f>
        <v>0.29551838225207366</v>
      </c>
      <c r="E84" s="55">
        <f>1/'R'!E1011</f>
        <v>252.00057403319826</v>
      </c>
      <c r="F84">
        <f t="shared" si="20"/>
        <v>-321</v>
      </c>
      <c r="G84" s="5">
        <f t="shared" si="13"/>
        <v>446.03714871207103</v>
      </c>
      <c r="H84" s="1">
        <f t="shared" si="14"/>
        <v>4.3147300569598457</v>
      </c>
      <c r="I84" s="187">
        <f t="shared" si="16"/>
        <v>2</v>
      </c>
      <c r="J84">
        <f t="shared" si="17"/>
        <v>2</v>
      </c>
      <c r="K84" s="1">
        <f>'R'!J1011</f>
        <v>1.027050080836557</v>
      </c>
      <c r="L84" s="1">
        <f t="shared" si="15"/>
        <v>1.0260039343401324</v>
      </c>
      <c r="M84" s="6">
        <f>'x calcs'!I83</f>
        <v>1.0040727977151991</v>
      </c>
      <c r="N84" s="6"/>
      <c r="O84" s="6">
        <f t="shared" si="18"/>
        <v>0.48342450477937637</v>
      </c>
      <c r="P84" s="6">
        <f t="shared" si="19"/>
        <v>364.26071458598233</v>
      </c>
    </row>
    <row r="85" spans="2:23" x14ac:dyDescent="0.25">
      <c r="B85">
        <f>'detrend th'!A87</f>
        <v>1954</v>
      </c>
      <c r="C85">
        <f>'detrend th'!B87</f>
        <v>9</v>
      </c>
      <c r="D85" s="57">
        <f>'detrend th'!F87</f>
        <v>0.27510518481007418</v>
      </c>
      <c r="E85" s="55">
        <f>1/'R'!E1012</f>
        <v>256.73469387755102</v>
      </c>
      <c r="F85">
        <f t="shared" si="20"/>
        <v>-320</v>
      </c>
      <c r="G85" s="5">
        <f t="shared" si="13"/>
        <v>450.16679324589768</v>
      </c>
      <c r="H85" s="1">
        <f t="shared" si="14"/>
        <v>4.2672602204702699</v>
      </c>
      <c r="I85" s="187">
        <f t="shared" si="16"/>
        <v>2</v>
      </c>
      <c r="J85">
        <f t="shared" si="17"/>
        <v>2</v>
      </c>
      <c r="K85" s="1">
        <f>'R'!J1012</f>
        <v>1.0229560888998459</v>
      </c>
      <c r="L85" s="1">
        <f t="shared" si="15"/>
        <v>1.0219132014267747</v>
      </c>
      <c r="M85" s="6">
        <f>'x calcs'!I84</f>
        <v>1.0040727977151991</v>
      </c>
      <c r="N85" s="6"/>
      <c r="O85" s="6">
        <f t="shared" si="18"/>
        <v>0.48342450477937637</v>
      </c>
      <c r="P85" s="6">
        <f t="shared" si="19"/>
        <v>364.26071458598233</v>
      </c>
      <c r="R85" t="s">
        <v>1238</v>
      </c>
      <c r="S85">
        <f>VALUE(S48)</f>
        <v>1.0105212174714271</v>
      </c>
      <c r="T85">
        <f t="shared" ref="T85:W85" si="21">VALUE(T48)</f>
        <v>1.0184348525947653</v>
      </c>
      <c r="U85">
        <f t="shared" si="21"/>
        <v>0</v>
      </c>
      <c r="V85">
        <f t="shared" si="21"/>
        <v>0</v>
      </c>
      <c r="W85">
        <f t="shared" si="21"/>
        <v>0</v>
      </c>
    </row>
    <row r="86" spans="2:23" x14ac:dyDescent="0.25">
      <c r="B86">
        <f>'detrend th'!A88</f>
        <v>1954</v>
      </c>
      <c r="C86">
        <f>'detrend th'!B88</f>
        <v>10</v>
      </c>
      <c r="D86" s="57">
        <f>'detrend th'!F88</f>
        <v>0.30977823744049859</v>
      </c>
      <c r="E86" s="55">
        <f>1/'R'!E1013</f>
        <v>258.58986292380115</v>
      </c>
      <c r="F86">
        <f t="shared" si="20"/>
        <v>-319</v>
      </c>
      <c r="G86" s="5">
        <f t="shared" si="13"/>
        <v>451.41748698162172</v>
      </c>
      <c r="H86" s="1">
        <f t="shared" si="14"/>
        <v>4.4071644260083644</v>
      </c>
      <c r="I86" s="187">
        <f t="shared" si="16"/>
        <v>2</v>
      </c>
      <c r="J86">
        <f t="shared" si="17"/>
        <v>2</v>
      </c>
      <c r="K86" s="1">
        <f>'R'!J1013</f>
        <v>1.0361938347149489</v>
      </c>
      <c r="L86" s="1">
        <f t="shared" si="15"/>
        <v>1.035154206265231</v>
      </c>
      <c r="M86" s="6">
        <f>'x calcs'!I85</f>
        <v>1.0066142310951505</v>
      </c>
      <c r="N86" s="6"/>
      <c r="O86" s="6">
        <f t="shared" si="18"/>
        <v>0.48342450477937637</v>
      </c>
      <c r="P86" s="6">
        <f t="shared" si="19"/>
        <v>364.26071458598233</v>
      </c>
      <c r="S86">
        <f t="shared" ref="S86:W86" si="22">VALUE(S49)</f>
        <v>0.97319691423165955</v>
      </c>
      <c r="T86">
        <f t="shared" si="22"/>
        <v>1.0091731770920238</v>
      </c>
      <c r="U86">
        <f t="shared" si="22"/>
        <v>1.0284607365133824</v>
      </c>
      <c r="V86">
        <f t="shared" si="22"/>
        <v>0</v>
      </c>
      <c r="W86">
        <f t="shared" si="22"/>
        <v>0</v>
      </c>
    </row>
    <row r="87" spans="2:23" x14ac:dyDescent="0.25">
      <c r="B87">
        <f>'detrend th'!A89</f>
        <v>1954</v>
      </c>
      <c r="C87">
        <f>'detrend th'!B89</f>
        <v>11</v>
      </c>
      <c r="D87" s="57">
        <f>'detrend th'!F89</f>
        <v>0.35644256888291631</v>
      </c>
      <c r="E87" s="55">
        <f>1/'R'!E1014</f>
        <v>264.57963828650924</v>
      </c>
      <c r="F87">
        <f t="shared" si="20"/>
        <v>-318</v>
      </c>
      <c r="G87" s="5">
        <f t="shared" si="13"/>
        <v>456.80278703380372</v>
      </c>
      <c r="H87" s="1">
        <f t="shared" si="14"/>
        <v>4.6220024283456826</v>
      </c>
      <c r="I87" s="187">
        <f t="shared" si="16"/>
        <v>2</v>
      </c>
      <c r="J87">
        <f t="shared" si="17"/>
        <v>2</v>
      </c>
      <c r="K87" s="1">
        <f>'R'!J1014</f>
        <v>1.0465527065300393</v>
      </c>
      <c r="L87" s="1">
        <f t="shared" si="15"/>
        <v>1.0455163371036749</v>
      </c>
      <c r="M87" s="6">
        <f>'x calcs'!I86</f>
        <v>1.0066142310951505</v>
      </c>
      <c r="N87" s="6"/>
      <c r="O87" s="6">
        <f t="shared" si="18"/>
        <v>0.48342450477937637</v>
      </c>
      <c r="P87" s="6">
        <f t="shared" si="19"/>
        <v>364.26071458598233</v>
      </c>
      <c r="S87">
        <f t="shared" ref="S87:W87" si="23">VALUE(S50)</f>
        <v>0</v>
      </c>
      <c r="T87">
        <f t="shared" si="23"/>
        <v>0.97376422031742282</v>
      </c>
      <c r="U87">
        <f t="shared" si="23"/>
        <v>1.0063621572889681</v>
      </c>
      <c r="V87">
        <f t="shared" si="23"/>
        <v>1.029255289015673</v>
      </c>
      <c r="W87">
        <f t="shared" si="23"/>
        <v>0</v>
      </c>
    </row>
    <row r="88" spans="2:23" x14ac:dyDescent="0.25">
      <c r="B88">
        <f>'detrend th'!A90</f>
        <v>1954</v>
      </c>
      <c r="C88">
        <f>'detrend th'!B90</f>
        <v>12</v>
      </c>
      <c r="D88" s="57">
        <f>'detrend th'!F90</f>
        <v>0.39683049925248581</v>
      </c>
      <c r="E88" s="55">
        <f>1/'R'!E1015</f>
        <v>272.49350649350652</v>
      </c>
      <c r="F88">
        <f t="shared" si="20"/>
        <v>-317</v>
      </c>
      <c r="G88" s="5">
        <f t="shared" si="13"/>
        <v>464.11217993027492</v>
      </c>
      <c r="H88" s="1">
        <f t="shared" si="14"/>
        <v>4.826937753120415</v>
      </c>
      <c r="I88" s="187">
        <f t="shared" si="16"/>
        <v>2</v>
      </c>
      <c r="J88">
        <f t="shared" si="17"/>
        <v>3</v>
      </c>
      <c r="K88" s="1">
        <f>'R'!J1015</f>
        <v>1.0149961081930929</v>
      </c>
      <c r="L88" s="1">
        <f t="shared" si="15"/>
        <v>1.0139629977900817</v>
      </c>
      <c r="M88" s="6">
        <f>'x calcs'!I87</f>
        <v>1.0066142310951505</v>
      </c>
      <c r="N88" s="6"/>
      <c r="O88" s="6">
        <f t="shared" si="18"/>
        <v>0.48342450477937637</v>
      </c>
      <c r="P88" s="6">
        <f t="shared" si="19"/>
        <v>364.26071458598233</v>
      </c>
      <c r="S88">
        <f t="shared" ref="S88:W88" si="24">VALUE(S51)</f>
        <v>0</v>
      </c>
      <c r="T88">
        <f t="shared" si="24"/>
        <v>0</v>
      </c>
      <c r="U88">
        <f t="shared" si="24"/>
        <v>0.96493885971304016</v>
      </c>
      <c r="V88">
        <f t="shared" si="24"/>
        <v>1.0030432059996801</v>
      </c>
      <c r="W88">
        <f t="shared" si="24"/>
        <v>1.0268851091370441</v>
      </c>
    </row>
    <row r="89" spans="2:23" x14ac:dyDescent="0.25">
      <c r="B89">
        <f>'detrend th'!A91</f>
        <v>1955</v>
      </c>
      <c r="C89">
        <f>'detrend th'!B91</f>
        <v>1</v>
      </c>
      <c r="D89" s="57">
        <f>'detrend th'!F91</f>
        <v>0.41921819369062574</v>
      </c>
      <c r="E89" s="55">
        <f>1/'R'!E1016</f>
        <v>276.20630127952307</v>
      </c>
      <c r="F89">
        <f t="shared" si="20"/>
        <v>-316</v>
      </c>
      <c r="G89" s="5">
        <f t="shared" si="13"/>
        <v>467.22049940576539</v>
      </c>
      <c r="H89" s="1">
        <f t="shared" si="14"/>
        <v>4.9337711654998504</v>
      </c>
      <c r="I89" s="187">
        <f t="shared" si="16"/>
        <v>3</v>
      </c>
      <c r="J89">
        <f t="shared" si="17"/>
        <v>3</v>
      </c>
      <c r="K89" s="1">
        <f>'R'!J1016</f>
        <v>1.0295213603189652</v>
      </c>
      <c r="L89" s="1">
        <f t="shared" si="15"/>
        <v>1.0284915089393074</v>
      </c>
      <c r="M89" s="6">
        <f>'x calcs'!I88</f>
        <v>1.0073360773379765</v>
      </c>
      <c r="N89" s="6"/>
      <c r="O89" s="6">
        <f t="shared" si="18"/>
        <v>0.59221490927912501</v>
      </c>
      <c r="P89" s="6">
        <f t="shared" si="19"/>
        <v>415.47245975446987</v>
      </c>
      <c r="S89">
        <f t="shared" ref="S89:W89" si="25">VALUE(S52)</f>
        <v>0</v>
      </c>
      <c r="T89">
        <f t="shared" si="25"/>
        <v>0</v>
      </c>
      <c r="U89">
        <f t="shared" si="25"/>
        <v>0</v>
      </c>
      <c r="V89">
        <f t="shared" si="25"/>
        <v>0.97741660452360857</v>
      </c>
      <c r="W89">
        <f t="shared" si="25"/>
        <v>1.0009101181429516</v>
      </c>
    </row>
    <row r="90" spans="2:23" x14ac:dyDescent="0.25">
      <c r="B90">
        <f>'detrend th'!A92</f>
        <v>1955</v>
      </c>
      <c r="C90">
        <f>'detrend th'!B92</f>
        <v>2</v>
      </c>
      <c r="D90" s="57">
        <f>'detrend th'!F92</f>
        <v>0.45043664949501944</v>
      </c>
      <c r="E90" s="55">
        <f>1/'R'!E1017</f>
        <v>284.21520217854544</v>
      </c>
      <c r="F90">
        <f t="shared" si="20"/>
        <v>-315</v>
      </c>
      <c r="G90" s="5">
        <f t="shared" si="13"/>
        <v>474.62492499426168</v>
      </c>
      <c r="H90" s="1">
        <f t="shared" si="14"/>
        <v>5.1047616097594517</v>
      </c>
      <c r="I90" s="187">
        <f t="shared" si="16"/>
        <v>3</v>
      </c>
      <c r="J90">
        <f t="shared" si="17"/>
        <v>3</v>
      </c>
      <c r="K90" s="1">
        <f>'R'!J1017</f>
        <v>0.98841063865768652</v>
      </c>
      <c r="L90" s="1">
        <f t="shared" si="15"/>
        <v>0.9873840463013821</v>
      </c>
      <c r="M90" s="6">
        <f>'x calcs'!I89</f>
        <v>1.0073360773379765</v>
      </c>
      <c r="N90" s="6"/>
      <c r="O90" s="6">
        <f t="shared" si="18"/>
        <v>0.59221490927912501</v>
      </c>
      <c r="P90" s="6">
        <f t="shared" si="19"/>
        <v>415.47245975446987</v>
      </c>
    </row>
    <row r="91" spans="2:23" x14ac:dyDescent="0.25">
      <c r="B91">
        <f>'detrend th'!A93</f>
        <v>1955</v>
      </c>
      <c r="C91">
        <f>'detrend th'!B93</f>
        <v>3</v>
      </c>
      <c r="D91" s="57">
        <f>'detrend th'!F93</f>
        <v>0.49423323074227576</v>
      </c>
      <c r="E91" s="55">
        <f>1/'R'!E1018</f>
        <v>280.76923076923077</v>
      </c>
      <c r="F91">
        <f t="shared" si="20"/>
        <v>-314</v>
      </c>
      <c r="G91" s="5">
        <f t="shared" si="13"/>
        <v>470.57447827442093</v>
      </c>
      <c r="H91" s="1">
        <f t="shared" si="14"/>
        <v>5.2411013858828577</v>
      </c>
      <c r="I91" s="187">
        <f t="shared" si="16"/>
        <v>3</v>
      </c>
      <c r="J91">
        <f t="shared" si="17"/>
        <v>3</v>
      </c>
      <c r="K91" s="1">
        <f>'R'!J1018</f>
        <v>1.0305481394241272</v>
      </c>
      <c r="L91" s="1">
        <f t="shared" si="15"/>
        <v>1.0295248060911761</v>
      </c>
      <c r="M91" s="6">
        <f>'x calcs'!I90</f>
        <v>1.0073360773379765</v>
      </c>
      <c r="N91" s="6"/>
      <c r="O91" s="6">
        <f t="shared" si="18"/>
        <v>0.59221490927912501</v>
      </c>
      <c r="P91" s="6">
        <f t="shared" si="19"/>
        <v>415.47245975446987</v>
      </c>
      <c r="R91" s="285" t="s">
        <v>1257</v>
      </c>
      <c r="S91" s="285">
        <f>VALUE(S58)</f>
        <v>1.0021526948362418</v>
      </c>
      <c r="T91" s="285">
        <f t="shared" ref="T91:W91" si="26">VALUE(T58)</f>
        <v>1.0028555149987364</v>
      </c>
      <c r="U91" s="285">
        <f t="shared" si="26"/>
        <v>0</v>
      </c>
      <c r="V91" s="285">
        <f t="shared" si="26"/>
        <v>0</v>
      </c>
      <c r="W91" s="285">
        <f t="shared" si="26"/>
        <v>0</v>
      </c>
    </row>
    <row r="92" spans="2:23" x14ac:dyDescent="0.25">
      <c r="B92">
        <f>'detrend th'!A94</f>
        <v>1955</v>
      </c>
      <c r="C92">
        <f>'detrend th'!B94</f>
        <v>4</v>
      </c>
      <c r="D92" s="57">
        <f>'detrend th'!F94</f>
        <v>0.50454215634735877</v>
      </c>
      <c r="E92" s="55">
        <f>1/'R'!E1019</f>
        <v>289.84283548578986</v>
      </c>
      <c r="F92">
        <f t="shared" si="20"/>
        <v>-313</v>
      </c>
      <c r="G92" s="5">
        <f t="shared" si="13"/>
        <v>479.04360768045393</v>
      </c>
      <c r="H92" s="1">
        <f t="shared" si="14"/>
        <v>5.3407673648521374</v>
      </c>
      <c r="I92" s="187">
        <f t="shared" si="16"/>
        <v>3</v>
      </c>
      <c r="J92">
        <f t="shared" si="17"/>
        <v>4</v>
      </c>
      <c r="K92" s="1">
        <f>'R'!J1019</f>
        <v>0.99679240912212264</v>
      </c>
      <c r="L92" s="1">
        <f t="shared" si="15"/>
        <v>0.99577233481252492</v>
      </c>
      <c r="M92" s="6">
        <f>'x calcs'!I91</f>
        <v>1.0024366711133581</v>
      </c>
      <c r="N92" s="6"/>
      <c r="O92" s="6">
        <f t="shared" si="18"/>
        <v>0.59221490927912501</v>
      </c>
      <c r="P92" s="6">
        <f t="shared" si="19"/>
        <v>415.47245975446987</v>
      </c>
      <c r="R92" s="285"/>
      <c r="S92" s="285">
        <f t="shared" ref="S92:W92" si="27">VALUE(S59)</f>
        <v>1.0001444912318855</v>
      </c>
      <c r="T92" s="285">
        <f t="shared" si="27"/>
        <v>1.001026951170761</v>
      </c>
      <c r="U92" s="285">
        <f t="shared" si="27"/>
        <v>1.002134857077863</v>
      </c>
      <c r="V92" s="285">
        <f t="shared" si="27"/>
        <v>0</v>
      </c>
      <c r="W92" s="285">
        <f t="shared" si="27"/>
        <v>0</v>
      </c>
    </row>
    <row r="93" spans="2:23" x14ac:dyDescent="0.25">
      <c r="B93">
        <f>'detrend th'!A95</f>
        <v>1955</v>
      </c>
      <c r="C93">
        <f>'detrend th'!B95</f>
        <v>5</v>
      </c>
      <c r="D93" s="57">
        <f>'detrend th'!F95</f>
        <v>0.58449028504842659</v>
      </c>
      <c r="E93" s="55">
        <f>1/'R'!E1020</f>
        <v>287.99938723534632</v>
      </c>
      <c r="F93">
        <f t="shared" si="20"/>
        <v>-312</v>
      </c>
      <c r="G93" s="5">
        <f t="shared" si="13"/>
        <v>476.5956841194843</v>
      </c>
      <c r="H93" s="1">
        <f t="shared" si="14"/>
        <v>5.6251177005558048</v>
      </c>
      <c r="I93" s="187">
        <f t="shared" si="16"/>
        <v>4</v>
      </c>
      <c r="J93">
        <f t="shared" si="17"/>
        <v>4</v>
      </c>
      <c r="K93" s="1">
        <f>'R'!J1020</f>
        <v>1.0588792731583354</v>
      </c>
      <c r="L93" s="1">
        <f t="shared" si="15"/>
        <v>1.057862457872091</v>
      </c>
      <c r="M93" s="6">
        <f>'x calcs'!I92</f>
        <v>1.0024366711133581</v>
      </c>
      <c r="N93" s="6"/>
      <c r="O93" s="6">
        <f t="shared" si="18"/>
        <v>0.68680047988954196</v>
      </c>
      <c r="P93" s="6">
        <f t="shared" si="19"/>
        <v>485.25589286539957</v>
      </c>
      <c r="R93" s="285"/>
      <c r="S93" s="285">
        <f t="shared" ref="S93:W93" si="28">VALUE(S60)</f>
        <v>0</v>
      </c>
      <c r="T93" s="285">
        <f t="shared" si="28"/>
        <v>1.0009025406877907</v>
      </c>
      <c r="U93" s="285">
        <f t="shared" si="28"/>
        <v>1.0023098165067825</v>
      </c>
      <c r="V93" s="285">
        <f t="shared" si="28"/>
        <v>1.0014741242077243</v>
      </c>
      <c r="W93" s="285">
        <f t="shared" si="28"/>
        <v>0</v>
      </c>
    </row>
    <row r="94" spans="2:23" x14ac:dyDescent="0.25">
      <c r="B94">
        <f>'detrend th'!A96</f>
        <v>1955</v>
      </c>
      <c r="C94">
        <f>'detrend th'!B96</f>
        <v>6</v>
      </c>
      <c r="D94" s="57">
        <f>'detrend th'!F96</f>
        <v>0.59558177242372068</v>
      </c>
      <c r="E94" s="55">
        <f>1/'R'!E1021</f>
        <v>304.05095541401278</v>
      </c>
      <c r="F94">
        <f t="shared" si="20"/>
        <v>-311</v>
      </c>
      <c r="G94" s="5">
        <f t="shared" si="13"/>
        <v>492.04277698762468</v>
      </c>
      <c r="H94" s="1">
        <f t="shared" si="14"/>
        <v>5.7777815821458507</v>
      </c>
      <c r="I94" s="187">
        <f t="shared" si="16"/>
        <v>4</v>
      </c>
      <c r="J94">
        <f t="shared" si="17"/>
        <v>4</v>
      </c>
      <c r="K94" s="1">
        <f>'R'!J1021</f>
        <v>1.069838130849474</v>
      </c>
      <c r="L94" s="1">
        <f t="shared" si="15"/>
        <v>1.068824574586583</v>
      </c>
      <c r="M94" s="6">
        <f>'x calcs'!I93</f>
        <v>1.0024366711133581</v>
      </c>
      <c r="N94" s="6"/>
      <c r="O94" s="6">
        <f t="shared" si="18"/>
        <v>0.68680047988954196</v>
      </c>
      <c r="P94" s="6">
        <f t="shared" si="19"/>
        <v>485.25589286539957</v>
      </c>
      <c r="R94" s="285"/>
      <c r="S94" s="285">
        <f t="shared" ref="S94:W94" si="29">VALUE(S61)</f>
        <v>0</v>
      </c>
      <c r="T94" s="285">
        <f t="shared" si="29"/>
        <v>0</v>
      </c>
      <c r="U94" s="285">
        <f t="shared" si="29"/>
        <v>1.0003476012993784</v>
      </c>
      <c r="V94" s="285">
        <f t="shared" si="29"/>
        <v>1.0014928461531873</v>
      </c>
      <c r="W94" s="285">
        <f t="shared" si="29"/>
        <v>1.0017793979755716</v>
      </c>
    </row>
    <row r="95" spans="2:23" x14ac:dyDescent="0.25">
      <c r="B95">
        <f>'detrend th'!A97</f>
        <v>1955</v>
      </c>
      <c r="C95">
        <f>'detrend th'!B97</f>
        <v>7</v>
      </c>
      <c r="D95" s="57">
        <f>'detrend th'!F97</f>
        <v>0.66828923158622056</v>
      </c>
      <c r="E95" s="55">
        <f>1/'R'!E1022</f>
        <v>322.86486793094974</v>
      </c>
      <c r="F95">
        <f t="shared" si="20"/>
        <v>-310</v>
      </c>
      <c r="G95" s="5">
        <f t="shared" si="13"/>
        <v>510.25221419403556</v>
      </c>
      <c r="H95" s="1">
        <f t="shared" si="14"/>
        <v>6.1829342665123521</v>
      </c>
      <c r="I95" s="187">
        <f t="shared" si="16"/>
        <v>4</v>
      </c>
      <c r="J95">
        <f t="shared" si="17"/>
        <v>4</v>
      </c>
      <c r="K95" s="1">
        <f>'R'!J1022</f>
        <v>0.99721988146017693</v>
      </c>
      <c r="L95" s="1">
        <f t="shared" si="15"/>
        <v>0.99620958422063921</v>
      </c>
      <c r="M95" s="6">
        <f>'x calcs'!I94</f>
        <v>0.99978571080043288</v>
      </c>
      <c r="N95" s="6"/>
      <c r="O95" s="6">
        <f t="shared" si="18"/>
        <v>0.68680047988954196</v>
      </c>
      <c r="P95" s="6">
        <f t="shared" si="19"/>
        <v>485.25589286539957</v>
      </c>
      <c r="R95" s="285"/>
      <c r="S95" s="285">
        <f t="shared" ref="S95:W95" si="30">VALUE(S62)</f>
        <v>0</v>
      </c>
      <c r="T95" s="285">
        <f t="shared" si="30"/>
        <v>0</v>
      </c>
      <c r="U95" s="285">
        <f t="shared" si="30"/>
        <v>0</v>
      </c>
      <c r="V95" s="285">
        <f t="shared" si="30"/>
        <v>1.0021871106140754</v>
      </c>
      <c r="W95" s="285">
        <f t="shared" si="30"/>
        <v>1.002106221762284</v>
      </c>
    </row>
    <row r="96" spans="2:23" x14ac:dyDescent="0.25">
      <c r="B96">
        <f>'detrend th'!A98</f>
        <v>1955</v>
      </c>
      <c r="C96">
        <f>'detrend th'!B98</f>
        <v>8</v>
      </c>
      <c r="D96" s="57">
        <f>'detrend th'!F98</f>
        <v>0.66138796888187956</v>
      </c>
      <c r="E96" s="55">
        <f>1/'R'!E1023</f>
        <v>317.56406977977088</v>
      </c>
      <c r="F96">
        <f t="shared" si="20"/>
        <v>-309</v>
      </c>
      <c r="G96" s="5">
        <f t="shared" si="13"/>
        <v>504.34694073233061</v>
      </c>
      <c r="H96" s="1">
        <f t="shared" si="14"/>
        <v>6.1145233357985092</v>
      </c>
      <c r="I96" s="187">
        <f t="shared" si="16"/>
        <v>4</v>
      </c>
      <c r="J96">
        <f t="shared" si="17"/>
        <v>4</v>
      </c>
      <c r="K96" s="1">
        <f>'R'!J1023</f>
        <v>1.0445026257310752</v>
      </c>
      <c r="L96" s="1">
        <f t="shared" si="15"/>
        <v>1.0434955875148908</v>
      </c>
      <c r="M96" s="6">
        <f>'x calcs'!I95</f>
        <v>0.99978571080043288</v>
      </c>
      <c r="N96" s="6"/>
      <c r="O96" s="6">
        <f t="shared" si="18"/>
        <v>0.68680047988954196</v>
      </c>
      <c r="P96" s="6">
        <f t="shared" si="19"/>
        <v>485.25589286539957</v>
      </c>
    </row>
    <row r="97" spans="2:16" x14ac:dyDescent="0.25">
      <c r="B97">
        <f>'detrend th'!A99</f>
        <v>1955</v>
      </c>
      <c r="C97">
        <f>'detrend th'!B99</f>
        <v>9</v>
      </c>
      <c r="D97" s="57">
        <f>'detrend th'!F99</f>
        <v>0.67383715356985507</v>
      </c>
      <c r="E97" s="55">
        <f>1/'R'!E1024</f>
        <v>328.44444444444446</v>
      </c>
      <c r="F97">
        <f t="shared" si="20"/>
        <v>-308</v>
      </c>
      <c r="G97" s="5">
        <f t="shared" si="13"/>
        <v>514.62284008647816</v>
      </c>
      <c r="H97" s="1">
        <f t="shared" si="14"/>
        <v>6.2352288322222957</v>
      </c>
      <c r="I97" s="187">
        <f t="shared" si="16"/>
        <v>4</v>
      </c>
      <c r="J97">
        <f t="shared" si="17"/>
        <v>4</v>
      </c>
      <c r="K97" s="1">
        <f>'R'!J1024</f>
        <v>0.95295502147707656</v>
      </c>
      <c r="L97" s="1">
        <f t="shared" si="15"/>
        <v>0.95195124228424555</v>
      </c>
      <c r="M97" s="6">
        <f>'x calcs'!I96</f>
        <v>0.99978571080043288</v>
      </c>
      <c r="N97" s="6"/>
      <c r="O97" s="6">
        <f t="shared" si="18"/>
        <v>0.68680047988954196</v>
      </c>
      <c r="P97" s="6">
        <f t="shared" si="19"/>
        <v>485.25589286539957</v>
      </c>
    </row>
    <row r="98" spans="2:16" x14ac:dyDescent="0.25">
      <c r="B98">
        <f>'detrend th'!A100</f>
        <v>1955</v>
      </c>
      <c r="C98">
        <f>'detrend th'!B100</f>
        <v>10</v>
      </c>
      <c r="D98" s="57">
        <f>'detrend th'!F100</f>
        <v>0.67825144588141484</v>
      </c>
      <c r="E98" s="55">
        <f>1/'R'!E1025</f>
        <v>310.64690441208108</v>
      </c>
      <c r="F98">
        <f t="shared" si="20"/>
        <v>-307</v>
      </c>
      <c r="G98" s="5">
        <f t="shared" si="13"/>
        <v>496.22082474358865</v>
      </c>
      <c r="H98" s="1">
        <f t="shared" si="14"/>
        <v>6.1199276181919968</v>
      </c>
      <c r="I98" s="187">
        <f t="shared" si="16"/>
        <v>4</v>
      </c>
      <c r="J98">
        <f t="shared" si="17"/>
        <v>4</v>
      </c>
      <c r="K98" s="1">
        <f>'R'!J1025</f>
        <v>1.0722472741265994</v>
      </c>
      <c r="L98" s="1">
        <f t="shared" si="15"/>
        <v>1.0712467539571218</v>
      </c>
      <c r="M98" s="6">
        <f>'x calcs'!I97</f>
        <v>0.99851662236246808</v>
      </c>
      <c r="N98" s="6"/>
      <c r="O98" s="6">
        <f t="shared" si="18"/>
        <v>0.68680047988954196</v>
      </c>
      <c r="P98" s="6">
        <f t="shared" si="19"/>
        <v>485.25589286539957</v>
      </c>
    </row>
    <row r="99" spans="2:16" x14ac:dyDescent="0.25">
      <c r="B99">
        <f>'detrend th'!A101</f>
        <v>1955</v>
      </c>
      <c r="C99">
        <f>'detrend th'!B101</f>
        <v>11</v>
      </c>
      <c r="D99" s="57">
        <f>'detrend th'!F101</f>
        <v>0.69501795111400166</v>
      </c>
      <c r="E99" s="55">
        <f>1/'R'!E1026</f>
        <v>330.24557192973867</v>
      </c>
      <c r="F99">
        <f t="shared" si="20"/>
        <v>-306</v>
      </c>
      <c r="G99" s="5">
        <f t="shared" si="13"/>
        <v>515.21501695072016</v>
      </c>
      <c r="H99" s="1">
        <f t="shared" si="14"/>
        <v>6.3194600609033573</v>
      </c>
      <c r="I99" s="187">
        <f t="shared" si="16"/>
        <v>4</v>
      </c>
      <c r="J99">
        <f t="shared" si="17"/>
        <v>4</v>
      </c>
      <c r="K99" s="1">
        <f>'R'!J1026</f>
        <v>1.017643029989161</v>
      </c>
      <c r="L99" s="1">
        <f t="shared" si="15"/>
        <v>1.0166457688430366</v>
      </c>
      <c r="M99" s="6">
        <f>'x calcs'!I98</f>
        <v>0.99851662236246808</v>
      </c>
      <c r="N99" s="6"/>
      <c r="O99" s="6">
        <f t="shared" si="18"/>
        <v>0.68680047988954196</v>
      </c>
      <c r="P99" s="6">
        <f t="shared" si="19"/>
        <v>485.25589286539957</v>
      </c>
    </row>
    <row r="100" spans="2:16" x14ac:dyDescent="0.25">
      <c r="B100">
        <f>'detrend th'!A102</f>
        <v>1955</v>
      </c>
      <c r="C100">
        <f>'detrend th'!B102</f>
        <v>12</v>
      </c>
      <c r="D100" s="57">
        <f>'detrend th'!F102</f>
        <v>0.68985425638443731</v>
      </c>
      <c r="E100" s="55">
        <f>1/'R'!E1027</f>
        <v>331.97560975609758</v>
      </c>
      <c r="F100">
        <f t="shared" si="20"/>
        <v>-305</v>
      </c>
      <c r="G100" s="5">
        <f t="shared" si="13"/>
        <v>516.34057946655298</v>
      </c>
      <c r="H100" s="1">
        <f t="shared" si="14"/>
        <v>6.3080325713493615</v>
      </c>
      <c r="I100" s="187">
        <f t="shared" si="16"/>
        <v>4</v>
      </c>
      <c r="J100">
        <f t="shared" si="17"/>
        <v>4</v>
      </c>
      <c r="K100" s="1">
        <f>'R'!J1027</f>
        <v>0.97756788807035333</v>
      </c>
      <c r="L100" s="1">
        <f t="shared" si="15"/>
        <v>0.97657388594758232</v>
      </c>
      <c r="M100" s="6">
        <f>'x calcs'!I99</f>
        <v>0.99851662236246808</v>
      </c>
      <c r="N100" s="6"/>
      <c r="O100" s="6">
        <f t="shared" si="18"/>
        <v>0.68680047988954196</v>
      </c>
      <c r="P100" s="6">
        <f t="shared" si="19"/>
        <v>485.25589286539957</v>
      </c>
    </row>
    <row r="101" spans="2:16" x14ac:dyDescent="0.25">
      <c r="B101">
        <f>'detrend th'!A103</f>
        <v>1956</v>
      </c>
      <c r="C101">
        <f>'detrend th'!B103</f>
        <v>1</v>
      </c>
      <c r="D101" s="57">
        <f>'detrend th'!F103</f>
        <v>0.75257951157669334</v>
      </c>
      <c r="E101" s="55">
        <f>1/'R'!E1028</f>
        <v>317.24550898203591</v>
      </c>
      <c r="F101">
        <f t="shared" si="20"/>
        <v>-304</v>
      </c>
      <c r="G101" s="5">
        <f t="shared" si="13"/>
        <v>501.00600338196523</v>
      </c>
      <c r="H101" s="1">
        <f t="shared" si="14"/>
        <v>6.434927554465534</v>
      </c>
      <c r="I101" s="187">
        <f t="shared" si="16"/>
        <v>4</v>
      </c>
      <c r="J101">
        <f t="shared" si="17"/>
        <v>4</v>
      </c>
      <c r="K101" s="1">
        <f>'R'!J1028</f>
        <v>1.0123172106685994</v>
      </c>
      <c r="L101" s="1">
        <f t="shared" si="15"/>
        <v>1.0113264675691818</v>
      </c>
      <c r="M101" s="6">
        <f>'x calcs'!I100</f>
        <v>0.99720257666920586</v>
      </c>
      <c r="N101" s="6"/>
      <c r="O101" s="6">
        <f t="shared" si="18"/>
        <v>0.68680047988954196</v>
      </c>
      <c r="P101" s="6">
        <f t="shared" si="19"/>
        <v>485.25589286539957</v>
      </c>
    </row>
    <row r="102" spans="2:16" x14ac:dyDescent="0.25">
      <c r="B102">
        <f>'detrend th'!A104</f>
        <v>1956</v>
      </c>
      <c r="C102">
        <f>'detrend th'!B104</f>
        <v>2</v>
      </c>
      <c r="D102" s="57">
        <f>'detrend th'!F104</f>
        <v>0.80219772793205957</v>
      </c>
      <c r="E102" s="55">
        <f>1/'R'!E1029</f>
        <v>313.62352941176471</v>
      </c>
      <c r="F102">
        <f t="shared" si="20"/>
        <v>-303</v>
      </c>
      <c r="G102" s="5">
        <f t="shared" si="13"/>
        <v>496.77954850116794</v>
      </c>
      <c r="H102" s="1">
        <f t="shared" si="14"/>
        <v>6.5919891468457346</v>
      </c>
      <c r="I102" s="187">
        <f t="shared" si="16"/>
        <v>4</v>
      </c>
      <c r="J102">
        <f t="shared" si="17"/>
        <v>4</v>
      </c>
      <c r="K102" s="1">
        <f>'R'!J1029</f>
        <v>1.0750593963505104</v>
      </c>
      <c r="L102" s="1">
        <f t="shared" si="15"/>
        <v>1.0740719122744462</v>
      </c>
      <c r="M102" s="6">
        <f>'x calcs'!I101</f>
        <v>0.99720257666920586</v>
      </c>
      <c r="N102" s="6"/>
      <c r="O102" s="6">
        <f t="shared" si="18"/>
        <v>0.68680047988954196</v>
      </c>
      <c r="P102" s="6">
        <f t="shared" si="19"/>
        <v>485.25589286539957</v>
      </c>
    </row>
    <row r="103" spans="2:16" x14ac:dyDescent="0.25">
      <c r="B103">
        <f>'detrend th'!A105</f>
        <v>1956</v>
      </c>
      <c r="C103">
        <f>'detrend th'!B105</f>
        <v>3</v>
      </c>
      <c r="D103" s="57">
        <f>'detrend th'!F105</f>
        <v>0.6783917823369372</v>
      </c>
      <c r="E103" s="55">
        <f>1/'R'!E1030</f>
        <v>329.41040462427748</v>
      </c>
      <c r="F103">
        <f t="shared" si="20"/>
        <v>-302</v>
      </c>
      <c r="G103" s="5">
        <f t="shared" si="13"/>
        <v>511.96194840315462</v>
      </c>
      <c r="H103" s="1">
        <f t="shared" si="14"/>
        <v>6.2333456510622298</v>
      </c>
      <c r="I103" s="187">
        <f t="shared" si="16"/>
        <v>4</v>
      </c>
      <c r="J103">
        <f t="shared" si="17"/>
        <v>4</v>
      </c>
      <c r="K103" s="1">
        <f>'R'!J1030</f>
        <v>1.0138941736368781</v>
      </c>
      <c r="L103" s="1">
        <f t="shared" si="15"/>
        <v>1.0129099485841671</v>
      </c>
      <c r="M103" s="6">
        <f>'x calcs'!I102</f>
        <v>0.99720257666920586</v>
      </c>
      <c r="N103" s="6"/>
      <c r="O103" s="6">
        <f t="shared" si="18"/>
        <v>0.68680047988954196</v>
      </c>
      <c r="P103" s="6">
        <f t="shared" si="19"/>
        <v>485.25589286539957</v>
      </c>
    </row>
    <row r="104" spans="2:16" x14ac:dyDescent="0.25">
      <c r="B104">
        <f>'detrend th'!A106</f>
        <v>1956</v>
      </c>
      <c r="C104">
        <f>'detrend th'!B106</f>
        <v>4</v>
      </c>
      <c r="D104" s="57">
        <f>'detrend th'!F106</f>
        <v>0.73935093355823855</v>
      </c>
      <c r="E104" s="55">
        <f>1/'R'!E1031</f>
        <v>328.85994079836655</v>
      </c>
      <c r="F104">
        <f t="shared" si="20"/>
        <v>-301</v>
      </c>
      <c r="G104" s="5">
        <f t="shared" si="13"/>
        <v>510.80700926671761</v>
      </c>
      <c r="H104" s="1">
        <f t="shared" si="14"/>
        <v>6.4552611702921983</v>
      </c>
      <c r="I104" s="187">
        <f t="shared" si="16"/>
        <v>4</v>
      </c>
      <c r="J104">
        <f t="shared" si="17"/>
        <v>4</v>
      </c>
      <c r="K104" s="1">
        <f>'R'!J1031</f>
        <v>0.96699189069650704</v>
      </c>
      <c r="L104" s="1">
        <f t="shared" si="15"/>
        <v>0.96601092466714944</v>
      </c>
      <c r="M104" s="6">
        <f>'x calcs'!I103</f>
        <v>1.0010747501345043</v>
      </c>
      <c r="N104" s="6"/>
      <c r="O104" s="6">
        <f t="shared" si="18"/>
        <v>0.68680047988954196</v>
      </c>
      <c r="P104" s="6">
        <f t="shared" si="19"/>
        <v>485.25589286539957</v>
      </c>
    </row>
    <row r="105" spans="2:16" x14ac:dyDescent="0.25">
      <c r="B105">
        <f>'detrend th'!A107</f>
        <v>1956</v>
      </c>
      <c r="C105">
        <f>'detrend th'!B107</f>
        <v>5</v>
      </c>
      <c r="D105" s="57">
        <f>'detrend th'!F107</f>
        <v>0.6694277476905347</v>
      </c>
      <c r="E105" s="55">
        <f>1/'R'!E1032</f>
        <v>314.34087365689749</v>
      </c>
      <c r="F105">
        <f t="shared" si="20"/>
        <v>-300</v>
      </c>
      <c r="G105" s="5">
        <f t="shared" si="13"/>
        <v>495.68346681472246</v>
      </c>
      <c r="H105" s="1">
        <f t="shared" si="14"/>
        <v>6.0827532685123611</v>
      </c>
      <c r="I105" s="187">
        <f t="shared" si="16"/>
        <v>4</v>
      </c>
      <c r="J105">
        <f t="shared" si="17"/>
        <v>4</v>
      </c>
      <c r="K105" s="1">
        <f>'R'!J1032</f>
        <v>0.9890099957986741</v>
      </c>
      <c r="L105" s="1">
        <f t="shared" si="15"/>
        <v>0.9880322887926698</v>
      </c>
      <c r="M105" s="6">
        <f>'x calcs'!I104</f>
        <v>1.0010747501345043</v>
      </c>
      <c r="N105" s="6"/>
      <c r="O105" s="6">
        <f t="shared" si="18"/>
        <v>0.68680047988954196</v>
      </c>
      <c r="P105" s="6">
        <f t="shared" si="19"/>
        <v>485.25589286539957</v>
      </c>
    </row>
    <row r="106" spans="2:16" x14ac:dyDescent="0.25">
      <c r="B106">
        <f>'detrend th'!A108</f>
        <v>1956</v>
      </c>
      <c r="C106">
        <f>'detrend th'!B108</f>
        <v>6</v>
      </c>
      <c r="D106" s="57">
        <f>'detrend th'!F108</f>
        <v>0.66292159645651727</v>
      </c>
      <c r="E106" s="55">
        <f>1/'R'!E1033</f>
        <v>308.4666666666667</v>
      </c>
      <c r="F106">
        <f t="shared" si="20"/>
        <v>-299</v>
      </c>
      <c r="G106" s="5">
        <f t="shared" si="13"/>
        <v>489.20478451396559</v>
      </c>
      <c r="H106" s="1">
        <f t="shared" si="14"/>
        <v>6.0117221614316163</v>
      </c>
      <c r="I106" s="187">
        <f t="shared" si="16"/>
        <v>4</v>
      </c>
      <c r="J106">
        <f t="shared" si="17"/>
        <v>4</v>
      </c>
      <c r="K106" s="1">
        <f>'R'!J1033</f>
        <v>1.0486698474592948</v>
      </c>
      <c r="L106" s="1">
        <f t="shared" si="15"/>
        <v>1.0476953994766438</v>
      </c>
      <c r="M106" s="6">
        <f>'x calcs'!I105</f>
        <v>1.0010747501345043</v>
      </c>
      <c r="N106" s="6"/>
      <c r="O106" s="6">
        <f t="shared" si="18"/>
        <v>0.68680047988954196</v>
      </c>
      <c r="P106" s="6">
        <f t="shared" si="19"/>
        <v>485.25589286539957</v>
      </c>
    </row>
    <row r="107" spans="2:16" x14ac:dyDescent="0.25">
      <c r="B107">
        <f>'detrend th'!A109</f>
        <v>1956</v>
      </c>
      <c r="C107">
        <f>'detrend th'!B109</f>
        <v>7</v>
      </c>
      <c r="D107" s="57">
        <f>'detrend th'!F109</f>
        <v>0.61669965991235143</v>
      </c>
      <c r="E107" s="55">
        <f>1/'R'!E1034</f>
        <v>322.80941692907521</v>
      </c>
      <c r="F107">
        <f t="shared" si="20"/>
        <v>-298</v>
      </c>
      <c r="G107" s="5">
        <f t="shared" si="13"/>
        <v>502.94305946584802</v>
      </c>
      <c r="H107" s="1">
        <f t="shared" si="14"/>
        <v>5.9357002284101483</v>
      </c>
      <c r="I107" s="187">
        <f t="shared" si="16"/>
        <v>4</v>
      </c>
      <c r="J107">
        <f t="shared" si="17"/>
        <v>4</v>
      </c>
      <c r="K107" s="1">
        <f>'R'!J1034</f>
        <v>1.0005781060174794</v>
      </c>
      <c r="L107" s="1">
        <f t="shared" si="15"/>
        <v>0.99960691705818183</v>
      </c>
      <c r="M107" s="6">
        <f>'x calcs'!I106</f>
        <v>1.0002164097688038</v>
      </c>
      <c r="N107" s="6"/>
      <c r="O107" s="6">
        <f t="shared" si="18"/>
        <v>0.68680047988954196</v>
      </c>
      <c r="P107" s="6">
        <f t="shared" si="19"/>
        <v>485.25589286539957</v>
      </c>
    </row>
    <row r="108" spans="2:16" x14ac:dyDescent="0.25">
      <c r="B108">
        <f>'detrend th'!A110</f>
        <v>1956</v>
      </c>
      <c r="C108">
        <f>'detrend th'!B110</f>
        <v>8</v>
      </c>
      <c r="D108" s="57">
        <f>'detrend th'!F110</f>
        <v>0.66977908053461943</v>
      </c>
      <c r="E108" s="55">
        <f>1/'R'!E1035</f>
        <v>318.54686396557668</v>
      </c>
      <c r="F108">
        <f t="shared" si="20"/>
        <v>-297</v>
      </c>
      <c r="G108" s="5">
        <f t="shared" si="13"/>
        <v>498.0760311918234</v>
      </c>
      <c r="H108" s="1">
        <f t="shared" si="14"/>
        <v>6.101238365261624</v>
      </c>
      <c r="I108" s="187">
        <f t="shared" si="16"/>
        <v>4</v>
      </c>
      <c r="J108">
        <f t="shared" si="17"/>
        <v>4</v>
      </c>
      <c r="K108" s="1">
        <f>'R'!J1035</f>
        <v>0.96537793651310233</v>
      </c>
      <c r="L108" s="1">
        <f t="shared" si="15"/>
        <v>0.96441000657715814</v>
      </c>
      <c r="M108" s="6">
        <f>'x calcs'!I107</f>
        <v>1.0002164097688038</v>
      </c>
      <c r="N108" s="6"/>
      <c r="O108" s="6">
        <f t="shared" si="18"/>
        <v>0.68680047988954196</v>
      </c>
      <c r="P108" s="6">
        <f t="shared" si="19"/>
        <v>485.25589286539957</v>
      </c>
    </row>
    <row r="109" spans="2:16" x14ac:dyDescent="0.25">
      <c r="B109">
        <f>'detrend th'!A111</f>
        <v>1956</v>
      </c>
      <c r="C109">
        <f>'detrend th'!B111</f>
        <v>9</v>
      </c>
      <c r="D109" s="57">
        <f>'detrend th'!F111</f>
        <v>0.72169264048232729</v>
      </c>
      <c r="E109" s="55">
        <f>1/'R'!E1036</f>
        <v>305.47826086956519</v>
      </c>
      <c r="F109">
        <f t="shared" si="20"/>
        <v>-296</v>
      </c>
      <c r="G109" s="5">
        <f t="shared" si="13"/>
        <v>484.40295278528583</v>
      </c>
      <c r="H109" s="1">
        <f t="shared" si="14"/>
        <v>6.1992209642413076</v>
      </c>
      <c r="I109" s="187">
        <f t="shared" si="16"/>
        <v>4</v>
      </c>
      <c r="J109">
        <f t="shared" si="17"/>
        <v>4</v>
      </c>
      <c r="K109" s="1">
        <f>'R'!J1036</f>
        <v>0.98666139275453268</v>
      </c>
      <c r="L109" s="1">
        <f t="shared" si="15"/>
        <v>0.98569672184194179</v>
      </c>
      <c r="M109" s="6">
        <f>'x calcs'!I108</f>
        <v>1.0002164097688038</v>
      </c>
      <c r="N109" s="6"/>
      <c r="O109" s="6">
        <f t="shared" si="18"/>
        <v>0.68680047988954196</v>
      </c>
      <c r="P109" s="6">
        <f t="shared" si="19"/>
        <v>485.25589286539957</v>
      </c>
    </row>
    <row r="110" spans="2:16" x14ac:dyDescent="0.25">
      <c r="B110">
        <f>'detrend th'!A112</f>
        <v>1956</v>
      </c>
      <c r="C110">
        <f>'detrend th'!B112</f>
        <v>10</v>
      </c>
      <c r="D110" s="57">
        <f>'detrend th'!F112</f>
        <v>0.75373598631940986</v>
      </c>
      <c r="E110" s="55">
        <f>1/'R'!E1037</f>
        <v>307.12858463360772</v>
      </c>
      <c r="F110">
        <f t="shared" si="20"/>
        <v>-295</v>
      </c>
      <c r="G110" s="5">
        <f t="shared" si="13"/>
        <v>485.44880123880228</v>
      </c>
      <c r="H110" s="1">
        <f t="shared" si="14"/>
        <v>6.3277256310986401</v>
      </c>
      <c r="I110" s="187">
        <f t="shared" si="16"/>
        <v>4</v>
      </c>
      <c r="J110">
        <f t="shared" si="17"/>
        <v>4</v>
      </c>
      <c r="K110" s="1">
        <f>'R'!J1037</f>
        <v>0.98657327069095468</v>
      </c>
      <c r="L110" s="1">
        <f t="shared" si="15"/>
        <v>0.9856118588017172</v>
      </c>
      <c r="M110" s="6">
        <f>'x calcs'!I109</f>
        <v>1.0064089909641341</v>
      </c>
      <c r="N110" s="6"/>
      <c r="O110" s="6">
        <f t="shared" si="18"/>
        <v>0.68680047988954196</v>
      </c>
      <c r="P110" s="6">
        <f t="shared" si="19"/>
        <v>485.25589286539957</v>
      </c>
    </row>
    <row r="111" spans="2:16" x14ac:dyDescent="0.25">
      <c r="B111">
        <f>'detrend th'!A113</f>
        <v>1956</v>
      </c>
      <c r="C111">
        <f>'detrend th'!B113</f>
        <v>11</v>
      </c>
      <c r="D111" s="57">
        <f>'detrend th'!F113</f>
        <v>0.66032214427451974</v>
      </c>
      <c r="E111" s="55">
        <f>1/'R'!E1038</f>
        <v>309.65471739608535</v>
      </c>
      <c r="F111">
        <f t="shared" si="20"/>
        <v>-294</v>
      </c>
      <c r="G111" s="5">
        <f t="shared" si="13"/>
        <v>487.37045869075382</v>
      </c>
      <c r="H111" s="1">
        <f t="shared" si="14"/>
        <v>5.9887509888423267</v>
      </c>
      <c r="I111" s="187">
        <f t="shared" si="16"/>
        <v>4</v>
      </c>
      <c r="J111">
        <f t="shared" si="17"/>
        <v>4</v>
      </c>
      <c r="K111" s="1">
        <f>'R'!J1038</f>
        <v>1.0079731203736872</v>
      </c>
      <c r="L111" s="1">
        <f t="shared" si="15"/>
        <v>1.0070149675078031</v>
      </c>
      <c r="M111" s="6">
        <f>'x calcs'!I110</f>
        <v>1.0064089909641341</v>
      </c>
      <c r="N111" s="6"/>
      <c r="O111" s="6">
        <f t="shared" si="18"/>
        <v>0.68680047988954196</v>
      </c>
      <c r="P111" s="6">
        <f t="shared" si="19"/>
        <v>485.25589286539957</v>
      </c>
    </row>
    <row r="112" spans="2:16" x14ac:dyDescent="0.25">
      <c r="B112">
        <f>'detrend th'!A114</f>
        <v>1956</v>
      </c>
      <c r="C112">
        <f>'detrend th'!B114</f>
        <v>12</v>
      </c>
      <c r="D112" s="57">
        <f>'detrend th'!F114</f>
        <v>0.68267919646556963</v>
      </c>
      <c r="E112" s="55">
        <f>1/'R'!E1039</f>
        <v>320.27586206896552</v>
      </c>
      <c r="F112">
        <f t="shared" si="20"/>
        <v>-293</v>
      </c>
      <c r="G112" s="5">
        <f t="shared" si="13"/>
        <v>497.38712805310792</v>
      </c>
      <c r="H112" s="1">
        <f t="shared" si="14"/>
        <v>6.1450121894751497</v>
      </c>
      <c r="I112" s="187">
        <f t="shared" si="16"/>
        <v>4</v>
      </c>
      <c r="J112">
        <f t="shared" si="17"/>
        <v>4</v>
      </c>
      <c r="K112" s="1">
        <f>'R'!J1039</f>
        <v>0.97514413656221932</v>
      </c>
      <c r="L112" s="1">
        <f t="shared" si="15"/>
        <v>0.97418924271968854</v>
      </c>
      <c r="M112" s="6">
        <f>'x calcs'!I111</f>
        <v>1.0064089909641341</v>
      </c>
      <c r="N112" s="6"/>
      <c r="O112" s="6">
        <f t="shared" si="18"/>
        <v>0.68680047988954196</v>
      </c>
      <c r="P112" s="6">
        <f t="shared" si="19"/>
        <v>485.25589286539957</v>
      </c>
    </row>
    <row r="113" spans="2:16" x14ac:dyDescent="0.25">
      <c r="B113">
        <f>'detrend th'!A115</f>
        <v>1957</v>
      </c>
      <c r="C113">
        <f>'detrend th'!B115</f>
        <v>1</v>
      </c>
      <c r="D113" s="57">
        <f>'detrend th'!F115</f>
        <v>0.67901337597213973</v>
      </c>
      <c r="E113" s="55">
        <f>1/'R'!E1040</f>
        <v>313.91110573684119</v>
      </c>
      <c r="F113">
        <f t="shared" si="20"/>
        <v>-292</v>
      </c>
      <c r="G113" s="5">
        <f t="shared" si="13"/>
        <v>490.4178964104575</v>
      </c>
      <c r="H113" s="1">
        <f t="shared" si="14"/>
        <v>6.0811889441873834</v>
      </c>
      <c r="I113" s="187">
        <f t="shared" si="16"/>
        <v>4</v>
      </c>
      <c r="J113">
        <f t="shared" si="17"/>
        <v>4</v>
      </c>
      <c r="K113" s="1">
        <f>'R'!J1040</f>
        <v>0.95474661604002653</v>
      </c>
      <c r="L113" s="1">
        <f t="shared" si="15"/>
        <v>0.95379498122084905</v>
      </c>
      <c r="M113" s="6">
        <f>'x calcs'!I112</f>
        <v>1.0019350787631107</v>
      </c>
      <c r="N113" s="6"/>
      <c r="O113" s="6">
        <f t="shared" si="18"/>
        <v>0.68680047988954196</v>
      </c>
      <c r="P113" s="6">
        <f t="shared" si="19"/>
        <v>485.25589286539957</v>
      </c>
    </row>
    <row r="114" spans="2:16" x14ac:dyDescent="0.25">
      <c r="B114">
        <f>'detrend th'!A116</f>
        <v>1957</v>
      </c>
      <c r="C114">
        <f>'detrend th'!B116</f>
        <v>2</v>
      </c>
      <c r="D114" s="57">
        <f>'detrend th'!F116</f>
        <v>0.7070721366425271</v>
      </c>
      <c r="E114" s="55">
        <f>1/'R'!E1041</f>
        <v>300.94673258987035</v>
      </c>
      <c r="F114">
        <f t="shared" si="20"/>
        <v>-291</v>
      </c>
      <c r="G114" s="5">
        <f t="shared" si="13"/>
        <v>476.84904795296058</v>
      </c>
      <c r="H114" s="1">
        <f t="shared" si="14"/>
        <v>6.0898368708388642</v>
      </c>
      <c r="I114" s="187">
        <f t="shared" si="16"/>
        <v>4</v>
      </c>
      <c r="J114">
        <f t="shared" si="17"/>
        <v>4</v>
      </c>
      <c r="K114" s="1">
        <f>'R'!J1041</f>
        <v>1.0106126476961046</v>
      </c>
      <c r="L114" s="1">
        <f t="shared" si="15"/>
        <v>1.0096642719002804</v>
      </c>
      <c r="M114" s="6">
        <f>'x calcs'!I113</f>
        <v>1.0019350787631107</v>
      </c>
      <c r="N114" s="6"/>
      <c r="O114" s="6">
        <f t="shared" si="18"/>
        <v>0.68680047988954196</v>
      </c>
      <c r="P114" s="6">
        <f t="shared" si="19"/>
        <v>485.25589286539957</v>
      </c>
    </row>
    <row r="115" spans="2:16" x14ac:dyDescent="0.25">
      <c r="B115">
        <f>'detrend th'!A117</f>
        <v>1957</v>
      </c>
      <c r="C115">
        <f>'detrend th'!B117</f>
        <v>3</v>
      </c>
      <c r="D115" s="57">
        <f>'detrend th'!F117</f>
        <v>0.73034688383825286</v>
      </c>
      <c r="E115" s="55">
        <f>1/'R'!E1042</f>
        <v>305.41040462427748</v>
      </c>
      <c r="F115">
        <f t="shared" si="20"/>
        <v>-290</v>
      </c>
      <c r="G115" s="5">
        <f t="shared" si="13"/>
        <v>480.70824467684162</v>
      </c>
      <c r="H115" s="1">
        <f t="shared" si="14"/>
        <v>6.2054049794648138</v>
      </c>
      <c r="I115" s="187">
        <f t="shared" si="16"/>
        <v>4</v>
      </c>
      <c r="J115">
        <f t="shared" si="17"/>
        <v>4</v>
      </c>
      <c r="K115" s="1">
        <f>'R'!J1042</f>
        <v>1.0208040438885566</v>
      </c>
      <c r="L115" s="1">
        <f t="shared" si="15"/>
        <v>1.0198589271160858</v>
      </c>
      <c r="M115" s="6">
        <f>'x calcs'!I114</f>
        <v>1.0019350787631107</v>
      </c>
      <c r="N115" s="6"/>
      <c r="O115" s="6">
        <f t="shared" si="18"/>
        <v>0.68680047988954196</v>
      </c>
      <c r="P115" s="6">
        <f t="shared" si="19"/>
        <v>485.25589286539957</v>
      </c>
    </row>
    <row r="116" spans="2:16" x14ac:dyDescent="0.25">
      <c r="B116">
        <f>'detrend th'!A118</f>
        <v>1957</v>
      </c>
      <c r="C116">
        <f>'detrend th'!B118</f>
        <v>4</v>
      </c>
      <c r="D116" s="57">
        <f>'detrend th'!F118</f>
        <v>0.66467903024867292</v>
      </c>
      <c r="E116" s="55">
        <f>1/'R'!E1043</f>
        <v>312.48554913294799</v>
      </c>
      <c r="F116">
        <f t="shared" si="20"/>
        <v>-289</v>
      </c>
      <c r="G116" s="5">
        <f t="shared" si="13"/>
        <v>487.17891387498605</v>
      </c>
      <c r="H116" s="1">
        <f t="shared" si="14"/>
        <v>6.0038300952435284</v>
      </c>
      <c r="I116" s="187">
        <f t="shared" si="16"/>
        <v>4</v>
      </c>
      <c r="J116">
        <f t="shared" si="17"/>
        <v>4</v>
      </c>
      <c r="K116" s="1">
        <f>'R'!J1043</f>
        <v>1.0410983274689876</v>
      </c>
      <c r="L116" s="1">
        <f t="shared" si="15"/>
        <v>1.0401564697198702</v>
      </c>
      <c r="M116" s="6">
        <f>'x calcs'!I115</f>
        <v>0.99691204636959208</v>
      </c>
      <c r="N116" s="6"/>
      <c r="O116" s="6">
        <f t="shared" si="18"/>
        <v>0.68680047988954196</v>
      </c>
      <c r="P116" s="6">
        <f t="shared" si="19"/>
        <v>485.25589286539957</v>
      </c>
    </row>
    <row r="117" spans="2:16" x14ac:dyDescent="0.25">
      <c r="B117">
        <f>'detrend th'!A119</f>
        <v>1957</v>
      </c>
      <c r="C117">
        <f>'detrend th'!B119</f>
        <v>5</v>
      </c>
      <c r="D117" s="57">
        <f>'detrend th'!F119</f>
        <v>0.62529458214585154</v>
      </c>
      <c r="E117" s="55">
        <f>1/'R'!E1044</f>
        <v>324.48554913294799</v>
      </c>
      <c r="F117">
        <f t="shared" si="20"/>
        <v>-288</v>
      </c>
      <c r="G117" s="5">
        <f t="shared" si="13"/>
        <v>498.57443856445997</v>
      </c>
      <c r="H117" s="1">
        <f t="shared" si="14"/>
        <v>5.936827239086309</v>
      </c>
      <c r="I117" s="187">
        <f t="shared" si="16"/>
        <v>4</v>
      </c>
      <c r="J117">
        <f t="shared" si="17"/>
        <v>4</v>
      </c>
      <c r="K117" s="1">
        <f>'R'!J1044</f>
        <v>1.0190618307468684</v>
      </c>
      <c r="L117" s="1">
        <f t="shared" si="15"/>
        <v>1.0181232320211042</v>
      </c>
      <c r="M117" s="6">
        <f>'x calcs'!I116</f>
        <v>0.99691204636959208</v>
      </c>
      <c r="N117" s="6"/>
      <c r="O117" s="6">
        <f t="shared" si="18"/>
        <v>0.68680047988954196</v>
      </c>
      <c r="P117" s="6">
        <f t="shared" si="19"/>
        <v>485.25589286539957</v>
      </c>
    </row>
    <row r="118" spans="2:16" x14ac:dyDescent="0.25">
      <c r="B118">
        <f>'detrend th'!A120</f>
        <v>1957</v>
      </c>
      <c r="C118">
        <f>'detrend th'!B120</f>
        <v>6</v>
      </c>
      <c r="D118" s="57">
        <f>'detrend th'!F120</f>
        <v>0.57306584953658768</v>
      </c>
      <c r="E118" s="55">
        <f>1/'R'!E1045</f>
        <v>329.82658959537571</v>
      </c>
      <c r="F118">
        <f t="shared" si="20"/>
        <v>-287</v>
      </c>
      <c r="G118" s="5">
        <f t="shared" si="13"/>
        <v>503.3110037163616</v>
      </c>
      <c r="H118" s="1">
        <f t="shared" si="14"/>
        <v>5.7735659084210695</v>
      </c>
      <c r="I118" s="187">
        <f t="shared" si="16"/>
        <v>4</v>
      </c>
      <c r="J118">
        <f t="shared" si="17"/>
        <v>4</v>
      </c>
      <c r="K118" s="1">
        <f>'R'!J1045</f>
        <v>1.0191490752353018</v>
      </c>
      <c r="L118" s="1">
        <f t="shared" si="15"/>
        <v>1.0182137355328911</v>
      </c>
      <c r="M118" s="6">
        <f>'x calcs'!I117</f>
        <v>0.99691204636959208</v>
      </c>
      <c r="N118" s="6"/>
      <c r="O118" s="6">
        <f t="shared" si="18"/>
        <v>0.68680047988954196</v>
      </c>
      <c r="P118" s="6">
        <f t="shared" si="19"/>
        <v>485.25589286539957</v>
      </c>
    </row>
    <row r="119" spans="2:16" x14ac:dyDescent="0.25">
      <c r="B119">
        <f>'detrend th'!A121</f>
        <v>1957</v>
      </c>
      <c r="C119">
        <f>'detrend th'!B121</f>
        <v>7</v>
      </c>
      <c r="D119" s="57">
        <f>'detrend th'!F121</f>
        <v>0.57951742625550684</v>
      </c>
      <c r="E119" s="55">
        <f>1/'R'!E1046</f>
        <v>334.55172413793105</v>
      </c>
      <c r="F119">
        <f t="shared" si="20"/>
        <v>-286</v>
      </c>
      <c r="G119" s="5">
        <f t="shared" si="13"/>
        <v>507.43166294839085</v>
      </c>
      <c r="H119" s="1">
        <f t="shared" si="14"/>
        <v>5.8274802726555617</v>
      </c>
      <c r="I119" s="187">
        <f t="shared" si="16"/>
        <v>4</v>
      </c>
      <c r="J119">
        <f t="shared" si="17"/>
        <v>4</v>
      </c>
      <c r="K119" s="1">
        <f>'R'!J1046</f>
        <v>0.94451649206883159</v>
      </c>
      <c r="L119" s="1">
        <f t="shared" si="15"/>
        <v>0.94358441138977422</v>
      </c>
      <c r="M119" s="6">
        <f>'x calcs'!I118</f>
        <v>1.0036455491227607</v>
      </c>
      <c r="N119" s="6"/>
      <c r="O119" s="6">
        <f t="shared" si="18"/>
        <v>0.68680047988954196</v>
      </c>
      <c r="P119" s="6">
        <f t="shared" si="19"/>
        <v>485.25589286539957</v>
      </c>
    </row>
    <row r="120" spans="2:16" x14ac:dyDescent="0.25">
      <c r="B120">
        <f>'detrend th'!A122</f>
        <v>1957</v>
      </c>
      <c r="C120">
        <f>'detrend th'!B122</f>
        <v>8</v>
      </c>
      <c r="D120" s="57">
        <f>'detrend th'!F122</f>
        <v>0.56840825219152147</v>
      </c>
      <c r="E120" s="55">
        <f>1/'R'!E1047</f>
        <v>314.33142857142855</v>
      </c>
      <c r="F120">
        <f t="shared" si="20"/>
        <v>-285</v>
      </c>
      <c r="G120" s="5">
        <f t="shared" si="13"/>
        <v>486.60689207136227</v>
      </c>
      <c r="H120" s="1">
        <f t="shared" si="14"/>
        <v>5.6361833729976532</v>
      </c>
      <c r="I120" s="187">
        <f t="shared" si="16"/>
        <v>4</v>
      </c>
      <c r="J120">
        <f t="shared" si="17"/>
        <v>3</v>
      </c>
      <c r="K120" s="1">
        <f>'R'!J1047</f>
        <v>0.95912051604049964</v>
      </c>
      <c r="L120" s="1">
        <f t="shared" si="15"/>
        <v>0.95819169438479557</v>
      </c>
      <c r="M120" s="6">
        <f>'x calcs'!I119</f>
        <v>1.0036455491227607</v>
      </c>
      <c r="N120" s="6"/>
      <c r="O120" s="6">
        <f t="shared" si="18"/>
        <v>0.68680047988954196</v>
      </c>
      <c r="P120" s="6">
        <f t="shared" si="19"/>
        <v>485.25589286539957</v>
      </c>
    </row>
    <row r="121" spans="2:16" x14ac:dyDescent="0.25">
      <c r="B121">
        <f>'detrend th'!A123</f>
        <v>1957</v>
      </c>
      <c r="C121">
        <f>'detrend th'!B123</f>
        <v>9</v>
      </c>
      <c r="D121" s="57">
        <f>'detrend th'!F123</f>
        <v>0.52112702397454569</v>
      </c>
      <c r="E121" s="55">
        <f>1/'R'!E1048</f>
        <v>299.86363636363632</v>
      </c>
      <c r="F121">
        <f t="shared" si="20"/>
        <v>-284</v>
      </c>
      <c r="G121" s="5">
        <f t="shared" si="13"/>
        <v>471.53462455304395</v>
      </c>
      <c r="H121" s="1">
        <f t="shared" si="14"/>
        <v>5.3495453355207285</v>
      </c>
      <c r="I121" s="187">
        <f t="shared" si="16"/>
        <v>3</v>
      </c>
      <c r="J121">
        <f t="shared" si="17"/>
        <v>3</v>
      </c>
      <c r="K121" s="1">
        <f>'R'!J1048</f>
        <v>0.937627792424231</v>
      </c>
      <c r="L121" s="1">
        <f t="shared" si="15"/>
        <v>0.93670222979188034</v>
      </c>
      <c r="M121" s="6">
        <f>'x calcs'!I120</f>
        <v>1.0036455491227607</v>
      </c>
      <c r="N121" s="6"/>
      <c r="O121" s="6">
        <f t="shared" si="18"/>
        <v>0.59221490927912501</v>
      </c>
      <c r="P121" s="6">
        <f t="shared" si="19"/>
        <v>415.47245975446987</v>
      </c>
    </row>
    <row r="122" spans="2:16" x14ac:dyDescent="0.25">
      <c r="B122">
        <f>'detrend th'!A124</f>
        <v>1957</v>
      </c>
      <c r="C122">
        <f>'detrend th'!B124</f>
        <v>10</v>
      </c>
      <c r="D122" s="57">
        <f>'detrend th'!F124</f>
        <v>0.45144586701109946</v>
      </c>
      <c r="E122" s="55">
        <f>1/'R'!E1049</f>
        <v>279.59322033898309</v>
      </c>
      <c r="F122">
        <f t="shared" si="20"/>
        <v>-283</v>
      </c>
      <c r="G122" s="5">
        <f t="shared" si="13"/>
        <v>450.65973321786464</v>
      </c>
      <c r="H122" s="1">
        <f t="shared" si="14"/>
        <v>4.9367053765573505</v>
      </c>
      <c r="I122" s="187">
        <f t="shared" si="16"/>
        <v>3</v>
      </c>
      <c r="J122">
        <f t="shared" si="17"/>
        <v>2</v>
      </c>
      <c r="K122" s="1">
        <f>'R'!J1049</f>
        <v>0.97904574539867661</v>
      </c>
      <c r="L122" s="1">
        <f t="shared" si="15"/>
        <v>0.97812344178967925</v>
      </c>
      <c r="M122" s="6">
        <f>'x calcs'!I121</f>
        <v>0.99949229817313712</v>
      </c>
      <c r="N122" s="6"/>
      <c r="O122" s="6">
        <f t="shared" si="18"/>
        <v>0.59221490927912501</v>
      </c>
      <c r="P122" s="6">
        <f t="shared" si="19"/>
        <v>415.47245975446987</v>
      </c>
    </row>
    <row r="123" spans="2:16" x14ac:dyDescent="0.25">
      <c r="B123">
        <f>'detrend th'!A125</f>
        <v>1957</v>
      </c>
      <c r="C123">
        <f>'detrend th'!B125</f>
        <v>11</v>
      </c>
      <c r="D123" s="57">
        <f>'detrend th'!F125</f>
        <v>0.36552663006559788</v>
      </c>
      <c r="E123" s="55">
        <f>1/'R'!E1050</f>
        <v>272.02247191011236</v>
      </c>
      <c r="F123">
        <f t="shared" si="20"/>
        <v>-282</v>
      </c>
      <c r="G123" s="5">
        <f t="shared" si="13"/>
        <v>442.48450947846783</v>
      </c>
      <c r="H123" s="1">
        <f t="shared" si="14"/>
        <v>4.5536222075470825</v>
      </c>
      <c r="I123" s="187">
        <f t="shared" si="16"/>
        <v>2</v>
      </c>
      <c r="J123">
        <f t="shared" si="17"/>
        <v>2</v>
      </c>
      <c r="K123" s="1">
        <f>'R'!J1050</f>
        <v>1.0036882118661259</v>
      </c>
      <c r="L123" s="1">
        <f t="shared" si="15"/>
        <v>1.0027691672804819</v>
      </c>
      <c r="M123" s="6">
        <f>'x calcs'!I122</f>
        <v>0.99949229817313712</v>
      </c>
      <c r="N123" s="6"/>
      <c r="O123" s="6">
        <f t="shared" si="18"/>
        <v>0.48342450477937637</v>
      </c>
      <c r="P123" s="6">
        <f t="shared" si="19"/>
        <v>364.26071458598233</v>
      </c>
    </row>
    <row r="124" spans="2:16" x14ac:dyDescent="0.25">
      <c r="B124">
        <f>'detrend th'!A126</f>
        <v>1957</v>
      </c>
      <c r="C124">
        <f>'detrend th'!B126</f>
        <v>12</v>
      </c>
      <c r="D124" s="57">
        <f>'detrend th'!F126</f>
        <v>0.35903905267520819</v>
      </c>
      <c r="E124" s="55">
        <f>1/'R'!E1051</f>
        <v>270.36871508379886</v>
      </c>
      <c r="F124">
        <f t="shared" si="20"/>
        <v>-281</v>
      </c>
      <c r="G124" s="5">
        <f t="shared" si="13"/>
        <v>440.22627734162825</v>
      </c>
      <c r="H124" s="1">
        <f t="shared" si="14"/>
        <v>4.5129283638793147</v>
      </c>
      <c r="I124" s="187">
        <f t="shared" si="16"/>
        <v>2</v>
      </c>
      <c r="J124">
        <f t="shared" si="17"/>
        <v>2</v>
      </c>
      <c r="K124" s="1">
        <f>'R'!J1051</f>
        <v>1.0166713478228759</v>
      </c>
      <c r="L124" s="1">
        <f t="shared" si="15"/>
        <v>1.0157555622605854</v>
      </c>
      <c r="M124" s="6">
        <f>'x calcs'!I123</f>
        <v>0.99949229817313712</v>
      </c>
      <c r="N124" s="6"/>
      <c r="O124" s="6">
        <f t="shared" si="18"/>
        <v>0.48342450477937637</v>
      </c>
      <c r="P124" s="6">
        <f t="shared" si="19"/>
        <v>364.26071458598233</v>
      </c>
    </row>
    <row r="125" spans="2:16" x14ac:dyDescent="0.25">
      <c r="B125">
        <f>'detrend th'!A127</f>
        <v>1958</v>
      </c>
      <c r="C125">
        <f>'detrend th'!B127</f>
        <v>1</v>
      </c>
      <c r="D125" s="57">
        <f>'detrend th'!F127</f>
        <v>0.29849389465483728</v>
      </c>
      <c r="E125" s="55">
        <f>1/'R'!E1052</f>
        <v>276.69584429129776</v>
      </c>
      <c r="F125">
        <f t="shared" si="20"/>
        <v>-280</v>
      </c>
      <c r="G125" s="5">
        <f t="shared" si="13"/>
        <v>445.94893123860106</v>
      </c>
      <c r="H125" s="1">
        <f t="shared" si="14"/>
        <v>4.325333739944643</v>
      </c>
      <c r="I125" s="187">
        <f t="shared" si="16"/>
        <v>2</v>
      </c>
      <c r="J125">
        <f t="shared" si="17"/>
        <v>2</v>
      </c>
      <c r="K125" s="1">
        <f>'R'!J1052</f>
        <v>1.0106042333852996</v>
      </c>
      <c r="L125" s="1">
        <f t="shared" si="15"/>
        <v>1.0096917068463622</v>
      </c>
      <c r="M125" s="6">
        <f>'x calcs'!I124</f>
        <v>0.99643940170157153</v>
      </c>
      <c r="N125" s="6"/>
      <c r="O125" s="6">
        <f t="shared" si="18"/>
        <v>0.48342450477937637</v>
      </c>
      <c r="P125" s="6">
        <f t="shared" si="19"/>
        <v>364.26071458598233</v>
      </c>
    </row>
    <row r="126" spans="2:16" x14ac:dyDescent="0.25">
      <c r="B126">
        <f>'detrend th'!A128</f>
        <v>1958</v>
      </c>
      <c r="C126">
        <f>'detrend th'!B128</f>
        <v>2</v>
      </c>
      <c r="D126" s="57">
        <f>'detrend th'!F128</f>
        <v>0.25715750863695674</v>
      </c>
      <c r="E126" s="55">
        <f>1/'R'!E1053</f>
        <v>278.67865163479996</v>
      </c>
      <c r="F126">
        <f t="shared" si="20"/>
        <v>-279</v>
      </c>
      <c r="G126" s="5">
        <f t="shared" si="13"/>
        <v>447.32726327157718</v>
      </c>
      <c r="H126" s="1">
        <f t="shared" si="14"/>
        <v>4.1791211500375782</v>
      </c>
      <c r="I126" s="187">
        <f t="shared" si="16"/>
        <v>2</v>
      </c>
      <c r="J126">
        <f t="shared" si="17"/>
        <v>2</v>
      </c>
      <c r="K126" s="1">
        <f>'R'!J1053</f>
        <v>1.0207235311708593</v>
      </c>
      <c r="L126" s="1">
        <f t="shared" si="15"/>
        <v>1.0198142636552754</v>
      </c>
      <c r="M126" s="6">
        <f>'x calcs'!I125</f>
        <v>0.99643940170157153</v>
      </c>
      <c r="N126" s="6"/>
      <c r="O126" s="6">
        <f t="shared" si="18"/>
        <v>0.48342450477937637</v>
      </c>
      <c r="P126" s="6">
        <f t="shared" si="19"/>
        <v>364.26071458598233</v>
      </c>
    </row>
    <row r="127" spans="2:16" x14ac:dyDescent="0.25">
      <c r="B127">
        <f>'detrend th'!A129</f>
        <v>1958</v>
      </c>
      <c r="C127">
        <f>'detrend th'!B129</f>
        <v>3</v>
      </c>
      <c r="D127" s="57">
        <f>'detrend th'!F129</f>
        <v>0.23386146079354614</v>
      </c>
      <c r="E127" s="55">
        <f>1/'R'!E1054</f>
        <v>285.49152542372883</v>
      </c>
      <c r="F127">
        <f t="shared" si="20"/>
        <v>-278</v>
      </c>
      <c r="G127" s="5">
        <f t="shared" si="13"/>
        <v>453.53566174998002</v>
      </c>
      <c r="H127" s="1">
        <f t="shared" si="14"/>
        <v>4.135672757518388</v>
      </c>
      <c r="I127" s="187">
        <f t="shared" si="16"/>
        <v>2</v>
      </c>
      <c r="J127">
        <f t="shared" si="17"/>
        <v>1</v>
      </c>
      <c r="K127" s="1">
        <f>'R'!J1054</f>
        <v>1.0090659161765787</v>
      </c>
      <c r="L127" s="1">
        <f t="shared" si="15"/>
        <v>1.0081599076843482</v>
      </c>
      <c r="M127" s="6">
        <f>'x calcs'!I126</f>
        <v>0.99643940170157153</v>
      </c>
      <c r="N127" s="6"/>
      <c r="O127" s="6">
        <f t="shared" si="18"/>
        <v>0.48342450477937637</v>
      </c>
      <c r="P127" s="6">
        <f t="shared" si="19"/>
        <v>364.26071458598233</v>
      </c>
    </row>
    <row r="128" spans="2:16" x14ac:dyDescent="0.25">
      <c r="B128">
        <f>'detrend th'!A130</f>
        <v>1958</v>
      </c>
      <c r="C128">
        <f>'detrend th'!B130</f>
        <v>4</v>
      </c>
      <c r="D128" s="57">
        <f>'detrend th'!F130</f>
        <v>0.20386302222345237</v>
      </c>
      <c r="E128" s="55">
        <f>1/'R'!E1055</f>
        <v>289.22905269629473</v>
      </c>
      <c r="F128">
        <f t="shared" si="20"/>
        <v>-277</v>
      </c>
      <c r="G128" s="5">
        <f t="shared" si="13"/>
        <v>456.66871371201978</v>
      </c>
      <c r="H128" s="1">
        <f t="shared" si="14"/>
        <v>4.0448593604266385</v>
      </c>
      <c r="I128" s="187">
        <f t="shared" si="16"/>
        <v>1</v>
      </c>
      <c r="J128">
        <f t="shared" si="17"/>
        <v>2</v>
      </c>
      <c r="K128" s="1">
        <f>'R'!J1055</f>
        <v>1.0284455982371223</v>
      </c>
      <c r="L128" s="1">
        <f t="shared" si="15"/>
        <v>1.027542848768245</v>
      </c>
      <c r="M128" s="6">
        <f>'x calcs'!I127</f>
        <v>1.0069589049026171</v>
      </c>
      <c r="N128" s="6"/>
      <c r="O128" s="6">
        <f t="shared" si="18"/>
        <v>0.3764003651701871</v>
      </c>
      <c r="P128" s="6">
        <f t="shared" si="19"/>
        <v>289.5667893320628</v>
      </c>
    </row>
    <row r="129" spans="2:16" x14ac:dyDescent="0.25">
      <c r="B129">
        <f>'detrend th'!A131</f>
        <v>1958</v>
      </c>
      <c r="C129">
        <f>'detrend th'!B131</f>
        <v>5</v>
      </c>
      <c r="D129" s="57">
        <f>'detrend th'!F131</f>
        <v>0.20074377960096243</v>
      </c>
      <c r="E129" s="55">
        <f>1/'R'!E1056</f>
        <v>300.80363442377524</v>
      </c>
      <c r="F129">
        <f t="shared" si="20"/>
        <v>-276</v>
      </c>
      <c r="G129" s="5">
        <f t="shared" si="13"/>
        <v>467.6388201289742</v>
      </c>
      <c r="H129" s="1">
        <f t="shared" si="14"/>
        <v>4.1117528058772779</v>
      </c>
      <c r="I129" s="187">
        <f t="shared" si="16"/>
        <v>2</v>
      </c>
      <c r="J129">
        <f t="shared" si="17"/>
        <v>2</v>
      </c>
      <c r="K129" s="1">
        <f>'R'!J1056</f>
        <v>1.0202750253734985</v>
      </c>
      <c r="L129" s="1">
        <f t="shared" si="15"/>
        <v>1.0193755349279745</v>
      </c>
      <c r="M129" s="6">
        <f>'x calcs'!I128</f>
        <v>1.0069589049026171</v>
      </c>
      <c r="N129" s="6"/>
      <c r="O129" s="6">
        <f t="shared" si="18"/>
        <v>0.48342450477937637</v>
      </c>
      <c r="P129" s="6">
        <f t="shared" si="19"/>
        <v>364.26071458598233</v>
      </c>
    </row>
    <row r="130" spans="2:16" x14ac:dyDescent="0.25">
      <c r="B130">
        <f>'detrend th'!A132</f>
        <v>1958</v>
      </c>
      <c r="C130">
        <f>'detrend th'!B132</f>
        <v>6</v>
      </c>
      <c r="D130" s="57">
        <f>'detrend th'!F132</f>
        <v>0.21545053859658617</v>
      </c>
      <c r="E130" s="55">
        <f>1/'R'!E1057</f>
        <v>310.40462427745661</v>
      </c>
      <c r="F130">
        <f t="shared" si="20"/>
        <v>-275</v>
      </c>
      <c r="G130" s="5">
        <f t="shared" si="13"/>
        <v>476.63533467212949</v>
      </c>
      <c r="H130" s="1">
        <f t="shared" si="14"/>
        <v>4.2318083540460787</v>
      </c>
      <c r="I130" s="187">
        <f t="shared" si="16"/>
        <v>2</v>
      </c>
      <c r="J130">
        <f t="shared" si="17"/>
        <v>2</v>
      </c>
      <c r="K130" s="1">
        <f>'R'!J1057</f>
        <v>1.0200883010603625</v>
      </c>
      <c r="L130" s="1">
        <f t="shared" si="15"/>
        <v>1.019192069638192</v>
      </c>
      <c r="M130" s="6">
        <f>'x calcs'!I129</f>
        <v>1.0069589049026171</v>
      </c>
      <c r="N130" s="6"/>
      <c r="O130" s="6">
        <f t="shared" si="18"/>
        <v>0.48342450477937637</v>
      </c>
      <c r="P130" s="6">
        <f t="shared" si="19"/>
        <v>364.26071458598233</v>
      </c>
    </row>
    <row r="131" spans="2:16" x14ac:dyDescent="0.25">
      <c r="B131">
        <f>'detrend th'!A133</f>
        <v>1958</v>
      </c>
      <c r="C131">
        <f>'detrend th'!B133</f>
        <v>7</v>
      </c>
      <c r="D131" s="57">
        <f>'detrend th'!F133</f>
        <v>0.21418963957860029</v>
      </c>
      <c r="E131" s="55">
        <f>1/'R'!E1058</f>
        <v>318.93641618497111</v>
      </c>
      <c r="F131">
        <f t="shared" si="20"/>
        <v>-274</v>
      </c>
      <c r="G131" s="5">
        <f t="shared" si="13"/>
        <v>484.56265126911796</v>
      </c>
      <c r="H131" s="1">
        <f t="shared" si="14"/>
        <v>4.2838979202847982</v>
      </c>
      <c r="I131" s="187">
        <f t="shared" si="16"/>
        <v>2</v>
      </c>
      <c r="J131">
        <f t="shared" si="17"/>
        <v>2</v>
      </c>
      <c r="K131" s="1">
        <f>'R'!J1058</f>
        <v>1.037344411251879</v>
      </c>
      <c r="L131" s="1">
        <f t="shared" si="15"/>
        <v>1.0364514388530619</v>
      </c>
      <c r="M131" s="6">
        <f>'x calcs'!I130</f>
        <v>1.0065636869190298</v>
      </c>
      <c r="N131" s="6"/>
      <c r="O131" s="6">
        <f t="shared" si="18"/>
        <v>0.48342450477937637</v>
      </c>
      <c r="P131" s="6">
        <f t="shared" si="19"/>
        <v>364.26071458598233</v>
      </c>
    </row>
    <row r="132" spans="2:16" x14ac:dyDescent="0.25">
      <c r="B132">
        <f>'detrend th'!A134</f>
        <v>1958</v>
      </c>
      <c r="C132">
        <f>'detrend th'!B134</f>
        <v>8</v>
      </c>
      <c r="D132" s="57">
        <f>'detrend th'!F134</f>
        <v>0.22070470605628986</v>
      </c>
      <c r="E132" s="55">
        <f>1/'R'!E1059</f>
        <v>330.8670520231214</v>
      </c>
      <c r="F132">
        <f t="shared" si="20"/>
        <v>-273</v>
      </c>
      <c r="G132" s="5">
        <f t="shared" si="13"/>
        <v>495.88881179674217</v>
      </c>
      <c r="H132" s="1">
        <f t="shared" si="14"/>
        <v>4.3897265735971027</v>
      </c>
      <c r="I132" s="187">
        <f t="shared" si="16"/>
        <v>2</v>
      </c>
      <c r="J132">
        <f t="shared" si="17"/>
        <v>2</v>
      </c>
      <c r="K132" s="1">
        <f>'R'!J1059</f>
        <v>1.0227443206431543</v>
      </c>
      <c r="L132" s="1">
        <f t="shared" si="15"/>
        <v>1.0218546072676904</v>
      </c>
      <c r="M132" s="6">
        <f>'x calcs'!I131</f>
        <v>1.0065636869190298</v>
      </c>
      <c r="N132" s="6"/>
      <c r="O132" s="6">
        <f t="shared" si="18"/>
        <v>0.48342450477937637</v>
      </c>
      <c r="P132" s="6">
        <f t="shared" si="19"/>
        <v>364.26071458598233</v>
      </c>
    </row>
    <row r="133" spans="2:16" x14ac:dyDescent="0.25">
      <c r="B133">
        <f>'detrend th'!A135</f>
        <v>1958</v>
      </c>
      <c r="C133">
        <f>'detrend th'!B135</f>
        <v>9</v>
      </c>
      <c r="D133" s="57">
        <f>'detrend th'!F135</f>
        <v>0.23197004574691127</v>
      </c>
      <c r="E133" s="55">
        <f>1/'R'!E1060</f>
        <v>339.60693641618496</v>
      </c>
      <c r="F133">
        <f t="shared" si="20"/>
        <v>-272</v>
      </c>
      <c r="G133" s="5">
        <f t="shared" ref="G133:G196" si="31">E133-$F$1*F133</f>
        <v>504.0242208792796</v>
      </c>
      <c r="H133" s="1">
        <f t="shared" ref="H133:H196" si="32">D133/$D$3+G133/$G$3</f>
        <v>4.4906109419660236</v>
      </c>
      <c r="I133" s="187">
        <f t="shared" si="16"/>
        <v>2</v>
      </c>
      <c r="J133">
        <f t="shared" si="17"/>
        <v>2</v>
      </c>
      <c r="K133" s="1">
        <f>'R'!J1060</f>
        <v>1.036804075404526</v>
      </c>
      <c r="L133" s="1">
        <f t="shared" ref="L133:L196" si="33">K133-$K$2*F133</f>
        <v>1.0359176210524155</v>
      </c>
      <c r="M133" s="6">
        <f>'x calcs'!I132</f>
        <v>1.0065636869190298</v>
      </c>
      <c r="N133" s="6"/>
      <c r="O133" s="6">
        <f t="shared" si="18"/>
        <v>0.48342450477937637</v>
      </c>
      <c r="P133" s="6">
        <f t="shared" si="19"/>
        <v>364.26071458598233</v>
      </c>
    </row>
    <row r="134" spans="2:16" x14ac:dyDescent="0.25">
      <c r="B134">
        <f>'detrend th'!A136</f>
        <v>1958</v>
      </c>
      <c r="C134">
        <f>'detrend th'!B136</f>
        <v>10</v>
      </c>
      <c r="D134" s="57">
        <f>'detrend th'!F136</f>
        <v>0.25868431585612939</v>
      </c>
      <c r="E134" s="55">
        <f>1/'R'!E1061</f>
        <v>352.0530670766467</v>
      </c>
      <c r="F134">
        <f t="shared" si="20"/>
        <v>-271</v>
      </c>
      <c r="G134" s="5">
        <f t="shared" si="31"/>
        <v>515.86587622921525</v>
      </c>
      <c r="H134" s="1">
        <f t="shared" si="32"/>
        <v>4.6764141321062089</v>
      </c>
      <c r="I134" s="187">
        <f t="shared" ref="I134:I197" si="34">VLOOKUP(H134,$S$6:$T$11,2)</f>
        <v>2</v>
      </c>
      <c r="J134">
        <f t="shared" ref="J134:J197" si="35">I135</f>
        <v>2</v>
      </c>
      <c r="K134" s="1">
        <f>'R'!J1061</f>
        <v>1.0235799029066071</v>
      </c>
      <c r="L134" s="1">
        <f t="shared" si="33"/>
        <v>1.0226967075778499</v>
      </c>
      <c r="M134" s="6">
        <f>'x calcs'!I133</f>
        <v>1.0060048440481573</v>
      </c>
      <c r="N134" s="6"/>
      <c r="O134" s="6">
        <f t="shared" ref="O134:O197" si="36">INDEX($W$7:$W$11,I134)</f>
        <v>0.48342450477937637</v>
      </c>
      <c r="P134" s="6">
        <f t="shared" ref="P134:P197" si="37">INDEX($X$7:$X$11,I134)</f>
        <v>364.26071458598233</v>
      </c>
    </row>
    <row r="135" spans="2:16" x14ac:dyDescent="0.25">
      <c r="B135">
        <f>'detrend th'!A137</f>
        <v>1958</v>
      </c>
      <c r="C135">
        <f>'detrend th'!B137</f>
        <v>11</v>
      </c>
      <c r="D135" s="57">
        <f>'detrend th'!F137</f>
        <v>0.29247620923687562</v>
      </c>
      <c r="E135" s="55">
        <f>1/'R'!E1062</f>
        <v>361.3773640102562</v>
      </c>
      <c r="F135">
        <f t="shared" ref="F135:F198" si="38">F134+1</f>
        <v>-270</v>
      </c>
      <c r="G135" s="5">
        <f t="shared" si="31"/>
        <v>524.58569785229872</v>
      </c>
      <c r="H135" s="1">
        <f t="shared" si="32"/>
        <v>4.8665559854884384</v>
      </c>
      <c r="I135" s="187">
        <f t="shared" si="34"/>
        <v>2</v>
      </c>
      <c r="J135">
        <f t="shared" si="35"/>
        <v>3</v>
      </c>
      <c r="K135" s="1">
        <f>'R'!J1062</f>
        <v>1.0190471876825677</v>
      </c>
      <c r="L135" s="1">
        <f t="shared" si="33"/>
        <v>1.018167251377164</v>
      </c>
      <c r="M135" s="6">
        <f>'x calcs'!I134</f>
        <v>1.0060048440481573</v>
      </c>
      <c r="N135" s="6"/>
      <c r="O135" s="6">
        <f t="shared" si="36"/>
        <v>0.48342450477937637</v>
      </c>
      <c r="P135" s="6">
        <f t="shared" si="37"/>
        <v>364.26071458598233</v>
      </c>
    </row>
    <row r="136" spans="2:16" x14ac:dyDescent="0.25">
      <c r="B136">
        <f>'detrend th'!A138</f>
        <v>1958</v>
      </c>
      <c r="C136">
        <f>'detrend th'!B138</f>
        <v>12</v>
      </c>
      <c r="D136" s="57">
        <f>'detrend th'!F138</f>
        <v>0.30284818742526909</v>
      </c>
      <c r="E136" s="55">
        <f>1/'R'!E1063</f>
        <v>366.7885714285714</v>
      </c>
      <c r="F136">
        <f t="shared" si="38"/>
        <v>-269</v>
      </c>
      <c r="G136" s="5">
        <f t="shared" si="31"/>
        <v>529.39242996008784</v>
      </c>
      <c r="H136" s="1">
        <f t="shared" si="32"/>
        <v>4.9401950424391625</v>
      </c>
      <c r="I136" s="187">
        <f t="shared" si="34"/>
        <v>3</v>
      </c>
      <c r="J136">
        <f t="shared" si="35"/>
        <v>3</v>
      </c>
      <c r="K136" s="1">
        <f>'R'!J1063</f>
        <v>1.0327760179554546</v>
      </c>
      <c r="L136" s="1">
        <f t="shared" si="33"/>
        <v>1.0318993406734041</v>
      </c>
      <c r="M136" s="6">
        <f>'x calcs'!I135</f>
        <v>1.0060048440481573</v>
      </c>
      <c r="N136" s="6"/>
      <c r="O136" s="6">
        <f t="shared" si="36"/>
        <v>0.59221490927912501</v>
      </c>
      <c r="P136" s="6">
        <f t="shared" si="37"/>
        <v>415.47245975446987</v>
      </c>
    </row>
    <row r="137" spans="2:16" x14ac:dyDescent="0.25">
      <c r="B137">
        <f>'detrend th'!A139</f>
        <v>1959</v>
      </c>
      <c r="C137">
        <f>'detrend th'!B139</f>
        <v>1</v>
      </c>
      <c r="D137" s="57">
        <f>'detrend th'!F139</f>
        <v>0.31242320894275122</v>
      </c>
      <c r="E137" s="55">
        <f>1/'R'!E1064</f>
        <v>379.94614810977589</v>
      </c>
      <c r="F137">
        <f t="shared" si="38"/>
        <v>-268</v>
      </c>
      <c r="G137" s="5">
        <f t="shared" si="31"/>
        <v>541.94553133076624</v>
      </c>
      <c r="H137" s="1">
        <f t="shared" si="32"/>
        <v>5.0663779662788624</v>
      </c>
      <c r="I137" s="187">
        <f t="shared" si="34"/>
        <v>3</v>
      </c>
      <c r="J137">
        <f t="shared" si="35"/>
        <v>3</v>
      </c>
      <c r="K137" s="1">
        <f>'R'!J1064</f>
        <v>0.98736561642135612</v>
      </c>
      <c r="L137" s="1">
        <f t="shared" si="33"/>
        <v>0.98649219816265898</v>
      </c>
      <c r="M137" s="6">
        <f>'x calcs'!I136</f>
        <v>1.0034439674903772</v>
      </c>
      <c r="N137" s="6"/>
      <c r="O137" s="6">
        <f t="shared" si="36"/>
        <v>0.59221490927912501</v>
      </c>
      <c r="P137" s="6">
        <f t="shared" si="37"/>
        <v>415.47245975446987</v>
      </c>
    </row>
    <row r="138" spans="2:16" x14ac:dyDescent="0.25">
      <c r="B138">
        <f>'detrend th'!A140</f>
        <v>1959</v>
      </c>
      <c r="C138">
        <f>'detrend th'!B140</f>
        <v>2</v>
      </c>
      <c r="D138" s="57">
        <f>'detrend th'!F140</f>
        <v>0.35609949140343644</v>
      </c>
      <c r="E138" s="55">
        <f>1/'R'!E1065</f>
        <v>372.72660250775522</v>
      </c>
      <c r="F138">
        <f t="shared" si="38"/>
        <v>-267</v>
      </c>
      <c r="G138" s="5">
        <f t="shared" si="31"/>
        <v>534.12151041821949</v>
      </c>
      <c r="H138" s="1">
        <f t="shared" si="32"/>
        <v>5.1752011266659697</v>
      </c>
      <c r="I138" s="187">
        <f t="shared" si="34"/>
        <v>3</v>
      </c>
      <c r="J138">
        <f t="shared" si="35"/>
        <v>3</v>
      </c>
      <c r="K138" s="1">
        <f>'R'!J1065</f>
        <v>1.0245425374300823</v>
      </c>
      <c r="L138" s="1">
        <f t="shared" si="33"/>
        <v>1.0236723781947386</v>
      </c>
      <c r="M138" s="6">
        <f>'x calcs'!I137</f>
        <v>1.0034439674903772</v>
      </c>
      <c r="N138" s="6"/>
      <c r="O138" s="6">
        <f t="shared" si="36"/>
        <v>0.59221490927912501</v>
      </c>
      <c r="P138" s="6">
        <f t="shared" si="37"/>
        <v>415.47245975446987</v>
      </c>
    </row>
    <row r="139" spans="2:16" x14ac:dyDescent="0.25">
      <c r="B139">
        <f>'detrend th'!A141</f>
        <v>1959</v>
      </c>
      <c r="C139">
        <f>'detrend th'!B141</f>
        <v>3</v>
      </c>
      <c r="D139" s="57">
        <f>'detrend th'!F141</f>
        <v>0.3925558548304226</v>
      </c>
      <c r="E139" s="55">
        <f>1/'R'!E1066</f>
        <v>380.74576271186442</v>
      </c>
      <c r="F139">
        <f t="shared" si="38"/>
        <v>-266</v>
      </c>
      <c r="G139" s="5">
        <f t="shared" si="31"/>
        <v>541.53619531180254</v>
      </c>
      <c r="H139" s="1">
        <f t="shared" si="32"/>
        <v>5.3660448990487888</v>
      </c>
      <c r="I139" s="187">
        <f t="shared" si="34"/>
        <v>3</v>
      </c>
      <c r="J139">
        <f t="shared" si="35"/>
        <v>4</v>
      </c>
      <c r="K139" s="1">
        <f>'R'!J1066</f>
        <v>1.0123807623962087</v>
      </c>
      <c r="L139" s="1">
        <f t="shared" si="33"/>
        <v>1.0115138621842181</v>
      </c>
      <c r="M139" s="6">
        <f>'x calcs'!I138</f>
        <v>1.0034439674903772</v>
      </c>
      <c r="N139" s="6"/>
      <c r="O139" s="6">
        <f t="shared" si="36"/>
        <v>0.59221490927912501</v>
      </c>
      <c r="P139" s="6">
        <f t="shared" si="37"/>
        <v>415.47245975446987</v>
      </c>
    </row>
    <row r="140" spans="2:16" x14ac:dyDescent="0.25">
      <c r="B140">
        <f>'detrend th'!A142</f>
        <v>1959</v>
      </c>
      <c r="C140">
        <f>'detrend th'!B142</f>
        <v>4</v>
      </c>
      <c r="D140" s="57">
        <f>'detrend th'!F142</f>
        <v>0.44927988440581101</v>
      </c>
      <c r="E140" s="55">
        <f>1/'R'!E1067</f>
        <v>385.66531770109248</v>
      </c>
      <c r="F140">
        <f t="shared" si="38"/>
        <v>-265</v>
      </c>
      <c r="G140" s="5">
        <f t="shared" si="31"/>
        <v>545.85127499050452</v>
      </c>
      <c r="H140" s="1">
        <f t="shared" si="32"/>
        <v>5.61119590976958</v>
      </c>
      <c r="I140" s="187">
        <f t="shared" si="34"/>
        <v>4</v>
      </c>
      <c r="J140">
        <f t="shared" si="35"/>
        <v>4</v>
      </c>
      <c r="K140" s="1">
        <f>'R'!J1067</f>
        <v>1.0148409316637359</v>
      </c>
      <c r="L140" s="1">
        <f t="shared" si="33"/>
        <v>1.0139772904750988</v>
      </c>
      <c r="M140" s="6">
        <f>'x calcs'!I139</f>
        <v>1.0027792458522253</v>
      </c>
      <c r="N140" s="6"/>
      <c r="O140" s="6">
        <f t="shared" si="36"/>
        <v>0.68680047988954196</v>
      </c>
      <c r="P140" s="6">
        <f t="shared" si="37"/>
        <v>485.25589286539957</v>
      </c>
    </row>
    <row r="141" spans="2:16" x14ac:dyDescent="0.25">
      <c r="B141">
        <f>'detrend th'!A143</f>
        <v>1959</v>
      </c>
      <c r="C141">
        <f>'detrend th'!B143</f>
        <v>5</v>
      </c>
      <c r="D141" s="57">
        <f>'detrend th'!F143</f>
        <v>0.46600765249336312</v>
      </c>
      <c r="E141" s="55">
        <f>1/'R'!E1068</f>
        <v>390.01194394755879</v>
      </c>
      <c r="F141">
        <f t="shared" si="38"/>
        <v>-264</v>
      </c>
      <c r="G141" s="5">
        <f t="shared" si="31"/>
        <v>549.59342592644475</v>
      </c>
      <c r="H141" s="1">
        <f t="shared" si="32"/>
        <v>5.7012014595270468</v>
      </c>
      <c r="I141" s="187">
        <f t="shared" si="34"/>
        <v>4</v>
      </c>
      <c r="J141">
        <f t="shared" si="35"/>
        <v>4</v>
      </c>
      <c r="K141" s="1">
        <f>'R'!J1068</f>
        <v>0.98779241175901455</v>
      </c>
      <c r="L141" s="1">
        <f t="shared" si="33"/>
        <v>0.98693202959373083</v>
      </c>
      <c r="M141" s="6">
        <f>'x calcs'!I140</f>
        <v>1.0027792458522253</v>
      </c>
      <c r="N141" s="6"/>
      <c r="O141" s="6">
        <f t="shared" si="36"/>
        <v>0.68680047988954196</v>
      </c>
      <c r="P141" s="6">
        <f t="shared" si="37"/>
        <v>485.25589286539957</v>
      </c>
    </row>
    <row r="142" spans="2:16" x14ac:dyDescent="0.25">
      <c r="B142">
        <f>'detrend th'!A144</f>
        <v>1959</v>
      </c>
      <c r="C142">
        <f>'detrend th'!B144</f>
        <v>6</v>
      </c>
      <c r="D142" s="57">
        <f>'detrend th'!F144</f>
        <v>0.47811535175399067</v>
      </c>
      <c r="E142" s="55">
        <f>1/'R'!E1069</f>
        <v>385.20670391061452</v>
      </c>
      <c r="F142">
        <f t="shared" si="38"/>
        <v>-263</v>
      </c>
      <c r="G142" s="5">
        <f t="shared" si="31"/>
        <v>544.18371057897446</v>
      </c>
      <c r="H142" s="1">
        <f t="shared" si="32"/>
        <v>5.7081274149292884</v>
      </c>
      <c r="I142" s="187">
        <f t="shared" si="34"/>
        <v>4</v>
      </c>
      <c r="J142">
        <f t="shared" si="35"/>
        <v>4</v>
      </c>
      <c r="K142" s="1">
        <f>'R'!J1069</f>
        <v>1.0358435898179339</v>
      </c>
      <c r="L142" s="1">
        <f t="shared" si="33"/>
        <v>1.0349864666760036</v>
      </c>
      <c r="M142" s="6">
        <f>'x calcs'!I141</f>
        <v>1.0027792458522253</v>
      </c>
      <c r="N142" s="6"/>
      <c r="O142" s="6">
        <f t="shared" si="36"/>
        <v>0.68680047988954196</v>
      </c>
      <c r="P142" s="6">
        <f t="shared" si="37"/>
        <v>485.25589286539957</v>
      </c>
    </row>
    <row r="143" spans="2:16" x14ac:dyDescent="0.25">
      <c r="B143">
        <f>'detrend th'!A145</f>
        <v>1959</v>
      </c>
      <c r="C143">
        <f>'detrend th'!B145</f>
        <v>7</v>
      </c>
      <c r="D143" s="57">
        <f>'detrend th'!F145</f>
        <v>0.46214828181308604</v>
      </c>
      <c r="E143" s="55">
        <f>1/'R'!E1070</f>
        <v>399.00482559401559</v>
      </c>
      <c r="F143">
        <f t="shared" si="38"/>
        <v>-262</v>
      </c>
      <c r="G143" s="5">
        <f t="shared" si="31"/>
        <v>557.37735695184938</v>
      </c>
      <c r="H143" s="1">
        <f t="shared" si="32"/>
        <v>5.7424502000921898</v>
      </c>
      <c r="I143" s="187">
        <f t="shared" si="34"/>
        <v>4</v>
      </c>
      <c r="J143">
        <f t="shared" si="35"/>
        <v>4</v>
      </c>
      <c r="K143" s="1">
        <f>'R'!J1070</f>
        <v>0.99646717103567051</v>
      </c>
      <c r="L143" s="1">
        <f t="shared" si="33"/>
        <v>0.99561330691709349</v>
      </c>
      <c r="M143" s="6">
        <f>'x calcs'!I142</f>
        <v>1.0003498479792394</v>
      </c>
      <c r="N143" s="6"/>
      <c r="O143" s="6">
        <f t="shared" si="36"/>
        <v>0.68680047988954196</v>
      </c>
      <c r="P143" s="6">
        <f t="shared" si="37"/>
        <v>485.25589286539957</v>
      </c>
    </row>
    <row r="144" spans="2:16" x14ac:dyDescent="0.25">
      <c r="B144">
        <f>'detrend th'!A146</f>
        <v>1959</v>
      </c>
      <c r="C144">
        <f>'detrend th'!B146</f>
        <v>8</v>
      </c>
      <c r="D144" s="57">
        <f>'detrend th'!F146</f>
        <v>0.44967706050246742</v>
      </c>
      <c r="E144" s="55">
        <f>1/'R'!E1071</f>
        <v>395.26875280730644</v>
      </c>
      <c r="F144">
        <f t="shared" si="38"/>
        <v>-261</v>
      </c>
      <c r="G144" s="5">
        <f t="shared" si="31"/>
        <v>553.03680885461415</v>
      </c>
      <c r="H144" s="1">
        <f t="shared" si="32"/>
        <v>5.6642270913187236</v>
      </c>
      <c r="I144" s="187">
        <f t="shared" si="34"/>
        <v>4</v>
      </c>
      <c r="J144">
        <f t="shared" si="35"/>
        <v>3</v>
      </c>
      <c r="K144" s="1">
        <f>'R'!J1071</f>
        <v>0.9593549469752215</v>
      </c>
      <c r="L144" s="1">
        <f t="shared" si="33"/>
        <v>0.95850434187999778</v>
      </c>
      <c r="M144" s="6">
        <f>'x calcs'!I143</f>
        <v>1.0003498479792394</v>
      </c>
      <c r="N144" s="6"/>
      <c r="O144" s="6">
        <f t="shared" si="36"/>
        <v>0.68680047988954196</v>
      </c>
      <c r="P144" s="6">
        <f t="shared" si="37"/>
        <v>485.25589286539957</v>
      </c>
    </row>
    <row r="145" spans="2:16" x14ac:dyDescent="0.25">
      <c r="B145">
        <f>'detrend th'!A147</f>
        <v>1959</v>
      </c>
      <c r="C145">
        <f>'detrend th'!B147</f>
        <v>9</v>
      </c>
      <c r="D145" s="57">
        <f>'detrend th'!F147</f>
        <v>0.42985822061502621</v>
      </c>
      <c r="E145" s="55">
        <f>1/'R'!E1072</f>
        <v>378.23204419889498</v>
      </c>
      <c r="F145">
        <f t="shared" si="38"/>
        <v>-260</v>
      </c>
      <c r="G145" s="5">
        <f t="shared" si="31"/>
        <v>535.39562493567666</v>
      </c>
      <c r="H145" s="1">
        <f t="shared" si="32"/>
        <v>5.4628713609007891</v>
      </c>
      <c r="I145" s="187">
        <f t="shared" si="34"/>
        <v>3</v>
      </c>
      <c r="J145">
        <f t="shared" si="35"/>
        <v>3</v>
      </c>
      <c r="K145" s="1">
        <f>'R'!J1072</f>
        <v>0.99802084531885216</v>
      </c>
      <c r="L145" s="1">
        <f t="shared" si="33"/>
        <v>0.99717349924698184</v>
      </c>
      <c r="M145" s="6">
        <f>'x calcs'!I144</f>
        <v>1.0003498479792394</v>
      </c>
      <c r="N145" s="6"/>
      <c r="O145" s="6">
        <f t="shared" si="36"/>
        <v>0.59221490927912501</v>
      </c>
      <c r="P145" s="6">
        <f t="shared" si="37"/>
        <v>415.47245975446987</v>
      </c>
    </row>
    <row r="146" spans="2:16" x14ac:dyDescent="0.25">
      <c r="B146">
        <f>'detrend th'!A148</f>
        <v>1959</v>
      </c>
      <c r="C146">
        <f>'detrend th'!B148</f>
        <v>10</v>
      </c>
      <c r="D146" s="57">
        <f>'detrend th'!F148</f>
        <v>0.40437674537759744</v>
      </c>
      <c r="E146" s="55">
        <f>1/'R'!E1073</f>
        <v>376.5130706182191</v>
      </c>
      <c r="F146">
        <f t="shared" si="38"/>
        <v>-259</v>
      </c>
      <c r="G146" s="5">
        <f t="shared" si="31"/>
        <v>533.07217604447465</v>
      </c>
      <c r="H146" s="1">
        <f t="shared" si="32"/>
        <v>5.3499837272012787</v>
      </c>
      <c r="I146" s="187">
        <f t="shared" si="34"/>
        <v>3</v>
      </c>
      <c r="J146">
        <f t="shared" si="35"/>
        <v>3</v>
      </c>
      <c r="K146" s="1">
        <f>'R'!J1073</f>
        <v>1.0065380785196729</v>
      </c>
      <c r="L146" s="1">
        <f t="shared" si="33"/>
        <v>1.005693991471156</v>
      </c>
      <c r="M146" s="6">
        <f>'x calcs'!I145</f>
        <v>1.0001523679799869</v>
      </c>
      <c r="N146" s="6"/>
      <c r="O146" s="6">
        <f t="shared" si="36"/>
        <v>0.59221490927912501</v>
      </c>
      <c r="P146" s="6">
        <f t="shared" si="37"/>
        <v>415.47245975446987</v>
      </c>
    </row>
    <row r="147" spans="2:16" x14ac:dyDescent="0.25">
      <c r="B147">
        <f>'detrend th'!A149</f>
        <v>1959</v>
      </c>
      <c r="C147">
        <f>'detrend th'!B149</f>
        <v>11</v>
      </c>
      <c r="D147" s="57">
        <f>'detrend th'!F149</f>
        <v>0.40425129952249694</v>
      </c>
      <c r="E147" s="55">
        <f>1/'R'!E1074</f>
        <v>376.65151124590722</v>
      </c>
      <c r="F147">
        <f t="shared" si="38"/>
        <v>-258</v>
      </c>
      <c r="G147" s="5">
        <f t="shared" si="31"/>
        <v>532.60614136163667</v>
      </c>
      <c r="H147" s="1">
        <f t="shared" si="32"/>
        <v>5.3461678238177806</v>
      </c>
      <c r="I147" s="187">
        <f t="shared" si="34"/>
        <v>3</v>
      </c>
      <c r="J147">
        <f t="shared" si="35"/>
        <v>3</v>
      </c>
      <c r="K147" s="1">
        <f>'R'!J1074</f>
        <v>1.0344739941411289</v>
      </c>
      <c r="L147" s="1">
        <f t="shared" si="33"/>
        <v>1.0336331661159652</v>
      </c>
      <c r="M147" s="6">
        <f>'x calcs'!I146</f>
        <v>1.0001523679799869</v>
      </c>
      <c r="N147" s="6"/>
      <c r="O147" s="6">
        <f t="shared" si="36"/>
        <v>0.59221490927912501</v>
      </c>
      <c r="P147" s="6">
        <f t="shared" si="37"/>
        <v>415.47245975446987</v>
      </c>
    </row>
    <row r="148" spans="2:16" x14ac:dyDescent="0.25">
      <c r="B148">
        <f>'detrend th'!A150</f>
        <v>1959</v>
      </c>
      <c r="C148">
        <f>'detrend th'!B150</f>
        <v>12</v>
      </c>
      <c r="D148" s="57">
        <f>'detrend th'!F150</f>
        <v>0.43744832075221191</v>
      </c>
      <c r="E148" s="55">
        <f>1/'R'!E1075</f>
        <v>387.27868852459022</v>
      </c>
      <c r="F148">
        <f t="shared" si="38"/>
        <v>-257</v>
      </c>
      <c r="G148" s="5">
        <f t="shared" si="31"/>
        <v>542.62884332979365</v>
      </c>
      <c r="H148" s="1">
        <f t="shared" si="32"/>
        <v>5.5434069367742742</v>
      </c>
      <c r="I148" s="187">
        <f t="shared" si="34"/>
        <v>3</v>
      </c>
      <c r="J148">
        <f t="shared" si="35"/>
        <v>3</v>
      </c>
      <c r="K148" s="1">
        <f>'R'!J1075</f>
        <v>0.98834547693982489</v>
      </c>
      <c r="L148" s="1">
        <f t="shared" si="33"/>
        <v>0.98750790793801457</v>
      </c>
      <c r="M148" s="6">
        <f>'x calcs'!I147</f>
        <v>1.0001523679799869</v>
      </c>
      <c r="N148" s="6"/>
      <c r="O148" s="6">
        <f t="shared" si="36"/>
        <v>0.59221490927912501</v>
      </c>
      <c r="P148" s="6">
        <f t="shared" si="37"/>
        <v>415.47245975446987</v>
      </c>
    </row>
    <row r="149" spans="2:16" x14ac:dyDescent="0.25">
      <c r="B149">
        <f>'detrend th'!A151</f>
        <v>1960</v>
      </c>
      <c r="C149">
        <f>'detrend th'!B151</f>
        <v>1</v>
      </c>
      <c r="D149" s="57">
        <f>'detrend th'!F151</f>
        <v>0.45483680343434185</v>
      </c>
      <c r="E149" s="55">
        <f>1/'R'!E1076</f>
        <v>373.0493338404753</v>
      </c>
      <c r="F149">
        <f t="shared" si="38"/>
        <v>-256</v>
      </c>
      <c r="G149" s="5">
        <f t="shared" si="31"/>
        <v>527.79501333515259</v>
      </c>
      <c r="H149" s="1">
        <f t="shared" si="32"/>
        <v>5.5026891487708802</v>
      </c>
      <c r="I149" s="187">
        <f t="shared" si="34"/>
        <v>3</v>
      </c>
      <c r="J149">
        <f t="shared" si="35"/>
        <v>3</v>
      </c>
      <c r="K149" s="1">
        <f>'R'!J1076</f>
        <v>0.95392660825863018</v>
      </c>
      <c r="L149" s="1">
        <f t="shared" si="33"/>
        <v>0.95309229828017317</v>
      </c>
      <c r="M149" s="6">
        <f>'x calcs'!I148</f>
        <v>1.0070554562240104</v>
      </c>
      <c r="N149" s="6"/>
      <c r="O149" s="6">
        <f t="shared" si="36"/>
        <v>0.59221490927912501</v>
      </c>
      <c r="P149" s="6">
        <f t="shared" si="37"/>
        <v>415.47245975446987</v>
      </c>
    </row>
    <row r="150" spans="2:16" x14ac:dyDescent="0.25">
      <c r="B150">
        <f>'detrend th'!A152</f>
        <v>1960</v>
      </c>
      <c r="C150">
        <f>'detrend th'!B152</f>
        <v>2</v>
      </c>
      <c r="D150" s="57">
        <f>'detrend th'!F152</f>
        <v>0.49329470411337528</v>
      </c>
      <c r="E150" s="55">
        <f>1/'R'!E1077</f>
        <v>351.67837421781826</v>
      </c>
      <c r="F150">
        <f t="shared" si="38"/>
        <v>-255</v>
      </c>
      <c r="G150" s="5">
        <f t="shared" si="31"/>
        <v>505.81957840196947</v>
      </c>
      <c r="H150" s="1">
        <f t="shared" si="32"/>
        <v>5.4903188712644493</v>
      </c>
      <c r="I150" s="187">
        <f t="shared" si="34"/>
        <v>3</v>
      </c>
      <c r="J150">
        <f t="shared" si="35"/>
        <v>3</v>
      </c>
      <c r="K150" s="1">
        <f>'R'!J1077</f>
        <v>0.98230798331572888</v>
      </c>
      <c r="L150" s="1">
        <f t="shared" si="33"/>
        <v>0.98147693236062528</v>
      </c>
      <c r="M150" s="6">
        <f>'x calcs'!I149</f>
        <v>1.0070554562240104</v>
      </c>
      <c r="N150" s="6"/>
      <c r="O150" s="6">
        <f t="shared" si="36"/>
        <v>0.59221490927912501</v>
      </c>
      <c r="P150" s="6">
        <f t="shared" si="37"/>
        <v>415.47245975446987</v>
      </c>
    </row>
    <row r="151" spans="2:16" x14ac:dyDescent="0.25">
      <c r="B151">
        <f>'detrend th'!A153</f>
        <v>1960</v>
      </c>
      <c r="C151">
        <f>'detrend th'!B153</f>
        <v>3</v>
      </c>
      <c r="D151" s="57">
        <f>'detrend th'!F153</f>
        <v>0.42084267455812119</v>
      </c>
      <c r="E151" s="55">
        <f>1/'R'!E1078</f>
        <v>340.32989690721655</v>
      </c>
      <c r="F151">
        <f t="shared" si="38"/>
        <v>-254</v>
      </c>
      <c r="G151" s="5">
        <f t="shared" si="31"/>
        <v>493.86662578084167</v>
      </c>
      <c r="H151" s="1">
        <f t="shared" si="32"/>
        <v>5.1309993821677651</v>
      </c>
      <c r="I151" s="187">
        <f t="shared" si="34"/>
        <v>3</v>
      </c>
      <c r="J151">
        <f t="shared" si="35"/>
        <v>3</v>
      </c>
      <c r="K151" s="1">
        <f>'R'!J1078</f>
        <v>1.0053367712726586</v>
      </c>
      <c r="L151" s="1">
        <f t="shared" si="33"/>
        <v>1.0045089793409083</v>
      </c>
      <c r="M151" s="6">
        <f>'x calcs'!I150</f>
        <v>1.0070554562240104</v>
      </c>
      <c r="N151" s="6"/>
      <c r="O151" s="6">
        <f t="shared" si="36"/>
        <v>0.59221490927912501</v>
      </c>
      <c r="P151" s="6">
        <f t="shared" si="37"/>
        <v>415.47245975446987</v>
      </c>
    </row>
    <row r="152" spans="2:16" x14ac:dyDescent="0.25">
      <c r="B152">
        <f>'detrend th'!A154</f>
        <v>1960</v>
      </c>
      <c r="C152">
        <f>'detrend th'!B154</f>
        <v>4</v>
      </c>
      <c r="D152" s="57">
        <f>'detrend th'!F154</f>
        <v>0.4189938216720645</v>
      </c>
      <c r="E152" s="55">
        <f>1/'R'!E1079</f>
        <v>344.13095048190479</v>
      </c>
      <c r="F152">
        <f t="shared" si="38"/>
        <v>-253</v>
      </c>
      <c r="G152" s="5">
        <f t="shared" si="31"/>
        <v>497.06320404500389</v>
      </c>
      <c r="H152" s="1">
        <f t="shared" si="32"/>
        <v>5.1469420007422908</v>
      </c>
      <c r="I152" s="187">
        <f t="shared" si="34"/>
        <v>3</v>
      </c>
      <c r="J152">
        <f t="shared" si="35"/>
        <v>3</v>
      </c>
      <c r="K152" s="1">
        <f>'R'!J1079</f>
        <v>0.99754744038710408</v>
      </c>
      <c r="L152" s="1">
        <f t="shared" si="33"/>
        <v>0.99672290747870718</v>
      </c>
      <c r="M152" s="6">
        <f>'x calcs'!I151</f>
        <v>0.99618673202128594</v>
      </c>
      <c r="N152" s="6"/>
      <c r="O152" s="6">
        <f t="shared" si="36"/>
        <v>0.59221490927912501</v>
      </c>
      <c r="P152" s="6">
        <f t="shared" si="37"/>
        <v>415.47245975446987</v>
      </c>
    </row>
    <row r="153" spans="2:16" x14ac:dyDescent="0.25">
      <c r="B153">
        <f>'detrend th'!A155</f>
        <v>1960</v>
      </c>
      <c r="C153">
        <f>'detrend th'!B155</f>
        <v>5</v>
      </c>
      <c r="D153" s="57">
        <f>'detrend th'!F155</f>
        <v>0.4273211566309506</v>
      </c>
      <c r="E153" s="55">
        <f>1/'R'!E1080</f>
        <v>340.39667740294965</v>
      </c>
      <c r="F153">
        <f t="shared" si="38"/>
        <v>-252</v>
      </c>
      <c r="G153" s="5">
        <f t="shared" si="31"/>
        <v>492.72445565552266</v>
      </c>
      <c r="H153" s="1">
        <f t="shared" si="32"/>
        <v>5.1472727615249507</v>
      </c>
      <c r="I153" s="187">
        <f t="shared" si="34"/>
        <v>3</v>
      </c>
      <c r="J153">
        <f t="shared" si="35"/>
        <v>3</v>
      </c>
      <c r="K153" s="1">
        <f>'R'!J1080</f>
        <v>1.0403335675326508</v>
      </c>
      <c r="L153" s="1">
        <f t="shared" si="33"/>
        <v>1.0395122936476073</v>
      </c>
      <c r="M153" s="6">
        <f>'x calcs'!I152</f>
        <v>0.99618673202128594</v>
      </c>
      <c r="N153" s="6"/>
      <c r="O153" s="6">
        <f t="shared" si="36"/>
        <v>0.59221490927912501</v>
      </c>
      <c r="P153" s="6">
        <f t="shared" si="37"/>
        <v>415.47245975446987</v>
      </c>
    </row>
    <row r="154" spans="2:16" x14ac:dyDescent="0.25">
      <c r="B154">
        <f>'detrend th'!A156</f>
        <v>1960</v>
      </c>
      <c r="C154">
        <f>'detrend th'!B156</f>
        <v>6</v>
      </c>
      <c r="D154" s="57">
        <f>'detrend th'!F156</f>
        <v>0.39159657724346075</v>
      </c>
      <c r="E154" s="55">
        <f>1/'R'!E1081</f>
        <v>352.36923076923074</v>
      </c>
      <c r="F154">
        <f t="shared" si="38"/>
        <v>-251</v>
      </c>
      <c r="G154" s="5">
        <f t="shared" si="31"/>
        <v>504.09253371127761</v>
      </c>
      <c r="H154" s="1">
        <f t="shared" si="32"/>
        <v>5.0938937229816563</v>
      </c>
      <c r="I154" s="187">
        <f t="shared" si="34"/>
        <v>3</v>
      </c>
      <c r="J154">
        <f t="shared" si="35"/>
        <v>3</v>
      </c>
      <c r="K154" s="1">
        <f>'R'!J1081</f>
        <v>0.98177170733830144</v>
      </c>
      <c r="L154" s="1">
        <f t="shared" si="33"/>
        <v>0.98095369247661124</v>
      </c>
      <c r="M154" s="6">
        <f>'x calcs'!I153</f>
        <v>0.99618673202128594</v>
      </c>
      <c r="N154" s="6"/>
      <c r="O154" s="6">
        <f t="shared" si="36"/>
        <v>0.59221490927912501</v>
      </c>
      <c r="P154" s="6">
        <f t="shared" si="37"/>
        <v>415.47245975446987</v>
      </c>
    </row>
    <row r="155" spans="2:16" x14ac:dyDescent="0.25">
      <c r="B155">
        <f>'detrend th'!A157</f>
        <v>1960</v>
      </c>
      <c r="C155">
        <f>'detrend th'!B157</f>
        <v>7</v>
      </c>
      <c r="D155" s="57">
        <f>'detrend th'!F157</f>
        <v>0.37545068107461049</v>
      </c>
      <c r="E155" s="55">
        <f>1/'R'!E1082</f>
        <v>343.63076923076926</v>
      </c>
      <c r="F155">
        <f t="shared" si="38"/>
        <v>-250</v>
      </c>
      <c r="G155" s="5">
        <f t="shared" si="31"/>
        <v>494.7495968622901</v>
      </c>
      <c r="H155" s="1">
        <f t="shared" si="32"/>
        <v>4.9659192232354794</v>
      </c>
      <c r="I155" s="187">
        <f t="shared" si="34"/>
        <v>3</v>
      </c>
      <c r="J155">
        <f t="shared" si="35"/>
        <v>3</v>
      </c>
      <c r="K155" s="1">
        <f>'R'!J1082</f>
        <v>1.0137617432924624</v>
      </c>
      <c r="L155" s="1">
        <f t="shared" si="33"/>
        <v>1.0129469874541255</v>
      </c>
      <c r="M155" s="6">
        <f>'x calcs'!I154</f>
        <v>1.0011346119257458</v>
      </c>
      <c r="N155" s="6"/>
      <c r="O155" s="6">
        <f t="shared" si="36"/>
        <v>0.59221490927912501</v>
      </c>
      <c r="P155" s="6">
        <f t="shared" si="37"/>
        <v>415.47245975446987</v>
      </c>
    </row>
    <row r="156" spans="2:16" x14ac:dyDescent="0.25">
      <c r="B156">
        <f>'detrend th'!A158</f>
        <v>1960</v>
      </c>
      <c r="C156">
        <f>'detrend th'!B158</f>
        <v>8</v>
      </c>
      <c r="D156" s="57">
        <f>'detrend th'!F158</f>
        <v>0.35834603523126229</v>
      </c>
      <c r="E156" s="55">
        <f>1/'R'!E1083</f>
        <v>347.7538461538461</v>
      </c>
      <c r="F156">
        <f t="shared" si="38"/>
        <v>-249</v>
      </c>
      <c r="G156" s="5">
        <f t="shared" si="31"/>
        <v>498.2681984748408</v>
      </c>
      <c r="H156" s="1">
        <f t="shared" si="32"/>
        <v>4.9265612524700764</v>
      </c>
      <c r="I156" s="187">
        <f t="shared" si="34"/>
        <v>3</v>
      </c>
      <c r="J156">
        <f t="shared" si="35"/>
        <v>2</v>
      </c>
      <c r="K156" s="1">
        <f>'R'!J1083</f>
        <v>0.9716931941199779</v>
      </c>
      <c r="L156" s="1">
        <f t="shared" si="33"/>
        <v>0.97088169730499441</v>
      </c>
      <c r="M156" s="6">
        <f>'x calcs'!I155</f>
        <v>1.0011346119257458</v>
      </c>
      <c r="N156" s="6"/>
      <c r="O156" s="6">
        <f t="shared" si="36"/>
        <v>0.59221490927912501</v>
      </c>
      <c r="P156" s="6">
        <f t="shared" si="37"/>
        <v>415.47245975446987</v>
      </c>
    </row>
    <row r="157" spans="2:16" x14ac:dyDescent="0.25">
      <c r="B157">
        <f>'detrend th'!A159</f>
        <v>1960</v>
      </c>
      <c r="C157">
        <f>'detrend th'!B159</f>
        <v>9</v>
      </c>
      <c r="D157" s="57">
        <f>'detrend th'!F159</f>
        <v>0.35320127972747078</v>
      </c>
      <c r="E157" s="55">
        <f>1/'R'!E1084</f>
        <v>337.2923076923077</v>
      </c>
      <c r="F157">
        <f t="shared" si="38"/>
        <v>-248</v>
      </c>
      <c r="G157" s="5">
        <f t="shared" si="31"/>
        <v>487.20218470277632</v>
      </c>
      <c r="H157" s="1">
        <f t="shared" si="32"/>
        <v>4.8277729159412397</v>
      </c>
      <c r="I157" s="187">
        <f t="shared" si="34"/>
        <v>2</v>
      </c>
      <c r="J157">
        <f t="shared" si="35"/>
        <v>2</v>
      </c>
      <c r="K157" s="1">
        <f>'R'!J1084</f>
        <v>0.97557765092012383</v>
      </c>
      <c r="L157" s="1">
        <f t="shared" si="33"/>
        <v>0.97476941312849363</v>
      </c>
      <c r="M157" s="6">
        <f>'x calcs'!I156</f>
        <v>1.0011346119257458</v>
      </c>
      <c r="N157" s="6"/>
      <c r="O157" s="6">
        <f t="shared" si="36"/>
        <v>0.48342450477937637</v>
      </c>
      <c r="P157" s="6">
        <f t="shared" si="37"/>
        <v>364.26071458598233</v>
      </c>
    </row>
    <row r="158" spans="2:16" x14ac:dyDescent="0.25">
      <c r="B158">
        <f>'detrend th'!A160</f>
        <v>1960</v>
      </c>
      <c r="C158">
        <f>'detrend th'!B160</f>
        <v>10</v>
      </c>
      <c r="D158" s="57">
        <f>'detrend th'!F160</f>
        <v>0.30115436832327963</v>
      </c>
      <c r="E158" s="55">
        <f>1/'R'!E1085</f>
        <v>330.64615384615382</v>
      </c>
      <c r="F158">
        <f t="shared" si="38"/>
        <v>-247</v>
      </c>
      <c r="G158" s="5">
        <f t="shared" si="31"/>
        <v>479.95155554609642</v>
      </c>
      <c r="H158" s="1">
        <f t="shared" si="32"/>
        <v>4.5792315579891785</v>
      </c>
      <c r="I158" s="187">
        <f t="shared" si="34"/>
        <v>2</v>
      </c>
      <c r="J158">
        <f t="shared" si="35"/>
        <v>2</v>
      </c>
      <c r="K158" s="1">
        <f>'R'!J1085</f>
        <v>1.0401168240754246</v>
      </c>
      <c r="L158" s="1">
        <f t="shared" si="33"/>
        <v>1.0393118453071477</v>
      </c>
      <c r="M158" s="6">
        <f>'x calcs'!I157</f>
        <v>0.99546009615090769</v>
      </c>
      <c r="N158" s="6"/>
      <c r="O158" s="6">
        <f t="shared" si="36"/>
        <v>0.48342450477937637</v>
      </c>
      <c r="P158" s="6">
        <f t="shared" si="37"/>
        <v>364.26071458598233</v>
      </c>
    </row>
    <row r="159" spans="2:16" x14ac:dyDescent="0.25">
      <c r="B159">
        <f>'detrend th'!A161</f>
        <v>1960</v>
      </c>
      <c r="C159">
        <f>'detrend th'!B161</f>
        <v>11</v>
      </c>
      <c r="D159" s="57">
        <f>'detrend th'!F161</f>
        <v>0.29906157213819945</v>
      </c>
      <c r="E159" s="55">
        <f>1/'R'!E1086</f>
        <v>341.35384615384612</v>
      </c>
      <c r="F159">
        <f t="shared" si="38"/>
        <v>-246</v>
      </c>
      <c r="G159" s="5">
        <f t="shared" si="31"/>
        <v>490.05477254326263</v>
      </c>
      <c r="H159" s="1">
        <f t="shared" si="32"/>
        <v>4.6437842108591463</v>
      </c>
      <c r="I159" s="187">
        <f t="shared" si="34"/>
        <v>2</v>
      </c>
      <c r="J159">
        <f t="shared" si="35"/>
        <v>2</v>
      </c>
      <c r="K159" s="1">
        <f>'R'!J1086</f>
        <v>1.0315763938520883</v>
      </c>
      <c r="L159" s="1">
        <f t="shared" si="33"/>
        <v>1.0307746741071648</v>
      </c>
      <c r="M159" s="6">
        <f>'x calcs'!I158</f>
        <v>0.99546009615090769</v>
      </c>
      <c r="N159" s="6"/>
      <c r="O159" s="6">
        <f t="shared" si="36"/>
        <v>0.48342450477937637</v>
      </c>
      <c r="P159" s="6">
        <f t="shared" si="37"/>
        <v>364.26071458598233</v>
      </c>
    </row>
    <row r="160" spans="2:16" x14ac:dyDescent="0.25">
      <c r="B160">
        <f>'detrend th'!A162</f>
        <v>1960</v>
      </c>
      <c r="C160">
        <f>'detrend th'!B162</f>
        <v>12</v>
      </c>
      <c r="D160" s="57">
        <f>'detrend th'!F162</f>
        <v>0.25953505647455033</v>
      </c>
      <c r="E160" s="55">
        <f>1/'R'!E1087</f>
        <v>349.53846153846155</v>
      </c>
      <c r="F160">
        <f t="shared" si="38"/>
        <v>-245</v>
      </c>
      <c r="G160" s="5">
        <f t="shared" si="31"/>
        <v>497.63491261735192</v>
      </c>
      <c r="H160" s="1">
        <f t="shared" si="32"/>
        <v>4.5488826891147607</v>
      </c>
      <c r="I160" s="187">
        <f t="shared" si="34"/>
        <v>2</v>
      </c>
      <c r="J160">
        <f t="shared" si="35"/>
        <v>2</v>
      </c>
      <c r="K160" s="1">
        <f>'R'!J1087</f>
        <v>1.059064428591725</v>
      </c>
      <c r="L160" s="1">
        <f t="shared" si="33"/>
        <v>1.0582659678701549</v>
      </c>
      <c r="M160" s="6">
        <f>'x calcs'!I159</f>
        <v>0.99546009615090769</v>
      </c>
      <c r="N160" s="6"/>
      <c r="O160" s="6">
        <f t="shared" si="36"/>
        <v>0.48342450477937637</v>
      </c>
      <c r="P160" s="6">
        <f t="shared" si="37"/>
        <v>364.26071458598233</v>
      </c>
    </row>
    <row r="161" spans="2:16" x14ac:dyDescent="0.25">
      <c r="B161">
        <f>'detrend th'!A163</f>
        <v>1961</v>
      </c>
      <c r="C161">
        <f>'detrend th'!B163</f>
        <v>1</v>
      </c>
      <c r="D161" s="57">
        <f>'detrend th'!F163</f>
        <v>0.25958656385683238</v>
      </c>
      <c r="E161" s="55">
        <f>1/'R'!E1088</f>
        <v>368.13635593089742</v>
      </c>
      <c r="F161">
        <f t="shared" si="38"/>
        <v>-244</v>
      </c>
      <c r="G161" s="5">
        <f t="shared" si="31"/>
        <v>515.62833169926171</v>
      </c>
      <c r="H161" s="1">
        <f t="shared" si="32"/>
        <v>4.6781177042161133</v>
      </c>
      <c r="I161" s="187">
        <f t="shared" si="34"/>
        <v>2</v>
      </c>
      <c r="J161">
        <f t="shared" si="35"/>
        <v>2</v>
      </c>
      <c r="K161" s="1">
        <f>'R'!J1088</f>
        <v>1.0399239524047468</v>
      </c>
      <c r="L161" s="1">
        <f t="shared" si="33"/>
        <v>1.0391287507065299</v>
      </c>
      <c r="M161" s="6">
        <f>'x calcs'!I160</f>
        <v>1.003680280425689</v>
      </c>
      <c r="N161" s="6"/>
      <c r="O161" s="6">
        <f t="shared" si="36"/>
        <v>0.48342450477937637</v>
      </c>
      <c r="P161" s="6">
        <f t="shared" si="37"/>
        <v>364.26071458598233</v>
      </c>
    </row>
    <row r="162" spans="2:16" x14ac:dyDescent="0.25">
      <c r="B162">
        <f>'detrend th'!A164</f>
        <v>1961</v>
      </c>
      <c r="C162">
        <f>'detrend th'!B164</f>
        <v>2</v>
      </c>
      <c r="D162" s="57">
        <f>'detrend th'!F164</f>
        <v>0.24862821315487046</v>
      </c>
      <c r="E162" s="55">
        <f>1/'R'!E1089</f>
        <v>383.89774253472132</v>
      </c>
      <c r="F162">
        <f t="shared" si="38"/>
        <v>-243</v>
      </c>
      <c r="G162" s="5">
        <f t="shared" si="31"/>
        <v>530.78524299255957</v>
      </c>
      <c r="H162" s="1">
        <f t="shared" si="32"/>
        <v>4.7454343965212988</v>
      </c>
      <c r="I162" s="187">
        <f t="shared" si="34"/>
        <v>2</v>
      </c>
      <c r="J162">
        <f t="shared" si="35"/>
        <v>2</v>
      </c>
      <c r="K162" s="1">
        <f>'R'!J1089</f>
        <v>1.0301886741564552</v>
      </c>
      <c r="L162" s="1">
        <f t="shared" si="33"/>
        <v>1.0293967314815917</v>
      </c>
      <c r="M162" s="6">
        <f>'x calcs'!I161</f>
        <v>1.003680280425689</v>
      </c>
      <c r="N162" s="6"/>
      <c r="O162" s="6">
        <f t="shared" si="36"/>
        <v>0.48342450477937637</v>
      </c>
      <c r="P162" s="6">
        <f t="shared" si="37"/>
        <v>364.26071458598233</v>
      </c>
    </row>
    <row r="163" spans="2:16" x14ac:dyDescent="0.25">
      <c r="B163">
        <f>'detrend th'!A165</f>
        <v>1961</v>
      </c>
      <c r="C163">
        <f>'detrend th'!B165</f>
        <v>3</v>
      </c>
      <c r="D163" s="57">
        <f>'detrend th'!F165</f>
        <v>0.24786514456512296</v>
      </c>
      <c r="E163" s="55">
        <f>1/'R'!E1090</f>
        <v>396.61855670103097</v>
      </c>
      <c r="F163">
        <f t="shared" si="38"/>
        <v>-242</v>
      </c>
      <c r="G163" s="5">
        <f t="shared" si="31"/>
        <v>542.90158184834308</v>
      </c>
      <c r="H163" s="1">
        <f t="shared" si="32"/>
        <v>4.8294456419561875</v>
      </c>
      <c r="I163" s="187">
        <f t="shared" si="34"/>
        <v>2</v>
      </c>
      <c r="J163">
        <f t="shared" si="35"/>
        <v>3</v>
      </c>
      <c r="K163" s="1">
        <f>'R'!J1090</f>
        <v>1.0254254861023986</v>
      </c>
      <c r="L163" s="1">
        <f t="shared" si="33"/>
        <v>1.0246368024508885</v>
      </c>
      <c r="M163" s="6">
        <f>'x calcs'!I162</f>
        <v>1.003680280425689</v>
      </c>
      <c r="N163" s="6"/>
      <c r="O163" s="6">
        <f t="shared" si="36"/>
        <v>0.48342450477937637</v>
      </c>
      <c r="P163" s="6">
        <f t="shared" si="37"/>
        <v>364.26071458598233</v>
      </c>
    </row>
    <row r="164" spans="2:16" x14ac:dyDescent="0.25">
      <c r="B164">
        <f>'detrend th'!A166</f>
        <v>1961</v>
      </c>
      <c r="C164">
        <f>'detrend th'!B166</f>
        <v>4</v>
      </c>
      <c r="D164" s="57">
        <f>'detrend th'!F166</f>
        <v>0.24607064722608071</v>
      </c>
      <c r="E164" s="55">
        <f>1/'R'!E1091</f>
        <v>407.19587628865986</v>
      </c>
      <c r="F164">
        <f t="shared" si="38"/>
        <v>-241</v>
      </c>
      <c r="G164" s="5">
        <f t="shared" si="31"/>
        <v>552.87442612544589</v>
      </c>
      <c r="H164" s="1">
        <f t="shared" si="32"/>
        <v>4.8941897787266946</v>
      </c>
      <c r="I164" s="187">
        <f t="shared" si="34"/>
        <v>3</v>
      </c>
      <c r="J164">
        <f t="shared" si="35"/>
        <v>3</v>
      </c>
      <c r="K164" s="1">
        <f>'R'!J1091</f>
        <v>1.0031491984796261</v>
      </c>
      <c r="L164" s="1">
        <f t="shared" si="33"/>
        <v>1.0023637738514695</v>
      </c>
      <c r="M164" s="6">
        <f>'x calcs'!I163</f>
        <v>1.0094777809021311</v>
      </c>
      <c r="N164" s="6"/>
      <c r="O164" s="6">
        <f t="shared" si="36"/>
        <v>0.59221490927912501</v>
      </c>
      <c r="P164" s="6">
        <f t="shared" si="37"/>
        <v>415.47245975446987</v>
      </c>
    </row>
    <row r="165" spans="2:16" x14ac:dyDescent="0.25">
      <c r="B165">
        <f>'detrend th'!A167</f>
        <v>1961</v>
      </c>
      <c r="C165">
        <f>'detrend th'!B167</f>
        <v>5</v>
      </c>
      <c r="D165" s="57">
        <f>'detrend th'!F167</f>
        <v>0.25834090922757985</v>
      </c>
      <c r="E165" s="55">
        <f>1/'R'!E1092</f>
        <v>411.34020618556701</v>
      </c>
      <c r="F165">
        <f t="shared" si="38"/>
        <v>-240</v>
      </c>
      <c r="G165" s="5">
        <f t="shared" si="31"/>
        <v>556.41428071182702</v>
      </c>
      <c r="H165" s="1">
        <f t="shared" si="32"/>
        <v>4.965911806044244</v>
      </c>
      <c r="I165" s="187">
        <f t="shared" si="34"/>
        <v>3</v>
      </c>
      <c r="J165">
        <f t="shared" si="35"/>
        <v>3</v>
      </c>
      <c r="K165" s="1">
        <f>'R'!J1092</f>
        <v>0.97993344174963626</v>
      </c>
      <c r="L165" s="1">
        <f t="shared" si="33"/>
        <v>0.97915127614483288</v>
      </c>
      <c r="M165" s="6">
        <f>'x calcs'!I164</f>
        <v>1.0094777809021311</v>
      </c>
      <c r="N165" s="6"/>
      <c r="O165" s="6">
        <f t="shared" si="36"/>
        <v>0.59221490927912501</v>
      </c>
      <c r="P165" s="6">
        <f t="shared" si="37"/>
        <v>415.47245975446987</v>
      </c>
    </row>
    <row r="166" spans="2:16" x14ac:dyDescent="0.25">
      <c r="B166">
        <f>'detrend th'!A168</f>
        <v>1961</v>
      </c>
      <c r="C166">
        <f>'detrend th'!B168</f>
        <v>6</v>
      </c>
      <c r="D166" s="57">
        <f>'detrend th'!F168</f>
        <v>0.26447899471254532</v>
      </c>
      <c r="E166" s="55">
        <f>1/'R'!E1093</f>
        <v>405.89690721649492</v>
      </c>
      <c r="F166">
        <f t="shared" si="38"/>
        <v>-239</v>
      </c>
      <c r="G166" s="5">
        <f t="shared" si="31"/>
        <v>550.36650643222879</v>
      </c>
      <c r="H166" s="1">
        <f t="shared" si="32"/>
        <v>4.9457190237695512</v>
      </c>
      <c r="I166" s="187">
        <f t="shared" si="34"/>
        <v>3</v>
      </c>
      <c r="J166">
        <f t="shared" si="35"/>
        <v>3</v>
      </c>
      <c r="K166" s="1">
        <f>'R'!J1093</f>
        <v>0.98377161249114586</v>
      </c>
      <c r="L166" s="1">
        <f t="shared" si="33"/>
        <v>0.98299270590969579</v>
      </c>
      <c r="M166" s="6">
        <f>'x calcs'!I165</f>
        <v>1.0094777809021311</v>
      </c>
      <c r="N166" s="6"/>
      <c r="O166" s="6">
        <f t="shared" si="36"/>
        <v>0.59221490927912501</v>
      </c>
      <c r="P166" s="6">
        <f t="shared" si="37"/>
        <v>415.47245975446987</v>
      </c>
    </row>
    <row r="167" spans="2:16" x14ac:dyDescent="0.25">
      <c r="B167">
        <f>'detrend th'!A169</f>
        <v>1961</v>
      </c>
      <c r="C167">
        <f>'detrend th'!B169</f>
        <v>7</v>
      </c>
      <c r="D167" s="57">
        <f>'detrend th'!F169</f>
        <v>0.27040436379830979</v>
      </c>
      <c r="E167" s="55">
        <f>1/'R'!E1094</f>
        <v>403.39656952642207</v>
      </c>
      <c r="F167">
        <f t="shared" si="38"/>
        <v>-238</v>
      </c>
      <c r="G167" s="5">
        <f t="shared" si="31"/>
        <v>547.26169343162985</v>
      </c>
      <c r="H167" s="1">
        <f t="shared" si="32"/>
        <v>4.9458285289687556</v>
      </c>
      <c r="I167" s="187">
        <f t="shared" si="34"/>
        <v>3</v>
      </c>
      <c r="J167">
        <f t="shared" si="35"/>
        <v>3</v>
      </c>
      <c r="K167" s="1">
        <f>'R'!J1094</f>
        <v>1.0369992355458113</v>
      </c>
      <c r="L167" s="1">
        <f t="shared" si="33"/>
        <v>1.0362235879877146</v>
      </c>
      <c r="M167" s="6">
        <f>'x calcs'!I166</f>
        <v>1.0046930515787893</v>
      </c>
      <c r="N167" s="6"/>
      <c r="O167" s="6">
        <f t="shared" si="36"/>
        <v>0.59221490927912501</v>
      </c>
      <c r="P167" s="6">
        <f t="shared" si="37"/>
        <v>415.47245975446987</v>
      </c>
    </row>
    <row r="168" spans="2:16" x14ac:dyDescent="0.25">
      <c r="B168">
        <f>'detrend th'!A170</f>
        <v>1961</v>
      </c>
      <c r="C168">
        <f>'detrend th'!B170</f>
        <v>8</v>
      </c>
      <c r="D168" s="57">
        <f>'detrend th'!F170</f>
        <v>0.29576853050981511</v>
      </c>
      <c r="E168" s="55">
        <f>1/'R'!E1095</f>
        <v>416.45804856322286</v>
      </c>
      <c r="F168">
        <f t="shared" si="38"/>
        <v>-237</v>
      </c>
      <c r="G168" s="5">
        <f t="shared" si="31"/>
        <v>559.71869715790456</v>
      </c>
      <c r="H168" s="1">
        <f t="shared" si="32"/>
        <v>5.1309463591988393</v>
      </c>
      <c r="I168" s="187">
        <f t="shared" si="34"/>
        <v>3</v>
      </c>
      <c r="J168">
        <f t="shared" si="35"/>
        <v>3</v>
      </c>
      <c r="K168" s="1">
        <f>'R'!J1095</f>
        <v>0.98665650659256832</v>
      </c>
      <c r="L168" s="1">
        <f t="shared" si="33"/>
        <v>0.98588411805782494</v>
      </c>
      <c r="M168" s="6">
        <f>'x calcs'!I167</f>
        <v>1.0046930515787893</v>
      </c>
      <c r="N168" s="6"/>
      <c r="O168" s="6">
        <f t="shared" si="36"/>
        <v>0.59221490927912501</v>
      </c>
      <c r="P168" s="6">
        <f t="shared" si="37"/>
        <v>415.47245975446987</v>
      </c>
    </row>
    <row r="169" spans="2:16" x14ac:dyDescent="0.25">
      <c r="B169">
        <f>'detrend th'!A171</f>
        <v>1961</v>
      </c>
      <c r="C169">
        <f>'detrend th'!B171</f>
        <v>9</v>
      </c>
      <c r="D169" s="57">
        <f>'detrend th'!F171</f>
        <v>0.30155972492200195</v>
      </c>
      <c r="E169" s="55">
        <f>1/'R'!E1096</f>
        <v>411.79591836734699</v>
      </c>
      <c r="F169">
        <f t="shared" si="38"/>
        <v>-236</v>
      </c>
      <c r="G169" s="5">
        <f t="shared" si="31"/>
        <v>554.45209165150266</v>
      </c>
      <c r="H169" s="1">
        <f t="shared" si="32"/>
        <v>5.1150458050296477</v>
      </c>
      <c r="I169" s="187">
        <f t="shared" si="34"/>
        <v>3</v>
      </c>
      <c r="J169">
        <f t="shared" si="35"/>
        <v>3</v>
      </c>
      <c r="K169" s="1">
        <f>'R'!J1096</f>
        <v>1.0087079469515563</v>
      </c>
      <c r="L169" s="1">
        <f t="shared" si="33"/>
        <v>1.0079388174401662</v>
      </c>
      <c r="M169" s="6">
        <f>'x calcs'!I168</f>
        <v>1.0046930515787893</v>
      </c>
      <c r="N169" s="6"/>
      <c r="O169" s="6">
        <f t="shared" si="36"/>
        <v>0.59221490927912501</v>
      </c>
      <c r="P169" s="6">
        <f t="shared" si="37"/>
        <v>415.47245975446987</v>
      </c>
    </row>
    <row r="170" spans="2:16" x14ac:dyDescent="0.25">
      <c r="B170">
        <f>'detrend th'!A172</f>
        <v>1961</v>
      </c>
      <c r="C170">
        <f>'detrend th'!B172</f>
        <v>10</v>
      </c>
      <c r="D170" s="57">
        <f>'detrend th'!F172</f>
        <v>0.32762555813361405</v>
      </c>
      <c r="E170" s="55">
        <f>1/'R'!E1097</f>
        <v>412.12121212121212</v>
      </c>
      <c r="F170">
        <f t="shared" si="38"/>
        <v>-235</v>
      </c>
      <c r="G170" s="5">
        <f t="shared" si="31"/>
        <v>554.17291009484165</v>
      </c>
      <c r="H170" s="1">
        <f t="shared" si="32"/>
        <v>5.2114752660423234</v>
      </c>
      <c r="I170" s="187">
        <f t="shared" si="34"/>
        <v>3</v>
      </c>
      <c r="J170">
        <f t="shared" si="35"/>
        <v>3</v>
      </c>
      <c r="K170" s="1">
        <f>'R'!J1097</f>
        <v>1.0429315300857163</v>
      </c>
      <c r="L170" s="1">
        <f t="shared" si="33"/>
        <v>1.0421656595976796</v>
      </c>
      <c r="M170" s="6">
        <f>'x calcs'!I169</f>
        <v>1.0046026284119087</v>
      </c>
      <c r="N170" s="6"/>
      <c r="O170" s="6">
        <f t="shared" si="36"/>
        <v>0.59221490927912501</v>
      </c>
      <c r="P170" s="6">
        <f t="shared" si="37"/>
        <v>415.47245975446987</v>
      </c>
    </row>
    <row r="171" spans="2:16" x14ac:dyDescent="0.25">
      <c r="B171">
        <f>'detrend th'!A173</f>
        <v>1961</v>
      </c>
      <c r="C171">
        <f>'detrend th'!B173</f>
        <v>11</v>
      </c>
      <c r="D171" s="57">
        <f>'detrend th'!F173</f>
        <v>0.35947218647615131</v>
      </c>
      <c r="E171" s="55">
        <f>1/'R'!E1098</f>
        <v>426.48</v>
      </c>
      <c r="F171">
        <f t="shared" si="38"/>
        <v>-234</v>
      </c>
      <c r="G171" s="5">
        <f t="shared" si="31"/>
        <v>567.92722266310352</v>
      </c>
      <c r="H171" s="1">
        <f t="shared" si="32"/>
        <v>5.4303763224262473</v>
      </c>
      <c r="I171" s="187">
        <f t="shared" si="34"/>
        <v>3</v>
      </c>
      <c r="J171">
        <f t="shared" si="35"/>
        <v>3</v>
      </c>
      <c r="K171" s="1">
        <f>'R'!J1098</f>
        <v>1.0070060058420183</v>
      </c>
      <c r="L171" s="1">
        <f t="shared" si="33"/>
        <v>1.006243394377335</v>
      </c>
      <c r="M171" s="6">
        <f>'x calcs'!I170</f>
        <v>1.0046026284119087</v>
      </c>
      <c r="N171" s="6"/>
      <c r="O171" s="6">
        <f t="shared" si="36"/>
        <v>0.59221490927912501</v>
      </c>
      <c r="P171" s="6">
        <f t="shared" si="37"/>
        <v>415.47245975446987</v>
      </c>
    </row>
    <row r="172" spans="2:16" x14ac:dyDescent="0.25">
      <c r="B172">
        <f>'detrend th'!A174</f>
        <v>1961</v>
      </c>
      <c r="C172">
        <f>'detrend th'!B174</f>
        <v>12</v>
      </c>
      <c r="D172" s="57">
        <f>'detrend th'!F174</f>
        <v>0.36736673387893259</v>
      </c>
      <c r="E172" s="55">
        <f>1/'R'!E1099</f>
        <v>426.17821782178208</v>
      </c>
      <c r="F172">
        <f t="shared" si="38"/>
        <v>-233</v>
      </c>
      <c r="G172" s="5">
        <f t="shared" si="31"/>
        <v>567.0209651743595</v>
      </c>
      <c r="H172" s="1">
        <f t="shared" si="32"/>
        <v>5.4536890034334169</v>
      </c>
      <c r="I172" s="187">
        <f t="shared" si="34"/>
        <v>3</v>
      </c>
      <c r="J172">
        <f t="shared" si="35"/>
        <v>3</v>
      </c>
      <c r="K172" s="1">
        <f>'R'!J1099</f>
        <v>0.96071767880031389</v>
      </c>
      <c r="L172" s="1">
        <f t="shared" si="33"/>
        <v>0.95995832635898393</v>
      </c>
      <c r="M172" s="6">
        <f>'x calcs'!I171</f>
        <v>1.0046026284119087</v>
      </c>
      <c r="N172" s="6"/>
      <c r="O172" s="6">
        <f t="shared" si="36"/>
        <v>0.59221490927912501</v>
      </c>
      <c r="P172" s="6">
        <f t="shared" si="37"/>
        <v>415.47245975446987</v>
      </c>
    </row>
    <row r="173" spans="2:16" x14ac:dyDescent="0.25">
      <c r="B173">
        <f>'detrend th'!A175</f>
        <v>1962</v>
      </c>
      <c r="C173">
        <f>'detrend th'!B175</f>
        <v>1</v>
      </c>
      <c r="D173" s="57">
        <f>'detrend th'!F175</f>
        <v>0.39977239017808347</v>
      </c>
      <c r="E173" s="55">
        <f>1/'R'!E1100</f>
        <v>408.96643262099894</v>
      </c>
      <c r="F173">
        <f t="shared" si="38"/>
        <v>-232</v>
      </c>
      <c r="G173" s="5">
        <f t="shared" si="31"/>
        <v>549.20470466305028</v>
      </c>
      <c r="H173" s="1">
        <f t="shared" si="32"/>
        <v>5.4482914995752267</v>
      </c>
      <c r="I173" s="187">
        <f t="shared" si="34"/>
        <v>3</v>
      </c>
      <c r="J173">
        <f t="shared" si="35"/>
        <v>3</v>
      </c>
      <c r="K173" s="1">
        <f>'R'!J1100</f>
        <v>1.0120154363117837</v>
      </c>
      <c r="L173" s="1">
        <f t="shared" si="33"/>
        <v>1.011259342893807</v>
      </c>
      <c r="M173" s="6">
        <f>'x calcs'!I172</f>
        <v>1.0036668609608237</v>
      </c>
      <c r="N173" s="6"/>
      <c r="O173" s="6">
        <f t="shared" si="36"/>
        <v>0.59221490927912501</v>
      </c>
      <c r="P173" s="6">
        <f t="shared" si="37"/>
        <v>415.47245975446987</v>
      </c>
    </row>
    <row r="174" spans="2:16" x14ac:dyDescent="0.25">
      <c r="B174">
        <f>'detrend th'!A176</f>
        <v>1962</v>
      </c>
      <c r="C174">
        <f>'detrend th'!B176</f>
        <v>2</v>
      </c>
      <c r="D174" s="57">
        <f>'detrend th'!F176</f>
        <v>0.41013843222090246</v>
      </c>
      <c r="E174" s="55">
        <f>1/'R'!E1101</f>
        <v>414.41379412097405</v>
      </c>
      <c r="F174">
        <f t="shared" si="38"/>
        <v>-231</v>
      </c>
      <c r="G174" s="5">
        <f t="shared" si="31"/>
        <v>554.0475908524993</v>
      </c>
      <c r="H174" s="1">
        <f t="shared" si="32"/>
        <v>5.5221674204497688</v>
      </c>
      <c r="I174" s="187">
        <f t="shared" si="34"/>
        <v>3</v>
      </c>
      <c r="J174">
        <f t="shared" si="35"/>
        <v>3</v>
      </c>
      <c r="K174" s="1">
        <f>'R'!J1101</f>
        <v>0.99975280784616594</v>
      </c>
      <c r="L174" s="1">
        <f t="shared" si="33"/>
        <v>0.99899997345154268</v>
      </c>
      <c r="M174" s="6">
        <f>'x calcs'!I173</f>
        <v>1.0036668609608237</v>
      </c>
      <c r="N174" s="6"/>
      <c r="O174" s="6">
        <f t="shared" si="36"/>
        <v>0.59221490927912501</v>
      </c>
      <c r="P174" s="6">
        <f t="shared" si="37"/>
        <v>415.47245975446987</v>
      </c>
    </row>
    <row r="175" spans="2:16" x14ac:dyDescent="0.25">
      <c r="B175">
        <f>'detrend th'!A177</f>
        <v>1962</v>
      </c>
      <c r="C175">
        <f>'detrend th'!B177</f>
        <v>3</v>
      </c>
      <c r="D175" s="57">
        <f>'detrend th'!F177</f>
        <v>0.40316345784135088</v>
      </c>
      <c r="E175" s="55">
        <f>1/'R'!E1102</f>
        <v>413.47058823529414</v>
      </c>
      <c r="F175">
        <f t="shared" si="38"/>
        <v>-230</v>
      </c>
      <c r="G175" s="5">
        <f t="shared" si="31"/>
        <v>552.49990965629331</v>
      </c>
      <c r="H175" s="1">
        <f t="shared" si="32"/>
        <v>5.4847287780681144</v>
      </c>
      <c r="I175" s="187">
        <f t="shared" si="34"/>
        <v>3</v>
      </c>
      <c r="J175">
        <f t="shared" si="35"/>
        <v>3</v>
      </c>
      <c r="K175" s="1">
        <f>'R'!J1102</f>
        <v>0.96381951733548021</v>
      </c>
      <c r="L175" s="1">
        <f t="shared" si="33"/>
        <v>0.96306994196421025</v>
      </c>
      <c r="M175" s="6">
        <f>'x calcs'!I174</f>
        <v>1.0036668609608237</v>
      </c>
      <c r="N175" s="6"/>
      <c r="O175" s="6">
        <f t="shared" si="36"/>
        <v>0.59221490927912501</v>
      </c>
      <c r="P175" s="6">
        <f t="shared" si="37"/>
        <v>415.47245975446987</v>
      </c>
    </row>
    <row r="176" spans="2:16" x14ac:dyDescent="0.25">
      <c r="B176">
        <f>'detrend th'!A178</f>
        <v>1962</v>
      </c>
      <c r="C176">
        <f>'detrend th'!B178</f>
        <v>4</v>
      </c>
      <c r="D176" s="57">
        <f>'detrend th'!F178</f>
        <v>0.40432226299440449</v>
      </c>
      <c r="E176" s="55">
        <f>1/'R'!E1103</f>
        <v>398.98957819286937</v>
      </c>
      <c r="F176">
        <f t="shared" si="38"/>
        <v>-229</v>
      </c>
      <c r="G176" s="5">
        <f t="shared" si="31"/>
        <v>537.41442430334246</v>
      </c>
      <c r="H176" s="1">
        <f t="shared" si="32"/>
        <v>5.3809185903867061</v>
      </c>
      <c r="I176" s="187">
        <f t="shared" si="34"/>
        <v>3</v>
      </c>
      <c r="J176">
        <f t="shared" si="35"/>
        <v>3</v>
      </c>
      <c r="K176" s="1">
        <f>'R'!J1103</f>
        <v>0.92558461238578271</v>
      </c>
      <c r="L176" s="1">
        <f t="shared" si="33"/>
        <v>0.92483829603786616</v>
      </c>
      <c r="M176" s="6">
        <f>'x calcs'!I175</f>
        <v>1.0027783433113309</v>
      </c>
      <c r="N176" s="6"/>
      <c r="O176" s="6">
        <f t="shared" si="36"/>
        <v>0.59221490927912501</v>
      </c>
      <c r="P176" s="6">
        <f t="shared" si="37"/>
        <v>415.47245975446987</v>
      </c>
    </row>
    <row r="177" spans="2:16" x14ac:dyDescent="0.25">
      <c r="B177">
        <f>'detrend th'!A179</f>
        <v>1962</v>
      </c>
      <c r="C177">
        <f>'detrend th'!B179</f>
        <v>5</v>
      </c>
      <c r="D177" s="57">
        <f>'detrend th'!F179</f>
        <v>0.42098969821057963</v>
      </c>
      <c r="E177" s="55">
        <f>1/'R'!E1104</f>
        <v>368.12397422723092</v>
      </c>
      <c r="F177">
        <f t="shared" si="38"/>
        <v>-228</v>
      </c>
      <c r="G177" s="5">
        <f t="shared" si="31"/>
        <v>505.94434502717792</v>
      </c>
      <c r="H177" s="1">
        <f t="shared" si="32"/>
        <v>5.2181704195405523</v>
      </c>
      <c r="I177" s="187">
        <f t="shared" si="34"/>
        <v>3</v>
      </c>
      <c r="J177">
        <f t="shared" si="35"/>
        <v>2</v>
      </c>
      <c r="K177" s="1">
        <f>'R'!J1104</f>
        <v>0.88342562031724803</v>
      </c>
      <c r="L177" s="1">
        <f t="shared" si="33"/>
        <v>0.88268256299268477</v>
      </c>
      <c r="M177" s="6">
        <f>'x calcs'!I176</f>
        <v>1.0027783433113309</v>
      </c>
      <c r="N177" s="6"/>
      <c r="O177" s="6">
        <f t="shared" si="36"/>
        <v>0.59221490927912501</v>
      </c>
      <c r="P177" s="6">
        <f t="shared" si="37"/>
        <v>415.47245975446987</v>
      </c>
    </row>
    <row r="178" spans="2:16" x14ac:dyDescent="0.25">
      <c r="B178">
        <f>'detrend th'!A180</f>
        <v>1962</v>
      </c>
      <c r="C178">
        <f>'detrend th'!B180</f>
        <v>6</v>
      </c>
      <c r="D178" s="57">
        <f>'detrend th'!F180</f>
        <v>0.4110652631959763</v>
      </c>
      <c r="E178" s="55">
        <f>1/'R'!E1105</f>
        <v>324.05825242718447</v>
      </c>
      <c r="F178">
        <f t="shared" si="38"/>
        <v>-227</v>
      </c>
      <c r="G178" s="5">
        <f t="shared" si="31"/>
        <v>461.27414791660539</v>
      </c>
      <c r="H178" s="1">
        <f t="shared" si="32"/>
        <v>4.8603390066499088</v>
      </c>
      <c r="I178" s="187">
        <f t="shared" si="34"/>
        <v>2</v>
      </c>
      <c r="J178">
        <f t="shared" si="35"/>
        <v>3</v>
      </c>
      <c r="K178" s="1">
        <f>'R'!J1105</f>
        <v>1.0209657401829386</v>
      </c>
      <c r="L178" s="1">
        <f t="shared" si="33"/>
        <v>1.0202259418817288</v>
      </c>
      <c r="M178" s="6">
        <f>'x calcs'!I177</f>
        <v>1.0027783433113309</v>
      </c>
      <c r="N178" s="6"/>
      <c r="O178" s="6">
        <f t="shared" si="36"/>
        <v>0.48342450477937637</v>
      </c>
      <c r="P178" s="6">
        <f t="shared" si="37"/>
        <v>364.26071458598233</v>
      </c>
    </row>
    <row r="179" spans="2:16" x14ac:dyDescent="0.25">
      <c r="B179">
        <f>'detrend th'!A181</f>
        <v>1962</v>
      </c>
      <c r="C179">
        <f>'detrend th'!B181</f>
        <v>7</v>
      </c>
      <c r="D179" s="57">
        <f>'detrend th'!F181</f>
        <v>0.42033373891091591</v>
      </c>
      <c r="E179" s="55">
        <f>1/'R'!E1106</f>
        <v>330.79301484997609</v>
      </c>
      <c r="F179">
        <f t="shared" si="38"/>
        <v>-226</v>
      </c>
      <c r="G179" s="5">
        <f t="shared" si="31"/>
        <v>467.40443502887092</v>
      </c>
      <c r="H179" s="1">
        <f t="shared" si="32"/>
        <v>4.9393028669058889</v>
      </c>
      <c r="I179" s="187">
        <f t="shared" si="34"/>
        <v>3</v>
      </c>
      <c r="J179">
        <f t="shared" si="35"/>
        <v>2</v>
      </c>
      <c r="K179" s="1">
        <f>'R'!J1106</f>
        <v>1.0255349006043866</v>
      </c>
      <c r="L179" s="1">
        <f t="shared" si="33"/>
        <v>1.0247983613265301</v>
      </c>
      <c r="M179" s="6">
        <f>'x calcs'!I178</f>
        <v>1.0045920640135988</v>
      </c>
      <c r="N179" s="6"/>
      <c r="O179" s="6">
        <f t="shared" si="36"/>
        <v>0.59221490927912501</v>
      </c>
      <c r="P179" s="6">
        <f t="shared" si="37"/>
        <v>415.47245975446987</v>
      </c>
    </row>
    <row r="180" spans="2:16" x14ac:dyDescent="0.25">
      <c r="B180">
        <f>'detrend th'!A182</f>
        <v>1962</v>
      </c>
      <c r="C180">
        <f>'detrend th'!B182</f>
        <v>8</v>
      </c>
      <c r="D180" s="57">
        <f>'detrend th'!F182</f>
        <v>0.38464897821115063</v>
      </c>
      <c r="E180" s="55">
        <f>1/'R'!E1107</f>
        <v>338.70150916641347</v>
      </c>
      <c r="F180">
        <f t="shared" si="38"/>
        <v>-225</v>
      </c>
      <c r="G180" s="5">
        <f t="shared" si="31"/>
        <v>474.70845403478222</v>
      </c>
      <c r="H180" s="1">
        <f t="shared" si="32"/>
        <v>4.8569286359073258</v>
      </c>
      <c r="I180" s="187">
        <f t="shared" si="34"/>
        <v>2</v>
      </c>
      <c r="J180">
        <f t="shared" si="35"/>
        <v>2</v>
      </c>
      <c r="K180" s="1">
        <f>'R'!J1107</f>
        <v>0.98629080458936835</v>
      </c>
      <c r="L180" s="1">
        <f t="shared" si="33"/>
        <v>0.98555752433486521</v>
      </c>
      <c r="M180" s="6">
        <f>'x calcs'!I179</f>
        <v>1.0045920640135988</v>
      </c>
      <c r="N180" s="6"/>
      <c r="O180" s="6">
        <f t="shared" si="36"/>
        <v>0.48342450477937637</v>
      </c>
      <c r="P180" s="6">
        <f t="shared" si="37"/>
        <v>364.26071458598233</v>
      </c>
    </row>
    <row r="181" spans="2:16" x14ac:dyDescent="0.25">
      <c r="B181">
        <f>'detrend th'!A183</f>
        <v>1962</v>
      </c>
      <c r="C181">
        <f>'detrend th'!B183</f>
        <v>9</v>
      </c>
      <c r="D181" s="57">
        <f>'detrend th'!F183</f>
        <v>0.39093736476939456</v>
      </c>
      <c r="E181" s="55">
        <f>1/'R'!E1108</f>
        <v>334.61538461538458</v>
      </c>
      <c r="F181">
        <f t="shared" si="38"/>
        <v>-224</v>
      </c>
      <c r="G181" s="5">
        <f t="shared" si="31"/>
        <v>470.01785417322725</v>
      </c>
      <c r="H181" s="1">
        <f t="shared" si="32"/>
        <v>4.8470364605252971</v>
      </c>
      <c r="I181" s="187">
        <f t="shared" si="34"/>
        <v>2</v>
      </c>
      <c r="J181">
        <f t="shared" si="35"/>
        <v>2</v>
      </c>
      <c r="K181" s="1">
        <f>'R'!J1108</f>
        <v>0.967009933502462</v>
      </c>
      <c r="L181" s="1">
        <f t="shared" si="33"/>
        <v>0.96627991227131216</v>
      </c>
      <c r="M181" s="6">
        <f>'x calcs'!I180</f>
        <v>1.0045920640135988</v>
      </c>
      <c r="N181" s="6"/>
      <c r="O181" s="6">
        <f t="shared" si="36"/>
        <v>0.48342450477937637</v>
      </c>
      <c r="P181" s="6">
        <f t="shared" si="37"/>
        <v>364.26071458598233</v>
      </c>
    </row>
    <row r="182" spans="2:16" x14ac:dyDescent="0.25">
      <c r="B182">
        <f>'detrend th'!A184</f>
        <v>1962</v>
      </c>
      <c r="C182">
        <f>'detrend th'!B184</f>
        <v>10</v>
      </c>
      <c r="D182" s="57">
        <f>'detrend th'!F184</f>
        <v>0.39643255172013009</v>
      </c>
      <c r="E182" s="55">
        <f>1/'R'!E1109</f>
        <v>321.48120591223227</v>
      </c>
      <c r="F182">
        <f t="shared" si="38"/>
        <v>-223</v>
      </c>
      <c r="G182" s="5">
        <f t="shared" si="31"/>
        <v>456.27920015954885</v>
      </c>
      <c r="H182" s="1">
        <f t="shared" si="32"/>
        <v>4.7692604747574103</v>
      </c>
      <c r="I182" s="187">
        <f t="shared" si="34"/>
        <v>2</v>
      </c>
      <c r="J182">
        <f t="shared" si="35"/>
        <v>2</v>
      </c>
      <c r="K182" s="1">
        <f>'R'!J1109</f>
        <v>1.0696092210956119</v>
      </c>
      <c r="L182" s="1">
        <f t="shared" si="33"/>
        <v>1.0688824588878154</v>
      </c>
      <c r="M182" s="6">
        <f>'x calcs'!I181</f>
        <v>1.0022497627802909</v>
      </c>
      <c r="N182" s="6"/>
      <c r="O182" s="6">
        <f t="shared" si="36"/>
        <v>0.48342450477937637</v>
      </c>
      <c r="P182" s="6">
        <f t="shared" si="37"/>
        <v>364.26071458598233</v>
      </c>
    </row>
    <row r="183" spans="2:16" x14ac:dyDescent="0.25">
      <c r="B183">
        <f>'detrend th'!A185</f>
        <v>1962</v>
      </c>
      <c r="C183">
        <f>'detrend th'!B185</f>
        <v>11</v>
      </c>
      <c r="D183" s="57">
        <f>'detrend th'!F185</f>
        <v>0.37616369545215789</v>
      </c>
      <c r="E183" s="55">
        <f>1/'R'!E1110</f>
        <v>340.92167337803374</v>
      </c>
      <c r="F183">
        <f t="shared" si="38"/>
        <v>-222</v>
      </c>
      <c r="G183" s="5">
        <f t="shared" si="31"/>
        <v>475.11519231482424</v>
      </c>
      <c r="H183" s="1">
        <f t="shared" si="32"/>
        <v>4.8278028571711653</v>
      </c>
      <c r="I183" s="187">
        <f t="shared" si="34"/>
        <v>2</v>
      </c>
      <c r="J183">
        <f t="shared" si="35"/>
        <v>3</v>
      </c>
      <c r="K183" s="1">
        <f>'R'!J1110</f>
        <v>1.0438957699738503</v>
      </c>
      <c r="L183" s="1">
        <f t="shared" si="33"/>
        <v>1.043172266789407</v>
      </c>
      <c r="M183" s="6">
        <f>'x calcs'!I182</f>
        <v>1.0022497627802909</v>
      </c>
      <c r="N183" s="6"/>
      <c r="O183" s="6">
        <f t="shared" si="36"/>
        <v>0.48342450477937637</v>
      </c>
      <c r="P183" s="6">
        <f t="shared" si="37"/>
        <v>364.26071458598233</v>
      </c>
    </row>
    <row r="184" spans="2:16" x14ac:dyDescent="0.25">
      <c r="B184">
        <f>'detrend th'!A186</f>
        <v>1962</v>
      </c>
      <c r="C184">
        <f>'detrend th'!B186</f>
        <v>12</v>
      </c>
      <c r="D184" s="57">
        <f>'detrend th'!F186</f>
        <v>0.39030139539495351</v>
      </c>
      <c r="E184" s="55">
        <f>1/'R'!E1111</f>
        <v>352.90140845070425</v>
      </c>
      <c r="F184">
        <f t="shared" si="38"/>
        <v>-221</v>
      </c>
      <c r="G184" s="5">
        <f t="shared" si="31"/>
        <v>486.49045207696867</v>
      </c>
      <c r="H184" s="1">
        <f t="shared" si="32"/>
        <v>4.9627687492005119</v>
      </c>
      <c r="I184" s="187">
        <f t="shared" si="34"/>
        <v>3</v>
      </c>
      <c r="J184">
        <f t="shared" si="35"/>
        <v>3</v>
      </c>
      <c r="K184" s="1">
        <f>'R'!J1111</f>
        <v>1.0391356799351916</v>
      </c>
      <c r="L184" s="1">
        <f t="shared" si="33"/>
        <v>1.0384154357741018</v>
      </c>
      <c r="M184" s="6">
        <f>'x calcs'!I183</f>
        <v>1.0022497627802909</v>
      </c>
      <c r="N184" s="6"/>
      <c r="O184" s="6">
        <f t="shared" si="36"/>
        <v>0.59221490927912501</v>
      </c>
      <c r="P184" s="6">
        <f t="shared" si="37"/>
        <v>415.47245975446987</v>
      </c>
    </row>
    <row r="185" spans="2:16" x14ac:dyDescent="0.25">
      <c r="B185">
        <f>'detrend th'!A187</f>
        <v>1963</v>
      </c>
      <c r="C185">
        <f>'detrend th'!B187</f>
        <v>1</v>
      </c>
      <c r="D185" s="57">
        <f>'detrend th'!F187</f>
        <v>0.38555875299654196</v>
      </c>
      <c r="E185" s="55">
        <f>1/'R'!E1112</f>
        <v>365.39100563025647</v>
      </c>
      <c r="F185">
        <f t="shared" si="38"/>
        <v>-220</v>
      </c>
      <c r="G185" s="5">
        <f t="shared" si="31"/>
        <v>498.3755739459948</v>
      </c>
      <c r="H185" s="1">
        <f t="shared" si="32"/>
        <v>5.0300938680071869</v>
      </c>
      <c r="I185" s="187">
        <f t="shared" si="34"/>
        <v>3</v>
      </c>
      <c r="J185">
        <f t="shared" si="35"/>
        <v>3</v>
      </c>
      <c r="K185" s="1">
        <f>'R'!J1112</f>
        <v>1.0135748649366554</v>
      </c>
      <c r="L185" s="1">
        <f t="shared" si="33"/>
        <v>1.0128578797989189</v>
      </c>
      <c r="M185" s="6">
        <f>'x calcs'!I184</f>
        <v>1.0023549734124044</v>
      </c>
      <c r="N185" s="6"/>
      <c r="O185" s="6">
        <f t="shared" si="36"/>
        <v>0.59221490927912501</v>
      </c>
      <c r="P185" s="6">
        <f t="shared" si="37"/>
        <v>415.47245975446987</v>
      </c>
    </row>
    <row r="186" spans="2:16" x14ac:dyDescent="0.25">
      <c r="B186">
        <f>'detrend th'!A188</f>
        <v>1963</v>
      </c>
      <c r="C186">
        <f>'detrend th'!B188</f>
        <v>2</v>
      </c>
      <c r="D186" s="57">
        <f>'detrend th'!F188</f>
        <v>0.37223119267121141</v>
      </c>
      <c r="E186" s="55">
        <f>1/'R'!E1113</f>
        <v>369.07055843010642</v>
      </c>
      <c r="F186">
        <f t="shared" si="38"/>
        <v>-219</v>
      </c>
      <c r="G186" s="5">
        <f t="shared" si="31"/>
        <v>501.45065143531866</v>
      </c>
      <c r="H186" s="1">
        <f t="shared" si="32"/>
        <v>5.0018184411405082</v>
      </c>
      <c r="I186" s="187">
        <f t="shared" si="34"/>
        <v>3</v>
      </c>
      <c r="J186">
        <f t="shared" si="35"/>
        <v>3</v>
      </c>
      <c r="K186" s="1">
        <f>'R'!J1113</f>
        <v>0.99331792261853924</v>
      </c>
      <c r="L186" s="1">
        <f t="shared" si="33"/>
        <v>0.9926041965041561</v>
      </c>
      <c r="M186" s="6">
        <f>'x calcs'!I185</f>
        <v>1.0023549734124044</v>
      </c>
      <c r="N186" s="6"/>
      <c r="O186" s="6">
        <f t="shared" si="36"/>
        <v>0.59221490927912501</v>
      </c>
      <c r="P186" s="6">
        <f t="shared" si="37"/>
        <v>415.47245975446987</v>
      </c>
    </row>
    <row r="187" spans="2:16" x14ac:dyDescent="0.25">
      <c r="B187">
        <f>'detrend th'!A189</f>
        <v>1963</v>
      </c>
      <c r="C187">
        <f>'detrend th'!B189</f>
        <v>3</v>
      </c>
      <c r="D187" s="57">
        <f>'detrend th'!F189</f>
        <v>0.3847837389008763</v>
      </c>
      <c r="E187" s="55">
        <f>1/'R'!E1114</f>
        <v>366.53023255813952</v>
      </c>
      <c r="F187">
        <f t="shared" si="38"/>
        <v>-218</v>
      </c>
      <c r="G187" s="5">
        <f t="shared" si="31"/>
        <v>498.30585025282568</v>
      </c>
      <c r="H187" s="1">
        <f t="shared" si="32"/>
        <v>5.026667179377962</v>
      </c>
      <c r="I187" s="187">
        <f t="shared" si="34"/>
        <v>3</v>
      </c>
      <c r="J187">
        <f t="shared" si="35"/>
        <v>3</v>
      </c>
      <c r="K187" s="1">
        <f>'R'!J1114</f>
        <v>1.0473217471443841</v>
      </c>
      <c r="L187" s="1">
        <f t="shared" si="33"/>
        <v>1.0466112800533542</v>
      </c>
      <c r="M187" s="6">
        <f>'x calcs'!I186</f>
        <v>1.0023549734124044</v>
      </c>
      <c r="N187" s="6"/>
      <c r="O187" s="6">
        <f t="shared" si="36"/>
        <v>0.59221490927912501</v>
      </c>
      <c r="P187" s="6">
        <f t="shared" si="37"/>
        <v>415.47245975446987</v>
      </c>
    </row>
    <row r="188" spans="2:16" x14ac:dyDescent="0.25">
      <c r="B188">
        <f>'detrend th'!A190</f>
        <v>1963</v>
      </c>
      <c r="C188">
        <f>'detrend th'!B190</f>
        <v>4</v>
      </c>
      <c r="D188" s="57">
        <f>'detrend th'!F190</f>
        <v>0.38367251245687078</v>
      </c>
      <c r="E188" s="55">
        <f>1/'R'!E1115</f>
        <v>380.8240295014931</v>
      </c>
      <c r="F188">
        <f t="shared" si="38"/>
        <v>-217</v>
      </c>
      <c r="G188" s="5">
        <f t="shared" si="31"/>
        <v>511.99517188565318</v>
      </c>
      <c r="H188" s="1">
        <f t="shared" si="32"/>
        <v>5.1206443943347173</v>
      </c>
      <c r="I188" s="187">
        <f t="shared" si="34"/>
        <v>3</v>
      </c>
      <c r="J188">
        <f t="shared" si="35"/>
        <v>3</v>
      </c>
      <c r="K188" s="1">
        <f>'R'!J1115</f>
        <v>1.0189532646302319</v>
      </c>
      <c r="L188" s="1">
        <f t="shared" si="33"/>
        <v>1.0182460565625555</v>
      </c>
      <c r="M188" s="6">
        <f>'x calcs'!I187</f>
        <v>1.0036823057131643</v>
      </c>
      <c r="N188" s="6"/>
      <c r="O188" s="6">
        <f t="shared" si="36"/>
        <v>0.59221490927912501</v>
      </c>
      <c r="P188" s="6">
        <f t="shared" si="37"/>
        <v>415.47245975446987</v>
      </c>
    </row>
    <row r="189" spans="2:16" x14ac:dyDescent="0.25">
      <c r="B189">
        <f>'detrend th'!A191</f>
        <v>1963</v>
      </c>
      <c r="C189">
        <f>'detrend th'!B191</f>
        <v>5</v>
      </c>
      <c r="D189" s="57">
        <f>'detrend th'!F191</f>
        <v>0.36057163120417346</v>
      </c>
      <c r="E189" s="55">
        <f>1/'R'!E1116</f>
        <v>385.50287863034902</v>
      </c>
      <c r="F189">
        <f t="shared" si="38"/>
        <v>-216</v>
      </c>
      <c r="G189" s="5">
        <f t="shared" si="31"/>
        <v>516.06954570398307</v>
      </c>
      <c r="H189" s="1">
        <f t="shared" si="32"/>
        <v>5.0626287621568578</v>
      </c>
      <c r="I189" s="187">
        <f t="shared" si="34"/>
        <v>3</v>
      </c>
      <c r="J189">
        <f t="shared" si="35"/>
        <v>3</v>
      </c>
      <c r="K189" s="1">
        <f>'R'!J1116</f>
        <v>0.99524447978412012</v>
      </c>
      <c r="L189" s="1">
        <f t="shared" si="33"/>
        <v>0.99454053073979709</v>
      </c>
      <c r="M189" s="6">
        <f>'x calcs'!I188</f>
        <v>1.0036823057131643</v>
      </c>
      <c r="N189" s="6"/>
      <c r="O189" s="6">
        <f t="shared" si="36"/>
        <v>0.59221490927912501</v>
      </c>
      <c r="P189" s="6">
        <f t="shared" si="37"/>
        <v>415.47245975446987</v>
      </c>
    </row>
    <row r="190" spans="2:16" x14ac:dyDescent="0.25">
      <c r="B190">
        <f>'detrend th'!A192</f>
        <v>1963</v>
      </c>
      <c r="C190">
        <f>'detrend th'!B192</f>
        <v>6</v>
      </c>
      <c r="D190" s="57">
        <f>'detrend th'!F192</f>
        <v>0.38133763701277729</v>
      </c>
      <c r="E190" s="55">
        <f>1/'R'!E1117</f>
        <v>382.41818181818178</v>
      </c>
      <c r="F190">
        <f t="shared" si="38"/>
        <v>-215</v>
      </c>
      <c r="G190" s="5">
        <f t="shared" si="31"/>
        <v>512.38037358128963</v>
      </c>
      <c r="H190" s="1">
        <f t="shared" si="32"/>
        <v>5.1145897634159061</v>
      </c>
      <c r="I190" s="187">
        <f t="shared" si="34"/>
        <v>3</v>
      </c>
      <c r="J190">
        <f t="shared" si="35"/>
        <v>3</v>
      </c>
      <c r="K190" s="1">
        <f>'R'!J1117</f>
        <v>0.98096949499068042</v>
      </c>
      <c r="L190" s="1">
        <f t="shared" si="33"/>
        <v>0.98026880496971069</v>
      </c>
      <c r="M190" s="6">
        <f>'x calcs'!I189</f>
        <v>1.0036823057131643</v>
      </c>
      <c r="N190" s="6"/>
      <c r="O190" s="6">
        <f t="shared" si="36"/>
        <v>0.59221490927912501</v>
      </c>
      <c r="P190" s="6">
        <f t="shared" si="37"/>
        <v>415.47245975446987</v>
      </c>
    </row>
    <row r="191" spans="2:16" x14ac:dyDescent="0.25">
      <c r="B191">
        <f>'detrend th'!A193</f>
        <v>1963</v>
      </c>
      <c r="C191">
        <f>'detrend th'!B193</f>
        <v>7</v>
      </c>
      <c r="D191" s="57">
        <f>'detrend th'!F193</f>
        <v>0.3902133294864219</v>
      </c>
      <c r="E191" s="55">
        <f>1/'R'!E1118</f>
        <v>376.17606078072737</v>
      </c>
      <c r="F191">
        <f t="shared" si="38"/>
        <v>-214</v>
      </c>
      <c r="G191" s="5">
        <f t="shared" si="31"/>
        <v>505.53377723330919</v>
      </c>
      <c r="H191" s="1">
        <f t="shared" si="32"/>
        <v>5.0990061403917588</v>
      </c>
      <c r="I191" s="187">
        <f t="shared" si="34"/>
        <v>3</v>
      </c>
      <c r="J191">
        <f t="shared" si="35"/>
        <v>3</v>
      </c>
      <c r="K191" s="1">
        <f>'R'!J1118</f>
        <v>1.0243164816259203</v>
      </c>
      <c r="L191" s="1">
        <f t="shared" si="33"/>
        <v>1.0236190506283038</v>
      </c>
      <c r="M191" s="6">
        <f>'x calcs'!I190</f>
        <v>1.0058678664891734</v>
      </c>
      <c r="N191" s="6"/>
      <c r="O191" s="6">
        <f t="shared" si="36"/>
        <v>0.59221490927912501</v>
      </c>
      <c r="P191" s="6">
        <f t="shared" si="37"/>
        <v>415.47245975446987</v>
      </c>
    </row>
    <row r="192" spans="2:16" x14ac:dyDescent="0.25">
      <c r="B192">
        <f>'detrend th'!A194</f>
        <v>1963</v>
      </c>
      <c r="C192">
        <f>'detrend th'!B194</f>
        <v>8</v>
      </c>
      <c r="D192" s="57">
        <f>'detrend th'!F194</f>
        <v>0.40600417354306034</v>
      </c>
      <c r="E192" s="55">
        <f>1/'R'!E1119</f>
        <v>385.99337463236463</v>
      </c>
      <c r="F192">
        <f t="shared" si="38"/>
        <v>-213</v>
      </c>
      <c r="G192" s="5">
        <f t="shared" si="31"/>
        <v>514.74661577442043</v>
      </c>
      <c r="H192" s="1">
        <f t="shared" si="32"/>
        <v>5.2247068624108746</v>
      </c>
      <c r="I192" s="187">
        <f t="shared" si="34"/>
        <v>3</v>
      </c>
      <c r="J192">
        <f t="shared" si="35"/>
        <v>3</v>
      </c>
      <c r="K192" s="1">
        <f>'R'!J1119</f>
        <v>1.0229488422211905</v>
      </c>
      <c r="L192" s="1">
        <f t="shared" si="33"/>
        <v>1.0222546702469275</v>
      </c>
      <c r="M192" s="6">
        <f>'x calcs'!I191</f>
        <v>1.0058678664891734</v>
      </c>
      <c r="N192" s="6"/>
      <c r="O192" s="6">
        <f t="shared" si="36"/>
        <v>0.59221490927912501</v>
      </c>
      <c r="P192" s="6">
        <f t="shared" si="37"/>
        <v>415.47245975446987</v>
      </c>
    </row>
    <row r="193" spans="2:16" x14ac:dyDescent="0.25">
      <c r="B193">
        <f>'detrend th'!A195</f>
        <v>1963</v>
      </c>
      <c r="C193">
        <f>'detrend th'!B195</f>
        <v>9</v>
      </c>
      <c r="D193" s="57">
        <f>'detrend th'!F195</f>
        <v>0.39708752321534224</v>
      </c>
      <c r="E193" s="55">
        <f>1/'R'!E1120</f>
        <v>395.56561085972845</v>
      </c>
      <c r="F193">
        <f t="shared" si="38"/>
        <v>-212</v>
      </c>
      <c r="G193" s="5">
        <f t="shared" si="31"/>
        <v>523.71437669125817</v>
      </c>
      <c r="H193" s="1">
        <f t="shared" si="32"/>
        <v>5.2553478322631095</v>
      </c>
      <c r="I193" s="187">
        <f t="shared" si="34"/>
        <v>3</v>
      </c>
      <c r="J193">
        <f t="shared" si="35"/>
        <v>3</v>
      </c>
      <c r="K193" s="1">
        <f>'R'!J1120</f>
        <v>0.99591501842753172</v>
      </c>
      <c r="L193" s="1">
        <f t="shared" si="33"/>
        <v>0.99522410547662199</v>
      </c>
      <c r="M193" s="6">
        <f>'x calcs'!I192</f>
        <v>1.0058678664891734</v>
      </c>
      <c r="N193" s="6"/>
      <c r="O193" s="6">
        <f t="shared" si="36"/>
        <v>0.59221490927912501</v>
      </c>
      <c r="P193" s="6">
        <f t="shared" si="37"/>
        <v>415.47245975446987</v>
      </c>
    </row>
    <row r="194" spans="2:16" x14ac:dyDescent="0.25">
      <c r="B194">
        <f>'detrend th'!A196</f>
        <v>1963</v>
      </c>
      <c r="C194">
        <f>'detrend th'!B196</f>
        <v>10</v>
      </c>
      <c r="D194" s="57">
        <f>'detrend th'!F196</f>
        <v>0.40707264990428232</v>
      </c>
      <c r="E194" s="55">
        <f>1/'R'!E1121</f>
        <v>392.40058567251589</v>
      </c>
      <c r="F194">
        <f t="shared" si="38"/>
        <v>-211</v>
      </c>
      <c r="G194" s="5">
        <f t="shared" si="31"/>
        <v>519.94487619351946</v>
      </c>
      <c r="H194" s="1">
        <f t="shared" si="32"/>
        <v>5.2660212456659714</v>
      </c>
      <c r="I194" s="187">
        <f t="shared" si="34"/>
        <v>3</v>
      </c>
      <c r="J194">
        <f t="shared" si="35"/>
        <v>3</v>
      </c>
      <c r="K194" s="1">
        <f>'R'!J1121</f>
        <v>0.99588512612522562</v>
      </c>
      <c r="L194" s="1">
        <f t="shared" si="33"/>
        <v>0.9951974721976693</v>
      </c>
      <c r="M194" s="6">
        <f>'x calcs'!I193</f>
        <v>1.0010561966162121</v>
      </c>
      <c r="N194" s="6"/>
      <c r="O194" s="6">
        <f t="shared" si="36"/>
        <v>0.59221490927912501</v>
      </c>
      <c r="P194" s="6">
        <f t="shared" si="37"/>
        <v>415.47245975446987</v>
      </c>
    </row>
    <row r="195" spans="2:16" x14ac:dyDescent="0.25">
      <c r="B195">
        <f>'detrend th'!A197</f>
        <v>1963</v>
      </c>
      <c r="C195">
        <f>'detrend th'!B197</f>
        <v>11</v>
      </c>
      <c r="D195" s="57">
        <f>'detrend th'!F197</f>
        <v>0.38235189344072651</v>
      </c>
      <c r="E195" s="55">
        <f>1/'R'!E1122</f>
        <v>386.16191113454784</v>
      </c>
      <c r="F195">
        <f t="shared" si="38"/>
        <v>-210</v>
      </c>
      <c r="G195" s="5">
        <f t="shared" si="31"/>
        <v>513.10172634502533</v>
      </c>
      <c r="H195" s="1">
        <f t="shared" si="32"/>
        <v>5.1235930790618731</v>
      </c>
      <c r="I195" s="187">
        <f t="shared" si="34"/>
        <v>3</v>
      </c>
      <c r="J195">
        <f t="shared" si="35"/>
        <v>3</v>
      </c>
      <c r="K195" s="1">
        <f>'R'!J1122</f>
        <v>1.0195541348784607</v>
      </c>
      <c r="L195" s="1">
        <f t="shared" si="33"/>
        <v>1.0188697399742577</v>
      </c>
      <c r="M195" s="6">
        <f>'x calcs'!I194</f>
        <v>1.0010561966162121</v>
      </c>
      <c r="N195" s="6"/>
      <c r="O195" s="6">
        <f t="shared" si="36"/>
        <v>0.59221490927912501</v>
      </c>
      <c r="P195" s="6">
        <f t="shared" si="37"/>
        <v>415.47245975446987</v>
      </c>
    </row>
    <row r="196" spans="2:16" x14ac:dyDescent="0.25">
      <c r="B196">
        <f>'detrend th'!A198</f>
        <v>1963</v>
      </c>
      <c r="C196">
        <f>'detrend th'!B198</f>
        <v>12</v>
      </c>
      <c r="D196" s="57">
        <f>'detrend th'!F198</f>
        <v>0.41883232691772582</v>
      </c>
      <c r="E196" s="55">
        <f>1/'R'!E1123</f>
        <v>390.36842105263162</v>
      </c>
      <c r="F196">
        <f t="shared" si="38"/>
        <v>-209</v>
      </c>
      <c r="G196" s="5">
        <f t="shared" si="31"/>
        <v>516.70376095258302</v>
      </c>
      <c r="H196" s="1">
        <f t="shared" si="32"/>
        <v>5.2871851756736516</v>
      </c>
      <c r="I196" s="187">
        <f t="shared" si="34"/>
        <v>3</v>
      </c>
      <c r="J196">
        <f t="shared" si="35"/>
        <v>3</v>
      </c>
      <c r="K196" s="1">
        <f>'R'!J1123</f>
        <v>1.0322143584010426</v>
      </c>
      <c r="L196" s="1">
        <f t="shared" si="33"/>
        <v>1.031533222520193</v>
      </c>
      <c r="M196" s="6">
        <f>'x calcs'!I195</f>
        <v>1.0010561966162121</v>
      </c>
      <c r="N196" s="6"/>
      <c r="O196" s="6">
        <f t="shared" si="36"/>
        <v>0.59221490927912501</v>
      </c>
      <c r="P196" s="6">
        <f t="shared" si="37"/>
        <v>415.47245975446987</v>
      </c>
    </row>
    <row r="197" spans="2:16" x14ac:dyDescent="0.25">
      <c r="B197">
        <f>'detrend th'!A199</f>
        <v>1964</v>
      </c>
      <c r="C197">
        <f>'detrend th'!B199</f>
        <v>1</v>
      </c>
      <c r="D197" s="57">
        <f>'detrend th'!F199</f>
        <v>0.41078274091486211</v>
      </c>
      <c r="E197" s="55">
        <f>1/'R'!E1124</f>
        <v>399.44789630203724</v>
      </c>
      <c r="F197">
        <f t="shared" si="38"/>
        <v>-208</v>
      </c>
      <c r="G197" s="5">
        <f t="shared" ref="G197:G260" si="39">E197-$F$1*F197</f>
        <v>525.17876089146262</v>
      </c>
      <c r="H197" s="1">
        <f t="shared" ref="H197:H260" si="40">D197/$D$3+G197/$G$3</f>
        <v>5.3175665598305812</v>
      </c>
      <c r="I197" s="187">
        <f t="shared" si="34"/>
        <v>3</v>
      </c>
      <c r="J197">
        <f t="shared" si="35"/>
        <v>3</v>
      </c>
      <c r="K197" s="1">
        <f>'R'!J1124</f>
        <v>1.0081408748210405</v>
      </c>
      <c r="L197" s="1">
        <f t="shared" ref="L197:L260" si="41">K197-$K$2*F197</f>
        <v>1.0074629979635443</v>
      </c>
      <c r="M197" s="6">
        <f>'x calcs'!I196</f>
        <v>1.0066208740038793</v>
      </c>
      <c r="N197" s="6"/>
      <c r="O197" s="6">
        <f t="shared" si="36"/>
        <v>0.59221490927912501</v>
      </c>
      <c r="P197" s="6">
        <f t="shared" si="37"/>
        <v>415.47245975446987</v>
      </c>
    </row>
    <row r="198" spans="2:16" x14ac:dyDescent="0.25">
      <c r="B198">
        <f>'detrend th'!A200</f>
        <v>1964</v>
      </c>
      <c r="C198">
        <f>'detrend th'!B200</f>
        <v>2</v>
      </c>
      <c r="D198" s="57">
        <f>'detrend th'!F200</f>
        <v>0.42447784983871906</v>
      </c>
      <c r="E198" s="55">
        <f>1/'R'!E1125</f>
        <v>401.44726433323387</v>
      </c>
      <c r="F198">
        <f t="shared" si="38"/>
        <v>-207</v>
      </c>
      <c r="G198" s="5">
        <f t="shared" si="39"/>
        <v>526.57365361213306</v>
      </c>
      <c r="H198" s="1">
        <f t="shared" si="40"/>
        <v>5.3792865157659735</v>
      </c>
      <c r="I198" s="187">
        <f t="shared" ref="I198:I261" si="42">VLOOKUP(H198,$S$6:$T$11,2)</f>
        <v>3</v>
      </c>
      <c r="J198">
        <f t="shared" ref="J198:J261" si="43">I199</f>
        <v>3</v>
      </c>
      <c r="K198" s="1">
        <f>'R'!J1125</f>
        <v>1.0140132340514487</v>
      </c>
      <c r="L198" s="1">
        <f t="shared" si="41"/>
        <v>1.0133386162173057</v>
      </c>
      <c r="M198" s="6">
        <f>'x calcs'!I197</f>
        <v>1.0066208740038793</v>
      </c>
      <c r="N198" s="6"/>
      <c r="O198" s="6">
        <f t="shared" ref="O198:O261" si="44">INDEX($W$7:$W$11,I198)</f>
        <v>0.59221490927912501</v>
      </c>
      <c r="P198" s="6">
        <f t="shared" ref="P198:P261" si="45">INDEX($X$7:$X$11,I198)</f>
        <v>415.47245975446987</v>
      </c>
    </row>
    <row r="199" spans="2:16" x14ac:dyDescent="0.25">
      <c r="B199">
        <f>'detrend th'!A201</f>
        <v>1964</v>
      </c>
      <c r="C199">
        <f>'detrend th'!B201</f>
        <v>3</v>
      </c>
      <c r="D199" s="57">
        <f>'detrend th'!F201</f>
        <v>0.42470041544384662</v>
      </c>
      <c r="E199" s="55">
        <f>1/'R'!E1126</f>
        <v>405.83690987124464</v>
      </c>
      <c r="F199">
        <f t="shared" ref="F199:F262" si="46">F198+1</f>
        <v>-206</v>
      </c>
      <c r="G199" s="5">
        <f t="shared" si="39"/>
        <v>530.3588238396178</v>
      </c>
      <c r="H199" s="1">
        <f t="shared" si="40"/>
        <v>5.4072724800326286</v>
      </c>
      <c r="I199" s="187">
        <f t="shared" si="42"/>
        <v>3</v>
      </c>
      <c r="J199">
        <f t="shared" si="43"/>
        <v>3</v>
      </c>
      <c r="K199" s="1">
        <f>'R'!J1126</f>
        <v>1.0102585685008096</v>
      </c>
      <c r="L199" s="1">
        <f t="shared" si="41"/>
        <v>1.00958720969002</v>
      </c>
      <c r="M199" s="6">
        <f>'x calcs'!I198</f>
        <v>1.0066208740038793</v>
      </c>
      <c r="N199" s="6"/>
      <c r="O199" s="6">
        <f t="shared" si="44"/>
        <v>0.59221490927912501</v>
      </c>
      <c r="P199" s="6">
        <f t="shared" si="45"/>
        <v>415.47245975446987</v>
      </c>
    </row>
    <row r="200" spans="2:16" x14ac:dyDescent="0.25">
      <c r="B200">
        <f>'detrend th'!A202</f>
        <v>1964</v>
      </c>
      <c r="C200">
        <f>'detrend th'!B202</f>
        <v>4</v>
      </c>
      <c r="D200" s="57">
        <f>'detrend th'!F202</f>
        <v>0.45129332480363293</v>
      </c>
      <c r="E200" s="55">
        <f>1/'R'!E1127</f>
        <v>408.7835102506956</v>
      </c>
      <c r="F200">
        <f t="shared" si="46"/>
        <v>-205</v>
      </c>
      <c r="G200" s="5">
        <f t="shared" si="39"/>
        <v>532.70094890854261</v>
      </c>
      <c r="H200" s="1">
        <f t="shared" si="40"/>
        <v>5.5244911259407665</v>
      </c>
      <c r="I200" s="187">
        <f t="shared" si="42"/>
        <v>3</v>
      </c>
      <c r="J200">
        <f t="shared" si="43"/>
        <v>4</v>
      </c>
      <c r="K200" s="1">
        <f>'R'!J1127</f>
        <v>1.0089866258613305</v>
      </c>
      <c r="L200" s="1">
        <f t="shared" si="41"/>
        <v>1.0083185260738943</v>
      </c>
      <c r="M200" s="6">
        <f>'x calcs'!I199</f>
        <v>1.0031960713521599</v>
      </c>
      <c r="N200" s="6"/>
      <c r="O200" s="6">
        <f t="shared" si="44"/>
        <v>0.59221490927912501</v>
      </c>
      <c r="P200" s="6">
        <f t="shared" si="45"/>
        <v>415.47245975446987</v>
      </c>
    </row>
    <row r="201" spans="2:16" x14ac:dyDescent="0.25">
      <c r="B201">
        <f>'detrend th'!A203</f>
        <v>1964</v>
      </c>
      <c r="C201">
        <f>'detrend th'!B203</f>
        <v>5</v>
      </c>
      <c r="D201" s="57">
        <f>'detrend th'!F203</f>
        <v>0.46865677571865416</v>
      </c>
      <c r="E201" s="55">
        <f>1/'R'!E1128</f>
        <v>409.86235523604404</v>
      </c>
      <c r="F201">
        <f t="shared" si="46"/>
        <v>-204</v>
      </c>
      <c r="G201" s="5">
        <f t="shared" si="39"/>
        <v>533.17531858336497</v>
      </c>
      <c r="H201" s="1">
        <f t="shared" si="40"/>
        <v>5.5934621644166942</v>
      </c>
      <c r="I201" s="187">
        <f t="shared" si="42"/>
        <v>4</v>
      </c>
      <c r="J201">
        <f t="shared" si="43"/>
        <v>3</v>
      </c>
      <c r="K201" s="1">
        <f>'R'!J1128</f>
        <v>0.99013000933035133</v>
      </c>
      <c r="L201" s="1">
        <f t="shared" si="41"/>
        <v>0.98946516856626843</v>
      </c>
      <c r="M201" s="6">
        <f>'x calcs'!I200</f>
        <v>1.0031960713521599</v>
      </c>
      <c r="N201" s="6"/>
      <c r="O201" s="6">
        <f t="shared" si="44"/>
        <v>0.68680047988954196</v>
      </c>
      <c r="P201" s="6">
        <f t="shared" si="45"/>
        <v>485.25589286539957</v>
      </c>
    </row>
    <row r="202" spans="2:16" x14ac:dyDescent="0.25">
      <c r="B202">
        <f>'detrend th'!A204</f>
        <v>1964</v>
      </c>
      <c r="C202">
        <f>'detrend th'!B204</f>
        <v>6</v>
      </c>
      <c r="D202" s="57">
        <f>'detrend th'!F204</f>
        <v>0.47337034824652818</v>
      </c>
      <c r="E202" s="55">
        <f>1/'R'!E1129</f>
        <v>404.57142857142856</v>
      </c>
      <c r="F202">
        <f t="shared" si="46"/>
        <v>-203</v>
      </c>
      <c r="G202" s="5">
        <f t="shared" si="39"/>
        <v>527.2799166082234</v>
      </c>
      <c r="H202" s="1">
        <f t="shared" si="40"/>
        <v>5.5689827806260972</v>
      </c>
      <c r="I202" s="187">
        <f t="shared" si="42"/>
        <v>3</v>
      </c>
      <c r="J202">
        <f t="shared" si="43"/>
        <v>4</v>
      </c>
      <c r="K202" s="1">
        <f>'R'!J1129</f>
        <v>1.0329819009394674</v>
      </c>
      <c r="L202" s="1">
        <f t="shared" si="41"/>
        <v>1.0323203191987378</v>
      </c>
      <c r="M202" s="6">
        <f>'x calcs'!I201</f>
        <v>1.0031960713521599</v>
      </c>
      <c r="N202" s="6"/>
      <c r="O202" s="6">
        <f t="shared" si="44"/>
        <v>0.59221490927912501</v>
      </c>
      <c r="P202" s="6">
        <f t="shared" si="45"/>
        <v>415.47245975446987</v>
      </c>
    </row>
    <row r="203" spans="2:16" x14ac:dyDescent="0.25">
      <c r="B203">
        <f>'detrend th'!A205</f>
        <v>1964</v>
      </c>
      <c r="C203">
        <f>'detrend th'!B205</f>
        <v>7</v>
      </c>
      <c r="D203" s="57">
        <f>'detrend th'!F205</f>
        <v>0.52639036953683382</v>
      </c>
      <c r="E203" s="55">
        <f>1/'R'!E1130</f>
        <v>416.1</v>
      </c>
      <c r="F203">
        <f t="shared" si="46"/>
        <v>-202</v>
      </c>
      <c r="G203" s="5">
        <f t="shared" si="39"/>
        <v>538.20401272626884</v>
      </c>
      <c r="H203" s="1">
        <f t="shared" si="40"/>
        <v>5.8475432763076451</v>
      </c>
      <c r="I203" s="187">
        <f t="shared" si="42"/>
        <v>4</v>
      </c>
      <c r="J203">
        <f t="shared" si="43"/>
        <v>4</v>
      </c>
      <c r="K203" s="1">
        <f>'R'!J1130</f>
        <v>0.98923892478399267</v>
      </c>
      <c r="L203" s="1">
        <f t="shared" si="41"/>
        <v>0.98858060206661647</v>
      </c>
      <c r="M203" s="6">
        <f>'x calcs'!I202</f>
        <v>1.0017053725874809</v>
      </c>
      <c r="N203" s="6"/>
      <c r="O203" s="6">
        <f t="shared" si="44"/>
        <v>0.68680047988954196</v>
      </c>
      <c r="P203" s="6">
        <f t="shared" si="45"/>
        <v>485.25589286539957</v>
      </c>
    </row>
    <row r="204" spans="2:16" x14ac:dyDescent="0.25">
      <c r="B204">
        <f>'detrend th'!A206</f>
        <v>1964</v>
      </c>
      <c r="C204">
        <f>'detrend th'!B206</f>
        <v>8</v>
      </c>
      <c r="D204" s="57">
        <f>'detrend th'!F206</f>
        <v>0.50410527784015835</v>
      </c>
      <c r="E204" s="55">
        <f>1/'R'!E1131</f>
        <v>406.61157024793391</v>
      </c>
      <c r="F204">
        <f t="shared" si="46"/>
        <v>-201</v>
      </c>
      <c r="G204" s="5">
        <f t="shared" si="39"/>
        <v>528.11110766367665</v>
      </c>
      <c r="H204" s="1">
        <f t="shared" si="40"/>
        <v>5.6910070906181502</v>
      </c>
      <c r="I204" s="187">
        <f t="shared" si="42"/>
        <v>4</v>
      </c>
      <c r="J204">
        <f t="shared" si="43"/>
        <v>4</v>
      </c>
      <c r="K204" s="1">
        <f>'R'!J1131</f>
        <v>1.014657572577347</v>
      </c>
      <c r="L204" s="1">
        <f t="shared" si="41"/>
        <v>1.0140025088833242</v>
      </c>
      <c r="M204" s="6">
        <f>'x calcs'!I203</f>
        <v>1.0017053725874809</v>
      </c>
      <c r="N204" s="6"/>
      <c r="O204" s="6">
        <f t="shared" si="44"/>
        <v>0.68680047988954196</v>
      </c>
      <c r="P204" s="6">
        <f t="shared" si="45"/>
        <v>485.25589286539957</v>
      </c>
    </row>
    <row r="205" spans="2:16" x14ac:dyDescent="0.25">
      <c r="B205">
        <f>'detrend th'!A207</f>
        <v>1964</v>
      </c>
      <c r="C205">
        <f>'detrend th'!B207</f>
        <v>9</v>
      </c>
      <c r="D205" s="57">
        <f>'detrend th'!F207</f>
        <v>0.50473958177129041</v>
      </c>
      <c r="E205" s="55">
        <f>1/'R'!E1132</f>
        <v>410.21311475409834</v>
      </c>
      <c r="F205">
        <f t="shared" si="46"/>
        <v>-200</v>
      </c>
      <c r="G205" s="5">
        <f t="shared" si="39"/>
        <v>531.10817685931499</v>
      </c>
      <c r="H205" s="1">
        <f t="shared" si="40"/>
        <v>5.7148959925482128</v>
      </c>
      <c r="I205" s="187">
        <f t="shared" si="42"/>
        <v>4</v>
      </c>
      <c r="J205">
        <f t="shared" si="43"/>
        <v>4</v>
      </c>
      <c r="K205" s="1">
        <f>'R'!J1132</f>
        <v>1.0179700134043408</v>
      </c>
      <c r="L205" s="1">
        <f t="shared" si="41"/>
        <v>1.0173182087336712</v>
      </c>
      <c r="M205" s="6">
        <f>'x calcs'!I204</f>
        <v>1.0017053725874809</v>
      </c>
      <c r="N205" s="6"/>
      <c r="O205" s="6">
        <f t="shared" si="44"/>
        <v>0.68680047988954196</v>
      </c>
      <c r="P205" s="6">
        <f t="shared" si="45"/>
        <v>485.25589286539957</v>
      </c>
    </row>
    <row r="206" spans="2:16" x14ac:dyDescent="0.25">
      <c r="B206">
        <f>'detrend th'!A208</f>
        <v>1964</v>
      </c>
      <c r="C206">
        <f>'detrend th'!B208</f>
        <v>10</v>
      </c>
      <c r="D206" s="57">
        <f>'detrend th'!F208</f>
        <v>0.50508862238010577</v>
      </c>
      <c r="E206" s="55">
        <f>1/'R'!E1133</f>
        <v>413.90243902439022</v>
      </c>
      <c r="F206">
        <f t="shared" si="46"/>
        <v>-199</v>
      </c>
      <c r="G206" s="5">
        <f t="shared" si="39"/>
        <v>534.19302581908073</v>
      </c>
      <c r="H206" s="1">
        <f t="shared" si="40"/>
        <v>5.7383371791832936</v>
      </c>
      <c r="I206" s="187">
        <f t="shared" si="42"/>
        <v>4</v>
      </c>
      <c r="J206">
        <f t="shared" si="43"/>
        <v>4</v>
      </c>
      <c r="K206" s="1">
        <f>'R'!J1133</f>
        <v>1.0071737329052943</v>
      </c>
      <c r="L206" s="1">
        <f t="shared" si="41"/>
        <v>1.0065251872579781</v>
      </c>
      <c r="M206" s="6">
        <f>'x calcs'!I205</f>
        <v>0.9989732128944776</v>
      </c>
      <c r="N206" s="6"/>
      <c r="O206" s="6">
        <f t="shared" si="44"/>
        <v>0.68680047988954196</v>
      </c>
      <c r="P206" s="6">
        <f t="shared" si="45"/>
        <v>485.25589286539957</v>
      </c>
    </row>
    <row r="207" spans="2:16" x14ac:dyDescent="0.25">
      <c r="B207">
        <f>'detrend th'!A209</f>
        <v>1964</v>
      </c>
      <c r="C207">
        <f>'detrend th'!B209</f>
        <v>11</v>
      </c>
      <c r="D207" s="57">
        <f>'detrend th'!F209</f>
        <v>0.56120184895096892</v>
      </c>
      <c r="E207" s="55">
        <f>1/'R'!E1134</f>
        <v>413.41935483870969</v>
      </c>
      <c r="F207">
        <f t="shared" si="46"/>
        <v>-198</v>
      </c>
      <c r="G207" s="5">
        <f t="shared" si="39"/>
        <v>533.10546632287424</v>
      </c>
      <c r="H207" s="1">
        <f t="shared" si="40"/>
        <v>5.9424363945412626</v>
      </c>
      <c r="I207" s="187">
        <f t="shared" si="42"/>
        <v>4</v>
      </c>
      <c r="J207">
        <f t="shared" si="43"/>
        <v>4</v>
      </c>
      <c r="K207" s="1">
        <f>'R'!J1134</f>
        <v>0.98610679215081221</v>
      </c>
      <c r="L207" s="1">
        <f t="shared" si="41"/>
        <v>0.98546150552684941</v>
      </c>
      <c r="M207" s="6">
        <f>'x calcs'!I206</f>
        <v>0.9989732128944776</v>
      </c>
      <c r="N207" s="6"/>
      <c r="O207" s="6">
        <f t="shared" si="44"/>
        <v>0.68680047988954196</v>
      </c>
      <c r="P207" s="6">
        <f t="shared" si="45"/>
        <v>485.25589286539957</v>
      </c>
    </row>
    <row r="208" spans="2:16" x14ac:dyDescent="0.25">
      <c r="B208">
        <f>'detrend th'!A210</f>
        <v>1964</v>
      </c>
      <c r="C208">
        <f>'detrend th'!B210</f>
        <v>12</v>
      </c>
      <c r="D208" s="57">
        <f>'detrend th'!F210</f>
        <v>0.53794482406827238</v>
      </c>
      <c r="E208" s="55">
        <f>1/'R'!E1135</f>
        <v>403.00799999999992</v>
      </c>
      <c r="F208">
        <f t="shared" si="46"/>
        <v>-197</v>
      </c>
      <c r="G208" s="5">
        <f t="shared" si="39"/>
        <v>522.08963617363838</v>
      </c>
      <c r="H208" s="1">
        <f t="shared" si="40"/>
        <v>5.7756111333876037</v>
      </c>
      <c r="I208" s="187">
        <f t="shared" si="42"/>
        <v>4</v>
      </c>
      <c r="J208">
        <f t="shared" si="43"/>
        <v>4</v>
      </c>
      <c r="K208" s="1">
        <f>'R'!J1135</f>
        <v>1.0292621620746891</v>
      </c>
      <c r="L208" s="1">
        <f t="shared" si="41"/>
        <v>1.0286201344740797</v>
      </c>
      <c r="M208" s="6">
        <f>'x calcs'!I207</f>
        <v>0.9989732128944776</v>
      </c>
      <c r="N208" s="6"/>
      <c r="O208" s="6">
        <f t="shared" si="44"/>
        <v>0.68680047988954196</v>
      </c>
      <c r="P208" s="6">
        <f t="shared" si="45"/>
        <v>485.25589286539957</v>
      </c>
    </row>
    <row r="209" spans="2:16" x14ac:dyDescent="0.25">
      <c r="B209">
        <f>'detrend th'!A211</f>
        <v>1965</v>
      </c>
      <c r="C209">
        <f>'detrend th'!B211</f>
        <v>1</v>
      </c>
      <c r="D209" s="57">
        <f>'detrend th'!F211</f>
        <v>0.54866108663563939</v>
      </c>
      <c r="E209" s="55">
        <f>1/'R'!E1136</f>
        <v>410.63786670481232</v>
      </c>
      <c r="F209">
        <f t="shared" si="46"/>
        <v>-196</v>
      </c>
      <c r="G209" s="5">
        <f t="shared" si="39"/>
        <v>529.1150275679247</v>
      </c>
      <c r="H209" s="1">
        <f t="shared" si="40"/>
        <v>5.8664615030156462</v>
      </c>
      <c r="I209" s="187">
        <f t="shared" si="42"/>
        <v>4</v>
      </c>
      <c r="J209">
        <f t="shared" si="43"/>
        <v>4</v>
      </c>
      <c r="K209" s="1">
        <f>'R'!J1136</f>
        <v>1.0018349064142384</v>
      </c>
      <c r="L209" s="1">
        <f t="shared" si="41"/>
        <v>1.0011961378369822</v>
      </c>
      <c r="M209" s="6">
        <f>'x calcs'!I208</f>
        <v>1.0079204580833363</v>
      </c>
      <c r="N209" s="6"/>
      <c r="O209" s="6">
        <f t="shared" si="44"/>
        <v>0.68680047988954196</v>
      </c>
      <c r="P209" s="6">
        <f t="shared" si="45"/>
        <v>485.25589286539957</v>
      </c>
    </row>
    <row r="210" spans="2:16" x14ac:dyDescent="0.25">
      <c r="B210">
        <f>'detrend th'!A212</f>
        <v>1965</v>
      </c>
      <c r="C210">
        <f>'detrend th'!B212</f>
        <v>2</v>
      </c>
      <c r="D210" s="57">
        <f>'detrend th'!F212</f>
        <v>0.54794673917051251</v>
      </c>
      <c r="E210" s="55">
        <f>1/'R'!E1137</f>
        <v>410.92159331788594</v>
      </c>
      <c r="F210">
        <f t="shared" si="46"/>
        <v>-195</v>
      </c>
      <c r="G210" s="5">
        <f t="shared" si="39"/>
        <v>528.79427887047223</v>
      </c>
      <c r="H210" s="1">
        <f t="shared" si="40"/>
        <v>5.8614636723148994</v>
      </c>
      <c r="I210" s="187">
        <f t="shared" si="42"/>
        <v>4</v>
      </c>
      <c r="J210">
        <f t="shared" si="43"/>
        <v>4</v>
      </c>
      <c r="K210" s="1">
        <f>'R'!J1137</f>
        <v>0.99231757510859786</v>
      </c>
      <c r="L210" s="1">
        <f t="shared" si="41"/>
        <v>0.99168206555469507</v>
      </c>
      <c r="M210" s="6">
        <f>'x calcs'!I209</f>
        <v>1.0079204580833363</v>
      </c>
      <c r="N210" s="6"/>
      <c r="O210" s="6">
        <f t="shared" si="44"/>
        <v>0.68680047988954196</v>
      </c>
      <c r="P210" s="6">
        <f t="shared" si="45"/>
        <v>485.25589286539957</v>
      </c>
    </row>
    <row r="211" spans="2:16" x14ac:dyDescent="0.25">
      <c r="B211">
        <f>'detrend th'!A213</f>
        <v>1965</v>
      </c>
      <c r="C211">
        <f>'detrend th'!B213</f>
        <v>3</v>
      </c>
      <c r="D211" s="57">
        <f>'detrend th'!F213</f>
        <v>0.60652794957724054</v>
      </c>
      <c r="E211" s="55">
        <f>1/'R'!E1138</f>
        <v>408.61176470588236</v>
      </c>
      <c r="F211">
        <f t="shared" si="46"/>
        <v>-194</v>
      </c>
      <c r="G211" s="5">
        <f t="shared" si="39"/>
        <v>525.87997494794251</v>
      </c>
      <c r="H211" s="1">
        <f t="shared" si="40"/>
        <v>6.0617820916863838</v>
      </c>
      <c r="I211" s="187">
        <f t="shared" si="42"/>
        <v>4</v>
      </c>
      <c r="J211">
        <f t="shared" si="43"/>
        <v>4</v>
      </c>
      <c r="K211" s="1">
        <f>'R'!J1138</f>
        <v>1.0044138538716603</v>
      </c>
      <c r="L211" s="1">
        <f t="shared" si="41"/>
        <v>1.0037816033411109</v>
      </c>
      <c r="M211" s="6">
        <f>'x calcs'!I210</f>
        <v>1.0079204580833363</v>
      </c>
      <c r="N211" s="6"/>
      <c r="O211" s="6">
        <f t="shared" si="44"/>
        <v>0.68680047988954196</v>
      </c>
      <c r="P211" s="6">
        <f t="shared" si="45"/>
        <v>485.25589286539957</v>
      </c>
    </row>
    <row r="212" spans="2:16" x14ac:dyDescent="0.25">
      <c r="B212">
        <f>'detrend th'!A214</f>
        <v>1965</v>
      </c>
      <c r="C212">
        <f>'detrend th'!B214</f>
        <v>4</v>
      </c>
      <c r="D212" s="57">
        <f>'detrend th'!F214</f>
        <v>0.60405854038029749</v>
      </c>
      <c r="E212" s="55">
        <f>1/'R'!E1139</f>
        <v>410.75486381322963</v>
      </c>
      <c r="F212">
        <f t="shared" si="46"/>
        <v>-193</v>
      </c>
      <c r="G212" s="5">
        <f t="shared" si="39"/>
        <v>527.4185987447637</v>
      </c>
      <c r="H212" s="1">
        <f t="shared" si="40"/>
        <v>6.0634912367513394</v>
      </c>
      <c r="I212" s="187">
        <f t="shared" si="42"/>
        <v>4</v>
      </c>
      <c r="J212">
        <f t="shared" si="43"/>
        <v>4</v>
      </c>
      <c r="K212" s="1">
        <f>'R'!J1139</f>
        <v>1.0174227698479008</v>
      </c>
      <c r="L212" s="1">
        <f t="shared" si="41"/>
        <v>1.0167937783407048</v>
      </c>
      <c r="M212" s="6">
        <f>'x calcs'!I211</f>
        <v>0.99990464174579829</v>
      </c>
      <c r="N212" s="6"/>
      <c r="O212" s="6">
        <f t="shared" si="44"/>
        <v>0.68680047988954196</v>
      </c>
      <c r="P212" s="6">
        <f t="shared" si="45"/>
        <v>485.25589286539957</v>
      </c>
    </row>
    <row r="213" spans="2:16" x14ac:dyDescent="0.25">
      <c r="B213">
        <f>'detrend th'!A215</f>
        <v>1965</v>
      </c>
      <c r="C213">
        <f>'detrend th'!B215</f>
        <v>5</v>
      </c>
      <c r="D213" s="57">
        <f>'detrend th'!F215</f>
        <v>0.65355889956309254</v>
      </c>
      <c r="E213" s="55">
        <f>1/'R'!E1140</f>
        <v>413.65250965250971</v>
      </c>
      <c r="F213">
        <f t="shared" si="46"/>
        <v>-192</v>
      </c>
      <c r="G213" s="5">
        <f t="shared" si="39"/>
        <v>529.71176927351769</v>
      </c>
      <c r="H213" s="1">
        <f t="shared" si="40"/>
        <v>6.2668635174771481</v>
      </c>
      <c r="I213" s="187">
        <f t="shared" si="42"/>
        <v>4</v>
      </c>
      <c r="J213">
        <f t="shared" si="43"/>
        <v>4</v>
      </c>
      <c r="K213" s="1">
        <f>'R'!J1140</f>
        <v>0.94898817422900905</v>
      </c>
      <c r="L213" s="1">
        <f t="shared" si="41"/>
        <v>0.94836244174516637</v>
      </c>
      <c r="M213" s="6">
        <f>'x calcs'!I212</f>
        <v>0.99990464174579829</v>
      </c>
      <c r="N213" s="6"/>
      <c r="O213" s="6">
        <f t="shared" si="44"/>
        <v>0.68680047988954196</v>
      </c>
      <c r="P213" s="6">
        <f t="shared" si="45"/>
        <v>485.25589286539957</v>
      </c>
    </row>
    <row r="214" spans="2:16" x14ac:dyDescent="0.25">
      <c r="B214">
        <f>'detrend th'!A216</f>
        <v>1965</v>
      </c>
      <c r="C214">
        <f>'detrend th'!B216</f>
        <v>6</v>
      </c>
      <c r="D214" s="57">
        <f>'detrend th'!F216</f>
        <v>0.65464620278001118</v>
      </c>
      <c r="E214" s="55">
        <f>1/'R'!E1141</f>
        <v>390.98850574712645</v>
      </c>
      <c r="F214">
        <f t="shared" si="46"/>
        <v>-191</v>
      </c>
      <c r="G214" s="5">
        <f t="shared" si="39"/>
        <v>506.44329005760835</v>
      </c>
      <c r="H214" s="1">
        <f t="shared" si="40"/>
        <v>6.1040986583613019</v>
      </c>
      <c r="I214" s="187">
        <f t="shared" si="42"/>
        <v>4</v>
      </c>
      <c r="J214">
        <f t="shared" si="43"/>
        <v>4</v>
      </c>
      <c r="K214" s="1">
        <f>'R'!J1141</f>
        <v>1.0011241491244265</v>
      </c>
      <c r="L214" s="1">
        <f t="shared" si="41"/>
        <v>1.0005016756639371</v>
      </c>
      <c r="M214" s="6">
        <f>'x calcs'!I213</f>
        <v>0.99990464174579829</v>
      </c>
      <c r="N214" s="6"/>
      <c r="O214" s="6">
        <f t="shared" si="44"/>
        <v>0.68680047988954196</v>
      </c>
      <c r="P214" s="6">
        <f t="shared" si="45"/>
        <v>485.25589286539957</v>
      </c>
    </row>
    <row r="215" spans="2:16" x14ac:dyDescent="0.25">
      <c r="B215">
        <f>'detrend th'!A217</f>
        <v>1965</v>
      </c>
      <c r="C215">
        <f>'detrend th'!B217</f>
        <v>7</v>
      </c>
      <c r="D215" s="57">
        <f>'detrend th'!F217</f>
        <v>0.68184640578389732</v>
      </c>
      <c r="E215" s="55">
        <f>1/'R'!E1142</f>
        <v>387.91321330810496</v>
      </c>
      <c r="F215">
        <f t="shared" si="46"/>
        <v>-190</v>
      </c>
      <c r="G215" s="5">
        <f t="shared" si="39"/>
        <v>502.76352230806077</v>
      </c>
      <c r="H215" s="1">
        <f t="shared" si="40"/>
        <v>6.1804243689211926</v>
      </c>
      <c r="I215" s="187">
        <f t="shared" si="42"/>
        <v>4</v>
      </c>
      <c r="J215">
        <f t="shared" si="43"/>
        <v>4</v>
      </c>
      <c r="K215" s="1">
        <f>'R'!J1142</f>
        <v>1.0144455536871473</v>
      </c>
      <c r="L215" s="1">
        <f t="shared" si="41"/>
        <v>1.0138263392500113</v>
      </c>
      <c r="M215" s="6">
        <f>'x calcs'!I214</f>
        <v>1.0066612271707072</v>
      </c>
      <c r="N215" s="6"/>
      <c r="O215" s="6">
        <f t="shared" si="44"/>
        <v>0.68680047988954196</v>
      </c>
      <c r="P215" s="6">
        <f t="shared" si="45"/>
        <v>485.25589286539957</v>
      </c>
    </row>
    <row r="216" spans="2:16" x14ac:dyDescent="0.25">
      <c r="B216">
        <f>'detrend th'!A218</f>
        <v>1965</v>
      </c>
      <c r="C216">
        <f>'detrend th'!B218</f>
        <v>8</v>
      </c>
      <c r="D216" s="57">
        <f>'detrend th'!F218</f>
        <v>0.70961597722585845</v>
      </c>
      <c r="E216" s="55">
        <f>1/'R'!E1143</f>
        <v>392.64110043013915</v>
      </c>
      <c r="F216">
        <f t="shared" si="46"/>
        <v>-189</v>
      </c>
      <c r="G216" s="5">
        <f t="shared" si="39"/>
        <v>506.88693411956888</v>
      </c>
      <c r="H216" s="1">
        <f t="shared" si="40"/>
        <v>6.3148609760875978</v>
      </c>
      <c r="I216" s="187">
        <f t="shared" si="42"/>
        <v>4</v>
      </c>
      <c r="J216">
        <f t="shared" si="43"/>
        <v>4</v>
      </c>
      <c r="K216" s="1">
        <f>'R'!J1143</f>
        <v>1.0291228666523777</v>
      </c>
      <c r="L216" s="1">
        <f t="shared" si="41"/>
        <v>1.0285069112385949</v>
      </c>
      <c r="M216" s="6">
        <f>'x calcs'!I215</f>
        <v>1.0066612271707072</v>
      </c>
      <c r="N216" s="6"/>
      <c r="O216" s="6">
        <f t="shared" si="44"/>
        <v>0.68680047988954196</v>
      </c>
      <c r="P216" s="6">
        <f t="shared" si="45"/>
        <v>485.25589286539957</v>
      </c>
    </row>
    <row r="217" spans="2:16" x14ac:dyDescent="0.25">
      <c r="B217">
        <f>'detrend th'!A219</f>
        <v>1965</v>
      </c>
      <c r="C217">
        <f>'detrend th'!B219</f>
        <v>9</v>
      </c>
      <c r="D217" s="57">
        <f>'detrend th'!F219</f>
        <v>0.75438088637403067</v>
      </c>
      <c r="E217" s="55">
        <f>1/'R'!E1144</f>
        <v>403.21804511278191</v>
      </c>
      <c r="F217">
        <f t="shared" si="46"/>
        <v>-188</v>
      </c>
      <c r="G217" s="5">
        <f t="shared" si="39"/>
        <v>516.85940349168561</v>
      </c>
      <c r="H217" s="1">
        <f t="shared" si="40"/>
        <v>6.5554233114562823</v>
      </c>
      <c r="I217" s="187">
        <f t="shared" si="42"/>
        <v>4</v>
      </c>
      <c r="J217">
        <f t="shared" si="43"/>
        <v>5</v>
      </c>
      <c r="K217" s="1">
        <f>'R'!J1144</f>
        <v>1.0149981719103203</v>
      </c>
      <c r="L217" s="1">
        <f t="shared" si="41"/>
        <v>1.0143854755198909</v>
      </c>
      <c r="M217" s="6">
        <f>'x calcs'!I216</f>
        <v>1.0066612271707072</v>
      </c>
      <c r="N217" s="6"/>
      <c r="O217" s="6">
        <f t="shared" si="44"/>
        <v>0.68680047988954196</v>
      </c>
      <c r="P217" s="6">
        <f t="shared" si="45"/>
        <v>485.25589286539957</v>
      </c>
    </row>
    <row r="218" spans="2:16" x14ac:dyDescent="0.25">
      <c r="B218">
        <f>'detrend th'!A220</f>
        <v>1965</v>
      </c>
      <c r="C218">
        <f>'detrend th'!B220</f>
        <v>10</v>
      </c>
      <c r="D218" s="57">
        <f>'detrend th'!F220</f>
        <v>0.79659876326340084</v>
      </c>
      <c r="E218" s="55">
        <f>1/'R'!E1145</f>
        <v>409.20895522388054</v>
      </c>
      <c r="F218">
        <f t="shared" si="46"/>
        <v>-187</v>
      </c>
      <c r="G218" s="5">
        <f t="shared" si="39"/>
        <v>522.2458382922581</v>
      </c>
      <c r="H218" s="1">
        <f t="shared" si="40"/>
        <v>6.7534784390081084</v>
      </c>
      <c r="I218" s="187">
        <f t="shared" si="42"/>
        <v>5</v>
      </c>
      <c r="J218">
        <f t="shared" si="43"/>
        <v>5</v>
      </c>
      <c r="K218" s="1">
        <f>'R'!J1145</f>
        <v>1.0046700420984427</v>
      </c>
      <c r="L218" s="1">
        <f t="shared" si="41"/>
        <v>1.0040606047313667</v>
      </c>
      <c r="M218" s="6">
        <f>'x calcs'!I217</f>
        <v>1.0060761780910361</v>
      </c>
      <c r="N218" s="6"/>
      <c r="O218" s="6">
        <f t="shared" si="44"/>
        <v>1.0060754353849517</v>
      </c>
      <c r="P218" s="6">
        <f t="shared" si="45"/>
        <v>575.58994399890639</v>
      </c>
    </row>
    <row r="219" spans="2:16" x14ac:dyDescent="0.25">
      <c r="B219">
        <f>'detrend th'!A221</f>
        <v>1965</v>
      </c>
      <c r="C219">
        <f>'detrend th'!B221</f>
        <v>11</v>
      </c>
      <c r="D219" s="57">
        <f>'detrend th'!F221</f>
        <v>0.8726467275869626</v>
      </c>
      <c r="E219" s="55">
        <f>1/'R'!E1146</f>
        <v>409.55555555555554</v>
      </c>
      <c r="F219">
        <f t="shared" si="46"/>
        <v>-186</v>
      </c>
      <c r="G219" s="5">
        <f t="shared" si="39"/>
        <v>521.98796331340702</v>
      </c>
      <c r="H219" s="1">
        <f t="shared" si="40"/>
        <v>7.0388067203423699</v>
      </c>
      <c r="I219" s="187">
        <f t="shared" si="42"/>
        <v>5</v>
      </c>
      <c r="J219">
        <f t="shared" si="43"/>
        <v>5</v>
      </c>
      <c r="K219" s="1">
        <f>'R'!J1146</f>
        <v>0.98876051459607972</v>
      </c>
      <c r="L219" s="1">
        <f t="shared" si="41"/>
        <v>0.98815433625235705</v>
      </c>
      <c r="M219" s="6">
        <f>'x calcs'!I218</f>
        <v>1.0060761780910361</v>
      </c>
      <c r="N219" s="6"/>
      <c r="O219" s="6">
        <f t="shared" si="44"/>
        <v>1.0060754353849517</v>
      </c>
      <c r="P219" s="6">
        <f t="shared" si="45"/>
        <v>575.58994399890639</v>
      </c>
    </row>
    <row r="220" spans="2:16" x14ac:dyDescent="0.25">
      <c r="B220">
        <f>'detrend th'!A222</f>
        <v>1965</v>
      </c>
      <c r="C220">
        <f>'detrend th'!B222</f>
        <v>12</v>
      </c>
      <c r="D220" s="57">
        <f>'detrend th'!F222</f>
        <v>0.90592730648447162</v>
      </c>
      <c r="E220" s="55">
        <f>1/'R'!E1147</f>
        <v>404.69117647058823</v>
      </c>
      <c r="F220">
        <f t="shared" si="46"/>
        <v>-185</v>
      </c>
      <c r="G220" s="5">
        <f t="shared" si="39"/>
        <v>516.51910891791363</v>
      </c>
      <c r="H220" s="1">
        <f t="shared" si="40"/>
        <v>7.1252630667090404</v>
      </c>
      <c r="I220" s="187">
        <f t="shared" si="42"/>
        <v>5</v>
      </c>
      <c r="J220">
        <f t="shared" si="43"/>
        <v>5</v>
      </c>
      <c r="K220" s="1">
        <f>'R'!J1147</f>
        <v>1.0136603323644404</v>
      </c>
      <c r="L220" s="1">
        <f t="shared" si="41"/>
        <v>1.013057413044071</v>
      </c>
      <c r="M220" s="6">
        <f>'x calcs'!I219</f>
        <v>1.0060761780910361</v>
      </c>
      <c r="N220" s="6"/>
      <c r="O220" s="6">
        <f t="shared" si="44"/>
        <v>1.0060754353849517</v>
      </c>
      <c r="P220" s="6">
        <f t="shared" si="45"/>
        <v>575.58994399890639</v>
      </c>
    </row>
    <row r="221" spans="2:16" x14ac:dyDescent="0.25">
      <c r="B221">
        <f>'detrend th'!A223</f>
        <v>1966</v>
      </c>
      <c r="C221">
        <f>'detrend th'!B223</f>
        <v>1</v>
      </c>
      <c r="D221" s="57">
        <f>'detrend th'!F223</f>
        <v>0.91980566340814396</v>
      </c>
      <c r="E221" s="55">
        <f>1/'R'!E1148</f>
        <v>408.70072992700722</v>
      </c>
      <c r="F221">
        <f t="shared" si="46"/>
        <v>-184</v>
      </c>
      <c r="G221" s="5">
        <f t="shared" si="39"/>
        <v>519.92418706380658</v>
      </c>
      <c r="H221" s="1">
        <f t="shared" si="40"/>
        <v>7.2020911400264236</v>
      </c>
      <c r="I221" s="187">
        <f t="shared" si="42"/>
        <v>5</v>
      </c>
      <c r="J221">
        <f t="shared" si="43"/>
        <v>5</v>
      </c>
      <c r="K221" s="1">
        <f>'R'!J1148</f>
        <v>0.98285132212549375</v>
      </c>
      <c r="L221" s="1">
        <f t="shared" si="41"/>
        <v>0.98225166182847778</v>
      </c>
      <c r="M221" s="6">
        <f>'x calcs'!I220</f>
        <v>1.0067693332618068</v>
      </c>
      <c r="N221" s="6"/>
      <c r="O221" s="6">
        <f t="shared" si="44"/>
        <v>1.0060754353849517</v>
      </c>
      <c r="P221" s="6">
        <f t="shared" si="45"/>
        <v>575.58994399890639</v>
      </c>
    </row>
    <row r="222" spans="2:16" x14ac:dyDescent="0.25">
      <c r="B222">
        <f>'detrend th'!A224</f>
        <v>1966</v>
      </c>
      <c r="C222">
        <f>'detrend th'!B224</f>
        <v>2</v>
      </c>
      <c r="D222" s="57">
        <f>'detrend th'!F224</f>
        <v>0.98707940479246348</v>
      </c>
      <c r="E222" s="55">
        <f>1/'R'!E1149</f>
        <v>403</v>
      </c>
      <c r="F222">
        <f t="shared" si="46"/>
        <v>-183</v>
      </c>
      <c r="G222" s="5">
        <f t="shared" si="39"/>
        <v>513.61898182627328</v>
      </c>
      <c r="H222" s="1">
        <f t="shared" si="40"/>
        <v>7.4109169213283428</v>
      </c>
      <c r="I222" s="187">
        <f t="shared" si="42"/>
        <v>5</v>
      </c>
      <c r="J222">
        <f t="shared" si="43"/>
        <v>5</v>
      </c>
      <c r="K222" s="1">
        <f>'R'!J1149</f>
        <v>0.95196206805258443</v>
      </c>
      <c r="L222" s="1">
        <f t="shared" si="41"/>
        <v>0.95136566677892187</v>
      </c>
      <c r="M222" s="6">
        <f>'x calcs'!I221</f>
        <v>1.0067693332618068</v>
      </c>
      <c r="N222" s="6"/>
      <c r="O222" s="6">
        <f t="shared" si="44"/>
        <v>1.0060754353849517</v>
      </c>
      <c r="P222" s="6">
        <f t="shared" si="45"/>
        <v>575.58994399890639</v>
      </c>
    </row>
    <row r="223" spans="2:16" x14ac:dyDescent="0.25">
      <c r="B223">
        <f>'detrend th'!A225</f>
        <v>1966</v>
      </c>
      <c r="C223">
        <f>'detrend th'!B225</f>
        <v>3</v>
      </c>
      <c r="D223" s="57">
        <f>'detrend th'!F225</f>
        <v>1.046194759340817</v>
      </c>
      <c r="E223" s="55">
        <f>1/'R'!E1150</f>
        <v>383.65467625899282</v>
      </c>
      <c r="F223">
        <f t="shared" si="46"/>
        <v>-182</v>
      </c>
      <c r="G223" s="5">
        <f t="shared" si="39"/>
        <v>493.66918277473997</v>
      </c>
      <c r="H223" s="1">
        <f t="shared" si="40"/>
        <v>7.4910816929722586</v>
      </c>
      <c r="I223" s="187">
        <f t="shared" si="42"/>
        <v>5</v>
      </c>
      <c r="J223">
        <f t="shared" si="43"/>
        <v>5</v>
      </c>
      <c r="K223" s="1">
        <f>'R'!J1150</f>
        <v>1.0199414486251992</v>
      </c>
      <c r="L223" s="1">
        <f t="shared" si="41"/>
        <v>1.01934830637489</v>
      </c>
      <c r="M223" s="6">
        <f>'x calcs'!I222</f>
        <v>1.0067693332618068</v>
      </c>
      <c r="N223" s="6"/>
      <c r="O223" s="6">
        <f t="shared" si="44"/>
        <v>1.0060754353849517</v>
      </c>
      <c r="P223" s="6">
        <f t="shared" si="45"/>
        <v>575.58994399890639</v>
      </c>
    </row>
    <row r="224" spans="2:16" x14ac:dyDescent="0.25">
      <c r="B224">
        <f>'detrend th'!A226</f>
        <v>1966</v>
      </c>
      <c r="C224">
        <f>'detrend th'!B226</f>
        <v>4</v>
      </c>
      <c r="D224" s="57">
        <f>'detrend th'!F226</f>
        <v>0.9987974586172903</v>
      </c>
      <c r="E224" s="55">
        <f>1/'R'!E1151</f>
        <v>393.03886407763514</v>
      </c>
      <c r="F224">
        <f t="shared" si="46"/>
        <v>-181</v>
      </c>
      <c r="G224" s="5">
        <f t="shared" si="39"/>
        <v>502.4488952828562</v>
      </c>
      <c r="H224" s="1">
        <f t="shared" si="40"/>
        <v>7.3750607428542603</v>
      </c>
      <c r="I224" s="187">
        <f t="shared" si="42"/>
        <v>5</v>
      </c>
      <c r="J224">
        <f t="shared" si="43"/>
        <v>5</v>
      </c>
      <c r="K224" s="1">
        <f>'R'!J1151</f>
        <v>0.95299949933061423</v>
      </c>
      <c r="L224" s="1">
        <f t="shared" si="41"/>
        <v>0.95240961610365837</v>
      </c>
      <c r="M224" s="6">
        <f>'x calcs'!I223</f>
        <v>0.9967643830658699</v>
      </c>
      <c r="N224" s="6"/>
      <c r="O224" s="6">
        <f t="shared" si="44"/>
        <v>1.0060754353849517</v>
      </c>
      <c r="P224" s="6">
        <f t="shared" si="45"/>
        <v>575.58994399890639</v>
      </c>
    </row>
    <row r="225" spans="2:16" x14ac:dyDescent="0.25">
      <c r="B225">
        <f>'detrend th'!A227</f>
        <v>1966</v>
      </c>
      <c r="C225">
        <f>'detrend th'!B227</f>
        <v>5</v>
      </c>
      <c r="D225" s="57">
        <f>'detrend th'!F227</f>
        <v>0.98720992086252757</v>
      </c>
      <c r="E225" s="55">
        <f>1/'R'!E1152</f>
        <v>370.15209733660816</v>
      </c>
      <c r="F225">
        <f t="shared" si="46"/>
        <v>-180</v>
      </c>
      <c r="G225" s="5">
        <f t="shared" si="39"/>
        <v>478.95765323130314</v>
      </c>
      <c r="H225" s="1">
        <f t="shared" si="40"/>
        <v>7.1628347103588297</v>
      </c>
      <c r="I225" s="187">
        <f t="shared" si="42"/>
        <v>5</v>
      </c>
      <c r="J225">
        <f t="shared" si="43"/>
        <v>5</v>
      </c>
      <c r="K225" s="1">
        <f>'R'!J1152</f>
        <v>0.99455318916750091</v>
      </c>
      <c r="L225" s="1">
        <f t="shared" si="41"/>
        <v>0.99396656496389835</v>
      </c>
      <c r="M225" s="6">
        <f>'x calcs'!I224</f>
        <v>0.9967643830658699</v>
      </c>
      <c r="N225" s="6"/>
      <c r="O225" s="6">
        <f t="shared" si="44"/>
        <v>1.0060754353849517</v>
      </c>
      <c r="P225" s="6">
        <f t="shared" si="45"/>
        <v>575.58994399890639</v>
      </c>
    </row>
    <row r="226" spans="2:16" x14ac:dyDescent="0.25">
      <c r="B226">
        <f>'detrend th'!A228</f>
        <v>1966</v>
      </c>
      <c r="C226">
        <f>'detrend th'!B228</f>
        <v>6</v>
      </c>
      <c r="D226" s="57">
        <f>'detrend th'!F228</f>
        <v>1.026331922816502</v>
      </c>
      <c r="E226" s="55">
        <f>1/'R'!E1153</f>
        <v>364.91872791519438</v>
      </c>
      <c r="F226">
        <f t="shared" si="46"/>
        <v>-179</v>
      </c>
      <c r="G226" s="5">
        <f t="shared" si="39"/>
        <v>473.11980849936327</v>
      </c>
      <c r="H226" s="1">
        <f t="shared" si="40"/>
        <v>7.2687036183908198</v>
      </c>
      <c r="I226" s="187">
        <f t="shared" si="42"/>
        <v>5</v>
      </c>
      <c r="J226">
        <f t="shared" si="43"/>
        <v>5</v>
      </c>
      <c r="K226" s="1">
        <f>'R'!J1153</f>
        <v>1.0003427821705284</v>
      </c>
      <c r="L226" s="1">
        <f t="shared" si="41"/>
        <v>0.99975941699027926</v>
      </c>
      <c r="M226" s="6">
        <f>'x calcs'!I225</f>
        <v>0.9967643830658699</v>
      </c>
      <c r="N226" s="6"/>
      <c r="O226" s="6">
        <f t="shared" si="44"/>
        <v>1.0060754353849517</v>
      </c>
      <c r="P226" s="6">
        <f t="shared" si="45"/>
        <v>575.58994399890639</v>
      </c>
    </row>
    <row r="227" spans="2:16" x14ac:dyDescent="0.25">
      <c r="B227">
        <f>'detrend th'!A229</f>
        <v>1966</v>
      </c>
      <c r="C227">
        <f>'detrend th'!B229</f>
        <v>7</v>
      </c>
      <c r="D227" s="57">
        <f>'detrend th'!F229</f>
        <v>1.0260866905665533</v>
      </c>
      <c r="E227" s="55">
        <f>1/'R'!E1154</f>
        <v>361.43157894736839</v>
      </c>
      <c r="F227">
        <f t="shared" si="46"/>
        <v>-178</v>
      </c>
      <c r="G227" s="5">
        <f t="shared" si="39"/>
        <v>469.0281842210112</v>
      </c>
      <c r="H227" s="1">
        <f t="shared" si="40"/>
        <v>7.2384343115322975</v>
      </c>
      <c r="I227" s="187">
        <f t="shared" si="42"/>
        <v>5</v>
      </c>
      <c r="J227">
        <f t="shared" si="43"/>
        <v>5</v>
      </c>
      <c r="K227" s="1">
        <f>'R'!J1154</f>
        <v>0.93706207101104688</v>
      </c>
      <c r="L227" s="1">
        <f t="shared" si="41"/>
        <v>0.93648196485415103</v>
      </c>
      <c r="M227" s="6">
        <f>'x calcs'!I226</f>
        <v>0.99946159106881327</v>
      </c>
      <c r="N227" s="6"/>
      <c r="O227" s="6">
        <f t="shared" si="44"/>
        <v>1.0060754353849517</v>
      </c>
      <c r="P227" s="6">
        <f t="shared" si="45"/>
        <v>575.58994399890639</v>
      </c>
    </row>
    <row r="228" spans="2:16" x14ac:dyDescent="0.25">
      <c r="B228">
        <f>'detrend th'!A230</f>
        <v>1966</v>
      </c>
      <c r="C228">
        <f>'detrend th'!B230</f>
        <v>8</v>
      </c>
      <c r="D228" s="57">
        <f>'detrend th'!F230</f>
        <v>1.0080376121763621</v>
      </c>
      <c r="E228" s="55">
        <f>1/'R'!E1155</f>
        <v>337.21254355400697</v>
      </c>
      <c r="F228">
        <f t="shared" si="46"/>
        <v>-177</v>
      </c>
      <c r="G228" s="5">
        <f t="shared" si="39"/>
        <v>444.20467351712369</v>
      </c>
      <c r="H228" s="1">
        <f t="shared" si="40"/>
        <v>6.9922533405614313</v>
      </c>
      <c r="I228" s="187">
        <f t="shared" si="42"/>
        <v>5</v>
      </c>
      <c r="J228">
        <f t="shared" si="43"/>
        <v>5</v>
      </c>
      <c r="K228" s="1">
        <f>'R'!J1155</f>
        <v>0.96827133085729644</v>
      </c>
      <c r="L228" s="1">
        <f t="shared" si="41"/>
        <v>0.96769448372375388</v>
      </c>
      <c r="M228" s="6">
        <f>'x calcs'!I227</f>
        <v>0.99946159106881327</v>
      </c>
      <c r="N228" s="6"/>
      <c r="O228" s="6">
        <f t="shared" si="44"/>
        <v>1.0060754353849517</v>
      </c>
      <c r="P228" s="6">
        <f t="shared" si="45"/>
        <v>575.58994399890639</v>
      </c>
    </row>
    <row r="229" spans="2:16" x14ac:dyDescent="0.25">
      <c r="B229">
        <f>'detrend th'!A231</f>
        <v>1966</v>
      </c>
      <c r="C229">
        <f>'detrend th'!B231</f>
        <v>9</v>
      </c>
      <c r="D229" s="57">
        <f>'detrend th'!F231</f>
        <v>1.0208789887324419</v>
      </c>
      <c r="E229" s="55">
        <f>1/'R'!E1156</f>
        <v>323.08650519031141</v>
      </c>
      <c r="F229">
        <f t="shared" si="46"/>
        <v>-176</v>
      </c>
      <c r="G229" s="5">
        <f t="shared" si="39"/>
        <v>429.47415984290205</v>
      </c>
      <c r="H229" s="1">
        <f t="shared" si="40"/>
        <v>6.9351053894066181</v>
      </c>
      <c r="I229" s="187">
        <f t="shared" si="42"/>
        <v>5</v>
      </c>
      <c r="J229">
        <f t="shared" si="43"/>
        <v>5</v>
      </c>
      <c r="K229" s="1">
        <f>'R'!J1156</f>
        <v>0.9888607534042263</v>
      </c>
      <c r="L229" s="1">
        <f t="shared" si="41"/>
        <v>0.98828716529403715</v>
      </c>
      <c r="M229" s="6">
        <f>'x calcs'!I228</f>
        <v>0.99946159106881327</v>
      </c>
      <c r="N229" s="6"/>
      <c r="O229" s="6">
        <f t="shared" si="44"/>
        <v>1.0060754353849517</v>
      </c>
      <c r="P229" s="6">
        <f t="shared" si="45"/>
        <v>575.58994399890639</v>
      </c>
    </row>
    <row r="230" spans="2:16" x14ac:dyDescent="0.25">
      <c r="B230">
        <f>'detrend th'!A232</f>
        <v>1966</v>
      </c>
      <c r="C230">
        <f>'detrend th'!B232</f>
        <v>10</v>
      </c>
      <c r="D230" s="57">
        <f>'detrend th'!F232</f>
        <v>1.0199182105246363</v>
      </c>
      <c r="E230" s="55">
        <f>1/'R'!E1157</f>
        <v>321.00383931079688</v>
      </c>
      <c r="F230">
        <f t="shared" si="46"/>
        <v>-175</v>
      </c>
      <c r="G230" s="5">
        <f t="shared" si="39"/>
        <v>426.78701865286143</v>
      </c>
      <c r="H230" s="1">
        <f t="shared" si="40"/>
        <v>6.9122062933033366</v>
      </c>
      <c r="I230" s="187">
        <f t="shared" si="42"/>
        <v>5</v>
      </c>
      <c r="J230">
        <f t="shared" si="43"/>
        <v>5</v>
      </c>
      <c r="K230" s="1">
        <f>'R'!J1157</f>
        <v>1.0512637848638446</v>
      </c>
      <c r="L230" s="1">
        <f t="shared" si="41"/>
        <v>1.0506934557770089</v>
      </c>
      <c r="M230" s="6">
        <f>'x calcs'!I229</f>
        <v>1.0018096867988608</v>
      </c>
      <c r="N230" s="6"/>
      <c r="O230" s="6">
        <f t="shared" si="44"/>
        <v>1.0060754353849517</v>
      </c>
      <c r="P230" s="6">
        <f t="shared" si="45"/>
        <v>575.58994399890639</v>
      </c>
    </row>
    <row r="231" spans="2:16" x14ac:dyDescent="0.25">
      <c r="B231">
        <f>'detrend th'!A233</f>
        <v>1966</v>
      </c>
      <c r="C231">
        <f>'detrend th'!B233</f>
        <v>11</v>
      </c>
      <c r="D231" s="57">
        <f>'detrend th'!F233</f>
        <v>1.0436028360902185</v>
      </c>
      <c r="E231" s="55">
        <f>1/'R'!E1158</f>
        <v>337.84897120629063</v>
      </c>
      <c r="F231">
        <f t="shared" si="46"/>
        <v>-174</v>
      </c>
      <c r="G231" s="5">
        <f t="shared" si="39"/>
        <v>443.0276752378291</v>
      </c>
      <c r="H231" s="1">
        <f t="shared" si="40"/>
        <v>7.1181163373795524</v>
      </c>
      <c r="I231" s="187">
        <f t="shared" si="42"/>
        <v>5</v>
      </c>
      <c r="J231">
        <f t="shared" si="43"/>
        <v>5</v>
      </c>
      <c r="K231" s="1">
        <f>'R'!J1158</f>
        <v>1.0053439504199755</v>
      </c>
      <c r="L231" s="1">
        <f t="shared" si="41"/>
        <v>1.0047768803564929</v>
      </c>
      <c r="M231" s="6">
        <f>'x calcs'!I230</f>
        <v>1.0018096867988608</v>
      </c>
      <c r="N231" s="6"/>
      <c r="O231" s="6">
        <f t="shared" si="44"/>
        <v>1.0060754353849517</v>
      </c>
      <c r="P231" s="6">
        <f t="shared" si="45"/>
        <v>575.58994399890639</v>
      </c>
    </row>
    <row r="232" spans="2:16" x14ac:dyDescent="0.25">
      <c r="B232">
        <f>'detrend th'!A234</f>
        <v>1966</v>
      </c>
      <c r="C232">
        <f>'detrend th'!B234</f>
        <v>12</v>
      </c>
      <c r="D232" s="57">
        <f>'detrend th'!F234</f>
        <v>0.974438554709113</v>
      </c>
      <c r="E232" s="55">
        <f>1/'R'!E1159</f>
        <v>340.0557491289199</v>
      </c>
      <c r="F232">
        <f t="shared" si="46"/>
        <v>-173</v>
      </c>
      <c r="G232" s="5">
        <f t="shared" si="39"/>
        <v>444.62997784993229</v>
      </c>
      <c r="H232" s="1">
        <f t="shared" si="40"/>
        <v>6.8684243164337122</v>
      </c>
      <c r="I232" s="187">
        <f t="shared" si="42"/>
        <v>5</v>
      </c>
      <c r="J232">
        <f t="shared" si="43"/>
        <v>5</v>
      </c>
      <c r="K232" s="1">
        <f>'R'!J1159</f>
        <v>1.0394272062929446</v>
      </c>
      <c r="L232" s="1">
        <f t="shared" si="41"/>
        <v>1.0388633952528155</v>
      </c>
      <c r="M232" s="6">
        <f>'x calcs'!I231</f>
        <v>1.0018096867988608</v>
      </c>
      <c r="N232" s="6"/>
      <c r="O232" s="6">
        <f t="shared" si="44"/>
        <v>1.0060754353849517</v>
      </c>
      <c r="P232" s="6">
        <f t="shared" si="45"/>
        <v>575.58994399890639</v>
      </c>
    </row>
    <row r="233" spans="2:16" x14ac:dyDescent="0.25">
      <c r="B233">
        <f>'detrend th'!A235</f>
        <v>1967</v>
      </c>
      <c r="C233">
        <f>'detrend th'!B235</f>
        <v>1</v>
      </c>
      <c r="D233" s="57">
        <f>'detrend th'!F235</f>
        <v>0.96476717949744339</v>
      </c>
      <c r="E233" s="55">
        <f>1/'R'!E1160</f>
        <v>351.875</v>
      </c>
      <c r="F233">
        <f t="shared" si="46"/>
        <v>-172</v>
      </c>
      <c r="G233" s="5">
        <f t="shared" si="39"/>
        <v>455.84475341048631</v>
      </c>
      <c r="H233" s="1">
        <f t="shared" si="40"/>
        <v>6.9123297948717948</v>
      </c>
      <c r="I233" s="187">
        <f t="shared" si="42"/>
        <v>5</v>
      </c>
      <c r="J233">
        <f t="shared" si="43"/>
        <v>5</v>
      </c>
      <c r="K233" s="1">
        <f>'R'!J1160</f>
        <v>1.0355631693441258</v>
      </c>
      <c r="L233" s="1">
        <f t="shared" si="41"/>
        <v>1.0350026173273501</v>
      </c>
      <c r="M233" s="6">
        <f>'x calcs'!I232</f>
        <v>1.0016819720461863</v>
      </c>
      <c r="N233" s="6"/>
      <c r="O233" s="6">
        <f t="shared" si="44"/>
        <v>1.0060754353849517</v>
      </c>
      <c r="P233" s="6">
        <f t="shared" si="45"/>
        <v>575.58994399890639</v>
      </c>
    </row>
    <row r="234" spans="2:16" x14ac:dyDescent="0.25">
      <c r="B234">
        <f>'detrend th'!A236</f>
        <v>1967</v>
      </c>
      <c r="C234">
        <f>'detrend th'!B236</f>
        <v>2</v>
      </c>
      <c r="D234" s="57">
        <f>'detrend th'!F236</f>
        <v>0.97779706230419761</v>
      </c>
      <c r="E234" s="55">
        <f>1/'R'!E1161</f>
        <v>362.7404844290657</v>
      </c>
      <c r="F234">
        <f t="shared" si="46"/>
        <v>-171</v>
      </c>
      <c r="G234" s="5">
        <f t="shared" si="39"/>
        <v>466.10576252902592</v>
      </c>
      <c r="H234" s="1">
        <f t="shared" si="40"/>
        <v>7.0351213782394524</v>
      </c>
      <c r="I234" s="187">
        <f t="shared" si="42"/>
        <v>5</v>
      </c>
      <c r="J234">
        <f t="shared" si="43"/>
        <v>5</v>
      </c>
      <c r="K234" s="1">
        <f>'R'!J1161</f>
        <v>1.0215220838053731</v>
      </c>
      <c r="L234" s="1">
        <f t="shared" si="41"/>
        <v>1.0209647908119508</v>
      </c>
      <c r="M234" s="6">
        <f>'x calcs'!I233</f>
        <v>1.0016819720461863</v>
      </c>
      <c r="N234" s="6"/>
      <c r="O234" s="6">
        <f t="shared" si="44"/>
        <v>1.0060754353849517</v>
      </c>
      <c r="P234" s="6">
        <f t="shared" si="45"/>
        <v>575.58994399890639</v>
      </c>
    </row>
    <row r="235" spans="2:16" x14ac:dyDescent="0.25">
      <c r="B235">
        <f>'detrend th'!A237</f>
        <v>1967</v>
      </c>
      <c r="C235">
        <f>'detrend th'!B237</f>
        <v>3</v>
      </c>
      <c r="D235" s="57">
        <f>'detrend th'!F237</f>
        <v>0.95145530577580117</v>
      </c>
      <c r="E235" s="55">
        <f>1/'R'!E1162</f>
        <v>370.01379310344828</v>
      </c>
      <c r="F235">
        <f t="shared" si="46"/>
        <v>-170</v>
      </c>
      <c r="G235" s="5">
        <f t="shared" si="39"/>
        <v>472.77459589288242</v>
      </c>
      <c r="H235" s="1">
        <f t="shared" si="40"/>
        <v>6.9834735943658339</v>
      </c>
      <c r="I235" s="187">
        <f t="shared" si="42"/>
        <v>5</v>
      </c>
      <c r="J235">
        <f t="shared" si="43"/>
        <v>5</v>
      </c>
      <c r="K235" s="1">
        <f>'R'!J1162</f>
        <v>1.0151486154812634</v>
      </c>
      <c r="L235" s="1">
        <f t="shared" si="41"/>
        <v>1.0145945815111943</v>
      </c>
      <c r="M235" s="6">
        <f>'x calcs'!I234</f>
        <v>1.0016819720461863</v>
      </c>
      <c r="N235" s="6"/>
      <c r="O235" s="6">
        <f t="shared" si="44"/>
        <v>1.0060754353849517</v>
      </c>
      <c r="P235" s="6">
        <f t="shared" si="45"/>
        <v>575.58994399890639</v>
      </c>
    </row>
    <row r="236" spans="2:16" x14ac:dyDescent="0.25">
      <c r="B236">
        <f>'detrend th'!A238</f>
        <v>1967</v>
      </c>
      <c r="C236">
        <f>'detrend th'!B238</f>
        <v>4</v>
      </c>
      <c r="D236" s="57">
        <f>'detrend th'!F238</f>
        <v>0.96157107547892195</v>
      </c>
      <c r="E236" s="55">
        <f>1/'R'!E1163</f>
        <v>376.3862068965517</v>
      </c>
      <c r="F236">
        <f t="shared" si="46"/>
        <v>-169</v>
      </c>
      <c r="G236" s="5">
        <f t="shared" si="39"/>
        <v>478.54253437545975</v>
      </c>
      <c r="H236" s="1">
        <f t="shared" si="40"/>
        <v>7.0630384680591636</v>
      </c>
      <c r="I236" s="187">
        <f t="shared" si="42"/>
        <v>5</v>
      </c>
      <c r="J236">
        <f t="shared" si="43"/>
        <v>5</v>
      </c>
      <c r="K236" s="1">
        <f>'R'!J1163</f>
        <v>1.0173913065812612</v>
      </c>
      <c r="L236" s="1">
        <f t="shared" si="41"/>
        <v>1.0168405316345455</v>
      </c>
      <c r="M236" s="6">
        <f>'x calcs'!I235</f>
        <v>1.0001177448410938</v>
      </c>
      <c r="N236" s="6"/>
      <c r="O236" s="6">
        <f t="shared" si="44"/>
        <v>1.0060754353849517</v>
      </c>
      <c r="P236" s="6">
        <f t="shared" si="45"/>
        <v>575.58994399890639</v>
      </c>
    </row>
    <row r="237" spans="2:16" x14ac:dyDescent="0.25">
      <c r="B237">
        <f>'detrend th'!A239</f>
        <v>1967</v>
      </c>
      <c r="C237">
        <f>'detrend th'!B239</f>
        <v>5</v>
      </c>
      <c r="D237" s="57">
        <f>'detrend th'!F239</f>
        <v>0.94771445981828428</v>
      </c>
      <c r="E237" s="55">
        <f>1/'R'!E1164</f>
        <v>383.13103448275859</v>
      </c>
      <c r="F237">
        <f t="shared" si="46"/>
        <v>-168</v>
      </c>
      <c r="G237" s="5">
        <f t="shared" si="39"/>
        <v>484.68288665114056</v>
      </c>
      <c r="H237" s="1">
        <f t="shared" si="40"/>
        <v>7.0547479235565573</v>
      </c>
      <c r="I237" s="187">
        <f t="shared" si="42"/>
        <v>5</v>
      </c>
      <c r="J237">
        <f t="shared" si="43"/>
        <v>5</v>
      </c>
      <c r="K237" s="1">
        <f>'R'!J1164</f>
        <v>0.98700043507353075</v>
      </c>
      <c r="L237" s="1">
        <f t="shared" si="41"/>
        <v>0.98645291915016842</v>
      </c>
      <c r="M237" s="6">
        <f>'x calcs'!I236</f>
        <v>1.0001177448410938</v>
      </c>
      <c r="N237" s="6"/>
      <c r="O237" s="6">
        <f t="shared" si="44"/>
        <v>1.0060754353849517</v>
      </c>
      <c r="P237" s="6">
        <f t="shared" si="45"/>
        <v>575.58994399890639</v>
      </c>
    </row>
    <row r="238" spans="2:16" x14ac:dyDescent="0.25">
      <c r="B238">
        <f>'detrend th'!A240</f>
        <v>1967</v>
      </c>
      <c r="C238">
        <f>'detrend th'!B240</f>
        <v>6</v>
      </c>
      <c r="D238" s="57">
        <f>'detrend th'!F240</f>
        <v>0.91833464231433448</v>
      </c>
      <c r="E238" s="55">
        <f>1/'R'!E1165</f>
        <v>378.33103448275864</v>
      </c>
      <c r="F238">
        <f t="shared" si="46"/>
        <v>-167</v>
      </c>
      <c r="G238" s="5">
        <f t="shared" si="39"/>
        <v>479.27841134061453</v>
      </c>
      <c r="H238" s="1">
        <f t="shared" si="40"/>
        <v>6.9050433955546175</v>
      </c>
      <c r="I238" s="187">
        <f t="shared" si="42"/>
        <v>5</v>
      </c>
      <c r="J238">
        <f t="shared" si="43"/>
        <v>5</v>
      </c>
      <c r="K238" s="1">
        <f>'R'!J1165</f>
        <v>1.0167590095081942</v>
      </c>
      <c r="L238" s="1">
        <f t="shared" si="41"/>
        <v>1.0162147526081851</v>
      </c>
      <c r="M238" s="6">
        <f>'x calcs'!I237</f>
        <v>1.0001177448410938</v>
      </c>
      <c r="N238" s="6"/>
      <c r="O238" s="6">
        <f t="shared" si="44"/>
        <v>1.0060754353849517</v>
      </c>
      <c r="P238" s="6">
        <f t="shared" si="45"/>
        <v>575.58994399890639</v>
      </c>
    </row>
    <row r="239" spans="2:16" x14ac:dyDescent="0.25">
      <c r="B239">
        <f>'detrend th'!A241</f>
        <v>1967</v>
      </c>
      <c r="C239">
        <f>'detrend th'!B241</f>
        <v>7</v>
      </c>
      <c r="D239" s="57">
        <f>'detrend th'!F241</f>
        <v>0.92631867232977649</v>
      </c>
      <c r="E239" s="55">
        <f>1/'R'!E1166</f>
        <v>383.98579818142406</v>
      </c>
      <c r="F239">
        <f t="shared" si="46"/>
        <v>-166</v>
      </c>
      <c r="G239" s="5">
        <f t="shared" si="39"/>
        <v>484.32869972875392</v>
      </c>
      <c r="H239" s="1">
        <f t="shared" si="40"/>
        <v>6.9714115889951742</v>
      </c>
      <c r="I239" s="187">
        <f t="shared" si="42"/>
        <v>5</v>
      </c>
      <c r="J239">
        <f t="shared" si="43"/>
        <v>5</v>
      </c>
      <c r="K239" s="1">
        <f>'R'!J1166</f>
        <v>1.0150914924339152</v>
      </c>
      <c r="L239" s="1">
        <f t="shared" si="41"/>
        <v>1.0145504945572594</v>
      </c>
      <c r="M239" s="6">
        <f>'x calcs'!I238</f>
        <v>1.0003876237669296</v>
      </c>
      <c r="N239" s="6"/>
      <c r="O239" s="6">
        <f t="shared" si="44"/>
        <v>1.0060754353849517</v>
      </c>
      <c r="P239" s="6">
        <f t="shared" si="45"/>
        <v>575.58994399890639</v>
      </c>
    </row>
    <row r="240" spans="2:16" x14ac:dyDescent="0.25">
      <c r="B240">
        <f>'detrend th'!A242</f>
        <v>1967</v>
      </c>
      <c r="C240">
        <f>'detrend th'!B242</f>
        <v>8</v>
      </c>
      <c r="D240" s="57">
        <f>'detrend th'!F242</f>
        <v>0.95356857422953489</v>
      </c>
      <c r="E240" s="55">
        <f>1/'R'!E1167</f>
        <v>389.20410664085421</v>
      </c>
      <c r="F240">
        <f t="shared" si="46"/>
        <v>-165</v>
      </c>
      <c r="G240" s="5">
        <f t="shared" si="39"/>
        <v>488.94253287765798</v>
      </c>
      <c r="H240" s="1">
        <f t="shared" si="40"/>
        <v>7.1074028595088077</v>
      </c>
      <c r="I240" s="187">
        <f t="shared" si="42"/>
        <v>5</v>
      </c>
      <c r="J240">
        <f t="shared" si="43"/>
        <v>5</v>
      </c>
      <c r="K240" s="1">
        <f>'R'!J1167</f>
        <v>1.0131295939790306</v>
      </c>
      <c r="L240" s="1">
        <f t="shared" si="41"/>
        <v>1.0125918551257282</v>
      </c>
      <c r="M240" s="6">
        <f>'x calcs'!I239</f>
        <v>1.0003876237669296</v>
      </c>
      <c r="N240" s="6"/>
      <c r="O240" s="6">
        <f t="shared" si="44"/>
        <v>1.0060754353849517</v>
      </c>
      <c r="P240" s="6">
        <f t="shared" si="45"/>
        <v>575.58994399890639</v>
      </c>
    </row>
    <row r="241" spans="2:16" x14ac:dyDescent="0.25">
      <c r="B241">
        <f>'detrend th'!A243</f>
        <v>1967</v>
      </c>
      <c r="C241">
        <f>'detrend th'!B243</f>
        <v>9</v>
      </c>
      <c r="D241" s="57">
        <f>'detrend th'!F243</f>
        <v>0.9385705587526767</v>
      </c>
      <c r="E241" s="55">
        <f>1/'R'!E1168</f>
        <v>393.7397260273973</v>
      </c>
      <c r="F241">
        <f t="shared" si="46"/>
        <v>-164</v>
      </c>
      <c r="G241" s="5">
        <f t="shared" si="39"/>
        <v>492.87367695367493</v>
      </c>
      <c r="H241" s="1">
        <f t="shared" si="40"/>
        <v>7.0789586581019517</v>
      </c>
      <c r="I241" s="187">
        <f t="shared" si="42"/>
        <v>5</v>
      </c>
      <c r="J241">
        <f t="shared" si="43"/>
        <v>5</v>
      </c>
      <c r="K241" s="1">
        <f>'R'!J1168</f>
        <v>0.99762571789879606</v>
      </c>
      <c r="L241" s="1">
        <f t="shared" si="41"/>
        <v>0.99709123806884703</v>
      </c>
      <c r="M241" s="6">
        <f>'x calcs'!I240</f>
        <v>1.0003876237669296</v>
      </c>
      <c r="N241" s="6"/>
      <c r="O241" s="6">
        <f t="shared" si="44"/>
        <v>1.0060754353849517</v>
      </c>
      <c r="P241" s="6">
        <f t="shared" si="45"/>
        <v>575.58994399890639</v>
      </c>
    </row>
    <row r="242" spans="2:16" x14ac:dyDescent="0.25">
      <c r="B242">
        <f>'detrend th'!A244</f>
        <v>1967</v>
      </c>
      <c r="C242">
        <f>'detrend th'!B244</f>
        <v>10</v>
      </c>
      <c r="D242" s="57">
        <f>'detrend th'!F244</f>
        <v>0.91587143431992679</v>
      </c>
      <c r="E242" s="55">
        <f>1/'R'!E1169</f>
        <v>393.12328767123284</v>
      </c>
      <c r="F242">
        <f t="shared" si="46"/>
        <v>-163</v>
      </c>
      <c r="G242" s="5">
        <f t="shared" si="39"/>
        <v>491.6527632869844</v>
      </c>
      <c r="H242" s="1">
        <f t="shared" si="40"/>
        <v>6.9844848066375516</v>
      </c>
      <c r="I242" s="187">
        <f t="shared" si="42"/>
        <v>5</v>
      </c>
      <c r="J242">
        <f t="shared" si="43"/>
        <v>5</v>
      </c>
      <c r="K242" s="1">
        <f>'R'!J1169</f>
        <v>0.96804315020557785</v>
      </c>
      <c r="L242" s="1">
        <f t="shared" si="41"/>
        <v>0.96751192939898223</v>
      </c>
      <c r="M242" s="6">
        <f>'x calcs'!I241</f>
        <v>1.000283495724722</v>
      </c>
      <c r="N242" s="6"/>
      <c r="O242" s="6">
        <f t="shared" si="44"/>
        <v>1.0060754353849517</v>
      </c>
      <c r="P242" s="6">
        <f t="shared" si="45"/>
        <v>575.58994399890639</v>
      </c>
    </row>
    <row r="243" spans="2:16" x14ac:dyDescent="0.25">
      <c r="B243">
        <f>'detrend th'!A245</f>
        <v>1967</v>
      </c>
      <c r="C243">
        <f>'detrend th'!B245</f>
        <v>11</v>
      </c>
      <c r="D243" s="57">
        <f>'detrend th'!F245</f>
        <v>0.92602530235858749</v>
      </c>
      <c r="E243" s="55">
        <f>1/'R'!E1170</f>
        <v>380.79452054794524</v>
      </c>
      <c r="F243">
        <f t="shared" si="46"/>
        <v>-162</v>
      </c>
      <c r="G243" s="5">
        <f t="shared" si="39"/>
        <v>478.71952085317071</v>
      </c>
      <c r="H243" s="1">
        <f t="shared" si="40"/>
        <v>6.9300772989061432</v>
      </c>
      <c r="I243" s="187">
        <f t="shared" si="42"/>
        <v>5</v>
      </c>
      <c r="J243">
        <f t="shared" si="43"/>
        <v>5</v>
      </c>
      <c r="K243" s="1">
        <f>'R'!J1170</f>
        <v>1.0277928186691849</v>
      </c>
      <c r="L243" s="1">
        <f t="shared" si="41"/>
        <v>1.0272648568859426</v>
      </c>
      <c r="M243" s="6">
        <f>'x calcs'!I242</f>
        <v>1.000283495724722</v>
      </c>
      <c r="N243" s="6"/>
      <c r="O243" s="6">
        <f t="shared" si="44"/>
        <v>1.0060754353849517</v>
      </c>
      <c r="P243" s="6">
        <f t="shared" si="45"/>
        <v>575.58994399890639</v>
      </c>
    </row>
    <row r="244" spans="2:16" x14ac:dyDescent="0.25">
      <c r="B244">
        <f>'detrend th'!A246</f>
        <v>1967</v>
      </c>
      <c r="C244">
        <f>'detrend th'!B246</f>
        <v>12</v>
      </c>
      <c r="D244" s="57">
        <f>'detrend th'!F246</f>
        <v>0.96222850794021886</v>
      </c>
      <c r="E244" s="55">
        <f>1/'R'!E1171</f>
        <v>391.64383561643837</v>
      </c>
      <c r="F244">
        <f t="shared" si="46"/>
        <v>-161</v>
      </c>
      <c r="G244" s="5">
        <f t="shared" si="39"/>
        <v>488.96436061113775</v>
      </c>
      <c r="H244" s="1">
        <f t="shared" si="40"/>
        <v>7.1402616453269632</v>
      </c>
      <c r="I244" s="187">
        <f t="shared" si="42"/>
        <v>5</v>
      </c>
      <c r="J244">
        <f t="shared" si="43"/>
        <v>5</v>
      </c>
      <c r="K244" s="1">
        <f>'R'!J1171</f>
        <v>0.99369502793512543</v>
      </c>
      <c r="L244" s="1">
        <f t="shared" si="41"/>
        <v>0.99317032517523651</v>
      </c>
      <c r="M244" s="6">
        <f>'x calcs'!I243</f>
        <v>1.000283495724722</v>
      </c>
      <c r="N244" s="6"/>
      <c r="O244" s="6">
        <f t="shared" si="44"/>
        <v>1.0060754353849517</v>
      </c>
      <c r="P244" s="6">
        <f t="shared" si="45"/>
        <v>575.58994399890639</v>
      </c>
    </row>
    <row r="245" spans="2:16" x14ac:dyDescent="0.25">
      <c r="B245">
        <f>'detrend th'!A247</f>
        <v>1968</v>
      </c>
      <c r="C245">
        <f>'detrend th'!B247</f>
        <v>1</v>
      </c>
      <c r="D245" s="57">
        <f>'detrend th'!F247</f>
        <v>1.0159658592708207</v>
      </c>
      <c r="E245" s="55">
        <f>1/'R'!E1172</f>
        <v>389.24232081911265</v>
      </c>
      <c r="F245">
        <f t="shared" si="46"/>
        <v>-160</v>
      </c>
      <c r="G245" s="5">
        <f t="shared" si="39"/>
        <v>485.95837050328601</v>
      </c>
      <c r="H245" s="1">
        <f t="shared" si="40"/>
        <v>7.3216308141978459</v>
      </c>
      <c r="I245" s="187">
        <f t="shared" si="42"/>
        <v>5</v>
      </c>
      <c r="J245">
        <f t="shared" si="43"/>
        <v>5</v>
      </c>
      <c r="K245" s="1">
        <f>'R'!J1172</f>
        <v>0.94855839856635671</v>
      </c>
      <c r="L245" s="1">
        <f t="shared" si="41"/>
        <v>0.94803695482982109</v>
      </c>
      <c r="M245" s="6">
        <f>'x calcs'!I244</f>
        <v>1.0064269381012503</v>
      </c>
      <c r="N245" s="6"/>
      <c r="O245" s="6">
        <f t="shared" si="44"/>
        <v>1.0060754353849517</v>
      </c>
      <c r="P245" s="6">
        <f t="shared" si="45"/>
        <v>575.58994399890639</v>
      </c>
    </row>
    <row r="246" spans="2:16" x14ac:dyDescent="0.25">
      <c r="B246">
        <f>'detrend th'!A248</f>
        <v>1968</v>
      </c>
      <c r="C246">
        <f>'detrend th'!B248</f>
        <v>2</v>
      </c>
      <c r="D246" s="57">
        <f>'detrend th'!F248</f>
        <v>0.96724945762553294</v>
      </c>
      <c r="E246" s="55">
        <f>1/'R'!E1173</f>
        <v>370.40816326530614</v>
      </c>
      <c r="F246">
        <f t="shared" si="46"/>
        <v>-159</v>
      </c>
      <c r="G246" s="5">
        <f t="shared" si="39"/>
        <v>466.51973763895342</v>
      </c>
      <c r="H246" s="1">
        <f t="shared" si="40"/>
        <v>6.9982596144357316</v>
      </c>
      <c r="I246" s="187">
        <f t="shared" si="42"/>
        <v>5</v>
      </c>
      <c r="J246">
        <f t="shared" si="43"/>
        <v>5</v>
      </c>
      <c r="K246" s="1">
        <f>'R'!J1173</f>
        <v>0.97529478284432369</v>
      </c>
      <c r="L246" s="1">
        <f t="shared" si="41"/>
        <v>0.97477659813114148</v>
      </c>
      <c r="M246" s="6">
        <f>'x calcs'!I245</f>
        <v>1.0064269381012503</v>
      </c>
      <c r="N246" s="6"/>
      <c r="O246" s="6">
        <f t="shared" si="44"/>
        <v>1.0060754353849517</v>
      </c>
      <c r="P246" s="6">
        <f t="shared" si="45"/>
        <v>575.58994399890639</v>
      </c>
    </row>
    <row r="247" spans="2:16" x14ac:dyDescent="0.25">
      <c r="B247">
        <f>'detrend th'!A249</f>
        <v>1968</v>
      </c>
      <c r="C247">
        <f>'detrend th'!B249</f>
        <v>3</v>
      </c>
      <c r="D247" s="57">
        <f>'detrend th'!F249</f>
        <v>1.0090525657156988</v>
      </c>
      <c r="E247" s="55">
        <f>1/'R'!E1174</f>
        <v>362.4</v>
      </c>
      <c r="F247">
        <f t="shared" si="46"/>
        <v>-158</v>
      </c>
      <c r="G247" s="5">
        <f t="shared" si="39"/>
        <v>457.90709906312111</v>
      </c>
      <c r="H247" s="1">
        <f t="shared" si="40"/>
        <v>7.0943535603072396</v>
      </c>
      <c r="I247" s="187">
        <f t="shared" si="42"/>
        <v>5</v>
      </c>
      <c r="J247">
        <f t="shared" si="43"/>
        <v>5</v>
      </c>
      <c r="K247" s="1">
        <f>'R'!J1174</f>
        <v>1.0666579879885425</v>
      </c>
      <c r="L247" s="1">
        <f t="shared" si="41"/>
        <v>1.0661430622987136</v>
      </c>
      <c r="M247" s="6">
        <f>'x calcs'!I246</f>
        <v>1.0064269381012503</v>
      </c>
      <c r="N247" s="6"/>
      <c r="O247" s="6">
        <f t="shared" si="44"/>
        <v>1.0060754353849517</v>
      </c>
      <c r="P247" s="6">
        <f t="shared" si="45"/>
        <v>575.58994399890639</v>
      </c>
    </row>
    <row r="248" spans="2:16" x14ac:dyDescent="0.25">
      <c r="B248">
        <f>'detrend th'!A250</f>
        <v>1968</v>
      </c>
      <c r="C248">
        <f>'detrend th'!B250</f>
        <v>4</v>
      </c>
      <c r="D248" s="57">
        <f>'detrend th'!F250</f>
        <v>1.0993878730337472</v>
      </c>
      <c r="E248" s="55">
        <f>1/'R'!E1175</f>
        <v>387.41550890383456</v>
      </c>
      <c r="F248">
        <f t="shared" si="46"/>
        <v>-157</v>
      </c>
      <c r="G248" s="5">
        <f t="shared" si="39"/>
        <v>482.31813265642961</v>
      </c>
      <c r="H248" s="1">
        <f t="shared" si="40"/>
        <v>7.6105487490673003</v>
      </c>
      <c r="I248" s="187">
        <f t="shared" si="42"/>
        <v>5</v>
      </c>
      <c r="J248">
        <f t="shared" si="43"/>
        <v>5</v>
      </c>
      <c r="K248" s="1">
        <f>'R'!J1175</f>
        <v>1.0183737990371466</v>
      </c>
      <c r="L248" s="1">
        <f t="shared" si="41"/>
        <v>1.0178621323706711</v>
      </c>
      <c r="M248" s="6">
        <f>'x calcs'!I247</f>
        <v>1.0041720312174325</v>
      </c>
      <c r="N248" s="6"/>
      <c r="O248" s="6">
        <f t="shared" si="44"/>
        <v>1.0060754353849517</v>
      </c>
      <c r="P248" s="6">
        <f t="shared" si="45"/>
        <v>575.58994399890639</v>
      </c>
    </row>
    <row r="249" spans="2:16" x14ac:dyDescent="0.25">
      <c r="B249">
        <f>'detrend th'!A251</f>
        <v>1968</v>
      </c>
      <c r="C249">
        <f>'detrend th'!B251</f>
        <v>5</v>
      </c>
      <c r="D249" s="57">
        <f>'detrend th'!F251</f>
        <v>1.0923654959362645</v>
      </c>
      <c r="E249" s="55">
        <f>1/'R'!E1176</f>
        <v>394.54827038267598</v>
      </c>
      <c r="F249">
        <f t="shared" si="46"/>
        <v>-156</v>
      </c>
      <c r="G249" s="5">
        <f t="shared" si="39"/>
        <v>488.846418824745</v>
      </c>
      <c r="H249" s="1">
        <f t="shared" si="40"/>
        <v>7.6308482173257133</v>
      </c>
      <c r="I249" s="187">
        <f t="shared" si="42"/>
        <v>5</v>
      </c>
      <c r="J249">
        <f t="shared" si="43"/>
        <v>5</v>
      </c>
      <c r="K249" s="1">
        <f>'R'!J1176</f>
        <v>1.0192465986181658</v>
      </c>
      <c r="L249" s="1">
        <f t="shared" si="41"/>
        <v>1.0187381909750435</v>
      </c>
      <c r="M249" s="6">
        <f>'x calcs'!I248</f>
        <v>1.0041720312174325</v>
      </c>
      <c r="N249" s="6"/>
      <c r="O249" s="6">
        <f t="shared" si="44"/>
        <v>1.0060754353849517</v>
      </c>
      <c r="P249" s="6">
        <f t="shared" si="45"/>
        <v>575.58994399890639</v>
      </c>
    </row>
    <row r="250" spans="2:16" x14ac:dyDescent="0.25">
      <c r="B250">
        <f>'detrend th'!A252</f>
        <v>1968</v>
      </c>
      <c r="C250">
        <f>'detrend th'!B252</f>
        <v>6</v>
      </c>
      <c r="D250" s="57">
        <f>'detrend th'!F252</f>
        <v>1.0307184759201695</v>
      </c>
      <c r="E250" s="55">
        <f>1/'R'!E1177</f>
        <v>403.34448160535118</v>
      </c>
      <c r="F250">
        <f t="shared" si="46"/>
        <v>-155</v>
      </c>
      <c r="G250" s="5">
        <f t="shared" si="39"/>
        <v>497.03815473689406</v>
      </c>
      <c r="H250" s="1">
        <f t="shared" si="40"/>
        <v>7.4567997833834267</v>
      </c>
      <c r="I250" s="187">
        <f t="shared" si="42"/>
        <v>5</v>
      </c>
      <c r="J250">
        <f t="shared" si="43"/>
        <v>5</v>
      </c>
      <c r="K250" s="1">
        <f>'R'!J1177</f>
        <v>0.9906472979751616</v>
      </c>
      <c r="L250" s="1">
        <f t="shared" si="41"/>
        <v>0.99014214935539269</v>
      </c>
      <c r="M250" s="6">
        <f>'x calcs'!I249</f>
        <v>1.0041720312174325</v>
      </c>
      <c r="N250" s="6"/>
      <c r="O250" s="6">
        <f t="shared" si="44"/>
        <v>1.0060754353849517</v>
      </c>
      <c r="P250" s="6">
        <f t="shared" si="45"/>
        <v>575.58994399890639</v>
      </c>
    </row>
    <row r="251" spans="2:16" x14ac:dyDescent="0.25">
      <c r="B251">
        <f>'detrend th'!A253</f>
        <v>1968</v>
      </c>
      <c r="C251">
        <f>'detrend th'!B253</f>
        <v>7</v>
      </c>
      <c r="D251" s="57">
        <f>'detrend th'!F253</f>
        <v>1.0636049042906732</v>
      </c>
      <c r="E251" s="55">
        <f>1/'R'!E1178</f>
        <v>400.75516177043482</v>
      </c>
      <c r="F251">
        <f t="shared" si="46"/>
        <v>-154</v>
      </c>
      <c r="G251" s="5">
        <f t="shared" si="39"/>
        <v>493.84435959145162</v>
      </c>
      <c r="H251" s="1">
        <f t="shared" si="40"/>
        <v>7.5580833874341771</v>
      </c>
      <c r="I251" s="187">
        <f t="shared" si="42"/>
        <v>5</v>
      </c>
      <c r="J251">
        <f t="shared" si="43"/>
        <v>5</v>
      </c>
      <c r="K251" s="1">
        <f>'R'!J1178</f>
        <v>0.97725298282763118</v>
      </c>
      <c r="L251" s="1">
        <f t="shared" si="41"/>
        <v>0.97675109323121567</v>
      </c>
      <c r="M251" s="6">
        <f>'x calcs'!I250</f>
        <v>1.0006289267754125</v>
      </c>
      <c r="N251" s="6"/>
      <c r="O251" s="6">
        <f t="shared" si="44"/>
        <v>1.0060754353849517</v>
      </c>
      <c r="P251" s="6">
        <f t="shared" si="45"/>
        <v>575.58994399890639</v>
      </c>
    </row>
    <row r="252" spans="2:16" x14ac:dyDescent="0.25">
      <c r="B252">
        <f>'detrend th'!A254</f>
        <v>1968</v>
      </c>
      <c r="C252">
        <f>'detrend th'!B254</f>
        <v>8</v>
      </c>
      <c r="D252" s="57">
        <f>'detrend th'!F254</f>
        <v>1.1435899503165465</v>
      </c>
      <c r="E252" s="55">
        <f>1/'R'!E1179</f>
        <v>390.27139196531277</v>
      </c>
      <c r="F252">
        <f t="shared" si="46"/>
        <v>-153</v>
      </c>
      <c r="G252" s="5">
        <f t="shared" si="39"/>
        <v>482.75611447580354</v>
      </c>
      <c r="H252" s="1">
        <f t="shared" si="40"/>
        <v>7.7806087286557881</v>
      </c>
      <c r="I252" s="187">
        <f t="shared" si="42"/>
        <v>5</v>
      </c>
      <c r="J252">
        <f t="shared" si="43"/>
        <v>5</v>
      </c>
      <c r="K252" s="1">
        <f>'R'!J1179</f>
        <v>1.03148808823078</v>
      </c>
      <c r="L252" s="1">
        <f t="shared" si="41"/>
        <v>1.0309894576577179</v>
      </c>
      <c r="M252" s="6">
        <f>'x calcs'!I251</f>
        <v>1.0006289267754125</v>
      </c>
      <c r="N252" s="6"/>
      <c r="O252" s="6">
        <f t="shared" si="44"/>
        <v>1.0060754353849517</v>
      </c>
      <c r="P252" s="6">
        <f t="shared" si="45"/>
        <v>575.58994399890639</v>
      </c>
    </row>
    <row r="253" spans="2:16" x14ac:dyDescent="0.25">
      <c r="B253">
        <f>'detrend th'!A255</f>
        <v>1968</v>
      </c>
      <c r="C253">
        <f>'detrend th'!B255</f>
        <v>9</v>
      </c>
      <c r="D253" s="57">
        <f>'detrend th'!F255</f>
        <v>1.1939819810712751</v>
      </c>
      <c r="E253" s="55">
        <f>1/'R'!E1180</f>
        <v>401.18811881188117</v>
      </c>
      <c r="F253">
        <f t="shared" si="46"/>
        <v>-152</v>
      </c>
      <c r="G253" s="5">
        <f t="shared" si="39"/>
        <v>493.0683660118458</v>
      </c>
      <c r="H253" s="1">
        <f t="shared" si="40"/>
        <v>8.0448573552981788</v>
      </c>
      <c r="I253" s="187">
        <f t="shared" si="42"/>
        <v>5</v>
      </c>
      <c r="J253">
        <f t="shared" si="43"/>
        <v>5</v>
      </c>
      <c r="K253" s="1">
        <f>'R'!J1180</f>
        <v>1.0207258251775388</v>
      </c>
      <c r="L253" s="1">
        <f t="shared" si="41"/>
        <v>1.0202304536278299</v>
      </c>
      <c r="M253" s="6">
        <f>'x calcs'!I252</f>
        <v>1.0006289267754125</v>
      </c>
      <c r="N253" s="6"/>
      <c r="O253" s="6">
        <f t="shared" si="44"/>
        <v>1.0060754353849517</v>
      </c>
      <c r="P253" s="6">
        <f t="shared" si="45"/>
        <v>575.58994399890639</v>
      </c>
    </row>
    <row r="254" spans="2:16" x14ac:dyDescent="0.25">
      <c r="B254">
        <f>'detrend th'!A256</f>
        <v>1968</v>
      </c>
      <c r="C254">
        <f>'detrend th'!B256</f>
        <v>10</v>
      </c>
      <c r="D254" s="57">
        <f>'detrend th'!F256</f>
        <v>1.2597074959053269</v>
      </c>
      <c r="E254" s="55">
        <f>1/'R'!E1181</f>
        <v>409.28850962596891</v>
      </c>
      <c r="F254">
        <f t="shared" si="46"/>
        <v>-151</v>
      </c>
      <c r="G254" s="5">
        <f t="shared" si="39"/>
        <v>500.56428151540752</v>
      </c>
      <c r="H254" s="1">
        <f t="shared" si="40"/>
        <v>8.346811892872303</v>
      </c>
      <c r="I254" s="187">
        <f t="shared" si="42"/>
        <v>5</v>
      </c>
      <c r="J254">
        <f t="shared" si="43"/>
        <v>5</v>
      </c>
      <c r="K254" s="1">
        <f>'R'!J1181</f>
        <v>1.016822597997231</v>
      </c>
      <c r="L254" s="1">
        <f t="shared" si="41"/>
        <v>1.0163304854708755</v>
      </c>
      <c r="M254" s="6">
        <f>'x calcs'!I253</f>
        <v>0.99819251308019608</v>
      </c>
      <c r="N254" s="6"/>
      <c r="O254" s="6">
        <f t="shared" si="44"/>
        <v>1.0060754353849517</v>
      </c>
      <c r="P254" s="6">
        <f t="shared" si="45"/>
        <v>575.58994399890639</v>
      </c>
    </row>
    <row r="255" spans="2:16" x14ac:dyDescent="0.25">
      <c r="B255">
        <f>'detrend th'!A257</f>
        <v>1968</v>
      </c>
      <c r="C255">
        <f>'detrend th'!B257</f>
        <v>11</v>
      </c>
      <c r="D255" s="57">
        <f>'detrend th'!F257</f>
        <v>1.2561763391909198</v>
      </c>
      <c r="E255" s="55">
        <f>1/'R'!E1182</f>
        <v>413.78362728066816</v>
      </c>
      <c r="F255">
        <f t="shared" si="46"/>
        <v>-150</v>
      </c>
      <c r="G255" s="5">
        <f t="shared" si="39"/>
        <v>504.45492385958062</v>
      </c>
      <c r="H255" s="1">
        <f t="shared" si="40"/>
        <v>8.3613791857860384</v>
      </c>
      <c r="I255" s="187">
        <f t="shared" si="42"/>
        <v>5</v>
      </c>
      <c r="J255">
        <f t="shared" si="43"/>
        <v>5</v>
      </c>
      <c r="K255" s="1">
        <f>'R'!J1182</f>
        <v>1.0118313585909857</v>
      </c>
      <c r="L255" s="1">
        <f t="shared" si="41"/>
        <v>1.0113425050879836</v>
      </c>
      <c r="M255" s="6">
        <f>'x calcs'!I254</f>
        <v>0.99819251308019608</v>
      </c>
      <c r="N255" s="6"/>
      <c r="O255" s="6">
        <f t="shared" si="44"/>
        <v>1.0060754353849517</v>
      </c>
      <c r="P255" s="6">
        <f t="shared" si="45"/>
        <v>575.58994399890639</v>
      </c>
    </row>
    <row r="256" spans="2:16" x14ac:dyDescent="0.25">
      <c r="B256">
        <f>'detrend th'!A258</f>
        <v>1968</v>
      </c>
      <c r="C256">
        <f>'detrend th'!B258</f>
        <v>12</v>
      </c>
      <c r="D256" s="57">
        <f>'detrend th'!F258</f>
        <v>1.2370575979407263</v>
      </c>
      <c r="E256" s="55">
        <f>1/'R'!E1183</f>
        <v>416.28664495114015</v>
      </c>
      <c r="F256">
        <f t="shared" si="46"/>
        <v>-149</v>
      </c>
      <c r="G256" s="5">
        <f t="shared" si="39"/>
        <v>506.35346621952658</v>
      </c>
      <c r="H256" s="1">
        <f t="shared" si="40"/>
        <v>8.3027971287256666</v>
      </c>
      <c r="I256" s="187">
        <f t="shared" si="42"/>
        <v>5</v>
      </c>
      <c r="J256">
        <f t="shared" si="43"/>
        <v>5</v>
      </c>
      <c r="K256" s="1">
        <f>'R'!J1183</f>
        <v>0.95918774807821339</v>
      </c>
      <c r="L256" s="1">
        <f t="shared" si="41"/>
        <v>0.95870215359856459</v>
      </c>
      <c r="M256" s="6">
        <f>'x calcs'!I255</f>
        <v>0.99819251308019608</v>
      </c>
      <c r="N256" s="6"/>
      <c r="O256" s="6">
        <f t="shared" si="44"/>
        <v>1.0060754353849517</v>
      </c>
      <c r="P256" s="6">
        <f t="shared" si="45"/>
        <v>575.58994399890639</v>
      </c>
    </row>
    <row r="257" spans="2:16" x14ac:dyDescent="0.25">
      <c r="B257">
        <f>'detrend th'!A259</f>
        <v>1969</v>
      </c>
      <c r="C257">
        <f>'detrend th'!B259</f>
        <v>1</v>
      </c>
      <c r="D257" s="57">
        <f>'detrend th'!F259</f>
        <v>1.2861229660890583</v>
      </c>
      <c r="E257" s="55">
        <f>1/'R'!E1184</f>
        <v>397.40259740259739</v>
      </c>
      <c r="F257">
        <f t="shared" si="46"/>
        <v>-148</v>
      </c>
      <c r="G257" s="5">
        <f t="shared" si="39"/>
        <v>486.86494336045769</v>
      </c>
      <c r="H257" s="1">
        <f t="shared" si="40"/>
        <v>8.3483184990792623</v>
      </c>
      <c r="I257" s="187">
        <f t="shared" si="42"/>
        <v>5</v>
      </c>
      <c r="J257">
        <f t="shared" si="43"/>
        <v>5</v>
      </c>
      <c r="K257" s="1">
        <f>'R'!J1184</f>
        <v>0.99070260779959252</v>
      </c>
      <c r="L257" s="1">
        <f t="shared" si="41"/>
        <v>0.99022027234329713</v>
      </c>
      <c r="M257" s="6">
        <f>'x calcs'!I256</f>
        <v>1.0013687342217525</v>
      </c>
      <c r="N257" s="6"/>
      <c r="O257" s="6">
        <f t="shared" si="44"/>
        <v>1.0060754353849517</v>
      </c>
      <c r="P257" s="6">
        <f t="shared" si="45"/>
        <v>575.58994399890639</v>
      </c>
    </row>
    <row r="258" spans="2:16" x14ac:dyDescent="0.25">
      <c r="B258">
        <f>'detrend th'!A260</f>
        <v>1969</v>
      </c>
      <c r="C258">
        <f>'detrend th'!B260</f>
        <v>2</v>
      </c>
      <c r="D258" s="57">
        <f>'detrend th'!F260</f>
        <v>1.2793489023281261</v>
      </c>
      <c r="E258" s="55">
        <f>1/'R'!E1185</f>
        <v>394.17475728155341</v>
      </c>
      <c r="F258">
        <f t="shared" si="46"/>
        <v>-147</v>
      </c>
      <c r="G258" s="5">
        <f t="shared" si="39"/>
        <v>483.03262792888768</v>
      </c>
      <c r="H258" s="1">
        <f t="shared" si="40"/>
        <v>8.2952542055738583</v>
      </c>
      <c r="I258" s="187">
        <f t="shared" si="42"/>
        <v>5</v>
      </c>
      <c r="J258">
        <f t="shared" si="43"/>
        <v>5</v>
      </c>
      <c r="K258" s="1">
        <f>'R'!J1185</f>
        <v>0.97140581930480829</v>
      </c>
      <c r="L258" s="1">
        <f t="shared" si="41"/>
        <v>0.9709267428718662</v>
      </c>
      <c r="M258" s="6">
        <f>'x calcs'!I257</f>
        <v>1.0013687342217525</v>
      </c>
      <c r="N258" s="6"/>
      <c r="O258" s="6">
        <f t="shared" si="44"/>
        <v>1.0060754353849517</v>
      </c>
      <c r="P258" s="6">
        <f t="shared" si="45"/>
        <v>575.58994399890639</v>
      </c>
    </row>
    <row r="259" spans="2:16" x14ac:dyDescent="0.25">
      <c r="B259">
        <f>'detrend th'!A261</f>
        <v>1969</v>
      </c>
      <c r="C259">
        <f>'detrend th'!B261</f>
        <v>3</v>
      </c>
      <c r="D259" s="57">
        <f>'detrend th'!F261</f>
        <v>1.2957858905550037</v>
      </c>
      <c r="E259" s="55">
        <f>1/'R'!E1186</f>
        <v>384.38709677419354</v>
      </c>
      <c r="F259">
        <f t="shared" si="46"/>
        <v>-146</v>
      </c>
      <c r="G259" s="5">
        <f t="shared" si="39"/>
        <v>472.64049211100166</v>
      </c>
      <c r="H259" s="1">
        <f t="shared" si="40"/>
        <v>8.2827971013234603</v>
      </c>
      <c r="I259" s="187">
        <f t="shared" si="42"/>
        <v>5</v>
      </c>
      <c r="J259">
        <f t="shared" si="43"/>
        <v>5</v>
      </c>
      <c r="K259" s="1">
        <f>'R'!J1186</f>
        <v>1.0157352088344969</v>
      </c>
      <c r="L259" s="1">
        <f t="shared" si="41"/>
        <v>1.0152593914249082</v>
      </c>
      <c r="M259" s="6">
        <f>'x calcs'!I258</f>
        <v>1.0013687342217525</v>
      </c>
      <c r="N259" s="6"/>
      <c r="O259" s="6">
        <f t="shared" si="44"/>
        <v>1.0060754353849517</v>
      </c>
      <c r="P259" s="6">
        <f t="shared" si="45"/>
        <v>575.58994399890639</v>
      </c>
    </row>
    <row r="260" spans="2:16" x14ac:dyDescent="0.25">
      <c r="B260">
        <f>'detrend th'!A262</f>
        <v>1969</v>
      </c>
      <c r="C260">
        <f>'detrend th'!B262</f>
        <v>4</v>
      </c>
      <c r="D260" s="57">
        <f>'detrend th'!F262</f>
        <v>1.2937369618611065</v>
      </c>
      <c r="E260" s="55">
        <f>1/'R'!E1187</f>
        <v>390.86816720257241</v>
      </c>
      <c r="F260">
        <f t="shared" si="46"/>
        <v>-145</v>
      </c>
      <c r="G260" s="5">
        <f t="shared" si="39"/>
        <v>478.51708722885451</v>
      </c>
      <c r="H260" s="1">
        <f t="shared" si="40"/>
        <v>8.3172040254176842</v>
      </c>
      <c r="I260" s="187">
        <f t="shared" si="42"/>
        <v>5</v>
      </c>
      <c r="J260">
        <f t="shared" si="43"/>
        <v>5</v>
      </c>
      <c r="K260" s="1">
        <f>'R'!J1187</f>
        <v>1.0341374953215658</v>
      </c>
      <c r="L260" s="1">
        <f t="shared" si="41"/>
        <v>1.0336649369353303</v>
      </c>
      <c r="M260" s="6">
        <f>'x calcs'!I259</f>
        <v>0.99821697513639385</v>
      </c>
      <c r="N260" s="6"/>
      <c r="O260" s="6">
        <f t="shared" si="44"/>
        <v>1.0060754353849517</v>
      </c>
      <c r="P260" s="6">
        <f t="shared" si="45"/>
        <v>575.58994399890639</v>
      </c>
    </row>
    <row r="261" spans="2:16" x14ac:dyDescent="0.25">
      <c r="B261">
        <f>'detrend th'!A263</f>
        <v>1969</v>
      </c>
      <c r="C261">
        <f>'detrend th'!B263</f>
        <v>5</v>
      </c>
      <c r="D261" s="57">
        <f>'detrend th'!F263</f>
        <v>1.2974707881528735</v>
      </c>
      <c r="E261" s="55">
        <f>1/'R'!E1188</f>
        <v>402.30769230769226</v>
      </c>
      <c r="F261">
        <f t="shared" si="46"/>
        <v>-144</v>
      </c>
      <c r="G261" s="5">
        <f t="shared" ref="G261:G324" si="47">E261-$F$1*F261</f>
        <v>489.35213702344822</v>
      </c>
      <c r="H261" s="1">
        <f t="shared" ref="H261:H324" si="48">D261/$D$3+G261/$G$3</f>
        <v>8.4090079451667741</v>
      </c>
      <c r="I261" s="187">
        <f t="shared" si="42"/>
        <v>5</v>
      </c>
      <c r="J261">
        <f t="shared" si="43"/>
        <v>5</v>
      </c>
      <c r="K261" s="1">
        <f>'R'!J1188</f>
        <v>0.94679128605239293</v>
      </c>
      <c r="L261" s="1">
        <f t="shared" ref="L261:L324" si="49">K261-$K$2*F261</f>
        <v>0.94632198668951084</v>
      </c>
      <c r="M261" s="6">
        <f>'x calcs'!I260</f>
        <v>0.99821697513639385</v>
      </c>
      <c r="N261" s="6"/>
      <c r="O261" s="6">
        <f t="shared" si="44"/>
        <v>1.0060754353849517</v>
      </c>
      <c r="P261" s="6">
        <f t="shared" si="45"/>
        <v>575.58994399890639</v>
      </c>
    </row>
    <row r="262" spans="2:16" x14ac:dyDescent="0.25">
      <c r="B262">
        <f>'detrend th'!A264</f>
        <v>1969</v>
      </c>
      <c r="C262">
        <f>'detrend th'!B264</f>
        <v>6</v>
      </c>
      <c r="D262" s="57">
        <f>'detrend th'!F264</f>
        <v>1.221338320042598</v>
      </c>
      <c r="E262" s="55">
        <f>1/'R'!E1189</f>
        <v>380.08945686900961</v>
      </c>
      <c r="F262">
        <f t="shared" si="46"/>
        <v>-143</v>
      </c>
      <c r="G262" s="5">
        <f t="shared" si="47"/>
        <v>466.52942627423954</v>
      </c>
      <c r="H262" s="1">
        <f t="shared" si="48"/>
        <v>7.9578372306542482</v>
      </c>
      <c r="I262" s="187">
        <f t="shared" ref="I262:I325" si="50">VLOOKUP(H262,$S$6:$T$11,2)</f>
        <v>5</v>
      </c>
      <c r="J262">
        <f t="shared" ref="J262:J325" si="51">I263</f>
        <v>5</v>
      </c>
      <c r="K262" s="1">
        <f>'R'!J1189</f>
        <v>0.95445186183596331</v>
      </c>
      <c r="L262" s="1">
        <f t="shared" si="49"/>
        <v>0.95398582149643463</v>
      </c>
      <c r="M262" s="6">
        <f>'x calcs'!I261</f>
        <v>0.99821697513639385</v>
      </c>
      <c r="N262" s="6"/>
      <c r="O262" s="6">
        <f t="shared" ref="O262:O325" si="52">INDEX($W$7:$W$11,I262)</f>
        <v>1.0060754353849517</v>
      </c>
      <c r="P262" s="6">
        <f t="shared" ref="P262:P325" si="53">INDEX($X$7:$X$11,I262)</f>
        <v>575.58994399890639</v>
      </c>
    </row>
    <row r="263" spans="2:16" x14ac:dyDescent="0.25">
      <c r="B263">
        <f>'detrend th'!A265</f>
        <v>1969</v>
      </c>
      <c r="C263">
        <f>'detrend th'!B265</f>
        <v>7</v>
      </c>
      <c r="D263" s="57">
        <f>'detrend th'!F265</f>
        <v>1.2048542829093751</v>
      </c>
      <c r="E263" s="55">
        <f>1/'R'!E1190</f>
        <v>362.33330251508761</v>
      </c>
      <c r="F263">
        <f t="shared" ref="F263:F326" si="54">F262+1</f>
        <v>-142</v>
      </c>
      <c r="G263" s="5">
        <f t="shared" si="47"/>
        <v>448.16879660979146</v>
      </c>
      <c r="H263" s="1">
        <f t="shared" si="48"/>
        <v>7.7639150823126322</v>
      </c>
      <c r="I263" s="187">
        <f t="shared" si="50"/>
        <v>5</v>
      </c>
      <c r="J263">
        <f t="shared" si="51"/>
        <v>5</v>
      </c>
      <c r="K263" s="1">
        <f>'R'!J1190</f>
        <v>0.99113090531656267</v>
      </c>
      <c r="L263" s="1">
        <f t="shared" si="49"/>
        <v>0.99066812400038728</v>
      </c>
      <c r="M263" s="6">
        <f>'x calcs'!I262</f>
        <v>1.0006655374665505</v>
      </c>
      <c r="N263" s="6"/>
      <c r="O263" s="6">
        <f t="shared" si="52"/>
        <v>1.0060754353849517</v>
      </c>
      <c r="P263" s="6">
        <f t="shared" si="53"/>
        <v>575.58994399890639</v>
      </c>
    </row>
    <row r="264" spans="2:16" x14ac:dyDescent="0.25">
      <c r="B264">
        <f>'detrend th'!A266</f>
        <v>1969</v>
      </c>
      <c r="C264">
        <f>'detrend th'!B266</f>
        <v>8</v>
      </c>
      <c r="D264" s="57">
        <f>'detrend th'!F266</f>
        <v>1.1862268253252755</v>
      </c>
      <c r="E264" s="55">
        <f>1/'R'!E1191</f>
        <v>359.54226886772943</v>
      </c>
      <c r="F264">
        <f t="shared" si="54"/>
        <v>-141</v>
      </c>
      <c r="G264" s="5">
        <f t="shared" si="47"/>
        <v>444.77328765190714</v>
      </c>
      <c r="H264" s="1">
        <f t="shared" si="48"/>
        <v>7.6692217487252368</v>
      </c>
      <c r="I264" s="187">
        <f t="shared" si="50"/>
        <v>5</v>
      </c>
      <c r="J264">
        <f t="shared" si="51"/>
        <v>5</v>
      </c>
      <c r="K264" s="1">
        <f>'R'!J1191</f>
        <v>1.0029147541802228</v>
      </c>
      <c r="L264" s="1">
        <f t="shared" si="49"/>
        <v>1.0024552318874007</v>
      </c>
      <c r="M264" s="6">
        <f>'x calcs'!I263</f>
        <v>1.0006655374665505</v>
      </c>
      <c r="N264" s="6"/>
      <c r="O264" s="6">
        <f t="shared" si="52"/>
        <v>1.0060754353849517</v>
      </c>
      <c r="P264" s="6">
        <f t="shared" si="53"/>
        <v>575.58994399890639</v>
      </c>
    </row>
    <row r="265" spans="2:16" x14ac:dyDescent="0.25">
      <c r="B265">
        <f>'detrend th'!A267</f>
        <v>1969</v>
      </c>
      <c r="C265">
        <f>'detrend th'!B267</f>
        <v>9</v>
      </c>
      <c r="D265" s="57">
        <f>'detrend th'!F267</f>
        <v>1.1795957180137111</v>
      </c>
      <c r="E265" s="55">
        <f>1/'R'!E1192</f>
        <v>360.03809523809525</v>
      </c>
      <c r="F265">
        <f t="shared" si="54"/>
        <v>-140</v>
      </c>
      <c r="G265" s="5">
        <f t="shared" si="47"/>
        <v>444.66463871174693</v>
      </c>
      <c r="H265" s="1">
        <f t="shared" si="48"/>
        <v>7.643401717373564</v>
      </c>
      <c r="I265" s="187">
        <f t="shared" si="50"/>
        <v>5</v>
      </c>
      <c r="J265">
        <f t="shared" si="51"/>
        <v>5</v>
      </c>
      <c r="K265" s="1">
        <f>'R'!J1192</f>
        <v>1.0073763538630034</v>
      </c>
      <c r="L265" s="1">
        <f t="shared" si="49"/>
        <v>1.0069200905935347</v>
      </c>
      <c r="M265" s="6">
        <f>'x calcs'!I264</f>
        <v>1.0006655374665505</v>
      </c>
      <c r="N265" s="6"/>
      <c r="O265" s="6">
        <f t="shared" si="52"/>
        <v>1.0060754353849517</v>
      </c>
      <c r="P265" s="6">
        <f t="shared" si="53"/>
        <v>575.58994399890639</v>
      </c>
    </row>
    <row r="266" spans="2:16" x14ac:dyDescent="0.25">
      <c r="B266">
        <f>'detrend th'!A268</f>
        <v>1969</v>
      </c>
      <c r="C266">
        <f>'detrend th'!B268</f>
        <v>10</v>
      </c>
      <c r="D266" s="57">
        <f>'detrend th'!F268</f>
        <v>1.1630239332538757</v>
      </c>
      <c r="E266" s="55">
        <f>1/'R'!E1193</f>
        <v>363.50144133344747</v>
      </c>
      <c r="F266">
        <f t="shared" si="54"/>
        <v>-139</v>
      </c>
      <c r="G266" s="5">
        <f t="shared" si="47"/>
        <v>447.52350949657307</v>
      </c>
      <c r="H266" s="1">
        <f t="shared" si="48"/>
        <v>7.6013246884441408</v>
      </c>
      <c r="I266" s="187">
        <f t="shared" si="50"/>
        <v>5</v>
      </c>
      <c r="J266">
        <f t="shared" si="51"/>
        <v>5</v>
      </c>
      <c r="K266" s="1">
        <f>'R'!J1193</f>
        <v>1.0067508561347995</v>
      </c>
      <c r="L266" s="1">
        <f t="shared" si="49"/>
        <v>1.0062978518886843</v>
      </c>
      <c r="M266" s="6">
        <f>'x calcs'!I265</f>
        <v>0.99786048111121706</v>
      </c>
      <c r="N266" s="6"/>
      <c r="O266" s="6">
        <f t="shared" si="52"/>
        <v>1.0060754353849517</v>
      </c>
      <c r="P266" s="6">
        <f t="shared" si="53"/>
        <v>575.58994399890639</v>
      </c>
    </row>
    <row r="267" spans="2:16" x14ac:dyDescent="0.25">
      <c r="B267">
        <f>'detrend th'!A269</f>
        <v>1969</v>
      </c>
      <c r="C267">
        <f>'detrend th'!B269</f>
        <v>11</v>
      </c>
      <c r="D267" s="57">
        <f>'detrend th'!F269</f>
        <v>1.200908927932677</v>
      </c>
      <c r="E267" s="55">
        <f>1/'R'!E1194</f>
        <v>365.73984610364715</v>
      </c>
      <c r="F267">
        <f t="shared" si="54"/>
        <v>-138</v>
      </c>
      <c r="G267" s="5">
        <f t="shared" si="47"/>
        <v>449.15743895624666</v>
      </c>
      <c r="H267" s="1">
        <f t="shared" si="48"/>
        <v>7.7561064441921515</v>
      </c>
      <c r="I267" s="187">
        <f t="shared" si="50"/>
        <v>5</v>
      </c>
      <c r="J267">
        <f t="shared" si="51"/>
        <v>5</v>
      </c>
      <c r="K267" s="1">
        <f>'R'!J1194</f>
        <v>0.94672099408830712</v>
      </c>
      <c r="L267" s="1">
        <f t="shared" si="49"/>
        <v>0.94627124886554514</v>
      </c>
      <c r="M267" s="6">
        <f>'x calcs'!I266</f>
        <v>0.99786048111121706</v>
      </c>
      <c r="N267" s="6"/>
      <c r="O267" s="6">
        <f t="shared" si="52"/>
        <v>1.0060754353849517</v>
      </c>
      <c r="P267" s="6">
        <f t="shared" si="53"/>
        <v>575.58994399890639</v>
      </c>
    </row>
    <row r="268" spans="2:16" x14ac:dyDescent="0.25">
      <c r="B268">
        <f>'detrend th'!A270</f>
        <v>1969</v>
      </c>
      <c r="C268">
        <f>'detrend th'!B270</f>
        <v>12</v>
      </c>
      <c r="D268" s="57">
        <f>'detrend th'!F270</f>
        <v>1.1675567754091689</v>
      </c>
      <c r="E268" s="55">
        <f>1/'R'!E1195</f>
        <v>345.98734177215186</v>
      </c>
      <c r="F268">
        <f t="shared" si="54"/>
        <v>-137</v>
      </c>
      <c r="G268" s="5">
        <f t="shared" si="47"/>
        <v>428.80045931422529</v>
      </c>
      <c r="H268" s="1">
        <f t="shared" si="48"/>
        <v>7.4841688367068802</v>
      </c>
      <c r="I268" s="187">
        <f t="shared" si="50"/>
        <v>5</v>
      </c>
      <c r="J268">
        <f t="shared" si="51"/>
        <v>5</v>
      </c>
      <c r="K268" s="1">
        <f>'R'!J1195</f>
        <v>0.99360706798909404</v>
      </c>
      <c r="L268" s="1">
        <f t="shared" si="49"/>
        <v>0.99316058178968547</v>
      </c>
      <c r="M268" s="6">
        <f>'x calcs'!I267</f>
        <v>0.99786048111121706</v>
      </c>
      <c r="N268" s="6"/>
      <c r="O268" s="6">
        <f t="shared" si="52"/>
        <v>1.0060754353849517</v>
      </c>
      <c r="P268" s="6">
        <f t="shared" si="53"/>
        <v>575.58994399890639</v>
      </c>
    </row>
    <row r="269" spans="2:16" x14ac:dyDescent="0.25">
      <c r="B269">
        <f>'detrend th'!A271</f>
        <v>1970</v>
      </c>
      <c r="C269">
        <f>'detrend th'!B271</f>
        <v>1</v>
      </c>
      <c r="D269" s="57">
        <f>'detrend th'!F271</f>
        <v>0.98853048031571056</v>
      </c>
      <c r="E269" s="55">
        <f>1/'R'!E1196</f>
        <v>342.588348354424</v>
      </c>
      <c r="F269">
        <f t="shared" si="54"/>
        <v>-136</v>
      </c>
      <c r="G269" s="5">
        <f t="shared" si="47"/>
        <v>424.79699058597134</v>
      </c>
      <c r="H269" s="1">
        <f t="shared" si="48"/>
        <v>6.7794061869777886</v>
      </c>
      <c r="I269" s="187">
        <f t="shared" si="50"/>
        <v>5</v>
      </c>
      <c r="J269">
        <f t="shared" si="51"/>
        <v>4</v>
      </c>
      <c r="K269" s="1">
        <f>'R'!J1196</f>
        <v>0.96345303120081116</v>
      </c>
      <c r="L269" s="1">
        <f t="shared" si="49"/>
        <v>0.96300980402475589</v>
      </c>
      <c r="M269" s="6">
        <f>'x calcs'!I268</f>
        <v>0.99948620867104854</v>
      </c>
      <c r="N269" s="6"/>
      <c r="O269" s="6">
        <f t="shared" si="52"/>
        <v>1.0060754353849517</v>
      </c>
      <c r="P269" s="6">
        <f t="shared" si="53"/>
        <v>575.58994399890639</v>
      </c>
    </row>
    <row r="270" spans="2:16" x14ac:dyDescent="0.25">
      <c r="B270">
        <f>'detrend th'!A272</f>
        <v>1970</v>
      </c>
      <c r="C270">
        <f>'detrend th'!B272</f>
        <v>2</v>
      </c>
      <c r="D270" s="57">
        <f>'detrend th'!F272</f>
        <v>0.91688023398575813</v>
      </c>
      <c r="E270" s="55">
        <f>1/'R'!E1197</f>
        <v>330.29017864191724</v>
      </c>
      <c r="F270">
        <f t="shared" si="54"/>
        <v>-135</v>
      </c>
      <c r="G270" s="5">
        <f t="shared" si="47"/>
        <v>411.8943455629385</v>
      </c>
      <c r="H270" s="1">
        <f t="shared" si="48"/>
        <v>6.4163036915377507</v>
      </c>
      <c r="I270" s="187">
        <f t="shared" si="50"/>
        <v>4</v>
      </c>
      <c r="J270">
        <f t="shared" si="51"/>
        <v>4</v>
      </c>
      <c r="K270" s="1">
        <f>'R'!J1197</f>
        <v>1.0153176395664654</v>
      </c>
      <c r="L270" s="1">
        <f t="shared" si="49"/>
        <v>1.0148776714137635</v>
      </c>
      <c r="M270" s="6">
        <f>'x calcs'!I269</f>
        <v>0.99948620867104854</v>
      </c>
      <c r="N270" s="6"/>
      <c r="O270" s="6">
        <f t="shared" si="52"/>
        <v>0.68680047988954196</v>
      </c>
      <c r="P270" s="6">
        <f t="shared" si="53"/>
        <v>485.25589286539957</v>
      </c>
    </row>
    <row r="271" spans="2:16" x14ac:dyDescent="0.25">
      <c r="B271">
        <f>'detrend th'!A273</f>
        <v>1970</v>
      </c>
      <c r="C271">
        <f>'detrend th'!B273</f>
        <v>3</v>
      </c>
      <c r="D271" s="57">
        <f>'detrend th'!F273</f>
        <v>0.8231935978952063</v>
      </c>
      <c r="E271" s="55">
        <f>1/'R'!E1198</f>
        <v>335.58359621451109</v>
      </c>
      <c r="F271">
        <f t="shared" si="54"/>
        <v>-134</v>
      </c>
      <c r="G271" s="5">
        <f t="shared" si="47"/>
        <v>416.58328782500627</v>
      </c>
      <c r="H271" s="1">
        <f t="shared" si="48"/>
        <v>6.0961445966711292</v>
      </c>
      <c r="I271" s="187">
        <f t="shared" si="50"/>
        <v>4</v>
      </c>
      <c r="J271">
        <f t="shared" si="51"/>
        <v>4</v>
      </c>
      <c r="K271" s="1">
        <f>'R'!J1198</f>
        <v>0.96546266428536653</v>
      </c>
      <c r="L271" s="1">
        <f t="shared" si="49"/>
        <v>0.96502595515601797</v>
      </c>
      <c r="M271" s="6">
        <f>'x calcs'!I270</f>
        <v>0.99948620867104854</v>
      </c>
      <c r="N271" s="6"/>
      <c r="O271" s="6">
        <f t="shared" si="52"/>
        <v>0.68680047988954196</v>
      </c>
      <c r="P271" s="6">
        <f t="shared" si="53"/>
        <v>485.25589286539957</v>
      </c>
    </row>
    <row r="272" spans="2:16" x14ac:dyDescent="0.25">
      <c r="B272">
        <f>'detrend th'!A274</f>
        <v>1970</v>
      </c>
      <c r="C272">
        <f>'detrend th'!B274</f>
        <v>4</v>
      </c>
      <c r="D272" s="57">
        <f>'detrend th'!F274</f>
        <v>0.76249745639391475</v>
      </c>
      <c r="E272" s="55">
        <f>1/'R'!E1199</f>
        <v>325.02134981234229</v>
      </c>
      <c r="F272">
        <f t="shared" si="54"/>
        <v>-133</v>
      </c>
      <c r="G272" s="5">
        <f t="shared" si="47"/>
        <v>405.41656611231139</v>
      </c>
      <c r="H272" s="1">
        <f t="shared" si="48"/>
        <v>5.7868570000142601</v>
      </c>
      <c r="I272" s="187">
        <f t="shared" si="50"/>
        <v>4</v>
      </c>
      <c r="J272">
        <f t="shared" si="51"/>
        <v>3</v>
      </c>
      <c r="K272" s="1">
        <f>'R'!J1199</f>
        <v>0.8839799503467497</v>
      </c>
      <c r="L272" s="1">
        <f t="shared" si="49"/>
        <v>0.88354650024075443</v>
      </c>
      <c r="M272" s="6">
        <f>'x calcs'!I271</f>
        <v>1.0019721785519897</v>
      </c>
      <c r="N272" s="6"/>
      <c r="O272" s="6">
        <f t="shared" si="52"/>
        <v>0.68680047988954196</v>
      </c>
      <c r="P272" s="6">
        <f t="shared" si="53"/>
        <v>485.25589286539957</v>
      </c>
    </row>
    <row r="273" spans="2:16" x14ac:dyDescent="0.25">
      <c r="B273">
        <f>'detrend th'!A275</f>
        <v>1970</v>
      </c>
      <c r="C273">
        <f>'detrend th'!B275</f>
        <v>5</v>
      </c>
      <c r="D273" s="57">
        <f>'detrend th'!F275</f>
        <v>0.68843219259156641</v>
      </c>
      <c r="E273" s="55">
        <f>1/'R'!E1200</f>
        <v>287.31974048295854</v>
      </c>
      <c r="F273">
        <f t="shared" si="54"/>
        <v>-132</v>
      </c>
      <c r="G273" s="5">
        <f t="shared" si="47"/>
        <v>367.11048147240155</v>
      </c>
      <c r="H273" s="1">
        <f t="shared" si="48"/>
        <v>5.2324529850200427</v>
      </c>
      <c r="I273" s="187">
        <f t="shared" si="50"/>
        <v>3</v>
      </c>
      <c r="J273">
        <f t="shared" si="51"/>
        <v>3</v>
      </c>
      <c r="K273" s="1">
        <f>'R'!J1200</f>
        <v>0.99023227322156238</v>
      </c>
      <c r="L273" s="1">
        <f t="shared" si="49"/>
        <v>0.98980208213892051</v>
      </c>
      <c r="M273" s="6">
        <f>'x calcs'!I272</f>
        <v>1.0019721785519897</v>
      </c>
      <c r="N273" s="6"/>
      <c r="O273" s="6">
        <f t="shared" si="52"/>
        <v>0.59221490927912501</v>
      </c>
      <c r="P273" s="6">
        <f t="shared" si="53"/>
        <v>415.47245975446987</v>
      </c>
    </row>
    <row r="274" spans="2:16" x14ac:dyDescent="0.25">
      <c r="B274">
        <f>'detrend th'!A276</f>
        <v>1970</v>
      </c>
      <c r="C274">
        <f>'detrend th'!B276</f>
        <v>6</v>
      </c>
      <c r="D274" s="57">
        <f>'detrend th'!F276</f>
        <v>0.6639407884468127</v>
      </c>
      <c r="E274" s="55">
        <f>1/'R'!E1201</f>
        <v>285.24528301886789</v>
      </c>
      <c r="F274">
        <f t="shared" si="54"/>
        <v>-131</v>
      </c>
      <c r="G274" s="5">
        <f t="shared" si="47"/>
        <v>364.43154869778482</v>
      </c>
      <c r="H274" s="1">
        <f t="shared" si="48"/>
        <v>5.1207547604426455</v>
      </c>
      <c r="I274" s="187">
        <f t="shared" si="50"/>
        <v>3</v>
      </c>
      <c r="J274">
        <f t="shared" si="51"/>
        <v>3</v>
      </c>
      <c r="K274" s="1">
        <f>'R'!J1201</f>
        <v>0.99812696368375498</v>
      </c>
      <c r="L274" s="1">
        <f t="shared" si="49"/>
        <v>0.99770003162446641</v>
      </c>
      <c r="M274" s="6">
        <f>'x calcs'!I273</f>
        <v>1.0019721785519897</v>
      </c>
      <c r="N274" s="6"/>
      <c r="O274" s="6">
        <f t="shared" si="52"/>
        <v>0.59221490927912501</v>
      </c>
      <c r="P274" s="6">
        <f t="shared" si="53"/>
        <v>415.47245975446987</v>
      </c>
    </row>
    <row r="275" spans="2:16" x14ac:dyDescent="0.25">
      <c r="B275">
        <f>'detrend th'!A277</f>
        <v>1970</v>
      </c>
      <c r="C275">
        <f>'detrend th'!B277</f>
        <v>7</v>
      </c>
      <c r="D275" s="57">
        <f>'detrend th'!F277</f>
        <v>0.62639601285146174</v>
      </c>
      <c r="E275" s="55">
        <f>1/'R'!E1202</f>
        <v>285.43694810151635</v>
      </c>
      <c r="F275">
        <f t="shared" si="54"/>
        <v>-130</v>
      </c>
      <c r="G275" s="5">
        <f t="shared" si="47"/>
        <v>364.01873846990719</v>
      </c>
      <c r="H275" s="1">
        <f t="shared" si="48"/>
        <v>4.9760150681663617</v>
      </c>
      <c r="I275" s="187">
        <f t="shared" si="50"/>
        <v>3</v>
      </c>
      <c r="J275">
        <f t="shared" si="51"/>
        <v>3</v>
      </c>
      <c r="K275" s="1">
        <f>'R'!J1202</f>
        <v>1.0281580949262958</v>
      </c>
      <c r="L275" s="1">
        <f t="shared" si="49"/>
        <v>1.0277344218903606</v>
      </c>
      <c r="M275" s="6">
        <f>'x calcs'!I274</f>
        <v>1.0042938531126919</v>
      </c>
      <c r="N275" s="6"/>
      <c r="O275" s="6">
        <f t="shared" si="52"/>
        <v>0.59221490927912501</v>
      </c>
      <c r="P275" s="6">
        <f t="shared" si="53"/>
        <v>415.47245975446987</v>
      </c>
    </row>
    <row r="276" spans="2:16" x14ac:dyDescent="0.25">
      <c r="B276">
        <f>'detrend th'!A278</f>
        <v>1970</v>
      </c>
      <c r="C276">
        <f>'detrend th'!B278</f>
        <v>8</v>
      </c>
      <c r="D276" s="57">
        <f>'detrend th'!F278</f>
        <v>0.60424431573867476</v>
      </c>
      <c r="E276" s="55">
        <f>1/'R'!E1203</f>
        <v>293.42228721518075</v>
      </c>
      <c r="F276">
        <f t="shared" si="54"/>
        <v>-129</v>
      </c>
      <c r="G276" s="5">
        <f t="shared" si="47"/>
        <v>371.3996022730455</v>
      </c>
      <c r="H276" s="1">
        <f t="shared" si="48"/>
        <v>4.9452964338885792</v>
      </c>
      <c r="I276" s="187">
        <f t="shared" si="50"/>
        <v>3</v>
      </c>
      <c r="J276">
        <f t="shared" si="51"/>
        <v>3</v>
      </c>
      <c r="K276" s="1">
        <f>'R'!J1203</f>
        <v>1.053297745435142</v>
      </c>
      <c r="L276" s="1">
        <f t="shared" si="49"/>
        <v>1.0528773314225601</v>
      </c>
      <c r="M276" s="6">
        <f>'x calcs'!I275</f>
        <v>1.0042938531126919</v>
      </c>
      <c r="N276" s="6"/>
      <c r="O276" s="6">
        <f t="shared" si="52"/>
        <v>0.59221490927912501</v>
      </c>
      <c r="P276" s="6">
        <f t="shared" si="53"/>
        <v>415.47245975446987</v>
      </c>
    </row>
    <row r="277" spans="2:16" x14ac:dyDescent="0.25">
      <c r="B277">
        <f>'detrend th'!A279</f>
        <v>1970</v>
      </c>
      <c r="C277">
        <f>'detrend th'!B279</f>
        <v>9</v>
      </c>
      <c r="D277" s="57">
        <f>'detrend th'!F279</f>
        <v>0.56068823450934124</v>
      </c>
      <c r="E277" s="55">
        <f>1/'R'!E1204</f>
        <v>310.64576802507838</v>
      </c>
      <c r="F277">
        <f t="shared" si="54"/>
        <v>-128</v>
      </c>
      <c r="G277" s="5">
        <f t="shared" si="47"/>
        <v>388.01860777241706</v>
      </c>
      <c r="H277" s="1">
        <f t="shared" si="48"/>
        <v>4.9000007620540291</v>
      </c>
      <c r="I277" s="187">
        <f t="shared" si="50"/>
        <v>3</v>
      </c>
      <c r="J277">
        <f t="shared" si="51"/>
        <v>2</v>
      </c>
      <c r="K277" s="1">
        <f>'R'!J1204</f>
        <v>1.0153628821985761</v>
      </c>
      <c r="L277" s="1">
        <f t="shared" si="49"/>
        <v>1.0149457272093476</v>
      </c>
      <c r="M277" s="6">
        <f>'x calcs'!I276</f>
        <v>1.0042938531126919</v>
      </c>
      <c r="N277" s="6"/>
      <c r="O277" s="6">
        <f t="shared" si="52"/>
        <v>0.59221490927912501</v>
      </c>
      <c r="P277" s="6">
        <f t="shared" si="53"/>
        <v>415.47245975446987</v>
      </c>
    </row>
    <row r="278" spans="2:16" x14ac:dyDescent="0.25">
      <c r="B278">
        <f>'detrend th'!A280</f>
        <v>1970</v>
      </c>
      <c r="C278">
        <f>'detrend th'!B280</f>
        <v>10</v>
      </c>
      <c r="D278" s="57">
        <f>'detrend th'!F280</f>
        <v>0.51947506172916891</v>
      </c>
      <c r="E278" s="55">
        <f>1/'R'!E1205</f>
        <v>319.04655362032952</v>
      </c>
      <c r="F278">
        <f t="shared" si="54"/>
        <v>-127</v>
      </c>
      <c r="G278" s="5">
        <f t="shared" si="47"/>
        <v>395.81491805714211</v>
      </c>
      <c r="H278" s="1">
        <f t="shared" si="48"/>
        <v>4.8002802408655718</v>
      </c>
      <c r="I278" s="187">
        <f t="shared" si="50"/>
        <v>2</v>
      </c>
      <c r="J278">
        <f t="shared" si="51"/>
        <v>2</v>
      </c>
      <c r="K278" s="1">
        <f>'R'!J1205</f>
        <v>0.999416932406065</v>
      </c>
      <c r="L278" s="1">
        <f t="shared" si="49"/>
        <v>0.99900303644018984</v>
      </c>
      <c r="M278" s="6">
        <f>'x calcs'!I277</f>
        <v>0.99759662469000077</v>
      </c>
      <c r="N278" s="6"/>
      <c r="O278" s="6">
        <f t="shared" si="52"/>
        <v>0.48342450477937637</v>
      </c>
      <c r="P278" s="6">
        <f t="shared" si="53"/>
        <v>364.26071458598233</v>
      </c>
    </row>
    <row r="279" spans="2:16" x14ac:dyDescent="0.25">
      <c r="B279">
        <f>'detrend th'!A281</f>
        <v>1970</v>
      </c>
      <c r="C279">
        <f>'detrend th'!B281</f>
        <v>11</v>
      </c>
      <c r="D279" s="57">
        <f>'detrend th'!F281</f>
        <v>0.48313227546970899</v>
      </c>
      <c r="E279" s="55">
        <f>1/'R'!E1206</f>
        <v>320.3882572457685</v>
      </c>
      <c r="F279">
        <f t="shared" si="54"/>
        <v>-126</v>
      </c>
      <c r="G279" s="5">
        <f t="shared" si="47"/>
        <v>396.55214637205501</v>
      </c>
      <c r="H279" s="1">
        <f t="shared" si="48"/>
        <v>4.6683271312186347</v>
      </c>
      <c r="I279" s="187">
        <f t="shared" si="50"/>
        <v>2</v>
      </c>
      <c r="J279">
        <f t="shared" si="51"/>
        <v>2</v>
      </c>
      <c r="K279" s="1">
        <f>'R'!J1206</f>
        <v>1.0687754917020669</v>
      </c>
      <c r="L279" s="1">
        <f t="shared" si="49"/>
        <v>1.068364854759545</v>
      </c>
      <c r="M279" s="6">
        <f>'x calcs'!I278</f>
        <v>0.99759662469000077</v>
      </c>
      <c r="N279" s="6"/>
      <c r="O279" s="6">
        <f t="shared" si="52"/>
        <v>0.48342450477937637</v>
      </c>
      <c r="P279" s="6">
        <f t="shared" si="53"/>
        <v>364.26071458598233</v>
      </c>
    </row>
    <row r="280" spans="2:16" x14ac:dyDescent="0.25">
      <c r="B280">
        <f>'detrend th'!A282</f>
        <v>1970</v>
      </c>
      <c r="C280">
        <f>'detrend th'!B282</f>
        <v>12</v>
      </c>
      <c r="D280" s="57">
        <f>'detrend th'!F282</f>
        <v>0.46704786239485524</v>
      </c>
      <c r="E280" s="55">
        <f>1/'R'!E1207</f>
        <v>344.14012738853501</v>
      </c>
      <c r="F280">
        <f t="shared" si="54"/>
        <v>-125</v>
      </c>
      <c r="G280" s="5">
        <f t="shared" si="47"/>
        <v>419.69954120429543</v>
      </c>
      <c r="H280" s="1">
        <f t="shared" si="48"/>
        <v>4.7735904937607234</v>
      </c>
      <c r="I280" s="187">
        <f t="shared" si="50"/>
        <v>2</v>
      </c>
      <c r="J280">
        <f t="shared" si="51"/>
        <v>2</v>
      </c>
      <c r="K280" s="1">
        <f>'R'!J1207</f>
        <v>1.0436079904889923</v>
      </c>
      <c r="L280" s="1">
        <f t="shared" si="49"/>
        <v>1.0432006125698239</v>
      </c>
      <c r="M280" s="6">
        <f>'x calcs'!I279</f>
        <v>0.99759662469000077</v>
      </c>
      <c r="N280" s="6"/>
      <c r="O280" s="6">
        <f t="shared" si="52"/>
        <v>0.48342450477937637</v>
      </c>
      <c r="P280" s="6">
        <f t="shared" si="53"/>
        <v>364.26071458598233</v>
      </c>
    </row>
    <row r="281" spans="2:16" x14ac:dyDescent="0.25">
      <c r="B281">
        <f>'detrend th'!A283</f>
        <v>1971</v>
      </c>
      <c r="C281">
        <f>'detrend th'!B283</f>
        <v>1</v>
      </c>
      <c r="D281" s="57">
        <f>'detrend th'!F283</f>
        <v>0.46409521671703546</v>
      </c>
      <c r="E281" s="55">
        <f>1/'R'!E1208</f>
        <v>358.42811501597447</v>
      </c>
      <c r="F281">
        <f t="shared" si="54"/>
        <v>-124</v>
      </c>
      <c r="G281" s="5">
        <f t="shared" si="47"/>
        <v>433.38305352120881</v>
      </c>
      <c r="H281" s="1">
        <f t="shared" si="48"/>
        <v>4.8605723508773604</v>
      </c>
      <c r="I281" s="187">
        <f t="shared" si="50"/>
        <v>2</v>
      </c>
      <c r="J281">
        <f t="shared" si="51"/>
        <v>3</v>
      </c>
      <c r="K281" s="1">
        <f>'R'!J1208</f>
        <v>1.029221172773511</v>
      </c>
      <c r="L281" s="1">
        <f t="shared" si="49"/>
        <v>1.028817053877696</v>
      </c>
      <c r="M281" s="6">
        <f>'x calcs'!I280</f>
        <v>1.0094367703699889</v>
      </c>
      <c r="N281" s="6"/>
      <c r="O281" s="6">
        <f t="shared" si="52"/>
        <v>0.48342450477937637</v>
      </c>
      <c r="P281" s="6">
        <f t="shared" si="53"/>
        <v>364.26071458598233</v>
      </c>
    </row>
    <row r="282" spans="2:16" x14ac:dyDescent="0.25">
      <c r="B282">
        <f>'detrend th'!A284</f>
        <v>1971</v>
      </c>
      <c r="C282">
        <f>'detrend th'!B284</f>
        <v>2</v>
      </c>
      <c r="D282" s="57">
        <f>'detrend th'!F284</f>
        <v>0.47503798334765335</v>
      </c>
      <c r="E282" s="55">
        <f>1/'R'!E1209</f>
        <v>373.5</v>
      </c>
      <c r="F282">
        <f t="shared" si="54"/>
        <v>-123</v>
      </c>
      <c r="G282" s="5">
        <f t="shared" si="47"/>
        <v>447.85046319470825</v>
      </c>
      <c r="H282" s="1">
        <f t="shared" si="48"/>
        <v>5.005648786408158</v>
      </c>
      <c r="I282" s="187">
        <f t="shared" si="50"/>
        <v>3</v>
      </c>
      <c r="J282">
        <f t="shared" si="51"/>
        <v>3</v>
      </c>
      <c r="K282" s="1">
        <f>'R'!J1209</f>
        <v>1.016190013225315</v>
      </c>
      <c r="L282" s="1">
        <f t="shared" si="49"/>
        <v>1.0157891533528534</v>
      </c>
      <c r="M282" s="6">
        <f>'x calcs'!I281</f>
        <v>1.0094367703699889</v>
      </c>
      <c r="N282" s="6"/>
      <c r="O282" s="6">
        <f t="shared" si="52"/>
        <v>0.59221490927912501</v>
      </c>
      <c r="P282" s="6">
        <f t="shared" si="53"/>
        <v>415.47245975446987</v>
      </c>
    </row>
    <row r="283" spans="2:16" x14ac:dyDescent="0.25">
      <c r="B283">
        <f>'detrend th'!A285</f>
        <v>1971</v>
      </c>
      <c r="C283">
        <f>'detrend th'!B285</f>
        <v>3</v>
      </c>
      <c r="D283" s="57">
        <f>'detrend th'!F285</f>
        <v>0.46771515919407913</v>
      </c>
      <c r="E283" s="55">
        <f>1/'R'!E1210</f>
        <v>384.30868167202567</v>
      </c>
      <c r="F283">
        <f t="shared" si="54"/>
        <v>-122</v>
      </c>
      <c r="G283" s="5">
        <f t="shared" si="47"/>
        <v>458.05466955620784</v>
      </c>
      <c r="H283" s="1">
        <f t="shared" si="48"/>
        <v>5.0511756910435572</v>
      </c>
      <c r="I283" s="187">
        <f t="shared" si="50"/>
        <v>3</v>
      </c>
      <c r="J283">
        <f t="shared" si="51"/>
        <v>3</v>
      </c>
      <c r="K283" s="1">
        <f>'R'!J1210</f>
        <v>1.0245161584771874</v>
      </c>
      <c r="L283" s="1">
        <f t="shared" si="49"/>
        <v>1.0241185576280789</v>
      </c>
      <c r="M283" s="6">
        <f>'x calcs'!I282</f>
        <v>1.0094367703699889</v>
      </c>
      <c r="N283" s="6"/>
      <c r="O283" s="6">
        <f t="shared" si="52"/>
        <v>0.59221490927912501</v>
      </c>
      <c r="P283" s="6">
        <f t="shared" si="53"/>
        <v>415.47245975446987</v>
      </c>
    </row>
    <row r="284" spans="2:16" x14ac:dyDescent="0.25">
      <c r="B284">
        <f>'detrend th'!A286</f>
        <v>1971</v>
      </c>
      <c r="C284">
        <f>'detrend th'!B286</f>
        <v>4</v>
      </c>
      <c r="D284" s="57">
        <f>'detrend th'!F286</f>
        <v>0.47398427627039652</v>
      </c>
      <c r="E284" s="55">
        <f>1/'R'!E1211</f>
        <v>397.85365037161978</v>
      </c>
      <c r="F284">
        <f t="shared" si="54"/>
        <v>-121</v>
      </c>
      <c r="G284" s="5">
        <f t="shared" si="47"/>
        <v>470.99516294527587</v>
      </c>
      <c r="H284" s="1">
        <f t="shared" si="48"/>
        <v>5.1676528243351765</v>
      </c>
      <c r="I284" s="187">
        <f t="shared" si="50"/>
        <v>3</v>
      </c>
      <c r="J284">
        <f t="shared" si="51"/>
        <v>3</v>
      </c>
      <c r="K284" s="1">
        <f>'R'!J1211</f>
        <v>0.98357311468168673</v>
      </c>
      <c r="L284" s="1">
        <f t="shared" si="49"/>
        <v>0.98317877285593169</v>
      </c>
      <c r="M284" s="6">
        <f>'x calcs'!I283</f>
        <v>1.0004615575294411</v>
      </c>
      <c r="N284" s="6"/>
      <c r="O284" s="6">
        <f t="shared" si="52"/>
        <v>0.59221490927912501</v>
      </c>
      <c r="P284" s="6">
        <f t="shared" si="53"/>
        <v>415.47245975446987</v>
      </c>
    </row>
    <row r="285" spans="2:16" x14ac:dyDescent="0.25">
      <c r="B285">
        <f>'detrend th'!A287</f>
        <v>1971</v>
      </c>
      <c r="C285">
        <f>'detrend th'!B287</f>
        <v>5</v>
      </c>
      <c r="D285" s="57">
        <f>'detrend th'!F287</f>
        <v>0.48246591880981504</v>
      </c>
      <c r="E285" s="55">
        <f>1/'R'!E1212</f>
        <v>392.86830598099453</v>
      </c>
      <c r="F285">
        <f t="shared" si="54"/>
        <v>-120</v>
      </c>
      <c r="G285" s="5">
        <f t="shared" si="47"/>
        <v>465.40534324412454</v>
      </c>
      <c r="H285" s="1">
        <f t="shared" si="48"/>
        <v>5.1595941853095884</v>
      </c>
      <c r="I285" s="187">
        <f t="shared" si="50"/>
        <v>3</v>
      </c>
      <c r="J285">
        <f t="shared" si="51"/>
        <v>3</v>
      </c>
      <c r="K285" s="1">
        <f>'R'!J1212</f>
        <v>0.97633954921707333</v>
      </c>
      <c r="L285" s="1">
        <f t="shared" si="49"/>
        <v>0.97594846641467159</v>
      </c>
      <c r="M285" s="6">
        <f>'x calcs'!I284</f>
        <v>1.0004615575294411</v>
      </c>
      <c r="N285" s="6"/>
      <c r="O285" s="6">
        <f t="shared" si="52"/>
        <v>0.59221490927912501</v>
      </c>
      <c r="P285" s="6">
        <f t="shared" si="53"/>
        <v>415.47245975446987</v>
      </c>
    </row>
    <row r="286" spans="2:16" x14ac:dyDescent="0.25">
      <c r="B286">
        <f>'detrend th'!A288</f>
        <v>1971</v>
      </c>
      <c r="C286">
        <f>'detrend th'!B288</f>
        <v>6</v>
      </c>
      <c r="D286" s="57">
        <f>'detrend th'!F288</f>
        <v>0.5037098481307053</v>
      </c>
      <c r="E286" s="55">
        <f>1/'R'!E1213</f>
        <v>386.01290322580644</v>
      </c>
      <c r="F286">
        <f t="shared" si="54"/>
        <v>-119</v>
      </c>
      <c r="G286" s="5">
        <f t="shared" si="47"/>
        <v>457.94546517841036</v>
      </c>
      <c r="H286" s="1">
        <f t="shared" si="48"/>
        <v>5.1863181894831616</v>
      </c>
      <c r="I286" s="187">
        <f t="shared" si="50"/>
        <v>3</v>
      </c>
      <c r="J286">
        <f t="shared" si="51"/>
        <v>3</v>
      </c>
      <c r="K286" s="1">
        <f>'R'!J1213</f>
        <v>0.99247421975932892</v>
      </c>
      <c r="L286" s="1">
        <f t="shared" si="49"/>
        <v>0.99208639598028059</v>
      </c>
      <c r="M286" s="6">
        <f>'x calcs'!I285</f>
        <v>1.0004615575294411</v>
      </c>
      <c r="N286" s="6"/>
      <c r="O286" s="6">
        <f t="shared" si="52"/>
        <v>0.59221490927912501</v>
      </c>
      <c r="P286" s="6">
        <f t="shared" si="53"/>
        <v>415.47245975446987</v>
      </c>
    </row>
    <row r="287" spans="2:16" x14ac:dyDescent="0.25">
      <c r="B287">
        <f>'detrend th'!A289</f>
        <v>1971</v>
      </c>
      <c r="C287">
        <f>'detrend th'!B289</f>
        <v>7</v>
      </c>
      <c r="D287" s="57">
        <f>'detrend th'!F289</f>
        <v>0.4831056732906665</v>
      </c>
      <c r="E287" s="55">
        <f>1/'R'!E1214</f>
        <v>383.63790781710674</v>
      </c>
      <c r="F287">
        <f t="shared" si="54"/>
        <v>-118</v>
      </c>
      <c r="G287" s="5">
        <f t="shared" si="47"/>
        <v>454.96599445918457</v>
      </c>
      <c r="H287" s="1">
        <f t="shared" si="48"/>
        <v>5.0871438724528524</v>
      </c>
      <c r="I287" s="187">
        <f t="shared" si="50"/>
        <v>3</v>
      </c>
      <c r="J287">
        <f t="shared" si="51"/>
        <v>3</v>
      </c>
      <c r="K287" s="1">
        <f>'R'!J1214</f>
        <v>0.97946119842081647</v>
      </c>
      <c r="L287" s="1">
        <f t="shared" si="49"/>
        <v>0.97907663366512143</v>
      </c>
      <c r="M287" s="6">
        <f>'x calcs'!I286</f>
        <v>1.0030303804193506</v>
      </c>
      <c r="N287" s="6"/>
      <c r="O287" s="6">
        <f t="shared" si="52"/>
        <v>0.59221490927912501</v>
      </c>
      <c r="P287" s="6">
        <f t="shared" si="53"/>
        <v>415.47245975446987</v>
      </c>
    </row>
    <row r="288" spans="2:16" x14ac:dyDescent="0.25">
      <c r="B288">
        <f>'detrend th'!A290</f>
        <v>1971</v>
      </c>
      <c r="C288">
        <f>'detrend th'!B290</f>
        <v>8</v>
      </c>
      <c r="D288" s="57">
        <f>'detrend th'!F290</f>
        <v>0.48253409330809022</v>
      </c>
      <c r="E288" s="55">
        <f>1/'R'!E1215</f>
        <v>377.22454442300045</v>
      </c>
      <c r="F288">
        <f t="shared" si="54"/>
        <v>-117</v>
      </c>
      <c r="G288" s="5">
        <f t="shared" si="47"/>
        <v>447.9481557545522</v>
      </c>
      <c r="H288" s="1">
        <f t="shared" si="48"/>
        <v>5.0346567271523446</v>
      </c>
      <c r="I288" s="187">
        <f t="shared" si="50"/>
        <v>3</v>
      </c>
      <c r="J288">
        <f t="shared" si="51"/>
        <v>3</v>
      </c>
      <c r="K288" s="1">
        <f>'R'!J1215</f>
        <v>1.0217756863341798</v>
      </c>
      <c r="L288" s="1">
        <f t="shared" si="49"/>
        <v>1.0213943806018382</v>
      </c>
      <c r="M288" s="6">
        <f>'x calcs'!I287</f>
        <v>1.0030303804193506</v>
      </c>
      <c r="N288" s="6"/>
      <c r="O288" s="6">
        <f t="shared" si="52"/>
        <v>0.59221490927912501</v>
      </c>
      <c r="P288" s="6">
        <f t="shared" si="53"/>
        <v>415.47245975446987</v>
      </c>
    </row>
    <row r="289" spans="2:16" x14ac:dyDescent="0.25">
      <c r="B289">
        <f>'detrend th'!A291</f>
        <v>1971</v>
      </c>
      <c r="C289">
        <f>'detrend th'!B291</f>
        <v>9</v>
      </c>
      <c r="D289" s="57">
        <f>'detrend th'!F291</f>
        <v>0.48177820102316044</v>
      </c>
      <c r="E289" s="55">
        <f>1/'R'!E1216</f>
        <v>386.01941747572818</v>
      </c>
      <c r="F289">
        <f t="shared" si="54"/>
        <v>-116</v>
      </c>
      <c r="G289" s="5">
        <f t="shared" si="47"/>
        <v>456.13855349675384</v>
      </c>
      <c r="H289" s="1">
        <f t="shared" si="48"/>
        <v>5.09054003186926</v>
      </c>
      <c r="I289" s="187">
        <f t="shared" si="50"/>
        <v>3</v>
      </c>
      <c r="J289">
        <f t="shared" si="51"/>
        <v>3</v>
      </c>
      <c r="K289" s="1">
        <f>'R'!J1216</f>
        <v>0.97602022968395985</v>
      </c>
      <c r="L289" s="1">
        <f t="shared" si="49"/>
        <v>0.97564218297497152</v>
      </c>
      <c r="M289" s="6">
        <f>'x calcs'!I288</f>
        <v>1.0030303804193506</v>
      </c>
      <c r="N289" s="6"/>
      <c r="O289" s="6">
        <f t="shared" si="52"/>
        <v>0.59221490927912501</v>
      </c>
      <c r="P289" s="6">
        <f t="shared" si="53"/>
        <v>415.47245975446987</v>
      </c>
    </row>
    <row r="290" spans="2:16" x14ac:dyDescent="0.25">
      <c r="B290">
        <f>'detrend th'!A292</f>
        <v>1971</v>
      </c>
      <c r="C290">
        <f>'detrend th'!B292</f>
        <v>10</v>
      </c>
      <c r="D290" s="57">
        <f>'detrend th'!F292</f>
        <v>0.50725238700212238</v>
      </c>
      <c r="E290" s="55">
        <f>1/'R'!E1217</f>
        <v>378.64257150548264</v>
      </c>
      <c r="F290">
        <f t="shared" si="54"/>
        <v>-115</v>
      </c>
      <c r="G290" s="5">
        <f t="shared" si="47"/>
        <v>448.15723221598222</v>
      </c>
      <c r="H290" s="1">
        <f t="shared" si="48"/>
        <v>5.1294990766791067</v>
      </c>
      <c r="I290" s="187">
        <f t="shared" si="50"/>
        <v>3</v>
      </c>
      <c r="J290">
        <f t="shared" si="51"/>
        <v>3</v>
      </c>
      <c r="K290" s="1">
        <f>'R'!J1217</f>
        <v>0.95739212399738371</v>
      </c>
      <c r="L290" s="1">
        <f t="shared" si="49"/>
        <v>0.95701733631174879</v>
      </c>
      <c r="M290" s="6">
        <f>'x calcs'!I289</f>
        <v>0.9988401528321309</v>
      </c>
      <c r="N290" s="6"/>
      <c r="O290" s="6">
        <f t="shared" si="52"/>
        <v>0.59221490927912501</v>
      </c>
      <c r="P290" s="6">
        <f t="shared" si="53"/>
        <v>415.47245975446987</v>
      </c>
    </row>
    <row r="291" spans="2:16" x14ac:dyDescent="0.25">
      <c r="B291">
        <f>'detrend th'!A293</f>
        <v>1971</v>
      </c>
      <c r="C291">
        <f>'detrend th'!B293</f>
        <v>11</v>
      </c>
      <c r="D291" s="57">
        <f>'detrend th'!F293</f>
        <v>0.49630055800415546</v>
      </c>
      <c r="E291" s="55">
        <f>1/'R'!E1218</f>
        <v>361.87176395258513</v>
      </c>
      <c r="F291">
        <f t="shared" si="54"/>
        <v>-114</v>
      </c>
      <c r="G291" s="5">
        <f t="shared" si="47"/>
        <v>430.78194935255863</v>
      </c>
      <c r="H291" s="1">
        <f t="shared" si="48"/>
        <v>4.9635344927888436</v>
      </c>
      <c r="I291" s="187">
        <f t="shared" si="50"/>
        <v>3</v>
      </c>
      <c r="J291">
        <f t="shared" si="51"/>
        <v>3</v>
      </c>
      <c r="K291" s="1">
        <f>'R'!J1218</f>
        <v>1.0676698138593181</v>
      </c>
      <c r="L291" s="1">
        <f t="shared" si="49"/>
        <v>1.0672982851970365</v>
      </c>
      <c r="M291" s="6">
        <f>'x calcs'!I290</f>
        <v>0.9988401528321309</v>
      </c>
      <c r="N291" s="6"/>
      <c r="O291" s="6">
        <f t="shared" si="52"/>
        <v>0.59221490927912501</v>
      </c>
      <c r="P291" s="6">
        <f t="shared" si="53"/>
        <v>415.47245975446987</v>
      </c>
    </row>
    <row r="292" spans="2:16" x14ac:dyDescent="0.25">
      <c r="B292">
        <f>'detrend th'!A294</f>
        <v>1971</v>
      </c>
      <c r="C292">
        <f>'detrend th'!B294</f>
        <v>12</v>
      </c>
      <c r="D292" s="57">
        <f>'detrend th'!F294</f>
        <v>0.49579686386189636</v>
      </c>
      <c r="E292" s="55">
        <f>1/'R'!E1219</f>
        <v>387.6351791530945</v>
      </c>
      <c r="F292">
        <f t="shared" si="54"/>
        <v>-113</v>
      </c>
      <c r="G292" s="5">
        <f t="shared" si="47"/>
        <v>455.94088924254191</v>
      </c>
      <c r="H292" s="1">
        <f t="shared" si="48"/>
        <v>5.1420607300399945</v>
      </c>
      <c r="I292" s="187">
        <f t="shared" si="50"/>
        <v>3</v>
      </c>
      <c r="J292">
        <f t="shared" si="51"/>
        <v>3</v>
      </c>
      <c r="K292" s="1">
        <f>'R'!J1219</f>
        <v>1.0454349568518047</v>
      </c>
      <c r="L292" s="1">
        <f t="shared" si="49"/>
        <v>1.0450666872128764</v>
      </c>
      <c r="M292" s="6">
        <f>'x calcs'!I291</f>
        <v>0.9988401528321309</v>
      </c>
      <c r="N292" s="6"/>
      <c r="O292" s="6">
        <f t="shared" si="52"/>
        <v>0.59221490927912501</v>
      </c>
      <c r="P292" s="6">
        <f t="shared" si="53"/>
        <v>415.47245975446987</v>
      </c>
    </row>
    <row r="293" spans="2:16" x14ac:dyDescent="0.25">
      <c r="B293">
        <f>'detrend th'!A295</f>
        <v>1972</v>
      </c>
      <c r="C293">
        <f>'detrend th'!B295</f>
        <v>1</v>
      </c>
      <c r="D293" s="57">
        <f>'detrend th'!F295</f>
        <v>0.53865554453507358</v>
      </c>
      <c r="E293" s="55">
        <f>1/'R'!E1220</f>
        <v>403.77850162866457</v>
      </c>
      <c r="F293">
        <f t="shared" si="54"/>
        <v>-112</v>
      </c>
      <c r="G293" s="5">
        <f t="shared" si="47"/>
        <v>471.4797364075859</v>
      </c>
      <c r="H293" s="1">
        <f t="shared" si="48"/>
        <v>5.4153441283607222</v>
      </c>
      <c r="I293" s="187">
        <f t="shared" si="50"/>
        <v>3</v>
      </c>
      <c r="J293">
        <f t="shared" si="51"/>
        <v>3</v>
      </c>
      <c r="K293" s="1">
        <f>'R'!J1220</f>
        <v>1.0117960007592859</v>
      </c>
      <c r="L293" s="1">
        <f t="shared" si="49"/>
        <v>1.0114309901437111</v>
      </c>
      <c r="M293" s="6">
        <f>'x calcs'!I292</f>
        <v>1.0041037051804194</v>
      </c>
      <c r="N293" s="6"/>
      <c r="O293" s="6">
        <f t="shared" si="52"/>
        <v>0.59221490927912501</v>
      </c>
      <c r="P293" s="6">
        <f t="shared" si="53"/>
        <v>415.47245975446987</v>
      </c>
    </row>
    <row r="294" spans="2:16" x14ac:dyDescent="0.25">
      <c r="B294">
        <f>'detrend th'!A296</f>
        <v>1972</v>
      </c>
      <c r="C294">
        <f>'detrend th'!B296</f>
        <v>2</v>
      </c>
      <c r="D294" s="57">
        <f>'detrend th'!F296</f>
        <v>0.55754189953042343</v>
      </c>
      <c r="E294" s="55">
        <f>1/'R'!E1221</f>
        <v>411.20521172638445</v>
      </c>
      <c r="F294">
        <f t="shared" si="54"/>
        <v>-111</v>
      </c>
      <c r="G294" s="5">
        <f t="shared" si="47"/>
        <v>478.3019711947797</v>
      </c>
      <c r="H294" s="1">
        <f t="shared" si="48"/>
        <v>5.5355900268888902</v>
      </c>
      <c r="I294" s="187">
        <f t="shared" si="50"/>
        <v>3</v>
      </c>
      <c r="J294">
        <f t="shared" si="51"/>
        <v>4</v>
      </c>
      <c r="K294" s="1">
        <f>'R'!J1221</f>
        <v>1.019549323679374</v>
      </c>
      <c r="L294" s="1">
        <f t="shared" si="49"/>
        <v>1.0191875720871524</v>
      </c>
      <c r="M294" s="6">
        <f>'x calcs'!I293</f>
        <v>1.0041037051804194</v>
      </c>
      <c r="N294" s="6"/>
      <c r="O294" s="6">
        <f t="shared" si="52"/>
        <v>0.59221490927912501</v>
      </c>
      <c r="P294" s="6">
        <f t="shared" si="53"/>
        <v>415.47245975446987</v>
      </c>
    </row>
    <row r="295" spans="2:16" x14ac:dyDescent="0.25">
      <c r="B295">
        <f>'detrend th'!A297</f>
        <v>1972</v>
      </c>
      <c r="C295">
        <f>'detrend th'!B297</f>
        <v>3</v>
      </c>
      <c r="D295" s="57">
        <f>'detrend th'!F297</f>
        <v>0.56296168930512425</v>
      </c>
      <c r="E295" s="55">
        <f>1/'R'!E1222</f>
        <v>420.9771986970685</v>
      </c>
      <c r="F295">
        <f t="shared" si="54"/>
        <v>-110</v>
      </c>
      <c r="G295" s="5">
        <f t="shared" si="47"/>
        <v>487.46948285493767</v>
      </c>
      <c r="H295" s="1">
        <f t="shared" si="48"/>
        <v>5.6218017848531492</v>
      </c>
      <c r="I295" s="187">
        <f t="shared" si="50"/>
        <v>4</v>
      </c>
      <c r="J295">
        <f t="shared" si="51"/>
        <v>4</v>
      </c>
      <c r="K295" s="1">
        <f>'R'!J1222</f>
        <v>1.0060360050868815</v>
      </c>
      <c r="L295" s="1">
        <f t="shared" si="49"/>
        <v>1.0056775125180133</v>
      </c>
      <c r="M295" s="6">
        <f>'x calcs'!I294</f>
        <v>1.0041037051804194</v>
      </c>
      <c r="N295" s="6"/>
      <c r="O295" s="6">
        <f t="shared" si="52"/>
        <v>0.68680047988954196</v>
      </c>
      <c r="P295" s="6">
        <f t="shared" si="53"/>
        <v>485.25589286539957</v>
      </c>
    </row>
    <row r="296" spans="2:16" x14ac:dyDescent="0.25">
      <c r="B296">
        <f>'detrend th'!A298</f>
        <v>1972</v>
      </c>
      <c r="C296">
        <f>'detrend th'!B298</f>
        <v>4</v>
      </c>
      <c r="D296" s="57">
        <f>'detrend th'!F298</f>
        <v>0.57335526925746683</v>
      </c>
      <c r="E296" s="55">
        <f>1/'R'!E1223</f>
        <v>425.2768729641694</v>
      </c>
      <c r="F296">
        <f t="shared" si="54"/>
        <v>-109</v>
      </c>
      <c r="G296" s="5">
        <f t="shared" si="47"/>
        <v>491.16468181151248</v>
      </c>
      <c r="H296" s="1">
        <f t="shared" si="48"/>
        <v>5.6875510123894202</v>
      </c>
      <c r="I296" s="187">
        <f t="shared" si="50"/>
        <v>4</v>
      </c>
      <c r="J296">
        <f t="shared" si="51"/>
        <v>4</v>
      </c>
      <c r="K296" s="1">
        <f>'R'!J1223</f>
        <v>0.98242749107609439</v>
      </c>
      <c r="L296" s="1">
        <f t="shared" si="49"/>
        <v>0.98207225753057947</v>
      </c>
      <c r="M296" s="6">
        <f>'x calcs'!I295</f>
        <v>1.0075852086344144</v>
      </c>
      <c r="N296" s="6"/>
      <c r="O296" s="6">
        <f t="shared" si="52"/>
        <v>0.68680047988954196</v>
      </c>
      <c r="P296" s="6">
        <f t="shared" si="53"/>
        <v>485.25589286539957</v>
      </c>
    </row>
    <row r="297" spans="2:16" x14ac:dyDescent="0.25">
      <c r="B297">
        <f>'detrend th'!A299</f>
        <v>1972</v>
      </c>
      <c r="C297">
        <f>'detrend th'!B299</f>
        <v>5</v>
      </c>
      <c r="D297" s="57">
        <f>'detrend th'!F299</f>
        <v>0.59107461295948838</v>
      </c>
      <c r="E297" s="55">
        <f>1/'R'!E1224</f>
        <v>420.9771986970685</v>
      </c>
      <c r="F297">
        <f t="shared" si="54"/>
        <v>-108</v>
      </c>
      <c r="G297" s="5">
        <f t="shared" si="47"/>
        <v>486.2605322338855</v>
      </c>
      <c r="H297" s="1">
        <f t="shared" si="48"/>
        <v>5.71929373673143</v>
      </c>
      <c r="I297" s="187">
        <f t="shared" si="50"/>
        <v>4</v>
      </c>
      <c r="J297">
        <f t="shared" si="51"/>
        <v>4</v>
      </c>
      <c r="K297" s="1">
        <f>'R'!J1224</f>
        <v>0.99522520672481707</v>
      </c>
      <c r="L297" s="1">
        <f t="shared" si="49"/>
        <v>0.99487323220265556</v>
      </c>
      <c r="M297" s="6">
        <f>'x calcs'!I296</f>
        <v>1.0075852086344144</v>
      </c>
      <c r="N297" s="6"/>
      <c r="O297" s="6">
        <f t="shared" si="52"/>
        <v>0.68680047988954196</v>
      </c>
      <c r="P297" s="6">
        <f t="shared" si="53"/>
        <v>485.25589286539957</v>
      </c>
    </row>
    <row r="298" spans="2:16" x14ac:dyDescent="0.25">
      <c r="B298">
        <f>'detrend th'!A300</f>
        <v>1972</v>
      </c>
      <c r="C298">
        <f>'detrend th'!B300</f>
        <v>6</v>
      </c>
      <c r="D298" s="57">
        <f>'detrend th'!F300</f>
        <v>0.5902890521844727</v>
      </c>
      <c r="E298" s="55">
        <f>1/'R'!E1225</f>
        <v>422.14983713355053</v>
      </c>
      <c r="F298">
        <f t="shared" si="54"/>
        <v>-107</v>
      </c>
      <c r="G298" s="5">
        <f t="shared" si="47"/>
        <v>486.82869535984145</v>
      </c>
      <c r="H298" s="1">
        <f t="shared" si="48"/>
        <v>5.7204018512882548</v>
      </c>
      <c r="I298" s="187">
        <f t="shared" si="50"/>
        <v>4</v>
      </c>
      <c r="J298">
        <f t="shared" si="51"/>
        <v>4</v>
      </c>
      <c r="K298" s="1">
        <f>'R'!J1225</f>
        <v>0.98278683249719134</v>
      </c>
      <c r="L298" s="1">
        <f t="shared" si="49"/>
        <v>0.98243811699838313</v>
      </c>
      <c r="M298" s="6">
        <f>'x calcs'!I297</f>
        <v>1.0075852086344144</v>
      </c>
      <c r="N298" s="6"/>
      <c r="O298" s="6">
        <f t="shared" si="52"/>
        <v>0.68680047988954196</v>
      </c>
      <c r="P298" s="6">
        <f t="shared" si="53"/>
        <v>485.25589286539957</v>
      </c>
    </row>
    <row r="299" spans="2:16" x14ac:dyDescent="0.25">
      <c r="B299">
        <f>'detrend th'!A301</f>
        <v>1972</v>
      </c>
      <c r="C299">
        <f>'detrend th'!B301</f>
        <v>7</v>
      </c>
      <c r="D299" s="57">
        <f>'detrend th'!F301</f>
        <v>0.61921160414403942</v>
      </c>
      <c r="E299" s="55">
        <f>1/'R'!E1226</f>
        <v>418.56878369716236</v>
      </c>
      <c r="F299">
        <f t="shared" si="54"/>
        <v>-106</v>
      </c>
      <c r="G299" s="5">
        <f t="shared" si="47"/>
        <v>482.64316661292719</v>
      </c>
      <c r="H299" s="1">
        <f t="shared" si="48"/>
        <v>5.799604531648157</v>
      </c>
      <c r="I299" s="187">
        <f t="shared" si="50"/>
        <v>4</v>
      </c>
      <c r="J299">
        <f t="shared" si="51"/>
        <v>4</v>
      </c>
      <c r="K299" s="1">
        <f>'R'!J1226</f>
        <v>1.0350302808175931</v>
      </c>
      <c r="L299" s="1">
        <f t="shared" si="49"/>
        <v>1.0346848243421383</v>
      </c>
      <c r="M299" s="6">
        <f>'x calcs'!I298</f>
        <v>1.0003304363246588</v>
      </c>
      <c r="N299" s="6"/>
      <c r="O299" s="6">
        <f t="shared" si="52"/>
        <v>0.68680047988954196</v>
      </c>
      <c r="P299" s="6">
        <f t="shared" si="53"/>
        <v>485.25589286539957</v>
      </c>
    </row>
    <row r="300" spans="2:16" x14ac:dyDescent="0.25">
      <c r="B300">
        <f>'detrend th'!A302</f>
        <v>1972</v>
      </c>
      <c r="C300">
        <f>'detrend th'!B302</f>
        <v>8</v>
      </c>
      <c r="D300" s="57">
        <f>'detrend th'!F302</f>
        <v>0.63584464821670517</v>
      </c>
      <c r="E300" s="55">
        <f>1/'R'!E1227</f>
        <v>432.93560895383644</v>
      </c>
      <c r="F300">
        <f t="shared" si="54"/>
        <v>-105</v>
      </c>
      <c r="G300" s="5">
        <f t="shared" si="47"/>
        <v>496.40551655907518</v>
      </c>
      <c r="H300" s="1">
        <f t="shared" si="48"/>
        <v>5.9611126274109054</v>
      </c>
      <c r="I300" s="187">
        <f t="shared" si="50"/>
        <v>4</v>
      </c>
      <c r="J300">
        <f t="shared" si="51"/>
        <v>4</v>
      </c>
      <c r="K300" s="1">
        <f>'R'!J1227</f>
        <v>0.98522954711522948</v>
      </c>
      <c r="L300" s="1">
        <f t="shared" si="49"/>
        <v>0.98488734966312796</v>
      </c>
      <c r="M300" s="6">
        <f>'x calcs'!I299</f>
        <v>1.0003304363246588</v>
      </c>
      <c r="N300" s="6"/>
      <c r="O300" s="6">
        <f t="shared" si="52"/>
        <v>0.68680047988954196</v>
      </c>
      <c r="P300" s="6">
        <f t="shared" si="53"/>
        <v>485.25589286539957</v>
      </c>
    </row>
    <row r="301" spans="2:16" x14ac:dyDescent="0.25">
      <c r="B301">
        <f>'detrend th'!A303</f>
        <v>1972</v>
      </c>
      <c r="C301">
        <f>'detrend th'!B303</f>
        <v>9</v>
      </c>
      <c r="D301" s="57">
        <f>'detrend th'!F303</f>
        <v>0.65848236889912659</v>
      </c>
      <c r="E301" s="55">
        <f>1/'R'!E1228</f>
        <v>426.23376623376629</v>
      </c>
      <c r="F301">
        <f t="shared" si="54"/>
        <v>-104</v>
      </c>
      <c r="G301" s="5">
        <f t="shared" si="47"/>
        <v>489.09919852847895</v>
      </c>
      <c r="H301" s="1">
        <f t="shared" si="48"/>
        <v>5.9942012258118726</v>
      </c>
      <c r="I301" s="187">
        <f t="shared" si="50"/>
        <v>4</v>
      </c>
      <c r="J301">
        <f t="shared" si="51"/>
        <v>4</v>
      </c>
      <c r="K301" s="1">
        <f>'R'!J1228</f>
        <v>0.99910814145790972</v>
      </c>
      <c r="L301" s="1">
        <f t="shared" si="49"/>
        <v>0.99876920302916161</v>
      </c>
      <c r="M301" s="6">
        <f>'x calcs'!I300</f>
        <v>1.0003304363246588</v>
      </c>
      <c r="N301" s="6"/>
      <c r="O301" s="6">
        <f t="shared" si="52"/>
        <v>0.68680047988954196</v>
      </c>
      <c r="P301" s="6">
        <f t="shared" si="53"/>
        <v>485.25589286539957</v>
      </c>
    </row>
    <row r="302" spans="2:16" x14ac:dyDescent="0.25">
      <c r="B302">
        <f>'detrend th'!A304</f>
        <v>1972</v>
      </c>
      <c r="C302">
        <f>'detrend th'!B304</f>
        <v>10</v>
      </c>
      <c r="D302" s="57">
        <f>'detrend th'!F304</f>
        <v>0.6747103759401889</v>
      </c>
      <c r="E302" s="55">
        <f>1/'R'!E1229</f>
        <v>423.80281826296266</v>
      </c>
      <c r="F302">
        <f t="shared" si="54"/>
        <v>-103</v>
      </c>
      <c r="G302" s="5">
        <f t="shared" si="47"/>
        <v>486.06377524714924</v>
      </c>
      <c r="H302" s="1">
        <f t="shared" si="48"/>
        <v>6.0337139041350447</v>
      </c>
      <c r="I302" s="187">
        <f t="shared" si="50"/>
        <v>4</v>
      </c>
      <c r="J302">
        <f t="shared" si="51"/>
        <v>4</v>
      </c>
      <c r="K302" s="1">
        <f>'R'!J1229</f>
        <v>1.0474993776645223</v>
      </c>
      <c r="L302" s="1">
        <f t="shared" si="49"/>
        <v>1.0471636982591275</v>
      </c>
      <c r="M302" s="6">
        <f>'x calcs'!I301</f>
        <v>1.0024550270996921</v>
      </c>
      <c r="N302" s="6"/>
      <c r="O302" s="6">
        <f t="shared" si="52"/>
        <v>0.68680047988954196</v>
      </c>
      <c r="P302" s="6">
        <f t="shared" si="53"/>
        <v>485.25589286539957</v>
      </c>
    </row>
    <row r="303" spans="2:16" x14ac:dyDescent="0.25">
      <c r="B303">
        <f>'detrend th'!A305</f>
        <v>1972</v>
      </c>
      <c r="C303">
        <f>'detrend th'!B305</f>
        <v>11</v>
      </c>
      <c r="D303" s="57">
        <f>'detrend th'!F305</f>
        <v>0.72264619348400549</v>
      </c>
      <c r="E303" s="55">
        <f>1/'R'!E1230</f>
        <v>441.74792990625809</v>
      </c>
      <c r="F303">
        <f t="shared" si="54"/>
        <v>-102</v>
      </c>
      <c r="G303" s="5">
        <f t="shared" si="47"/>
        <v>503.40441157991859</v>
      </c>
      <c r="H303" s="1">
        <f t="shared" si="48"/>
        <v>6.339091543362497</v>
      </c>
      <c r="I303" s="187">
        <f t="shared" si="50"/>
        <v>4</v>
      </c>
      <c r="J303">
        <f t="shared" si="51"/>
        <v>5</v>
      </c>
      <c r="K303" s="1">
        <f>'R'!J1230</f>
        <v>1.0182189669689075</v>
      </c>
      <c r="L303" s="1">
        <f t="shared" si="49"/>
        <v>1.0178865465868661</v>
      </c>
      <c r="M303" s="6">
        <f>'x calcs'!I302</f>
        <v>1.0024550270996921</v>
      </c>
      <c r="N303" s="6"/>
      <c r="O303" s="6">
        <f t="shared" si="52"/>
        <v>0.68680047988954196</v>
      </c>
      <c r="P303" s="6">
        <f t="shared" si="53"/>
        <v>485.25589286539957</v>
      </c>
    </row>
    <row r="304" spans="2:16" x14ac:dyDescent="0.25">
      <c r="B304">
        <f>'detrend th'!A306</f>
        <v>1972</v>
      </c>
      <c r="C304">
        <f>'detrend th'!B306</f>
        <v>12</v>
      </c>
      <c r="D304" s="57">
        <f>'detrend th'!F306</f>
        <v>0.8047026101840461</v>
      </c>
      <c r="E304" s="55">
        <f>1/'R'!E1231</f>
        <v>447.61904761904759</v>
      </c>
      <c r="F304">
        <f t="shared" si="54"/>
        <v>-101</v>
      </c>
      <c r="G304" s="5">
        <f t="shared" si="47"/>
        <v>508.671053982182</v>
      </c>
      <c r="H304" s="1">
        <f t="shared" si="48"/>
        <v>6.6867286554682686</v>
      </c>
      <c r="I304" s="187">
        <f t="shared" si="50"/>
        <v>5</v>
      </c>
      <c r="J304">
        <f t="shared" si="51"/>
        <v>5</v>
      </c>
      <c r="K304" s="1">
        <f>'R'!J1231</f>
        <v>1.0050662387410598</v>
      </c>
      <c r="L304" s="1">
        <f t="shared" si="49"/>
        <v>1.0047370773823718</v>
      </c>
      <c r="M304" s="6">
        <f>'x calcs'!I303</f>
        <v>1.0024550270996921</v>
      </c>
      <c r="N304" s="6"/>
      <c r="O304" s="6">
        <f t="shared" si="52"/>
        <v>1.0060754353849517</v>
      </c>
      <c r="P304" s="6">
        <f t="shared" si="53"/>
        <v>575.58994399890639</v>
      </c>
    </row>
    <row r="305" spans="2:16" x14ac:dyDescent="0.25">
      <c r="B305">
        <f>'detrend th'!A307</f>
        <v>1973</v>
      </c>
      <c r="C305">
        <f>'detrend th'!B307</f>
        <v>1</v>
      </c>
      <c r="D305" s="57">
        <f>'detrend th'!F307</f>
        <v>0.88070642135211807</v>
      </c>
      <c r="E305" s="55">
        <f>1/'R'!E1232</f>
        <v>450.09456167416937</v>
      </c>
      <c r="F305">
        <f t="shared" si="54"/>
        <v>-100</v>
      </c>
      <c r="G305" s="5">
        <f t="shared" si="47"/>
        <v>510.5420927267777</v>
      </c>
      <c r="H305" s="1">
        <f t="shared" si="48"/>
        <v>6.9871577906754121</v>
      </c>
      <c r="I305" s="187">
        <f t="shared" si="50"/>
        <v>5</v>
      </c>
      <c r="J305">
        <f t="shared" si="51"/>
        <v>5</v>
      </c>
      <c r="K305" s="1">
        <f>'R'!J1232</f>
        <v>0.9544241483143433</v>
      </c>
      <c r="L305" s="1">
        <f t="shared" si="49"/>
        <v>0.9540982459790085</v>
      </c>
      <c r="M305" s="6">
        <f>'x calcs'!I304</f>
        <v>1.0058597729411949</v>
      </c>
      <c r="N305" s="6"/>
      <c r="O305" s="6">
        <f t="shared" si="52"/>
        <v>1.0060754353849517</v>
      </c>
      <c r="P305" s="6">
        <f t="shared" si="53"/>
        <v>575.58994399890639</v>
      </c>
    </row>
    <row r="306" spans="2:16" x14ac:dyDescent="0.25">
      <c r="B306">
        <f>'detrend th'!A308</f>
        <v>1973</v>
      </c>
      <c r="C306">
        <f>'detrend th'!B308</f>
        <v>2</v>
      </c>
      <c r="D306" s="57">
        <f>'detrend th'!F308</f>
        <v>0.8553271696700272</v>
      </c>
      <c r="E306" s="55">
        <f>1/'R'!E1233</f>
        <v>433.21436587393663</v>
      </c>
      <c r="F306">
        <f t="shared" si="54"/>
        <v>-99</v>
      </c>
      <c r="G306" s="5">
        <f t="shared" si="47"/>
        <v>493.05742161601887</v>
      </c>
      <c r="H306" s="1">
        <f t="shared" si="48"/>
        <v>6.7659268820618843</v>
      </c>
      <c r="I306" s="187">
        <f t="shared" si="50"/>
        <v>5</v>
      </c>
      <c r="J306">
        <f t="shared" si="51"/>
        <v>5</v>
      </c>
      <c r="K306" s="1">
        <f>'R'!J1233</f>
        <v>0.97177338997249973</v>
      </c>
      <c r="L306" s="1">
        <f t="shared" si="49"/>
        <v>0.97145074666051834</v>
      </c>
      <c r="M306" s="6">
        <f>'x calcs'!I305</f>
        <v>1.0058597729411949</v>
      </c>
      <c r="N306" s="6"/>
      <c r="O306" s="6">
        <f t="shared" si="52"/>
        <v>1.0060754353849517</v>
      </c>
      <c r="P306" s="6">
        <f t="shared" si="53"/>
        <v>575.58994399890639</v>
      </c>
    </row>
    <row r="307" spans="2:16" x14ac:dyDescent="0.25">
      <c r="B307">
        <f>'detrend th'!A309</f>
        <v>1973</v>
      </c>
      <c r="C307">
        <f>'detrend th'!B309</f>
        <v>3</v>
      </c>
      <c r="D307" s="57">
        <f>'detrend th'!F309</f>
        <v>0.86886149419544445</v>
      </c>
      <c r="E307" s="55">
        <f>1/'R'!E1234</f>
        <v>425.48895899053633</v>
      </c>
      <c r="F307">
        <f t="shared" si="54"/>
        <v>-98</v>
      </c>
      <c r="G307" s="5">
        <f t="shared" si="47"/>
        <v>484.72753942209249</v>
      </c>
      <c r="H307" s="1">
        <f t="shared" si="48"/>
        <v>6.7572980687172119</v>
      </c>
      <c r="I307" s="187">
        <f t="shared" si="50"/>
        <v>5</v>
      </c>
      <c r="J307">
        <f t="shared" si="51"/>
        <v>4</v>
      </c>
      <c r="K307" s="1">
        <f>'R'!J1234</f>
        <v>0.97123732557612041</v>
      </c>
      <c r="L307" s="1">
        <f t="shared" si="49"/>
        <v>0.97091794128749231</v>
      </c>
      <c r="M307" s="6">
        <f>'x calcs'!I306</f>
        <v>1.0058597729411949</v>
      </c>
      <c r="N307" s="6"/>
      <c r="O307" s="6">
        <f t="shared" si="52"/>
        <v>1.0060754353849517</v>
      </c>
      <c r="P307" s="6">
        <f t="shared" si="53"/>
        <v>575.58994399890639</v>
      </c>
    </row>
    <row r="308" spans="2:16" x14ac:dyDescent="0.25">
      <c r="B308">
        <f>'detrend th'!A310</f>
        <v>1973</v>
      </c>
      <c r="C308">
        <f>'detrend th'!B310</f>
        <v>4</v>
      </c>
      <c r="D308" s="57">
        <f>'detrend th'!F310</f>
        <v>0.84026197771584987</v>
      </c>
      <c r="E308" s="55">
        <f>1/'R'!E1235</f>
        <v>415.35521406358362</v>
      </c>
      <c r="F308">
        <f t="shared" si="54"/>
        <v>-97</v>
      </c>
      <c r="G308" s="5">
        <f t="shared" si="47"/>
        <v>473.98931918461369</v>
      </c>
      <c r="H308" s="1">
        <f t="shared" si="48"/>
        <v>6.572289007479343</v>
      </c>
      <c r="I308" s="187">
        <f t="shared" si="50"/>
        <v>4</v>
      </c>
      <c r="J308">
        <f t="shared" si="51"/>
        <v>4</v>
      </c>
      <c r="K308" s="1">
        <f>'R'!J1235</f>
        <v>0.96662466505519107</v>
      </c>
      <c r="L308" s="1">
        <f t="shared" si="49"/>
        <v>0.96630853978991638</v>
      </c>
      <c r="M308" s="6">
        <f>'x calcs'!I307</f>
        <v>1.0010745450560352</v>
      </c>
      <c r="N308" s="6"/>
      <c r="O308" s="6">
        <f t="shared" si="52"/>
        <v>0.68680047988954196</v>
      </c>
      <c r="P308" s="6">
        <f t="shared" si="53"/>
        <v>485.25589286539957</v>
      </c>
    </row>
    <row r="309" spans="2:16" x14ac:dyDescent="0.25">
      <c r="B309">
        <f>'detrend th'!A311</f>
        <v>1973</v>
      </c>
      <c r="C309">
        <f>'detrend th'!B311</f>
        <v>5</v>
      </c>
      <c r="D309" s="57">
        <f>'detrend th'!F311</f>
        <v>0.86920940195428931</v>
      </c>
      <c r="E309" s="55">
        <f>1/'R'!E1236</f>
        <v>401.58210362341691</v>
      </c>
      <c r="F309">
        <f t="shared" si="54"/>
        <v>-96</v>
      </c>
      <c r="G309" s="5">
        <f t="shared" si="47"/>
        <v>459.6117334339209</v>
      </c>
      <c r="H309" s="1">
        <f t="shared" si="48"/>
        <v>6.5784928764943462</v>
      </c>
      <c r="I309" s="187">
        <f t="shared" si="50"/>
        <v>4</v>
      </c>
      <c r="J309">
        <f t="shared" si="51"/>
        <v>4</v>
      </c>
      <c r="K309" s="1">
        <f>'R'!J1236</f>
        <v>0.97242447781080865</v>
      </c>
      <c r="L309" s="1">
        <f t="shared" si="49"/>
        <v>0.97211161156888726</v>
      </c>
      <c r="M309" s="6">
        <f>'x calcs'!I308</f>
        <v>1.0010745450560352</v>
      </c>
      <c r="N309" s="6"/>
      <c r="O309" s="6">
        <f t="shared" si="52"/>
        <v>0.68680047988954196</v>
      </c>
      <c r="P309" s="6">
        <f t="shared" si="53"/>
        <v>485.25589286539957</v>
      </c>
    </row>
    <row r="310" spans="2:16" x14ac:dyDescent="0.25">
      <c r="B310">
        <f>'detrend th'!A312</f>
        <v>1973</v>
      </c>
      <c r="C310">
        <f>'detrend th'!B312</f>
        <v>6</v>
      </c>
      <c r="D310" s="57">
        <f>'detrend th'!F312</f>
        <v>0.86447642682879877</v>
      </c>
      <c r="E310" s="55">
        <f>1/'R'!E1237</f>
        <v>390.55900621118008</v>
      </c>
      <c r="F310">
        <f t="shared" si="54"/>
        <v>-95</v>
      </c>
      <c r="G310" s="5">
        <f t="shared" si="47"/>
        <v>447.98416071115798</v>
      </c>
      <c r="H310" s="1">
        <f t="shared" si="48"/>
        <v>6.4772322918329781</v>
      </c>
      <c r="I310" s="187">
        <f t="shared" si="50"/>
        <v>4</v>
      </c>
      <c r="J310">
        <f t="shared" si="51"/>
        <v>5</v>
      </c>
      <c r="K310" s="1">
        <f>'R'!J1237</f>
        <v>1.0087423536819584</v>
      </c>
      <c r="L310" s="1">
        <f t="shared" si="49"/>
        <v>1.0084327464633904</v>
      </c>
      <c r="M310" s="6">
        <f>'x calcs'!I309</f>
        <v>1.0010745450560352</v>
      </c>
      <c r="N310" s="6"/>
      <c r="O310" s="6">
        <f t="shared" si="52"/>
        <v>0.68680047988954196</v>
      </c>
      <c r="P310" s="6">
        <f t="shared" si="53"/>
        <v>485.25589286539957</v>
      </c>
    </row>
    <row r="311" spans="2:16" x14ac:dyDescent="0.25">
      <c r="B311">
        <f>'detrend th'!A313</f>
        <v>1973</v>
      </c>
      <c r="C311">
        <f>'detrend th'!B313</f>
        <v>7</v>
      </c>
      <c r="D311" s="57">
        <f>'detrend th'!F313</f>
        <v>0.9042922239399529</v>
      </c>
      <c r="E311" s="55">
        <f>1/'R'!E1238</f>
        <v>392.25500282697953</v>
      </c>
      <c r="F311">
        <f t="shared" si="54"/>
        <v>-94</v>
      </c>
      <c r="G311" s="5">
        <f t="shared" si="47"/>
        <v>449.07568201643136</v>
      </c>
      <c r="H311" s="1">
        <f t="shared" si="48"/>
        <v>6.6354153774580364</v>
      </c>
      <c r="I311" s="187">
        <f t="shared" si="50"/>
        <v>5</v>
      </c>
      <c r="J311">
        <f t="shared" si="51"/>
        <v>4</v>
      </c>
      <c r="K311" s="1">
        <f>'R'!J1238</f>
        <v>0.97065543086334416</v>
      </c>
      <c r="L311" s="1">
        <f t="shared" si="49"/>
        <v>0.97034908266812947</v>
      </c>
      <c r="M311" s="6">
        <f>'x calcs'!I310</f>
        <v>0.99544192399342279</v>
      </c>
      <c r="N311" s="6"/>
      <c r="O311" s="6">
        <f t="shared" si="52"/>
        <v>1.0060754353849517</v>
      </c>
      <c r="P311" s="6">
        <f t="shared" si="53"/>
        <v>575.58994399890639</v>
      </c>
    </row>
    <row r="312" spans="2:16" x14ac:dyDescent="0.25">
      <c r="B312">
        <f>'detrend th'!A314</f>
        <v>1973</v>
      </c>
      <c r="C312">
        <f>'detrend th'!B314</f>
        <v>8</v>
      </c>
      <c r="D312" s="57">
        <f>'detrend th'!F314</f>
        <v>0.8845266584863708</v>
      </c>
      <c r="E312" s="55">
        <f>1/'R'!E1239</f>
        <v>382.86924474307858</v>
      </c>
      <c r="F312">
        <f t="shared" si="54"/>
        <v>-93</v>
      </c>
      <c r="G312" s="5">
        <f t="shared" si="47"/>
        <v>439.08544862200432</v>
      </c>
      <c r="H312" s="1">
        <f t="shared" si="48"/>
        <v>6.4891299168763625</v>
      </c>
      <c r="I312" s="187">
        <f t="shared" si="50"/>
        <v>4</v>
      </c>
      <c r="J312">
        <f t="shared" si="51"/>
        <v>4</v>
      </c>
      <c r="K312" s="1">
        <f>'R'!J1239</f>
        <v>1.0223501885058268</v>
      </c>
      <c r="L312" s="1">
        <f t="shared" si="49"/>
        <v>1.0220470993339654</v>
      </c>
      <c r="M312" s="6">
        <f>'x calcs'!I311</f>
        <v>0.99544192399342279</v>
      </c>
      <c r="N312" s="6"/>
      <c r="O312" s="6">
        <f t="shared" si="52"/>
        <v>0.68680047988954196</v>
      </c>
      <c r="P312" s="6">
        <f t="shared" si="53"/>
        <v>485.25589286539957</v>
      </c>
    </row>
    <row r="313" spans="2:16" x14ac:dyDescent="0.25">
      <c r="B313">
        <f>'detrend th'!A315</f>
        <v>1973</v>
      </c>
      <c r="C313">
        <f>'detrend th'!B315</f>
        <v>9</v>
      </c>
      <c r="D313" s="57">
        <f>'detrend th'!F315</f>
        <v>0.87135593758351604</v>
      </c>
      <c r="E313" s="55">
        <f>1/'R'!E1240</f>
        <v>387.52293577981652</v>
      </c>
      <c r="F313">
        <f t="shared" si="54"/>
        <v>-92</v>
      </c>
      <c r="G313" s="5">
        <f t="shared" si="47"/>
        <v>443.13466434821618</v>
      </c>
      <c r="H313" s="1">
        <f t="shared" si="48"/>
        <v>6.4684328285062875</v>
      </c>
      <c r="I313" s="187">
        <f t="shared" si="50"/>
        <v>4</v>
      </c>
      <c r="J313">
        <f t="shared" si="51"/>
        <v>5</v>
      </c>
      <c r="K313" s="1">
        <f>'R'!J1240</f>
        <v>1.0379517069908575</v>
      </c>
      <c r="L313" s="1">
        <f t="shared" si="49"/>
        <v>1.0376518768423495</v>
      </c>
      <c r="M313" s="6">
        <f>'x calcs'!I312</f>
        <v>0.99544192399342279</v>
      </c>
      <c r="N313" s="6"/>
      <c r="O313" s="6">
        <f t="shared" si="52"/>
        <v>0.68680047988954196</v>
      </c>
      <c r="P313" s="6">
        <f t="shared" si="53"/>
        <v>485.25589286539957</v>
      </c>
    </row>
    <row r="314" spans="2:16" x14ac:dyDescent="0.25">
      <c r="B314">
        <f>'detrend th'!A316</f>
        <v>1973</v>
      </c>
      <c r="C314">
        <f>'detrend th'!B316</f>
        <v>10</v>
      </c>
      <c r="D314" s="57">
        <f>'detrend th'!F316</f>
        <v>0.91833384654789263</v>
      </c>
      <c r="E314" s="55">
        <f>1/'R'!E1241</f>
        <v>398.46734025469732</v>
      </c>
      <c r="F314">
        <f t="shared" si="54"/>
        <v>-91</v>
      </c>
      <c r="G314" s="5">
        <f t="shared" si="47"/>
        <v>453.47459351257089</v>
      </c>
      <c r="H314" s="1">
        <f t="shared" si="48"/>
        <v>6.7199873008477091</v>
      </c>
      <c r="I314" s="187">
        <f t="shared" si="50"/>
        <v>5</v>
      </c>
      <c r="J314">
        <f t="shared" si="51"/>
        <v>4</v>
      </c>
      <c r="K314" s="1">
        <f>'R'!J1241</f>
        <v>0.92514480532324517</v>
      </c>
      <c r="L314" s="1">
        <f t="shared" si="49"/>
        <v>0.92484823419809059</v>
      </c>
      <c r="M314" s="6">
        <f>'x calcs'!I313</f>
        <v>1.0002762889017194</v>
      </c>
      <c r="N314" s="6"/>
      <c r="O314" s="6">
        <f t="shared" si="52"/>
        <v>1.0060754353849517</v>
      </c>
      <c r="P314" s="6">
        <f t="shared" si="53"/>
        <v>575.58994399890639</v>
      </c>
    </row>
    <row r="315" spans="2:16" x14ac:dyDescent="0.25">
      <c r="B315">
        <f>'detrend th'!A317</f>
        <v>1973</v>
      </c>
      <c r="C315">
        <f>'detrend th'!B317</f>
        <v>11</v>
      </c>
      <c r="D315" s="57">
        <f>'detrend th'!F317</f>
        <v>0.87521419816428025</v>
      </c>
      <c r="E315" s="55">
        <f>1/'R'!E1242</f>
        <v>366.10205992229311</v>
      </c>
      <c r="F315">
        <f t="shared" si="54"/>
        <v>-90</v>
      </c>
      <c r="G315" s="5">
        <f t="shared" si="47"/>
        <v>420.5048378696406</v>
      </c>
      <c r="H315" s="1">
        <f t="shared" si="48"/>
        <v>6.320711975501311</v>
      </c>
      <c r="I315" s="187">
        <f t="shared" si="50"/>
        <v>4</v>
      </c>
      <c r="J315">
        <f t="shared" si="51"/>
        <v>4</v>
      </c>
      <c r="K315" s="1">
        <f>'R'!J1242</f>
        <v>0.92565830250148873</v>
      </c>
      <c r="L315" s="1">
        <f t="shared" si="49"/>
        <v>0.92536499039968745</v>
      </c>
      <c r="M315" s="6">
        <f>'x calcs'!I314</f>
        <v>1.0002762889017194</v>
      </c>
      <c r="N315" s="6"/>
      <c r="O315" s="6">
        <f t="shared" si="52"/>
        <v>0.68680047988954196</v>
      </c>
      <c r="P315" s="6">
        <f t="shared" si="53"/>
        <v>485.25589286539957</v>
      </c>
    </row>
    <row r="316" spans="2:16" x14ac:dyDescent="0.25">
      <c r="B316">
        <f>'detrend th'!A318</f>
        <v>1973</v>
      </c>
      <c r="C316">
        <f>'detrend th'!B318</f>
        <v>12</v>
      </c>
      <c r="D316" s="57">
        <f>'detrend th'!F318</f>
        <v>0.82517756387835639</v>
      </c>
      <c r="E316" s="55">
        <f>1/'R'!E1243</f>
        <v>336.49704142011831</v>
      </c>
      <c r="F316">
        <f t="shared" si="54"/>
        <v>-89</v>
      </c>
      <c r="G316" s="5">
        <f t="shared" si="47"/>
        <v>390.29534405693971</v>
      </c>
      <c r="H316" s="1">
        <f t="shared" si="48"/>
        <v>5.9151115699709997</v>
      </c>
      <c r="I316" s="187">
        <f t="shared" si="50"/>
        <v>4</v>
      </c>
      <c r="J316">
        <f t="shared" si="51"/>
        <v>4</v>
      </c>
      <c r="K316" s="1">
        <f>'R'!J1243</f>
        <v>1.0080224646928782</v>
      </c>
      <c r="L316" s="1">
        <f t="shared" si="49"/>
        <v>1.0077324116144302</v>
      </c>
      <c r="M316" s="6">
        <f>'x calcs'!I315</f>
        <v>1.0002762889017194</v>
      </c>
      <c r="N316" s="6"/>
      <c r="O316" s="6">
        <f t="shared" si="52"/>
        <v>0.68680047988954196</v>
      </c>
      <c r="P316" s="6">
        <f t="shared" si="53"/>
        <v>485.25589286539957</v>
      </c>
    </row>
    <row r="317" spans="2:16" x14ac:dyDescent="0.25">
      <c r="B317">
        <f>'detrend th'!A319</f>
        <v>1974</v>
      </c>
      <c r="C317">
        <f>'detrend th'!B319</f>
        <v>1</v>
      </c>
      <c r="D317" s="57">
        <f>'detrend th'!F319</f>
        <v>0.78086098700359496</v>
      </c>
      <c r="E317" s="55">
        <f>1/'R'!E1244</f>
        <v>339.21176470588239</v>
      </c>
      <c r="F317">
        <f t="shared" si="54"/>
        <v>-88</v>
      </c>
      <c r="G317" s="5">
        <f t="shared" si="47"/>
        <v>392.40559203217771</v>
      </c>
      <c r="H317" s="1">
        <f t="shared" si="48"/>
        <v>5.7628939387408398</v>
      </c>
      <c r="I317" s="187">
        <f t="shared" si="50"/>
        <v>4</v>
      </c>
      <c r="J317">
        <f t="shared" si="51"/>
        <v>3</v>
      </c>
      <c r="K317" s="1">
        <f>'R'!J1244</f>
        <v>0.96937708768311526</v>
      </c>
      <c r="L317" s="1">
        <f t="shared" si="49"/>
        <v>0.96909029362802068</v>
      </c>
      <c r="M317" s="6">
        <f>'x calcs'!I316</f>
        <v>0.99330965884885369</v>
      </c>
      <c r="N317" s="6"/>
      <c r="O317" s="6">
        <f t="shared" si="52"/>
        <v>0.68680047988954196</v>
      </c>
      <c r="P317" s="6">
        <f t="shared" si="53"/>
        <v>485.25589286539957</v>
      </c>
    </row>
    <row r="318" spans="2:16" x14ac:dyDescent="0.25">
      <c r="B318">
        <f>'detrend th'!A320</f>
        <v>1974</v>
      </c>
      <c r="C318">
        <f>'detrend th'!B320</f>
        <v>2</v>
      </c>
      <c r="D318" s="57">
        <f>'detrend th'!F320</f>
        <v>0.75436883089913587</v>
      </c>
      <c r="E318" s="55">
        <f>1/'R'!E1245</f>
        <v>327.89473684210532</v>
      </c>
      <c r="F318">
        <f t="shared" si="54"/>
        <v>-87</v>
      </c>
      <c r="G318" s="5">
        <f t="shared" si="47"/>
        <v>380.48408885787455</v>
      </c>
      <c r="H318" s="1">
        <f t="shared" si="48"/>
        <v>5.5773568792423669</v>
      </c>
      <c r="I318" s="187">
        <f t="shared" si="50"/>
        <v>3</v>
      </c>
      <c r="J318">
        <f t="shared" si="51"/>
        <v>4</v>
      </c>
      <c r="K318" s="1">
        <f>'R'!J1245</f>
        <v>1.0395929739597682</v>
      </c>
      <c r="L318" s="1">
        <f t="shared" si="49"/>
        <v>1.0393094389280271</v>
      </c>
      <c r="M318" s="6">
        <f>'x calcs'!I317</f>
        <v>0.99330965884885369</v>
      </c>
      <c r="N318" s="6"/>
      <c r="O318" s="6">
        <f t="shared" si="52"/>
        <v>0.59221490927912501</v>
      </c>
      <c r="P318" s="6">
        <f t="shared" si="53"/>
        <v>415.47245975446987</v>
      </c>
    </row>
    <row r="319" spans="2:16" x14ac:dyDescent="0.25">
      <c r="B319">
        <f>'detrend th'!A321</f>
        <v>1974</v>
      </c>
      <c r="C319">
        <f>'detrend th'!B321</f>
        <v>3</v>
      </c>
      <c r="D319" s="57">
        <f>'detrend th'!F321</f>
        <v>0.77015069375094469</v>
      </c>
      <c r="E319" s="55">
        <f>1/'R'!E1246</f>
        <v>339.90697674418601</v>
      </c>
      <c r="F319">
        <f t="shared" si="54"/>
        <v>-86</v>
      </c>
      <c r="G319" s="5">
        <f t="shared" si="47"/>
        <v>391.89185344942916</v>
      </c>
      <c r="H319" s="1">
        <f t="shared" si="48"/>
        <v>5.7187646839016457</v>
      </c>
      <c r="I319" s="187">
        <f t="shared" si="50"/>
        <v>4</v>
      </c>
      <c r="J319">
        <f t="shared" si="51"/>
        <v>4</v>
      </c>
      <c r="K319" s="1">
        <f>'R'!J1246</f>
        <v>0.95424442981718538</v>
      </c>
      <c r="L319" s="1">
        <f t="shared" si="49"/>
        <v>0.95396415380879751</v>
      </c>
      <c r="M319" s="6">
        <f>'x calcs'!I318</f>
        <v>0.99330965884885369</v>
      </c>
      <c r="N319" s="6"/>
      <c r="O319" s="6">
        <f t="shared" si="52"/>
        <v>0.68680047988954196</v>
      </c>
      <c r="P319" s="6">
        <f t="shared" si="53"/>
        <v>485.25589286539957</v>
      </c>
    </row>
    <row r="320" spans="2:16" x14ac:dyDescent="0.25">
      <c r="B320">
        <f>'detrend th'!A322</f>
        <v>1974</v>
      </c>
      <c r="C320">
        <f>'detrend th'!B322</f>
        <v>4</v>
      </c>
      <c r="D320" s="57">
        <f>'detrend th'!F322</f>
        <v>0.79233341242675015</v>
      </c>
      <c r="E320" s="55">
        <f>1/'R'!E1247</f>
        <v>320.67052023121386</v>
      </c>
      <c r="F320">
        <f t="shared" si="54"/>
        <v>-85</v>
      </c>
      <c r="G320" s="5">
        <f t="shared" si="47"/>
        <v>372.05092162593093</v>
      </c>
      <c r="H320" s="1">
        <f t="shared" si="48"/>
        <v>5.6602425984017444</v>
      </c>
      <c r="I320" s="187">
        <f t="shared" si="50"/>
        <v>4</v>
      </c>
      <c r="J320">
        <f t="shared" si="51"/>
        <v>3</v>
      </c>
      <c r="K320" s="1">
        <f>'R'!J1247</f>
        <v>0.9608022438488778</v>
      </c>
      <c r="L320" s="1">
        <f t="shared" si="49"/>
        <v>0.96052522686384323</v>
      </c>
      <c r="M320" s="6">
        <f>'x calcs'!I319</f>
        <v>1.0001752826468522</v>
      </c>
      <c r="N320" s="6"/>
      <c r="O320" s="6">
        <f t="shared" si="52"/>
        <v>0.68680047988954196</v>
      </c>
      <c r="P320" s="6">
        <f t="shared" si="53"/>
        <v>485.25589286539957</v>
      </c>
    </row>
    <row r="321" spans="2:16" x14ac:dyDescent="0.25">
      <c r="B321">
        <f>'detrend th'!A323</f>
        <v>1974</v>
      </c>
      <c r="C321">
        <f>'detrend th'!B323</f>
        <v>5</v>
      </c>
      <c r="D321" s="57">
        <f>'detrend th'!F323</f>
        <v>0.78039554218615304</v>
      </c>
      <c r="E321" s="55">
        <f>1/'R'!E1248</f>
        <v>309.20689655172418</v>
      </c>
      <c r="F321">
        <f t="shared" si="54"/>
        <v>-84</v>
      </c>
      <c r="G321" s="5">
        <f t="shared" si="47"/>
        <v>359.98282263591517</v>
      </c>
      <c r="H321" s="1">
        <f t="shared" si="48"/>
        <v>5.5286151335099731</v>
      </c>
      <c r="I321" s="187">
        <f t="shared" si="50"/>
        <v>3</v>
      </c>
      <c r="J321">
        <f t="shared" si="51"/>
        <v>3</v>
      </c>
      <c r="K321" s="1">
        <f>'R'!J1248</f>
        <v>0.99622407710063887</v>
      </c>
      <c r="L321" s="1">
        <f t="shared" si="49"/>
        <v>0.99595031913895771</v>
      </c>
      <c r="M321" s="6">
        <f>'x calcs'!I320</f>
        <v>1.0001752826468522</v>
      </c>
      <c r="N321" s="6"/>
      <c r="O321" s="6">
        <f t="shared" si="52"/>
        <v>0.59221490927912501</v>
      </c>
      <c r="P321" s="6">
        <f t="shared" si="53"/>
        <v>415.47245975446987</v>
      </c>
    </row>
    <row r="322" spans="2:16" x14ac:dyDescent="0.25">
      <c r="B322">
        <f>'detrend th'!A324</f>
        <v>1974</v>
      </c>
      <c r="C322">
        <f>'detrend th'!B324</f>
        <v>6</v>
      </c>
      <c r="D322" s="57">
        <f>'detrend th'!F324</f>
        <v>0.71668663250525699</v>
      </c>
      <c r="E322" s="55">
        <f>1/'R'!E1249</f>
        <v>307.85142857142858</v>
      </c>
      <c r="F322">
        <f t="shared" si="54"/>
        <v>-83</v>
      </c>
      <c r="G322" s="5">
        <f t="shared" si="47"/>
        <v>358.02287934509349</v>
      </c>
      <c r="H322" s="1">
        <f t="shared" si="48"/>
        <v>5.2739772827975191</v>
      </c>
      <c r="I322" s="187">
        <f t="shared" si="50"/>
        <v>3</v>
      </c>
      <c r="J322">
        <f t="shared" si="51"/>
        <v>2</v>
      </c>
      <c r="K322" s="1">
        <f>'R'!J1249</f>
        <v>0.87922590205810047</v>
      </c>
      <c r="L322" s="1">
        <f t="shared" si="49"/>
        <v>0.8789554031197726</v>
      </c>
      <c r="M322" s="6">
        <f>'x calcs'!I321</f>
        <v>1.0001752826468522</v>
      </c>
      <c r="N322" s="6"/>
      <c r="O322" s="6">
        <f t="shared" si="52"/>
        <v>0.59221490927912501</v>
      </c>
      <c r="P322" s="6">
        <f t="shared" si="53"/>
        <v>415.47245975446987</v>
      </c>
    </row>
    <row r="323" spans="2:16" x14ac:dyDescent="0.25">
      <c r="B323">
        <f>'detrend th'!A325</f>
        <v>1974</v>
      </c>
      <c r="C323">
        <f>'detrend th'!B325</f>
        <v>7</v>
      </c>
      <c r="D323" s="57">
        <f>'detrend th'!F325</f>
        <v>0.68322255281756572</v>
      </c>
      <c r="E323" s="55">
        <f>1/'R'!E1250</f>
        <v>269.6090651558074</v>
      </c>
      <c r="F323">
        <f t="shared" si="54"/>
        <v>-82</v>
      </c>
      <c r="G323" s="5">
        <f t="shared" si="47"/>
        <v>319.17604061894622</v>
      </c>
      <c r="H323" s="1">
        <f t="shared" si="48"/>
        <v>4.8690162598949014</v>
      </c>
      <c r="I323" s="187">
        <f t="shared" si="50"/>
        <v>2</v>
      </c>
      <c r="J323">
        <f t="shared" si="51"/>
        <v>2</v>
      </c>
      <c r="K323" s="1">
        <f>'R'!J1250</f>
        <v>0.95464857993755126</v>
      </c>
      <c r="L323" s="1">
        <f t="shared" si="49"/>
        <v>0.9543813400225768</v>
      </c>
      <c r="M323" s="6">
        <f>'x calcs'!I322</f>
        <v>0.99600402870103044</v>
      </c>
      <c r="N323" s="6"/>
      <c r="O323" s="6">
        <f t="shared" si="52"/>
        <v>0.48342450477937637</v>
      </c>
      <c r="P323" s="6">
        <f t="shared" si="53"/>
        <v>364.26071458598233</v>
      </c>
    </row>
    <row r="324" spans="2:16" x14ac:dyDescent="0.25">
      <c r="B324">
        <f>'detrend th'!A326</f>
        <v>1974</v>
      </c>
      <c r="C324">
        <f>'detrend th'!B326</f>
        <v>8</v>
      </c>
      <c r="D324" s="57">
        <f>'detrend th'!F326</f>
        <v>0.66648599926645535</v>
      </c>
      <c r="E324" s="55">
        <f>1/'R'!E1251</f>
        <v>256.28089887640448</v>
      </c>
      <c r="F324">
        <f t="shared" si="54"/>
        <v>-81</v>
      </c>
      <c r="G324" s="5">
        <f t="shared" si="47"/>
        <v>305.24339902901721</v>
      </c>
      <c r="H324" s="1">
        <f t="shared" si="48"/>
        <v>4.7058960312103064</v>
      </c>
      <c r="I324" s="187">
        <f t="shared" si="50"/>
        <v>2</v>
      </c>
      <c r="J324">
        <f t="shared" si="51"/>
        <v>2</v>
      </c>
      <c r="K324" s="1">
        <f>'R'!J1251</f>
        <v>0.89279201107342954</v>
      </c>
      <c r="L324" s="1">
        <f t="shared" si="49"/>
        <v>0.89252803018180837</v>
      </c>
      <c r="M324" s="6">
        <f>'x calcs'!I323</f>
        <v>0.99600402870103044</v>
      </c>
      <c r="N324" s="6"/>
      <c r="O324" s="6">
        <f t="shared" si="52"/>
        <v>0.48342450477937637</v>
      </c>
      <c r="P324" s="6">
        <f t="shared" si="53"/>
        <v>364.26071458598233</v>
      </c>
    </row>
    <row r="325" spans="2:16" x14ac:dyDescent="0.25">
      <c r="B325">
        <f>'detrend th'!A327</f>
        <v>1974</v>
      </c>
      <c r="C325">
        <f>'detrend th'!B327</f>
        <v>9</v>
      </c>
      <c r="D325" s="57">
        <f>'detrend th'!F327</f>
        <v>0.59320668885336669</v>
      </c>
      <c r="E325" s="55">
        <f>1/'R'!E1252</f>
        <v>227.69916434540391</v>
      </c>
      <c r="F325">
        <f t="shared" si="54"/>
        <v>-80</v>
      </c>
      <c r="G325" s="5">
        <f t="shared" ref="G325:G388" si="55">E325-$F$1*F325</f>
        <v>276.05718918749056</v>
      </c>
      <c r="H325" s="1">
        <f t="shared" ref="H325:H388" si="56">D325/$D$3+G325/$G$3</f>
        <v>4.2198635275019463</v>
      </c>
      <c r="I325" s="187">
        <f t="shared" si="50"/>
        <v>2</v>
      </c>
      <c r="J325">
        <f t="shared" si="51"/>
        <v>1</v>
      </c>
      <c r="K325" s="1">
        <f>'R'!J1252</f>
        <v>1.017844717362216</v>
      </c>
      <c r="L325" s="1">
        <f t="shared" ref="L325:L388" si="57">K325-$K$2*F325</f>
        <v>1.0175839954939483</v>
      </c>
      <c r="M325" s="6">
        <f>'x calcs'!I324</f>
        <v>0.99600402870103044</v>
      </c>
      <c r="N325" s="6"/>
      <c r="O325" s="6">
        <f t="shared" si="52"/>
        <v>0.48342450477937637</v>
      </c>
      <c r="P325" s="6">
        <f t="shared" si="53"/>
        <v>364.26071458598233</v>
      </c>
    </row>
    <row r="326" spans="2:16" x14ac:dyDescent="0.25">
      <c r="B326">
        <f>'detrend th'!A328</f>
        <v>1974</v>
      </c>
      <c r="C326">
        <f>'detrend th'!B328</f>
        <v>10</v>
      </c>
      <c r="D326" s="57">
        <f>'detrend th'!F328</f>
        <v>0.54138187000412763</v>
      </c>
      <c r="E326" s="55">
        <f>1/'R'!E1253</f>
        <v>231.89631901328295</v>
      </c>
      <c r="F326">
        <f t="shared" si="54"/>
        <v>-79</v>
      </c>
      <c r="G326" s="5">
        <f t="shared" si="55"/>
        <v>279.64986854484351</v>
      </c>
      <c r="H326" s="1">
        <f t="shared" si="56"/>
        <v>4.0499240624734156</v>
      </c>
      <c r="I326" s="187">
        <f t="shared" ref="I326:I389" si="58">VLOOKUP(H326,$S$6:$T$11,2)</f>
        <v>1</v>
      </c>
      <c r="J326">
        <f t="shared" ref="J326:J389" si="59">I327</f>
        <v>1</v>
      </c>
      <c r="K326" s="1">
        <f>'R'!J1253</f>
        <v>1.0286904885306885</v>
      </c>
      <c r="L326" s="1">
        <f t="shared" si="57"/>
        <v>1.0284330256857741</v>
      </c>
      <c r="M326" s="6">
        <f>'x calcs'!I325</f>
        <v>1.0007025274302661</v>
      </c>
      <c r="N326" s="6"/>
      <c r="O326" s="6">
        <f t="shared" ref="O326:O389" si="60">INDEX($W$7:$W$11,I326)</f>
        <v>0.3764003651701871</v>
      </c>
      <c r="P326" s="6">
        <f t="shared" ref="P326:P389" si="61">INDEX($X$7:$X$11,I326)</f>
        <v>289.5667893320628</v>
      </c>
    </row>
    <row r="327" spans="2:16" x14ac:dyDescent="0.25">
      <c r="B327">
        <f>'detrend th'!A329</f>
        <v>1974</v>
      </c>
      <c r="C327">
        <f>'detrend th'!B329</f>
        <v>11</v>
      </c>
      <c r="D327" s="57">
        <f>'detrend th'!F329</f>
        <v>0.45292608916686211</v>
      </c>
      <c r="E327" s="55">
        <f>1/'R'!E1254</f>
        <v>239.35473646456302</v>
      </c>
      <c r="F327">
        <f t="shared" ref="F327:F390" si="62">F326+1</f>
        <v>-78</v>
      </c>
      <c r="G327" s="5">
        <f t="shared" si="55"/>
        <v>286.5038106855975</v>
      </c>
      <c r="H327" s="1">
        <f t="shared" si="56"/>
        <v>3.7650444704534847</v>
      </c>
      <c r="I327" s="187">
        <f t="shared" si="58"/>
        <v>1</v>
      </c>
      <c r="J327">
        <f t="shared" si="59"/>
        <v>1</v>
      </c>
      <c r="K327" s="1">
        <f>'R'!J1254</f>
        <v>0.93122501824969861</v>
      </c>
      <c r="L327" s="1">
        <f t="shared" si="57"/>
        <v>0.93097081442813745</v>
      </c>
      <c r="M327" s="6">
        <f>'x calcs'!I326</f>
        <v>1.0007025274302661</v>
      </c>
      <c r="N327" s="6"/>
      <c r="O327" s="6">
        <f t="shared" si="60"/>
        <v>0.3764003651701871</v>
      </c>
      <c r="P327" s="6">
        <f t="shared" si="61"/>
        <v>289.5667893320628</v>
      </c>
    </row>
    <row r="328" spans="2:16" x14ac:dyDescent="0.25">
      <c r="B328">
        <f>'detrend th'!A330</f>
        <v>1974</v>
      </c>
      <c r="C328">
        <f>'detrend th'!B330</f>
        <v>12</v>
      </c>
      <c r="D328" s="57">
        <f>'detrend th'!F330</f>
        <v>0.38029608863880743</v>
      </c>
      <c r="E328" s="55">
        <f>1/'R'!E1255</f>
        <v>223.56666666666663</v>
      </c>
      <c r="F328">
        <f t="shared" si="62"/>
        <v>-77</v>
      </c>
      <c r="G328" s="5">
        <f t="shared" si="55"/>
        <v>270.11126557717506</v>
      </c>
      <c r="H328" s="1">
        <f t="shared" si="56"/>
        <v>3.3732142036053423</v>
      </c>
      <c r="I328" s="187">
        <f t="shared" si="58"/>
        <v>1</v>
      </c>
      <c r="J328">
        <f t="shared" si="59"/>
        <v>1</v>
      </c>
      <c r="K328" s="1">
        <f>'R'!J1255</f>
        <v>1.0814181403733203</v>
      </c>
      <c r="L328" s="1">
        <f t="shared" si="57"/>
        <v>1.0811671955751125</v>
      </c>
      <c r="M328" s="6">
        <f>'x calcs'!I327</f>
        <v>1.0007025274302661</v>
      </c>
      <c r="N328" s="6"/>
      <c r="O328" s="6">
        <f t="shared" si="60"/>
        <v>0.3764003651701871</v>
      </c>
      <c r="P328" s="6">
        <f t="shared" si="61"/>
        <v>289.5667893320628</v>
      </c>
    </row>
    <row r="329" spans="2:16" x14ac:dyDescent="0.25">
      <c r="B329">
        <f>'detrend th'!A331</f>
        <v>1975</v>
      </c>
      <c r="C329">
        <f>'detrend th'!B331</f>
        <v>1</v>
      </c>
      <c r="D329" s="57">
        <f>'detrend th'!F331</f>
        <v>0.31836602582902201</v>
      </c>
      <c r="E329" s="55">
        <f>1/'R'!E1256</f>
        <v>240.30932871143392</v>
      </c>
      <c r="F329">
        <f t="shared" si="62"/>
        <v>-76</v>
      </c>
      <c r="G329" s="5">
        <f t="shared" si="55"/>
        <v>286.24945231141623</v>
      </c>
      <c r="H329" s="1">
        <f t="shared" si="56"/>
        <v>3.2550852068137326</v>
      </c>
      <c r="I329" s="187">
        <f t="shared" si="58"/>
        <v>1</v>
      </c>
      <c r="J329">
        <f t="shared" si="59"/>
        <v>1</v>
      </c>
      <c r="K329" s="1">
        <f>'R'!J1256</f>
        <v>1.0979527947762171</v>
      </c>
      <c r="L329" s="1">
        <f t="shared" si="57"/>
        <v>1.0977051090013628</v>
      </c>
      <c r="M329" s="6">
        <f>'x calcs'!I328</f>
        <v>1.0015649576553436</v>
      </c>
      <c r="N329" s="6"/>
      <c r="O329" s="6">
        <f t="shared" si="60"/>
        <v>0.3764003651701871</v>
      </c>
      <c r="P329" s="6">
        <f t="shared" si="61"/>
        <v>289.5667893320628</v>
      </c>
    </row>
    <row r="330" spans="2:16" x14ac:dyDescent="0.25">
      <c r="B330">
        <f>'detrend th'!A332</f>
        <v>1975</v>
      </c>
      <c r="C330">
        <f>'detrend th'!B332</f>
        <v>2</v>
      </c>
      <c r="D330" s="57">
        <f>'detrend th'!F332</f>
        <v>0.31360143994477757</v>
      </c>
      <c r="E330" s="55">
        <f>1/'R'!E1257</f>
        <v>263.5829400521572</v>
      </c>
      <c r="F330">
        <f t="shared" si="62"/>
        <v>-75</v>
      </c>
      <c r="G330" s="5">
        <f t="shared" si="55"/>
        <v>308.91858834161343</v>
      </c>
      <c r="H330" s="1">
        <f t="shared" si="56"/>
        <v>3.3996654408056064</v>
      </c>
      <c r="I330" s="187">
        <f t="shared" si="58"/>
        <v>1</v>
      </c>
      <c r="J330">
        <f t="shared" si="59"/>
        <v>1</v>
      </c>
      <c r="K330" s="1">
        <f>'R'!J1257</f>
        <v>1.044138926546565</v>
      </c>
      <c r="L330" s="1">
        <f t="shared" si="57"/>
        <v>1.0438944997950639</v>
      </c>
      <c r="M330" s="6">
        <f>'x calcs'!I329</f>
        <v>1.0015649576553436</v>
      </c>
      <c r="N330" s="6"/>
      <c r="O330" s="6">
        <f t="shared" si="60"/>
        <v>0.3764003651701871</v>
      </c>
      <c r="P330" s="6">
        <f t="shared" si="61"/>
        <v>289.5667893320628</v>
      </c>
    </row>
    <row r="331" spans="2:16" x14ac:dyDescent="0.25">
      <c r="B331">
        <f>'detrend th'!A333</f>
        <v>1975</v>
      </c>
      <c r="C331">
        <f>'detrend th'!B333</f>
        <v>3</v>
      </c>
      <c r="D331" s="57">
        <f>'detrend th'!F333</f>
        <v>0.28852298654931946</v>
      </c>
      <c r="E331" s="55">
        <f>1/'R'!E1258</f>
        <v>273.94005449591282</v>
      </c>
      <c r="F331">
        <f t="shared" si="62"/>
        <v>-74</v>
      </c>
      <c r="G331" s="5">
        <f t="shared" si="55"/>
        <v>318.67122747484296</v>
      </c>
      <c r="H331" s="1">
        <f t="shared" si="56"/>
        <v>3.3749038643754483</v>
      </c>
      <c r="I331" s="187">
        <f t="shared" si="58"/>
        <v>1</v>
      </c>
      <c r="J331">
        <f t="shared" si="59"/>
        <v>1</v>
      </c>
      <c r="K331" s="1">
        <f>'R'!J1258</f>
        <v>1.0094730878822655</v>
      </c>
      <c r="L331" s="1">
        <f t="shared" si="57"/>
        <v>1.0092319201541178</v>
      </c>
      <c r="M331" s="6">
        <f>'x calcs'!I330</f>
        <v>1.0015649576553436</v>
      </c>
      <c r="N331" s="6"/>
      <c r="O331" s="6">
        <f t="shared" si="60"/>
        <v>0.3764003651701871</v>
      </c>
      <c r="P331" s="6">
        <f t="shared" si="61"/>
        <v>289.5667893320628</v>
      </c>
    </row>
    <row r="332" spans="2:16" x14ac:dyDescent="0.25">
      <c r="B332">
        <f>'detrend th'!A334</f>
        <v>1975</v>
      </c>
      <c r="C332">
        <f>'detrend th'!B334</f>
        <v>4</v>
      </c>
      <c r="D332" s="57">
        <f>'detrend th'!F334</f>
        <v>0.28152283785110549</v>
      </c>
      <c r="E332" s="55">
        <f>1/'R'!E1259</f>
        <v>276.0111095123163</v>
      </c>
      <c r="F332">
        <f t="shared" si="62"/>
        <v>-73</v>
      </c>
      <c r="G332" s="5">
        <f t="shared" si="55"/>
        <v>320.13780718072036</v>
      </c>
      <c r="H332" s="1">
        <f t="shared" si="56"/>
        <v>3.3589870470273895</v>
      </c>
      <c r="I332" s="187">
        <f t="shared" si="58"/>
        <v>1</v>
      </c>
      <c r="J332">
        <f t="shared" si="59"/>
        <v>1</v>
      </c>
      <c r="K332" s="1">
        <f>'R'!J1259</f>
        <v>1.0555799582756802</v>
      </c>
      <c r="L332" s="1">
        <f t="shared" si="57"/>
        <v>1.0553420495708858</v>
      </c>
      <c r="M332" s="6">
        <f>'x calcs'!I331</f>
        <v>1.0052751116794199</v>
      </c>
      <c r="N332" s="6"/>
      <c r="O332" s="6">
        <f t="shared" si="60"/>
        <v>0.3764003651701871</v>
      </c>
      <c r="P332" s="6">
        <f t="shared" si="61"/>
        <v>289.5667893320628</v>
      </c>
    </row>
    <row r="333" spans="2:16" x14ac:dyDescent="0.25">
      <c r="B333">
        <f>'detrend th'!A335</f>
        <v>1975</v>
      </c>
      <c r="C333">
        <f>'detrend th'!B335</f>
        <v>5</v>
      </c>
      <c r="D333" s="57">
        <f>'detrend th'!F335</f>
        <v>0.27410143403849446</v>
      </c>
      <c r="E333" s="55">
        <f>1/'R'!E1260</f>
        <v>292.47944771916343</v>
      </c>
      <c r="F333">
        <f t="shared" si="62"/>
        <v>-72</v>
      </c>
      <c r="G333" s="5">
        <f t="shared" si="55"/>
        <v>336.00167007704141</v>
      </c>
      <c r="H333" s="1">
        <f t="shared" si="56"/>
        <v>3.4447301366535861</v>
      </c>
      <c r="I333" s="187">
        <f t="shared" si="58"/>
        <v>1</v>
      </c>
      <c r="J333">
        <f t="shared" si="59"/>
        <v>1</v>
      </c>
      <c r="K333" s="1">
        <f>'R'!J1260</f>
        <v>1.0159518241677337</v>
      </c>
      <c r="L333" s="1">
        <f t="shared" si="57"/>
        <v>1.0157171744862927</v>
      </c>
      <c r="M333" s="6">
        <f>'x calcs'!I332</f>
        <v>1.0052751116794199</v>
      </c>
      <c r="N333" s="6"/>
      <c r="O333" s="6">
        <f t="shared" si="60"/>
        <v>0.3764003651701871</v>
      </c>
      <c r="P333" s="6">
        <f t="shared" si="61"/>
        <v>289.5667893320628</v>
      </c>
    </row>
    <row r="334" spans="2:16" x14ac:dyDescent="0.25">
      <c r="B334">
        <f>'detrend th'!A336</f>
        <v>1975</v>
      </c>
      <c r="C334">
        <f>'detrend th'!B336</f>
        <v>6</v>
      </c>
      <c r="D334" s="57">
        <f>'detrend th'!F336</f>
        <v>0.2987562704402062</v>
      </c>
      <c r="E334" s="55">
        <f>1/'R'!E1261</f>
        <v>298.86792452830196</v>
      </c>
      <c r="F334">
        <f t="shared" si="62"/>
        <v>-71</v>
      </c>
      <c r="G334" s="5">
        <f t="shared" si="55"/>
        <v>341.78567157565385</v>
      </c>
      <c r="H334" s="1">
        <f t="shared" si="56"/>
        <v>3.5793136474566305</v>
      </c>
      <c r="I334" s="187">
        <f t="shared" si="58"/>
        <v>1</v>
      </c>
      <c r="J334">
        <f t="shared" si="59"/>
        <v>1</v>
      </c>
      <c r="K334" s="1">
        <f>'R'!J1261</f>
        <v>0.98804469648584237</v>
      </c>
      <c r="L334" s="1">
        <f t="shared" si="57"/>
        <v>0.98781330582775473</v>
      </c>
      <c r="M334" s="6">
        <f>'x calcs'!I333</f>
        <v>1.0052751116794199</v>
      </c>
      <c r="N334" s="6"/>
      <c r="O334" s="6">
        <f t="shared" si="60"/>
        <v>0.3764003651701871</v>
      </c>
      <c r="P334" s="6">
        <f t="shared" si="61"/>
        <v>289.5667893320628</v>
      </c>
    </row>
    <row r="335" spans="2:16" x14ac:dyDescent="0.25">
      <c r="B335">
        <f>'detrend th'!A337</f>
        <v>1975</v>
      </c>
      <c r="C335">
        <f>'detrend th'!B337</f>
        <v>7</v>
      </c>
      <c r="D335" s="57">
        <f>'detrend th'!F337</f>
        <v>0.31039564378427703</v>
      </c>
      <c r="E335" s="55">
        <f>1/'R'!E1262</f>
        <v>299.15902964959565</v>
      </c>
      <c r="F335">
        <f t="shared" si="62"/>
        <v>-70</v>
      </c>
      <c r="G335" s="5">
        <f t="shared" si="55"/>
        <v>341.47230138642146</v>
      </c>
      <c r="H335" s="1">
        <f t="shared" si="56"/>
        <v>3.6210197165824285</v>
      </c>
      <c r="I335" s="187">
        <f t="shared" si="58"/>
        <v>1</v>
      </c>
      <c r="J335">
        <f t="shared" si="59"/>
        <v>1</v>
      </c>
      <c r="K335" s="1">
        <f>'R'!J1262</f>
        <v>0.92437282440096546</v>
      </c>
      <c r="L335" s="1">
        <f t="shared" si="57"/>
        <v>0.92414469276623112</v>
      </c>
      <c r="M335" s="6">
        <f>'x calcs'!I334</f>
        <v>1.0042974022485347</v>
      </c>
      <c r="N335" s="6"/>
      <c r="O335" s="6">
        <f t="shared" si="60"/>
        <v>0.3764003651701871</v>
      </c>
      <c r="P335" s="6">
        <f t="shared" si="61"/>
        <v>289.5667893320628</v>
      </c>
    </row>
    <row r="336" spans="2:16" x14ac:dyDescent="0.25">
      <c r="B336">
        <f>'detrend th'!A338</f>
        <v>1975</v>
      </c>
      <c r="C336">
        <f>'detrend th'!B338</f>
        <v>8</v>
      </c>
      <c r="D336" s="57">
        <f>'detrend th'!F338</f>
        <v>0.3116149750804541</v>
      </c>
      <c r="E336" s="55">
        <f>1/'R'!E1263</f>
        <v>277.22911051212941</v>
      </c>
      <c r="F336">
        <f t="shared" si="62"/>
        <v>-69</v>
      </c>
      <c r="G336" s="5">
        <f t="shared" si="55"/>
        <v>318.93790693842914</v>
      </c>
      <c r="H336" s="1">
        <f t="shared" si="56"/>
        <v>3.4640179487836358</v>
      </c>
      <c r="I336" s="187">
        <f t="shared" si="58"/>
        <v>1</v>
      </c>
      <c r="J336">
        <f t="shared" si="59"/>
        <v>1</v>
      </c>
      <c r="K336" s="1">
        <f>'R'!J1263</f>
        <v>0.98184148274658001</v>
      </c>
      <c r="L336" s="1">
        <f t="shared" si="57"/>
        <v>0.98161661013519907</v>
      </c>
      <c r="M336" s="6">
        <f>'x calcs'!I335</f>
        <v>1.0042974022485347</v>
      </c>
      <c r="N336" s="6"/>
      <c r="O336" s="6">
        <f t="shared" si="60"/>
        <v>0.3764003651701871</v>
      </c>
      <c r="P336" s="6">
        <f t="shared" si="61"/>
        <v>289.5667893320628</v>
      </c>
    </row>
    <row r="337" spans="2:16" x14ac:dyDescent="0.25">
      <c r="B337">
        <f>'detrend th'!A339</f>
        <v>1975</v>
      </c>
      <c r="C337">
        <f>'detrend th'!B339</f>
        <v>9</v>
      </c>
      <c r="D337" s="57">
        <f>'detrend th'!F339</f>
        <v>0.32376593974394763</v>
      </c>
      <c r="E337" s="55">
        <f>1/'R'!E1264</f>
        <v>273.86522911051219</v>
      </c>
      <c r="F337">
        <f t="shared" si="62"/>
        <v>-68</v>
      </c>
      <c r="G337" s="5">
        <f t="shared" si="55"/>
        <v>314.96955022628583</v>
      </c>
      <c r="H337" s="1">
        <f t="shared" si="56"/>
        <v>3.4814440459033724</v>
      </c>
      <c r="I337" s="187">
        <f t="shared" si="58"/>
        <v>1</v>
      </c>
      <c r="J337">
        <f t="shared" si="59"/>
        <v>1</v>
      </c>
      <c r="K337" s="1">
        <f>'R'!J1264</f>
        <v>1.0395447780368361</v>
      </c>
      <c r="L337" s="1">
        <f t="shared" si="57"/>
        <v>1.0393231644488086</v>
      </c>
      <c r="M337" s="6">
        <f>'x calcs'!I336</f>
        <v>1.0042974022485347</v>
      </c>
      <c r="N337" s="6"/>
      <c r="O337" s="6">
        <f t="shared" si="60"/>
        <v>0.3764003651701871</v>
      </c>
      <c r="P337" s="6">
        <f t="shared" si="61"/>
        <v>289.5667893320628</v>
      </c>
    </row>
    <row r="338" spans="2:16" x14ac:dyDescent="0.25">
      <c r="B338">
        <f>'detrend th'!A340</f>
        <v>1975</v>
      </c>
      <c r="C338">
        <f>'detrend th'!B340</f>
        <v>10</v>
      </c>
      <c r="D338" s="57">
        <f>'detrend th'!F340</f>
        <v>0.32384594831172486</v>
      </c>
      <c r="E338" s="55">
        <f>1/'R'!E1265</f>
        <v>287.254054054054</v>
      </c>
      <c r="F338">
        <f t="shared" si="62"/>
        <v>-67</v>
      </c>
      <c r="G338" s="5">
        <f t="shared" si="55"/>
        <v>327.75389985930155</v>
      </c>
      <c r="H338" s="1">
        <f t="shared" si="56"/>
        <v>3.5734296437062469</v>
      </c>
      <c r="I338" s="187">
        <f t="shared" si="58"/>
        <v>1</v>
      </c>
      <c r="J338">
        <f t="shared" si="59"/>
        <v>1</v>
      </c>
      <c r="K338" s="1">
        <f>'R'!J1265</f>
        <v>1.0104885240965884</v>
      </c>
      <c r="L338" s="1">
        <f t="shared" si="57"/>
        <v>1.0102701695319141</v>
      </c>
      <c r="M338" s="6">
        <f>'x calcs'!I337</f>
        <v>1.0025547956835505</v>
      </c>
      <c r="N338" s="6"/>
      <c r="O338" s="6">
        <f t="shared" si="60"/>
        <v>0.3764003651701871</v>
      </c>
      <c r="P338" s="6">
        <f t="shared" si="61"/>
        <v>289.5667893320628</v>
      </c>
    </row>
    <row r="339" spans="2:16" x14ac:dyDescent="0.25">
      <c r="B339">
        <f>'detrend th'!A341</f>
        <v>1975</v>
      </c>
      <c r="C339">
        <f>'detrend th'!B341</f>
        <v>11</v>
      </c>
      <c r="D339" s="57">
        <f>'detrend th'!F341</f>
        <v>0.34026644807365469</v>
      </c>
      <c r="E339" s="55">
        <f>1/'R'!E1266</f>
        <v>292.91056910569102</v>
      </c>
      <c r="F339">
        <f t="shared" si="62"/>
        <v>-66</v>
      </c>
      <c r="G339" s="5">
        <f t="shared" si="55"/>
        <v>332.8059396004125</v>
      </c>
      <c r="H339" s="1">
        <f t="shared" si="56"/>
        <v>3.6716687841650715</v>
      </c>
      <c r="I339" s="187">
        <f t="shared" si="58"/>
        <v>1</v>
      </c>
      <c r="J339">
        <f t="shared" si="59"/>
        <v>1</v>
      </c>
      <c r="K339" s="1">
        <f>'R'!J1266</f>
        <v>0.98215434644317212</v>
      </c>
      <c r="L339" s="1">
        <f t="shared" si="57"/>
        <v>0.98193925090185119</v>
      </c>
      <c r="M339" s="6">
        <f>'x calcs'!I338</f>
        <v>1.0025547956835505</v>
      </c>
      <c r="N339" s="6"/>
      <c r="O339" s="6">
        <f t="shared" si="60"/>
        <v>0.3764003651701871</v>
      </c>
      <c r="P339" s="6">
        <f t="shared" si="61"/>
        <v>289.5667893320628</v>
      </c>
    </row>
    <row r="340" spans="2:16" x14ac:dyDescent="0.25">
      <c r="B340">
        <f>'detrend th'!A342</f>
        <v>1975</v>
      </c>
      <c r="C340">
        <f>'detrend th'!B342</f>
        <v>12</v>
      </c>
      <c r="D340" s="57">
        <f>'detrend th'!F342</f>
        <v>0.34415826265327359</v>
      </c>
      <c r="E340" s="55">
        <f>1/'R'!E1267</f>
        <v>289.23913043478257</v>
      </c>
      <c r="F340">
        <f t="shared" si="62"/>
        <v>-65</v>
      </c>
      <c r="G340" s="5">
        <f t="shared" si="55"/>
        <v>328.53002561897796</v>
      </c>
      <c r="H340" s="1">
        <f t="shared" si="56"/>
        <v>3.6557004420785675</v>
      </c>
      <c r="I340" s="187">
        <f t="shared" si="58"/>
        <v>1</v>
      </c>
      <c r="J340">
        <f t="shared" si="59"/>
        <v>1</v>
      </c>
      <c r="K340" s="1">
        <f>'R'!J1267</f>
        <v>1.0907111054037537</v>
      </c>
      <c r="L340" s="1">
        <f t="shared" si="57"/>
        <v>1.0904992688857862</v>
      </c>
      <c r="M340" s="6">
        <f>'x calcs'!I339</f>
        <v>1.0025547956835505</v>
      </c>
      <c r="N340" s="6"/>
      <c r="O340" s="6">
        <f t="shared" si="60"/>
        <v>0.3764003651701871</v>
      </c>
      <c r="P340" s="6">
        <f t="shared" si="61"/>
        <v>289.5667893320628</v>
      </c>
    </row>
    <row r="341" spans="2:16" x14ac:dyDescent="0.25">
      <c r="B341">
        <f>'detrend th'!A343</f>
        <v>1976</v>
      </c>
      <c r="C341">
        <f>'detrend th'!B343</f>
        <v>1</v>
      </c>
      <c r="D341" s="57">
        <f>'detrend th'!F343</f>
        <v>0.36193474757133126</v>
      </c>
      <c r="E341" s="55">
        <f>1/'R'!E1268</f>
        <v>315.56227652694707</v>
      </c>
      <c r="F341">
        <f t="shared" si="62"/>
        <v>-64</v>
      </c>
      <c r="G341" s="5">
        <f t="shared" si="55"/>
        <v>354.24869640061638</v>
      </c>
      <c r="H341" s="1">
        <f t="shared" si="56"/>
        <v>3.9072717020539809</v>
      </c>
      <c r="I341" s="187">
        <f t="shared" si="58"/>
        <v>1</v>
      </c>
      <c r="J341">
        <f t="shared" si="59"/>
        <v>2</v>
      </c>
      <c r="K341" s="1">
        <f>'R'!J1268</f>
        <v>1.0323159368668164</v>
      </c>
      <c r="L341" s="1">
        <f t="shared" si="57"/>
        <v>1.0321073593722021</v>
      </c>
      <c r="M341" s="6">
        <f>'x calcs'!I340</f>
        <v>1.0055801696847564</v>
      </c>
      <c r="N341" s="6"/>
      <c r="O341" s="6">
        <f t="shared" si="60"/>
        <v>0.3764003651701871</v>
      </c>
      <c r="P341" s="6">
        <f t="shared" si="61"/>
        <v>289.5667893320628</v>
      </c>
    </row>
    <row r="342" spans="2:16" x14ac:dyDescent="0.25">
      <c r="B342">
        <f>'detrend th'!A344</f>
        <v>1976</v>
      </c>
      <c r="C342">
        <f>'detrend th'!B344</f>
        <v>2</v>
      </c>
      <c r="D342" s="57">
        <f>'detrend th'!F344</f>
        <v>0.39098241966179881</v>
      </c>
      <c r="E342" s="55">
        <f>1/'R'!E1269</f>
        <v>327.44997518085421</v>
      </c>
      <c r="F342">
        <f t="shared" si="62"/>
        <v>-63</v>
      </c>
      <c r="G342" s="5">
        <f t="shared" si="55"/>
        <v>365.53191974399743</v>
      </c>
      <c r="H342" s="1">
        <f t="shared" si="56"/>
        <v>4.0978816309634514</v>
      </c>
      <c r="I342" s="187">
        <f t="shared" si="58"/>
        <v>2</v>
      </c>
      <c r="J342">
        <f t="shared" si="59"/>
        <v>2</v>
      </c>
      <c r="K342" s="1">
        <f>'R'!J1269</f>
        <v>1.0006594721921813</v>
      </c>
      <c r="L342" s="1">
        <f t="shared" si="57"/>
        <v>1.0004541537209204</v>
      </c>
      <c r="M342" s="6">
        <f>'x calcs'!I341</f>
        <v>1.0055801696847564</v>
      </c>
      <c r="N342" s="6"/>
      <c r="O342" s="6">
        <f t="shared" si="60"/>
        <v>0.48342450477937637</v>
      </c>
      <c r="P342" s="6">
        <f t="shared" si="61"/>
        <v>364.26071458598233</v>
      </c>
    </row>
    <row r="343" spans="2:16" x14ac:dyDescent="0.25">
      <c r="B343">
        <f>'detrend th'!A345</f>
        <v>1976</v>
      </c>
      <c r="C343">
        <f>'detrend th'!B345</f>
        <v>3</v>
      </c>
      <c r="D343" s="57">
        <f>'detrend th'!F345</f>
        <v>0.40218781579358065</v>
      </c>
      <c r="E343" s="55">
        <f>1/'R'!E1270</f>
        <v>328.78048780487802</v>
      </c>
      <c r="F343">
        <f t="shared" si="62"/>
        <v>-62</v>
      </c>
      <c r="G343" s="5">
        <f t="shared" si="55"/>
        <v>366.25795705749516</v>
      </c>
      <c r="H343" s="1">
        <f t="shared" si="56"/>
        <v>4.1454030365816816</v>
      </c>
      <c r="I343" s="187">
        <f t="shared" si="58"/>
        <v>2</v>
      </c>
      <c r="J343">
        <f t="shared" si="59"/>
        <v>2</v>
      </c>
      <c r="K343" s="1">
        <f>'R'!J1270</f>
        <v>1.001788052921645</v>
      </c>
      <c r="L343" s="1">
        <f t="shared" si="57"/>
        <v>1.0015859934737374</v>
      </c>
      <c r="M343" s="6">
        <f>'x calcs'!I342</f>
        <v>1.0055801696847564</v>
      </c>
      <c r="N343" s="6"/>
      <c r="O343" s="6">
        <f t="shared" si="60"/>
        <v>0.48342450477937637</v>
      </c>
      <c r="P343" s="6">
        <f t="shared" si="61"/>
        <v>364.26071458598233</v>
      </c>
    </row>
    <row r="344" spans="2:16" x14ac:dyDescent="0.25">
      <c r="B344">
        <f>'detrend th'!A346</f>
        <v>1976</v>
      </c>
      <c r="C344">
        <f>'detrend th'!B346</f>
        <v>4</v>
      </c>
      <c r="D344" s="57">
        <f>'detrend th'!F346</f>
        <v>0.3886554804377888</v>
      </c>
      <c r="E344" s="55">
        <f>1/'R'!E1271</f>
        <v>329.30011606832682</v>
      </c>
      <c r="F344">
        <f t="shared" si="62"/>
        <v>-61</v>
      </c>
      <c r="G344" s="5">
        <f t="shared" si="55"/>
        <v>366.17311001041787</v>
      </c>
      <c r="H344" s="1">
        <f t="shared" si="56"/>
        <v>4.0936928014103806</v>
      </c>
      <c r="I344" s="187">
        <f t="shared" si="58"/>
        <v>2</v>
      </c>
      <c r="J344">
        <f t="shared" si="59"/>
        <v>2</v>
      </c>
      <c r="K344" s="1">
        <f>'R'!J1271</f>
        <v>0.98860735063902905</v>
      </c>
      <c r="L344" s="1">
        <f t="shared" si="57"/>
        <v>0.98840855021447482</v>
      </c>
      <c r="M344" s="6">
        <f>'x calcs'!I343</f>
        <v>1.0005366439324936</v>
      </c>
      <c r="N344" s="6"/>
      <c r="O344" s="6">
        <f t="shared" si="60"/>
        <v>0.48342450477937637</v>
      </c>
      <c r="P344" s="6">
        <f t="shared" si="61"/>
        <v>364.26071458598233</v>
      </c>
    </row>
    <row r="345" spans="2:16" x14ac:dyDescent="0.25">
      <c r="B345">
        <f>'detrend th'!A347</f>
        <v>1976</v>
      </c>
      <c r="C345">
        <f>'detrend th'!B347</f>
        <v>5</v>
      </c>
      <c r="D345" s="57">
        <f>'detrend th'!F347</f>
        <v>0.41784309304025163</v>
      </c>
      <c r="E345" s="55">
        <f>1/'R'!E1272</f>
        <v>324.9952497812223</v>
      </c>
      <c r="F345">
        <f t="shared" si="62"/>
        <v>-60</v>
      </c>
      <c r="G345" s="5">
        <f t="shared" si="55"/>
        <v>361.26376841278727</v>
      </c>
      <c r="H345" s="1">
        <f t="shared" si="56"/>
        <v>4.1687055701153959</v>
      </c>
      <c r="I345" s="187">
        <f t="shared" si="58"/>
        <v>2</v>
      </c>
      <c r="J345">
        <f t="shared" si="59"/>
        <v>2</v>
      </c>
      <c r="K345" s="1">
        <f>'R'!J1272</f>
        <v>1.0031561308809911</v>
      </c>
      <c r="L345" s="1">
        <f t="shared" si="57"/>
        <v>1.0029605894797902</v>
      </c>
      <c r="M345" s="6">
        <f>'x calcs'!I344</f>
        <v>1.0005366439324936</v>
      </c>
      <c r="N345" s="6"/>
      <c r="O345" s="6">
        <f t="shared" si="60"/>
        <v>0.48342450477937637</v>
      </c>
      <c r="P345" s="6">
        <f t="shared" si="61"/>
        <v>364.26071458598233</v>
      </c>
    </row>
    <row r="346" spans="2:16" x14ac:dyDescent="0.25">
      <c r="B346">
        <f>'detrend th'!A348</f>
        <v>1976</v>
      </c>
      <c r="C346">
        <f>'detrend th'!B348</f>
        <v>6</v>
      </c>
      <c r="D346" s="57">
        <f>'detrend th'!F348</f>
        <v>0.40706717033105461</v>
      </c>
      <c r="E346" s="55">
        <f>1/'R'!E1273</f>
        <v>324.89361702127661</v>
      </c>
      <c r="F346">
        <f t="shared" si="62"/>
        <v>-59</v>
      </c>
      <c r="G346" s="5">
        <f t="shared" si="55"/>
        <v>360.5576603423155</v>
      </c>
      <c r="H346" s="1">
        <f t="shared" si="56"/>
        <v>4.1229488954203601</v>
      </c>
      <c r="I346" s="187">
        <f t="shared" si="58"/>
        <v>2</v>
      </c>
      <c r="J346">
        <f t="shared" si="59"/>
        <v>2</v>
      </c>
      <c r="K346" s="1">
        <f>'R'!J1273</f>
        <v>1.0207296470144502</v>
      </c>
      <c r="L346" s="1">
        <f t="shared" si="57"/>
        <v>1.0205373646366027</v>
      </c>
      <c r="M346" s="6">
        <f>'x calcs'!I345</f>
        <v>1.0005366439324936</v>
      </c>
      <c r="N346" s="6"/>
      <c r="O346" s="6">
        <f t="shared" si="60"/>
        <v>0.48342450477937637</v>
      </c>
      <c r="P346" s="6">
        <f t="shared" si="61"/>
        <v>364.26071458598233</v>
      </c>
    </row>
    <row r="347" spans="2:16" x14ac:dyDescent="0.25">
      <c r="B347">
        <f>'detrend th'!A349</f>
        <v>1976</v>
      </c>
      <c r="C347">
        <f>'detrend th'!B349</f>
        <v>7</v>
      </c>
      <c r="D347" s="57">
        <f>'detrend th'!F349</f>
        <v>0.39413220321583664</v>
      </c>
      <c r="E347" s="55">
        <f>1/'R'!E1274</f>
        <v>329.92084432717678</v>
      </c>
      <c r="F347">
        <f t="shared" si="62"/>
        <v>-58</v>
      </c>
      <c r="G347" s="5">
        <f t="shared" si="55"/>
        <v>364.98041233768959</v>
      </c>
      <c r="H347" s="1">
        <f t="shared" si="56"/>
        <v>4.1058209069691589</v>
      </c>
      <c r="I347" s="187">
        <f t="shared" si="58"/>
        <v>2</v>
      </c>
      <c r="J347">
        <f t="shared" si="59"/>
        <v>2</v>
      </c>
      <c r="K347" s="1">
        <f>'R'!J1274</f>
        <v>0.98936522704161367</v>
      </c>
      <c r="L347" s="1">
        <f t="shared" si="57"/>
        <v>0.98917620368711956</v>
      </c>
      <c r="M347" s="6">
        <f>'x calcs'!I346</f>
        <v>0.99984511178511126</v>
      </c>
      <c r="N347" s="6"/>
      <c r="O347" s="6">
        <f t="shared" si="60"/>
        <v>0.48342450477937637</v>
      </c>
      <c r="P347" s="6">
        <f t="shared" si="61"/>
        <v>364.26071458598233</v>
      </c>
    </row>
    <row r="348" spans="2:16" x14ac:dyDescent="0.25">
      <c r="B348">
        <f>'detrend th'!A350</f>
        <v>1976</v>
      </c>
      <c r="C348">
        <f>'detrend th'!B350</f>
        <v>8</v>
      </c>
      <c r="D348" s="57">
        <f>'detrend th'!F350</f>
        <v>0.39385731096519239</v>
      </c>
      <c r="E348" s="55">
        <f>1/'R'!E1275</f>
        <v>324.50261780104717</v>
      </c>
      <c r="F348">
        <f t="shared" si="62"/>
        <v>-57</v>
      </c>
      <c r="G348" s="5">
        <f t="shared" si="55"/>
        <v>358.95771050103394</v>
      </c>
      <c r="H348" s="1">
        <f t="shared" si="56"/>
        <v>4.0615907976375931</v>
      </c>
      <c r="I348" s="187">
        <f t="shared" si="58"/>
        <v>2</v>
      </c>
      <c r="J348">
        <f t="shared" si="59"/>
        <v>2</v>
      </c>
      <c r="K348" s="1">
        <f>'R'!J1275</f>
        <v>1.0209903231324324</v>
      </c>
      <c r="L348" s="1">
        <f t="shared" si="57"/>
        <v>1.0208045588012917</v>
      </c>
      <c r="M348" s="6">
        <f>'x calcs'!I347</f>
        <v>0.99984511178511126</v>
      </c>
      <c r="N348" s="6"/>
      <c r="O348" s="6">
        <f t="shared" si="60"/>
        <v>0.48342450477937637</v>
      </c>
      <c r="P348" s="6">
        <f t="shared" si="61"/>
        <v>364.26071458598233</v>
      </c>
    </row>
    <row r="349" spans="2:16" x14ac:dyDescent="0.25">
      <c r="B349">
        <f>'detrend th'!A351</f>
        <v>1976</v>
      </c>
      <c r="C349">
        <f>'detrend th'!B351</f>
        <v>9</v>
      </c>
      <c r="D349" s="57">
        <f>'detrend th'!F351</f>
        <v>0.39885013105088596</v>
      </c>
      <c r="E349" s="55">
        <f>1/'R'!E1276</f>
        <v>328.83116883116884</v>
      </c>
      <c r="F349">
        <f t="shared" si="62"/>
        <v>-56</v>
      </c>
      <c r="G349" s="5">
        <f t="shared" si="55"/>
        <v>362.68178622062953</v>
      </c>
      <c r="H349" s="1">
        <f t="shared" si="56"/>
        <v>4.1071523888608645</v>
      </c>
      <c r="I349" s="187">
        <f t="shared" si="58"/>
        <v>2</v>
      </c>
      <c r="J349">
        <f t="shared" si="59"/>
        <v>1</v>
      </c>
      <c r="K349" s="1">
        <f>'R'!J1276</f>
        <v>0.964062159453836</v>
      </c>
      <c r="L349" s="1">
        <f t="shared" si="57"/>
        <v>0.96387965414604859</v>
      </c>
      <c r="M349" s="6">
        <f>'x calcs'!I348</f>
        <v>0.99984511178511126</v>
      </c>
      <c r="N349" s="6"/>
      <c r="O349" s="6">
        <f t="shared" si="60"/>
        <v>0.48342450477937637</v>
      </c>
      <c r="P349" s="6">
        <f t="shared" si="61"/>
        <v>364.26071458598233</v>
      </c>
    </row>
    <row r="350" spans="2:16" x14ac:dyDescent="0.25">
      <c r="B350">
        <f>'detrend th'!A352</f>
        <v>1976</v>
      </c>
      <c r="C350">
        <f>'detrend th'!B352</f>
        <v>10</v>
      </c>
      <c r="D350" s="57">
        <f>'detrend th'!F352</f>
        <v>0.39987353899571854</v>
      </c>
      <c r="E350" s="55">
        <f>1/'R'!E1277</f>
        <v>312.20398961362588</v>
      </c>
      <c r="F350">
        <f t="shared" si="62"/>
        <v>-55</v>
      </c>
      <c r="G350" s="5">
        <f t="shared" si="55"/>
        <v>345.45013169256049</v>
      </c>
      <c r="H350" s="1">
        <f t="shared" si="56"/>
        <v>3.9874395685178348</v>
      </c>
      <c r="I350" s="187">
        <f t="shared" si="58"/>
        <v>1</v>
      </c>
      <c r="J350">
        <f t="shared" si="59"/>
        <v>1</v>
      </c>
      <c r="K350" s="1">
        <f>'R'!J1277</f>
        <v>0.99329552590963555</v>
      </c>
      <c r="L350" s="1">
        <f t="shared" si="57"/>
        <v>0.99311627962520144</v>
      </c>
      <c r="M350" s="6">
        <f>'x calcs'!I349</f>
        <v>1.0013390003853837</v>
      </c>
      <c r="N350" s="6"/>
      <c r="O350" s="6">
        <f t="shared" si="60"/>
        <v>0.3764003651701871</v>
      </c>
      <c r="P350" s="6">
        <f t="shared" si="61"/>
        <v>289.5667893320628</v>
      </c>
    </row>
    <row r="351" spans="2:16" x14ac:dyDescent="0.25">
      <c r="B351">
        <f>'detrend th'!A353</f>
        <v>1976</v>
      </c>
      <c r="C351">
        <f>'detrend th'!B353</f>
        <v>11</v>
      </c>
      <c r="D351" s="57">
        <f>'detrend th'!F353</f>
        <v>0.40555607442094632</v>
      </c>
      <c r="E351" s="55">
        <f>1/'R'!E1278</f>
        <v>304.8705480088268</v>
      </c>
      <c r="F351">
        <f t="shared" si="62"/>
        <v>-54</v>
      </c>
      <c r="G351" s="5">
        <f t="shared" si="55"/>
        <v>337.51221477723527</v>
      </c>
      <c r="H351" s="1">
        <f t="shared" si="56"/>
        <v>3.9519712743411688</v>
      </c>
      <c r="I351" s="187">
        <f t="shared" si="58"/>
        <v>1</v>
      </c>
      <c r="J351">
        <f t="shared" si="59"/>
        <v>1</v>
      </c>
      <c r="K351" s="1">
        <f>'R'!J1278</f>
        <v>1.0329310830003722</v>
      </c>
      <c r="L351" s="1">
        <f t="shared" si="57"/>
        <v>1.0327550957392915</v>
      </c>
      <c r="M351" s="6">
        <f>'x calcs'!I350</f>
        <v>1.0013390003853837</v>
      </c>
      <c r="N351" s="6"/>
      <c r="O351" s="6">
        <f t="shared" si="60"/>
        <v>0.3764003651701871</v>
      </c>
      <c r="P351" s="6">
        <f t="shared" si="61"/>
        <v>289.5667893320628</v>
      </c>
    </row>
    <row r="352" spans="2:16" x14ac:dyDescent="0.25">
      <c r="B352">
        <f>'detrend th'!A354</f>
        <v>1976</v>
      </c>
      <c r="C352">
        <f>'detrend th'!B354</f>
        <v>12</v>
      </c>
      <c r="D352" s="57">
        <f>'detrend th'!F354</f>
        <v>0.41821748218607818</v>
      </c>
      <c r="E352" s="55">
        <f>1/'R'!E1279</f>
        <v>310.22222222222229</v>
      </c>
      <c r="F352">
        <f t="shared" si="62"/>
        <v>-53</v>
      </c>
      <c r="G352" s="5">
        <f t="shared" si="55"/>
        <v>342.25941368010467</v>
      </c>
      <c r="H352" s="1">
        <f t="shared" si="56"/>
        <v>4.0338288906777091</v>
      </c>
      <c r="I352" s="187">
        <f t="shared" si="58"/>
        <v>1</v>
      </c>
      <c r="J352">
        <f t="shared" si="59"/>
        <v>2</v>
      </c>
      <c r="K352" s="1">
        <f>'R'!J1279</f>
        <v>0.98822446734698888</v>
      </c>
      <c r="L352" s="1">
        <f t="shared" si="57"/>
        <v>0.98805173910926147</v>
      </c>
      <c r="M352" s="6">
        <f>'x calcs'!I351</f>
        <v>1.0013390003853837</v>
      </c>
      <c r="N352" s="6"/>
      <c r="O352" s="6">
        <f t="shared" si="60"/>
        <v>0.3764003651701871</v>
      </c>
      <c r="P352" s="6">
        <f t="shared" si="61"/>
        <v>289.5667893320628</v>
      </c>
    </row>
    <row r="353" spans="2:16" x14ac:dyDescent="0.25">
      <c r="B353">
        <f>'detrend th'!A355</f>
        <v>1977</v>
      </c>
      <c r="C353">
        <f>'detrend th'!B355</f>
        <v>1</v>
      </c>
      <c r="D353" s="57">
        <f>'detrend th'!F355</f>
        <v>0.4491923969928544</v>
      </c>
      <c r="E353" s="55">
        <f>1/'R'!E1280</f>
        <v>304.05182745986377</v>
      </c>
      <c r="F353">
        <f t="shared" si="62"/>
        <v>-52</v>
      </c>
      <c r="G353" s="5">
        <f t="shared" si="55"/>
        <v>335.48454360722008</v>
      </c>
      <c r="H353" s="1">
        <f t="shared" si="56"/>
        <v>4.1022122844856499</v>
      </c>
      <c r="I353" s="187">
        <f t="shared" si="58"/>
        <v>2</v>
      </c>
      <c r="J353">
        <f t="shared" si="59"/>
        <v>1</v>
      </c>
      <c r="K353" s="1">
        <f>'R'!J1280</f>
        <v>0.96504473980161221</v>
      </c>
      <c r="L353" s="1">
        <f t="shared" si="57"/>
        <v>0.9648752705872381</v>
      </c>
      <c r="M353" s="6">
        <f>'x calcs'!I352</f>
        <v>1.001446099329836</v>
      </c>
      <c r="N353" s="6"/>
      <c r="O353" s="6">
        <f t="shared" si="60"/>
        <v>0.48342450477937637</v>
      </c>
      <c r="P353" s="6">
        <f t="shared" si="61"/>
        <v>364.26071458598233</v>
      </c>
    </row>
    <row r="354" spans="2:16" x14ac:dyDescent="0.25">
      <c r="B354">
        <f>'detrend th'!A356</f>
        <v>1977</v>
      </c>
      <c r="C354">
        <f>'detrend th'!B356</f>
        <v>2</v>
      </c>
      <c r="D354" s="57">
        <f>'detrend th'!F356</f>
        <v>0.44107933116133574</v>
      </c>
      <c r="E354" s="55">
        <f>1/'R'!E1281</f>
        <v>292.51833670019045</v>
      </c>
      <c r="F354">
        <f t="shared" si="62"/>
        <v>-51</v>
      </c>
      <c r="G354" s="5">
        <f t="shared" si="55"/>
        <v>323.34657753702072</v>
      </c>
      <c r="H354" s="1">
        <f t="shared" si="56"/>
        <v>3.9845272590180709</v>
      </c>
      <c r="I354" s="187">
        <f t="shared" si="58"/>
        <v>1</v>
      </c>
      <c r="J354">
        <f t="shared" si="59"/>
        <v>1</v>
      </c>
      <c r="K354" s="1">
        <f>'R'!J1281</f>
        <v>0.99133350540647447</v>
      </c>
      <c r="L354" s="1">
        <f t="shared" si="57"/>
        <v>0.99116729521545377</v>
      </c>
      <c r="M354" s="6">
        <f>'x calcs'!I353</f>
        <v>1.001446099329836</v>
      </c>
      <c r="N354" s="6"/>
      <c r="O354" s="6">
        <f t="shared" si="60"/>
        <v>0.3764003651701871</v>
      </c>
      <c r="P354" s="6">
        <f t="shared" si="61"/>
        <v>289.5667893320628</v>
      </c>
    </row>
    <row r="355" spans="2:16" x14ac:dyDescent="0.25">
      <c r="B355">
        <f>'detrend th'!A357</f>
        <v>1977</v>
      </c>
      <c r="C355">
        <f>'detrend th'!B357</f>
        <v>3</v>
      </c>
      <c r="D355" s="57">
        <f>'detrend th'!F357</f>
        <v>0.46519111450894657</v>
      </c>
      <c r="E355" s="55">
        <f>1/'R'!E1282</f>
        <v>288.11455847255365</v>
      </c>
      <c r="F355">
        <f t="shared" si="62"/>
        <v>-50</v>
      </c>
      <c r="G355" s="5">
        <f t="shared" si="55"/>
        <v>318.33832399885785</v>
      </c>
      <c r="H355" s="1">
        <f t="shared" si="56"/>
        <v>4.0396629754227256</v>
      </c>
      <c r="I355" s="187">
        <f t="shared" si="58"/>
        <v>1</v>
      </c>
      <c r="J355">
        <f t="shared" si="59"/>
        <v>2</v>
      </c>
      <c r="K355" s="1">
        <f>'R'!J1282</f>
        <v>0.97844843545554139</v>
      </c>
      <c r="L355" s="1">
        <f t="shared" si="57"/>
        <v>0.97828548428787399</v>
      </c>
      <c r="M355" s="6">
        <f>'x calcs'!I354</f>
        <v>1.001446099329836</v>
      </c>
      <c r="N355" s="6"/>
      <c r="O355" s="6">
        <f t="shared" si="60"/>
        <v>0.3764003651701871</v>
      </c>
      <c r="P355" s="6">
        <f t="shared" si="61"/>
        <v>289.5667893320628</v>
      </c>
    </row>
    <row r="356" spans="2:16" x14ac:dyDescent="0.25">
      <c r="B356">
        <f>'detrend th'!A358</f>
        <v>1977</v>
      </c>
      <c r="C356">
        <f>'detrend th'!B358</f>
        <v>4</v>
      </c>
      <c r="D356" s="57">
        <f>'detrend th'!F358</f>
        <v>0.49115812323129227</v>
      </c>
      <c r="E356" s="55">
        <f>1/'R'!E1283</f>
        <v>279.88989019631856</v>
      </c>
      <c r="F356">
        <f t="shared" si="62"/>
        <v>-49</v>
      </c>
      <c r="G356" s="5">
        <f t="shared" si="55"/>
        <v>309.50918041209661</v>
      </c>
      <c r="H356" s="1">
        <f t="shared" si="56"/>
        <v>4.0744028610887222</v>
      </c>
      <c r="I356" s="187">
        <f t="shared" si="58"/>
        <v>2</v>
      </c>
      <c r="J356">
        <f t="shared" si="59"/>
        <v>2</v>
      </c>
      <c r="K356" s="1">
        <f>'R'!J1283</f>
        <v>0.99401913536225517</v>
      </c>
      <c r="L356" s="1">
        <f t="shared" si="57"/>
        <v>0.99385944321794117</v>
      </c>
      <c r="M356" s="6">
        <f>'x calcs'!I355</f>
        <v>1.0016813893364247</v>
      </c>
      <c r="N356" s="6"/>
      <c r="O356" s="6">
        <f t="shared" si="60"/>
        <v>0.48342450477937637</v>
      </c>
      <c r="P356" s="6">
        <f t="shared" si="61"/>
        <v>364.26071458598233</v>
      </c>
    </row>
    <row r="357" spans="2:16" x14ac:dyDescent="0.25">
      <c r="B357">
        <f>'detrend th'!A359</f>
        <v>1977</v>
      </c>
      <c r="C357">
        <f>'detrend th'!B359</f>
        <v>5</v>
      </c>
      <c r="D357" s="57">
        <f>'detrend th'!F359</f>
        <v>0.51794637936824928</v>
      </c>
      <c r="E357" s="55">
        <f>1/'R'!E1284</f>
        <v>275.39603051590279</v>
      </c>
      <c r="F357">
        <f t="shared" si="62"/>
        <v>-48</v>
      </c>
      <c r="G357" s="5">
        <f t="shared" si="55"/>
        <v>304.41084542115482</v>
      </c>
      <c r="H357" s="1">
        <f t="shared" si="56"/>
        <v>4.1389996385739201</v>
      </c>
      <c r="I357" s="187">
        <f t="shared" si="58"/>
        <v>2</v>
      </c>
      <c r="J357">
        <f t="shared" si="59"/>
        <v>2</v>
      </c>
      <c r="K357" s="1">
        <f>'R'!J1284</f>
        <v>1.0006960749858291</v>
      </c>
      <c r="L357" s="1">
        <f t="shared" si="57"/>
        <v>1.0005396418648684</v>
      </c>
      <c r="M357" s="6">
        <f>'x calcs'!I356</f>
        <v>1.0016813893364247</v>
      </c>
      <c r="N357" s="6"/>
      <c r="O357" s="6">
        <f t="shared" si="60"/>
        <v>0.48342450477937637</v>
      </c>
      <c r="P357" s="6">
        <f t="shared" si="61"/>
        <v>364.26071458598233</v>
      </c>
    </row>
    <row r="358" spans="2:16" x14ac:dyDescent="0.25">
      <c r="B358">
        <f>'detrend th'!A360</f>
        <v>1977</v>
      </c>
      <c r="C358">
        <f>'detrend th'!B360</f>
        <v>6</v>
      </c>
      <c r="D358" s="57">
        <f>'detrend th'!F360</f>
        <v>0.50863577602951793</v>
      </c>
      <c r="E358" s="55">
        <f>1/'R'!E1285</f>
        <v>273.2752293577982</v>
      </c>
      <c r="F358">
        <f t="shared" si="62"/>
        <v>-47</v>
      </c>
      <c r="G358" s="5">
        <f t="shared" si="55"/>
        <v>301.68556895252414</v>
      </c>
      <c r="H358" s="1">
        <f t="shared" si="56"/>
        <v>4.0842958601629</v>
      </c>
      <c r="I358" s="187">
        <f t="shared" si="58"/>
        <v>2</v>
      </c>
      <c r="J358">
        <f t="shared" si="59"/>
        <v>2</v>
      </c>
      <c r="K358" s="1">
        <f>'R'!J1285</f>
        <v>1.0061756592740401</v>
      </c>
      <c r="L358" s="1">
        <f t="shared" si="57"/>
        <v>1.0060224851764328</v>
      </c>
      <c r="M358" s="6">
        <f>'x calcs'!I357</f>
        <v>1.0016813893364247</v>
      </c>
      <c r="N358" s="6"/>
      <c r="O358" s="6">
        <f t="shared" si="60"/>
        <v>0.48342450477937637</v>
      </c>
      <c r="P358" s="6">
        <f t="shared" si="61"/>
        <v>364.26071458598233</v>
      </c>
    </row>
    <row r="359" spans="2:16" x14ac:dyDescent="0.25">
      <c r="B359">
        <f>'detrend th'!A361</f>
        <v>1977</v>
      </c>
      <c r="C359">
        <f>'detrend th'!B361</f>
        <v>7</v>
      </c>
      <c r="D359" s="57">
        <f>'detrend th'!F361</f>
        <v>0.54640698907105578</v>
      </c>
      <c r="E359" s="55">
        <f>1/'R'!E1286</f>
        <v>272.85909768600777</v>
      </c>
      <c r="F359">
        <f t="shared" si="62"/>
        <v>-46</v>
      </c>
      <c r="G359" s="5">
        <f t="shared" si="55"/>
        <v>300.66496197020763</v>
      </c>
      <c r="H359" s="1">
        <f t="shared" si="56"/>
        <v>4.2196108337251079</v>
      </c>
      <c r="I359" s="187">
        <f t="shared" si="58"/>
        <v>2</v>
      </c>
      <c r="J359">
        <f t="shared" si="59"/>
        <v>2</v>
      </c>
      <c r="K359" s="1">
        <f>'R'!J1286</f>
        <v>0.97292396984395835</v>
      </c>
      <c r="L359" s="1">
        <f t="shared" si="57"/>
        <v>0.97277405476970435</v>
      </c>
      <c r="M359" s="6">
        <f>'x calcs'!I358</f>
        <v>1.0032001343444448</v>
      </c>
      <c r="N359" s="6"/>
      <c r="O359" s="6">
        <f t="shared" si="60"/>
        <v>0.48342450477937637</v>
      </c>
      <c r="P359" s="6">
        <f t="shared" si="61"/>
        <v>364.26071458598233</v>
      </c>
    </row>
    <row r="360" spans="2:16" x14ac:dyDescent="0.25">
      <c r="B360">
        <f>'detrend th'!A362</f>
        <v>1977</v>
      </c>
      <c r="C360">
        <f>'detrend th'!B362</f>
        <v>8</v>
      </c>
      <c r="D360" s="57">
        <f>'detrend th'!F362</f>
        <v>0.55058718739268875</v>
      </c>
      <c r="E360" s="55">
        <f>1/'R'!E1287</f>
        <v>263.39840074730597</v>
      </c>
      <c r="F360">
        <f t="shared" si="62"/>
        <v>-45</v>
      </c>
      <c r="G360" s="5">
        <f t="shared" si="55"/>
        <v>290.59978972097974</v>
      </c>
      <c r="H360" s="1">
        <f t="shared" si="56"/>
        <v>4.1632136141998215</v>
      </c>
      <c r="I360" s="187">
        <f t="shared" si="58"/>
        <v>2</v>
      </c>
      <c r="J360">
        <f t="shared" si="59"/>
        <v>2</v>
      </c>
      <c r="K360" s="1">
        <f>'R'!J1287</f>
        <v>0.98190988605791407</v>
      </c>
      <c r="L360" s="1">
        <f t="shared" si="57"/>
        <v>0.98176323000701349</v>
      </c>
      <c r="M360" s="6">
        <f>'x calcs'!I359</f>
        <v>1.0032001343444448</v>
      </c>
      <c r="N360" s="6"/>
      <c r="O360" s="6">
        <f t="shared" si="60"/>
        <v>0.48342450477937637</v>
      </c>
      <c r="P360" s="6">
        <f t="shared" si="61"/>
        <v>364.26071458598233</v>
      </c>
    </row>
    <row r="361" spans="2:16" x14ac:dyDescent="0.25">
      <c r="B361">
        <f>'detrend th'!A363</f>
        <v>1977</v>
      </c>
      <c r="C361">
        <f>'detrend th'!B363</f>
        <v>9</v>
      </c>
      <c r="D361" s="57">
        <f>'detrend th'!F363</f>
        <v>0.55964100854756438</v>
      </c>
      <c r="E361" s="55">
        <f>1/'R'!E1288</f>
        <v>256.61333333333334</v>
      </c>
      <c r="F361">
        <f t="shared" si="62"/>
        <v>-44</v>
      </c>
      <c r="G361" s="5">
        <f t="shared" si="55"/>
        <v>283.21024699648103</v>
      </c>
      <c r="H361" s="1">
        <f t="shared" si="56"/>
        <v>4.1444088919669024</v>
      </c>
      <c r="I361" s="187">
        <f t="shared" si="58"/>
        <v>2</v>
      </c>
      <c r="J361">
        <f t="shared" si="59"/>
        <v>2</v>
      </c>
      <c r="K361" s="1">
        <f>'R'!J1288</f>
        <v>0.97176136889989684</v>
      </c>
      <c r="L361" s="1">
        <f t="shared" si="57"/>
        <v>0.97161797187234955</v>
      </c>
      <c r="M361" s="6">
        <f>'x calcs'!I360</f>
        <v>1.0032001343444448</v>
      </c>
      <c r="N361" s="6"/>
      <c r="O361" s="6">
        <f t="shared" si="60"/>
        <v>0.48342450477937637</v>
      </c>
      <c r="P361" s="6">
        <f t="shared" si="61"/>
        <v>364.26071458598233</v>
      </c>
    </row>
    <row r="362" spans="2:16" x14ac:dyDescent="0.25">
      <c r="B362">
        <f>'detrend th'!A364</f>
        <v>1977</v>
      </c>
      <c r="C362">
        <f>'detrend th'!B364</f>
        <v>10</v>
      </c>
      <c r="D362" s="57">
        <f>'detrend th'!F364</f>
        <v>0.58675625633057893</v>
      </c>
      <c r="E362" s="55">
        <f>1/'R'!E1289</f>
        <v>246.86448656584741</v>
      </c>
      <c r="F362">
        <f t="shared" si="62"/>
        <v>-43</v>
      </c>
      <c r="G362" s="5">
        <f t="shared" si="55"/>
        <v>272.85692491846902</v>
      </c>
      <c r="H362" s="1">
        <f t="shared" si="56"/>
        <v>4.1725541325681874</v>
      </c>
      <c r="I362" s="187">
        <f t="shared" si="58"/>
        <v>2</v>
      </c>
      <c r="J362">
        <f t="shared" si="59"/>
        <v>2</v>
      </c>
      <c r="K362" s="1">
        <f>'R'!J1289</f>
        <v>1.0092108253816638</v>
      </c>
      <c r="L362" s="1">
        <f t="shared" si="57"/>
        <v>1.00907068737747</v>
      </c>
      <c r="M362" s="6">
        <f>'x calcs'!I361</f>
        <v>0.99574808882222177</v>
      </c>
      <c r="N362" s="6"/>
      <c r="O362" s="6">
        <f t="shared" si="60"/>
        <v>0.48342450477937637</v>
      </c>
      <c r="P362" s="6">
        <f t="shared" si="61"/>
        <v>364.26071458598233</v>
      </c>
    </row>
    <row r="363" spans="2:16" x14ac:dyDescent="0.25">
      <c r="B363">
        <f>'detrend th'!A365</f>
        <v>1977</v>
      </c>
      <c r="C363">
        <f>'detrend th'!B365</f>
        <v>11</v>
      </c>
      <c r="D363" s="57">
        <f>'detrend th'!F365</f>
        <v>0.60418665113073344</v>
      </c>
      <c r="E363" s="55">
        <f>1/'R'!E1290</f>
        <v>245.23717141414119</v>
      </c>
      <c r="F363">
        <f t="shared" si="62"/>
        <v>-42</v>
      </c>
      <c r="G363" s="5">
        <f t="shared" si="55"/>
        <v>270.62513445623671</v>
      </c>
      <c r="H363" s="1">
        <f t="shared" si="56"/>
        <v>4.2223706358662927</v>
      </c>
      <c r="I363" s="187">
        <f t="shared" si="58"/>
        <v>2</v>
      </c>
      <c r="J363">
        <f t="shared" si="59"/>
        <v>2</v>
      </c>
      <c r="K363" s="1">
        <f>'R'!J1290</f>
        <v>1.0002292513801183</v>
      </c>
      <c r="L363" s="1">
        <f t="shared" si="57"/>
        <v>1.0000923723992776</v>
      </c>
      <c r="M363" s="6">
        <f>'x calcs'!I362</f>
        <v>0.99574808882222177</v>
      </c>
      <c r="N363" s="6"/>
      <c r="O363" s="6">
        <f t="shared" si="60"/>
        <v>0.48342450477937637</v>
      </c>
      <c r="P363" s="6">
        <f t="shared" si="61"/>
        <v>364.26071458598233</v>
      </c>
    </row>
    <row r="364" spans="2:16" x14ac:dyDescent="0.25">
      <c r="B364">
        <f>'detrend th'!A366</f>
        <v>1977</v>
      </c>
      <c r="C364">
        <f>'detrend th'!B366</f>
        <v>12</v>
      </c>
      <c r="D364" s="57">
        <f>'detrend th'!F366</f>
        <v>0.66579092915450822</v>
      </c>
      <c r="E364" s="55">
        <f>1/'R'!E1291</f>
        <v>241.07922912205566</v>
      </c>
      <c r="F364">
        <f t="shared" si="62"/>
        <v>-41</v>
      </c>
      <c r="G364" s="5">
        <f t="shared" si="55"/>
        <v>265.8627168536251</v>
      </c>
      <c r="H364" s="1">
        <f t="shared" si="56"/>
        <v>4.4208511550097098</v>
      </c>
      <c r="I364" s="187">
        <f t="shared" si="58"/>
        <v>2</v>
      </c>
      <c r="J364">
        <f t="shared" si="59"/>
        <v>2</v>
      </c>
      <c r="K364" s="1">
        <f>'R'!J1291</f>
        <v>0.96402125169291186</v>
      </c>
      <c r="L364" s="1">
        <f t="shared" si="57"/>
        <v>0.96388763173542458</v>
      </c>
      <c r="M364" s="6">
        <f>'x calcs'!I363</f>
        <v>0.99574808882222177</v>
      </c>
      <c r="N364" s="6"/>
      <c r="O364" s="6">
        <f t="shared" si="60"/>
        <v>0.48342450477937637</v>
      </c>
      <c r="P364" s="6">
        <f t="shared" si="61"/>
        <v>364.26071458598233</v>
      </c>
    </row>
    <row r="365" spans="2:16" x14ac:dyDescent="0.25">
      <c r="B365">
        <f>'detrend th'!A367</f>
        <v>1978</v>
      </c>
      <c r="C365">
        <f>'detrend th'!B367</f>
        <v>1</v>
      </c>
      <c r="D365" s="57">
        <f>'detrend th'!F367</f>
        <v>0.66389129856569717</v>
      </c>
      <c r="E365" s="55">
        <f>1/'R'!E1292</f>
        <v>229.7738541540694</v>
      </c>
      <c r="F365">
        <f t="shared" si="62"/>
        <v>-40</v>
      </c>
      <c r="G365" s="5">
        <f t="shared" si="55"/>
        <v>253.95286657511272</v>
      </c>
      <c r="H365" s="1">
        <f t="shared" si="56"/>
        <v>4.328265679616897</v>
      </c>
      <c r="I365" s="187">
        <f t="shared" si="58"/>
        <v>2</v>
      </c>
      <c r="J365">
        <f t="shared" si="59"/>
        <v>2</v>
      </c>
      <c r="K365" s="1">
        <f>'R'!J1292</f>
        <v>0.98757843177138982</v>
      </c>
      <c r="L365" s="1">
        <f t="shared" si="57"/>
        <v>0.98744807083725594</v>
      </c>
      <c r="M365" s="6">
        <f>'x calcs'!I364</f>
        <v>0.99637096685431714</v>
      </c>
      <c r="N365" s="6"/>
      <c r="O365" s="6">
        <f t="shared" si="60"/>
        <v>0.48342450477937637</v>
      </c>
      <c r="P365" s="6">
        <f t="shared" si="61"/>
        <v>364.26071458598233</v>
      </c>
    </row>
    <row r="366" spans="2:16" x14ac:dyDescent="0.25">
      <c r="B366">
        <f>'detrend th'!A368</f>
        <v>1978</v>
      </c>
      <c r="C366">
        <f>'detrend th'!B368</f>
        <v>2</v>
      </c>
      <c r="D366" s="57">
        <f>'detrend th'!F368</f>
        <v>0.68297629108875646</v>
      </c>
      <c r="E366" s="55">
        <f>1/'R'!E1293</f>
        <v>224.47636687010032</v>
      </c>
      <c r="F366">
        <f t="shared" si="62"/>
        <v>-39</v>
      </c>
      <c r="G366" s="5">
        <f t="shared" si="55"/>
        <v>248.05090398061756</v>
      </c>
      <c r="H366" s="1">
        <f t="shared" si="56"/>
        <v>4.3580096074422157</v>
      </c>
      <c r="I366" s="187">
        <f t="shared" si="58"/>
        <v>2</v>
      </c>
      <c r="J366">
        <f t="shared" si="59"/>
        <v>2</v>
      </c>
      <c r="K366" s="1">
        <f>'R'!J1293</f>
        <v>0.99839142970091399</v>
      </c>
      <c r="L366" s="1">
        <f t="shared" si="57"/>
        <v>0.99826432779013341</v>
      </c>
      <c r="M366" s="6">
        <f>'x calcs'!I365</f>
        <v>0.99637096685431714</v>
      </c>
      <c r="N366" s="6"/>
      <c r="O366" s="6">
        <f t="shared" si="60"/>
        <v>0.48342450477937637</v>
      </c>
      <c r="P366" s="6">
        <f t="shared" si="61"/>
        <v>364.26071458598233</v>
      </c>
    </row>
    <row r="367" spans="2:16" x14ac:dyDescent="0.25">
      <c r="B367">
        <f>'detrend th'!A369</f>
        <v>1978</v>
      </c>
      <c r="C367">
        <f>'detrend th'!B369</f>
        <v>3</v>
      </c>
      <c r="D367" s="57">
        <f>'detrend th'!F369</f>
        <v>0.69721546707648596</v>
      </c>
      <c r="E367" s="55">
        <f>1/'R'!E1294</f>
        <v>222.05</v>
      </c>
      <c r="F367">
        <f t="shared" si="62"/>
        <v>-38</v>
      </c>
      <c r="G367" s="5">
        <f t="shared" si="55"/>
        <v>245.02006179999117</v>
      </c>
      <c r="H367" s="1">
        <f t="shared" si="56"/>
        <v>4.3900447763816146</v>
      </c>
      <c r="I367" s="187">
        <f t="shared" si="58"/>
        <v>2</v>
      </c>
      <c r="J367">
        <f t="shared" si="59"/>
        <v>2</v>
      </c>
      <c r="K367" s="1">
        <f>'R'!J1294</f>
        <v>1.0439045319790987</v>
      </c>
      <c r="L367" s="1">
        <f t="shared" si="57"/>
        <v>1.0437806890916714</v>
      </c>
      <c r="M367" s="6">
        <f>'x calcs'!I366</f>
        <v>0.99637096685431714</v>
      </c>
      <c r="N367" s="6"/>
      <c r="O367" s="6">
        <f t="shared" si="60"/>
        <v>0.48342450477937637</v>
      </c>
      <c r="P367" s="6">
        <f t="shared" si="61"/>
        <v>364.26071458598233</v>
      </c>
    </row>
    <row r="368" spans="2:16" x14ac:dyDescent="0.25">
      <c r="B368">
        <f>'detrend th'!A370</f>
        <v>1978</v>
      </c>
      <c r="C368">
        <f>'detrend th'!B370</f>
        <v>4</v>
      </c>
      <c r="D368" s="57">
        <f>'detrend th'!F370</f>
        <v>0.76462619869858273</v>
      </c>
      <c r="E368" s="55">
        <f>1/'R'!E1295</f>
        <v>230.01776015316321</v>
      </c>
      <c r="F368">
        <f t="shared" si="62"/>
        <v>-37</v>
      </c>
      <c r="G368" s="5">
        <f t="shared" si="55"/>
        <v>252.38334664262828</v>
      </c>
      <c r="H368" s="1">
        <f t="shared" si="56"/>
        <v>4.6974119814816895</v>
      </c>
      <c r="I368" s="187">
        <f t="shared" si="58"/>
        <v>2</v>
      </c>
      <c r="J368">
        <f t="shared" si="59"/>
        <v>2</v>
      </c>
      <c r="K368" s="1">
        <f>'R'!J1295</f>
        <v>1.035582679129365</v>
      </c>
      <c r="L368" s="1">
        <f t="shared" si="57"/>
        <v>1.0354620952652911</v>
      </c>
      <c r="M368" s="6">
        <f>'x calcs'!I367</f>
        <v>1.0093932165369182</v>
      </c>
      <c r="N368" s="6"/>
      <c r="O368" s="6">
        <f t="shared" si="60"/>
        <v>0.48342450477937637</v>
      </c>
      <c r="P368" s="6">
        <f t="shared" si="61"/>
        <v>364.26071458598233</v>
      </c>
    </row>
    <row r="369" spans="2:16" x14ac:dyDescent="0.25">
      <c r="B369">
        <f>'detrend th'!A371</f>
        <v>1978</v>
      </c>
      <c r="C369">
        <f>'detrend th'!B371</f>
        <v>5</v>
      </c>
      <c r="D369" s="57">
        <f>'detrend th'!F371</f>
        <v>0.76764345067988149</v>
      </c>
      <c r="E369" s="55">
        <f>1/'R'!E1296</f>
        <v>239.8606291796369</v>
      </c>
      <c r="F369">
        <f t="shared" si="62"/>
        <v>-36</v>
      </c>
      <c r="G369" s="5">
        <f t="shared" si="55"/>
        <v>261.62174035857589</v>
      </c>
      <c r="H369" s="1">
        <f t="shared" si="56"/>
        <v>4.7750594416296099</v>
      </c>
      <c r="I369" s="187">
        <f t="shared" si="58"/>
        <v>2</v>
      </c>
      <c r="J369">
        <f t="shared" si="59"/>
        <v>2</v>
      </c>
      <c r="K369" s="1">
        <f>'R'!J1296</f>
        <v>0.98674228604223646</v>
      </c>
      <c r="L369" s="1">
        <f t="shared" si="57"/>
        <v>0.98662496120151599</v>
      </c>
      <c r="M369" s="6">
        <f>'x calcs'!I368</f>
        <v>1.0093932165369182</v>
      </c>
      <c r="N369" s="6"/>
      <c r="O369" s="6">
        <f t="shared" si="60"/>
        <v>0.48342450477937637</v>
      </c>
      <c r="P369" s="6">
        <f t="shared" si="61"/>
        <v>364.26071458598233</v>
      </c>
    </row>
    <row r="370" spans="2:16" x14ac:dyDescent="0.25">
      <c r="B370">
        <f>'detrend th'!A372</f>
        <v>1978</v>
      </c>
      <c r="C370">
        <f>'detrend th'!B372</f>
        <v>6</v>
      </c>
      <c r="D370" s="57">
        <f>'detrend th'!F372</f>
        <v>0.78586211147070772</v>
      </c>
      <c r="E370" s="55">
        <f>1/'R'!E1297</f>
        <v>238.68024439918528</v>
      </c>
      <c r="F370">
        <f t="shared" si="62"/>
        <v>-35</v>
      </c>
      <c r="G370" s="5">
        <f t="shared" si="55"/>
        <v>259.83688026759819</v>
      </c>
      <c r="H370" s="1">
        <f t="shared" si="56"/>
        <v>4.831057828747868</v>
      </c>
      <c r="I370" s="187">
        <f t="shared" si="58"/>
        <v>2</v>
      </c>
      <c r="J370">
        <f t="shared" si="59"/>
        <v>2</v>
      </c>
      <c r="K370" s="1">
        <f>'R'!J1297</f>
        <v>0.98261282596410671</v>
      </c>
      <c r="L370" s="1">
        <f t="shared" si="57"/>
        <v>0.98249876014673954</v>
      </c>
      <c r="M370" s="6">
        <f>'x calcs'!I369</f>
        <v>1.0093932165369182</v>
      </c>
      <c r="N370" s="6"/>
      <c r="O370" s="6">
        <f t="shared" si="60"/>
        <v>0.48342450477937637</v>
      </c>
      <c r="P370" s="6">
        <f t="shared" si="61"/>
        <v>364.26071458598233</v>
      </c>
    </row>
    <row r="371" spans="2:16" x14ac:dyDescent="0.25">
      <c r="B371">
        <f>'detrend th'!A373</f>
        <v>1978</v>
      </c>
      <c r="C371">
        <f>'detrend th'!B373</f>
        <v>7</v>
      </c>
      <c r="D371" s="57">
        <f>'detrend th'!F373</f>
        <v>0.74061801811104733</v>
      </c>
      <c r="E371" s="55">
        <f>1/'R'!E1298</f>
        <v>235.7707306127152</v>
      </c>
      <c r="F371">
        <f t="shared" si="62"/>
        <v>-34</v>
      </c>
      <c r="G371" s="5">
        <f t="shared" si="55"/>
        <v>256.32289117060202</v>
      </c>
      <c r="H371" s="1">
        <f t="shared" si="56"/>
        <v>4.6350032085632522</v>
      </c>
      <c r="I371" s="187">
        <f t="shared" si="58"/>
        <v>2</v>
      </c>
      <c r="J371">
        <f t="shared" si="59"/>
        <v>3</v>
      </c>
      <c r="K371" s="1">
        <f>'R'!J1298</f>
        <v>1.0682062784935011</v>
      </c>
      <c r="L371" s="1">
        <f t="shared" si="57"/>
        <v>1.0680954716994873</v>
      </c>
      <c r="M371" s="6">
        <f>'x calcs'!I370</f>
        <v>1.000202903261296</v>
      </c>
      <c r="N371" s="6"/>
      <c r="O371" s="6">
        <f t="shared" si="60"/>
        <v>0.48342450477937637</v>
      </c>
      <c r="P371" s="6">
        <f t="shared" si="61"/>
        <v>364.26071458598233</v>
      </c>
    </row>
    <row r="372" spans="2:16" x14ac:dyDescent="0.25">
      <c r="B372">
        <f>'detrend th'!A374</f>
        <v>1978</v>
      </c>
      <c r="C372">
        <f>'detrend th'!B374</f>
        <v>8</v>
      </c>
      <c r="D372" s="57">
        <f>'detrend th'!F374</f>
        <v>0.79436648223720852</v>
      </c>
      <c r="E372" s="55">
        <f>1/'R'!E1299</f>
        <v>250.1941472870551</v>
      </c>
      <c r="F372">
        <f t="shared" si="62"/>
        <v>-33</v>
      </c>
      <c r="G372" s="5">
        <f t="shared" si="55"/>
        <v>270.14183253441587</v>
      </c>
      <c r="H372" s="1">
        <f t="shared" si="56"/>
        <v>4.937074997032977</v>
      </c>
      <c r="I372" s="187">
        <f t="shared" si="58"/>
        <v>3</v>
      </c>
      <c r="J372">
        <f t="shared" si="59"/>
        <v>3</v>
      </c>
      <c r="K372" s="1">
        <f>'R'!J1299</f>
        <v>0.99627676224044914</v>
      </c>
      <c r="L372" s="1">
        <f t="shared" si="57"/>
        <v>0.99616921446978868</v>
      </c>
      <c r="M372" s="6">
        <f>'x calcs'!I371</f>
        <v>1.000202903261296</v>
      </c>
      <c r="N372" s="6"/>
      <c r="O372" s="6">
        <f t="shared" si="60"/>
        <v>0.59221490927912501</v>
      </c>
      <c r="P372" s="6">
        <f t="shared" si="61"/>
        <v>415.47245975446987</v>
      </c>
    </row>
    <row r="373" spans="2:16" x14ac:dyDescent="0.25">
      <c r="B373">
        <f>'detrend th'!A375</f>
        <v>1978</v>
      </c>
      <c r="C373">
        <f>'detrend th'!B375</f>
        <v>9</v>
      </c>
      <c r="D373" s="57">
        <f>'detrend th'!F375</f>
        <v>0.7876551957700767</v>
      </c>
      <c r="E373" s="55">
        <f>1/'R'!E1300</f>
        <v>248.36653386454191</v>
      </c>
      <c r="F373">
        <f t="shared" si="62"/>
        <v>-32</v>
      </c>
      <c r="G373" s="5">
        <f t="shared" si="55"/>
        <v>267.70974380137659</v>
      </c>
      <c r="H373" s="1">
        <f t="shared" si="56"/>
        <v>4.8942895481174231</v>
      </c>
      <c r="I373" s="187">
        <f t="shared" si="58"/>
        <v>3</v>
      </c>
      <c r="J373">
        <f t="shared" si="59"/>
        <v>3</v>
      </c>
      <c r="K373" s="1">
        <f>'R'!J1300</f>
        <v>0.96341246376480449</v>
      </c>
      <c r="L373" s="1">
        <f t="shared" si="57"/>
        <v>0.96330817501749733</v>
      </c>
      <c r="M373" s="6">
        <f>'x calcs'!I372</f>
        <v>1.000202903261296</v>
      </c>
      <c r="N373" s="6"/>
      <c r="O373" s="6">
        <f t="shared" si="60"/>
        <v>0.59221490927912501</v>
      </c>
      <c r="P373" s="6">
        <f t="shared" si="61"/>
        <v>415.47245975446987</v>
      </c>
    </row>
    <row r="374" spans="2:16" x14ac:dyDescent="0.25">
      <c r="B374">
        <f>'detrend th'!A376</f>
        <v>1978</v>
      </c>
      <c r="C374">
        <f>'detrend th'!B376</f>
        <v>10</v>
      </c>
      <c r="D374" s="57">
        <f>'detrend th'!F376</f>
        <v>0.84618608971661891</v>
      </c>
      <c r="E374" s="55">
        <f>1/'R'!E1301</f>
        <v>239.68217095819259</v>
      </c>
      <c r="F374">
        <f t="shared" si="62"/>
        <v>-31</v>
      </c>
      <c r="G374" s="5">
        <f t="shared" si="55"/>
        <v>258.42090558450116</v>
      </c>
      <c r="H374" s="1">
        <f t="shared" si="56"/>
        <v>5.0487027367213271</v>
      </c>
      <c r="I374" s="187">
        <f t="shared" si="58"/>
        <v>3</v>
      </c>
      <c r="J374">
        <f t="shared" si="59"/>
        <v>2</v>
      </c>
      <c r="K374" s="1">
        <f>'R'!J1301</f>
        <v>0.94066848129311453</v>
      </c>
      <c r="L374" s="1">
        <f t="shared" si="57"/>
        <v>0.94056745156916077</v>
      </c>
      <c r="M374" s="6">
        <f>'x calcs'!I373</f>
        <v>1.0008164119730416</v>
      </c>
      <c r="N374" s="6"/>
      <c r="O374" s="6">
        <f t="shared" si="60"/>
        <v>0.59221490927912501</v>
      </c>
      <c r="P374" s="6">
        <f t="shared" si="61"/>
        <v>415.47245975446987</v>
      </c>
    </row>
    <row r="375" spans="2:16" x14ac:dyDescent="0.25">
      <c r="B375">
        <f>'detrend th'!A377</f>
        <v>1978</v>
      </c>
      <c r="C375">
        <f>'detrend th'!B377</f>
        <v>11</v>
      </c>
      <c r="D375" s="57">
        <f>'detrend th'!F377</f>
        <v>0.8207023241805711</v>
      </c>
      <c r="E375" s="55">
        <f>1/'R'!E1302</f>
        <v>224.90516154694032</v>
      </c>
      <c r="F375">
        <f t="shared" si="62"/>
        <v>-30</v>
      </c>
      <c r="G375" s="5">
        <f t="shared" si="55"/>
        <v>243.03942086272281</v>
      </c>
      <c r="H375" s="1">
        <f t="shared" si="56"/>
        <v>4.842160239103114</v>
      </c>
      <c r="I375" s="187">
        <f t="shared" si="58"/>
        <v>2</v>
      </c>
      <c r="J375">
        <f t="shared" si="59"/>
        <v>2</v>
      </c>
      <c r="K375" s="1">
        <f>'R'!J1302</f>
        <v>1.0139073303662627</v>
      </c>
      <c r="L375" s="1">
        <f t="shared" si="57"/>
        <v>1.0138095596656622</v>
      </c>
      <c r="M375" s="6">
        <f>'x calcs'!I374</f>
        <v>1.0008164119730416</v>
      </c>
      <c r="N375" s="6"/>
      <c r="O375" s="6">
        <f t="shared" si="60"/>
        <v>0.48342450477937637</v>
      </c>
      <c r="P375" s="6">
        <f t="shared" si="61"/>
        <v>364.26071458598233</v>
      </c>
    </row>
    <row r="376" spans="2:16" x14ac:dyDescent="0.25">
      <c r="B376">
        <f>'detrend th'!A378</f>
        <v>1978</v>
      </c>
      <c r="C376">
        <f>'detrend th'!B378</f>
        <v>12</v>
      </c>
      <c r="D376" s="57">
        <f>'detrend th'!F378</f>
        <v>0.8137589361115628</v>
      </c>
      <c r="E376" s="55">
        <f>1/'R'!E1303</f>
        <v>227.47928994082838</v>
      </c>
      <c r="F376">
        <f t="shared" si="62"/>
        <v>-29</v>
      </c>
      <c r="G376" s="5">
        <f t="shared" si="55"/>
        <v>245.00907394608478</v>
      </c>
      <c r="H376" s="1">
        <f t="shared" si="56"/>
        <v>4.830065575633121</v>
      </c>
      <c r="I376" s="187">
        <f t="shared" si="58"/>
        <v>2</v>
      </c>
      <c r="J376">
        <f t="shared" si="59"/>
        <v>3</v>
      </c>
      <c r="K376" s="1">
        <f>'R'!J1303</f>
        <v>1.0319003931105262</v>
      </c>
      <c r="L376" s="1">
        <f t="shared" si="57"/>
        <v>1.0318058814332791</v>
      </c>
      <c r="M376" s="6">
        <f>'x calcs'!I375</f>
        <v>1.0008164119730416</v>
      </c>
      <c r="N376" s="6"/>
      <c r="O376" s="6">
        <f t="shared" si="60"/>
        <v>0.48342450477937637</v>
      </c>
      <c r="P376" s="6">
        <f t="shared" si="61"/>
        <v>364.26071458598233</v>
      </c>
    </row>
    <row r="377" spans="2:16" x14ac:dyDescent="0.25">
      <c r="B377">
        <f>'detrend th'!A379</f>
        <v>1979</v>
      </c>
      <c r="C377">
        <f>'detrend th'!B379</f>
        <v>1</v>
      </c>
      <c r="D377" s="57">
        <f>'detrend th'!F379</f>
        <v>0.81833011693955415</v>
      </c>
      <c r="E377" s="55">
        <f>1/'R'!E1304</f>
        <v>234.00015254247231</v>
      </c>
      <c r="F377">
        <f t="shared" si="62"/>
        <v>-28</v>
      </c>
      <c r="G377" s="5">
        <f t="shared" si="55"/>
        <v>250.92546123720263</v>
      </c>
      <c r="H377" s="1">
        <f t="shared" si="56"/>
        <v>4.8897571914571589</v>
      </c>
      <c r="I377" s="187">
        <f t="shared" si="58"/>
        <v>3</v>
      </c>
      <c r="J377">
        <f t="shared" si="59"/>
        <v>2</v>
      </c>
      <c r="K377" s="1">
        <f>'R'!J1304</f>
        <v>0.98104944380319348</v>
      </c>
      <c r="L377" s="1">
        <f t="shared" si="57"/>
        <v>0.98095819114929972</v>
      </c>
      <c r="M377" s="6">
        <f>'x calcs'!I376</f>
        <v>0.99690352023029327</v>
      </c>
      <c r="N377" s="6"/>
      <c r="O377" s="6">
        <f t="shared" si="60"/>
        <v>0.59221490927912501</v>
      </c>
      <c r="P377" s="6">
        <f t="shared" si="61"/>
        <v>415.47245975446987</v>
      </c>
    </row>
    <row r="378" spans="2:16" x14ac:dyDescent="0.25">
      <c r="B378">
        <f>'detrend th'!A380</f>
        <v>1979</v>
      </c>
      <c r="C378">
        <f>'detrend th'!B380</f>
        <v>2</v>
      </c>
      <c r="D378" s="57">
        <f>'detrend th'!F380</f>
        <v>0.79961684279980449</v>
      </c>
      <c r="E378" s="55">
        <f>1/'R'!E1305</f>
        <v>228.58938035592737</v>
      </c>
      <c r="F378">
        <f t="shared" si="62"/>
        <v>-27</v>
      </c>
      <c r="G378" s="5">
        <f t="shared" si="55"/>
        <v>244.91021374013161</v>
      </c>
      <c r="H378" s="1">
        <f t="shared" si="56"/>
        <v>4.7759522339032507</v>
      </c>
      <c r="I378" s="187">
        <f t="shared" si="58"/>
        <v>2</v>
      </c>
      <c r="J378">
        <f t="shared" si="59"/>
        <v>2</v>
      </c>
      <c r="K378" s="1">
        <f>'R'!J1305</f>
        <v>1.0163255275990366</v>
      </c>
      <c r="L378" s="1">
        <f t="shared" si="57"/>
        <v>1.0162375339684961</v>
      </c>
      <c r="M378" s="6">
        <f>'x calcs'!I377</f>
        <v>0.99690352023029327</v>
      </c>
      <c r="N378" s="6"/>
      <c r="O378" s="6">
        <f t="shared" si="60"/>
        <v>0.48342450477937637</v>
      </c>
      <c r="P378" s="6">
        <f t="shared" si="61"/>
        <v>364.26071458598233</v>
      </c>
    </row>
    <row r="379" spans="2:16" x14ac:dyDescent="0.25">
      <c r="B379">
        <f>'detrend th'!A381</f>
        <v>1979</v>
      </c>
      <c r="C379">
        <f>'detrend th'!B381</f>
        <v>3</v>
      </c>
      <c r="D379" s="57">
        <f>'detrend th'!F381</f>
        <v>0.813488494091402</v>
      </c>
      <c r="E379" s="55">
        <f>1/'R'!E1306</f>
        <v>231</v>
      </c>
      <c r="F379">
        <f t="shared" si="62"/>
        <v>-26</v>
      </c>
      <c r="G379" s="5">
        <f t="shared" si="55"/>
        <v>246.71635807367818</v>
      </c>
      <c r="H379" s="1">
        <f t="shared" si="56"/>
        <v>4.8412881685161882</v>
      </c>
      <c r="I379" s="187">
        <f t="shared" si="58"/>
        <v>2</v>
      </c>
      <c r="J379">
        <f t="shared" si="59"/>
        <v>3</v>
      </c>
      <c r="K379" s="1">
        <f>'R'!J1306</f>
        <v>1.0158834348873071</v>
      </c>
      <c r="L379" s="1">
        <f t="shared" si="57"/>
        <v>1.0157987002801201</v>
      </c>
      <c r="M379" s="6">
        <f>'x calcs'!I378</f>
        <v>0.99690352023029327</v>
      </c>
      <c r="N379" s="6"/>
      <c r="O379" s="6">
        <f t="shared" si="60"/>
        <v>0.48342450477937637</v>
      </c>
      <c r="P379" s="6">
        <f t="shared" si="61"/>
        <v>364.26071458598233</v>
      </c>
    </row>
    <row r="380" spans="2:16" x14ac:dyDescent="0.25">
      <c r="B380">
        <f>'detrend th'!A382</f>
        <v>1979</v>
      </c>
      <c r="C380">
        <f>'detrend th'!B382</f>
        <v>4</v>
      </c>
      <c r="D380" s="57">
        <f>'detrend th'!F382</f>
        <v>0.85021083255948182</v>
      </c>
      <c r="E380" s="55">
        <f>1/'R'!E1307</f>
        <v>233.51954668389661</v>
      </c>
      <c r="F380">
        <f t="shared" si="62"/>
        <v>-25</v>
      </c>
      <c r="G380" s="5">
        <f t="shared" si="55"/>
        <v>248.63142944704867</v>
      </c>
      <c r="H380" s="1">
        <f t="shared" si="56"/>
        <v>4.9936956408022946</v>
      </c>
      <c r="I380" s="187">
        <f t="shared" si="58"/>
        <v>3</v>
      </c>
      <c r="J380">
        <f t="shared" si="59"/>
        <v>3</v>
      </c>
      <c r="K380" s="1">
        <f>'R'!J1307</f>
        <v>0.97062180195757353</v>
      </c>
      <c r="L380" s="1">
        <f t="shared" si="57"/>
        <v>0.97054032637373988</v>
      </c>
      <c r="M380" s="6">
        <f>'x calcs'!I379</f>
        <v>0.99808838537710232</v>
      </c>
      <c r="N380" s="6"/>
      <c r="O380" s="6">
        <f t="shared" si="60"/>
        <v>0.59221490927912501</v>
      </c>
      <c r="P380" s="6">
        <f t="shared" si="61"/>
        <v>415.47245975446987</v>
      </c>
    </row>
    <row r="381" spans="2:16" x14ac:dyDescent="0.25">
      <c r="B381">
        <f>'detrend th'!A383</f>
        <v>1979</v>
      </c>
      <c r="C381">
        <f>'detrend th'!B383</f>
        <v>5</v>
      </c>
      <c r="D381" s="57">
        <f>'detrend th'!F383</f>
        <v>0.87293423615700638</v>
      </c>
      <c r="E381" s="55">
        <f>1/'R'!E1308</f>
        <v>226.08830358205515</v>
      </c>
      <c r="F381">
        <f t="shared" si="62"/>
        <v>-24</v>
      </c>
      <c r="G381" s="5">
        <f t="shared" si="55"/>
        <v>240.59571103468113</v>
      </c>
      <c r="H381" s="1">
        <f t="shared" si="56"/>
        <v>5.0218768776289204</v>
      </c>
      <c r="I381" s="187">
        <f t="shared" si="58"/>
        <v>3</v>
      </c>
      <c r="J381">
        <f t="shared" si="59"/>
        <v>3</v>
      </c>
      <c r="K381" s="1">
        <f>'R'!J1308</f>
        <v>1.014824304691083</v>
      </c>
      <c r="L381" s="1">
        <f t="shared" si="57"/>
        <v>1.0147460881306027</v>
      </c>
      <c r="M381" s="6">
        <f>'x calcs'!I380</f>
        <v>0.99808838537710232</v>
      </c>
      <c r="N381" s="6"/>
      <c r="O381" s="6">
        <f t="shared" si="60"/>
        <v>0.59221490927912501</v>
      </c>
      <c r="P381" s="6">
        <f t="shared" si="61"/>
        <v>415.47245975446987</v>
      </c>
    </row>
    <row r="382" spans="2:16" x14ac:dyDescent="0.25">
      <c r="B382">
        <f>'detrend th'!A384</f>
        <v>1979</v>
      </c>
      <c r="C382">
        <f>'detrend th'!B384</f>
        <v>6</v>
      </c>
      <c r="D382" s="57">
        <f>'detrend th'!F384</f>
        <v>0.83799826960604995</v>
      </c>
      <c r="E382" s="55">
        <f>1/'R'!E1309</f>
        <v>228.53932584269663</v>
      </c>
      <c r="F382">
        <f t="shared" si="62"/>
        <v>-23</v>
      </c>
      <c r="G382" s="5">
        <f t="shared" si="55"/>
        <v>242.44225798479656</v>
      </c>
      <c r="H382" s="1">
        <f t="shared" si="56"/>
        <v>4.9031918209793712</v>
      </c>
      <c r="I382" s="187">
        <f t="shared" si="58"/>
        <v>3</v>
      </c>
      <c r="J382">
        <f t="shared" si="59"/>
        <v>3</v>
      </c>
      <c r="K382" s="1">
        <f>'R'!J1309</f>
        <v>1.005069875819451</v>
      </c>
      <c r="L382" s="1">
        <f t="shared" si="57"/>
        <v>1.0049949182823239</v>
      </c>
      <c r="M382" s="6">
        <f>'x calcs'!I381</f>
        <v>0.99808838537710232</v>
      </c>
      <c r="N382" s="6"/>
      <c r="O382" s="6">
        <f t="shared" si="60"/>
        <v>0.59221490927912501</v>
      </c>
      <c r="P382" s="6">
        <f t="shared" si="61"/>
        <v>415.47245975446987</v>
      </c>
    </row>
    <row r="383" spans="2:16" x14ac:dyDescent="0.25">
      <c r="B383">
        <f>'detrend th'!A385</f>
        <v>1979</v>
      </c>
      <c r="C383">
        <f>'detrend th'!B385</f>
        <v>7</v>
      </c>
      <c r="D383" s="57">
        <f>'detrend th'!F385</f>
        <v>0.83587599354668485</v>
      </c>
      <c r="E383" s="55">
        <f>1/'R'!E1310</f>
        <v>228.36304610065093</v>
      </c>
      <c r="F383">
        <f t="shared" si="62"/>
        <v>-22</v>
      </c>
      <c r="G383" s="5">
        <f t="shared" si="55"/>
        <v>241.66150293222478</v>
      </c>
      <c r="H383" s="1">
        <f t="shared" si="56"/>
        <v>4.889578318264161</v>
      </c>
      <c r="I383" s="187">
        <f t="shared" si="58"/>
        <v>3</v>
      </c>
      <c r="J383">
        <f t="shared" si="59"/>
        <v>2</v>
      </c>
      <c r="K383" s="1">
        <f>'R'!J1310</f>
        <v>1.0394957631681809</v>
      </c>
      <c r="L383" s="1">
        <f t="shared" si="57"/>
        <v>1.0394240646544073</v>
      </c>
      <c r="M383" s="6">
        <f>'x calcs'!I382</f>
        <v>1.0007037052390964</v>
      </c>
      <c r="N383" s="6"/>
      <c r="O383" s="6">
        <f t="shared" si="60"/>
        <v>0.59221490927912501</v>
      </c>
      <c r="P383" s="6">
        <f t="shared" si="61"/>
        <v>415.47245975446987</v>
      </c>
    </row>
    <row r="384" spans="2:16" x14ac:dyDescent="0.25">
      <c r="B384">
        <f>'detrend th'!A386</f>
        <v>1979</v>
      </c>
      <c r="C384">
        <f>'detrend th'!B386</f>
        <v>8</v>
      </c>
      <c r="D384" s="57">
        <f>'detrend th'!F386</f>
        <v>0.80197810511603018</v>
      </c>
      <c r="E384" s="55">
        <f>1/'R'!E1311</f>
        <v>236.33266279502615</v>
      </c>
      <c r="F384">
        <f t="shared" si="62"/>
        <v>-21</v>
      </c>
      <c r="G384" s="5">
        <f t="shared" si="55"/>
        <v>249.02664431607391</v>
      </c>
      <c r="H384" s="1">
        <f t="shared" si="56"/>
        <v>4.8143901408320726</v>
      </c>
      <c r="I384" s="187">
        <f t="shared" si="58"/>
        <v>2</v>
      </c>
      <c r="J384">
        <f t="shared" si="59"/>
        <v>3</v>
      </c>
      <c r="K384" s="1">
        <f>'R'!J1311</f>
        <v>1.0038573857113491</v>
      </c>
      <c r="L384" s="1">
        <f t="shared" si="57"/>
        <v>1.0037889462209288</v>
      </c>
      <c r="M384" s="6">
        <f>'x calcs'!I383</f>
        <v>1.0007037052390964</v>
      </c>
      <c r="N384" s="6"/>
      <c r="O384" s="6">
        <f t="shared" si="60"/>
        <v>0.48342450477937637</v>
      </c>
      <c r="P384" s="6">
        <f t="shared" si="61"/>
        <v>364.26071458598233</v>
      </c>
    </row>
    <row r="385" spans="2:16" x14ac:dyDescent="0.25">
      <c r="B385">
        <f>'detrend th'!A387</f>
        <v>1979</v>
      </c>
      <c r="C385">
        <f>'detrend th'!B387</f>
        <v>9</v>
      </c>
      <c r="D385" s="57">
        <f>'detrend th'!F387</f>
        <v>0.83688926718368251</v>
      </c>
      <c r="E385" s="55">
        <f>1/'R'!E1312</f>
        <v>236.51542649727767</v>
      </c>
      <c r="F385">
        <f t="shared" si="62"/>
        <v>-20</v>
      </c>
      <c r="G385" s="5">
        <f t="shared" si="55"/>
        <v>248.60493270779935</v>
      </c>
      <c r="H385" s="1">
        <f t="shared" si="56"/>
        <v>4.9431997914879435</v>
      </c>
      <c r="I385" s="187">
        <f t="shared" si="58"/>
        <v>3</v>
      </c>
      <c r="J385">
        <f t="shared" si="59"/>
        <v>2</v>
      </c>
      <c r="K385" s="1">
        <f>'R'!J1312</f>
        <v>0.95812606727365934</v>
      </c>
      <c r="L385" s="1">
        <f t="shared" si="57"/>
        <v>0.9580608868065924</v>
      </c>
      <c r="M385" s="6">
        <f>'x calcs'!I384</f>
        <v>1.0007037052390964</v>
      </c>
      <c r="N385" s="6"/>
      <c r="O385" s="6">
        <f t="shared" si="60"/>
        <v>0.59221490927912501</v>
      </c>
      <c r="P385" s="6">
        <f t="shared" si="61"/>
        <v>415.47245975446987</v>
      </c>
    </row>
    <row r="386" spans="2:16" x14ac:dyDescent="0.25">
      <c r="B386">
        <f>'detrend th'!A388</f>
        <v>1979</v>
      </c>
      <c r="C386">
        <f>'detrend th'!B388</f>
        <v>10</v>
      </c>
      <c r="D386" s="57">
        <f>'detrend th'!F388</f>
        <v>0.83021991752069579</v>
      </c>
      <c r="E386" s="55">
        <f>1/'R'!E1313</f>
        <v>225.67472964923232</v>
      </c>
      <c r="F386">
        <f t="shared" si="62"/>
        <v>-19</v>
      </c>
      <c r="G386" s="5">
        <f t="shared" si="55"/>
        <v>237.15976054922791</v>
      </c>
      <c r="H386" s="1">
        <f t="shared" si="56"/>
        <v>4.835935026650211</v>
      </c>
      <c r="I386" s="187">
        <f t="shared" si="58"/>
        <v>2</v>
      </c>
      <c r="J386">
        <f t="shared" si="59"/>
        <v>2</v>
      </c>
      <c r="K386" s="1">
        <f>'R'!J1313</f>
        <v>0.98792317127399876</v>
      </c>
      <c r="L386" s="1">
        <f t="shared" si="57"/>
        <v>0.98786124983028512</v>
      </c>
      <c r="M386" s="6">
        <f>'x calcs'!I385</f>
        <v>0.99969539696089971</v>
      </c>
      <c r="N386" s="6"/>
      <c r="O386" s="6">
        <f t="shared" si="60"/>
        <v>0.48342450477937637</v>
      </c>
      <c r="P386" s="6">
        <f t="shared" si="61"/>
        <v>364.26071458598233</v>
      </c>
    </row>
    <row r="387" spans="2:16" x14ac:dyDescent="0.25">
      <c r="B387">
        <f>'detrend th'!A389</f>
        <v>1979</v>
      </c>
      <c r="C387">
        <f>'detrend th'!B389</f>
        <v>11</v>
      </c>
      <c r="D387" s="57">
        <f>'detrend th'!F389</f>
        <v>0.79640404536488019</v>
      </c>
      <c r="E387" s="55">
        <f>1/'R'!E1314</f>
        <v>222.08222610483409</v>
      </c>
      <c r="F387">
        <f t="shared" si="62"/>
        <v>-18</v>
      </c>
      <c r="G387" s="5">
        <f t="shared" si="55"/>
        <v>232.9627816943036</v>
      </c>
      <c r="H387" s="1">
        <f t="shared" si="56"/>
        <v>4.6781383669048857</v>
      </c>
      <c r="I387" s="187">
        <f t="shared" si="58"/>
        <v>2</v>
      </c>
      <c r="J387">
        <f t="shared" si="59"/>
        <v>2</v>
      </c>
      <c r="K387" s="1">
        <f>'R'!J1314</f>
        <v>1.0335107722387789</v>
      </c>
      <c r="L387" s="1">
        <f t="shared" si="57"/>
        <v>1.0334521098184186</v>
      </c>
      <c r="M387" s="6">
        <f>'x calcs'!I386</f>
        <v>0.99969539696089971</v>
      </c>
      <c r="N387" s="6"/>
      <c r="O387" s="6">
        <f t="shared" si="60"/>
        <v>0.48342450477937637</v>
      </c>
      <c r="P387" s="6">
        <f t="shared" si="61"/>
        <v>364.26071458598233</v>
      </c>
    </row>
    <row r="388" spans="2:16" x14ac:dyDescent="0.25">
      <c r="B388">
        <f>'detrend th'!A390</f>
        <v>1979</v>
      </c>
      <c r="C388">
        <f>'detrend th'!B390</f>
        <v>12</v>
      </c>
      <c r="D388" s="57">
        <f>'detrend th'!F390</f>
        <v>0.77276878475014621</v>
      </c>
      <c r="E388" s="55">
        <f>1/'R'!E1315</f>
        <v>228.95575221238934</v>
      </c>
      <c r="F388">
        <f t="shared" si="62"/>
        <v>-17</v>
      </c>
      <c r="G388" s="5">
        <f t="shared" si="55"/>
        <v>239.23183249133277</v>
      </c>
      <c r="H388" s="1">
        <f t="shared" si="56"/>
        <v>4.6338439858706817</v>
      </c>
      <c r="I388" s="187">
        <f t="shared" si="58"/>
        <v>2</v>
      </c>
      <c r="J388">
        <f t="shared" si="59"/>
        <v>2</v>
      </c>
      <c r="K388" s="1">
        <f>'R'!J1315</f>
        <v>1.0188882326809101</v>
      </c>
      <c r="L388" s="1">
        <f t="shared" si="57"/>
        <v>1.0188328292839033</v>
      </c>
      <c r="M388" s="6">
        <f>'x calcs'!I387</f>
        <v>0.99969539696089971</v>
      </c>
      <c r="N388" s="6"/>
      <c r="O388" s="6">
        <f t="shared" si="60"/>
        <v>0.48342450477937637</v>
      </c>
      <c r="P388" s="6">
        <f t="shared" si="61"/>
        <v>364.26071458598233</v>
      </c>
    </row>
    <row r="389" spans="2:16" x14ac:dyDescent="0.25">
      <c r="B389">
        <f>'detrend th'!A391</f>
        <v>1980</v>
      </c>
      <c r="C389">
        <f>'detrend th'!B391</f>
        <v>1</v>
      </c>
      <c r="D389" s="57">
        <f>'detrend th'!F391</f>
        <v>0.71971898285550284</v>
      </c>
      <c r="E389" s="55">
        <f>1/'R'!E1316</f>
        <v>233.47368421052633</v>
      </c>
      <c r="F389">
        <f t="shared" si="62"/>
        <v>-16</v>
      </c>
      <c r="G389" s="5">
        <f t="shared" ref="G389:G452" si="63">E389-$F$1*F389</f>
        <v>243.14528917894367</v>
      </c>
      <c r="H389" s="1">
        <f t="shared" ref="H389:H452" si="64">D389/$D$3+G389/$G$3</f>
        <v>4.4615791213692884</v>
      </c>
      <c r="I389" s="187">
        <f t="shared" si="58"/>
        <v>2</v>
      </c>
      <c r="J389">
        <f t="shared" si="59"/>
        <v>2</v>
      </c>
      <c r="K389" s="1">
        <f>'R'!J1316</f>
        <v>1.0297763346633677</v>
      </c>
      <c r="L389" s="1">
        <f t="shared" ref="L389:L452" si="65">K389-$K$2*F389</f>
        <v>1.0297241902897141</v>
      </c>
      <c r="M389" s="6">
        <f>'x calcs'!I388</f>
        <v>0.99969511835725766</v>
      </c>
      <c r="N389" s="6"/>
      <c r="O389" s="6">
        <f t="shared" si="60"/>
        <v>0.48342450477937637</v>
      </c>
      <c r="P389" s="6">
        <f t="shared" si="61"/>
        <v>364.26071458598233</v>
      </c>
    </row>
    <row r="390" spans="2:16" x14ac:dyDescent="0.25">
      <c r="B390">
        <f>'detrend th'!A392</f>
        <v>1980</v>
      </c>
      <c r="C390">
        <f>'detrend th'!B392</f>
        <v>2</v>
      </c>
      <c r="D390" s="57">
        <f>'detrend th'!F392</f>
        <v>0.69723006021125411</v>
      </c>
      <c r="E390" s="55">
        <f>1/'R'!E1317</f>
        <v>240.62608695652176</v>
      </c>
      <c r="F390">
        <f t="shared" si="62"/>
        <v>-15</v>
      </c>
      <c r="G390" s="5">
        <f t="shared" si="63"/>
        <v>249.69321661441302</v>
      </c>
      <c r="H390" s="1">
        <f t="shared" si="64"/>
        <v>4.4236135966861863</v>
      </c>
      <c r="I390" s="187">
        <f t="shared" ref="I390:I453" si="66">VLOOKUP(H390,$S$6:$T$11,2)</f>
        <v>2</v>
      </c>
      <c r="J390">
        <f t="shared" ref="J390:J453" si="67">I391</f>
        <v>2</v>
      </c>
      <c r="K390" s="1">
        <f>'R'!J1317</f>
        <v>0.89889054483309661</v>
      </c>
      <c r="L390" s="1">
        <f t="shared" si="65"/>
        <v>0.89884165948279637</v>
      </c>
      <c r="M390" s="6">
        <f>'x calcs'!I389</f>
        <v>0.99969511835725766</v>
      </c>
      <c r="N390" s="6"/>
      <c r="O390" s="6">
        <f t="shared" ref="O390:O453" si="68">INDEX($W$7:$W$11,I390)</f>
        <v>0.48342450477937637</v>
      </c>
      <c r="P390" s="6">
        <f t="shared" ref="P390:P453" si="69">INDEX($X$7:$X$11,I390)</f>
        <v>364.26071458598233</v>
      </c>
    </row>
    <row r="391" spans="2:16" x14ac:dyDescent="0.25">
      <c r="B391">
        <f>'detrend th'!A393</f>
        <v>1980</v>
      </c>
      <c r="C391">
        <f>'detrend th'!B393</f>
        <v>3</v>
      </c>
      <c r="D391" s="57">
        <f>'detrend th'!F393</f>
        <v>0.69211339078530498</v>
      </c>
      <c r="E391" s="55">
        <f>1/'R'!E1318</f>
        <v>216.62068965517241</v>
      </c>
      <c r="F391">
        <f t="shared" ref="F391:F454" si="70">F390+1</f>
        <v>-14</v>
      </c>
      <c r="G391" s="5">
        <f t="shared" si="63"/>
        <v>225.08334400253759</v>
      </c>
      <c r="H391" s="1">
        <f t="shared" si="64"/>
        <v>4.2278010069071268</v>
      </c>
      <c r="I391" s="187">
        <f t="shared" si="66"/>
        <v>2</v>
      </c>
      <c r="J391">
        <f t="shared" si="67"/>
        <v>1</v>
      </c>
      <c r="K391" s="1">
        <f>'R'!J1318</f>
        <v>0.9777454847052266</v>
      </c>
      <c r="L391" s="1">
        <f t="shared" si="65"/>
        <v>0.97769985837827977</v>
      </c>
      <c r="M391" s="6">
        <f>'x calcs'!I390</f>
        <v>0.99969511835725766</v>
      </c>
      <c r="N391" s="6"/>
      <c r="O391" s="6">
        <f t="shared" si="68"/>
        <v>0.48342450477937637</v>
      </c>
      <c r="P391" s="6">
        <f t="shared" si="69"/>
        <v>364.26071458598233</v>
      </c>
    </row>
    <row r="392" spans="2:16" x14ac:dyDescent="0.25">
      <c r="B392">
        <f>'detrend th'!A394</f>
        <v>1980</v>
      </c>
      <c r="C392">
        <f>'detrend th'!B394</f>
        <v>4</v>
      </c>
      <c r="D392" s="57">
        <f>'detrend th'!F394</f>
        <v>0.55692790090648958</v>
      </c>
      <c r="E392" s="55">
        <f>1/'R'!E1319</f>
        <v>211.40238802600459</v>
      </c>
      <c r="F392">
        <f t="shared" si="70"/>
        <v>-13</v>
      </c>
      <c r="G392" s="5">
        <f t="shared" si="63"/>
        <v>219.26056706284368</v>
      </c>
      <c r="H392" s="1">
        <f t="shared" si="64"/>
        <v>3.6755458320940395</v>
      </c>
      <c r="I392" s="187">
        <f t="shared" si="66"/>
        <v>1</v>
      </c>
      <c r="J392">
        <f t="shared" si="67"/>
        <v>1</v>
      </c>
      <c r="K392" s="1">
        <f>'R'!J1319</f>
        <v>1.046418694972594</v>
      </c>
      <c r="L392" s="1">
        <f t="shared" si="65"/>
        <v>1.0463763276690006</v>
      </c>
      <c r="M392" s="6">
        <f>'x calcs'!I391</f>
        <v>0.99396793483057655</v>
      </c>
      <c r="N392" s="6"/>
      <c r="O392" s="6">
        <f t="shared" si="68"/>
        <v>0.3764003651701871</v>
      </c>
      <c r="P392" s="6">
        <f t="shared" si="69"/>
        <v>289.5667893320628</v>
      </c>
    </row>
    <row r="393" spans="2:16" x14ac:dyDescent="0.25">
      <c r="B393">
        <f>'detrend th'!A395</f>
        <v>1980</v>
      </c>
      <c r="C393">
        <f>'detrend th'!B395</f>
        <v>5</v>
      </c>
      <c r="D393" s="57">
        <f>'detrend th'!F395</f>
        <v>0.4738255178152242</v>
      </c>
      <c r="E393" s="55">
        <f>1/'R'!E1320</f>
        <v>219.29876657170058</v>
      </c>
      <c r="F393">
        <f t="shared" si="70"/>
        <v>-12</v>
      </c>
      <c r="G393" s="5">
        <f t="shared" si="63"/>
        <v>226.55247029801359</v>
      </c>
      <c r="H393" s="1">
        <f t="shared" si="64"/>
        <v>3.4140229702040905</v>
      </c>
      <c r="I393" s="187">
        <f t="shared" si="66"/>
        <v>1</v>
      </c>
      <c r="J393">
        <f t="shared" si="67"/>
        <v>1</v>
      </c>
      <c r="K393" s="1">
        <f>'R'!J1320</f>
        <v>1.0634341097672628</v>
      </c>
      <c r="L393" s="1">
        <f t="shared" si="65"/>
        <v>1.0633950014870226</v>
      </c>
      <c r="M393" s="6">
        <f>'x calcs'!I392</f>
        <v>0.99396793483057655</v>
      </c>
      <c r="N393" s="6"/>
      <c r="O393" s="6">
        <f t="shared" si="68"/>
        <v>0.3764003651701871</v>
      </c>
      <c r="P393" s="6">
        <f t="shared" si="69"/>
        <v>289.5667893320628</v>
      </c>
    </row>
    <row r="394" spans="2:16" x14ac:dyDescent="0.25">
      <c r="B394">
        <f>'detrend th'!A396</f>
        <v>1980</v>
      </c>
      <c r="C394">
        <f>'detrend th'!B396</f>
        <v>6</v>
      </c>
      <c r="D394" s="57">
        <f>'detrend th'!F396</f>
        <v>0.47484919967582534</v>
      </c>
      <c r="E394" s="55">
        <f>1/'R'!E1321</f>
        <v>231.51515151515147</v>
      </c>
      <c r="F394">
        <f t="shared" si="70"/>
        <v>-11</v>
      </c>
      <c r="G394" s="5">
        <f t="shared" si="63"/>
        <v>238.1643799309384</v>
      </c>
      <c r="H394" s="1">
        <f t="shared" si="64"/>
        <v>3.5011639337405551</v>
      </c>
      <c r="I394" s="187">
        <f t="shared" si="66"/>
        <v>1</v>
      </c>
      <c r="J394">
        <f t="shared" si="67"/>
        <v>1</v>
      </c>
      <c r="K394" s="1">
        <f>'R'!J1321</f>
        <v>1.0560386289775043</v>
      </c>
      <c r="L394" s="1">
        <f t="shared" si="65"/>
        <v>1.0560027797206175</v>
      </c>
      <c r="M394" s="6">
        <f>'x calcs'!I393</f>
        <v>0.99396793483057655</v>
      </c>
      <c r="N394" s="6"/>
      <c r="O394" s="6">
        <f t="shared" si="68"/>
        <v>0.3764003651701871</v>
      </c>
      <c r="P394" s="6">
        <f t="shared" si="69"/>
        <v>289.5667893320628</v>
      </c>
    </row>
    <row r="395" spans="2:16" x14ac:dyDescent="0.25">
      <c r="B395">
        <f>'detrend th'!A397</f>
        <v>1980</v>
      </c>
      <c r="C395">
        <f>'detrend th'!B397</f>
        <v>7</v>
      </c>
      <c r="D395" s="57">
        <f>'detrend th'!F397</f>
        <v>0.46146932319836159</v>
      </c>
      <c r="E395" s="55">
        <f>1/'R'!E1322</f>
        <v>240.26754332453672</v>
      </c>
      <c r="F395">
        <f t="shared" si="70"/>
        <v>-10</v>
      </c>
      <c r="G395" s="5">
        <f t="shared" si="63"/>
        <v>246.31229642979756</v>
      </c>
      <c r="H395" s="1">
        <f t="shared" si="64"/>
        <v>3.5090710105008851</v>
      </c>
      <c r="I395" s="187">
        <f t="shared" si="66"/>
        <v>1</v>
      </c>
      <c r="J395">
        <f t="shared" si="67"/>
        <v>1</v>
      </c>
      <c r="K395" s="1">
        <f>'R'!J1322</f>
        <v>1.0277560440894671</v>
      </c>
      <c r="L395" s="1">
        <f t="shared" si="65"/>
        <v>1.0277234538559337</v>
      </c>
      <c r="M395" s="6">
        <f>'x calcs'!I394</f>
        <v>0.99986855155614973</v>
      </c>
      <c r="N395" s="6"/>
      <c r="O395" s="6">
        <f t="shared" si="68"/>
        <v>0.3764003651701871</v>
      </c>
      <c r="P395" s="6">
        <f t="shared" si="69"/>
        <v>289.5667893320628</v>
      </c>
    </row>
    <row r="396" spans="2:16" x14ac:dyDescent="0.25">
      <c r="B396">
        <f>'detrend th'!A398</f>
        <v>1980</v>
      </c>
      <c r="C396">
        <f>'detrend th'!B398</f>
        <v>8</v>
      </c>
      <c r="D396" s="57">
        <f>'detrend th'!F398</f>
        <v>0.47421618167357332</v>
      </c>
      <c r="E396" s="55">
        <f>1/'R'!E1323</f>
        <v>245.90694363554002</v>
      </c>
      <c r="F396">
        <f t="shared" si="70"/>
        <v>-9</v>
      </c>
      <c r="G396" s="5">
        <f t="shared" si="63"/>
        <v>251.34722143027477</v>
      </c>
      <c r="H396" s="1">
        <f t="shared" si="64"/>
        <v>3.5933147507578478</v>
      </c>
      <c r="I396" s="187">
        <f t="shared" si="66"/>
        <v>1</v>
      </c>
      <c r="J396">
        <f t="shared" si="67"/>
        <v>1</v>
      </c>
      <c r="K396" s="1">
        <f>'R'!J1323</f>
        <v>1.0199558515039477</v>
      </c>
      <c r="L396" s="1">
        <f t="shared" si="65"/>
        <v>1.0199265202937675</v>
      </c>
      <c r="M396" s="6">
        <f>'x calcs'!I395</f>
        <v>0.99986855155614973</v>
      </c>
      <c r="N396" s="6"/>
      <c r="O396" s="6">
        <f t="shared" si="68"/>
        <v>0.3764003651701871</v>
      </c>
      <c r="P396" s="6">
        <f t="shared" si="69"/>
        <v>289.5667893320628</v>
      </c>
    </row>
    <row r="397" spans="2:16" x14ac:dyDescent="0.25">
      <c r="B397">
        <f>'detrend th'!A399</f>
        <v>1980</v>
      </c>
      <c r="C397">
        <f>'detrend th'!B399</f>
        <v>9</v>
      </c>
      <c r="D397" s="57">
        <f>'detrend th'!F399</f>
        <v>0.5060943673897349</v>
      </c>
      <c r="E397" s="55">
        <f>1/'R'!E1324</f>
        <v>250.08237232289949</v>
      </c>
      <c r="F397">
        <f t="shared" si="70"/>
        <v>-8</v>
      </c>
      <c r="G397" s="5">
        <f t="shared" si="63"/>
        <v>254.91817480710816</v>
      </c>
      <c r="H397" s="1">
        <f t="shared" si="64"/>
        <v>3.7393046172210003</v>
      </c>
      <c r="I397" s="187">
        <f t="shared" si="66"/>
        <v>1</v>
      </c>
      <c r="J397">
        <f t="shared" si="67"/>
        <v>1</v>
      </c>
      <c r="K397" s="1">
        <f>'R'!J1324</f>
        <v>1.0236718324451697</v>
      </c>
      <c r="L397" s="1">
        <f t="shared" si="65"/>
        <v>1.0236457602583429</v>
      </c>
      <c r="M397" s="6">
        <f>'x calcs'!I396</f>
        <v>0.99986855155614973</v>
      </c>
      <c r="N397" s="6"/>
      <c r="O397" s="6">
        <f t="shared" si="68"/>
        <v>0.3764003651701871</v>
      </c>
      <c r="P397" s="6">
        <f t="shared" si="69"/>
        <v>289.5667893320628</v>
      </c>
    </row>
    <row r="398" spans="2:16" x14ac:dyDescent="0.25">
      <c r="B398">
        <f>'detrend th'!A400</f>
        <v>1980</v>
      </c>
      <c r="C398">
        <f>'detrend th'!B400</f>
        <v>10</v>
      </c>
      <c r="D398" s="57">
        <f>'detrend th'!F400</f>
        <v>0.50512078181340381</v>
      </c>
      <c r="E398" s="55">
        <f>1/'R'!E1325</f>
        <v>256.13114754098359</v>
      </c>
      <c r="F398">
        <f t="shared" si="70"/>
        <v>-7</v>
      </c>
      <c r="G398" s="5">
        <f t="shared" si="63"/>
        <v>260.36247471466618</v>
      </c>
      <c r="H398" s="1">
        <f t="shared" si="64"/>
        <v>3.774672105184242</v>
      </c>
      <c r="I398" s="187">
        <f t="shared" si="66"/>
        <v>1</v>
      </c>
      <c r="J398">
        <f t="shared" si="67"/>
        <v>1</v>
      </c>
      <c r="K398" s="1">
        <f>'R'!J1325</f>
        <v>1.0326577284181964</v>
      </c>
      <c r="L398" s="1">
        <f t="shared" si="65"/>
        <v>1.032634915254723</v>
      </c>
      <c r="M398" s="6">
        <f>'x calcs'!I397</f>
        <v>1.0048177176472923</v>
      </c>
      <c r="N398" s="6"/>
      <c r="O398" s="6">
        <f t="shared" si="68"/>
        <v>0.3764003651701871</v>
      </c>
      <c r="P398" s="6">
        <f t="shared" si="69"/>
        <v>289.5667893320628</v>
      </c>
    </row>
    <row r="399" spans="2:16" x14ac:dyDescent="0.25">
      <c r="B399">
        <f>'detrend th'!A401</f>
        <v>1980</v>
      </c>
      <c r="C399">
        <f>'detrend th'!B401</f>
        <v>11</v>
      </c>
      <c r="D399" s="57">
        <f>'detrend th'!F401</f>
        <v>0.52352542873897712</v>
      </c>
      <c r="E399" s="55">
        <f>1/'R'!E1326</f>
        <v>265.64437194127237</v>
      </c>
      <c r="F399">
        <f t="shared" si="70"/>
        <v>-6</v>
      </c>
      <c r="G399" s="5">
        <f t="shared" si="63"/>
        <v>269.27122380442887</v>
      </c>
      <c r="H399" s="1">
        <f t="shared" si="64"/>
        <v>3.9080624630078065</v>
      </c>
      <c r="I399" s="187">
        <f t="shared" si="66"/>
        <v>1</v>
      </c>
      <c r="J399">
        <f t="shared" si="67"/>
        <v>1</v>
      </c>
      <c r="K399" s="1">
        <f>'R'!J1326</f>
        <v>0.97375933570679896</v>
      </c>
      <c r="L399" s="1">
        <f t="shared" si="65"/>
        <v>0.97373978156667884</v>
      </c>
      <c r="M399" s="6">
        <f>'x calcs'!I398</f>
        <v>1.0048177176472923</v>
      </c>
      <c r="N399" s="6"/>
      <c r="O399" s="6">
        <f t="shared" si="68"/>
        <v>0.3764003651701871</v>
      </c>
      <c r="P399" s="6">
        <f t="shared" si="69"/>
        <v>289.5667893320628</v>
      </c>
    </row>
    <row r="400" spans="2:16" x14ac:dyDescent="0.25">
      <c r="B400">
        <f>'detrend th'!A402</f>
        <v>1980</v>
      </c>
      <c r="C400">
        <f>'detrend th'!B402</f>
        <v>12</v>
      </c>
      <c r="D400" s="57">
        <f>'detrend th'!F402</f>
        <v>0.52741454991087144</v>
      </c>
      <c r="E400" s="55">
        <f>1/'R'!E1327</f>
        <v>260.06493506493507</v>
      </c>
      <c r="F400">
        <f t="shared" si="70"/>
        <v>-5</v>
      </c>
      <c r="G400" s="5">
        <f t="shared" si="63"/>
        <v>263.08731161756549</v>
      </c>
      <c r="H400" s="1">
        <f t="shared" si="64"/>
        <v>3.8784006660653518</v>
      </c>
      <c r="I400" s="187">
        <f t="shared" si="66"/>
        <v>1</v>
      </c>
      <c r="J400">
        <f t="shared" si="67"/>
        <v>1</v>
      </c>
      <c r="K400" s="1">
        <f>'R'!J1327</f>
        <v>0.98734580463955124</v>
      </c>
      <c r="L400" s="1">
        <f t="shared" si="65"/>
        <v>0.98732950952278453</v>
      </c>
      <c r="M400" s="6">
        <f>'x calcs'!I399</f>
        <v>1.0048177176472923</v>
      </c>
      <c r="N400" s="6"/>
      <c r="O400" s="6">
        <f t="shared" si="68"/>
        <v>0.3764003651701871</v>
      </c>
      <c r="P400" s="6">
        <f t="shared" si="69"/>
        <v>289.5667893320628</v>
      </c>
    </row>
    <row r="401" spans="2:16" x14ac:dyDescent="0.25">
      <c r="B401">
        <f>'detrend th'!A403</f>
        <v>1981</v>
      </c>
      <c r="C401">
        <f>'detrend th'!B403</f>
        <v>1</v>
      </c>
      <c r="D401" s="57">
        <f>'detrend th'!F403</f>
        <v>0.49741287696194791</v>
      </c>
      <c r="E401" s="55">
        <f>1/'R'!E1328</f>
        <v>257.41935483870964</v>
      </c>
      <c r="F401">
        <f t="shared" si="70"/>
        <v>-4</v>
      </c>
      <c r="G401" s="5">
        <f t="shared" si="63"/>
        <v>259.83725608081397</v>
      </c>
      <c r="H401" s="1">
        <f t="shared" si="64"/>
        <v>3.7417983497833731</v>
      </c>
      <c r="I401" s="187">
        <f t="shared" si="66"/>
        <v>1</v>
      </c>
      <c r="J401">
        <f t="shared" si="67"/>
        <v>1</v>
      </c>
      <c r="K401" s="1">
        <f>'R'!J1328</f>
        <v>0.95236980905170088</v>
      </c>
      <c r="L401" s="1">
        <f t="shared" si="65"/>
        <v>0.95235677295828747</v>
      </c>
      <c r="M401" s="6">
        <f>'x calcs'!I400</f>
        <v>1.0074262172096122</v>
      </c>
      <c r="N401" s="6"/>
      <c r="O401" s="6">
        <f t="shared" si="68"/>
        <v>0.3764003651701871</v>
      </c>
      <c r="P401" s="6">
        <f t="shared" si="69"/>
        <v>289.5667893320628</v>
      </c>
    </row>
    <row r="402" spans="2:16" x14ac:dyDescent="0.25">
      <c r="B402">
        <f>'detrend th'!A404</f>
        <v>1981</v>
      </c>
      <c r="C402">
        <f>'detrend th'!B404</f>
        <v>2</v>
      </c>
      <c r="D402" s="57">
        <f>'detrend th'!F404</f>
        <v>0.50989524073929404</v>
      </c>
      <c r="E402" s="55">
        <f>1/'R'!E1329</f>
        <v>246.92307692307691</v>
      </c>
      <c r="F402">
        <f t="shared" si="70"/>
        <v>-3</v>
      </c>
      <c r="G402" s="5">
        <f t="shared" si="63"/>
        <v>248.73650285465516</v>
      </c>
      <c r="H402" s="1">
        <f t="shared" si="64"/>
        <v>3.7093256386083677</v>
      </c>
      <c r="I402" s="187">
        <f t="shared" si="66"/>
        <v>1</v>
      </c>
      <c r="J402">
        <f t="shared" si="67"/>
        <v>1</v>
      </c>
      <c r="K402" s="1">
        <f>'R'!J1329</f>
        <v>1.0268047156906368</v>
      </c>
      <c r="L402" s="1">
        <f t="shared" si="65"/>
        <v>1.0267949386205768</v>
      </c>
      <c r="M402" s="6">
        <f>'x calcs'!I401</f>
        <v>1.0074262172096122</v>
      </c>
      <c r="N402" s="6"/>
      <c r="O402" s="6">
        <f t="shared" si="68"/>
        <v>0.3764003651701871</v>
      </c>
      <c r="P402" s="6">
        <f t="shared" si="69"/>
        <v>289.5667893320628</v>
      </c>
    </row>
    <row r="403" spans="2:16" x14ac:dyDescent="0.25">
      <c r="B403">
        <f>'detrend th'!A405</f>
        <v>1981</v>
      </c>
      <c r="C403">
        <f>'detrend th'!B405</f>
        <v>3</v>
      </c>
      <c r="D403" s="57">
        <f>'detrend th'!F405</f>
        <v>0.50891096464057428</v>
      </c>
      <c r="E403" s="55">
        <f>1/'R'!E1330</f>
        <v>254.52229299363054</v>
      </c>
      <c r="F403">
        <f t="shared" si="70"/>
        <v>-2</v>
      </c>
      <c r="G403" s="5">
        <f t="shared" si="63"/>
        <v>255.73124361468271</v>
      </c>
      <c r="H403" s="1">
        <f t="shared" si="64"/>
        <v>3.7557718035407679</v>
      </c>
      <c r="I403" s="187">
        <f t="shared" si="66"/>
        <v>1</v>
      </c>
      <c r="J403">
        <f t="shared" si="67"/>
        <v>1</v>
      </c>
      <c r="K403" s="1">
        <f>'R'!J1330</f>
        <v>0.99875546652254132</v>
      </c>
      <c r="L403" s="1">
        <f t="shared" si="65"/>
        <v>0.99874894847583462</v>
      </c>
      <c r="M403" s="6">
        <f>'x calcs'!I402</f>
        <v>1.0074262172096122</v>
      </c>
      <c r="N403" s="6"/>
      <c r="O403" s="6">
        <f t="shared" si="68"/>
        <v>0.3764003651701871</v>
      </c>
      <c r="P403" s="6">
        <f t="shared" si="69"/>
        <v>289.5667893320628</v>
      </c>
    </row>
    <row r="404" spans="2:16" x14ac:dyDescent="0.25">
      <c r="B404">
        <f>'detrend th'!A406</f>
        <v>1981</v>
      </c>
      <c r="C404">
        <f>'detrend th'!B406</f>
        <v>4</v>
      </c>
      <c r="D404" s="57">
        <f>'detrend th'!F406</f>
        <v>0.52174964781090483</v>
      </c>
      <c r="E404" s="55">
        <f>1/'R'!E1331</f>
        <v>255.32440352274222</v>
      </c>
      <c r="F404">
        <f t="shared" si="70"/>
        <v>-1</v>
      </c>
      <c r="G404" s="5">
        <f t="shared" si="63"/>
        <v>255.9288788332683</v>
      </c>
      <c r="H404" s="1">
        <f t="shared" si="64"/>
        <v>3.8056714856009872</v>
      </c>
      <c r="I404" s="187">
        <f t="shared" si="66"/>
        <v>1</v>
      </c>
      <c r="J404">
        <f t="shared" si="67"/>
        <v>1</v>
      </c>
      <c r="K404" s="1">
        <f>'R'!J1331</f>
        <v>0.98098042812172936</v>
      </c>
      <c r="L404" s="1">
        <f t="shared" si="65"/>
        <v>0.98097716909837607</v>
      </c>
      <c r="M404" s="6">
        <f>'x calcs'!I403</f>
        <v>0.99509588852292863</v>
      </c>
      <c r="N404" s="6"/>
      <c r="O404" s="6">
        <f t="shared" si="68"/>
        <v>0.3764003651701871</v>
      </c>
      <c r="P404" s="6">
        <f t="shared" si="69"/>
        <v>289.5667893320628</v>
      </c>
    </row>
    <row r="405" spans="2:16" x14ac:dyDescent="0.25">
      <c r="B405">
        <f>'detrend th'!A407</f>
        <v>1981</v>
      </c>
      <c r="C405">
        <f>'detrend th'!B407</f>
        <v>5</v>
      </c>
      <c r="D405" s="57">
        <f>'detrend th'!F407</f>
        <v>0.49381318460983836</v>
      </c>
      <c r="E405" s="55">
        <f>1/'R'!E1332</f>
        <v>248.751442157105</v>
      </c>
      <c r="F405">
        <f t="shared" si="70"/>
        <v>0</v>
      </c>
      <c r="G405" s="5">
        <f t="shared" si="63"/>
        <v>248.751442157105</v>
      </c>
      <c r="H405" s="1">
        <f t="shared" si="64"/>
        <v>3.6487025912303999</v>
      </c>
      <c r="I405" s="187">
        <f t="shared" si="66"/>
        <v>1</v>
      </c>
      <c r="J405">
        <f t="shared" si="67"/>
        <v>1</v>
      </c>
      <c r="K405" s="1">
        <f>'R'!J1332</f>
        <v>1.0046126534225726</v>
      </c>
      <c r="L405" s="1">
        <f t="shared" si="65"/>
        <v>1.0046126534225726</v>
      </c>
      <c r="M405" s="6">
        <f>'x calcs'!I404</f>
        <v>0.99509588852292863</v>
      </c>
      <c r="N405" s="6"/>
      <c r="O405" s="6">
        <f t="shared" si="68"/>
        <v>0.3764003651701871</v>
      </c>
      <c r="P405" s="6">
        <f t="shared" si="69"/>
        <v>289.5667893320628</v>
      </c>
    </row>
    <row r="406" spans="2:16" x14ac:dyDescent="0.25">
      <c r="B406">
        <f>'detrend th'!A408</f>
        <v>1981</v>
      </c>
      <c r="C406">
        <f>'detrend th'!B408</f>
        <v>6</v>
      </c>
      <c r="D406" s="57">
        <f>'detrend th'!F408</f>
        <v>0.49804251943696498</v>
      </c>
      <c r="E406" s="55">
        <f>1/'R'!E1333</f>
        <v>248.45070422535215</v>
      </c>
      <c r="F406">
        <f t="shared" si="70"/>
        <v>1</v>
      </c>
      <c r="G406" s="5">
        <f t="shared" si="63"/>
        <v>247.84622891482607</v>
      </c>
      <c r="H406" s="1">
        <f t="shared" si="64"/>
        <v>3.6581819290107838</v>
      </c>
      <c r="I406" s="187">
        <f t="shared" si="66"/>
        <v>1</v>
      </c>
      <c r="J406">
        <f t="shared" si="67"/>
        <v>1</v>
      </c>
      <c r="K406" s="1">
        <f>'R'!J1333</f>
        <v>0.97394109206210244</v>
      </c>
      <c r="L406" s="1">
        <f t="shared" si="65"/>
        <v>0.97394435108545574</v>
      </c>
      <c r="M406" s="6">
        <f>'x calcs'!I405</f>
        <v>0.99509588852292863</v>
      </c>
      <c r="N406" s="6"/>
      <c r="O406" s="6">
        <f t="shared" si="68"/>
        <v>0.3764003651701871</v>
      </c>
      <c r="P406" s="6">
        <f t="shared" si="69"/>
        <v>289.5667893320628</v>
      </c>
    </row>
    <row r="407" spans="2:16" x14ac:dyDescent="0.25">
      <c r="B407">
        <f>'detrend th'!A409</f>
        <v>1981</v>
      </c>
      <c r="C407">
        <f>'detrend th'!B409</f>
        <v>7</v>
      </c>
      <c r="D407" s="57">
        <f>'detrend th'!F409</f>
        <v>0.51851519039039151</v>
      </c>
      <c r="E407" s="55">
        <f>1/'R'!E1334</f>
        <v>240.80841492663987</v>
      </c>
      <c r="F407">
        <f t="shared" si="70"/>
        <v>2</v>
      </c>
      <c r="G407" s="5">
        <f t="shared" si="63"/>
        <v>239.5994643055877</v>
      </c>
      <c r="H407" s="1">
        <f t="shared" si="64"/>
        <v>3.6763502657430536</v>
      </c>
      <c r="I407" s="187">
        <f t="shared" si="66"/>
        <v>1</v>
      </c>
      <c r="J407">
        <f t="shared" si="67"/>
        <v>1</v>
      </c>
      <c r="K407" s="1">
        <f>'R'!J1334</f>
        <v>0.99712531048603981</v>
      </c>
      <c r="L407" s="1">
        <f t="shared" si="65"/>
        <v>0.99713182853274651</v>
      </c>
      <c r="M407" s="6">
        <f>'x calcs'!I406</f>
        <v>1.003310259646601</v>
      </c>
      <c r="N407" s="6"/>
      <c r="O407" s="6">
        <f t="shared" si="68"/>
        <v>0.3764003651701871</v>
      </c>
      <c r="P407" s="6">
        <f t="shared" si="69"/>
        <v>289.5667893320628</v>
      </c>
    </row>
    <row r="408" spans="2:16" x14ac:dyDescent="0.25">
      <c r="B408">
        <f>'detrend th'!A410</f>
        <v>1981</v>
      </c>
      <c r="C408">
        <f>'detrend th'!B410</f>
        <v>8</v>
      </c>
      <c r="D408" s="57">
        <f>'detrend th'!F410</f>
        <v>0.49788684616812073</v>
      </c>
      <c r="E408" s="55">
        <f>1/'R'!E1335</f>
        <v>240.1233967455498</v>
      </c>
      <c r="F408">
        <f t="shared" si="70"/>
        <v>3</v>
      </c>
      <c r="G408" s="5">
        <f t="shared" si="63"/>
        <v>238.30997081397155</v>
      </c>
      <c r="H408" s="1">
        <f t="shared" si="64"/>
        <v>3.5892044164452699</v>
      </c>
      <c r="I408" s="187">
        <f t="shared" si="66"/>
        <v>1</v>
      </c>
      <c r="J408">
        <f t="shared" si="67"/>
        <v>1</v>
      </c>
      <c r="K408" s="1">
        <f>'R'!J1335</f>
        <v>0.90517591008340514</v>
      </c>
      <c r="L408" s="1">
        <f t="shared" si="65"/>
        <v>0.90518568715346515</v>
      </c>
      <c r="M408" s="6">
        <f>'x calcs'!I407</f>
        <v>1.003310259646601</v>
      </c>
      <c r="N408" s="6"/>
      <c r="O408" s="6">
        <f t="shared" si="68"/>
        <v>0.3764003651701871</v>
      </c>
      <c r="P408" s="6">
        <f t="shared" si="69"/>
        <v>289.5667893320628</v>
      </c>
    </row>
    <row r="409" spans="2:16" x14ac:dyDescent="0.25">
      <c r="B409">
        <f>'detrend th'!A411</f>
        <v>1981</v>
      </c>
      <c r="C409">
        <f>'detrend th'!B411</f>
        <v>9</v>
      </c>
      <c r="D409" s="57">
        <f>'detrend th'!F411</f>
        <v>0.46250330967922687</v>
      </c>
      <c r="E409" s="55">
        <f>1/'R'!E1336</f>
        <v>217.73006134969324</v>
      </c>
      <c r="F409">
        <f t="shared" si="70"/>
        <v>4</v>
      </c>
      <c r="G409" s="5">
        <f t="shared" si="63"/>
        <v>215.31216010758891</v>
      </c>
      <c r="H409" s="1">
        <f t="shared" si="64"/>
        <v>3.2906569313936092</v>
      </c>
      <c r="I409" s="187">
        <f t="shared" si="66"/>
        <v>1</v>
      </c>
      <c r="J409">
        <f t="shared" si="67"/>
        <v>1</v>
      </c>
      <c r="K409" s="1">
        <f>'R'!J1336</f>
        <v>1.0117699744426596</v>
      </c>
      <c r="L409" s="1">
        <f t="shared" si="65"/>
        <v>1.011783010536073</v>
      </c>
      <c r="M409" s="6">
        <f>'x calcs'!I408</f>
        <v>1.003310259646601</v>
      </c>
      <c r="N409" s="6"/>
      <c r="O409" s="6">
        <f t="shared" si="68"/>
        <v>0.3764003651701871</v>
      </c>
      <c r="P409" s="6">
        <f t="shared" si="69"/>
        <v>289.5667893320628</v>
      </c>
    </row>
    <row r="410" spans="2:16" x14ac:dyDescent="0.25">
      <c r="B410">
        <f>'detrend th'!A412</f>
        <v>1981</v>
      </c>
      <c r="C410">
        <f>'detrend th'!B412</f>
        <v>10</v>
      </c>
      <c r="D410" s="57">
        <f>'detrend th'!F412</f>
        <v>0.41878159468965315</v>
      </c>
      <c r="E410" s="55">
        <f>1/'R'!E1337</f>
        <v>219.25764145518988</v>
      </c>
      <c r="F410">
        <f t="shared" si="70"/>
        <v>5</v>
      </c>
      <c r="G410" s="5">
        <f t="shared" si="63"/>
        <v>216.23526490255946</v>
      </c>
      <c r="H410" s="1">
        <f t="shared" si="64"/>
        <v>3.1321720154306778</v>
      </c>
      <c r="I410" s="187">
        <f t="shared" si="66"/>
        <v>1</v>
      </c>
      <c r="J410">
        <f t="shared" si="67"/>
        <v>1</v>
      </c>
      <c r="K410" s="1">
        <f>'R'!J1337</f>
        <v>1.031138408880178</v>
      </c>
      <c r="L410" s="1">
        <f t="shared" si="65"/>
        <v>1.0311547039969449</v>
      </c>
      <c r="M410" s="6">
        <f>'x calcs'!I409</f>
        <v>0.99611752659976427</v>
      </c>
      <c r="N410" s="6"/>
      <c r="O410" s="6">
        <f t="shared" si="68"/>
        <v>0.3764003651701871</v>
      </c>
      <c r="P410" s="6">
        <f t="shared" si="69"/>
        <v>289.5667893320628</v>
      </c>
    </row>
    <row r="411" spans="2:16" x14ac:dyDescent="0.25">
      <c r="B411">
        <f>'detrend th'!A413</f>
        <v>1981</v>
      </c>
      <c r="C411">
        <f>'detrend th'!B413</f>
        <v>11</v>
      </c>
      <c r="D411" s="57">
        <f>'detrend th'!F413</f>
        <v>0.39259021533404892</v>
      </c>
      <c r="E411" s="55">
        <f>1/'R'!E1338</f>
        <v>223.6805984229517</v>
      </c>
      <c r="F411">
        <f t="shared" si="70"/>
        <v>6</v>
      </c>
      <c r="G411" s="5">
        <f t="shared" si="63"/>
        <v>220.0537465597952</v>
      </c>
      <c r="H411" s="1">
        <f t="shared" si="64"/>
        <v>3.0606506875098898</v>
      </c>
      <c r="I411" s="187">
        <f t="shared" si="66"/>
        <v>1</v>
      </c>
      <c r="J411">
        <f t="shared" si="67"/>
        <v>1</v>
      </c>
      <c r="K411" s="1">
        <f>'R'!J1338</f>
        <v>1.0124924443184491</v>
      </c>
      <c r="L411" s="1">
        <f t="shared" si="65"/>
        <v>1.0125119984585691</v>
      </c>
      <c r="M411" s="6">
        <f>'x calcs'!I410</f>
        <v>0.99611752659976427</v>
      </c>
      <c r="N411" s="6"/>
      <c r="O411" s="6">
        <f t="shared" si="68"/>
        <v>0.3764003651701871</v>
      </c>
      <c r="P411" s="6">
        <f t="shared" si="69"/>
        <v>289.5667893320628</v>
      </c>
    </row>
    <row r="412" spans="2:16" x14ac:dyDescent="0.25">
      <c r="B412">
        <f>'detrend th'!A414</f>
        <v>1981</v>
      </c>
      <c r="C412">
        <f>'detrend th'!B414</f>
        <v>12</v>
      </c>
      <c r="D412" s="57">
        <f>'detrend th'!F414</f>
        <v>0.36835988427928107</v>
      </c>
      <c r="E412" s="55">
        <f>1/'R'!E1339</f>
        <v>224.07239819004525</v>
      </c>
      <c r="F412">
        <f t="shared" si="70"/>
        <v>7</v>
      </c>
      <c r="G412" s="5">
        <f t="shared" si="63"/>
        <v>219.84107101636266</v>
      </c>
      <c r="H412" s="1">
        <f t="shared" si="64"/>
        <v>2.9676252056732233</v>
      </c>
      <c r="I412" s="187">
        <f t="shared" si="66"/>
        <v>1</v>
      </c>
      <c r="J412">
        <f t="shared" si="67"/>
        <v>1</v>
      </c>
      <c r="K412" s="1">
        <f>'R'!J1339</f>
        <v>0.95262571850146938</v>
      </c>
      <c r="L412" s="1">
        <f t="shared" si="65"/>
        <v>0.95264853166494279</v>
      </c>
      <c r="M412" s="6">
        <f>'x calcs'!I411</f>
        <v>0.99611752659976427</v>
      </c>
      <c r="N412" s="6"/>
      <c r="O412" s="6">
        <f t="shared" si="68"/>
        <v>0.3764003651701871</v>
      </c>
      <c r="P412" s="6">
        <f t="shared" si="69"/>
        <v>289.5667893320628</v>
      </c>
    </row>
    <row r="413" spans="2:16" x14ac:dyDescent="0.25">
      <c r="B413">
        <f>'detrend th'!A415</f>
        <v>1982</v>
      </c>
      <c r="C413">
        <f>'detrend th'!B415</f>
        <v>1</v>
      </c>
      <c r="D413" s="57">
        <f>'detrend th'!F415</f>
        <v>0.36382659889527319</v>
      </c>
      <c r="E413" s="55">
        <f>1/'R'!E1340</f>
        <v>211.35135135135135</v>
      </c>
      <c r="F413">
        <f t="shared" si="70"/>
        <v>8</v>
      </c>
      <c r="G413" s="5">
        <f t="shared" si="63"/>
        <v>206.51554886714268</v>
      </c>
      <c r="H413" s="1">
        <f t="shared" si="64"/>
        <v>2.8549417926000924</v>
      </c>
      <c r="I413" s="187">
        <f t="shared" si="66"/>
        <v>1</v>
      </c>
      <c r="J413">
        <f t="shared" si="67"/>
        <v>1</v>
      </c>
      <c r="K413" s="1">
        <f>'R'!J1340</f>
        <v>0.98276361793301814</v>
      </c>
      <c r="L413" s="1">
        <f t="shared" si="65"/>
        <v>0.98278969011984496</v>
      </c>
      <c r="M413" s="6">
        <f>'x calcs'!I412</f>
        <v>0.99488960953770422</v>
      </c>
      <c r="N413" s="6"/>
      <c r="O413" s="6">
        <f t="shared" si="68"/>
        <v>0.3764003651701871</v>
      </c>
      <c r="P413" s="6">
        <f t="shared" si="69"/>
        <v>289.5667893320628</v>
      </c>
    </row>
    <row r="414" spans="2:16" x14ac:dyDescent="0.25">
      <c r="B414">
        <f>'detrend th'!A416</f>
        <v>1982</v>
      </c>
      <c r="C414">
        <f>'detrend th'!B416</f>
        <v>2</v>
      </c>
      <c r="D414" s="57">
        <f>'detrend th'!F416</f>
        <v>0.33497521816650372</v>
      </c>
      <c r="E414" s="55">
        <f>1/'R'!E1341</f>
        <v>205.38116591928249</v>
      </c>
      <c r="F414">
        <f t="shared" si="70"/>
        <v>9</v>
      </c>
      <c r="G414" s="5">
        <f t="shared" si="63"/>
        <v>199.94088812454774</v>
      </c>
      <c r="H414" s="1">
        <f t="shared" si="64"/>
        <v>2.6988407538740931</v>
      </c>
      <c r="I414" s="187">
        <f t="shared" si="66"/>
        <v>1</v>
      </c>
      <c r="J414">
        <f t="shared" si="67"/>
        <v>1</v>
      </c>
      <c r="K414" s="1">
        <f>'R'!J1341</f>
        <v>0.97855450420394952</v>
      </c>
      <c r="L414" s="1">
        <f t="shared" si="65"/>
        <v>0.97858383541412963</v>
      </c>
      <c r="M414" s="6">
        <f>'x calcs'!I413</f>
        <v>0.99488960953770422</v>
      </c>
      <c r="N414" s="6"/>
      <c r="O414" s="6">
        <f t="shared" si="68"/>
        <v>0.3764003651701871</v>
      </c>
      <c r="P414" s="6">
        <f t="shared" si="69"/>
        <v>289.5667893320628</v>
      </c>
    </row>
    <row r="415" spans="2:16" x14ac:dyDescent="0.25">
      <c r="B415">
        <f>'detrend th'!A417</f>
        <v>1982</v>
      </c>
      <c r="C415">
        <f>'detrend th'!B417</f>
        <v>3</v>
      </c>
      <c r="D415" s="57">
        <f>'detrend th'!F417</f>
        <v>0.32090923010798977</v>
      </c>
      <c r="E415" s="55">
        <f>1/'R'!E1342</f>
        <v>197.85714285714286</v>
      </c>
      <c r="F415">
        <f t="shared" si="70"/>
        <v>10</v>
      </c>
      <c r="G415" s="5">
        <f t="shared" si="63"/>
        <v>191.81238975188202</v>
      </c>
      <c r="H415" s="1">
        <f t="shared" si="64"/>
        <v>2.5874299416812248</v>
      </c>
      <c r="I415" s="187">
        <f t="shared" si="66"/>
        <v>1</v>
      </c>
      <c r="J415">
        <f t="shared" si="67"/>
        <v>1</v>
      </c>
      <c r="K415" s="1">
        <f>'R'!J1342</f>
        <v>1.055637844048138</v>
      </c>
      <c r="L415" s="1">
        <f t="shared" si="65"/>
        <v>1.0556704342816714</v>
      </c>
      <c r="M415" s="6">
        <f>'x calcs'!I414</f>
        <v>0.99488960953770422</v>
      </c>
      <c r="N415" s="6"/>
      <c r="O415" s="6">
        <f t="shared" si="68"/>
        <v>0.3764003651701871</v>
      </c>
      <c r="P415" s="6">
        <f t="shared" si="69"/>
        <v>289.5667893320628</v>
      </c>
    </row>
    <row r="416" spans="2:16" x14ac:dyDescent="0.25">
      <c r="B416">
        <f>'detrend th'!A418</f>
        <v>1982</v>
      </c>
      <c r="C416">
        <f>'detrend th'!B418</f>
        <v>4</v>
      </c>
      <c r="D416" s="57">
        <f>'detrend th'!F418</f>
        <v>0.30012801320784344</v>
      </c>
      <c r="E416" s="55">
        <f>1/'R'!E1343</f>
        <v>206.75555555555556</v>
      </c>
      <c r="F416">
        <f t="shared" si="70"/>
        <v>11</v>
      </c>
      <c r="G416" s="5">
        <f t="shared" si="63"/>
        <v>200.10632713976864</v>
      </c>
      <c r="H416" s="1">
        <f t="shared" si="64"/>
        <v>2.5684347535932881</v>
      </c>
      <c r="I416" s="187">
        <f t="shared" si="66"/>
        <v>1</v>
      </c>
      <c r="J416">
        <f t="shared" si="67"/>
        <v>1</v>
      </c>
      <c r="K416" s="1">
        <f>'R'!J1343</f>
        <v>0.99339750206199195</v>
      </c>
      <c r="L416" s="1">
        <f t="shared" si="65"/>
        <v>0.99343335131887878</v>
      </c>
      <c r="M416" s="6">
        <f>'x calcs'!I415</f>
        <v>1.0029298374533262</v>
      </c>
      <c r="N416" s="6"/>
      <c r="O416" s="6">
        <f t="shared" si="68"/>
        <v>0.3764003651701871</v>
      </c>
      <c r="P416" s="6">
        <f t="shared" si="69"/>
        <v>289.5667893320628</v>
      </c>
    </row>
    <row r="417" spans="2:16" x14ac:dyDescent="0.25">
      <c r="B417">
        <f>'detrend th'!A419</f>
        <v>1982</v>
      </c>
      <c r="C417">
        <f>'detrend th'!B419</f>
        <v>5</v>
      </c>
      <c r="D417" s="57">
        <f>'detrend th'!F419</f>
        <v>0.29059025651153048</v>
      </c>
      <c r="E417" s="55">
        <f>1/'R'!E1344</f>
        <v>206.01769911504425</v>
      </c>
      <c r="F417">
        <f t="shared" si="70"/>
        <v>12</v>
      </c>
      <c r="G417" s="5">
        <f t="shared" si="63"/>
        <v>198.76399538873125</v>
      </c>
      <c r="H417" s="1">
        <f t="shared" si="64"/>
        <v>2.5227910249651657</v>
      </c>
      <c r="I417" s="187">
        <f t="shared" si="66"/>
        <v>1</v>
      </c>
      <c r="J417">
        <f t="shared" si="67"/>
        <v>1</v>
      </c>
      <c r="K417" s="1">
        <f>'R'!J1344</f>
        <v>0.93291569453449852</v>
      </c>
      <c r="L417" s="1">
        <f t="shared" si="65"/>
        <v>0.93295480281473864</v>
      </c>
      <c r="M417" s="6">
        <f>'x calcs'!I416</f>
        <v>1.0029298374533262</v>
      </c>
      <c r="N417" s="6"/>
      <c r="O417" s="6">
        <f t="shared" si="68"/>
        <v>0.3764003651701871</v>
      </c>
      <c r="P417" s="6">
        <f t="shared" si="69"/>
        <v>289.5667893320628</v>
      </c>
    </row>
    <row r="418" spans="2:16" x14ac:dyDescent="0.25">
      <c r="B418">
        <f>'detrend th'!A420</f>
        <v>1982</v>
      </c>
      <c r="C418">
        <f>'detrend th'!B420</f>
        <v>6</v>
      </c>
      <c r="D418" s="57">
        <f>'detrend th'!F420</f>
        <v>0.27123007372684582</v>
      </c>
      <c r="E418" s="55">
        <f>1/'R'!E1345</f>
        <v>193.30396475770925</v>
      </c>
      <c r="F418">
        <f t="shared" si="70"/>
        <v>13</v>
      </c>
      <c r="G418" s="5">
        <f t="shared" si="63"/>
        <v>185.44578572087016</v>
      </c>
      <c r="H418" s="1">
        <f t="shared" si="64"/>
        <v>2.3541696866482185</v>
      </c>
      <c r="I418" s="187">
        <f t="shared" si="66"/>
        <v>1</v>
      </c>
      <c r="J418">
        <f t="shared" si="67"/>
        <v>1</v>
      </c>
      <c r="K418" s="1">
        <f>'R'!J1345</f>
        <v>0.99442593796080914</v>
      </c>
      <c r="L418" s="1">
        <f t="shared" si="65"/>
        <v>0.99446830526440266</v>
      </c>
      <c r="M418" s="6">
        <f>'x calcs'!I417</f>
        <v>1.0029298374533262</v>
      </c>
      <c r="N418" s="6"/>
      <c r="O418" s="6">
        <f t="shared" si="68"/>
        <v>0.3764003651701871</v>
      </c>
      <c r="P418" s="6">
        <f t="shared" si="69"/>
        <v>289.5667893320628</v>
      </c>
    </row>
    <row r="419" spans="2:16" x14ac:dyDescent="0.25">
      <c r="B419">
        <f>'detrend th'!A421</f>
        <v>1982</v>
      </c>
      <c r="C419">
        <f>'detrend th'!B421</f>
        <v>7</v>
      </c>
      <c r="D419" s="57">
        <f>'detrend th'!F421</f>
        <v>0.25110145445511856</v>
      </c>
      <c r="E419" s="55">
        <f>1/'R'!E1346</f>
        <v>192.39872613518619</v>
      </c>
      <c r="F419">
        <f t="shared" si="70"/>
        <v>14</v>
      </c>
      <c r="G419" s="5">
        <f t="shared" si="63"/>
        <v>183.93607178782102</v>
      </c>
      <c r="H419" s="1">
        <f t="shared" si="64"/>
        <v>2.2673316141439823</v>
      </c>
      <c r="I419" s="187">
        <f t="shared" si="66"/>
        <v>1</v>
      </c>
      <c r="J419">
        <f t="shared" si="67"/>
        <v>1</v>
      </c>
      <c r="K419" s="1">
        <f>'R'!J1346</f>
        <v>1.005686542761197</v>
      </c>
      <c r="L419" s="1">
        <f t="shared" si="65"/>
        <v>1.0057321690881438</v>
      </c>
      <c r="M419" s="6">
        <f>'x calcs'!I418</f>
        <v>1.0002004327041938</v>
      </c>
      <c r="N419" s="6"/>
      <c r="O419" s="6">
        <f t="shared" si="68"/>
        <v>0.3764003651701871</v>
      </c>
      <c r="P419" s="6">
        <f t="shared" si="69"/>
        <v>289.5667893320628</v>
      </c>
    </row>
    <row r="420" spans="2:16" x14ac:dyDescent="0.25">
      <c r="B420">
        <f>'detrend th'!A422</f>
        <v>1982</v>
      </c>
      <c r="C420">
        <f>'detrend th'!B422</f>
        <v>8</v>
      </c>
      <c r="D420" s="57">
        <f>'detrend th'!F422</f>
        <v>0.24621081583314491</v>
      </c>
      <c r="E420" s="55">
        <f>1/'R'!E1347</f>
        <v>192.54988174067199</v>
      </c>
      <c r="F420">
        <f t="shared" si="70"/>
        <v>15</v>
      </c>
      <c r="G420" s="5">
        <f t="shared" si="63"/>
        <v>183.48275208278073</v>
      </c>
      <c r="H420" s="1">
        <f t="shared" si="64"/>
        <v>2.2456122425072116</v>
      </c>
      <c r="I420" s="187">
        <f t="shared" si="66"/>
        <v>1</v>
      </c>
      <c r="J420">
        <f t="shared" si="67"/>
        <v>1</v>
      </c>
      <c r="K420" s="1">
        <f>'R'!J1347</f>
        <v>1.118461198624209</v>
      </c>
      <c r="L420" s="1">
        <f t="shared" si="65"/>
        <v>1.1185100839745092</v>
      </c>
      <c r="M420" s="6">
        <f>'x calcs'!I419</f>
        <v>1.0002004327041938</v>
      </c>
      <c r="N420" s="6"/>
      <c r="O420" s="6">
        <f t="shared" si="68"/>
        <v>0.3764003651701871</v>
      </c>
      <c r="P420" s="6">
        <f t="shared" si="69"/>
        <v>289.5667893320628</v>
      </c>
    </row>
    <row r="421" spans="2:16" x14ac:dyDescent="0.25">
      <c r="B421">
        <f>'detrend th'!A423</f>
        <v>1982</v>
      </c>
      <c r="C421">
        <f>'detrend th'!B423</f>
        <v>9</v>
      </c>
      <c r="D421" s="57">
        <f>'detrend th'!F423</f>
        <v>0.22490480595305165</v>
      </c>
      <c r="E421" s="55">
        <f>1/'R'!E1348</f>
        <v>214.42335766423361</v>
      </c>
      <c r="F421">
        <f t="shared" si="70"/>
        <v>16</v>
      </c>
      <c r="G421" s="5">
        <f t="shared" si="63"/>
        <v>204.75175269581626</v>
      </c>
      <c r="H421" s="1">
        <f t="shared" si="64"/>
        <v>2.317686468308203</v>
      </c>
      <c r="I421" s="187">
        <f t="shared" si="66"/>
        <v>1</v>
      </c>
      <c r="J421">
        <f t="shared" si="67"/>
        <v>1</v>
      </c>
      <c r="K421" s="1">
        <f>'R'!J1348</f>
        <v>1.0852853376903515</v>
      </c>
      <c r="L421" s="1">
        <f t="shared" si="65"/>
        <v>1.0853374820640052</v>
      </c>
      <c r="M421" s="6">
        <f>'x calcs'!I420</f>
        <v>1.0002004327041938</v>
      </c>
      <c r="N421" s="6"/>
      <c r="O421" s="6">
        <f t="shared" si="68"/>
        <v>0.3764003651701871</v>
      </c>
      <c r="P421" s="6">
        <f t="shared" si="69"/>
        <v>289.5667893320628</v>
      </c>
    </row>
    <row r="422" spans="2:16" x14ac:dyDescent="0.25">
      <c r="B422">
        <f>'detrend th'!A424</f>
        <v>1982</v>
      </c>
      <c r="C422">
        <f>'detrend th'!B424</f>
        <v>10</v>
      </c>
      <c r="D422" s="57">
        <f>'detrend th'!F424</f>
        <v>0.21857648403004373</v>
      </c>
      <c r="E422" s="55">
        <f>1/'R'!E1349</f>
        <v>232.24101495332278</v>
      </c>
      <c r="F422">
        <f t="shared" si="70"/>
        <v>17</v>
      </c>
      <c r="G422" s="5">
        <f t="shared" si="63"/>
        <v>221.96493467437935</v>
      </c>
      <c r="H422" s="1">
        <f t="shared" si="64"/>
        <v>2.4172340248376214</v>
      </c>
      <c r="I422" s="187">
        <f t="shared" si="66"/>
        <v>1</v>
      </c>
      <c r="J422">
        <f t="shared" si="67"/>
        <v>1</v>
      </c>
      <c r="K422" s="1">
        <f>'R'!J1349</f>
        <v>1.0442811512492736</v>
      </c>
      <c r="L422" s="1">
        <f t="shared" si="65"/>
        <v>1.0443365546462804</v>
      </c>
      <c r="M422" s="6">
        <f>'x calcs'!I421</f>
        <v>1.002732639373956</v>
      </c>
      <c r="N422" s="6"/>
      <c r="O422" s="6">
        <f t="shared" si="68"/>
        <v>0.3764003651701871</v>
      </c>
      <c r="P422" s="6">
        <f t="shared" si="69"/>
        <v>289.5667893320628</v>
      </c>
    </row>
    <row r="423" spans="2:16" x14ac:dyDescent="0.25">
      <c r="B423">
        <f>'detrend th'!A425</f>
        <v>1982</v>
      </c>
      <c r="C423">
        <f>'detrend th'!B425</f>
        <v>11</v>
      </c>
      <c r="D423" s="57">
        <f>'detrend th'!F425</f>
        <v>0.21438552472555547</v>
      </c>
      <c r="E423" s="55">
        <f>1/'R'!E1350</f>
        <v>241.45713523901659</v>
      </c>
      <c r="F423">
        <f t="shared" si="70"/>
        <v>18</v>
      </c>
      <c r="G423" s="5">
        <f t="shared" si="63"/>
        <v>230.57657964954709</v>
      </c>
      <c r="H423" s="1">
        <f t="shared" si="64"/>
        <v>2.4631665802406539</v>
      </c>
      <c r="I423" s="187">
        <f t="shared" si="66"/>
        <v>1</v>
      </c>
      <c r="J423">
        <f t="shared" si="67"/>
        <v>1</v>
      </c>
      <c r="K423" s="1">
        <f>'R'!J1350</f>
        <v>1.0149298109123956</v>
      </c>
      <c r="L423" s="1">
        <f t="shared" si="65"/>
        <v>1.0149884733327559</v>
      </c>
      <c r="M423" s="6">
        <f>'x calcs'!I422</f>
        <v>1.002732639373956</v>
      </c>
      <c r="N423" s="6"/>
      <c r="O423" s="6">
        <f t="shared" si="68"/>
        <v>0.3764003651701871</v>
      </c>
      <c r="P423" s="6">
        <f t="shared" si="69"/>
        <v>289.5667893320628</v>
      </c>
    </row>
    <row r="424" spans="2:16" x14ac:dyDescent="0.25">
      <c r="B424">
        <f>'detrend th'!A426</f>
        <v>1982</v>
      </c>
      <c r="C424">
        <f>'detrend th'!B426</f>
        <v>12</v>
      </c>
      <c r="D424" s="57">
        <f>'detrend th'!F426</f>
        <v>0.21881317341460571</v>
      </c>
      <c r="E424" s="55">
        <f>1/'R'!E1351</f>
        <v>243.49344978165942</v>
      </c>
      <c r="F424">
        <f t="shared" si="70"/>
        <v>19</v>
      </c>
      <c r="G424" s="5">
        <f t="shared" si="63"/>
        <v>232.00841888166383</v>
      </c>
      <c r="H424" s="1">
        <f t="shared" si="64"/>
        <v>2.4901550680040443</v>
      </c>
      <c r="I424" s="187">
        <f t="shared" si="66"/>
        <v>1</v>
      </c>
      <c r="J424">
        <f t="shared" si="67"/>
        <v>1</v>
      </c>
      <c r="K424" s="1">
        <f>'R'!J1351</f>
        <v>1.0343254440016862</v>
      </c>
      <c r="L424" s="1">
        <f t="shared" si="65"/>
        <v>1.0343873654453999</v>
      </c>
      <c r="M424" s="6">
        <f>'x calcs'!I423</f>
        <v>1.002732639373956</v>
      </c>
      <c r="N424" s="6"/>
      <c r="O424" s="6">
        <f t="shared" si="68"/>
        <v>0.3764003651701871</v>
      </c>
      <c r="P424" s="6">
        <f t="shared" si="69"/>
        <v>289.5667893320628</v>
      </c>
    </row>
    <row r="425" spans="2:16" x14ac:dyDescent="0.25">
      <c r="B425">
        <f>'detrend th'!A427</f>
        <v>1983</v>
      </c>
      <c r="C425">
        <f>'detrend th'!B427</f>
        <v>1</v>
      </c>
      <c r="D425" s="57">
        <f>'detrend th'!F427</f>
        <v>0.23271453827990535</v>
      </c>
      <c r="E425" s="55">
        <f>1/'R'!E1352</f>
        <v>251.56428647180948</v>
      </c>
      <c r="F425">
        <f t="shared" si="70"/>
        <v>20</v>
      </c>
      <c r="G425" s="5">
        <f t="shared" si="63"/>
        <v>239.4747802612878</v>
      </c>
      <c r="H425" s="1">
        <f t="shared" si="64"/>
        <v>2.5961956772147721</v>
      </c>
      <c r="I425" s="187">
        <f t="shared" si="66"/>
        <v>1</v>
      </c>
      <c r="J425">
        <f t="shared" si="67"/>
        <v>1</v>
      </c>
      <c r="K425" s="1">
        <f>'R'!J1352</f>
        <v>1.0158155803028039</v>
      </c>
      <c r="L425" s="1">
        <f t="shared" si="65"/>
        <v>1.015880760769871</v>
      </c>
      <c r="M425" s="6">
        <f>'x calcs'!I424</f>
        <v>1.0043933971521768</v>
      </c>
      <c r="N425" s="6"/>
      <c r="O425" s="6">
        <f t="shared" si="68"/>
        <v>0.3764003651701871</v>
      </c>
      <c r="P425" s="6">
        <f t="shared" si="69"/>
        <v>289.5667893320628</v>
      </c>
    </row>
    <row r="426" spans="2:16" x14ac:dyDescent="0.25">
      <c r="B426">
        <f>'detrend th'!A428</f>
        <v>1983</v>
      </c>
      <c r="C426">
        <f>'detrend th'!B428</f>
        <v>2</v>
      </c>
      <c r="D426" s="57">
        <f>'detrend th'!F428</f>
        <v>0.23306109211747927</v>
      </c>
      <c r="E426" s="55">
        <f>1/'R'!E1353</f>
        <v>255.42761941632705</v>
      </c>
      <c r="F426">
        <f t="shared" si="70"/>
        <v>21</v>
      </c>
      <c r="G426" s="5">
        <f t="shared" si="63"/>
        <v>242.73363789527929</v>
      </c>
      <c r="H426" s="1">
        <f t="shared" si="64"/>
        <v>2.6208753831493681</v>
      </c>
      <c r="I426" s="187">
        <f t="shared" si="66"/>
        <v>1</v>
      </c>
      <c r="J426">
        <f t="shared" si="67"/>
        <v>1</v>
      </c>
      <c r="K426" s="1">
        <f>'R'!J1353</f>
        <v>1.0341300041696784</v>
      </c>
      <c r="L426" s="1">
        <f t="shared" si="65"/>
        <v>1.0341984436600986</v>
      </c>
      <c r="M426" s="6">
        <f>'x calcs'!I425</f>
        <v>1.0043933971521768</v>
      </c>
      <c r="N426" s="6"/>
      <c r="O426" s="6">
        <f t="shared" si="68"/>
        <v>0.3764003651701871</v>
      </c>
      <c r="P426" s="6">
        <f t="shared" si="69"/>
        <v>289.5667893320628</v>
      </c>
    </row>
    <row r="427" spans="2:16" x14ac:dyDescent="0.25">
      <c r="B427">
        <f>'detrend th'!A429</f>
        <v>1983</v>
      </c>
      <c r="C427">
        <f>'detrend th'!B429</f>
        <v>3</v>
      </c>
      <c r="D427" s="57">
        <f>'detrend th'!F429</f>
        <v>0.24470774651308058</v>
      </c>
      <c r="E427" s="55">
        <f>1/'R'!E1354</f>
        <v>263.79160636758326</v>
      </c>
      <c r="F427">
        <f t="shared" si="70"/>
        <v>22</v>
      </c>
      <c r="G427" s="5">
        <f t="shared" si="63"/>
        <v>250.49314953600941</v>
      </c>
      <c r="H427" s="1">
        <f t="shared" si="64"/>
        <v>2.7205039355583018</v>
      </c>
      <c r="I427" s="187">
        <f t="shared" si="66"/>
        <v>1</v>
      </c>
      <c r="J427">
        <f t="shared" si="67"/>
        <v>1</v>
      </c>
      <c r="K427" s="1">
        <f>'R'!J1354</f>
        <v>1.0300944594138066</v>
      </c>
      <c r="L427" s="1">
        <f t="shared" si="65"/>
        <v>1.0301661579275803</v>
      </c>
      <c r="M427" s="6">
        <f>'x calcs'!I426</f>
        <v>1.0043933971521768</v>
      </c>
      <c r="N427" s="6"/>
      <c r="O427" s="6">
        <f t="shared" si="68"/>
        <v>0.3764003651701871</v>
      </c>
      <c r="P427" s="6">
        <f t="shared" si="69"/>
        <v>289.5667893320628</v>
      </c>
    </row>
    <row r="428" spans="2:16" x14ac:dyDescent="0.25">
      <c r="B428">
        <f>'detrend th'!A430</f>
        <v>1983</v>
      </c>
      <c r="C428">
        <f>'detrend th'!B430</f>
        <v>4</v>
      </c>
      <c r="D428" s="57">
        <f>'detrend th'!F430</f>
        <v>0.25137098829528898</v>
      </c>
      <c r="E428" s="55">
        <f>1/'R'!E1355</f>
        <v>273.46820809248555</v>
      </c>
      <c r="F428">
        <f t="shared" si="70"/>
        <v>23</v>
      </c>
      <c r="G428" s="5">
        <f t="shared" si="63"/>
        <v>259.56527595038563</v>
      </c>
      <c r="H428" s="1">
        <f t="shared" si="64"/>
        <v>2.8107272449389651</v>
      </c>
      <c r="I428" s="187">
        <f t="shared" si="66"/>
        <v>1</v>
      </c>
      <c r="J428">
        <f t="shared" si="67"/>
        <v>1</v>
      </c>
      <c r="K428" s="1">
        <f>'R'!J1355</f>
        <v>1.0312620747361421</v>
      </c>
      <c r="L428" s="1">
        <f t="shared" si="65"/>
        <v>1.0313370322732691</v>
      </c>
      <c r="M428" s="6">
        <f>'x calcs'!I427</f>
        <v>1.0065046299676217</v>
      </c>
      <c r="N428" s="6"/>
      <c r="O428" s="6">
        <f t="shared" si="68"/>
        <v>0.3764003651701871</v>
      </c>
      <c r="P428" s="6">
        <f t="shared" si="69"/>
        <v>289.5667893320628</v>
      </c>
    </row>
    <row r="429" spans="2:16" x14ac:dyDescent="0.25">
      <c r="B429">
        <f>'detrend th'!A431</f>
        <v>1983</v>
      </c>
      <c r="C429">
        <f>'detrend th'!B431</f>
        <v>5</v>
      </c>
      <c r="D429" s="57">
        <f>'detrend th'!F431</f>
        <v>0.27727760720306094</v>
      </c>
      <c r="E429" s="55">
        <f>1/'R'!E1356</f>
        <v>284.15584415584414</v>
      </c>
      <c r="F429">
        <f t="shared" si="70"/>
        <v>24</v>
      </c>
      <c r="G429" s="5">
        <f t="shared" si="63"/>
        <v>269.64843670321812</v>
      </c>
      <c r="H429" s="1">
        <f t="shared" si="64"/>
        <v>2.980869413281658</v>
      </c>
      <c r="I429" s="187">
        <f t="shared" si="66"/>
        <v>1</v>
      </c>
      <c r="J429">
        <f t="shared" si="67"/>
        <v>1</v>
      </c>
      <c r="K429" s="1">
        <f>'R'!J1356</f>
        <v>1.0079442918259247</v>
      </c>
      <c r="L429" s="1">
        <f t="shared" si="65"/>
        <v>1.0080225083864049</v>
      </c>
      <c r="M429" s="6">
        <f>'x calcs'!I428</f>
        <v>1.0065046299676217</v>
      </c>
      <c r="N429" s="6"/>
      <c r="O429" s="6">
        <f t="shared" si="68"/>
        <v>0.3764003651701871</v>
      </c>
      <c r="P429" s="6">
        <f t="shared" si="69"/>
        <v>289.5667893320628</v>
      </c>
    </row>
    <row r="430" spans="2:16" x14ac:dyDescent="0.25">
      <c r="B430">
        <f>'detrend th'!A432</f>
        <v>1983</v>
      </c>
      <c r="C430">
        <f>'detrend th'!B432</f>
        <v>6</v>
      </c>
      <c r="D430" s="57">
        <f>'detrend th'!F432</f>
        <v>0.27485090732950185</v>
      </c>
      <c r="E430" s="55">
        <f>1/'R'!E1357</f>
        <v>287.72334293948126</v>
      </c>
      <c r="F430">
        <f t="shared" si="70"/>
        <v>25</v>
      </c>
      <c r="G430" s="5">
        <f t="shared" si="63"/>
        <v>272.61146017632916</v>
      </c>
      <c r="H430" s="1">
        <f t="shared" si="64"/>
        <v>2.9929549783192608</v>
      </c>
      <c r="I430" s="187">
        <f t="shared" si="66"/>
        <v>1</v>
      </c>
      <c r="J430">
        <f t="shared" si="67"/>
        <v>1</v>
      </c>
      <c r="K430" s="1">
        <f>'R'!J1357</f>
        <v>0.99660296235259216</v>
      </c>
      <c r="L430" s="1">
        <f t="shared" si="65"/>
        <v>0.9966844379364258</v>
      </c>
      <c r="M430" s="6">
        <f>'x calcs'!I429</f>
        <v>1.0065046299676217</v>
      </c>
      <c r="N430" s="6"/>
      <c r="O430" s="6">
        <f t="shared" si="68"/>
        <v>0.3764003651701871</v>
      </c>
      <c r="P430" s="6">
        <f t="shared" si="69"/>
        <v>289.5667893320628</v>
      </c>
    </row>
    <row r="431" spans="2:16" x14ac:dyDescent="0.25">
      <c r="B431">
        <f>'detrend th'!A433</f>
        <v>1983</v>
      </c>
      <c r="C431">
        <f>'detrend th'!B433</f>
        <v>7</v>
      </c>
      <c r="D431" s="57">
        <f>'detrend th'!F433</f>
        <v>0.31564870894602104</v>
      </c>
      <c r="E431" s="55">
        <f>1/'R'!E1358</f>
        <v>287.93103448275866</v>
      </c>
      <c r="F431">
        <f t="shared" si="70"/>
        <v>26</v>
      </c>
      <c r="G431" s="5">
        <f t="shared" si="63"/>
        <v>272.21467640908048</v>
      </c>
      <c r="H431" s="1">
        <f t="shared" si="64"/>
        <v>3.1441729399517859</v>
      </c>
      <c r="I431" s="187">
        <f t="shared" si="66"/>
        <v>1</v>
      </c>
      <c r="J431">
        <f t="shared" si="67"/>
        <v>1</v>
      </c>
      <c r="K431" s="1">
        <f>'R'!J1358</f>
        <v>0.96936933351337773</v>
      </c>
      <c r="L431" s="1">
        <f t="shared" si="65"/>
        <v>0.96945406812056478</v>
      </c>
      <c r="M431" s="6">
        <f>'x calcs'!I430</f>
        <v>1.0037760452038771</v>
      </c>
      <c r="N431" s="6"/>
      <c r="O431" s="6">
        <f t="shared" si="68"/>
        <v>0.3764003651701871</v>
      </c>
      <c r="P431" s="6">
        <f t="shared" si="69"/>
        <v>289.5667893320628</v>
      </c>
    </row>
    <row r="432" spans="2:16" x14ac:dyDescent="0.25">
      <c r="B432">
        <f>'detrend th'!A434</f>
        <v>1983</v>
      </c>
      <c r="C432">
        <f>'detrend th'!B434</f>
        <v>8</v>
      </c>
      <c r="D432" s="57">
        <f>'detrend th'!F434</f>
        <v>0.3161597186255799</v>
      </c>
      <c r="E432" s="55">
        <f>1/'R'!E1359</f>
        <v>279.1977077363897</v>
      </c>
      <c r="F432">
        <f t="shared" si="70"/>
        <v>27</v>
      </c>
      <c r="G432" s="5">
        <f t="shared" si="63"/>
        <v>262.87687435218544</v>
      </c>
      <c r="H432" s="1">
        <f t="shared" si="64"/>
        <v>3.0791362374533757</v>
      </c>
      <c r="I432" s="187">
        <f t="shared" si="66"/>
        <v>1</v>
      </c>
      <c r="J432">
        <f t="shared" si="67"/>
        <v>1</v>
      </c>
      <c r="K432" s="1">
        <f>'R'!J1359</f>
        <v>1.0241725450884978</v>
      </c>
      <c r="L432" s="1">
        <f t="shared" si="65"/>
        <v>1.0242605387190382</v>
      </c>
      <c r="M432" s="6">
        <f>'x calcs'!I431</f>
        <v>1.0037760452038771</v>
      </c>
      <c r="N432" s="6"/>
      <c r="O432" s="6">
        <f t="shared" si="68"/>
        <v>0.3764003651701871</v>
      </c>
      <c r="P432" s="6">
        <f t="shared" si="69"/>
        <v>289.5667893320628</v>
      </c>
    </row>
    <row r="433" spans="2:16" x14ac:dyDescent="0.25">
      <c r="B433">
        <f>'detrend th'!A435</f>
        <v>1983</v>
      </c>
      <c r="C433">
        <f>'detrend th'!B435</f>
        <v>9</v>
      </c>
      <c r="D433" s="57">
        <f>'detrend th'!F435</f>
        <v>0.33662893492244794</v>
      </c>
      <c r="E433" s="55">
        <f>1/'R'!E1360</f>
        <v>286.62857142857143</v>
      </c>
      <c r="F433">
        <f t="shared" si="70"/>
        <v>28</v>
      </c>
      <c r="G433" s="5">
        <f t="shared" si="63"/>
        <v>269.70326273384109</v>
      </c>
      <c r="H433" s="1">
        <f t="shared" si="64"/>
        <v>3.2053892352024071</v>
      </c>
      <c r="I433" s="187">
        <f t="shared" si="66"/>
        <v>1</v>
      </c>
      <c r="J433">
        <f t="shared" si="67"/>
        <v>1</v>
      </c>
      <c r="K433" s="1">
        <f>'R'!J1360</f>
        <v>0.99973820420109338</v>
      </c>
      <c r="L433" s="1">
        <f t="shared" si="65"/>
        <v>0.99982945685498714</v>
      </c>
      <c r="M433" s="6">
        <f>'x calcs'!I432</f>
        <v>1.0037760452038771</v>
      </c>
      <c r="N433" s="6"/>
      <c r="O433" s="6">
        <f t="shared" si="68"/>
        <v>0.3764003651701871</v>
      </c>
      <c r="P433" s="6">
        <f t="shared" si="69"/>
        <v>289.5667893320628</v>
      </c>
    </row>
    <row r="434" spans="2:16" x14ac:dyDescent="0.25">
      <c r="B434">
        <f>'detrend th'!A436</f>
        <v>1983</v>
      </c>
      <c r="C434">
        <f>'detrend th'!B436</f>
        <v>10</v>
      </c>
      <c r="D434" s="57">
        <f>'detrend th'!F436</f>
        <v>0.37980633297999067</v>
      </c>
      <c r="E434" s="55">
        <f>1/'R'!E1361</f>
        <v>286.25889046941677</v>
      </c>
      <c r="F434">
        <f t="shared" si="70"/>
        <v>29</v>
      </c>
      <c r="G434" s="5">
        <f t="shared" si="63"/>
        <v>268.72910646416034</v>
      </c>
      <c r="H434" s="1">
        <f t="shared" si="64"/>
        <v>3.3614525458465225</v>
      </c>
      <c r="I434" s="187">
        <f t="shared" si="66"/>
        <v>1</v>
      </c>
      <c r="J434">
        <f t="shared" si="67"/>
        <v>1</v>
      </c>
      <c r="K434" s="1">
        <f>'R'!J1361</f>
        <v>0.98379038877108294</v>
      </c>
      <c r="L434" s="1">
        <f t="shared" si="65"/>
        <v>0.98388490044832999</v>
      </c>
      <c r="M434" s="6">
        <f>'x calcs'!I433</f>
        <v>1.0029058095145573</v>
      </c>
      <c r="N434" s="6"/>
      <c r="O434" s="6">
        <f t="shared" si="68"/>
        <v>0.3764003651701871</v>
      </c>
      <c r="P434" s="6">
        <f t="shared" si="69"/>
        <v>289.5667893320628</v>
      </c>
    </row>
    <row r="435" spans="2:16" x14ac:dyDescent="0.25">
      <c r="B435">
        <f>'detrend th'!A437</f>
        <v>1983</v>
      </c>
      <c r="C435">
        <f>'detrend th'!B437</f>
        <v>11</v>
      </c>
      <c r="D435" s="57">
        <f>'detrend th'!F437</f>
        <v>0.39797239032828985</v>
      </c>
      <c r="E435" s="55">
        <f>1/'R'!E1362</f>
        <v>280.79320113314452</v>
      </c>
      <c r="F435">
        <f t="shared" si="70"/>
        <v>30</v>
      </c>
      <c r="G435" s="5">
        <f t="shared" si="63"/>
        <v>262.65894181736201</v>
      </c>
      <c r="H435" s="1">
        <f t="shared" si="64"/>
        <v>3.3865200587899906</v>
      </c>
      <c r="I435" s="187">
        <f t="shared" si="66"/>
        <v>1</v>
      </c>
      <c r="J435">
        <f t="shared" si="67"/>
        <v>1</v>
      </c>
      <c r="K435" s="1">
        <f>'R'!J1362</f>
        <v>0.99485582546755935</v>
      </c>
      <c r="L435" s="1">
        <f t="shared" si="65"/>
        <v>0.99495359616815982</v>
      </c>
      <c r="M435" s="6">
        <f>'x calcs'!I434</f>
        <v>1.0029058095145573</v>
      </c>
      <c r="N435" s="6"/>
      <c r="O435" s="6">
        <f t="shared" si="68"/>
        <v>0.3764003651701871</v>
      </c>
      <c r="P435" s="6">
        <f t="shared" si="69"/>
        <v>289.5667893320628</v>
      </c>
    </row>
    <row r="436" spans="2:16" x14ac:dyDescent="0.25">
      <c r="B436">
        <f>'detrend th'!A438</f>
        <v>1983</v>
      </c>
      <c r="C436">
        <f>'detrend th'!B438</f>
        <v>12</v>
      </c>
      <c r="D436" s="57">
        <f>'detrend th'!F438</f>
        <v>0.42433459890416048</v>
      </c>
      <c r="E436" s="55">
        <f>1/'R'!E1363</f>
        <v>278.25105782792667</v>
      </c>
      <c r="F436">
        <f t="shared" si="70"/>
        <v>31</v>
      </c>
      <c r="G436" s="5">
        <f t="shared" si="63"/>
        <v>259.51232320161807</v>
      </c>
      <c r="H436" s="1">
        <f t="shared" si="64"/>
        <v>3.4635047760635347</v>
      </c>
      <c r="I436" s="187">
        <f t="shared" si="66"/>
        <v>1</v>
      </c>
      <c r="J436">
        <f t="shared" si="67"/>
        <v>1</v>
      </c>
      <c r="K436" s="1">
        <f>'R'!J1363</f>
        <v>1.0068841989690429</v>
      </c>
      <c r="L436" s="1">
        <f t="shared" si="65"/>
        <v>1.0069852286929968</v>
      </c>
      <c r="M436" s="6">
        <f>'x calcs'!I435</f>
        <v>1.0029058095145573</v>
      </c>
      <c r="N436" s="6"/>
      <c r="O436" s="6">
        <f t="shared" si="68"/>
        <v>0.3764003651701871</v>
      </c>
      <c r="P436" s="6">
        <f t="shared" si="69"/>
        <v>289.5667893320628</v>
      </c>
    </row>
    <row r="437" spans="2:16" x14ac:dyDescent="0.25">
      <c r="B437">
        <f>'detrend th'!A439</f>
        <v>1984</v>
      </c>
      <c r="C437">
        <f>'detrend th'!B439</f>
        <v>1</v>
      </c>
      <c r="D437" s="57">
        <f>'detrend th'!F439</f>
        <v>0.45273169491297405</v>
      </c>
      <c r="E437" s="55">
        <f>1/'R'!E1364</f>
        <v>280.44943820224717</v>
      </c>
      <c r="F437">
        <f t="shared" si="70"/>
        <v>32</v>
      </c>
      <c r="G437" s="5">
        <f t="shared" si="63"/>
        <v>261.10622826541248</v>
      </c>
      <c r="H437" s="1">
        <f t="shared" si="64"/>
        <v>3.582170628727654</v>
      </c>
      <c r="I437" s="187">
        <f t="shared" si="66"/>
        <v>1</v>
      </c>
      <c r="J437">
        <f t="shared" si="67"/>
        <v>1</v>
      </c>
      <c r="K437" s="1">
        <f>'R'!J1364</f>
        <v>0.94137993165598066</v>
      </c>
      <c r="L437" s="1">
        <f t="shared" si="65"/>
        <v>0.94148422040328783</v>
      </c>
      <c r="M437" s="6">
        <f>'x calcs'!I436</f>
        <v>1.0030736255638715</v>
      </c>
      <c r="N437" s="6"/>
      <c r="O437" s="6">
        <f t="shared" si="68"/>
        <v>0.3764003651701871</v>
      </c>
      <c r="P437" s="6">
        <f t="shared" si="69"/>
        <v>289.5667893320628</v>
      </c>
    </row>
    <row r="438" spans="2:16" x14ac:dyDescent="0.25">
      <c r="B438">
        <f>'detrend th'!A440</f>
        <v>1984</v>
      </c>
      <c r="C438">
        <f>'detrend th'!B440</f>
        <v>2</v>
      </c>
      <c r="D438" s="57">
        <f>'detrend th'!F440</f>
        <v>0.4809113452431148</v>
      </c>
      <c r="E438" s="55">
        <f>1/'R'!E1365</f>
        <v>264</v>
      </c>
      <c r="F438">
        <f t="shared" si="70"/>
        <v>33</v>
      </c>
      <c r="G438" s="5">
        <f t="shared" si="63"/>
        <v>244.05231475263926</v>
      </c>
      <c r="H438" s="1">
        <f t="shared" si="64"/>
        <v>3.5662817868962393</v>
      </c>
      <c r="I438" s="187">
        <f t="shared" si="66"/>
        <v>1</v>
      </c>
      <c r="J438">
        <f t="shared" si="67"/>
        <v>1</v>
      </c>
      <c r="K438" s="1">
        <f>'R'!J1365</f>
        <v>0.99941287129286094</v>
      </c>
      <c r="L438" s="1">
        <f t="shared" si="65"/>
        <v>0.9995204190635214</v>
      </c>
      <c r="M438" s="6">
        <f>'x calcs'!I437</f>
        <v>1.0030736255638715</v>
      </c>
      <c r="N438" s="6"/>
      <c r="O438" s="6">
        <f t="shared" si="68"/>
        <v>0.3764003651701871</v>
      </c>
      <c r="P438" s="6">
        <f t="shared" si="69"/>
        <v>289.5667893320628</v>
      </c>
    </row>
    <row r="439" spans="2:16" x14ac:dyDescent="0.25">
      <c r="B439">
        <f>'detrend th'!A441</f>
        <v>1984</v>
      </c>
      <c r="C439">
        <f>'detrend th'!B441</f>
        <v>3</v>
      </c>
      <c r="D439" s="57">
        <f>'detrend th'!F441</f>
        <v>0.48094357388703529</v>
      </c>
      <c r="E439" s="55">
        <f>1/'R'!E1366</f>
        <v>263.06406685236772</v>
      </c>
      <c r="F439">
        <f t="shared" si="70"/>
        <v>34</v>
      </c>
      <c r="G439" s="5">
        <f t="shared" si="63"/>
        <v>242.51190629448089</v>
      </c>
      <c r="H439" s="1">
        <f t="shared" si="64"/>
        <v>3.5553563913965673</v>
      </c>
      <c r="I439" s="187">
        <f t="shared" si="66"/>
        <v>1</v>
      </c>
      <c r="J439">
        <f t="shared" si="67"/>
        <v>1</v>
      </c>
      <c r="K439" s="1">
        <f>'R'!J1366</f>
        <v>0.99716295903381158</v>
      </c>
      <c r="L439" s="1">
        <f t="shared" si="65"/>
        <v>0.99727376582782534</v>
      </c>
      <c r="M439" s="6">
        <f>'x calcs'!I438</f>
        <v>1.0030736255638715</v>
      </c>
      <c r="N439" s="6"/>
      <c r="O439" s="6">
        <f t="shared" si="68"/>
        <v>0.3764003651701871</v>
      </c>
      <c r="P439" s="6">
        <f t="shared" si="69"/>
        <v>289.5667893320628</v>
      </c>
    </row>
    <row r="440" spans="2:16" x14ac:dyDescent="0.25">
      <c r="B440">
        <f>'detrend th'!A442</f>
        <v>1984</v>
      </c>
      <c r="C440">
        <f>'detrend th'!B442</f>
        <v>4</v>
      </c>
      <c r="D440" s="57">
        <f>'detrend th'!F442</f>
        <v>0.50998554486048597</v>
      </c>
      <c r="E440" s="55">
        <f>1/'R'!E1367</f>
        <v>261.81830263881062</v>
      </c>
      <c r="F440">
        <f t="shared" si="70"/>
        <v>35</v>
      </c>
      <c r="G440" s="5">
        <f t="shared" si="63"/>
        <v>240.66166677039772</v>
      </c>
      <c r="H440" s="1">
        <f t="shared" si="64"/>
        <v>3.6517576482686094</v>
      </c>
      <c r="I440" s="187">
        <f t="shared" si="66"/>
        <v>1</v>
      </c>
      <c r="J440">
        <f t="shared" si="67"/>
        <v>1</v>
      </c>
      <c r="K440" s="1">
        <f>'R'!J1367</f>
        <v>0.99108341671631117</v>
      </c>
      <c r="L440" s="1">
        <f t="shared" si="65"/>
        <v>0.99119748253367834</v>
      </c>
      <c r="M440" s="6">
        <f>'x calcs'!I439</f>
        <v>1.0035531570421521</v>
      </c>
      <c r="N440" s="6"/>
      <c r="O440" s="6">
        <f t="shared" si="68"/>
        <v>0.3764003651701871</v>
      </c>
      <c r="P440" s="6">
        <f t="shared" si="69"/>
        <v>289.5667893320628</v>
      </c>
    </row>
    <row r="441" spans="2:16" x14ac:dyDescent="0.25">
      <c r="B441">
        <f>'detrend th'!A443</f>
        <v>1984</v>
      </c>
      <c r="C441">
        <f>'detrend th'!B443</f>
        <v>5</v>
      </c>
      <c r="D441" s="57">
        <f>'detrend th'!F443</f>
        <v>0.53480144927095608</v>
      </c>
      <c r="E441" s="55">
        <f>1/'R'!E1368</f>
        <v>258.60538596083205</v>
      </c>
      <c r="F441">
        <f t="shared" si="70"/>
        <v>36</v>
      </c>
      <c r="G441" s="5">
        <f t="shared" si="63"/>
        <v>236.84427478189306</v>
      </c>
      <c r="H441" s="1">
        <f t="shared" si="64"/>
        <v>3.7180926260998111</v>
      </c>
      <c r="I441" s="187">
        <f t="shared" si="66"/>
        <v>1</v>
      </c>
      <c r="J441">
        <f t="shared" si="67"/>
        <v>1</v>
      </c>
      <c r="K441" s="1">
        <f>'R'!J1368</f>
        <v>0.97523722503616428</v>
      </c>
      <c r="L441" s="1">
        <f t="shared" si="65"/>
        <v>0.97535454987688475</v>
      </c>
      <c r="M441" s="6">
        <f>'x calcs'!I440</f>
        <v>1.0035531570421521</v>
      </c>
      <c r="N441" s="6"/>
      <c r="O441" s="6">
        <f t="shared" si="68"/>
        <v>0.3764003651701871</v>
      </c>
      <c r="P441" s="6">
        <f t="shared" si="69"/>
        <v>289.5667893320628</v>
      </c>
    </row>
    <row r="442" spans="2:16" x14ac:dyDescent="0.25">
      <c r="B442">
        <f>'detrend th'!A444</f>
        <v>1984</v>
      </c>
      <c r="C442">
        <f>'detrend th'!B444</f>
        <v>6</v>
      </c>
      <c r="D442" s="57">
        <f>'detrend th'!F444</f>
        <v>0.55574806123976239</v>
      </c>
      <c r="E442" s="55">
        <f>1/'R'!E1369</f>
        <v>251.32694938440491</v>
      </c>
      <c r="F442">
        <f t="shared" si="70"/>
        <v>37</v>
      </c>
      <c r="G442" s="5">
        <f t="shared" si="63"/>
        <v>228.96136289493984</v>
      </c>
      <c r="H442" s="1">
        <f t="shared" si="64"/>
        <v>3.7406600760841897</v>
      </c>
      <c r="I442" s="187">
        <f t="shared" si="66"/>
        <v>1</v>
      </c>
      <c r="J442">
        <f t="shared" si="67"/>
        <v>1</v>
      </c>
      <c r="K442" s="1">
        <f>'R'!J1369</f>
        <v>0.9836423616704475</v>
      </c>
      <c r="L442" s="1">
        <f t="shared" si="65"/>
        <v>0.98376294553452137</v>
      </c>
      <c r="M442" s="6">
        <f>'x calcs'!I441</f>
        <v>1.0035531570421521</v>
      </c>
      <c r="N442" s="6"/>
      <c r="O442" s="6">
        <f t="shared" si="68"/>
        <v>0.3764003651701871</v>
      </c>
      <c r="P442" s="6">
        <f t="shared" si="69"/>
        <v>289.5667893320628</v>
      </c>
    </row>
    <row r="443" spans="2:16" x14ac:dyDescent="0.25">
      <c r="B443">
        <f>'detrend th'!A445</f>
        <v>1984</v>
      </c>
      <c r="C443">
        <f>'detrend th'!B445</f>
        <v>7</v>
      </c>
      <c r="D443" s="57">
        <f>'detrend th'!F445</f>
        <v>0.54555153224972486</v>
      </c>
      <c r="E443" s="55">
        <f>1/'R'!E1370</f>
        <v>247.25465784302625</v>
      </c>
      <c r="F443">
        <f t="shared" si="70"/>
        <v>38</v>
      </c>
      <c r="G443" s="5">
        <f t="shared" si="63"/>
        <v>224.28459604303509</v>
      </c>
      <c r="H443" s="1">
        <f t="shared" si="64"/>
        <v>3.6686156135878329</v>
      </c>
      <c r="I443" s="187">
        <f t="shared" si="66"/>
        <v>1</v>
      </c>
      <c r="J443">
        <f t="shared" si="67"/>
        <v>1</v>
      </c>
      <c r="K443" s="1">
        <f>'R'!J1370</f>
        <v>1.0872359379442083</v>
      </c>
      <c r="L443" s="1">
        <f t="shared" si="65"/>
        <v>1.0873597808316355</v>
      </c>
      <c r="M443" s="6">
        <f>'x calcs'!I442</f>
        <v>1.0006139070467985</v>
      </c>
      <c r="N443" s="6"/>
      <c r="O443" s="6">
        <f t="shared" si="68"/>
        <v>0.3764003651701871</v>
      </c>
      <c r="P443" s="6">
        <f t="shared" si="69"/>
        <v>289.5667893320628</v>
      </c>
    </row>
    <row r="444" spans="2:16" x14ac:dyDescent="0.25">
      <c r="B444">
        <f>'detrend th'!A446</f>
        <v>1984</v>
      </c>
      <c r="C444">
        <f>'detrend th'!B446</f>
        <v>8</v>
      </c>
      <c r="D444" s="57">
        <f>'detrend th'!F446</f>
        <v>0.52900229975764346</v>
      </c>
      <c r="E444" s="55">
        <f>1/'R'!E1371</f>
        <v>268.16480826243395</v>
      </c>
      <c r="F444">
        <f t="shared" si="70"/>
        <v>39</v>
      </c>
      <c r="G444" s="5">
        <f t="shared" si="63"/>
        <v>244.59027115191671</v>
      </c>
      <c r="H444" s="1">
        <f t="shared" si="64"/>
        <v>3.7517441882971951</v>
      </c>
      <c r="I444" s="187">
        <f t="shared" si="66"/>
        <v>1</v>
      </c>
      <c r="J444">
        <f t="shared" si="67"/>
        <v>1</v>
      </c>
      <c r="K444" s="1">
        <f>'R'!J1371</f>
        <v>1.008641613910618</v>
      </c>
      <c r="L444" s="1">
        <f t="shared" si="65"/>
        <v>1.0087687158213985</v>
      </c>
      <c r="M444" s="6">
        <f>'x calcs'!I443</f>
        <v>1.0006139070467985</v>
      </c>
      <c r="N444" s="6"/>
      <c r="O444" s="6">
        <f t="shared" si="68"/>
        <v>0.3764003651701871</v>
      </c>
      <c r="P444" s="6">
        <f t="shared" si="69"/>
        <v>289.5667893320628</v>
      </c>
    </row>
    <row r="445" spans="2:16" x14ac:dyDescent="0.25">
      <c r="B445">
        <f>'detrend th'!A447</f>
        <v>1984</v>
      </c>
      <c r="C445">
        <f>'detrend th'!B447</f>
        <v>9</v>
      </c>
      <c r="D445" s="57">
        <f>'detrend th'!F447</f>
        <v>0.55580061750666909</v>
      </c>
      <c r="E445" s="55">
        <f>1/'R'!E1372</f>
        <v>270.08130081300811</v>
      </c>
      <c r="F445">
        <f t="shared" si="70"/>
        <v>40</v>
      </c>
      <c r="G445" s="5">
        <f t="shared" si="63"/>
        <v>245.90228839196479</v>
      </c>
      <c r="H445" s="1">
        <f t="shared" si="64"/>
        <v>3.8623510531117833</v>
      </c>
      <c r="I445" s="187">
        <f t="shared" si="66"/>
        <v>1</v>
      </c>
      <c r="J445">
        <f t="shared" si="67"/>
        <v>1</v>
      </c>
      <c r="K445" s="1">
        <f>'R'!J1372</f>
        <v>0.99244227924943473</v>
      </c>
      <c r="L445" s="1">
        <f t="shared" si="65"/>
        <v>0.99257264018356861</v>
      </c>
      <c r="M445" s="6">
        <f>'x calcs'!I444</f>
        <v>1.0006139070467985</v>
      </c>
      <c r="N445" s="6"/>
      <c r="O445" s="6">
        <f t="shared" si="68"/>
        <v>0.3764003651701871</v>
      </c>
      <c r="P445" s="6">
        <f t="shared" si="69"/>
        <v>289.5667893320628</v>
      </c>
    </row>
    <row r="446" spans="2:16" x14ac:dyDescent="0.25">
      <c r="B446">
        <f>'detrend th'!A448</f>
        <v>1984</v>
      </c>
      <c r="C446">
        <f>'detrend th'!B448</f>
        <v>10</v>
      </c>
      <c r="D446" s="57">
        <f>'detrend th'!F448</f>
        <v>0.55425150398161072</v>
      </c>
      <c r="E446" s="55">
        <f>1/'R'!E1373</f>
        <v>266.164199192463</v>
      </c>
      <c r="F446">
        <f t="shared" si="70"/>
        <v>41</v>
      </c>
      <c r="G446" s="5">
        <f t="shared" si="63"/>
        <v>241.38071146089359</v>
      </c>
      <c r="H446" s="1">
        <f t="shared" si="64"/>
        <v>3.8240745163058429</v>
      </c>
      <c r="I446" s="187">
        <f t="shared" si="66"/>
        <v>1</v>
      </c>
      <c r="J446">
        <f t="shared" si="67"/>
        <v>1</v>
      </c>
      <c r="K446" s="1">
        <f>'R'!J1373</f>
        <v>1.0126072722965653</v>
      </c>
      <c r="L446" s="1">
        <f t="shared" si="65"/>
        <v>1.0127408922540526</v>
      </c>
      <c r="M446" s="6">
        <f>'x calcs'!I445</f>
        <v>1.0002495402595728</v>
      </c>
      <c r="N446" s="6"/>
      <c r="O446" s="6">
        <f t="shared" si="68"/>
        <v>0.3764003651701871</v>
      </c>
      <c r="P446" s="6">
        <f t="shared" si="69"/>
        <v>289.5667893320628</v>
      </c>
    </row>
    <row r="447" spans="2:16" x14ac:dyDescent="0.25">
      <c r="B447">
        <f>'detrend th'!A449</f>
        <v>1984</v>
      </c>
      <c r="C447">
        <f>'detrend th'!B449</f>
        <v>11</v>
      </c>
      <c r="D447" s="57">
        <f>'detrend th'!F449</f>
        <v>0.56302913317115044</v>
      </c>
      <c r="E447" s="55">
        <f>1/'R'!E1374</f>
        <v>266.7914438502674</v>
      </c>
      <c r="F447">
        <f t="shared" si="70"/>
        <v>42</v>
      </c>
      <c r="G447" s="5">
        <f t="shared" si="63"/>
        <v>241.40348080817191</v>
      </c>
      <c r="H447" s="1">
        <f t="shared" si="64"/>
        <v>3.8573845048433499</v>
      </c>
      <c r="I447" s="187">
        <f t="shared" si="66"/>
        <v>1</v>
      </c>
      <c r="J447">
        <f t="shared" si="67"/>
        <v>1</v>
      </c>
      <c r="K447" s="1">
        <f>'R'!J1374</f>
        <v>0.99267765605261082</v>
      </c>
      <c r="L447" s="1">
        <f t="shared" si="65"/>
        <v>0.99281453503345141</v>
      </c>
      <c r="M447" s="6">
        <f>'x calcs'!I446</f>
        <v>1.0002495402595728</v>
      </c>
      <c r="N447" s="6"/>
      <c r="O447" s="6">
        <f t="shared" si="68"/>
        <v>0.3764003651701871</v>
      </c>
      <c r="P447" s="6">
        <f t="shared" si="69"/>
        <v>289.5667893320628</v>
      </c>
    </row>
    <row r="448" spans="2:16" x14ac:dyDescent="0.25">
      <c r="B448">
        <f>'detrend th'!A450</f>
        <v>1984</v>
      </c>
      <c r="C448">
        <f>'detrend th'!B450</f>
        <v>12</v>
      </c>
      <c r="D448" s="57">
        <f>'detrend th'!F450</f>
        <v>0.57272413951960954</v>
      </c>
      <c r="E448" s="55">
        <f>1/'R'!E1375</f>
        <v>262.15139442231077</v>
      </c>
      <c r="F448">
        <f t="shared" si="70"/>
        <v>43</v>
      </c>
      <c r="G448" s="5">
        <f t="shared" si="63"/>
        <v>236.1589560696892</v>
      </c>
      <c r="H448" s="1">
        <f t="shared" si="64"/>
        <v>3.8563841514405865</v>
      </c>
      <c r="I448" s="187">
        <f t="shared" si="66"/>
        <v>1</v>
      </c>
      <c r="J448">
        <f t="shared" si="67"/>
        <v>1</v>
      </c>
      <c r="K448" s="1">
        <f>'R'!J1375</f>
        <v>1.0447383749222792</v>
      </c>
      <c r="L448" s="1">
        <f t="shared" si="65"/>
        <v>1.044878512926473</v>
      </c>
      <c r="M448" s="6">
        <f>'x calcs'!I447</f>
        <v>1.0002495402595728</v>
      </c>
      <c r="N448" s="6"/>
      <c r="O448" s="6">
        <f t="shared" si="68"/>
        <v>0.3764003651701871</v>
      </c>
      <c r="P448" s="6">
        <f t="shared" si="69"/>
        <v>289.5667893320628</v>
      </c>
    </row>
    <row r="449" spans="2:16" x14ac:dyDescent="0.25">
      <c r="B449">
        <f>'detrend th'!A451</f>
        <v>1985</v>
      </c>
      <c r="C449">
        <f>'detrend th'!B451</f>
        <v>1</v>
      </c>
      <c r="D449" s="57">
        <f>'detrend th'!F451</f>
        <v>0.55995808064810526</v>
      </c>
      <c r="E449" s="55">
        <f>1/'R'!E1376</f>
        <v>271.90152812567254</v>
      </c>
      <c r="F449">
        <f t="shared" si="70"/>
        <v>44</v>
      </c>
      <c r="G449" s="5">
        <f t="shared" si="63"/>
        <v>245.30461446252488</v>
      </c>
      <c r="H449" s="1">
        <f t="shared" si="64"/>
        <v>3.8737645142268535</v>
      </c>
      <c r="I449" s="187">
        <f t="shared" si="66"/>
        <v>1</v>
      </c>
      <c r="J449">
        <f t="shared" si="67"/>
        <v>1</v>
      </c>
      <c r="K449" s="1">
        <f>'R'!J1376</f>
        <v>1.0510755054223162</v>
      </c>
      <c r="L449" s="1">
        <f t="shared" si="65"/>
        <v>1.0512189024498635</v>
      </c>
      <c r="M449" s="6">
        <f>'x calcs'!I448</f>
        <v>1.0017428710305296</v>
      </c>
      <c r="N449" s="6"/>
      <c r="O449" s="6">
        <f t="shared" si="68"/>
        <v>0.3764003651701871</v>
      </c>
      <c r="P449" s="6">
        <f t="shared" si="69"/>
        <v>289.5667893320628</v>
      </c>
    </row>
    <row r="450" spans="2:16" x14ac:dyDescent="0.25">
      <c r="B450">
        <f>'detrend th'!A452</f>
        <v>1985</v>
      </c>
      <c r="C450">
        <f>'detrend th'!B452</f>
        <v>2</v>
      </c>
      <c r="D450" s="57">
        <f>'detrend th'!F452</f>
        <v>0.57389708100215442</v>
      </c>
      <c r="E450" s="55">
        <f>1/'R'!E1377</f>
        <v>285.00643982212699</v>
      </c>
      <c r="F450">
        <f t="shared" si="70"/>
        <v>45</v>
      </c>
      <c r="G450" s="5">
        <f t="shared" si="63"/>
        <v>257.80505084845322</v>
      </c>
      <c r="H450" s="1">
        <f t="shared" si="64"/>
        <v>4.0160493111756681</v>
      </c>
      <c r="I450" s="187">
        <f t="shared" si="66"/>
        <v>1</v>
      </c>
      <c r="J450">
        <f t="shared" si="67"/>
        <v>1</v>
      </c>
      <c r="K450" s="1">
        <f>'R'!J1377</f>
        <v>0.98976966696594393</v>
      </c>
      <c r="L450" s="1">
        <f t="shared" si="65"/>
        <v>0.98991632301684451</v>
      </c>
      <c r="M450" s="6">
        <f>'x calcs'!I449</f>
        <v>1.0017428710305296</v>
      </c>
      <c r="N450" s="6"/>
      <c r="O450" s="6">
        <f t="shared" si="68"/>
        <v>0.3764003651701871</v>
      </c>
      <c r="P450" s="6">
        <f t="shared" si="69"/>
        <v>289.5667893320628</v>
      </c>
    </row>
    <row r="451" spans="2:16" x14ac:dyDescent="0.25">
      <c r="B451">
        <f>'detrend th'!A453</f>
        <v>1985</v>
      </c>
      <c r="C451">
        <f>'detrend th'!B453</f>
        <v>3</v>
      </c>
      <c r="D451" s="57">
        <f>'detrend th'!F453</f>
        <v>0.58489882609610921</v>
      </c>
      <c r="E451" s="55">
        <f>1/'R'!E1378</f>
        <v>281.04438642297652</v>
      </c>
      <c r="F451">
        <f t="shared" si="70"/>
        <v>46</v>
      </c>
      <c r="G451" s="5">
        <f t="shared" si="63"/>
        <v>253.23852213877669</v>
      </c>
      <c r="H451" s="1">
        <f t="shared" si="64"/>
        <v>4.0248458310814428</v>
      </c>
      <c r="I451" s="187">
        <f t="shared" si="66"/>
        <v>1</v>
      </c>
      <c r="J451">
        <f t="shared" si="67"/>
        <v>1</v>
      </c>
      <c r="K451" s="1">
        <f>'R'!J1378</f>
        <v>1.0037952811700692</v>
      </c>
      <c r="L451" s="1">
        <f t="shared" si="65"/>
        <v>1.0039451962443231</v>
      </c>
      <c r="M451" s="6">
        <f>'x calcs'!I450</f>
        <v>1.0017428710305296</v>
      </c>
      <c r="N451" s="6"/>
      <c r="O451" s="6">
        <f t="shared" si="68"/>
        <v>0.3764003651701871</v>
      </c>
      <c r="P451" s="6">
        <f t="shared" si="69"/>
        <v>289.5667893320628</v>
      </c>
    </row>
    <row r="452" spans="2:16" x14ac:dyDescent="0.25">
      <c r="B452">
        <f>'detrend th'!A454</f>
        <v>1985</v>
      </c>
      <c r="C452">
        <f>'detrend th'!B454</f>
        <v>4</v>
      </c>
      <c r="D452" s="57">
        <f>'detrend th'!F454</f>
        <v>0.571135986899871</v>
      </c>
      <c r="E452" s="55">
        <f>1/'R'!E1379</f>
        <v>281.94263575774687</v>
      </c>
      <c r="F452">
        <f t="shared" si="70"/>
        <v>47</v>
      </c>
      <c r="G452" s="5">
        <f t="shared" si="63"/>
        <v>253.53229616302096</v>
      </c>
      <c r="H452" s="1">
        <f t="shared" si="64"/>
        <v>3.9749804470205037</v>
      </c>
      <c r="I452" s="187">
        <f t="shared" si="66"/>
        <v>1</v>
      </c>
      <c r="J452">
        <f t="shared" si="67"/>
        <v>2</v>
      </c>
      <c r="K452" s="1">
        <f>'R'!J1379</f>
        <v>1.0217961671980995</v>
      </c>
      <c r="L452" s="1">
        <f t="shared" si="65"/>
        <v>1.0219493412957068</v>
      </c>
      <c r="M452" s="6">
        <f>'x calcs'!I451</f>
        <v>1.0017123044506329</v>
      </c>
      <c r="N452" s="6"/>
      <c r="O452" s="6">
        <f t="shared" si="68"/>
        <v>0.3764003651701871</v>
      </c>
      <c r="P452" s="6">
        <f t="shared" si="69"/>
        <v>289.5667893320628</v>
      </c>
    </row>
    <row r="453" spans="2:16" x14ac:dyDescent="0.25">
      <c r="B453">
        <f>'detrend th'!A455</f>
        <v>1985</v>
      </c>
      <c r="C453">
        <f>'detrend th'!B455</f>
        <v>5</v>
      </c>
      <c r="D453" s="57">
        <f>'detrend th'!F455</f>
        <v>0.58647380138472072</v>
      </c>
      <c r="E453" s="55">
        <f>1/'R'!E1380</f>
        <v>287.65785983485733</v>
      </c>
      <c r="F453">
        <f t="shared" si="70"/>
        <v>48</v>
      </c>
      <c r="G453" s="5">
        <f t="shared" ref="G453:G516" si="71">E453-$F$1*F453</f>
        <v>258.64304492960537</v>
      </c>
      <c r="H453" s="1">
        <f t="shared" ref="H453:H516" si="72">D453/$D$3+G453/$G$3</f>
        <v>4.0695521096850618</v>
      </c>
      <c r="I453" s="187">
        <f t="shared" si="66"/>
        <v>2</v>
      </c>
      <c r="J453">
        <f t="shared" si="67"/>
        <v>1</v>
      </c>
      <c r="K453" s="1">
        <f>'R'!J1380</f>
        <v>1.0205197594108353</v>
      </c>
      <c r="L453" s="1">
        <f t="shared" ref="L453:L516" si="73">K453-$K$2*F453</f>
        <v>1.020676192531796</v>
      </c>
      <c r="M453" s="6">
        <f>'x calcs'!I452</f>
        <v>1.0017123044506329</v>
      </c>
      <c r="N453" s="6"/>
      <c r="O453" s="6">
        <f t="shared" si="68"/>
        <v>0.48342450477937637</v>
      </c>
      <c r="P453" s="6">
        <f t="shared" si="69"/>
        <v>364.26071458598233</v>
      </c>
    </row>
    <row r="454" spans="2:16" x14ac:dyDescent="0.25">
      <c r="B454">
        <f>'detrend th'!A456</f>
        <v>1985</v>
      </c>
      <c r="C454">
        <f>'detrend th'!B456</f>
        <v>6</v>
      </c>
      <c r="D454" s="57">
        <f>'detrend th'!F456</f>
        <v>0.57249442050090837</v>
      </c>
      <c r="E454" s="55">
        <f>1/'R'!E1381</f>
        <v>292.86821705426354</v>
      </c>
      <c r="F454">
        <f t="shared" si="70"/>
        <v>49</v>
      </c>
      <c r="G454" s="5">
        <f t="shared" si="71"/>
        <v>263.24892683848543</v>
      </c>
      <c r="H454" s="1">
        <f t="shared" si="72"/>
        <v>4.0497934562558742</v>
      </c>
      <c r="I454" s="187">
        <f t="shared" ref="I454:I517" si="74">VLOOKUP(H454,$S$6:$T$11,2)</f>
        <v>1</v>
      </c>
      <c r="J454">
        <f t="shared" ref="J454:J517" si="75">I455</f>
        <v>1</v>
      </c>
      <c r="K454" s="1">
        <f>'R'!J1381</f>
        <v>1.0188428399718796</v>
      </c>
      <c r="L454" s="1">
        <f t="shared" si="73"/>
        <v>1.0190025321161937</v>
      </c>
      <c r="M454" s="6">
        <f>'x calcs'!I453</f>
        <v>1.0017123044506329</v>
      </c>
      <c r="N454" s="6"/>
      <c r="O454" s="6">
        <f t="shared" ref="O454:O517" si="76">INDEX($W$7:$W$11,I454)</f>
        <v>0.3764003651701871</v>
      </c>
      <c r="P454" s="6">
        <f t="shared" ref="P454:P517" si="77">INDEX($X$7:$X$11,I454)</f>
        <v>289.5667893320628</v>
      </c>
    </row>
    <row r="455" spans="2:16" x14ac:dyDescent="0.25">
      <c r="B455">
        <f>'detrend th'!A457</f>
        <v>1985</v>
      </c>
      <c r="C455">
        <f>'detrend th'!B457</f>
        <v>7</v>
      </c>
      <c r="D455" s="57">
        <f>'detrend th'!F457</f>
        <v>0.56505757979460625</v>
      </c>
      <c r="E455" s="55">
        <f>1/'R'!E1382</f>
        <v>297.16993875211784</v>
      </c>
      <c r="F455">
        <f t="shared" ref="F455:F518" si="78">F454+1</f>
        <v>50</v>
      </c>
      <c r="G455" s="5">
        <f t="shared" si="71"/>
        <v>266.94617322581371</v>
      </c>
      <c r="H455" s="1">
        <f t="shared" si="72"/>
        <v>4.0482248854320666</v>
      </c>
      <c r="I455" s="187">
        <f t="shared" si="74"/>
        <v>1</v>
      </c>
      <c r="J455">
        <f t="shared" si="75"/>
        <v>2</v>
      </c>
      <c r="K455" s="1">
        <f>'R'!J1382</f>
        <v>0.97537360344898694</v>
      </c>
      <c r="L455" s="1">
        <f t="shared" si="73"/>
        <v>0.97553655461665434</v>
      </c>
      <c r="M455" s="6">
        <f>'x calcs'!I454</f>
        <v>1.0044874553349181</v>
      </c>
      <c r="N455" s="6"/>
      <c r="O455" s="6">
        <f t="shared" si="76"/>
        <v>0.3764003651701871</v>
      </c>
      <c r="P455" s="6">
        <f t="shared" si="77"/>
        <v>289.5667893320628</v>
      </c>
    </row>
    <row r="456" spans="2:16" x14ac:dyDescent="0.25">
      <c r="B456">
        <f>'detrend th'!A458</f>
        <v>1985</v>
      </c>
      <c r="C456">
        <f>'detrend th'!B458</f>
        <v>8</v>
      </c>
      <c r="D456" s="57">
        <f>'detrend th'!F458</f>
        <v>0.59611302373502462</v>
      </c>
      <c r="E456" s="55">
        <f>1/'R'!E1383</f>
        <v>289.44479528403281</v>
      </c>
      <c r="F456">
        <f t="shared" si="78"/>
        <v>51</v>
      </c>
      <c r="G456" s="5">
        <f t="shared" si="71"/>
        <v>258.61655444720259</v>
      </c>
      <c r="H456" s="1">
        <f t="shared" si="72"/>
        <v>4.1057624377810624</v>
      </c>
      <c r="I456" s="187">
        <f t="shared" si="74"/>
        <v>2</v>
      </c>
      <c r="J456">
        <f t="shared" si="75"/>
        <v>2</v>
      </c>
      <c r="K456" s="1">
        <f>'R'!J1383</f>
        <v>0.97408609648534117</v>
      </c>
      <c r="L456" s="1">
        <f t="shared" si="73"/>
        <v>0.97425230667636187</v>
      </c>
      <c r="M456" s="6">
        <f>'x calcs'!I455</f>
        <v>1.0044874553349181</v>
      </c>
      <c r="N456" s="6"/>
      <c r="O456" s="6">
        <f t="shared" si="76"/>
        <v>0.48342450477937637</v>
      </c>
      <c r="P456" s="6">
        <f t="shared" si="77"/>
        <v>364.26071458598233</v>
      </c>
    </row>
    <row r="457" spans="2:16" x14ac:dyDescent="0.25">
      <c r="B457">
        <f>'detrend th'!A459</f>
        <v>1985</v>
      </c>
      <c r="C457">
        <f>'detrend th'!B459</f>
        <v>9</v>
      </c>
      <c r="D457" s="57">
        <f>'detrend th'!F459</f>
        <v>0.5999621296144958</v>
      </c>
      <c r="E457" s="55">
        <f>1/'R'!E1384</f>
        <v>281.78571428571428</v>
      </c>
      <c r="F457">
        <f t="shared" si="78"/>
        <v>52</v>
      </c>
      <c r="G457" s="5">
        <f t="shared" si="71"/>
        <v>250.35299813835795</v>
      </c>
      <c r="H457" s="1">
        <f t="shared" si="72"/>
        <v>4.0610352830614245</v>
      </c>
      <c r="I457" s="187">
        <f t="shared" si="74"/>
        <v>2</v>
      </c>
      <c r="J457">
        <f t="shared" si="75"/>
        <v>1</v>
      </c>
      <c r="K457" s="1">
        <f>'R'!J1384</f>
        <v>1.0067320715952968</v>
      </c>
      <c r="L457" s="1">
        <f t="shared" si="73"/>
        <v>1.0069015408096709</v>
      </c>
      <c r="M457" s="6">
        <f>'x calcs'!I456</f>
        <v>1.0044874553349181</v>
      </c>
      <c r="N457" s="6"/>
      <c r="O457" s="6">
        <f t="shared" si="76"/>
        <v>0.48342450477937637</v>
      </c>
      <c r="P457" s="6">
        <f t="shared" si="77"/>
        <v>364.26071458598233</v>
      </c>
    </row>
    <row r="458" spans="2:16" x14ac:dyDescent="0.25">
      <c r="B458">
        <f>'detrend th'!A460</f>
        <v>1985</v>
      </c>
      <c r="C458">
        <f>'detrend th'!B460</f>
        <v>10</v>
      </c>
      <c r="D458" s="57">
        <f>'detrend th'!F460</f>
        <v>0.59283964899207231</v>
      </c>
      <c r="E458" s="55">
        <f>1/'R'!E1385</f>
        <v>284.27480916030532</v>
      </c>
      <c r="F458">
        <f t="shared" si="78"/>
        <v>53</v>
      </c>
      <c r="G458" s="5">
        <f t="shared" si="71"/>
        <v>252.23761770242291</v>
      </c>
      <c r="H458" s="1">
        <f t="shared" si="72"/>
        <v>4.0476544965527124</v>
      </c>
      <c r="I458" s="187">
        <f t="shared" si="74"/>
        <v>1</v>
      </c>
      <c r="J458">
        <f t="shared" si="75"/>
        <v>2</v>
      </c>
      <c r="K458" s="1">
        <f>'R'!J1385</f>
        <v>1.0605476009253383</v>
      </c>
      <c r="L458" s="1">
        <f t="shared" si="73"/>
        <v>1.0607203291630658</v>
      </c>
      <c r="M458" s="6">
        <f>'x calcs'!I457</f>
        <v>1.0006984018396974</v>
      </c>
      <c r="N458" s="6"/>
      <c r="O458" s="6">
        <f t="shared" si="76"/>
        <v>0.3764003651701871</v>
      </c>
      <c r="P458" s="6">
        <f t="shared" si="77"/>
        <v>289.5667893320628</v>
      </c>
    </row>
    <row r="459" spans="2:16" x14ac:dyDescent="0.25">
      <c r="B459">
        <f>'detrend th'!A461</f>
        <v>1985</v>
      </c>
      <c r="C459">
        <f>'detrend th'!B461</f>
        <v>11</v>
      </c>
      <c r="D459" s="57">
        <f>'detrend th'!F461</f>
        <v>0.60846687069944239</v>
      </c>
      <c r="E459" s="55">
        <f>1/'R'!E1386</f>
        <v>300.76142131979697</v>
      </c>
      <c r="F459">
        <f t="shared" si="78"/>
        <v>54</v>
      </c>
      <c r="G459" s="5">
        <f t="shared" si="71"/>
        <v>268.1197545513885</v>
      </c>
      <c r="H459" s="1">
        <f t="shared" si="72"/>
        <v>4.2205664703055978</v>
      </c>
      <c r="I459" s="187">
        <f t="shared" si="74"/>
        <v>2</v>
      </c>
      <c r="J459">
        <f t="shared" si="75"/>
        <v>2</v>
      </c>
      <c r="K459" s="1">
        <f>'R'!J1386</f>
        <v>1.0493336793134664</v>
      </c>
      <c r="L459" s="1">
        <f t="shared" si="73"/>
        <v>1.0495096665745471</v>
      </c>
      <c r="M459" s="6">
        <f>'x calcs'!I458</f>
        <v>1.0006984018396974</v>
      </c>
      <c r="N459" s="6"/>
      <c r="O459" s="6">
        <f t="shared" si="76"/>
        <v>0.48342450477937637</v>
      </c>
      <c r="P459" s="6">
        <f t="shared" si="77"/>
        <v>364.26071458598233</v>
      </c>
    </row>
    <row r="460" spans="2:16" x14ac:dyDescent="0.25">
      <c r="B460">
        <f>'detrend th'!A462</f>
        <v>1985</v>
      </c>
      <c r="C460">
        <f>'detrend th'!B462</f>
        <v>12</v>
      </c>
      <c r="D460" s="57">
        <f>'detrend th'!F462</f>
        <v>0.5882814794531166</v>
      </c>
      <c r="E460" s="55">
        <f>1/'R'!E1387</f>
        <v>314.88607594936713</v>
      </c>
      <c r="F460">
        <f t="shared" si="78"/>
        <v>55</v>
      </c>
      <c r="G460" s="5">
        <f t="shared" si="71"/>
        <v>281.63993387043251</v>
      </c>
      <c r="H460" s="1">
        <f t="shared" si="72"/>
        <v>4.2413014793223418</v>
      </c>
      <c r="I460" s="187">
        <f t="shared" si="74"/>
        <v>2</v>
      </c>
      <c r="J460">
        <f t="shared" si="75"/>
        <v>2</v>
      </c>
      <c r="K460" s="1">
        <f>'R'!J1387</f>
        <v>1.0040691499082821</v>
      </c>
      <c r="L460" s="1">
        <f t="shared" si="73"/>
        <v>1.0042483961927162</v>
      </c>
      <c r="M460" s="6">
        <f>'x calcs'!I459</f>
        <v>1.0006984018396974</v>
      </c>
      <c r="N460" s="6"/>
      <c r="O460" s="6">
        <f t="shared" si="76"/>
        <v>0.48342450477937637</v>
      </c>
      <c r="P460" s="6">
        <f t="shared" si="77"/>
        <v>364.26071458598233</v>
      </c>
    </row>
    <row r="461" spans="2:16" x14ac:dyDescent="0.25">
      <c r="B461">
        <f>'detrend th'!A463</f>
        <v>1986</v>
      </c>
      <c r="C461">
        <f>'detrend th'!B463</f>
        <v>1</v>
      </c>
      <c r="D461" s="57">
        <f>'detrend th'!F463</f>
        <v>0.62028548878568546</v>
      </c>
      <c r="E461" s="55">
        <f>1/'R'!E1388</f>
        <v>314.65994962216621</v>
      </c>
      <c r="F461">
        <f t="shared" si="78"/>
        <v>56</v>
      </c>
      <c r="G461" s="5">
        <f t="shared" si="71"/>
        <v>280.80933223270551</v>
      </c>
      <c r="H461" s="1">
        <f t="shared" si="72"/>
        <v>4.3562005656346034</v>
      </c>
      <c r="I461" s="187">
        <f t="shared" si="74"/>
        <v>2</v>
      </c>
      <c r="J461">
        <f t="shared" si="75"/>
        <v>2</v>
      </c>
      <c r="K461" s="1">
        <f>'R'!J1388</f>
        <v>1.0570714146679976</v>
      </c>
      <c r="L461" s="1">
        <f t="shared" si="73"/>
        <v>1.0572539199757851</v>
      </c>
      <c r="M461" s="6">
        <f>'x calcs'!I460</f>
        <v>1.0026505894124806</v>
      </c>
      <c r="N461" s="6"/>
      <c r="O461" s="6">
        <f t="shared" si="76"/>
        <v>0.48342450477937637</v>
      </c>
      <c r="P461" s="6">
        <f t="shared" si="77"/>
        <v>364.26071458598233</v>
      </c>
    </row>
    <row r="462" spans="2:16" x14ac:dyDescent="0.25">
      <c r="B462">
        <f>'detrend th'!A464</f>
        <v>1986</v>
      </c>
      <c r="C462">
        <f>'detrend th'!B464</f>
        <v>2</v>
      </c>
      <c r="D462" s="57">
        <f>'detrend th'!F464</f>
        <v>0.57676251832230885</v>
      </c>
      <c r="E462" s="55">
        <f>1/'R'!E1389</f>
        <v>329.92481203007515</v>
      </c>
      <c r="F462">
        <f t="shared" si="78"/>
        <v>57</v>
      </c>
      <c r="G462" s="5">
        <f t="shared" si="71"/>
        <v>295.46971933008842</v>
      </c>
      <c r="H462" s="1">
        <f t="shared" si="72"/>
        <v>4.2969836204477581</v>
      </c>
      <c r="I462" s="187">
        <f t="shared" si="74"/>
        <v>2</v>
      </c>
      <c r="J462">
        <f t="shared" si="75"/>
        <v>2</v>
      </c>
      <c r="K462" s="1">
        <f>'R'!J1389</f>
        <v>1.0638816262289315</v>
      </c>
      <c r="L462" s="1">
        <f t="shared" si="73"/>
        <v>1.0640673905600722</v>
      </c>
      <c r="M462" s="6">
        <f>'x calcs'!I461</f>
        <v>1.0026505894124806</v>
      </c>
      <c r="N462" s="6"/>
      <c r="O462" s="6">
        <f t="shared" si="76"/>
        <v>0.48342450477937637</v>
      </c>
      <c r="P462" s="6">
        <f t="shared" si="77"/>
        <v>364.26071458598233</v>
      </c>
    </row>
    <row r="463" spans="2:16" x14ac:dyDescent="0.25">
      <c r="B463">
        <f>'detrend th'!A465</f>
        <v>1986</v>
      </c>
      <c r="C463">
        <f>'detrend th'!B465</f>
        <v>3</v>
      </c>
      <c r="D463" s="57">
        <f>'detrend th'!F465</f>
        <v>0.57563848084231284</v>
      </c>
      <c r="E463" s="55">
        <f>1/'R'!E1390</f>
        <v>347.58104738154611</v>
      </c>
      <c r="F463">
        <f t="shared" si="78"/>
        <v>58</v>
      </c>
      <c r="G463" s="5">
        <f t="shared" si="71"/>
        <v>312.52147937103331</v>
      </c>
      <c r="H463" s="1">
        <f t="shared" si="72"/>
        <v>4.4150263161452363</v>
      </c>
      <c r="I463" s="187">
        <f t="shared" si="74"/>
        <v>2</v>
      </c>
      <c r="J463">
        <f t="shared" si="75"/>
        <v>2</v>
      </c>
      <c r="K463" s="1">
        <f>'R'!J1390</f>
        <v>1.0265876355711714</v>
      </c>
      <c r="L463" s="1">
        <f t="shared" si="73"/>
        <v>1.0267766589256655</v>
      </c>
      <c r="M463" s="6">
        <f>'x calcs'!I462</f>
        <v>1.0026505894124806</v>
      </c>
      <c r="N463" s="6"/>
      <c r="O463" s="6">
        <f t="shared" si="76"/>
        <v>0.48342450477937637</v>
      </c>
      <c r="P463" s="6">
        <f t="shared" si="77"/>
        <v>364.26071458598233</v>
      </c>
    </row>
    <row r="464" spans="2:16" x14ac:dyDescent="0.25">
      <c r="B464">
        <f>'detrend th'!A466</f>
        <v>1986</v>
      </c>
      <c r="C464">
        <f>'detrend th'!B466</f>
        <v>4</v>
      </c>
      <c r="D464" s="57">
        <f>'detrend th'!F466</f>
        <v>0.58381507900920238</v>
      </c>
      <c r="E464" s="55">
        <f>1/'R'!E1391</f>
        <v>354.92943043519864</v>
      </c>
      <c r="F464">
        <f t="shared" si="78"/>
        <v>59</v>
      </c>
      <c r="G464" s="5">
        <f t="shared" si="71"/>
        <v>319.26538711415975</v>
      </c>
      <c r="H464" s="1">
        <f t="shared" si="72"/>
        <v>4.4942675564111632</v>
      </c>
      <c r="I464" s="187">
        <f t="shared" si="74"/>
        <v>2</v>
      </c>
      <c r="J464">
        <f t="shared" si="75"/>
        <v>2</v>
      </c>
      <c r="K464" s="1">
        <f>'R'!J1391</f>
        <v>1.0018069742526468</v>
      </c>
      <c r="L464" s="1">
        <f t="shared" si="73"/>
        <v>1.0019992566304943</v>
      </c>
      <c r="M464" s="6">
        <f>'x calcs'!I463</f>
        <v>1.000351073948242</v>
      </c>
      <c r="N464" s="6"/>
      <c r="O464" s="6">
        <f t="shared" si="76"/>
        <v>0.48342450477937637</v>
      </c>
      <c r="P464" s="6">
        <f t="shared" si="77"/>
        <v>364.26071458598233</v>
      </c>
    </row>
    <row r="465" spans="2:16" x14ac:dyDescent="0.25">
      <c r="B465">
        <f>'detrend th'!A467</f>
        <v>1986</v>
      </c>
      <c r="C465">
        <f>'detrend th'!B467</f>
        <v>5</v>
      </c>
      <c r="D465" s="57">
        <f>'detrend th'!F467</f>
        <v>0.56888574329656227</v>
      </c>
      <c r="E465" s="55">
        <f>1/'R'!E1392</f>
        <v>354.50055924878581</v>
      </c>
      <c r="F465">
        <f t="shared" si="78"/>
        <v>60</v>
      </c>
      <c r="G465" s="5">
        <f t="shared" si="71"/>
        <v>318.23204061722083</v>
      </c>
      <c r="H465" s="1">
        <f t="shared" si="72"/>
        <v>4.4304796698481308</v>
      </c>
      <c r="I465" s="187">
        <f t="shared" si="74"/>
        <v>2</v>
      </c>
      <c r="J465">
        <f t="shared" si="75"/>
        <v>2</v>
      </c>
      <c r="K465" s="1">
        <f>'R'!J1392</f>
        <v>1.0253377417653593</v>
      </c>
      <c r="L465" s="1">
        <f t="shared" si="73"/>
        <v>1.0255332831665602</v>
      </c>
      <c r="M465" s="6">
        <f>'x calcs'!I464</f>
        <v>1.000351073948242</v>
      </c>
      <c r="N465" s="6"/>
      <c r="O465" s="6">
        <f t="shared" si="76"/>
        <v>0.48342450477937637</v>
      </c>
      <c r="P465" s="6">
        <f t="shared" si="77"/>
        <v>364.26071458598233</v>
      </c>
    </row>
    <row r="466" spans="2:16" x14ac:dyDescent="0.25">
      <c r="B466">
        <f>'detrend th'!A468</f>
        <v>1986</v>
      </c>
      <c r="C466">
        <f>'detrend th'!B468</f>
        <v>6</v>
      </c>
      <c r="D466" s="57">
        <f>'detrend th'!F468</f>
        <v>0.57933201534296297</v>
      </c>
      <c r="E466" s="55">
        <f>1/'R'!E1393</f>
        <v>363.40740740740745</v>
      </c>
      <c r="F466">
        <f t="shared" si="78"/>
        <v>61</v>
      </c>
      <c r="G466" s="5">
        <f t="shared" si="71"/>
        <v>326.53441346531639</v>
      </c>
      <c r="H466" s="1">
        <f t="shared" si="72"/>
        <v>4.529468404872274</v>
      </c>
      <c r="I466" s="187">
        <f t="shared" si="74"/>
        <v>2</v>
      </c>
      <c r="J466">
        <f t="shared" si="75"/>
        <v>2</v>
      </c>
      <c r="K466" s="1">
        <f>'R'!J1393</f>
        <v>0.98161721007987313</v>
      </c>
      <c r="L466" s="1">
        <f t="shared" si="73"/>
        <v>0.98181601050442735</v>
      </c>
      <c r="M466" s="6">
        <f>'x calcs'!I465</f>
        <v>1.000351073948242</v>
      </c>
      <c r="N466" s="6"/>
      <c r="O466" s="6">
        <f t="shared" si="76"/>
        <v>0.48342450477937637</v>
      </c>
      <c r="P466" s="6">
        <f t="shared" si="77"/>
        <v>364.26071458598233</v>
      </c>
    </row>
    <row r="467" spans="2:16" x14ac:dyDescent="0.25">
      <c r="B467">
        <f>'detrend th'!A469</f>
        <v>1986</v>
      </c>
      <c r="C467">
        <f>'detrend th'!B469</f>
        <v>7</v>
      </c>
      <c r="D467" s="57">
        <f>'detrend th'!F469</f>
        <v>0.58973506470204318</v>
      </c>
      <c r="E467" s="55">
        <f>1/'R'!E1394</f>
        <v>353.9583929424449</v>
      </c>
      <c r="F467">
        <f t="shared" si="78"/>
        <v>62</v>
      </c>
      <c r="G467" s="5">
        <f t="shared" si="71"/>
        <v>316.48092368982776</v>
      </c>
      <c r="H467" s="1">
        <f t="shared" si="72"/>
        <v>4.4966541319921838</v>
      </c>
      <c r="I467" s="187">
        <f t="shared" si="74"/>
        <v>2</v>
      </c>
      <c r="J467">
        <f t="shared" si="75"/>
        <v>2</v>
      </c>
      <c r="K467" s="1">
        <f>'R'!J1394</f>
        <v>1.0197310414409217</v>
      </c>
      <c r="L467" s="1">
        <f t="shared" si="73"/>
        <v>1.0199331008888293</v>
      </c>
      <c r="M467" s="6">
        <f>'x calcs'!I466</f>
        <v>1.0011976623058545</v>
      </c>
      <c r="N467" s="6"/>
      <c r="O467" s="6">
        <f t="shared" si="76"/>
        <v>0.48342450477937637</v>
      </c>
      <c r="P467" s="6">
        <f t="shared" si="77"/>
        <v>364.26071458598233</v>
      </c>
    </row>
    <row r="468" spans="2:16" x14ac:dyDescent="0.25">
      <c r="B468">
        <f>'detrend th'!A470</f>
        <v>1986</v>
      </c>
      <c r="C468">
        <f>'detrend th'!B470</f>
        <v>8</v>
      </c>
      <c r="D468" s="57">
        <f>'detrend th'!F470</f>
        <v>0.60531579790199519</v>
      </c>
      <c r="E468" s="55">
        <f>1/'R'!E1395</f>
        <v>359.12037495098741</v>
      </c>
      <c r="F468">
        <f t="shared" si="78"/>
        <v>63</v>
      </c>
      <c r="G468" s="5">
        <f t="shared" si="71"/>
        <v>321.03843038784419</v>
      </c>
      <c r="H468" s="1">
        <f t="shared" si="72"/>
        <v>4.5881755241468589</v>
      </c>
      <c r="I468" s="187">
        <f t="shared" si="74"/>
        <v>2</v>
      </c>
      <c r="J468">
        <f t="shared" si="75"/>
        <v>2</v>
      </c>
      <c r="K468" s="1">
        <f>'R'!J1395</f>
        <v>0.96986627914925605</v>
      </c>
      <c r="L468" s="1">
        <f t="shared" si="73"/>
        <v>0.97007159762051698</v>
      </c>
      <c r="M468" s="6">
        <f>'x calcs'!I467</f>
        <v>1.0011976623058545</v>
      </c>
      <c r="N468" s="6"/>
      <c r="O468" s="6">
        <f t="shared" si="76"/>
        <v>0.48342450477937637</v>
      </c>
      <c r="P468" s="6">
        <f t="shared" si="77"/>
        <v>364.26071458598233</v>
      </c>
    </row>
    <row r="469" spans="2:16" x14ac:dyDescent="0.25">
      <c r="B469">
        <f>'detrend th'!A471</f>
        <v>1986</v>
      </c>
      <c r="C469">
        <f>'detrend th'!B471</f>
        <v>9</v>
      </c>
      <c r="D469" s="57">
        <f>'detrend th'!F471</f>
        <v>0.60246998636293758</v>
      </c>
      <c r="E469" s="55">
        <f>1/'R'!E1396</f>
        <v>347.46051032806798</v>
      </c>
      <c r="F469">
        <f t="shared" si="78"/>
        <v>64</v>
      </c>
      <c r="G469" s="5">
        <f t="shared" si="71"/>
        <v>308.77409045439867</v>
      </c>
      <c r="H469" s="1">
        <f t="shared" si="72"/>
        <v>4.4894747776344417</v>
      </c>
      <c r="I469" s="187">
        <f t="shared" si="74"/>
        <v>2</v>
      </c>
      <c r="J469">
        <f t="shared" si="75"/>
        <v>2</v>
      </c>
      <c r="K469" s="1">
        <f>'R'!J1396</f>
        <v>0.99700744732775071</v>
      </c>
      <c r="L469" s="1">
        <f t="shared" si="73"/>
        <v>0.99721602482236493</v>
      </c>
      <c r="M469" s="6">
        <f>'x calcs'!I468</f>
        <v>1.0011976623058545</v>
      </c>
      <c r="N469" s="6"/>
      <c r="O469" s="6">
        <f t="shared" si="76"/>
        <v>0.48342450477937637</v>
      </c>
      <c r="P469" s="6">
        <f t="shared" si="77"/>
        <v>364.26071458598233</v>
      </c>
    </row>
    <row r="470" spans="2:16" x14ac:dyDescent="0.25">
      <c r="B470">
        <f>'detrend th'!A472</f>
        <v>1986</v>
      </c>
      <c r="C470">
        <f>'detrend th'!B472</f>
        <v>10</v>
      </c>
      <c r="D470" s="57">
        <f>'detrend th'!F472</f>
        <v>0.60241900505356671</v>
      </c>
      <c r="E470" s="55">
        <f>1/'R'!E1397</f>
        <v>345.44852649614938</v>
      </c>
      <c r="F470">
        <f t="shared" si="78"/>
        <v>65</v>
      </c>
      <c r="G470" s="5">
        <f t="shared" si="71"/>
        <v>306.15763131195399</v>
      </c>
      <c r="H470" s="1">
        <f t="shared" si="72"/>
        <v>4.4705182192834929</v>
      </c>
      <c r="I470" s="187">
        <f t="shared" si="74"/>
        <v>2</v>
      </c>
      <c r="J470">
        <f t="shared" si="75"/>
        <v>2</v>
      </c>
      <c r="K470" s="1">
        <f>'R'!J1397</f>
        <v>1.0348953150073006</v>
      </c>
      <c r="L470" s="1">
        <f t="shared" si="73"/>
        <v>1.0351071515252681</v>
      </c>
      <c r="M470" s="6">
        <f>'x calcs'!I469</f>
        <v>0.99951454022469399</v>
      </c>
      <c r="N470" s="6"/>
      <c r="O470" s="6">
        <f t="shared" si="76"/>
        <v>0.48342450477937637</v>
      </c>
      <c r="P470" s="6">
        <f t="shared" si="77"/>
        <v>364.26071458598233</v>
      </c>
    </row>
    <row r="471" spans="2:16" x14ac:dyDescent="0.25">
      <c r="B471">
        <f>'detrend th'!A473</f>
        <v>1986</v>
      </c>
      <c r="C471">
        <f>'detrend th'!B473</f>
        <v>11</v>
      </c>
      <c r="D471" s="57">
        <f>'detrend th'!F473</f>
        <v>0.63739856682195217</v>
      </c>
      <c r="E471" s="55">
        <f>1/'R'!E1398</f>
        <v>355.93398787171759</v>
      </c>
      <c r="F471">
        <f t="shared" si="78"/>
        <v>66</v>
      </c>
      <c r="G471" s="5">
        <f t="shared" si="71"/>
        <v>316.03861737699611</v>
      </c>
      <c r="H471" s="1">
        <f t="shared" si="72"/>
        <v>4.6734723653500634</v>
      </c>
      <c r="I471" s="187">
        <f t="shared" si="74"/>
        <v>2</v>
      </c>
      <c r="J471">
        <f t="shared" si="75"/>
        <v>2</v>
      </c>
      <c r="K471" s="1">
        <f>'R'!J1398</f>
        <v>1.0166636805536953</v>
      </c>
      <c r="L471" s="1">
        <f t="shared" si="73"/>
        <v>1.0168787760950162</v>
      </c>
      <c r="M471" s="6">
        <f>'x calcs'!I470</f>
        <v>0.99951454022469399</v>
      </c>
      <c r="N471" s="6"/>
      <c r="O471" s="6">
        <f t="shared" si="76"/>
        <v>0.48342450477937637</v>
      </c>
      <c r="P471" s="6">
        <f t="shared" si="77"/>
        <v>364.26071458598233</v>
      </c>
    </row>
    <row r="472" spans="2:16" x14ac:dyDescent="0.25">
      <c r="B472">
        <f>'detrend th'!A474</f>
        <v>1986</v>
      </c>
      <c r="C472">
        <f>'detrend th'!B474</f>
        <v>12</v>
      </c>
      <c r="D472" s="57">
        <f>'detrend th'!F474</f>
        <v>0.63273725922574486</v>
      </c>
      <c r="E472" s="55">
        <f>1/'R'!E1399</f>
        <v>360.28985507246381</v>
      </c>
      <c r="F472">
        <f t="shared" si="78"/>
        <v>67</v>
      </c>
      <c r="G472" s="5">
        <f t="shared" si="71"/>
        <v>319.79000926721625</v>
      </c>
      <c r="H472" s="1">
        <f t="shared" si="72"/>
        <v>4.6827732633770509</v>
      </c>
      <c r="I472" s="187">
        <f t="shared" si="74"/>
        <v>2</v>
      </c>
      <c r="J472">
        <f t="shared" si="75"/>
        <v>2</v>
      </c>
      <c r="K472" s="1">
        <f>'R'!J1399</f>
        <v>1.0605496371617815</v>
      </c>
      <c r="L472" s="1">
        <f t="shared" si="73"/>
        <v>1.0607679917264559</v>
      </c>
      <c r="M472" s="6">
        <f>'x calcs'!I471</f>
        <v>0.99951454022469399</v>
      </c>
      <c r="N472" s="6"/>
      <c r="O472" s="6">
        <f t="shared" si="76"/>
        <v>0.48342450477937637</v>
      </c>
      <c r="P472" s="6">
        <f t="shared" si="77"/>
        <v>364.26071458598233</v>
      </c>
    </row>
    <row r="473" spans="2:16" x14ac:dyDescent="0.25">
      <c r="B473">
        <f>'detrend th'!A475</f>
        <v>1987</v>
      </c>
      <c r="C473">
        <f>'detrend th'!B475</f>
        <v>1</v>
      </c>
      <c r="D473" s="57">
        <f>'detrend th'!F475</f>
        <v>0.62521285371269686</v>
      </c>
      <c r="E473" s="55">
        <f>1/'R'!E1400</f>
        <v>382.40963855421683</v>
      </c>
      <c r="F473">
        <f t="shared" si="78"/>
        <v>68</v>
      </c>
      <c r="G473" s="5">
        <f t="shared" si="71"/>
        <v>341.30531743844318</v>
      </c>
      <c r="H473" s="1">
        <f t="shared" si="72"/>
        <v>4.8086569518000974</v>
      </c>
      <c r="I473" s="187">
        <f t="shared" si="74"/>
        <v>2</v>
      </c>
      <c r="J473">
        <f t="shared" si="75"/>
        <v>3</v>
      </c>
      <c r="K473" s="1">
        <f>'R'!J1400</f>
        <v>1.0607017524118911</v>
      </c>
      <c r="L473" s="1">
        <f t="shared" si="73"/>
        <v>1.0609233659999187</v>
      </c>
      <c r="M473" s="6">
        <f>'x calcs'!I472</f>
        <v>1.0001044904790657</v>
      </c>
      <c r="N473" s="6"/>
      <c r="O473" s="6">
        <f t="shared" si="76"/>
        <v>0.48342450477937637</v>
      </c>
      <c r="P473" s="6">
        <f t="shared" si="77"/>
        <v>364.26071458598233</v>
      </c>
    </row>
    <row r="474" spans="2:16" x14ac:dyDescent="0.25">
      <c r="B474">
        <f>'detrend th'!A476</f>
        <v>1987</v>
      </c>
      <c r="C474">
        <f>'detrend th'!B476</f>
        <v>2</v>
      </c>
      <c r="D474" s="57">
        <f>'detrend th'!F476</f>
        <v>0.65178734092098634</v>
      </c>
      <c r="E474" s="55">
        <f>1/'R'!E1401</f>
        <v>405.14423076923072</v>
      </c>
      <c r="F474">
        <f t="shared" si="78"/>
        <v>69</v>
      </c>
      <c r="G474" s="5">
        <f t="shared" si="71"/>
        <v>363.43543434293099</v>
      </c>
      <c r="H474" s="1">
        <f t="shared" si="72"/>
        <v>5.0677163887668275</v>
      </c>
      <c r="I474" s="187">
        <f t="shared" si="74"/>
        <v>3</v>
      </c>
      <c r="J474">
        <f t="shared" si="75"/>
        <v>3</v>
      </c>
      <c r="K474" s="1">
        <f>'R'!J1401</f>
        <v>1.0390112874834923</v>
      </c>
      <c r="L474" s="1">
        <f t="shared" si="73"/>
        <v>1.0392361600948732</v>
      </c>
      <c r="M474" s="6">
        <f>'x calcs'!I473</f>
        <v>1.0001044904790657</v>
      </c>
      <c r="N474" s="6"/>
      <c r="O474" s="6">
        <f t="shared" si="76"/>
        <v>0.59221490927912501</v>
      </c>
      <c r="P474" s="6">
        <f t="shared" si="77"/>
        <v>415.47245975446987</v>
      </c>
    </row>
    <row r="475" spans="2:16" x14ac:dyDescent="0.25">
      <c r="B475">
        <f>'detrend th'!A477</f>
        <v>1987</v>
      </c>
      <c r="C475">
        <f>'detrend th'!B477</f>
        <v>3</v>
      </c>
      <c r="D475" s="57">
        <f>'detrend th'!F477</f>
        <v>0.67902402314315879</v>
      </c>
      <c r="E475" s="55">
        <f>1/'R'!E1402</f>
        <v>420.863309352518</v>
      </c>
      <c r="F475">
        <f t="shared" si="78"/>
        <v>70</v>
      </c>
      <c r="G475" s="5">
        <f t="shared" si="71"/>
        <v>378.55003761569219</v>
      </c>
      <c r="H475" s="1">
        <f t="shared" si="72"/>
        <v>5.2789644222189693</v>
      </c>
      <c r="I475" s="187">
        <f t="shared" si="74"/>
        <v>3</v>
      </c>
      <c r="J475">
        <f t="shared" si="75"/>
        <v>3</v>
      </c>
      <c r="K475" s="1">
        <f>'R'!J1402</f>
        <v>0.98606748640386821</v>
      </c>
      <c r="L475" s="1">
        <f t="shared" si="73"/>
        <v>0.98629561803860255</v>
      </c>
      <c r="M475" s="6">
        <f>'x calcs'!I474</f>
        <v>1.0001044904790657</v>
      </c>
      <c r="N475" s="6"/>
      <c r="O475" s="6">
        <f t="shared" si="76"/>
        <v>0.59221490927912501</v>
      </c>
      <c r="P475" s="6">
        <f t="shared" si="77"/>
        <v>415.47245975446987</v>
      </c>
    </row>
    <row r="476" spans="2:16" x14ac:dyDescent="0.25">
      <c r="B476">
        <f>'detrend th'!A478</f>
        <v>1987</v>
      </c>
      <c r="C476">
        <f>'detrend th'!B478</f>
        <v>4</v>
      </c>
      <c r="D476" s="57">
        <f>'detrend th'!F478</f>
        <v>0.69725506763243972</v>
      </c>
      <c r="E476" s="55">
        <f>1/'R'!E1403</f>
        <v>413.28571428571428</v>
      </c>
      <c r="F476">
        <f t="shared" si="78"/>
        <v>71</v>
      </c>
      <c r="G476" s="5">
        <f t="shared" si="71"/>
        <v>370.36796723836238</v>
      </c>
      <c r="H476" s="1">
        <f t="shared" si="72"/>
        <v>5.2891317295297373</v>
      </c>
      <c r="I476" s="187">
        <f t="shared" si="74"/>
        <v>3</v>
      </c>
      <c r="J476">
        <f t="shared" si="75"/>
        <v>3</v>
      </c>
      <c r="K476" s="1">
        <f>'R'!J1403</f>
        <v>0.99658684204285741</v>
      </c>
      <c r="L476" s="1">
        <f t="shared" si="73"/>
        <v>0.99681823270094505</v>
      </c>
      <c r="M476" s="6">
        <f>'x calcs'!I475</f>
        <v>1.0016166490558169</v>
      </c>
      <c r="N476" s="6"/>
      <c r="O476" s="6">
        <f t="shared" si="76"/>
        <v>0.59221490927912501</v>
      </c>
      <c r="P476" s="6">
        <f t="shared" si="77"/>
        <v>415.47245975446987</v>
      </c>
    </row>
    <row r="477" spans="2:16" x14ac:dyDescent="0.25">
      <c r="B477">
        <f>'detrend th'!A479</f>
        <v>1987</v>
      </c>
      <c r="C477">
        <f>'detrend th'!B479</f>
        <v>5</v>
      </c>
      <c r="D477" s="57">
        <f>'detrend th'!F479</f>
        <v>0.70830986432051712</v>
      </c>
      <c r="E477" s="55">
        <f>1/'R'!E1404</f>
        <v>410.07092198581557</v>
      </c>
      <c r="F477">
        <f t="shared" si="78"/>
        <v>72</v>
      </c>
      <c r="G477" s="5">
        <f t="shared" si="71"/>
        <v>366.54869962793759</v>
      </c>
      <c r="H477" s="1">
        <f t="shared" si="72"/>
        <v>5.3034875988015786</v>
      </c>
      <c r="I477" s="187">
        <f t="shared" si="74"/>
        <v>3</v>
      </c>
      <c r="J477">
        <f t="shared" si="75"/>
        <v>3</v>
      </c>
      <c r="K477" s="1">
        <f>'R'!J1404</f>
        <v>1.0396334839933195</v>
      </c>
      <c r="L477" s="1">
        <f t="shared" si="73"/>
        <v>1.0398681336747604</v>
      </c>
      <c r="M477" s="6">
        <f>'x calcs'!I476</f>
        <v>1.0016166490558169</v>
      </c>
      <c r="N477" s="6"/>
      <c r="O477" s="6">
        <f t="shared" si="76"/>
        <v>0.59221490927912501</v>
      </c>
      <c r="P477" s="6">
        <f t="shared" si="77"/>
        <v>415.47245975446987</v>
      </c>
    </row>
    <row r="478" spans="2:16" x14ac:dyDescent="0.25">
      <c r="B478">
        <f>'detrend th'!A480</f>
        <v>1987</v>
      </c>
      <c r="C478">
        <f>'detrend th'!B480</f>
        <v>6</v>
      </c>
      <c r="D478" s="57">
        <f>'detrend th'!F480</f>
        <v>0.7298995585577821</v>
      </c>
      <c r="E478" s="55">
        <f>1/'R'!E1405</f>
        <v>424.50704225352115</v>
      </c>
      <c r="F478">
        <f t="shared" si="78"/>
        <v>73</v>
      </c>
      <c r="G478" s="5">
        <f t="shared" si="71"/>
        <v>380.38034458511709</v>
      </c>
      <c r="H478" s="1">
        <f t="shared" si="72"/>
        <v>5.4842102954791203</v>
      </c>
      <c r="I478" s="187">
        <f t="shared" si="74"/>
        <v>3</v>
      </c>
      <c r="J478">
        <f t="shared" si="75"/>
        <v>4</v>
      </c>
      <c r="K478" s="1">
        <f>'R'!J1405</f>
        <v>1.0268524184473633</v>
      </c>
      <c r="L478" s="1">
        <f t="shared" si="73"/>
        <v>1.0270903271521576</v>
      </c>
      <c r="M478" s="6">
        <f>'x calcs'!I477</f>
        <v>1.0016166490558169</v>
      </c>
      <c r="N478" s="6"/>
      <c r="O478" s="6">
        <f t="shared" si="76"/>
        <v>0.59221490927912501</v>
      </c>
      <c r="P478" s="6">
        <f t="shared" si="77"/>
        <v>415.47245975446987</v>
      </c>
    </row>
    <row r="479" spans="2:16" x14ac:dyDescent="0.25">
      <c r="B479">
        <f>'detrend th'!A481</f>
        <v>1987</v>
      </c>
      <c r="C479">
        <f>'detrend th'!B481</f>
        <v>7</v>
      </c>
      <c r="D479" s="57">
        <f>'detrend th'!F481</f>
        <v>0.74096266214539219</v>
      </c>
      <c r="E479" s="55">
        <f>1/'R'!E1406</f>
        <v>434.38115393729419</v>
      </c>
      <c r="F479">
        <f t="shared" si="78"/>
        <v>74</v>
      </c>
      <c r="G479" s="5">
        <f t="shared" si="71"/>
        <v>389.64998095836404</v>
      </c>
      <c r="H479" s="1">
        <f t="shared" si="72"/>
        <v>5.5924651211471472</v>
      </c>
      <c r="I479" s="187">
        <f t="shared" si="74"/>
        <v>4</v>
      </c>
      <c r="J479">
        <f t="shared" si="75"/>
        <v>4</v>
      </c>
      <c r="K479" s="1">
        <f>'R'!J1406</f>
        <v>1.0586505479045549</v>
      </c>
      <c r="L479" s="1">
        <f t="shared" si="73"/>
        <v>1.0588917156327027</v>
      </c>
      <c r="M479" s="6">
        <f>'x calcs'!I478</f>
        <v>1.0003014036236619</v>
      </c>
      <c r="N479" s="6"/>
      <c r="O479" s="6">
        <f t="shared" si="76"/>
        <v>0.68680047988954196</v>
      </c>
      <c r="P479" s="6">
        <f t="shared" si="77"/>
        <v>485.25589286539957</v>
      </c>
    </row>
    <row r="480" spans="2:16" x14ac:dyDescent="0.25">
      <c r="B480">
        <f>'detrend th'!A482</f>
        <v>1987</v>
      </c>
      <c r="C480">
        <f>'detrend th'!B482</f>
        <v>8</v>
      </c>
      <c r="D480" s="57">
        <f>'detrend th'!F482</f>
        <v>0.78146753887763021</v>
      </c>
      <c r="E480" s="55">
        <f>1/'R'!E1407</f>
        <v>458.91658626802871</v>
      </c>
      <c r="F480">
        <f t="shared" si="78"/>
        <v>75</v>
      </c>
      <c r="G480" s="5">
        <f t="shared" si="71"/>
        <v>413.58093797857248</v>
      </c>
      <c r="H480" s="1">
        <f t="shared" si="72"/>
        <v>5.9170442647423211</v>
      </c>
      <c r="I480" s="187">
        <f t="shared" si="74"/>
        <v>4</v>
      </c>
      <c r="J480">
        <f t="shared" si="75"/>
        <v>4</v>
      </c>
      <c r="K480" s="1">
        <f>'R'!J1407</f>
        <v>0.96435782488598532</v>
      </c>
      <c r="L480" s="1">
        <f t="shared" si="73"/>
        <v>0.96460225163748636</v>
      </c>
      <c r="M480" s="6">
        <f>'x calcs'!I479</f>
        <v>1.0003014036236619</v>
      </c>
      <c r="N480" s="6"/>
      <c r="O480" s="6">
        <f t="shared" si="76"/>
        <v>0.68680047988954196</v>
      </c>
      <c r="P480" s="6">
        <f t="shared" si="77"/>
        <v>485.25589286539957</v>
      </c>
    </row>
    <row r="481" spans="2:16" x14ac:dyDescent="0.25">
      <c r="B481">
        <f>'detrend th'!A483</f>
        <v>1987</v>
      </c>
      <c r="C481">
        <f>'detrend th'!B483</f>
        <v>9</v>
      </c>
      <c r="D481" s="57">
        <f>'detrend th'!F483</f>
        <v>0.78982429441133761</v>
      </c>
      <c r="E481" s="55">
        <f>1/'R'!E1408</f>
        <v>441.61662817551962</v>
      </c>
      <c r="F481">
        <f t="shared" si="78"/>
        <v>76</v>
      </c>
      <c r="G481" s="5">
        <f t="shared" si="71"/>
        <v>395.67650457553731</v>
      </c>
      <c r="H481" s="1">
        <f t="shared" si="72"/>
        <v>5.8201992844361765</v>
      </c>
      <c r="I481" s="187">
        <f t="shared" si="74"/>
        <v>4</v>
      </c>
      <c r="J481">
        <f t="shared" si="75"/>
        <v>3</v>
      </c>
      <c r="K481" s="1">
        <f>'R'!J1408</f>
        <v>0.87890933119424741</v>
      </c>
      <c r="L481" s="1">
        <f t="shared" si="73"/>
        <v>0.87915701696910187</v>
      </c>
      <c r="M481" s="6">
        <f>'x calcs'!I480</f>
        <v>1.0003014036236619</v>
      </c>
      <c r="N481" s="6"/>
      <c r="O481" s="6">
        <f t="shared" si="76"/>
        <v>0.68680047988954196</v>
      </c>
      <c r="P481" s="6">
        <f t="shared" si="77"/>
        <v>485.25589286539957</v>
      </c>
    </row>
    <row r="482" spans="2:16" x14ac:dyDescent="0.25">
      <c r="B482">
        <f>'detrend th'!A484</f>
        <v>1987</v>
      </c>
      <c r="C482">
        <f>'detrend th'!B484</f>
        <v>10</v>
      </c>
      <c r="D482" s="57">
        <f>'detrend th'!F484</f>
        <v>0.78169225254466956</v>
      </c>
      <c r="E482" s="55">
        <f>1/'R'!E1409</f>
        <v>386.03903559127434</v>
      </c>
      <c r="F482">
        <f t="shared" si="78"/>
        <v>77</v>
      </c>
      <c r="G482" s="5">
        <f t="shared" si="71"/>
        <v>339.49443668076594</v>
      </c>
      <c r="H482" s="1">
        <f t="shared" si="72"/>
        <v>5.3865785999385514</v>
      </c>
      <c r="I482" s="187">
        <f t="shared" si="74"/>
        <v>3</v>
      </c>
      <c r="J482">
        <f t="shared" si="75"/>
        <v>3</v>
      </c>
      <c r="K482" s="1">
        <f>'R'!J1409</f>
        <v>0.87331461034551061</v>
      </c>
      <c r="L482" s="1">
        <f t="shared" si="73"/>
        <v>0.87356555514371836</v>
      </c>
      <c r="M482" s="6">
        <f>'x calcs'!I481</f>
        <v>1.0033231605961392</v>
      </c>
      <c r="N482" s="6"/>
      <c r="O482" s="6">
        <f t="shared" si="76"/>
        <v>0.59221490927912501</v>
      </c>
      <c r="P482" s="6">
        <f t="shared" si="77"/>
        <v>415.47245975446987</v>
      </c>
    </row>
    <row r="483" spans="2:16" x14ac:dyDescent="0.25">
      <c r="B483">
        <f>'detrend th'!A485</f>
        <v>1987</v>
      </c>
      <c r="C483">
        <f>'detrend th'!B485</f>
        <v>11</v>
      </c>
      <c r="D483" s="57">
        <f>'detrend th'!F485</f>
        <v>0.82475841926947224</v>
      </c>
      <c r="E483" s="55">
        <f>1/'R'!E1410</f>
        <v>335.61643835616439</v>
      </c>
      <c r="F483">
        <f t="shared" si="78"/>
        <v>78</v>
      </c>
      <c r="G483" s="5">
        <f t="shared" si="71"/>
        <v>288.46736413512991</v>
      </c>
      <c r="H483" s="1">
        <f t="shared" si="72"/>
        <v>5.1832654225843253</v>
      </c>
      <c r="I483" s="187">
        <f t="shared" si="74"/>
        <v>3</v>
      </c>
      <c r="J483">
        <f t="shared" si="75"/>
        <v>3</v>
      </c>
      <c r="K483" s="1">
        <f>'R'!J1410</f>
        <v>0.98339498342730769</v>
      </c>
      <c r="L483" s="1">
        <f t="shared" si="73"/>
        <v>0.98364918724886885</v>
      </c>
      <c r="M483" s="6">
        <f>'x calcs'!I482</f>
        <v>1.0033231605961392</v>
      </c>
      <c r="N483" s="6"/>
      <c r="O483" s="6">
        <f t="shared" si="76"/>
        <v>0.59221490927912501</v>
      </c>
      <c r="P483" s="6">
        <f t="shared" si="77"/>
        <v>415.47245975446987</v>
      </c>
    </row>
    <row r="484" spans="2:16" x14ac:dyDescent="0.25">
      <c r="B484">
        <f>'detrend th'!A486</f>
        <v>1987</v>
      </c>
      <c r="C484">
        <f>'detrend th'!B486</f>
        <v>12</v>
      </c>
      <c r="D484" s="57">
        <f>'detrend th'!F486</f>
        <v>0.79913814173612896</v>
      </c>
      <c r="E484" s="55">
        <f>1/'R'!E1411</f>
        <v>328.26333711691257</v>
      </c>
      <c r="F484">
        <f t="shared" si="78"/>
        <v>79</v>
      </c>
      <c r="G484" s="5">
        <f t="shared" si="71"/>
        <v>280.509787585352</v>
      </c>
      <c r="H484" s="1">
        <f t="shared" si="72"/>
        <v>5.0294482668880738</v>
      </c>
      <c r="I484" s="187">
        <f t="shared" si="74"/>
        <v>3</v>
      </c>
      <c r="J484">
        <f t="shared" si="75"/>
        <v>3</v>
      </c>
      <c r="K484" s="1">
        <f>'R'!J1411</f>
        <v>1.0363365097023578</v>
      </c>
      <c r="L484" s="1">
        <f t="shared" si="73"/>
        <v>1.0365939725472721</v>
      </c>
      <c r="M484" s="6">
        <f>'x calcs'!I483</f>
        <v>1.0033231605961392</v>
      </c>
      <c r="N484" s="6"/>
      <c r="O484" s="6">
        <f t="shared" si="76"/>
        <v>0.59221490927912501</v>
      </c>
      <c r="P484" s="6">
        <f t="shared" si="77"/>
        <v>415.47245975446987</v>
      </c>
    </row>
    <row r="485" spans="2:16" x14ac:dyDescent="0.25">
      <c r="B485">
        <f>'detrend th'!A487</f>
        <v>1988</v>
      </c>
      <c r="C485">
        <f>'detrend th'!B487</f>
        <v>1</v>
      </c>
      <c r="D485" s="57">
        <f>'detrend th'!F487</f>
        <v>0.80620417327304073</v>
      </c>
      <c r="E485" s="55">
        <f>1/'R'!E1412</f>
        <v>339.40521663333965</v>
      </c>
      <c r="F485">
        <f t="shared" si="78"/>
        <v>80</v>
      </c>
      <c r="G485" s="5">
        <f t="shared" si="71"/>
        <v>291.047191791253</v>
      </c>
      <c r="H485" s="1">
        <f t="shared" si="72"/>
        <v>5.1317009161545819</v>
      </c>
      <c r="I485" s="187">
        <f t="shared" si="74"/>
        <v>3</v>
      </c>
      <c r="J485">
        <f t="shared" si="75"/>
        <v>3</v>
      </c>
      <c r="K485" s="1">
        <f>'R'!J1412</f>
        <v>1.0314890798879786</v>
      </c>
      <c r="L485" s="1">
        <f t="shared" si="73"/>
        <v>1.0317498017562463</v>
      </c>
      <c r="M485" s="6">
        <f>'x calcs'!I484</f>
        <v>0.99915599179708581</v>
      </c>
      <c r="N485" s="6"/>
      <c r="O485" s="6">
        <f t="shared" si="76"/>
        <v>0.59221490927912501</v>
      </c>
      <c r="P485" s="6">
        <f t="shared" si="77"/>
        <v>415.47245975446987</v>
      </c>
    </row>
    <row r="486" spans="2:16" x14ac:dyDescent="0.25">
      <c r="B486">
        <f>'detrend th'!A488</f>
        <v>1988</v>
      </c>
      <c r="C486">
        <f>'detrend th'!B488</f>
        <v>2</v>
      </c>
      <c r="D486" s="57">
        <f>'detrend th'!F488</f>
        <v>0.80571431098632007</v>
      </c>
      <c r="E486" s="55">
        <f>1/'R'!E1413</f>
        <v>347.86984195800898</v>
      </c>
      <c r="F486">
        <f t="shared" si="78"/>
        <v>81</v>
      </c>
      <c r="G486" s="5">
        <f t="shared" si="71"/>
        <v>298.90734180539624</v>
      </c>
      <c r="H486" s="1">
        <f t="shared" si="72"/>
        <v>5.1862204374477061</v>
      </c>
      <c r="I486" s="187">
        <f t="shared" si="74"/>
        <v>3</v>
      </c>
      <c r="J486">
        <f t="shared" si="75"/>
        <v>3</v>
      </c>
      <c r="K486" s="1">
        <f>'R'!J1413</f>
        <v>1.028768229204293</v>
      </c>
      <c r="L486" s="1">
        <f t="shared" si="73"/>
        <v>1.0290322100959142</v>
      </c>
      <c r="M486" s="6">
        <f>'x calcs'!I485</f>
        <v>0.99915599179708581</v>
      </c>
      <c r="N486" s="6"/>
      <c r="O486" s="6">
        <f t="shared" si="76"/>
        <v>0.59221490927912501</v>
      </c>
      <c r="P486" s="6">
        <f t="shared" si="77"/>
        <v>415.47245975446987</v>
      </c>
    </row>
    <row r="487" spans="2:16" x14ac:dyDescent="0.25">
      <c r="B487">
        <f>'detrend th'!A489</f>
        <v>1988</v>
      </c>
      <c r="C487">
        <f>'detrend th'!B489</f>
        <v>3</v>
      </c>
      <c r="D487" s="57">
        <f>'detrend th'!F489</f>
        <v>0.8239351801990028</v>
      </c>
      <c r="E487" s="55">
        <f>1/'R'!E1414</f>
        <v>356.24581005586595</v>
      </c>
      <c r="F487">
        <f t="shared" si="78"/>
        <v>82</v>
      </c>
      <c r="G487" s="5">
        <f t="shared" si="71"/>
        <v>306.67883459272713</v>
      </c>
      <c r="H487" s="1">
        <f t="shared" si="72"/>
        <v>5.3107609229257626</v>
      </c>
      <c r="I487" s="187">
        <f t="shared" si="74"/>
        <v>3</v>
      </c>
      <c r="J487">
        <f t="shared" si="75"/>
        <v>3</v>
      </c>
      <c r="K487" s="1">
        <f>'R'!J1414</f>
        <v>0.98690629984829015</v>
      </c>
      <c r="L487" s="1">
        <f t="shared" si="73"/>
        <v>0.98717353976326461</v>
      </c>
      <c r="M487" s="6">
        <f>'x calcs'!I486</f>
        <v>0.99915599179708581</v>
      </c>
      <c r="N487" s="6"/>
      <c r="O487" s="6">
        <f t="shared" si="76"/>
        <v>0.59221490927912501</v>
      </c>
      <c r="P487" s="6">
        <f t="shared" si="77"/>
        <v>415.47245975446987</v>
      </c>
    </row>
    <row r="488" spans="2:16" x14ac:dyDescent="0.25">
      <c r="B488">
        <f>'detrend th'!A490</f>
        <v>1988</v>
      </c>
      <c r="C488">
        <f>'detrend th'!B490</f>
        <v>4</v>
      </c>
      <c r="D488" s="57">
        <f>'detrend th'!F490</f>
        <v>0.85140366289682212</v>
      </c>
      <c r="E488" s="55">
        <f>1/'R'!E1415</f>
        <v>348.45571266336634</v>
      </c>
      <c r="F488">
        <f t="shared" si="78"/>
        <v>83</v>
      </c>
      <c r="G488" s="5">
        <f t="shared" si="71"/>
        <v>298.28426188970144</v>
      </c>
      <c r="H488" s="1">
        <f t="shared" si="72"/>
        <v>5.3542873217388784</v>
      </c>
      <c r="I488" s="187">
        <f t="shared" si="74"/>
        <v>3</v>
      </c>
      <c r="J488">
        <f t="shared" si="75"/>
        <v>3</v>
      </c>
      <c r="K488" s="1">
        <f>'R'!J1415</f>
        <v>0.97336858206690335</v>
      </c>
      <c r="L488" s="1">
        <f t="shared" si="73"/>
        <v>0.97363908100523122</v>
      </c>
      <c r="M488" s="6">
        <f>'x calcs'!I487</f>
        <v>1.0014721876003623</v>
      </c>
      <c r="N488" s="6"/>
      <c r="O488" s="6">
        <f t="shared" si="76"/>
        <v>0.59221490927912501</v>
      </c>
      <c r="P488" s="6">
        <f t="shared" si="77"/>
        <v>415.47245975446987</v>
      </c>
    </row>
    <row r="489" spans="2:16" x14ac:dyDescent="0.25">
      <c r="B489">
        <f>'detrend th'!A491</f>
        <v>1988</v>
      </c>
      <c r="C489">
        <f>'detrend th'!B491</f>
        <v>5</v>
      </c>
      <c r="D489" s="57">
        <f>'detrend th'!F491</f>
        <v>0.84719316947146484</v>
      </c>
      <c r="E489" s="55">
        <f>1/'R'!E1416</f>
        <v>336.35887035429761</v>
      </c>
      <c r="F489">
        <f t="shared" si="78"/>
        <v>84</v>
      </c>
      <c r="G489" s="5">
        <f t="shared" si="71"/>
        <v>285.58294427010662</v>
      </c>
      <c r="H489" s="1">
        <f t="shared" si="72"/>
        <v>5.2472993654562909</v>
      </c>
      <c r="I489" s="187">
        <f t="shared" si="74"/>
        <v>3</v>
      </c>
      <c r="J489">
        <f t="shared" si="75"/>
        <v>3</v>
      </c>
      <c r="K489" s="1">
        <f>'R'!J1416</f>
        <v>1.0539559003793713</v>
      </c>
      <c r="L489" s="1">
        <f t="shared" si="73"/>
        <v>1.0542296583410524</v>
      </c>
      <c r="M489" s="6">
        <f>'x calcs'!I488</f>
        <v>1.0014721876003623</v>
      </c>
      <c r="N489" s="6"/>
      <c r="O489" s="6">
        <f t="shared" si="76"/>
        <v>0.59221490927912501</v>
      </c>
      <c r="P489" s="6">
        <f t="shared" si="77"/>
        <v>415.47245975446987</v>
      </c>
    </row>
    <row r="490" spans="2:16" x14ac:dyDescent="0.25">
      <c r="B490">
        <f>'detrend th'!A492</f>
        <v>1988</v>
      </c>
      <c r="C490">
        <f>'detrend th'!B492</f>
        <v>6</v>
      </c>
      <c r="D490" s="57">
        <f>'detrend th'!F492</f>
        <v>0.85144152961651587</v>
      </c>
      <c r="E490" s="55">
        <f>1/'R'!E1417</f>
        <v>351.93932827735648</v>
      </c>
      <c r="F490">
        <f t="shared" si="78"/>
        <v>85</v>
      </c>
      <c r="G490" s="5">
        <f t="shared" si="71"/>
        <v>300.55892688263941</v>
      </c>
      <c r="H490" s="1">
        <f t="shared" si="72"/>
        <v>5.370743165735858</v>
      </c>
      <c r="I490" s="187">
        <f t="shared" si="74"/>
        <v>3</v>
      </c>
      <c r="J490">
        <f t="shared" si="75"/>
        <v>3</v>
      </c>
      <c r="K490" s="1">
        <f>'R'!J1417</f>
        <v>0.99128115790975657</v>
      </c>
      <c r="L490" s="1">
        <f t="shared" si="73"/>
        <v>0.99155817489479114</v>
      </c>
      <c r="M490" s="6">
        <f>'x calcs'!I489</f>
        <v>1.0014721876003623</v>
      </c>
      <c r="N490" s="6"/>
      <c r="O490" s="6">
        <f t="shared" si="76"/>
        <v>0.59221490927912501</v>
      </c>
      <c r="P490" s="6">
        <f t="shared" si="77"/>
        <v>415.47245975446987</v>
      </c>
    </row>
    <row r="491" spans="2:16" x14ac:dyDescent="0.25">
      <c r="B491">
        <f>'detrend th'!A493</f>
        <v>1988</v>
      </c>
      <c r="C491">
        <f>'detrend th'!B493</f>
        <v>7</v>
      </c>
      <c r="D491" s="57">
        <f>'detrend th'!F493</f>
        <v>0.86757886852851296</v>
      </c>
      <c r="E491" s="55">
        <f>1/'R'!E1418</f>
        <v>346.97695308848387</v>
      </c>
      <c r="F491">
        <f t="shared" si="78"/>
        <v>86</v>
      </c>
      <c r="G491" s="5">
        <f t="shared" si="71"/>
        <v>294.99207638324071</v>
      </c>
      <c r="H491" s="1">
        <f t="shared" si="72"/>
        <v>5.391759227338115</v>
      </c>
      <c r="I491" s="187">
        <f t="shared" si="74"/>
        <v>3</v>
      </c>
      <c r="J491">
        <f t="shared" si="75"/>
        <v>3</v>
      </c>
      <c r="K491" s="1">
        <f>'R'!J1418</f>
        <v>0.97835245429050777</v>
      </c>
      <c r="L491" s="1">
        <f t="shared" si="73"/>
        <v>0.97863273029889564</v>
      </c>
      <c r="M491" s="6">
        <f>'x calcs'!I490</f>
        <v>1.0003540095724377</v>
      </c>
      <c r="N491" s="6"/>
      <c r="O491" s="6">
        <f t="shared" si="76"/>
        <v>0.59221490927912501</v>
      </c>
      <c r="P491" s="6">
        <f t="shared" si="77"/>
        <v>415.47245975446987</v>
      </c>
    </row>
    <row r="492" spans="2:16" x14ac:dyDescent="0.25">
      <c r="B492">
        <f>'detrend th'!A494</f>
        <v>1988</v>
      </c>
      <c r="C492">
        <f>'detrend th'!B494</f>
        <v>8</v>
      </c>
      <c r="D492" s="57">
        <f>'detrend th'!F494</f>
        <v>0.83422394936218469</v>
      </c>
      <c r="E492" s="55">
        <f>1/'R'!E1419</f>
        <v>337.23635425802991</v>
      </c>
      <c r="F492">
        <f t="shared" si="78"/>
        <v>87</v>
      </c>
      <c r="G492" s="5">
        <f t="shared" si="71"/>
        <v>284.64700224226067</v>
      </c>
      <c r="H492" s="1">
        <f t="shared" si="72"/>
        <v>5.1916119444925739</v>
      </c>
      <c r="I492" s="187">
        <f t="shared" si="74"/>
        <v>3</v>
      </c>
      <c r="J492">
        <f t="shared" si="75"/>
        <v>3</v>
      </c>
      <c r="K492" s="1">
        <f>'R'!J1419</f>
        <v>1.0121277477777746</v>
      </c>
      <c r="L492" s="1">
        <f t="shared" si="73"/>
        <v>1.0124112828095158</v>
      </c>
      <c r="M492" s="6">
        <f>'x calcs'!I491</f>
        <v>1.0003540095724377</v>
      </c>
      <c r="N492" s="6"/>
      <c r="O492" s="6">
        <f t="shared" si="76"/>
        <v>0.59221490927912501</v>
      </c>
      <c r="P492" s="6">
        <f t="shared" si="77"/>
        <v>415.47245975446987</v>
      </c>
    </row>
    <row r="493" spans="2:16" x14ac:dyDescent="0.25">
      <c r="B493">
        <f>'detrend th'!A495</f>
        <v>1988</v>
      </c>
      <c r="C493">
        <f>'detrend th'!B495</f>
        <v>9</v>
      </c>
      <c r="D493" s="57">
        <f>'detrend th'!F495</f>
        <v>0.83375339287788786</v>
      </c>
      <c r="E493" s="55">
        <f>1/'R'!E1420</f>
        <v>339.95771670190271</v>
      </c>
      <c r="F493">
        <f t="shared" si="78"/>
        <v>88</v>
      </c>
      <c r="G493" s="5">
        <f t="shared" si="71"/>
        <v>286.76388937560739</v>
      </c>
      <c r="H493" s="1">
        <f t="shared" si="72"/>
        <v>5.2050163351299314</v>
      </c>
      <c r="I493" s="187">
        <f t="shared" si="74"/>
        <v>3</v>
      </c>
      <c r="J493">
        <f t="shared" si="75"/>
        <v>3</v>
      </c>
      <c r="K493" s="1">
        <f>'R'!J1420</f>
        <v>1.0342065835481995</v>
      </c>
      <c r="L493" s="1">
        <f t="shared" si="73"/>
        <v>1.0344933776032941</v>
      </c>
      <c r="M493" s="6">
        <f>'x calcs'!I492</f>
        <v>1.0003540095724377</v>
      </c>
      <c r="N493" s="6"/>
      <c r="O493" s="6">
        <f t="shared" si="76"/>
        <v>0.59221490927912501</v>
      </c>
      <c r="P493" s="6">
        <f t="shared" si="77"/>
        <v>415.47245975446987</v>
      </c>
    </row>
    <row r="494" spans="2:16" x14ac:dyDescent="0.25">
      <c r="B494">
        <f>'detrend th'!A496</f>
        <v>1988</v>
      </c>
      <c r="C494">
        <f>'detrend th'!B496</f>
        <v>10</v>
      </c>
      <c r="D494" s="57">
        <f>'detrend th'!F496</f>
        <v>0.86616915033125785</v>
      </c>
      <c r="E494" s="55">
        <f>1/'R'!E1421</f>
        <v>348.565445026178</v>
      </c>
      <c r="F494">
        <f t="shared" si="78"/>
        <v>89</v>
      </c>
      <c r="G494" s="5">
        <f t="shared" si="71"/>
        <v>294.76714238935659</v>
      </c>
      <c r="H494" s="1">
        <f t="shared" si="72"/>
        <v>5.3848226279403839</v>
      </c>
      <c r="I494" s="187">
        <f t="shared" si="74"/>
        <v>3</v>
      </c>
      <c r="J494">
        <f t="shared" si="75"/>
        <v>3</v>
      </c>
      <c r="K494" s="1">
        <f>'R'!J1421</f>
        <v>0.97708118504373209</v>
      </c>
      <c r="L494" s="1">
        <f t="shared" si="73"/>
        <v>0.97737123812218007</v>
      </c>
      <c r="M494" s="6">
        <f>'x calcs'!I493</f>
        <v>1.0019546690480607</v>
      </c>
      <c r="N494" s="6"/>
      <c r="O494" s="6">
        <f t="shared" si="76"/>
        <v>0.59221490927912501</v>
      </c>
      <c r="P494" s="6">
        <f t="shared" si="77"/>
        <v>415.47245975446987</v>
      </c>
    </row>
    <row r="495" spans="2:16" x14ac:dyDescent="0.25">
      <c r="B495">
        <f>'detrend th'!A497</f>
        <v>1988</v>
      </c>
      <c r="C495">
        <f>'detrend th'!B497</f>
        <v>11</v>
      </c>
      <c r="D495" s="57">
        <f>'detrend th'!F497</f>
        <v>0.86330710905167174</v>
      </c>
      <c r="E495" s="55">
        <f>1/'R'!E1422</f>
        <v>337.34439834024897</v>
      </c>
      <c r="F495">
        <f t="shared" si="78"/>
        <v>90</v>
      </c>
      <c r="G495" s="5">
        <f t="shared" si="71"/>
        <v>282.94162039290148</v>
      </c>
      <c r="H495" s="1">
        <f t="shared" si="72"/>
        <v>5.2892075935598672</v>
      </c>
      <c r="I495" s="187">
        <f t="shared" si="74"/>
        <v>3</v>
      </c>
      <c r="J495">
        <f t="shared" si="75"/>
        <v>3</v>
      </c>
      <c r="K495" s="1">
        <f>'R'!J1422</f>
        <v>1.0195789514387992</v>
      </c>
      <c r="L495" s="1">
        <f t="shared" si="73"/>
        <v>1.0198722635406003</v>
      </c>
      <c r="M495" s="6">
        <f>'x calcs'!I494</f>
        <v>1.0019546690480607</v>
      </c>
      <c r="N495" s="6"/>
      <c r="O495" s="6">
        <f t="shared" si="76"/>
        <v>0.59221490927912501</v>
      </c>
      <c r="P495" s="6">
        <f t="shared" si="77"/>
        <v>415.47245975446987</v>
      </c>
    </row>
    <row r="496" spans="2:16" x14ac:dyDescent="0.25">
      <c r="B496">
        <f>'detrend th'!A498</f>
        <v>1988</v>
      </c>
      <c r="C496">
        <f>'detrend th'!B498</f>
        <v>12</v>
      </c>
      <c r="D496" s="57">
        <f>'detrend th'!F498</f>
        <v>0.88116751709918195</v>
      </c>
      <c r="E496" s="55">
        <f>1/'R'!E1423</f>
        <v>341.00719424460431</v>
      </c>
      <c r="F496">
        <f t="shared" si="78"/>
        <v>91</v>
      </c>
      <c r="G496" s="5">
        <f t="shared" si="71"/>
        <v>285.99994098673073</v>
      </c>
      <c r="H496" s="1">
        <f t="shared" si="72"/>
        <v>5.3785861814855682</v>
      </c>
      <c r="I496" s="187">
        <f t="shared" si="74"/>
        <v>3</v>
      </c>
      <c r="J496">
        <f t="shared" si="75"/>
        <v>3</v>
      </c>
      <c r="K496" s="1">
        <f>'R'!J1423</f>
        <v>1.0280028198749058</v>
      </c>
      <c r="L496" s="1">
        <f t="shared" si="73"/>
        <v>1.0282993910000604</v>
      </c>
      <c r="M496" s="6">
        <f>'x calcs'!I495</f>
        <v>1.0019546690480607</v>
      </c>
      <c r="N496" s="6"/>
      <c r="O496" s="6">
        <f t="shared" si="76"/>
        <v>0.59221490927912501</v>
      </c>
      <c r="P496" s="6">
        <f t="shared" si="77"/>
        <v>415.47245975446987</v>
      </c>
    </row>
    <row r="497" spans="2:16" x14ac:dyDescent="0.25">
      <c r="B497">
        <f>'detrend th'!A499</f>
        <v>1989</v>
      </c>
      <c r="C497">
        <f>'detrend th'!B499</f>
        <v>1</v>
      </c>
      <c r="D497" s="57">
        <f>'detrend th'!F499</f>
        <v>0.86027220586348696</v>
      </c>
      <c r="E497" s="55">
        <f>1/'R'!E1424</f>
        <v>348.99468376178112</v>
      </c>
      <c r="F497">
        <f t="shared" si="78"/>
        <v>92</v>
      </c>
      <c r="G497" s="5">
        <f t="shared" si="71"/>
        <v>293.38295519338146</v>
      </c>
      <c r="H497" s="1">
        <f t="shared" si="72"/>
        <v>5.352627421134212</v>
      </c>
      <c r="I497" s="187">
        <f t="shared" si="74"/>
        <v>3</v>
      </c>
      <c r="J497">
        <f t="shared" si="75"/>
        <v>3</v>
      </c>
      <c r="K497" s="1">
        <f>'R'!J1424</f>
        <v>1.0275473048359385</v>
      </c>
      <c r="L497" s="1">
        <f t="shared" si="73"/>
        <v>1.0278471349844465</v>
      </c>
      <c r="M497" s="6">
        <f>'x calcs'!I496</f>
        <v>1.0011861924197416</v>
      </c>
      <c r="N497" s="6"/>
      <c r="O497" s="6">
        <f t="shared" si="76"/>
        <v>0.59221490927912501</v>
      </c>
      <c r="P497" s="6">
        <f t="shared" si="77"/>
        <v>415.47245975446987</v>
      </c>
    </row>
    <row r="498" spans="2:16" x14ac:dyDescent="0.25">
      <c r="B498">
        <f>'detrend th'!A500</f>
        <v>1989</v>
      </c>
      <c r="C498">
        <f>'detrend th'!B500</f>
        <v>2</v>
      </c>
      <c r="D498" s="57">
        <f>'detrend th'!F500</f>
        <v>0.88743287774317137</v>
      </c>
      <c r="E498" s="55">
        <f>1/'R'!E1425</f>
        <v>356.48354446495642</v>
      </c>
      <c r="F498">
        <f t="shared" si="78"/>
        <v>93</v>
      </c>
      <c r="G498" s="5">
        <f t="shared" si="71"/>
        <v>300.26734058603068</v>
      </c>
      <c r="H498" s="1">
        <f t="shared" si="72"/>
        <v>5.5045650893048546</v>
      </c>
      <c r="I498" s="187">
        <f t="shared" si="74"/>
        <v>3</v>
      </c>
      <c r="J498">
        <f t="shared" si="75"/>
        <v>3</v>
      </c>
      <c r="K498" s="1">
        <f>'R'!J1425</f>
        <v>0.9915122911345422</v>
      </c>
      <c r="L498" s="1">
        <f t="shared" si="73"/>
        <v>0.99181538030640348</v>
      </c>
      <c r="M498" s="6">
        <f>'x calcs'!I497</f>
        <v>1.0011861924197416</v>
      </c>
      <c r="N498" s="6"/>
      <c r="O498" s="6">
        <f t="shared" si="76"/>
        <v>0.59221490927912501</v>
      </c>
      <c r="P498" s="6">
        <f t="shared" si="77"/>
        <v>415.47245975446987</v>
      </c>
    </row>
    <row r="499" spans="2:16" x14ac:dyDescent="0.25">
      <c r="B499">
        <f>'detrend th'!A501</f>
        <v>1989</v>
      </c>
      <c r="C499">
        <f>'detrend th'!B501</f>
        <v>3</v>
      </c>
      <c r="D499" s="57">
        <f>'detrend th'!F501</f>
        <v>0.88725679591496232</v>
      </c>
      <c r="E499" s="55">
        <f>1/'R'!E1426</f>
        <v>351.9438877755511</v>
      </c>
      <c r="F499">
        <f t="shared" si="78"/>
        <v>94</v>
      </c>
      <c r="G499" s="5">
        <f t="shared" si="71"/>
        <v>295.12320858609928</v>
      </c>
      <c r="H499" s="1">
        <f t="shared" si="72"/>
        <v>5.4670088127783387</v>
      </c>
      <c r="I499" s="187">
        <f t="shared" si="74"/>
        <v>3</v>
      </c>
      <c r="J499">
        <f t="shared" si="75"/>
        <v>3</v>
      </c>
      <c r="K499" s="1">
        <f>'R'!J1426</f>
        <v>1.0277118261568117</v>
      </c>
      <c r="L499" s="1">
        <f t="shared" si="73"/>
        <v>1.0280181743520262</v>
      </c>
      <c r="M499" s="6">
        <f>'x calcs'!I498</f>
        <v>1.0011861924197416</v>
      </c>
      <c r="N499" s="6"/>
      <c r="O499" s="6">
        <f t="shared" si="76"/>
        <v>0.59221490927912501</v>
      </c>
      <c r="P499" s="6">
        <f t="shared" si="77"/>
        <v>415.47245975446987</v>
      </c>
    </row>
    <row r="500" spans="2:16" x14ac:dyDescent="0.25">
      <c r="B500">
        <f>'detrend th'!A502</f>
        <v>1989</v>
      </c>
      <c r="C500">
        <f>'detrend th'!B502</f>
        <v>4</v>
      </c>
      <c r="D500" s="57">
        <f>'detrend th'!F502</f>
        <v>0.88600321755318057</v>
      </c>
      <c r="E500" s="55">
        <f>1/'R'!E1427</f>
        <v>359.64190468636912</v>
      </c>
      <c r="F500">
        <f t="shared" si="78"/>
        <v>95</v>
      </c>
      <c r="G500" s="5">
        <f t="shared" si="71"/>
        <v>302.21675018639121</v>
      </c>
      <c r="H500" s="1">
        <f t="shared" si="72"/>
        <v>5.5131465737630183</v>
      </c>
      <c r="I500" s="187">
        <f t="shared" si="74"/>
        <v>3</v>
      </c>
      <c r="J500">
        <f t="shared" si="75"/>
        <v>3</v>
      </c>
      <c r="K500" s="1">
        <f>'R'!J1427</f>
        <v>1.0331250527878941</v>
      </c>
      <c r="L500" s="1">
        <f t="shared" si="73"/>
        <v>1.0334346600064621</v>
      </c>
      <c r="M500" s="6">
        <f>'x calcs'!I499</f>
        <v>1.0020932014490649</v>
      </c>
      <c r="N500" s="6"/>
      <c r="O500" s="6">
        <f t="shared" si="76"/>
        <v>0.59221490927912501</v>
      </c>
      <c r="P500" s="6">
        <f t="shared" si="77"/>
        <v>415.47245975446987</v>
      </c>
    </row>
    <row r="501" spans="2:16" x14ac:dyDescent="0.25">
      <c r="B501">
        <f>'detrend th'!A503</f>
        <v>1989</v>
      </c>
      <c r="C501">
        <f>'detrend th'!B503</f>
        <v>5</v>
      </c>
      <c r="D501" s="57">
        <f>'detrend th'!F503</f>
        <v>0.84440535273679407</v>
      </c>
      <c r="E501" s="55">
        <f>1/'R'!E1428</f>
        <v>369.53685263849775</v>
      </c>
      <c r="F501">
        <f t="shared" si="78"/>
        <v>96</v>
      </c>
      <c r="G501" s="5">
        <f t="shared" si="71"/>
        <v>311.50722282799376</v>
      </c>
      <c r="H501" s="1">
        <f t="shared" si="72"/>
        <v>5.4226887954344924</v>
      </c>
      <c r="I501" s="187">
        <f t="shared" si="74"/>
        <v>3</v>
      </c>
      <c r="J501">
        <f t="shared" si="75"/>
        <v>3</v>
      </c>
      <c r="K501" s="1">
        <f>'R'!J1428</f>
        <v>1.0292845113756066</v>
      </c>
      <c r="L501" s="1">
        <f t="shared" si="73"/>
        <v>1.029597377617528</v>
      </c>
      <c r="M501" s="6">
        <f>'x calcs'!I500</f>
        <v>1.0020932014490649</v>
      </c>
      <c r="N501" s="6"/>
      <c r="O501" s="6">
        <f t="shared" si="76"/>
        <v>0.59221490927912501</v>
      </c>
      <c r="P501" s="6">
        <f t="shared" si="77"/>
        <v>415.47245975446987</v>
      </c>
    </row>
    <row r="502" spans="2:16" x14ac:dyDescent="0.25">
      <c r="B502">
        <f>'detrend th'!A504</f>
        <v>1989</v>
      </c>
      <c r="C502">
        <f>'detrend th'!B504</f>
        <v>6</v>
      </c>
      <c r="D502" s="57">
        <f>'detrend th'!F504</f>
        <v>0.80891301925878367</v>
      </c>
      <c r="E502" s="55">
        <f>1/'R'!E1429</f>
        <v>377.126213592233</v>
      </c>
      <c r="F502">
        <f t="shared" si="78"/>
        <v>97</v>
      </c>
      <c r="G502" s="5">
        <f t="shared" si="71"/>
        <v>318.49210847120293</v>
      </c>
      <c r="H502" s="1">
        <f t="shared" si="72"/>
        <v>5.33875254416599</v>
      </c>
      <c r="I502" s="187">
        <f t="shared" si="74"/>
        <v>3</v>
      </c>
      <c r="J502">
        <f t="shared" si="75"/>
        <v>3</v>
      </c>
      <c r="K502" s="1">
        <f>'R'!J1429</f>
        <v>1.023374485405196</v>
      </c>
      <c r="L502" s="1">
        <f t="shared" si="73"/>
        <v>1.0236906106704708</v>
      </c>
      <c r="M502" s="6">
        <f>'x calcs'!I501</f>
        <v>1.0020932014490649</v>
      </c>
      <c r="N502" s="6"/>
      <c r="O502" s="6">
        <f t="shared" si="76"/>
        <v>0.59221490927912501</v>
      </c>
      <c r="P502" s="6">
        <f t="shared" si="77"/>
        <v>415.47245975446987</v>
      </c>
    </row>
    <row r="503" spans="2:16" x14ac:dyDescent="0.25">
      <c r="B503">
        <f>'detrend th'!A505</f>
        <v>1989</v>
      </c>
      <c r="C503">
        <f>'detrend th'!B505</f>
        <v>7</v>
      </c>
      <c r="D503" s="57">
        <f>'detrend th'!F505</f>
        <v>0.82542820462478927</v>
      </c>
      <c r="E503" s="55">
        <f>1/'R'!E1430</f>
        <v>382.10547523337135</v>
      </c>
      <c r="F503">
        <f t="shared" si="78"/>
        <v>98</v>
      </c>
      <c r="G503" s="5">
        <f t="shared" si="71"/>
        <v>322.86689480181519</v>
      </c>
      <c r="H503" s="1">
        <f t="shared" si="72"/>
        <v>5.4324922936800828</v>
      </c>
      <c r="I503" s="187">
        <f t="shared" si="74"/>
        <v>3</v>
      </c>
      <c r="J503">
        <f t="shared" si="75"/>
        <v>3</v>
      </c>
      <c r="K503" s="1">
        <f>'R'!J1430</f>
        <v>1.0432758485572891</v>
      </c>
      <c r="L503" s="1">
        <f t="shared" si="73"/>
        <v>1.043595232845917</v>
      </c>
      <c r="M503" s="6">
        <f>'x calcs'!I502</f>
        <v>1.0018790502867703</v>
      </c>
      <c r="N503" s="6"/>
      <c r="O503" s="6">
        <f t="shared" si="76"/>
        <v>0.59221490927912501</v>
      </c>
      <c r="P503" s="6">
        <f t="shared" si="77"/>
        <v>415.47245975446987</v>
      </c>
    </row>
    <row r="504" spans="2:16" x14ac:dyDescent="0.25">
      <c r="B504">
        <f>'detrend th'!A506</f>
        <v>1989</v>
      </c>
      <c r="C504">
        <f>'detrend th'!B506</f>
        <v>8</v>
      </c>
      <c r="D504" s="57">
        <f>'detrend th'!F506</f>
        <v>0.81628525046012368</v>
      </c>
      <c r="E504" s="55">
        <f>1/'R'!E1431</f>
        <v>394.36032123792285</v>
      </c>
      <c r="F504">
        <f t="shared" si="78"/>
        <v>99</v>
      </c>
      <c r="G504" s="5">
        <f t="shared" si="71"/>
        <v>334.5172654958406</v>
      </c>
      <c r="H504" s="1">
        <f t="shared" si="72"/>
        <v>5.4815171201864192</v>
      </c>
      <c r="I504" s="187">
        <f t="shared" si="74"/>
        <v>3</v>
      </c>
      <c r="J504">
        <f t="shared" si="75"/>
        <v>3</v>
      </c>
      <c r="K504" s="1">
        <f>'R'!J1431</f>
        <v>0.99947560832114546</v>
      </c>
      <c r="L504" s="1">
        <f t="shared" si="73"/>
        <v>0.99979825163312686</v>
      </c>
      <c r="M504" s="6">
        <f>'x calcs'!I503</f>
        <v>1.0018790502867703</v>
      </c>
      <c r="N504" s="6"/>
      <c r="O504" s="6">
        <f t="shared" si="76"/>
        <v>0.59221490927912501</v>
      </c>
      <c r="P504" s="6">
        <f t="shared" si="77"/>
        <v>415.47245975446987</v>
      </c>
    </row>
    <row r="505" spans="2:16" x14ac:dyDescent="0.25">
      <c r="B505">
        <f>'detrend th'!A507</f>
        <v>1989</v>
      </c>
      <c r="C505">
        <f>'detrend th'!B507</f>
        <v>9</v>
      </c>
      <c r="D505" s="57">
        <f>'detrend th'!F507</f>
        <v>0.80307013914739733</v>
      </c>
      <c r="E505" s="55">
        <f>1/'R'!E1432</f>
        <v>390.59044048734773</v>
      </c>
      <c r="F505">
        <f t="shared" si="78"/>
        <v>100</v>
      </c>
      <c r="G505" s="5">
        <f t="shared" si="71"/>
        <v>330.14290943473941</v>
      </c>
      <c r="H505" s="1">
        <f t="shared" si="72"/>
        <v>5.4002424268213742</v>
      </c>
      <c r="I505" s="187">
        <f t="shared" si="74"/>
        <v>3</v>
      </c>
      <c r="J505">
        <f t="shared" si="75"/>
        <v>3</v>
      </c>
      <c r="K505" s="1">
        <f>'R'!J1432</f>
        <v>0.99620261244969777</v>
      </c>
      <c r="L505" s="1">
        <f t="shared" si="73"/>
        <v>0.99652851478503257</v>
      </c>
      <c r="M505" s="6">
        <f>'x calcs'!I504</f>
        <v>1.0018790502867703</v>
      </c>
      <c r="N505" s="6"/>
      <c r="O505" s="6">
        <f t="shared" si="76"/>
        <v>0.59221490927912501</v>
      </c>
      <c r="P505" s="6">
        <f t="shared" si="77"/>
        <v>415.47245975446987</v>
      </c>
    </row>
    <row r="506" spans="2:16" x14ac:dyDescent="0.25">
      <c r="B506">
        <f>'detrend th'!A508</f>
        <v>1989</v>
      </c>
      <c r="C506">
        <f>'detrend th'!B508</f>
        <v>10</v>
      </c>
      <c r="D506" s="57">
        <f>'detrend th'!F508</f>
        <v>0.8189811914782742</v>
      </c>
      <c r="E506" s="55">
        <f>1/'R'!E1433</f>
        <v>386.11798049403984</v>
      </c>
      <c r="F506">
        <f t="shared" si="78"/>
        <v>101</v>
      </c>
      <c r="G506" s="5">
        <f t="shared" si="71"/>
        <v>325.06597413090543</v>
      </c>
      <c r="H506" s="1">
        <f t="shared" si="72"/>
        <v>5.4239174152123883</v>
      </c>
      <c r="I506" s="187">
        <f t="shared" si="74"/>
        <v>3</v>
      </c>
      <c r="J506">
        <f t="shared" si="75"/>
        <v>3</v>
      </c>
      <c r="K506" s="1">
        <f>'R'!J1433</f>
        <v>0.98047916464996721</v>
      </c>
      <c r="L506" s="1">
        <f t="shared" si="73"/>
        <v>0.98080832600865531</v>
      </c>
      <c r="M506" s="6">
        <f>'x calcs'!I505</f>
        <v>0.99903043273310732</v>
      </c>
      <c r="N506" s="6"/>
      <c r="O506" s="6">
        <f t="shared" si="76"/>
        <v>0.59221490927912501</v>
      </c>
      <c r="P506" s="6">
        <f t="shared" si="77"/>
        <v>415.47245975446987</v>
      </c>
    </row>
    <row r="507" spans="2:16" x14ac:dyDescent="0.25">
      <c r="B507">
        <f>'detrend th'!A509</f>
        <v>1989</v>
      </c>
      <c r="C507">
        <f>'detrend th'!B509</f>
        <v>11</v>
      </c>
      <c r="D507" s="57">
        <f>'detrend th'!F509</f>
        <v>0.77701982563524075</v>
      </c>
      <c r="E507" s="55">
        <f>1/'R'!E1434</f>
        <v>373.73321249073081</v>
      </c>
      <c r="F507">
        <f t="shared" si="78"/>
        <v>102</v>
      </c>
      <c r="G507" s="5">
        <f t="shared" si="71"/>
        <v>312.07673081707031</v>
      </c>
      <c r="H507" s="1">
        <f t="shared" si="72"/>
        <v>5.1723071037399384</v>
      </c>
      <c r="I507" s="187">
        <f t="shared" si="74"/>
        <v>3</v>
      </c>
      <c r="J507">
        <f t="shared" si="75"/>
        <v>3</v>
      </c>
      <c r="K507" s="1">
        <f>'R'!J1434</f>
        <v>1.0267347532498134</v>
      </c>
      <c r="L507" s="1">
        <f t="shared" si="73"/>
        <v>1.0270671736318548</v>
      </c>
      <c r="M507" s="6">
        <f>'x calcs'!I506</f>
        <v>0.99903043273310732</v>
      </c>
      <c r="N507" s="6"/>
      <c r="O507" s="6">
        <f t="shared" si="76"/>
        <v>0.59221490927912501</v>
      </c>
      <c r="P507" s="6">
        <f t="shared" si="77"/>
        <v>415.47245975446987</v>
      </c>
    </row>
    <row r="508" spans="2:16" x14ac:dyDescent="0.25">
      <c r="B508">
        <f>'detrend th'!A510</f>
        <v>1989</v>
      </c>
      <c r="C508">
        <f>'detrend th'!B510</f>
        <v>12</v>
      </c>
      <c r="D508" s="57">
        <f>'detrend th'!F510</f>
        <v>0.79518916106219195</v>
      </c>
      <c r="E508" s="55">
        <f>1/'R'!E1435</f>
        <v>378.57013574660635</v>
      </c>
      <c r="F508">
        <f t="shared" si="78"/>
        <v>103</v>
      </c>
      <c r="G508" s="5">
        <f t="shared" si="71"/>
        <v>316.30917876241978</v>
      </c>
      <c r="H508" s="1">
        <f t="shared" si="72"/>
        <v>5.2712725851071198</v>
      </c>
      <c r="I508" s="187">
        <f t="shared" si="74"/>
        <v>3</v>
      </c>
      <c r="J508">
        <f t="shared" si="75"/>
        <v>3</v>
      </c>
      <c r="K508" s="1">
        <f>'R'!J1435</f>
        <v>0.96887070744318571</v>
      </c>
      <c r="L508" s="1">
        <f t="shared" si="73"/>
        <v>0.96920638684858051</v>
      </c>
      <c r="M508" s="6">
        <f>'x calcs'!I507</f>
        <v>0.99903043273310732</v>
      </c>
      <c r="N508" s="6"/>
      <c r="O508" s="6">
        <f t="shared" si="76"/>
        <v>0.59221490927912501</v>
      </c>
      <c r="P508" s="6">
        <f t="shared" si="77"/>
        <v>415.47245975446987</v>
      </c>
    </row>
    <row r="509" spans="2:16" x14ac:dyDescent="0.25">
      <c r="B509">
        <f>'detrend th'!A511</f>
        <v>1990</v>
      </c>
      <c r="C509">
        <f>'detrend th'!B511</f>
        <v>1</v>
      </c>
      <c r="D509" s="57">
        <f>'detrend th'!F511</f>
        <v>0.79568681242957218</v>
      </c>
      <c r="E509" s="55">
        <f>1/'R'!E1436</f>
        <v>366.21543985637345</v>
      </c>
      <c r="F509">
        <f t="shared" si="78"/>
        <v>104</v>
      </c>
      <c r="G509" s="5">
        <f t="shared" si="71"/>
        <v>303.35000756166079</v>
      </c>
      <c r="H509" s="1">
        <f t="shared" si="72"/>
        <v>5.1802146474374995</v>
      </c>
      <c r="I509" s="187">
        <f t="shared" si="74"/>
        <v>3</v>
      </c>
      <c r="J509">
        <f t="shared" si="75"/>
        <v>3</v>
      </c>
      <c r="K509" s="1">
        <f>'R'!J1436</f>
        <v>0.96787953818696282</v>
      </c>
      <c r="L509" s="1">
        <f t="shared" si="73"/>
        <v>0.96821847661571092</v>
      </c>
      <c r="M509" s="6">
        <f>'x calcs'!I508</f>
        <v>1.0023751627046114</v>
      </c>
      <c r="N509" s="6"/>
      <c r="O509" s="6">
        <f t="shared" si="76"/>
        <v>0.59221490927912501</v>
      </c>
      <c r="P509" s="6">
        <f t="shared" si="77"/>
        <v>415.47245975446987</v>
      </c>
    </row>
    <row r="510" spans="2:16" x14ac:dyDescent="0.25">
      <c r="B510">
        <f>'detrend th'!A512</f>
        <v>1990</v>
      </c>
      <c r="C510">
        <f>'detrend th'!B512</f>
        <v>2</v>
      </c>
      <c r="D510" s="57">
        <f>'detrend th'!F512</f>
        <v>0.77038486064125533</v>
      </c>
      <c r="E510" s="55">
        <f>1/'R'!E1437</f>
        <v>353.10774710596615</v>
      </c>
      <c r="F510">
        <f t="shared" si="78"/>
        <v>105</v>
      </c>
      <c r="G510" s="5">
        <f t="shared" si="71"/>
        <v>289.63783950072741</v>
      </c>
      <c r="H510" s="1">
        <f t="shared" si="72"/>
        <v>4.9863302973907544</v>
      </c>
      <c r="I510" s="187">
        <f t="shared" si="74"/>
        <v>3</v>
      </c>
      <c r="J510">
        <f t="shared" si="75"/>
        <v>3</v>
      </c>
      <c r="K510" s="1">
        <f>'R'!J1437</f>
        <v>1.0190870536822461</v>
      </c>
      <c r="L510" s="1">
        <f t="shared" si="73"/>
        <v>1.0194292511343475</v>
      </c>
      <c r="M510" s="6">
        <f>'x calcs'!I509</f>
        <v>1.0023751627046114</v>
      </c>
      <c r="N510" s="6"/>
      <c r="O510" s="6">
        <f t="shared" si="76"/>
        <v>0.59221490927912501</v>
      </c>
      <c r="P510" s="6">
        <f t="shared" si="77"/>
        <v>415.47245975446987</v>
      </c>
    </row>
    <row r="511" spans="2:16" x14ac:dyDescent="0.25">
      <c r="B511">
        <f>'detrend th'!A513</f>
        <v>1990</v>
      </c>
      <c r="C511">
        <f>'detrend th'!B513</f>
        <v>3</v>
      </c>
      <c r="D511" s="57">
        <f>'detrend th'!F513</f>
        <v>0.76829419596977677</v>
      </c>
      <c r="E511" s="55">
        <f>1/'R'!E1438</f>
        <v>358.79151943462898</v>
      </c>
      <c r="F511">
        <f t="shared" si="78"/>
        <v>106</v>
      </c>
      <c r="G511" s="5">
        <f t="shared" si="71"/>
        <v>294.71713651886415</v>
      </c>
      <c r="H511" s="1">
        <f t="shared" si="72"/>
        <v>5.0148617606339396</v>
      </c>
      <c r="I511" s="187">
        <f t="shared" si="74"/>
        <v>3</v>
      </c>
      <c r="J511">
        <f t="shared" si="75"/>
        <v>2</v>
      </c>
      <c r="K511" s="1">
        <f>'R'!J1438</f>
        <v>0.99804564969917287</v>
      </c>
      <c r="L511" s="1">
        <f t="shared" si="73"/>
        <v>0.99839110617462767</v>
      </c>
      <c r="M511" s="6">
        <f>'x calcs'!I510</f>
        <v>1.0023751627046114</v>
      </c>
      <c r="N511" s="6"/>
      <c r="O511" s="6">
        <f t="shared" si="76"/>
        <v>0.59221490927912501</v>
      </c>
      <c r="P511" s="6">
        <f t="shared" si="77"/>
        <v>415.47245975446987</v>
      </c>
    </row>
    <row r="512" spans="2:16" x14ac:dyDescent="0.25">
      <c r="B512">
        <f>'detrend th'!A514</f>
        <v>1990</v>
      </c>
      <c r="C512">
        <f>'detrend th'!B514</f>
        <v>4</v>
      </c>
      <c r="D512" s="57">
        <f>'detrend th'!F514</f>
        <v>0.74142813921092865</v>
      </c>
      <c r="E512" s="55">
        <f>1/'R'!E1439</f>
        <v>354.83662245228084</v>
      </c>
      <c r="F512">
        <f t="shared" si="78"/>
        <v>107</v>
      </c>
      <c r="G512" s="5">
        <f t="shared" si="71"/>
        <v>290.15776422598992</v>
      </c>
      <c r="H512" s="1">
        <f t="shared" si="72"/>
        <v>4.8807105611493427</v>
      </c>
      <c r="I512" s="187">
        <f t="shared" si="74"/>
        <v>2</v>
      </c>
      <c r="J512">
        <f t="shared" si="75"/>
        <v>2</v>
      </c>
      <c r="K512" s="1">
        <f>'R'!J1439</f>
        <v>1.0353154968289335</v>
      </c>
      <c r="L512" s="1">
        <f t="shared" si="73"/>
        <v>1.0356642123277418</v>
      </c>
      <c r="M512" s="6">
        <f>'x calcs'!I511</f>
        <v>1.0007640681345003</v>
      </c>
      <c r="N512" s="6"/>
      <c r="O512" s="6">
        <f t="shared" si="76"/>
        <v>0.48342450477937637</v>
      </c>
      <c r="P512" s="6">
        <f t="shared" si="77"/>
        <v>364.26071458598233</v>
      </c>
    </row>
    <row r="513" spans="2:16" x14ac:dyDescent="0.25">
      <c r="B513">
        <f>'detrend th'!A515</f>
        <v>1990</v>
      </c>
      <c r="C513">
        <f>'detrend th'!B515</f>
        <v>5</v>
      </c>
      <c r="D513" s="57">
        <f>'detrend th'!F515</f>
        <v>0.7077654066507526</v>
      </c>
      <c r="E513" s="55">
        <f>1/'R'!E1440</f>
        <v>363.79216327802442</v>
      </c>
      <c r="F513">
        <f t="shared" si="78"/>
        <v>108</v>
      </c>
      <c r="G513" s="5">
        <f t="shared" si="71"/>
        <v>298.50882974120742</v>
      </c>
      <c r="H513" s="1">
        <f t="shared" si="72"/>
        <v>4.8134809892660702</v>
      </c>
      <c r="I513" s="187">
        <f t="shared" si="74"/>
        <v>2</v>
      </c>
      <c r="J513">
        <f t="shared" si="75"/>
        <v>3</v>
      </c>
      <c r="K513" s="1">
        <f>'R'!J1440</f>
        <v>1.0253734476020149</v>
      </c>
      <c r="L513" s="1">
        <f t="shared" si="73"/>
        <v>1.0257254221241765</v>
      </c>
      <c r="M513" s="6">
        <f>'x calcs'!I512</f>
        <v>1.0007640681345003</v>
      </c>
      <c r="N513" s="6"/>
      <c r="O513" s="6">
        <f t="shared" si="76"/>
        <v>0.48342450477937637</v>
      </c>
      <c r="P513" s="6">
        <f t="shared" si="77"/>
        <v>364.26071458598233</v>
      </c>
    </row>
    <row r="514" spans="2:16" x14ac:dyDescent="0.25">
      <c r="B514">
        <f>'detrend th'!A516</f>
        <v>1990</v>
      </c>
      <c r="C514">
        <f>'detrend th'!B516</f>
        <v>6</v>
      </c>
      <c r="D514" s="57">
        <f>'detrend th'!F516</f>
        <v>0.73755079021656367</v>
      </c>
      <c r="E514" s="55">
        <f>1/'R'!E1441</f>
        <v>370.58097686375316</v>
      </c>
      <c r="F514">
        <f t="shared" si="78"/>
        <v>109</v>
      </c>
      <c r="G514" s="5">
        <f t="shared" si="71"/>
        <v>304.69316801641008</v>
      </c>
      <c r="H514" s="1">
        <f t="shared" si="72"/>
        <v>4.9703098619769239</v>
      </c>
      <c r="I514" s="187">
        <f t="shared" si="74"/>
        <v>3</v>
      </c>
      <c r="J514">
        <f t="shared" si="75"/>
        <v>2</v>
      </c>
      <c r="K514" s="1">
        <f>'R'!J1441</f>
        <v>0.99710922451688777</v>
      </c>
      <c r="L514" s="1">
        <f t="shared" si="73"/>
        <v>0.99746445806240269</v>
      </c>
      <c r="M514" s="6">
        <f>'x calcs'!I513</f>
        <v>1.0007640681345003</v>
      </c>
      <c r="N514" s="6"/>
      <c r="O514" s="6">
        <f t="shared" si="76"/>
        <v>0.59221490927912501</v>
      </c>
      <c r="P514" s="6">
        <f t="shared" si="77"/>
        <v>415.47245975446987</v>
      </c>
    </row>
    <row r="515" spans="2:16" x14ac:dyDescent="0.25">
      <c r="B515">
        <f>'detrend th'!A517</f>
        <v>1990</v>
      </c>
      <c r="C515">
        <f>'detrend th'!B517</f>
        <v>7</v>
      </c>
      <c r="D515" s="57">
        <f>'detrend th'!F517</f>
        <v>0.68898597096489811</v>
      </c>
      <c r="E515" s="55">
        <f>1/'R'!E1442</f>
        <v>368.42078334058181</v>
      </c>
      <c r="F515">
        <f t="shared" si="78"/>
        <v>110</v>
      </c>
      <c r="G515" s="5">
        <f t="shared" si="71"/>
        <v>301.92849918271264</v>
      </c>
      <c r="H515" s="1">
        <f t="shared" si="72"/>
        <v>4.7670890640214401</v>
      </c>
      <c r="I515" s="187">
        <f t="shared" si="74"/>
        <v>2</v>
      </c>
      <c r="J515">
        <f t="shared" si="75"/>
        <v>2</v>
      </c>
      <c r="K515" s="1">
        <f>'R'!J1442</f>
        <v>0.91240788252694771</v>
      </c>
      <c r="L515" s="1">
        <f t="shared" si="73"/>
        <v>0.91276637509581593</v>
      </c>
      <c r="M515" s="6">
        <f>'x calcs'!I514</f>
        <v>1.0006627369479792</v>
      </c>
      <c r="N515" s="6"/>
      <c r="O515" s="6">
        <f t="shared" si="76"/>
        <v>0.48342450477937637</v>
      </c>
      <c r="P515" s="6">
        <f t="shared" si="77"/>
        <v>364.26071458598233</v>
      </c>
    </row>
    <row r="516" spans="2:16" x14ac:dyDescent="0.25">
      <c r="B516">
        <f>'detrend th'!A518</f>
        <v>1990</v>
      </c>
      <c r="C516">
        <f>'detrend th'!B518</f>
        <v>8</v>
      </c>
      <c r="D516" s="57">
        <f>'detrend th'!F518</f>
        <v>0.64063366817483036</v>
      </c>
      <c r="E516" s="55">
        <f>1/'R'!E1443</f>
        <v>336.83263601877229</v>
      </c>
      <c r="F516">
        <f t="shared" si="78"/>
        <v>111</v>
      </c>
      <c r="G516" s="5">
        <f t="shared" si="71"/>
        <v>269.73587655037704</v>
      </c>
      <c r="H516" s="1">
        <f t="shared" si="72"/>
        <v>4.3536270629294345</v>
      </c>
      <c r="I516" s="187">
        <f t="shared" si="74"/>
        <v>2</v>
      </c>
      <c r="J516">
        <f t="shared" si="75"/>
        <v>2</v>
      </c>
      <c r="K516" s="1">
        <f>'R'!J1443</f>
        <v>0.94805812922381871</v>
      </c>
      <c r="L516" s="1">
        <f t="shared" si="73"/>
        <v>0.94841988081604034</v>
      </c>
      <c r="M516" s="6">
        <f>'x calcs'!I515</f>
        <v>1.0006627369479792</v>
      </c>
      <c r="N516" s="6"/>
      <c r="O516" s="6">
        <f t="shared" si="76"/>
        <v>0.48342450477937637</v>
      </c>
      <c r="P516" s="6">
        <f t="shared" si="77"/>
        <v>364.26071458598233</v>
      </c>
    </row>
    <row r="517" spans="2:16" x14ac:dyDescent="0.25">
      <c r="B517">
        <f>'detrend th'!A519</f>
        <v>1990</v>
      </c>
      <c r="C517">
        <f>'detrend th'!B519</f>
        <v>9</v>
      </c>
      <c r="D517" s="57">
        <f>'detrend th'!F519</f>
        <v>0.61241889860997012</v>
      </c>
      <c r="E517" s="55">
        <f>1/'R'!E1444</f>
        <v>319.67229729729729</v>
      </c>
      <c r="F517">
        <f t="shared" si="78"/>
        <v>112</v>
      </c>
      <c r="G517" s="5">
        <f t="shared" ref="G517:G580" si="79">E517-$F$1*F517</f>
        <v>251.97106251837596</v>
      </c>
      <c r="H517" s="1">
        <f t="shared" ref="H517:H580" si="80">D517/$D$3+G517/$G$3</f>
        <v>4.119679417438407</v>
      </c>
      <c r="I517" s="187">
        <f t="shared" si="74"/>
        <v>2</v>
      </c>
      <c r="J517">
        <f t="shared" si="75"/>
        <v>1</v>
      </c>
      <c r="K517" s="1">
        <f>'R'!J1444</f>
        <v>0.97036892022988241</v>
      </c>
      <c r="L517" s="1">
        <f t="shared" ref="L517:L580" si="81">K517-$K$2*F517</f>
        <v>0.97073393084545734</v>
      </c>
      <c r="M517" s="6">
        <f>'x calcs'!I516</f>
        <v>1.0006627369479792</v>
      </c>
      <c r="N517" s="6"/>
      <c r="O517" s="6">
        <f t="shared" si="76"/>
        <v>0.48342450477937637</v>
      </c>
      <c r="P517" s="6">
        <f t="shared" si="77"/>
        <v>364.26071458598233</v>
      </c>
    </row>
    <row r="518" spans="2:16" x14ac:dyDescent="0.25">
      <c r="B518">
        <f>'detrend th'!A520</f>
        <v>1990</v>
      </c>
      <c r="C518">
        <f>'detrend th'!B520</f>
        <v>10</v>
      </c>
      <c r="D518" s="57">
        <f>'detrend th'!F520</f>
        <v>0.56712203602196098</v>
      </c>
      <c r="E518" s="55">
        <f>1/'R'!E1445</f>
        <v>309.00752094041098</v>
      </c>
      <c r="F518">
        <f t="shared" si="78"/>
        <v>113</v>
      </c>
      <c r="G518" s="5">
        <f t="shared" si="79"/>
        <v>240.70181085096357</v>
      </c>
      <c r="H518" s="1">
        <f t="shared" si="80"/>
        <v>3.8678083572892694</v>
      </c>
      <c r="I518" s="187">
        <f t="shared" ref="I518:I581" si="82">VLOOKUP(H518,$S$6:$T$11,2)</f>
        <v>1</v>
      </c>
      <c r="J518">
        <f t="shared" ref="J518:J581" si="83">I519</f>
        <v>1</v>
      </c>
      <c r="K518" s="1">
        <f>'R'!J1445</f>
        <v>1.0307214874713588</v>
      </c>
      <c r="L518" s="1">
        <f t="shared" si="81"/>
        <v>1.0310897571102871</v>
      </c>
      <c r="M518" s="6">
        <f>'x calcs'!I517</f>
        <v>0.99690006397234265</v>
      </c>
      <c r="N518" s="6"/>
      <c r="O518" s="6">
        <f t="shared" ref="O518:O581" si="84">INDEX($W$7:$W$11,I518)</f>
        <v>0.3764003651701871</v>
      </c>
      <c r="P518" s="6">
        <f t="shared" ref="P518:P581" si="85">INDEX($X$7:$X$11,I518)</f>
        <v>289.5667893320628</v>
      </c>
    </row>
    <row r="519" spans="2:16" x14ac:dyDescent="0.25">
      <c r="B519">
        <f>'detrend th'!A521</f>
        <v>1990</v>
      </c>
      <c r="C519">
        <f>'detrend th'!B521</f>
        <v>11</v>
      </c>
      <c r="D519" s="57">
        <f>'detrend th'!F521</f>
        <v>0.51107231971312717</v>
      </c>
      <c r="E519" s="55">
        <f>1/'R'!E1446</f>
        <v>314.94094045765945</v>
      </c>
      <c r="F519">
        <f t="shared" ref="F519:F582" si="86">F518+1</f>
        <v>114</v>
      </c>
      <c r="G519" s="5">
        <f t="shared" si="79"/>
        <v>246.03075505768595</v>
      </c>
      <c r="H519" s="1">
        <f t="shared" si="80"/>
        <v>3.6943662303108393</v>
      </c>
      <c r="I519" s="187">
        <f t="shared" si="82"/>
        <v>1</v>
      </c>
      <c r="J519">
        <f t="shared" si="83"/>
        <v>1</v>
      </c>
      <c r="K519" s="1">
        <f>'R'!J1446</f>
        <v>1.0491083804851817</v>
      </c>
      <c r="L519" s="1">
        <f t="shared" si="81"/>
        <v>1.0494799091474634</v>
      </c>
      <c r="M519" s="6">
        <f>'x calcs'!I518</f>
        <v>0.99690006397234265</v>
      </c>
      <c r="N519" s="6"/>
      <c r="O519" s="6">
        <f t="shared" si="84"/>
        <v>0.3764003651701871</v>
      </c>
      <c r="P519" s="6">
        <f t="shared" si="85"/>
        <v>289.5667893320628</v>
      </c>
    </row>
    <row r="520" spans="2:16" x14ac:dyDescent="0.25">
      <c r="B520">
        <f>'detrend th'!A522</f>
        <v>1990</v>
      </c>
      <c r="C520">
        <f>'detrend th'!B522</f>
        <v>12</v>
      </c>
      <c r="D520" s="57">
        <f>'detrend th'!F522</f>
        <v>0.50314413164899963</v>
      </c>
      <c r="E520" s="55">
        <f>1/'R'!E1447</f>
        <v>326.03305785123968</v>
      </c>
      <c r="F520">
        <f t="shared" si="86"/>
        <v>115</v>
      </c>
      <c r="G520" s="5">
        <f t="shared" si="79"/>
        <v>256.51839714074009</v>
      </c>
      <c r="H520" s="1">
        <f t="shared" si="80"/>
        <v>3.7396397877793186</v>
      </c>
      <c r="I520" s="187">
        <f t="shared" si="82"/>
        <v>1</v>
      </c>
      <c r="J520">
        <f t="shared" si="83"/>
        <v>1</v>
      </c>
      <c r="K520" s="1">
        <f>'R'!J1447</f>
        <v>0.9903266668813141</v>
      </c>
      <c r="L520" s="1">
        <f t="shared" si="81"/>
        <v>0.99070145456694902</v>
      </c>
      <c r="M520" s="6">
        <f>'x calcs'!I519</f>
        <v>0.99690006397234265</v>
      </c>
      <c r="N520" s="6"/>
      <c r="O520" s="6">
        <f t="shared" si="84"/>
        <v>0.3764003651701871</v>
      </c>
      <c r="P520" s="6">
        <f t="shared" si="85"/>
        <v>289.5667893320628</v>
      </c>
    </row>
    <row r="521" spans="2:16" x14ac:dyDescent="0.25">
      <c r="B521">
        <f>'detrend th'!A523</f>
        <v>1991</v>
      </c>
      <c r="C521">
        <f>'detrend th'!B523</f>
        <v>1</v>
      </c>
      <c r="D521" s="57">
        <f>'detrend th'!F523</f>
        <v>0.46851188583077702</v>
      </c>
      <c r="E521" s="55">
        <f>1/'R'!E1448</f>
        <v>322.62135842136996</v>
      </c>
      <c r="F521">
        <f t="shared" si="86"/>
        <v>116</v>
      </c>
      <c r="G521" s="5">
        <f t="shared" si="79"/>
        <v>252.50222240034429</v>
      </c>
      <c r="H521" s="1">
        <f t="shared" si="80"/>
        <v>3.5800569244962031</v>
      </c>
      <c r="I521" s="187">
        <f t="shared" si="82"/>
        <v>1</v>
      </c>
      <c r="J521">
        <f t="shared" si="83"/>
        <v>1</v>
      </c>
      <c r="K521" s="1">
        <f>'R'!J1448</f>
        <v>1.1147180578192595</v>
      </c>
      <c r="L521" s="1">
        <f t="shared" si="81"/>
        <v>1.1150961045282477</v>
      </c>
      <c r="M521" s="6">
        <f>'x calcs'!I520</f>
        <v>0.99972868683101046</v>
      </c>
      <c r="N521" s="6"/>
      <c r="O521" s="6">
        <f t="shared" si="84"/>
        <v>0.3764003651701871</v>
      </c>
      <c r="P521" s="6">
        <f t="shared" si="85"/>
        <v>289.5667893320628</v>
      </c>
    </row>
    <row r="522" spans="2:16" x14ac:dyDescent="0.25">
      <c r="B522">
        <f>'detrend th'!A524</f>
        <v>1991</v>
      </c>
      <c r="C522">
        <f>'detrend th'!B524</f>
        <v>2</v>
      </c>
      <c r="D522" s="57">
        <f>'detrend th'!F524</f>
        <v>0.43415482454626958</v>
      </c>
      <c r="E522" s="55">
        <f>1/'R'!E1449</f>
        <v>358.87165347180365</v>
      </c>
      <c r="F522">
        <f t="shared" si="86"/>
        <v>117</v>
      </c>
      <c r="G522" s="5">
        <f t="shared" si="79"/>
        <v>288.1480421402519</v>
      </c>
      <c r="H522" s="1">
        <f t="shared" si="80"/>
        <v>3.7059507783324559</v>
      </c>
      <c r="I522" s="187">
        <f t="shared" si="82"/>
        <v>1</v>
      </c>
      <c r="J522">
        <f t="shared" si="83"/>
        <v>1</v>
      </c>
      <c r="K522" s="1">
        <f>'R'!J1449</f>
        <v>1.0292022247604344</v>
      </c>
      <c r="L522" s="1">
        <f t="shared" si="81"/>
        <v>1.0295835304927761</v>
      </c>
      <c r="M522" s="6">
        <f>'x calcs'!I521</f>
        <v>0.99972868683101046</v>
      </c>
      <c r="N522" s="6"/>
      <c r="O522" s="6">
        <f t="shared" si="84"/>
        <v>0.3764003651701871</v>
      </c>
      <c r="P522" s="6">
        <f t="shared" si="85"/>
        <v>289.5667893320628</v>
      </c>
    </row>
    <row r="523" spans="2:16" x14ac:dyDescent="0.25">
      <c r="B523">
        <f>'detrend th'!A525</f>
        <v>1991</v>
      </c>
      <c r="C523">
        <f>'detrend th'!B525</f>
        <v>3</v>
      </c>
      <c r="D523" s="57">
        <f>'detrend th'!F525</f>
        <v>0.41447321645986512</v>
      </c>
      <c r="E523" s="55">
        <f>1/'R'!E1450</f>
        <v>368.59405940594058</v>
      </c>
      <c r="F523">
        <f t="shared" si="86"/>
        <v>118</v>
      </c>
      <c r="G523" s="5">
        <f t="shared" si="79"/>
        <v>297.26597276386275</v>
      </c>
      <c r="H523" s="1">
        <f t="shared" si="80"/>
        <v>3.6970173097023107</v>
      </c>
      <c r="I523" s="187">
        <f t="shared" si="82"/>
        <v>1</v>
      </c>
      <c r="J523">
        <f t="shared" si="83"/>
        <v>1</v>
      </c>
      <c r="K523" s="1">
        <f>'R'!J1450</f>
        <v>1.0213582005726134</v>
      </c>
      <c r="L523" s="1">
        <f t="shared" si="81"/>
        <v>1.0217427653283084</v>
      </c>
      <c r="M523" s="6">
        <f>'x calcs'!I522</f>
        <v>0.99972868683101046</v>
      </c>
      <c r="N523" s="6"/>
      <c r="O523" s="6">
        <f t="shared" si="84"/>
        <v>0.3764003651701871</v>
      </c>
      <c r="P523" s="6">
        <f t="shared" si="85"/>
        <v>289.5667893320628</v>
      </c>
    </row>
    <row r="524" spans="2:16" x14ac:dyDescent="0.25">
      <c r="B524">
        <f>'detrend th'!A526</f>
        <v>1991</v>
      </c>
      <c r="C524">
        <f>'detrend th'!B526</f>
        <v>4</v>
      </c>
      <c r="D524" s="57">
        <f>'detrend th'!F526</f>
        <v>0.42002222633382214</v>
      </c>
      <c r="E524" s="55">
        <f>1/'R'!E1451</f>
        <v>375.6108821104699</v>
      </c>
      <c r="F524">
        <f t="shared" si="86"/>
        <v>119</v>
      </c>
      <c r="G524" s="5">
        <f t="shared" si="79"/>
        <v>303.67832015786598</v>
      </c>
      <c r="H524" s="1">
        <f t="shared" si="80"/>
        <v>3.7639582692540801</v>
      </c>
      <c r="I524" s="187">
        <f t="shared" si="82"/>
        <v>1</v>
      </c>
      <c r="J524">
        <f t="shared" si="83"/>
        <v>1</v>
      </c>
      <c r="K524" s="1">
        <f>'R'!J1451</f>
        <v>0.99068169895071245</v>
      </c>
      <c r="L524" s="1">
        <f t="shared" si="81"/>
        <v>0.99106952272976079</v>
      </c>
      <c r="M524" s="6">
        <f>'x calcs'!I523</f>
        <v>1.0046484833940166</v>
      </c>
      <c r="N524" s="6"/>
      <c r="O524" s="6">
        <f t="shared" si="84"/>
        <v>0.3764003651701871</v>
      </c>
      <c r="P524" s="6">
        <f t="shared" si="85"/>
        <v>289.5667893320628</v>
      </c>
    </row>
    <row r="525" spans="2:16" x14ac:dyDescent="0.25">
      <c r="B525">
        <f>'detrend th'!A527</f>
        <v>1991</v>
      </c>
      <c r="C525">
        <f>'detrend th'!B527</f>
        <v>5</v>
      </c>
      <c r="D525" s="57">
        <f>'detrend th'!F527</f>
        <v>0.39643562275166566</v>
      </c>
      <c r="E525" s="55">
        <f>1/'R'!E1452</f>
        <v>373.63097199341024</v>
      </c>
      <c r="F525">
        <f t="shared" si="86"/>
        <v>120</v>
      </c>
      <c r="G525" s="5">
        <f t="shared" si="79"/>
        <v>301.09393473028024</v>
      </c>
      <c r="H525" s="1">
        <f t="shared" si="80"/>
        <v>3.6563548658453087</v>
      </c>
      <c r="I525" s="187">
        <f t="shared" si="82"/>
        <v>1</v>
      </c>
      <c r="J525">
        <f t="shared" si="83"/>
        <v>1</v>
      </c>
      <c r="K525" s="1">
        <f>'R'!J1452</f>
        <v>0.9959095709127711</v>
      </c>
      <c r="L525" s="1">
        <f t="shared" si="81"/>
        <v>0.99630065371517285</v>
      </c>
      <c r="M525" s="6">
        <f>'x calcs'!I524</f>
        <v>1.0046484833940166</v>
      </c>
      <c r="N525" s="6"/>
      <c r="O525" s="6">
        <f t="shared" si="84"/>
        <v>0.3764003651701871</v>
      </c>
      <c r="P525" s="6">
        <f t="shared" si="85"/>
        <v>289.5667893320628</v>
      </c>
    </row>
    <row r="526" spans="2:16" x14ac:dyDescent="0.25">
      <c r="B526">
        <f>'detrend th'!A528</f>
        <v>1991</v>
      </c>
      <c r="C526">
        <f>'detrend th'!B528</f>
        <v>6</v>
      </c>
      <c r="D526" s="57">
        <f>'detrend th'!F528</f>
        <v>0.41581150767849245</v>
      </c>
      <c r="E526" s="55">
        <f>1/'R'!E1453</f>
        <v>373.61975308641979</v>
      </c>
      <c r="F526">
        <f t="shared" si="86"/>
        <v>121</v>
      </c>
      <c r="G526" s="5">
        <f t="shared" si="79"/>
        <v>300.4782405127637</v>
      </c>
      <c r="H526" s="1">
        <f t="shared" si="80"/>
        <v>3.725107962514778</v>
      </c>
      <c r="I526" s="187">
        <f t="shared" si="82"/>
        <v>1</v>
      </c>
      <c r="J526">
        <f t="shared" si="83"/>
        <v>1</v>
      </c>
      <c r="K526" s="1">
        <f>'R'!J1453</f>
        <v>1.0016850248674256</v>
      </c>
      <c r="L526" s="1">
        <f t="shared" si="81"/>
        <v>1.0020793666931807</v>
      </c>
      <c r="M526" s="6">
        <f>'x calcs'!I525</f>
        <v>1.0046484833940166</v>
      </c>
      <c r="N526" s="6"/>
      <c r="O526" s="6">
        <f t="shared" si="84"/>
        <v>0.3764003651701871</v>
      </c>
      <c r="P526" s="6">
        <f t="shared" si="85"/>
        <v>289.5667893320628</v>
      </c>
    </row>
    <row r="527" spans="2:16" x14ac:dyDescent="0.25">
      <c r="B527">
        <f>'detrend th'!A529</f>
        <v>1991</v>
      </c>
      <c r="C527">
        <f>'detrend th'!B529</f>
        <v>7</v>
      </c>
      <c r="D527" s="57">
        <f>'detrend th'!F529</f>
        <v>0.40309027795709845</v>
      </c>
      <c r="E527" s="55">
        <f>1/'R'!E1454</f>
        <v>374.20222581253637</v>
      </c>
      <c r="F527">
        <f t="shared" si="86"/>
        <v>122</v>
      </c>
      <c r="G527" s="5">
        <f t="shared" si="79"/>
        <v>300.4562379283542</v>
      </c>
      <c r="H527" s="1">
        <f t="shared" si="80"/>
        <v>3.6769113726947475</v>
      </c>
      <c r="I527" s="187">
        <f t="shared" si="82"/>
        <v>1</v>
      </c>
      <c r="J527">
        <f t="shared" si="83"/>
        <v>1</v>
      </c>
      <c r="K527" s="1">
        <f>'R'!J1454</f>
        <v>1.0211515180052593</v>
      </c>
      <c r="L527" s="1">
        <f t="shared" si="81"/>
        <v>1.0215491188543677</v>
      </c>
      <c r="M527" s="6">
        <f>'x calcs'!I526</f>
        <v>1.0025910566530998</v>
      </c>
      <c r="N527" s="6"/>
      <c r="O527" s="6">
        <f t="shared" si="84"/>
        <v>0.3764003651701871</v>
      </c>
      <c r="P527" s="6">
        <f t="shared" si="85"/>
        <v>289.5667893320628</v>
      </c>
    </row>
    <row r="528" spans="2:16" x14ac:dyDescent="0.25">
      <c r="B528">
        <f>'detrend th'!A530</f>
        <v>1991</v>
      </c>
      <c r="C528">
        <f>'detrend th'!B530</f>
        <v>8</v>
      </c>
      <c r="D528" s="57">
        <f>'detrend th'!F530</f>
        <v>0.39111475763144404</v>
      </c>
      <c r="E528" s="55">
        <f>1/'R'!E1455</f>
        <v>381.86766039863687</v>
      </c>
      <c r="F528">
        <f t="shared" si="86"/>
        <v>123</v>
      </c>
      <c r="G528" s="5">
        <f t="shared" si="79"/>
        <v>307.51719720392862</v>
      </c>
      <c r="H528" s="1">
        <f t="shared" si="80"/>
        <v>3.682326521102139</v>
      </c>
      <c r="I528" s="187">
        <f t="shared" si="82"/>
        <v>1</v>
      </c>
      <c r="J528">
        <f t="shared" si="83"/>
        <v>1</v>
      </c>
      <c r="K528" s="1">
        <f>'R'!J1455</f>
        <v>0.99006199862485678</v>
      </c>
      <c r="L528" s="1">
        <f t="shared" si="81"/>
        <v>0.99046285849731852</v>
      </c>
      <c r="M528" s="6">
        <f>'x calcs'!I527</f>
        <v>1.0025910566530998</v>
      </c>
      <c r="N528" s="6"/>
      <c r="O528" s="6">
        <f t="shared" si="84"/>
        <v>0.3764003651701871</v>
      </c>
      <c r="P528" s="6">
        <f t="shared" si="85"/>
        <v>289.5667893320628</v>
      </c>
    </row>
    <row r="529" spans="2:16" x14ac:dyDescent="0.25">
      <c r="B529">
        <f>'detrend th'!A531</f>
        <v>1991</v>
      </c>
      <c r="C529">
        <f>'detrend th'!B531</f>
        <v>9</v>
      </c>
      <c r="D529" s="57">
        <f>'detrend th'!F531</f>
        <v>0.40293368409747604</v>
      </c>
      <c r="E529" s="55">
        <f>1/'R'!E1456</f>
        <v>378.37133550488608</v>
      </c>
      <c r="F529">
        <f t="shared" si="86"/>
        <v>124</v>
      </c>
      <c r="G529" s="5">
        <f t="shared" si="79"/>
        <v>303.41639699965174</v>
      </c>
      <c r="H529" s="1">
        <f t="shared" si="80"/>
        <v>3.6975489286686321</v>
      </c>
      <c r="I529" s="187">
        <f t="shared" si="82"/>
        <v>1</v>
      </c>
      <c r="J529">
        <f t="shared" si="83"/>
        <v>1</v>
      </c>
      <c r="K529" s="1">
        <f>'R'!J1456</f>
        <v>0.99778359306087117</v>
      </c>
      <c r="L529" s="1">
        <f t="shared" si="81"/>
        <v>0.99818771195668621</v>
      </c>
      <c r="M529" s="6">
        <f>'x calcs'!I528</f>
        <v>1.0025910566530998</v>
      </c>
      <c r="N529" s="6"/>
      <c r="O529" s="6">
        <f t="shared" si="84"/>
        <v>0.3764003651701871</v>
      </c>
      <c r="P529" s="6">
        <f t="shared" si="85"/>
        <v>289.5667893320628</v>
      </c>
    </row>
    <row r="530" spans="2:16" x14ac:dyDescent="0.25">
      <c r="B530">
        <f>'detrend th'!A532</f>
        <v>1991</v>
      </c>
      <c r="C530">
        <f>'detrend th'!B532</f>
        <v>10</v>
      </c>
      <c r="D530" s="57">
        <f>'detrend th'!F532</f>
        <v>0.37833738070105855</v>
      </c>
      <c r="E530" s="55">
        <f>1/'R'!E1457</f>
        <v>378.88242351040128</v>
      </c>
      <c r="F530">
        <f t="shared" si="86"/>
        <v>125</v>
      </c>
      <c r="G530" s="5">
        <f t="shared" si="79"/>
        <v>303.32300969464086</v>
      </c>
      <c r="H530" s="1">
        <f t="shared" si="80"/>
        <v>3.6039969167500558</v>
      </c>
      <c r="I530" s="187">
        <f t="shared" si="82"/>
        <v>1</v>
      </c>
      <c r="J530">
        <f t="shared" si="83"/>
        <v>1</v>
      </c>
      <c r="K530" s="1">
        <f>'R'!J1457</f>
        <v>0.99510913625706587</v>
      </c>
      <c r="L530" s="1">
        <f t="shared" si="81"/>
        <v>0.99551651417623432</v>
      </c>
      <c r="M530" s="6">
        <f>'x calcs'!I529</f>
        <v>1.0021695981619263</v>
      </c>
      <c r="N530" s="6"/>
      <c r="O530" s="6">
        <f t="shared" si="84"/>
        <v>0.3764003651701871</v>
      </c>
      <c r="P530" s="6">
        <f t="shared" si="85"/>
        <v>289.5667893320628</v>
      </c>
    </row>
    <row r="531" spans="2:16" x14ac:dyDescent="0.25">
      <c r="B531">
        <f>'detrend th'!A533</f>
        <v>1991</v>
      </c>
      <c r="C531">
        <f>'detrend th'!B533</f>
        <v>11</v>
      </c>
      <c r="D531" s="57">
        <f>'detrend th'!F533</f>
        <v>0.38493117125244797</v>
      </c>
      <c r="E531" s="55">
        <f>1/'R'!E1458</f>
        <v>378.76450718509494</v>
      </c>
      <c r="F531">
        <f t="shared" si="86"/>
        <v>126</v>
      </c>
      <c r="G531" s="5">
        <f t="shared" si="79"/>
        <v>302.60061805880844</v>
      </c>
      <c r="H531" s="1">
        <f t="shared" si="80"/>
        <v>3.6237161899190387</v>
      </c>
      <c r="I531" s="187">
        <f t="shared" si="82"/>
        <v>1</v>
      </c>
      <c r="J531">
        <f t="shared" si="83"/>
        <v>1</v>
      </c>
      <c r="K531" s="1">
        <f>'R'!J1458</f>
        <v>1.006443518572137</v>
      </c>
      <c r="L531" s="1">
        <f t="shared" si="81"/>
        <v>1.0068541555146588</v>
      </c>
      <c r="M531" s="6">
        <f>'x calcs'!I530</f>
        <v>1.0021695981619263</v>
      </c>
      <c r="N531" s="6"/>
      <c r="O531" s="6">
        <f t="shared" si="84"/>
        <v>0.3764003651701871</v>
      </c>
      <c r="P531" s="6">
        <f t="shared" si="85"/>
        <v>289.5667893320628</v>
      </c>
    </row>
    <row r="532" spans="2:16" x14ac:dyDescent="0.25">
      <c r="B532">
        <f>'detrend th'!A534</f>
        <v>1991</v>
      </c>
      <c r="C532">
        <f>'detrend th'!B534</f>
        <v>12</v>
      </c>
      <c r="D532" s="57">
        <f>'detrend th'!F534</f>
        <v>0.3695659720805996</v>
      </c>
      <c r="E532" s="55">
        <f>1/'R'!E1459</f>
        <v>382.14098360655743</v>
      </c>
      <c r="F532">
        <f t="shared" si="86"/>
        <v>127</v>
      </c>
      <c r="G532" s="5">
        <f t="shared" si="79"/>
        <v>305.37261916974484</v>
      </c>
      <c r="H532" s="1">
        <f t="shared" si="80"/>
        <v>3.5855725646112853</v>
      </c>
      <c r="I532" s="187">
        <f t="shared" si="82"/>
        <v>1</v>
      </c>
      <c r="J532">
        <f t="shared" si="83"/>
        <v>1</v>
      </c>
      <c r="K532" s="1">
        <f>'R'!J1459</f>
        <v>1.0697140903870443</v>
      </c>
      <c r="L532" s="1">
        <f t="shared" si="81"/>
        <v>1.0701279863529194</v>
      </c>
      <c r="M532" s="6">
        <f>'x calcs'!I531</f>
        <v>1.0021695981619263</v>
      </c>
      <c r="N532" s="6"/>
      <c r="O532" s="6">
        <f t="shared" si="84"/>
        <v>0.3764003651701871</v>
      </c>
      <c r="P532" s="6">
        <f t="shared" si="85"/>
        <v>289.5667893320628</v>
      </c>
    </row>
    <row r="533" spans="2:16" x14ac:dyDescent="0.25">
      <c r="B533">
        <f>'detrend th'!A535</f>
        <v>1992</v>
      </c>
      <c r="C533">
        <f>'detrend th'!B535</f>
        <v>1</v>
      </c>
      <c r="D533" s="57">
        <f>'detrend th'!F535</f>
        <v>0.36204076735226609</v>
      </c>
      <c r="E533" s="55">
        <f>1/'R'!E1460</f>
        <v>407.92156862745094</v>
      </c>
      <c r="F533">
        <f t="shared" si="86"/>
        <v>128</v>
      </c>
      <c r="G533" s="5">
        <f t="shared" si="79"/>
        <v>330.54872888011226</v>
      </c>
      <c r="H533" s="1">
        <f t="shared" si="80"/>
        <v>3.7377068165264817</v>
      </c>
      <c r="I533" s="187">
        <f t="shared" si="82"/>
        <v>1</v>
      </c>
      <c r="J533">
        <f t="shared" si="83"/>
        <v>1</v>
      </c>
      <c r="K533" s="1">
        <f>'R'!J1460</f>
        <v>0.98370805966234398</v>
      </c>
      <c r="L533" s="1">
        <f t="shared" si="81"/>
        <v>0.98412521465157243</v>
      </c>
      <c r="M533" s="6">
        <f>'x calcs'!I532</f>
        <v>1.0068345995586168</v>
      </c>
      <c r="N533" s="6"/>
      <c r="O533" s="6">
        <f t="shared" si="84"/>
        <v>0.3764003651701871</v>
      </c>
      <c r="P533" s="6">
        <f t="shared" si="85"/>
        <v>289.5667893320628</v>
      </c>
    </row>
    <row r="534" spans="2:16" x14ac:dyDescent="0.25">
      <c r="B534">
        <f>'detrend th'!A536</f>
        <v>1992</v>
      </c>
      <c r="C534">
        <f>'detrend th'!B536</f>
        <v>2</v>
      </c>
      <c r="D534" s="57">
        <f>'detrend th'!F536</f>
        <v>0.36975804607579804</v>
      </c>
      <c r="E534" s="55">
        <f>1/'R'!E1461</f>
        <v>403.15309446254076</v>
      </c>
      <c r="F534">
        <f t="shared" si="86"/>
        <v>129</v>
      </c>
      <c r="G534" s="5">
        <f t="shared" si="79"/>
        <v>325.17577940467601</v>
      </c>
      <c r="H534" s="1">
        <f t="shared" si="80"/>
        <v>3.7283170267114469</v>
      </c>
      <c r="I534" s="187">
        <f t="shared" si="82"/>
        <v>1</v>
      </c>
      <c r="J534">
        <f t="shared" si="83"/>
        <v>1</v>
      </c>
      <c r="K534" s="1">
        <f>'R'!J1461</f>
        <v>0.97824546903492626</v>
      </c>
      <c r="L534" s="1">
        <f t="shared" si="81"/>
        <v>0.97866588304750812</v>
      </c>
      <c r="M534" s="6">
        <f>'x calcs'!I533</f>
        <v>1.0068345995586168</v>
      </c>
      <c r="N534" s="6"/>
      <c r="O534" s="6">
        <f t="shared" si="84"/>
        <v>0.3764003651701871</v>
      </c>
      <c r="P534" s="6">
        <f t="shared" si="85"/>
        <v>289.5667893320628</v>
      </c>
    </row>
    <row r="535" spans="2:16" x14ac:dyDescent="0.25">
      <c r="B535">
        <f>'detrend th'!A537</f>
        <v>1992</v>
      </c>
      <c r="C535">
        <f>'detrend th'!B537</f>
        <v>3</v>
      </c>
      <c r="D535" s="57">
        <f>'detrend th'!F537</f>
        <v>0.38709839079762115</v>
      </c>
      <c r="E535" s="55">
        <f>1/'R'!E1462</f>
        <v>396.77922077922085</v>
      </c>
      <c r="F535">
        <f t="shared" si="86"/>
        <v>130</v>
      </c>
      <c r="G535" s="5">
        <f t="shared" si="79"/>
        <v>318.19743041083001</v>
      </c>
      <c r="H535" s="1">
        <f t="shared" si="80"/>
        <v>3.743753346285748</v>
      </c>
      <c r="I535" s="187">
        <f t="shared" si="82"/>
        <v>1</v>
      </c>
      <c r="J535">
        <f t="shared" si="83"/>
        <v>1</v>
      </c>
      <c r="K535" s="1">
        <f>'R'!J1462</f>
        <v>0.99442986239273157</v>
      </c>
      <c r="L535" s="1">
        <f t="shared" si="81"/>
        <v>0.99485353542866672</v>
      </c>
      <c r="M535" s="6">
        <f>'x calcs'!I534</f>
        <v>1.0068345995586168</v>
      </c>
      <c r="N535" s="6"/>
      <c r="O535" s="6">
        <f t="shared" si="84"/>
        <v>0.3764003651701871</v>
      </c>
      <c r="P535" s="6">
        <f t="shared" si="85"/>
        <v>289.5667893320628</v>
      </c>
    </row>
    <row r="536" spans="2:16" x14ac:dyDescent="0.25">
      <c r="B536">
        <f>'detrend th'!A538</f>
        <v>1992</v>
      </c>
      <c r="C536">
        <f>'detrend th'!B538</f>
        <v>4</v>
      </c>
      <c r="D536" s="57">
        <f>'detrend th'!F538</f>
        <v>0.36861434134393911</v>
      </c>
      <c r="E536" s="55">
        <f>1/'R'!E1463</f>
        <v>396.8279220779221</v>
      </c>
      <c r="F536">
        <f t="shared" si="86"/>
        <v>131</v>
      </c>
      <c r="G536" s="5">
        <f t="shared" si="79"/>
        <v>317.64165639900517</v>
      </c>
      <c r="H536" s="1">
        <f t="shared" si="80"/>
        <v>3.6699668308415179</v>
      </c>
      <c r="I536" s="187">
        <f t="shared" si="82"/>
        <v>1</v>
      </c>
      <c r="J536">
        <f t="shared" si="83"/>
        <v>1</v>
      </c>
      <c r="K536" s="1">
        <f>'R'!J1463</f>
        <v>1.0155860895428468</v>
      </c>
      <c r="L536" s="1">
        <f t="shared" si="81"/>
        <v>1.0160130216021352</v>
      </c>
      <c r="M536" s="6">
        <f>'x calcs'!I535</f>
        <v>1.0035928280915558</v>
      </c>
      <c r="N536" s="6"/>
      <c r="O536" s="6">
        <f t="shared" si="84"/>
        <v>0.3764003651701871</v>
      </c>
      <c r="P536" s="6">
        <f t="shared" si="85"/>
        <v>289.5667893320628</v>
      </c>
    </row>
    <row r="537" spans="2:16" x14ac:dyDescent="0.25">
      <c r="B537">
        <f>'detrend th'!A539</f>
        <v>1992</v>
      </c>
      <c r="C537">
        <f>'detrend th'!B539</f>
        <v>5</v>
      </c>
      <c r="D537" s="57">
        <f>'detrend th'!F539</f>
        <v>0.37022399287382518</v>
      </c>
      <c r="E537" s="55">
        <f>1/'R'!E1464</f>
        <v>404.03571428571428</v>
      </c>
      <c r="F537">
        <f t="shared" si="86"/>
        <v>132</v>
      </c>
      <c r="G537" s="5">
        <f t="shared" si="79"/>
        <v>324.24497329627127</v>
      </c>
      <c r="H537" s="1">
        <f t="shared" si="80"/>
        <v>3.7234012551554501</v>
      </c>
      <c r="I537" s="187">
        <f t="shared" si="82"/>
        <v>1</v>
      </c>
      <c r="J537">
        <f t="shared" si="83"/>
        <v>1</v>
      </c>
      <c r="K537" s="1">
        <f>'R'!J1464</f>
        <v>0.97968771103920793</v>
      </c>
      <c r="L537" s="1">
        <f t="shared" si="81"/>
        <v>0.98011790212184979</v>
      </c>
      <c r="M537" s="6">
        <f>'x calcs'!I536</f>
        <v>1.0035928280915558</v>
      </c>
      <c r="N537" s="6"/>
      <c r="O537" s="6">
        <f t="shared" si="84"/>
        <v>0.3764003651701871</v>
      </c>
      <c r="P537" s="6">
        <f t="shared" si="85"/>
        <v>289.5667893320628</v>
      </c>
    </row>
    <row r="538" spans="2:16" x14ac:dyDescent="0.25">
      <c r="B538">
        <f>'detrend th'!A540</f>
        <v>1992</v>
      </c>
      <c r="C538">
        <f>'detrend th'!B540</f>
        <v>6</v>
      </c>
      <c r="D538" s="57">
        <f>'detrend th'!F540</f>
        <v>0.36011351857284341</v>
      </c>
      <c r="E538" s="55">
        <f>1/'R'!E1465</f>
        <v>397.66558441558436</v>
      </c>
      <c r="F538">
        <f t="shared" si="86"/>
        <v>133</v>
      </c>
      <c r="G538" s="5">
        <f t="shared" si="79"/>
        <v>317.27036811561527</v>
      </c>
      <c r="H538" s="1">
        <f t="shared" si="80"/>
        <v>3.6352027208682332</v>
      </c>
      <c r="I538" s="187">
        <f t="shared" si="82"/>
        <v>1</v>
      </c>
      <c r="J538">
        <f t="shared" si="83"/>
        <v>1</v>
      </c>
      <c r="K538" s="1">
        <f>'R'!J1465</f>
        <v>1.0133189965742022</v>
      </c>
      <c r="L538" s="1">
        <f t="shared" si="81"/>
        <v>1.0137524466801975</v>
      </c>
      <c r="M538" s="6">
        <f>'x calcs'!I537</f>
        <v>1.0035928280915558</v>
      </c>
      <c r="N538" s="6"/>
      <c r="O538" s="6">
        <f t="shared" si="84"/>
        <v>0.3764003651701871</v>
      </c>
      <c r="P538" s="6">
        <f t="shared" si="85"/>
        <v>289.5667893320628</v>
      </c>
    </row>
    <row r="539" spans="2:16" x14ac:dyDescent="0.25">
      <c r="B539">
        <f>'detrend th'!A541</f>
        <v>1992</v>
      </c>
      <c r="C539">
        <f>'detrend th'!B541</f>
        <v>7</v>
      </c>
      <c r="D539" s="57">
        <f>'detrend th'!F541</f>
        <v>0.35325474048041772</v>
      </c>
      <c r="E539" s="55">
        <f>1/'R'!E1466</f>
        <v>403.50635567473853</v>
      </c>
      <c r="F539">
        <f t="shared" si="86"/>
        <v>134</v>
      </c>
      <c r="G539" s="5">
        <f t="shared" si="79"/>
        <v>322.50666406424335</v>
      </c>
      <c r="H539" s="1">
        <f t="shared" si="80"/>
        <v>3.6468544246948813</v>
      </c>
      <c r="I539" s="187">
        <f t="shared" si="82"/>
        <v>1</v>
      </c>
      <c r="J539">
        <f t="shared" si="83"/>
        <v>1</v>
      </c>
      <c r="K539" s="1">
        <f>'R'!J1466</f>
        <v>1.0036925470952864</v>
      </c>
      <c r="L539" s="1">
        <f t="shared" si="81"/>
        <v>1.0041292562246351</v>
      </c>
      <c r="M539" s="6">
        <f>'x calcs'!I538</f>
        <v>1.0028625839913394</v>
      </c>
      <c r="N539" s="6"/>
      <c r="O539" s="6">
        <f t="shared" si="84"/>
        <v>0.3764003651701871</v>
      </c>
      <c r="P539" s="6">
        <f t="shared" si="85"/>
        <v>289.5667893320628</v>
      </c>
    </row>
    <row r="540" spans="2:16" x14ac:dyDescent="0.25">
      <c r="B540">
        <f>'detrend th'!A542</f>
        <v>1992</v>
      </c>
      <c r="C540">
        <f>'detrend th'!B542</f>
        <v>8</v>
      </c>
      <c r="D540" s="57">
        <f>'detrend th'!F542</f>
        <v>0.36983997154992743</v>
      </c>
      <c r="E540" s="55">
        <f>1/'R'!E1467</f>
        <v>405.53745138153272</v>
      </c>
      <c r="F540">
        <f t="shared" si="86"/>
        <v>135</v>
      </c>
      <c r="G540" s="5">
        <f t="shared" si="79"/>
        <v>323.93328446051146</v>
      </c>
      <c r="H540" s="1">
        <f t="shared" si="80"/>
        <v>3.7197157982857352</v>
      </c>
      <c r="I540" s="187">
        <f t="shared" si="82"/>
        <v>1</v>
      </c>
      <c r="J540">
        <f t="shared" si="83"/>
        <v>1</v>
      </c>
      <c r="K540" s="1">
        <f>'R'!J1467</f>
        <v>0.99809721322808709</v>
      </c>
      <c r="L540" s="1">
        <f t="shared" si="81"/>
        <v>0.99853718138078895</v>
      </c>
      <c r="M540" s="6">
        <f>'x calcs'!I539</f>
        <v>1.0028625839913394</v>
      </c>
      <c r="N540" s="6"/>
      <c r="O540" s="6">
        <f t="shared" si="84"/>
        <v>0.3764003651701871</v>
      </c>
      <c r="P540" s="6">
        <f t="shared" si="85"/>
        <v>289.5667893320628</v>
      </c>
    </row>
    <row r="541" spans="2:16" x14ac:dyDescent="0.25">
      <c r="B541">
        <f>'detrend th'!A543</f>
        <v>1992</v>
      </c>
      <c r="C541">
        <f>'detrend th'!B543</f>
        <v>9</v>
      </c>
      <c r="D541" s="57">
        <f>'detrend th'!F543</f>
        <v>0.36462817181655932</v>
      </c>
      <c r="E541" s="55">
        <f>1/'R'!E1468</f>
        <v>405.30750605326875</v>
      </c>
      <c r="F541">
        <f t="shared" si="86"/>
        <v>136</v>
      </c>
      <c r="G541" s="5">
        <f t="shared" si="79"/>
        <v>323.09886382172141</v>
      </c>
      <c r="H541" s="1">
        <f t="shared" si="80"/>
        <v>3.694050555332324</v>
      </c>
      <c r="I541" s="187">
        <f t="shared" si="82"/>
        <v>1</v>
      </c>
      <c r="J541">
        <f t="shared" si="83"/>
        <v>1</v>
      </c>
      <c r="K541" s="1">
        <f>'R'!J1468</f>
        <v>0.98189804297123995</v>
      </c>
      <c r="L541" s="1">
        <f t="shared" si="81"/>
        <v>0.98234127014729522</v>
      </c>
      <c r="M541" s="6">
        <f>'x calcs'!I540</f>
        <v>1.0028625839913394</v>
      </c>
      <c r="N541" s="6"/>
      <c r="O541" s="6">
        <f t="shared" si="84"/>
        <v>0.3764003651701871</v>
      </c>
      <c r="P541" s="6">
        <f t="shared" si="85"/>
        <v>289.5667893320628</v>
      </c>
    </row>
    <row r="542" spans="2:16" x14ac:dyDescent="0.25">
      <c r="B542">
        <f>'detrend th'!A544</f>
        <v>1992</v>
      </c>
      <c r="C542">
        <f>'detrend th'!B544</f>
        <v>10</v>
      </c>
      <c r="D542" s="57">
        <f>'detrend th'!F544</f>
        <v>0.38137845445797736</v>
      </c>
      <c r="E542" s="55">
        <f>1/'R'!E1469</f>
        <v>399.62217539780573</v>
      </c>
      <c r="F542">
        <f t="shared" si="86"/>
        <v>137</v>
      </c>
      <c r="G542" s="5">
        <f t="shared" si="79"/>
        <v>316.80905785573231</v>
      </c>
      <c r="H542" s="1">
        <f t="shared" si="80"/>
        <v>3.7121965544865572</v>
      </c>
      <c r="I542" s="187">
        <f t="shared" si="82"/>
        <v>1</v>
      </c>
      <c r="J542">
        <f t="shared" si="83"/>
        <v>1</v>
      </c>
      <c r="K542" s="1">
        <f>'R'!J1469</f>
        <v>1.023661182455242</v>
      </c>
      <c r="L542" s="1">
        <f t="shared" si="81"/>
        <v>1.0241076686546506</v>
      </c>
      <c r="M542" s="6">
        <f>'x calcs'!I541</f>
        <v>1.0024130350086915</v>
      </c>
      <c r="N542" s="6"/>
      <c r="O542" s="6">
        <f t="shared" si="84"/>
        <v>0.3764003651701871</v>
      </c>
      <c r="P542" s="6">
        <f t="shared" si="85"/>
        <v>289.5667893320628</v>
      </c>
    </row>
    <row r="543" spans="2:16" x14ac:dyDescent="0.25">
      <c r="B543">
        <f>'detrend th'!A545</f>
        <v>1992</v>
      </c>
      <c r="C543">
        <f>'detrend th'!B545</f>
        <v>11</v>
      </c>
      <c r="D543" s="57">
        <f>'detrend th'!F545</f>
        <v>0.39957739489487842</v>
      </c>
      <c r="E543" s="55">
        <f>1/'R'!E1470</f>
        <v>409.75184320819164</v>
      </c>
      <c r="F543">
        <f t="shared" si="86"/>
        <v>138</v>
      </c>
      <c r="G543" s="5">
        <f t="shared" si="79"/>
        <v>326.33425035559213</v>
      </c>
      <c r="H543" s="1">
        <f t="shared" si="80"/>
        <v>3.84923095712703</v>
      </c>
      <c r="I543" s="187">
        <f t="shared" si="82"/>
        <v>1</v>
      </c>
      <c r="J543">
        <f t="shared" si="83"/>
        <v>1</v>
      </c>
      <c r="K543" s="1">
        <f>'R'!J1470</f>
        <v>1.0309562092269795</v>
      </c>
      <c r="L543" s="1">
        <f t="shared" si="81"/>
        <v>1.0314059544497414</v>
      </c>
      <c r="M543" s="6">
        <f>'x calcs'!I542</f>
        <v>1.0024130350086915</v>
      </c>
      <c r="N543" s="6"/>
      <c r="O543" s="6">
        <f t="shared" si="84"/>
        <v>0.3764003651701871</v>
      </c>
      <c r="P543" s="6">
        <f t="shared" si="85"/>
        <v>289.5667893320628</v>
      </c>
    </row>
    <row r="544" spans="2:16" x14ac:dyDescent="0.25">
      <c r="B544">
        <f>'detrend th'!A546</f>
        <v>1992</v>
      </c>
      <c r="C544">
        <f>'detrend th'!B546</f>
        <v>12</v>
      </c>
      <c r="D544" s="57">
        <f>'detrend th'!F546</f>
        <v>0.39354580524284177</v>
      </c>
      <c r="E544" s="55">
        <f>1/'R'!E1471</f>
        <v>422.26817447495955</v>
      </c>
      <c r="F544">
        <f t="shared" si="86"/>
        <v>139</v>
      </c>
      <c r="G544" s="5">
        <f t="shared" si="79"/>
        <v>338.24610631183396</v>
      </c>
      <c r="H544" s="1">
        <f t="shared" si="80"/>
        <v>3.9118803877157777</v>
      </c>
      <c r="I544" s="187">
        <f t="shared" si="82"/>
        <v>1</v>
      </c>
      <c r="J544">
        <f t="shared" si="83"/>
        <v>1</v>
      </c>
      <c r="K544" s="1">
        <f>'R'!J1471</f>
        <v>0.99412964808549142</v>
      </c>
      <c r="L544" s="1">
        <f t="shared" si="81"/>
        <v>0.9945826523316067</v>
      </c>
      <c r="M544" s="6">
        <f>'x calcs'!I543</f>
        <v>1.0024130350086915</v>
      </c>
      <c r="N544" s="6"/>
      <c r="O544" s="6">
        <f t="shared" si="84"/>
        <v>0.3764003651701871</v>
      </c>
      <c r="P544" s="6">
        <f t="shared" si="85"/>
        <v>289.5667893320628</v>
      </c>
    </row>
    <row r="545" spans="2:16" x14ac:dyDescent="0.25">
      <c r="B545">
        <f>'detrend th'!A547</f>
        <v>1993</v>
      </c>
      <c r="C545">
        <f>'detrend th'!B547</f>
        <v>1</v>
      </c>
      <c r="D545" s="57">
        <f>'detrend th'!F547</f>
        <v>0.40594030017023863</v>
      </c>
      <c r="E545" s="55">
        <f>1/'R'!E1472</f>
        <v>420.73904602321704</v>
      </c>
      <c r="F545">
        <f t="shared" si="86"/>
        <v>140</v>
      </c>
      <c r="G545" s="5">
        <f t="shared" si="79"/>
        <v>336.11250254956536</v>
      </c>
      <c r="H545" s="1">
        <f t="shared" si="80"/>
        <v>3.9433841234549369</v>
      </c>
      <c r="I545" s="187">
        <f t="shared" si="82"/>
        <v>1</v>
      </c>
      <c r="J545">
        <f t="shared" si="83"/>
        <v>1</v>
      </c>
      <c r="K545" s="1">
        <f>'R'!J1472</f>
        <v>1.0161606297765808</v>
      </c>
      <c r="L545" s="1">
        <f t="shared" si="81"/>
        <v>1.0166168930460495</v>
      </c>
      <c r="M545" s="6">
        <f>'x calcs'!I544</f>
        <v>0.99756934559269939</v>
      </c>
      <c r="N545" s="6"/>
      <c r="O545" s="6">
        <f t="shared" si="84"/>
        <v>0.3764003651701871</v>
      </c>
      <c r="P545" s="6">
        <f t="shared" si="85"/>
        <v>289.5667893320628</v>
      </c>
    </row>
    <row r="546" spans="2:16" x14ac:dyDescent="0.25">
      <c r="B546">
        <f>'detrend th'!A548</f>
        <v>1993</v>
      </c>
      <c r="C546">
        <f>'detrend th'!B548</f>
        <v>2</v>
      </c>
      <c r="D546" s="57">
        <f>'detrend th'!F548</f>
        <v>0.42390475331714855</v>
      </c>
      <c r="E546" s="55">
        <f>1/'R'!E1473</f>
        <v>425.84781508351608</v>
      </c>
      <c r="F546">
        <f t="shared" si="86"/>
        <v>141</v>
      </c>
      <c r="G546" s="5">
        <f t="shared" si="79"/>
        <v>340.61679629933838</v>
      </c>
      <c r="H546" s="1">
        <f t="shared" si="80"/>
        <v>4.0435254668544944</v>
      </c>
      <c r="I546" s="187">
        <f t="shared" si="82"/>
        <v>1</v>
      </c>
      <c r="J546">
        <f t="shared" si="83"/>
        <v>2</v>
      </c>
      <c r="K546" s="1">
        <f>'R'!J1473</f>
        <v>1.0204275432771213</v>
      </c>
      <c r="L546" s="1">
        <f t="shared" si="81"/>
        <v>1.0208870655699434</v>
      </c>
      <c r="M546" s="6">
        <f>'x calcs'!I545</f>
        <v>0.99756934559269939</v>
      </c>
      <c r="N546" s="6"/>
      <c r="O546" s="6">
        <f t="shared" si="84"/>
        <v>0.3764003651701871</v>
      </c>
      <c r="P546" s="6">
        <f t="shared" si="85"/>
        <v>289.5667893320628</v>
      </c>
    </row>
    <row r="547" spans="2:16" x14ac:dyDescent="0.25">
      <c r="B547">
        <f>'detrend th'!A549</f>
        <v>1993</v>
      </c>
      <c r="C547">
        <f>'detrend th'!B549</f>
        <v>3</v>
      </c>
      <c r="D547" s="57">
        <f>'detrend th'!F549</f>
        <v>0.42347867089957852</v>
      </c>
      <c r="E547" s="55">
        <f>1/'R'!E1474</f>
        <v>432.84615384615387</v>
      </c>
      <c r="F547">
        <f t="shared" si="86"/>
        <v>142</v>
      </c>
      <c r="G547" s="5">
        <f t="shared" si="79"/>
        <v>347.01065975145002</v>
      </c>
      <c r="H547" s="1">
        <f t="shared" si="80"/>
        <v>4.0877703066710938</v>
      </c>
      <c r="I547" s="187">
        <f t="shared" si="82"/>
        <v>2</v>
      </c>
      <c r="J547">
        <f t="shared" si="83"/>
        <v>1</v>
      </c>
      <c r="K547" s="1">
        <f>'R'!J1474</f>
        <v>0.98624005203293008</v>
      </c>
      <c r="L547" s="1">
        <f t="shared" si="81"/>
        <v>0.98670283334910547</v>
      </c>
      <c r="M547" s="6">
        <f>'x calcs'!I546</f>
        <v>0.99756934559269939</v>
      </c>
      <c r="N547" s="6"/>
      <c r="O547" s="6">
        <f t="shared" si="84"/>
        <v>0.48342450477937637</v>
      </c>
      <c r="P547" s="6">
        <f t="shared" si="85"/>
        <v>364.26071458598233</v>
      </c>
    </row>
    <row r="548" spans="2:16" x14ac:dyDescent="0.25">
      <c r="B548">
        <f>'detrend th'!A550</f>
        <v>1993</v>
      </c>
      <c r="C548">
        <f>'detrend th'!B550</f>
        <v>4</v>
      </c>
      <c r="D548" s="57">
        <f>'detrend th'!F550</f>
        <v>0.41795101761822273</v>
      </c>
      <c r="E548" s="55">
        <f>1/'R'!E1475</f>
        <v>425.5849135136433</v>
      </c>
      <c r="F548">
        <f t="shared" si="86"/>
        <v>143</v>
      </c>
      <c r="G548" s="5">
        <f t="shared" si="79"/>
        <v>339.14494410841337</v>
      </c>
      <c r="H548" s="1">
        <f t="shared" si="80"/>
        <v>4.010487108086088</v>
      </c>
      <c r="I548" s="187">
        <f t="shared" si="82"/>
        <v>1</v>
      </c>
      <c r="J548">
        <f t="shared" si="83"/>
        <v>2</v>
      </c>
      <c r="K548" s="1">
        <f>'R'!J1475</f>
        <v>1.0059713554424246</v>
      </c>
      <c r="L548" s="1">
        <f t="shared" si="81"/>
        <v>1.0064373957819532</v>
      </c>
      <c r="M548" s="6">
        <f>'x calcs'!I547</f>
        <v>0.99988255742833698</v>
      </c>
      <c r="N548" s="6"/>
      <c r="O548" s="6">
        <f t="shared" si="84"/>
        <v>0.3764003651701871</v>
      </c>
      <c r="P548" s="6">
        <f t="shared" si="85"/>
        <v>289.5667893320628</v>
      </c>
    </row>
    <row r="549" spans="2:16" x14ac:dyDescent="0.25">
      <c r="B549">
        <f>'detrend th'!A551</f>
        <v>1993</v>
      </c>
      <c r="C549">
        <f>'detrend th'!B551</f>
        <v>5</v>
      </c>
      <c r="D549" s="57">
        <f>'detrend th'!F551</f>
        <v>0.42875241248786722</v>
      </c>
      <c r="E549" s="55">
        <f>1/'R'!E1476</f>
        <v>427.21101489601574</v>
      </c>
      <c r="F549">
        <f t="shared" si="86"/>
        <v>144</v>
      </c>
      <c r="G549" s="5">
        <f t="shared" si="79"/>
        <v>340.16657018025978</v>
      </c>
      <c r="H549" s="1">
        <f t="shared" si="80"/>
        <v>4.0586027222332071</v>
      </c>
      <c r="I549" s="187">
        <f t="shared" si="82"/>
        <v>2</v>
      </c>
      <c r="J549">
        <f t="shared" si="83"/>
        <v>2</v>
      </c>
      <c r="K549" s="1">
        <f>'R'!J1476</f>
        <v>1.0073760761159871</v>
      </c>
      <c r="L549" s="1">
        <f t="shared" si="81"/>
        <v>1.0078453754788692</v>
      </c>
      <c r="M549" s="6">
        <f>'x calcs'!I548</f>
        <v>0.99988255742833698</v>
      </c>
      <c r="N549" s="6"/>
      <c r="O549" s="6">
        <f t="shared" si="84"/>
        <v>0.48342450477937637</v>
      </c>
      <c r="P549" s="6">
        <f t="shared" si="85"/>
        <v>364.26071458598233</v>
      </c>
    </row>
    <row r="550" spans="2:16" x14ac:dyDescent="0.25">
      <c r="B550">
        <f>'detrend th'!A552</f>
        <v>1993</v>
      </c>
      <c r="C550">
        <f>'detrend th'!B552</f>
        <v>6</v>
      </c>
      <c r="D550" s="57">
        <f>'detrend th'!F552</f>
        <v>0.42839662897613828</v>
      </c>
      <c r="E550" s="55">
        <f>1/'R'!E1477</f>
        <v>429.45047923322693</v>
      </c>
      <c r="F550">
        <f t="shared" si="86"/>
        <v>145</v>
      </c>
      <c r="G550" s="5">
        <f t="shared" si="79"/>
        <v>341.80155920694483</v>
      </c>
      <c r="H550" s="1">
        <f t="shared" si="80"/>
        <v>4.0689845754605933</v>
      </c>
      <c r="I550" s="187">
        <f t="shared" si="82"/>
        <v>2</v>
      </c>
      <c r="J550">
        <f t="shared" si="83"/>
        <v>2</v>
      </c>
      <c r="K550" s="1">
        <f>'R'!J1477</f>
        <v>1.0007272918611341</v>
      </c>
      <c r="L550" s="1">
        <f t="shared" si="81"/>
        <v>1.0011998502473696</v>
      </c>
      <c r="M550" s="6">
        <f>'x calcs'!I549</f>
        <v>0.99988255742833698</v>
      </c>
      <c r="N550" s="6"/>
      <c r="O550" s="6">
        <f t="shared" si="84"/>
        <v>0.48342450477937637</v>
      </c>
      <c r="P550" s="6">
        <f t="shared" si="85"/>
        <v>364.26071458598233</v>
      </c>
    </row>
    <row r="551" spans="2:16" x14ac:dyDescent="0.25">
      <c r="B551">
        <f>'detrend th'!A553</f>
        <v>1993</v>
      </c>
      <c r="C551">
        <f>'detrend th'!B553</f>
        <v>7</v>
      </c>
      <c r="D551" s="57">
        <f>'detrend th'!F553</f>
        <v>0.44155312351675108</v>
      </c>
      <c r="E551" s="55">
        <f>1/'R'!E1478</f>
        <v>428.71246006389782</v>
      </c>
      <c r="F551">
        <f t="shared" si="86"/>
        <v>146</v>
      </c>
      <c r="G551" s="5">
        <f t="shared" si="79"/>
        <v>340.45906472708964</v>
      </c>
      <c r="H551" s="1">
        <f t="shared" si="80"/>
        <v>4.1090392986229372</v>
      </c>
      <c r="I551" s="187">
        <f t="shared" si="82"/>
        <v>2</v>
      </c>
      <c r="J551">
        <f t="shared" si="83"/>
        <v>2</v>
      </c>
      <c r="K551" s="1">
        <f>'R'!J1478</f>
        <v>1.014853288406167</v>
      </c>
      <c r="L551" s="1">
        <f t="shared" si="81"/>
        <v>1.0153291058157556</v>
      </c>
      <c r="M551" s="6">
        <f>'x calcs'!I550</f>
        <v>0.99996710727255833</v>
      </c>
      <c r="N551" s="6"/>
      <c r="O551" s="6">
        <f t="shared" si="84"/>
        <v>0.48342450477937637</v>
      </c>
      <c r="P551" s="6">
        <f t="shared" si="85"/>
        <v>364.26071458598233</v>
      </c>
    </row>
    <row r="552" spans="2:16" x14ac:dyDescent="0.25">
      <c r="B552">
        <f>'detrend th'!A554</f>
        <v>1993</v>
      </c>
      <c r="C552">
        <f>'detrend th'!B554</f>
        <v>8</v>
      </c>
      <c r="D552" s="57">
        <f>'detrend th'!F554</f>
        <v>0.46744981041834704</v>
      </c>
      <c r="E552" s="55">
        <f>1/'R'!E1479</f>
        <v>435.26837060702883</v>
      </c>
      <c r="F552">
        <f t="shared" si="86"/>
        <v>147</v>
      </c>
      <c r="G552" s="5">
        <f t="shared" si="79"/>
        <v>346.41049995969456</v>
      </c>
      <c r="H552" s="1">
        <f t="shared" si="80"/>
        <v>4.24951312971913</v>
      </c>
      <c r="I552" s="187">
        <f t="shared" si="82"/>
        <v>2</v>
      </c>
      <c r="J552">
        <f t="shared" si="83"/>
        <v>2</v>
      </c>
      <c r="K552" s="1">
        <f>'R'!J1479</f>
        <v>1.011492108768647</v>
      </c>
      <c r="L552" s="1">
        <f t="shared" si="81"/>
        <v>1.0119711852015891</v>
      </c>
      <c r="M552" s="6">
        <f>'x calcs'!I551</f>
        <v>0.99996710727255833</v>
      </c>
      <c r="N552" s="6"/>
      <c r="O552" s="6">
        <f t="shared" si="84"/>
        <v>0.48342450477937637</v>
      </c>
      <c r="P552" s="6">
        <f t="shared" si="85"/>
        <v>364.26071458598233</v>
      </c>
    </row>
    <row r="553" spans="2:16" x14ac:dyDescent="0.25">
      <c r="B553">
        <f>'detrend th'!A555</f>
        <v>1993</v>
      </c>
      <c r="C553">
        <f>'detrend th'!B555</f>
        <v>9</v>
      </c>
      <c r="D553" s="57">
        <f>'detrend th'!F555</f>
        <v>0.47616076434830806</v>
      </c>
      <c r="E553" s="55">
        <f>1/'R'!E1480</f>
        <v>440.16613418530358</v>
      </c>
      <c r="F553">
        <f t="shared" si="86"/>
        <v>148</v>
      </c>
      <c r="G553" s="5">
        <f t="shared" si="79"/>
        <v>350.70378822744328</v>
      </c>
      <c r="H553" s="1">
        <f t="shared" si="80"/>
        <v>4.3131975280912052</v>
      </c>
      <c r="I553" s="187">
        <f t="shared" si="82"/>
        <v>2</v>
      </c>
      <c r="J553">
        <f t="shared" si="83"/>
        <v>2</v>
      </c>
      <c r="K553" s="1">
        <f>'R'!J1480</f>
        <v>1.0082923224702194</v>
      </c>
      <c r="L553" s="1">
        <f t="shared" si="81"/>
        <v>1.0087746579265149</v>
      </c>
      <c r="M553" s="6">
        <f>'x calcs'!I552</f>
        <v>0.99996710727255833</v>
      </c>
      <c r="N553" s="6"/>
      <c r="O553" s="6">
        <f t="shared" si="84"/>
        <v>0.48342450477937637</v>
      </c>
      <c r="P553" s="6">
        <f t="shared" si="85"/>
        <v>364.26071458598233</v>
      </c>
    </row>
    <row r="554" spans="2:16" x14ac:dyDescent="0.25">
      <c r="B554">
        <f>'detrend th'!A556</f>
        <v>1993</v>
      </c>
      <c r="C554">
        <f>'detrend th'!B556</f>
        <v>10</v>
      </c>
      <c r="D554" s="57">
        <f>'detrend th'!F556</f>
        <v>0.48828822879234263</v>
      </c>
      <c r="E554" s="55">
        <f>1/'R'!E1481</f>
        <v>443.92344497607655</v>
      </c>
      <c r="F554">
        <f t="shared" si="86"/>
        <v>149</v>
      </c>
      <c r="G554" s="5">
        <f t="shared" si="79"/>
        <v>353.85662370769012</v>
      </c>
      <c r="H554" s="1">
        <f t="shared" si="80"/>
        <v>4.3816047906146718</v>
      </c>
      <c r="I554" s="187">
        <f t="shared" si="82"/>
        <v>2</v>
      </c>
      <c r="J554">
        <f t="shared" si="83"/>
        <v>2</v>
      </c>
      <c r="K554" s="1">
        <f>'R'!J1481</f>
        <v>0.99618791337290968</v>
      </c>
      <c r="L554" s="1">
        <f t="shared" si="81"/>
        <v>0.99667350785255848</v>
      </c>
      <c r="M554" s="6">
        <f>'x calcs'!I553</f>
        <v>1.0032227009417587</v>
      </c>
      <c r="N554" s="6"/>
      <c r="O554" s="6">
        <f t="shared" si="84"/>
        <v>0.48342450477937637</v>
      </c>
      <c r="P554" s="6">
        <f t="shared" si="85"/>
        <v>364.26071458598233</v>
      </c>
    </row>
    <row r="555" spans="2:16" x14ac:dyDescent="0.25">
      <c r="B555">
        <f>'detrend th'!A557</f>
        <v>1993</v>
      </c>
      <c r="C555">
        <f>'detrend th'!B557</f>
        <v>11</v>
      </c>
      <c r="D555" s="57">
        <f>'detrend th'!F557</f>
        <v>0.50302064556744197</v>
      </c>
      <c r="E555" s="55">
        <f>1/'R'!E1482</f>
        <v>442.25159235668787</v>
      </c>
      <c r="F555">
        <f t="shared" si="86"/>
        <v>150</v>
      </c>
      <c r="G555" s="5">
        <f t="shared" si="79"/>
        <v>351.5802957777754</v>
      </c>
      <c r="H555" s="1">
        <f t="shared" si="80"/>
        <v>4.420913598399105</v>
      </c>
      <c r="I555" s="187">
        <f t="shared" si="82"/>
        <v>2</v>
      </c>
      <c r="J555">
        <f t="shared" si="83"/>
        <v>2</v>
      </c>
      <c r="K555" s="1">
        <f>'R'!J1482</f>
        <v>1.0056382140067726</v>
      </c>
      <c r="L555" s="1">
        <f t="shared" si="81"/>
        <v>1.0061270675097747</v>
      </c>
      <c r="M555" s="6">
        <f>'x calcs'!I554</f>
        <v>1.0032227009417587</v>
      </c>
      <c r="N555" s="6"/>
      <c r="O555" s="6">
        <f t="shared" si="84"/>
        <v>0.48342450477937637</v>
      </c>
      <c r="P555" s="6">
        <f t="shared" si="85"/>
        <v>364.26071458598233</v>
      </c>
    </row>
    <row r="556" spans="2:16" x14ac:dyDescent="0.25">
      <c r="B556">
        <f>'detrend th'!A558</f>
        <v>1993</v>
      </c>
      <c r="C556">
        <f>'detrend th'!B558</f>
        <v>12</v>
      </c>
      <c r="D556" s="57">
        <f>'detrend th'!F558</f>
        <v>0.5172296435917586</v>
      </c>
      <c r="E556" s="55">
        <f>1/'R'!E1483</f>
        <v>444.46740858505564</v>
      </c>
      <c r="F556">
        <f t="shared" si="86"/>
        <v>151</v>
      </c>
      <c r="G556" s="5">
        <f t="shared" si="79"/>
        <v>353.19163669561704</v>
      </c>
      <c r="H556" s="1">
        <f t="shared" si="80"/>
        <v>4.4861264050173446</v>
      </c>
      <c r="I556" s="187">
        <f t="shared" si="82"/>
        <v>2</v>
      </c>
      <c r="J556">
        <f t="shared" si="83"/>
        <v>2</v>
      </c>
      <c r="K556" s="1">
        <f>'R'!J1483</f>
        <v>1.0113295233319426</v>
      </c>
      <c r="L556" s="1">
        <f t="shared" si="81"/>
        <v>1.0118216358582981</v>
      </c>
      <c r="M556" s="6">
        <f>'x calcs'!I555</f>
        <v>1.0032227009417587</v>
      </c>
      <c r="N556" s="6"/>
      <c r="O556" s="6">
        <f t="shared" si="84"/>
        <v>0.48342450477937637</v>
      </c>
      <c r="P556" s="6">
        <f t="shared" si="85"/>
        <v>364.26071458598233</v>
      </c>
    </row>
    <row r="557" spans="2:16" x14ac:dyDescent="0.25">
      <c r="B557">
        <f>'detrend th'!A559</f>
        <v>1994</v>
      </c>
      <c r="C557">
        <f>'detrend th'!B559</f>
        <v>1</v>
      </c>
      <c r="D557" s="57">
        <f>'detrend th'!F559</f>
        <v>0.5208413924901496</v>
      </c>
      <c r="E557" s="55">
        <f>1/'R'!E1484</f>
        <v>449.63519840295322</v>
      </c>
      <c r="F557">
        <f t="shared" si="86"/>
        <v>152</v>
      </c>
      <c r="G557" s="5">
        <f t="shared" si="79"/>
        <v>357.75495120298854</v>
      </c>
      <c r="H557" s="1">
        <f t="shared" si="80"/>
        <v>4.5324913324476128</v>
      </c>
      <c r="I557" s="187">
        <f t="shared" si="82"/>
        <v>2</v>
      </c>
      <c r="J557">
        <f t="shared" si="83"/>
        <v>2</v>
      </c>
      <c r="K557" s="1">
        <f>'R'!J1484</f>
        <v>0.99474204520013565</v>
      </c>
      <c r="L557" s="1">
        <f t="shared" si="81"/>
        <v>0.99523741674984445</v>
      </c>
      <c r="M557" s="6">
        <f>'x calcs'!I556</f>
        <v>1.0011111016940579</v>
      </c>
      <c r="N557" s="6"/>
      <c r="O557" s="6">
        <f t="shared" si="84"/>
        <v>0.48342450477937637</v>
      </c>
      <c r="P557" s="6">
        <f t="shared" si="85"/>
        <v>364.26071458598233</v>
      </c>
    </row>
    <row r="558" spans="2:16" x14ac:dyDescent="0.25">
      <c r="B558">
        <f>'detrend th'!A560</f>
        <v>1994</v>
      </c>
      <c r="C558">
        <f>'detrend th'!B560</f>
        <v>2</v>
      </c>
      <c r="D558" s="57">
        <f>'detrend th'!F560</f>
        <v>0.53457179009515265</v>
      </c>
      <c r="E558" s="55">
        <f>1/'R'!E1485</f>
        <v>446.75882431888334</v>
      </c>
      <c r="F558">
        <f t="shared" si="86"/>
        <v>153</v>
      </c>
      <c r="G558" s="5">
        <f t="shared" si="79"/>
        <v>354.27410180839263</v>
      </c>
      <c r="H558" s="1">
        <f t="shared" si="80"/>
        <v>4.5593779725219825</v>
      </c>
      <c r="I558" s="187">
        <f t="shared" si="82"/>
        <v>2</v>
      </c>
      <c r="J558">
        <f t="shared" si="83"/>
        <v>2</v>
      </c>
      <c r="K558" s="1">
        <f>'R'!J1485</f>
        <v>0.98133317183353463</v>
      </c>
      <c r="L558" s="1">
        <f t="shared" si="81"/>
        <v>0.98183180240659684</v>
      </c>
      <c r="M558" s="6">
        <f>'x calcs'!I557</f>
        <v>1.0011111016940579</v>
      </c>
      <c r="N558" s="6"/>
      <c r="O558" s="6">
        <f t="shared" si="84"/>
        <v>0.48342450477937637</v>
      </c>
      <c r="P558" s="6">
        <f t="shared" si="85"/>
        <v>364.26071458598233</v>
      </c>
    </row>
    <row r="559" spans="2:16" x14ac:dyDescent="0.25">
      <c r="B559">
        <f>'detrend th'!A561</f>
        <v>1994</v>
      </c>
      <c r="C559">
        <f>'detrend th'!B561</f>
        <v>3</v>
      </c>
      <c r="D559" s="57">
        <f>'detrend th'!F561</f>
        <v>0.55131696821275233</v>
      </c>
      <c r="E559" s="55">
        <f>1/'R'!E1486</f>
        <v>437.90086546026743</v>
      </c>
      <c r="F559">
        <f t="shared" si="86"/>
        <v>154</v>
      </c>
      <c r="G559" s="5">
        <f t="shared" si="79"/>
        <v>344.81166763925057</v>
      </c>
      <c r="H559" s="1">
        <f t="shared" si="80"/>
        <v>4.5547520682607594</v>
      </c>
      <c r="I559" s="187">
        <f t="shared" si="82"/>
        <v>2</v>
      </c>
      <c r="J559">
        <f t="shared" si="83"/>
        <v>2</v>
      </c>
      <c r="K559" s="1">
        <f>'R'!J1486</f>
        <v>0.96415913563643596</v>
      </c>
      <c r="L559" s="1">
        <f t="shared" si="81"/>
        <v>0.96466102523285147</v>
      </c>
      <c r="M559" s="6">
        <f>'x calcs'!I558</f>
        <v>1.0011111016940579</v>
      </c>
      <c r="N559" s="6"/>
      <c r="O559" s="6">
        <f t="shared" si="84"/>
        <v>0.48342450477937637</v>
      </c>
      <c r="P559" s="6">
        <f t="shared" si="85"/>
        <v>364.26071458598233</v>
      </c>
    </row>
    <row r="560" spans="2:16" x14ac:dyDescent="0.25">
      <c r="B560">
        <f>'detrend th'!A562</f>
        <v>1994</v>
      </c>
      <c r="C560">
        <f>'detrend th'!B562</f>
        <v>4</v>
      </c>
      <c r="D560" s="57">
        <f>'detrend th'!F562</f>
        <v>0.55950787130095492</v>
      </c>
      <c r="E560" s="55">
        <f>1/'R'!E1487</f>
        <v>420.81343652231192</v>
      </c>
      <c r="F560">
        <f t="shared" si="86"/>
        <v>155</v>
      </c>
      <c r="G560" s="5">
        <f t="shared" si="79"/>
        <v>327.11976339076898</v>
      </c>
      <c r="H560" s="1">
        <f t="shared" si="80"/>
        <v>4.4588049455014289</v>
      </c>
      <c r="I560" s="187">
        <f t="shared" si="82"/>
        <v>2</v>
      </c>
      <c r="J560">
        <f t="shared" si="83"/>
        <v>2</v>
      </c>
      <c r="K560" s="1">
        <f>'R'!J1487</f>
        <v>1.0079343397317113</v>
      </c>
      <c r="L560" s="1">
        <f t="shared" si="81"/>
        <v>1.0084394883514802</v>
      </c>
      <c r="M560" s="6">
        <f>'x calcs'!I559</f>
        <v>1.0019536905805264</v>
      </c>
      <c r="N560" s="6"/>
      <c r="O560" s="6">
        <f t="shared" si="84"/>
        <v>0.48342450477937637</v>
      </c>
      <c r="P560" s="6">
        <f t="shared" si="85"/>
        <v>364.26071458598233</v>
      </c>
    </row>
    <row r="561" spans="2:16" x14ac:dyDescent="0.25">
      <c r="B561">
        <f>'detrend th'!A563</f>
        <v>1994</v>
      </c>
      <c r="C561">
        <f>'detrend th'!B563</f>
        <v>5</v>
      </c>
      <c r="D561" s="57">
        <f>'detrend th'!F563</f>
        <v>0.608872429036318</v>
      </c>
      <c r="E561" s="55">
        <f>1/'R'!E1488</f>
        <v>422.82776028194763</v>
      </c>
      <c r="F561">
        <f t="shared" si="86"/>
        <v>156</v>
      </c>
      <c r="G561" s="5">
        <f t="shared" si="79"/>
        <v>328.52961183987861</v>
      </c>
      <c r="H561" s="1">
        <f t="shared" si="80"/>
        <v>4.6553296244302267</v>
      </c>
      <c r="I561" s="187">
        <f t="shared" si="82"/>
        <v>2</v>
      </c>
      <c r="J561">
        <f t="shared" si="83"/>
        <v>2</v>
      </c>
      <c r="K561" s="1">
        <f>'R'!J1488</f>
        <v>1.0057128755031617</v>
      </c>
      <c r="L561" s="1">
        <f t="shared" si="81"/>
        <v>1.006221283146284</v>
      </c>
      <c r="M561" s="6">
        <f>'x calcs'!I560</f>
        <v>1.0019536905805264</v>
      </c>
      <c r="N561" s="6"/>
      <c r="O561" s="6">
        <f t="shared" si="84"/>
        <v>0.48342450477937637</v>
      </c>
      <c r="P561" s="6">
        <f t="shared" si="85"/>
        <v>364.26071458598233</v>
      </c>
    </row>
    <row r="562" spans="2:16" x14ac:dyDescent="0.25">
      <c r="B562">
        <f>'detrend th'!A564</f>
        <v>1994</v>
      </c>
      <c r="C562">
        <f>'detrend th'!B564</f>
        <v>6</v>
      </c>
      <c r="D562" s="57">
        <f>'detrend th'!F564</f>
        <v>0.59575082354133579</v>
      </c>
      <c r="E562" s="55">
        <f>1/'R'!E1489</f>
        <v>425.07476635514013</v>
      </c>
      <c r="F562">
        <f t="shared" si="86"/>
        <v>157</v>
      </c>
      <c r="G562" s="5">
        <f t="shared" si="79"/>
        <v>330.17214260254502</v>
      </c>
      <c r="H562" s="1">
        <f t="shared" si="80"/>
        <v>4.6175583736697021</v>
      </c>
      <c r="I562" s="187">
        <f t="shared" si="82"/>
        <v>2</v>
      </c>
      <c r="J562">
        <f t="shared" si="83"/>
        <v>2</v>
      </c>
      <c r="K562" s="1">
        <f>'R'!J1489</f>
        <v>0.99020619685778011</v>
      </c>
      <c r="L562" s="1">
        <f t="shared" si="81"/>
        <v>0.99071786352425562</v>
      </c>
      <c r="M562" s="6">
        <f>'x calcs'!I561</f>
        <v>1.0019536905805264</v>
      </c>
      <c r="N562" s="6"/>
      <c r="O562" s="6">
        <f t="shared" si="84"/>
        <v>0.48342450477937637</v>
      </c>
      <c r="P562" s="6">
        <f t="shared" si="85"/>
        <v>364.26071458598233</v>
      </c>
    </row>
    <row r="563" spans="2:16" x14ac:dyDescent="0.25">
      <c r="B563">
        <f>'detrend th'!A565</f>
        <v>1994</v>
      </c>
      <c r="C563">
        <f>'detrend th'!B565</f>
        <v>7</v>
      </c>
      <c r="D563" s="57">
        <f>'detrend th'!F565</f>
        <v>0.62532074330282439</v>
      </c>
      <c r="E563" s="55">
        <f>1/'R'!E1490</f>
        <v>420.88578088578083</v>
      </c>
      <c r="F563">
        <f t="shared" si="86"/>
        <v>158</v>
      </c>
      <c r="G563" s="5">
        <f t="shared" si="79"/>
        <v>325.3786818226597</v>
      </c>
      <c r="H563" s="1">
        <f t="shared" si="80"/>
        <v>4.6948458812287983</v>
      </c>
      <c r="I563" s="187">
        <f t="shared" si="82"/>
        <v>2</v>
      </c>
      <c r="J563">
        <f t="shared" si="83"/>
        <v>2</v>
      </c>
      <c r="K563" s="1">
        <f>'R'!J1490</f>
        <v>1.028728174275358</v>
      </c>
      <c r="L563" s="1">
        <f t="shared" si="81"/>
        <v>1.0292430999651869</v>
      </c>
      <c r="M563" s="6">
        <f>'x calcs'!I562</f>
        <v>0.99800382069205806</v>
      </c>
      <c r="N563" s="6"/>
      <c r="O563" s="6">
        <f t="shared" si="84"/>
        <v>0.48342450477937637</v>
      </c>
      <c r="P563" s="6">
        <f t="shared" si="85"/>
        <v>364.26071458598233</v>
      </c>
    </row>
    <row r="564" spans="2:16" x14ac:dyDescent="0.25">
      <c r="B564">
        <f>'detrend th'!A566</f>
        <v>1994</v>
      </c>
      <c r="C564">
        <f>'detrend th'!B566</f>
        <v>8</v>
      </c>
      <c r="D564" s="57">
        <f>'detrend th'!F566</f>
        <v>0.61096629694185423</v>
      </c>
      <c r="E564" s="55">
        <f>1/'R'!E1491</f>
        <v>431.85116279069774</v>
      </c>
      <c r="F564">
        <f t="shared" si="86"/>
        <v>159</v>
      </c>
      <c r="G564" s="5">
        <f t="shared" si="79"/>
        <v>335.73958841705053</v>
      </c>
      <c r="H564" s="1">
        <f t="shared" si="80"/>
        <v>4.7149432641319748</v>
      </c>
      <c r="I564" s="187">
        <f t="shared" si="82"/>
        <v>2</v>
      </c>
      <c r="J564">
        <f t="shared" si="83"/>
        <v>2</v>
      </c>
      <c r="K564" s="1">
        <f>'R'!J1491</f>
        <v>1.0074880925266507</v>
      </c>
      <c r="L564" s="1">
        <f t="shared" si="81"/>
        <v>1.008006277239833</v>
      </c>
      <c r="M564" s="6">
        <f>'x calcs'!I563</f>
        <v>0.99800382069205806</v>
      </c>
      <c r="N564" s="6"/>
      <c r="O564" s="6">
        <f t="shared" si="84"/>
        <v>0.48342450477937637</v>
      </c>
      <c r="P564" s="6">
        <f t="shared" si="85"/>
        <v>364.26071458598233</v>
      </c>
    </row>
    <row r="565" spans="2:16" x14ac:dyDescent="0.25">
      <c r="B565">
        <f>'detrend th'!A567</f>
        <v>1994</v>
      </c>
      <c r="C565">
        <f>'detrend th'!B567</f>
        <v>9</v>
      </c>
      <c r="D565" s="57">
        <f>'detrend th'!F567</f>
        <v>0.62878889576636221</v>
      </c>
      <c r="E565" s="55">
        <f>1/'R'!E1492</f>
        <v>433.37354988399073</v>
      </c>
      <c r="F565">
        <f t="shared" si="86"/>
        <v>160</v>
      </c>
      <c r="G565" s="5">
        <f t="shared" si="79"/>
        <v>336.65750019981738</v>
      </c>
      <c r="H565" s="1">
        <f t="shared" si="80"/>
        <v>4.7888290486476777</v>
      </c>
      <c r="I565" s="187">
        <f t="shared" si="82"/>
        <v>2</v>
      </c>
      <c r="J565">
        <f t="shared" si="83"/>
        <v>3</v>
      </c>
      <c r="K565" s="1">
        <f>'R'!J1492</f>
        <v>0.9968826846887866</v>
      </c>
      <c r="L565" s="1">
        <f t="shared" si="81"/>
        <v>0.99740412842532222</v>
      </c>
      <c r="M565" s="6">
        <f>'x calcs'!I564</f>
        <v>0.99800382069205806</v>
      </c>
      <c r="N565" s="6"/>
      <c r="O565" s="6">
        <f t="shared" si="84"/>
        <v>0.48342450477937637</v>
      </c>
      <c r="P565" s="6">
        <f t="shared" si="85"/>
        <v>364.26071458598233</v>
      </c>
    </row>
    <row r="566" spans="2:16" x14ac:dyDescent="0.25">
      <c r="B566">
        <f>'detrend th'!A568</f>
        <v>1994</v>
      </c>
      <c r="C566">
        <f>'detrend th'!B568</f>
        <v>10</v>
      </c>
      <c r="D566" s="57">
        <f>'detrend th'!F568</f>
        <v>0.67713342979467195</v>
      </c>
      <c r="E566" s="55">
        <f>1/'R'!E1493</f>
        <v>427.694743070551</v>
      </c>
      <c r="F566">
        <f t="shared" si="86"/>
        <v>161</v>
      </c>
      <c r="G566" s="5">
        <f t="shared" si="79"/>
        <v>330.37421807585156</v>
      </c>
      <c r="H566" s="1">
        <f t="shared" si="80"/>
        <v>4.9263302556487387</v>
      </c>
      <c r="I566" s="187">
        <f t="shared" si="82"/>
        <v>3</v>
      </c>
      <c r="J566">
        <f t="shared" si="83"/>
        <v>3</v>
      </c>
      <c r="K566" s="1">
        <f>'R'!J1493</f>
        <v>0.99219355018481281</v>
      </c>
      <c r="L566" s="1">
        <f t="shared" si="81"/>
        <v>0.99271825294470173</v>
      </c>
      <c r="M566" s="6">
        <f>'x calcs'!I565</f>
        <v>1.0028081588226438</v>
      </c>
      <c r="N566" s="6"/>
      <c r="O566" s="6">
        <f t="shared" si="84"/>
        <v>0.59221490927912501</v>
      </c>
      <c r="P566" s="6">
        <f t="shared" si="85"/>
        <v>415.47245975446987</v>
      </c>
    </row>
    <row r="567" spans="2:16" x14ac:dyDescent="0.25">
      <c r="B567">
        <f>'detrend th'!A569</f>
        <v>1994</v>
      </c>
      <c r="C567">
        <f>'detrend th'!B569</f>
        <v>11</v>
      </c>
      <c r="D567" s="57">
        <f>'detrend th'!F569</f>
        <v>0.69322363006128462</v>
      </c>
      <c r="E567" s="55">
        <f>1/'R'!E1494</f>
        <v>422.40564416990537</v>
      </c>
      <c r="F567">
        <f t="shared" si="86"/>
        <v>162</v>
      </c>
      <c r="G567" s="5">
        <f t="shared" si="79"/>
        <v>324.48064386467991</v>
      </c>
      <c r="H567" s="1">
        <f t="shared" si="80"/>
        <v>4.9448251971123076</v>
      </c>
      <c r="I567" s="187">
        <f t="shared" si="82"/>
        <v>3</v>
      </c>
      <c r="J567">
        <f t="shared" si="83"/>
        <v>3</v>
      </c>
      <c r="K567" s="1">
        <f>'R'!J1494</f>
        <v>0.98697799465899039</v>
      </c>
      <c r="L567" s="1">
        <f t="shared" si="81"/>
        <v>0.98750595644223271</v>
      </c>
      <c r="M567" s="6">
        <f>'x calcs'!I566</f>
        <v>1.0028081588226438</v>
      </c>
      <c r="N567" s="6"/>
      <c r="O567" s="6">
        <f t="shared" si="84"/>
        <v>0.59221490927912501</v>
      </c>
      <c r="P567" s="6">
        <f t="shared" si="85"/>
        <v>415.47245975446987</v>
      </c>
    </row>
    <row r="568" spans="2:16" x14ac:dyDescent="0.25">
      <c r="B568">
        <f>'detrend th'!A570</f>
        <v>1994</v>
      </c>
      <c r="C568">
        <f>'detrend th'!B570</f>
        <v>12</v>
      </c>
      <c r="D568" s="57">
        <f>'detrend th'!F570</f>
        <v>0.73051863573906439</v>
      </c>
      <c r="E568" s="55">
        <f>1/'R'!E1495</f>
        <v>414.4370257966616</v>
      </c>
      <c r="F568">
        <f t="shared" si="86"/>
        <v>163</v>
      </c>
      <c r="G568" s="5">
        <f t="shared" si="79"/>
        <v>315.90755018090999</v>
      </c>
      <c r="H568" s="1">
        <f t="shared" si="80"/>
        <v>5.0241789290890617</v>
      </c>
      <c r="I568" s="187">
        <f t="shared" si="82"/>
        <v>3</v>
      </c>
      <c r="J568">
        <f t="shared" si="83"/>
        <v>3</v>
      </c>
      <c r="K568" s="1">
        <f>'R'!J1495</f>
        <v>1.017582573284658</v>
      </c>
      <c r="L568" s="1">
        <f t="shared" si="81"/>
        <v>1.0181137940912537</v>
      </c>
      <c r="M568" s="6">
        <f>'x calcs'!I567</f>
        <v>1.0028081588226438</v>
      </c>
      <c r="N568" s="6"/>
      <c r="O568" s="6">
        <f t="shared" si="84"/>
        <v>0.59221490927912501</v>
      </c>
      <c r="P568" s="6">
        <f t="shared" si="85"/>
        <v>415.47245975446987</v>
      </c>
    </row>
    <row r="569" spans="2:16" x14ac:dyDescent="0.25">
      <c r="B569">
        <f>'detrend th'!A571</f>
        <v>1995</v>
      </c>
      <c r="C569">
        <f>'detrend th'!B571</f>
        <v>1</v>
      </c>
      <c r="D569" s="57">
        <f>'detrend th'!F571</f>
        <v>0.69375052573698315</v>
      </c>
      <c r="E569" s="55">
        <f>1/'R'!E1496</f>
        <v>423.59635811836108</v>
      </c>
      <c r="F569">
        <f t="shared" si="86"/>
        <v>164</v>
      </c>
      <c r="G569" s="5">
        <f t="shared" si="79"/>
        <v>324.46240719208345</v>
      </c>
      <c r="H569" s="1">
        <f t="shared" si="80"/>
        <v>4.9466841124036947</v>
      </c>
      <c r="I569" s="187">
        <f t="shared" si="82"/>
        <v>3</v>
      </c>
      <c r="J569">
        <f t="shared" si="83"/>
        <v>3</v>
      </c>
      <c r="K569" s="1">
        <f>'R'!J1496</f>
        <v>1.0359396226475981</v>
      </c>
      <c r="L569" s="1">
        <f t="shared" si="81"/>
        <v>1.036474102477547</v>
      </c>
      <c r="M569" s="6">
        <f>'x calcs'!I568</f>
        <v>0.99819336961761129</v>
      </c>
      <c r="N569" s="6"/>
      <c r="O569" s="6">
        <f t="shared" si="84"/>
        <v>0.59221490927912501</v>
      </c>
      <c r="P569" s="6">
        <f t="shared" si="85"/>
        <v>415.47245975446987</v>
      </c>
    </row>
    <row r="570" spans="2:16" x14ac:dyDescent="0.25">
      <c r="B570">
        <f>'detrend th'!A572</f>
        <v>1995</v>
      </c>
      <c r="C570">
        <f>'detrend th'!B572</f>
        <v>2</v>
      </c>
      <c r="D570" s="57">
        <f>'detrend th'!F572</f>
        <v>0.72151954842070876</v>
      </c>
      <c r="E570" s="55">
        <f>1/'R'!E1497</f>
        <v>438.77389984825493</v>
      </c>
      <c r="F570">
        <f t="shared" si="86"/>
        <v>165</v>
      </c>
      <c r="G570" s="5">
        <f t="shared" si="79"/>
        <v>339.03547361145115</v>
      </c>
      <c r="H570" s="1">
        <f t="shared" si="80"/>
        <v>5.1560587543965326</v>
      </c>
      <c r="I570" s="187">
        <f t="shared" si="82"/>
        <v>3</v>
      </c>
      <c r="J570">
        <f t="shared" si="83"/>
        <v>3</v>
      </c>
      <c r="K570" s="1">
        <f>'R'!J1497</f>
        <v>1.0240481930503436</v>
      </c>
      <c r="L570" s="1">
        <f t="shared" si="81"/>
        <v>1.0245859319036459</v>
      </c>
      <c r="M570" s="6">
        <f>'x calcs'!I569</f>
        <v>0.99819336961761129</v>
      </c>
      <c r="N570" s="6"/>
      <c r="O570" s="6">
        <f t="shared" si="84"/>
        <v>0.59221490927912501</v>
      </c>
      <c r="P570" s="6">
        <f t="shared" si="85"/>
        <v>415.47245975446987</v>
      </c>
    </row>
    <row r="571" spans="2:16" x14ac:dyDescent="0.25">
      <c r="B571">
        <f>'detrend th'!A573</f>
        <v>1995</v>
      </c>
      <c r="C571">
        <f>'detrend th'!B573</f>
        <v>3</v>
      </c>
      <c r="D571" s="57">
        <f>'detrend th'!F573</f>
        <v>0.70732900918905617</v>
      </c>
      <c r="E571" s="55">
        <f>1/'R'!E1498</f>
        <v>448.99848254931715</v>
      </c>
      <c r="F571">
        <f t="shared" si="86"/>
        <v>166</v>
      </c>
      <c r="G571" s="5">
        <f t="shared" si="79"/>
        <v>348.65558100198734</v>
      </c>
      <c r="H571" s="1">
        <f t="shared" si="80"/>
        <v>5.1714624243754646</v>
      </c>
      <c r="I571" s="187">
        <f t="shared" si="82"/>
        <v>3</v>
      </c>
      <c r="J571">
        <f t="shared" si="83"/>
        <v>3</v>
      </c>
      <c r="K571" s="1">
        <f>'R'!J1498</f>
        <v>1.0306249971967187</v>
      </c>
      <c r="L571" s="1">
        <f t="shared" si="81"/>
        <v>1.0311659950733745</v>
      </c>
      <c r="M571" s="6">
        <f>'x calcs'!I570</f>
        <v>0.99819336961761129</v>
      </c>
      <c r="N571" s="6"/>
      <c r="O571" s="6">
        <f t="shared" si="84"/>
        <v>0.59221490927912501</v>
      </c>
      <c r="P571" s="6">
        <f t="shared" si="85"/>
        <v>415.47245975446987</v>
      </c>
    </row>
    <row r="572" spans="2:16" x14ac:dyDescent="0.25">
      <c r="B572">
        <f>'detrend th'!A574</f>
        <v>1995</v>
      </c>
      <c r="C572">
        <f>'detrend th'!B574</f>
        <v>4</v>
      </c>
      <c r="D572" s="57">
        <f>'detrend th'!F574</f>
        <v>0.6661489251513355</v>
      </c>
      <c r="E572" s="55">
        <f>1/'R'!E1499</f>
        <v>460.22668066116455</v>
      </c>
      <c r="F572">
        <f t="shared" si="86"/>
        <v>167</v>
      </c>
      <c r="G572" s="5">
        <f t="shared" si="79"/>
        <v>359.27930380330866</v>
      </c>
      <c r="H572" s="1">
        <f t="shared" si="80"/>
        <v>5.0921437547560844</v>
      </c>
      <c r="I572" s="187">
        <f t="shared" si="82"/>
        <v>3</v>
      </c>
      <c r="J572">
        <f t="shared" si="83"/>
        <v>3</v>
      </c>
      <c r="K572" s="1">
        <f>'R'!J1499</f>
        <v>1.0320406011681178</v>
      </c>
      <c r="L572" s="1">
        <f t="shared" si="81"/>
        <v>1.0325848580681269</v>
      </c>
      <c r="M572" s="6">
        <f>'x calcs'!I571</f>
        <v>0.99942148364928884</v>
      </c>
      <c r="N572" s="6"/>
      <c r="O572" s="6">
        <f t="shared" si="84"/>
        <v>0.59221490927912501</v>
      </c>
      <c r="P572" s="6">
        <f t="shared" si="85"/>
        <v>415.47245975446987</v>
      </c>
    </row>
    <row r="573" spans="2:16" x14ac:dyDescent="0.25">
      <c r="B573">
        <f>'detrend th'!A575</f>
        <v>1995</v>
      </c>
      <c r="C573">
        <f>'detrend th'!B575</f>
        <v>5</v>
      </c>
      <c r="D573" s="57">
        <f>'detrend th'!F575</f>
        <v>0.64764710642471057</v>
      </c>
      <c r="E573" s="55">
        <f>1/'R'!E1500</f>
        <v>472.37256419698349</v>
      </c>
      <c r="F573">
        <f t="shared" si="86"/>
        <v>168</v>
      </c>
      <c r="G573" s="5">
        <f t="shared" si="79"/>
        <v>370.82071202860152</v>
      </c>
      <c r="H573" s="1">
        <f t="shared" si="80"/>
        <v>5.1050455537140556</v>
      </c>
      <c r="I573" s="187">
        <f t="shared" si="82"/>
        <v>3</v>
      </c>
      <c r="J573">
        <f t="shared" si="83"/>
        <v>3</v>
      </c>
      <c r="K573" s="1">
        <f>'R'!J1500</f>
        <v>1.0303534955635003</v>
      </c>
      <c r="L573" s="1">
        <f t="shared" si="81"/>
        <v>1.0309010114868626</v>
      </c>
      <c r="M573" s="6">
        <f>'x calcs'!I572</f>
        <v>0.99942148364928884</v>
      </c>
      <c r="N573" s="6"/>
      <c r="O573" s="6">
        <f t="shared" si="84"/>
        <v>0.59221490927912501</v>
      </c>
      <c r="P573" s="6">
        <f t="shared" si="85"/>
        <v>415.47245975446987</v>
      </c>
    </row>
    <row r="574" spans="2:16" x14ac:dyDescent="0.25">
      <c r="B574">
        <f>'detrend th'!A576</f>
        <v>1995</v>
      </c>
      <c r="C574">
        <f>'detrend th'!B576</f>
        <v>6</v>
      </c>
      <c r="D574" s="57">
        <f>'detrend th'!F576</f>
        <v>0.65747323380865208</v>
      </c>
      <c r="E574" s="55">
        <f>1/'R'!E1501</f>
        <v>484.08376963350793</v>
      </c>
      <c r="F574">
        <f t="shared" si="86"/>
        <v>169</v>
      </c>
      <c r="G574" s="5">
        <f t="shared" si="79"/>
        <v>381.92744215459987</v>
      </c>
      <c r="H574" s="1">
        <f t="shared" si="80"/>
        <v>5.2218040130882564</v>
      </c>
      <c r="I574" s="187">
        <f t="shared" si="82"/>
        <v>3</v>
      </c>
      <c r="J574">
        <f t="shared" si="83"/>
        <v>3</v>
      </c>
      <c r="K574" s="1">
        <f>'R'!J1501</f>
        <v>1.036074535967896</v>
      </c>
      <c r="L574" s="1">
        <f t="shared" si="81"/>
        <v>1.0366253109146117</v>
      </c>
      <c r="M574" s="6">
        <f>'x calcs'!I573</f>
        <v>0.99942148364928884</v>
      </c>
      <c r="N574" s="6"/>
      <c r="O574" s="6">
        <f t="shared" si="84"/>
        <v>0.59221490927912501</v>
      </c>
      <c r="P574" s="6">
        <f t="shared" si="85"/>
        <v>415.47245975446987</v>
      </c>
    </row>
    <row r="575" spans="2:16" x14ac:dyDescent="0.25">
      <c r="B575">
        <f>'detrend th'!A577</f>
        <v>1995</v>
      </c>
      <c r="C575">
        <f>'detrend th'!B577</f>
        <v>7</v>
      </c>
      <c r="D575" s="57">
        <f>'detrend th'!F577</f>
        <v>0.67818249018927235</v>
      </c>
      <c r="E575" s="55">
        <f>1/'R'!E1502</f>
        <v>497.65178571428584</v>
      </c>
      <c r="F575">
        <f t="shared" si="86"/>
        <v>170</v>
      </c>
      <c r="G575" s="5">
        <f t="shared" si="79"/>
        <v>394.8909829248517</v>
      </c>
      <c r="H575" s="1">
        <f t="shared" si="80"/>
        <v>5.3929762955921579</v>
      </c>
      <c r="I575" s="187">
        <f t="shared" si="82"/>
        <v>3</v>
      </c>
      <c r="J575">
        <f t="shared" si="83"/>
        <v>3</v>
      </c>
      <c r="K575" s="1">
        <f>'R'!J1502</f>
        <v>1.0004111454752806</v>
      </c>
      <c r="L575" s="1">
        <f t="shared" si="81"/>
        <v>1.0009651794453498</v>
      </c>
      <c r="M575" s="6">
        <f>'x calcs'!I574</f>
        <v>1.0020991951521596</v>
      </c>
      <c r="N575" s="6"/>
      <c r="O575" s="6">
        <f t="shared" si="84"/>
        <v>0.59221490927912501</v>
      </c>
      <c r="P575" s="6">
        <f t="shared" si="85"/>
        <v>415.47245975446987</v>
      </c>
    </row>
    <row r="576" spans="2:16" x14ac:dyDescent="0.25">
      <c r="B576">
        <f>'detrend th'!A578</f>
        <v>1995</v>
      </c>
      <c r="C576">
        <f>'detrend th'!B578</f>
        <v>8</v>
      </c>
      <c r="D576" s="57">
        <f>'detrend th'!F578</f>
        <v>0.67255962626552557</v>
      </c>
      <c r="E576" s="55">
        <f>1/'R'!E1503</f>
        <v>496.61880088823102</v>
      </c>
      <c r="F576">
        <f t="shared" si="86"/>
        <v>171</v>
      </c>
      <c r="G576" s="5">
        <f t="shared" si="79"/>
        <v>393.2535227882708</v>
      </c>
      <c r="H576" s="1">
        <f t="shared" si="80"/>
        <v>5.3599997340978689</v>
      </c>
      <c r="I576" s="187">
        <f t="shared" si="82"/>
        <v>3</v>
      </c>
      <c r="J576">
        <f t="shared" si="83"/>
        <v>3</v>
      </c>
      <c r="K576" s="1">
        <f>'R'!J1503</f>
        <v>1.0329853513203353</v>
      </c>
      <c r="L576" s="1">
        <f t="shared" si="81"/>
        <v>1.0335426443137576</v>
      </c>
      <c r="M576" s="6">
        <f>'x calcs'!I575</f>
        <v>1.0020991951521596</v>
      </c>
      <c r="N576" s="6"/>
      <c r="O576" s="6">
        <f t="shared" si="84"/>
        <v>0.59221490927912501</v>
      </c>
      <c r="P576" s="6">
        <f t="shared" si="85"/>
        <v>415.47245975446987</v>
      </c>
    </row>
    <row r="577" spans="2:16" x14ac:dyDescent="0.25">
      <c r="B577">
        <f>'detrend th'!A579</f>
        <v>1995</v>
      </c>
      <c r="C577">
        <f>'detrend th'!B579</f>
        <v>9</v>
      </c>
      <c r="D577" s="57">
        <f>'detrend th'!F579</f>
        <v>0.68547019544784737</v>
      </c>
      <c r="E577" s="55">
        <f>1/'R'!E1504</f>
        <v>511.43151693667158</v>
      </c>
      <c r="F577">
        <f t="shared" si="86"/>
        <v>172</v>
      </c>
      <c r="G577" s="5">
        <f t="shared" si="79"/>
        <v>407.46176352618528</v>
      </c>
      <c r="H577" s="1">
        <f t="shared" si="80"/>
        <v>5.5106484830897795</v>
      </c>
      <c r="I577" s="187">
        <f t="shared" si="82"/>
        <v>3</v>
      </c>
      <c r="J577">
        <f t="shared" si="83"/>
        <v>4</v>
      </c>
      <c r="K577" s="1">
        <f>'R'!J1504</f>
        <v>1.0037463034106568</v>
      </c>
      <c r="L577" s="1">
        <f t="shared" si="81"/>
        <v>1.0043068554274326</v>
      </c>
      <c r="M577" s="6">
        <f>'x calcs'!I576</f>
        <v>1.0020991951521596</v>
      </c>
      <c r="N577" s="6"/>
      <c r="O577" s="6">
        <f t="shared" si="84"/>
        <v>0.59221490927912501</v>
      </c>
      <c r="P577" s="6">
        <f t="shared" si="85"/>
        <v>415.47245975446987</v>
      </c>
    </row>
    <row r="578" spans="2:16" x14ac:dyDescent="0.25">
      <c r="B578">
        <f>'detrend th'!A580</f>
        <v>1995</v>
      </c>
      <c r="C578">
        <f>'detrend th'!B580</f>
        <v>10</v>
      </c>
      <c r="D578" s="57">
        <f>'detrend th'!F580</f>
        <v>0.70813586134775142</v>
      </c>
      <c r="E578" s="55">
        <f>1/'R'!E1505</f>
        <v>512.4571428571428</v>
      </c>
      <c r="F578">
        <f t="shared" si="86"/>
        <v>173</v>
      </c>
      <c r="G578" s="5">
        <f t="shared" si="79"/>
        <v>407.88291413613041</v>
      </c>
      <c r="H578" s="1">
        <f t="shared" si="80"/>
        <v>5.5992604540330637</v>
      </c>
      <c r="I578" s="187">
        <f t="shared" si="82"/>
        <v>4</v>
      </c>
      <c r="J578">
        <f t="shared" si="83"/>
        <v>3</v>
      </c>
      <c r="K578" s="1">
        <f>'R'!J1505</f>
        <v>1.0219528526953443</v>
      </c>
      <c r="L578" s="1">
        <f t="shared" si="81"/>
        <v>1.0225166637354735</v>
      </c>
      <c r="M578" s="6">
        <f>'x calcs'!I577</f>
        <v>1.0022511009845412</v>
      </c>
      <c r="N578" s="6"/>
      <c r="O578" s="6">
        <f t="shared" si="84"/>
        <v>0.68680047988954196</v>
      </c>
      <c r="P578" s="6">
        <f t="shared" si="85"/>
        <v>485.25589286539957</v>
      </c>
    </row>
    <row r="579" spans="2:16" x14ac:dyDescent="0.25">
      <c r="B579">
        <f>'detrend th'!A581</f>
        <v>1995</v>
      </c>
      <c r="C579">
        <f>'detrend th'!B581</f>
        <v>11</v>
      </c>
      <c r="D579" s="57">
        <f>'detrend th'!F581</f>
        <v>0.67383731164075478</v>
      </c>
      <c r="E579" s="55">
        <f>1/'R'!E1506</f>
        <v>520.87172011661812</v>
      </c>
      <c r="F579">
        <f t="shared" si="86"/>
        <v>174</v>
      </c>
      <c r="G579" s="5">
        <f t="shared" si="79"/>
        <v>415.69301608507965</v>
      </c>
      <c r="H579" s="1">
        <f t="shared" si="80"/>
        <v>5.525750323577304</v>
      </c>
      <c r="I579" s="187">
        <f t="shared" si="82"/>
        <v>3</v>
      </c>
      <c r="J579">
        <f t="shared" si="83"/>
        <v>4</v>
      </c>
      <c r="K579" s="1">
        <f>'R'!J1506</f>
        <v>1.0322443094321208</v>
      </c>
      <c r="L579" s="1">
        <f t="shared" si="81"/>
        <v>1.0328113794956033</v>
      </c>
      <c r="M579" s="6">
        <f>'x calcs'!I578</f>
        <v>1.0022511009845412</v>
      </c>
      <c r="N579" s="6"/>
      <c r="O579" s="6">
        <f t="shared" si="84"/>
        <v>0.59221490927912501</v>
      </c>
      <c r="P579" s="6">
        <f t="shared" si="85"/>
        <v>415.47245975446987</v>
      </c>
    </row>
    <row r="580" spans="2:16" x14ac:dyDescent="0.25">
      <c r="B580">
        <f>'detrend th'!A582</f>
        <v>1995</v>
      </c>
      <c r="C580">
        <f>'detrend th'!B582</f>
        <v>12</v>
      </c>
      <c r="D580" s="57">
        <f>'detrend th'!F582</f>
        <v>0.73448054157050913</v>
      </c>
      <c r="E580" s="55">
        <f>1/'R'!E1507</f>
        <v>534.79622915155915</v>
      </c>
      <c r="F580">
        <f t="shared" si="86"/>
        <v>175</v>
      </c>
      <c r="G580" s="5">
        <f t="shared" si="79"/>
        <v>429.01304980949459</v>
      </c>
      <c r="H580" s="1">
        <f t="shared" si="80"/>
        <v>5.8502806732432484</v>
      </c>
      <c r="I580" s="187">
        <f t="shared" si="82"/>
        <v>4</v>
      </c>
      <c r="J580">
        <f t="shared" si="83"/>
        <v>4</v>
      </c>
      <c r="K580" s="1">
        <f>'R'!J1507</f>
        <v>0.99356579746894746</v>
      </c>
      <c r="L580" s="1">
        <f t="shared" si="81"/>
        <v>0.99413612655578332</v>
      </c>
      <c r="M580" s="6">
        <f>'x calcs'!I579</f>
        <v>1.0022511009845412</v>
      </c>
      <c r="N580" s="6"/>
      <c r="O580" s="6">
        <f t="shared" si="84"/>
        <v>0.68680047988954196</v>
      </c>
      <c r="P580" s="6">
        <f t="shared" si="85"/>
        <v>485.25589286539957</v>
      </c>
    </row>
    <row r="581" spans="2:16" x14ac:dyDescent="0.25">
      <c r="B581">
        <f>'detrend th'!A583</f>
        <v>1996</v>
      </c>
      <c r="C581">
        <f>'detrend th'!B583</f>
        <v>1</v>
      </c>
      <c r="D581" s="57">
        <f>'detrend th'!F583</f>
        <v>0.69508347419064076</v>
      </c>
      <c r="E581" s="55">
        <f>1/'R'!E1508</f>
        <v>530.69033275031848</v>
      </c>
      <c r="F581">
        <f t="shared" si="86"/>
        <v>176</v>
      </c>
      <c r="G581" s="5">
        <f t="shared" ref="G581:G644" si="87">E581-$F$1*F581</f>
        <v>424.30267809772783</v>
      </c>
      <c r="H581" s="1">
        <f t="shared" ref="H581:H644" si="88">D581/$D$3+G581/$G$3</f>
        <v>5.6677260967615464</v>
      </c>
      <c r="I581" s="187">
        <f t="shared" si="82"/>
        <v>4</v>
      </c>
      <c r="J581">
        <f t="shared" si="83"/>
        <v>4</v>
      </c>
      <c r="K581" s="1">
        <f>'R'!J1508</f>
        <v>1.0549673183111381</v>
      </c>
      <c r="L581" s="1">
        <f t="shared" ref="L581:L644" si="89">K581-$K$2*F581</f>
        <v>1.0555409064213273</v>
      </c>
      <c r="M581" s="6">
        <f>'x calcs'!I580</f>
        <v>1.0006307419744473</v>
      </c>
      <c r="N581" s="6"/>
      <c r="O581" s="6">
        <f t="shared" si="84"/>
        <v>0.68680047988954196</v>
      </c>
      <c r="P581" s="6">
        <f t="shared" si="85"/>
        <v>485.25589286539957</v>
      </c>
    </row>
    <row r="582" spans="2:16" x14ac:dyDescent="0.25">
      <c r="B582">
        <f>'detrend th'!A584</f>
        <v>1996</v>
      </c>
      <c r="C582">
        <f>'detrend th'!B584</f>
        <v>2</v>
      </c>
      <c r="D582" s="57">
        <f>'detrend th'!F584</f>
        <v>0.69157615523778682</v>
      </c>
      <c r="E582" s="55">
        <f>1/'R'!E1509</f>
        <v>556.8798359613337</v>
      </c>
      <c r="F582">
        <f t="shared" si="86"/>
        <v>177</v>
      </c>
      <c r="G582" s="5">
        <f t="shared" si="87"/>
        <v>449.88770599821697</v>
      </c>
      <c r="H582" s="1">
        <f t="shared" si="88"/>
        <v>5.8379655427699424</v>
      </c>
      <c r="I582" s="187">
        <f t="shared" ref="I582:I645" si="90">VLOOKUP(H582,$S$6:$T$11,2)</f>
        <v>4</v>
      </c>
      <c r="J582">
        <f t="shared" ref="J582:J645" si="91">I583</f>
        <v>4</v>
      </c>
      <c r="K582" s="1">
        <f>'R'!J1509</f>
        <v>0.99224975995391462</v>
      </c>
      <c r="L582" s="1">
        <f t="shared" si="89"/>
        <v>0.99282660708745718</v>
      </c>
      <c r="M582" s="6">
        <f>'x calcs'!I581</f>
        <v>1.0006307419744473</v>
      </c>
      <c r="N582" s="6"/>
      <c r="O582" s="6">
        <f t="shared" ref="O582:O645" si="92">INDEX($W$7:$W$11,I582)</f>
        <v>0.68680047988954196</v>
      </c>
      <c r="P582" s="6">
        <f t="shared" ref="P582:P645" si="93">INDEX($X$7:$X$11,I582)</f>
        <v>485.25589286539957</v>
      </c>
    </row>
    <row r="583" spans="2:16" x14ac:dyDescent="0.25">
      <c r="B583">
        <f>'detrend th'!A585</f>
        <v>1996</v>
      </c>
      <c r="C583">
        <f>'detrend th'!B585</f>
        <v>3</v>
      </c>
      <c r="D583" s="57">
        <f>'detrend th'!F585</f>
        <v>0.70971603789863225</v>
      </c>
      <c r="E583" s="55">
        <f>1/'R'!E1510</f>
        <v>550.69787234042553</v>
      </c>
      <c r="F583">
        <f t="shared" ref="F583:F646" si="94">F582+1</f>
        <v>178</v>
      </c>
      <c r="G583" s="5">
        <f t="shared" si="87"/>
        <v>443.10126706678273</v>
      </c>
      <c r="H583" s="1">
        <f t="shared" si="88"/>
        <v>5.8577974239561721</v>
      </c>
      <c r="I583" s="187">
        <f t="shared" si="90"/>
        <v>4</v>
      </c>
      <c r="J583">
        <f t="shared" si="91"/>
        <v>4</v>
      </c>
      <c r="K583" s="1">
        <f>'R'!J1510</f>
        <v>0.99750303398050633</v>
      </c>
      <c r="L583" s="1">
        <f t="shared" si="89"/>
        <v>0.99808314013740218</v>
      </c>
      <c r="M583" s="6">
        <f>'x calcs'!I582</f>
        <v>1.0006307419744473</v>
      </c>
      <c r="N583" s="6"/>
      <c r="O583" s="6">
        <f t="shared" si="92"/>
        <v>0.68680047988954196</v>
      </c>
      <c r="P583" s="6">
        <f t="shared" si="93"/>
        <v>485.25589286539957</v>
      </c>
    </row>
    <row r="584" spans="2:16" x14ac:dyDescent="0.25">
      <c r="B584">
        <f>'detrend th'!A586</f>
        <v>1996</v>
      </c>
      <c r="C584">
        <f>'detrend th'!B586</f>
        <v>4</v>
      </c>
      <c r="D584" s="57">
        <f>'detrend th'!F586</f>
        <v>0.6816910679239454</v>
      </c>
      <c r="E584" s="55">
        <f>1/'R'!E1511</f>
        <v>548.57699887685681</v>
      </c>
      <c r="F584">
        <f t="shared" si="94"/>
        <v>179</v>
      </c>
      <c r="G584" s="5">
        <f t="shared" si="87"/>
        <v>440.37591829268791</v>
      </c>
      <c r="H584" s="1">
        <f t="shared" si="88"/>
        <v>5.7324226267891696</v>
      </c>
      <c r="I584" s="187">
        <f t="shared" si="90"/>
        <v>4</v>
      </c>
      <c r="J584">
        <f t="shared" si="91"/>
        <v>4</v>
      </c>
      <c r="K584" s="1">
        <f>'R'!J1511</f>
        <v>1.0168225271534173</v>
      </c>
      <c r="L584" s="1">
        <f t="shared" si="89"/>
        <v>1.0174058923336664</v>
      </c>
      <c r="M584" s="6">
        <f>'x calcs'!I583</f>
        <v>1.0046979335679471</v>
      </c>
      <c r="N584" s="6"/>
      <c r="O584" s="6">
        <f t="shared" si="92"/>
        <v>0.68680047988954196</v>
      </c>
      <c r="P584" s="6">
        <f t="shared" si="93"/>
        <v>485.25589286539957</v>
      </c>
    </row>
    <row r="585" spans="2:16" x14ac:dyDescent="0.25">
      <c r="B585">
        <f>'detrend th'!A587</f>
        <v>1996</v>
      </c>
      <c r="C585">
        <f>'detrend th'!B587</f>
        <v>5</v>
      </c>
      <c r="D585" s="57">
        <f>'detrend th'!F587</f>
        <v>0.65782481638776757</v>
      </c>
      <c r="E585" s="55">
        <f>1/'R'!E1512</f>
        <v>558.26303532606789</v>
      </c>
      <c r="F585">
        <f t="shared" si="94"/>
        <v>180</v>
      </c>
      <c r="G585" s="5">
        <f t="shared" si="87"/>
        <v>449.45747943137292</v>
      </c>
      <c r="H585" s="1">
        <f t="shared" si="88"/>
        <v>5.7074259896959783</v>
      </c>
      <c r="I585" s="187">
        <f t="shared" si="90"/>
        <v>4</v>
      </c>
      <c r="J585">
        <f t="shared" si="91"/>
        <v>4</v>
      </c>
      <c r="K585" s="1">
        <f>'R'!J1512</f>
        <v>1.0074163932822833</v>
      </c>
      <c r="L585" s="1">
        <f t="shared" si="89"/>
        <v>1.0080030174858858</v>
      </c>
      <c r="M585" s="6">
        <f>'x calcs'!I584</f>
        <v>1.0046979335679471</v>
      </c>
      <c r="N585" s="6"/>
      <c r="O585" s="6">
        <f t="shared" si="92"/>
        <v>0.68680047988954196</v>
      </c>
      <c r="P585" s="6">
        <f t="shared" si="93"/>
        <v>485.25589286539957</v>
      </c>
    </row>
    <row r="586" spans="2:16" x14ac:dyDescent="0.25">
      <c r="B586">
        <f>'detrend th'!A588</f>
        <v>1996</v>
      </c>
      <c r="C586">
        <f>'detrend th'!B588</f>
        <v>6</v>
      </c>
      <c r="D586" s="57">
        <f>'detrend th'!F588</f>
        <v>0.75921828698837623</v>
      </c>
      <c r="E586" s="55">
        <f>1/'R'!E1513</f>
        <v>562.1583742116328</v>
      </c>
      <c r="F586">
        <f t="shared" si="94"/>
        <v>181</v>
      </c>
      <c r="G586" s="5">
        <f t="shared" si="87"/>
        <v>452.74834300641174</v>
      </c>
      <c r="H586" s="1">
        <f t="shared" si="88"/>
        <v>6.1139156620131212</v>
      </c>
      <c r="I586" s="187">
        <f t="shared" si="90"/>
        <v>4</v>
      </c>
      <c r="J586">
        <f t="shared" si="91"/>
        <v>4</v>
      </c>
      <c r="K586" s="1">
        <f>'R'!J1513</f>
        <v>0.95889688086914926</v>
      </c>
      <c r="L586" s="1">
        <f t="shared" si="89"/>
        <v>0.95948676409610512</v>
      </c>
      <c r="M586" s="6">
        <f>'x calcs'!I585</f>
        <v>1.0046979335679471</v>
      </c>
      <c r="N586" s="6"/>
      <c r="O586" s="6">
        <f t="shared" si="92"/>
        <v>0.68680047988954196</v>
      </c>
      <c r="P586" s="6">
        <f t="shared" si="93"/>
        <v>485.25589286539957</v>
      </c>
    </row>
    <row r="587" spans="2:16" x14ac:dyDescent="0.25">
      <c r="B587">
        <f>'detrend th'!A589</f>
        <v>1996</v>
      </c>
      <c r="C587">
        <f>'detrend th'!B589</f>
        <v>7</v>
      </c>
      <c r="D587" s="57">
        <f>'detrend th'!F589</f>
        <v>0.68858067726814443</v>
      </c>
      <c r="E587" s="55">
        <f>1/'R'!E1514</f>
        <v>536.72500000000002</v>
      </c>
      <c r="F587">
        <f t="shared" si="94"/>
        <v>182</v>
      </c>
      <c r="G587" s="5">
        <f t="shared" si="87"/>
        <v>426.71049348425288</v>
      </c>
      <c r="H587" s="1">
        <f t="shared" si="88"/>
        <v>5.6604375225044929</v>
      </c>
      <c r="I587" s="187">
        <f t="shared" si="90"/>
        <v>4</v>
      </c>
      <c r="J587">
        <f t="shared" si="91"/>
        <v>4</v>
      </c>
      <c r="K587" s="1">
        <f>'R'!J1514</f>
        <v>1.0270952427836366</v>
      </c>
      <c r="L587" s="1">
        <f t="shared" si="89"/>
        <v>1.0276883850339458</v>
      </c>
      <c r="M587" s="6">
        <f>'x calcs'!I586</f>
        <v>1.0016581542656302</v>
      </c>
      <c r="N587" s="6"/>
      <c r="O587" s="6">
        <f t="shared" si="92"/>
        <v>0.68680047988954196</v>
      </c>
      <c r="P587" s="6">
        <f t="shared" si="93"/>
        <v>485.25589286539957</v>
      </c>
    </row>
    <row r="588" spans="2:16" x14ac:dyDescent="0.25">
      <c r="B588">
        <f>'detrend th'!A590</f>
        <v>1996</v>
      </c>
      <c r="C588">
        <f>'detrend th'!B590</f>
        <v>8</v>
      </c>
      <c r="D588" s="57">
        <f>'detrend th'!F590</f>
        <v>0.74657749951526142</v>
      </c>
      <c r="E588" s="55">
        <f>1/'R'!E1515</f>
        <v>547.29249827942192</v>
      </c>
      <c r="F588">
        <f t="shared" si="94"/>
        <v>183</v>
      </c>
      <c r="G588" s="5">
        <f t="shared" si="87"/>
        <v>436.67351645314869</v>
      </c>
      <c r="H588" s="1">
        <f t="shared" si="88"/>
        <v>5.9508993883359267</v>
      </c>
      <c r="I588" s="187">
        <f t="shared" si="90"/>
        <v>4</v>
      </c>
      <c r="J588">
        <f t="shared" si="91"/>
        <v>4</v>
      </c>
      <c r="K588" s="1">
        <f>'R'!J1515</f>
        <v>1.0153298236968695</v>
      </c>
      <c r="L588" s="1">
        <f t="shared" si="89"/>
        <v>1.0159262249705321</v>
      </c>
      <c r="M588" s="6">
        <f>'x calcs'!I587</f>
        <v>1.0016581542656302</v>
      </c>
      <c r="N588" s="6"/>
      <c r="O588" s="6">
        <f t="shared" si="92"/>
        <v>0.68680047988954196</v>
      </c>
      <c r="P588" s="6">
        <f t="shared" si="93"/>
        <v>485.25589286539957</v>
      </c>
    </row>
    <row r="589" spans="2:16" x14ac:dyDescent="0.25">
      <c r="B589">
        <f>'detrend th'!A591</f>
        <v>1996</v>
      </c>
      <c r="C589">
        <f>'detrend th'!B591</f>
        <v>9</v>
      </c>
      <c r="D589" s="57">
        <f>'detrend th'!F591</f>
        <v>0.76852922355521969</v>
      </c>
      <c r="E589" s="55">
        <f>1/'R'!E1516</f>
        <v>552.42564802182812</v>
      </c>
      <c r="F589">
        <f t="shared" si="94"/>
        <v>184</v>
      </c>
      <c r="G589" s="5">
        <f t="shared" si="87"/>
        <v>441.20219088502881</v>
      </c>
      <c r="H589" s="1">
        <f t="shared" si="88"/>
        <v>6.0662725899764238</v>
      </c>
      <c r="I589" s="187">
        <f t="shared" si="90"/>
        <v>4</v>
      </c>
      <c r="J589">
        <f t="shared" si="91"/>
        <v>4</v>
      </c>
      <c r="K589" s="1">
        <f>'R'!J1516</f>
        <v>1.0361968463658764</v>
      </c>
      <c r="L589" s="1">
        <f t="shared" si="89"/>
        <v>1.0367965066628924</v>
      </c>
      <c r="M589" s="6">
        <f>'x calcs'!I588</f>
        <v>1.0016581542656302</v>
      </c>
      <c r="N589" s="6"/>
      <c r="O589" s="6">
        <f t="shared" si="92"/>
        <v>0.68680047988954196</v>
      </c>
      <c r="P589" s="6">
        <f t="shared" si="93"/>
        <v>485.25589286539957</v>
      </c>
    </row>
    <row r="590" spans="2:16" x14ac:dyDescent="0.25">
      <c r="B590">
        <f>'detrend th'!A592</f>
        <v>1996</v>
      </c>
      <c r="C590">
        <f>'detrend th'!B592</f>
        <v>10</v>
      </c>
      <c r="D590" s="57">
        <f>'detrend th'!F592</f>
        <v>0.73290781663326632</v>
      </c>
      <c r="E590" s="55">
        <f>1/'R'!E1517</f>
        <v>571.06648575305292</v>
      </c>
      <c r="F590">
        <f t="shared" si="94"/>
        <v>185</v>
      </c>
      <c r="G590" s="5">
        <f t="shared" si="87"/>
        <v>459.23855330572752</v>
      </c>
      <c r="H590" s="1">
        <f t="shared" si="88"/>
        <v>6.0611050208755035</v>
      </c>
      <c r="I590" s="187">
        <f t="shared" si="90"/>
        <v>4</v>
      </c>
      <c r="J590">
        <f t="shared" si="91"/>
        <v>4</v>
      </c>
      <c r="K590" s="1">
        <f>'R'!J1517</f>
        <v>1.0471995807516579</v>
      </c>
      <c r="L590" s="1">
        <f t="shared" si="89"/>
        <v>1.0478025000720272</v>
      </c>
      <c r="M590" s="6">
        <f>'x calcs'!I589</f>
        <v>1.0012792942948205</v>
      </c>
      <c r="N590" s="6"/>
      <c r="O590" s="6">
        <f t="shared" si="92"/>
        <v>0.68680047988954196</v>
      </c>
      <c r="P590" s="6">
        <f t="shared" si="93"/>
        <v>485.25589286539957</v>
      </c>
    </row>
    <row r="591" spans="2:16" x14ac:dyDescent="0.25">
      <c r="B591">
        <f>'detrend th'!A593</f>
        <v>1996</v>
      </c>
      <c r="C591">
        <f>'detrend th'!B593</f>
        <v>11</v>
      </c>
      <c r="D591" s="57">
        <f>'detrend th'!F593</f>
        <v>0.76038194709450291</v>
      </c>
      <c r="E591" s="55">
        <f>1/'R'!E1518</f>
        <v>595.68421052631572</v>
      </c>
      <c r="F591">
        <f t="shared" si="94"/>
        <v>186</v>
      </c>
      <c r="G591" s="5">
        <f t="shared" si="87"/>
        <v>483.25180276846424</v>
      </c>
      <c r="H591" s="1">
        <f t="shared" si="88"/>
        <v>6.3370667124762026</v>
      </c>
      <c r="I591" s="187">
        <f t="shared" si="90"/>
        <v>4</v>
      </c>
      <c r="J591">
        <f t="shared" si="91"/>
        <v>4</v>
      </c>
      <c r="K591" s="1">
        <f>'R'!J1518</f>
        <v>1.0106914504596383</v>
      </c>
      <c r="L591" s="1">
        <f t="shared" si="89"/>
        <v>1.0112976288033608</v>
      </c>
      <c r="M591" s="6">
        <f>'x calcs'!I590</f>
        <v>1.0012792942948205</v>
      </c>
      <c r="N591" s="6"/>
      <c r="O591" s="6">
        <f t="shared" si="92"/>
        <v>0.68680047988954196</v>
      </c>
      <c r="P591" s="6">
        <f t="shared" si="93"/>
        <v>485.25589286539957</v>
      </c>
    </row>
    <row r="592" spans="2:16" x14ac:dyDescent="0.25">
      <c r="B592">
        <f>'detrend th'!A594</f>
        <v>1996</v>
      </c>
      <c r="C592">
        <f>'detrend th'!B594</f>
        <v>12</v>
      </c>
      <c r="D592" s="57">
        <f>'detrend th'!F594</f>
        <v>0.75380913440056441</v>
      </c>
      <c r="E592" s="55">
        <f>1/'R'!E1519</f>
        <v>598.59060402684554</v>
      </c>
      <c r="F592">
        <f t="shared" si="94"/>
        <v>187</v>
      </c>
      <c r="G592" s="5">
        <f t="shared" si="87"/>
        <v>485.55372095846798</v>
      </c>
      <c r="H592" s="1">
        <f t="shared" si="88"/>
        <v>6.3287542938756349</v>
      </c>
      <c r="I592" s="187">
        <f t="shared" si="90"/>
        <v>4</v>
      </c>
      <c r="J592">
        <f t="shared" si="91"/>
        <v>4</v>
      </c>
      <c r="K592" s="1">
        <f>'R'!J1519</f>
        <v>1.0280225931546261</v>
      </c>
      <c r="L592" s="1">
        <f t="shared" si="89"/>
        <v>1.028632030521702</v>
      </c>
      <c r="M592" s="6">
        <f>'x calcs'!I591</f>
        <v>1.0012792942948205</v>
      </c>
      <c r="N592" s="6"/>
      <c r="O592" s="6">
        <f t="shared" si="92"/>
        <v>0.68680047988954196</v>
      </c>
      <c r="P592" s="6">
        <f t="shared" si="93"/>
        <v>485.25589286539957</v>
      </c>
    </row>
    <row r="593" spans="2:16" x14ac:dyDescent="0.25">
      <c r="B593">
        <f>'detrend th'!A595</f>
        <v>1997</v>
      </c>
      <c r="C593">
        <f>'detrend th'!B595</f>
        <v>1</v>
      </c>
      <c r="D593" s="57">
        <f>'detrend th'!F595</f>
        <v>0.76008546737561611</v>
      </c>
      <c r="E593" s="55">
        <f>1/'R'!E1520</f>
        <v>614.89035864993014</v>
      </c>
      <c r="F593">
        <f t="shared" si="94"/>
        <v>188</v>
      </c>
      <c r="G593" s="5">
        <f t="shared" si="87"/>
        <v>501.24900027102649</v>
      </c>
      <c r="H593" s="1">
        <f t="shared" si="88"/>
        <v>6.4650147314387603</v>
      </c>
      <c r="I593" s="187">
        <f t="shared" si="90"/>
        <v>4</v>
      </c>
      <c r="J593">
        <f t="shared" si="91"/>
        <v>5</v>
      </c>
      <c r="K593" s="1">
        <f>'R'!J1520</f>
        <v>1.040296298361749</v>
      </c>
      <c r="L593" s="1">
        <f t="shared" si="89"/>
        <v>1.0409089947521784</v>
      </c>
      <c r="M593" s="6">
        <f>'x calcs'!I592</f>
        <v>1.0000490755943396</v>
      </c>
      <c r="N593" s="6"/>
      <c r="O593" s="6">
        <f t="shared" si="92"/>
        <v>0.68680047988954196</v>
      </c>
      <c r="P593" s="6">
        <f t="shared" si="93"/>
        <v>485.25589286539957</v>
      </c>
    </row>
    <row r="594" spans="2:16" x14ac:dyDescent="0.25">
      <c r="B594">
        <f>'detrend th'!A596</f>
        <v>1997</v>
      </c>
      <c r="C594">
        <f>'detrend th'!B596</f>
        <v>2</v>
      </c>
      <c r="D594" s="57">
        <f>'detrend th'!F596</f>
        <v>0.80541109010660594</v>
      </c>
      <c r="E594" s="55">
        <f>1/'R'!E1521</f>
        <v>638.42683601324734</v>
      </c>
      <c r="F594">
        <f t="shared" si="94"/>
        <v>189</v>
      </c>
      <c r="G594" s="5">
        <f t="shared" si="87"/>
        <v>524.18100232381755</v>
      </c>
      <c r="H594" s="1">
        <f t="shared" si="88"/>
        <v>6.80063426859373</v>
      </c>
      <c r="I594" s="187">
        <f t="shared" si="90"/>
        <v>5</v>
      </c>
      <c r="J594">
        <f t="shared" si="91"/>
        <v>5</v>
      </c>
      <c r="K594" s="1">
        <f>'R'!J1521</f>
        <v>0.99123408572604166</v>
      </c>
      <c r="L594" s="1">
        <f t="shared" si="89"/>
        <v>0.99185004113982433</v>
      </c>
      <c r="M594" s="6">
        <f>'x calcs'!I593</f>
        <v>1.0000490755943396</v>
      </c>
      <c r="N594" s="6"/>
      <c r="O594" s="6">
        <f t="shared" si="92"/>
        <v>1.0060754353849517</v>
      </c>
      <c r="P594" s="6">
        <f t="shared" si="93"/>
        <v>575.58994399890639</v>
      </c>
    </row>
    <row r="595" spans="2:16" x14ac:dyDescent="0.25">
      <c r="B595">
        <f>'detrend th'!A597</f>
        <v>1997</v>
      </c>
      <c r="C595">
        <f>'detrend th'!B597</f>
        <v>3</v>
      </c>
      <c r="D595" s="57">
        <f>'detrend th'!F597</f>
        <v>0.79649883006089428</v>
      </c>
      <c r="E595" s="55">
        <f>1/'R'!E1522</f>
        <v>631.20318725099594</v>
      </c>
      <c r="F595">
        <f t="shared" si="94"/>
        <v>190</v>
      </c>
      <c r="G595" s="5">
        <f t="shared" si="87"/>
        <v>516.35287825104012</v>
      </c>
      <c r="H595" s="1">
        <f t="shared" si="88"/>
        <v>6.7108394706360333</v>
      </c>
      <c r="I595" s="187">
        <f t="shared" si="90"/>
        <v>5</v>
      </c>
      <c r="J595">
        <f t="shared" si="91"/>
        <v>4</v>
      </c>
      <c r="K595" s="1">
        <f>'R'!J1522</f>
        <v>0.96469632141678274</v>
      </c>
      <c r="L595" s="1">
        <f t="shared" si="89"/>
        <v>0.96531553585391872</v>
      </c>
      <c r="M595" s="6">
        <f>'x calcs'!I594</f>
        <v>1.0000490755943396</v>
      </c>
      <c r="N595" s="6"/>
      <c r="O595" s="6">
        <f t="shared" si="92"/>
        <v>1.0060754353849517</v>
      </c>
      <c r="P595" s="6">
        <f t="shared" si="93"/>
        <v>575.58994399890639</v>
      </c>
    </row>
    <row r="596" spans="2:16" x14ac:dyDescent="0.25">
      <c r="B596">
        <f>'detrend th'!A598</f>
        <v>1997</v>
      </c>
      <c r="C596">
        <f>'detrend th'!B598</f>
        <v>4</v>
      </c>
      <c r="D596" s="57">
        <f>'detrend th'!F598</f>
        <v>0.80515653376879071</v>
      </c>
      <c r="E596" s="55">
        <f>1/'R'!E1523</f>
        <v>607.36618234580908</v>
      </c>
      <c r="F596">
        <f t="shared" si="94"/>
        <v>191</v>
      </c>
      <c r="G596" s="5">
        <f t="shared" si="87"/>
        <v>491.91139803532718</v>
      </c>
      <c r="H596" s="1">
        <f t="shared" si="88"/>
        <v>6.5682502647558696</v>
      </c>
      <c r="I596" s="187">
        <f t="shared" si="90"/>
        <v>4</v>
      </c>
      <c r="J596">
        <f t="shared" si="91"/>
        <v>5</v>
      </c>
      <c r="K596" s="1">
        <f>'R'!J1523</f>
        <v>1.0879676249316845</v>
      </c>
      <c r="L596" s="1">
        <f t="shared" si="89"/>
        <v>1.0885900983921739</v>
      </c>
      <c r="M596" s="6">
        <f>'x calcs'!I595</f>
        <v>1.004503124954262</v>
      </c>
      <c r="N596" s="6"/>
      <c r="O596" s="6">
        <f t="shared" si="92"/>
        <v>0.68680047988954196</v>
      </c>
      <c r="P596" s="6">
        <f t="shared" si="93"/>
        <v>485.25589286539957</v>
      </c>
    </row>
    <row r="597" spans="2:16" x14ac:dyDescent="0.25">
      <c r="B597">
        <f>'detrend th'!A599</f>
        <v>1997</v>
      </c>
      <c r="C597">
        <f>'detrend th'!B599</f>
        <v>5</v>
      </c>
      <c r="D597" s="57">
        <f>'detrend th'!F599</f>
        <v>0.79179736039686277</v>
      </c>
      <c r="E597" s="55">
        <f>1/'R'!E1524</f>
        <v>660.88968512629992</v>
      </c>
      <c r="F597">
        <f t="shared" si="94"/>
        <v>192</v>
      </c>
      <c r="G597" s="5">
        <f t="shared" si="87"/>
        <v>544.83042550529194</v>
      </c>
      <c r="H597" s="1">
        <f t="shared" si="88"/>
        <v>6.8973132969843238</v>
      </c>
      <c r="I597" s="187">
        <f t="shared" si="90"/>
        <v>5</v>
      </c>
      <c r="J597">
        <f t="shared" si="91"/>
        <v>5</v>
      </c>
      <c r="K597" s="1">
        <f>'R'!J1524</f>
        <v>1.0473463773984479</v>
      </c>
      <c r="L597" s="1">
        <f t="shared" si="89"/>
        <v>1.0479721098822907</v>
      </c>
      <c r="M597" s="6">
        <f>'x calcs'!I596</f>
        <v>1.004503124954262</v>
      </c>
      <c r="N597" s="6"/>
      <c r="O597" s="6">
        <f t="shared" si="92"/>
        <v>1.0060754353849517</v>
      </c>
      <c r="P597" s="6">
        <f t="shared" si="93"/>
        <v>575.58994399890639</v>
      </c>
    </row>
    <row r="598" spans="2:16" x14ac:dyDescent="0.25">
      <c r="B598">
        <f>'detrend th'!A600</f>
        <v>1997</v>
      </c>
      <c r="C598">
        <f>'detrend th'!B600</f>
        <v>6</v>
      </c>
      <c r="D598" s="57">
        <f>'detrend th'!F600</f>
        <v>0.84581873958974418</v>
      </c>
      <c r="E598" s="55">
        <f>1/'R'!E1525</f>
        <v>693.63324538258576</v>
      </c>
      <c r="F598">
        <f t="shared" si="94"/>
        <v>193</v>
      </c>
      <c r="G598" s="5">
        <f t="shared" si="87"/>
        <v>576.96951045105175</v>
      </c>
      <c r="H598" s="1">
        <f t="shared" si="88"/>
        <v>7.3317993132811825</v>
      </c>
      <c r="I598" s="187">
        <f t="shared" si="90"/>
        <v>5</v>
      </c>
      <c r="J598">
        <f t="shared" si="91"/>
        <v>5</v>
      </c>
      <c r="K598" s="1">
        <f>'R'!J1525</f>
        <v>1.0513157463951261</v>
      </c>
      <c r="L598" s="1">
        <f t="shared" si="89"/>
        <v>1.0519447379023221</v>
      </c>
      <c r="M598" s="6">
        <f>'x calcs'!I597</f>
        <v>1.004503124954262</v>
      </c>
      <c r="N598" s="6"/>
      <c r="O598" s="6">
        <f t="shared" si="92"/>
        <v>1.0060754353849517</v>
      </c>
      <c r="P598" s="6">
        <f t="shared" si="93"/>
        <v>575.58994399890639</v>
      </c>
    </row>
    <row r="599" spans="2:16" x14ac:dyDescent="0.25">
      <c r="B599">
        <f>'detrend th'!A601</f>
        <v>1997</v>
      </c>
      <c r="C599">
        <f>'detrend th'!B601</f>
        <v>7</v>
      </c>
      <c r="D599" s="57">
        <f>'detrend th'!F601</f>
        <v>0.83536364166975685</v>
      </c>
      <c r="E599" s="55">
        <f>1/'R'!E1526</f>
        <v>729.69040593558395</v>
      </c>
      <c r="F599">
        <f t="shared" si="94"/>
        <v>194</v>
      </c>
      <c r="G599" s="5">
        <f t="shared" si="87"/>
        <v>612.4221956935238</v>
      </c>
      <c r="H599" s="1">
        <f t="shared" si="88"/>
        <v>7.5465683613213814</v>
      </c>
      <c r="I599" s="187">
        <f t="shared" si="90"/>
        <v>5</v>
      </c>
      <c r="J599">
        <f t="shared" si="91"/>
        <v>5</v>
      </c>
      <c r="K599" s="1">
        <f>'R'!J1526</f>
        <v>0.99814577762678725</v>
      </c>
      <c r="L599" s="1">
        <f t="shared" si="89"/>
        <v>0.99877802815733663</v>
      </c>
      <c r="M599" s="6">
        <f>'x calcs'!I598</f>
        <v>1.0034737121059287</v>
      </c>
      <c r="N599" s="6"/>
      <c r="O599" s="6">
        <f t="shared" si="92"/>
        <v>1.0060754353849517</v>
      </c>
      <c r="P599" s="6">
        <f t="shared" si="93"/>
        <v>575.58994399890639</v>
      </c>
    </row>
    <row r="600" spans="2:16" x14ac:dyDescent="0.25">
      <c r="B600">
        <f>'detrend th'!A602</f>
        <v>1997</v>
      </c>
      <c r="C600">
        <f>'detrend th'!B602</f>
        <v>8</v>
      </c>
      <c r="D600" s="57">
        <f>'detrend th'!F602</f>
        <v>0.86536645867798656</v>
      </c>
      <c r="E600" s="55">
        <f>1/'R'!E1527</f>
        <v>728.51839484590755</v>
      </c>
      <c r="F600">
        <f t="shared" si="94"/>
        <v>195</v>
      </c>
      <c r="G600" s="5">
        <f t="shared" si="87"/>
        <v>610.64570929332126</v>
      </c>
      <c r="H600" s="1">
        <f t="shared" si="88"/>
        <v>7.6471269556087069</v>
      </c>
      <c r="I600" s="187">
        <f t="shared" si="90"/>
        <v>5</v>
      </c>
      <c r="J600">
        <f t="shared" si="91"/>
        <v>5</v>
      </c>
      <c r="K600" s="1">
        <f>'R'!J1527</f>
        <v>1.0059229994451193</v>
      </c>
      <c r="L600" s="1">
        <f t="shared" si="89"/>
        <v>1.0065585089990221</v>
      </c>
      <c r="M600" s="6">
        <f>'x calcs'!I599</f>
        <v>1.0034737121059287</v>
      </c>
      <c r="N600" s="6"/>
      <c r="O600" s="6">
        <f t="shared" si="92"/>
        <v>1.0060754353849517</v>
      </c>
      <c r="P600" s="6">
        <f t="shared" si="93"/>
        <v>575.58994399890639</v>
      </c>
    </row>
    <row r="601" spans="2:16" x14ac:dyDescent="0.25">
      <c r="B601">
        <f>'detrend th'!A603</f>
        <v>1997</v>
      </c>
      <c r="C601">
        <f>'detrend th'!B603</f>
        <v>9</v>
      </c>
      <c r="D601" s="57">
        <f>'detrend th'!F603</f>
        <v>0.89042238996426792</v>
      </c>
      <c r="E601" s="55">
        <f>1/'R'!E1528</f>
        <v>733.47945205479448</v>
      </c>
      <c r="F601">
        <f t="shared" si="94"/>
        <v>196</v>
      </c>
      <c r="G601" s="5">
        <f t="shared" si="87"/>
        <v>615.00229119168216</v>
      </c>
      <c r="H601" s="1">
        <f t="shared" si="88"/>
        <v>7.7729883134269073</v>
      </c>
      <c r="I601" s="187">
        <f t="shared" si="90"/>
        <v>5</v>
      </c>
      <c r="J601">
        <f t="shared" si="91"/>
        <v>5</v>
      </c>
      <c r="K601" s="1">
        <f>'R'!J1528</f>
        <v>1.0104359300885914</v>
      </c>
      <c r="L601" s="1">
        <f t="shared" si="89"/>
        <v>1.0110746986658476</v>
      </c>
      <c r="M601" s="6">
        <f>'x calcs'!I600</f>
        <v>1.0034737121059287</v>
      </c>
      <c r="N601" s="6"/>
      <c r="O601" s="6">
        <f t="shared" si="92"/>
        <v>1.0060754353849517</v>
      </c>
      <c r="P601" s="6">
        <f t="shared" si="93"/>
        <v>575.58994399890639</v>
      </c>
    </row>
    <row r="602" spans="2:16" x14ac:dyDescent="0.25">
      <c r="B602">
        <f>'detrend th'!A604</f>
        <v>1997</v>
      </c>
      <c r="C602">
        <f>'detrend th'!B604</f>
        <v>10</v>
      </c>
      <c r="D602" s="57">
        <f>'detrend th'!F604</f>
        <v>0.91166506313788853</v>
      </c>
      <c r="E602" s="55">
        <f>1/'R'!E1529</f>
        <v>741.80428551931209</v>
      </c>
      <c r="F602">
        <f t="shared" si="94"/>
        <v>197</v>
      </c>
      <c r="G602" s="5">
        <f t="shared" si="87"/>
        <v>622.72264934567374</v>
      </c>
      <c r="H602" s="1">
        <f t="shared" si="88"/>
        <v>7.9085732323491245</v>
      </c>
      <c r="I602" s="187">
        <f t="shared" si="90"/>
        <v>5</v>
      </c>
      <c r="J602">
        <f t="shared" si="91"/>
        <v>5</v>
      </c>
      <c r="K602" s="1">
        <f>'R'!J1529</f>
        <v>0.98815895257242869</v>
      </c>
      <c r="L602" s="1">
        <f t="shared" si="89"/>
        <v>0.98880098017303819</v>
      </c>
      <c r="M602" s="6">
        <f>'x calcs'!I601</f>
        <v>1.0009442958426535</v>
      </c>
      <c r="N602" s="6"/>
      <c r="O602" s="6">
        <f t="shared" si="92"/>
        <v>1.0060754353849517</v>
      </c>
      <c r="P602" s="6">
        <f t="shared" si="93"/>
        <v>575.58994399890639</v>
      </c>
    </row>
    <row r="603" spans="2:16" x14ac:dyDescent="0.25">
      <c r="B603">
        <f>'detrend th'!A605</f>
        <v>1997</v>
      </c>
      <c r="C603">
        <f>'detrend th'!B605</f>
        <v>11</v>
      </c>
      <c r="D603" s="57">
        <f>'detrend th'!F605</f>
        <v>0.98616148909770041</v>
      </c>
      <c r="E603" s="55">
        <f>1/'R'!E1530</f>
        <v>729.57463754508422</v>
      </c>
      <c r="F603">
        <f t="shared" si="94"/>
        <v>198</v>
      </c>
      <c r="G603" s="5">
        <f t="shared" si="87"/>
        <v>609.88852606091973</v>
      </c>
      <c r="H603" s="1">
        <f t="shared" si="88"/>
        <v>8.09785142895673</v>
      </c>
      <c r="I603" s="187">
        <f t="shared" si="90"/>
        <v>5</v>
      </c>
      <c r="J603">
        <f t="shared" si="91"/>
        <v>5</v>
      </c>
      <c r="K603" s="1">
        <f>'R'!J1530</f>
        <v>1.0266488928523216</v>
      </c>
      <c r="L603" s="1">
        <f t="shared" si="89"/>
        <v>1.0272941794762844</v>
      </c>
      <c r="M603" s="6">
        <f>'x calcs'!I602</f>
        <v>1.0009442958426535</v>
      </c>
      <c r="N603" s="6"/>
      <c r="O603" s="6">
        <f t="shared" si="92"/>
        <v>1.0060754353849517</v>
      </c>
      <c r="P603" s="6">
        <f t="shared" si="93"/>
        <v>575.58994399890639</v>
      </c>
    </row>
    <row r="604" spans="2:16" x14ac:dyDescent="0.25">
      <c r="B604">
        <f>'detrend th'!A606</f>
        <v>1997</v>
      </c>
      <c r="C604">
        <f>'detrend th'!B606</f>
        <v>12</v>
      </c>
      <c r="D604" s="57">
        <f>'detrend th'!F606</f>
        <v>0.90545641980674563</v>
      </c>
      <c r="E604" s="55">
        <f>1/'R'!E1531</f>
        <v>745.06064516129027</v>
      </c>
      <c r="F604">
        <f t="shared" si="94"/>
        <v>199</v>
      </c>
      <c r="G604" s="5">
        <f t="shared" si="87"/>
        <v>624.77005836659964</v>
      </c>
      <c r="H604" s="1">
        <f t="shared" si="88"/>
        <v>7.8998107930980126</v>
      </c>
      <c r="I604" s="187">
        <f t="shared" si="90"/>
        <v>5</v>
      </c>
      <c r="J604">
        <f t="shared" si="91"/>
        <v>5</v>
      </c>
      <c r="K604" s="1">
        <f>'R'!J1531</f>
        <v>0.99956991530811634</v>
      </c>
      <c r="L604" s="1">
        <f t="shared" si="89"/>
        <v>1.0002184609554325</v>
      </c>
      <c r="M604" s="6">
        <f>'x calcs'!I603</f>
        <v>1.0009442958426535</v>
      </c>
      <c r="N604" s="6"/>
      <c r="O604" s="6">
        <f t="shared" si="92"/>
        <v>1.0060754353849517</v>
      </c>
      <c r="P604" s="6">
        <f t="shared" si="93"/>
        <v>575.58994399890639</v>
      </c>
    </row>
    <row r="605" spans="2:16" x14ac:dyDescent="0.25">
      <c r="B605">
        <f>'detrend th'!A607</f>
        <v>1998</v>
      </c>
      <c r="C605">
        <f>'detrend th'!B607</f>
        <v>1</v>
      </c>
      <c r="D605" s="57">
        <f>'detrend th'!F607</f>
        <v>0.96161246736352779</v>
      </c>
      <c r="E605" s="55">
        <f>1/'R'!E1532</f>
        <v>743.42893890675236</v>
      </c>
      <c r="F605">
        <f t="shared" si="94"/>
        <v>200</v>
      </c>
      <c r="G605" s="5">
        <f t="shared" si="87"/>
        <v>622.53387680153571</v>
      </c>
      <c r="H605" s="1">
        <f t="shared" si="88"/>
        <v>8.09583432392688</v>
      </c>
      <c r="I605" s="187">
        <f t="shared" si="90"/>
        <v>5</v>
      </c>
      <c r="J605">
        <f t="shared" si="91"/>
        <v>5</v>
      </c>
      <c r="K605" s="1">
        <f>'R'!J1532</f>
        <v>1.0598867886767001</v>
      </c>
      <c r="L605" s="1">
        <f t="shared" si="89"/>
        <v>1.0605385933473697</v>
      </c>
      <c r="M605" s="6">
        <f>'x calcs'!I604</f>
        <v>1.0020458907434282</v>
      </c>
      <c r="N605" s="6"/>
      <c r="O605" s="6">
        <f t="shared" si="92"/>
        <v>1.0060754353849517</v>
      </c>
      <c r="P605" s="6">
        <f t="shared" si="93"/>
        <v>575.58994399890639</v>
      </c>
    </row>
    <row r="606" spans="2:16" x14ac:dyDescent="0.25">
      <c r="B606">
        <f>'detrend th'!A608</f>
        <v>1998</v>
      </c>
      <c r="C606">
        <f>'detrend th'!B608</f>
        <v>2</v>
      </c>
      <c r="D606" s="57">
        <f>'detrend th'!F608</f>
        <v>0.98707370627295621</v>
      </c>
      <c r="E606" s="55">
        <f>1/'R'!E1533</f>
        <v>787.49230769230769</v>
      </c>
      <c r="F606">
        <f t="shared" si="94"/>
        <v>201</v>
      </c>
      <c r="G606" s="5">
        <f t="shared" si="87"/>
        <v>665.9927702765649</v>
      </c>
      <c r="H606" s="1">
        <f t="shared" si="88"/>
        <v>8.5036499909229164</v>
      </c>
      <c r="I606" s="187">
        <f t="shared" si="90"/>
        <v>5</v>
      </c>
      <c r="J606">
        <f t="shared" si="91"/>
        <v>5</v>
      </c>
      <c r="K606" s="1">
        <f>'R'!J1533</f>
        <v>1.0490396166669707</v>
      </c>
      <c r="L606" s="1">
        <f t="shared" si="89"/>
        <v>1.0496946803609934</v>
      </c>
      <c r="M606" s="6">
        <f>'x calcs'!I605</f>
        <v>1.0020458907434282</v>
      </c>
      <c r="N606" s="6"/>
      <c r="O606" s="6">
        <f t="shared" si="92"/>
        <v>1.0060754353849517</v>
      </c>
      <c r="P606" s="6">
        <f t="shared" si="93"/>
        <v>575.58994399890639</v>
      </c>
    </row>
    <row r="607" spans="2:16" x14ac:dyDescent="0.25">
      <c r="B607">
        <f>'detrend th'!A609</f>
        <v>1998</v>
      </c>
      <c r="C607">
        <f>'detrend th'!B609</f>
        <v>3</v>
      </c>
      <c r="D607" s="57">
        <f>'detrend th'!F609</f>
        <v>0.95890479056744538</v>
      </c>
      <c r="E607" s="55">
        <f>1/'R'!E1534</f>
        <v>825.68434504792322</v>
      </c>
      <c r="F607">
        <f t="shared" si="94"/>
        <v>202</v>
      </c>
      <c r="G607" s="5">
        <f t="shared" si="87"/>
        <v>703.5803323216544</v>
      </c>
      <c r="H607" s="1">
        <f t="shared" si="88"/>
        <v>8.6668372338606954</v>
      </c>
      <c r="I607" s="187">
        <f t="shared" si="90"/>
        <v>5</v>
      </c>
      <c r="J607">
        <f t="shared" si="91"/>
        <v>5</v>
      </c>
      <c r="K607" s="1">
        <f>'R'!J1534</f>
        <v>1.0300458500461556</v>
      </c>
      <c r="L607" s="1">
        <f t="shared" si="89"/>
        <v>1.0307041727635318</v>
      </c>
      <c r="M607" s="6">
        <f>'x calcs'!I606</f>
        <v>1.0020458907434282</v>
      </c>
      <c r="N607" s="6"/>
      <c r="O607" s="6">
        <f t="shared" si="92"/>
        <v>1.0060754353849517</v>
      </c>
      <c r="P607" s="6">
        <f t="shared" si="93"/>
        <v>575.58994399890639</v>
      </c>
    </row>
    <row r="608" spans="2:16" x14ac:dyDescent="0.25">
      <c r="B608">
        <f>'detrend th'!A610</f>
        <v>1998</v>
      </c>
      <c r="C608">
        <f>'detrend th'!B610</f>
        <v>4</v>
      </c>
      <c r="D608" s="57">
        <f>'detrend th'!F610</f>
        <v>1.0533749184108416</v>
      </c>
      <c r="E608" s="55">
        <f>1/'R'!E1535</f>
        <v>847.39047619047619</v>
      </c>
      <c r="F608">
        <f t="shared" si="94"/>
        <v>203</v>
      </c>
      <c r="G608" s="5">
        <f t="shared" si="87"/>
        <v>724.68198815368123</v>
      </c>
      <c r="H608" s="1">
        <f t="shared" si="88"/>
        <v>9.1749132889220331</v>
      </c>
      <c r="I608" s="187">
        <f t="shared" si="90"/>
        <v>5</v>
      </c>
      <c r="J608">
        <f t="shared" si="91"/>
        <v>5</v>
      </c>
      <c r="K608" s="1">
        <f>'R'!J1535</f>
        <v>0.99457456296379143</v>
      </c>
      <c r="L608" s="1">
        <f t="shared" si="89"/>
        <v>0.99523614470452093</v>
      </c>
      <c r="M608" s="6">
        <f>'x calcs'!I607</f>
        <v>1.0013794845290518</v>
      </c>
      <c r="N608" s="6"/>
      <c r="O608" s="6">
        <f t="shared" si="92"/>
        <v>1.0060754353849517</v>
      </c>
      <c r="P608" s="6">
        <f t="shared" si="93"/>
        <v>575.58994399890639</v>
      </c>
    </row>
    <row r="609" spans="2:16" x14ac:dyDescent="0.25">
      <c r="B609">
        <f>'detrend th'!A611</f>
        <v>1998</v>
      </c>
      <c r="C609">
        <f>'detrend th'!B611</f>
        <v>5</v>
      </c>
      <c r="D609" s="57">
        <f>'detrend th'!F611</f>
        <v>1.0323801261735486</v>
      </c>
      <c r="E609" s="55">
        <f>1/'R'!E1536</f>
        <v>839.18233438485811</v>
      </c>
      <c r="F609">
        <f t="shared" si="94"/>
        <v>204</v>
      </c>
      <c r="G609" s="5">
        <f t="shared" si="87"/>
        <v>715.86937103753712</v>
      </c>
      <c r="H609" s="1">
        <f t="shared" si="88"/>
        <v>9.03243125742393</v>
      </c>
      <c r="I609" s="187">
        <f t="shared" si="90"/>
        <v>5</v>
      </c>
      <c r="J609">
        <f t="shared" si="91"/>
        <v>5</v>
      </c>
      <c r="K609" s="1">
        <f>'R'!J1536</f>
        <v>0.99856175328786545</v>
      </c>
      <c r="L609" s="1">
        <f t="shared" si="89"/>
        <v>0.99922659405194836</v>
      </c>
      <c r="M609" s="6">
        <f>'x calcs'!I608</f>
        <v>1.0013794845290518</v>
      </c>
      <c r="N609" s="6"/>
      <c r="O609" s="6">
        <f t="shared" si="92"/>
        <v>1.0060754353849517</v>
      </c>
      <c r="P609" s="6">
        <f t="shared" si="93"/>
        <v>575.58994399890639</v>
      </c>
    </row>
    <row r="610" spans="2:16" x14ac:dyDescent="0.25">
      <c r="B610">
        <f>'detrend th'!A612</f>
        <v>1998</v>
      </c>
      <c r="C610">
        <f>'detrend th'!B612</f>
        <v>6</v>
      </c>
      <c r="D610" s="57">
        <f>'detrend th'!F612</f>
        <v>0.99115190101324935</v>
      </c>
      <c r="E610" s="55">
        <f>1/'R'!E1537</f>
        <v>833.89843260188104</v>
      </c>
      <c r="F610">
        <f t="shared" si="94"/>
        <v>205</v>
      </c>
      <c r="G610" s="5">
        <f t="shared" si="87"/>
        <v>709.98099394403403</v>
      </c>
      <c r="H610" s="1">
        <f t="shared" si="88"/>
        <v>8.8345136231468917</v>
      </c>
      <c r="I610" s="187">
        <f t="shared" si="90"/>
        <v>5</v>
      </c>
      <c r="J610">
        <f t="shared" si="91"/>
        <v>5</v>
      </c>
      <c r="K610" s="1">
        <f>'R'!J1537</f>
        <v>1.0419621752899468</v>
      </c>
      <c r="L610" s="1">
        <f t="shared" si="89"/>
        <v>1.042630275077383</v>
      </c>
      <c r="M610" s="6">
        <f>'x calcs'!I609</f>
        <v>1.0013794845290518</v>
      </c>
      <c r="N610" s="6"/>
      <c r="O610" s="6">
        <f t="shared" si="92"/>
        <v>1.0060754353849517</v>
      </c>
      <c r="P610" s="6">
        <f t="shared" si="93"/>
        <v>575.58994399890639</v>
      </c>
    </row>
    <row r="611" spans="2:16" x14ac:dyDescent="0.25">
      <c r="B611">
        <f>'detrend th'!A613</f>
        <v>1998</v>
      </c>
      <c r="C611">
        <f>'detrend th'!B613</f>
        <v>7</v>
      </c>
      <c r="D611" s="57">
        <f>'detrend th'!F613</f>
        <v>0.99478685640121456</v>
      </c>
      <c r="E611" s="55">
        <f>1/'R'!E1538</f>
        <v>866.53055872932634</v>
      </c>
      <c r="F611">
        <f t="shared" si="94"/>
        <v>206</v>
      </c>
      <c r="G611" s="5">
        <f t="shared" si="87"/>
        <v>742.00864476095319</v>
      </c>
      <c r="H611" s="1">
        <f t="shared" si="88"/>
        <v>9.0779277475174887</v>
      </c>
      <c r="I611" s="187">
        <f t="shared" si="90"/>
        <v>5</v>
      </c>
      <c r="J611">
        <f t="shared" si="91"/>
        <v>5</v>
      </c>
      <c r="K611" s="1">
        <f>'R'!J1538</f>
        <v>0.92577045709117523</v>
      </c>
      <c r="L611" s="1">
        <f t="shared" si="89"/>
        <v>0.92644181590196484</v>
      </c>
      <c r="M611" s="6">
        <f>'x calcs'!I610</f>
        <v>1.0036579684500075</v>
      </c>
      <c r="N611" s="6"/>
      <c r="O611" s="6">
        <f t="shared" si="92"/>
        <v>1.0060754353849517</v>
      </c>
      <c r="P611" s="6">
        <f t="shared" si="93"/>
        <v>575.58994399890639</v>
      </c>
    </row>
    <row r="612" spans="2:16" x14ac:dyDescent="0.25">
      <c r="B612">
        <f>'detrend th'!A614</f>
        <v>1998</v>
      </c>
      <c r="C612">
        <f>'detrend th'!B614</f>
        <v>8</v>
      </c>
      <c r="D612" s="57">
        <f>'detrend th'!F614</f>
        <v>1.010822492678082</v>
      </c>
      <c r="E612" s="55">
        <f>1/'R'!E1539</f>
        <v>801.79067728637767</v>
      </c>
      <c r="F612">
        <f t="shared" si="94"/>
        <v>207</v>
      </c>
      <c r="G612" s="5">
        <f t="shared" si="87"/>
        <v>676.66428800747849</v>
      </c>
      <c r="H612" s="1">
        <f t="shared" si="88"/>
        <v>8.6698630263458938</v>
      </c>
      <c r="I612" s="187">
        <f t="shared" si="90"/>
        <v>5</v>
      </c>
      <c r="J612">
        <f t="shared" si="91"/>
        <v>5</v>
      </c>
      <c r="K612" s="1">
        <f>'R'!J1539</f>
        <v>0.94639708414615586</v>
      </c>
      <c r="L612" s="1">
        <f t="shared" si="89"/>
        <v>0.94707170198029877</v>
      </c>
      <c r="M612" s="6">
        <f>'x calcs'!I611</f>
        <v>1.0036579684500075</v>
      </c>
      <c r="N612" s="6"/>
      <c r="O612" s="6">
        <f t="shared" si="92"/>
        <v>1.0060754353849517</v>
      </c>
      <c r="P612" s="6">
        <f t="shared" si="93"/>
        <v>575.58994399890639</v>
      </c>
    </row>
    <row r="613" spans="2:16" x14ac:dyDescent="0.25">
      <c r="B613">
        <f>'detrend th'!A615</f>
        <v>1998</v>
      </c>
      <c r="C613">
        <f>'detrend th'!B615</f>
        <v>9</v>
      </c>
      <c r="D613" s="57">
        <f>'detrend th'!F615</f>
        <v>0.94437169022577161</v>
      </c>
      <c r="E613" s="55">
        <f>1/'R'!E1540</f>
        <v>758.37027863777098</v>
      </c>
      <c r="F613">
        <f t="shared" si="94"/>
        <v>208</v>
      </c>
      <c r="G613" s="5">
        <f t="shared" si="87"/>
        <v>632.63941404834566</v>
      </c>
      <c r="H613" s="1">
        <f t="shared" si="88"/>
        <v>8.103200751401511</v>
      </c>
      <c r="I613" s="187">
        <f t="shared" si="90"/>
        <v>5</v>
      </c>
      <c r="J613">
        <f t="shared" si="91"/>
        <v>5</v>
      </c>
      <c r="K613" s="1">
        <f>'R'!J1540</f>
        <v>1.0067642008783266</v>
      </c>
      <c r="L613" s="1">
        <f t="shared" si="89"/>
        <v>1.0074420777358228</v>
      </c>
      <c r="M613" s="6">
        <f>'x calcs'!I612</f>
        <v>1.0036579684500075</v>
      </c>
      <c r="N613" s="6"/>
      <c r="O613" s="6">
        <f t="shared" si="92"/>
        <v>1.0060754353849517</v>
      </c>
      <c r="P613" s="6">
        <f t="shared" si="93"/>
        <v>575.58994399890639</v>
      </c>
    </row>
    <row r="614" spans="2:16" x14ac:dyDescent="0.25">
      <c r="B614">
        <f>'detrend th'!A616</f>
        <v>1998</v>
      </c>
      <c r="C614">
        <f>'detrend th'!B616</f>
        <v>10</v>
      </c>
      <c r="D614" s="57">
        <f>'detrend th'!F616</f>
        <v>0.95879999479760336</v>
      </c>
      <c r="E614" s="55">
        <f>1/'R'!E1541</f>
        <v>766.36790439607353</v>
      </c>
      <c r="F614">
        <f t="shared" si="94"/>
        <v>209</v>
      </c>
      <c r="G614" s="5">
        <f t="shared" si="87"/>
        <v>640.03256449612218</v>
      </c>
      <c r="H614" s="1">
        <f t="shared" si="88"/>
        <v>8.2107061921236824</v>
      </c>
      <c r="I614" s="187">
        <f t="shared" si="90"/>
        <v>5</v>
      </c>
      <c r="J614">
        <f t="shared" si="91"/>
        <v>5</v>
      </c>
      <c r="K614" s="1">
        <f>'R'!J1541</f>
        <v>1.1039602446915588</v>
      </c>
      <c r="L614" s="1">
        <f t="shared" si="89"/>
        <v>1.1046413805724085</v>
      </c>
      <c r="M614" s="6">
        <f>'x calcs'!I613</f>
        <v>1.0052451543841439</v>
      </c>
      <c r="N614" s="6"/>
      <c r="O614" s="6">
        <f t="shared" si="92"/>
        <v>1.0060754353849517</v>
      </c>
      <c r="P614" s="6">
        <f t="shared" si="93"/>
        <v>575.58994399890639</v>
      </c>
    </row>
    <row r="615" spans="2:16" x14ac:dyDescent="0.25">
      <c r="B615">
        <f>'detrend th'!A617</f>
        <v>1998</v>
      </c>
      <c r="C615">
        <f>'detrend th'!B617</f>
        <v>11</v>
      </c>
      <c r="D615" s="57">
        <f>'detrend th'!F617</f>
        <v>1.0309329302968924</v>
      </c>
      <c r="E615" s="55">
        <f>1/'R'!E1542</f>
        <v>848.6007180241362</v>
      </c>
      <c r="F615">
        <f t="shared" si="94"/>
        <v>210</v>
      </c>
      <c r="G615" s="5">
        <f t="shared" si="87"/>
        <v>721.66090281365871</v>
      </c>
      <c r="H615" s="1">
        <f t="shared" si="88"/>
        <v>9.06850045198399</v>
      </c>
      <c r="I615" s="187">
        <f t="shared" si="90"/>
        <v>5</v>
      </c>
      <c r="J615">
        <f t="shared" si="91"/>
        <v>5</v>
      </c>
      <c r="K615" s="1">
        <f>'R'!J1542</f>
        <v>1.0362464075488409</v>
      </c>
      <c r="L615" s="1">
        <f t="shared" si="89"/>
        <v>1.0369308024530439</v>
      </c>
      <c r="M615" s="6">
        <f>'x calcs'!I614</f>
        <v>1.0052451543841439</v>
      </c>
      <c r="N615" s="6"/>
      <c r="O615" s="6">
        <f t="shared" si="92"/>
        <v>1.0060754353849517</v>
      </c>
      <c r="P615" s="6">
        <f t="shared" si="93"/>
        <v>575.58994399890639</v>
      </c>
    </row>
    <row r="616" spans="2:16" x14ac:dyDescent="0.25">
      <c r="B616">
        <f>'detrend th'!A618</f>
        <v>1998</v>
      </c>
      <c r="C616">
        <f>'detrend th'!B618</f>
        <v>12</v>
      </c>
      <c r="D616" s="57">
        <f>'detrend th'!F618</f>
        <v>1.0109248489575156</v>
      </c>
      <c r="E616" s="55">
        <f>1/'R'!E1543</f>
        <v>881.51851851851859</v>
      </c>
      <c r="F616">
        <f t="shared" si="94"/>
        <v>211</v>
      </c>
      <c r="G616" s="5">
        <f t="shared" si="87"/>
        <v>753.97422799751507</v>
      </c>
      <c r="H616" s="1">
        <f t="shared" si="88"/>
        <v>9.2246808123245749</v>
      </c>
      <c r="I616" s="187">
        <f t="shared" si="90"/>
        <v>5</v>
      </c>
      <c r="J616">
        <f t="shared" si="91"/>
        <v>5</v>
      </c>
      <c r="K616" s="1">
        <f>'R'!J1543</f>
        <v>1.042460257230756</v>
      </c>
      <c r="L616" s="1">
        <f t="shared" si="89"/>
        <v>1.0431479111583124</v>
      </c>
      <c r="M616" s="6">
        <f>'x calcs'!I615</f>
        <v>1.0052451543841439</v>
      </c>
      <c r="N616" s="6"/>
      <c r="O616" s="6">
        <f t="shared" si="92"/>
        <v>1.0060754353849517</v>
      </c>
      <c r="P616" s="6">
        <f t="shared" si="93"/>
        <v>575.58994399890639</v>
      </c>
    </row>
    <row r="617" spans="2:16" x14ac:dyDescent="0.25">
      <c r="B617">
        <f>'detrend th'!A619</f>
        <v>1999</v>
      </c>
      <c r="C617">
        <f>'detrend th'!B619</f>
        <v>1</v>
      </c>
      <c r="D617" s="57">
        <f>'detrend th'!F619</f>
        <v>1.0964228047876405</v>
      </c>
      <c r="E617" s="55">
        <f>1/'R'!E1544</f>
        <v>920.28085996320988</v>
      </c>
      <c r="F617">
        <f t="shared" si="94"/>
        <v>212</v>
      </c>
      <c r="G617" s="5">
        <f t="shared" si="87"/>
        <v>792.13209413168022</v>
      </c>
      <c r="H617" s="1">
        <f t="shared" si="88"/>
        <v>9.8211948037654651</v>
      </c>
      <c r="I617" s="187">
        <f t="shared" si="90"/>
        <v>5</v>
      </c>
      <c r="J617">
        <f t="shared" si="91"/>
        <v>5</v>
      </c>
      <c r="K617" s="1">
        <f>'R'!J1544</f>
        <v>0.99496735871286224</v>
      </c>
      <c r="L617" s="1">
        <f t="shared" si="89"/>
        <v>0.99565827166377197</v>
      </c>
      <c r="M617" s="6">
        <f>'x calcs'!I616</f>
        <v>1.0031712729966309</v>
      </c>
      <c r="N617" s="6"/>
      <c r="O617" s="6">
        <f t="shared" si="92"/>
        <v>1.0060754353849517</v>
      </c>
      <c r="P617" s="6">
        <f t="shared" si="93"/>
        <v>575.58994399890639</v>
      </c>
    </row>
    <row r="618" spans="2:16" x14ac:dyDescent="0.25">
      <c r="B618">
        <f>'detrend th'!A620</f>
        <v>1999</v>
      </c>
      <c r="C618">
        <f>'detrend th'!B620</f>
        <v>2</v>
      </c>
      <c r="D618" s="57">
        <f>'detrend th'!F620</f>
        <v>1.0888386787509965</v>
      </c>
      <c r="E618" s="55">
        <f>1/'R'!E1545</f>
        <v>913.98940918248672</v>
      </c>
      <c r="F618">
        <f t="shared" si="94"/>
        <v>213</v>
      </c>
      <c r="G618" s="5">
        <f t="shared" si="87"/>
        <v>785.23616804043104</v>
      </c>
      <c r="H618" s="1">
        <f t="shared" si="88"/>
        <v>9.7431006926620505</v>
      </c>
      <c r="I618" s="187">
        <f t="shared" si="90"/>
        <v>5</v>
      </c>
      <c r="J618">
        <f t="shared" si="91"/>
        <v>5</v>
      </c>
      <c r="K618" s="1">
        <f>'R'!J1545</f>
        <v>1.0228791602161311</v>
      </c>
      <c r="L618" s="1">
        <f t="shared" si="89"/>
        <v>1.0235733321903941</v>
      </c>
      <c r="M618" s="6">
        <f>'x calcs'!I617</f>
        <v>1.0031712729966309</v>
      </c>
      <c r="N618" s="6"/>
      <c r="O618" s="6">
        <f t="shared" si="92"/>
        <v>1.0060754353849517</v>
      </c>
      <c r="P618" s="6">
        <f t="shared" si="93"/>
        <v>575.58994399890639</v>
      </c>
    </row>
    <row r="619" spans="2:16" x14ac:dyDescent="0.25">
      <c r="B619">
        <f>'detrend th'!A621</f>
        <v>1999</v>
      </c>
      <c r="C619">
        <f>'detrend th'!B621</f>
        <v>3</v>
      </c>
      <c r="D619" s="57">
        <f>'detrend th'!F621</f>
        <v>1.0991684408312707</v>
      </c>
      <c r="E619" s="55">
        <f>1/'R'!E1546</f>
        <v>934.94954407294836</v>
      </c>
      <c r="F619">
        <f t="shared" si="94"/>
        <v>214</v>
      </c>
      <c r="G619" s="5">
        <f t="shared" si="87"/>
        <v>805.59182762036653</v>
      </c>
      <c r="H619" s="1">
        <f t="shared" si="88"/>
        <v>9.9280900722422096</v>
      </c>
      <c r="I619" s="187">
        <f t="shared" si="90"/>
        <v>5</v>
      </c>
      <c r="J619">
        <f t="shared" si="91"/>
        <v>5</v>
      </c>
      <c r="K619" s="1">
        <f>'R'!J1546</f>
        <v>1.0317124164249445</v>
      </c>
      <c r="L619" s="1">
        <f t="shared" si="89"/>
        <v>1.0324098474225609</v>
      </c>
      <c r="M619" s="6">
        <f>'x calcs'!I618</f>
        <v>1.0031712729966309</v>
      </c>
      <c r="N619" s="6"/>
      <c r="O619" s="6">
        <f t="shared" si="92"/>
        <v>1.0060754353849517</v>
      </c>
      <c r="P619" s="6">
        <f t="shared" si="93"/>
        <v>575.58994399890639</v>
      </c>
    </row>
    <row r="620" spans="2:16" x14ac:dyDescent="0.25">
      <c r="B620">
        <f>'detrend th'!A622</f>
        <v>1999</v>
      </c>
      <c r="C620">
        <f>'detrend th'!B622</f>
        <v>4</v>
      </c>
      <c r="D620" s="57">
        <f>'detrend th'!F622</f>
        <v>1.0652857907820028</v>
      </c>
      <c r="E620" s="55">
        <f>1/'R'!E1547</f>
        <v>978.44349419670129</v>
      </c>
      <c r="F620">
        <f t="shared" si="94"/>
        <v>215</v>
      </c>
      <c r="G620" s="5">
        <f t="shared" si="87"/>
        <v>848.48130243359333</v>
      </c>
      <c r="H620" s="1">
        <f t="shared" si="88"/>
        <v>10.107723586886994</v>
      </c>
      <c r="I620" s="187">
        <f t="shared" si="90"/>
        <v>5</v>
      </c>
      <c r="J620">
        <f t="shared" si="91"/>
        <v>5</v>
      </c>
      <c r="K620" s="1">
        <f>'R'!J1547</f>
        <v>0.99843216175838279</v>
      </c>
      <c r="L620" s="1">
        <f t="shared" si="89"/>
        <v>0.99913285177935252</v>
      </c>
      <c r="M620" s="6">
        <f>'x calcs'!I619</f>
        <v>1.0005760178969036</v>
      </c>
      <c r="N620" s="6"/>
      <c r="O620" s="6">
        <f t="shared" si="92"/>
        <v>1.0060754353849517</v>
      </c>
      <c r="P620" s="6">
        <f t="shared" si="93"/>
        <v>575.58994399890639</v>
      </c>
    </row>
    <row r="621" spans="2:16" x14ac:dyDescent="0.25">
      <c r="B621">
        <f>'detrend th'!A623</f>
        <v>1999</v>
      </c>
      <c r="C621">
        <f>'detrend th'!B623</f>
        <v>5</v>
      </c>
      <c r="D621" s="57">
        <f>'detrend th'!F623</f>
        <v>1.1076755889175793</v>
      </c>
      <c r="E621" s="55">
        <f>1/'R'!E1548</f>
        <v>981.26703499079201</v>
      </c>
      <c r="F621">
        <f t="shared" si="94"/>
        <v>216</v>
      </c>
      <c r="G621" s="5">
        <f t="shared" si="87"/>
        <v>850.70036791715802</v>
      </c>
      <c r="H621" s="1">
        <f t="shared" si="88"/>
        <v>10.283713022425559</v>
      </c>
      <c r="I621" s="187">
        <f t="shared" si="90"/>
        <v>5</v>
      </c>
      <c r="J621">
        <f t="shared" si="91"/>
        <v>5</v>
      </c>
      <c r="K621" s="1">
        <f>'R'!J1548</f>
        <v>0.99330074702939453</v>
      </c>
      <c r="L621" s="1">
        <f t="shared" si="89"/>
        <v>0.99400469607371755</v>
      </c>
      <c r="M621" s="6">
        <f>'x calcs'!I620</f>
        <v>1.0005760178969036</v>
      </c>
      <c r="N621" s="6"/>
      <c r="O621" s="6">
        <f t="shared" si="92"/>
        <v>1.0060754353849517</v>
      </c>
      <c r="P621" s="6">
        <f t="shared" si="93"/>
        <v>575.58994399890639</v>
      </c>
    </row>
    <row r="622" spans="2:16" x14ac:dyDescent="0.25">
      <c r="B622">
        <f>'detrend th'!A624</f>
        <v>1999</v>
      </c>
      <c r="C622">
        <f>'detrend th'!B624</f>
        <v>6</v>
      </c>
      <c r="D622" s="57">
        <f>'detrend th'!F624</f>
        <v>1.0371452564834263</v>
      </c>
      <c r="E622" s="55">
        <f>1/'R'!E1549</f>
        <v>979.06230721776672</v>
      </c>
      <c r="F622">
        <f t="shared" si="94"/>
        <v>217</v>
      </c>
      <c r="G622" s="5">
        <f t="shared" si="87"/>
        <v>847.89116483360658</v>
      </c>
      <c r="H622" s="1">
        <f t="shared" si="88"/>
        <v>9.997225138158047</v>
      </c>
      <c r="I622" s="187">
        <f t="shared" si="90"/>
        <v>5</v>
      </c>
      <c r="J622">
        <f t="shared" si="91"/>
        <v>5</v>
      </c>
      <c r="K622" s="1">
        <f>'R'!J1549</f>
        <v>1.0414774937237525</v>
      </c>
      <c r="L622" s="1">
        <f t="shared" si="89"/>
        <v>1.042184701791429</v>
      </c>
      <c r="M622" s="6">
        <f>'x calcs'!I621</f>
        <v>1.0005760178969036</v>
      </c>
      <c r="N622" s="6"/>
      <c r="O622" s="6">
        <f t="shared" si="92"/>
        <v>1.0060754353849517</v>
      </c>
      <c r="P622" s="6">
        <f t="shared" si="93"/>
        <v>575.58994399890639</v>
      </c>
    </row>
    <row r="623" spans="2:16" x14ac:dyDescent="0.25">
      <c r="B623">
        <f>'detrend th'!A625</f>
        <v>1999</v>
      </c>
      <c r="C623">
        <f>'detrend th'!B625</f>
        <v>7</v>
      </c>
      <c r="D623" s="57">
        <f>'detrend th'!F625</f>
        <v>1.0541591771147674</v>
      </c>
      <c r="E623" s="55">
        <f>1/'R'!E1550</f>
        <v>1017.0957446808511</v>
      </c>
      <c r="F623">
        <f t="shared" si="94"/>
        <v>218</v>
      </c>
      <c r="G623" s="5">
        <f t="shared" si="87"/>
        <v>885.32012698616495</v>
      </c>
      <c r="H623" s="1">
        <f t="shared" si="88"/>
        <v>10.329897562519768</v>
      </c>
      <c r="I623" s="187">
        <f t="shared" si="90"/>
        <v>5</v>
      </c>
      <c r="J623">
        <f t="shared" si="91"/>
        <v>5</v>
      </c>
      <c r="K623" s="1">
        <f>'R'!J1550</f>
        <v>0.95668929072740183</v>
      </c>
      <c r="L623" s="1">
        <f t="shared" si="89"/>
        <v>0.95739975781843156</v>
      </c>
      <c r="M623" s="6">
        <f>'x calcs'!I622</f>
        <v>1.0034032809828153</v>
      </c>
      <c r="N623" s="6"/>
      <c r="O623" s="6">
        <f t="shared" si="92"/>
        <v>1.0060754353849517</v>
      </c>
      <c r="P623" s="6">
        <f t="shared" si="93"/>
        <v>575.58994399890639</v>
      </c>
    </row>
    <row r="624" spans="2:16" x14ac:dyDescent="0.25">
      <c r="B624">
        <f>'detrend th'!A626</f>
        <v>1999</v>
      </c>
      <c r="C624">
        <f>'detrend th'!B626</f>
        <v>8</v>
      </c>
      <c r="D624" s="57">
        <f>'detrend th'!F626</f>
        <v>1.0853219502671376</v>
      </c>
      <c r="E624" s="55">
        <f>1/'R'!E1551</f>
        <v>972.71809485039682</v>
      </c>
      <c r="F624">
        <f t="shared" si="94"/>
        <v>219</v>
      </c>
      <c r="G624" s="5">
        <f t="shared" si="87"/>
        <v>840.33800184518464</v>
      </c>
      <c r="H624" s="1">
        <f t="shared" si="88"/>
        <v>10.124985534757748</v>
      </c>
      <c r="I624" s="187">
        <f t="shared" si="90"/>
        <v>5</v>
      </c>
      <c r="J624">
        <f t="shared" si="91"/>
        <v>5</v>
      </c>
      <c r="K624" s="1">
        <f>'R'!J1551</f>
        <v>0.98592411174388317</v>
      </c>
      <c r="L624" s="1">
        <f t="shared" si="89"/>
        <v>0.98663783785826631</v>
      </c>
      <c r="M624" s="6">
        <f>'x calcs'!I623</f>
        <v>1.0034032809828153</v>
      </c>
      <c r="N624" s="6"/>
      <c r="O624" s="6">
        <f t="shared" si="92"/>
        <v>1.0060754353849517</v>
      </c>
      <c r="P624" s="6">
        <f t="shared" si="93"/>
        <v>575.58994399890639</v>
      </c>
    </row>
    <row r="625" spans="2:19" x14ac:dyDescent="0.25">
      <c r="B625">
        <f>'detrend th'!A627</f>
        <v>1999</v>
      </c>
      <c r="C625">
        <f>'detrend th'!B627</f>
        <v>9</v>
      </c>
      <c r="D625" s="57">
        <f>'detrend th'!F627</f>
        <v>1.0517850089223764</v>
      </c>
      <c r="E625" s="55">
        <f>1/'R'!E1552</f>
        <v>960.99878493317135</v>
      </c>
      <c r="F625">
        <f t="shared" si="94"/>
        <v>220</v>
      </c>
      <c r="G625" s="5">
        <f t="shared" si="87"/>
        <v>828.01421661743302</v>
      </c>
      <c r="H625" s="1">
        <f t="shared" si="88"/>
        <v>9.9099604830129628</v>
      </c>
      <c r="I625" s="187">
        <f t="shared" si="90"/>
        <v>5</v>
      </c>
      <c r="J625">
        <f t="shared" si="91"/>
        <v>5</v>
      </c>
      <c r="K625" s="1">
        <f>'R'!J1552</f>
        <v>0.98216584485130809</v>
      </c>
      <c r="L625" s="1">
        <f t="shared" si="89"/>
        <v>0.98288282998904453</v>
      </c>
      <c r="M625" s="6">
        <f>'x calcs'!I624</f>
        <v>1.0034032809828153</v>
      </c>
      <c r="N625" s="6"/>
      <c r="O625" s="6">
        <f t="shared" si="92"/>
        <v>1.0060754353849517</v>
      </c>
      <c r="P625" s="6">
        <f t="shared" si="93"/>
        <v>575.58994399890639</v>
      </c>
    </row>
    <row r="626" spans="2:19" x14ac:dyDescent="0.25">
      <c r="B626">
        <f>'detrend th'!A628</f>
        <v>1999</v>
      </c>
      <c r="C626">
        <f>'detrend th'!B628</f>
        <v>10</v>
      </c>
      <c r="D626" s="57">
        <f>'detrend th'!F628</f>
        <v>1.1215799850847576</v>
      </c>
      <c r="E626" s="55">
        <f>1/'R'!E1553</f>
        <v>947.37570850202417</v>
      </c>
      <c r="F626">
        <f t="shared" si="94"/>
        <v>221</v>
      </c>
      <c r="G626" s="5">
        <f t="shared" si="87"/>
        <v>813.7866648757597</v>
      </c>
      <c r="H626" s="1">
        <f t="shared" si="88"/>
        <v>10.07149170933943</v>
      </c>
      <c r="I626" s="187">
        <f t="shared" si="90"/>
        <v>5</v>
      </c>
      <c r="J626">
        <f t="shared" si="91"/>
        <v>5</v>
      </c>
      <c r="K626" s="1">
        <f>'R'!J1553</f>
        <v>1.0651447931239983</v>
      </c>
      <c r="L626" s="1">
        <f t="shared" si="89"/>
        <v>1.0658650372850882</v>
      </c>
      <c r="M626" s="6">
        <f>'x calcs'!I625</f>
        <v>1.004949546345463</v>
      </c>
      <c r="N626" s="6"/>
      <c r="O626" s="6">
        <f t="shared" si="92"/>
        <v>1.0060754353849517</v>
      </c>
      <c r="P626" s="6">
        <f t="shared" si="93"/>
        <v>575.58994399890639</v>
      </c>
    </row>
    <row r="627" spans="2:19" x14ac:dyDescent="0.25">
      <c r="B627">
        <f>'detrend th'!A629</f>
        <v>1999</v>
      </c>
      <c r="C627">
        <f>'detrend th'!B629</f>
        <v>11</v>
      </c>
      <c r="D627" s="57">
        <f>'detrend th'!F629</f>
        <v>1.1128957527496444</v>
      </c>
      <c r="E627" s="55">
        <f>1/'R'!E1554</f>
        <v>1013.2739781464995</v>
      </c>
      <c r="F627">
        <f t="shared" si="94"/>
        <v>222</v>
      </c>
      <c r="G627" s="5">
        <f t="shared" si="87"/>
        <v>879.08045920970903</v>
      </c>
      <c r="H627" s="1">
        <f t="shared" si="88"/>
        <v>10.506954705878226</v>
      </c>
      <c r="I627" s="187">
        <f t="shared" si="90"/>
        <v>5</v>
      </c>
      <c r="J627">
        <f t="shared" si="91"/>
        <v>5</v>
      </c>
      <c r="K627" s="1">
        <f>'R'!J1554</f>
        <v>1.0230167414381528</v>
      </c>
      <c r="L627" s="1">
        <f t="shared" si="89"/>
        <v>1.0237402446225961</v>
      </c>
      <c r="M627" s="6">
        <f>'x calcs'!I626</f>
        <v>1.004949546345463</v>
      </c>
      <c r="N627" s="6"/>
      <c r="O627" s="6">
        <f t="shared" si="92"/>
        <v>1.0060754353849517</v>
      </c>
      <c r="P627" s="6">
        <f t="shared" si="93"/>
        <v>575.58994399890639</v>
      </c>
    </row>
    <row r="628" spans="2:19" x14ac:dyDescent="0.25">
      <c r="B628">
        <f>'detrend th'!A630</f>
        <v>1999</v>
      </c>
      <c r="C628">
        <f>'detrend th'!B630</f>
        <v>12</v>
      </c>
      <c r="D628" s="57">
        <f>'detrend th'!F630</f>
        <v>1.159552844701591</v>
      </c>
      <c r="E628" s="55">
        <f>1/'R'!E1555</f>
        <v>1040.3009708737866</v>
      </c>
      <c r="F628">
        <f t="shared" si="94"/>
        <v>223</v>
      </c>
      <c r="G628" s="5">
        <f t="shared" si="87"/>
        <v>905.50297662646994</v>
      </c>
      <c r="H628" s="1">
        <f t="shared" si="88"/>
        <v>10.872634597804746</v>
      </c>
      <c r="I628" s="187">
        <f t="shared" si="90"/>
        <v>5</v>
      </c>
      <c r="J628">
        <f t="shared" si="91"/>
        <v>5</v>
      </c>
      <c r="K628" s="1">
        <f>'R'!J1555</f>
        <v>0.99094278640391553</v>
      </c>
      <c r="L628" s="1">
        <f t="shared" si="89"/>
        <v>0.99166954861171208</v>
      </c>
      <c r="M628" s="6">
        <f>'x calcs'!I627</f>
        <v>1.004949546345463</v>
      </c>
      <c r="N628" s="6"/>
      <c r="O628" s="6">
        <f t="shared" si="92"/>
        <v>1.0060754353849517</v>
      </c>
      <c r="P628" s="6">
        <f t="shared" si="93"/>
        <v>575.58994399890639</v>
      </c>
    </row>
    <row r="629" spans="2:19" x14ac:dyDescent="0.25">
      <c r="B629">
        <f>'detrend th'!A631</f>
        <v>2000</v>
      </c>
      <c r="C629">
        <f>'detrend th'!B631</f>
        <v>1</v>
      </c>
      <c r="D629" s="57">
        <f>'detrend th'!F631</f>
        <v>1.2027742683732674</v>
      </c>
      <c r="E629" s="55">
        <f>1/'R'!E1556</f>
        <v>1032.2051488334673</v>
      </c>
      <c r="F629">
        <f t="shared" si="94"/>
        <v>224</v>
      </c>
      <c r="G629" s="5">
        <f t="shared" si="87"/>
        <v>896.80267927562466</v>
      </c>
      <c r="H629" s="1">
        <f t="shared" si="88"/>
        <v>10.973455837838731</v>
      </c>
      <c r="I629" s="187">
        <f t="shared" si="90"/>
        <v>5</v>
      </c>
      <c r="J629">
        <f t="shared" si="91"/>
        <v>5</v>
      </c>
      <c r="K629" s="1">
        <f>'R'!J1556</f>
        <v>0.9711841899139021</v>
      </c>
      <c r="L629" s="1">
        <f t="shared" si="89"/>
        <v>0.97191421114505194</v>
      </c>
      <c r="M629" s="6">
        <f>'x calcs'!I628</f>
        <v>0.99823674873116597</v>
      </c>
      <c r="N629" s="6"/>
      <c r="O629" s="6">
        <f t="shared" si="92"/>
        <v>1.0060754353849517</v>
      </c>
      <c r="P629" s="6">
        <f t="shared" si="93"/>
        <v>575.58994399890639</v>
      </c>
    </row>
    <row r="630" spans="2:19" x14ac:dyDescent="0.25">
      <c r="B630">
        <f>'detrend th'!A632</f>
        <v>2000</v>
      </c>
      <c r="C630">
        <f>'detrend th'!B632</f>
        <v>2</v>
      </c>
      <c r="D630" s="57">
        <f>'detrend th'!F632</f>
        <v>1.1920057970366795</v>
      </c>
      <c r="E630" s="55">
        <f>1/'R'!E1557</f>
        <v>999.98639999999989</v>
      </c>
      <c r="F630">
        <f t="shared" si="94"/>
        <v>225</v>
      </c>
      <c r="G630" s="5">
        <f t="shared" si="87"/>
        <v>863.97945513163108</v>
      </c>
      <c r="H630" s="1">
        <f t="shared" si="88"/>
        <v>10.697398146350332</v>
      </c>
      <c r="I630" s="187">
        <f t="shared" si="90"/>
        <v>5</v>
      </c>
      <c r="J630">
        <f t="shared" si="91"/>
        <v>5</v>
      </c>
      <c r="K630" s="1">
        <f>'R'!J1557</f>
        <v>1.03273290793898</v>
      </c>
      <c r="L630" s="1">
        <f t="shared" si="89"/>
        <v>1.0334661881934832</v>
      </c>
      <c r="M630" s="6">
        <f>'x calcs'!I629</f>
        <v>0.99823674873116597</v>
      </c>
      <c r="N630" s="6"/>
      <c r="O630" s="6">
        <f t="shared" si="92"/>
        <v>1.0060754353849517</v>
      </c>
      <c r="P630" s="6">
        <f t="shared" si="93"/>
        <v>575.58994399890639</v>
      </c>
    </row>
    <row r="631" spans="2:19" x14ac:dyDescent="0.25">
      <c r="B631">
        <f>'detrend th'!A633</f>
        <v>2000</v>
      </c>
      <c r="C631">
        <f>'detrend th'!B633</f>
        <v>3</v>
      </c>
      <c r="D631" s="57">
        <f>'detrend th'!F633</f>
        <v>1.2024107013512608</v>
      </c>
      <c r="E631" s="55">
        <f>1/'R'!E1558</f>
        <v>1032.6085918854415</v>
      </c>
      <c r="F631">
        <f t="shared" si="94"/>
        <v>226</v>
      </c>
      <c r="G631" s="5">
        <f t="shared" si="87"/>
        <v>895.99717170654662</v>
      </c>
      <c r="H631" s="1">
        <f t="shared" si="88"/>
        <v>10.966306181557265</v>
      </c>
      <c r="I631" s="187">
        <f t="shared" si="90"/>
        <v>5</v>
      </c>
      <c r="J631">
        <f t="shared" si="91"/>
        <v>5</v>
      </c>
      <c r="K631" s="1">
        <f>'R'!J1558</f>
        <v>1.015443906437838</v>
      </c>
      <c r="L631" s="1">
        <f t="shared" si="89"/>
        <v>1.0161804457156944</v>
      </c>
      <c r="M631" s="6">
        <f>'x calcs'!I630</f>
        <v>0.99823674873116597</v>
      </c>
      <c r="N631" s="6"/>
      <c r="O631" s="6">
        <f t="shared" si="92"/>
        <v>1.0060754353849517</v>
      </c>
      <c r="P631" s="6">
        <f t="shared" si="93"/>
        <v>575.58994399890639</v>
      </c>
    </row>
    <row r="632" spans="2:19" x14ac:dyDescent="0.25">
      <c r="B632">
        <f>'detrend th'!A634</f>
        <v>2000</v>
      </c>
      <c r="C632">
        <f>'detrend th'!B634</f>
        <v>4</v>
      </c>
      <c r="D632" s="57">
        <f>'detrend th'!F634</f>
        <v>1.2707560880245166</v>
      </c>
      <c r="E632" s="55">
        <f>1/'R'!E1559</f>
        <v>1047.569892473118</v>
      </c>
      <c r="F632">
        <f t="shared" si="94"/>
        <v>227</v>
      </c>
      <c r="G632" s="5">
        <f t="shared" si="87"/>
        <v>910.35399698369702</v>
      </c>
      <c r="H632" s="1">
        <f t="shared" si="88"/>
        <v>11.327357345430748</v>
      </c>
      <c r="I632" s="187">
        <f t="shared" si="90"/>
        <v>5</v>
      </c>
      <c r="J632">
        <f t="shared" si="91"/>
        <v>5</v>
      </c>
      <c r="K632" s="1">
        <f>'R'!J1559</f>
        <v>0.96439925227695511</v>
      </c>
      <c r="L632" s="1">
        <f t="shared" si="89"/>
        <v>0.96513905057816496</v>
      </c>
      <c r="M632" s="6">
        <f>'x calcs'!I631</f>
        <v>1.0063115671275507</v>
      </c>
      <c r="N632" s="6"/>
      <c r="O632" s="6">
        <f t="shared" si="92"/>
        <v>1.0060754353849517</v>
      </c>
      <c r="P632" s="6">
        <f t="shared" si="93"/>
        <v>575.58994399890639</v>
      </c>
    </row>
    <row r="633" spans="2:19" x14ac:dyDescent="0.25">
      <c r="B633">
        <f>'detrend th'!A635</f>
        <v>2000</v>
      </c>
      <c r="C633">
        <f>'detrend th'!B635</f>
        <v>5</v>
      </c>
      <c r="D633" s="57">
        <f>'detrend th'!F635</f>
        <v>1.1358052514424595</v>
      </c>
      <c r="E633" s="55">
        <f>1/'R'!E1560</f>
        <v>1018.0478468899522</v>
      </c>
      <c r="F633">
        <f t="shared" si="94"/>
        <v>228</v>
      </c>
      <c r="G633" s="5">
        <f t="shared" si="87"/>
        <v>880.22747609000521</v>
      </c>
      <c r="H633" s="1">
        <f t="shared" si="88"/>
        <v>10.601693033641105</v>
      </c>
      <c r="I633" s="187">
        <f t="shared" si="90"/>
        <v>5</v>
      </c>
      <c r="J633">
        <f t="shared" si="91"/>
        <v>5</v>
      </c>
      <c r="K633" s="1">
        <f>'R'!J1560</f>
        <v>1.0198238777465229</v>
      </c>
      <c r="L633" s="1">
        <f t="shared" si="89"/>
        <v>1.0205669350710862</v>
      </c>
      <c r="M633" s="6">
        <f>'x calcs'!I632</f>
        <v>1.0063115671275507</v>
      </c>
      <c r="N633" s="6"/>
      <c r="O633" s="6">
        <f t="shared" si="92"/>
        <v>1.0060754353849517</v>
      </c>
      <c r="P633" s="6">
        <f t="shared" si="93"/>
        <v>575.58994399890639</v>
      </c>
    </row>
    <row r="634" spans="2:19" x14ac:dyDescent="0.25">
      <c r="B634">
        <f>'detrend th'!A636</f>
        <v>2000</v>
      </c>
      <c r="C634">
        <f>'detrend th'!B636</f>
        <v>6</v>
      </c>
      <c r="D634" s="57">
        <f>'detrend th'!F636</f>
        <v>1.1139372136977965</v>
      </c>
      <c r="E634" s="55">
        <f>1/'R'!E1561</f>
        <v>1050.5101796407187</v>
      </c>
      <c r="F634">
        <f t="shared" si="94"/>
        <v>229</v>
      </c>
      <c r="G634" s="5">
        <f t="shared" si="87"/>
        <v>912.08533353024563</v>
      </c>
      <c r="H634" s="1">
        <f t="shared" si="88"/>
        <v>10.747583291761398</v>
      </c>
      <c r="I634" s="187">
        <f t="shared" si="90"/>
        <v>5</v>
      </c>
      <c r="J634">
        <f t="shared" si="91"/>
        <v>5</v>
      </c>
      <c r="K634" s="1">
        <f>'R'!J1561</f>
        <v>0.99986641358222439</v>
      </c>
      <c r="L634" s="1">
        <f t="shared" si="89"/>
        <v>1.0006127299301411</v>
      </c>
      <c r="M634" s="6">
        <f>'x calcs'!I633</f>
        <v>1.0063115671275507</v>
      </c>
      <c r="N634" s="6"/>
      <c r="O634" s="6">
        <f t="shared" si="92"/>
        <v>1.0060754353849517</v>
      </c>
      <c r="P634" s="6">
        <f t="shared" si="93"/>
        <v>575.58994399890639</v>
      </c>
    </row>
    <row r="635" spans="2:19" x14ac:dyDescent="0.25">
      <c r="B635">
        <f>'detrend th'!A637</f>
        <v>2000</v>
      </c>
      <c r="C635">
        <f>'detrend th'!B637</f>
        <v>7</v>
      </c>
      <c r="D635" s="57">
        <f>'detrend th'!F637</f>
        <v>1.1374926590516923</v>
      </c>
      <c r="E635" s="55">
        <f>1/'R'!E1562</f>
        <v>1066.1037394451146</v>
      </c>
      <c r="F635">
        <f t="shared" si="94"/>
        <v>230</v>
      </c>
      <c r="G635" s="5">
        <f t="shared" si="87"/>
        <v>927.0744180241154</v>
      </c>
      <c r="H635" s="1">
        <f t="shared" si="88"/>
        <v>10.944029818241361</v>
      </c>
      <c r="I635" s="187">
        <f t="shared" si="90"/>
        <v>5</v>
      </c>
      <c r="J635">
        <f t="shared" si="91"/>
        <v>5</v>
      </c>
      <c r="K635" s="1">
        <f>'R'!J1562</f>
        <v>1.0095536052167826</v>
      </c>
      <c r="L635" s="1">
        <f t="shared" si="89"/>
        <v>1.0103031805880525</v>
      </c>
      <c r="M635" s="6">
        <f>'x calcs'!I634</f>
        <v>0.99984465555106461</v>
      </c>
      <c r="N635" s="6"/>
      <c r="O635" s="6">
        <f t="shared" si="92"/>
        <v>1.0060754353849517</v>
      </c>
      <c r="P635" s="6">
        <f t="shared" si="93"/>
        <v>575.58994399890639</v>
      </c>
    </row>
    <row r="636" spans="2:19" x14ac:dyDescent="0.25">
      <c r="B636">
        <f>'detrend th'!A638</f>
        <v>2000</v>
      </c>
      <c r="C636">
        <f>'detrend th'!B638</f>
        <v>8</v>
      </c>
      <c r="D636" s="57">
        <f>'detrend th'!F638</f>
        <v>1.0471682349495566</v>
      </c>
      <c r="E636" s="55">
        <f>1/'R'!E1563</f>
        <v>1082.9599027946535</v>
      </c>
      <c r="F636">
        <f t="shared" si="94"/>
        <v>231</v>
      </c>
      <c r="G636" s="5">
        <f t="shared" si="87"/>
        <v>943.32610606312835</v>
      </c>
      <c r="H636" s="1">
        <f t="shared" si="88"/>
        <v>10.71949002742404</v>
      </c>
      <c r="I636" s="187">
        <f t="shared" si="90"/>
        <v>5</v>
      </c>
      <c r="J636">
        <f t="shared" si="91"/>
        <v>5</v>
      </c>
      <c r="K636" s="1">
        <f>'R'!J1563</f>
        <v>0.98423525172391679</v>
      </c>
      <c r="L636" s="1">
        <f t="shared" si="89"/>
        <v>0.98498808611854005</v>
      </c>
      <c r="M636" s="6">
        <f>'x calcs'!I635</f>
        <v>0.99984465555106461</v>
      </c>
      <c r="N636" s="6"/>
      <c r="O636" s="6">
        <f t="shared" si="92"/>
        <v>1.0060754353849517</v>
      </c>
      <c r="P636" s="6">
        <f t="shared" si="93"/>
        <v>575.58994399890639</v>
      </c>
    </row>
    <row r="637" spans="2:19" x14ac:dyDescent="0.25">
      <c r="B637">
        <f>'detrend th'!A639</f>
        <v>2000</v>
      </c>
      <c r="C637">
        <f>'detrend th'!B639</f>
        <v>9</v>
      </c>
      <c r="D637" s="57">
        <f>'detrend th'!F639</f>
        <v>1.1369182800803135</v>
      </c>
      <c r="E637" s="55">
        <f>1/'R'!E1564</f>
        <v>1078.12729498164</v>
      </c>
      <c r="F637">
        <f t="shared" si="94"/>
        <v>232</v>
      </c>
      <c r="G637" s="5">
        <f t="shared" si="87"/>
        <v>937.8890229395887</v>
      </c>
      <c r="H637" s="1">
        <f t="shared" si="88"/>
        <v>11.019418170699488</v>
      </c>
      <c r="I637" s="187">
        <f t="shared" si="90"/>
        <v>5</v>
      </c>
      <c r="J637">
        <f t="shared" si="91"/>
        <v>5</v>
      </c>
      <c r="K637" s="1">
        <f>'R'!J1564</f>
        <v>0.94637136695687341</v>
      </c>
      <c r="L637" s="1">
        <f t="shared" si="89"/>
        <v>0.94712746037485007</v>
      </c>
      <c r="M637" s="6">
        <f>'x calcs'!I636</f>
        <v>0.99984465555106461</v>
      </c>
      <c r="N637" s="6">
        <f>(N813-N640)/COUNT(N640:N812)</f>
        <v>-3.4682080924855496E-3</v>
      </c>
      <c r="O637" s="6">
        <f t="shared" si="92"/>
        <v>1.0060754353849517</v>
      </c>
      <c r="P637" s="6">
        <f t="shared" si="93"/>
        <v>575.58994399890639</v>
      </c>
    </row>
    <row r="638" spans="2:19" x14ac:dyDescent="0.25">
      <c r="B638">
        <f>'detrend th'!A640</f>
        <v>2000</v>
      </c>
      <c r="C638">
        <f>'detrend th'!B640</f>
        <v>10</v>
      </c>
      <c r="D638" s="57">
        <f>'detrend th'!F640</f>
        <v>1.129351422178708</v>
      </c>
      <c r="E638" s="55">
        <f>1/'R'!E1565</f>
        <v>1022.3705822267621</v>
      </c>
      <c r="F638">
        <f t="shared" si="94"/>
        <v>233</v>
      </c>
      <c r="G638" s="5">
        <f t="shared" si="87"/>
        <v>881.52783487418469</v>
      </c>
      <c r="H638" s="1">
        <f t="shared" si="88"/>
        <v>10.586647206105351</v>
      </c>
      <c r="I638" s="187">
        <f t="shared" si="90"/>
        <v>5</v>
      </c>
      <c r="J638">
        <f t="shared" si="91"/>
        <v>5</v>
      </c>
      <c r="K638" s="1">
        <f>'R'!J1565</f>
        <v>0.989292616279288</v>
      </c>
      <c r="L638" s="1">
        <f t="shared" si="89"/>
        <v>0.99005196872061796</v>
      </c>
      <c r="M638" s="6">
        <f>'x calcs'!I637</f>
        <v>1.0024404785345677</v>
      </c>
      <c r="N638" s="6"/>
      <c r="O638" s="6">
        <f t="shared" si="92"/>
        <v>1.0060754353849517</v>
      </c>
      <c r="P638" s="6">
        <f t="shared" si="93"/>
        <v>575.58994399890639</v>
      </c>
    </row>
    <row r="639" spans="2:19" x14ac:dyDescent="0.25">
      <c r="B639">
        <f>'detrend th'!A641</f>
        <v>2000</v>
      </c>
      <c r="C639">
        <f>'detrend th'!B641</f>
        <v>11</v>
      </c>
      <c r="D639" s="57">
        <f>'detrend th'!F641</f>
        <v>1.0907970592040748</v>
      </c>
      <c r="E639" s="55">
        <f>1/'R'!E1566</f>
        <v>1014.9230769230769</v>
      </c>
      <c r="F639">
        <f t="shared" si="94"/>
        <v>234</v>
      </c>
      <c r="G639" s="5">
        <f t="shared" si="87"/>
        <v>873.4758542599734</v>
      </c>
      <c r="H639" s="1">
        <f t="shared" si="88"/>
        <v>10.38331042988376</v>
      </c>
      <c r="I639" s="187">
        <f t="shared" si="90"/>
        <v>5</v>
      </c>
      <c r="J639">
        <f t="shared" si="91"/>
        <v>5</v>
      </c>
      <c r="K639" s="1">
        <f>'R'!J1566</f>
        <v>0.96500146543814758</v>
      </c>
      <c r="L639" s="1">
        <f t="shared" si="89"/>
        <v>0.96576407690283095</v>
      </c>
      <c r="M639" s="6">
        <f>'x calcs'!I638</f>
        <v>1.0024404785345677</v>
      </c>
      <c r="N639" s="91" t="s">
        <v>1321</v>
      </c>
      <c r="O639" s="6">
        <f t="shared" si="92"/>
        <v>1.0060754353849517</v>
      </c>
      <c r="P639" s="6">
        <f t="shared" si="93"/>
        <v>575.58994399890639</v>
      </c>
      <c r="Q639" s="14" t="s">
        <v>1254</v>
      </c>
      <c r="R639" s="14" t="s">
        <v>10</v>
      </c>
      <c r="S639" t="s">
        <v>1328</v>
      </c>
    </row>
    <row r="640" spans="2:19" x14ac:dyDescent="0.25">
      <c r="B640">
        <f>'detrend th'!A642</f>
        <v>2000</v>
      </c>
      <c r="C640">
        <f>'detrend th'!B642</f>
        <v>12</v>
      </c>
      <c r="D640" s="57">
        <f>'detrend th'!F642</f>
        <v>1.0711732347794958</v>
      </c>
      <c r="E640" s="55">
        <f>1/'R'!E1567</f>
        <v>981.63245236631849</v>
      </c>
      <c r="F640">
        <f t="shared" si="94"/>
        <v>235</v>
      </c>
      <c r="G640" s="5">
        <f t="shared" si="87"/>
        <v>839.58075439268896</v>
      </c>
      <c r="H640" s="1">
        <f t="shared" si="88"/>
        <v>10.066125535992127</v>
      </c>
      <c r="I640" s="187">
        <f t="shared" si="90"/>
        <v>5</v>
      </c>
      <c r="J640">
        <f t="shared" si="91"/>
        <v>5</v>
      </c>
      <c r="K640" s="1">
        <f>'R'!J1567</f>
        <v>0.99581798127149956</v>
      </c>
      <c r="L640" s="1">
        <f t="shared" si="89"/>
        <v>0.99658385175953623</v>
      </c>
      <c r="M640" s="6">
        <f>'x calcs'!I639</f>
        <v>1.0024404785345677</v>
      </c>
      <c r="N640" s="90">
        <f>Sep!B13</f>
        <v>4</v>
      </c>
      <c r="O640" s="6">
        <f t="shared" si="92"/>
        <v>1.0060754353849517</v>
      </c>
      <c r="P640" s="6">
        <f t="shared" si="93"/>
        <v>575.58994399890639</v>
      </c>
      <c r="Q640">
        <f>I640</f>
        <v>5</v>
      </c>
      <c r="R640" s="6">
        <f t="shared" ref="R640:R703" si="95">R641+$N$637</f>
        <v>-0.60000000000000131</v>
      </c>
      <c r="S640" s="90">
        <f>N640+R640</f>
        <v>3.3999999999999986</v>
      </c>
    </row>
    <row r="641" spans="2:19" x14ac:dyDescent="0.25">
      <c r="B641">
        <f>'detrend th'!A643</f>
        <v>2001</v>
      </c>
      <c r="C641">
        <f>'detrend th'!B643</f>
        <v>1</v>
      </c>
      <c r="D641" s="57">
        <f>'detrend th'!F643</f>
        <v>1.0718380981158935</v>
      </c>
      <c r="E641" s="55">
        <f>1/'R'!E1568</f>
        <v>991.19109461966616</v>
      </c>
      <c r="F641">
        <f t="shared" si="94"/>
        <v>236</v>
      </c>
      <c r="G641" s="5">
        <f t="shared" si="87"/>
        <v>848.53492133551049</v>
      </c>
      <c r="H641" s="1">
        <f t="shared" si="88"/>
        <v>10.132851398178051</v>
      </c>
      <c r="I641" s="187">
        <f t="shared" si="90"/>
        <v>5</v>
      </c>
      <c r="J641">
        <f t="shared" si="91"/>
        <v>5</v>
      </c>
      <c r="K641" s="1">
        <f>'R'!J1568</f>
        <v>0.97760382859177408</v>
      </c>
      <c r="L641" s="1">
        <f t="shared" si="89"/>
        <v>0.97837295810316405</v>
      </c>
      <c r="M641" s="6">
        <f>'x calcs'!I640</f>
        <v>0.99707235284226514</v>
      </c>
      <c r="N641" s="90">
        <f>Sep!B14</f>
        <v>4.4000000000000004</v>
      </c>
      <c r="O641" s="6">
        <f t="shared" si="92"/>
        <v>1.0060754353849517</v>
      </c>
      <c r="P641" s="6">
        <f t="shared" si="93"/>
        <v>575.58994399890639</v>
      </c>
      <c r="Q641">
        <f t="shared" ref="Q641:Q704" si="96">I641</f>
        <v>5</v>
      </c>
      <c r="R641" s="6">
        <f t="shared" si="95"/>
        <v>-0.59653179190751571</v>
      </c>
      <c r="S641" s="90">
        <f t="shared" ref="S641:S704" si="97">N641+R641</f>
        <v>3.8034682080924846</v>
      </c>
    </row>
    <row r="642" spans="2:19" x14ac:dyDescent="0.25">
      <c r="B642">
        <f>'detrend th'!A644</f>
        <v>2001</v>
      </c>
      <c r="C642">
        <f>'detrend th'!B644</f>
        <v>2</v>
      </c>
      <c r="D642" s="57">
        <f>'detrend th'!F644</f>
        <v>0.94710275981560454</v>
      </c>
      <c r="E642" s="55">
        <f>1/'R'!E1569</f>
        <v>975.04667081518357</v>
      </c>
      <c r="F642">
        <f t="shared" si="94"/>
        <v>237</v>
      </c>
      <c r="G642" s="5">
        <f t="shared" si="87"/>
        <v>831.78602222050188</v>
      </c>
      <c r="H642" s="1">
        <f t="shared" si="88"/>
        <v>9.5417017037646907</v>
      </c>
      <c r="I642" s="187">
        <f t="shared" si="90"/>
        <v>5</v>
      </c>
      <c r="J642">
        <f t="shared" si="91"/>
        <v>5</v>
      </c>
      <c r="K642" s="1">
        <f>'R'!J1569</f>
        <v>0.90979984831866312</v>
      </c>
      <c r="L642" s="1">
        <f t="shared" si="89"/>
        <v>0.91057223685340649</v>
      </c>
      <c r="M642" s="6">
        <f>'x calcs'!I641</f>
        <v>0.99707235284226514</v>
      </c>
      <c r="N642" s="90">
        <f>Sep!B15</f>
        <v>4.0999999999999996</v>
      </c>
      <c r="O642" s="6">
        <f t="shared" si="92"/>
        <v>1.0060754353849517</v>
      </c>
      <c r="P642" s="6">
        <f t="shared" si="93"/>
        <v>575.58994399890639</v>
      </c>
      <c r="Q642">
        <f t="shared" si="96"/>
        <v>5</v>
      </c>
      <c r="R642" s="6">
        <f t="shared" si="95"/>
        <v>-0.5930635838150301</v>
      </c>
      <c r="S642" s="90">
        <f t="shared" si="97"/>
        <v>3.5069364161849697</v>
      </c>
    </row>
    <row r="643" spans="2:19" x14ac:dyDescent="0.25">
      <c r="B643">
        <f>'detrend th'!A645</f>
        <v>2001</v>
      </c>
      <c r="C643">
        <f>'detrend th'!B645</f>
        <v>3</v>
      </c>
      <c r="D643" s="57">
        <f>'detrend th'!F645</f>
        <v>0.92238632625540029</v>
      </c>
      <c r="E643" s="55">
        <f>1/'R'!E1570</f>
        <v>891.0582341891045</v>
      </c>
      <c r="F643">
        <f t="shared" si="94"/>
        <v>238</v>
      </c>
      <c r="G643" s="5">
        <f t="shared" si="87"/>
        <v>747.19311028389666</v>
      </c>
      <c r="H643" s="1">
        <f t="shared" si="88"/>
        <v>8.8417043991795676</v>
      </c>
      <c r="I643" s="187">
        <f t="shared" si="90"/>
        <v>5</v>
      </c>
      <c r="J643">
        <f t="shared" si="91"/>
        <v>5</v>
      </c>
      <c r="K643" s="1">
        <f>'R'!J1570</f>
        <v>1.0034510492404816</v>
      </c>
      <c r="L643" s="1">
        <f t="shared" si="89"/>
        <v>1.0042266967985782</v>
      </c>
      <c r="M643" s="6">
        <f>'x calcs'!I642</f>
        <v>0.99707235284226514</v>
      </c>
      <c r="N643" s="90">
        <f>Sep!B16</f>
        <v>4.3</v>
      </c>
      <c r="O643" s="6">
        <f t="shared" si="92"/>
        <v>1.0060754353849517</v>
      </c>
      <c r="P643" s="6">
        <f t="shared" si="93"/>
        <v>575.58994399890639</v>
      </c>
      <c r="Q643">
        <f t="shared" si="96"/>
        <v>5</v>
      </c>
      <c r="R643" s="6">
        <f t="shared" si="95"/>
        <v>-0.5895953757225445</v>
      </c>
      <c r="S643" s="90">
        <f t="shared" si="97"/>
        <v>3.7104046242774551</v>
      </c>
    </row>
    <row r="644" spans="2:19" x14ac:dyDescent="0.25">
      <c r="B644">
        <f>'detrend th'!A646</f>
        <v>2001</v>
      </c>
      <c r="C644">
        <f>'detrend th'!B646</f>
        <v>4</v>
      </c>
      <c r="D644" s="57">
        <f>'detrend th'!F646</f>
        <v>0.91390055967536321</v>
      </c>
      <c r="E644" s="55">
        <f>1/'R'!E1571</f>
        <v>899.31219819441537</v>
      </c>
      <c r="F644">
        <f t="shared" si="94"/>
        <v>239</v>
      </c>
      <c r="G644" s="5">
        <f t="shared" si="87"/>
        <v>754.84259897868151</v>
      </c>
      <c r="H644" s="1">
        <f t="shared" si="88"/>
        <v>8.8645184615308068</v>
      </c>
      <c r="I644" s="187">
        <f t="shared" si="90"/>
        <v>5</v>
      </c>
      <c r="J644">
        <f t="shared" si="91"/>
        <v>5</v>
      </c>
      <c r="K644" s="1">
        <f>'R'!J1571</f>
        <v>1.0596370676544489</v>
      </c>
      <c r="L644" s="1">
        <f t="shared" si="89"/>
        <v>1.060415974235899</v>
      </c>
      <c r="M644" s="6">
        <f>'x calcs'!I643</f>
        <v>1.004109107154886</v>
      </c>
      <c r="N644" s="90">
        <f>Sep!B17</f>
        <v>4.2</v>
      </c>
      <c r="O644" s="6">
        <f t="shared" si="92"/>
        <v>1.0060754353849517</v>
      </c>
      <c r="P644" s="6">
        <f t="shared" si="93"/>
        <v>575.58994399890639</v>
      </c>
      <c r="Q644">
        <f t="shared" si="96"/>
        <v>5</v>
      </c>
      <c r="R644" s="6">
        <f t="shared" si="95"/>
        <v>-0.5861271676300589</v>
      </c>
      <c r="S644" s="90">
        <f t="shared" si="97"/>
        <v>3.6138728323699412</v>
      </c>
    </row>
    <row r="645" spans="2:19" x14ac:dyDescent="0.25">
      <c r="B645">
        <f>'detrend th'!A647</f>
        <v>2001</v>
      </c>
      <c r="C645">
        <f>'detrend th'!B647</f>
        <v>5</v>
      </c>
      <c r="D645" s="57">
        <f>'detrend th'!F647</f>
        <v>0.87715572504763428</v>
      </c>
      <c r="E645" s="55">
        <f>1/'R'!E1572</f>
        <v>965.85681098204873</v>
      </c>
      <c r="F645">
        <f t="shared" si="94"/>
        <v>240</v>
      </c>
      <c r="G645" s="5">
        <f t="shared" ref="G645:G708" si="98">E645-$F$1*F645</f>
        <v>820.78273645578872</v>
      </c>
      <c r="H645" s="1">
        <f t="shared" ref="H645:H708" si="99">D645/$D$3+G645/$G$3</f>
        <v>9.1986523242253</v>
      </c>
      <c r="I645" s="187">
        <f t="shared" si="90"/>
        <v>5</v>
      </c>
      <c r="J645">
        <f t="shared" si="91"/>
        <v>5</v>
      </c>
      <c r="K645" s="1">
        <f>'R'!J1572</f>
        <v>0.97048650820971882</v>
      </c>
      <c r="L645" s="1">
        <f t="shared" ref="L645:L708" si="100">K645-$K$2*F645</f>
        <v>0.9712686738145222</v>
      </c>
      <c r="M645" s="6">
        <f>'x calcs'!I644</f>
        <v>1.004109107154886</v>
      </c>
      <c r="N645" s="90">
        <f>Sep!B18</f>
        <v>4.0999999999999996</v>
      </c>
      <c r="O645" s="6">
        <f t="shared" si="92"/>
        <v>1.0060754353849517</v>
      </c>
      <c r="P645" s="6">
        <f t="shared" si="93"/>
        <v>575.58994399890639</v>
      </c>
      <c r="Q645">
        <f t="shared" si="96"/>
        <v>5</v>
      </c>
      <c r="R645" s="6">
        <f t="shared" si="95"/>
        <v>-0.5826589595375733</v>
      </c>
      <c r="S645" s="90">
        <f t="shared" si="97"/>
        <v>3.5173410404624263</v>
      </c>
    </row>
    <row r="646" spans="2:19" x14ac:dyDescent="0.25">
      <c r="B646">
        <f>'detrend th'!A648</f>
        <v>2001</v>
      </c>
      <c r="C646">
        <f>'detrend th'!B648</f>
        <v>6</v>
      </c>
      <c r="D646" s="57">
        <f>'detrend th'!F648</f>
        <v>0.80282574852310373</v>
      </c>
      <c r="E646" s="55">
        <f>1/'R'!E1573</f>
        <v>947.38814531548769</v>
      </c>
      <c r="F646">
        <f t="shared" si="94"/>
        <v>241</v>
      </c>
      <c r="G646" s="5">
        <f t="shared" si="98"/>
        <v>801.70959547870166</v>
      </c>
      <c r="H646" s="1">
        <f t="shared" si="99"/>
        <v>8.7811784909116604</v>
      </c>
      <c r="I646" s="187">
        <f t="shared" ref="I646:I709" si="101">VLOOKUP(H646,$S$6:$T$11,2)</f>
        <v>5</v>
      </c>
      <c r="J646">
        <f t="shared" ref="J646:J709" si="102">I647</f>
        <v>5</v>
      </c>
      <c r="K646" s="1">
        <f>'R'!J1573</f>
        <v>0.97214640393616747</v>
      </c>
      <c r="L646" s="1">
        <f t="shared" si="100"/>
        <v>0.97293182856432425</v>
      </c>
      <c r="M646" s="6">
        <f>'x calcs'!I645</f>
        <v>1.004109107154886</v>
      </c>
      <c r="N646" s="90">
        <f>Sep!B19</f>
        <v>4</v>
      </c>
      <c r="O646" s="6">
        <f t="shared" ref="O646:O709" si="103">INDEX($W$7:$W$11,I646)</f>
        <v>1.0060754353849517</v>
      </c>
      <c r="P646" s="6">
        <f t="shared" ref="P646:P709" si="104">INDEX($X$7:$X$11,I646)</f>
        <v>575.58994399890639</v>
      </c>
      <c r="Q646">
        <f t="shared" si="96"/>
        <v>5</v>
      </c>
      <c r="R646" s="6">
        <f t="shared" si="95"/>
        <v>-0.57919075144508769</v>
      </c>
      <c r="S646" s="90">
        <f t="shared" si="97"/>
        <v>3.4208092485549124</v>
      </c>
    </row>
    <row r="647" spans="2:19" x14ac:dyDescent="0.25">
      <c r="B647">
        <f>'detrend th'!A649</f>
        <v>2001</v>
      </c>
      <c r="C647">
        <f>'detrend th'!B649</f>
        <v>7</v>
      </c>
      <c r="D647" s="57">
        <f>'detrend th'!F649</f>
        <v>0.81431058729451655</v>
      </c>
      <c r="E647" s="55">
        <f>1/'R'!E1574</f>
        <v>920.20797962648555</v>
      </c>
      <c r="F647">
        <f t="shared" ref="F647:F710" si="105">F646+1</f>
        <v>242</v>
      </c>
      <c r="G647" s="5">
        <f t="shared" si="98"/>
        <v>773.92495447917338</v>
      </c>
      <c r="H647" s="1">
        <f t="shared" si="99"/>
        <v>8.6252897017608383</v>
      </c>
      <c r="I647" s="187">
        <f t="shared" si="101"/>
        <v>5</v>
      </c>
      <c r="J647">
        <f t="shared" si="102"/>
        <v>5</v>
      </c>
      <c r="K647" s="1">
        <f>'R'!J1574</f>
        <v>0.97914084592085426</v>
      </c>
      <c r="L647" s="1">
        <f t="shared" si="100"/>
        <v>0.97992952957236434</v>
      </c>
      <c r="M647" s="6">
        <f>'x calcs'!I646</f>
        <v>1.0004097537602332</v>
      </c>
      <c r="N647" s="90">
        <f>Sep!B20</f>
        <v>4</v>
      </c>
      <c r="O647" s="6">
        <f t="shared" si="103"/>
        <v>1.0060754353849517</v>
      </c>
      <c r="P647" s="6">
        <f t="shared" si="104"/>
        <v>575.58994399890639</v>
      </c>
      <c r="Q647">
        <f t="shared" si="96"/>
        <v>5</v>
      </c>
      <c r="R647" s="6">
        <f t="shared" si="95"/>
        <v>-0.57572254335260209</v>
      </c>
      <c r="S647" s="90">
        <f t="shared" si="97"/>
        <v>3.4242774566473981</v>
      </c>
    </row>
    <row r="648" spans="2:19" x14ac:dyDescent="0.25">
      <c r="B648">
        <f>'detrend th'!A650</f>
        <v>2001</v>
      </c>
      <c r="C648">
        <f>'detrend th'!B650</f>
        <v>8</v>
      </c>
      <c r="D648" s="57">
        <f>'detrend th'!F650</f>
        <v>0.71662221790255964</v>
      </c>
      <c r="E648" s="55">
        <f>1/'R'!E1575</f>
        <v>899.42760228959094</v>
      </c>
      <c r="F648">
        <f t="shared" si="105"/>
        <v>243</v>
      </c>
      <c r="G648" s="5">
        <f t="shared" si="98"/>
        <v>752.54010183175274</v>
      </c>
      <c r="H648" s="1">
        <f t="shared" si="99"/>
        <v>8.1030297408252512</v>
      </c>
      <c r="I648" s="187">
        <f t="shared" si="101"/>
        <v>5</v>
      </c>
      <c r="J648">
        <f t="shared" si="102"/>
        <v>5</v>
      </c>
      <c r="K648" s="1">
        <f>'R'!J1575</f>
        <v>0.88318813415043818</v>
      </c>
      <c r="L648" s="1">
        <f t="shared" si="100"/>
        <v>0.88398007682530166</v>
      </c>
      <c r="M648" s="6">
        <f>'x calcs'!I647</f>
        <v>1.0004097537602332</v>
      </c>
      <c r="N648" s="90">
        <f>Sep!B21</f>
        <v>3.9</v>
      </c>
      <c r="O648" s="6">
        <f t="shared" si="103"/>
        <v>1.0060754353849517</v>
      </c>
      <c r="P648" s="6">
        <f t="shared" si="104"/>
        <v>575.58994399890639</v>
      </c>
      <c r="Q648">
        <f t="shared" si="96"/>
        <v>5</v>
      </c>
      <c r="R648" s="6">
        <f t="shared" si="95"/>
        <v>-0.57225433526011649</v>
      </c>
      <c r="S648" s="90">
        <f t="shared" si="97"/>
        <v>3.3277456647398833</v>
      </c>
    </row>
    <row r="649" spans="2:19" x14ac:dyDescent="0.25">
      <c r="B649">
        <f>'detrend th'!A651</f>
        <v>2001</v>
      </c>
      <c r="C649">
        <f>'detrend th'!B651</f>
        <v>9</v>
      </c>
      <c r="D649" s="57">
        <f>'detrend th'!F651</f>
        <v>0.68617987152042026</v>
      </c>
      <c r="E649" s="55">
        <f>1/'R'!E1576</f>
        <v>796.42185514612459</v>
      </c>
      <c r="F649">
        <f t="shared" si="105"/>
        <v>244</v>
      </c>
      <c r="G649" s="5">
        <f t="shared" si="98"/>
        <v>648.92987937776024</v>
      </c>
      <c r="H649" s="1">
        <f t="shared" si="99"/>
        <v>7.2450264569261087</v>
      </c>
      <c r="I649" s="187">
        <f t="shared" si="101"/>
        <v>5</v>
      </c>
      <c r="J649">
        <f t="shared" si="102"/>
        <v>5</v>
      </c>
      <c r="K649" s="1">
        <f>'R'!J1576</f>
        <v>1.0348965225046749</v>
      </c>
      <c r="L649" s="1">
        <f t="shared" si="100"/>
        <v>1.0356917242028918</v>
      </c>
      <c r="M649" s="6">
        <f>'x calcs'!I648</f>
        <v>1.0004097537602332</v>
      </c>
      <c r="N649" s="90">
        <f>Sep!B22</f>
        <v>3.9</v>
      </c>
      <c r="O649" s="6">
        <f t="shared" si="103"/>
        <v>1.0060754353849517</v>
      </c>
      <c r="P649" s="6">
        <f t="shared" si="104"/>
        <v>575.58994399890639</v>
      </c>
      <c r="Q649">
        <f t="shared" si="96"/>
        <v>5</v>
      </c>
      <c r="R649" s="6">
        <f t="shared" si="95"/>
        <v>-0.56878612716763088</v>
      </c>
      <c r="S649" s="90">
        <f t="shared" si="97"/>
        <v>3.331213872832369</v>
      </c>
    </row>
    <row r="650" spans="2:19" x14ac:dyDescent="0.25">
      <c r="B650">
        <f>'detrend th'!A652</f>
        <v>2001</v>
      </c>
      <c r="C650">
        <f>'detrend th'!B652</f>
        <v>10</v>
      </c>
      <c r="D650" s="57">
        <f>'detrend th'!F652</f>
        <v>0.57672930237604136</v>
      </c>
      <c r="E650" s="55">
        <f>1/'R'!E1577</f>
        <v>820.78017789072408</v>
      </c>
      <c r="F650">
        <f t="shared" si="105"/>
        <v>245</v>
      </c>
      <c r="G650" s="5">
        <f t="shared" si="98"/>
        <v>672.68372681183371</v>
      </c>
      <c r="H650" s="1">
        <f t="shared" si="99"/>
        <v>7.0020632092592807</v>
      </c>
      <c r="I650" s="187">
        <f t="shared" si="101"/>
        <v>5</v>
      </c>
      <c r="J650">
        <f t="shared" si="102"/>
        <v>5</v>
      </c>
      <c r="K650" s="1">
        <f>'R'!J1577</f>
        <v>1.0482533622176169</v>
      </c>
      <c r="L650" s="1">
        <f t="shared" si="100"/>
        <v>1.049051822939187</v>
      </c>
      <c r="M650" s="6">
        <f>'x calcs'!I649</f>
        <v>1.0038705357461257</v>
      </c>
      <c r="N650" s="90">
        <f>Sep!B23</f>
        <v>4.0999999999999996</v>
      </c>
      <c r="O650" s="6">
        <f t="shared" si="103"/>
        <v>1.0060754353849517</v>
      </c>
      <c r="P650" s="6">
        <f t="shared" si="104"/>
        <v>575.58994399890639</v>
      </c>
      <c r="Q650">
        <f t="shared" si="96"/>
        <v>5</v>
      </c>
      <c r="R650" s="6">
        <f t="shared" si="95"/>
        <v>-0.56531791907514528</v>
      </c>
      <c r="S650" s="90">
        <f t="shared" si="97"/>
        <v>3.5346820809248545</v>
      </c>
    </row>
    <row r="651" spans="2:19" x14ac:dyDescent="0.25">
      <c r="B651">
        <f>'detrend th'!A653</f>
        <v>2001</v>
      </c>
      <c r="C651">
        <f>'detrend th'!B653</f>
        <v>11</v>
      </c>
      <c r="D651" s="57">
        <f>'detrend th'!F653</f>
        <v>0.54741465648960674</v>
      </c>
      <c r="E651" s="55">
        <f>1/'R'!E1578</f>
        <v>861.25540025412954</v>
      </c>
      <c r="F651">
        <f t="shared" si="105"/>
        <v>246</v>
      </c>
      <c r="G651" s="5">
        <f t="shared" si="98"/>
        <v>712.55447386471303</v>
      </c>
      <c r="H651" s="1">
        <f t="shared" si="99"/>
        <v>7.1772978164146028</v>
      </c>
      <c r="I651" s="187">
        <f t="shared" si="101"/>
        <v>5</v>
      </c>
      <c r="J651">
        <f t="shared" si="102"/>
        <v>5</v>
      </c>
      <c r="K651" s="1">
        <f>'R'!J1578</f>
        <v>1.0147523474413451</v>
      </c>
      <c r="L651" s="1">
        <f t="shared" si="100"/>
        <v>1.0155540671862686</v>
      </c>
      <c r="M651" s="6">
        <f>'x calcs'!I650</f>
        <v>1.0038705357461257</v>
      </c>
      <c r="N651" s="90">
        <f>Sep!B24</f>
        <v>3.9</v>
      </c>
      <c r="O651" s="6">
        <f t="shared" si="103"/>
        <v>1.0060754353849517</v>
      </c>
      <c r="P651" s="6">
        <f t="shared" si="104"/>
        <v>575.58994399890639</v>
      </c>
      <c r="Q651">
        <f t="shared" si="96"/>
        <v>5</v>
      </c>
      <c r="R651" s="6">
        <f t="shared" si="95"/>
        <v>-0.56184971098265968</v>
      </c>
      <c r="S651" s="90">
        <f t="shared" si="97"/>
        <v>3.3381502890173405</v>
      </c>
    </row>
    <row r="652" spans="2:19" x14ac:dyDescent="0.25">
      <c r="B652">
        <f>'detrend th'!A654</f>
        <v>2001</v>
      </c>
      <c r="C652">
        <f>'detrend th'!B654</f>
        <v>12</v>
      </c>
      <c r="D652" s="57">
        <f>'detrend th'!F654</f>
        <v>0.53714962487716467</v>
      </c>
      <c r="E652" s="55">
        <f>1/'R'!E1579</f>
        <v>872.88182973316384</v>
      </c>
      <c r="F652">
        <f t="shared" si="105"/>
        <v>247</v>
      </c>
      <c r="G652" s="5">
        <f t="shared" si="98"/>
        <v>723.5764280332213</v>
      </c>
      <c r="H652" s="1">
        <f t="shared" si="99"/>
        <v>7.2175786618691582</v>
      </c>
      <c r="I652" s="187">
        <f t="shared" si="101"/>
        <v>5</v>
      </c>
      <c r="J652">
        <f t="shared" si="102"/>
        <v>5</v>
      </c>
      <c r="K652" s="1">
        <f>'R'!J1579</f>
        <v>0.99094276271078463</v>
      </c>
      <c r="L652" s="1">
        <f t="shared" si="100"/>
        <v>0.99174774147906142</v>
      </c>
      <c r="M652" s="6">
        <f>'x calcs'!I651</f>
        <v>1.0038705357461257</v>
      </c>
      <c r="N652" s="90">
        <f>Sep!B25</f>
        <v>3.7</v>
      </c>
      <c r="O652" s="6">
        <f t="shared" si="103"/>
        <v>1.0060754353849517</v>
      </c>
      <c r="P652" s="6">
        <f t="shared" si="104"/>
        <v>575.58994399890639</v>
      </c>
      <c r="Q652">
        <f t="shared" si="96"/>
        <v>5</v>
      </c>
      <c r="R652" s="6">
        <f t="shared" si="95"/>
        <v>-0.55838150289017408</v>
      </c>
      <c r="S652" s="90">
        <f t="shared" si="97"/>
        <v>3.141618497109826</v>
      </c>
    </row>
    <row r="653" spans="2:19" x14ac:dyDescent="0.25">
      <c r="B653">
        <f>'detrend th'!A655</f>
        <v>2002</v>
      </c>
      <c r="C653">
        <f>'detrend th'!B655</f>
        <v>1</v>
      </c>
      <c r="D653" s="57">
        <f>'detrend th'!F655</f>
        <v>0.54279850554882048</v>
      </c>
      <c r="E653" s="55">
        <f>1/'R'!E1580</f>
        <v>869.46748570218176</v>
      </c>
      <c r="F653">
        <f t="shared" si="105"/>
        <v>248</v>
      </c>
      <c r="G653" s="5">
        <f t="shared" si="98"/>
        <v>719.55760869171309</v>
      </c>
      <c r="H653" s="1">
        <f t="shared" si="99"/>
        <v>7.2100892399269938</v>
      </c>
      <c r="I653" s="187">
        <f t="shared" si="101"/>
        <v>5</v>
      </c>
      <c r="J653">
        <f t="shared" si="102"/>
        <v>5</v>
      </c>
      <c r="K653" s="1">
        <f>'R'!J1580</f>
        <v>0.95653249391787376</v>
      </c>
      <c r="L653" s="1">
        <f t="shared" si="100"/>
        <v>0.95734073170950396</v>
      </c>
      <c r="M653" s="6">
        <f>'x calcs'!I652</f>
        <v>1.0064260468413682</v>
      </c>
      <c r="N653" s="90">
        <f>Sep!B26</f>
        <v>3.9</v>
      </c>
      <c r="O653" s="6">
        <f t="shared" si="103"/>
        <v>1.0060754353849517</v>
      </c>
      <c r="P653" s="6">
        <f t="shared" si="104"/>
        <v>575.58994399890639</v>
      </c>
      <c r="Q653">
        <f t="shared" si="96"/>
        <v>5</v>
      </c>
      <c r="R653" s="6">
        <f t="shared" si="95"/>
        <v>-0.55491329479768847</v>
      </c>
      <c r="S653" s="90">
        <f t="shared" si="97"/>
        <v>3.3450867052023114</v>
      </c>
    </row>
    <row r="654" spans="2:19" x14ac:dyDescent="0.25">
      <c r="B654">
        <f>'detrend th'!A656</f>
        <v>2002</v>
      </c>
      <c r="C654">
        <f>'detrend th'!B656</f>
        <v>2</v>
      </c>
      <c r="D654" s="57">
        <f>'detrend th'!F656</f>
        <v>0.5147247699269325</v>
      </c>
      <c r="E654" s="55">
        <f>1/'R'!E1581</f>
        <v>839.49406779661024</v>
      </c>
      <c r="F654">
        <f t="shared" si="105"/>
        <v>249</v>
      </c>
      <c r="G654" s="5">
        <f t="shared" si="98"/>
        <v>688.97971547561554</v>
      </c>
      <c r="H654" s="1">
        <f t="shared" si="99"/>
        <v>6.884784677722152</v>
      </c>
      <c r="I654" s="187">
        <f t="shared" si="101"/>
        <v>5</v>
      </c>
      <c r="J654">
        <f t="shared" si="102"/>
        <v>5</v>
      </c>
      <c r="K654" s="1">
        <f>'R'!J1581</f>
        <v>1.0369342137832012</v>
      </c>
      <c r="L654" s="1">
        <f t="shared" si="100"/>
        <v>1.0377457105981847</v>
      </c>
      <c r="M654" s="6">
        <f>'x calcs'!I653</f>
        <v>1.0064260468413682</v>
      </c>
      <c r="N654" s="90">
        <f>Sep!B27</f>
        <v>3.8</v>
      </c>
      <c r="O654" s="6">
        <f t="shared" si="103"/>
        <v>1.0060754353849517</v>
      </c>
      <c r="P654" s="6">
        <f t="shared" si="104"/>
        <v>575.58994399890639</v>
      </c>
      <c r="Q654">
        <f t="shared" si="96"/>
        <v>5</v>
      </c>
      <c r="R654" s="6">
        <f t="shared" si="95"/>
        <v>-0.55144508670520287</v>
      </c>
      <c r="S654" s="90">
        <f t="shared" si="97"/>
        <v>3.2485549132947971</v>
      </c>
    </row>
    <row r="655" spans="2:19" x14ac:dyDescent="0.25">
      <c r="B655">
        <f>'detrend th'!A657</f>
        <v>2002</v>
      </c>
      <c r="C655">
        <f>'detrend th'!B657</f>
        <v>3</v>
      </c>
      <c r="D655" s="57">
        <f>'detrend th'!F657</f>
        <v>0.53851575496835113</v>
      </c>
      <c r="E655" s="55">
        <f>1/'R'!E1582</f>
        <v>880.19580419580416</v>
      </c>
      <c r="F655">
        <f t="shared" si="105"/>
        <v>250</v>
      </c>
      <c r="G655" s="5">
        <f t="shared" si="98"/>
        <v>729.07697656428331</v>
      </c>
      <c r="H655" s="1">
        <f t="shared" si="99"/>
        <v>7.2621849369863067</v>
      </c>
      <c r="I655" s="187">
        <f t="shared" si="101"/>
        <v>5</v>
      </c>
      <c r="J655">
        <f t="shared" si="102"/>
        <v>5</v>
      </c>
      <c r="K655" s="1">
        <f>'R'!J1582</f>
        <v>0.95337658354838073</v>
      </c>
      <c r="L655" s="1">
        <f t="shared" si="100"/>
        <v>0.95419133938671763</v>
      </c>
      <c r="M655" s="6">
        <f>'x calcs'!I654</f>
        <v>1.0064260468413682</v>
      </c>
      <c r="N655" s="90">
        <f>Sep!B28</f>
        <v>3.6</v>
      </c>
      <c r="O655" s="6">
        <f t="shared" si="103"/>
        <v>1.0060754353849517</v>
      </c>
      <c r="P655" s="6">
        <f t="shared" si="104"/>
        <v>575.58994399890639</v>
      </c>
      <c r="Q655">
        <f t="shared" si="96"/>
        <v>5</v>
      </c>
      <c r="R655" s="6">
        <f t="shared" si="95"/>
        <v>-0.54797687861271727</v>
      </c>
      <c r="S655" s="90">
        <f t="shared" si="97"/>
        <v>3.0520231213872826</v>
      </c>
    </row>
    <row r="656" spans="2:19" x14ac:dyDescent="0.25">
      <c r="B656">
        <f>'detrend th'!A658</f>
        <v>2002</v>
      </c>
      <c r="C656">
        <f>'detrend th'!B658</f>
        <v>4</v>
      </c>
      <c r="D656" s="57">
        <f>'detrend th'!F658</f>
        <v>0.48471978748757583</v>
      </c>
      <c r="E656" s="55">
        <f>1/'R'!E1583</f>
        <v>842.90334807327872</v>
      </c>
      <c r="F656">
        <f t="shared" si="105"/>
        <v>251</v>
      </c>
      <c r="G656" s="5">
        <f t="shared" si="98"/>
        <v>691.18004513123185</v>
      </c>
      <c r="H656" s="1">
        <f t="shared" si="99"/>
        <v>6.7872575146804488</v>
      </c>
      <c r="I656" s="187">
        <f t="shared" si="101"/>
        <v>5</v>
      </c>
      <c r="J656">
        <f t="shared" si="102"/>
        <v>5</v>
      </c>
      <c r="K656" s="1">
        <f>'R'!J1583</f>
        <v>0.96961615184341277</v>
      </c>
      <c r="L656" s="1">
        <f t="shared" si="100"/>
        <v>0.97043416670510296</v>
      </c>
      <c r="M656" s="6">
        <f>'x calcs'!I655</f>
        <v>1.0022509473906998</v>
      </c>
      <c r="N656" s="90">
        <f>Sep!B29</f>
        <v>3.8</v>
      </c>
      <c r="O656" s="6">
        <f t="shared" si="103"/>
        <v>1.0060754353849517</v>
      </c>
      <c r="P656" s="6">
        <f t="shared" si="104"/>
        <v>575.58994399890639</v>
      </c>
      <c r="Q656">
        <f t="shared" si="96"/>
        <v>5</v>
      </c>
      <c r="R656" s="6">
        <f t="shared" si="95"/>
        <v>-0.54450867052023166</v>
      </c>
      <c r="S656" s="90">
        <f t="shared" si="97"/>
        <v>3.255491329479768</v>
      </c>
    </row>
    <row r="657" spans="2:19" x14ac:dyDescent="0.25">
      <c r="B657">
        <f>'detrend th'!A659</f>
        <v>2002</v>
      </c>
      <c r="C657">
        <f>'detrend th'!B659</f>
        <v>5</v>
      </c>
      <c r="D657" s="57">
        <f>'detrend th'!F659</f>
        <v>0.52158581100646029</v>
      </c>
      <c r="E657" s="55">
        <f>1/'R'!E1584</f>
        <v>812.99435028248593</v>
      </c>
      <c r="F657">
        <f t="shared" si="105"/>
        <v>252</v>
      </c>
      <c r="G657" s="5">
        <f t="shared" si="98"/>
        <v>660.66657202991291</v>
      </c>
      <c r="H657" s="1">
        <f t="shared" si="99"/>
        <v>6.7076450043470288</v>
      </c>
      <c r="I657" s="187">
        <f t="shared" si="101"/>
        <v>5</v>
      </c>
      <c r="J657">
        <f t="shared" si="102"/>
        <v>4</v>
      </c>
      <c r="K657" s="1">
        <f>'R'!J1584</f>
        <v>0.93815865546875021</v>
      </c>
      <c r="L657" s="1">
        <f t="shared" si="100"/>
        <v>0.93897992935379382</v>
      </c>
      <c r="M657" s="6">
        <f>'x calcs'!I656</f>
        <v>1.0022509473906998</v>
      </c>
      <c r="N657" s="90">
        <f>Sep!B30</f>
        <v>3.8</v>
      </c>
      <c r="O657" s="6">
        <f t="shared" si="103"/>
        <v>1.0060754353849517</v>
      </c>
      <c r="P657" s="6">
        <f t="shared" si="104"/>
        <v>575.58994399890639</v>
      </c>
      <c r="Q657">
        <f t="shared" si="96"/>
        <v>5</v>
      </c>
      <c r="R657" s="6">
        <f t="shared" si="95"/>
        <v>-0.54104046242774606</v>
      </c>
      <c r="S657" s="90">
        <f t="shared" si="97"/>
        <v>3.2589595375722538</v>
      </c>
    </row>
    <row r="658" spans="2:19" x14ac:dyDescent="0.25">
      <c r="B658">
        <f>'detrend th'!A660</f>
        <v>2002</v>
      </c>
      <c r="C658">
        <f>'detrend th'!B660</f>
        <v>6</v>
      </c>
      <c r="D658" s="57">
        <f>'detrend th'!F660</f>
        <v>0.49280547786548828</v>
      </c>
      <c r="E658" s="55">
        <f>1/'R'!E1585</f>
        <v>759.09170305676855</v>
      </c>
      <c r="F658">
        <f t="shared" si="105"/>
        <v>253</v>
      </c>
      <c r="G658" s="5">
        <f t="shared" si="98"/>
        <v>606.15944949366951</v>
      </c>
      <c r="H658" s="1">
        <f t="shared" si="99"/>
        <v>6.2080627343592374</v>
      </c>
      <c r="I658" s="187">
        <f t="shared" si="101"/>
        <v>4</v>
      </c>
      <c r="J658">
        <f t="shared" si="102"/>
        <v>4</v>
      </c>
      <c r="K658" s="1">
        <f>'R'!J1585</f>
        <v>0.88942554382291594</v>
      </c>
      <c r="L658" s="1">
        <f t="shared" si="100"/>
        <v>0.89025007673131284</v>
      </c>
      <c r="M658" s="6">
        <f>'x calcs'!I657</f>
        <v>1.0022509473906998</v>
      </c>
      <c r="N658" s="90">
        <f>Sep!B31</f>
        <v>3.7</v>
      </c>
      <c r="O658" s="6">
        <f t="shared" si="103"/>
        <v>0.68680047988954196</v>
      </c>
      <c r="P658" s="6">
        <f t="shared" si="104"/>
        <v>485.25589286539957</v>
      </c>
      <c r="Q658">
        <f t="shared" si="96"/>
        <v>4</v>
      </c>
      <c r="R658" s="6">
        <f t="shared" si="95"/>
        <v>-0.53757225433526046</v>
      </c>
      <c r="S658" s="90">
        <f t="shared" si="97"/>
        <v>3.1624277456647398</v>
      </c>
    </row>
    <row r="659" spans="2:19" x14ac:dyDescent="0.25">
      <c r="B659">
        <f>'detrend th'!A661</f>
        <v>2002</v>
      </c>
      <c r="C659">
        <f>'detrend th'!B661</f>
        <v>7</v>
      </c>
      <c r="D659" s="57">
        <f>'detrend th'!F661</f>
        <v>0.49611503367156645</v>
      </c>
      <c r="E659" s="55">
        <f>1/'R'!E1586</f>
        <v>679.81692789968656</v>
      </c>
      <c r="F659">
        <f t="shared" si="105"/>
        <v>254</v>
      </c>
      <c r="G659" s="5">
        <f t="shared" si="98"/>
        <v>526.28019902606138</v>
      </c>
      <c r="H659" s="1">
        <f t="shared" si="99"/>
        <v>5.6477033387655524</v>
      </c>
      <c r="I659" s="187">
        <f t="shared" si="101"/>
        <v>4</v>
      </c>
      <c r="J659">
        <f t="shared" si="102"/>
        <v>4</v>
      </c>
      <c r="K659" s="1">
        <f>'R'!J1586</f>
        <v>1.0055764041022106</v>
      </c>
      <c r="L659" s="1">
        <f t="shared" si="100"/>
        <v>1.0064041960339609</v>
      </c>
      <c r="M659" s="6">
        <f>'x calcs'!I658</f>
        <v>1.0024471892610918</v>
      </c>
      <c r="N659" s="90">
        <f>Sep!B32</f>
        <v>3.9</v>
      </c>
      <c r="O659" s="6">
        <f t="shared" si="103"/>
        <v>0.68680047988954196</v>
      </c>
      <c r="P659" s="6">
        <f t="shared" si="104"/>
        <v>485.25589286539957</v>
      </c>
      <c r="Q659">
        <f t="shared" si="96"/>
        <v>4</v>
      </c>
      <c r="R659" s="6">
        <f t="shared" si="95"/>
        <v>-0.53410404624277485</v>
      </c>
      <c r="S659" s="90">
        <f t="shared" si="97"/>
        <v>3.3658959537572253</v>
      </c>
    </row>
    <row r="660" spans="2:19" x14ac:dyDescent="0.25">
      <c r="B660">
        <f>'detrend th'!A662</f>
        <v>2002</v>
      </c>
      <c r="C660">
        <f>'detrend th'!B662</f>
        <v>8</v>
      </c>
      <c r="D660" s="57">
        <f>'detrend th'!F662</f>
        <v>0.51958256136694991</v>
      </c>
      <c r="E660" s="55">
        <f>1/'R'!E1587</f>
        <v>690.01890359168237</v>
      </c>
      <c r="F660">
        <f t="shared" si="105"/>
        <v>255</v>
      </c>
      <c r="G660" s="5">
        <f t="shared" si="98"/>
        <v>535.87769940753117</v>
      </c>
      <c r="H660" s="1">
        <f t="shared" si="99"/>
        <v>5.8051519079115996</v>
      </c>
      <c r="I660" s="187">
        <f t="shared" si="101"/>
        <v>4</v>
      </c>
      <c r="J660">
        <f t="shared" si="102"/>
        <v>3</v>
      </c>
      <c r="K660" s="1">
        <f>'R'!J1587</f>
        <v>0.94852790675856735</v>
      </c>
      <c r="L660" s="1">
        <f t="shared" si="100"/>
        <v>0.94935895771367096</v>
      </c>
      <c r="M660" s="6">
        <f>'x calcs'!I659</f>
        <v>1.0024471892610918</v>
      </c>
      <c r="N660" s="90">
        <f>Sep!B33</f>
        <v>3.7</v>
      </c>
      <c r="O660" s="6">
        <f t="shared" si="103"/>
        <v>0.68680047988954196</v>
      </c>
      <c r="P660" s="6">
        <f t="shared" si="104"/>
        <v>485.25589286539957</v>
      </c>
      <c r="Q660">
        <f t="shared" si="96"/>
        <v>4</v>
      </c>
      <c r="R660" s="6">
        <f t="shared" si="95"/>
        <v>-0.53063583815028925</v>
      </c>
      <c r="S660" s="90">
        <f t="shared" si="97"/>
        <v>3.1693641618497108</v>
      </c>
    </row>
    <row r="661" spans="2:19" x14ac:dyDescent="0.25">
      <c r="B661">
        <f>'detrend th'!A663</f>
        <v>2002</v>
      </c>
      <c r="C661">
        <f>'detrend th'!B663</f>
        <v>9</v>
      </c>
      <c r="D661" s="57">
        <f>'detrend th'!F663</f>
        <v>0.50179043708220261</v>
      </c>
      <c r="E661" s="55">
        <f>1/'R'!E1588</f>
        <v>659.51361621279295</v>
      </c>
      <c r="F661">
        <f t="shared" si="105"/>
        <v>256</v>
      </c>
      <c r="G661" s="5">
        <f t="shared" si="98"/>
        <v>504.76793671811561</v>
      </c>
      <c r="H661" s="1">
        <f t="shared" si="99"/>
        <v>5.5148591628078742</v>
      </c>
      <c r="I661" s="187">
        <f t="shared" si="101"/>
        <v>3</v>
      </c>
      <c r="J661">
        <f t="shared" si="102"/>
        <v>3</v>
      </c>
      <c r="K661" s="1">
        <f>'R'!J1588</f>
        <v>0.98229886731221827</v>
      </c>
      <c r="L661" s="1">
        <f t="shared" si="100"/>
        <v>0.98313317729067529</v>
      </c>
      <c r="M661" s="6">
        <f>'x calcs'!I660</f>
        <v>1.0024471892610918</v>
      </c>
      <c r="N661" s="90">
        <f>Sep!B34</f>
        <v>3.7</v>
      </c>
      <c r="O661" s="6">
        <f t="shared" si="103"/>
        <v>0.59221490927912501</v>
      </c>
      <c r="P661" s="6">
        <f t="shared" si="104"/>
        <v>415.47245975446987</v>
      </c>
      <c r="Q661">
        <f t="shared" si="96"/>
        <v>3</v>
      </c>
      <c r="R661" s="6">
        <f t="shared" si="95"/>
        <v>-0.52716763005780365</v>
      </c>
      <c r="S661" s="90">
        <f t="shared" si="97"/>
        <v>3.1728323699421965</v>
      </c>
    </row>
    <row r="662" spans="2:19" x14ac:dyDescent="0.25">
      <c r="B662">
        <f>'detrend th'!A664</f>
        <v>2002</v>
      </c>
      <c r="C662">
        <f>'detrend th'!B664</f>
        <v>10</v>
      </c>
      <c r="D662" s="57">
        <f>'detrend th'!F664</f>
        <v>0.52638137974702548</v>
      </c>
      <c r="E662" s="55">
        <f>1/'R'!E1589</f>
        <v>645.68058761804832</v>
      </c>
      <c r="F662">
        <f t="shared" si="105"/>
        <v>257</v>
      </c>
      <c r="G662" s="5">
        <f t="shared" si="98"/>
        <v>490.33043281284495</v>
      </c>
      <c r="H662" s="1">
        <f t="shared" si="99"/>
        <v>5.5041820760115865</v>
      </c>
      <c r="I662" s="187">
        <f t="shared" si="101"/>
        <v>3</v>
      </c>
      <c r="J662">
        <f t="shared" si="102"/>
        <v>4</v>
      </c>
      <c r="K662" s="1">
        <f>'R'!J1589</f>
        <v>1.0669935162413524</v>
      </c>
      <c r="L662" s="1">
        <f t="shared" si="100"/>
        <v>1.0678310852431627</v>
      </c>
      <c r="M662" s="6">
        <f>'x calcs'!I661</f>
        <v>0.99930695732162356</v>
      </c>
      <c r="N662" s="90">
        <f>Sep!B35</f>
        <v>3.7</v>
      </c>
      <c r="O662" s="6">
        <f t="shared" si="103"/>
        <v>0.59221490927912501</v>
      </c>
      <c r="P662" s="6">
        <f t="shared" si="104"/>
        <v>415.47245975446987</v>
      </c>
      <c r="Q662">
        <f t="shared" si="96"/>
        <v>3</v>
      </c>
      <c r="R662" s="6">
        <f t="shared" si="95"/>
        <v>-0.52369942196531805</v>
      </c>
      <c r="S662" s="90">
        <f t="shared" si="97"/>
        <v>3.1763005780346822</v>
      </c>
    </row>
    <row r="663" spans="2:19" x14ac:dyDescent="0.25">
      <c r="B663">
        <f>'detrend th'!A665</f>
        <v>2002</v>
      </c>
      <c r="C663">
        <f>'detrend th'!B665</f>
        <v>11</v>
      </c>
      <c r="D663" s="57">
        <f>'detrend th'!F665</f>
        <v>0.52587802563558628</v>
      </c>
      <c r="E663" s="55">
        <f>1/'R'!E1590</f>
        <v>683.4441894429375</v>
      </c>
      <c r="F663">
        <f t="shared" si="105"/>
        <v>258</v>
      </c>
      <c r="G663" s="5">
        <f t="shared" si="98"/>
        <v>527.48955932720799</v>
      </c>
      <c r="H663" s="1">
        <f t="shared" si="99"/>
        <v>5.7687694054506418</v>
      </c>
      <c r="I663" s="187">
        <f t="shared" si="101"/>
        <v>4</v>
      </c>
      <c r="J663">
        <f t="shared" si="102"/>
        <v>3</v>
      </c>
      <c r="K663" s="1">
        <f>'R'!J1590</f>
        <v>0.9925209704819995</v>
      </c>
      <c r="L663" s="1">
        <f t="shared" si="100"/>
        <v>0.99336179850716311</v>
      </c>
      <c r="M663" s="6">
        <f>'x calcs'!I662</f>
        <v>0.99930695732162356</v>
      </c>
      <c r="N663" s="90">
        <f>Sep!B36</f>
        <v>3.7</v>
      </c>
      <c r="O663" s="6">
        <f t="shared" si="103"/>
        <v>0.68680047988954196</v>
      </c>
      <c r="P663" s="6">
        <f t="shared" si="104"/>
        <v>485.25589286539957</v>
      </c>
      <c r="Q663">
        <f t="shared" si="96"/>
        <v>4</v>
      </c>
      <c r="R663" s="6">
        <f t="shared" si="95"/>
        <v>-0.52023121387283244</v>
      </c>
      <c r="S663" s="90">
        <f t="shared" si="97"/>
        <v>3.179768786127168</v>
      </c>
    </row>
    <row r="664" spans="2:19" x14ac:dyDescent="0.25">
      <c r="B664">
        <f>'detrend th'!A666</f>
        <v>2002</v>
      </c>
      <c r="C664">
        <f>'detrend th'!B666</f>
        <v>12</v>
      </c>
      <c r="D664" s="57">
        <f>'detrend th'!F666</f>
        <v>0.44507423174410882</v>
      </c>
      <c r="E664" s="55">
        <f>1/'R'!E1591</f>
        <v>671.44741754822655</v>
      </c>
      <c r="F664">
        <f t="shared" si="105"/>
        <v>259</v>
      </c>
      <c r="G664" s="5">
        <f t="shared" si="98"/>
        <v>514.88831212197101</v>
      </c>
      <c r="H664" s="1">
        <f t="shared" si="99"/>
        <v>5.3732621297385288</v>
      </c>
      <c r="I664" s="187">
        <f t="shared" si="101"/>
        <v>3</v>
      </c>
      <c r="J664">
        <f t="shared" si="102"/>
        <v>4</v>
      </c>
      <c r="K664" s="1">
        <f>'R'!J1591</f>
        <v>0.99407622210497426</v>
      </c>
      <c r="L664" s="1">
        <f t="shared" si="100"/>
        <v>0.99492030915349128</v>
      </c>
      <c r="M664" s="6">
        <f>'x calcs'!I663</f>
        <v>0.99930695732162356</v>
      </c>
      <c r="N664" s="90">
        <f>Sep!B37</f>
        <v>3.9</v>
      </c>
      <c r="O664" s="6">
        <f t="shared" si="103"/>
        <v>0.59221490927912501</v>
      </c>
      <c r="P664" s="6">
        <f t="shared" si="104"/>
        <v>415.47245975446987</v>
      </c>
      <c r="Q664">
        <f t="shared" si="96"/>
        <v>3</v>
      </c>
      <c r="R664" s="6">
        <f t="shared" si="95"/>
        <v>-0.51676300578034684</v>
      </c>
      <c r="S664" s="90">
        <f t="shared" si="97"/>
        <v>3.383236994219653</v>
      </c>
    </row>
    <row r="665" spans="2:19" x14ac:dyDescent="0.25">
      <c r="B665">
        <f>'detrend th'!A667</f>
        <v>2003</v>
      </c>
      <c r="C665">
        <f>'detrend th'!B667</f>
        <v>1</v>
      </c>
      <c r="D665" s="57">
        <f>'detrend th'!F667</f>
        <v>0.54170761161936931</v>
      </c>
      <c r="E665" s="55">
        <f>1/'R'!E1592</f>
        <v>666.87841191067014</v>
      </c>
      <c r="F665">
        <f t="shared" si="105"/>
        <v>260</v>
      </c>
      <c r="G665" s="5">
        <f t="shared" si="98"/>
        <v>509.71483117388846</v>
      </c>
      <c r="H665" s="1">
        <f t="shared" si="99"/>
        <v>5.7010740364320318</v>
      </c>
      <c r="I665" s="187">
        <f t="shared" si="101"/>
        <v>4</v>
      </c>
      <c r="J665">
        <f t="shared" si="102"/>
        <v>3</v>
      </c>
      <c r="K665" s="1">
        <f>'R'!J1592</f>
        <v>0.92679544060151453</v>
      </c>
      <c r="L665" s="1">
        <f t="shared" si="100"/>
        <v>0.92764278667338484</v>
      </c>
      <c r="M665" s="6">
        <f>'x calcs'!I664</f>
        <v>1.0020664248739908</v>
      </c>
      <c r="N665" s="90">
        <f>Sep!B38</f>
        <v>3.7</v>
      </c>
      <c r="O665" s="6">
        <f t="shared" si="103"/>
        <v>0.68680047988954196</v>
      </c>
      <c r="P665" s="6">
        <f t="shared" si="104"/>
        <v>485.25589286539957</v>
      </c>
      <c r="Q665">
        <f t="shared" si="96"/>
        <v>4</v>
      </c>
      <c r="R665" s="6">
        <f t="shared" si="95"/>
        <v>-0.51329479768786124</v>
      </c>
      <c r="S665" s="90">
        <f t="shared" si="97"/>
        <v>3.1867052023121389</v>
      </c>
    </row>
    <row r="666" spans="2:19" x14ac:dyDescent="0.25">
      <c r="B666">
        <f>'detrend th'!A668</f>
        <v>2003</v>
      </c>
      <c r="C666">
        <f>'detrend th'!B668</f>
        <v>2</v>
      </c>
      <c r="D666" s="57">
        <f>'detrend th'!F668</f>
        <v>0.49474782432383213</v>
      </c>
      <c r="E666" s="55">
        <f>1/'R'!E1593</f>
        <v>621.17254174397033</v>
      </c>
      <c r="F666">
        <f t="shared" si="105"/>
        <v>261</v>
      </c>
      <c r="G666" s="5">
        <f t="shared" si="98"/>
        <v>463.40448569666262</v>
      </c>
      <c r="H666" s="1">
        <f t="shared" si="99"/>
        <v>5.1916247477072028</v>
      </c>
      <c r="I666" s="187">
        <f t="shared" si="101"/>
        <v>3</v>
      </c>
      <c r="J666">
        <f t="shared" si="102"/>
        <v>3</v>
      </c>
      <c r="K666" s="1">
        <f>'R'!J1593</f>
        <v>1.0049653620899448</v>
      </c>
      <c r="L666" s="1">
        <f t="shared" si="100"/>
        <v>1.0058159671851685</v>
      </c>
      <c r="M666" s="6">
        <f>'x calcs'!I665</f>
        <v>1.0020664248739908</v>
      </c>
      <c r="N666" s="90">
        <f>Sep!B39</f>
        <v>3.7</v>
      </c>
      <c r="O666" s="6">
        <f t="shared" si="103"/>
        <v>0.59221490927912501</v>
      </c>
      <c r="P666" s="6">
        <f t="shared" si="104"/>
        <v>415.47245975446987</v>
      </c>
      <c r="Q666">
        <f t="shared" si="96"/>
        <v>3</v>
      </c>
      <c r="R666" s="6">
        <f t="shared" si="95"/>
        <v>-0.50982658959537563</v>
      </c>
      <c r="S666" s="90">
        <f t="shared" si="97"/>
        <v>3.1901734104046247</v>
      </c>
    </row>
    <row r="667" spans="2:19" x14ac:dyDescent="0.25">
      <c r="B667">
        <f>'detrend th'!A669</f>
        <v>2003</v>
      </c>
      <c r="C667">
        <f>'detrend th'!B669</f>
        <v>3</v>
      </c>
      <c r="D667" s="57">
        <f>'detrend th'!F669</f>
        <v>0.4529733749996947</v>
      </c>
      <c r="E667" s="55">
        <f>1/'R'!E1594</f>
        <v>626.36004932182493</v>
      </c>
      <c r="F667">
        <f t="shared" si="105"/>
        <v>262</v>
      </c>
      <c r="G667" s="5">
        <f t="shared" si="98"/>
        <v>467.98751796399108</v>
      </c>
      <c r="H667" s="1">
        <f t="shared" si="99"/>
        <v>5.066740545686784</v>
      </c>
      <c r="I667" s="187">
        <f t="shared" si="101"/>
        <v>3</v>
      </c>
      <c r="J667">
        <f t="shared" si="102"/>
        <v>3</v>
      </c>
      <c r="K667" s="1">
        <f>'R'!J1594</f>
        <v>1.0529738352314437</v>
      </c>
      <c r="L667" s="1">
        <f t="shared" si="100"/>
        <v>1.0538276993500209</v>
      </c>
      <c r="M667" s="6">
        <f>'x calcs'!I666</f>
        <v>1.0020664248739908</v>
      </c>
      <c r="N667" s="90">
        <f>Sep!B40</f>
        <v>3.6</v>
      </c>
      <c r="O667" s="6">
        <f t="shared" si="103"/>
        <v>0.59221490927912501</v>
      </c>
      <c r="P667" s="6">
        <f t="shared" si="104"/>
        <v>415.47245975446987</v>
      </c>
      <c r="Q667">
        <f t="shared" si="96"/>
        <v>3</v>
      </c>
      <c r="R667" s="6">
        <f t="shared" si="95"/>
        <v>-0.50635838150289003</v>
      </c>
      <c r="S667" s="90">
        <f t="shared" si="97"/>
        <v>3.0936416184971103</v>
      </c>
    </row>
    <row r="668" spans="2:19" x14ac:dyDescent="0.25">
      <c r="B668">
        <f>'detrend th'!A670</f>
        <v>2003</v>
      </c>
      <c r="C668">
        <f>'detrend th'!B670</f>
        <v>4</v>
      </c>
      <c r="D668" s="57">
        <f>'detrend th'!F670</f>
        <v>0.45187621422119328</v>
      </c>
      <c r="E668" s="55">
        <f>1/'R'!E1595</f>
        <v>659.14585476239461</v>
      </c>
      <c r="F668">
        <f t="shared" si="105"/>
        <v>263</v>
      </c>
      <c r="G668" s="5">
        <f t="shared" si="98"/>
        <v>500.16884809403473</v>
      </c>
      <c r="H668" s="1">
        <f t="shared" si="99"/>
        <v>5.2933870392250428</v>
      </c>
      <c r="I668" s="187">
        <f t="shared" si="101"/>
        <v>3</v>
      </c>
      <c r="J668">
        <f t="shared" si="102"/>
        <v>3</v>
      </c>
      <c r="K668" s="1">
        <f>'R'!J1595</f>
        <v>1.0493632378333067</v>
      </c>
      <c r="L668" s="1">
        <f t="shared" si="100"/>
        <v>1.050220360975237</v>
      </c>
      <c r="M668" s="6">
        <f>'x calcs'!I667</f>
        <v>1.0052279855449648</v>
      </c>
      <c r="N668" s="90">
        <f>Sep!B41</f>
        <v>3.7</v>
      </c>
      <c r="O668" s="6">
        <f t="shared" si="103"/>
        <v>0.59221490927912501</v>
      </c>
      <c r="P668" s="6">
        <f t="shared" si="104"/>
        <v>415.47245975446987</v>
      </c>
      <c r="Q668">
        <f t="shared" si="96"/>
        <v>3</v>
      </c>
      <c r="R668" s="6">
        <f t="shared" si="95"/>
        <v>-0.50289017341040443</v>
      </c>
      <c r="S668" s="90">
        <f t="shared" si="97"/>
        <v>3.1971098265895956</v>
      </c>
    </row>
    <row r="669" spans="2:19" x14ac:dyDescent="0.25">
      <c r="B669">
        <f>'detrend th'!A671</f>
        <v>2003</v>
      </c>
      <c r="C669">
        <f>'detrend th'!B671</f>
        <v>5</v>
      </c>
      <c r="D669" s="57">
        <f>'detrend th'!F671</f>
        <v>0.44915867134787901</v>
      </c>
      <c r="E669" s="55">
        <f>1/'R'!E1596</f>
        <v>693.87479406919272</v>
      </c>
      <c r="F669">
        <f t="shared" si="105"/>
        <v>264</v>
      </c>
      <c r="G669" s="5">
        <f t="shared" si="98"/>
        <v>534.2933120903067</v>
      </c>
      <c r="H669" s="1">
        <f t="shared" si="99"/>
        <v>5.527849793151967</v>
      </c>
      <c r="I669" s="187">
        <f t="shared" si="101"/>
        <v>3</v>
      </c>
      <c r="J669">
        <f t="shared" si="102"/>
        <v>4</v>
      </c>
      <c r="K669" s="1">
        <f>'R'!J1596</f>
        <v>1.050408596580388</v>
      </c>
      <c r="L669" s="1">
        <f t="shared" si="100"/>
        <v>1.0512689787456717</v>
      </c>
      <c r="M669" s="6">
        <f>'x calcs'!I668</f>
        <v>1.0052279855449648</v>
      </c>
      <c r="N669" s="90">
        <f>Sep!B42</f>
        <v>3.6</v>
      </c>
      <c r="O669" s="6">
        <f t="shared" si="103"/>
        <v>0.59221490927912501</v>
      </c>
      <c r="P669" s="6">
        <f t="shared" si="104"/>
        <v>415.47245975446987</v>
      </c>
      <c r="Q669">
        <f t="shared" si="96"/>
        <v>3</v>
      </c>
      <c r="R669" s="6">
        <f t="shared" si="95"/>
        <v>-0.49942196531791888</v>
      </c>
      <c r="S669" s="90">
        <f t="shared" si="97"/>
        <v>3.1005780346820813</v>
      </c>
    </row>
    <row r="670" spans="2:19" x14ac:dyDescent="0.25">
      <c r="B670">
        <f>'detrend th'!A672</f>
        <v>2003</v>
      </c>
      <c r="C670">
        <f>'detrend th'!B672</f>
        <v>6</v>
      </c>
      <c r="D670" s="57">
        <f>'detrend th'!F672</f>
        <v>0.45563094941835447</v>
      </c>
      <c r="E670" s="55">
        <f>1/'R'!E1597</f>
        <v>733.20964749536165</v>
      </c>
      <c r="F670">
        <f t="shared" si="105"/>
        <v>265</v>
      </c>
      <c r="G670" s="5">
        <f t="shared" si="98"/>
        <v>573.02369020594961</v>
      </c>
      <c r="H670" s="1">
        <f t="shared" si="99"/>
        <v>5.8300472850946505</v>
      </c>
      <c r="I670" s="187">
        <f t="shared" si="101"/>
        <v>4</v>
      </c>
      <c r="J670">
        <f t="shared" si="102"/>
        <v>4</v>
      </c>
      <c r="K670" s="1">
        <f>'R'!J1597</f>
        <v>0.99964745093199636</v>
      </c>
      <c r="L670" s="1">
        <f t="shared" si="100"/>
        <v>1.0005110921206335</v>
      </c>
      <c r="M670" s="6">
        <f>'x calcs'!I669</f>
        <v>1.0052279855449648</v>
      </c>
      <c r="N670" s="90">
        <f>Sep!B43</f>
        <v>3.7</v>
      </c>
      <c r="O670" s="6">
        <f t="shared" si="103"/>
        <v>0.68680047988954196</v>
      </c>
      <c r="P670" s="6">
        <f t="shared" si="104"/>
        <v>485.25589286539957</v>
      </c>
      <c r="Q670">
        <f t="shared" si="96"/>
        <v>4</v>
      </c>
      <c r="R670" s="6">
        <f t="shared" si="95"/>
        <v>-0.49595375722543333</v>
      </c>
      <c r="S670" s="90">
        <f t="shared" si="97"/>
        <v>3.2040462427745666</v>
      </c>
    </row>
    <row r="671" spans="2:19" x14ac:dyDescent="0.25">
      <c r="B671">
        <f>'detrend th'!A673</f>
        <v>2003</v>
      </c>
      <c r="C671">
        <f>'detrend th'!B673</f>
        <v>7</v>
      </c>
      <c r="D671" s="57">
        <f>'detrend th'!F673</f>
        <v>0.44646591088695531</v>
      </c>
      <c r="E671" s="55">
        <f>1/'R'!E1598</f>
        <v>730.256284488044</v>
      </c>
      <c r="F671">
        <f t="shared" si="105"/>
        <v>266</v>
      </c>
      <c r="G671" s="5">
        <f t="shared" si="98"/>
        <v>569.46585188810582</v>
      </c>
      <c r="H671" s="1">
        <f t="shared" si="99"/>
        <v>5.7699224487968461</v>
      </c>
      <c r="I671" s="187">
        <f t="shared" si="101"/>
        <v>4</v>
      </c>
      <c r="J671">
        <f t="shared" si="102"/>
        <v>4</v>
      </c>
      <c r="K671" s="1">
        <f>'R'!J1598</f>
        <v>0.98863506077061991</v>
      </c>
      <c r="L671" s="1">
        <f t="shared" si="100"/>
        <v>0.98950196098261034</v>
      </c>
      <c r="M671" s="6">
        <f>'x calcs'!I670</f>
        <v>1.0059975903510614</v>
      </c>
      <c r="N671" s="90">
        <f>Sep!B44</f>
        <v>3.6</v>
      </c>
      <c r="O671" s="6">
        <f t="shared" si="103"/>
        <v>0.68680047988954196</v>
      </c>
      <c r="P671" s="6">
        <f t="shared" si="104"/>
        <v>485.25589286539957</v>
      </c>
      <c r="Q671">
        <f t="shared" si="96"/>
        <v>4</v>
      </c>
      <c r="R671" s="6">
        <f t="shared" si="95"/>
        <v>-0.49248554913294779</v>
      </c>
      <c r="S671" s="90">
        <f t="shared" si="97"/>
        <v>3.1075144508670522</v>
      </c>
    </row>
    <row r="672" spans="2:19" x14ac:dyDescent="0.25">
      <c r="B672">
        <f>'detrend th'!A674</f>
        <v>2003</v>
      </c>
      <c r="C672">
        <f>'detrend th'!B674</f>
        <v>8</v>
      </c>
      <c r="D672" s="57">
        <f>'detrend th'!F674</f>
        <v>0.45889516017247378</v>
      </c>
      <c r="E672" s="55">
        <f>1/'R'!E1599</f>
        <v>721.84559270516695</v>
      </c>
      <c r="F672">
        <f t="shared" si="105"/>
        <v>267</v>
      </c>
      <c r="G672" s="5">
        <f t="shared" si="98"/>
        <v>560.45068479470274</v>
      </c>
      <c r="H672" s="1">
        <f t="shared" si="99"/>
        <v>5.7522060255569132</v>
      </c>
      <c r="I672" s="187">
        <f t="shared" si="101"/>
        <v>4</v>
      </c>
      <c r="J672">
        <f t="shared" si="102"/>
        <v>4</v>
      </c>
      <c r="K672" s="1">
        <f>'R'!J1599</f>
        <v>1.0221520019247703</v>
      </c>
      <c r="L672" s="1">
        <f t="shared" si="100"/>
        <v>1.023022161160114</v>
      </c>
      <c r="M672" s="6">
        <f>'x calcs'!I671</f>
        <v>1.0059975903510614</v>
      </c>
      <c r="N672" s="90">
        <f>Sep!B45</f>
        <v>3.6</v>
      </c>
      <c r="O672" s="6">
        <f t="shared" si="103"/>
        <v>0.68680047988954196</v>
      </c>
      <c r="P672" s="6">
        <f t="shared" si="104"/>
        <v>485.25589286539957</v>
      </c>
      <c r="Q672">
        <f t="shared" si="96"/>
        <v>4</v>
      </c>
      <c r="R672" s="6">
        <f t="shared" si="95"/>
        <v>-0.48901734104046224</v>
      </c>
      <c r="S672" s="90">
        <f t="shared" si="97"/>
        <v>3.110982658959538</v>
      </c>
    </row>
    <row r="673" spans="2:19" x14ac:dyDescent="0.25">
      <c r="B673">
        <f>'detrend th'!A675</f>
        <v>2003</v>
      </c>
      <c r="C673">
        <f>'detrend th'!B675</f>
        <v>9</v>
      </c>
      <c r="D673" s="57">
        <f>'detrend th'!F675</f>
        <v>0.43187659494971253</v>
      </c>
      <c r="E673" s="55">
        <f>1/'R'!E1600</f>
        <v>737.38878842676309</v>
      </c>
      <c r="F673">
        <f t="shared" si="105"/>
        <v>268</v>
      </c>
      <c r="G673" s="5">
        <f t="shared" si="98"/>
        <v>575.38940520577273</v>
      </c>
      <c r="H673" s="1">
        <f t="shared" si="99"/>
        <v>5.7573102480487872</v>
      </c>
      <c r="I673" s="187">
        <f t="shared" si="101"/>
        <v>4</v>
      </c>
      <c r="J673">
        <f t="shared" si="102"/>
        <v>4</v>
      </c>
      <c r="K673" s="1">
        <f>'R'!J1600</f>
        <v>1.0152986158750441</v>
      </c>
      <c r="L673" s="1">
        <f t="shared" si="100"/>
        <v>1.0161720341337412</v>
      </c>
      <c r="M673" s="6">
        <f>'x calcs'!I672</f>
        <v>1.0059975903510614</v>
      </c>
      <c r="N673" s="90">
        <f>Sep!B46</f>
        <v>3.6</v>
      </c>
      <c r="O673" s="6">
        <f t="shared" si="103"/>
        <v>0.68680047988954196</v>
      </c>
      <c r="P673" s="6">
        <f t="shared" si="104"/>
        <v>485.25589286539957</v>
      </c>
      <c r="Q673">
        <f t="shared" si="96"/>
        <v>4</v>
      </c>
      <c r="R673" s="6">
        <f t="shared" si="95"/>
        <v>-0.48554913294797669</v>
      </c>
      <c r="S673" s="90">
        <f t="shared" si="97"/>
        <v>3.1144508670520232</v>
      </c>
    </row>
    <row r="674" spans="2:19" x14ac:dyDescent="0.25">
      <c r="B674">
        <f>'detrend th'!A676</f>
        <v>2003</v>
      </c>
      <c r="C674">
        <f>'detrend th'!B676</f>
        <v>10</v>
      </c>
      <c r="D674" s="57">
        <f>'detrend th'!F676</f>
        <v>0.46217248917743736</v>
      </c>
      <c r="E674" s="55">
        <f>1/'R'!E1601</f>
        <v>739.45580383626645</v>
      </c>
      <c r="F674">
        <f t="shared" si="105"/>
        <v>269</v>
      </c>
      <c r="G674" s="5">
        <f t="shared" si="98"/>
        <v>576.85194530475007</v>
      </c>
      <c r="H674" s="1">
        <f t="shared" si="99"/>
        <v>5.882204386365629</v>
      </c>
      <c r="I674" s="187">
        <f t="shared" si="101"/>
        <v>4</v>
      </c>
      <c r="J674">
        <f t="shared" si="102"/>
        <v>4</v>
      </c>
      <c r="K674" s="1">
        <f>'R'!J1601</f>
        <v>1.0115638331830201</v>
      </c>
      <c r="L674" s="1">
        <f t="shared" si="100"/>
        <v>1.0124405104650707</v>
      </c>
      <c r="M674" s="6">
        <f>'x calcs'!I673</f>
        <v>1.0032480311885892</v>
      </c>
      <c r="N674" s="90">
        <f>Sep!B47</f>
        <v>3.6</v>
      </c>
      <c r="O674" s="6">
        <f t="shared" si="103"/>
        <v>0.68680047988954196</v>
      </c>
      <c r="P674" s="6">
        <f t="shared" si="104"/>
        <v>485.25589286539957</v>
      </c>
      <c r="Q674">
        <f t="shared" si="96"/>
        <v>4</v>
      </c>
      <c r="R674" s="6">
        <f t="shared" si="95"/>
        <v>-0.48208092485549114</v>
      </c>
      <c r="S674" s="90">
        <f t="shared" si="97"/>
        <v>3.1179190751445089</v>
      </c>
    </row>
    <row r="675" spans="2:19" x14ac:dyDescent="0.25">
      <c r="B675">
        <f>'detrend th'!A677</f>
        <v>2003</v>
      </c>
      <c r="C675">
        <f>'detrend th'!B677</f>
        <v>11</v>
      </c>
      <c r="D675" s="57">
        <f>'detrend th'!F677</f>
        <v>0.48870599673036108</v>
      </c>
      <c r="E675" s="55">
        <f>1/'R'!E1602</f>
        <v>735.76795795211217</v>
      </c>
      <c r="F675">
        <f t="shared" si="105"/>
        <v>270</v>
      </c>
      <c r="G675" s="5">
        <f t="shared" si="98"/>
        <v>572.55962411006965</v>
      </c>
      <c r="H675" s="1">
        <f t="shared" si="99"/>
        <v>5.9516195239224778</v>
      </c>
      <c r="I675" s="187">
        <f t="shared" si="101"/>
        <v>4</v>
      </c>
      <c r="J675">
        <f t="shared" si="102"/>
        <v>4</v>
      </c>
      <c r="K675" s="1">
        <f>'R'!J1602</f>
        <v>1.0284191405019247</v>
      </c>
      <c r="L675" s="1">
        <f t="shared" si="100"/>
        <v>1.0292990768073285</v>
      </c>
      <c r="M675" s="6">
        <f>'x calcs'!I674</f>
        <v>1.0032480311885892</v>
      </c>
      <c r="N675" s="90">
        <f>Sep!B48</f>
        <v>3.6</v>
      </c>
      <c r="O675" s="6">
        <f t="shared" si="103"/>
        <v>0.68680047988954196</v>
      </c>
      <c r="P675" s="6">
        <f t="shared" si="104"/>
        <v>485.25589286539957</v>
      </c>
      <c r="Q675">
        <f t="shared" si="96"/>
        <v>4</v>
      </c>
      <c r="R675" s="6">
        <f t="shared" si="95"/>
        <v>-0.4786127167630056</v>
      </c>
      <c r="S675" s="90">
        <f t="shared" si="97"/>
        <v>3.1213872832369947</v>
      </c>
    </row>
    <row r="676" spans="2:19" x14ac:dyDescent="0.25">
      <c r="B676">
        <f>'detrend th'!A678</f>
        <v>2003</v>
      </c>
      <c r="C676">
        <f>'detrend th'!B678</f>
        <v>12</v>
      </c>
      <c r="D676" s="57">
        <f>'detrend th'!F678</f>
        <v>0.50713511653682919</v>
      </c>
      <c r="E676" s="55">
        <f>1/'R'!E1603</f>
        <v>745.69752731454867</v>
      </c>
      <c r="F676">
        <f t="shared" si="105"/>
        <v>271</v>
      </c>
      <c r="G676" s="5">
        <f t="shared" si="98"/>
        <v>581.88471816198012</v>
      </c>
      <c r="H676" s="1">
        <f t="shared" si="99"/>
        <v>6.0880881321449749</v>
      </c>
      <c r="I676" s="187">
        <f t="shared" si="101"/>
        <v>4</v>
      </c>
      <c r="J676">
        <f t="shared" si="102"/>
        <v>4</v>
      </c>
      <c r="K676" s="1">
        <f>'R'!J1603</f>
        <v>1.0408802437070945</v>
      </c>
      <c r="L676" s="1">
        <f t="shared" si="100"/>
        <v>1.0417634390358517</v>
      </c>
      <c r="M676" s="6">
        <f>'x calcs'!I675</f>
        <v>1.0032480311885892</v>
      </c>
      <c r="N676" s="90">
        <f>Sep!B49</f>
        <v>3.7</v>
      </c>
      <c r="O676" s="6">
        <f t="shared" si="103"/>
        <v>0.68680047988954196</v>
      </c>
      <c r="P676" s="6">
        <f t="shared" si="104"/>
        <v>485.25589286539957</v>
      </c>
      <c r="Q676">
        <f t="shared" si="96"/>
        <v>4</v>
      </c>
      <c r="R676" s="6">
        <f t="shared" si="95"/>
        <v>-0.47514450867052005</v>
      </c>
      <c r="S676" s="90">
        <f t="shared" si="97"/>
        <v>3.22485549132948</v>
      </c>
    </row>
    <row r="677" spans="2:19" x14ac:dyDescent="0.25">
      <c r="B677">
        <f>'detrend th'!A679</f>
        <v>2004</v>
      </c>
      <c r="C677">
        <f>'detrend th'!B679</f>
        <v>1</v>
      </c>
      <c r="D677" s="57">
        <f>'detrend th'!F679</f>
        <v>0.51301964253678467</v>
      </c>
      <c r="E677" s="55">
        <f>1/'R'!E1604</f>
        <v>772.17272727272723</v>
      </c>
      <c r="F677">
        <f t="shared" si="105"/>
        <v>272</v>
      </c>
      <c r="G677" s="5">
        <f t="shared" si="98"/>
        <v>607.75544280963254</v>
      </c>
      <c r="H677" s="1">
        <f t="shared" si="99"/>
        <v>6.2958426053566452</v>
      </c>
      <c r="I677" s="187">
        <f t="shared" si="101"/>
        <v>4</v>
      </c>
      <c r="J677">
        <f t="shared" si="102"/>
        <v>4</v>
      </c>
      <c r="K677" s="1">
        <f>'R'!J1604</f>
        <v>1.0038027798216744</v>
      </c>
      <c r="L677" s="1">
        <f t="shared" si="100"/>
        <v>1.004689234173785</v>
      </c>
      <c r="M677" s="6">
        <f>'x calcs'!I676</f>
        <v>1.0016377609537224</v>
      </c>
      <c r="N677" s="90">
        <f>Sep!B50</f>
        <v>3.6</v>
      </c>
      <c r="O677" s="6">
        <f t="shared" si="103"/>
        <v>0.68680047988954196</v>
      </c>
      <c r="P677" s="6">
        <f t="shared" si="104"/>
        <v>485.25589286539957</v>
      </c>
      <c r="Q677">
        <f t="shared" si="96"/>
        <v>4</v>
      </c>
      <c r="R677" s="6">
        <f t="shared" si="95"/>
        <v>-0.4716763005780345</v>
      </c>
      <c r="S677" s="90">
        <f t="shared" si="97"/>
        <v>3.1283236994219656</v>
      </c>
    </row>
    <row r="678" spans="2:19" x14ac:dyDescent="0.25">
      <c r="B678">
        <f>'detrend th'!A680</f>
        <v>2004</v>
      </c>
      <c r="C678">
        <f>'detrend th'!B680</f>
        <v>2</v>
      </c>
      <c r="D678" s="57">
        <f>'detrend th'!F680</f>
        <v>0.53340306905207957</v>
      </c>
      <c r="E678" s="55">
        <f>1/'R'!E1605</f>
        <v>770.37170129140918</v>
      </c>
      <c r="F678">
        <f t="shared" si="105"/>
        <v>273</v>
      </c>
      <c r="G678" s="5">
        <f t="shared" si="98"/>
        <v>605.34994151778847</v>
      </c>
      <c r="H678" s="1">
        <f t="shared" si="99"/>
        <v>6.3555647795442765</v>
      </c>
      <c r="I678" s="187">
        <f t="shared" si="101"/>
        <v>4</v>
      </c>
      <c r="J678">
        <f t="shared" si="102"/>
        <v>4</v>
      </c>
      <c r="K678" s="1">
        <f>'R'!J1605</f>
        <v>0.97645607999508088</v>
      </c>
      <c r="L678" s="1">
        <f t="shared" si="100"/>
        <v>0.97734579337054472</v>
      </c>
      <c r="M678" s="6">
        <f>'x calcs'!I677</f>
        <v>1.0016377609537224</v>
      </c>
      <c r="N678" s="90">
        <f>Sep!B51</f>
        <v>3.5</v>
      </c>
      <c r="O678" s="6">
        <f t="shared" si="103"/>
        <v>0.68680047988954196</v>
      </c>
      <c r="P678" s="6">
        <f t="shared" si="104"/>
        <v>485.25589286539957</v>
      </c>
      <c r="Q678">
        <f t="shared" si="96"/>
        <v>4</v>
      </c>
      <c r="R678" s="6">
        <f t="shared" si="95"/>
        <v>-0.46820809248554895</v>
      </c>
      <c r="S678" s="90">
        <f t="shared" si="97"/>
        <v>3.0317919075144513</v>
      </c>
    </row>
    <row r="679" spans="2:19" x14ac:dyDescent="0.25">
      <c r="B679">
        <f>'detrend th'!A681</f>
        <v>2004</v>
      </c>
      <c r="C679">
        <f>'detrend th'!B681</f>
        <v>3</v>
      </c>
      <c r="D679" s="57">
        <f>'detrend th'!F681</f>
        <v>0.51099031689675145</v>
      </c>
      <c r="E679" s="55">
        <f>1/'R'!E1606</f>
        <v>748.488346281909</v>
      </c>
      <c r="F679">
        <f t="shared" si="105"/>
        <v>274</v>
      </c>
      <c r="G679" s="5">
        <f t="shared" si="98"/>
        <v>582.86211119776215</v>
      </c>
      <c r="H679" s="1">
        <f t="shared" si="99"/>
        <v>6.1096558218027166</v>
      </c>
      <c r="I679" s="187">
        <f t="shared" si="101"/>
        <v>4</v>
      </c>
      <c r="J679">
        <f t="shared" si="102"/>
        <v>4</v>
      </c>
      <c r="K679" s="1">
        <f>'R'!J1606</f>
        <v>1.0048197804189387</v>
      </c>
      <c r="L679" s="1">
        <f t="shared" si="100"/>
        <v>1.0057127528177559</v>
      </c>
      <c r="M679" s="6">
        <f>'x calcs'!I678</f>
        <v>1.0016377609537224</v>
      </c>
      <c r="N679" s="90">
        <f>Sep!B52</f>
        <v>3.7</v>
      </c>
      <c r="O679" s="6">
        <f t="shared" si="103"/>
        <v>0.68680047988954196</v>
      </c>
      <c r="P679" s="6">
        <f t="shared" si="104"/>
        <v>485.25589286539957</v>
      </c>
      <c r="Q679">
        <f t="shared" si="96"/>
        <v>4</v>
      </c>
      <c r="R679" s="6">
        <f t="shared" si="95"/>
        <v>-0.46473988439306341</v>
      </c>
      <c r="S679" s="90">
        <f t="shared" si="97"/>
        <v>3.2352601156069367</v>
      </c>
    </row>
    <row r="680" spans="2:19" x14ac:dyDescent="0.25">
      <c r="B680">
        <f>'detrend th'!A682</f>
        <v>2004</v>
      </c>
      <c r="C680">
        <f>'detrend th'!B682</f>
        <v>4</v>
      </c>
      <c r="D680" s="57">
        <f>'detrend th'!F682</f>
        <v>0.53871464100516242</v>
      </c>
      <c r="E680" s="55">
        <f>1/'R'!E1607</f>
        <v>746.72327964860892</v>
      </c>
      <c r="F680">
        <f t="shared" si="105"/>
        <v>275</v>
      </c>
      <c r="G680" s="5">
        <f t="shared" si="98"/>
        <v>580.49256925393604</v>
      </c>
      <c r="H680" s="1">
        <f t="shared" si="99"/>
        <v>6.1973570907919262</v>
      </c>
      <c r="I680" s="187">
        <f t="shared" si="101"/>
        <v>4</v>
      </c>
      <c r="J680">
        <f t="shared" si="102"/>
        <v>4</v>
      </c>
      <c r="K680" s="1">
        <f>'R'!J1607</f>
        <v>0.96790394861675322</v>
      </c>
      <c r="L680" s="1">
        <f t="shared" si="100"/>
        <v>0.96880018003892376</v>
      </c>
      <c r="M680" s="6">
        <f>'x calcs'!I679</f>
        <v>1.000820889498625</v>
      </c>
      <c r="N680" s="90">
        <f>Sep!B53</f>
        <v>3.7</v>
      </c>
      <c r="O680" s="6">
        <f t="shared" si="103"/>
        <v>0.68680047988954196</v>
      </c>
      <c r="P680" s="6">
        <f t="shared" si="104"/>
        <v>485.25589286539957</v>
      </c>
      <c r="Q680">
        <f t="shared" si="96"/>
        <v>4</v>
      </c>
      <c r="R680" s="6">
        <f t="shared" si="95"/>
        <v>-0.46127167630057786</v>
      </c>
      <c r="S680" s="90">
        <f t="shared" si="97"/>
        <v>3.2387283236994224</v>
      </c>
    </row>
    <row r="681" spans="2:19" x14ac:dyDescent="0.25">
      <c r="B681">
        <f>'detrend th'!A683</f>
        <v>2004</v>
      </c>
      <c r="C681">
        <f>'detrend th'!B683</f>
        <v>5</v>
      </c>
      <c r="D681" s="57">
        <f>'detrend th'!F683</f>
        <v>0.56617919824173235</v>
      </c>
      <c r="E681" s="55">
        <f>1/'R'!E1608</f>
        <v>718.94386091995659</v>
      </c>
      <c r="F681">
        <f t="shared" si="105"/>
        <v>276</v>
      </c>
      <c r="G681" s="5">
        <f t="shared" si="98"/>
        <v>552.10867521475757</v>
      </c>
      <c r="H681" s="1">
        <f t="shared" si="99"/>
        <v>6.0975144655333704</v>
      </c>
      <c r="I681" s="187">
        <f t="shared" si="101"/>
        <v>4</v>
      </c>
      <c r="J681">
        <f t="shared" si="102"/>
        <v>4</v>
      </c>
      <c r="K681" s="1">
        <f>'R'!J1608</f>
        <v>1.0244880443751048</v>
      </c>
      <c r="L681" s="1">
        <f t="shared" si="100"/>
        <v>1.0253875348206287</v>
      </c>
      <c r="M681" s="6">
        <f>'x calcs'!I680</f>
        <v>1.000820889498625</v>
      </c>
      <c r="N681" s="90">
        <f>Sep!B54</f>
        <v>3.6</v>
      </c>
      <c r="O681" s="6">
        <f t="shared" si="103"/>
        <v>0.68680047988954196</v>
      </c>
      <c r="P681" s="6">
        <f t="shared" si="104"/>
        <v>485.25589286539957</v>
      </c>
      <c r="Q681">
        <f t="shared" si="96"/>
        <v>4</v>
      </c>
      <c r="R681" s="6">
        <f t="shared" si="95"/>
        <v>-0.45780346820809231</v>
      </c>
      <c r="S681" s="90">
        <f t="shared" si="97"/>
        <v>3.1421965317919076</v>
      </c>
    </row>
    <row r="682" spans="2:19" x14ac:dyDescent="0.25">
      <c r="B682">
        <f>'detrend th'!A684</f>
        <v>2004</v>
      </c>
      <c r="C682">
        <f>'detrend th'!B684</f>
        <v>6</v>
      </c>
      <c r="D682" s="57">
        <f>'detrend th'!F684</f>
        <v>0.51957882771571207</v>
      </c>
      <c r="E682" s="55">
        <f>1/'R'!E1609</f>
        <v>730.81290322580639</v>
      </c>
      <c r="F682">
        <f t="shared" si="105"/>
        <v>277</v>
      </c>
      <c r="G682" s="5">
        <f t="shared" si="98"/>
        <v>563.37324221008134</v>
      </c>
      <c r="H682" s="1">
        <f t="shared" si="99"/>
        <v>6.0023231701941286</v>
      </c>
      <c r="I682" s="187">
        <f t="shared" si="101"/>
        <v>4</v>
      </c>
      <c r="J682">
        <f t="shared" si="102"/>
        <v>4</v>
      </c>
      <c r="K682" s="1">
        <f>'R'!J1609</f>
        <v>0.97835652527775874</v>
      </c>
      <c r="L682" s="1">
        <f t="shared" si="100"/>
        <v>0.97925927474663599</v>
      </c>
      <c r="M682" s="6">
        <f>'x calcs'!I681</f>
        <v>1.000820889498625</v>
      </c>
      <c r="N682" s="90">
        <f>Sep!B55</f>
        <v>3.7</v>
      </c>
      <c r="O682" s="6">
        <f t="shared" si="103"/>
        <v>0.68680047988954196</v>
      </c>
      <c r="P682" s="6">
        <f t="shared" si="104"/>
        <v>485.25589286539957</v>
      </c>
      <c r="Q682">
        <f t="shared" si="96"/>
        <v>4</v>
      </c>
      <c r="R682" s="6">
        <f t="shared" si="95"/>
        <v>-0.45433526011560676</v>
      </c>
      <c r="S682" s="90">
        <f t="shared" si="97"/>
        <v>3.2456647398843934</v>
      </c>
    </row>
    <row r="683" spans="2:19" x14ac:dyDescent="0.25">
      <c r="B683">
        <f>'detrend th'!A685</f>
        <v>2004</v>
      </c>
      <c r="C683">
        <f>'detrend th'!B685</f>
        <v>7</v>
      </c>
      <c r="D683" s="57">
        <f>'detrend th'!F685</f>
        <v>0.60024329898201279</v>
      </c>
      <c r="E683" s="55">
        <f>1/'R'!E1610</f>
        <v>706.36266855926169</v>
      </c>
      <c r="F683">
        <f t="shared" si="105"/>
        <v>278</v>
      </c>
      <c r="G683" s="5">
        <f t="shared" si="98"/>
        <v>538.3185322330105</v>
      </c>
      <c r="H683" s="1">
        <f t="shared" si="99"/>
        <v>6.127253155039905</v>
      </c>
      <c r="I683" s="187">
        <f t="shared" si="101"/>
        <v>4</v>
      </c>
      <c r="J683">
        <f t="shared" si="102"/>
        <v>4</v>
      </c>
      <c r="K683" s="1">
        <f>'R'!J1610</f>
        <v>0.98386092022024796</v>
      </c>
      <c r="L683" s="1">
        <f t="shared" si="100"/>
        <v>0.98476692871247862</v>
      </c>
      <c r="M683" s="6">
        <f>'x calcs'!I682</f>
        <v>1.0017749011964081</v>
      </c>
      <c r="N683" s="90">
        <f>Sep!B56</f>
        <v>3.7</v>
      </c>
      <c r="O683" s="6">
        <f t="shared" si="103"/>
        <v>0.68680047988954196</v>
      </c>
      <c r="P683" s="6">
        <f t="shared" si="104"/>
        <v>485.25589286539957</v>
      </c>
      <c r="Q683">
        <f t="shared" si="96"/>
        <v>4</v>
      </c>
      <c r="R683" s="6">
        <f t="shared" si="95"/>
        <v>-0.45086705202312122</v>
      </c>
      <c r="S683" s="90">
        <f t="shared" si="97"/>
        <v>3.2491329479768791</v>
      </c>
    </row>
    <row r="684" spans="2:19" x14ac:dyDescent="0.25">
      <c r="B684">
        <f>'detrend th'!A686</f>
        <v>2004</v>
      </c>
      <c r="C684">
        <f>'detrend th'!B686</f>
        <v>8</v>
      </c>
      <c r="D684" s="57">
        <f>'detrend th'!F686</f>
        <v>0.57078601078367242</v>
      </c>
      <c r="E684" s="55">
        <f>1/'R'!E1611</f>
        <v>688.71820098383694</v>
      </c>
      <c r="F684">
        <f t="shared" si="105"/>
        <v>279</v>
      </c>
      <c r="G684" s="5">
        <f t="shared" si="98"/>
        <v>520.06958934705972</v>
      </c>
      <c r="H684" s="1">
        <f t="shared" si="99"/>
        <v>5.8851414747526967</v>
      </c>
      <c r="I684" s="187">
        <f t="shared" si="101"/>
        <v>4</v>
      </c>
      <c r="J684">
        <f t="shared" si="102"/>
        <v>4</v>
      </c>
      <c r="K684" s="1">
        <f>'R'!J1611</f>
        <v>1.0238496642074026</v>
      </c>
      <c r="L684" s="1">
        <f t="shared" si="100"/>
        <v>1.0247589317229866</v>
      </c>
      <c r="M684" s="6">
        <f>'x calcs'!I683</f>
        <v>1.0017749011964081</v>
      </c>
      <c r="N684" s="90">
        <f>Sep!B57</f>
        <v>3.8</v>
      </c>
      <c r="O684" s="6">
        <f t="shared" si="103"/>
        <v>0.68680047988954196</v>
      </c>
      <c r="P684" s="6">
        <f t="shared" si="104"/>
        <v>485.25589286539957</v>
      </c>
      <c r="Q684">
        <f t="shared" si="96"/>
        <v>4</v>
      </c>
      <c r="R684" s="6">
        <f t="shared" si="95"/>
        <v>-0.44739884393063567</v>
      </c>
      <c r="S684" s="90">
        <f t="shared" si="97"/>
        <v>3.352601156069364</v>
      </c>
    </row>
    <row r="685" spans="2:19" x14ac:dyDescent="0.25">
      <c r="B685">
        <f>'detrend th'!A687</f>
        <v>2004</v>
      </c>
      <c r="C685">
        <f>'detrend th'!B687</f>
        <v>9</v>
      </c>
      <c r="D685" s="57">
        <f>'detrend th'!F687</f>
        <v>0.59614067523503966</v>
      </c>
      <c r="E685" s="55">
        <f>1/'R'!E1612</f>
        <v>699.99582463465549</v>
      </c>
      <c r="F685">
        <f t="shared" si="105"/>
        <v>280</v>
      </c>
      <c r="G685" s="5">
        <f t="shared" si="98"/>
        <v>530.74273768735213</v>
      </c>
      <c r="H685" s="1">
        <f t="shared" si="99"/>
        <v>6.057430433151513</v>
      </c>
      <c r="I685" s="187">
        <f t="shared" si="101"/>
        <v>4</v>
      </c>
      <c r="J685">
        <f t="shared" si="102"/>
        <v>4</v>
      </c>
      <c r="K685" s="1">
        <f>'R'!J1612</f>
        <v>0.99402795163595414</v>
      </c>
      <c r="L685" s="1">
        <f t="shared" si="100"/>
        <v>0.9949404781748914</v>
      </c>
      <c r="M685" s="6">
        <f>'x calcs'!I684</f>
        <v>1.0017749011964081</v>
      </c>
      <c r="N685" s="90">
        <f>Sep!B58</f>
        <v>3.6</v>
      </c>
      <c r="O685" s="6">
        <f t="shared" si="103"/>
        <v>0.68680047988954196</v>
      </c>
      <c r="P685" s="6">
        <f t="shared" si="104"/>
        <v>485.25589286539957</v>
      </c>
      <c r="Q685">
        <f t="shared" si="96"/>
        <v>4</v>
      </c>
      <c r="R685" s="6">
        <f t="shared" si="95"/>
        <v>-0.44393063583815012</v>
      </c>
      <c r="S685" s="90">
        <f t="shared" si="97"/>
        <v>3.15606936416185</v>
      </c>
    </row>
    <row r="686" spans="2:19" x14ac:dyDescent="0.25">
      <c r="B686">
        <f>'detrend th'!A688</f>
        <v>2004</v>
      </c>
      <c r="C686">
        <f>'detrend th'!B688</f>
        <v>10</v>
      </c>
      <c r="D686" s="57">
        <f>'detrend th'!F688</f>
        <v>0.59866170438881894</v>
      </c>
      <c r="E686" s="55">
        <f>1/'R'!E1613</f>
        <v>696.3220221606648</v>
      </c>
      <c r="F686">
        <f t="shared" si="105"/>
        <v>281</v>
      </c>
      <c r="G686" s="5">
        <f t="shared" si="98"/>
        <v>526.46445990283542</v>
      </c>
      <c r="H686" s="1">
        <f t="shared" si="99"/>
        <v>6.0362686831578785</v>
      </c>
      <c r="I686" s="187">
        <f t="shared" si="101"/>
        <v>4</v>
      </c>
      <c r="J686">
        <f t="shared" si="102"/>
        <v>4</v>
      </c>
      <c r="K686" s="1">
        <f>'R'!J1613</f>
        <v>1.045208312045111</v>
      </c>
      <c r="L686" s="1">
        <f t="shared" si="100"/>
        <v>1.0461240976074015</v>
      </c>
      <c r="M686" s="6">
        <f>'x calcs'!I685</f>
        <v>1.0018996925503059</v>
      </c>
      <c r="N686" s="90">
        <f>Sep!B59</f>
        <v>3.6</v>
      </c>
      <c r="O686" s="6">
        <f t="shared" si="103"/>
        <v>0.68680047988954196</v>
      </c>
      <c r="P686" s="6">
        <f t="shared" si="104"/>
        <v>485.25589286539957</v>
      </c>
      <c r="Q686">
        <f t="shared" si="96"/>
        <v>4</v>
      </c>
      <c r="R686" s="6">
        <f t="shared" si="95"/>
        <v>-0.44046242774566458</v>
      </c>
      <c r="S686" s="90">
        <f t="shared" si="97"/>
        <v>3.1595375722543357</v>
      </c>
    </row>
    <row r="687" spans="2:19" x14ac:dyDescent="0.25">
      <c r="B687">
        <f>'detrend th'!A689</f>
        <v>2004</v>
      </c>
      <c r="C687">
        <f>'detrend th'!B689</f>
        <v>11</v>
      </c>
      <c r="D687" s="57">
        <f>'detrend th'!F689</f>
        <v>0.55691819508444307</v>
      </c>
      <c r="E687" s="55">
        <f>1/'R'!E1614</f>
        <v>725.04893177119231</v>
      </c>
      <c r="F687">
        <f t="shared" si="105"/>
        <v>282</v>
      </c>
      <c r="G687" s="5">
        <f t="shared" si="98"/>
        <v>554.5868942028369</v>
      </c>
      <c r="H687" s="1">
        <f t="shared" si="99"/>
        <v>6.0803150621620894</v>
      </c>
      <c r="I687" s="187">
        <f t="shared" si="101"/>
        <v>4</v>
      </c>
      <c r="J687">
        <f t="shared" si="102"/>
        <v>4</v>
      </c>
      <c r="K687" s="1">
        <f>'R'!J1614</f>
        <v>1.0290957829810772</v>
      </c>
      <c r="L687" s="1">
        <f t="shared" si="100"/>
        <v>1.0300148275667211</v>
      </c>
      <c r="M687" s="6">
        <f>'x calcs'!I686</f>
        <v>1.0018996925503059</v>
      </c>
      <c r="N687" s="90">
        <f>Sep!B60</f>
        <v>3.9</v>
      </c>
      <c r="O687" s="6">
        <f t="shared" si="103"/>
        <v>0.68680047988954196</v>
      </c>
      <c r="P687" s="6">
        <f t="shared" si="104"/>
        <v>485.25589286539957</v>
      </c>
      <c r="Q687">
        <f t="shared" si="96"/>
        <v>4</v>
      </c>
      <c r="R687" s="6">
        <f t="shared" si="95"/>
        <v>-0.43699421965317903</v>
      </c>
      <c r="S687" s="90">
        <f t="shared" si="97"/>
        <v>3.4630057803468208</v>
      </c>
    </row>
    <row r="688" spans="2:19" x14ac:dyDescent="0.25">
      <c r="B688">
        <f>'detrend th'!A690</f>
        <v>2004</v>
      </c>
      <c r="C688">
        <f>'detrend th'!B690</f>
        <v>12</v>
      </c>
      <c r="D688" s="57">
        <f>'detrend th'!F690</f>
        <v>0.62018939276267038</v>
      </c>
      <c r="E688" s="55">
        <f>1/'R'!E1615</f>
        <v>740.253086419753</v>
      </c>
      <c r="F688">
        <f t="shared" si="105"/>
        <v>283</v>
      </c>
      <c r="G688" s="5">
        <f t="shared" si="98"/>
        <v>569.18657354087145</v>
      </c>
      <c r="H688" s="1">
        <f t="shared" si="99"/>
        <v>6.4239463560571162</v>
      </c>
      <c r="I688" s="187">
        <f t="shared" si="101"/>
        <v>4</v>
      </c>
      <c r="J688">
        <f t="shared" si="102"/>
        <v>4</v>
      </c>
      <c r="K688" s="1">
        <f>'R'!J1615</f>
        <v>0.98257735422811143</v>
      </c>
      <c r="L688" s="1">
        <f t="shared" si="100"/>
        <v>0.9834996578371088</v>
      </c>
      <c r="M688" s="6">
        <f>'x calcs'!I687</f>
        <v>1.0018996925503059</v>
      </c>
      <c r="N688" s="90">
        <f>Sep!B61</f>
        <v>3.8</v>
      </c>
      <c r="O688" s="6">
        <f t="shared" si="103"/>
        <v>0.68680047988954196</v>
      </c>
      <c r="P688" s="6">
        <f t="shared" si="104"/>
        <v>485.25589286539957</v>
      </c>
      <c r="Q688">
        <f t="shared" si="96"/>
        <v>4</v>
      </c>
      <c r="R688" s="6">
        <f t="shared" si="95"/>
        <v>-0.43352601156069348</v>
      </c>
      <c r="S688" s="90">
        <f t="shared" si="97"/>
        <v>3.3664739884393065</v>
      </c>
    </row>
    <row r="689" spans="2:19" x14ac:dyDescent="0.25">
      <c r="B689">
        <f>'detrend th'!A691</f>
        <v>2005</v>
      </c>
      <c r="C689">
        <f>'detrend th'!B691</f>
        <v>1</v>
      </c>
      <c r="D689" s="57">
        <f>'detrend th'!F691</f>
        <v>0.59143931405307049</v>
      </c>
      <c r="E689" s="55">
        <f>1/'R'!E1616</f>
        <v>719.51886313652517</v>
      </c>
      <c r="F689">
        <f t="shared" si="105"/>
        <v>284</v>
      </c>
      <c r="G689" s="5">
        <f t="shared" si="98"/>
        <v>547.84787494711759</v>
      </c>
      <c r="H689" s="1">
        <f t="shared" si="99"/>
        <v>6.1623469856940325</v>
      </c>
      <c r="I689" s="187">
        <f t="shared" si="101"/>
        <v>4</v>
      </c>
      <c r="J689">
        <f t="shared" si="102"/>
        <v>4</v>
      </c>
      <c r="K689" s="1">
        <f>'R'!J1616</f>
        <v>1.0084995041560183</v>
      </c>
      <c r="L689" s="1">
        <f t="shared" si="100"/>
        <v>1.0094250667883691</v>
      </c>
      <c r="M689" s="6">
        <f>'x calcs'!I688</f>
        <v>1.0024714027139712</v>
      </c>
      <c r="N689" s="90">
        <f>Sep!B62</f>
        <v>3.8</v>
      </c>
      <c r="O689" s="6">
        <f t="shared" si="103"/>
        <v>0.68680047988954196</v>
      </c>
      <c r="P689" s="6">
        <f t="shared" si="104"/>
        <v>485.25589286539957</v>
      </c>
      <c r="Q689">
        <f t="shared" si="96"/>
        <v>4</v>
      </c>
      <c r="R689" s="6">
        <f t="shared" si="95"/>
        <v>-0.43005780346820793</v>
      </c>
      <c r="S689" s="90">
        <f t="shared" si="97"/>
        <v>3.3699421965317917</v>
      </c>
    </row>
    <row r="690" spans="2:19" x14ac:dyDescent="0.25">
      <c r="B690">
        <f>'detrend th'!A692</f>
        <v>2005</v>
      </c>
      <c r="C690">
        <f>'detrend th'!B692</f>
        <v>2</v>
      </c>
      <c r="D690" s="57">
        <f>'detrend th'!F692</f>
        <v>0.61712830047075429</v>
      </c>
      <c r="E690" s="55">
        <f>1/'R'!E1617</f>
        <v>720.97963272120205</v>
      </c>
      <c r="F690">
        <f t="shared" si="105"/>
        <v>285</v>
      </c>
      <c r="G690" s="5">
        <f t="shared" si="98"/>
        <v>548.70416922126833</v>
      </c>
      <c r="H690" s="1">
        <f t="shared" si="99"/>
        <v>6.2654964808563385</v>
      </c>
      <c r="I690" s="187">
        <f t="shared" si="101"/>
        <v>4</v>
      </c>
      <c r="J690">
        <f t="shared" si="102"/>
        <v>4</v>
      </c>
      <c r="K690" s="1">
        <f>'R'!J1617</f>
        <v>0.98727822309465219</v>
      </c>
      <c r="L690" s="1">
        <f t="shared" si="100"/>
        <v>0.98820704475035626</v>
      </c>
      <c r="M690" s="6">
        <f>'x calcs'!I689</f>
        <v>1.0024714027139712</v>
      </c>
      <c r="N690" s="90">
        <f>Sep!B63</f>
        <v>3.7</v>
      </c>
      <c r="O690" s="6">
        <f t="shared" si="103"/>
        <v>0.68680047988954196</v>
      </c>
      <c r="P690" s="6">
        <f t="shared" si="104"/>
        <v>485.25589286539957</v>
      </c>
      <c r="Q690">
        <f t="shared" si="96"/>
        <v>4</v>
      </c>
      <c r="R690" s="6">
        <f t="shared" si="95"/>
        <v>-0.42658959537572239</v>
      </c>
      <c r="S690" s="90">
        <f t="shared" si="97"/>
        <v>3.2734104046242778</v>
      </c>
    </row>
    <row r="691" spans="2:19" x14ac:dyDescent="0.25">
      <c r="B691">
        <f>'detrend th'!A693</f>
        <v>2005</v>
      </c>
      <c r="C691">
        <f>'detrend th'!B693</f>
        <v>3</v>
      </c>
      <c r="D691" s="57">
        <f>'detrend th'!F693</f>
        <v>0.64523289355778224</v>
      </c>
      <c r="E691" s="55">
        <f>1/'R'!E1618</f>
        <v>708.78892733564021</v>
      </c>
      <c r="F691">
        <f t="shared" si="105"/>
        <v>286</v>
      </c>
      <c r="G691" s="5">
        <f t="shared" si="98"/>
        <v>535.90898852518035</v>
      </c>
      <c r="H691" s="1">
        <f t="shared" si="99"/>
        <v>6.2798658717223379</v>
      </c>
      <c r="I691" s="187">
        <f t="shared" si="101"/>
        <v>4</v>
      </c>
      <c r="J691">
        <f t="shared" si="102"/>
        <v>4</v>
      </c>
      <c r="K691" s="1">
        <f>'R'!J1618</f>
        <v>0.96701439991852856</v>
      </c>
      <c r="L691" s="1">
        <f t="shared" si="100"/>
        <v>0.96794648059758592</v>
      </c>
      <c r="M691" s="6">
        <f>'x calcs'!I690</f>
        <v>1.0024714027139712</v>
      </c>
      <c r="N691" s="90">
        <f>Sep!B64</f>
        <v>3.9</v>
      </c>
      <c r="O691" s="6">
        <f t="shared" si="103"/>
        <v>0.68680047988954196</v>
      </c>
      <c r="P691" s="6">
        <f t="shared" si="104"/>
        <v>485.25589286539957</v>
      </c>
      <c r="Q691">
        <f t="shared" si="96"/>
        <v>4</v>
      </c>
      <c r="R691" s="6">
        <f t="shared" si="95"/>
        <v>-0.42312138728323684</v>
      </c>
      <c r="S691" s="90">
        <f t="shared" si="97"/>
        <v>3.4768786127167632</v>
      </c>
    </row>
    <row r="692" spans="2:19" x14ac:dyDescent="0.25">
      <c r="B692">
        <f>'detrend th'!A694</f>
        <v>2005</v>
      </c>
      <c r="C692">
        <f>'detrend th'!B694</f>
        <v>4</v>
      </c>
      <c r="D692" s="57">
        <f>'detrend th'!F694</f>
        <v>0.6888045106619719</v>
      </c>
      <c r="E692" s="55">
        <f>1/'R'!E1619</f>
        <v>682.8388988434599</v>
      </c>
      <c r="F692">
        <f t="shared" si="105"/>
        <v>287</v>
      </c>
      <c r="G692" s="5">
        <f t="shared" si="98"/>
        <v>509.35448472247401</v>
      </c>
      <c r="H692" s="1">
        <f t="shared" si="99"/>
        <v>6.2539673961936924</v>
      </c>
      <c r="I692" s="187">
        <f t="shared" si="101"/>
        <v>4</v>
      </c>
      <c r="J692">
        <f t="shared" si="102"/>
        <v>4</v>
      </c>
      <c r="K692" s="1">
        <f>'R'!J1619</f>
        <v>1.0144174671228359</v>
      </c>
      <c r="L692" s="1">
        <f t="shared" si="100"/>
        <v>1.0153528068252466</v>
      </c>
      <c r="M692" s="6">
        <f>'x calcs'!I691</f>
        <v>0.99998250867569327</v>
      </c>
      <c r="N692" s="90">
        <f>Sep!B65</f>
        <v>3.7</v>
      </c>
      <c r="O692" s="6">
        <f t="shared" si="103"/>
        <v>0.68680047988954196</v>
      </c>
      <c r="P692" s="6">
        <f t="shared" si="104"/>
        <v>485.25589286539957</v>
      </c>
      <c r="Q692">
        <f t="shared" si="96"/>
        <v>4</v>
      </c>
      <c r="R692" s="6">
        <f t="shared" si="95"/>
        <v>-0.41965317919075129</v>
      </c>
      <c r="S692" s="90">
        <f t="shared" si="97"/>
        <v>3.2803468208092488</v>
      </c>
    </row>
    <row r="693" spans="2:19" x14ac:dyDescent="0.25">
      <c r="B693">
        <f>'detrend th'!A695</f>
        <v>2005</v>
      </c>
      <c r="C693">
        <f>'detrend th'!B695</f>
        <v>5</v>
      </c>
      <c r="D693" s="57">
        <f>'detrend th'!F695</f>
        <v>0.64245289487751689</v>
      </c>
      <c r="E693" s="55">
        <f>1/'R'!E1620</f>
        <v>683.17088097922374</v>
      </c>
      <c r="F693">
        <f t="shared" si="105"/>
        <v>288</v>
      </c>
      <c r="G693" s="5">
        <f t="shared" si="98"/>
        <v>509.08199154771177</v>
      </c>
      <c r="H693" s="1">
        <f t="shared" si="99"/>
        <v>6.0769769872649189</v>
      </c>
      <c r="I693" s="187">
        <f t="shared" si="101"/>
        <v>4</v>
      </c>
      <c r="J693">
        <f t="shared" si="102"/>
        <v>4</v>
      </c>
      <c r="K693" s="1">
        <f>'R'!J1620</f>
        <v>1.0213002149993198</v>
      </c>
      <c r="L693" s="1">
        <f t="shared" si="100"/>
        <v>1.022238813725084</v>
      </c>
      <c r="M693" s="6">
        <f>'x calcs'!I692</f>
        <v>0.99998250867569327</v>
      </c>
      <c r="N693" s="90">
        <f>Sep!B66</f>
        <v>3.8</v>
      </c>
      <c r="O693" s="6">
        <f t="shared" si="103"/>
        <v>0.68680047988954196</v>
      </c>
      <c r="P693" s="6">
        <f t="shared" si="104"/>
        <v>485.25589286539957</v>
      </c>
      <c r="Q693">
        <f t="shared" si="96"/>
        <v>4</v>
      </c>
      <c r="R693" s="6">
        <f t="shared" si="95"/>
        <v>-0.41618497109826574</v>
      </c>
      <c r="S693" s="90">
        <f t="shared" si="97"/>
        <v>3.3838150289017341</v>
      </c>
    </row>
    <row r="694" spans="2:19" x14ac:dyDescent="0.25">
      <c r="B694">
        <f>'detrend th'!A696</f>
        <v>2005</v>
      </c>
      <c r="C694">
        <f>'detrend th'!B696</f>
        <v>6</v>
      </c>
      <c r="D694" s="57">
        <f>'detrend th'!F696</f>
        <v>0.68708366875167981</v>
      </c>
      <c r="E694" s="55">
        <f>1/'R'!E1621</f>
        <v>689.29765886287623</v>
      </c>
      <c r="F694">
        <f t="shared" si="105"/>
        <v>289</v>
      </c>
      <c r="G694" s="5">
        <f t="shared" si="98"/>
        <v>514.60429412083818</v>
      </c>
      <c r="H694" s="1">
        <f t="shared" si="99"/>
        <v>6.2851182462236164</v>
      </c>
      <c r="I694" s="187">
        <f t="shared" si="101"/>
        <v>4</v>
      </c>
      <c r="J694">
        <f t="shared" si="102"/>
        <v>4</v>
      </c>
      <c r="K694" s="1">
        <f>'R'!J1621</f>
        <v>1.0134130898644036</v>
      </c>
      <c r="L694" s="1">
        <f t="shared" si="100"/>
        <v>1.014354947613521</v>
      </c>
      <c r="M694" s="6">
        <f>'x calcs'!I693</f>
        <v>0.99998250867569327</v>
      </c>
      <c r="N694" s="90">
        <f>Sep!B67</f>
        <v>3.8</v>
      </c>
      <c r="O694" s="6">
        <f t="shared" si="103"/>
        <v>0.68680047988954196</v>
      </c>
      <c r="P694" s="6">
        <f t="shared" si="104"/>
        <v>485.25589286539957</v>
      </c>
      <c r="Q694">
        <f t="shared" si="96"/>
        <v>4</v>
      </c>
      <c r="R694" s="6">
        <f t="shared" si="95"/>
        <v>-0.4127167630057802</v>
      </c>
      <c r="S694" s="90">
        <f t="shared" si="97"/>
        <v>3.3872832369942198</v>
      </c>
    </row>
    <row r="695" spans="2:19" x14ac:dyDescent="0.25">
      <c r="B695">
        <f>'detrend th'!A697</f>
        <v>2005</v>
      </c>
      <c r="C695">
        <f>'detrend th'!B697</f>
        <v>7</v>
      </c>
      <c r="D695" s="57">
        <f>'detrend th'!F697</f>
        <v>0.72372524214734268</v>
      </c>
      <c r="E695" s="55">
        <f>1/'R'!E1622</f>
        <v>694.6738238080203</v>
      </c>
      <c r="F695">
        <f t="shared" si="105"/>
        <v>290</v>
      </c>
      <c r="G695" s="5">
        <f t="shared" si="98"/>
        <v>519.37598375545622</v>
      </c>
      <c r="H695" s="1">
        <f t="shared" si="99"/>
        <v>6.4577070774809693</v>
      </c>
      <c r="I695" s="187">
        <f t="shared" si="101"/>
        <v>4</v>
      </c>
      <c r="J695">
        <f t="shared" si="102"/>
        <v>4</v>
      </c>
      <c r="K695" s="1">
        <f>'R'!J1622</f>
        <v>0.99571678617428161</v>
      </c>
      <c r="L695" s="1">
        <f t="shared" si="100"/>
        <v>0.99666190294675239</v>
      </c>
      <c r="M695" s="6">
        <f>'x calcs'!I694</f>
        <v>1.002296660120477</v>
      </c>
      <c r="N695" s="90">
        <f>Sep!B68</f>
        <v>3.7</v>
      </c>
      <c r="O695" s="6">
        <f t="shared" si="103"/>
        <v>0.68680047988954196</v>
      </c>
      <c r="P695" s="6">
        <f t="shared" si="104"/>
        <v>485.25589286539957</v>
      </c>
      <c r="Q695">
        <f t="shared" si="96"/>
        <v>4</v>
      </c>
      <c r="R695" s="6">
        <f t="shared" si="95"/>
        <v>-0.40924855491329465</v>
      </c>
      <c r="S695" s="90">
        <f t="shared" si="97"/>
        <v>3.2907514450867055</v>
      </c>
    </row>
    <row r="696" spans="2:19" x14ac:dyDescent="0.25">
      <c r="B696">
        <f>'detrend th'!A698</f>
        <v>2005</v>
      </c>
      <c r="C696">
        <f>'detrend th'!B698</f>
        <v>8</v>
      </c>
      <c r="D696" s="57">
        <f>'detrend th'!F698</f>
        <v>0.71690644464485509</v>
      </c>
      <c r="E696" s="55">
        <f>1/'R'!E1623</f>
        <v>689.83753326029102</v>
      </c>
      <c r="F696">
        <f t="shared" si="105"/>
        <v>291</v>
      </c>
      <c r="G696" s="5">
        <f t="shared" si="98"/>
        <v>513.9352178972008</v>
      </c>
      <c r="H696" s="1">
        <f t="shared" si="99"/>
        <v>6.3929387920920586</v>
      </c>
      <c r="I696" s="187">
        <f t="shared" si="101"/>
        <v>4</v>
      </c>
      <c r="J696">
        <f t="shared" si="102"/>
        <v>4</v>
      </c>
      <c r="K696" s="1">
        <f>'R'!J1623</f>
        <v>0.9884418677313207</v>
      </c>
      <c r="L696" s="1">
        <f t="shared" si="100"/>
        <v>0.98939024352714477</v>
      </c>
      <c r="M696" s="6">
        <f>'x calcs'!I695</f>
        <v>1.002296660120477</v>
      </c>
      <c r="N696" s="90">
        <f>Sep!B69</f>
        <v>3.8</v>
      </c>
      <c r="O696" s="6">
        <f t="shared" si="103"/>
        <v>0.68680047988954196</v>
      </c>
      <c r="P696" s="6">
        <f t="shared" si="104"/>
        <v>485.25589286539957</v>
      </c>
      <c r="Q696">
        <f t="shared" si="96"/>
        <v>4</v>
      </c>
      <c r="R696" s="6">
        <f t="shared" si="95"/>
        <v>-0.4057803468208091</v>
      </c>
      <c r="S696" s="90">
        <f t="shared" si="97"/>
        <v>3.3942196531791908</v>
      </c>
    </row>
    <row r="697" spans="2:19" x14ac:dyDescent="0.25">
      <c r="B697">
        <f>'detrend th'!A699</f>
        <v>2005</v>
      </c>
      <c r="C697">
        <f>'detrend th'!B699</f>
        <v>9</v>
      </c>
      <c r="D697" s="57">
        <f>'detrend th'!F699</f>
        <v>0.72207425122630464</v>
      </c>
      <c r="E697" s="55">
        <f>1/'R'!E1624</f>
        <v>684.87150837988827</v>
      </c>
      <c r="F697">
        <f t="shared" si="105"/>
        <v>292</v>
      </c>
      <c r="G697" s="5">
        <f t="shared" si="98"/>
        <v>508.36471770627196</v>
      </c>
      <c r="H697" s="1">
        <f t="shared" si="99"/>
        <v>6.3725047645688857</v>
      </c>
      <c r="I697" s="187">
        <f t="shared" si="101"/>
        <v>4</v>
      </c>
      <c r="J697">
        <f t="shared" si="102"/>
        <v>4</v>
      </c>
      <c r="K697" s="1">
        <f>'R'!J1624</f>
        <v>0.96958262874887935</v>
      </c>
      <c r="L697" s="1">
        <f t="shared" si="100"/>
        <v>0.97053426356805683</v>
      </c>
      <c r="M697" s="6">
        <f>'x calcs'!I696</f>
        <v>1.002296660120477</v>
      </c>
      <c r="N697" s="90">
        <f>Sep!B70</f>
        <v>3.9</v>
      </c>
      <c r="O697" s="6">
        <f t="shared" si="103"/>
        <v>0.68680047988954196</v>
      </c>
      <c r="P697" s="6">
        <f t="shared" si="104"/>
        <v>485.25589286539957</v>
      </c>
      <c r="Q697">
        <f t="shared" si="96"/>
        <v>4</v>
      </c>
      <c r="R697" s="6">
        <f t="shared" si="95"/>
        <v>-0.40231213872832355</v>
      </c>
      <c r="S697" s="90">
        <f t="shared" si="97"/>
        <v>3.4976878612716762</v>
      </c>
    </row>
    <row r="698" spans="2:19" x14ac:dyDescent="0.25">
      <c r="B698">
        <f>'detrend th'!A700</f>
        <v>2005</v>
      </c>
      <c r="C698">
        <f>'detrend th'!B700</f>
        <v>10</v>
      </c>
      <c r="D698" s="57">
        <f>'detrend th'!F700</f>
        <v>0.73296833531086969</v>
      </c>
      <c r="E698" s="55">
        <f>1/'R'!E1625</f>
        <v>658.33936790426515</v>
      </c>
      <c r="F698">
        <f t="shared" si="105"/>
        <v>293</v>
      </c>
      <c r="G698" s="5">
        <f t="shared" si="98"/>
        <v>481.22810192012275</v>
      </c>
      <c r="H698" s="1">
        <f t="shared" si="99"/>
        <v>6.2190324644364541</v>
      </c>
      <c r="I698" s="187">
        <f t="shared" si="101"/>
        <v>4</v>
      </c>
      <c r="J698">
        <f t="shared" si="102"/>
        <v>4</v>
      </c>
      <c r="K698" s="1">
        <f>'R'!J1625</f>
        <v>1.0470452829719958</v>
      </c>
      <c r="L698" s="1">
        <f t="shared" si="100"/>
        <v>1.0480001768145266</v>
      </c>
      <c r="M698" s="6">
        <f>'x calcs'!I697</f>
        <v>1.0009337397688991</v>
      </c>
      <c r="N698" s="90">
        <f>Sep!B71</f>
        <v>3.7</v>
      </c>
      <c r="O698" s="6">
        <f t="shared" si="103"/>
        <v>0.68680047988954196</v>
      </c>
      <c r="P698" s="6">
        <f t="shared" si="104"/>
        <v>485.25589286539957</v>
      </c>
      <c r="Q698">
        <f t="shared" si="96"/>
        <v>4</v>
      </c>
      <c r="R698" s="6">
        <f t="shared" si="95"/>
        <v>-0.39884393063583801</v>
      </c>
      <c r="S698" s="90">
        <f t="shared" si="97"/>
        <v>3.3011560693641622</v>
      </c>
    </row>
    <row r="699" spans="2:19" x14ac:dyDescent="0.25">
      <c r="B699">
        <f>'detrend th'!A701</f>
        <v>2005</v>
      </c>
      <c r="C699">
        <f>'detrend th'!B701</f>
        <v>11</v>
      </c>
      <c r="D699" s="57">
        <f>'detrend th'!F701</f>
        <v>0.74166244352796762</v>
      </c>
      <c r="E699" s="55">
        <f>1/'R'!E1626</f>
        <v>675.74817961165047</v>
      </c>
      <c r="F699">
        <f t="shared" si="105"/>
        <v>294</v>
      </c>
      <c r="G699" s="5">
        <f t="shared" si="98"/>
        <v>498.032438316982</v>
      </c>
      <c r="H699" s="1">
        <f t="shared" si="99"/>
        <v>6.3723767202686474</v>
      </c>
      <c r="I699" s="187">
        <f t="shared" si="101"/>
        <v>4</v>
      </c>
      <c r="J699">
        <f t="shared" si="102"/>
        <v>4</v>
      </c>
      <c r="K699" s="1">
        <f>'R'!J1626</f>
        <v>1.024632361695589</v>
      </c>
      <c r="L699" s="1">
        <f t="shared" si="100"/>
        <v>1.0255905145614732</v>
      </c>
      <c r="M699" s="6">
        <f>'x calcs'!I698</f>
        <v>1.0009337397688991</v>
      </c>
      <c r="N699" s="90">
        <f>Sep!B72</f>
        <v>3.6</v>
      </c>
      <c r="O699" s="6">
        <f t="shared" si="103"/>
        <v>0.68680047988954196</v>
      </c>
      <c r="P699" s="6">
        <f t="shared" si="104"/>
        <v>485.25589286539957</v>
      </c>
      <c r="Q699">
        <f t="shared" si="96"/>
        <v>4</v>
      </c>
      <c r="R699" s="6">
        <f t="shared" si="95"/>
        <v>-0.39537572254335246</v>
      </c>
      <c r="S699" s="90">
        <f t="shared" si="97"/>
        <v>3.2046242774566478</v>
      </c>
    </row>
    <row r="700" spans="2:19" x14ac:dyDescent="0.25">
      <c r="B700">
        <f>'detrend th'!A702</f>
        <v>2005</v>
      </c>
      <c r="C700">
        <f>'detrend th'!B702</f>
        <v>12</v>
      </c>
      <c r="D700" s="57">
        <f>'detrend th'!F702</f>
        <v>0.75527432629323565</v>
      </c>
      <c r="E700" s="55">
        <f>1/'R'!E1627</f>
        <v>681.58595859585967</v>
      </c>
      <c r="F700">
        <f t="shared" si="105"/>
        <v>295</v>
      </c>
      <c r="G700" s="5">
        <f t="shared" si="98"/>
        <v>503.26574199066511</v>
      </c>
      <c r="H700" s="1">
        <f t="shared" si="99"/>
        <v>6.4613097061721039</v>
      </c>
      <c r="I700" s="187">
        <f t="shared" si="101"/>
        <v>4</v>
      </c>
      <c r="J700">
        <f t="shared" si="102"/>
        <v>4</v>
      </c>
      <c r="K700" s="1">
        <f>'R'!J1627</f>
        <v>1.0060655192827717</v>
      </c>
      <c r="L700" s="1">
        <f t="shared" si="100"/>
        <v>1.0070269311720093</v>
      </c>
      <c r="M700" s="6">
        <f>'x calcs'!I699</f>
        <v>1.0009337397688991</v>
      </c>
      <c r="N700" s="90">
        <f>Sep!B73</f>
        <v>3.7</v>
      </c>
      <c r="O700" s="6">
        <f t="shared" si="103"/>
        <v>0.68680047988954196</v>
      </c>
      <c r="P700" s="6">
        <f t="shared" si="104"/>
        <v>485.25589286539957</v>
      </c>
      <c r="Q700">
        <f t="shared" si="96"/>
        <v>4</v>
      </c>
      <c r="R700" s="6">
        <f t="shared" si="95"/>
        <v>-0.39190751445086691</v>
      </c>
      <c r="S700" s="90">
        <f t="shared" si="97"/>
        <v>3.3080924855491332</v>
      </c>
    </row>
    <row r="701" spans="2:19" x14ac:dyDescent="0.25">
      <c r="B701">
        <f>'detrend th'!A703</f>
        <v>2006</v>
      </c>
      <c r="C701">
        <f>'detrend th'!B703</f>
        <v>1</v>
      </c>
      <c r="D701" s="57">
        <f>'detrend th'!F703</f>
        <v>0.78430804863313219</v>
      </c>
      <c r="E701" s="55">
        <f>1/'R'!E1628</f>
        <v>684.72824631860783</v>
      </c>
      <c r="F701">
        <f t="shared" si="105"/>
        <v>296</v>
      </c>
      <c r="G701" s="5">
        <f t="shared" si="98"/>
        <v>505.80355440288719</v>
      </c>
      <c r="H701" s="1">
        <f t="shared" si="99"/>
        <v>6.5891489002144361</v>
      </c>
      <c r="I701" s="187">
        <f t="shared" si="101"/>
        <v>4</v>
      </c>
      <c r="J701">
        <f t="shared" si="102"/>
        <v>4</v>
      </c>
      <c r="K701" s="1">
        <f>'R'!J1628</f>
        <v>0.99551495486430486</v>
      </c>
      <c r="L701" s="1">
        <f t="shared" si="100"/>
        <v>0.99647962577689575</v>
      </c>
      <c r="M701" s="6">
        <f>'x calcs'!I700</f>
        <v>1.0023228646295643</v>
      </c>
      <c r="N701" s="90">
        <f>Sep!B74</f>
        <v>3.6</v>
      </c>
      <c r="O701" s="6">
        <f t="shared" si="103"/>
        <v>0.68680047988954196</v>
      </c>
      <c r="P701" s="6">
        <f t="shared" si="104"/>
        <v>485.25589286539957</v>
      </c>
      <c r="Q701">
        <f t="shared" si="96"/>
        <v>4</v>
      </c>
      <c r="R701" s="6">
        <f t="shared" si="95"/>
        <v>-0.38843930635838136</v>
      </c>
      <c r="S701" s="90">
        <f t="shared" si="97"/>
        <v>3.2115606936416188</v>
      </c>
    </row>
    <row r="702" spans="2:19" x14ac:dyDescent="0.25">
      <c r="B702">
        <f>'detrend th'!A704</f>
        <v>2006</v>
      </c>
      <c r="C702">
        <f>'detrend th'!B704</f>
        <v>2</v>
      </c>
      <c r="D702" s="57">
        <f>'detrend th'!F704</f>
        <v>0.77734323750803458</v>
      </c>
      <c r="E702" s="55">
        <f>1/'R'!E1629</f>
        <v>677.86725663716811</v>
      </c>
      <c r="F702">
        <f t="shared" si="105"/>
        <v>297</v>
      </c>
      <c r="G702" s="5">
        <f t="shared" si="98"/>
        <v>498.33808941092138</v>
      </c>
      <c r="H702" s="1">
        <f t="shared" si="99"/>
        <v>6.5093090188744123</v>
      </c>
      <c r="I702" s="187">
        <f t="shared" si="101"/>
        <v>4</v>
      </c>
      <c r="J702">
        <f t="shared" si="102"/>
        <v>5</v>
      </c>
      <c r="K702" s="1">
        <f>'R'!J1629</f>
        <v>1.0069470324038743</v>
      </c>
      <c r="L702" s="1">
        <f t="shared" si="100"/>
        <v>1.0079149623398185</v>
      </c>
      <c r="M702" s="6">
        <f>'x calcs'!I701</f>
        <v>1.0023228646295643</v>
      </c>
      <c r="N702" s="90">
        <f>Sep!B75</f>
        <v>3.8</v>
      </c>
      <c r="O702" s="6">
        <f t="shared" si="103"/>
        <v>0.68680047988954196</v>
      </c>
      <c r="P702" s="6">
        <f t="shared" si="104"/>
        <v>485.25589286539957</v>
      </c>
      <c r="Q702">
        <f t="shared" si="96"/>
        <v>4</v>
      </c>
      <c r="R702" s="6">
        <f t="shared" si="95"/>
        <v>-0.38497109826589582</v>
      </c>
      <c r="S702" s="90">
        <f t="shared" si="97"/>
        <v>3.4150289017341038</v>
      </c>
    </row>
    <row r="703" spans="2:19" x14ac:dyDescent="0.25">
      <c r="B703">
        <f>'detrend th'!A705</f>
        <v>2006</v>
      </c>
      <c r="C703">
        <f>'detrend th'!B705</f>
        <v>3</v>
      </c>
      <c r="D703" s="57">
        <f>'detrend th'!F705</f>
        <v>0.8324091640466621</v>
      </c>
      <c r="E703" s="55">
        <f>1/'R'!E1630</f>
        <v>681.21456779289167</v>
      </c>
      <c r="F703">
        <f t="shared" si="105"/>
        <v>298</v>
      </c>
      <c r="G703" s="5">
        <f t="shared" si="98"/>
        <v>501.08092525611886</v>
      </c>
      <c r="H703" s="1">
        <f t="shared" si="99"/>
        <v>6.7369231767369069</v>
      </c>
      <c r="I703" s="187">
        <f t="shared" si="101"/>
        <v>5</v>
      </c>
      <c r="J703">
        <f t="shared" si="102"/>
        <v>5</v>
      </c>
      <c r="K703" s="1">
        <f>'R'!J1630</f>
        <v>0.99717935768092703</v>
      </c>
      <c r="L703" s="1">
        <f t="shared" si="100"/>
        <v>0.99815054664022462</v>
      </c>
      <c r="M703" s="6">
        <f>'x calcs'!I702</f>
        <v>1.0023228646295643</v>
      </c>
      <c r="N703" s="90">
        <f>Sep!B76</f>
        <v>3.7</v>
      </c>
      <c r="O703" s="6">
        <f t="shared" si="103"/>
        <v>1.0060754353849517</v>
      </c>
      <c r="P703" s="6">
        <f t="shared" si="104"/>
        <v>575.58994399890639</v>
      </c>
      <c r="Q703">
        <f t="shared" si="96"/>
        <v>5</v>
      </c>
      <c r="R703" s="6">
        <f t="shared" si="95"/>
        <v>-0.38150289017341027</v>
      </c>
      <c r="S703" s="90">
        <f t="shared" si="97"/>
        <v>3.3184971098265899</v>
      </c>
    </row>
    <row r="704" spans="2:19" x14ac:dyDescent="0.25">
      <c r="B704">
        <f>'detrend th'!A706</f>
        <v>2006</v>
      </c>
      <c r="C704">
        <f>'detrend th'!B706</f>
        <v>4</v>
      </c>
      <c r="D704" s="57">
        <f>'detrend th'!F706</f>
        <v>0.81991135228974499</v>
      </c>
      <c r="E704" s="55">
        <f>1/'R'!E1631</f>
        <v>679.19617502173276</v>
      </c>
      <c r="F704">
        <f t="shared" si="105"/>
        <v>299</v>
      </c>
      <c r="G704" s="5">
        <f t="shared" si="98"/>
        <v>498.45805717443386</v>
      </c>
      <c r="H704" s="1">
        <f t="shared" si="99"/>
        <v>6.6709180647326836</v>
      </c>
      <c r="I704" s="187">
        <f t="shared" si="101"/>
        <v>5</v>
      </c>
      <c r="J704">
        <f t="shared" si="102"/>
        <v>4</v>
      </c>
      <c r="K704" s="1">
        <f>'R'!J1631</f>
        <v>0.98760509123955553</v>
      </c>
      <c r="L704" s="1">
        <f t="shared" si="100"/>
        <v>0.98857953922220643</v>
      </c>
      <c r="M704" s="6">
        <f>'x calcs'!I703</f>
        <v>0.99963171514140425</v>
      </c>
      <c r="N704" s="90">
        <f>Sep!B77</f>
        <v>3.6</v>
      </c>
      <c r="O704" s="6">
        <f t="shared" si="103"/>
        <v>1.0060754353849517</v>
      </c>
      <c r="P704" s="6">
        <f t="shared" si="104"/>
        <v>575.58994399890639</v>
      </c>
      <c r="Q704">
        <f t="shared" si="96"/>
        <v>5</v>
      </c>
      <c r="R704" s="6">
        <f t="shared" ref="R704:R767" si="106">R705+$N$637</f>
        <v>-0.37803468208092472</v>
      </c>
      <c r="S704" s="90">
        <f t="shared" si="97"/>
        <v>3.2219653179190755</v>
      </c>
    </row>
    <row r="705" spans="2:19" x14ac:dyDescent="0.25">
      <c r="B705">
        <f>'detrend th'!A707</f>
        <v>2006</v>
      </c>
      <c r="C705">
        <f>'detrend th'!B707</f>
        <v>5</v>
      </c>
      <c r="D705" s="57">
        <f>'detrend th'!F707</f>
        <v>0.825407475644785</v>
      </c>
      <c r="E705" s="55">
        <f>1/'R'!E1632</f>
        <v>666.5761446820726</v>
      </c>
      <c r="F705">
        <f t="shared" si="105"/>
        <v>300</v>
      </c>
      <c r="G705" s="5">
        <f t="shared" si="98"/>
        <v>485.23355152424762</v>
      </c>
      <c r="H705" s="1">
        <f t="shared" si="99"/>
        <v>6.5968328501960194</v>
      </c>
      <c r="I705" s="187">
        <f t="shared" si="101"/>
        <v>4</v>
      </c>
      <c r="J705">
        <f t="shared" si="102"/>
        <v>4</v>
      </c>
      <c r="K705" s="1">
        <f>'R'!J1632</f>
        <v>0.97138436420111207</v>
      </c>
      <c r="L705" s="1">
        <f t="shared" si="100"/>
        <v>0.97236207120711637</v>
      </c>
      <c r="M705" s="6">
        <f>'x calcs'!I704</f>
        <v>0.99963171514140425</v>
      </c>
      <c r="N705" s="90">
        <f>Sep!B78</f>
        <v>4</v>
      </c>
      <c r="O705" s="6">
        <f t="shared" si="103"/>
        <v>0.68680047988954196</v>
      </c>
      <c r="P705" s="6">
        <f t="shared" si="104"/>
        <v>485.25589286539957</v>
      </c>
      <c r="Q705">
        <f t="shared" ref="Q705:Q768" si="107">I705</f>
        <v>4</v>
      </c>
      <c r="R705" s="6">
        <f t="shared" si="106"/>
        <v>-0.37456647398843917</v>
      </c>
      <c r="S705" s="90">
        <f t="shared" ref="S705:S768" si="108">N705+R705</f>
        <v>3.6254335260115607</v>
      </c>
    </row>
    <row r="706" spans="2:19" x14ac:dyDescent="0.25">
      <c r="B706">
        <f>'detrend th'!A708</f>
        <v>2006</v>
      </c>
      <c r="C706">
        <f>'detrend th'!B708</f>
        <v>6</v>
      </c>
      <c r="D706" s="57">
        <f>'detrend th'!F708</f>
        <v>0.80493172848992212</v>
      </c>
      <c r="E706" s="55">
        <f>1/'R'!E1633</f>
        <v>641.5546075085324</v>
      </c>
      <c r="F706">
        <f t="shared" si="105"/>
        <v>301</v>
      </c>
      <c r="G706" s="5">
        <f t="shared" si="98"/>
        <v>459.60753904018134</v>
      </c>
      <c r="H706" s="1">
        <f t="shared" si="99"/>
        <v>6.3357329499779338</v>
      </c>
      <c r="I706" s="187">
        <f t="shared" si="101"/>
        <v>4</v>
      </c>
      <c r="J706">
        <f t="shared" si="102"/>
        <v>4</v>
      </c>
      <c r="K706" s="1">
        <f>'R'!J1633</f>
        <v>1.0046047761815085</v>
      </c>
      <c r="L706" s="1">
        <f t="shared" si="100"/>
        <v>1.0055857422108661</v>
      </c>
      <c r="M706" s="6">
        <f>'x calcs'!I705</f>
        <v>0.99963171514140425</v>
      </c>
      <c r="N706" s="90">
        <f>Sep!B79</f>
        <v>3.8</v>
      </c>
      <c r="O706" s="6">
        <f t="shared" si="103"/>
        <v>0.68680047988954196</v>
      </c>
      <c r="P706" s="6">
        <f t="shared" si="104"/>
        <v>485.25589286539957</v>
      </c>
      <c r="Q706">
        <f t="shared" si="107"/>
        <v>4</v>
      </c>
      <c r="R706" s="6">
        <f t="shared" si="106"/>
        <v>-0.37109826589595363</v>
      </c>
      <c r="S706" s="90">
        <f t="shared" si="108"/>
        <v>3.4289017341040462</v>
      </c>
    </row>
    <row r="707" spans="2:19" x14ac:dyDescent="0.25">
      <c r="B707">
        <f>'detrend th'!A709</f>
        <v>2006</v>
      </c>
      <c r="C707">
        <f>'detrend th'!B709</f>
        <v>7</v>
      </c>
      <c r="D707" s="57">
        <f>'detrend th'!F709</f>
        <v>0.7407684917448043</v>
      </c>
      <c r="E707" s="55">
        <f>1/'R'!E1634</f>
        <v>639.17497886728654</v>
      </c>
      <c r="F707">
        <f t="shared" si="105"/>
        <v>302</v>
      </c>
      <c r="G707" s="5">
        <f t="shared" si="98"/>
        <v>456.62343508840939</v>
      </c>
      <c r="H707" s="1">
        <f t="shared" si="99"/>
        <v>6.0720346293568195</v>
      </c>
      <c r="I707" s="187">
        <f t="shared" si="101"/>
        <v>4</v>
      </c>
      <c r="J707">
        <f t="shared" si="102"/>
        <v>4</v>
      </c>
      <c r="K707" s="1">
        <f>'R'!J1634</f>
        <v>1.0217826773371548</v>
      </c>
      <c r="L707" s="1">
        <f t="shared" si="100"/>
        <v>1.0227669023898658</v>
      </c>
      <c r="M707" s="6">
        <f>'x calcs'!I706</f>
        <v>0.99914849566683106</v>
      </c>
      <c r="N707" s="90">
        <f>Sep!B80</f>
        <v>3.8</v>
      </c>
      <c r="O707" s="6">
        <f t="shared" si="103"/>
        <v>0.68680047988954196</v>
      </c>
      <c r="P707" s="6">
        <f t="shared" si="104"/>
        <v>485.25589286539957</v>
      </c>
      <c r="Q707">
        <f t="shared" si="107"/>
        <v>4</v>
      </c>
      <c r="R707" s="6">
        <f t="shared" si="106"/>
        <v>-0.36763005780346808</v>
      </c>
      <c r="S707" s="90">
        <f t="shared" si="108"/>
        <v>3.4323699421965319</v>
      </c>
    </row>
    <row r="708" spans="2:19" x14ac:dyDescent="0.25">
      <c r="B708">
        <f>'detrend th'!A710</f>
        <v>2006</v>
      </c>
      <c r="C708">
        <f>'detrend th'!B710</f>
        <v>8</v>
      </c>
      <c r="D708" s="57">
        <f>'detrend th'!F710</f>
        <v>0.81091298781103793</v>
      </c>
      <c r="E708" s="55">
        <f>1/'R'!E1635</f>
        <v>646.80904522613071</v>
      </c>
      <c r="F708">
        <f t="shared" si="105"/>
        <v>303</v>
      </c>
      <c r="G708" s="5">
        <f t="shared" si="98"/>
        <v>463.65302613672748</v>
      </c>
      <c r="H708" s="1">
        <f t="shared" si="99"/>
        <v>6.3873321688474824</v>
      </c>
      <c r="I708" s="187">
        <f t="shared" si="101"/>
        <v>4</v>
      </c>
      <c r="J708">
        <f t="shared" si="102"/>
        <v>5</v>
      </c>
      <c r="K708" s="1">
        <f>'R'!J1635</f>
        <v>1.0312341853955695</v>
      </c>
      <c r="L708" s="1">
        <f t="shared" si="100"/>
        <v>1.0322216694716337</v>
      </c>
      <c r="M708" s="6">
        <f>'x calcs'!I707</f>
        <v>0.99914849566683106</v>
      </c>
      <c r="N708" s="90">
        <f>Sep!B81</f>
        <v>3.6</v>
      </c>
      <c r="O708" s="6">
        <f t="shared" si="103"/>
        <v>0.68680047988954196</v>
      </c>
      <c r="P708" s="6">
        <f t="shared" si="104"/>
        <v>485.25589286539957</v>
      </c>
      <c r="Q708">
        <f t="shared" si="107"/>
        <v>4</v>
      </c>
      <c r="R708" s="6">
        <f t="shared" si="106"/>
        <v>-0.36416184971098253</v>
      </c>
      <c r="S708" s="90">
        <f t="shared" si="108"/>
        <v>3.2358381502890174</v>
      </c>
    </row>
    <row r="709" spans="2:19" x14ac:dyDescent="0.25">
      <c r="B709">
        <f>'detrend th'!A711</f>
        <v>2006</v>
      </c>
      <c r="C709">
        <f>'detrend th'!B711</f>
        <v>9</v>
      </c>
      <c r="D709" s="57">
        <f>'detrend th'!F711</f>
        <v>0.85717733422648879</v>
      </c>
      <c r="E709" s="55">
        <f>1/'R'!E1636</f>
        <v>656.13609958506231</v>
      </c>
      <c r="F709">
        <f t="shared" si="105"/>
        <v>304</v>
      </c>
      <c r="G709" s="5">
        <f t="shared" ref="G709:G772" si="109">E709-$F$1*F709</f>
        <v>472.375605185133</v>
      </c>
      <c r="H709" s="1">
        <f t="shared" ref="H709:H772" si="110">D709/$D$3+G709/$G$3</f>
        <v>6.6245931467137069</v>
      </c>
      <c r="I709" s="187">
        <f t="shared" si="101"/>
        <v>5</v>
      </c>
      <c r="J709">
        <f t="shared" si="102"/>
        <v>5</v>
      </c>
      <c r="K709" s="1">
        <f>'R'!J1636</f>
        <v>1.0426854196314608</v>
      </c>
      <c r="L709" s="1">
        <f t="shared" ref="L709:L772" si="111">K709-$K$2*F709</f>
        <v>1.0436761627308784</v>
      </c>
      <c r="M709" s="6">
        <f>'x calcs'!I708</f>
        <v>0.99914849566683106</v>
      </c>
      <c r="N709" s="90">
        <f>Sep!B82</f>
        <v>3.7</v>
      </c>
      <c r="O709" s="6">
        <f t="shared" si="103"/>
        <v>1.0060754353849517</v>
      </c>
      <c r="P709" s="6">
        <f t="shared" si="104"/>
        <v>575.58994399890639</v>
      </c>
      <c r="Q709">
        <f t="shared" si="107"/>
        <v>5</v>
      </c>
      <c r="R709" s="6">
        <f t="shared" si="106"/>
        <v>-0.36069364161849699</v>
      </c>
      <c r="S709" s="90">
        <f t="shared" si="108"/>
        <v>3.3393063583815032</v>
      </c>
    </row>
    <row r="710" spans="2:19" x14ac:dyDescent="0.25">
      <c r="B710">
        <f>'detrend th'!A712</f>
        <v>2006</v>
      </c>
      <c r="C710">
        <f>'detrend th'!B712</f>
        <v>10</v>
      </c>
      <c r="D710" s="57">
        <f>'detrend th'!F712</f>
        <v>0.86474331277456251</v>
      </c>
      <c r="E710" s="55">
        <f>1/'R'!E1637</f>
        <v>671.61576354679812</v>
      </c>
      <c r="F710">
        <f t="shared" si="105"/>
        <v>305</v>
      </c>
      <c r="G710" s="5">
        <f t="shared" si="109"/>
        <v>487.25079383634272</v>
      </c>
      <c r="H710" s="1">
        <f t="shared" si="110"/>
        <v>6.7598423218089323</v>
      </c>
      <c r="I710" s="187">
        <f t="shared" ref="I710:I773" si="112">VLOOKUP(H710,$S$6:$T$11,2)</f>
        <v>5</v>
      </c>
      <c r="J710">
        <f t="shared" ref="J710:J773" si="113">I711</f>
        <v>5</v>
      </c>
      <c r="K710" s="1">
        <f>'R'!J1637</f>
        <v>1.0193477367761252</v>
      </c>
      <c r="L710" s="1">
        <f t="shared" si="111"/>
        <v>1.0203417388988962</v>
      </c>
      <c r="M710" s="6">
        <f>'x calcs'!I709</f>
        <v>1.0021467723121154</v>
      </c>
      <c r="N710" s="90">
        <f>Sep!B83</f>
        <v>3.7</v>
      </c>
      <c r="O710" s="6">
        <f t="shared" ref="O710:O773" si="114">INDEX($W$7:$W$11,I710)</f>
        <v>1.0060754353849517</v>
      </c>
      <c r="P710" s="6">
        <f t="shared" ref="P710:P773" si="115">INDEX($X$7:$X$11,I710)</f>
        <v>575.58994399890639</v>
      </c>
      <c r="Q710">
        <f t="shared" si="107"/>
        <v>5</v>
      </c>
      <c r="R710" s="6">
        <f t="shared" si="106"/>
        <v>-0.35722543352601144</v>
      </c>
      <c r="S710" s="90">
        <f t="shared" si="108"/>
        <v>3.342774566473989</v>
      </c>
    </row>
    <row r="711" spans="2:19" x14ac:dyDescent="0.25">
      <c r="B711">
        <f>'detrend th'!A713</f>
        <v>2006</v>
      </c>
      <c r="C711">
        <f>'detrend th'!B713</f>
        <v>11</v>
      </c>
      <c r="D711" s="57">
        <f>'detrend th'!F713</f>
        <v>0.87924941734984841</v>
      </c>
      <c r="E711" s="55">
        <f>1/'R'!E1638</f>
        <v>676.83509341998399</v>
      </c>
      <c r="F711">
        <f t="shared" ref="F711:F774" si="116">F710+1</f>
        <v>306</v>
      </c>
      <c r="G711" s="5">
        <f t="shared" si="109"/>
        <v>491.86564839900251</v>
      </c>
      <c r="H711" s="1">
        <f t="shared" si="110"/>
        <v>6.8477168986455084</v>
      </c>
      <c r="I711" s="187">
        <f t="shared" si="112"/>
        <v>5</v>
      </c>
      <c r="J711">
        <f t="shared" si="113"/>
        <v>5</v>
      </c>
      <c r="K711" s="1">
        <f>'R'!J1638</f>
        <v>1.0177845093343278</v>
      </c>
      <c r="L711" s="1">
        <f t="shared" si="111"/>
        <v>1.0187817704804523</v>
      </c>
      <c r="M711" s="6">
        <f>'x calcs'!I710</f>
        <v>1.0021467723121154</v>
      </c>
      <c r="N711" s="90">
        <f>Sep!B84</f>
        <v>3.9</v>
      </c>
      <c r="O711" s="6">
        <f t="shared" si="114"/>
        <v>1.0060754353849517</v>
      </c>
      <c r="P711" s="6">
        <f t="shared" si="115"/>
        <v>575.58994399890639</v>
      </c>
      <c r="Q711">
        <f t="shared" si="107"/>
        <v>5</v>
      </c>
      <c r="R711" s="6">
        <f t="shared" si="106"/>
        <v>-0.35375722543352589</v>
      </c>
      <c r="S711" s="90">
        <f t="shared" si="108"/>
        <v>3.546242774566474</v>
      </c>
    </row>
    <row r="712" spans="2:19" x14ac:dyDescent="0.25">
      <c r="B712">
        <f>'detrend th'!A714</f>
        <v>2006</v>
      </c>
      <c r="C712">
        <f>'detrend th'!B714</f>
        <v>12</v>
      </c>
      <c r="D712" s="57">
        <f>'detrend th'!F714</f>
        <v>0.88084452142408598</v>
      </c>
      <c r="E712" s="55">
        <f>1/'R'!E1639</f>
        <v>683.16077170418009</v>
      </c>
      <c r="F712">
        <f t="shared" si="116"/>
        <v>307</v>
      </c>
      <c r="G712" s="5">
        <f t="shared" si="109"/>
        <v>497.58685137267253</v>
      </c>
      <c r="H712" s="1">
        <f t="shared" si="110"/>
        <v>6.8947702733053671</v>
      </c>
      <c r="I712" s="187">
        <f t="shared" si="112"/>
        <v>5</v>
      </c>
      <c r="J712">
        <f t="shared" si="113"/>
        <v>5</v>
      </c>
      <c r="K712" s="1">
        <f>'R'!J1639</f>
        <v>1.0017210731012629</v>
      </c>
      <c r="L712" s="1">
        <f t="shared" si="111"/>
        <v>1.0027215932707405</v>
      </c>
      <c r="M712" s="6">
        <f>'x calcs'!I711</f>
        <v>1.0021467723121154</v>
      </c>
      <c r="N712" s="90">
        <f>Sep!B85</f>
        <v>3.8</v>
      </c>
      <c r="O712" s="6">
        <f t="shared" si="114"/>
        <v>1.0060754353849517</v>
      </c>
      <c r="P712" s="6">
        <f t="shared" si="115"/>
        <v>575.58994399890639</v>
      </c>
      <c r="Q712">
        <f t="shared" si="107"/>
        <v>5</v>
      </c>
      <c r="R712" s="6">
        <f t="shared" si="106"/>
        <v>-0.35028901734104034</v>
      </c>
      <c r="S712" s="90">
        <f t="shared" si="108"/>
        <v>3.4497109826589596</v>
      </c>
    </row>
    <row r="713" spans="2:19" x14ac:dyDescent="0.25">
      <c r="B713">
        <f>'detrend th'!A715</f>
        <v>2007</v>
      </c>
      <c r="C713">
        <f>'detrend th'!B715</f>
        <v>1</v>
      </c>
      <c r="D713" s="57">
        <f>'detrend th'!F715</f>
        <v>0.84480366317709044</v>
      </c>
      <c r="E713" s="55">
        <f>1/'R'!E1640</f>
        <v>681.32571428571441</v>
      </c>
      <c r="F713">
        <f t="shared" si="116"/>
        <v>308</v>
      </c>
      <c r="G713" s="5">
        <f t="shared" si="109"/>
        <v>495.14731864368076</v>
      </c>
      <c r="H713" s="1">
        <f t="shared" si="110"/>
        <v>6.7411750591517761</v>
      </c>
      <c r="I713" s="187">
        <f t="shared" si="112"/>
        <v>5</v>
      </c>
      <c r="J713">
        <f t="shared" si="113"/>
        <v>5</v>
      </c>
      <c r="K713" s="1">
        <f>'R'!J1640</f>
        <v>1.0112097443316352</v>
      </c>
      <c r="L713" s="1">
        <f t="shared" si="111"/>
        <v>1.0122135235244663</v>
      </c>
      <c r="M713" s="6">
        <f>'x calcs'!I712</f>
        <v>0.99935796839487101</v>
      </c>
      <c r="N713" s="90">
        <f>Sep!B86</f>
        <v>3.6</v>
      </c>
      <c r="O713" s="6">
        <f t="shared" si="114"/>
        <v>1.0060754353849517</v>
      </c>
      <c r="P713" s="6">
        <f t="shared" si="115"/>
        <v>575.58994399890639</v>
      </c>
      <c r="Q713">
        <f t="shared" si="107"/>
        <v>5</v>
      </c>
      <c r="R713" s="6">
        <f t="shared" si="106"/>
        <v>-0.3468208092485548</v>
      </c>
      <c r="S713" s="90">
        <f t="shared" si="108"/>
        <v>3.2531791907514451</v>
      </c>
    </row>
    <row r="714" spans="2:19" x14ac:dyDescent="0.25">
      <c r="B714">
        <f>'detrend th'!A716</f>
        <v>2007</v>
      </c>
      <c r="C714">
        <f>'detrend th'!B716</f>
        <v>2</v>
      </c>
      <c r="D714" s="57">
        <f>'detrend th'!F716</f>
        <v>0.8480386971960292</v>
      </c>
      <c r="E714" s="55">
        <f>1/'R'!E1641</f>
        <v>685.64197205378332</v>
      </c>
      <c r="F714">
        <f t="shared" si="116"/>
        <v>309</v>
      </c>
      <c r="G714" s="5">
        <f t="shared" si="109"/>
        <v>498.85910110122359</v>
      </c>
      <c r="H714" s="1">
        <f t="shared" si="110"/>
        <v>6.7800106140763106</v>
      </c>
      <c r="I714" s="187">
        <f t="shared" si="112"/>
        <v>5</v>
      </c>
      <c r="J714">
        <f t="shared" si="113"/>
        <v>5</v>
      </c>
      <c r="K714" s="1">
        <f>'R'!J1641</f>
        <v>0.96709392072837475</v>
      </c>
      <c r="L714" s="1">
        <f t="shared" si="111"/>
        <v>0.96810095894455916</v>
      </c>
      <c r="M714" s="6">
        <f>'x calcs'!I713</f>
        <v>0.99935796839487101</v>
      </c>
      <c r="N714" s="90">
        <f>Sep!B87</f>
        <v>3.7</v>
      </c>
      <c r="O714" s="6">
        <f t="shared" si="114"/>
        <v>1.0060754353849517</v>
      </c>
      <c r="P714" s="6">
        <f t="shared" si="115"/>
        <v>575.58994399890639</v>
      </c>
      <c r="Q714">
        <f t="shared" si="107"/>
        <v>5</v>
      </c>
      <c r="R714" s="6">
        <f t="shared" si="106"/>
        <v>-0.34335260115606925</v>
      </c>
      <c r="S714" s="90">
        <f t="shared" si="108"/>
        <v>3.3566473988439309</v>
      </c>
    </row>
    <row r="715" spans="2:19" x14ac:dyDescent="0.25">
      <c r="B715">
        <f>'detrend th'!A717</f>
        <v>2007</v>
      </c>
      <c r="C715">
        <f>'detrend th'!B717</f>
        <v>3</v>
      </c>
      <c r="D715" s="57">
        <f>'detrend th'!F717</f>
        <v>0.90786115244313625</v>
      </c>
      <c r="E715" s="55">
        <f>1/'R'!E1642</f>
        <v>662.35386426049433</v>
      </c>
      <c r="F715">
        <f t="shared" si="116"/>
        <v>310</v>
      </c>
      <c r="G715" s="5">
        <f t="shared" si="109"/>
        <v>474.96651799740852</v>
      </c>
      <c r="H715" s="1">
        <f t="shared" si="110"/>
        <v>6.8345697586586542</v>
      </c>
      <c r="I715" s="187">
        <f t="shared" si="112"/>
        <v>5</v>
      </c>
      <c r="J715">
        <f t="shared" si="113"/>
        <v>5</v>
      </c>
      <c r="K715" s="1">
        <f>'R'!J1642</f>
        <v>1.035752321079596</v>
      </c>
      <c r="L715" s="1">
        <f t="shared" si="111"/>
        <v>1.0367626183191339</v>
      </c>
      <c r="M715" s="6">
        <f>'x calcs'!I714</f>
        <v>0.99935796839487101</v>
      </c>
      <c r="N715" s="90">
        <f>Sep!B88</f>
        <v>3.7</v>
      </c>
      <c r="O715" s="6">
        <f t="shared" si="114"/>
        <v>1.0060754353849517</v>
      </c>
      <c r="P715" s="6">
        <f t="shared" si="115"/>
        <v>575.58994399890639</v>
      </c>
      <c r="Q715">
        <f t="shared" si="107"/>
        <v>5</v>
      </c>
      <c r="R715" s="6">
        <f t="shared" si="106"/>
        <v>-0.3398843930635837</v>
      </c>
      <c r="S715" s="90">
        <f t="shared" si="108"/>
        <v>3.3601156069364166</v>
      </c>
    </row>
    <row r="716" spans="2:19" x14ac:dyDescent="0.25">
      <c r="B716">
        <f>'detrend th'!A718</f>
        <v>2007</v>
      </c>
      <c r="C716">
        <f>'detrend th'!B718</f>
        <v>4</v>
      </c>
      <c r="D716" s="57">
        <f>'detrend th'!F718</f>
        <v>0.86934187910480465</v>
      </c>
      <c r="E716" s="55">
        <f>1/'R'!E1643</f>
        <v>682.96876215165264</v>
      </c>
      <c r="F716">
        <f t="shared" si="116"/>
        <v>311</v>
      </c>
      <c r="G716" s="5">
        <f t="shared" si="109"/>
        <v>494.97694057804074</v>
      </c>
      <c r="H716" s="1">
        <f t="shared" si="110"/>
        <v>6.832616113427207</v>
      </c>
      <c r="I716" s="187">
        <f t="shared" si="112"/>
        <v>5</v>
      </c>
      <c r="J716">
        <f t="shared" si="113"/>
        <v>5</v>
      </c>
      <c r="K716" s="1">
        <f>'R'!J1643</f>
        <v>1.024812132173442</v>
      </c>
      <c r="L716" s="1">
        <f t="shared" si="111"/>
        <v>1.025825688436333</v>
      </c>
      <c r="M716" s="6">
        <f>'x calcs'!I715</f>
        <v>1.0027700117843223</v>
      </c>
      <c r="N716" s="90">
        <f>Sep!B89</f>
        <v>3.7</v>
      </c>
      <c r="O716" s="6">
        <f t="shared" si="114"/>
        <v>1.0060754353849517</v>
      </c>
      <c r="P716" s="6">
        <f t="shared" si="115"/>
        <v>575.58994399890639</v>
      </c>
      <c r="Q716">
        <f t="shared" si="107"/>
        <v>5</v>
      </c>
      <c r="R716" s="6">
        <f t="shared" si="106"/>
        <v>-0.33641618497109815</v>
      </c>
      <c r="S716" s="90">
        <f t="shared" si="108"/>
        <v>3.3635838150289019</v>
      </c>
    </row>
    <row r="717" spans="2:19" x14ac:dyDescent="0.25">
      <c r="B717">
        <f>'detrend th'!A719</f>
        <v>2007</v>
      </c>
      <c r="C717">
        <f>'detrend th'!B719</f>
        <v>5</v>
      </c>
      <c r="D717" s="57">
        <f>'detrend th'!F719</f>
        <v>0.88037681682351832</v>
      </c>
      <c r="E717" s="55">
        <f>1/'R'!E1644</f>
        <v>698.97263266092773</v>
      </c>
      <c r="F717">
        <f t="shared" si="116"/>
        <v>312</v>
      </c>
      <c r="G717" s="5">
        <f t="shared" si="109"/>
        <v>510.37633577678974</v>
      </c>
      <c r="H717" s="1">
        <f t="shared" si="110"/>
        <v>6.9847243825456395</v>
      </c>
      <c r="I717" s="187">
        <f t="shared" si="112"/>
        <v>5</v>
      </c>
      <c r="J717">
        <f t="shared" si="113"/>
        <v>5</v>
      </c>
      <c r="K717" s="1">
        <f>'R'!J1644</f>
        <v>0.99874830272552584</v>
      </c>
      <c r="L717" s="1">
        <f t="shared" si="111"/>
        <v>0.99976511801177026</v>
      </c>
      <c r="M717" s="6">
        <f>'x calcs'!I716</f>
        <v>1.0027700117843223</v>
      </c>
      <c r="N717" s="90">
        <f>Sep!B90</f>
        <v>3.7</v>
      </c>
      <c r="O717" s="6">
        <f t="shared" si="114"/>
        <v>1.0060754353849517</v>
      </c>
      <c r="P717" s="6">
        <f t="shared" si="115"/>
        <v>575.58994399890639</v>
      </c>
      <c r="Q717">
        <f t="shared" si="107"/>
        <v>5</v>
      </c>
      <c r="R717" s="6">
        <f t="shared" si="106"/>
        <v>-0.33294797687861261</v>
      </c>
      <c r="S717" s="90">
        <f t="shared" si="108"/>
        <v>3.3670520231213876</v>
      </c>
    </row>
    <row r="718" spans="2:19" x14ac:dyDescent="0.25">
      <c r="B718">
        <f>'detrend th'!A720</f>
        <v>2007</v>
      </c>
      <c r="C718">
        <f>'detrend th'!B720</f>
        <v>6</v>
      </c>
      <c r="D718" s="57">
        <f>'detrend th'!F720</f>
        <v>0.87467069225987282</v>
      </c>
      <c r="E718" s="55">
        <f>1/'R'!E1645</f>
        <v>694.31715705005729</v>
      </c>
      <c r="F718">
        <f t="shared" si="116"/>
        <v>313</v>
      </c>
      <c r="G718" s="5">
        <f t="shared" si="109"/>
        <v>505.11638485539322</v>
      </c>
      <c r="H718" s="1">
        <f t="shared" si="110"/>
        <v>6.9254545719290892</v>
      </c>
      <c r="I718" s="187">
        <f t="shared" si="112"/>
        <v>5</v>
      </c>
      <c r="J718">
        <f t="shared" si="113"/>
        <v>5</v>
      </c>
      <c r="K718" s="1">
        <f>'R'!J1645</f>
        <v>1.0032267736410438</v>
      </c>
      <c r="L718" s="1">
        <f t="shared" si="111"/>
        <v>1.0042468479506417</v>
      </c>
      <c r="M718" s="6">
        <f>'x calcs'!I717</f>
        <v>1.0027700117843223</v>
      </c>
      <c r="N718" s="90">
        <f>Sep!B91</f>
        <v>3.7</v>
      </c>
      <c r="O718" s="6">
        <f t="shared" si="114"/>
        <v>1.0060754353849517</v>
      </c>
      <c r="P718" s="6">
        <f t="shared" si="115"/>
        <v>575.58994399890639</v>
      </c>
      <c r="Q718">
        <f t="shared" si="107"/>
        <v>5</v>
      </c>
      <c r="R718" s="6">
        <f t="shared" si="106"/>
        <v>-0.32947976878612706</v>
      </c>
      <c r="S718" s="90">
        <f t="shared" si="108"/>
        <v>3.3705202312138729</v>
      </c>
    </row>
    <row r="719" spans="2:19" x14ac:dyDescent="0.25">
      <c r="B719">
        <f>'detrend th'!A721</f>
        <v>2007</v>
      </c>
      <c r="C719">
        <f>'detrend th'!B721</f>
        <v>7</v>
      </c>
      <c r="D719" s="57">
        <f>'detrend th'!F721</f>
        <v>0.81616638062660418</v>
      </c>
      <c r="E719" s="55">
        <f>1/'R'!E1646</f>
        <v>690.27310553524137</v>
      </c>
      <c r="F719">
        <f t="shared" si="116"/>
        <v>314</v>
      </c>
      <c r="G719" s="5">
        <f t="shared" si="109"/>
        <v>500.46785803005122</v>
      </c>
      <c r="H719" s="1">
        <f t="shared" si="110"/>
        <v>6.6711894063191473</v>
      </c>
      <c r="I719" s="187">
        <f t="shared" si="112"/>
        <v>5</v>
      </c>
      <c r="J719">
        <f t="shared" si="113"/>
        <v>4</v>
      </c>
      <c r="K719" s="1">
        <f>'R'!J1646</f>
        <v>0.95665587514339268</v>
      </c>
      <c r="L719" s="1">
        <f t="shared" si="111"/>
        <v>0.9576792084763438</v>
      </c>
      <c r="M719" s="6">
        <f>'x calcs'!I718</f>
        <v>1.0032352017128237</v>
      </c>
      <c r="N719" s="90">
        <f>Sep!B92</f>
        <v>3.7</v>
      </c>
      <c r="O719" s="6">
        <f t="shared" si="114"/>
        <v>1.0060754353849517</v>
      </c>
      <c r="P719" s="6">
        <f t="shared" si="115"/>
        <v>575.58994399890639</v>
      </c>
      <c r="Q719">
        <f t="shared" si="107"/>
        <v>5</v>
      </c>
      <c r="R719" s="6">
        <f t="shared" si="106"/>
        <v>-0.32601156069364151</v>
      </c>
      <c r="S719" s="90">
        <f t="shared" si="108"/>
        <v>3.3739884393063586</v>
      </c>
    </row>
    <row r="720" spans="2:19" x14ac:dyDescent="0.25">
      <c r="B720">
        <f>'detrend th'!A722</f>
        <v>2007</v>
      </c>
      <c r="C720">
        <f>'detrend th'!B722</f>
        <v>8</v>
      </c>
      <c r="D720" s="57">
        <f>'detrend th'!F722</f>
        <v>0.84096120210192737</v>
      </c>
      <c r="E720" s="55">
        <f>1/'R'!E1647</f>
        <v>653.68018973910864</v>
      </c>
      <c r="F720">
        <f t="shared" si="116"/>
        <v>315</v>
      </c>
      <c r="G720" s="5">
        <f t="shared" si="109"/>
        <v>463.27046692339241</v>
      </c>
      <c r="H720" s="1">
        <f t="shared" si="110"/>
        <v>6.4980587989164951</v>
      </c>
      <c r="I720" s="187">
        <f t="shared" si="112"/>
        <v>4</v>
      </c>
      <c r="J720">
        <f t="shared" si="113"/>
        <v>4</v>
      </c>
      <c r="K720" s="1">
        <f>'R'!J1647</f>
        <v>1.0246085545466053</v>
      </c>
      <c r="L720" s="1">
        <f t="shared" si="111"/>
        <v>1.0256351469029097</v>
      </c>
      <c r="M720" s="6">
        <f>'x calcs'!I719</f>
        <v>1.0032352017128237</v>
      </c>
      <c r="N720" s="90">
        <f>Sep!B93</f>
        <v>3.7</v>
      </c>
      <c r="O720" s="6">
        <f t="shared" si="114"/>
        <v>0.68680047988954196</v>
      </c>
      <c r="P720" s="6">
        <f t="shared" si="115"/>
        <v>485.25589286539957</v>
      </c>
      <c r="Q720">
        <f t="shared" si="107"/>
        <v>4</v>
      </c>
      <c r="R720" s="6">
        <f t="shared" si="106"/>
        <v>-0.32254335260115596</v>
      </c>
      <c r="S720" s="90">
        <f t="shared" si="108"/>
        <v>3.3774566473988443</v>
      </c>
    </row>
    <row r="721" spans="2:19" x14ac:dyDescent="0.25">
      <c r="B721">
        <f>'detrend th'!A723</f>
        <v>2007</v>
      </c>
      <c r="C721">
        <f>'detrend th'!B723</f>
        <v>9</v>
      </c>
      <c r="D721" s="57">
        <f>'detrend th'!F723</f>
        <v>0.82468824430837462</v>
      </c>
      <c r="E721" s="55">
        <f>1/'R'!E1648</f>
        <v>666.12680756395991</v>
      </c>
      <c r="F721">
        <f t="shared" si="116"/>
        <v>316</v>
      </c>
      <c r="G721" s="5">
        <f t="shared" si="109"/>
        <v>475.11260943771759</v>
      </c>
      <c r="H721" s="1">
        <f t="shared" si="110"/>
        <v>6.5215341061477847</v>
      </c>
      <c r="I721" s="187">
        <f t="shared" si="112"/>
        <v>4</v>
      </c>
      <c r="J721">
        <f t="shared" si="113"/>
        <v>4</v>
      </c>
      <c r="K721" s="1">
        <f>'R'!J1648</f>
        <v>1.0244111721942242</v>
      </c>
      <c r="L721" s="1">
        <f t="shared" si="111"/>
        <v>1.025441023573882</v>
      </c>
      <c r="M721" s="6">
        <f>'x calcs'!I720</f>
        <v>1.0032352017128237</v>
      </c>
      <c r="N721" s="90">
        <f>Sep!B94</f>
        <v>3.6</v>
      </c>
      <c r="O721" s="6">
        <f t="shared" si="114"/>
        <v>0.68680047988954196</v>
      </c>
      <c r="P721" s="6">
        <f t="shared" si="115"/>
        <v>485.25589286539957</v>
      </c>
      <c r="Q721">
        <f t="shared" si="107"/>
        <v>4</v>
      </c>
      <c r="R721" s="6">
        <f t="shared" si="106"/>
        <v>-0.31907514450867042</v>
      </c>
      <c r="S721" s="90">
        <f t="shared" si="108"/>
        <v>3.2809248554913295</v>
      </c>
    </row>
    <row r="722" spans="2:19" x14ac:dyDescent="0.25">
      <c r="B722">
        <f>'detrend th'!A724</f>
        <v>2007</v>
      </c>
      <c r="C722">
        <f>'detrend th'!B724</f>
        <v>10</v>
      </c>
      <c r="D722" s="57">
        <f>'detrend th'!F724</f>
        <v>0.78076995880458644</v>
      </c>
      <c r="E722" s="55">
        <f>1/'R'!E1649</f>
        <v>678.67956409942451</v>
      </c>
      <c r="F722">
        <f t="shared" si="116"/>
        <v>317</v>
      </c>
      <c r="G722" s="5">
        <f t="shared" si="109"/>
        <v>487.06089066265611</v>
      </c>
      <c r="H722" s="1">
        <f t="shared" si="110"/>
        <v>6.4413743712229712</v>
      </c>
      <c r="I722" s="187">
        <f t="shared" si="112"/>
        <v>4</v>
      </c>
      <c r="J722">
        <f t="shared" si="113"/>
        <v>4</v>
      </c>
      <c r="K722" s="1">
        <f>'R'!J1649</f>
        <v>0.94609808585954036</v>
      </c>
      <c r="L722" s="1">
        <f t="shared" si="111"/>
        <v>0.94713119626255149</v>
      </c>
      <c r="M722" s="6">
        <f>'x calcs'!I721</f>
        <v>1.000239670546579</v>
      </c>
      <c r="N722" s="90">
        <f>Sep!B95</f>
        <v>3.7</v>
      </c>
      <c r="O722" s="6">
        <f t="shared" si="114"/>
        <v>0.68680047988954196</v>
      </c>
      <c r="P722" s="6">
        <f t="shared" si="115"/>
        <v>485.25589286539957</v>
      </c>
      <c r="Q722">
        <f t="shared" si="107"/>
        <v>4</v>
      </c>
      <c r="R722" s="6">
        <f t="shared" si="106"/>
        <v>-0.31560693641618487</v>
      </c>
      <c r="S722" s="90">
        <f t="shared" si="108"/>
        <v>3.3843930635838153</v>
      </c>
    </row>
    <row r="723" spans="2:19" x14ac:dyDescent="0.25">
      <c r="B723">
        <f>'detrend th'!A725</f>
        <v>2007</v>
      </c>
      <c r="C723">
        <f>'detrend th'!B725</f>
        <v>11</v>
      </c>
      <c r="D723" s="57">
        <f>'detrend th'!F725</f>
        <v>0.78117794438169397</v>
      </c>
      <c r="E723" s="55">
        <f>1/'R'!E1650</f>
        <v>639.11245905616886</v>
      </c>
      <c r="F723">
        <f t="shared" si="116"/>
        <v>318</v>
      </c>
      <c r="G723" s="5">
        <f t="shared" si="109"/>
        <v>446.88931030887437</v>
      </c>
      <c r="H723" s="1">
        <f t="shared" si="110"/>
        <v>6.154822973818451</v>
      </c>
      <c r="I723" s="187">
        <f t="shared" si="112"/>
        <v>4</v>
      </c>
      <c r="J723">
        <f t="shared" si="113"/>
        <v>4</v>
      </c>
      <c r="K723" s="1">
        <f>'R'!J1650</f>
        <v>1.0128182262444969</v>
      </c>
      <c r="L723" s="1">
        <f t="shared" si="111"/>
        <v>1.0138545956708613</v>
      </c>
      <c r="M723" s="6">
        <f>'x calcs'!I722</f>
        <v>1.000239670546579</v>
      </c>
      <c r="N723" s="90">
        <f>Sep!B96</f>
        <v>3.7</v>
      </c>
      <c r="O723" s="6">
        <f t="shared" si="114"/>
        <v>0.68680047988954196</v>
      </c>
      <c r="P723" s="6">
        <f t="shared" si="115"/>
        <v>485.25589286539957</v>
      </c>
      <c r="Q723">
        <f t="shared" si="107"/>
        <v>4</v>
      </c>
      <c r="R723" s="6">
        <f t="shared" si="106"/>
        <v>-0.31213872832369932</v>
      </c>
      <c r="S723" s="90">
        <f t="shared" si="108"/>
        <v>3.387861271676301</v>
      </c>
    </row>
    <row r="724" spans="2:19" x14ac:dyDescent="0.25">
      <c r="B724">
        <f>'detrend th'!A726</f>
        <v>2007</v>
      </c>
      <c r="C724">
        <f>'detrend th'!B726</f>
        <v>12</v>
      </c>
      <c r="D724" s="57">
        <f>'detrend th'!F726</f>
        <v>0.74827696559532564</v>
      </c>
      <c r="E724" s="55">
        <f>1/'R'!E1651</f>
        <v>640.12405337179939</v>
      </c>
      <c r="F724">
        <f t="shared" si="116"/>
        <v>319</v>
      </c>
      <c r="G724" s="5">
        <f t="shared" si="109"/>
        <v>447.29642931397882</v>
      </c>
      <c r="H724" s="1">
        <f t="shared" si="110"/>
        <v>6.0334996664411094</v>
      </c>
      <c r="I724" s="187">
        <f t="shared" si="112"/>
        <v>4</v>
      </c>
      <c r="J724">
        <f t="shared" si="113"/>
        <v>4</v>
      </c>
      <c r="K724" s="1">
        <f>'R'!J1651</f>
        <v>0.92881570176596551</v>
      </c>
      <c r="L724" s="1">
        <f t="shared" si="111"/>
        <v>0.92985533021568334</v>
      </c>
      <c r="M724" s="6">
        <f>'x calcs'!I723</f>
        <v>1.000239670546579</v>
      </c>
      <c r="N724" s="90">
        <f>Sep!B97</f>
        <v>3.6</v>
      </c>
      <c r="O724" s="6">
        <f t="shared" si="114"/>
        <v>0.68680047988954196</v>
      </c>
      <c r="P724" s="6">
        <f t="shared" si="115"/>
        <v>485.25589286539957</v>
      </c>
      <c r="Q724">
        <f t="shared" si="107"/>
        <v>4</v>
      </c>
      <c r="R724" s="6">
        <f t="shared" si="106"/>
        <v>-0.30867052023121377</v>
      </c>
      <c r="S724" s="90">
        <f t="shared" si="108"/>
        <v>3.2913294797687862</v>
      </c>
    </row>
    <row r="725" spans="2:19" x14ac:dyDescent="0.25">
      <c r="B725">
        <f>'detrend th'!A727</f>
        <v>2008</v>
      </c>
      <c r="C725">
        <f>'detrend th'!B727</f>
        <v>1</v>
      </c>
      <c r="D725" s="57">
        <f>'detrend th'!F727</f>
        <v>0.72784467987123103</v>
      </c>
      <c r="E725" s="55">
        <f>1/'R'!E1652</f>
        <v>592.59025787965618</v>
      </c>
      <c r="F725">
        <f t="shared" si="116"/>
        <v>320</v>
      </c>
      <c r="G725" s="5">
        <f t="shared" si="109"/>
        <v>399.15815851130952</v>
      </c>
      <c r="H725" s="1">
        <f t="shared" si="110"/>
        <v>5.611116346514021</v>
      </c>
      <c r="I725" s="187">
        <f t="shared" si="112"/>
        <v>4</v>
      </c>
      <c r="J725">
        <f t="shared" si="113"/>
        <v>3</v>
      </c>
      <c r="K725" s="1">
        <f>'R'!J1652</f>
        <v>0.9844314200916614</v>
      </c>
      <c r="L725" s="1">
        <f t="shared" si="111"/>
        <v>0.98547430756473264</v>
      </c>
      <c r="M725" s="6">
        <f>'x calcs'!I724</f>
        <v>0.99703218166406149</v>
      </c>
      <c r="N725" s="90">
        <f>Sep!B98</f>
        <v>3.6</v>
      </c>
      <c r="O725" s="6">
        <f t="shared" si="114"/>
        <v>0.68680047988954196</v>
      </c>
      <c r="P725" s="6">
        <f t="shared" si="115"/>
        <v>485.25589286539957</v>
      </c>
      <c r="Q725">
        <f t="shared" si="107"/>
        <v>4</v>
      </c>
      <c r="R725" s="6">
        <f t="shared" si="106"/>
        <v>-0.30520231213872823</v>
      </c>
      <c r="S725" s="90">
        <f t="shared" si="108"/>
        <v>3.2947976878612719</v>
      </c>
    </row>
    <row r="726" spans="2:19" x14ac:dyDescent="0.25">
      <c r="B726">
        <f>'detrend th'!A728</f>
        <v>2008</v>
      </c>
      <c r="C726">
        <f>'detrend th'!B728</f>
        <v>2</v>
      </c>
      <c r="D726" s="57">
        <f>'detrend th'!F728</f>
        <v>0.71425734699124488</v>
      </c>
      <c r="E726" s="55">
        <f>1/'R'!E1653</f>
        <v>578.38633938100315</v>
      </c>
      <c r="F726">
        <f t="shared" si="116"/>
        <v>321</v>
      </c>
      <c r="G726" s="5">
        <f t="shared" si="109"/>
        <v>384.34976470213041</v>
      </c>
      <c r="H726" s="1">
        <f t="shared" si="110"/>
        <v>5.4536079338683034</v>
      </c>
      <c r="I726" s="187">
        <f t="shared" si="112"/>
        <v>3</v>
      </c>
      <c r="J726">
        <f t="shared" si="113"/>
        <v>3</v>
      </c>
      <c r="K726" s="1">
        <f>'R'!J1653</f>
        <v>0.96824896126916526</v>
      </c>
      <c r="L726" s="1">
        <f t="shared" si="111"/>
        <v>0.9692951077655898</v>
      </c>
      <c r="M726" s="6">
        <f>'x calcs'!I725</f>
        <v>0.99703218166406149</v>
      </c>
      <c r="N726" s="90">
        <f>Sep!B99</f>
        <v>3.6</v>
      </c>
      <c r="O726" s="6">
        <f t="shared" si="114"/>
        <v>0.59221490927912501</v>
      </c>
      <c r="P726" s="6">
        <f t="shared" si="115"/>
        <v>415.47245975446987</v>
      </c>
      <c r="Q726">
        <f t="shared" si="107"/>
        <v>3</v>
      </c>
      <c r="R726" s="6">
        <f t="shared" si="106"/>
        <v>-0.30173410404624268</v>
      </c>
      <c r="S726" s="90">
        <f t="shared" si="108"/>
        <v>3.2982658959537572</v>
      </c>
    </row>
    <row r="727" spans="2:19" x14ac:dyDescent="0.25">
      <c r="B727">
        <f>'detrend th'!A729</f>
        <v>2008</v>
      </c>
      <c r="C727">
        <f>'detrend th'!B729</f>
        <v>3</v>
      </c>
      <c r="D727" s="57">
        <f>'detrend th'!F729</f>
        <v>0.68064139511359256</v>
      </c>
      <c r="E727" s="55">
        <f>1/'R'!E1654</f>
        <v>558.4197879858657</v>
      </c>
      <c r="F727">
        <f t="shared" si="116"/>
        <v>322</v>
      </c>
      <c r="G727" s="5">
        <f t="shared" si="109"/>
        <v>363.77873799646687</v>
      </c>
      <c r="H727" s="1">
        <f t="shared" si="110"/>
        <v>5.179139101915144</v>
      </c>
      <c r="I727" s="187">
        <f t="shared" si="112"/>
        <v>3</v>
      </c>
      <c r="J727">
        <f t="shared" si="113"/>
        <v>3</v>
      </c>
      <c r="K727" s="1">
        <f>'R'!J1654</f>
        <v>1.039243748367074</v>
      </c>
      <c r="L727" s="1">
        <f t="shared" si="111"/>
        <v>1.0402931538868518</v>
      </c>
      <c r="M727" s="6">
        <f>'x calcs'!I726</f>
        <v>0.99703218166406149</v>
      </c>
      <c r="N727" s="90">
        <f>Sep!B100</f>
        <v>3.5</v>
      </c>
      <c r="O727" s="6">
        <f t="shared" si="114"/>
        <v>0.59221490927912501</v>
      </c>
      <c r="P727" s="6">
        <f t="shared" si="115"/>
        <v>415.47245975446987</v>
      </c>
      <c r="Q727">
        <f t="shared" si="107"/>
        <v>3</v>
      </c>
      <c r="R727" s="6">
        <f t="shared" si="106"/>
        <v>-0.29826589595375713</v>
      </c>
      <c r="S727" s="90">
        <f t="shared" si="108"/>
        <v>3.2017341040462428</v>
      </c>
    </row>
    <row r="728" spans="2:19" x14ac:dyDescent="0.25">
      <c r="B728">
        <f>'detrend th'!A730</f>
        <v>2008</v>
      </c>
      <c r="C728">
        <f>'detrend th'!B730</f>
        <v>4</v>
      </c>
      <c r="D728" s="57">
        <f>'detrend th'!F730</f>
        <v>0.66960710973155813</v>
      </c>
      <c r="E728" s="55">
        <f>1/'R'!E1655</f>
        <v>578.32516703786189</v>
      </c>
      <c r="F728">
        <f t="shared" si="116"/>
        <v>323</v>
      </c>
      <c r="G728" s="5">
        <f t="shared" si="109"/>
        <v>383.07964173793698</v>
      </c>
      <c r="H728" s="1">
        <f t="shared" si="110"/>
        <v>5.2758878484344747</v>
      </c>
      <c r="I728" s="187">
        <f t="shared" si="112"/>
        <v>3</v>
      </c>
      <c r="J728">
        <f t="shared" si="113"/>
        <v>3</v>
      </c>
      <c r="K728" s="1">
        <f>'R'!J1655</f>
        <v>1.0139362108449919</v>
      </c>
      <c r="L728" s="1">
        <f t="shared" si="111"/>
        <v>1.0149888753881231</v>
      </c>
      <c r="M728" s="6">
        <f>'x calcs'!I727</f>
        <v>1.0031018473642657</v>
      </c>
      <c r="N728" s="90">
        <f>Sep!B101</f>
        <v>3.7</v>
      </c>
      <c r="O728" s="6">
        <f t="shared" si="114"/>
        <v>0.59221490927912501</v>
      </c>
      <c r="P728" s="6">
        <f t="shared" si="115"/>
        <v>415.47245975446987</v>
      </c>
      <c r="Q728">
        <f t="shared" si="107"/>
        <v>3</v>
      </c>
      <c r="R728" s="6">
        <f t="shared" si="106"/>
        <v>-0.29479768786127158</v>
      </c>
      <c r="S728" s="90">
        <f t="shared" si="108"/>
        <v>3.4052023121387287</v>
      </c>
    </row>
    <row r="729" spans="2:19" x14ac:dyDescent="0.25">
      <c r="B729">
        <f>'detrend th'!A731</f>
        <v>2008</v>
      </c>
      <c r="C729">
        <f>'detrend th'!B731</f>
        <v>5</v>
      </c>
      <c r="D729" s="57">
        <f>'detrend th'!F731</f>
        <v>0.63347324918100412</v>
      </c>
      <c r="E729" s="55">
        <f>1/'R'!E1656</f>
        <v>589.31311245916936</v>
      </c>
      <c r="F729">
        <f t="shared" si="116"/>
        <v>324</v>
      </c>
      <c r="G729" s="5">
        <f t="shared" si="109"/>
        <v>393.46311184871837</v>
      </c>
      <c r="H729" s="1">
        <f t="shared" si="110"/>
        <v>5.2139020993160514</v>
      </c>
      <c r="I729" s="187">
        <f t="shared" si="112"/>
        <v>3</v>
      </c>
      <c r="J729">
        <f t="shared" si="113"/>
        <v>2</v>
      </c>
      <c r="K729" s="1">
        <f>'R'!J1656</f>
        <v>0.94507209699806272</v>
      </c>
      <c r="L729" s="1">
        <f t="shared" si="111"/>
        <v>0.94612802056454726</v>
      </c>
      <c r="M729" s="6">
        <f>'x calcs'!I728</f>
        <v>1.0031018473642657</v>
      </c>
      <c r="N729" s="90">
        <f>Sep!B102</f>
        <v>3.4</v>
      </c>
      <c r="O729" s="6">
        <f t="shared" si="114"/>
        <v>0.59221490927912501</v>
      </c>
      <c r="P729" s="6">
        <f t="shared" si="115"/>
        <v>415.47245975446987</v>
      </c>
      <c r="Q729">
        <f t="shared" si="107"/>
        <v>3</v>
      </c>
      <c r="R729" s="6">
        <f t="shared" si="106"/>
        <v>-0.29132947976878604</v>
      </c>
      <c r="S729" s="90">
        <f t="shared" si="108"/>
        <v>3.1086705202312137</v>
      </c>
    </row>
    <row r="730" spans="2:19" x14ac:dyDescent="0.25">
      <c r="B730">
        <f>'detrend th'!A732</f>
        <v>2008</v>
      </c>
      <c r="C730">
        <f>'detrend th'!B732</f>
        <v>6</v>
      </c>
      <c r="D730" s="57">
        <f>'detrend th'!F732</f>
        <v>0.56954467563063105</v>
      </c>
      <c r="E730" s="55">
        <f>1/'R'!E1657</f>
        <v>560.60606060606062</v>
      </c>
      <c r="F730">
        <f t="shared" si="116"/>
        <v>325</v>
      </c>
      <c r="G730" s="5">
        <f t="shared" si="109"/>
        <v>364.15158468508355</v>
      </c>
      <c r="H730" s="1">
        <f t="shared" si="110"/>
        <v>4.7622817840785014</v>
      </c>
      <c r="I730" s="187">
        <f t="shared" si="112"/>
        <v>2</v>
      </c>
      <c r="J730">
        <f t="shared" si="113"/>
        <v>2</v>
      </c>
      <c r="K730" s="1">
        <f>'R'!J1657</f>
        <v>0.9314348980411028</v>
      </c>
      <c r="L730" s="1">
        <f t="shared" si="111"/>
        <v>0.93249408063094075</v>
      </c>
      <c r="M730" s="6">
        <f>'x calcs'!I729</f>
        <v>1.0031018473642657</v>
      </c>
      <c r="N730" s="90">
        <f>Sep!B103</f>
        <v>3.6</v>
      </c>
      <c r="O730" s="6">
        <f t="shared" si="114"/>
        <v>0.48342450477937637</v>
      </c>
      <c r="P730" s="6">
        <f t="shared" si="115"/>
        <v>364.26071458598233</v>
      </c>
      <c r="Q730">
        <f t="shared" si="107"/>
        <v>2</v>
      </c>
      <c r="R730" s="6">
        <f t="shared" si="106"/>
        <v>-0.28786127167630049</v>
      </c>
      <c r="S730" s="90">
        <f t="shared" si="108"/>
        <v>3.3121387283236996</v>
      </c>
    </row>
    <row r="731" spans="2:19" x14ac:dyDescent="0.25">
      <c r="B731">
        <f>'detrend th'!A733</f>
        <v>2008</v>
      </c>
      <c r="C731">
        <f>'detrend th'!B733</f>
        <v>7</v>
      </c>
      <c r="D731" s="57">
        <f>'detrend th'!F733</f>
        <v>0.56069897947687597</v>
      </c>
      <c r="E731" s="55">
        <f>1/'R'!E1658</f>
        <v>524.67694447664303</v>
      </c>
      <c r="F731">
        <f t="shared" si="116"/>
        <v>326</v>
      </c>
      <c r="G731" s="5">
        <f t="shared" si="109"/>
        <v>327.61799324513987</v>
      </c>
      <c r="H731" s="1">
        <f t="shared" si="110"/>
        <v>4.4668759664085389</v>
      </c>
      <c r="I731" s="187">
        <f t="shared" si="112"/>
        <v>2</v>
      </c>
      <c r="J731">
        <f t="shared" si="113"/>
        <v>2</v>
      </c>
      <c r="K731" s="1">
        <f>'R'!J1658</f>
        <v>1.0253728346972784</v>
      </c>
      <c r="L731" s="1">
        <f t="shared" si="111"/>
        <v>1.0264352763104696</v>
      </c>
      <c r="M731" s="6">
        <f>'x calcs'!I730</f>
        <v>0.99982121170850924</v>
      </c>
      <c r="N731" s="90">
        <f>Sep!B104</f>
        <v>3.4</v>
      </c>
      <c r="O731" s="6">
        <f t="shared" si="114"/>
        <v>0.48342450477937637</v>
      </c>
      <c r="P731" s="6">
        <f t="shared" si="115"/>
        <v>364.26071458598233</v>
      </c>
      <c r="Q731">
        <f t="shared" si="107"/>
        <v>2</v>
      </c>
      <c r="R731" s="6">
        <f t="shared" si="106"/>
        <v>-0.28439306358381494</v>
      </c>
      <c r="S731" s="90">
        <f t="shared" si="108"/>
        <v>3.1156069364161851</v>
      </c>
    </row>
    <row r="732" spans="2:19" x14ac:dyDescent="0.25">
      <c r="B732">
        <f>'detrend th'!A734</f>
        <v>2008</v>
      </c>
      <c r="C732">
        <f>'detrend th'!B734</f>
        <v>8</v>
      </c>
      <c r="D732" s="57">
        <f>'detrend th'!F734</f>
        <v>0.50628799781755829</v>
      </c>
      <c r="E732" s="55">
        <f>1/'R'!E1659</f>
        <v>533.88404119893539</v>
      </c>
      <c r="F732">
        <f t="shared" si="116"/>
        <v>327</v>
      </c>
      <c r="G732" s="5">
        <f t="shared" si="109"/>
        <v>336.22061465690615</v>
      </c>
      <c r="H732" s="1">
        <f t="shared" si="110"/>
        <v>4.3230994480586524</v>
      </c>
      <c r="I732" s="187">
        <f t="shared" si="112"/>
        <v>2</v>
      </c>
      <c r="J732">
        <f t="shared" si="113"/>
        <v>1</v>
      </c>
      <c r="K732" s="1">
        <f>'R'!J1659</f>
        <v>0.95300989474985009</v>
      </c>
      <c r="L732" s="1">
        <f t="shared" si="111"/>
        <v>0.95407559538639475</v>
      </c>
      <c r="M732" s="6">
        <f>'x calcs'!I731</f>
        <v>0.99982121170850924</v>
      </c>
      <c r="N732" s="90">
        <f>Sep!B105</f>
        <v>3.5</v>
      </c>
      <c r="O732" s="6">
        <f t="shared" si="114"/>
        <v>0.48342450477937637</v>
      </c>
      <c r="P732" s="6">
        <f t="shared" si="115"/>
        <v>364.26071458598233</v>
      </c>
      <c r="Q732">
        <f t="shared" si="107"/>
        <v>2</v>
      </c>
      <c r="R732" s="6">
        <f t="shared" si="106"/>
        <v>-0.28092485549132939</v>
      </c>
      <c r="S732" s="90">
        <f t="shared" si="108"/>
        <v>3.2190751445086705</v>
      </c>
    </row>
    <row r="733" spans="2:19" x14ac:dyDescent="0.25">
      <c r="B733">
        <f>'detrend th'!A735</f>
        <v>2008</v>
      </c>
      <c r="C733">
        <f>'detrend th'!B735</f>
        <v>9</v>
      </c>
      <c r="D733" s="57">
        <f>'detrend th'!F735</f>
        <v>0.45120331393817464</v>
      </c>
      <c r="E733" s="55">
        <f>1/'R'!E1660</f>
        <v>506.18370883882147</v>
      </c>
      <c r="F733">
        <f t="shared" si="116"/>
        <v>328</v>
      </c>
      <c r="G733" s="5">
        <f t="shared" si="109"/>
        <v>307.91580698626615</v>
      </c>
      <c r="H733" s="1">
        <f t="shared" si="110"/>
        <v>3.9120957758110841</v>
      </c>
      <c r="I733" s="187">
        <f t="shared" si="112"/>
        <v>1</v>
      </c>
      <c r="J733">
        <f t="shared" si="113"/>
        <v>1</v>
      </c>
      <c r="K733" s="1">
        <f>'R'!J1660</f>
        <v>0.80633157431986524</v>
      </c>
      <c r="L733" s="1">
        <f t="shared" si="111"/>
        <v>0.80740053397976319</v>
      </c>
      <c r="M733" s="6">
        <f>'x calcs'!I732</f>
        <v>0.99982121170850924</v>
      </c>
      <c r="N733" s="90">
        <f>Sep!B106</f>
        <v>3.5</v>
      </c>
      <c r="O733" s="6">
        <f t="shared" si="114"/>
        <v>0.3764003651701871</v>
      </c>
      <c r="P733" s="6">
        <f t="shared" si="115"/>
        <v>289.5667893320628</v>
      </c>
      <c r="Q733">
        <f t="shared" si="107"/>
        <v>1</v>
      </c>
      <c r="R733" s="6">
        <f t="shared" si="106"/>
        <v>-0.27745664739884385</v>
      </c>
      <c r="S733" s="90">
        <f t="shared" si="108"/>
        <v>3.2225433526011562</v>
      </c>
    </row>
    <row r="734" spans="2:19" x14ac:dyDescent="0.25">
      <c r="B734">
        <f>'detrend th'!A736</f>
        <v>2008</v>
      </c>
      <c r="C734">
        <f>'detrend th'!B736</f>
        <v>10</v>
      </c>
      <c r="D734" s="57">
        <f>'detrend th'!F736</f>
        <v>0.43397769237119826</v>
      </c>
      <c r="E734" s="55">
        <f>1/'R'!E1661</f>
        <v>405.12022302241837</v>
      </c>
      <c r="F734">
        <f t="shared" si="116"/>
        <v>329</v>
      </c>
      <c r="G734" s="5">
        <f t="shared" si="109"/>
        <v>206.24784585933696</v>
      </c>
      <c r="H734" s="1">
        <f t="shared" si="110"/>
        <v>3.1179314157050575</v>
      </c>
      <c r="I734" s="187">
        <f t="shared" si="112"/>
        <v>1</v>
      </c>
      <c r="J734">
        <f t="shared" si="113"/>
        <v>1</v>
      </c>
      <c r="K734" s="1">
        <f>'R'!J1661</f>
        <v>0.93511198824152986</v>
      </c>
      <c r="L734" s="1">
        <f t="shared" si="111"/>
        <v>0.93618420692478121</v>
      </c>
      <c r="M734" s="6">
        <f>'x calcs'!I733</f>
        <v>0.9963896890966315</v>
      </c>
      <c r="N734" s="90">
        <f>Sep!B107</f>
        <v>3.6</v>
      </c>
      <c r="O734" s="6">
        <f t="shared" si="114"/>
        <v>0.3764003651701871</v>
      </c>
      <c r="P734" s="6">
        <f t="shared" si="115"/>
        <v>289.5667893320628</v>
      </c>
      <c r="Q734">
        <f t="shared" si="107"/>
        <v>1</v>
      </c>
      <c r="R734" s="6">
        <f t="shared" si="106"/>
        <v>-0.2739884393063583</v>
      </c>
      <c r="S734" s="90">
        <f t="shared" si="108"/>
        <v>3.326011560693642</v>
      </c>
    </row>
    <row r="735" spans="2:19" x14ac:dyDescent="0.25">
      <c r="B735">
        <f>'detrend th'!A737</f>
        <v>2008</v>
      </c>
      <c r="C735">
        <f>'detrend th'!B737</f>
        <v>11</v>
      </c>
      <c r="D735" s="57">
        <f>'detrend th'!F737</f>
        <v>0.38810702318962953</v>
      </c>
      <c r="E735" s="55">
        <f>1/'R'!E1662</f>
        <v>371.24185449024873</v>
      </c>
      <c r="F735">
        <f t="shared" si="116"/>
        <v>330</v>
      </c>
      <c r="G735" s="5">
        <f t="shared" si="109"/>
        <v>171.76500201664123</v>
      </c>
      <c r="H735" s="1">
        <f t="shared" si="110"/>
        <v>2.697416321952558</v>
      </c>
      <c r="I735" s="187">
        <f t="shared" si="112"/>
        <v>1</v>
      </c>
      <c r="J735">
        <f t="shared" si="113"/>
        <v>1</v>
      </c>
      <c r="K735" s="1">
        <f>'R'!J1662</f>
        <v>1.0105120691955138</v>
      </c>
      <c r="L735" s="1">
        <f t="shared" si="111"/>
        <v>1.0115875469021185</v>
      </c>
      <c r="M735" s="6">
        <f>'x calcs'!I734</f>
        <v>0.9963896890966315</v>
      </c>
      <c r="N735" s="90">
        <f>Sep!B108</f>
        <v>3.4</v>
      </c>
      <c r="O735" s="6">
        <f t="shared" si="114"/>
        <v>0.3764003651701871</v>
      </c>
      <c r="P735" s="6">
        <f t="shared" si="115"/>
        <v>289.5667893320628</v>
      </c>
      <c r="Q735">
        <f t="shared" si="107"/>
        <v>1</v>
      </c>
      <c r="R735" s="6">
        <f t="shared" si="106"/>
        <v>-0.27052023121387275</v>
      </c>
      <c r="S735" s="90">
        <f t="shared" si="108"/>
        <v>3.1294797687861271</v>
      </c>
    </row>
    <row r="736" spans="2:19" x14ac:dyDescent="0.25">
      <c r="B736">
        <f>'detrend th'!A738</f>
        <v>2008</v>
      </c>
      <c r="C736">
        <f>'detrend th'!B738</f>
        <v>12</v>
      </c>
      <c r="D736" s="57">
        <f>'detrend th'!F738</f>
        <v>0.3615384311852915</v>
      </c>
      <c r="E736" s="55">
        <f>1/'R'!E1663</f>
        <v>370.93060936949627</v>
      </c>
      <c r="F736">
        <f t="shared" si="116"/>
        <v>331</v>
      </c>
      <c r="G736" s="5">
        <f t="shared" si="109"/>
        <v>170.84928158536269</v>
      </c>
      <c r="H736" s="1">
        <f t="shared" si="110"/>
        <v>2.5905190216402287</v>
      </c>
      <c r="I736" s="187">
        <f t="shared" si="112"/>
        <v>1</v>
      </c>
      <c r="J736">
        <f t="shared" si="113"/>
        <v>1</v>
      </c>
      <c r="K736" s="1">
        <f>'R'!J1663</f>
        <v>0.98832847732645668</v>
      </c>
      <c r="L736" s="1">
        <f t="shared" si="111"/>
        <v>0.98940721405641474</v>
      </c>
      <c r="M736" s="6">
        <f>'x calcs'!I735</f>
        <v>0.9963896890966315</v>
      </c>
      <c r="N736" s="90">
        <f>Sep!B109</f>
        <v>3.6</v>
      </c>
      <c r="O736" s="6">
        <f t="shared" si="114"/>
        <v>0.3764003651701871</v>
      </c>
      <c r="P736" s="6">
        <f t="shared" si="115"/>
        <v>289.5667893320628</v>
      </c>
      <c r="Q736">
        <f t="shared" si="107"/>
        <v>1</v>
      </c>
      <c r="R736" s="6">
        <f t="shared" si="106"/>
        <v>-0.26705202312138721</v>
      </c>
      <c r="S736" s="90">
        <f t="shared" si="108"/>
        <v>3.332947976878613</v>
      </c>
    </row>
    <row r="737" spans="2:19" x14ac:dyDescent="0.25">
      <c r="B737">
        <f>'detrend th'!A739</f>
        <v>2009</v>
      </c>
      <c r="C737">
        <f>'detrend th'!B739</f>
        <v>1</v>
      </c>
      <c r="D737" s="57">
        <f>'detrend th'!F739</f>
        <v>0.30693722883578145</v>
      </c>
      <c r="E737" s="55">
        <f>1/'R'!E1664</f>
        <v>370.83041770796149</v>
      </c>
      <c r="F737">
        <f t="shared" si="116"/>
        <v>332</v>
      </c>
      <c r="G737" s="5">
        <f t="shared" si="109"/>
        <v>170.14461461330183</v>
      </c>
      <c r="H737" s="1">
        <f t="shared" si="110"/>
        <v>2.3792765956249933</v>
      </c>
      <c r="I737" s="187">
        <f t="shared" si="112"/>
        <v>1</v>
      </c>
      <c r="J737">
        <f t="shared" si="113"/>
        <v>1</v>
      </c>
      <c r="K737" s="1">
        <f>'R'!J1664</f>
        <v>0.92797059860899678</v>
      </c>
      <c r="L737" s="1">
        <f t="shared" si="111"/>
        <v>0.92905259436230814</v>
      </c>
      <c r="M737" s="6">
        <f>'x calcs'!I736</f>
        <v>1.0004330584351757</v>
      </c>
      <c r="N737" s="90">
        <f>Sep!B110</f>
        <v>3.6</v>
      </c>
      <c r="O737" s="6">
        <f t="shared" si="114"/>
        <v>0.3764003651701871</v>
      </c>
      <c r="P737" s="6">
        <f t="shared" si="115"/>
        <v>289.5667893320628</v>
      </c>
      <c r="Q737">
        <f t="shared" si="107"/>
        <v>1</v>
      </c>
      <c r="R737" s="6">
        <f t="shared" si="106"/>
        <v>-0.26358381502890166</v>
      </c>
      <c r="S737" s="90">
        <f t="shared" si="108"/>
        <v>3.3364161849710983</v>
      </c>
    </row>
    <row r="738" spans="2:19" x14ac:dyDescent="0.25">
      <c r="B738">
        <f>'detrend th'!A740</f>
        <v>2009</v>
      </c>
      <c r="C738">
        <f>'detrend th'!B740</f>
        <v>2</v>
      </c>
      <c r="D738" s="57">
        <f>'detrend th'!F740</f>
        <v>0.29043895350614701</v>
      </c>
      <c r="E738" s="55">
        <f>1/'R'!E1665</f>
        <v>349.71986970684031</v>
      </c>
      <c r="F738">
        <f t="shared" si="116"/>
        <v>333</v>
      </c>
      <c r="G738" s="5">
        <f t="shared" si="109"/>
        <v>148.4295913016546</v>
      </c>
      <c r="H738" s="1">
        <f t="shared" si="110"/>
        <v>2.1612445146572226</v>
      </c>
      <c r="I738" s="187">
        <f t="shared" si="112"/>
        <v>1</v>
      </c>
      <c r="J738">
        <f t="shared" si="113"/>
        <v>1</v>
      </c>
      <c r="K738" s="1">
        <f>'R'!J1665</f>
        <v>0.940437976836629</v>
      </c>
      <c r="L738" s="1">
        <f t="shared" si="111"/>
        <v>0.94152323161329377</v>
      </c>
      <c r="M738" s="6">
        <f>'x calcs'!I737</f>
        <v>1.0004330584351757</v>
      </c>
      <c r="N738" s="90">
        <f>Sep!B111</f>
        <v>3.5</v>
      </c>
      <c r="O738" s="6">
        <f t="shared" si="114"/>
        <v>0.3764003651701871</v>
      </c>
      <c r="P738" s="6">
        <f t="shared" si="115"/>
        <v>289.5667893320628</v>
      </c>
      <c r="Q738">
        <f t="shared" si="107"/>
        <v>1</v>
      </c>
      <c r="R738" s="6">
        <f t="shared" si="106"/>
        <v>-0.26011560693641611</v>
      </c>
      <c r="S738" s="90">
        <f t="shared" si="108"/>
        <v>3.2398843930635839</v>
      </c>
    </row>
    <row r="739" spans="2:19" x14ac:dyDescent="0.25">
      <c r="B739">
        <f>'detrend th'!A741</f>
        <v>2009</v>
      </c>
      <c r="C739">
        <f>'detrend th'!B741</f>
        <v>3</v>
      </c>
      <c r="D739" s="57">
        <f>'detrend th'!F741</f>
        <v>0.24919156718729238</v>
      </c>
      <c r="E739" s="55">
        <f>1/'R'!E1666</f>
        <v>333.41504587155958</v>
      </c>
      <c r="F739">
        <f t="shared" si="116"/>
        <v>334</v>
      </c>
      <c r="G739" s="5">
        <f t="shared" si="109"/>
        <v>131.52029215584778</v>
      </c>
      <c r="H739" s="1">
        <f t="shared" si="110"/>
        <v>1.8842175487465713</v>
      </c>
      <c r="I739" s="187">
        <f t="shared" si="112"/>
        <v>1</v>
      </c>
      <c r="J739">
        <f t="shared" si="113"/>
        <v>1</v>
      </c>
      <c r="K739" s="1">
        <f>'R'!J1666</f>
        <v>1.1199431876671495</v>
      </c>
      <c r="L739" s="1">
        <f t="shared" si="111"/>
        <v>1.1210317014671676</v>
      </c>
      <c r="M739" s="6">
        <f>'x calcs'!I738</f>
        <v>1.0004330584351757</v>
      </c>
      <c r="N739" s="90">
        <f>Sep!B112</f>
        <v>3.4</v>
      </c>
      <c r="O739" s="6">
        <f t="shared" si="114"/>
        <v>0.3764003651701871</v>
      </c>
      <c r="P739" s="6">
        <f t="shared" si="115"/>
        <v>289.5667893320628</v>
      </c>
      <c r="Q739">
        <f t="shared" si="107"/>
        <v>1</v>
      </c>
      <c r="R739" s="6">
        <f t="shared" si="106"/>
        <v>-0.25664739884393056</v>
      </c>
      <c r="S739" s="90">
        <f t="shared" si="108"/>
        <v>3.1433526011560695</v>
      </c>
    </row>
    <row r="740" spans="2:19" x14ac:dyDescent="0.25">
      <c r="B740">
        <f>'detrend th'!A742</f>
        <v>2009</v>
      </c>
      <c r="C740">
        <f>'detrend th'!B742</f>
        <v>4</v>
      </c>
      <c r="D740" s="57">
        <f>'detrend th'!F742</f>
        <v>0.22021042618610701</v>
      </c>
      <c r="E740" s="55">
        <f>1/'R'!E1667</f>
        <v>381.23860656761144</v>
      </c>
      <c r="F740">
        <f t="shared" si="116"/>
        <v>335</v>
      </c>
      <c r="G740" s="5">
        <f t="shared" si="109"/>
        <v>178.73937754137356</v>
      </c>
      <c r="H740" s="1">
        <f t="shared" si="110"/>
        <v>2.1134104563885234</v>
      </c>
      <c r="I740" s="187">
        <f t="shared" si="112"/>
        <v>1</v>
      </c>
      <c r="J740">
        <f t="shared" si="113"/>
        <v>1</v>
      </c>
      <c r="K740" s="1">
        <f>'R'!J1667</f>
        <v>1.0582863456939708</v>
      </c>
      <c r="L740" s="1">
        <f t="shared" si="111"/>
        <v>1.0593781185173423</v>
      </c>
      <c r="M740" s="6">
        <f>'x calcs'!I739</f>
        <v>1.0049698595504235</v>
      </c>
      <c r="N740" s="90">
        <f>Sep!B113</f>
        <v>3.5</v>
      </c>
      <c r="O740" s="6">
        <f t="shared" si="114"/>
        <v>0.3764003651701871</v>
      </c>
      <c r="P740" s="6">
        <f t="shared" si="115"/>
        <v>289.5667893320628</v>
      </c>
      <c r="Q740">
        <f t="shared" si="107"/>
        <v>1</v>
      </c>
      <c r="R740" s="6">
        <f t="shared" si="106"/>
        <v>-0.25317919075144502</v>
      </c>
      <c r="S740" s="90">
        <f t="shared" si="108"/>
        <v>3.2468208092485549</v>
      </c>
    </row>
    <row r="741" spans="2:19" x14ac:dyDescent="0.25">
      <c r="B741">
        <f>'detrend th'!A743</f>
        <v>2009</v>
      </c>
      <c r="C741">
        <f>'detrend th'!B743</f>
        <v>5</v>
      </c>
      <c r="D741" s="57">
        <f>'detrend th'!F743</f>
        <v>0.22376425982703876</v>
      </c>
      <c r="E741" s="55">
        <f>1/'R'!E1668</f>
        <v>414.21343873517782</v>
      </c>
      <c r="F741">
        <f t="shared" si="116"/>
        <v>336</v>
      </c>
      <c r="G741" s="5">
        <f t="shared" si="109"/>
        <v>211.10973439841385</v>
      </c>
      <c r="H741" s="1">
        <f t="shared" si="110"/>
        <v>2.3589759729265452</v>
      </c>
      <c r="I741" s="187">
        <f t="shared" si="112"/>
        <v>1</v>
      </c>
      <c r="J741">
        <f t="shared" si="113"/>
        <v>1</v>
      </c>
      <c r="K741" s="1">
        <f>'R'!J1668</f>
        <v>1.0149158079774441</v>
      </c>
      <c r="L741" s="1">
        <f t="shared" si="111"/>
        <v>1.0160108398241687</v>
      </c>
      <c r="M741" s="6">
        <f>'x calcs'!I740</f>
        <v>1.0049698595504235</v>
      </c>
      <c r="N741" s="90">
        <f>Sep!B114</f>
        <v>3.1</v>
      </c>
      <c r="O741" s="6">
        <f t="shared" si="114"/>
        <v>0.3764003651701871</v>
      </c>
      <c r="P741" s="6">
        <f t="shared" si="115"/>
        <v>289.5667893320628</v>
      </c>
      <c r="Q741">
        <f t="shared" si="107"/>
        <v>1</v>
      </c>
      <c r="R741" s="6">
        <f t="shared" si="106"/>
        <v>-0.24971098265895944</v>
      </c>
      <c r="S741" s="90">
        <f t="shared" si="108"/>
        <v>2.8502890173410407</v>
      </c>
    </row>
    <row r="742" spans="2:19" x14ac:dyDescent="0.25">
      <c r="B742">
        <f>'detrend th'!A744</f>
        <v>2009</v>
      </c>
      <c r="C742">
        <f>'detrend th'!B744</f>
        <v>6</v>
      </c>
      <c r="D742" s="57">
        <f>'detrend th'!F744</f>
        <v>0.21851867114455023</v>
      </c>
      <c r="E742" s="55">
        <f>1/'R'!E1669</f>
        <v>434.28839390386878</v>
      </c>
      <c r="F742">
        <f t="shared" si="116"/>
        <v>337</v>
      </c>
      <c r="G742" s="5">
        <f t="shared" si="109"/>
        <v>230.58021425657873</v>
      </c>
      <c r="H742" s="1">
        <f t="shared" si="110"/>
        <v>2.4788005225559906</v>
      </c>
      <c r="I742" s="187">
        <f t="shared" si="112"/>
        <v>1</v>
      </c>
      <c r="J742">
        <f t="shared" si="113"/>
        <v>1</v>
      </c>
      <c r="K742" s="1">
        <f>'R'!J1669</f>
        <v>1.009376146567162</v>
      </c>
      <c r="L742" s="1">
        <f t="shared" si="111"/>
        <v>1.0104744374372401</v>
      </c>
      <c r="M742" s="6">
        <f>'x calcs'!I741</f>
        <v>1.0049698595504235</v>
      </c>
      <c r="N742" s="90">
        <f>Sep!B115</f>
        <v>3.2</v>
      </c>
      <c r="O742" s="6">
        <f t="shared" si="114"/>
        <v>0.3764003651701871</v>
      </c>
      <c r="P742" s="6">
        <f t="shared" si="115"/>
        <v>289.5667893320628</v>
      </c>
      <c r="Q742">
        <f t="shared" si="107"/>
        <v>1</v>
      </c>
      <c r="R742" s="6">
        <f t="shared" si="106"/>
        <v>-0.24624277456647389</v>
      </c>
      <c r="S742" s="90">
        <f t="shared" si="108"/>
        <v>2.9537572254335265</v>
      </c>
    </row>
    <row r="743" spans="2:19" x14ac:dyDescent="0.25">
      <c r="B743">
        <f>'detrend th'!A745</f>
        <v>2009</v>
      </c>
      <c r="C743">
        <f>'detrend th'!B745</f>
        <v>7</v>
      </c>
      <c r="D743" s="57">
        <f>'detrend th'!F745</f>
        <v>0.19798500966710098</v>
      </c>
      <c r="E743" s="55">
        <f>1/'R'!E1670</f>
        <v>448.71497069792235</v>
      </c>
      <c r="F743">
        <f t="shared" si="116"/>
        <v>338</v>
      </c>
      <c r="G743" s="5">
        <f t="shared" si="109"/>
        <v>244.40231574010622</v>
      </c>
      <c r="H743" s="1">
        <f t="shared" si="110"/>
        <v>2.5003856157889137</v>
      </c>
      <c r="I743" s="187">
        <f t="shared" si="112"/>
        <v>1</v>
      </c>
      <c r="J743">
        <f t="shared" si="113"/>
        <v>1</v>
      </c>
      <c r="K743" s="1">
        <f>'R'!J1670</f>
        <v>1.0742564814369193</v>
      </c>
      <c r="L743" s="1">
        <f t="shared" si="111"/>
        <v>1.0753580313303508</v>
      </c>
      <c r="M743" s="6">
        <f>'x calcs'!I742</f>
        <v>1.0042316025453528</v>
      </c>
      <c r="N743" s="90">
        <f>Sep!B116</f>
        <v>3.2</v>
      </c>
      <c r="O743" s="6">
        <f t="shared" si="114"/>
        <v>0.3764003651701871</v>
      </c>
      <c r="P743" s="6">
        <f t="shared" si="115"/>
        <v>289.5667893320628</v>
      </c>
      <c r="Q743">
        <f t="shared" si="107"/>
        <v>1</v>
      </c>
      <c r="R743" s="6">
        <f t="shared" si="106"/>
        <v>-0.24277456647398835</v>
      </c>
      <c r="S743" s="90">
        <f t="shared" si="108"/>
        <v>2.9572254335260117</v>
      </c>
    </row>
    <row r="744" spans="2:19" x14ac:dyDescent="0.25">
      <c r="B744">
        <f>'detrend th'!A746</f>
        <v>2009</v>
      </c>
      <c r="C744">
        <f>'detrend th'!B746</f>
        <v>8</v>
      </c>
      <c r="D744" s="57">
        <f>'detrend th'!F746</f>
        <v>0.20879165529668881</v>
      </c>
      <c r="E744" s="55">
        <f>1/'R'!E1671</f>
        <v>495.30290230276603</v>
      </c>
      <c r="F744">
        <f t="shared" si="116"/>
        <v>339</v>
      </c>
      <c r="G744" s="5">
        <f t="shared" si="109"/>
        <v>290.38577203442378</v>
      </c>
      <c r="H744" s="1">
        <f t="shared" si="110"/>
        <v>2.8709665837530816</v>
      </c>
      <c r="I744" s="187">
        <f t="shared" si="112"/>
        <v>1</v>
      </c>
      <c r="J744">
        <f t="shared" si="113"/>
        <v>1</v>
      </c>
      <c r="K744" s="1">
        <f>'R'!J1671</f>
        <v>1.0315004307297295</v>
      </c>
      <c r="L744" s="1">
        <f t="shared" si="111"/>
        <v>1.0326052396465144</v>
      </c>
      <c r="M744" s="6">
        <f>'x calcs'!I743</f>
        <v>1.0042316025453528</v>
      </c>
      <c r="N744" s="90">
        <f>Sep!B117</f>
        <v>3.1</v>
      </c>
      <c r="O744" s="6">
        <f t="shared" si="114"/>
        <v>0.3764003651701871</v>
      </c>
      <c r="P744" s="6">
        <f t="shared" si="115"/>
        <v>289.5667893320628</v>
      </c>
      <c r="Q744">
        <f t="shared" si="107"/>
        <v>1</v>
      </c>
      <c r="R744" s="6">
        <f t="shared" si="106"/>
        <v>-0.2393063583815028</v>
      </c>
      <c r="S744" s="90">
        <f t="shared" si="108"/>
        <v>2.8606936416184974</v>
      </c>
    </row>
    <row r="745" spans="2:19" x14ac:dyDescent="0.25">
      <c r="B745">
        <f>'detrend th'!A747</f>
        <v>2009</v>
      </c>
      <c r="C745">
        <f>'detrend th'!B747</f>
        <v>9</v>
      </c>
      <c r="D745" s="57">
        <f>'detrend th'!F747</f>
        <v>0.21886068395885366</v>
      </c>
      <c r="E745" s="55">
        <f>1/'R'!E1672</f>
        <v>524.46025104602518</v>
      </c>
      <c r="F745">
        <f t="shared" si="116"/>
        <v>340</v>
      </c>
      <c r="G745" s="5">
        <f t="shared" si="109"/>
        <v>318.9386454671569</v>
      </c>
      <c r="H745" s="1">
        <f t="shared" si="110"/>
        <v>3.1137580035995036</v>
      </c>
      <c r="I745" s="187">
        <f t="shared" si="112"/>
        <v>1</v>
      </c>
      <c r="J745">
        <f t="shared" si="113"/>
        <v>1</v>
      </c>
      <c r="K745" s="1">
        <f>'R'!J1672</f>
        <v>1.0187447655033144</v>
      </c>
      <c r="L745" s="1">
        <f t="shared" si="111"/>
        <v>1.0198528334434525</v>
      </c>
      <c r="M745" s="6">
        <f>'x calcs'!I744</f>
        <v>1.0042316025453528</v>
      </c>
      <c r="N745" s="90">
        <f>Sep!B118</f>
        <v>3.1</v>
      </c>
      <c r="O745" s="6">
        <f t="shared" si="114"/>
        <v>0.3764003651701871</v>
      </c>
      <c r="P745" s="6">
        <f t="shared" si="115"/>
        <v>289.5667893320628</v>
      </c>
      <c r="Q745">
        <f t="shared" si="107"/>
        <v>1</v>
      </c>
      <c r="R745" s="6">
        <f t="shared" si="106"/>
        <v>-0.23583815028901725</v>
      </c>
      <c r="S745" s="90">
        <f t="shared" si="108"/>
        <v>2.8641618497109826</v>
      </c>
    </row>
    <row r="746" spans="2:19" x14ac:dyDescent="0.25">
      <c r="B746">
        <f>'detrend th'!A748</f>
        <v>2009</v>
      </c>
      <c r="C746">
        <f>'detrend th'!B748</f>
        <v>10</v>
      </c>
      <c r="D746" s="57">
        <f>'detrend th'!F748</f>
        <v>0.2090678639470088</v>
      </c>
      <c r="E746" s="55">
        <f>1/'R'!E1673</f>
        <v>547.4399658168353</v>
      </c>
      <c r="F746">
        <f t="shared" si="116"/>
        <v>341</v>
      </c>
      <c r="G746" s="5">
        <f t="shared" si="109"/>
        <v>341.31388492744088</v>
      </c>
      <c r="H746" s="1">
        <f t="shared" si="110"/>
        <v>3.2372425774369185</v>
      </c>
      <c r="I746" s="187">
        <f t="shared" si="112"/>
        <v>1</v>
      </c>
      <c r="J746">
        <f t="shared" si="113"/>
        <v>1</v>
      </c>
      <c r="K746" s="1">
        <f>'R'!J1673</f>
        <v>1.0142446744224174</v>
      </c>
      <c r="L746" s="1">
        <f t="shared" si="111"/>
        <v>1.0153560013859089</v>
      </c>
      <c r="M746" s="6">
        <f>'x calcs'!I745</f>
        <v>1.0059044876589041</v>
      </c>
      <c r="N746" s="90">
        <f>Sep!B119</f>
        <v>3</v>
      </c>
      <c r="O746" s="6">
        <f t="shared" si="114"/>
        <v>0.3764003651701871</v>
      </c>
      <c r="P746" s="6">
        <f t="shared" si="115"/>
        <v>289.5667893320628</v>
      </c>
      <c r="Q746">
        <f t="shared" si="107"/>
        <v>1</v>
      </c>
      <c r="R746" s="6">
        <f t="shared" si="106"/>
        <v>-0.2323699421965317</v>
      </c>
      <c r="S746" s="90">
        <f t="shared" si="108"/>
        <v>2.7676300578034683</v>
      </c>
    </row>
    <row r="747" spans="2:19" x14ac:dyDescent="0.25">
      <c r="B747">
        <f>'detrend th'!A749</f>
        <v>2009</v>
      </c>
      <c r="C747">
        <f>'detrend th'!B749</f>
        <v>11</v>
      </c>
      <c r="D747" s="57">
        <f>'detrend th'!F749</f>
        <v>0.21491287326583897</v>
      </c>
      <c r="E747" s="55">
        <f>1/'R'!E1674</f>
        <v>570.00174621653082</v>
      </c>
      <c r="F747">
        <f t="shared" si="116"/>
        <v>342</v>
      </c>
      <c r="G747" s="5">
        <f t="shared" si="109"/>
        <v>363.27119001661038</v>
      </c>
      <c r="H747" s="1">
        <f t="shared" si="110"/>
        <v>3.4167825834338528</v>
      </c>
      <c r="I747" s="187">
        <f t="shared" si="112"/>
        <v>1</v>
      </c>
      <c r="J747">
        <f t="shared" si="113"/>
        <v>1</v>
      </c>
      <c r="K747" s="1">
        <f>'R'!J1674</f>
        <v>1.0180583032485075</v>
      </c>
      <c r="L747" s="1">
        <f t="shared" si="111"/>
        <v>1.0191728892353524</v>
      </c>
      <c r="M747" s="6">
        <f>'x calcs'!I746</f>
        <v>1.0059044876589041</v>
      </c>
      <c r="N747" s="90">
        <f>Sep!B120</f>
        <v>3</v>
      </c>
      <c r="O747" s="6">
        <f t="shared" si="114"/>
        <v>0.3764003651701871</v>
      </c>
      <c r="P747" s="6">
        <f t="shared" si="115"/>
        <v>289.5667893320628</v>
      </c>
      <c r="Q747">
        <f t="shared" si="107"/>
        <v>1</v>
      </c>
      <c r="R747" s="6">
        <f t="shared" si="106"/>
        <v>-0.22890173410404616</v>
      </c>
      <c r="S747" s="90">
        <f t="shared" si="108"/>
        <v>2.771098265895954</v>
      </c>
    </row>
    <row r="748" spans="2:19" x14ac:dyDescent="0.25">
      <c r="B748">
        <f>'detrend th'!A750</f>
        <v>2009</v>
      </c>
      <c r="C748">
        <f>'detrend th'!B750</f>
        <v>12</v>
      </c>
      <c r="D748" s="57">
        <f>'detrend th'!F750</f>
        <v>0.2232027170079294</v>
      </c>
      <c r="E748" s="55">
        <f>1/'R'!E1675</f>
        <v>594.58099062918347</v>
      </c>
      <c r="F748">
        <f t="shared" si="116"/>
        <v>343</v>
      </c>
      <c r="G748" s="5">
        <f t="shared" si="109"/>
        <v>387.24595911873689</v>
      </c>
      <c r="H748" s="1">
        <f t="shared" si="110"/>
        <v>3.6200232663221694</v>
      </c>
      <c r="I748" s="187">
        <f t="shared" si="112"/>
        <v>1</v>
      </c>
      <c r="J748">
        <f t="shared" si="113"/>
        <v>1</v>
      </c>
      <c r="K748" s="1">
        <f>'R'!J1675</f>
        <v>1.0042039771869249</v>
      </c>
      <c r="L748" s="1">
        <f t="shared" si="111"/>
        <v>1.0053218221971232</v>
      </c>
      <c r="M748" s="6">
        <f>'x calcs'!I747</f>
        <v>1.0059044876589041</v>
      </c>
      <c r="N748" s="90">
        <f>Sep!B121</f>
        <v>3.1</v>
      </c>
      <c r="O748" s="6">
        <f t="shared" si="114"/>
        <v>0.3764003651701871</v>
      </c>
      <c r="P748" s="6">
        <f t="shared" si="115"/>
        <v>289.5667893320628</v>
      </c>
      <c r="Q748">
        <f t="shared" si="107"/>
        <v>1</v>
      </c>
      <c r="R748" s="6">
        <f t="shared" si="106"/>
        <v>-0.22543352601156061</v>
      </c>
      <c r="S748" s="90">
        <f t="shared" si="108"/>
        <v>2.8745664739884393</v>
      </c>
    </row>
    <row r="749" spans="2:19" x14ac:dyDescent="0.25">
      <c r="B749">
        <f>'detrend th'!A751</f>
        <v>2010</v>
      </c>
      <c r="C749">
        <f>'detrend th'!B751</f>
        <v>1</v>
      </c>
      <c r="D749" s="57">
        <f>'detrend th'!F751</f>
        <v>0.2436313419052695</v>
      </c>
      <c r="E749" s="55">
        <f>1/'R'!E1676</f>
        <v>606.15735051700881</v>
      </c>
      <c r="F749">
        <f t="shared" si="116"/>
        <v>344</v>
      </c>
      <c r="G749" s="5">
        <f t="shared" si="109"/>
        <v>398.2178436960362</v>
      </c>
      <c r="H749" s="1">
        <f t="shared" si="110"/>
        <v>3.7758525682371813</v>
      </c>
      <c r="I749" s="187">
        <f t="shared" si="112"/>
        <v>1</v>
      </c>
      <c r="J749">
        <f t="shared" si="113"/>
        <v>1</v>
      </c>
      <c r="K749" s="1">
        <f>'R'!J1676</f>
        <v>0.96862497154770955</v>
      </c>
      <c r="L749" s="1">
        <f t="shared" si="111"/>
        <v>0.96974607558126114</v>
      </c>
      <c r="M749" s="6">
        <f>'x calcs'!I748</f>
        <v>1.0022224244809028</v>
      </c>
      <c r="N749" s="90">
        <f>Sep!B122</f>
        <v>3</v>
      </c>
      <c r="O749" s="6">
        <f t="shared" si="114"/>
        <v>0.3764003651701871</v>
      </c>
      <c r="P749" s="6">
        <f t="shared" si="115"/>
        <v>289.5667893320628</v>
      </c>
      <c r="Q749">
        <f t="shared" si="107"/>
        <v>1</v>
      </c>
      <c r="R749" s="6">
        <f t="shared" si="106"/>
        <v>-0.22196531791907506</v>
      </c>
      <c r="S749" s="90">
        <f t="shared" si="108"/>
        <v>2.778034682080925</v>
      </c>
    </row>
    <row r="750" spans="2:19" x14ac:dyDescent="0.25">
      <c r="B750">
        <f>'detrend th'!A752</f>
        <v>2010</v>
      </c>
      <c r="C750">
        <f>'detrend th'!B752</f>
        <v>2</v>
      </c>
      <c r="D750" s="57">
        <f>'detrend th'!F752</f>
        <v>0.22976940006963711</v>
      </c>
      <c r="E750" s="55">
        <f>1/'R'!E1677</f>
        <v>592.02415823644878</v>
      </c>
      <c r="F750">
        <f t="shared" si="116"/>
        <v>345</v>
      </c>
      <c r="G750" s="5">
        <f t="shared" si="109"/>
        <v>383.48017610495003</v>
      </c>
      <c r="H750" s="1">
        <f t="shared" si="110"/>
        <v>3.6178143738881232</v>
      </c>
      <c r="I750" s="187">
        <f t="shared" si="112"/>
        <v>1</v>
      </c>
      <c r="J750">
        <f t="shared" si="113"/>
        <v>1</v>
      </c>
      <c r="K750" s="1">
        <f>'R'!J1677</f>
        <v>1.0527692946082137</v>
      </c>
      <c r="L750" s="1">
        <f t="shared" si="111"/>
        <v>1.0538936576651186</v>
      </c>
      <c r="M750" s="6">
        <f>'x calcs'!I749</f>
        <v>1.0022224244809028</v>
      </c>
      <c r="N750" s="90">
        <f>Sep!B123</f>
        <v>3</v>
      </c>
      <c r="O750" s="6">
        <f t="shared" si="114"/>
        <v>0.3764003651701871</v>
      </c>
      <c r="P750" s="6">
        <f t="shared" si="115"/>
        <v>289.5667893320628</v>
      </c>
      <c r="Q750">
        <f t="shared" si="107"/>
        <v>1</v>
      </c>
      <c r="R750" s="6">
        <f t="shared" si="106"/>
        <v>-0.21849710982658951</v>
      </c>
      <c r="S750" s="90">
        <f t="shared" si="108"/>
        <v>2.7815028901734107</v>
      </c>
    </row>
    <row r="751" spans="2:19" x14ac:dyDescent="0.25">
      <c r="B751">
        <f>'detrend th'!A753</f>
        <v>2010</v>
      </c>
      <c r="C751">
        <f>'detrend th'!B753</f>
        <v>3</v>
      </c>
      <c r="D751" s="57">
        <f>'detrend th'!F753</f>
        <v>0.23676252197204348</v>
      </c>
      <c r="E751" s="55">
        <f>1/'R'!E1678</f>
        <v>630.97215883158367</v>
      </c>
      <c r="F751">
        <f t="shared" si="116"/>
        <v>346</v>
      </c>
      <c r="G751" s="5">
        <f t="shared" si="109"/>
        <v>421.82370138955889</v>
      </c>
      <c r="H751" s="1">
        <f t="shared" si="110"/>
        <v>3.9192043825162828</v>
      </c>
      <c r="I751" s="187">
        <f t="shared" si="112"/>
        <v>1</v>
      </c>
      <c r="J751">
        <f t="shared" si="113"/>
        <v>2</v>
      </c>
      <c r="K751" s="1">
        <f>'R'!J1678</f>
        <v>1.0367773820293029</v>
      </c>
      <c r="L751" s="1">
        <f t="shared" si="111"/>
        <v>1.0379050041095612</v>
      </c>
      <c r="M751" s="6">
        <f>'x calcs'!I750</f>
        <v>1.0022224244809028</v>
      </c>
      <c r="N751" s="90">
        <f>Sep!B124</f>
        <v>3.1</v>
      </c>
      <c r="O751" s="6">
        <f t="shared" si="114"/>
        <v>0.3764003651701871</v>
      </c>
      <c r="P751" s="6">
        <f t="shared" si="115"/>
        <v>289.5667893320628</v>
      </c>
      <c r="Q751">
        <f t="shared" si="107"/>
        <v>1</v>
      </c>
      <c r="R751" s="6">
        <f t="shared" si="106"/>
        <v>-0.21502890173410397</v>
      </c>
      <c r="S751" s="90">
        <f t="shared" si="108"/>
        <v>2.884971098265896</v>
      </c>
    </row>
    <row r="752" spans="2:19" x14ac:dyDescent="0.25">
      <c r="B752">
        <f>'detrend th'!A754</f>
        <v>2010</v>
      </c>
      <c r="C752">
        <f>'detrend th'!B754</f>
        <v>4</v>
      </c>
      <c r="D752" s="57">
        <f>'detrend th'!F754</f>
        <v>0.27452870390046319</v>
      </c>
      <c r="E752" s="55">
        <f>1/'R'!E1679</f>
        <v>654.47191011235952</v>
      </c>
      <c r="F752">
        <f t="shared" si="116"/>
        <v>347</v>
      </c>
      <c r="G752" s="5">
        <f t="shared" si="109"/>
        <v>444.7189773598086</v>
      </c>
      <c r="H752" s="1">
        <f t="shared" si="110"/>
        <v>4.2260140480500921</v>
      </c>
      <c r="I752" s="187">
        <f t="shared" si="112"/>
        <v>2</v>
      </c>
      <c r="J752">
        <f t="shared" si="113"/>
        <v>1</v>
      </c>
      <c r="K752" s="1">
        <f>'R'!J1679</f>
        <v>0.93741296943264496</v>
      </c>
      <c r="L752" s="1">
        <f t="shared" si="111"/>
        <v>0.93854385053625655</v>
      </c>
      <c r="M752" s="6">
        <f>'x calcs'!I751</f>
        <v>1.0032436458995655</v>
      </c>
      <c r="N752" s="90">
        <f>Sep!B125</f>
        <v>3</v>
      </c>
      <c r="O752" s="6">
        <f t="shared" si="114"/>
        <v>0.48342450477937637</v>
      </c>
      <c r="P752" s="6">
        <f t="shared" si="115"/>
        <v>364.26071458598233</v>
      </c>
      <c r="Q752">
        <f t="shared" si="107"/>
        <v>2</v>
      </c>
      <c r="R752" s="6">
        <f t="shared" si="106"/>
        <v>-0.21156069364161842</v>
      </c>
      <c r="S752" s="90">
        <f t="shared" si="108"/>
        <v>2.7884393063583817</v>
      </c>
    </row>
    <row r="753" spans="2:19" x14ac:dyDescent="0.25">
      <c r="B753">
        <f>'detrend th'!A755</f>
        <v>2010</v>
      </c>
      <c r="C753">
        <f>'detrend th'!B755</f>
        <v>5</v>
      </c>
      <c r="D753" s="57">
        <f>'detrend th'!F755</f>
        <v>0.26555513263177805</v>
      </c>
      <c r="E753" s="55">
        <f>1/'R'!E1680</f>
        <v>613.76208516441886</v>
      </c>
      <c r="F753">
        <f t="shared" si="116"/>
        <v>348</v>
      </c>
      <c r="G753" s="5">
        <f t="shared" si="109"/>
        <v>403.40467710134192</v>
      </c>
      <c r="H753" s="1">
        <f t="shared" si="110"/>
        <v>3.8958402989881273</v>
      </c>
      <c r="I753" s="187">
        <f t="shared" si="112"/>
        <v>1</v>
      </c>
      <c r="J753">
        <f t="shared" si="113"/>
        <v>1</v>
      </c>
      <c r="K753" s="1">
        <f>'R'!J1680</f>
        <v>0.96238924159445194</v>
      </c>
      <c r="L753" s="1">
        <f t="shared" si="111"/>
        <v>0.96352338172141683</v>
      </c>
      <c r="M753" s="6">
        <f>'x calcs'!I752</f>
        <v>1.0032436458995655</v>
      </c>
      <c r="N753" s="90">
        <f>Sep!B126</f>
        <v>3</v>
      </c>
      <c r="O753" s="6">
        <f t="shared" si="114"/>
        <v>0.3764003651701871</v>
      </c>
      <c r="P753" s="6">
        <f t="shared" si="115"/>
        <v>289.5667893320628</v>
      </c>
      <c r="Q753">
        <f t="shared" si="107"/>
        <v>1</v>
      </c>
      <c r="R753" s="6">
        <f t="shared" si="106"/>
        <v>-0.20809248554913287</v>
      </c>
      <c r="S753" s="90">
        <f t="shared" si="108"/>
        <v>2.7919075144508669</v>
      </c>
    </row>
    <row r="754" spans="2:19" x14ac:dyDescent="0.25">
      <c r="B754">
        <f>'detrend th'!A756</f>
        <v>2010</v>
      </c>
      <c r="C754">
        <f>'detrend th'!B756</f>
        <v>6</v>
      </c>
      <c r="D754" s="57">
        <f>'detrend th'!F756</f>
        <v>0.25651725186937691</v>
      </c>
      <c r="E754" s="55">
        <f>1/'R'!E1681</f>
        <v>589.8511796733211</v>
      </c>
      <c r="F754">
        <f t="shared" si="116"/>
        <v>349</v>
      </c>
      <c r="G754" s="5">
        <f t="shared" si="109"/>
        <v>378.88929629971801</v>
      </c>
      <c r="H754" s="1">
        <f t="shared" si="110"/>
        <v>3.6858978084184675</v>
      </c>
      <c r="I754" s="187">
        <f t="shared" si="112"/>
        <v>1</v>
      </c>
      <c r="J754">
        <f t="shared" si="113"/>
        <v>1</v>
      </c>
      <c r="K754" s="1">
        <f>'R'!J1681</f>
        <v>0.99497711042223302</v>
      </c>
      <c r="L754" s="1">
        <f t="shared" si="111"/>
        <v>0.99611450957255132</v>
      </c>
      <c r="M754" s="6">
        <f>'x calcs'!I753</f>
        <v>1.0032436458995655</v>
      </c>
      <c r="N754" s="90">
        <f>Sep!B127</f>
        <v>3.2</v>
      </c>
      <c r="O754" s="6">
        <f t="shared" si="114"/>
        <v>0.3764003651701871</v>
      </c>
      <c r="P754" s="6">
        <f t="shared" si="115"/>
        <v>289.5667893320628</v>
      </c>
      <c r="Q754">
        <f t="shared" si="107"/>
        <v>1</v>
      </c>
      <c r="R754" s="6">
        <f t="shared" si="106"/>
        <v>-0.20462427745664732</v>
      </c>
      <c r="S754" s="90">
        <f t="shared" si="108"/>
        <v>2.9953757225433528</v>
      </c>
    </row>
    <row r="755" spans="2:19" x14ac:dyDescent="0.25">
      <c r="B755">
        <f>'detrend th'!A757</f>
        <v>2010</v>
      </c>
      <c r="C755">
        <f>'detrend th'!B757</f>
        <v>7</v>
      </c>
      <c r="D755" s="57">
        <f>'detrend th'!F757</f>
        <v>0.27495381790879364</v>
      </c>
      <c r="E755" s="55">
        <f>1/'R'!E1682</f>
        <v>585.08127633955451</v>
      </c>
      <c r="F755">
        <f t="shared" si="116"/>
        <v>350</v>
      </c>
      <c r="G755" s="5">
        <f t="shared" si="109"/>
        <v>373.51491765542539</v>
      </c>
      <c r="H755" s="1">
        <f t="shared" si="110"/>
        <v>3.7169766917557263</v>
      </c>
      <c r="I755" s="187">
        <f t="shared" si="112"/>
        <v>1</v>
      </c>
      <c r="J755">
        <f t="shared" si="113"/>
        <v>1</v>
      </c>
      <c r="K755" s="1">
        <f>'R'!J1682</f>
        <v>1.0040027853462414</v>
      </c>
      <c r="L755" s="1">
        <f t="shared" si="111"/>
        <v>1.0051434435199131</v>
      </c>
      <c r="M755" s="6">
        <f>'x calcs'!I754</f>
        <v>1.0032378496086831</v>
      </c>
      <c r="N755" s="90">
        <f>Sep!B128</f>
        <v>3.3</v>
      </c>
      <c r="O755" s="6">
        <f t="shared" si="114"/>
        <v>0.3764003651701871</v>
      </c>
      <c r="P755" s="6">
        <f t="shared" si="115"/>
        <v>289.5667893320628</v>
      </c>
      <c r="Q755">
        <f t="shared" si="107"/>
        <v>1</v>
      </c>
      <c r="R755" s="6">
        <f t="shared" si="106"/>
        <v>-0.20115606936416178</v>
      </c>
      <c r="S755" s="90">
        <f t="shared" si="108"/>
        <v>3.0988439306358382</v>
      </c>
    </row>
    <row r="756" spans="2:19" x14ac:dyDescent="0.25">
      <c r="B756">
        <f>'detrend th'!A758</f>
        <v>2010</v>
      </c>
      <c r="C756">
        <f>'detrend th'!B758</f>
        <v>8</v>
      </c>
      <c r="D756" s="57">
        <f>'detrend th'!F758</f>
        <v>0.26707100529863809</v>
      </c>
      <c r="E756" s="55">
        <f>1/'R'!E1683</f>
        <v>586.31036548831628</v>
      </c>
      <c r="F756">
        <f t="shared" si="116"/>
        <v>351</v>
      </c>
      <c r="G756" s="5">
        <f t="shared" si="109"/>
        <v>374.13953149366102</v>
      </c>
      <c r="H756" s="1">
        <f t="shared" si="110"/>
        <v>3.6916885060282976</v>
      </c>
      <c r="I756" s="187">
        <f t="shared" si="112"/>
        <v>1</v>
      </c>
      <c r="J756">
        <f t="shared" si="113"/>
        <v>1</v>
      </c>
      <c r="K756" s="1">
        <f>'R'!J1683</f>
        <v>1.0297832886672595</v>
      </c>
      <c r="L756" s="1">
        <f t="shared" si="111"/>
        <v>1.0309272058642844</v>
      </c>
      <c r="M756" s="6">
        <f>'x calcs'!I755</f>
        <v>1.0032378496086831</v>
      </c>
      <c r="N756" s="90">
        <f>Sep!B129</f>
        <v>3.1</v>
      </c>
      <c r="O756" s="6">
        <f t="shared" si="114"/>
        <v>0.3764003651701871</v>
      </c>
      <c r="P756" s="6">
        <f t="shared" si="115"/>
        <v>289.5667893320628</v>
      </c>
      <c r="Q756">
        <f t="shared" si="107"/>
        <v>1</v>
      </c>
      <c r="R756" s="6">
        <f t="shared" si="106"/>
        <v>-0.19768786127167623</v>
      </c>
      <c r="S756" s="90">
        <f t="shared" si="108"/>
        <v>2.9023121387283237</v>
      </c>
    </row>
    <row r="757" spans="2:19" x14ac:dyDescent="0.25">
      <c r="B757">
        <f>'detrend th'!A759</f>
        <v>2010</v>
      </c>
      <c r="C757">
        <f>'detrend th'!B759</f>
        <v>9</v>
      </c>
      <c r="D757" s="57">
        <f>'detrend th'!F759</f>
        <v>0.2604418583836316</v>
      </c>
      <c r="E757" s="55">
        <f>1/'R'!E1684</f>
        <v>602.18962432915919</v>
      </c>
      <c r="F757">
        <f t="shared" si="116"/>
        <v>352</v>
      </c>
      <c r="G757" s="5">
        <f t="shared" si="109"/>
        <v>389.41431502397791</v>
      </c>
      <c r="H757" s="1">
        <f t="shared" si="110"/>
        <v>3.776198765829831</v>
      </c>
      <c r="I757" s="187">
        <f t="shared" si="112"/>
        <v>1</v>
      </c>
      <c r="J757">
        <f t="shared" si="113"/>
        <v>1</v>
      </c>
      <c r="K757" s="1">
        <f>'R'!J1684</f>
        <v>1.0411110107383288</v>
      </c>
      <c r="L757" s="1">
        <f t="shared" si="111"/>
        <v>1.0422581869587071</v>
      </c>
      <c r="M757" s="6">
        <f>'x calcs'!I756</f>
        <v>1.0032378496086831</v>
      </c>
      <c r="N757" s="90">
        <f>Sep!B130</f>
        <v>3.1</v>
      </c>
      <c r="O757" s="6">
        <f t="shared" si="114"/>
        <v>0.3764003651701871</v>
      </c>
      <c r="P757" s="6">
        <f t="shared" si="115"/>
        <v>289.5667893320628</v>
      </c>
      <c r="Q757">
        <f t="shared" si="107"/>
        <v>1</v>
      </c>
      <c r="R757" s="6">
        <f t="shared" si="106"/>
        <v>-0.19421965317919068</v>
      </c>
      <c r="S757" s="90">
        <f t="shared" si="108"/>
        <v>2.9057803468208094</v>
      </c>
    </row>
    <row r="758" spans="2:19" x14ac:dyDescent="0.25">
      <c r="B758">
        <f>'detrend th'!A760</f>
        <v>2010</v>
      </c>
      <c r="C758">
        <f>'detrend th'!B760</f>
        <v>10</v>
      </c>
      <c r="D758" s="57">
        <f>'detrend th'!F760</f>
        <v>0.28478048920494364</v>
      </c>
      <c r="E758" s="55">
        <f>1/'R'!E1685</f>
        <v>625.30585618977022</v>
      </c>
      <c r="F758">
        <f t="shared" si="116"/>
        <v>353</v>
      </c>
      <c r="G758" s="5">
        <f t="shared" si="109"/>
        <v>411.9260715740628</v>
      </c>
      <c r="H758" s="1">
        <f t="shared" si="110"/>
        <v>4.0295519491855432</v>
      </c>
      <c r="I758" s="187">
        <f t="shared" si="112"/>
        <v>1</v>
      </c>
      <c r="J758">
        <f t="shared" si="113"/>
        <v>2</v>
      </c>
      <c r="K758" s="1">
        <f>'R'!J1685</f>
        <v>1.023007045085186</v>
      </c>
      <c r="L758" s="1">
        <f t="shared" si="111"/>
        <v>1.0241574803289177</v>
      </c>
      <c r="M758" s="6">
        <f>'x calcs'!I757</f>
        <v>1.0014414445782769</v>
      </c>
      <c r="N758" s="90">
        <f>Sep!B131</f>
        <v>2.9</v>
      </c>
      <c r="O758" s="6">
        <f t="shared" si="114"/>
        <v>0.3764003651701871</v>
      </c>
      <c r="P758" s="6">
        <f t="shared" si="115"/>
        <v>289.5667893320628</v>
      </c>
      <c r="Q758">
        <f t="shared" si="107"/>
        <v>1</v>
      </c>
      <c r="R758" s="6">
        <f t="shared" si="106"/>
        <v>-0.19075144508670513</v>
      </c>
      <c r="S758" s="90">
        <f t="shared" si="108"/>
        <v>2.709248554913295</v>
      </c>
    </row>
    <row r="759" spans="2:19" x14ac:dyDescent="0.25">
      <c r="B759">
        <f>'detrend th'!A761</f>
        <v>2010</v>
      </c>
      <c r="C759">
        <f>'detrend th'!B761</f>
        <v>11</v>
      </c>
      <c r="D759" s="57">
        <f>'detrend th'!F761</f>
        <v>0.27853912736473918</v>
      </c>
      <c r="E759" s="55">
        <f>1/'R'!E1686</f>
        <v>636.39103509289293</v>
      </c>
      <c r="F759">
        <f t="shared" si="116"/>
        <v>354</v>
      </c>
      <c r="G759" s="5">
        <f t="shared" si="109"/>
        <v>422.40677516665949</v>
      </c>
      <c r="H759" s="1">
        <f t="shared" si="110"/>
        <v>4.0811456581651928</v>
      </c>
      <c r="I759" s="187">
        <f t="shared" si="112"/>
        <v>2</v>
      </c>
      <c r="J759">
        <f t="shared" si="113"/>
        <v>2</v>
      </c>
      <c r="K759" s="1">
        <f>'R'!J1686</f>
        <v>1.0338730808648693</v>
      </c>
      <c r="L759" s="1">
        <f t="shared" si="111"/>
        <v>1.0350267751319544</v>
      </c>
      <c r="M759" s="6">
        <f>'x calcs'!I758</f>
        <v>1.0014414445782769</v>
      </c>
      <c r="N759" s="90">
        <f>Sep!B132</f>
        <v>3</v>
      </c>
      <c r="O759" s="6">
        <f t="shared" si="114"/>
        <v>0.48342450477937637</v>
      </c>
      <c r="P759" s="6">
        <f t="shared" si="115"/>
        <v>364.26071458598233</v>
      </c>
      <c r="Q759">
        <f t="shared" si="107"/>
        <v>2</v>
      </c>
      <c r="R759" s="6">
        <f t="shared" si="106"/>
        <v>-0.18728323699421959</v>
      </c>
      <c r="S759" s="90">
        <f t="shared" si="108"/>
        <v>2.8127167630057803</v>
      </c>
    </row>
    <row r="760" spans="2:19" x14ac:dyDescent="0.25">
      <c r="B760">
        <f>'detrend th'!A762</f>
        <v>2010</v>
      </c>
      <c r="C760">
        <f>'detrend th'!B762</f>
        <v>12</v>
      </c>
      <c r="D760" s="57">
        <f>'detrend th'!F762</f>
        <v>0.27749449005122978</v>
      </c>
      <c r="E760" s="55">
        <f>1/'R'!E1687</f>
        <v>655.44918609766819</v>
      </c>
      <c r="F760">
        <f t="shared" si="116"/>
        <v>355</v>
      </c>
      <c r="G760" s="5">
        <f t="shared" si="109"/>
        <v>440.8604508609086</v>
      </c>
      <c r="H760" s="1">
        <f t="shared" si="110"/>
        <v>4.2095420833122734</v>
      </c>
      <c r="I760" s="187">
        <f t="shared" si="112"/>
        <v>2</v>
      </c>
      <c r="J760">
        <f t="shared" si="113"/>
        <v>2</v>
      </c>
      <c r="K760" s="1">
        <f>'R'!J1687</f>
        <v>1.0282444263461594</v>
      </c>
      <c r="L760" s="1">
        <f t="shared" si="111"/>
        <v>1.0294013796365977</v>
      </c>
      <c r="M760" s="6">
        <f>'x calcs'!I759</f>
        <v>1.0014414445782769</v>
      </c>
      <c r="N760" s="90">
        <f>Sep!B133</f>
        <v>3.1</v>
      </c>
      <c r="O760" s="6">
        <f t="shared" si="114"/>
        <v>0.48342450477937637</v>
      </c>
      <c r="P760" s="6">
        <f t="shared" si="115"/>
        <v>364.26071458598233</v>
      </c>
      <c r="Q760">
        <f t="shared" si="107"/>
        <v>2</v>
      </c>
      <c r="R760" s="6">
        <f t="shared" si="106"/>
        <v>-0.18381502890173404</v>
      </c>
      <c r="S760" s="90">
        <f t="shared" si="108"/>
        <v>2.9161849710982661</v>
      </c>
    </row>
    <row r="761" spans="2:19" x14ac:dyDescent="0.25">
      <c r="B761">
        <f>'detrend th'!A763</f>
        <v>2011</v>
      </c>
      <c r="C761">
        <f>'detrend th'!B763</f>
        <v>1</v>
      </c>
      <c r="D761" s="57">
        <f>'detrend th'!F763</f>
        <v>0.28450679784161592</v>
      </c>
      <c r="E761" s="55">
        <f>1/'R'!E1688</f>
        <v>670.26157642618659</v>
      </c>
      <c r="F761">
        <f t="shared" si="116"/>
        <v>356</v>
      </c>
      <c r="G761" s="5">
        <f t="shared" si="109"/>
        <v>455.06836587890098</v>
      </c>
      <c r="H761" s="1">
        <f t="shared" si="110"/>
        <v>4.3379150691854544</v>
      </c>
      <c r="I761" s="187">
        <f t="shared" si="112"/>
        <v>2</v>
      </c>
      <c r="J761">
        <f t="shared" si="113"/>
        <v>2</v>
      </c>
      <c r="K761" s="1">
        <f>'R'!J1688</f>
        <v>1.0303889237459549</v>
      </c>
      <c r="L761" s="1">
        <f t="shared" si="111"/>
        <v>1.0315491360597466</v>
      </c>
      <c r="M761" s="6">
        <f>'x calcs'!I760</f>
        <v>0.99617576172992806</v>
      </c>
      <c r="N761" s="90">
        <f>Sep!B134</f>
        <v>2.9</v>
      </c>
      <c r="O761" s="6">
        <f t="shared" si="114"/>
        <v>0.48342450477937637</v>
      </c>
      <c r="P761" s="6">
        <f t="shared" si="115"/>
        <v>364.26071458598233</v>
      </c>
      <c r="Q761">
        <f t="shared" si="107"/>
        <v>2</v>
      </c>
      <c r="R761" s="6">
        <f t="shared" si="106"/>
        <v>-0.18034682080924849</v>
      </c>
      <c r="S761" s="90">
        <f t="shared" si="108"/>
        <v>2.7196531791907512</v>
      </c>
    </row>
    <row r="762" spans="2:19" x14ac:dyDescent="0.25">
      <c r="B762">
        <f>'detrend th'!A764</f>
        <v>2011</v>
      </c>
      <c r="C762">
        <f>'detrend th'!B764</f>
        <v>2</v>
      </c>
      <c r="D762" s="57">
        <f>'detrend th'!F764</f>
        <v>0.30393930233779498</v>
      </c>
      <c r="E762" s="55">
        <f>1/'R'!E1689</f>
        <v>683.43612588015515</v>
      </c>
      <c r="F762">
        <f t="shared" si="116"/>
        <v>357</v>
      </c>
      <c r="G762" s="5">
        <f t="shared" si="109"/>
        <v>467.63844002234339</v>
      </c>
      <c r="H762" s="1">
        <f t="shared" si="110"/>
        <v>4.5014442306075741</v>
      </c>
      <c r="I762" s="187">
        <f t="shared" si="112"/>
        <v>2</v>
      </c>
      <c r="J762">
        <f t="shared" si="113"/>
        <v>2</v>
      </c>
      <c r="K762" s="1">
        <f>'R'!J1689</f>
        <v>0.98309403287729324</v>
      </c>
      <c r="L762" s="1">
        <f t="shared" si="111"/>
        <v>0.98425750421443836</v>
      </c>
      <c r="M762" s="6">
        <f>'x calcs'!I761</f>
        <v>0.99617576172992806</v>
      </c>
      <c r="N762" s="90">
        <f>Sep!B135</f>
        <v>2.9</v>
      </c>
      <c r="O762" s="6">
        <f t="shared" si="114"/>
        <v>0.48342450477937637</v>
      </c>
      <c r="P762" s="6">
        <f t="shared" si="115"/>
        <v>364.26071458598233</v>
      </c>
      <c r="Q762">
        <f t="shared" si="107"/>
        <v>2</v>
      </c>
      <c r="R762" s="6">
        <f t="shared" si="106"/>
        <v>-0.17687861271676295</v>
      </c>
      <c r="S762" s="90">
        <f t="shared" si="108"/>
        <v>2.7231213872832369</v>
      </c>
    </row>
    <row r="763" spans="2:19" x14ac:dyDescent="0.25">
      <c r="B763">
        <f>'detrend th'!A765</f>
        <v>2011</v>
      </c>
      <c r="C763">
        <f>'detrend th'!B765</f>
        <v>3</v>
      </c>
      <c r="D763" s="57">
        <f>'detrend th'!F765</f>
        <v>0.31313896286053011</v>
      </c>
      <c r="E763" s="55">
        <f>1/'R'!E1690</f>
        <v>668.11267605633805</v>
      </c>
      <c r="F763">
        <f t="shared" si="116"/>
        <v>358</v>
      </c>
      <c r="G763" s="5">
        <f t="shared" si="109"/>
        <v>451.71051488800026</v>
      </c>
      <c r="H763" s="1">
        <f t="shared" si="110"/>
        <v>4.4219568934975442</v>
      </c>
      <c r="I763" s="187">
        <f t="shared" si="112"/>
        <v>2</v>
      </c>
      <c r="J763">
        <f t="shared" si="113"/>
        <v>2</v>
      </c>
      <c r="K763" s="1">
        <f>'R'!J1690</f>
        <v>1.0195724375353747</v>
      </c>
      <c r="L763" s="1">
        <f t="shared" si="111"/>
        <v>1.020739167895873</v>
      </c>
      <c r="M763" s="6">
        <f>'x calcs'!I762</f>
        <v>0.99617576172992806</v>
      </c>
      <c r="N763" s="90">
        <f>Sep!B136</f>
        <v>3.1</v>
      </c>
      <c r="O763" s="6">
        <f t="shared" si="114"/>
        <v>0.48342450477937637</v>
      </c>
      <c r="P763" s="6">
        <f t="shared" si="115"/>
        <v>364.26071458598233</v>
      </c>
      <c r="Q763">
        <f t="shared" si="107"/>
        <v>2</v>
      </c>
      <c r="R763" s="6">
        <f t="shared" si="106"/>
        <v>-0.1734104046242774</v>
      </c>
      <c r="S763" s="90">
        <f t="shared" si="108"/>
        <v>2.9265895953757228</v>
      </c>
    </row>
    <row r="764" spans="2:19" x14ac:dyDescent="0.25">
      <c r="B764">
        <f>'detrend th'!A766</f>
        <v>2011</v>
      </c>
      <c r="C764">
        <f>'detrend th'!B766</f>
        <v>4</v>
      </c>
      <c r="D764" s="57">
        <f>'detrend th'!F766</f>
        <v>0.3050634047916036</v>
      </c>
      <c r="E764" s="55">
        <f>1/'R'!E1691</f>
        <v>673.23539325842694</v>
      </c>
      <c r="F764">
        <f t="shared" si="116"/>
        <v>359</v>
      </c>
      <c r="G764" s="5">
        <f t="shared" si="109"/>
        <v>456.22875677956301</v>
      </c>
      <c r="H764" s="1">
        <f t="shared" si="110"/>
        <v>4.4238641548932627</v>
      </c>
      <c r="I764" s="187">
        <f t="shared" si="112"/>
        <v>2</v>
      </c>
      <c r="J764">
        <f t="shared" si="113"/>
        <v>2</v>
      </c>
      <c r="K764" s="1">
        <f>'R'!J1691</f>
        <v>0.99992799603356797</v>
      </c>
      <c r="L764" s="1">
        <f t="shared" si="111"/>
        <v>1.0010979854174198</v>
      </c>
      <c r="M764" s="6">
        <f>'x calcs'!I763</f>
        <v>1.0019613333704998</v>
      </c>
      <c r="N764" s="90">
        <f>Sep!B137</f>
        <v>3</v>
      </c>
      <c r="O764" s="6">
        <f t="shared" si="114"/>
        <v>0.48342450477937637</v>
      </c>
      <c r="P764" s="6">
        <f t="shared" si="115"/>
        <v>364.26071458598233</v>
      </c>
      <c r="Q764">
        <f t="shared" si="107"/>
        <v>2</v>
      </c>
      <c r="R764" s="6">
        <f t="shared" si="106"/>
        <v>-0.16994219653179185</v>
      </c>
      <c r="S764" s="90">
        <f t="shared" si="108"/>
        <v>2.830057803468208</v>
      </c>
    </row>
    <row r="765" spans="2:19" x14ac:dyDescent="0.25">
      <c r="B765">
        <f>'detrend th'!A767</f>
        <v>2011</v>
      </c>
      <c r="C765">
        <f>'detrend th'!B767</f>
        <v>5</v>
      </c>
      <c r="D765" s="57">
        <f>'detrend th'!F767</f>
        <v>0.30096897695442731</v>
      </c>
      <c r="E765" s="55">
        <f>1/'R'!E1692</f>
        <v>668.1342393565385</v>
      </c>
      <c r="F765">
        <f t="shared" si="116"/>
        <v>360</v>
      </c>
      <c r="G765" s="5">
        <f t="shared" si="109"/>
        <v>450.52312756714855</v>
      </c>
      <c r="H765" s="1">
        <f t="shared" si="110"/>
        <v>4.3674843468701123</v>
      </c>
      <c r="I765" s="187">
        <f t="shared" si="112"/>
        <v>2</v>
      </c>
      <c r="J765">
        <f t="shared" si="113"/>
        <v>2</v>
      </c>
      <c r="K765" s="1">
        <f>'R'!J1692</f>
        <v>0.96252035378754952</v>
      </c>
      <c r="L765" s="1">
        <f t="shared" si="111"/>
        <v>0.96369360219475464</v>
      </c>
      <c r="M765" s="6">
        <f>'x calcs'!I764</f>
        <v>1.0019613333704998</v>
      </c>
      <c r="N765" s="90">
        <f>Sep!B138</f>
        <v>3</v>
      </c>
      <c r="O765" s="6">
        <f t="shared" si="114"/>
        <v>0.48342450477937637</v>
      </c>
      <c r="P765" s="6">
        <f t="shared" si="115"/>
        <v>364.26071458598233</v>
      </c>
      <c r="Q765">
        <f t="shared" si="107"/>
        <v>2</v>
      </c>
      <c r="R765" s="6">
        <f t="shared" si="106"/>
        <v>-0.1664739884393063</v>
      </c>
      <c r="S765" s="90">
        <f t="shared" si="108"/>
        <v>2.8335260115606937</v>
      </c>
    </row>
    <row r="766" spans="2:19" x14ac:dyDescent="0.25">
      <c r="B766">
        <f>'detrend th'!A768</f>
        <v>2011</v>
      </c>
      <c r="C766">
        <f>'detrend th'!B768</f>
        <v>6</v>
      </c>
      <c r="D766" s="57">
        <f>'detrend th'!F768</f>
        <v>0.31495967872546016</v>
      </c>
      <c r="E766" s="55">
        <f>1/'R'!E1693</f>
        <v>634.65406737880028</v>
      </c>
      <c r="F766">
        <f t="shared" si="116"/>
        <v>361</v>
      </c>
      <c r="G766" s="5">
        <f t="shared" si="109"/>
        <v>416.43848027888419</v>
      </c>
      <c r="H766" s="1">
        <f t="shared" si="110"/>
        <v>4.1758776311223489</v>
      </c>
      <c r="I766" s="187">
        <f t="shared" si="112"/>
        <v>2</v>
      </c>
      <c r="J766">
        <f t="shared" si="113"/>
        <v>2</v>
      </c>
      <c r="K766" s="1">
        <f>'R'!J1693</f>
        <v>1.0280926898952989</v>
      </c>
      <c r="L766" s="1">
        <f t="shared" si="111"/>
        <v>1.0292691973258574</v>
      </c>
      <c r="M766" s="6">
        <f>'x calcs'!I765</f>
        <v>1.0019613333704998</v>
      </c>
      <c r="N766" s="90">
        <f>Sep!B139</f>
        <v>3.1</v>
      </c>
      <c r="O766" s="6">
        <f t="shared" si="114"/>
        <v>0.48342450477937637</v>
      </c>
      <c r="P766" s="6">
        <f t="shared" si="115"/>
        <v>364.26071458598233</v>
      </c>
      <c r="Q766">
        <f t="shared" si="107"/>
        <v>2</v>
      </c>
      <c r="R766" s="6">
        <f t="shared" si="106"/>
        <v>-0.16300578034682076</v>
      </c>
      <c r="S766" s="90">
        <f t="shared" si="108"/>
        <v>2.9369942196531795</v>
      </c>
    </row>
    <row r="767" spans="2:19" x14ac:dyDescent="0.25">
      <c r="B767">
        <f>'detrend th'!A769</f>
        <v>2011</v>
      </c>
      <c r="C767">
        <f>'detrend th'!B769</f>
        <v>7</v>
      </c>
      <c r="D767" s="57">
        <f>'detrend th'!F769</f>
        <v>0.34221805944696632</v>
      </c>
      <c r="E767" s="55">
        <f>1/'R'!E1694</f>
        <v>645.9090170593015</v>
      </c>
      <c r="F767">
        <f t="shared" si="116"/>
        <v>362</v>
      </c>
      <c r="G767" s="5">
        <f t="shared" si="109"/>
        <v>427.08895464885939</v>
      </c>
      <c r="H767" s="1">
        <f t="shared" si="110"/>
        <v>4.3551929287848203</v>
      </c>
      <c r="I767" s="187">
        <f t="shared" si="112"/>
        <v>2</v>
      </c>
      <c r="J767">
        <f t="shared" si="113"/>
        <v>1</v>
      </c>
      <c r="K767" s="1">
        <f>'R'!J1694</f>
        <v>0.8938996303227964</v>
      </c>
      <c r="L767" s="1">
        <f t="shared" si="111"/>
        <v>0.89507939677670822</v>
      </c>
      <c r="M767" s="6">
        <f>'x calcs'!I766</f>
        <v>0.99959003885269104</v>
      </c>
      <c r="N767" s="90">
        <f>Sep!B140</f>
        <v>3.1</v>
      </c>
      <c r="O767" s="6">
        <f t="shared" si="114"/>
        <v>0.48342450477937637</v>
      </c>
      <c r="P767" s="6">
        <f t="shared" si="115"/>
        <v>364.26071458598233</v>
      </c>
      <c r="Q767">
        <f t="shared" si="107"/>
        <v>2</v>
      </c>
      <c r="R767" s="6">
        <f t="shared" si="106"/>
        <v>-0.15953757225433521</v>
      </c>
      <c r="S767" s="90">
        <f t="shared" si="108"/>
        <v>2.9404624277456648</v>
      </c>
    </row>
    <row r="768" spans="2:19" x14ac:dyDescent="0.25">
      <c r="B768">
        <f>'detrend th'!A770</f>
        <v>2011</v>
      </c>
      <c r="C768">
        <f>'detrend th'!B770</f>
        <v>8</v>
      </c>
      <c r="D768" s="57">
        <f>'detrend th'!F770</f>
        <v>0.31343107665514125</v>
      </c>
      <c r="E768" s="55">
        <f>1/'R'!E1695</f>
        <v>571.23373493975907</v>
      </c>
      <c r="F768">
        <f t="shared" si="116"/>
        <v>363</v>
      </c>
      <c r="G768" s="5">
        <f t="shared" si="109"/>
        <v>351.80919721879081</v>
      </c>
      <c r="H768" s="1">
        <f t="shared" si="110"/>
        <v>3.7066137836073576</v>
      </c>
      <c r="I768" s="187">
        <f t="shared" si="112"/>
        <v>1</v>
      </c>
      <c r="J768">
        <f t="shared" si="113"/>
        <v>1</v>
      </c>
      <c r="K768" s="1">
        <f>'R'!J1695</f>
        <v>0.99101156900338905</v>
      </c>
      <c r="L768" s="1">
        <f t="shared" si="111"/>
        <v>0.99219459448065417</v>
      </c>
      <c r="M768" s="6">
        <f>'x calcs'!I767</f>
        <v>0.99959003885269104</v>
      </c>
      <c r="N768" s="90">
        <f>Sep!B141</f>
        <v>3.1</v>
      </c>
      <c r="O768" s="6">
        <f t="shared" si="114"/>
        <v>0.3764003651701871</v>
      </c>
      <c r="P768" s="6">
        <f t="shared" si="115"/>
        <v>289.5667893320628</v>
      </c>
      <c r="Q768">
        <f t="shared" si="107"/>
        <v>1</v>
      </c>
      <c r="R768" s="6">
        <f t="shared" ref="R768:R811" si="117">R769+$N$637</f>
        <v>-0.15606936416184966</v>
      </c>
      <c r="S768" s="90">
        <f t="shared" si="108"/>
        <v>2.9439306358381505</v>
      </c>
    </row>
    <row r="769" spans="2:19" x14ac:dyDescent="0.25">
      <c r="B769">
        <f>'detrend th'!A771</f>
        <v>2011</v>
      </c>
      <c r="C769">
        <f>'detrend th'!B771</f>
        <v>9</v>
      </c>
      <c r="D769" s="57">
        <f>'detrend th'!F771</f>
        <v>0.35247456464219984</v>
      </c>
      <c r="E769" s="55">
        <f>1/'R'!E1696</f>
        <v>559.43447180301837</v>
      </c>
      <c r="F769">
        <f t="shared" si="116"/>
        <v>364</v>
      </c>
      <c r="G769" s="5">
        <f t="shared" si="109"/>
        <v>339.40545877152408</v>
      </c>
      <c r="H769" s="1">
        <f t="shared" si="110"/>
        <v>3.7650986378960791</v>
      </c>
      <c r="I769" s="187">
        <f t="shared" si="112"/>
        <v>1</v>
      </c>
      <c r="J769">
        <f t="shared" si="113"/>
        <v>1</v>
      </c>
      <c r="K769" s="1">
        <f>'R'!J1696</f>
        <v>1.0327373595614604</v>
      </c>
      <c r="L769" s="1">
        <f t="shared" si="111"/>
        <v>1.0339236440620789</v>
      </c>
      <c r="M769" s="6">
        <f>'x calcs'!I768</f>
        <v>0.99959003885269104</v>
      </c>
      <c r="N769" s="90">
        <f>Sep!B142</f>
        <v>3.1</v>
      </c>
      <c r="O769" s="6">
        <f t="shared" si="114"/>
        <v>0.3764003651701871</v>
      </c>
      <c r="P769" s="6">
        <f t="shared" si="115"/>
        <v>289.5667893320628</v>
      </c>
      <c r="Q769">
        <f t="shared" ref="Q769:Q813" si="118">I769</f>
        <v>1</v>
      </c>
      <c r="R769" s="6">
        <f t="shared" si="117"/>
        <v>-0.15260115606936411</v>
      </c>
      <c r="S769" s="90">
        <f t="shared" ref="S769:S813" si="119">N769+R769</f>
        <v>2.9473988439306358</v>
      </c>
    </row>
    <row r="770" spans="2:19" x14ac:dyDescent="0.25">
      <c r="B770">
        <f>'detrend th'!A772</f>
        <v>2011</v>
      </c>
      <c r="C770">
        <f>'detrend th'!B772</f>
        <v>10</v>
      </c>
      <c r="D770" s="57">
        <f>'detrend th'!F772</f>
        <v>0.34765122105164742</v>
      </c>
      <c r="E770" s="55">
        <f>1/'R'!E1697</f>
        <v>565.95806745670018</v>
      </c>
      <c r="F770">
        <f t="shared" si="116"/>
        <v>365</v>
      </c>
      <c r="G770" s="5">
        <f t="shared" si="109"/>
        <v>345.32457911467975</v>
      </c>
      <c r="H770" s="1">
        <f t="shared" si="110"/>
        <v>3.7893335937268606</v>
      </c>
      <c r="I770" s="187">
        <f t="shared" si="112"/>
        <v>1</v>
      </c>
      <c r="J770">
        <f t="shared" si="113"/>
        <v>1</v>
      </c>
      <c r="K770" s="1">
        <f>'R'!J1697</f>
        <v>1.0153090451463895</v>
      </c>
      <c r="L770" s="1">
        <f t="shared" si="111"/>
        <v>1.0164985886703615</v>
      </c>
      <c r="M770" s="6">
        <f>'x calcs'!I769</f>
        <v>1.0031768589606087</v>
      </c>
      <c r="N770" s="90">
        <f>Sep!B143</f>
        <v>3.1</v>
      </c>
      <c r="O770" s="6">
        <f t="shared" si="114"/>
        <v>0.3764003651701871</v>
      </c>
      <c r="P770" s="6">
        <f t="shared" si="115"/>
        <v>289.5667893320628</v>
      </c>
      <c r="Q770">
        <f t="shared" si="118"/>
        <v>1</v>
      </c>
      <c r="R770" s="6">
        <f t="shared" si="117"/>
        <v>-0.14913294797687857</v>
      </c>
      <c r="S770" s="90">
        <f t="shared" si="119"/>
        <v>2.9508670520231215</v>
      </c>
    </row>
    <row r="771" spans="2:19" x14ac:dyDescent="0.25">
      <c r="B771">
        <f>'detrend th'!A773</f>
        <v>2011</v>
      </c>
      <c r="C771">
        <f>'detrend th'!B773</f>
        <v>11</v>
      </c>
      <c r="D771" s="57">
        <f>'detrend th'!F773</f>
        <v>0.3340512887216755</v>
      </c>
      <c r="E771" s="55">
        <f>1/'R'!E1698</f>
        <v>565.74987186058434</v>
      </c>
      <c r="F771">
        <f t="shared" si="116"/>
        <v>366</v>
      </c>
      <c r="G771" s="5">
        <f t="shared" si="109"/>
        <v>344.51190820803788</v>
      </c>
      <c r="H771" s="1">
        <f t="shared" si="110"/>
        <v>3.7321484768332964</v>
      </c>
      <c r="I771" s="187">
        <f t="shared" si="112"/>
        <v>1</v>
      </c>
      <c r="J771">
        <f t="shared" si="113"/>
        <v>1</v>
      </c>
      <c r="K771" s="1">
        <f>'R'!J1698</f>
        <v>1.0148358231108192</v>
      </c>
      <c r="L771" s="1">
        <f t="shared" si="111"/>
        <v>1.0160286256581443</v>
      </c>
      <c r="M771" s="6">
        <f>'x calcs'!I770</f>
        <v>1.0031768589606087</v>
      </c>
      <c r="N771" s="90">
        <f>Sep!B144</f>
        <v>3.1</v>
      </c>
      <c r="O771" s="6">
        <f t="shared" si="114"/>
        <v>0.3764003651701871</v>
      </c>
      <c r="P771" s="6">
        <f t="shared" si="115"/>
        <v>289.5667893320628</v>
      </c>
      <c r="Q771">
        <f t="shared" si="118"/>
        <v>1</v>
      </c>
      <c r="R771" s="6">
        <f t="shared" si="117"/>
        <v>-0.14566473988439302</v>
      </c>
      <c r="S771" s="90">
        <f t="shared" si="119"/>
        <v>2.9543352601156072</v>
      </c>
    </row>
    <row r="772" spans="2:19" x14ac:dyDescent="0.25">
      <c r="B772">
        <f>'detrend th'!A774</f>
        <v>2011</v>
      </c>
      <c r="C772">
        <f>'detrend th'!B774</f>
        <v>12</v>
      </c>
      <c r="D772" s="57">
        <f>'detrend th'!F774</f>
        <v>0.37349183843415329</v>
      </c>
      <c r="E772" s="55">
        <f>1/'R'!E1699</f>
        <v>564.50397275822922</v>
      </c>
      <c r="F772">
        <f t="shared" si="116"/>
        <v>367</v>
      </c>
      <c r="G772" s="5">
        <f t="shared" si="109"/>
        <v>342.66153379515663</v>
      </c>
      <c r="H772" s="1">
        <f t="shared" si="110"/>
        <v>3.8678166066787463</v>
      </c>
      <c r="I772" s="187">
        <f t="shared" si="112"/>
        <v>1</v>
      </c>
      <c r="J772">
        <f t="shared" si="113"/>
        <v>2</v>
      </c>
      <c r="K772" s="1">
        <f>'R'!J1699</f>
        <v>1.0399447760178808</v>
      </c>
      <c r="L772" s="1">
        <f t="shared" si="111"/>
        <v>1.0411408375885594</v>
      </c>
      <c r="M772" s="6">
        <f>'x calcs'!I771</f>
        <v>1.0031768589606087</v>
      </c>
      <c r="N772" s="90">
        <f>Sep!B145</f>
        <v>3</v>
      </c>
      <c r="O772" s="6">
        <f t="shared" si="114"/>
        <v>0.3764003651701871</v>
      </c>
      <c r="P772" s="6">
        <f t="shared" si="115"/>
        <v>289.5667893320628</v>
      </c>
      <c r="Q772">
        <f t="shared" si="118"/>
        <v>1</v>
      </c>
      <c r="R772" s="6">
        <f t="shared" si="117"/>
        <v>-0.14219653179190747</v>
      </c>
      <c r="S772" s="90">
        <f t="shared" si="119"/>
        <v>2.8578034682080924</v>
      </c>
    </row>
    <row r="773" spans="2:19" x14ac:dyDescent="0.25">
      <c r="B773">
        <f>'detrend th'!A775</f>
        <v>2012</v>
      </c>
      <c r="C773">
        <f>'detrend th'!B775</f>
        <v>1</v>
      </c>
      <c r="D773" s="57">
        <f>'detrend th'!F775</f>
        <v>0.39502454808478199</v>
      </c>
      <c r="E773" s="55">
        <f>1/'R'!E1700</f>
        <v>583.72871213065696</v>
      </c>
      <c r="F773">
        <f t="shared" si="116"/>
        <v>368</v>
      </c>
      <c r="G773" s="5">
        <f t="shared" ref="G773:G813" si="120">E773-$F$1*F773</f>
        <v>361.28179785705834</v>
      </c>
      <c r="H773" s="1">
        <f t="shared" ref="H773:H813" si="121">D773/$D$3+G773/$G$3</f>
        <v>4.0826658835408782</v>
      </c>
      <c r="I773" s="187">
        <f t="shared" si="112"/>
        <v>2</v>
      </c>
      <c r="J773">
        <f t="shared" si="113"/>
        <v>2</v>
      </c>
      <c r="K773" s="1">
        <f>'R'!J1700</f>
        <v>1.0363866158894002</v>
      </c>
      <c r="L773" s="1">
        <f t="shared" ref="L773:L813" si="122">K773-$K$2*F773</f>
        <v>1.0375859364834321</v>
      </c>
      <c r="M773" s="6">
        <f>'x calcs'!I772</f>
        <v>1.0006580171346027</v>
      </c>
      <c r="N773" s="90">
        <f>Sep!B146</f>
        <v>3</v>
      </c>
      <c r="O773" s="6">
        <f t="shared" si="114"/>
        <v>0.48342450477937637</v>
      </c>
      <c r="P773" s="6">
        <f t="shared" si="115"/>
        <v>364.26071458598233</v>
      </c>
      <c r="Q773">
        <f t="shared" si="118"/>
        <v>2</v>
      </c>
      <c r="R773" s="6">
        <f t="shared" si="117"/>
        <v>-0.13872832369942192</v>
      </c>
      <c r="S773" s="90">
        <f t="shared" si="119"/>
        <v>2.8612716763005781</v>
      </c>
    </row>
    <row r="774" spans="2:19" x14ac:dyDescent="0.25">
      <c r="B774">
        <f>'detrend th'!A776</f>
        <v>2012</v>
      </c>
      <c r="C774">
        <f>'detrend th'!B776</f>
        <v>2</v>
      </c>
      <c r="D774" s="57">
        <f>'detrend th'!F776</f>
        <v>0.38019957881951977</v>
      </c>
      <c r="E774" s="55">
        <f>1/'R'!E1701</f>
        <v>600.14347343769259</v>
      </c>
      <c r="F774">
        <f t="shared" si="116"/>
        <v>369</v>
      </c>
      <c r="G774" s="5">
        <f t="shared" si="120"/>
        <v>377.09208385356783</v>
      </c>
      <c r="H774" s="1">
        <f t="shared" si="121"/>
        <v>4.140066882648842</v>
      </c>
      <c r="I774" s="187">
        <f t="shared" ref="I774:I813" si="123">VLOOKUP(H774,$S$6:$T$11,2)</f>
        <v>2</v>
      </c>
      <c r="J774">
        <f t="shared" ref="J774:J813" si="124">I775</f>
        <v>2</v>
      </c>
      <c r="K774" s="1">
        <f>'R'!J1701</f>
        <v>1.0204258909447921</v>
      </c>
      <c r="L774" s="1">
        <f t="shared" si="122"/>
        <v>1.0216284705621772</v>
      </c>
      <c r="M774" s="6">
        <f>'x calcs'!I773</f>
        <v>1.0006580171346027</v>
      </c>
      <c r="N774" s="90">
        <f>Sep!B147</f>
        <v>3.1</v>
      </c>
      <c r="O774" s="6">
        <f t="shared" ref="O774:O813" si="125">INDEX($W$7:$W$11,I774)</f>
        <v>0.48342450477937637</v>
      </c>
      <c r="P774" s="6">
        <f t="shared" ref="P774:P813" si="126">INDEX($X$7:$X$11,I774)</f>
        <v>364.26071458598233</v>
      </c>
      <c r="Q774">
        <f t="shared" si="118"/>
        <v>2</v>
      </c>
      <c r="R774" s="6">
        <f t="shared" si="117"/>
        <v>-0.13526011560693638</v>
      </c>
      <c r="S774" s="90">
        <f t="shared" si="119"/>
        <v>2.9647398843930639</v>
      </c>
    </row>
    <row r="775" spans="2:19" x14ac:dyDescent="0.25">
      <c r="B775">
        <f>'detrend th'!A777</f>
        <v>2012</v>
      </c>
      <c r="C775">
        <f>'detrend th'!B777</f>
        <v>3</v>
      </c>
      <c r="D775" s="57">
        <f>'detrend th'!F777</f>
        <v>0.41949807424428165</v>
      </c>
      <c r="E775" s="55">
        <f>1/'R'!E1702</f>
        <v>609.53857404021937</v>
      </c>
      <c r="F775">
        <f t="shared" ref="F775:F813" si="127">F774+1</f>
        <v>370</v>
      </c>
      <c r="G775" s="5">
        <f t="shared" si="120"/>
        <v>385.88270914556858</v>
      </c>
      <c r="H775" s="1">
        <f t="shared" si="121"/>
        <v>4.3515109230968427</v>
      </c>
      <c r="I775" s="187">
        <f t="shared" si="123"/>
        <v>2</v>
      </c>
      <c r="J775">
        <f t="shared" si="124"/>
        <v>2</v>
      </c>
      <c r="K775" s="1">
        <f>'R'!J1702</f>
        <v>0.99595778066779905</v>
      </c>
      <c r="L775" s="1">
        <f t="shared" si="122"/>
        <v>0.99716361930853759</v>
      </c>
      <c r="M775" s="6">
        <f>'x calcs'!I774</f>
        <v>1.0006580171346027</v>
      </c>
      <c r="N775" s="90">
        <f>Sep!B148</f>
        <v>3.2</v>
      </c>
      <c r="O775" s="6">
        <f t="shared" si="125"/>
        <v>0.48342450477937637</v>
      </c>
      <c r="P775" s="6">
        <f t="shared" si="126"/>
        <v>364.26071458598233</v>
      </c>
      <c r="Q775">
        <f t="shared" si="118"/>
        <v>2</v>
      </c>
      <c r="R775" s="6">
        <f t="shared" si="117"/>
        <v>-0.13179190751445083</v>
      </c>
      <c r="S775" s="90">
        <f t="shared" si="119"/>
        <v>3.0682080924855493</v>
      </c>
    </row>
    <row r="776" spans="2:19" x14ac:dyDescent="0.25">
      <c r="B776">
        <f>'detrend th'!A778</f>
        <v>2012</v>
      </c>
      <c r="C776">
        <f>'detrend th'!B778</f>
        <v>4</v>
      </c>
      <c r="D776" s="57">
        <f>'detrend th'!F778</f>
        <v>0.39879517581888518</v>
      </c>
      <c r="E776" s="55">
        <f>1/'R'!E1703</f>
        <v>601.1982654781981</v>
      </c>
      <c r="F776">
        <f t="shared" si="127"/>
        <v>371</v>
      </c>
      <c r="G776" s="5">
        <f t="shared" si="120"/>
        <v>376.93792527302116</v>
      </c>
      <c r="H776" s="1">
        <f t="shared" si="121"/>
        <v>4.2091833223595287</v>
      </c>
      <c r="I776" s="187">
        <f t="shared" si="123"/>
        <v>2</v>
      </c>
      <c r="J776">
        <f t="shared" si="124"/>
        <v>1</v>
      </c>
      <c r="K776" s="1">
        <f>'R'!J1703</f>
        <v>0.96933033017480108</v>
      </c>
      <c r="L776" s="1">
        <f t="shared" si="122"/>
        <v>0.97053942783889302</v>
      </c>
      <c r="M776" s="6">
        <f>'x calcs'!I775</f>
        <v>1.0009267001602526</v>
      </c>
      <c r="N776" s="90">
        <f>Sep!B149</f>
        <v>3.2</v>
      </c>
      <c r="O776" s="6">
        <f t="shared" si="125"/>
        <v>0.48342450477937637</v>
      </c>
      <c r="P776" s="6">
        <f t="shared" si="126"/>
        <v>364.26071458598233</v>
      </c>
      <c r="Q776">
        <f t="shared" si="118"/>
        <v>2</v>
      </c>
      <c r="R776" s="6">
        <f t="shared" si="117"/>
        <v>-0.12832369942196528</v>
      </c>
      <c r="S776" s="90">
        <f t="shared" si="119"/>
        <v>3.071676300578035</v>
      </c>
    </row>
    <row r="777" spans="2:19" x14ac:dyDescent="0.25">
      <c r="B777">
        <f>'detrend th'!A779</f>
        <v>2012</v>
      </c>
      <c r="C777">
        <f>'detrend th'!B779</f>
        <v>5</v>
      </c>
      <c r="D777" s="57">
        <f>'detrend th'!F779</f>
        <v>0.40573524690248175</v>
      </c>
      <c r="E777" s="55">
        <f>1/'R'!E1704</f>
        <v>574.89844029051073</v>
      </c>
      <c r="F777">
        <f t="shared" si="127"/>
        <v>372</v>
      </c>
      <c r="G777" s="5">
        <f t="shared" si="120"/>
        <v>350.03362477480778</v>
      </c>
      <c r="H777" s="1">
        <f t="shared" si="121"/>
        <v>4.0424456599622216</v>
      </c>
      <c r="I777" s="187">
        <f t="shared" si="123"/>
        <v>1</v>
      </c>
      <c r="J777">
        <f t="shared" si="124"/>
        <v>1</v>
      </c>
      <c r="K777" s="1">
        <f>'R'!J1704</f>
        <v>0.98901005726920488</v>
      </c>
      <c r="L777" s="1">
        <f t="shared" si="122"/>
        <v>0.99022241395665012</v>
      </c>
      <c r="M777" s="6">
        <f>'x calcs'!I776</f>
        <v>1.0009267001602526</v>
      </c>
      <c r="N777" s="90">
        <f>Sep!B150</f>
        <v>3.2</v>
      </c>
      <c r="O777" s="6">
        <f t="shared" si="125"/>
        <v>0.3764003651701871</v>
      </c>
      <c r="P777" s="6">
        <f t="shared" si="126"/>
        <v>289.5667893320628</v>
      </c>
      <c r="Q777">
        <f t="shared" si="118"/>
        <v>1</v>
      </c>
      <c r="R777" s="6">
        <f t="shared" si="117"/>
        <v>-0.12485549132947973</v>
      </c>
      <c r="S777" s="90">
        <f t="shared" si="119"/>
        <v>3.0751445086705202</v>
      </c>
    </row>
    <row r="778" spans="2:19" x14ac:dyDescent="0.25">
      <c r="B778">
        <f>'detrend th'!A780</f>
        <v>2012</v>
      </c>
      <c r="C778">
        <f>'detrend th'!B780</f>
        <v>6</v>
      </c>
      <c r="D778" s="57">
        <f>'detrend th'!F780</f>
        <v>0.41523926622459861</v>
      </c>
      <c r="E778" s="55">
        <f>1/'R'!E1705</f>
        <v>560.7966101694916</v>
      </c>
      <c r="F778">
        <f t="shared" si="127"/>
        <v>373</v>
      </c>
      <c r="G778" s="5">
        <f t="shared" si="120"/>
        <v>335.3273193432625</v>
      </c>
      <c r="H778" s="1">
        <f t="shared" si="121"/>
        <v>3.9728685573584546</v>
      </c>
      <c r="I778" s="187">
        <f t="shared" si="123"/>
        <v>1</v>
      </c>
      <c r="J778">
        <f t="shared" si="124"/>
        <v>1</v>
      </c>
      <c r="K778" s="1">
        <f>'R'!J1705</f>
        <v>1.0299353002148679</v>
      </c>
      <c r="L778" s="1">
        <f t="shared" si="122"/>
        <v>1.0311509159256664</v>
      </c>
      <c r="M778" s="6">
        <f>'x calcs'!I777</f>
        <v>1.0009267001602526</v>
      </c>
      <c r="N778" s="90">
        <f>Sep!B151</f>
        <v>3.2</v>
      </c>
      <c r="O778" s="6">
        <f t="shared" si="125"/>
        <v>0.3764003651701871</v>
      </c>
      <c r="P778" s="6">
        <f t="shared" si="126"/>
        <v>289.5667893320628</v>
      </c>
      <c r="Q778">
        <f t="shared" si="118"/>
        <v>1</v>
      </c>
      <c r="R778" s="6">
        <f t="shared" si="117"/>
        <v>-0.12138728323699419</v>
      </c>
      <c r="S778" s="90">
        <f t="shared" si="119"/>
        <v>3.078612716763006</v>
      </c>
    </row>
    <row r="779" spans="2:19" x14ac:dyDescent="0.25">
      <c r="B779">
        <f>'detrend th'!A781</f>
        <v>2012</v>
      </c>
      <c r="C779">
        <f>'detrend th'!B781</f>
        <v>7</v>
      </c>
      <c r="D779" s="57">
        <f>'detrend th'!F781</f>
        <v>0.39485093368847579</v>
      </c>
      <c r="E779" s="55">
        <f>1/'R'!E1706</f>
        <v>567.69198654760521</v>
      </c>
      <c r="F779">
        <f t="shared" si="127"/>
        <v>374</v>
      </c>
      <c r="G779" s="5">
        <f t="shared" si="120"/>
        <v>341.61822041085009</v>
      </c>
      <c r="H779" s="1">
        <f t="shared" si="121"/>
        <v>3.940992153302636</v>
      </c>
      <c r="I779" s="187">
        <f t="shared" si="123"/>
        <v>1</v>
      </c>
      <c r="J779">
        <f t="shared" si="124"/>
        <v>2</v>
      </c>
      <c r="K779" s="1">
        <f>'R'!J1706</f>
        <v>1.0290870079735752</v>
      </c>
      <c r="L779" s="1">
        <f t="shared" si="122"/>
        <v>1.0303058827077272</v>
      </c>
      <c r="M779" s="6">
        <f>'x calcs'!I778</f>
        <v>0.99910242923418935</v>
      </c>
      <c r="N779" s="90">
        <f>Sep!B152</f>
        <v>3.1</v>
      </c>
      <c r="O779" s="6">
        <f t="shared" si="125"/>
        <v>0.3764003651701871</v>
      </c>
      <c r="P779" s="6">
        <f t="shared" si="126"/>
        <v>289.5667893320628</v>
      </c>
      <c r="Q779">
        <f t="shared" si="118"/>
        <v>1</v>
      </c>
      <c r="R779" s="6">
        <f t="shared" si="117"/>
        <v>-0.11791907514450864</v>
      </c>
      <c r="S779" s="90">
        <f t="shared" si="119"/>
        <v>2.9820809248554916</v>
      </c>
    </row>
    <row r="780" spans="2:19" x14ac:dyDescent="0.25">
      <c r="B780">
        <f>'detrend th'!A782</f>
        <v>2012</v>
      </c>
      <c r="C780">
        <f>'detrend th'!B782</f>
        <v>8</v>
      </c>
      <c r="D780" s="57">
        <f>'detrend th'!F782</f>
        <v>0.40742556691704268</v>
      </c>
      <c r="E780" s="55">
        <f>1/'R'!E1707</f>
        <v>577.41942857142863</v>
      </c>
      <c r="F780">
        <f t="shared" si="127"/>
        <v>375</v>
      </c>
      <c r="G780" s="5">
        <f t="shared" si="120"/>
        <v>350.74118712414736</v>
      </c>
      <c r="H780" s="1">
        <f t="shared" si="121"/>
        <v>4.0539030757126353</v>
      </c>
      <c r="I780" s="187">
        <f t="shared" si="123"/>
        <v>2</v>
      </c>
      <c r="J780">
        <f t="shared" si="124"/>
        <v>2</v>
      </c>
      <c r="K780" s="1">
        <f>'R'!J1707</f>
        <v>1.0265626112612962</v>
      </c>
      <c r="L780" s="1">
        <f t="shared" si="122"/>
        <v>1.0277847450188016</v>
      </c>
      <c r="M780" s="6">
        <f>'x calcs'!I779</f>
        <v>0.99910242923418935</v>
      </c>
      <c r="N780" s="90">
        <f>Sep!B153</f>
        <v>3.2</v>
      </c>
      <c r="O780" s="6">
        <f t="shared" si="125"/>
        <v>0.48342450477937637</v>
      </c>
      <c r="P780" s="6">
        <f t="shared" si="126"/>
        <v>364.26071458598233</v>
      </c>
      <c r="Q780">
        <f t="shared" si="118"/>
        <v>2</v>
      </c>
      <c r="R780" s="6">
        <f t="shared" si="117"/>
        <v>-0.11445086705202309</v>
      </c>
      <c r="S780" s="90">
        <f t="shared" si="119"/>
        <v>3.0855491329479769</v>
      </c>
    </row>
    <row r="781" spans="2:19" x14ac:dyDescent="0.25">
      <c r="B781">
        <f>'detrend th'!A783</f>
        <v>2012</v>
      </c>
      <c r="C781">
        <f>'detrend th'!B783</f>
        <v>9</v>
      </c>
      <c r="D781" s="57">
        <f>'detrend th'!F783</f>
        <v>0.41670987734209319</v>
      </c>
      <c r="E781" s="55">
        <f>1/'R'!E1708</f>
        <v>585.36802973977694</v>
      </c>
      <c r="F781">
        <f t="shared" si="127"/>
        <v>376</v>
      </c>
      <c r="G781" s="5">
        <f t="shared" si="120"/>
        <v>358.08531298196965</v>
      </c>
      <c r="H781" s="1">
        <f t="shared" si="121"/>
        <v>4.1416318241895169</v>
      </c>
      <c r="I781" s="187">
        <f t="shared" si="123"/>
        <v>2</v>
      </c>
      <c r="J781">
        <f t="shared" si="124"/>
        <v>2</v>
      </c>
      <c r="K781" s="1">
        <f>'R'!J1708</f>
        <v>0.999111459186381</v>
      </c>
      <c r="L781" s="1">
        <f t="shared" si="122"/>
        <v>1.0003368519672398</v>
      </c>
      <c r="M781" s="6">
        <f>'x calcs'!I780</f>
        <v>0.99910242923418935</v>
      </c>
      <c r="N781" s="90">
        <f>Sep!B154</f>
        <v>3</v>
      </c>
      <c r="O781" s="6">
        <f t="shared" si="125"/>
        <v>0.48342450477937637</v>
      </c>
      <c r="P781" s="6">
        <f t="shared" si="126"/>
        <v>364.26071458598233</v>
      </c>
      <c r="Q781">
        <f t="shared" si="118"/>
        <v>2</v>
      </c>
      <c r="R781" s="6">
        <f t="shared" si="117"/>
        <v>-0.11098265895953754</v>
      </c>
      <c r="S781" s="90">
        <f t="shared" si="119"/>
        <v>2.8890173410404625</v>
      </c>
    </row>
    <row r="782" spans="2:19" x14ac:dyDescent="0.25">
      <c r="B782">
        <f>'detrend th'!A784</f>
        <v>2012</v>
      </c>
      <c r="C782">
        <f>'detrend th'!B784</f>
        <v>10</v>
      </c>
      <c r="D782" s="57">
        <f>'detrend th'!F784</f>
        <v>0.4291322087944775</v>
      </c>
      <c r="E782" s="55">
        <f>1/'R'!E1709</f>
        <v>572.39323233440234</v>
      </c>
      <c r="F782">
        <f t="shared" si="127"/>
        <v>377</v>
      </c>
      <c r="G782" s="5">
        <f t="shared" si="120"/>
        <v>344.50604026606891</v>
      </c>
      <c r="H782" s="1">
        <f t="shared" si="121"/>
        <v>4.0911576152046276</v>
      </c>
      <c r="I782" s="187">
        <f t="shared" si="123"/>
        <v>2</v>
      </c>
      <c r="J782">
        <f t="shared" si="124"/>
        <v>1</v>
      </c>
      <c r="K782" s="1">
        <f>'R'!J1709</f>
        <v>0.9774709208164426</v>
      </c>
      <c r="L782" s="1">
        <f t="shared" si="122"/>
        <v>0.97869957262065466</v>
      </c>
      <c r="M782" s="6">
        <f>'x calcs'!I781</f>
        <v>0.99874081449359031</v>
      </c>
      <c r="N782" s="90">
        <f>Sep!B155</f>
        <v>3.1</v>
      </c>
      <c r="O782" s="6">
        <f t="shared" si="125"/>
        <v>0.48342450477937637</v>
      </c>
      <c r="P782" s="6">
        <f t="shared" si="126"/>
        <v>364.26071458598233</v>
      </c>
      <c r="Q782">
        <f t="shared" si="118"/>
        <v>2</v>
      </c>
      <c r="R782" s="6">
        <f t="shared" si="117"/>
        <v>-0.107514450867052</v>
      </c>
      <c r="S782" s="90">
        <f t="shared" si="119"/>
        <v>2.9924855491329483</v>
      </c>
    </row>
    <row r="783" spans="2:19" x14ac:dyDescent="0.25">
      <c r="B783">
        <f>'detrend th'!A785</f>
        <v>2012</v>
      </c>
      <c r="C783">
        <f>'detrend th'!B785</f>
        <v>11</v>
      </c>
      <c r="D783" s="57">
        <f>'detrend th'!F785</f>
        <v>0.4350373733845711</v>
      </c>
      <c r="E783" s="55">
        <f>1/'R'!E1710</f>
        <v>545.14453252253236</v>
      </c>
      <c r="F783">
        <f t="shared" si="127"/>
        <v>378</v>
      </c>
      <c r="G783" s="5">
        <f t="shared" si="120"/>
        <v>316.6528651436729</v>
      </c>
      <c r="H783" s="1">
        <f t="shared" si="121"/>
        <v>3.9137069750106614</v>
      </c>
      <c r="I783" s="187">
        <f t="shared" si="123"/>
        <v>1</v>
      </c>
      <c r="J783">
        <f t="shared" si="124"/>
        <v>1</v>
      </c>
      <c r="K783" s="1">
        <f>'R'!J1710</f>
        <v>1.025798842968985</v>
      </c>
      <c r="L783" s="1">
        <f t="shared" si="122"/>
        <v>1.0270307537965504</v>
      </c>
      <c r="M783" s="6">
        <f>'x calcs'!I782</f>
        <v>0.99874081449359031</v>
      </c>
      <c r="N783" s="90">
        <f>Sep!B156</f>
        <v>3.1</v>
      </c>
      <c r="O783" s="6">
        <f t="shared" si="125"/>
        <v>0.3764003651701871</v>
      </c>
      <c r="P783" s="6">
        <f t="shared" si="126"/>
        <v>289.5667893320628</v>
      </c>
      <c r="Q783">
        <f t="shared" si="118"/>
        <v>1</v>
      </c>
      <c r="R783" s="6">
        <f t="shared" si="117"/>
        <v>-0.10404624277456645</v>
      </c>
      <c r="S783" s="90">
        <f t="shared" si="119"/>
        <v>2.9959537572254336</v>
      </c>
    </row>
    <row r="784" spans="2:19" x14ac:dyDescent="0.25">
      <c r="B784">
        <f>'detrend th'!A786</f>
        <v>2012</v>
      </c>
      <c r="C784">
        <f>'detrend th'!B786</f>
        <v>12</v>
      </c>
      <c r="D784" s="57">
        <f>'detrend th'!F786</f>
        <v>0.41519581576020431</v>
      </c>
      <c r="E784" s="55">
        <f>1/'R'!E1711</f>
        <v>546.15935999999999</v>
      </c>
      <c r="F784">
        <f t="shared" si="127"/>
        <v>379</v>
      </c>
      <c r="G784" s="5">
        <f t="shared" si="120"/>
        <v>317.06321731061439</v>
      </c>
      <c r="H784" s="1">
        <f t="shared" si="121"/>
        <v>3.8417227539764909</v>
      </c>
      <c r="I784" s="187">
        <f t="shared" si="123"/>
        <v>1</v>
      </c>
      <c r="J784">
        <f t="shared" si="124"/>
        <v>1</v>
      </c>
      <c r="K784" s="1">
        <f>'R'!J1711</f>
        <v>1.0409269751381967</v>
      </c>
      <c r="L784" s="1">
        <f t="shared" si="122"/>
        <v>1.0421621449891154</v>
      </c>
      <c r="M784" s="6">
        <f>'x calcs'!I783</f>
        <v>0.99874081449359031</v>
      </c>
      <c r="N784" s="90">
        <f>Sep!B157</f>
        <v>3</v>
      </c>
      <c r="O784" s="6">
        <f t="shared" si="125"/>
        <v>0.3764003651701871</v>
      </c>
      <c r="P784" s="6">
        <f t="shared" si="126"/>
        <v>289.5667893320628</v>
      </c>
      <c r="Q784">
        <f t="shared" si="118"/>
        <v>1</v>
      </c>
      <c r="R784" s="6">
        <f t="shared" si="117"/>
        <v>-0.1005780346820809</v>
      </c>
      <c r="S784" s="90">
        <f t="shared" si="119"/>
        <v>2.8994219653179192</v>
      </c>
    </row>
    <row r="785" spans="2:19" x14ac:dyDescent="0.25">
      <c r="B785">
        <f>'detrend th'!A787</f>
        <v>2013</v>
      </c>
      <c r="C785">
        <f>'detrend th'!B787</f>
        <v>1</v>
      </c>
      <c r="D785" s="57">
        <f>'detrend th'!F787</f>
        <v>0.42267774634555799</v>
      </c>
      <c r="E785" s="55">
        <f>1/'R'!E1712</f>
        <v>563.30620441813767</v>
      </c>
      <c r="F785">
        <f t="shared" si="127"/>
        <v>380</v>
      </c>
      <c r="G785" s="5">
        <f t="shared" si="120"/>
        <v>333.60558641822604</v>
      </c>
      <c r="H785" s="1">
        <f t="shared" si="121"/>
        <v>3.9886107911834392</v>
      </c>
      <c r="I785" s="187">
        <f t="shared" si="123"/>
        <v>1</v>
      </c>
      <c r="J785">
        <f t="shared" si="124"/>
        <v>2</v>
      </c>
      <c r="K785" s="1">
        <f>'R'!J1712</f>
        <v>1.0141537625102</v>
      </c>
      <c r="L785" s="1">
        <f t="shared" si="122"/>
        <v>1.0153921913844719</v>
      </c>
      <c r="M785" s="6">
        <f>'x calcs'!I784</f>
        <v>1.0008671226293318</v>
      </c>
      <c r="N785" s="90">
        <f>Sep!B158</f>
        <v>3.2</v>
      </c>
      <c r="O785" s="6">
        <f t="shared" si="125"/>
        <v>0.3764003651701871</v>
      </c>
      <c r="P785" s="6">
        <f t="shared" si="126"/>
        <v>289.5667893320628</v>
      </c>
      <c r="Q785">
        <f t="shared" si="118"/>
        <v>1</v>
      </c>
      <c r="R785" s="6">
        <f t="shared" si="117"/>
        <v>-9.7109826589595355E-2</v>
      </c>
      <c r="S785" s="90">
        <f t="shared" si="119"/>
        <v>3.1028901734104046</v>
      </c>
    </row>
    <row r="786" spans="2:19" x14ac:dyDescent="0.25">
      <c r="B786">
        <f>'detrend th'!A788</f>
        <v>2013</v>
      </c>
      <c r="C786">
        <f>'detrend th'!B788</f>
        <v>2</v>
      </c>
      <c r="D786" s="57">
        <f>'detrend th'!F788</f>
        <v>0.4714606124105416</v>
      </c>
      <c r="E786" s="55">
        <f>1/'R'!E1713</f>
        <v>570.26458573373839</v>
      </c>
      <c r="F786">
        <f t="shared" si="127"/>
        <v>381</v>
      </c>
      <c r="G786" s="5">
        <f t="shared" si="120"/>
        <v>339.95949242330062</v>
      </c>
      <c r="H786" s="1">
        <f t="shared" si="121"/>
        <v>4.218395347645961</v>
      </c>
      <c r="I786" s="187">
        <f t="shared" si="123"/>
        <v>2</v>
      </c>
      <c r="J786">
        <f t="shared" si="124"/>
        <v>2</v>
      </c>
      <c r="K786" s="1">
        <f>'R'!J1713</f>
        <v>1.0236643071495355</v>
      </c>
      <c r="L786" s="1">
        <f t="shared" si="122"/>
        <v>1.0249059950471608</v>
      </c>
      <c r="M786" s="6">
        <f>'x calcs'!I785</f>
        <v>1.0008671226293318</v>
      </c>
      <c r="N786" s="90">
        <f>Sep!B159</f>
        <v>3.1</v>
      </c>
      <c r="O786" s="6">
        <f t="shared" si="125"/>
        <v>0.48342450477937637</v>
      </c>
      <c r="P786" s="6">
        <f t="shared" si="126"/>
        <v>364.26071458598233</v>
      </c>
      <c r="Q786">
        <f t="shared" si="118"/>
        <v>2</v>
      </c>
      <c r="R786" s="6">
        <f t="shared" si="117"/>
        <v>-9.3641618497109808E-2</v>
      </c>
      <c r="S786" s="90">
        <f t="shared" si="119"/>
        <v>3.0063583815028903</v>
      </c>
    </row>
    <row r="787" spans="2:19" x14ac:dyDescent="0.25">
      <c r="B787">
        <f>'detrend th'!A789</f>
        <v>2013</v>
      </c>
      <c r="C787">
        <f>'detrend th'!B789</f>
        <v>3</v>
      </c>
      <c r="D787" s="57">
        <f>'detrend th'!F789</f>
        <v>0.46871735092378525</v>
      </c>
      <c r="E787" s="55">
        <f>1/'R'!E1714</f>
        <v>579.56898162566176</v>
      </c>
      <c r="F787">
        <f t="shared" si="127"/>
        <v>382</v>
      </c>
      <c r="G787" s="5">
        <f t="shared" si="120"/>
        <v>348.65941300469797</v>
      </c>
      <c r="H787" s="1">
        <f t="shared" si="121"/>
        <v>4.2704278727692113</v>
      </c>
      <c r="I787" s="187">
        <f t="shared" si="123"/>
        <v>2</v>
      </c>
      <c r="J787">
        <f t="shared" si="124"/>
        <v>2</v>
      </c>
      <c r="K787" s="1">
        <f>'R'!J1714</f>
        <v>1.0147135848348758</v>
      </c>
      <c r="L787" s="1">
        <f t="shared" si="122"/>
        <v>1.0159585317558546</v>
      </c>
      <c r="M787" s="6">
        <f>'x calcs'!I786</f>
        <v>1.0008671226293318</v>
      </c>
      <c r="N787" s="90">
        <f>Sep!B160</f>
        <v>3.1</v>
      </c>
      <c r="O787" s="6">
        <f t="shared" si="125"/>
        <v>0.48342450477937637</v>
      </c>
      <c r="P787" s="6">
        <f t="shared" si="126"/>
        <v>364.26071458598233</v>
      </c>
      <c r="Q787">
        <f t="shared" si="118"/>
        <v>2</v>
      </c>
      <c r="R787" s="6">
        <f t="shared" si="117"/>
        <v>-9.017341040462426E-2</v>
      </c>
      <c r="S787" s="90">
        <f t="shared" si="119"/>
        <v>3.009826589595376</v>
      </c>
    </row>
    <row r="788" spans="2:19" x14ac:dyDescent="0.25">
      <c r="B788">
        <f>'detrend th'!A790</f>
        <v>2013</v>
      </c>
      <c r="C788">
        <f>'detrend th'!B790</f>
        <v>4</v>
      </c>
      <c r="D788" s="57">
        <f>'detrend th'!F790</f>
        <v>0.45977203062116179</v>
      </c>
      <c r="E788" s="55">
        <f>1/'R'!E1715</f>
        <v>580.0102574623038</v>
      </c>
      <c r="F788">
        <f t="shared" si="127"/>
        <v>383</v>
      </c>
      <c r="G788" s="5">
        <f t="shared" si="120"/>
        <v>348.49621353081386</v>
      </c>
      <c r="H788" s="1">
        <f t="shared" si="121"/>
        <v>4.2354775371715192</v>
      </c>
      <c r="I788" s="187">
        <f t="shared" si="123"/>
        <v>2</v>
      </c>
      <c r="J788">
        <f t="shared" si="124"/>
        <v>2</v>
      </c>
      <c r="K788" s="1">
        <f>'R'!J1715</f>
        <v>1.0439922174807159</v>
      </c>
      <c r="L788" s="1">
        <f t="shared" si="122"/>
        <v>1.0452404234250481</v>
      </c>
      <c r="M788" s="6">
        <f>'x calcs'!I787</f>
        <v>0.99989926304554089</v>
      </c>
      <c r="N788" s="90">
        <f>Sep!B161</f>
        <v>3.2</v>
      </c>
      <c r="O788" s="6">
        <f t="shared" si="125"/>
        <v>0.48342450477937637</v>
      </c>
      <c r="P788" s="6">
        <f t="shared" si="126"/>
        <v>364.26071458598233</v>
      </c>
      <c r="Q788">
        <f t="shared" si="118"/>
        <v>2</v>
      </c>
      <c r="R788" s="6">
        <f t="shared" si="117"/>
        <v>-8.6705202312138713E-2</v>
      </c>
      <c r="S788" s="90">
        <f t="shared" si="119"/>
        <v>3.1132947976878613</v>
      </c>
    </row>
    <row r="789" spans="2:19" x14ac:dyDescent="0.25">
      <c r="B789">
        <f>'detrend th'!A791</f>
        <v>2013</v>
      </c>
      <c r="C789">
        <f>'detrend th'!B791</f>
        <v>5</v>
      </c>
      <c r="D789" s="57">
        <f>'detrend th'!F791</f>
        <v>0.4614010587825742</v>
      </c>
      <c r="E789" s="55">
        <f>1/'R'!E1716</f>
        <v>598.42108464267596</v>
      </c>
      <c r="F789">
        <f t="shared" si="127"/>
        <v>384</v>
      </c>
      <c r="G789" s="5">
        <f t="shared" si="120"/>
        <v>366.30256540066</v>
      </c>
      <c r="H789" s="1">
        <f t="shared" si="121"/>
        <v>4.3693281367399797</v>
      </c>
      <c r="I789" s="187">
        <f t="shared" si="123"/>
        <v>2</v>
      </c>
      <c r="J789">
        <f t="shared" si="124"/>
        <v>2</v>
      </c>
      <c r="K789" s="1">
        <f>'R'!J1716</f>
        <v>0.98655826045028672</v>
      </c>
      <c r="L789" s="1">
        <f t="shared" si="122"/>
        <v>0.98780972541797218</v>
      </c>
      <c r="M789" s="6">
        <f>'x calcs'!I788</f>
        <v>0.99989926304554089</v>
      </c>
      <c r="N789" s="90">
        <f>Sep!B162</f>
        <v>3.2</v>
      </c>
      <c r="O789" s="6">
        <f t="shared" si="125"/>
        <v>0.48342450477937637</v>
      </c>
      <c r="P789" s="6">
        <f t="shared" si="126"/>
        <v>364.26071458598233</v>
      </c>
      <c r="Q789">
        <f t="shared" si="118"/>
        <v>2</v>
      </c>
      <c r="R789" s="6">
        <f t="shared" si="117"/>
        <v>-8.3236994219653165E-2</v>
      </c>
      <c r="S789" s="90">
        <f t="shared" si="119"/>
        <v>3.116763005780347</v>
      </c>
    </row>
    <row r="790" spans="2:19" x14ac:dyDescent="0.25">
      <c r="B790">
        <f>'detrend th'!A792</f>
        <v>2013</v>
      </c>
      <c r="C790">
        <f>'detrend th'!B792</f>
        <v>6</v>
      </c>
      <c r="D790" s="57">
        <f>'detrend th'!F792</f>
        <v>0.46347378867841282</v>
      </c>
      <c r="E790" s="55">
        <f>1/'R'!E1717</f>
        <v>583.8665464382326</v>
      </c>
      <c r="F790">
        <f t="shared" si="127"/>
        <v>385</v>
      </c>
      <c r="G790" s="5">
        <f t="shared" si="120"/>
        <v>351.14355188569056</v>
      </c>
      <c r="H790" s="1">
        <f t="shared" si="121"/>
        <v>4.2684418655019041</v>
      </c>
      <c r="I790" s="187">
        <f t="shared" si="123"/>
        <v>2</v>
      </c>
      <c r="J790">
        <f t="shared" si="124"/>
        <v>2</v>
      </c>
      <c r="K790" s="1">
        <f>'R'!J1717</f>
        <v>1.0322425987608104</v>
      </c>
      <c r="L790" s="1">
        <f t="shared" si="122"/>
        <v>1.0334973227518491</v>
      </c>
      <c r="M790" s="6">
        <f>'x calcs'!I789</f>
        <v>0.99989926304554089</v>
      </c>
      <c r="N790" s="90">
        <f>Sep!B163</f>
        <v>3.1</v>
      </c>
      <c r="O790" s="6">
        <f t="shared" si="125"/>
        <v>0.48342450477937637</v>
      </c>
      <c r="P790" s="6">
        <f t="shared" si="126"/>
        <v>364.26071458598233</v>
      </c>
      <c r="Q790">
        <f t="shared" si="118"/>
        <v>2</v>
      </c>
      <c r="R790" s="6">
        <f t="shared" si="117"/>
        <v>-7.9768786127167618E-2</v>
      </c>
      <c r="S790" s="90">
        <f t="shared" si="119"/>
        <v>3.0202312138728327</v>
      </c>
    </row>
    <row r="791" spans="2:19" x14ac:dyDescent="0.25">
      <c r="B791">
        <f>'detrend th'!A793</f>
        <v>2013</v>
      </c>
      <c r="C791">
        <f>'detrend th'!B793</f>
        <v>7</v>
      </c>
      <c r="D791" s="57">
        <f>'detrend th'!F793</f>
        <v>0.47504721176241105</v>
      </c>
      <c r="E791" s="55">
        <f>1/'R'!E1718</f>
        <v>595.13057261739652</v>
      </c>
      <c r="F791">
        <f t="shared" si="127"/>
        <v>386</v>
      </c>
      <c r="G791" s="5">
        <f t="shared" si="120"/>
        <v>361.80310275432839</v>
      </c>
      <c r="H791" s="1">
        <f t="shared" si="121"/>
        <v>4.3885916215587724</v>
      </c>
      <c r="I791" s="187">
        <f t="shared" si="123"/>
        <v>2</v>
      </c>
      <c r="J791">
        <f t="shared" si="124"/>
        <v>2</v>
      </c>
      <c r="K791" s="1">
        <f>'R'!J1718</f>
        <v>1.0001389686802711</v>
      </c>
      <c r="L791" s="1">
        <f t="shared" si="122"/>
        <v>1.0013969516946633</v>
      </c>
      <c r="M791" s="6">
        <f>'x calcs'!I790</f>
        <v>1.0011856400975576</v>
      </c>
      <c r="N791" s="90">
        <f>Sep!B164</f>
        <v>3.1</v>
      </c>
      <c r="O791" s="6">
        <f t="shared" si="125"/>
        <v>0.48342450477937637</v>
      </c>
      <c r="P791" s="6">
        <f t="shared" si="126"/>
        <v>364.26071458598233</v>
      </c>
      <c r="Q791">
        <f t="shared" si="118"/>
        <v>2</v>
      </c>
      <c r="R791" s="6">
        <f t="shared" si="117"/>
        <v>-7.6300578034682071E-2</v>
      </c>
      <c r="S791" s="90">
        <f t="shared" si="119"/>
        <v>3.0236994219653179</v>
      </c>
    </row>
    <row r="792" spans="2:19" x14ac:dyDescent="0.25">
      <c r="B792">
        <f>'detrend th'!A794</f>
        <v>2013</v>
      </c>
      <c r="C792">
        <f>'detrend th'!B794</f>
        <v>8</v>
      </c>
      <c r="D792" s="57">
        <f>'detrend th'!F794</f>
        <v>0.48842890840079961</v>
      </c>
      <c r="E792" s="55">
        <f>1/'R'!E1719</f>
        <v>589.0392867639855</v>
      </c>
      <c r="F792">
        <f t="shared" si="127"/>
        <v>387</v>
      </c>
      <c r="G792" s="5">
        <f t="shared" si="120"/>
        <v>355.10734159039129</v>
      </c>
      <c r="H792" s="1">
        <f t="shared" si="121"/>
        <v>4.3911056070483454</v>
      </c>
      <c r="I792" s="187">
        <f t="shared" si="123"/>
        <v>2</v>
      </c>
      <c r="J792">
        <f t="shared" si="124"/>
        <v>2</v>
      </c>
      <c r="K792" s="1">
        <f>'R'!J1719</f>
        <v>1.0095561822342654</v>
      </c>
      <c r="L792" s="1">
        <f t="shared" si="122"/>
        <v>1.0108174242720109</v>
      </c>
      <c r="M792" s="6">
        <f>'x calcs'!I791</f>
        <v>1.0011856400975576</v>
      </c>
      <c r="N792" s="90">
        <f>Sep!B165</f>
        <v>3.2</v>
      </c>
      <c r="O792" s="6">
        <f t="shared" si="125"/>
        <v>0.48342450477937637</v>
      </c>
      <c r="P792" s="6">
        <f t="shared" si="126"/>
        <v>364.26071458598233</v>
      </c>
      <c r="Q792">
        <f t="shared" si="118"/>
        <v>2</v>
      </c>
      <c r="R792" s="6">
        <f t="shared" si="117"/>
        <v>-7.2832369942196523E-2</v>
      </c>
      <c r="S792" s="90">
        <f t="shared" si="119"/>
        <v>3.1271676300578037</v>
      </c>
    </row>
    <row r="793" spans="2:19" x14ac:dyDescent="0.25">
      <c r="B793">
        <f>'detrend th'!A795</f>
        <v>2013</v>
      </c>
      <c r="C793">
        <f>'detrend th'!B795</f>
        <v>9</v>
      </c>
      <c r="D793" s="57">
        <f>'detrend th'!F795</f>
        <v>0.49623128310690429</v>
      </c>
      <c r="E793" s="55">
        <f>1/'R'!E1720</f>
        <v>588.54767441860463</v>
      </c>
      <c r="F793">
        <f t="shared" si="127"/>
        <v>388</v>
      </c>
      <c r="G793" s="5">
        <f t="shared" si="120"/>
        <v>354.01125393448433</v>
      </c>
      <c r="H793" s="1">
        <f t="shared" si="121"/>
        <v>4.4127088445966054</v>
      </c>
      <c r="I793" s="187">
        <f t="shared" si="123"/>
        <v>2</v>
      </c>
      <c r="J793">
        <f t="shared" si="124"/>
        <v>2</v>
      </c>
      <c r="K793" s="1">
        <f>'R'!J1720</f>
        <v>1.0225973003866911</v>
      </c>
      <c r="L793" s="1">
        <f t="shared" si="122"/>
        <v>1.0238618014477898</v>
      </c>
      <c r="M793" s="6">
        <f>'x calcs'!I792</f>
        <v>1.0011856400975576</v>
      </c>
      <c r="N793" s="90">
        <f>Sep!B166</f>
        <v>3.3</v>
      </c>
      <c r="O793" s="6">
        <f t="shared" si="125"/>
        <v>0.48342450477937637</v>
      </c>
      <c r="P793" s="6">
        <f t="shared" si="126"/>
        <v>364.26071458598233</v>
      </c>
      <c r="Q793">
        <f t="shared" si="118"/>
        <v>2</v>
      </c>
      <c r="R793" s="6">
        <f t="shared" si="117"/>
        <v>-6.9364161849710976E-2</v>
      </c>
      <c r="S793" s="90">
        <f t="shared" si="119"/>
        <v>3.2306358381502887</v>
      </c>
    </row>
    <row r="794" spans="2:19" x14ac:dyDescent="0.25">
      <c r="B794">
        <f>'detrend th'!A796</f>
        <v>2013</v>
      </c>
      <c r="C794">
        <f>'detrend th'!B796</f>
        <v>10</v>
      </c>
      <c r="D794" s="57">
        <f>'detrend th'!F796</f>
        <v>0.51602021462155934</v>
      </c>
      <c r="E794" s="55">
        <f>1/'R'!E1721</f>
        <v>596.59967241545428</v>
      </c>
      <c r="F794">
        <f t="shared" si="127"/>
        <v>389</v>
      </c>
      <c r="G794" s="5">
        <f t="shared" si="120"/>
        <v>361.4587766208079</v>
      </c>
      <c r="H794" s="1">
        <f t="shared" si="121"/>
        <v>4.5408473923514761</v>
      </c>
      <c r="I794" s="187">
        <f t="shared" si="123"/>
        <v>2</v>
      </c>
      <c r="J794">
        <f t="shared" si="124"/>
        <v>2</v>
      </c>
      <c r="K794" s="1">
        <f>'R'!J1721</f>
        <v>1.0378013530937356</v>
      </c>
      <c r="L794" s="1">
        <f t="shared" si="122"/>
        <v>1.0390691131781877</v>
      </c>
      <c r="M794" s="6">
        <f>'x calcs'!I793</f>
        <v>1.0028189257052178</v>
      </c>
      <c r="N794" s="90">
        <f>Sep!B167</f>
        <v>3.1</v>
      </c>
      <c r="O794" s="6">
        <f t="shared" si="125"/>
        <v>0.48342450477937637</v>
      </c>
      <c r="P794" s="6">
        <f t="shared" si="126"/>
        <v>364.26071458598233</v>
      </c>
      <c r="Q794">
        <f t="shared" si="118"/>
        <v>2</v>
      </c>
      <c r="R794" s="6">
        <f t="shared" si="117"/>
        <v>-6.5895953757225428E-2</v>
      </c>
      <c r="S794" s="90">
        <f t="shared" si="119"/>
        <v>3.0341040462427746</v>
      </c>
    </row>
    <row r="795" spans="2:19" x14ac:dyDescent="0.25">
      <c r="B795">
        <f>'detrend th'!A797</f>
        <v>2013</v>
      </c>
      <c r="C795">
        <f>'detrend th'!B797</f>
        <v>11</v>
      </c>
      <c r="D795" s="57">
        <f>'detrend th'!F797</f>
        <v>0.53268511874659163</v>
      </c>
      <c r="E795" s="55">
        <f>1/'R'!E1722</f>
        <v>615.13163441272263</v>
      </c>
      <c r="F795">
        <f t="shared" si="127"/>
        <v>390</v>
      </c>
      <c r="G795" s="5">
        <f t="shared" si="120"/>
        <v>379.38626330755017</v>
      </c>
      <c r="H795" s="1">
        <f t="shared" si="121"/>
        <v>4.7323462414572308</v>
      </c>
      <c r="I795" s="187">
        <f t="shared" si="123"/>
        <v>2</v>
      </c>
      <c r="J795">
        <f t="shared" si="124"/>
        <v>2</v>
      </c>
      <c r="K795" s="1">
        <f>'R'!J1722</f>
        <v>1.0124541514683985</v>
      </c>
      <c r="L795" s="1">
        <f t="shared" si="122"/>
        <v>1.013725170576204</v>
      </c>
      <c r="M795" s="6">
        <f>'x calcs'!I794</f>
        <v>1.0028189257052178</v>
      </c>
      <c r="N795" s="90">
        <f>Sep!B168</f>
        <v>3.1</v>
      </c>
      <c r="O795" s="6">
        <f t="shared" si="125"/>
        <v>0.48342450477937637</v>
      </c>
      <c r="P795" s="6">
        <f t="shared" si="126"/>
        <v>364.26071458598233</v>
      </c>
      <c r="Q795">
        <f t="shared" si="118"/>
        <v>2</v>
      </c>
      <c r="R795" s="6">
        <f t="shared" si="117"/>
        <v>-6.2427745664739881E-2</v>
      </c>
      <c r="S795" s="90">
        <f t="shared" si="119"/>
        <v>3.0375722543352603</v>
      </c>
    </row>
    <row r="796" spans="2:19" x14ac:dyDescent="0.25">
      <c r="B796">
        <f>'detrend th'!A798</f>
        <v>2013</v>
      </c>
      <c r="C796">
        <f>'detrend th'!B798</f>
        <v>12</v>
      </c>
      <c r="D796" s="57">
        <f>'detrend th'!F798</f>
        <v>0.54259404008259504</v>
      </c>
      <c r="E796" s="55">
        <f>1/'R'!E1723</f>
        <v>619.98742497856529</v>
      </c>
      <c r="F796">
        <f t="shared" si="127"/>
        <v>391</v>
      </c>
      <c r="G796" s="5">
        <f t="shared" si="120"/>
        <v>383.63757856286674</v>
      </c>
      <c r="H796" s="1">
        <f t="shared" si="121"/>
        <v>4.8002534770347225</v>
      </c>
      <c r="I796" s="187">
        <f t="shared" si="123"/>
        <v>2</v>
      </c>
      <c r="J796">
        <f t="shared" si="124"/>
        <v>2</v>
      </c>
      <c r="K796" s="1">
        <f>'R'!J1723</f>
        <v>1.0031185548367794</v>
      </c>
      <c r="L796" s="1">
        <f t="shared" si="122"/>
        <v>1.0043928329679384</v>
      </c>
      <c r="M796" s="6">
        <f>'x calcs'!I795</f>
        <v>1.0028189257052178</v>
      </c>
      <c r="N796" s="90">
        <f>Sep!B169</f>
        <v>3.2</v>
      </c>
      <c r="O796" s="6">
        <f t="shared" si="125"/>
        <v>0.48342450477937637</v>
      </c>
      <c r="P796" s="6">
        <f t="shared" si="126"/>
        <v>364.26071458598233</v>
      </c>
      <c r="Q796">
        <f t="shared" si="118"/>
        <v>2</v>
      </c>
      <c r="R796" s="6">
        <f t="shared" si="117"/>
        <v>-5.8959537572254334E-2</v>
      </c>
      <c r="S796" s="90">
        <f t="shared" si="119"/>
        <v>3.1410404624277457</v>
      </c>
    </row>
    <row r="797" spans="2:19" x14ac:dyDescent="0.25">
      <c r="B797">
        <f>'detrend th'!A799</f>
        <v>2014</v>
      </c>
      <c r="C797">
        <f>'detrend th'!B799</f>
        <v>1</v>
      </c>
      <c r="D797" s="57">
        <f>'detrend th'!F799</f>
        <v>0.53838801949718362</v>
      </c>
      <c r="E797" s="55">
        <f>1/'R'!E1724</f>
        <v>617.69098954900664</v>
      </c>
      <c r="F797">
        <f t="shared" si="127"/>
        <v>392</v>
      </c>
      <c r="G797" s="5">
        <f t="shared" si="120"/>
        <v>380.73666782278201</v>
      </c>
      <c r="H797" s="1">
        <f t="shared" si="121"/>
        <v>4.7635664129893307</v>
      </c>
      <c r="I797" s="187">
        <f t="shared" si="123"/>
        <v>2</v>
      </c>
      <c r="J797">
        <f t="shared" si="124"/>
        <v>2</v>
      </c>
      <c r="K797" s="1">
        <f>'R'!J1724</f>
        <v>0.99812043212689483</v>
      </c>
      <c r="L797" s="1">
        <f t="shared" si="122"/>
        <v>0.99939796928140701</v>
      </c>
      <c r="M797" s="6">
        <f>'x calcs'!I796</f>
        <v>0.99689481638680588</v>
      </c>
      <c r="N797" s="90">
        <f>Sep!B170</f>
        <v>3.2</v>
      </c>
      <c r="O797" s="6">
        <f t="shared" si="125"/>
        <v>0.48342450477937637</v>
      </c>
      <c r="P797" s="6">
        <f t="shared" si="126"/>
        <v>364.26071458598233</v>
      </c>
      <c r="Q797">
        <f t="shared" si="118"/>
        <v>2</v>
      </c>
      <c r="R797" s="6">
        <f t="shared" si="117"/>
        <v>-5.5491329479768786E-2</v>
      </c>
      <c r="S797" s="90">
        <f t="shared" si="119"/>
        <v>3.1445086705202314</v>
      </c>
    </row>
    <row r="798" spans="2:19" x14ac:dyDescent="0.25">
      <c r="B798">
        <f>'detrend th'!A800</f>
        <v>2014</v>
      </c>
      <c r="C798">
        <f>'detrend th'!B800</f>
        <v>2</v>
      </c>
      <c r="D798" s="57">
        <f>'detrend th'!F800</f>
        <v>0.5680235392970735</v>
      </c>
      <c r="E798" s="55">
        <f>1/'R'!E1725</f>
        <v>608.78026989297348</v>
      </c>
      <c r="F798">
        <f t="shared" si="127"/>
        <v>393</v>
      </c>
      <c r="G798" s="5">
        <f t="shared" si="120"/>
        <v>371.22147285622276</v>
      </c>
      <c r="H798" s="1">
        <f t="shared" si="121"/>
        <v>4.8072395424434564</v>
      </c>
      <c r="I798" s="187">
        <f t="shared" si="123"/>
        <v>2</v>
      </c>
      <c r="J798">
        <f t="shared" si="124"/>
        <v>3</v>
      </c>
      <c r="K798" s="1">
        <f>'R'!J1725</f>
        <v>1.023834267836895</v>
      </c>
      <c r="L798" s="1">
        <f t="shared" si="122"/>
        <v>1.0251150640147606</v>
      </c>
      <c r="M798" s="6">
        <f>'x calcs'!I797</f>
        <v>0.99689481638680588</v>
      </c>
      <c r="N798" s="90">
        <f>Sep!B171</f>
        <v>3.3</v>
      </c>
      <c r="O798" s="6">
        <f t="shared" si="125"/>
        <v>0.48342450477937637</v>
      </c>
      <c r="P798" s="6">
        <f t="shared" si="126"/>
        <v>364.26071458598233</v>
      </c>
      <c r="Q798">
        <f t="shared" si="118"/>
        <v>2</v>
      </c>
      <c r="R798" s="6">
        <f t="shared" si="117"/>
        <v>-5.2023121387283239E-2</v>
      </c>
      <c r="S798" s="90">
        <f t="shared" si="119"/>
        <v>3.2479768786127168</v>
      </c>
    </row>
    <row r="799" spans="2:19" x14ac:dyDescent="0.25">
      <c r="B799">
        <f>'detrend th'!A801</f>
        <v>2014</v>
      </c>
      <c r="C799">
        <f>'detrend th'!B801</f>
        <v>3</v>
      </c>
      <c r="D799" s="57">
        <f>'detrend th'!F801</f>
        <v>0.57555578389393169</v>
      </c>
      <c r="E799" s="55">
        <f>1/'R'!E1726</f>
        <v>617.22991995583766</v>
      </c>
      <c r="F799">
        <f t="shared" si="127"/>
        <v>394</v>
      </c>
      <c r="G799" s="5">
        <f t="shared" si="120"/>
        <v>379.06664760856086</v>
      </c>
      <c r="H799" s="1">
        <f t="shared" si="121"/>
        <v>4.891945309157828</v>
      </c>
      <c r="I799" s="187">
        <f t="shared" si="123"/>
        <v>3</v>
      </c>
      <c r="J799">
        <f t="shared" si="124"/>
        <v>3</v>
      </c>
      <c r="K799" s="1">
        <f>'R'!J1726</f>
        <v>1.0018358668453198</v>
      </c>
      <c r="L799" s="1">
        <f t="shared" si="122"/>
        <v>1.0031199220465388</v>
      </c>
      <c r="M799" s="6">
        <f>'x calcs'!I798</f>
        <v>0.99689481638680588</v>
      </c>
      <c r="N799" s="90">
        <f>Sep!B172</f>
        <v>3.3</v>
      </c>
      <c r="O799" s="6">
        <f t="shared" si="125"/>
        <v>0.59221490927912501</v>
      </c>
      <c r="P799" s="6">
        <f t="shared" si="126"/>
        <v>415.47245975446987</v>
      </c>
      <c r="Q799">
        <f t="shared" si="118"/>
        <v>3</v>
      </c>
      <c r="R799" s="6">
        <f t="shared" si="117"/>
        <v>-4.8554913294797691E-2</v>
      </c>
      <c r="S799" s="90">
        <f t="shared" si="119"/>
        <v>3.251445086705202</v>
      </c>
    </row>
    <row r="800" spans="2:19" x14ac:dyDescent="0.25">
      <c r="B800">
        <f>'detrend th'!A802</f>
        <v>2014</v>
      </c>
      <c r="C800">
        <f>'detrend th'!B802</f>
        <v>4</v>
      </c>
      <c r="D800" s="57">
        <f>'detrend th'!F802</f>
        <v>0.64730903721242483</v>
      </c>
      <c r="E800" s="55">
        <f>1/'R'!E1727</f>
        <v>611.01019664967237</v>
      </c>
      <c r="F800">
        <f t="shared" si="127"/>
        <v>395</v>
      </c>
      <c r="G800" s="5">
        <f t="shared" si="120"/>
        <v>372.24244899186948</v>
      </c>
      <c r="H800" s="1">
        <f t="shared" si="121"/>
        <v>5.1139649553971491</v>
      </c>
      <c r="I800" s="187">
        <f t="shared" si="123"/>
        <v>3</v>
      </c>
      <c r="J800">
        <f t="shared" si="124"/>
        <v>3</v>
      </c>
      <c r="K800" s="1">
        <f>'R'!J1727</f>
        <v>1.008903173585761</v>
      </c>
      <c r="L800" s="1">
        <f t="shared" si="122"/>
        <v>1.0101904878103332</v>
      </c>
      <c r="M800" s="6">
        <f>'x calcs'!I799</f>
        <v>1.0028682521814807</v>
      </c>
      <c r="N800" s="90">
        <f>Sep!B173</f>
        <v>3.3</v>
      </c>
      <c r="O800" s="6">
        <f t="shared" si="125"/>
        <v>0.59221490927912501</v>
      </c>
      <c r="P800" s="6">
        <f t="shared" si="126"/>
        <v>415.47245975446987</v>
      </c>
      <c r="Q800">
        <f t="shared" si="118"/>
        <v>3</v>
      </c>
      <c r="R800" s="6">
        <f t="shared" si="117"/>
        <v>-4.5086705202312144E-2</v>
      </c>
      <c r="S800" s="90">
        <f t="shared" si="119"/>
        <v>3.2549132947976878</v>
      </c>
    </row>
    <row r="801" spans="2:19" x14ac:dyDescent="0.25">
      <c r="B801">
        <f>'detrend th'!A803</f>
        <v>2014</v>
      </c>
      <c r="C801">
        <f>'detrend th'!B803</f>
        <v>5</v>
      </c>
      <c r="D801" s="57">
        <f>'detrend th'!F803</f>
        <v>0.67143180152741788</v>
      </c>
      <c r="E801" s="55">
        <f>1/'R'!E1728</f>
        <v>612.95359942337143</v>
      </c>
      <c r="F801">
        <f t="shared" si="127"/>
        <v>396</v>
      </c>
      <c r="G801" s="5">
        <f t="shared" si="120"/>
        <v>373.58137645504246</v>
      </c>
      <c r="H801" s="1">
        <f t="shared" si="121"/>
        <v>5.214661195918648</v>
      </c>
      <c r="I801" s="187">
        <f t="shared" si="123"/>
        <v>3</v>
      </c>
      <c r="J801">
        <f t="shared" si="124"/>
        <v>3</v>
      </c>
      <c r="K801" s="1">
        <f>'R'!J1728</f>
        <v>1.0271068139580384</v>
      </c>
      <c r="L801" s="1">
        <f t="shared" si="122"/>
        <v>1.028397387205964</v>
      </c>
      <c r="M801" s="6">
        <f>'x calcs'!I800</f>
        <v>1.0028682521814807</v>
      </c>
      <c r="N801" s="90">
        <f>Sep!B174</f>
        <v>3.3</v>
      </c>
      <c r="O801" s="6">
        <f t="shared" si="125"/>
        <v>0.59221490927912501</v>
      </c>
      <c r="P801" s="6">
        <f t="shared" si="126"/>
        <v>415.47245975446987</v>
      </c>
      <c r="Q801">
        <f t="shared" si="118"/>
        <v>3</v>
      </c>
      <c r="R801" s="6">
        <f t="shared" si="117"/>
        <v>-4.1618497109826597E-2</v>
      </c>
      <c r="S801" s="90">
        <f t="shared" si="119"/>
        <v>3.258381502890173</v>
      </c>
    </row>
    <row r="802" spans="2:19" x14ac:dyDescent="0.25">
      <c r="B802">
        <f>'detrend th'!A804</f>
        <v>2014</v>
      </c>
      <c r="C802">
        <f>'detrend th'!B804</f>
        <v>6</v>
      </c>
      <c r="D802" s="57">
        <f>'detrend th'!F804</f>
        <v>0.70931945299322363</v>
      </c>
      <c r="E802" s="55">
        <f>1/'R'!E1729</f>
        <v>625.0690208667736</v>
      </c>
      <c r="F802">
        <f t="shared" si="127"/>
        <v>397</v>
      </c>
      <c r="G802" s="5">
        <f t="shared" si="120"/>
        <v>385.09232258791855</v>
      </c>
      <c r="H802" s="1">
        <f t="shared" si="121"/>
        <v>5.4402863961321746</v>
      </c>
      <c r="I802" s="187">
        <f t="shared" si="123"/>
        <v>3</v>
      </c>
      <c r="J802">
        <f t="shared" si="124"/>
        <v>3</v>
      </c>
      <c r="K802" s="1">
        <f>'R'!J1729</f>
        <v>1.01245439454834</v>
      </c>
      <c r="L802" s="1">
        <f t="shared" si="122"/>
        <v>1.013748226819619</v>
      </c>
      <c r="M802" s="6">
        <f>'x calcs'!I801</f>
        <v>1.0028682521814807</v>
      </c>
      <c r="N802" s="90">
        <f>Sep!B175</f>
        <v>3.3</v>
      </c>
      <c r="O802" s="6">
        <f t="shared" si="125"/>
        <v>0.59221490927912501</v>
      </c>
      <c r="P802" s="6">
        <f t="shared" si="126"/>
        <v>415.47245975446987</v>
      </c>
      <c r="Q802">
        <f t="shared" si="118"/>
        <v>3</v>
      </c>
      <c r="R802" s="6">
        <f t="shared" si="117"/>
        <v>-3.8150289017341049E-2</v>
      </c>
      <c r="S802" s="90">
        <f t="shared" si="119"/>
        <v>3.2618497109826587</v>
      </c>
    </row>
    <row r="803" spans="2:19" x14ac:dyDescent="0.25">
      <c r="B803">
        <f>'detrend th'!A805</f>
        <v>2014</v>
      </c>
      <c r="C803">
        <f>'detrend th'!B805</f>
        <v>7</v>
      </c>
      <c r="D803" s="57">
        <f>'detrend th'!F805</f>
        <v>0.69799757762170522</v>
      </c>
      <c r="E803" s="55">
        <f>1/'R'!E1730</f>
        <v>627.21059602648995</v>
      </c>
      <c r="F803">
        <f t="shared" si="127"/>
        <v>398</v>
      </c>
      <c r="G803" s="5">
        <f t="shared" si="120"/>
        <v>386.62942243710881</v>
      </c>
      <c r="H803" s="1">
        <f t="shared" si="121"/>
        <v>5.4085553102177197</v>
      </c>
      <c r="I803" s="187">
        <f t="shared" si="123"/>
        <v>3</v>
      </c>
      <c r="J803">
        <f t="shared" si="124"/>
        <v>3</v>
      </c>
      <c r="K803" s="1">
        <f>'R'!J1730</f>
        <v>0.99485541982415726</v>
      </c>
      <c r="L803" s="1">
        <f t="shared" si="122"/>
        <v>0.99615251111878955</v>
      </c>
      <c r="M803" s="6">
        <f>'x calcs'!I802</f>
        <v>1.0025557926784667</v>
      </c>
      <c r="N803" s="90">
        <f>Sep!B176</f>
        <v>3.4</v>
      </c>
      <c r="O803" s="6">
        <f t="shared" si="125"/>
        <v>0.59221490927912501</v>
      </c>
      <c r="P803" s="6">
        <f t="shared" si="126"/>
        <v>415.47245975446987</v>
      </c>
      <c r="Q803">
        <f t="shared" si="118"/>
        <v>3</v>
      </c>
      <c r="R803" s="6">
        <f t="shared" si="117"/>
        <v>-3.4682080924855502E-2</v>
      </c>
      <c r="S803" s="90">
        <f t="shared" si="119"/>
        <v>3.3653179190751445</v>
      </c>
    </row>
    <row r="804" spans="2:19" x14ac:dyDescent="0.25">
      <c r="B804">
        <f>'detrend th'!A806</f>
        <v>2014</v>
      </c>
      <c r="C804">
        <f>'detrend th'!B806</f>
        <v>8</v>
      </c>
      <c r="D804" s="57">
        <f>'detrend th'!F806</f>
        <v>0.73415782621249559</v>
      </c>
      <c r="E804" s="55">
        <f>1/'R'!E1731</f>
        <v>617.48058761804816</v>
      </c>
      <c r="F804">
        <f t="shared" si="127"/>
        <v>399</v>
      </c>
      <c r="G804" s="5">
        <f t="shared" si="120"/>
        <v>376.29493871814094</v>
      </c>
      <c r="H804" s="1">
        <f t="shared" si="121"/>
        <v>5.4709920155258471</v>
      </c>
      <c r="I804" s="187">
        <f t="shared" si="123"/>
        <v>3</v>
      </c>
      <c r="J804">
        <f t="shared" si="124"/>
        <v>3</v>
      </c>
      <c r="K804" s="1">
        <f>'R'!J1731</f>
        <v>1.0144276545314332</v>
      </c>
      <c r="L804" s="1">
        <f t="shared" si="122"/>
        <v>1.0157280048494188</v>
      </c>
      <c r="M804" s="6">
        <f>'x calcs'!I803</f>
        <v>1.0025557926784667</v>
      </c>
      <c r="N804" s="90">
        <f>Sep!B177</f>
        <v>3.3</v>
      </c>
      <c r="O804" s="6">
        <f t="shared" si="125"/>
        <v>0.59221490927912501</v>
      </c>
      <c r="P804" s="6">
        <f t="shared" si="126"/>
        <v>415.47245975446987</v>
      </c>
      <c r="Q804">
        <f t="shared" si="118"/>
        <v>3</v>
      </c>
      <c r="R804" s="6">
        <f t="shared" si="117"/>
        <v>-3.1213872832369951E-2</v>
      </c>
      <c r="S804" s="90">
        <f t="shared" si="119"/>
        <v>3.2687861271676297</v>
      </c>
    </row>
    <row r="805" spans="2:19" x14ac:dyDescent="0.25">
      <c r="B805">
        <f>'detrend th'!A807</f>
        <v>2014</v>
      </c>
      <c r="C805">
        <f>'detrend th'!B807</f>
        <v>9</v>
      </c>
      <c r="D805" s="57">
        <f>'detrend th'!F807</f>
        <v>0.7230036838517383</v>
      </c>
      <c r="E805" s="55">
        <f>1/'R'!E1732</f>
        <v>621.42790335151983</v>
      </c>
      <c r="F805">
        <f t="shared" si="127"/>
        <v>400</v>
      </c>
      <c r="G805" s="5">
        <f t="shared" si="120"/>
        <v>379.63777914108653</v>
      </c>
      <c r="H805" s="1">
        <f t="shared" si="121"/>
        <v>5.4528442739510048</v>
      </c>
      <c r="I805" s="187">
        <f t="shared" si="123"/>
        <v>3</v>
      </c>
      <c r="J805">
        <f t="shared" si="124"/>
        <v>3</v>
      </c>
      <c r="K805" s="1">
        <f>'R'!J1732</f>
        <v>0.97349811189029045</v>
      </c>
      <c r="L805" s="1">
        <f t="shared" si="122"/>
        <v>0.97480172123162945</v>
      </c>
      <c r="M805" s="6">
        <f>'x calcs'!I804</f>
        <v>1.0025557926784667</v>
      </c>
      <c r="N805" s="90">
        <f>Sep!B178</f>
        <v>3.5</v>
      </c>
      <c r="O805" s="6">
        <f t="shared" si="125"/>
        <v>0.59221490927912501</v>
      </c>
      <c r="P805" s="6">
        <f t="shared" si="126"/>
        <v>415.47245975446987</v>
      </c>
      <c r="Q805">
        <f t="shared" si="118"/>
        <v>3</v>
      </c>
      <c r="R805" s="6">
        <f t="shared" si="117"/>
        <v>-2.77456647398844E-2</v>
      </c>
      <c r="S805" s="90">
        <f t="shared" si="119"/>
        <v>3.4722543352601156</v>
      </c>
    </row>
    <row r="806" spans="2:19" x14ac:dyDescent="0.25">
      <c r="B806">
        <f>'detrend th'!A808</f>
        <v>2014</v>
      </c>
      <c r="C806">
        <f>'detrend th'!B808</f>
        <v>10</v>
      </c>
      <c r="D806" s="57">
        <f>'detrend th'!F808</f>
        <v>0.77134539728752571</v>
      </c>
      <c r="E806" s="55">
        <f>1/'R'!E1733</f>
        <v>599.05274007902426</v>
      </c>
      <c r="F806">
        <f t="shared" si="127"/>
        <v>401</v>
      </c>
      <c r="G806" s="5">
        <f t="shared" si="120"/>
        <v>356.65814055806487</v>
      </c>
      <c r="H806" s="1">
        <f t="shared" si="121"/>
        <v>5.4705962556864751</v>
      </c>
      <c r="I806" s="187">
        <f t="shared" si="123"/>
        <v>3</v>
      </c>
      <c r="J806">
        <f t="shared" si="124"/>
        <v>4</v>
      </c>
      <c r="K806" s="1">
        <f>'R'!J1733</f>
        <v>1.0641565946697757</v>
      </c>
      <c r="L806" s="1">
        <f t="shared" si="122"/>
        <v>1.0654634630344682</v>
      </c>
      <c r="M806" s="6">
        <f>'x calcs'!I805</f>
        <v>0.99870995142074348</v>
      </c>
      <c r="N806" s="90">
        <f>Sep!B179</f>
        <v>3.5</v>
      </c>
      <c r="O806" s="6">
        <f t="shared" si="125"/>
        <v>0.59221490927912501</v>
      </c>
      <c r="P806" s="6">
        <f t="shared" si="126"/>
        <v>415.47245975446987</v>
      </c>
      <c r="Q806">
        <f t="shared" si="118"/>
        <v>3</v>
      </c>
      <c r="R806" s="6">
        <f t="shared" si="117"/>
        <v>-2.4277456647398849E-2</v>
      </c>
      <c r="S806" s="90">
        <f t="shared" si="119"/>
        <v>3.4757225433526013</v>
      </c>
    </row>
    <row r="807" spans="2:19" x14ac:dyDescent="0.25">
      <c r="B807">
        <f>'detrend th'!A809</f>
        <v>2014</v>
      </c>
      <c r="C807">
        <f>'detrend th'!B809</f>
        <v>11</v>
      </c>
      <c r="D807" s="57">
        <f>'detrend th'!F809</f>
        <v>0.77041241960152262</v>
      </c>
      <c r="E807" s="55">
        <f>1/'R'!E1734</f>
        <v>627.11527647610114</v>
      </c>
      <c r="F807">
        <f t="shared" si="127"/>
        <v>402</v>
      </c>
      <c r="G807" s="5">
        <f t="shared" si="120"/>
        <v>384.11620164461567</v>
      </c>
      <c r="H807" s="1">
        <f t="shared" si="121"/>
        <v>5.6639896400579985</v>
      </c>
      <c r="I807" s="187">
        <f t="shared" si="123"/>
        <v>4</v>
      </c>
      <c r="J807">
        <f t="shared" si="124"/>
        <v>4</v>
      </c>
      <c r="K807" s="1">
        <f>'R'!J1734</f>
        <v>1.0133736092817598</v>
      </c>
      <c r="L807" s="1">
        <f t="shared" si="122"/>
        <v>1.0146837366698056</v>
      </c>
      <c r="M807" s="6">
        <f>'x calcs'!I806</f>
        <v>0.99870995142074348</v>
      </c>
      <c r="N807" s="90">
        <f>Sep!B180</f>
        <v>3.3</v>
      </c>
      <c r="O807" s="6">
        <f t="shared" si="125"/>
        <v>0.68680047988954196</v>
      </c>
      <c r="P807" s="6">
        <f t="shared" si="126"/>
        <v>485.25589286539957</v>
      </c>
      <c r="Q807">
        <f t="shared" si="118"/>
        <v>4</v>
      </c>
      <c r="R807" s="6">
        <f t="shared" si="117"/>
        <v>-2.0809248554913298E-2</v>
      </c>
      <c r="S807" s="90">
        <f t="shared" si="119"/>
        <v>3.2791907514450864</v>
      </c>
    </row>
    <row r="808" spans="2:19" x14ac:dyDescent="0.25">
      <c r="B808">
        <f>'detrend th'!A810</f>
        <v>2014</v>
      </c>
      <c r="C808">
        <f>'detrend th'!B810</f>
        <v>12</v>
      </c>
      <c r="D808" s="57">
        <f>'detrend th'!F810</f>
        <v>0.80364601334552666</v>
      </c>
      <c r="E808" s="55">
        <f>1/'R'!E1735</f>
        <v>625.03144016227179</v>
      </c>
      <c r="F808">
        <f t="shared" si="127"/>
        <v>403</v>
      </c>
      <c r="G808" s="5">
        <f t="shared" si="120"/>
        <v>381.42789002026024</v>
      </c>
      <c r="H808" s="1">
        <f t="shared" si="121"/>
        <v>5.7702093291329568</v>
      </c>
      <c r="I808" s="187">
        <f t="shared" si="123"/>
        <v>4</v>
      </c>
      <c r="J808">
        <f t="shared" si="124"/>
        <v>4</v>
      </c>
      <c r="K808" s="1">
        <f>'R'!J1735</f>
        <v>0.99484897705583575</v>
      </c>
      <c r="L808" s="1">
        <f t="shared" si="122"/>
        <v>0.99616236346723475</v>
      </c>
      <c r="M808" s="6">
        <f>'x calcs'!I807</f>
        <v>0.99870995142074348</v>
      </c>
      <c r="N808" s="90">
        <f>Sep!B181</f>
        <v>3.5</v>
      </c>
      <c r="O808" s="6">
        <f t="shared" si="125"/>
        <v>0.68680047988954196</v>
      </c>
      <c r="P808" s="6">
        <f t="shared" si="126"/>
        <v>485.25589286539957</v>
      </c>
      <c r="Q808">
        <f t="shared" si="118"/>
        <v>4</v>
      </c>
      <c r="R808" s="6">
        <f t="shared" si="117"/>
        <v>-1.7341040462427747E-2</v>
      </c>
      <c r="S808" s="90">
        <f t="shared" si="119"/>
        <v>3.4826589595375723</v>
      </c>
    </row>
    <row r="809" spans="2:19" x14ac:dyDescent="0.25">
      <c r="B809">
        <f>'detrend th'!A811</f>
        <v>2015</v>
      </c>
      <c r="C809">
        <f>'detrend th'!B811</f>
        <v>1</v>
      </c>
      <c r="D809" s="57">
        <f>'detrend th'!F811</f>
        <v>0.79237361238452308</v>
      </c>
      <c r="E809" s="55">
        <f>1/'R'!E1736</f>
        <v>610.02991060238958</v>
      </c>
      <c r="F809">
        <f t="shared" si="127"/>
        <v>404</v>
      </c>
      <c r="G809" s="5">
        <f t="shared" si="120"/>
        <v>365.82188514985194</v>
      </c>
      <c r="H809" s="1">
        <f t="shared" si="121"/>
        <v>5.6157226253619799</v>
      </c>
      <c r="I809" s="187">
        <f t="shared" si="123"/>
        <v>4</v>
      </c>
      <c r="J809">
        <f t="shared" si="124"/>
        <v>4</v>
      </c>
      <c r="K809" s="1">
        <f>'R'!J1736</f>
        <v>1.0252078710953618</v>
      </c>
      <c r="L809" s="1">
        <f t="shared" si="122"/>
        <v>1.0265245165301142</v>
      </c>
      <c r="M809" s="6">
        <f>'x calcs'!I808</f>
        <v>0.99865829181248389</v>
      </c>
      <c r="N809" s="90">
        <f>Sep!B182</f>
        <v>3.4</v>
      </c>
      <c r="O809" s="6">
        <f t="shared" si="125"/>
        <v>0.68680047988954196</v>
      </c>
      <c r="P809" s="6">
        <f t="shared" si="126"/>
        <v>485.25589286539957</v>
      </c>
      <c r="Q809">
        <f t="shared" si="118"/>
        <v>4</v>
      </c>
      <c r="R809" s="6">
        <f t="shared" si="117"/>
        <v>-1.3872832369942198E-2</v>
      </c>
      <c r="S809" s="90">
        <f t="shared" si="119"/>
        <v>3.3861271676300575</v>
      </c>
    </row>
    <row r="810" spans="2:19" x14ac:dyDescent="0.25">
      <c r="B810">
        <f>'detrend th'!A812</f>
        <v>2015</v>
      </c>
      <c r="C810">
        <f>'detrend th'!B812</f>
        <v>2</v>
      </c>
      <c r="D810" s="57">
        <f>'detrend th'!F812</f>
        <v>0.84757429895983671</v>
      </c>
      <c r="E810" s="55">
        <f>1/'R'!E1737</f>
        <v>619.19048405749209</v>
      </c>
      <c r="F810">
        <f t="shared" si="127"/>
        <v>405</v>
      </c>
      <c r="G810" s="5">
        <f t="shared" si="120"/>
        <v>374.37798329442836</v>
      </c>
      <c r="H810" s="1">
        <f t="shared" si="121"/>
        <v>5.8855357116481724</v>
      </c>
      <c r="I810" s="187">
        <f t="shared" si="123"/>
        <v>4</v>
      </c>
      <c r="J810">
        <f t="shared" si="124"/>
        <v>4</v>
      </c>
      <c r="K810" s="1">
        <f>'R'!J1737</f>
        <v>0.9959775503163153</v>
      </c>
      <c r="L810" s="1">
        <f t="shared" si="122"/>
        <v>0.997297454774421</v>
      </c>
      <c r="M810" s="6">
        <f>'x calcs'!I809</f>
        <v>0.99865829181248389</v>
      </c>
      <c r="N810" s="90">
        <f>Sep!B183</f>
        <v>3.4</v>
      </c>
      <c r="O810" s="6">
        <f t="shared" si="125"/>
        <v>0.68680047988954196</v>
      </c>
      <c r="P810" s="6">
        <f t="shared" si="126"/>
        <v>485.25589286539957</v>
      </c>
      <c r="Q810">
        <f t="shared" si="118"/>
        <v>4</v>
      </c>
      <c r="R810" s="6">
        <f t="shared" si="117"/>
        <v>-1.0404624277456649E-2</v>
      </c>
      <c r="S810" s="90">
        <f t="shared" si="119"/>
        <v>3.3895953757225432</v>
      </c>
    </row>
    <row r="811" spans="2:19" x14ac:dyDescent="0.25">
      <c r="B811">
        <f>'detrend th'!A813</f>
        <v>2015</v>
      </c>
      <c r="C811">
        <f>'detrend th'!B813</f>
        <v>3</v>
      </c>
      <c r="D811" s="57">
        <f>'detrend th'!F813</f>
        <v>0.85537044493683834</v>
      </c>
      <c r="E811" s="55">
        <f>1/'R'!E1738</f>
        <v>611.61185983827488</v>
      </c>
      <c r="F811">
        <f t="shared" si="127"/>
        <v>406</v>
      </c>
      <c r="G811" s="5">
        <f t="shared" si="120"/>
        <v>366.19488376468507</v>
      </c>
      <c r="H811" s="1">
        <f t="shared" si="121"/>
        <v>5.8562906447503762</v>
      </c>
      <c r="I811" s="187">
        <f t="shared" si="123"/>
        <v>4</v>
      </c>
      <c r="J811">
        <f t="shared" si="124"/>
        <v>4</v>
      </c>
      <c r="K811" s="1">
        <f>'R'!J1738</f>
        <v>1.0080912144900269</v>
      </c>
      <c r="L811" s="1">
        <f t="shared" si="122"/>
        <v>1.0094143779714859</v>
      </c>
      <c r="M811" s="6">
        <f>'x calcs'!I810</f>
        <v>0.99865829181248389</v>
      </c>
      <c r="N811" s="90">
        <f>Sep!B184</f>
        <v>3.6</v>
      </c>
      <c r="O811" s="6">
        <f t="shared" si="125"/>
        <v>0.68680047988954196</v>
      </c>
      <c r="P811" s="6">
        <f t="shared" si="126"/>
        <v>485.25589286539957</v>
      </c>
      <c r="Q811">
        <f t="shared" si="118"/>
        <v>4</v>
      </c>
      <c r="R811" s="6">
        <f t="shared" si="117"/>
        <v>-6.9364161849710991E-3</v>
      </c>
      <c r="S811" s="90">
        <f t="shared" si="119"/>
        <v>3.5930635838150291</v>
      </c>
    </row>
    <row r="812" spans="2:19" x14ac:dyDescent="0.25">
      <c r="B812">
        <f>'detrend th'!A814</f>
        <v>2015</v>
      </c>
      <c r="C812">
        <f>'detrend th'!B814</f>
        <v>4</v>
      </c>
      <c r="D812" s="57">
        <f>'detrend th'!F814</f>
        <v>0.89659648567989991</v>
      </c>
      <c r="E812" s="55">
        <f>1/'R'!E1739</f>
        <v>611.34046692607001</v>
      </c>
      <c r="F812">
        <f t="shared" si="127"/>
        <v>407</v>
      </c>
      <c r="G812" s="5">
        <f t="shared" si="120"/>
        <v>365.31901554195412</v>
      </c>
      <c r="H812" s="1">
        <f t="shared" si="121"/>
        <v>6.0056899799976549</v>
      </c>
      <c r="I812" s="187">
        <f t="shared" si="123"/>
        <v>4</v>
      </c>
      <c r="J812">
        <f t="shared" si="124"/>
        <v>4</v>
      </c>
      <c r="K812" s="1">
        <f>'R'!J1739</f>
        <v>1.004304872320483</v>
      </c>
      <c r="L812" s="1">
        <f t="shared" si="122"/>
        <v>1.0056312948252955</v>
      </c>
      <c r="M812" s="6">
        <f>'x calcs'!I811</f>
        <v>1.0003704476529032</v>
      </c>
      <c r="N812" s="90">
        <f>Sep!B185</f>
        <v>3.5</v>
      </c>
      <c r="O812" s="6">
        <f t="shared" si="125"/>
        <v>0.68680047988954196</v>
      </c>
      <c r="P812" s="6">
        <f t="shared" si="126"/>
        <v>485.25589286539957</v>
      </c>
      <c r="Q812">
        <f t="shared" si="118"/>
        <v>4</v>
      </c>
      <c r="R812" s="6">
        <f>R813+$N$637</f>
        <v>-3.4682080924855496E-3</v>
      </c>
      <c r="S812" s="90">
        <f t="shared" si="119"/>
        <v>3.4965317919075143</v>
      </c>
    </row>
    <row r="813" spans="2:19" x14ac:dyDescent="0.25">
      <c r="B813">
        <f>'detrend th'!A815</f>
        <v>2015</v>
      </c>
      <c r="C813">
        <f>'detrend th'!B815</f>
        <v>5</v>
      </c>
      <c r="D813" s="57">
        <f>'detrend th'!F815</f>
        <v>0.88831795072802855</v>
      </c>
      <c r="E813" s="55">
        <f>1/'R'!E1740</f>
        <v>611.71325126719773</v>
      </c>
      <c r="F813">
        <f t="shared" si="127"/>
        <v>408</v>
      </c>
      <c r="G813" s="5">
        <f t="shared" si="120"/>
        <v>365.08732457255576</v>
      </c>
      <c r="H813" s="1">
        <f t="shared" si="121"/>
        <v>5.9727664164366319</v>
      </c>
      <c r="I813" s="187">
        <f t="shared" si="123"/>
        <v>4</v>
      </c>
      <c r="J813">
        <f t="shared" si="124"/>
        <v>0</v>
      </c>
      <c r="K813" s="1">
        <f>'R'!J1740</f>
        <v>0.9918084572183864</v>
      </c>
      <c r="L813" s="1">
        <f t="shared" si="122"/>
        <v>0.99313813874655221</v>
      </c>
      <c r="M813" s="6">
        <f>'x calcs'!I812</f>
        <v>1.0003704476529032</v>
      </c>
      <c r="N813" s="90">
        <f>Sep!B186</f>
        <v>3.4</v>
      </c>
      <c r="O813" s="6">
        <f t="shared" si="125"/>
        <v>0.68680047988954196</v>
      </c>
      <c r="P813" s="6">
        <f t="shared" si="126"/>
        <v>485.25589286539957</v>
      </c>
      <c r="Q813">
        <f t="shared" si="118"/>
        <v>4</v>
      </c>
      <c r="R813">
        <v>0</v>
      </c>
      <c r="S813" s="90">
        <f t="shared" si="119"/>
        <v>3.4</v>
      </c>
    </row>
    <row r="814" spans="2:19" x14ac:dyDescent="0.25">
      <c r="E814" s="55"/>
    </row>
    <row r="815" spans="2:19" x14ac:dyDescent="0.25">
      <c r="E815" s="55"/>
    </row>
    <row r="816" spans="2:19" x14ac:dyDescent="0.25">
      <c r="E816" s="55"/>
    </row>
    <row r="817" spans="5:5" x14ac:dyDescent="0.25">
      <c r="E817" s="55"/>
    </row>
    <row r="818" spans="5:5" x14ac:dyDescent="0.25">
      <c r="E818" s="55"/>
    </row>
    <row r="819" spans="5:5" x14ac:dyDescent="0.25">
      <c r="E819" s="55"/>
    </row>
    <row r="820" spans="5:5" x14ac:dyDescent="0.25">
      <c r="E820" s="55"/>
    </row>
    <row r="821" spans="5:5" x14ac:dyDescent="0.25">
      <c r="E821" s="55"/>
    </row>
    <row r="822" spans="5:5" x14ac:dyDescent="0.25">
      <c r="E822" s="55"/>
    </row>
    <row r="823" spans="5:5" x14ac:dyDescent="0.25">
      <c r="E823" s="55"/>
    </row>
    <row r="824" spans="5:5" x14ac:dyDescent="0.25">
      <c r="E824" s="55"/>
    </row>
    <row r="825" spans="5:5" x14ac:dyDescent="0.25">
      <c r="E825" s="55"/>
    </row>
    <row r="826" spans="5:5" x14ac:dyDescent="0.25">
      <c r="E826" s="55"/>
    </row>
    <row r="827" spans="5:5" x14ac:dyDescent="0.25">
      <c r="E827" s="55"/>
    </row>
    <row r="828" spans="5:5" x14ac:dyDescent="0.25">
      <c r="E828" s="55"/>
    </row>
    <row r="829" spans="5:5" x14ac:dyDescent="0.25">
      <c r="E829" s="55"/>
    </row>
    <row r="830" spans="5:5" x14ac:dyDescent="0.25">
      <c r="E830" s="55"/>
    </row>
    <row r="831" spans="5:5" x14ac:dyDescent="0.25">
      <c r="E831" s="55"/>
    </row>
    <row r="832" spans="5:5" x14ac:dyDescent="0.25">
      <c r="E832" s="55"/>
    </row>
    <row r="833" spans="5:5" x14ac:dyDescent="0.25">
      <c r="E833" s="55"/>
    </row>
    <row r="834" spans="5:5" x14ac:dyDescent="0.25">
      <c r="E834" s="55"/>
    </row>
    <row r="835" spans="5:5" x14ac:dyDescent="0.25">
      <c r="E835" s="55"/>
    </row>
    <row r="836" spans="5:5" x14ac:dyDescent="0.25">
      <c r="E836" s="55"/>
    </row>
    <row r="837" spans="5:5" x14ac:dyDescent="0.25">
      <c r="E837" s="55"/>
    </row>
    <row r="838" spans="5:5" x14ac:dyDescent="0.25">
      <c r="E838" s="55"/>
    </row>
    <row r="839" spans="5:5" x14ac:dyDescent="0.25">
      <c r="E839" s="55"/>
    </row>
    <row r="840" spans="5:5" x14ac:dyDescent="0.25">
      <c r="E840" s="55"/>
    </row>
    <row r="841" spans="5:5" x14ac:dyDescent="0.25">
      <c r="E841" s="55"/>
    </row>
    <row r="842" spans="5:5" x14ac:dyDescent="0.25">
      <c r="E842" s="55"/>
    </row>
    <row r="843" spans="5:5" x14ac:dyDescent="0.25">
      <c r="E843" s="55"/>
    </row>
    <row r="844" spans="5:5" x14ac:dyDescent="0.25">
      <c r="E844" s="55"/>
    </row>
    <row r="845" spans="5:5" x14ac:dyDescent="0.25">
      <c r="E845" s="55"/>
    </row>
    <row r="846" spans="5:5" x14ac:dyDescent="0.25">
      <c r="E846" s="55"/>
    </row>
    <row r="847" spans="5:5" x14ac:dyDescent="0.25">
      <c r="E847" s="55"/>
    </row>
    <row r="848" spans="5:5" x14ac:dyDescent="0.25">
      <c r="E848" s="55"/>
    </row>
    <row r="849" spans="5:5" x14ac:dyDescent="0.25">
      <c r="E849" s="55"/>
    </row>
    <row r="850" spans="5:5" x14ac:dyDescent="0.25">
      <c r="E850" s="55"/>
    </row>
    <row r="851" spans="5:5" x14ac:dyDescent="0.25">
      <c r="E851" s="55"/>
    </row>
    <row r="852" spans="5:5" x14ac:dyDescent="0.25">
      <c r="E852" s="55"/>
    </row>
    <row r="853" spans="5:5" x14ac:dyDescent="0.25">
      <c r="E853" s="55"/>
    </row>
    <row r="854" spans="5:5" x14ac:dyDescent="0.25">
      <c r="E854" s="55"/>
    </row>
    <row r="855" spans="5:5" x14ac:dyDescent="0.25">
      <c r="E855" s="55"/>
    </row>
    <row r="856" spans="5:5" x14ac:dyDescent="0.25">
      <c r="E856" s="55"/>
    </row>
    <row r="857" spans="5:5" x14ac:dyDescent="0.25">
      <c r="E857" s="55"/>
    </row>
    <row r="858" spans="5:5" x14ac:dyDescent="0.25">
      <c r="E858" s="55"/>
    </row>
    <row r="859" spans="5:5" x14ac:dyDescent="0.25">
      <c r="E859" s="55"/>
    </row>
    <row r="860" spans="5:5" x14ac:dyDescent="0.25">
      <c r="E860" s="55"/>
    </row>
    <row r="861" spans="5:5" x14ac:dyDescent="0.25">
      <c r="E861" s="55"/>
    </row>
    <row r="862" spans="5:5" x14ac:dyDescent="0.25">
      <c r="E862" s="55"/>
    </row>
    <row r="863" spans="5:5" x14ac:dyDescent="0.25">
      <c r="E863" s="55"/>
    </row>
    <row r="864" spans="5:5" x14ac:dyDescent="0.25">
      <c r="E864" s="55"/>
    </row>
    <row r="865" spans="5:5" x14ac:dyDescent="0.25">
      <c r="E865" s="55"/>
    </row>
    <row r="866" spans="5:5" x14ac:dyDescent="0.25">
      <c r="E866" s="55"/>
    </row>
    <row r="867" spans="5:5" x14ac:dyDescent="0.25">
      <c r="E867" s="55"/>
    </row>
    <row r="868" spans="5:5" x14ac:dyDescent="0.25">
      <c r="E868" s="55"/>
    </row>
    <row r="869" spans="5:5" x14ac:dyDescent="0.25">
      <c r="E869" s="55"/>
    </row>
    <row r="870" spans="5:5" x14ac:dyDescent="0.25">
      <c r="E870" s="55"/>
    </row>
    <row r="871" spans="5:5" x14ac:dyDescent="0.25">
      <c r="E871" s="55"/>
    </row>
    <row r="872" spans="5:5" x14ac:dyDescent="0.25">
      <c r="E872" s="55"/>
    </row>
    <row r="873" spans="5:5" x14ac:dyDescent="0.25">
      <c r="E873" s="55"/>
    </row>
    <row r="874" spans="5:5" x14ac:dyDescent="0.25">
      <c r="E874" s="55"/>
    </row>
    <row r="875" spans="5:5" x14ac:dyDescent="0.25">
      <c r="E875" s="55"/>
    </row>
    <row r="876" spans="5:5" x14ac:dyDescent="0.25">
      <c r="E876" s="55"/>
    </row>
    <row r="877" spans="5:5" x14ac:dyDescent="0.25">
      <c r="E877" s="55"/>
    </row>
    <row r="878" spans="5:5" x14ac:dyDescent="0.25">
      <c r="E878" s="55"/>
    </row>
    <row r="879" spans="5:5" x14ac:dyDescent="0.25">
      <c r="E879" s="55"/>
    </row>
    <row r="880" spans="5:5" x14ac:dyDescent="0.25">
      <c r="E880" s="55"/>
    </row>
    <row r="881" spans="5:5" x14ac:dyDescent="0.25">
      <c r="E881" s="55"/>
    </row>
    <row r="882" spans="5:5" x14ac:dyDescent="0.25">
      <c r="E882" s="55"/>
    </row>
    <row r="883" spans="5:5" x14ac:dyDescent="0.25">
      <c r="E883" s="55"/>
    </row>
    <row r="884" spans="5:5" x14ac:dyDescent="0.25">
      <c r="E884" s="55"/>
    </row>
    <row r="885" spans="5:5" x14ac:dyDescent="0.25">
      <c r="E885" s="55"/>
    </row>
    <row r="886" spans="5:5" x14ac:dyDescent="0.25">
      <c r="E886" s="55"/>
    </row>
    <row r="887" spans="5:5" x14ac:dyDescent="0.25">
      <c r="E887" s="55"/>
    </row>
    <row r="888" spans="5:5" x14ac:dyDescent="0.25">
      <c r="E888" s="55"/>
    </row>
    <row r="889" spans="5:5" x14ac:dyDescent="0.25">
      <c r="E889" s="55"/>
    </row>
    <row r="890" spans="5:5" x14ac:dyDescent="0.25">
      <c r="E890" s="55"/>
    </row>
    <row r="891" spans="5:5" x14ac:dyDescent="0.25">
      <c r="E891" s="55"/>
    </row>
    <row r="892" spans="5:5" x14ac:dyDescent="0.25">
      <c r="E892" s="55"/>
    </row>
    <row r="893" spans="5:5" x14ac:dyDescent="0.25">
      <c r="E893" s="55"/>
    </row>
    <row r="894" spans="5:5" x14ac:dyDescent="0.25">
      <c r="E894" s="55"/>
    </row>
    <row r="895" spans="5:5" x14ac:dyDescent="0.25">
      <c r="E895" s="55"/>
    </row>
    <row r="896" spans="5:5" x14ac:dyDescent="0.25">
      <c r="E896" s="55"/>
    </row>
    <row r="897" spans="5:5" x14ac:dyDescent="0.25">
      <c r="E897" s="55"/>
    </row>
    <row r="898" spans="5:5" x14ac:dyDescent="0.25">
      <c r="E898" s="55"/>
    </row>
    <row r="899" spans="5:5" x14ac:dyDescent="0.25">
      <c r="E899" s="55"/>
    </row>
    <row r="900" spans="5:5" x14ac:dyDescent="0.25">
      <c r="E900" s="55"/>
    </row>
    <row r="901" spans="5:5" x14ac:dyDescent="0.25">
      <c r="E901" s="55"/>
    </row>
    <row r="902" spans="5:5" x14ac:dyDescent="0.25">
      <c r="E902" s="55"/>
    </row>
    <row r="903" spans="5:5" x14ac:dyDescent="0.25">
      <c r="E903" s="55"/>
    </row>
    <row r="904" spans="5:5" x14ac:dyDescent="0.25">
      <c r="E904" s="55"/>
    </row>
    <row r="905" spans="5:5" x14ac:dyDescent="0.25">
      <c r="E905" s="55"/>
    </row>
    <row r="906" spans="5:5" x14ac:dyDescent="0.25">
      <c r="E906" s="55"/>
    </row>
    <row r="907" spans="5:5" x14ac:dyDescent="0.25">
      <c r="E907" s="55"/>
    </row>
    <row r="908" spans="5:5" x14ac:dyDescent="0.25">
      <c r="E908" s="55"/>
    </row>
    <row r="909" spans="5:5" x14ac:dyDescent="0.25">
      <c r="E909" s="55"/>
    </row>
    <row r="910" spans="5:5" x14ac:dyDescent="0.25">
      <c r="E910" s="55"/>
    </row>
    <row r="911" spans="5:5" x14ac:dyDescent="0.25">
      <c r="E911" s="55"/>
    </row>
    <row r="912" spans="5:5" x14ac:dyDescent="0.25">
      <c r="E912" s="55"/>
    </row>
    <row r="913" spans="5:5" x14ac:dyDescent="0.25">
      <c r="E913" s="55"/>
    </row>
  </sheetData>
  <mergeCells count="1">
    <mergeCell ref="R4:Y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"/>
  <sheetViews>
    <sheetView zoomScaleNormal="100" workbookViewId="0">
      <selection activeCell="I36" sqref="I36"/>
    </sheetView>
  </sheetViews>
  <sheetFormatPr defaultRowHeight="15" x14ac:dyDescent="0.25"/>
  <cols>
    <col min="11" max="11" width="16.85546875" customWidth="1"/>
    <col min="12" max="12" width="17.7109375" customWidth="1"/>
  </cols>
  <sheetData>
    <row r="1" spans="1:8" x14ac:dyDescent="0.25">
      <c r="A1" t="s">
        <v>1260</v>
      </c>
    </row>
    <row r="2" spans="1:8" x14ac:dyDescent="0.25">
      <c r="A2">
        <f>IRFs!N7</f>
        <v>0.90302070900611797</v>
      </c>
      <c r="B2">
        <f>IRFs!O7</f>
        <v>8.5894952407738701E-2</v>
      </c>
      <c r="C2">
        <f>IRFs!P7</f>
        <v>0</v>
      </c>
      <c r="D2">
        <f>IRFs!Q7</f>
        <v>0</v>
      </c>
      <c r="E2">
        <f>IRFs!R7</f>
        <v>0</v>
      </c>
    </row>
    <row r="3" spans="1:8" x14ac:dyDescent="0.25">
      <c r="A3">
        <f>IRFs!N8</f>
        <v>9.8720862841740198E-2</v>
      </c>
      <c r="B3">
        <f>IRFs!O8</f>
        <v>0.80996486131408196</v>
      </c>
      <c r="C3">
        <f>IRFs!P8</f>
        <v>8.4135774573224603E-2</v>
      </c>
      <c r="D3">
        <f>IRFs!Q8</f>
        <v>0</v>
      </c>
      <c r="E3">
        <f>IRFs!R8</f>
        <v>0</v>
      </c>
    </row>
    <row r="4" spans="1:8" x14ac:dyDescent="0.25">
      <c r="A4">
        <f>IRFs!N9</f>
        <v>0</v>
      </c>
      <c r="B4">
        <f>IRFs!O9</f>
        <v>0.10141492476526399</v>
      </c>
      <c r="C4">
        <f>IRFs!P9</f>
        <v>0.81604015608673397</v>
      </c>
      <c r="D4">
        <f>IRFs!Q9</f>
        <v>7.7739518494681595E-2</v>
      </c>
      <c r="E4">
        <f>IRFs!R9</f>
        <v>0</v>
      </c>
    </row>
    <row r="5" spans="1:8" x14ac:dyDescent="0.25">
      <c r="A5">
        <f>IRFs!N10</f>
        <v>0</v>
      </c>
      <c r="B5">
        <f>IRFs!O10</f>
        <v>0</v>
      </c>
      <c r="C5">
        <f>IRFs!P10</f>
        <v>9.60895419528561E-2</v>
      </c>
      <c r="D5">
        <f>IRFs!Q10</f>
        <v>0.83390626210197705</v>
      </c>
      <c r="E5">
        <f>IRFs!R10</f>
        <v>6.89809195290918E-2</v>
      </c>
    </row>
    <row r="6" spans="1:8" x14ac:dyDescent="0.25">
      <c r="A6">
        <f>IRFs!N11</f>
        <v>0</v>
      </c>
      <c r="B6">
        <f>IRFs!O11</f>
        <v>0</v>
      </c>
      <c r="C6">
        <f>IRFs!P11</f>
        <v>0</v>
      </c>
      <c r="D6">
        <f>IRFs!Q11</f>
        <v>8.5841761294432897E-2</v>
      </c>
      <c r="E6">
        <f>IRFs!R11</f>
        <v>0.91526425930355304</v>
      </c>
    </row>
    <row r="8" spans="1:8" x14ac:dyDescent="0.25">
      <c r="A8" t="s">
        <v>3466</v>
      </c>
    </row>
    <row r="9" spans="1:8" x14ac:dyDescent="0.25">
      <c r="A9">
        <f>'TB calcs'!L18</f>
        <v>1.0006083073513443</v>
      </c>
      <c r="B9">
        <f>'TB calcs'!M18</f>
        <v>0.99578026609403092</v>
      </c>
      <c r="C9">
        <f>'TB calcs'!N18</f>
        <v>0</v>
      </c>
      <c r="D9">
        <f>'TB calcs'!O18</f>
        <v>0</v>
      </c>
      <c r="E9">
        <f>'TB calcs'!P18</f>
        <v>0</v>
      </c>
    </row>
    <row r="10" spans="1:8" x14ac:dyDescent="0.25">
      <c r="A10">
        <f>'TB calcs'!L19</f>
        <v>0.99997826134556367</v>
      </c>
      <c r="B10">
        <f>'TB calcs'!M19</f>
        <v>0.99974025209358308</v>
      </c>
      <c r="C10">
        <f>'TB calcs'!N19</f>
        <v>0.99800206026680605</v>
      </c>
      <c r="D10">
        <f>'TB calcs'!O19</f>
        <v>0</v>
      </c>
      <c r="E10">
        <f>'TB calcs'!P19</f>
        <v>0</v>
      </c>
    </row>
    <row r="11" spans="1:8" x14ac:dyDescent="0.25">
      <c r="A11">
        <f>'TB calcs'!L20</f>
        <v>0</v>
      </c>
      <c r="B11">
        <f>'TB calcs'!M20</f>
        <v>0.99720019002917404</v>
      </c>
      <c r="C11">
        <f>'TB calcs'!N20</f>
        <v>0.99870120122146211</v>
      </c>
      <c r="D11">
        <f>'TB calcs'!O20</f>
        <v>1.0004479011680085</v>
      </c>
      <c r="E11">
        <f>'TB calcs'!P20</f>
        <v>0</v>
      </c>
    </row>
    <row r="12" spans="1:8" x14ac:dyDescent="0.25">
      <c r="A12">
        <f>'TB calcs'!L21</f>
        <v>0</v>
      </c>
      <c r="B12">
        <f>'TB calcs'!M21</f>
        <v>0</v>
      </c>
      <c r="C12">
        <f>'TB calcs'!N21</f>
        <v>1.001865297352859</v>
      </c>
      <c r="D12">
        <f>'TB calcs'!O21</f>
        <v>0.99911825085395467</v>
      </c>
      <c r="E12">
        <f>'TB calcs'!P21</f>
        <v>0.99962817003592397</v>
      </c>
    </row>
    <row r="13" spans="1:8" x14ac:dyDescent="0.25">
      <c r="A13">
        <f>'TB calcs'!L22</f>
        <v>0</v>
      </c>
      <c r="B13">
        <f>'TB calcs'!M22</f>
        <v>0</v>
      </c>
      <c r="C13">
        <f>'TB calcs'!N22</f>
        <v>0</v>
      </c>
      <c r="D13">
        <f>'TB calcs'!O22</f>
        <v>0.99691768929388624</v>
      </c>
      <c r="E13">
        <f>'TB calcs'!P22</f>
        <v>0.99958143582840253</v>
      </c>
    </row>
    <row r="15" spans="1:8" x14ac:dyDescent="0.25">
      <c r="A15" t="s">
        <v>3467</v>
      </c>
    </row>
    <row r="16" spans="1:8" x14ac:dyDescent="0.25">
      <c r="A16">
        <f t="shared" ref="A16:E20" si="0">A2*A9</f>
        <v>0.90357002314182255</v>
      </c>
      <c r="B16">
        <f t="shared" si="0"/>
        <v>8.5532498564712164E-2</v>
      </c>
      <c r="C16">
        <f t="shared" si="0"/>
        <v>0</v>
      </c>
      <c r="D16">
        <f t="shared" si="0"/>
        <v>0</v>
      </c>
      <c r="E16">
        <f t="shared" si="0"/>
        <v>0</v>
      </c>
      <c r="G16">
        <f>SUM(A16:E16)</f>
        <v>0.98910252170653468</v>
      </c>
      <c r="H16" s="90">
        <f>1200*(1-G16)</f>
        <v>13.076973952158388</v>
      </c>
    </row>
    <row r="17" spans="1:15" x14ac:dyDescent="0.25">
      <c r="A17">
        <f t="shared" si="0"/>
        <v>9.8718716783017219E-2</v>
      </c>
      <c r="B17">
        <f t="shared" si="0"/>
        <v>0.80975447463708439</v>
      </c>
      <c r="C17">
        <f t="shared" si="0"/>
        <v>8.3967676366221711E-2</v>
      </c>
      <c r="D17">
        <f t="shared" si="0"/>
        <v>0</v>
      </c>
      <c r="E17">
        <f t="shared" si="0"/>
        <v>0</v>
      </c>
      <c r="G17">
        <f t="shared" ref="G17:G20" si="1">SUM(A17:E17)</f>
        <v>0.99244086778632334</v>
      </c>
      <c r="H17" s="90">
        <f t="shared" ref="H17:H20" si="2">1200*(1-G17)</f>
        <v>9.0709586564119871</v>
      </c>
    </row>
    <row r="18" spans="1:15" x14ac:dyDescent="0.25">
      <c r="A18">
        <f t="shared" si="0"/>
        <v>0</v>
      </c>
      <c r="B18">
        <f t="shared" si="0"/>
        <v>0.10113098224771565</v>
      </c>
      <c r="C18">
        <f t="shared" si="0"/>
        <v>0.81498028412877066</v>
      </c>
      <c r="D18">
        <f t="shared" si="0"/>
        <v>7.7774338115815786E-2</v>
      </c>
      <c r="E18">
        <f t="shared" si="0"/>
        <v>0</v>
      </c>
      <c r="G18">
        <f t="shared" si="1"/>
        <v>0.99388560449230212</v>
      </c>
      <c r="H18" s="90">
        <f t="shared" si="2"/>
        <v>7.3372746092374541</v>
      </c>
    </row>
    <row r="19" spans="1:15" x14ac:dyDescent="0.25">
      <c r="A19">
        <f t="shared" si="0"/>
        <v>0</v>
      </c>
      <c r="B19">
        <f t="shared" si="0"/>
        <v>0</v>
      </c>
      <c r="C19">
        <f t="shared" si="0"/>
        <v>9.6268777521098192E-2</v>
      </c>
      <c r="D19">
        <f t="shared" si="0"/>
        <v>0.83317096596748674</v>
      </c>
      <c r="E19">
        <f t="shared" si="0"/>
        <v>6.8955270356261367E-2</v>
      </c>
      <c r="G19">
        <f t="shared" si="1"/>
        <v>0.9983950138448463</v>
      </c>
      <c r="H19" s="90">
        <f t="shared" si="2"/>
        <v>1.9259833861844378</v>
      </c>
    </row>
    <row r="20" spans="1:15" x14ac:dyDescent="0.25">
      <c r="A20">
        <f t="shared" si="0"/>
        <v>0</v>
      </c>
      <c r="B20">
        <f t="shared" si="0"/>
        <v>0</v>
      </c>
      <c r="C20">
        <f t="shared" si="0"/>
        <v>0</v>
      </c>
      <c r="D20">
        <f t="shared" si="0"/>
        <v>8.5577170314563411E-2</v>
      </c>
      <c r="E20">
        <f t="shared" si="0"/>
        <v>0.91488116247706486</v>
      </c>
      <c r="G20">
        <f t="shared" si="1"/>
        <v>1.0004583327916283</v>
      </c>
      <c r="H20" s="90">
        <f t="shared" si="2"/>
        <v>-0.54999934995398903</v>
      </c>
    </row>
    <row r="22" spans="1:15" ht="15.75" x14ac:dyDescent="0.25">
      <c r="I22" s="169"/>
      <c r="J22" s="235" t="s">
        <v>3534</v>
      </c>
      <c r="K22" s="169"/>
      <c r="L22" s="169"/>
      <c r="M22" s="169"/>
      <c r="N22" s="169"/>
      <c r="O22" s="169"/>
    </row>
    <row r="23" spans="1:15" ht="16.5" thickBot="1" x14ac:dyDescent="0.3">
      <c r="I23" s="169"/>
      <c r="J23" s="184"/>
      <c r="K23" s="184"/>
      <c r="L23" s="184"/>
      <c r="M23" s="169"/>
      <c r="N23" s="169"/>
      <c r="O23" s="169"/>
    </row>
    <row r="24" spans="1:15" ht="63.95" customHeight="1" thickTop="1" x14ac:dyDescent="0.25">
      <c r="I24" s="169"/>
      <c r="J24" s="176" t="s">
        <v>1375</v>
      </c>
      <c r="K24" s="175" t="s">
        <v>3468</v>
      </c>
      <c r="L24" s="175" t="s">
        <v>3469</v>
      </c>
      <c r="M24" s="182"/>
      <c r="N24" s="182"/>
      <c r="O24" s="182"/>
    </row>
    <row r="25" spans="1:15" ht="21.95" customHeight="1" x14ac:dyDescent="0.25">
      <c r="I25" s="169"/>
      <c r="J25" s="183">
        <v>1</v>
      </c>
      <c r="K25" s="104">
        <f>G16</f>
        <v>0.98910252170653468</v>
      </c>
      <c r="L25" s="105">
        <f>H16</f>
        <v>13.076973952158388</v>
      </c>
      <c r="M25" s="169"/>
      <c r="N25" s="169"/>
      <c r="O25" s="169"/>
    </row>
    <row r="26" spans="1:15" ht="21.95" customHeight="1" x14ac:dyDescent="0.25">
      <c r="I26" s="169"/>
      <c r="J26" s="183">
        <v>2</v>
      </c>
      <c r="K26" s="104">
        <f t="shared" ref="K26:L26" si="3">G17</f>
        <v>0.99244086778632334</v>
      </c>
      <c r="L26" s="105">
        <f t="shared" si="3"/>
        <v>9.0709586564119871</v>
      </c>
      <c r="M26" s="169"/>
      <c r="N26" s="169"/>
      <c r="O26" s="169"/>
    </row>
    <row r="27" spans="1:15" ht="21.95" customHeight="1" x14ac:dyDescent="0.25">
      <c r="I27" s="169"/>
      <c r="J27" s="183">
        <v>3</v>
      </c>
      <c r="K27" s="104">
        <f t="shared" ref="K27:L27" si="4">G18</f>
        <v>0.99388560449230212</v>
      </c>
      <c r="L27" s="105">
        <f t="shared" si="4"/>
        <v>7.3372746092374541</v>
      </c>
      <c r="M27" s="169"/>
      <c r="N27" s="169"/>
      <c r="O27" s="169"/>
    </row>
    <row r="28" spans="1:15" ht="21.95" customHeight="1" x14ac:dyDescent="0.25">
      <c r="I28" s="169"/>
      <c r="J28" s="183">
        <v>4</v>
      </c>
      <c r="K28" s="104">
        <f t="shared" ref="K28:L28" si="5">G19</f>
        <v>0.9983950138448463</v>
      </c>
      <c r="L28" s="105">
        <f t="shared" si="5"/>
        <v>1.9259833861844378</v>
      </c>
      <c r="M28" s="169"/>
      <c r="N28" s="169"/>
      <c r="O28" s="169"/>
    </row>
    <row r="29" spans="1:15" ht="21.95" customHeight="1" thickBot="1" x14ac:dyDescent="0.3">
      <c r="I29" s="169"/>
      <c r="J29" s="185">
        <v>5</v>
      </c>
      <c r="K29" s="186">
        <f t="shared" ref="K29:L29" si="6">G20</f>
        <v>1.0004583327916283</v>
      </c>
      <c r="L29" s="106">
        <f t="shared" si="6"/>
        <v>-0.54999934995398903</v>
      </c>
      <c r="M29" s="169"/>
      <c r="N29" s="169"/>
      <c r="O29" s="169"/>
    </row>
    <row r="30" spans="1:15" ht="16.5" thickTop="1" x14ac:dyDescent="0.25">
      <c r="I30" s="169"/>
      <c r="J30" s="169"/>
      <c r="K30" s="169"/>
      <c r="L30" s="169"/>
      <c r="M30" s="169"/>
      <c r="N30" s="169"/>
      <c r="O30" s="169"/>
    </row>
    <row r="31" spans="1:15" ht="15.75" x14ac:dyDescent="0.25">
      <c r="I31" s="169"/>
      <c r="J31" s="169"/>
      <c r="K31" s="169"/>
      <c r="L31" s="169"/>
      <c r="M31" s="169"/>
      <c r="N31" s="169"/>
      <c r="O31" s="169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811"/>
  <sheetViews>
    <sheetView workbookViewId="0">
      <selection activeCell="E3" sqref="E3"/>
    </sheetView>
  </sheetViews>
  <sheetFormatPr defaultRowHeight="15" x14ac:dyDescent="0.25"/>
  <sheetData>
    <row r="2" spans="1:15" x14ac:dyDescent="0.25">
      <c r="C2" s="2" t="s">
        <v>1197</v>
      </c>
      <c r="D2" s="14" t="s">
        <v>1392</v>
      </c>
      <c r="E2" s="2" t="s">
        <v>1393</v>
      </c>
      <c r="F2" s="2"/>
      <c r="G2" s="2"/>
      <c r="H2" s="2"/>
      <c r="I2" s="2"/>
      <c r="J2" s="2"/>
      <c r="K2" s="2"/>
      <c r="L2" s="2"/>
      <c r="M2" s="2"/>
      <c r="N2" s="2"/>
      <c r="O2" s="14"/>
    </row>
    <row r="3" spans="1:15" x14ac:dyDescent="0.25">
      <c r="A3">
        <f>SS!B5</f>
        <v>1948</v>
      </c>
      <c r="B3">
        <f>SS!C5</f>
        <v>1</v>
      </c>
      <c r="C3">
        <f>SS!I5</f>
        <v>5</v>
      </c>
      <c r="D3" t="e">
        <f>INDEX(M$4:M$8,$C3)</f>
        <v>#REF!</v>
      </c>
      <c r="E3" s="5">
        <f>SS!D5</f>
        <v>0.95433207731937852</v>
      </c>
      <c r="M3" t="s">
        <v>1392</v>
      </c>
    </row>
    <row r="4" spans="1:15" x14ac:dyDescent="0.25">
      <c r="A4">
        <f>SS!B6</f>
        <v>1948</v>
      </c>
      <c r="B4">
        <f>SS!C6</f>
        <v>2</v>
      </c>
      <c r="C4">
        <f>SS!I6</f>
        <v>4</v>
      </c>
      <c r="D4" t="e">
        <f t="shared" ref="D4:D67" si="0">INDEX(M$4:M$8,$C4)</f>
        <v>#REF!</v>
      </c>
      <c r="E4" s="5">
        <f>SS!D6</f>
        <v>0.84098608454463808</v>
      </c>
      <c r="M4" s="162" t="e">
        <f>SMSDF!#REF!</f>
        <v>#REF!</v>
      </c>
    </row>
    <row r="5" spans="1:15" x14ac:dyDescent="0.25">
      <c r="A5">
        <f>SS!B7</f>
        <v>1948</v>
      </c>
      <c r="B5">
        <f>SS!C7</f>
        <v>3</v>
      </c>
      <c r="C5">
        <f>SS!I7</f>
        <v>4</v>
      </c>
      <c r="D5" t="e">
        <f t="shared" si="0"/>
        <v>#REF!</v>
      </c>
      <c r="E5" s="5">
        <f>SS!D7</f>
        <v>0.75935746171398089</v>
      </c>
      <c r="M5" s="162" t="e">
        <f>SMSDF!#REF!</f>
        <v>#REF!</v>
      </c>
    </row>
    <row r="6" spans="1:15" x14ac:dyDescent="0.25">
      <c r="A6">
        <f>SS!B8</f>
        <v>1948</v>
      </c>
      <c r="B6">
        <f>SS!C8</f>
        <v>4</v>
      </c>
      <c r="C6">
        <f>SS!I8</f>
        <v>4</v>
      </c>
      <c r="D6" t="e">
        <f t="shared" si="0"/>
        <v>#REF!</v>
      </c>
      <c r="E6" s="5">
        <f>SS!D8</f>
        <v>0.7770214073892231</v>
      </c>
      <c r="M6" s="162" t="e">
        <f>SMSDF!#REF!</f>
        <v>#REF!</v>
      </c>
    </row>
    <row r="7" spans="1:15" x14ac:dyDescent="0.25">
      <c r="A7">
        <f>SS!B9</f>
        <v>1948</v>
      </c>
      <c r="B7">
        <f>SS!C9</f>
        <v>5</v>
      </c>
      <c r="C7">
        <f>SS!I9</f>
        <v>5</v>
      </c>
      <c r="D7" t="e">
        <f t="shared" si="0"/>
        <v>#REF!</v>
      </c>
      <c r="E7" s="5">
        <f>SS!D9</f>
        <v>0.88832248622576648</v>
      </c>
      <c r="M7" s="162" t="e">
        <f>SMSDF!#REF!</f>
        <v>#REF!</v>
      </c>
    </row>
    <row r="8" spans="1:15" x14ac:dyDescent="0.25">
      <c r="A8">
        <f>SS!B10</f>
        <v>1948</v>
      </c>
      <c r="B8">
        <f>SS!C10</f>
        <v>6</v>
      </c>
      <c r="C8">
        <f>SS!I10</f>
        <v>4</v>
      </c>
      <c r="D8" t="e">
        <f t="shared" si="0"/>
        <v>#REF!</v>
      </c>
      <c r="E8" s="5">
        <f>SS!D10</f>
        <v>0.84379806264388679</v>
      </c>
      <c r="M8" s="162" t="e">
        <f>SMSDF!#REF!</f>
        <v>#REF!</v>
      </c>
    </row>
    <row r="9" spans="1:15" x14ac:dyDescent="0.25">
      <c r="A9">
        <f>SS!B11</f>
        <v>1948</v>
      </c>
      <c r="B9">
        <f>SS!C11</f>
        <v>7</v>
      </c>
      <c r="C9">
        <f>SS!I11</f>
        <v>4</v>
      </c>
      <c r="D9" t="e">
        <f t="shared" si="0"/>
        <v>#REF!</v>
      </c>
      <c r="E9" s="5">
        <f>SS!D11</f>
        <v>0.83468170892820293</v>
      </c>
    </row>
    <row r="10" spans="1:15" x14ac:dyDescent="0.25">
      <c r="A10">
        <f>SS!B12</f>
        <v>1948</v>
      </c>
      <c r="B10">
        <f>SS!C12</f>
        <v>8</v>
      </c>
      <c r="C10">
        <f>SS!I12</f>
        <v>4</v>
      </c>
      <c r="D10" t="e">
        <f t="shared" si="0"/>
        <v>#REF!</v>
      </c>
      <c r="E10" s="5">
        <f>SS!D12</f>
        <v>0.7561893947298941</v>
      </c>
    </row>
    <row r="11" spans="1:15" x14ac:dyDescent="0.25">
      <c r="A11">
        <f>SS!B13</f>
        <v>1948</v>
      </c>
      <c r="B11">
        <f>SS!C13</f>
        <v>9</v>
      </c>
      <c r="C11">
        <f>SS!I13</f>
        <v>4</v>
      </c>
      <c r="D11" t="e">
        <f t="shared" si="0"/>
        <v>#REF!</v>
      </c>
      <c r="E11" s="5">
        <f>SS!D13</f>
        <v>0.82266873796666251</v>
      </c>
    </row>
    <row r="12" spans="1:15" x14ac:dyDescent="0.25">
      <c r="A12">
        <f>SS!B14</f>
        <v>1948</v>
      </c>
      <c r="B12">
        <f>SS!C14</f>
        <v>10</v>
      </c>
      <c r="C12">
        <f>SS!I14</f>
        <v>4</v>
      </c>
      <c r="D12" t="e">
        <f t="shared" si="0"/>
        <v>#REF!</v>
      </c>
      <c r="E12" s="5">
        <f>SS!D14</f>
        <v>0.76299275702409997</v>
      </c>
    </row>
    <row r="13" spans="1:15" x14ac:dyDescent="0.25">
      <c r="A13">
        <f>SS!B15</f>
        <v>1948</v>
      </c>
      <c r="B13">
        <f>SS!C15</f>
        <v>11</v>
      </c>
      <c r="C13">
        <f>SS!I15</f>
        <v>4</v>
      </c>
      <c r="D13" t="e">
        <f t="shared" si="0"/>
        <v>#REF!</v>
      </c>
      <c r="E13" s="5">
        <f>SS!D15</f>
        <v>0.70784024220673836</v>
      </c>
    </row>
    <row r="14" spans="1:15" x14ac:dyDescent="0.25">
      <c r="A14">
        <f>SS!B16</f>
        <v>1948</v>
      </c>
      <c r="B14">
        <f>SS!C16</f>
        <v>12</v>
      </c>
      <c r="C14">
        <f>SS!I16</f>
        <v>3</v>
      </c>
      <c r="D14" t="e">
        <f t="shared" si="0"/>
        <v>#REF!</v>
      </c>
      <c r="E14" s="5">
        <f>SS!D16</f>
        <v>0.61565987498245578</v>
      </c>
    </row>
    <row r="15" spans="1:15" x14ac:dyDescent="0.25">
      <c r="A15">
        <f>SS!B17</f>
        <v>1949</v>
      </c>
      <c r="B15">
        <f>SS!C17</f>
        <v>1</v>
      </c>
      <c r="C15">
        <f>SS!I17</f>
        <v>3</v>
      </c>
      <c r="D15" t="e">
        <f t="shared" si="0"/>
        <v>#REF!</v>
      </c>
      <c r="E15" s="5">
        <f>SS!D17</f>
        <v>0.54298158673615349</v>
      </c>
    </row>
    <row r="16" spans="1:15" x14ac:dyDescent="0.25">
      <c r="A16">
        <f>SS!B18</f>
        <v>1949</v>
      </c>
      <c r="B16">
        <f>SS!C18</f>
        <v>2</v>
      </c>
      <c r="C16">
        <f>SS!I18</f>
        <v>2</v>
      </c>
      <c r="D16" t="e">
        <f t="shared" si="0"/>
        <v>#REF!</v>
      </c>
      <c r="E16" s="5">
        <f>SS!D18</f>
        <v>0.43581217354403262</v>
      </c>
    </row>
    <row r="17" spans="1:5" x14ac:dyDescent="0.25">
      <c r="A17">
        <f>SS!B19</f>
        <v>1949</v>
      </c>
      <c r="B17">
        <f>SS!C19</f>
        <v>3</v>
      </c>
      <c r="C17">
        <f>SS!I19</f>
        <v>2</v>
      </c>
      <c r="D17" t="e">
        <f t="shared" si="0"/>
        <v>#REF!</v>
      </c>
      <c r="E17" s="5">
        <f>SS!D19</f>
        <v>0.41210594714265086</v>
      </c>
    </row>
    <row r="18" spans="1:5" x14ac:dyDescent="0.25">
      <c r="A18">
        <f>SS!B20</f>
        <v>1949</v>
      </c>
      <c r="B18">
        <f>SS!C20</f>
        <v>4</v>
      </c>
      <c r="C18">
        <f>SS!I20</f>
        <v>2</v>
      </c>
      <c r="D18" t="e">
        <f t="shared" si="0"/>
        <v>#REF!</v>
      </c>
      <c r="E18" s="5">
        <f>SS!D20</f>
        <v>0.37309838166645137</v>
      </c>
    </row>
    <row r="19" spans="1:5" x14ac:dyDescent="0.25">
      <c r="A19">
        <f>SS!B21</f>
        <v>1949</v>
      </c>
      <c r="B19">
        <f>SS!C21</f>
        <v>5</v>
      </c>
      <c r="C19">
        <f>SS!I21</f>
        <v>2</v>
      </c>
      <c r="D19" t="e">
        <f t="shared" si="0"/>
        <v>#REF!</v>
      </c>
      <c r="E19" s="5">
        <f>SS!D21</f>
        <v>0.31911717832760933</v>
      </c>
    </row>
    <row r="20" spans="1:5" x14ac:dyDescent="0.25">
      <c r="A20">
        <f>SS!B22</f>
        <v>1949</v>
      </c>
      <c r="B20">
        <f>SS!C22</f>
        <v>6</v>
      </c>
      <c r="C20">
        <f>SS!I22</f>
        <v>1</v>
      </c>
      <c r="D20" t="e">
        <f t="shared" si="0"/>
        <v>#REF!</v>
      </c>
      <c r="E20" s="5">
        <f>SS!D22</f>
        <v>0.30501397480462128</v>
      </c>
    </row>
    <row r="21" spans="1:5" x14ac:dyDescent="0.25">
      <c r="A21">
        <f>SS!B23</f>
        <v>1949</v>
      </c>
      <c r="B21">
        <f>SS!C23</f>
        <v>7</v>
      </c>
      <c r="C21">
        <f>SS!I23</f>
        <v>1</v>
      </c>
      <c r="D21" t="e">
        <f t="shared" si="0"/>
        <v>#REF!</v>
      </c>
      <c r="E21" s="5">
        <f>SS!D23</f>
        <v>0.26449897572675818</v>
      </c>
    </row>
    <row r="22" spans="1:5" x14ac:dyDescent="0.25">
      <c r="A22">
        <f>SS!B24</f>
        <v>1949</v>
      </c>
      <c r="B22">
        <f>SS!C24</f>
        <v>8</v>
      </c>
      <c r="C22">
        <f>SS!I24</f>
        <v>1</v>
      </c>
      <c r="D22" t="e">
        <f t="shared" si="0"/>
        <v>#REF!</v>
      </c>
      <c r="E22" s="5">
        <f>SS!D24</f>
        <v>0.24991256047949773</v>
      </c>
    </row>
    <row r="23" spans="1:5" x14ac:dyDescent="0.25">
      <c r="A23">
        <f>SS!B25</f>
        <v>1949</v>
      </c>
      <c r="B23">
        <f>SS!C25</f>
        <v>9</v>
      </c>
      <c r="C23">
        <f>SS!I25</f>
        <v>1</v>
      </c>
      <c r="D23" t="e">
        <f t="shared" si="0"/>
        <v>#REF!</v>
      </c>
      <c r="E23" s="5">
        <f>SS!D25</f>
        <v>0.24649145950385007</v>
      </c>
    </row>
    <row r="24" spans="1:5" x14ac:dyDescent="0.25">
      <c r="A24">
        <f>SS!B26</f>
        <v>1949</v>
      </c>
      <c r="B24">
        <f>SS!C26</f>
        <v>10</v>
      </c>
      <c r="C24">
        <f>SS!I26</f>
        <v>1</v>
      </c>
      <c r="D24" t="e">
        <f t="shared" si="0"/>
        <v>#REF!</v>
      </c>
      <c r="E24" s="5">
        <f>SS!D26</f>
        <v>0.19439646315206338</v>
      </c>
    </row>
    <row r="25" spans="1:5" x14ac:dyDescent="0.25">
      <c r="A25">
        <f>SS!B27</f>
        <v>1949</v>
      </c>
      <c r="B25">
        <f>SS!C27</f>
        <v>11</v>
      </c>
      <c r="C25">
        <f>SS!I27</f>
        <v>1</v>
      </c>
      <c r="D25" t="e">
        <f t="shared" si="0"/>
        <v>#REF!</v>
      </c>
      <c r="E25" s="5">
        <f>SS!D27</f>
        <v>0.23652661082567822</v>
      </c>
    </row>
    <row r="26" spans="1:5" x14ac:dyDescent="0.25">
      <c r="A26">
        <f>SS!B28</f>
        <v>1949</v>
      </c>
      <c r="B26">
        <f>SS!C28</f>
        <v>12</v>
      </c>
      <c r="C26">
        <f>SS!I28</f>
        <v>1</v>
      </c>
      <c r="D26" t="e">
        <f t="shared" si="0"/>
        <v>#REF!</v>
      </c>
      <c r="E26" s="5">
        <f>SS!D28</f>
        <v>0.23033232884512622</v>
      </c>
    </row>
    <row r="27" spans="1:5" x14ac:dyDescent="0.25">
      <c r="A27">
        <f>SS!B29</f>
        <v>1950</v>
      </c>
      <c r="B27">
        <f>SS!C29</f>
        <v>1</v>
      </c>
      <c r="C27">
        <f>SS!I29</f>
        <v>1</v>
      </c>
      <c r="D27" t="e">
        <f t="shared" si="0"/>
        <v>#REF!</v>
      </c>
      <c r="E27" s="5">
        <f>SS!D29</f>
        <v>0.2653478470182703</v>
      </c>
    </row>
    <row r="28" spans="1:5" x14ac:dyDescent="0.25">
      <c r="A28">
        <f>SS!B30</f>
        <v>1950</v>
      </c>
      <c r="B28">
        <f>SS!C30</f>
        <v>2</v>
      </c>
      <c r="C28">
        <f>SS!I30</f>
        <v>1</v>
      </c>
      <c r="D28" t="e">
        <f t="shared" si="0"/>
        <v>#REF!</v>
      </c>
      <c r="E28" s="5">
        <f>SS!D30</f>
        <v>0.27694316325152857</v>
      </c>
    </row>
    <row r="29" spans="1:5" x14ac:dyDescent="0.25">
      <c r="A29">
        <f>SS!B31</f>
        <v>1950</v>
      </c>
      <c r="B29">
        <f>SS!C31</f>
        <v>3</v>
      </c>
      <c r="C29">
        <f>SS!I31</f>
        <v>1</v>
      </c>
      <c r="D29" t="e">
        <f t="shared" si="0"/>
        <v>#REF!</v>
      </c>
      <c r="E29" s="5">
        <f>SS!D31</f>
        <v>0.28568750107642238</v>
      </c>
    </row>
    <row r="30" spans="1:5" x14ac:dyDescent="0.25">
      <c r="A30">
        <f>SS!B32</f>
        <v>1950</v>
      </c>
      <c r="B30">
        <f>SS!C32</f>
        <v>4</v>
      </c>
      <c r="C30">
        <f>SS!I32</f>
        <v>2</v>
      </c>
      <c r="D30" t="e">
        <f t="shared" si="0"/>
        <v>#REF!</v>
      </c>
      <c r="E30" s="5">
        <f>SS!D32</f>
        <v>0.32347015168418969</v>
      </c>
    </row>
    <row r="31" spans="1:5" x14ac:dyDescent="0.25">
      <c r="A31">
        <f>SS!B33</f>
        <v>1950</v>
      </c>
      <c r="B31">
        <f>SS!C33</f>
        <v>5</v>
      </c>
      <c r="C31">
        <f>SS!I33</f>
        <v>2</v>
      </c>
      <c r="D31" t="e">
        <f t="shared" si="0"/>
        <v>#REF!</v>
      </c>
      <c r="E31" s="5">
        <f>SS!D33</f>
        <v>0.3496817831323597</v>
      </c>
    </row>
    <row r="32" spans="1:5" x14ac:dyDescent="0.25">
      <c r="A32">
        <f>SS!B34</f>
        <v>1950</v>
      </c>
      <c r="B32">
        <f>SS!C34</f>
        <v>6</v>
      </c>
      <c r="C32">
        <f>SS!I34</f>
        <v>2</v>
      </c>
      <c r="D32" t="e">
        <f t="shared" si="0"/>
        <v>#REF!</v>
      </c>
      <c r="E32" s="5">
        <f>SS!D34</f>
        <v>0.38240618004503957</v>
      </c>
    </row>
    <row r="33" spans="1:5" x14ac:dyDescent="0.25">
      <c r="A33">
        <f>SS!B35</f>
        <v>1950</v>
      </c>
      <c r="B33">
        <f>SS!C35</f>
        <v>7</v>
      </c>
      <c r="C33">
        <f>SS!I35</f>
        <v>2</v>
      </c>
      <c r="D33" t="e">
        <f t="shared" si="0"/>
        <v>#REF!</v>
      </c>
      <c r="E33" s="5">
        <f>SS!D35</f>
        <v>0.44503894539296529</v>
      </c>
    </row>
    <row r="34" spans="1:5" x14ac:dyDescent="0.25">
      <c r="A34">
        <f>SS!B36</f>
        <v>1950</v>
      </c>
      <c r="B34">
        <f>SS!C36</f>
        <v>8</v>
      </c>
      <c r="C34">
        <f>SS!I36</f>
        <v>3</v>
      </c>
      <c r="D34" t="e">
        <f t="shared" si="0"/>
        <v>#REF!</v>
      </c>
      <c r="E34" s="5">
        <f>SS!D36</f>
        <v>0.55643672686844692</v>
      </c>
    </row>
    <row r="35" spans="1:5" x14ac:dyDescent="0.25">
      <c r="A35">
        <f>SS!B37</f>
        <v>1950</v>
      </c>
      <c r="B35">
        <f>SS!C37</f>
        <v>9</v>
      </c>
      <c r="C35">
        <f>SS!I37</f>
        <v>3</v>
      </c>
      <c r="D35" t="e">
        <f t="shared" si="0"/>
        <v>#REF!</v>
      </c>
      <c r="E35" s="5">
        <f>SS!D37</f>
        <v>0.56231386412191553</v>
      </c>
    </row>
    <row r="36" spans="1:5" x14ac:dyDescent="0.25">
      <c r="A36">
        <f>SS!B38</f>
        <v>1950</v>
      </c>
      <c r="B36">
        <f>SS!C38</f>
        <v>10</v>
      </c>
      <c r="C36">
        <f>SS!I38</f>
        <v>3</v>
      </c>
      <c r="D36" t="e">
        <f t="shared" si="0"/>
        <v>#REF!</v>
      </c>
      <c r="E36" s="5">
        <f>SS!D38</f>
        <v>0.62868854098658489</v>
      </c>
    </row>
    <row r="37" spans="1:5" x14ac:dyDescent="0.25">
      <c r="A37">
        <f>SS!B39</f>
        <v>1950</v>
      </c>
      <c r="B37">
        <f>SS!C39</f>
        <v>11</v>
      </c>
      <c r="C37">
        <f>SS!I39</f>
        <v>3</v>
      </c>
      <c r="D37" t="e">
        <f t="shared" si="0"/>
        <v>#REF!</v>
      </c>
      <c r="E37" s="5">
        <f>SS!D39</f>
        <v>0.64077397626197408</v>
      </c>
    </row>
    <row r="38" spans="1:5" x14ac:dyDescent="0.25">
      <c r="A38">
        <f>SS!B40</f>
        <v>1950</v>
      </c>
      <c r="B38">
        <f>SS!C40</f>
        <v>12</v>
      </c>
      <c r="C38">
        <f>SS!I40</f>
        <v>3</v>
      </c>
      <c r="D38" t="e">
        <f t="shared" si="0"/>
        <v>#REF!</v>
      </c>
      <c r="E38" s="5">
        <f>SS!D40</f>
        <v>0.64359628135894809</v>
      </c>
    </row>
    <row r="39" spans="1:5" x14ac:dyDescent="0.25">
      <c r="A39">
        <f>SS!B41</f>
        <v>1951</v>
      </c>
      <c r="B39">
        <f>SS!C41</f>
        <v>1</v>
      </c>
      <c r="C39">
        <f>SS!I41</f>
        <v>4</v>
      </c>
      <c r="D39" t="e">
        <f t="shared" si="0"/>
        <v>#REF!</v>
      </c>
      <c r="E39" s="5">
        <f>SS!D41</f>
        <v>0.82330046014307257</v>
      </c>
    </row>
    <row r="40" spans="1:5" x14ac:dyDescent="0.25">
      <c r="A40">
        <f>SS!B42</f>
        <v>1951</v>
      </c>
      <c r="B40">
        <f>SS!C42</f>
        <v>2</v>
      </c>
      <c r="C40">
        <f>SS!I42</f>
        <v>4</v>
      </c>
      <c r="D40" t="e">
        <f t="shared" si="0"/>
        <v>#REF!</v>
      </c>
      <c r="E40" s="5">
        <f>SS!D42</f>
        <v>0.90132879248488018</v>
      </c>
    </row>
    <row r="41" spans="1:5" x14ac:dyDescent="0.25">
      <c r="A41">
        <f>SS!B43</f>
        <v>1951</v>
      </c>
      <c r="B41">
        <f>SS!C43</f>
        <v>3</v>
      </c>
      <c r="C41">
        <f>SS!I43</f>
        <v>4</v>
      </c>
      <c r="D41" t="e">
        <f t="shared" si="0"/>
        <v>#REF!</v>
      </c>
      <c r="E41" s="5">
        <f>SS!D43</f>
        <v>0.97252309917234048</v>
      </c>
    </row>
    <row r="42" spans="1:5" x14ac:dyDescent="0.25">
      <c r="A42">
        <f>SS!B44</f>
        <v>1951</v>
      </c>
      <c r="B42">
        <f>SS!C44</f>
        <v>4</v>
      </c>
      <c r="C42">
        <f>SS!I44</f>
        <v>5</v>
      </c>
      <c r="D42" t="e">
        <f t="shared" si="0"/>
        <v>#REF!</v>
      </c>
      <c r="E42" s="5">
        <f>SS!D44</f>
        <v>1.0881585500831634</v>
      </c>
    </row>
    <row r="43" spans="1:5" x14ac:dyDescent="0.25">
      <c r="A43">
        <f>SS!B45</f>
        <v>1951</v>
      </c>
      <c r="B43">
        <f>SS!C45</f>
        <v>5</v>
      </c>
      <c r="C43">
        <f>SS!I45</f>
        <v>5</v>
      </c>
      <c r="D43" t="e">
        <f t="shared" si="0"/>
        <v>#REF!</v>
      </c>
      <c r="E43" s="5">
        <f>SS!D45</f>
        <v>1.1314493480874881</v>
      </c>
    </row>
    <row r="44" spans="1:5" x14ac:dyDescent="0.25">
      <c r="A44">
        <f>SS!B46</f>
        <v>1951</v>
      </c>
      <c r="B44">
        <f>SS!C46</f>
        <v>6</v>
      </c>
      <c r="C44">
        <f>SS!I46</f>
        <v>5</v>
      </c>
      <c r="D44" t="e">
        <f t="shared" si="0"/>
        <v>#REF!</v>
      </c>
      <c r="E44" s="5">
        <f>SS!D46</f>
        <v>1.0361014432655133</v>
      </c>
    </row>
    <row r="45" spans="1:5" x14ac:dyDescent="0.25">
      <c r="A45">
        <f>SS!B47</f>
        <v>1951</v>
      </c>
      <c r="B45">
        <f>SS!C47</f>
        <v>7</v>
      </c>
      <c r="C45">
        <f>SS!I47</f>
        <v>5</v>
      </c>
      <c r="D45" t="e">
        <f t="shared" si="0"/>
        <v>#REF!</v>
      </c>
      <c r="E45" s="5">
        <f>SS!D47</f>
        <v>1.0593411923004277</v>
      </c>
    </row>
    <row r="46" spans="1:5" x14ac:dyDescent="0.25">
      <c r="A46">
        <f>SS!B48</f>
        <v>1951</v>
      </c>
      <c r="B46">
        <f>SS!C48</f>
        <v>8</v>
      </c>
      <c r="C46">
        <f>SS!I48</f>
        <v>5</v>
      </c>
      <c r="D46" t="e">
        <f t="shared" si="0"/>
        <v>#REF!</v>
      </c>
      <c r="E46" s="5">
        <f>SS!D48</f>
        <v>1.0559465515054021</v>
      </c>
    </row>
    <row r="47" spans="1:5" x14ac:dyDescent="0.25">
      <c r="A47">
        <f>SS!B49</f>
        <v>1951</v>
      </c>
      <c r="B47">
        <f>SS!C49</f>
        <v>9</v>
      </c>
      <c r="C47">
        <f>SS!I49</f>
        <v>5</v>
      </c>
      <c r="D47" t="e">
        <f t="shared" si="0"/>
        <v>#REF!</v>
      </c>
      <c r="E47" s="5">
        <f>SS!D49</f>
        <v>1.0023632842844064</v>
      </c>
    </row>
    <row r="48" spans="1:5" x14ac:dyDescent="0.25">
      <c r="A48">
        <f>SS!B50</f>
        <v>1951</v>
      </c>
      <c r="B48">
        <f>SS!C50</f>
        <v>10</v>
      </c>
      <c r="C48">
        <f>SS!I50</f>
        <v>4</v>
      </c>
      <c r="D48" t="e">
        <f t="shared" si="0"/>
        <v>#REF!</v>
      </c>
      <c r="E48" s="5">
        <f>SS!D50</f>
        <v>0.93502529354745634</v>
      </c>
    </row>
    <row r="49" spans="1:5" x14ac:dyDescent="0.25">
      <c r="A49">
        <f>SS!B51</f>
        <v>1951</v>
      </c>
      <c r="B49">
        <f>SS!C51</f>
        <v>11</v>
      </c>
      <c r="C49">
        <f>SS!I51</f>
        <v>4</v>
      </c>
      <c r="D49" t="e">
        <f t="shared" si="0"/>
        <v>#REF!</v>
      </c>
      <c r="E49" s="5">
        <f>SS!D51</f>
        <v>0.94350594851295555</v>
      </c>
    </row>
    <row r="50" spans="1:5" x14ac:dyDescent="0.25">
      <c r="A50">
        <f>SS!B52</f>
        <v>1951</v>
      </c>
      <c r="B50">
        <f>SS!C52</f>
        <v>12</v>
      </c>
      <c r="C50">
        <f>SS!I52</f>
        <v>5</v>
      </c>
      <c r="D50" t="e">
        <f t="shared" si="0"/>
        <v>#REF!</v>
      </c>
      <c r="E50" s="5">
        <f>SS!D52</f>
        <v>1.0957783058055086</v>
      </c>
    </row>
    <row r="51" spans="1:5" x14ac:dyDescent="0.25">
      <c r="A51">
        <f>SS!B53</f>
        <v>1952</v>
      </c>
      <c r="B51">
        <f>SS!C53</f>
        <v>1</v>
      </c>
      <c r="C51">
        <f>SS!I53</f>
        <v>5</v>
      </c>
      <c r="D51" t="e">
        <f t="shared" si="0"/>
        <v>#REF!</v>
      </c>
      <c r="E51" s="5">
        <f>SS!D53</f>
        <v>1.0393425182154781</v>
      </c>
    </row>
    <row r="52" spans="1:5" x14ac:dyDescent="0.25">
      <c r="A52">
        <f>SS!B54</f>
        <v>1952</v>
      </c>
      <c r="B52">
        <f>SS!C54</f>
        <v>2</v>
      </c>
      <c r="C52">
        <f>SS!I54</f>
        <v>5</v>
      </c>
      <c r="D52" t="e">
        <f t="shared" si="0"/>
        <v>#REF!</v>
      </c>
      <c r="E52" s="5">
        <f>SS!D54</f>
        <v>1.1005220512792024</v>
      </c>
    </row>
    <row r="53" spans="1:5" x14ac:dyDescent="0.25">
      <c r="A53">
        <f>SS!B55</f>
        <v>1952</v>
      </c>
      <c r="B53">
        <f>SS!C55</f>
        <v>3</v>
      </c>
      <c r="C53">
        <f>SS!I55</f>
        <v>5</v>
      </c>
      <c r="D53" t="e">
        <f t="shared" si="0"/>
        <v>#REF!</v>
      </c>
      <c r="E53" s="5">
        <f>SS!D55</f>
        <v>1.139031938842141</v>
      </c>
    </row>
    <row r="54" spans="1:5" x14ac:dyDescent="0.25">
      <c r="A54">
        <f>SS!B56</f>
        <v>1952</v>
      </c>
      <c r="B54">
        <f>SS!C56</f>
        <v>4</v>
      </c>
      <c r="C54">
        <f>SS!I56</f>
        <v>5</v>
      </c>
      <c r="D54" t="e">
        <f t="shared" si="0"/>
        <v>#REF!</v>
      </c>
      <c r="E54" s="5">
        <f>SS!D56</f>
        <v>1.1560877206578883</v>
      </c>
    </row>
    <row r="55" spans="1:5" x14ac:dyDescent="0.25">
      <c r="A55">
        <f>SS!B57</f>
        <v>1952</v>
      </c>
      <c r="B55">
        <f>SS!C57</f>
        <v>5</v>
      </c>
      <c r="C55">
        <f>SS!I57</f>
        <v>5</v>
      </c>
      <c r="D55" t="e">
        <f t="shared" si="0"/>
        <v>#REF!</v>
      </c>
      <c r="E55" s="5">
        <f>SS!D57</f>
        <v>1.0731420677735293</v>
      </c>
    </row>
    <row r="56" spans="1:5" x14ac:dyDescent="0.25">
      <c r="A56">
        <f>SS!B58</f>
        <v>1952</v>
      </c>
      <c r="B56">
        <f>SS!C58</f>
        <v>6</v>
      </c>
      <c r="C56">
        <f>SS!I58</f>
        <v>5</v>
      </c>
      <c r="D56" t="e">
        <f t="shared" si="0"/>
        <v>#REF!</v>
      </c>
      <c r="E56" s="5">
        <f>SS!D58</f>
        <v>1.0500459621304243</v>
      </c>
    </row>
    <row r="57" spans="1:5" x14ac:dyDescent="0.25">
      <c r="A57">
        <f>SS!B59</f>
        <v>1952</v>
      </c>
      <c r="B57">
        <f>SS!C59</f>
        <v>7</v>
      </c>
      <c r="C57">
        <f>SS!I59</f>
        <v>4</v>
      </c>
      <c r="D57" t="e">
        <f t="shared" si="0"/>
        <v>#REF!</v>
      </c>
      <c r="E57" s="5">
        <f>SS!D59</f>
        <v>0.94250515789636202</v>
      </c>
    </row>
    <row r="58" spans="1:5" x14ac:dyDescent="0.25">
      <c r="A58">
        <f>SS!B60</f>
        <v>1952</v>
      </c>
      <c r="B58">
        <f>SS!C60</f>
        <v>8</v>
      </c>
      <c r="C58">
        <f>SS!I60</f>
        <v>4</v>
      </c>
      <c r="D58" t="e">
        <f t="shared" si="0"/>
        <v>#REF!</v>
      </c>
      <c r="E58" s="5">
        <f>SS!D60</f>
        <v>0.94578997853905344</v>
      </c>
    </row>
    <row r="59" spans="1:5" x14ac:dyDescent="0.25">
      <c r="A59">
        <f>SS!B61</f>
        <v>1952</v>
      </c>
      <c r="B59">
        <f>SS!C61</f>
        <v>9</v>
      </c>
      <c r="C59">
        <f>SS!I61</f>
        <v>5</v>
      </c>
      <c r="D59" t="e">
        <f t="shared" si="0"/>
        <v>#REF!</v>
      </c>
      <c r="E59" s="5">
        <f>SS!D61</f>
        <v>1.1154706425966239</v>
      </c>
    </row>
    <row r="60" spans="1:5" x14ac:dyDescent="0.25">
      <c r="A60">
        <f>SS!B62</f>
        <v>1952</v>
      </c>
      <c r="B60">
        <f>SS!C62</f>
        <v>10</v>
      </c>
      <c r="C60">
        <f>SS!I62</f>
        <v>5</v>
      </c>
      <c r="D60" t="e">
        <f t="shared" si="0"/>
        <v>#REF!</v>
      </c>
      <c r="E60" s="5">
        <f>SS!D62</f>
        <v>1.1831485772511301</v>
      </c>
    </row>
    <row r="61" spans="1:5" x14ac:dyDescent="0.25">
      <c r="A61">
        <f>SS!B63</f>
        <v>1952</v>
      </c>
      <c r="B61">
        <f>SS!C63</f>
        <v>11</v>
      </c>
      <c r="C61">
        <f>SS!I63</f>
        <v>5</v>
      </c>
      <c r="D61" t="e">
        <f t="shared" si="0"/>
        <v>#REF!</v>
      </c>
      <c r="E61" s="5">
        <f>SS!D63</f>
        <v>1.3145785419792877</v>
      </c>
    </row>
    <row r="62" spans="1:5" x14ac:dyDescent="0.25">
      <c r="A62">
        <f>SS!B64</f>
        <v>1952</v>
      </c>
      <c r="B62">
        <f>SS!C64</f>
        <v>12</v>
      </c>
      <c r="C62">
        <f>SS!I64</f>
        <v>5</v>
      </c>
      <c r="D62" t="e">
        <f t="shared" si="0"/>
        <v>#REF!</v>
      </c>
      <c r="E62" s="5">
        <f>SS!D64</f>
        <v>1.3500310461125284</v>
      </c>
    </row>
    <row r="63" spans="1:5" x14ac:dyDescent="0.25">
      <c r="A63">
        <f>SS!B65</f>
        <v>1953</v>
      </c>
      <c r="B63">
        <f>SS!C65</f>
        <v>1</v>
      </c>
      <c r="C63">
        <f>SS!I65</f>
        <v>5</v>
      </c>
      <c r="D63" t="e">
        <f t="shared" si="0"/>
        <v>#REF!</v>
      </c>
      <c r="E63" s="5">
        <f>SS!D65</f>
        <v>1.1842635419868126</v>
      </c>
    </row>
    <row r="64" spans="1:5" x14ac:dyDescent="0.25">
      <c r="A64">
        <f>SS!B66</f>
        <v>1953</v>
      </c>
      <c r="B64">
        <f>SS!C66</f>
        <v>2</v>
      </c>
      <c r="C64">
        <f>SS!I66</f>
        <v>5</v>
      </c>
      <c r="D64" t="e">
        <f t="shared" si="0"/>
        <v>#REF!</v>
      </c>
      <c r="E64" s="5">
        <f>SS!D66</f>
        <v>1.3855176869665937</v>
      </c>
    </row>
    <row r="65" spans="1:5" x14ac:dyDescent="0.25">
      <c r="A65">
        <f>SS!B67</f>
        <v>1953</v>
      </c>
      <c r="B65">
        <f>SS!C67</f>
        <v>3</v>
      </c>
      <c r="C65">
        <f>SS!I67</f>
        <v>5</v>
      </c>
      <c r="D65" t="e">
        <f t="shared" si="0"/>
        <v>#REF!</v>
      </c>
      <c r="E65" s="5">
        <f>SS!D67</f>
        <v>1.392305016936277</v>
      </c>
    </row>
    <row r="66" spans="1:5" x14ac:dyDescent="0.25">
      <c r="A66">
        <f>SS!B68</f>
        <v>1953</v>
      </c>
      <c r="B66">
        <f>SS!C68</f>
        <v>4</v>
      </c>
      <c r="C66">
        <f>SS!I68</f>
        <v>5</v>
      </c>
      <c r="D66" t="e">
        <f t="shared" si="0"/>
        <v>#REF!</v>
      </c>
      <c r="E66" s="5">
        <f>SS!D68</f>
        <v>1.2758230304169818</v>
      </c>
    </row>
    <row r="67" spans="1:5" x14ac:dyDescent="0.25">
      <c r="A67">
        <f>SS!B69</f>
        <v>1953</v>
      </c>
      <c r="B67">
        <f>SS!C69</f>
        <v>5</v>
      </c>
      <c r="C67">
        <f>SS!I69</f>
        <v>5</v>
      </c>
      <c r="D67" t="e">
        <f t="shared" si="0"/>
        <v>#REF!</v>
      </c>
      <c r="E67" s="5">
        <f>SS!D69</f>
        <v>1.3939568782689431</v>
      </c>
    </row>
    <row r="68" spans="1:5" x14ac:dyDescent="0.25">
      <c r="A68">
        <f>SS!B70</f>
        <v>1953</v>
      </c>
      <c r="B68">
        <f>SS!C70</f>
        <v>6</v>
      </c>
      <c r="C68">
        <f>SS!I70</f>
        <v>5</v>
      </c>
      <c r="D68" t="e">
        <f t="shared" ref="D68:D131" si="1">INDEX(M$4:M$8,$C68)</f>
        <v>#REF!</v>
      </c>
      <c r="E68" s="5">
        <f>SS!D70</f>
        <v>1.3163643805306846</v>
      </c>
    </row>
    <row r="69" spans="1:5" x14ac:dyDescent="0.25">
      <c r="A69">
        <f>SS!B71</f>
        <v>1953</v>
      </c>
      <c r="B69">
        <f>SS!C71</f>
        <v>7</v>
      </c>
      <c r="C69">
        <f>SS!I71</f>
        <v>5</v>
      </c>
      <c r="D69" t="e">
        <f t="shared" si="1"/>
        <v>#REF!</v>
      </c>
      <c r="E69" s="5">
        <f>SS!D71</f>
        <v>1.1808893586043361</v>
      </c>
    </row>
    <row r="70" spans="1:5" x14ac:dyDescent="0.25">
      <c r="A70">
        <f>SS!B72</f>
        <v>1953</v>
      </c>
      <c r="B70">
        <f>SS!C72</f>
        <v>8</v>
      </c>
      <c r="C70">
        <f>SS!I72</f>
        <v>5</v>
      </c>
      <c r="D70" t="e">
        <f t="shared" si="1"/>
        <v>#REF!</v>
      </c>
      <c r="E70" s="5">
        <f>SS!D72</f>
        <v>1.1099890112790405</v>
      </c>
    </row>
    <row r="71" spans="1:5" x14ac:dyDescent="0.25">
      <c r="A71">
        <f>SS!B73</f>
        <v>1953</v>
      </c>
      <c r="B71">
        <f>SS!C73</f>
        <v>9</v>
      </c>
      <c r="C71">
        <f>SS!I73</f>
        <v>5</v>
      </c>
      <c r="D71" t="e">
        <f t="shared" si="1"/>
        <v>#REF!</v>
      </c>
      <c r="E71" s="5">
        <f>SS!D73</f>
        <v>0.99748300646574384</v>
      </c>
    </row>
    <row r="72" spans="1:5" x14ac:dyDescent="0.25">
      <c r="A72">
        <f>SS!B74</f>
        <v>1953</v>
      </c>
      <c r="B72">
        <f>SS!C74</f>
        <v>10</v>
      </c>
      <c r="C72">
        <f>SS!I74</f>
        <v>4</v>
      </c>
      <c r="D72" t="e">
        <f t="shared" si="1"/>
        <v>#REF!</v>
      </c>
      <c r="E72" s="5">
        <f>SS!D74</f>
        <v>0.84624268369473588</v>
      </c>
    </row>
    <row r="73" spans="1:5" x14ac:dyDescent="0.25">
      <c r="A73">
        <f>SS!B75</f>
        <v>1953</v>
      </c>
      <c r="B73">
        <f>SS!C75</f>
        <v>11</v>
      </c>
      <c r="C73">
        <f>SS!I75</f>
        <v>3</v>
      </c>
      <c r="D73" t="e">
        <f t="shared" si="1"/>
        <v>#REF!</v>
      </c>
      <c r="E73" s="5">
        <f>SS!D75</f>
        <v>0.67764808763921225</v>
      </c>
    </row>
    <row r="74" spans="1:5" x14ac:dyDescent="0.25">
      <c r="A74">
        <f>SS!B76</f>
        <v>1953</v>
      </c>
      <c r="B74">
        <f>SS!C76</f>
        <v>12</v>
      </c>
      <c r="C74">
        <f>SS!I76</f>
        <v>2</v>
      </c>
      <c r="D74" t="e">
        <f t="shared" si="1"/>
        <v>#REF!</v>
      </c>
      <c r="E74" s="5">
        <f>SS!D76</f>
        <v>0.4797390337206377</v>
      </c>
    </row>
    <row r="75" spans="1:5" x14ac:dyDescent="0.25">
      <c r="A75">
        <f>SS!B77</f>
        <v>1954</v>
      </c>
      <c r="B75">
        <f>SS!C77</f>
        <v>1</v>
      </c>
      <c r="C75">
        <f>SS!I77</f>
        <v>2</v>
      </c>
      <c r="D75" t="e">
        <f t="shared" si="1"/>
        <v>#REF!</v>
      </c>
      <c r="E75" s="5">
        <f>SS!D77</f>
        <v>0.40885161243981027</v>
      </c>
    </row>
    <row r="76" spans="1:5" x14ac:dyDescent="0.25">
      <c r="A76">
        <f>SS!B78</f>
        <v>1954</v>
      </c>
      <c r="B76">
        <f>SS!C78</f>
        <v>2</v>
      </c>
      <c r="C76">
        <f>SS!I78</f>
        <v>2</v>
      </c>
      <c r="D76" t="e">
        <f t="shared" si="1"/>
        <v>#REF!</v>
      </c>
      <c r="E76" s="5">
        <f>SS!D78</f>
        <v>0.36616549583196117</v>
      </c>
    </row>
    <row r="77" spans="1:5" x14ac:dyDescent="0.25">
      <c r="A77">
        <f>SS!B79</f>
        <v>1954</v>
      </c>
      <c r="B77">
        <f>SS!C79</f>
        <v>3</v>
      </c>
      <c r="C77">
        <f>SS!I79</f>
        <v>2</v>
      </c>
      <c r="D77" t="e">
        <f t="shared" si="1"/>
        <v>#REF!</v>
      </c>
      <c r="E77" s="5">
        <f>SS!D79</f>
        <v>0.3236665158945502</v>
      </c>
    </row>
    <row r="78" spans="1:5" x14ac:dyDescent="0.25">
      <c r="A78">
        <f>SS!B80</f>
        <v>1954</v>
      </c>
      <c r="B78">
        <f>SS!C80</f>
        <v>4</v>
      </c>
      <c r="C78">
        <f>SS!I80</f>
        <v>2</v>
      </c>
      <c r="D78" t="e">
        <f t="shared" si="1"/>
        <v>#REF!</v>
      </c>
      <c r="E78" s="5">
        <f>SS!D80</f>
        <v>0.30497698099631759</v>
      </c>
    </row>
    <row r="79" spans="1:5" x14ac:dyDescent="0.25">
      <c r="A79">
        <f>SS!B81</f>
        <v>1954</v>
      </c>
      <c r="B79">
        <f>SS!C81</f>
        <v>5</v>
      </c>
      <c r="C79">
        <f>SS!I81</f>
        <v>2</v>
      </c>
      <c r="D79" t="e">
        <f t="shared" si="1"/>
        <v>#REF!</v>
      </c>
      <c r="E79" s="5">
        <f>SS!D81</f>
        <v>0.29507350261901805</v>
      </c>
    </row>
    <row r="80" spans="1:5" x14ac:dyDescent="0.25">
      <c r="A80">
        <f>SS!B82</f>
        <v>1954</v>
      </c>
      <c r="B80">
        <f>SS!C82</f>
        <v>6</v>
      </c>
      <c r="C80">
        <f>SS!I82</f>
        <v>2</v>
      </c>
      <c r="D80" t="e">
        <f t="shared" si="1"/>
        <v>#REF!</v>
      </c>
      <c r="E80" s="5">
        <f>SS!D82</f>
        <v>0.32374367531726184</v>
      </c>
    </row>
    <row r="81" spans="1:5" x14ac:dyDescent="0.25">
      <c r="A81">
        <f>SS!B83</f>
        <v>1954</v>
      </c>
      <c r="B81">
        <f>SS!C83</f>
        <v>7</v>
      </c>
      <c r="C81">
        <f>SS!I83</f>
        <v>2</v>
      </c>
      <c r="D81" t="e">
        <f t="shared" si="1"/>
        <v>#REF!</v>
      </c>
      <c r="E81" s="5">
        <f>SS!D83</f>
        <v>0.30847206098962338</v>
      </c>
    </row>
    <row r="82" spans="1:5" x14ac:dyDescent="0.25">
      <c r="A82">
        <f>SS!B84</f>
        <v>1954</v>
      </c>
      <c r="B82">
        <f>SS!C84</f>
        <v>8</v>
      </c>
      <c r="C82">
        <f>SS!I84</f>
        <v>2</v>
      </c>
      <c r="D82" t="e">
        <f t="shared" si="1"/>
        <v>#REF!</v>
      </c>
      <c r="E82" s="5">
        <f>SS!D84</f>
        <v>0.29551838225207366</v>
      </c>
    </row>
    <row r="83" spans="1:5" x14ac:dyDescent="0.25">
      <c r="A83">
        <f>SS!B85</f>
        <v>1954</v>
      </c>
      <c r="B83">
        <f>SS!C85</f>
        <v>9</v>
      </c>
      <c r="C83">
        <f>SS!I85</f>
        <v>2</v>
      </c>
      <c r="D83" t="e">
        <f t="shared" si="1"/>
        <v>#REF!</v>
      </c>
      <c r="E83" s="5">
        <f>SS!D85</f>
        <v>0.27510518481007418</v>
      </c>
    </row>
    <row r="84" spans="1:5" x14ac:dyDescent="0.25">
      <c r="A84">
        <f>SS!B86</f>
        <v>1954</v>
      </c>
      <c r="B84">
        <f>SS!C86</f>
        <v>10</v>
      </c>
      <c r="C84">
        <f>SS!I86</f>
        <v>2</v>
      </c>
      <c r="D84" t="e">
        <f t="shared" si="1"/>
        <v>#REF!</v>
      </c>
      <c r="E84" s="5">
        <f>SS!D86</f>
        <v>0.30977823744049859</v>
      </c>
    </row>
    <row r="85" spans="1:5" x14ac:dyDescent="0.25">
      <c r="A85">
        <f>SS!B87</f>
        <v>1954</v>
      </c>
      <c r="B85">
        <f>SS!C87</f>
        <v>11</v>
      </c>
      <c r="C85">
        <f>SS!I87</f>
        <v>2</v>
      </c>
      <c r="D85" t="e">
        <f t="shared" si="1"/>
        <v>#REF!</v>
      </c>
      <c r="E85" s="5">
        <f>SS!D87</f>
        <v>0.35644256888291631</v>
      </c>
    </row>
    <row r="86" spans="1:5" x14ac:dyDescent="0.25">
      <c r="A86">
        <f>SS!B88</f>
        <v>1954</v>
      </c>
      <c r="B86">
        <f>SS!C88</f>
        <v>12</v>
      </c>
      <c r="C86">
        <f>SS!I88</f>
        <v>2</v>
      </c>
      <c r="D86" t="e">
        <f t="shared" si="1"/>
        <v>#REF!</v>
      </c>
      <c r="E86" s="5">
        <f>SS!D88</f>
        <v>0.39683049925248581</v>
      </c>
    </row>
    <row r="87" spans="1:5" x14ac:dyDescent="0.25">
      <c r="A87">
        <f>SS!B89</f>
        <v>1955</v>
      </c>
      <c r="B87">
        <f>SS!C89</f>
        <v>1</v>
      </c>
      <c r="C87">
        <f>SS!I89</f>
        <v>3</v>
      </c>
      <c r="D87" t="e">
        <f t="shared" si="1"/>
        <v>#REF!</v>
      </c>
      <c r="E87" s="5">
        <f>SS!D89</f>
        <v>0.41921819369062574</v>
      </c>
    </row>
    <row r="88" spans="1:5" x14ac:dyDescent="0.25">
      <c r="A88">
        <f>SS!B90</f>
        <v>1955</v>
      </c>
      <c r="B88">
        <f>SS!C90</f>
        <v>2</v>
      </c>
      <c r="C88">
        <f>SS!I90</f>
        <v>3</v>
      </c>
      <c r="D88" t="e">
        <f t="shared" si="1"/>
        <v>#REF!</v>
      </c>
      <c r="E88" s="5">
        <f>SS!D90</f>
        <v>0.45043664949501944</v>
      </c>
    </row>
    <row r="89" spans="1:5" x14ac:dyDescent="0.25">
      <c r="A89">
        <f>SS!B91</f>
        <v>1955</v>
      </c>
      <c r="B89">
        <f>SS!C91</f>
        <v>3</v>
      </c>
      <c r="C89">
        <f>SS!I91</f>
        <v>3</v>
      </c>
      <c r="D89" t="e">
        <f t="shared" si="1"/>
        <v>#REF!</v>
      </c>
      <c r="E89" s="5">
        <f>SS!D91</f>
        <v>0.49423323074227576</v>
      </c>
    </row>
    <row r="90" spans="1:5" x14ac:dyDescent="0.25">
      <c r="A90">
        <f>SS!B92</f>
        <v>1955</v>
      </c>
      <c r="B90">
        <f>SS!C92</f>
        <v>4</v>
      </c>
      <c r="C90">
        <f>SS!I92</f>
        <v>3</v>
      </c>
      <c r="D90" t="e">
        <f t="shared" si="1"/>
        <v>#REF!</v>
      </c>
      <c r="E90" s="5">
        <f>SS!D92</f>
        <v>0.50454215634735877</v>
      </c>
    </row>
    <row r="91" spans="1:5" x14ac:dyDescent="0.25">
      <c r="A91">
        <f>SS!B93</f>
        <v>1955</v>
      </c>
      <c r="B91">
        <f>SS!C93</f>
        <v>5</v>
      </c>
      <c r="C91">
        <f>SS!I93</f>
        <v>4</v>
      </c>
      <c r="D91" t="e">
        <f t="shared" si="1"/>
        <v>#REF!</v>
      </c>
      <c r="E91" s="5">
        <f>SS!D93</f>
        <v>0.58449028504842659</v>
      </c>
    </row>
    <row r="92" spans="1:5" x14ac:dyDescent="0.25">
      <c r="A92">
        <f>SS!B94</f>
        <v>1955</v>
      </c>
      <c r="B92">
        <f>SS!C94</f>
        <v>6</v>
      </c>
      <c r="C92">
        <f>SS!I94</f>
        <v>4</v>
      </c>
      <c r="D92" t="e">
        <f t="shared" si="1"/>
        <v>#REF!</v>
      </c>
      <c r="E92" s="5">
        <f>SS!D94</f>
        <v>0.59558177242372068</v>
      </c>
    </row>
    <row r="93" spans="1:5" x14ac:dyDescent="0.25">
      <c r="A93">
        <f>SS!B95</f>
        <v>1955</v>
      </c>
      <c r="B93">
        <f>SS!C95</f>
        <v>7</v>
      </c>
      <c r="C93">
        <f>SS!I95</f>
        <v>4</v>
      </c>
      <c r="D93" t="e">
        <f t="shared" si="1"/>
        <v>#REF!</v>
      </c>
      <c r="E93" s="5">
        <f>SS!D95</f>
        <v>0.66828923158622056</v>
      </c>
    </row>
    <row r="94" spans="1:5" x14ac:dyDescent="0.25">
      <c r="A94">
        <f>SS!B96</f>
        <v>1955</v>
      </c>
      <c r="B94">
        <f>SS!C96</f>
        <v>8</v>
      </c>
      <c r="C94">
        <f>SS!I96</f>
        <v>4</v>
      </c>
      <c r="D94" t="e">
        <f t="shared" si="1"/>
        <v>#REF!</v>
      </c>
      <c r="E94" s="5">
        <f>SS!D96</f>
        <v>0.66138796888187956</v>
      </c>
    </row>
    <row r="95" spans="1:5" x14ac:dyDescent="0.25">
      <c r="A95">
        <f>SS!B97</f>
        <v>1955</v>
      </c>
      <c r="B95">
        <f>SS!C97</f>
        <v>9</v>
      </c>
      <c r="C95">
        <f>SS!I97</f>
        <v>4</v>
      </c>
      <c r="D95" t="e">
        <f t="shared" si="1"/>
        <v>#REF!</v>
      </c>
      <c r="E95" s="5">
        <f>SS!D97</f>
        <v>0.67383715356985507</v>
      </c>
    </row>
    <row r="96" spans="1:5" x14ac:dyDescent="0.25">
      <c r="A96">
        <f>SS!B98</f>
        <v>1955</v>
      </c>
      <c r="B96">
        <f>SS!C98</f>
        <v>10</v>
      </c>
      <c r="C96">
        <f>SS!I98</f>
        <v>4</v>
      </c>
      <c r="D96" t="e">
        <f t="shared" si="1"/>
        <v>#REF!</v>
      </c>
      <c r="E96" s="5">
        <f>SS!D98</f>
        <v>0.67825144588141484</v>
      </c>
    </row>
    <row r="97" spans="1:5" x14ac:dyDescent="0.25">
      <c r="A97">
        <f>SS!B99</f>
        <v>1955</v>
      </c>
      <c r="B97">
        <f>SS!C99</f>
        <v>11</v>
      </c>
      <c r="C97">
        <f>SS!I99</f>
        <v>4</v>
      </c>
      <c r="D97" t="e">
        <f t="shared" si="1"/>
        <v>#REF!</v>
      </c>
      <c r="E97" s="5">
        <f>SS!D99</f>
        <v>0.69501795111400166</v>
      </c>
    </row>
    <row r="98" spans="1:5" x14ac:dyDescent="0.25">
      <c r="A98">
        <f>SS!B100</f>
        <v>1955</v>
      </c>
      <c r="B98">
        <f>SS!C100</f>
        <v>12</v>
      </c>
      <c r="C98">
        <f>SS!I100</f>
        <v>4</v>
      </c>
      <c r="D98" t="e">
        <f t="shared" si="1"/>
        <v>#REF!</v>
      </c>
      <c r="E98" s="5">
        <f>SS!D100</f>
        <v>0.68985425638443731</v>
      </c>
    </row>
    <row r="99" spans="1:5" x14ac:dyDescent="0.25">
      <c r="A99">
        <f>SS!B101</f>
        <v>1956</v>
      </c>
      <c r="B99">
        <f>SS!C101</f>
        <v>1</v>
      </c>
      <c r="C99">
        <f>SS!I101</f>
        <v>4</v>
      </c>
      <c r="D99" t="e">
        <f t="shared" si="1"/>
        <v>#REF!</v>
      </c>
      <c r="E99" s="5">
        <f>SS!D101</f>
        <v>0.75257951157669334</v>
      </c>
    </row>
    <row r="100" spans="1:5" x14ac:dyDescent="0.25">
      <c r="A100">
        <f>SS!B102</f>
        <v>1956</v>
      </c>
      <c r="B100">
        <f>SS!C102</f>
        <v>2</v>
      </c>
      <c r="C100">
        <f>SS!I102</f>
        <v>4</v>
      </c>
      <c r="D100" t="e">
        <f t="shared" si="1"/>
        <v>#REF!</v>
      </c>
      <c r="E100" s="5">
        <f>SS!D102</f>
        <v>0.80219772793205957</v>
      </c>
    </row>
    <row r="101" spans="1:5" x14ac:dyDescent="0.25">
      <c r="A101">
        <f>SS!B103</f>
        <v>1956</v>
      </c>
      <c r="B101">
        <f>SS!C103</f>
        <v>3</v>
      </c>
      <c r="C101">
        <f>SS!I103</f>
        <v>4</v>
      </c>
      <c r="D101" t="e">
        <f t="shared" si="1"/>
        <v>#REF!</v>
      </c>
      <c r="E101" s="5">
        <f>SS!D103</f>
        <v>0.6783917823369372</v>
      </c>
    </row>
    <row r="102" spans="1:5" x14ac:dyDescent="0.25">
      <c r="A102">
        <f>SS!B104</f>
        <v>1956</v>
      </c>
      <c r="B102">
        <f>SS!C104</f>
        <v>4</v>
      </c>
      <c r="C102">
        <f>SS!I104</f>
        <v>4</v>
      </c>
      <c r="D102" t="e">
        <f t="shared" si="1"/>
        <v>#REF!</v>
      </c>
      <c r="E102" s="5">
        <f>SS!D104</f>
        <v>0.73935093355823855</v>
      </c>
    </row>
    <row r="103" spans="1:5" x14ac:dyDescent="0.25">
      <c r="A103">
        <f>SS!B105</f>
        <v>1956</v>
      </c>
      <c r="B103">
        <f>SS!C105</f>
        <v>5</v>
      </c>
      <c r="C103">
        <f>SS!I105</f>
        <v>4</v>
      </c>
      <c r="D103" t="e">
        <f t="shared" si="1"/>
        <v>#REF!</v>
      </c>
      <c r="E103" s="5">
        <f>SS!D105</f>
        <v>0.6694277476905347</v>
      </c>
    </row>
    <row r="104" spans="1:5" x14ac:dyDescent="0.25">
      <c r="A104">
        <f>SS!B106</f>
        <v>1956</v>
      </c>
      <c r="B104">
        <f>SS!C106</f>
        <v>6</v>
      </c>
      <c r="C104">
        <f>SS!I106</f>
        <v>4</v>
      </c>
      <c r="D104" t="e">
        <f t="shared" si="1"/>
        <v>#REF!</v>
      </c>
      <c r="E104" s="5">
        <f>SS!D106</f>
        <v>0.66292159645651727</v>
      </c>
    </row>
    <row r="105" spans="1:5" x14ac:dyDescent="0.25">
      <c r="A105">
        <f>SS!B107</f>
        <v>1956</v>
      </c>
      <c r="B105">
        <f>SS!C107</f>
        <v>7</v>
      </c>
      <c r="C105">
        <f>SS!I107</f>
        <v>4</v>
      </c>
      <c r="D105" t="e">
        <f t="shared" si="1"/>
        <v>#REF!</v>
      </c>
      <c r="E105" s="5">
        <f>SS!D107</f>
        <v>0.61669965991235143</v>
      </c>
    </row>
    <row r="106" spans="1:5" x14ac:dyDescent="0.25">
      <c r="A106">
        <f>SS!B108</f>
        <v>1956</v>
      </c>
      <c r="B106">
        <f>SS!C108</f>
        <v>8</v>
      </c>
      <c r="C106">
        <f>SS!I108</f>
        <v>4</v>
      </c>
      <c r="D106" t="e">
        <f t="shared" si="1"/>
        <v>#REF!</v>
      </c>
      <c r="E106" s="5">
        <f>SS!D108</f>
        <v>0.66977908053461943</v>
      </c>
    </row>
    <row r="107" spans="1:5" x14ac:dyDescent="0.25">
      <c r="A107">
        <f>SS!B109</f>
        <v>1956</v>
      </c>
      <c r="B107">
        <f>SS!C109</f>
        <v>9</v>
      </c>
      <c r="C107">
        <f>SS!I109</f>
        <v>4</v>
      </c>
      <c r="D107" t="e">
        <f t="shared" si="1"/>
        <v>#REF!</v>
      </c>
      <c r="E107" s="5">
        <f>SS!D109</f>
        <v>0.72169264048232729</v>
      </c>
    </row>
    <row r="108" spans="1:5" x14ac:dyDescent="0.25">
      <c r="A108">
        <f>SS!B110</f>
        <v>1956</v>
      </c>
      <c r="B108">
        <f>SS!C110</f>
        <v>10</v>
      </c>
      <c r="C108">
        <f>SS!I110</f>
        <v>4</v>
      </c>
      <c r="D108" t="e">
        <f t="shared" si="1"/>
        <v>#REF!</v>
      </c>
      <c r="E108" s="5">
        <f>SS!D110</f>
        <v>0.75373598631940986</v>
      </c>
    </row>
    <row r="109" spans="1:5" x14ac:dyDescent="0.25">
      <c r="A109">
        <f>SS!B111</f>
        <v>1956</v>
      </c>
      <c r="B109">
        <f>SS!C111</f>
        <v>11</v>
      </c>
      <c r="C109">
        <f>SS!I111</f>
        <v>4</v>
      </c>
      <c r="D109" t="e">
        <f t="shared" si="1"/>
        <v>#REF!</v>
      </c>
      <c r="E109" s="5">
        <f>SS!D111</f>
        <v>0.66032214427451974</v>
      </c>
    </row>
    <row r="110" spans="1:5" x14ac:dyDescent="0.25">
      <c r="A110">
        <f>SS!B112</f>
        <v>1956</v>
      </c>
      <c r="B110">
        <f>SS!C112</f>
        <v>12</v>
      </c>
      <c r="C110">
        <f>SS!I112</f>
        <v>4</v>
      </c>
      <c r="D110" t="e">
        <f t="shared" si="1"/>
        <v>#REF!</v>
      </c>
      <c r="E110" s="5">
        <f>SS!D112</f>
        <v>0.68267919646556963</v>
      </c>
    </row>
    <row r="111" spans="1:5" x14ac:dyDescent="0.25">
      <c r="A111">
        <f>SS!B113</f>
        <v>1957</v>
      </c>
      <c r="B111">
        <f>SS!C113</f>
        <v>1</v>
      </c>
      <c r="C111">
        <f>SS!I113</f>
        <v>4</v>
      </c>
      <c r="D111" t="e">
        <f t="shared" si="1"/>
        <v>#REF!</v>
      </c>
      <c r="E111" s="5">
        <f>SS!D113</f>
        <v>0.67901337597213973</v>
      </c>
    </row>
    <row r="112" spans="1:5" x14ac:dyDescent="0.25">
      <c r="A112">
        <f>SS!B114</f>
        <v>1957</v>
      </c>
      <c r="B112">
        <f>SS!C114</f>
        <v>2</v>
      </c>
      <c r="C112">
        <f>SS!I114</f>
        <v>4</v>
      </c>
      <c r="D112" t="e">
        <f t="shared" si="1"/>
        <v>#REF!</v>
      </c>
      <c r="E112" s="5">
        <f>SS!D114</f>
        <v>0.7070721366425271</v>
      </c>
    </row>
    <row r="113" spans="1:5" x14ac:dyDescent="0.25">
      <c r="A113">
        <f>SS!B115</f>
        <v>1957</v>
      </c>
      <c r="B113">
        <f>SS!C115</f>
        <v>3</v>
      </c>
      <c r="C113">
        <f>SS!I115</f>
        <v>4</v>
      </c>
      <c r="D113" t="e">
        <f t="shared" si="1"/>
        <v>#REF!</v>
      </c>
      <c r="E113" s="5">
        <f>SS!D115</f>
        <v>0.73034688383825286</v>
      </c>
    </row>
    <row r="114" spans="1:5" x14ac:dyDescent="0.25">
      <c r="A114">
        <f>SS!B116</f>
        <v>1957</v>
      </c>
      <c r="B114">
        <f>SS!C116</f>
        <v>4</v>
      </c>
      <c r="C114">
        <f>SS!I116</f>
        <v>4</v>
      </c>
      <c r="D114" t="e">
        <f t="shared" si="1"/>
        <v>#REF!</v>
      </c>
      <c r="E114" s="5">
        <f>SS!D116</f>
        <v>0.66467903024867292</v>
      </c>
    </row>
    <row r="115" spans="1:5" x14ac:dyDescent="0.25">
      <c r="A115">
        <f>SS!B117</f>
        <v>1957</v>
      </c>
      <c r="B115">
        <f>SS!C117</f>
        <v>5</v>
      </c>
      <c r="C115">
        <f>SS!I117</f>
        <v>4</v>
      </c>
      <c r="D115" t="e">
        <f t="shared" si="1"/>
        <v>#REF!</v>
      </c>
      <c r="E115" s="5">
        <f>SS!D117</f>
        <v>0.62529458214585154</v>
      </c>
    </row>
    <row r="116" spans="1:5" x14ac:dyDescent="0.25">
      <c r="A116">
        <f>SS!B118</f>
        <v>1957</v>
      </c>
      <c r="B116">
        <f>SS!C118</f>
        <v>6</v>
      </c>
      <c r="C116">
        <f>SS!I118</f>
        <v>4</v>
      </c>
      <c r="D116" t="e">
        <f t="shared" si="1"/>
        <v>#REF!</v>
      </c>
      <c r="E116" s="5">
        <f>SS!D118</f>
        <v>0.57306584953658768</v>
      </c>
    </row>
    <row r="117" spans="1:5" x14ac:dyDescent="0.25">
      <c r="A117">
        <f>SS!B119</f>
        <v>1957</v>
      </c>
      <c r="B117">
        <f>SS!C119</f>
        <v>7</v>
      </c>
      <c r="C117">
        <f>SS!I119</f>
        <v>4</v>
      </c>
      <c r="D117" t="e">
        <f t="shared" si="1"/>
        <v>#REF!</v>
      </c>
      <c r="E117" s="5">
        <f>SS!D119</f>
        <v>0.57951742625550684</v>
      </c>
    </row>
    <row r="118" spans="1:5" x14ac:dyDescent="0.25">
      <c r="A118">
        <f>SS!B120</f>
        <v>1957</v>
      </c>
      <c r="B118">
        <f>SS!C120</f>
        <v>8</v>
      </c>
      <c r="C118">
        <f>SS!I120</f>
        <v>4</v>
      </c>
      <c r="D118" t="e">
        <f t="shared" si="1"/>
        <v>#REF!</v>
      </c>
      <c r="E118" s="5">
        <f>SS!D120</f>
        <v>0.56840825219152147</v>
      </c>
    </row>
    <row r="119" spans="1:5" x14ac:dyDescent="0.25">
      <c r="A119">
        <f>SS!B121</f>
        <v>1957</v>
      </c>
      <c r="B119">
        <f>SS!C121</f>
        <v>9</v>
      </c>
      <c r="C119">
        <f>SS!I121</f>
        <v>3</v>
      </c>
      <c r="D119" t="e">
        <f t="shared" si="1"/>
        <v>#REF!</v>
      </c>
      <c r="E119" s="5">
        <f>SS!D121</f>
        <v>0.52112702397454569</v>
      </c>
    </row>
    <row r="120" spans="1:5" x14ac:dyDescent="0.25">
      <c r="A120">
        <f>SS!B122</f>
        <v>1957</v>
      </c>
      <c r="B120">
        <f>SS!C122</f>
        <v>10</v>
      </c>
      <c r="C120">
        <f>SS!I122</f>
        <v>3</v>
      </c>
      <c r="D120" t="e">
        <f t="shared" si="1"/>
        <v>#REF!</v>
      </c>
      <c r="E120" s="5">
        <f>SS!D122</f>
        <v>0.45144586701109946</v>
      </c>
    </row>
    <row r="121" spans="1:5" x14ac:dyDescent="0.25">
      <c r="A121">
        <f>SS!B123</f>
        <v>1957</v>
      </c>
      <c r="B121">
        <f>SS!C123</f>
        <v>11</v>
      </c>
      <c r="C121">
        <f>SS!I123</f>
        <v>2</v>
      </c>
      <c r="D121" t="e">
        <f t="shared" si="1"/>
        <v>#REF!</v>
      </c>
      <c r="E121" s="5">
        <f>SS!D123</f>
        <v>0.36552663006559788</v>
      </c>
    </row>
    <row r="122" spans="1:5" x14ac:dyDescent="0.25">
      <c r="A122">
        <f>SS!B124</f>
        <v>1957</v>
      </c>
      <c r="B122">
        <f>SS!C124</f>
        <v>12</v>
      </c>
      <c r="C122">
        <f>SS!I124</f>
        <v>2</v>
      </c>
      <c r="D122" t="e">
        <f t="shared" si="1"/>
        <v>#REF!</v>
      </c>
      <c r="E122" s="5">
        <f>SS!D124</f>
        <v>0.35903905267520819</v>
      </c>
    </row>
    <row r="123" spans="1:5" x14ac:dyDescent="0.25">
      <c r="A123">
        <f>SS!B125</f>
        <v>1958</v>
      </c>
      <c r="B123">
        <f>SS!C125</f>
        <v>1</v>
      </c>
      <c r="C123">
        <f>SS!I125</f>
        <v>2</v>
      </c>
      <c r="D123" t="e">
        <f t="shared" si="1"/>
        <v>#REF!</v>
      </c>
      <c r="E123" s="5">
        <f>SS!D125</f>
        <v>0.29849389465483728</v>
      </c>
    </row>
    <row r="124" spans="1:5" x14ac:dyDescent="0.25">
      <c r="A124">
        <f>SS!B126</f>
        <v>1958</v>
      </c>
      <c r="B124">
        <f>SS!C126</f>
        <v>2</v>
      </c>
      <c r="C124">
        <f>SS!I126</f>
        <v>2</v>
      </c>
      <c r="D124" t="e">
        <f t="shared" si="1"/>
        <v>#REF!</v>
      </c>
      <c r="E124" s="5">
        <f>SS!D126</f>
        <v>0.25715750863695674</v>
      </c>
    </row>
    <row r="125" spans="1:5" x14ac:dyDescent="0.25">
      <c r="A125">
        <f>SS!B127</f>
        <v>1958</v>
      </c>
      <c r="B125">
        <f>SS!C127</f>
        <v>3</v>
      </c>
      <c r="C125">
        <f>SS!I127</f>
        <v>2</v>
      </c>
      <c r="D125" t="e">
        <f t="shared" si="1"/>
        <v>#REF!</v>
      </c>
      <c r="E125" s="5">
        <f>SS!D127</f>
        <v>0.23386146079354614</v>
      </c>
    </row>
    <row r="126" spans="1:5" x14ac:dyDescent="0.25">
      <c r="A126">
        <f>SS!B128</f>
        <v>1958</v>
      </c>
      <c r="B126">
        <f>SS!C128</f>
        <v>4</v>
      </c>
      <c r="C126">
        <f>SS!I128</f>
        <v>1</v>
      </c>
      <c r="D126" t="e">
        <f t="shared" si="1"/>
        <v>#REF!</v>
      </c>
      <c r="E126" s="5">
        <f>SS!D128</f>
        <v>0.20386302222345237</v>
      </c>
    </row>
    <row r="127" spans="1:5" x14ac:dyDescent="0.25">
      <c r="A127">
        <f>SS!B129</f>
        <v>1958</v>
      </c>
      <c r="B127">
        <f>SS!C129</f>
        <v>5</v>
      </c>
      <c r="C127">
        <f>SS!I129</f>
        <v>2</v>
      </c>
      <c r="D127" t="e">
        <f t="shared" si="1"/>
        <v>#REF!</v>
      </c>
      <c r="E127" s="5">
        <f>SS!D129</f>
        <v>0.20074377960096243</v>
      </c>
    </row>
    <row r="128" spans="1:5" x14ac:dyDescent="0.25">
      <c r="A128">
        <f>SS!B130</f>
        <v>1958</v>
      </c>
      <c r="B128">
        <f>SS!C130</f>
        <v>6</v>
      </c>
      <c r="C128">
        <f>SS!I130</f>
        <v>2</v>
      </c>
      <c r="D128" t="e">
        <f t="shared" si="1"/>
        <v>#REF!</v>
      </c>
      <c r="E128" s="5">
        <f>SS!D130</f>
        <v>0.21545053859658617</v>
      </c>
    </row>
    <row r="129" spans="1:5" x14ac:dyDescent="0.25">
      <c r="A129">
        <f>SS!B131</f>
        <v>1958</v>
      </c>
      <c r="B129">
        <f>SS!C131</f>
        <v>7</v>
      </c>
      <c r="C129">
        <f>SS!I131</f>
        <v>2</v>
      </c>
      <c r="D129" t="e">
        <f t="shared" si="1"/>
        <v>#REF!</v>
      </c>
      <c r="E129" s="5">
        <f>SS!D131</f>
        <v>0.21418963957860029</v>
      </c>
    </row>
    <row r="130" spans="1:5" x14ac:dyDescent="0.25">
      <c r="A130">
        <f>SS!B132</f>
        <v>1958</v>
      </c>
      <c r="B130">
        <f>SS!C132</f>
        <v>8</v>
      </c>
      <c r="C130">
        <f>SS!I132</f>
        <v>2</v>
      </c>
      <c r="D130" t="e">
        <f t="shared" si="1"/>
        <v>#REF!</v>
      </c>
      <c r="E130" s="5">
        <f>SS!D132</f>
        <v>0.22070470605628986</v>
      </c>
    </row>
    <row r="131" spans="1:5" x14ac:dyDescent="0.25">
      <c r="A131">
        <f>SS!B133</f>
        <v>1958</v>
      </c>
      <c r="B131">
        <f>SS!C133</f>
        <v>9</v>
      </c>
      <c r="C131">
        <f>SS!I133</f>
        <v>2</v>
      </c>
      <c r="D131" t="e">
        <f t="shared" si="1"/>
        <v>#REF!</v>
      </c>
      <c r="E131" s="5">
        <f>SS!D133</f>
        <v>0.23197004574691127</v>
      </c>
    </row>
    <row r="132" spans="1:5" x14ac:dyDescent="0.25">
      <c r="A132">
        <f>SS!B134</f>
        <v>1958</v>
      </c>
      <c r="B132">
        <f>SS!C134</f>
        <v>10</v>
      </c>
      <c r="C132">
        <f>SS!I134</f>
        <v>2</v>
      </c>
      <c r="D132" t="e">
        <f t="shared" ref="D132:D195" si="2">INDEX(M$4:M$8,$C132)</f>
        <v>#REF!</v>
      </c>
      <c r="E132" s="5">
        <f>SS!D134</f>
        <v>0.25868431585612939</v>
      </c>
    </row>
    <row r="133" spans="1:5" x14ac:dyDescent="0.25">
      <c r="A133">
        <f>SS!B135</f>
        <v>1958</v>
      </c>
      <c r="B133">
        <f>SS!C135</f>
        <v>11</v>
      </c>
      <c r="C133">
        <f>SS!I135</f>
        <v>2</v>
      </c>
      <c r="D133" t="e">
        <f t="shared" si="2"/>
        <v>#REF!</v>
      </c>
      <c r="E133" s="5">
        <f>SS!D135</f>
        <v>0.29247620923687562</v>
      </c>
    </row>
    <row r="134" spans="1:5" x14ac:dyDescent="0.25">
      <c r="A134">
        <f>SS!B136</f>
        <v>1958</v>
      </c>
      <c r="B134">
        <f>SS!C136</f>
        <v>12</v>
      </c>
      <c r="C134">
        <f>SS!I136</f>
        <v>3</v>
      </c>
      <c r="D134" t="e">
        <f t="shared" si="2"/>
        <v>#REF!</v>
      </c>
      <c r="E134" s="5">
        <f>SS!D136</f>
        <v>0.30284818742526909</v>
      </c>
    </row>
    <row r="135" spans="1:5" x14ac:dyDescent="0.25">
      <c r="A135">
        <f>SS!B137</f>
        <v>1959</v>
      </c>
      <c r="B135">
        <f>SS!C137</f>
        <v>1</v>
      </c>
      <c r="C135">
        <f>SS!I137</f>
        <v>3</v>
      </c>
      <c r="D135" t="e">
        <f t="shared" si="2"/>
        <v>#REF!</v>
      </c>
      <c r="E135" s="5">
        <f>SS!D137</f>
        <v>0.31242320894275122</v>
      </c>
    </row>
    <row r="136" spans="1:5" x14ac:dyDescent="0.25">
      <c r="A136">
        <f>SS!B138</f>
        <v>1959</v>
      </c>
      <c r="B136">
        <f>SS!C138</f>
        <v>2</v>
      </c>
      <c r="C136">
        <f>SS!I138</f>
        <v>3</v>
      </c>
      <c r="D136" t="e">
        <f t="shared" si="2"/>
        <v>#REF!</v>
      </c>
      <c r="E136" s="5">
        <f>SS!D138</f>
        <v>0.35609949140343644</v>
      </c>
    </row>
    <row r="137" spans="1:5" x14ac:dyDescent="0.25">
      <c r="A137">
        <f>SS!B139</f>
        <v>1959</v>
      </c>
      <c r="B137">
        <f>SS!C139</f>
        <v>3</v>
      </c>
      <c r="C137">
        <f>SS!I139</f>
        <v>3</v>
      </c>
      <c r="D137" t="e">
        <f t="shared" si="2"/>
        <v>#REF!</v>
      </c>
      <c r="E137" s="5">
        <f>SS!D139</f>
        <v>0.3925558548304226</v>
      </c>
    </row>
    <row r="138" spans="1:5" x14ac:dyDescent="0.25">
      <c r="A138">
        <f>SS!B140</f>
        <v>1959</v>
      </c>
      <c r="B138">
        <f>SS!C140</f>
        <v>4</v>
      </c>
      <c r="C138">
        <f>SS!I140</f>
        <v>4</v>
      </c>
      <c r="D138" t="e">
        <f t="shared" si="2"/>
        <v>#REF!</v>
      </c>
      <c r="E138" s="5">
        <f>SS!D140</f>
        <v>0.44927988440581101</v>
      </c>
    </row>
    <row r="139" spans="1:5" x14ac:dyDescent="0.25">
      <c r="A139">
        <f>SS!B141</f>
        <v>1959</v>
      </c>
      <c r="B139">
        <f>SS!C141</f>
        <v>5</v>
      </c>
      <c r="C139">
        <f>SS!I141</f>
        <v>4</v>
      </c>
      <c r="D139" t="e">
        <f t="shared" si="2"/>
        <v>#REF!</v>
      </c>
      <c r="E139" s="5">
        <f>SS!D141</f>
        <v>0.46600765249336312</v>
      </c>
    </row>
    <row r="140" spans="1:5" x14ac:dyDescent="0.25">
      <c r="A140">
        <f>SS!B142</f>
        <v>1959</v>
      </c>
      <c r="B140">
        <f>SS!C142</f>
        <v>6</v>
      </c>
      <c r="C140">
        <f>SS!I142</f>
        <v>4</v>
      </c>
      <c r="D140" t="e">
        <f t="shared" si="2"/>
        <v>#REF!</v>
      </c>
      <c r="E140" s="5">
        <f>SS!D142</f>
        <v>0.47811535175399067</v>
      </c>
    </row>
    <row r="141" spans="1:5" x14ac:dyDescent="0.25">
      <c r="A141">
        <f>SS!B143</f>
        <v>1959</v>
      </c>
      <c r="B141">
        <f>SS!C143</f>
        <v>7</v>
      </c>
      <c r="C141">
        <f>SS!I143</f>
        <v>4</v>
      </c>
      <c r="D141" t="e">
        <f t="shared" si="2"/>
        <v>#REF!</v>
      </c>
      <c r="E141" s="5">
        <f>SS!D143</f>
        <v>0.46214828181308604</v>
      </c>
    </row>
    <row r="142" spans="1:5" x14ac:dyDescent="0.25">
      <c r="A142">
        <f>SS!B144</f>
        <v>1959</v>
      </c>
      <c r="B142">
        <f>SS!C144</f>
        <v>8</v>
      </c>
      <c r="C142">
        <f>SS!I144</f>
        <v>4</v>
      </c>
      <c r="D142" t="e">
        <f t="shared" si="2"/>
        <v>#REF!</v>
      </c>
      <c r="E142" s="5">
        <f>SS!D144</f>
        <v>0.44967706050246742</v>
      </c>
    </row>
    <row r="143" spans="1:5" x14ac:dyDescent="0.25">
      <c r="A143">
        <f>SS!B145</f>
        <v>1959</v>
      </c>
      <c r="B143">
        <f>SS!C145</f>
        <v>9</v>
      </c>
      <c r="C143">
        <f>SS!I145</f>
        <v>3</v>
      </c>
      <c r="D143" t="e">
        <f t="shared" si="2"/>
        <v>#REF!</v>
      </c>
      <c r="E143" s="5">
        <f>SS!D145</f>
        <v>0.42985822061502621</v>
      </c>
    </row>
    <row r="144" spans="1:5" x14ac:dyDescent="0.25">
      <c r="A144">
        <f>SS!B146</f>
        <v>1959</v>
      </c>
      <c r="B144">
        <f>SS!C146</f>
        <v>10</v>
      </c>
      <c r="C144">
        <f>SS!I146</f>
        <v>3</v>
      </c>
      <c r="D144" t="e">
        <f t="shared" si="2"/>
        <v>#REF!</v>
      </c>
      <c r="E144" s="5">
        <f>SS!D146</f>
        <v>0.40437674537759744</v>
      </c>
    </row>
    <row r="145" spans="1:5" x14ac:dyDescent="0.25">
      <c r="A145">
        <f>SS!B147</f>
        <v>1959</v>
      </c>
      <c r="B145">
        <f>SS!C147</f>
        <v>11</v>
      </c>
      <c r="C145">
        <f>SS!I147</f>
        <v>3</v>
      </c>
      <c r="D145" t="e">
        <f t="shared" si="2"/>
        <v>#REF!</v>
      </c>
      <c r="E145" s="5">
        <f>SS!D147</f>
        <v>0.40425129952249694</v>
      </c>
    </row>
    <row r="146" spans="1:5" x14ac:dyDescent="0.25">
      <c r="A146">
        <f>SS!B148</f>
        <v>1959</v>
      </c>
      <c r="B146">
        <f>SS!C148</f>
        <v>12</v>
      </c>
      <c r="C146">
        <f>SS!I148</f>
        <v>3</v>
      </c>
      <c r="D146" t="e">
        <f t="shared" si="2"/>
        <v>#REF!</v>
      </c>
      <c r="E146" s="5">
        <f>SS!D148</f>
        <v>0.43744832075221191</v>
      </c>
    </row>
    <row r="147" spans="1:5" x14ac:dyDescent="0.25">
      <c r="A147">
        <f>SS!B149</f>
        <v>1960</v>
      </c>
      <c r="B147">
        <f>SS!C149</f>
        <v>1</v>
      </c>
      <c r="C147">
        <f>SS!I149</f>
        <v>3</v>
      </c>
      <c r="D147" t="e">
        <f t="shared" si="2"/>
        <v>#REF!</v>
      </c>
      <c r="E147" s="5">
        <f>SS!D149</f>
        <v>0.45483680343434185</v>
      </c>
    </row>
    <row r="148" spans="1:5" x14ac:dyDescent="0.25">
      <c r="A148">
        <f>SS!B150</f>
        <v>1960</v>
      </c>
      <c r="B148">
        <f>SS!C150</f>
        <v>2</v>
      </c>
      <c r="C148">
        <f>SS!I150</f>
        <v>3</v>
      </c>
      <c r="D148" t="e">
        <f t="shared" si="2"/>
        <v>#REF!</v>
      </c>
      <c r="E148" s="5">
        <f>SS!D150</f>
        <v>0.49329470411337528</v>
      </c>
    </row>
    <row r="149" spans="1:5" x14ac:dyDescent="0.25">
      <c r="A149">
        <f>SS!B151</f>
        <v>1960</v>
      </c>
      <c r="B149">
        <f>SS!C151</f>
        <v>3</v>
      </c>
      <c r="C149">
        <f>SS!I151</f>
        <v>3</v>
      </c>
      <c r="D149" t="e">
        <f t="shared" si="2"/>
        <v>#REF!</v>
      </c>
      <c r="E149" s="5">
        <f>SS!D151</f>
        <v>0.42084267455812119</v>
      </c>
    </row>
    <row r="150" spans="1:5" x14ac:dyDescent="0.25">
      <c r="A150">
        <f>SS!B152</f>
        <v>1960</v>
      </c>
      <c r="B150">
        <f>SS!C152</f>
        <v>4</v>
      </c>
      <c r="C150">
        <f>SS!I152</f>
        <v>3</v>
      </c>
      <c r="D150" t="e">
        <f t="shared" si="2"/>
        <v>#REF!</v>
      </c>
      <c r="E150" s="5">
        <f>SS!D152</f>
        <v>0.4189938216720645</v>
      </c>
    </row>
    <row r="151" spans="1:5" x14ac:dyDescent="0.25">
      <c r="A151">
        <f>SS!B153</f>
        <v>1960</v>
      </c>
      <c r="B151">
        <f>SS!C153</f>
        <v>5</v>
      </c>
      <c r="C151">
        <f>SS!I153</f>
        <v>3</v>
      </c>
      <c r="D151" t="e">
        <f t="shared" si="2"/>
        <v>#REF!</v>
      </c>
      <c r="E151" s="5">
        <f>SS!D153</f>
        <v>0.4273211566309506</v>
      </c>
    </row>
    <row r="152" spans="1:5" x14ac:dyDescent="0.25">
      <c r="A152">
        <f>SS!B154</f>
        <v>1960</v>
      </c>
      <c r="B152">
        <f>SS!C154</f>
        <v>6</v>
      </c>
      <c r="C152">
        <f>SS!I154</f>
        <v>3</v>
      </c>
      <c r="D152" t="e">
        <f t="shared" si="2"/>
        <v>#REF!</v>
      </c>
      <c r="E152" s="5">
        <f>SS!D154</f>
        <v>0.39159657724346075</v>
      </c>
    </row>
    <row r="153" spans="1:5" x14ac:dyDescent="0.25">
      <c r="A153">
        <f>SS!B155</f>
        <v>1960</v>
      </c>
      <c r="B153">
        <f>SS!C155</f>
        <v>7</v>
      </c>
      <c r="C153">
        <f>SS!I155</f>
        <v>3</v>
      </c>
      <c r="D153" t="e">
        <f t="shared" si="2"/>
        <v>#REF!</v>
      </c>
      <c r="E153" s="5">
        <f>SS!D155</f>
        <v>0.37545068107461049</v>
      </c>
    </row>
    <row r="154" spans="1:5" x14ac:dyDescent="0.25">
      <c r="A154">
        <f>SS!B156</f>
        <v>1960</v>
      </c>
      <c r="B154">
        <f>SS!C156</f>
        <v>8</v>
      </c>
      <c r="C154">
        <f>SS!I156</f>
        <v>3</v>
      </c>
      <c r="D154" t="e">
        <f t="shared" si="2"/>
        <v>#REF!</v>
      </c>
      <c r="E154" s="5">
        <f>SS!D156</f>
        <v>0.35834603523126229</v>
      </c>
    </row>
    <row r="155" spans="1:5" x14ac:dyDescent="0.25">
      <c r="A155">
        <f>SS!B157</f>
        <v>1960</v>
      </c>
      <c r="B155">
        <f>SS!C157</f>
        <v>9</v>
      </c>
      <c r="C155">
        <f>SS!I157</f>
        <v>2</v>
      </c>
      <c r="D155" t="e">
        <f t="shared" si="2"/>
        <v>#REF!</v>
      </c>
      <c r="E155" s="5">
        <f>SS!D157</f>
        <v>0.35320127972747078</v>
      </c>
    </row>
    <row r="156" spans="1:5" x14ac:dyDescent="0.25">
      <c r="A156">
        <f>SS!B158</f>
        <v>1960</v>
      </c>
      <c r="B156">
        <f>SS!C158</f>
        <v>10</v>
      </c>
      <c r="C156">
        <f>SS!I158</f>
        <v>2</v>
      </c>
      <c r="D156" t="e">
        <f t="shared" si="2"/>
        <v>#REF!</v>
      </c>
      <c r="E156" s="5">
        <f>SS!D158</f>
        <v>0.30115436832327963</v>
      </c>
    </row>
    <row r="157" spans="1:5" x14ac:dyDescent="0.25">
      <c r="A157">
        <f>SS!B159</f>
        <v>1960</v>
      </c>
      <c r="B157">
        <f>SS!C159</f>
        <v>11</v>
      </c>
      <c r="C157">
        <f>SS!I159</f>
        <v>2</v>
      </c>
      <c r="D157" t="e">
        <f t="shared" si="2"/>
        <v>#REF!</v>
      </c>
      <c r="E157" s="5">
        <f>SS!D159</f>
        <v>0.29906157213819945</v>
      </c>
    </row>
    <row r="158" spans="1:5" x14ac:dyDescent="0.25">
      <c r="A158">
        <f>SS!B160</f>
        <v>1960</v>
      </c>
      <c r="B158">
        <f>SS!C160</f>
        <v>12</v>
      </c>
      <c r="C158">
        <f>SS!I160</f>
        <v>2</v>
      </c>
      <c r="D158" t="e">
        <f t="shared" si="2"/>
        <v>#REF!</v>
      </c>
      <c r="E158" s="5">
        <f>SS!D160</f>
        <v>0.25953505647455033</v>
      </c>
    </row>
    <row r="159" spans="1:5" x14ac:dyDescent="0.25">
      <c r="A159">
        <f>SS!B161</f>
        <v>1961</v>
      </c>
      <c r="B159">
        <f>SS!C161</f>
        <v>1</v>
      </c>
      <c r="C159">
        <f>SS!I161</f>
        <v>2</v>
      </c>
      <c r="D159" t="e">
        <f t="shared" si="2"/>
        <v>#REF!</v>
      </c>
      <c r="E159" s="5">
        <f>SS!D161</f>
        <v>0.25958656385683238</v>
      </c>
    </row>
    <row r="160" spans="1:5" x14ac:dyDescent="0.25">
      <c r="A160">
        <f>SS!B162</f>
        <v>1961</v>
      </c>
      <c r="B160">
        <f>SS!C162</f>
        <v>2</v>
      </c>
      <c r="C160">
        <f>SS!I162</f>
        <v>2</v>
      </c>
      <c r="D160" t="e">
        <f t="shared" si="2"/>
        <v>#REF!</v>
      </c>
      <c r="E160" s="5">
        <f>SS!D162</f>
        <v>0.24862821315487046</v>
      </c>
    </row>
    <row r="161" spans="1:5" x14ac:dyDescent="0.25">
      <c r="A161">
        <f>SS!B163</f>
        <v>1961</v>
      </c>
      <c r="B161">
        <f>SS!C163</f>
        <v>3</v>
      </c>
      <c r="C161">
        <f>SS!I163</f>
        <v>2</v>
      </c>
      <c r="D161" t="e">
        <f t="shared" si="2"/>
        <v>#REF!</v>
      </c>
      <c r="E161" s="5">
        <f>SS!D163</f>
        <v>0.24786514456512296</v>
      </c>
    </row>
    <row r="162" spans="1:5" x14ac:dyDescent="0.25">
      <c r="A162">
        <f>SS!B164</f>
        <v>1961</v>
      </c>
      <c r="B162">
        <f>SS!C164</f>
        <v>4</v>
      </c>
      <c r="C162">
        <f>SS!I164</f>
        <v>3</v>
      </c>
      <c r="D162" t="e">
        <f t="shared" si="2"/>
        <v>#REF!</v>
      </c>
      <c r="E162" s="5">
        <f>SS!D164</f>
        <v>0.24607064722608071</v>
      </c>
    </row>
    <row r="163" spans="1:5" x14ac:dyDescent="0.25">
      <c r="A163">
        <f>SS!B165</f>
        <v>1961</v>
      </c>
      <c r="B163">
        <f>SS!C165</f>
        <v>5</v>
      </c>
      <c r="C163">
        <f>SS!I165</f>
        <v>3</v>
      </c>
      <c r="D163" t="e">
        <f t="shared" si="2"/>
        <v>#REF!</v>
      </c>
      <c r="E163" s="5">
        <f>SS!D165</f>
        <v>0.25834090922757985</v>
      </c>
    </row>
    <row r="164" spans="1:5" x14ac:dyDescent="0.25">
      <c r="A164">
        <f>SS!B166</f>
        <v>1961</v>
      </c>
      <c r="B164">
        <f>SS!C166</f>
        <v>6</v>
      </c>
      <c r="C164">
        <f>SS!I166</f>
        <v>3</v>
      </c>
      <c r="D164" t="e">
        <f t="shared" si="2"/>
        <v>#REF!</v>
      </c>
      <c r="E164" s="5">
        <f>SS!D166</f>
        <v>0.26447899471254532</v>
      </c>
    </row>
    <row r="165" spans="1:5" x14ac:dyDescent="0.25">
      <c r="A165">
        <f>SS!B167</f>
        <v>1961</v>
      </c>
      <c r="B165">
        <f>SS!C167</f>
        <v>7</v>
      </c>
      <c r="C165">
        <f>SS!I167</f>
        <v>3</v>
      </c>
      <c r="D165" t="e">
        <f t="shared" si="2"/>
        <v>#REF!</v>
      </c>
      <c r="E165" s="5">
        <f>SS!D167</f>
        <v>0.27040436379830979</v>
      </c>
    </row>
    <row r="166" spans="1:5" x14ac:dyDescent="0.25">
      <c r="A166">
        <f>SS!B168</f>
        <v>1961</v>
      </c>
      <c r="B166">
        <f>SS!C168</f>
        <v>8</v>
      </c>
      <c r="C166">
        <f>SS!I168</f>
        <v>3</v>
      </c>
      <c r="D166" t="e">
        <f t="shared" si="2"/>
        <v>#REF!</v>
      </c>
      <c r="E166" s="5">
        <f>SS!D168</f>
        <v>0.29576853050981511</v>
      </c>
    </row>
    <row r="167" spans="1:5" x14ac:dyDescent="0.25">
      <c r="A167">
        <f>SS!B169</f>
        <v>1961</v>
      </c>
      <c r="B167">
        <f>SS!C169</f>
        <v>9</v>
      </c>
      <c r="C167">
        <f>SS!I169</f>
        <v>3</v>
      </c>
      <c r="D167" t="e">
        <f t="shared" si="2"/>
        <v>#REF!</v>
      </c>
      <c r="E167" s="5">
        <f>SS!D169</f>
        <v>0.30155972492200195</v>
      </c>
    </row>
    <row r="168" spans="1:5" x14ac:dyDescent="0.25">
      <c r="A168">
        <f>SS!B170</f>
        <v>1961</v>
      </c>
      <c r="B168">
        <f>SS!C170</f>
        <v>10</v>
      </c>
      <c r="C168">
        <f>SS!I170</f>
        <v>3</v>
      </c>
      <c r="D168" t="e">
        <f t="shared" si="2"/>
        <v>#REF!</v>
      </c>
      <c r="E168" s="5">
        <f>SS!D170</f>
        <v>0.32762555813361405</v>
      </c>
    </row>
    <row r="169" spans="1:5" x14ac:dyDescent="0.25">
      <c r="A169">
        <f>SS!B171</f>
        <v>1961</v>
      </c>
      <c r="B169">
        <f>SS!C171</f>
        <v>11</v>
      </c>
      <c r="C169">
        <f>SS!I171</f>
        <v>3</v>
      </c>
      <c r="D169" t="e">
        <f t="shared" si="2"/>
        <v>#REF!</v>
      </c>
      <c r="E169" s="5">
        <f>SS!D171</f>
        <v>0.35947218647615131</v>
      </c>
    </row>
    <row r="170" spans="1:5" x14ac:dyDescent="0.25">
      <c r="A170">
        <f>SS!B172</f>
        <v>1961</v>
      </c>
      <c r="B170">
        <f>SS!C172</f>
        <v>12</v>
      </c>
      <c r="C170">
        <f>SS!I172</f>
        <v>3</v>
      </c>
      <c r="D170" t="e">
        <f t="shared" si="2"/>
        <v>#REF!</v>
      </c>
      <c r="E170" s="5">
        <f>SS!D172</f>
        <v>0.36736673387893259</v>
      </c>
    </row>
    <row r="171" spans="1:5" x14ac:dyDescent="0.25">
      <c r="A171">
        <f>SS!B173</f>
        <v>1962</v>
      </c>
      <c r="B171">
        <f>SS!C173</f>
        <v>1</v>
      </c>
      <c r="C171">
        <f>SS!I173</f>
        <v>3</v>
      </c>
      <c r="D171" t="e">
        <f t="shared" si="2"/>
        <v>#REF!</v>
      </c>
      <c r="E171" s="5">
        <f>SS!D173</f>
        <v>0.39977239017808347</v>
      </c>
    </row>
    <row r="172" spans="1:5" x14ac:dyDescent="0.25">
      <c r="A172">
        <f>SS!B174</f>
        <v>1962</v>
      </c>
      <c r="B172">
        <f>SS!C174</f>
        <v>2</v>
      </c>
      <c r="C172">
        <f>SS!I174</f>
        <v>3</v>
      </c>
      <c r="D172" t="e">
        <f t="shared" si="2"/>
        <v>#REF!</v>
      </c>
      <c r="E172" s="5">
        <f>SS!D174</f>
        <v>0.41013843222090246</v>
      </c>
    </row>
    <row r="173" spans="1:5" x14ac:dyDescent="0.25">
      <c r="A173">
        <f>SS!B175</f>
        <v>1962</v>
      </c>
      <c r="B173">
        <f>SS!C175</f>
        <v>3</v>
      </c>
      <c r="C173">
        <f>SS!I175</f>
        <v>3</v>
      </c>
      <c r="D173" t="e">
        <f t="shared" si="2"/>
        <v>#REF!</v>
      </c>
      <c r="E173" s="5">
        <f>SS!D175</f>
        <v>0.40316345784135088</v>
      </c>
    </row>
    <row r="174" spans="1:5" x14ac:dyDescent="0.25">
      <c r="A174">
        <f>SS!B176</f>
        <v>1962</v>
      </c>
      <c r="B174">
        <f>SS!C176</f>
        <v>4</v>
      </c>
      <c r="C174">
        <f>SS!I176</f>
        <v>3</v>
      </c>
      <c r="D174" t="e">
        <f t="shared" si="2"/>
        <v>#REF!</v>
      </c>
      <c r="E174" s="5">
        <f>SS!D176</f>
        <v>0.40432226299440449</v>
      </c>
    </row>
    <row r="175" spans="1:5" x14ac:dyDescent="0.25">
      <c r="A175">
        <f>SS!B177</f>
        <v>1962</v>
      </c>
      <c r="B175">
        <f>SS!C177</f>
        <v>5</v>
      </c>
      <c r="C175">
        <f>SS!I177</f>
        <v>3</v>
      </c>
      <c r="D175" t="e">
        <f t="shared" si="2"/>
        <v>#REF!</v>
      </c>
      <c r="E175" s="5">
        <f>SS!D177</f>
        <v>0.42098969821057963</v>
      </c>
    </row>
    <row r="176" spans="1:5" x14ac:dyDescent="0.25">
      <c r="A176">
        <f>SS!B178</f>
        <v>1962</v>
      </c>
      <c r="B176">
        <f>SS!C178</f>
        <v>6</v>
      </c>
      <c r="C176">
        <f>SS!I178</f>
        <v>2</v>
      </c>
      <c r="D176" t="e">
        <f t="shared" si="2"/>
        <v>#REF!</v>
      </c>
      <c r="E176" s="5">
        <f>SS!D178</f>
        <v>0.4110652631959763</v>
      </c>
    </row>
    <row r="177" spans="1:5" x14ac:dyDescent="0.25">
      <c r="A177">
        <f>SS!B179</f>
        <v>1962</v>
      </c>
      <c r="B177">
        <f>SS!C179</f>
        <v>7</v>
      </c>
      <c r="C177">
        <f>SS!I179</f>
        <v>3</v>
      </c>
      <c r="D177" t="e">
        <f t="shared" si="2"/>
        <v>#REF!</v>
      </c>
      <c r="E177" s="5">
        <f>SS!D179</f>
        <v>0.42033373891091591</v>
      </c>
    </row>
    <row r="178" spans="1:5" x14ac:dyDescent="0.25">
      <c r="A178">
        <f>SS!B180</f>
        <v>1962</v>
      </c>
      <c r="B178">
        <f>SS!C180</f>
        <v>8</v>
      </c>
      <c r="C178">
        <f>SS!I180</f>
        <v>2</v>
      </c>
      <c r="D178" t="e">
        <f t="shared" si="2"/>
        <v>#REF!</v>
      </c>
      <c r="E178" s="5">
        <f>SS!D180</f>
        <v>0.38464897821115063</v>
      </c>
    </row>
    <row r="179" spans="1:5" x14ac:dyDescent="0.25">
      <c r="A179">
        <f>SS!B181</f>
        <v>1962</v>
      </c>
      <c r="B179">
        <f>SS!C181</f>
        <v>9</v>
      </c>
      <c r="C179">
        <f>SS!I181</f>
        <v>2</v>
      </c>
      <c r="D179" t="e">
        <f t="shared" si="2"/>
        <v>#REF!</v>
      </c>
      <c r="E179" s="5">
        <f>SS!D181</f>
        <v>0.39093736476939456</v>
      </c>
    </row>
    <row r="180" spans="1:5" x14ac:dyDescent="0.25">
      <c r="A180">
        <f>SS!B182</f>
        <v>1962</v>
      </c>
      <c r="B180">
        <f>SS!C182</f>
        <v>10</v>
      </c>
      <c r="C180">
        <f>SS!I182</f>
        <v>2</v>
      </c>
      <c r="D180" t="e">
        <f t="shared" si="2"/>
        <v>#REF!</v>
      </c>
      <c r="E180" s="5">
        <f>SS!D182</f>
        <v>0.39643255172013009</v>
      </c>
    </row>
    <row r="181" spans="1:5" x14ac:dyDescent="0.25">
      <c r="A181">
        <f>SS!B183</f>
        <v>1962</v>
      </c>
      <c r="B181">
        <f>SS!C183</f>
        <v>11</v>
      </c>
      <c r="C181">
        <f>SS!I183</f>
        <v>2</v>
      </c>
      <c r="D181" t="e">
        <f t="shared" si="2"/>
        <v>#REF!</v>
      </c>
      <c r="E181" s="5">
        <f>SS!D183</f>
        <v>0.37616369545215789</v>
      </c>
    </row>
    <row r="182" spans="1:5" x14ac:dyDescent="0.25">
      <c r="A182">
        <f>SS!B184</f>
        <v>1962</v>
      </c>
      <c r="B182">
        <f>SS!C184</f>
        <v>12</v>
      </c>
      <c r="C182">
        <f>SS!I184</f>
        <v>3</v>
      </c>
      <c r="D182" t="e">
        <f t="shared" si="2"/>
        <v>#REF!</v>
      </c>
      <c r="E182" s="5">
        <f>SS!D184</f>
        <v>0.39030139539495351</v>
      </c>
    </row>
    <row r="183" spans="1:5" x14ac:dyDescent="0.25">
      <c r="A183">
        <f>SS!B185</f>
        <v>1963</v>
      </c>
      <c r="B183">
        <f>SS!C185</f>
        <v>1</v>
      </c>
      <c r="C183">
        <f>SS!I185</f>
        <v>3</v>
      </c>
      <c r="D183" t="e">
        <f t="shared" si="2"/>
        <v>#REF!</v>
      </c>
      <c r="E183" s="5">
        <f>SS!D185</f>
        <v>0.38555875299654196</v>
      </c>
    </row>
    <row r="184" spans="1:5" x14ac:dyDescent="0.25">
      <c r="A184">
        <f>SS!B186</f>
        <v>1963</v>
      </c>
      <c r="B184">
        <f>SS!C186</f>
        <v>2</v>
      </c>
      <c r="C184">
        <f>SS!I186</f>
        <v>3</v>
      </c>
      <c r="D184" t="e">
        <f t="shared" si="2"/>
        <v>#REF!</v>
      </c>
      <c r="E184" s="5">
        <f>SS!D186</f>
        <v>0.37223119267121141</v>
      </c>
    </row>
    <row r="185" spans="1:5" x14ac:dyDescent="0.25">
      <c r="A185">
        <f>SS!B187</f>
        <v>1963</v>
      </c>
      <c r="B185">
        <f>SS!C187</f>
        <v>3</v>
      </c>
      <c r="C185">
        <f>SS!I187</f>
        <v>3</v>
      </c>
      <c r="D185" t="e">
        <f t="shared" si="2"/>
        <v>#REF!</v>
      </c>
      <c r="E185" s="5">
        <f>SS!D187</f>
        <v>0.3847837389008763</v>
      </c>
    </row>
    <row r="186" spans="1:5" x14ac:dyDescent="0.25">
      <c r="A186">
        <f>SS!B188</f>
        <v>1963</v>
      </c>
      <c r="B186">
        <f>SS!C188</f>
        <v>4</v>
      </c>
      <c r="C186">
        <f>SS!I188</f>
        <v>3</v>
      </c>
      <c r="D186" t="e">
        <f t="shared" si="2"/>
        <v>#REF!</v>
      </c>
      <c r="E186" s="5">
        <f>SS!D188</f>
        <v>0.38367251245687078</v>
      </c>
    </row>
    <row r="187" spans="1:5" x14ac:dyDescent="0.25">
      <c r="A187">
        <f>SS!B189</f>
        <v>1963</v>
      </c>
      <c r="B187">
        <f>SS!C189</f>
        <v>5</v>
      </c>
      <c r="C187">
        <f>SS!I189</f>
        <v>3</v>
      </c>
      <c r="D187" t="e">
        <f t="shared" si="2"/>
        <v>#REF!</v>
      </c>
      <c r="E187" s="5">
        <f>SS!D189</f>
        <v>0.36057163120417346</v>
      </c>
    </row>
    <row r="188" spans="1:5" x14ac:dyDescent="0.25">
      <c r="A188">
        <f>SS!B190</f>
        <v>1963</v>
      </c>
      <c r="B188">
        <f>SS!C190</f>
        <v>6</v>
      </c>
      <c r="C188">
        <f>SS!I190</f>
        <v>3</v>
      </c>
      <c r="D188" t="e">
        <f t="shared" si="2"/>
        <v>#REF!</v>
      </c>
      <c r="E188" s="5">
        <f>SS!D190</f>
        <v>0.38133763701277729</v>
      </c>
    </row>
    <row r="189" spans="1:5" x14ac:dyDescent="0.25">
      <c r="A189">
        <f>SS!B191</f>
        <v>1963</v>
      </c>
      <c r="B189">
        <f>SS!C191</f>
        <v>7</v>
      </c>
      <c r="C189">
        <f>SS!I191</f>
        <v>3</v>
      </c>
      <c r="D189" t="e">
        <f t="shared" si="2"/>
        <v>#REF!</v>
      </c>
      <c r="E189" s="5">
        <f>SS!D191</f>
        <v>0.3902133294864219</v>
      </c>
    </row>
    <row r="190" spans="1:5" x14ac:dyDescent="0.25">
      <c r="A190">
        <f>SS!B192</f>
        <v>1963</v>
      </c>
      <c r="B190">
        <f>SS!C192</f>
        <v>8</v>
      </c>
      <c r="C190">
        <f>SS!I192</f>
        <v>3</v>
      </c>
      <c r="D190" t="e">
        <f t="shared" si="2"/>
        <v>#REF!</v>
      </c>
      <c r="E190" s="5">
        <f>SS!D192</f>
        <v>0.40600417354306034</v>
      </c>
    </row>
    <row r="191" spans="1:5" x14ac:dyDescent="0.25">
      <c r="A191">
        <f>SS!B193</f>
        <v>1963</v>
      </c>
      <c r="B191">
        <f>SS!C193</f>
        <v>9</v>
      </c>
      <c r="C191">
        <f>SS!I193</f>
        <v>3</v>
      </c>
      <c r="D191" t="e">
        <f t="shared" si="2"/>
        <v>#REF!</v>
      </c>
      <c r="E191" s="5">
        <f>SS!D193</f>
        <v>0.39708752321534224</v>
      </c>
    </row>
    <row r="192" spans="1:5" x14ac:dyDescent="0.25">
      <c r="A192">
        <f>SS!B194</f>
        <v>1963</v>
      </c>
      <c r="B192">
        <f>SS!C194</f>
        <v>10</v>
      </c>
      <c r="C192">
        <f>SS!I194</f>
        <v>3</v>
      </c>
      <c r="D192" t="e">
        <f t="shared" si="2"/>
        <v>#REF!</v>
      </c>
      <c r="E192" s="5">
        <f>SS!D194</f>
        <v>0.40707264990428232</v>
      </c>
    </row>
    <row r="193" spans="1:5" x14ac:dyDescent="0.25">
      <c r="A193">
        <f>SS!B195</f>
        <v>1963</v>
      </c>
      <c r="B193">
        <f>SS!C195</f>
        <v>11</v>
      </c>
      <c r="C193">
        <f>SS!I195</f>
        <v>3</v>
      </c>
      <c r="D193" t="e">
        <f t="shared" si="2"/>
        <v>#REF!</v>
      </c>
      <c r="E193" s="5">
        <f>SS!D195</f>
        <v>0.38235189344072651</v>
      </c>
    </row>
    <row r="194" spans="1:5" x14ac:dyDescent="0.25">
      <c r="A194">
        <f>SS!B196</f>
        <v>1963</v>
      </c>
      <c r="B194">
        <f>SS!C196</f>
        <v>12</v>
      </c>
      <c r="C194">
        <f>SS!I196</f>
        <v>3</v>
      </c>
      <c r="D194" t="e">
        <f t="shared" si="2"/>
        <v>#REF!</v>
      </c>
      <c r="E194" s="5">
        <f>SS!D196</f>
        <v>0.41883232691772582</v>
      </c>
    </row>
    <row r="195" spans="1:5" x14ac:dyDescent="0.25">
      <c r="A195">
        <f>SS!B197</f>
        <v>1964</v>
      </c>
      <c r="B195">
        <f>SS!C197</f>
        <v>1</v>
      </c>
      <c r="C195">
        <f>SS!I197</f>
        <v>3</v>
      </c>
      <c r="D195" t="e">
        <f t="shared" si="2"/>
        <v>#REF!</v>
      </c>
      <c r="E195" s="5">
        <f>SS!D197</f>
        <v>0.41078274091486211</v>
      </c>
    </row>
    <row r="196" spans="1:5" x14ac:dyDescent="0.25">
      <c r="A196">
        <f>SS!B198</f>
        <v>1964</v>
      </c>
      <c r="B196">
        <f>SS!C198</f>
        <v>2</v>
      </c>
      <c r="C196">
        <f>SS!I198</f>
        <v>3</v>
      </c>
      <c r="D196" t="e">
        <f t="shared" ref="D196:D259" si="3">INDEX(M$4:M$8,$C196)</f>
        <v>#REF!</v>
      </c>
      <c r="E196" s="5">
        <f>SS!D198</f>
        <v>0.42447784983871906</v>
      </c>
    </row>
    <row r="197" spans="1:5" x14ac:dyDescent="0.25">
      <c r="A197">
        <f>SS!B199</f>
        <v>1964</v>
      </c>
      <c r="B197">
        <f>SS!C199</f>
        <v>3</v>
      </c>
      <c r="C197">
        <f>SS!I199</f>
        <v>3</v>
      </c>
      <c r="D197" t="e">
        <f t="shared" si="3"/>
        <v>#REF!</v>
      </c>
      <c r="E197" s="5">
        <f>SS!D199</f>
        <v>0.42470041544384662</v>
      </c>
    </row>
    <row r="198" spans="1:5" x14ac:dyDescent="0.25">
      <c r="A198">
        <f>SS!B200</f>
        <v>1964</v>
      </c>
      <c r="B198">
        <f>SS!C200</f>
        <v>4</v>
      </c>
      <c r="C198">
        <f>SS!I200</f>
        <v>3</v>
      </c>
      <c r="D198" t="e">
        <f t="shared" si="3"/>
        <v>#REF!</v>
      </c>
      <c r="E198" s="5">
        <f>SS!D200</f>
        <v>0.45129332480363293</v>
      </c>
    </row>
    <row r="199" spans="1:5" x14ac:dyDescent="0.25">
      <c r="A199">
        <f>SS!B201</f>
        <v>1964</v>
      </c>
      <c r="B199">
        <f>SS!C201</f>
        <v>5</v>
      </c>
      <c r="C199">
        <f>SS!I201</f>
        <v>4</v>
      </c>
      <c r="D199" t="e">
        <f t="shared" si="3"/>
        <v>#REF!</v>
      </c>
      <c r="E199" s="5">
        <f>SS!D201</f>
        <v>0.46865677571865416</v>
      </c>
    </row>
    <row r="200" spans="1:5" x14ac:dyDescent="0.25">
      <c r="A200">
        <f>SS!B202</f>
        <v>1964</v>
      </c>
      <c r="B200">
        <f>SS!C202</f>
        <v>6</v>
      </c>
      <c r="C200">
        <f>SS!I202</f>
        <v>3</v>
      </c>
      <c r="D200" t="e">
        <f t="shared" si="3"/>
        <v>#REF!</v>
      </c>
      <c r="E200" s="5">
        <f>SS!D202</f>
        <v>0.47337034824652818</v>
      </c>
    </row>
    <row r="201" spans="1:5" x14ac:dyDescent="0.25">
      <c r="A201">
        <f>SS!B203</f>
        <v>1964</v>
      </c>
      <c r="B201">
        <f>SS!C203</f>
        <v>7</v>
      </c>
      <c r="C201">
        <f>SS!I203</f>
        <v>4</v>
      </c>
      <c r="D201" t="e">
        <f t="shared" si="3"/>
        <v>#REF!</v>
      </c>
      <c r="E201" s="5">
        <f>SS!D203</f>
        <v>0.52639036953683382</v>
      </c>
    </row>
    <row r="202" spans="1:5" x14ac:dyDescent="0.25">
      <c r="A202">
        <f>SS!B204</f>
        <v>1964</v>
      </c>
      <c r="B202">
        <f>SS!C204</f>
        <v>8</v>
      </c>
      <c r="C202">
        <f>SS!I204</f>
        <v>4</v>
      </c>
      <c r="D202" t="e">
        <f t="shared" si="3"/>
        <v>#REF!</v>
      </c>
      <c r="E202" s="5">
        <f>SS!D204</f>
        <v>0.50410527784015835</v>
      </c>
    </row>
    <row r="203" spans="1:5" x14ac:dyDescent="0.25">
      <c r="A203">
        <f>SS!B205</f>
        <v>1964</v>
      </c>
      <c r="B203">
        <f>SS!C205</f>
        <v>9</v>
      </c>
      <c r="C203">
        <f>SS!I205</f>
        <v>4</v>
      </c>
      <c r="D203" t="e">
        <f t="shared" si="3"/>
        <v>#REF!</v>
      </c>
      <c r="E203" s="5">
        <f>SS!D205</f>
        <v>0.50473958177129041</v>
      </c>
    </row>
    <row r="204" spans="1:5" x14ac:dyDescent="0.25">
      <c r="A204">
        <f>SS!B206</f>
        <v>1964</v>
      </c>
      <c r="B204">
        <f>SS!C206</f>
        <v>10</v>
      </c>
      <c r="C204">
        <f>SS!I206</f>
        <v>4</v>
      </c>
      <c r="D204" t="e">
        <f t="shared" si="3"/>
        <v>#REF!</v>
      </c>
      <c r="E204" s="5">
        <f>SS!D206</f>
        <v>0.50508862238010577</v>
      </c>
    </row>
    <row r="205" spans="1:5" x14ac:dyDescent="0.25">
      <c r="A205">
        <f>SS!B207</f>
        <v>1964</v>
      </c>
      <c r="B205">
        <f>SS!C207</f>
        <v>11</v>
      </c>
      <c r="C205">
        <f>SS!I207</f>
        <v>4</v>
      </c>
      <c r="D205" t="e">
        <f t="shared" si="3"/>
        <v>#REF!</v>
      </c>
      <c r="E205" s="5">
        <f>SS!D207</f>
        <v>0.56120184895096892</v>
      </c>
    </row>
    <row r="206" spans="1:5" x14ac:dyDescent="0.25">
      <c r="A206">
        <f>SS!B208</f>
        <v>1964</v>
      </c>
      <c r="B206">
        <f>SS!C208</f>
        <v>12</v>
      </c>
      <c r="C206">
        <f>SS!I208</f>
        <v>4</v>
      </c>
      <c r="D206" t="e">
        <f t="shared" si="3"/>
        <v>#REF!</v>
      </c>
      <c r="E206" s="5">
        <f>SS!D208</f>
        <v>0.53794482406827238</v>
      </c>
    </row>
    <row r="207" spans="1:5" x14ac:dyDescent="0.25">
      <c r="A207">
        <f>SS!B209</f>
        <v>1965</v>
      </c>
      <c r="B207">
        <f>SS!C209</f>
        <v>1</v>
      </c>
      <c r="C207">
        <f>SS!I209</f>
        <v>4</v>
      </c>
      <c r="D207" t="e">
        <f t="shared" si="3"/>
        <v>#REF!</v>
      </c>
      <c r="E207" s="5">
        <f>SS!D209</f>
        <v>0.54866108663563939</v>
      </c>
    </row>
    <row r="208" spans="1:5" x14ac:dyDescent="0.25">
      <c r="A208">
        <f>SS!B210</f>
        <v>1965</v>
      </c>
      <c r="B208">
        <f>SS!C210</f>
        <v>2</v>
      </c>
      <c r="C208">
        <f>SS!I210</f>
        <v>4</v>
      </c>
      <c r="D208" t="e">
        <f t="shared" si="3"/>
        <v>#REF!</v>
      </c>
      <c r="E208" s="5">
        <f>SS!D210</f>
        <v>0.54794673917051251</v>
      </c>
    </row>
    <row r="209" spans="1:5" x14ac:dyDescent="0.25">
      <c r="A209">
        <f>SS!B211</f>
        <v>1965</v>
      </c>
      <c r="B209">
        <f>SS!C211</f>
        <v>3</v>
      </c>
      <c r="C209">
        <f>SS!I211</f>
        <v>4</v>
      </c>
      <c r="D209" t="e">
        <f t="shared" si="3"/>
        <v>#REF!</v>
      </c>
      <c r="E209" s="5">
        <f>SS!D211</f>
        <v>0.60652794957724054</v>
      </c>
    </row>
    <row r="210" spans="1:5" x14ac:dyDescent="0.25">
      <c r="A210">
        <f>SS!B212</f>
        <v>1965</v>
      </c>
      <c r="B210">
        <f>SS!C212</f>
        <v>4</v>
      </c>
      <c r="C210">
        <f>SS!I212</f>
        <v>4</v>
      </c>
      <c r="D210" t="e">
        <f t="shared" si="3"/>
        <v>#REF!</v>
      </c>
      <c r="E210" s="5">
        <f>SS!D212</f>
        <v>0.60405854038029749</v>
      </c>
    </row>
    <row r="211" spans="1:5" x14ac:dyDescent="0.25">
      <c r="A211">
        <f>SS!B213</f>
        <v>1965</v>
      </c>
      <c r="B211">
        <f>SS!C213</f>
        <v>5</v>
      </c>
      <c r="C211">
        <f>SS!I213</f>
        <v>4</v>
      </c>
      <c r="D211" t="e">
        <f t="shared" si="3"/>
        <v>#REF!</v>
      </c>
      <c r="E211" s="5">
        <f>SS!D213</f>
        <v>0.65355889956309254</v>
      </c>
    </row>
    <row r="212" spans="1:5" x14ac:dyDescent="0.25">
      <c r="A212">
        <f>SS!B214</f>
        <v>1965</v>
      </c>
      <c r="B212">
        <f>SS!C214</f>
        <v>6</v>
      </c>
      <c r="C212">
        <f>SS!I214</f>
        <v>4</v>
      </c>
      <c r="D212" t="e">
        <f t="shared" si="3"/>
        <v>#REF!</v>
      </c>
      <c r="E212" s="5">
        <f>SS!D214</f>
        <v>0.65464620278001118</v>
      </c>
    </row>
    <row r="213" spans="1:5" x14ac:dyDescent="0.25">
      <c r="A213">
        <f>SS!B215</f>
        <v>1965</v>
      </c>
      <c r="B213">
        <f>SS!C215</f>
        <v>7</v>
      </c>
      <c r="C213">
        <f>SS!I215</f>
        <v>4</v>
      </c>
      <c r="D213" t="e">
        <f t="shared" si="3"/>
        <v>#REF!</v>
      </c>
      <c r="E213" s="5">
        <f>SS!D215</f>
        <v>0.68184640578389732</v>
      </c>
    </row>
    <row r="214" spans="1:5" x14ac:dyDescent="0.25">
      <c r="A214">
        <f>SS!B216</f>
        <v>1965</v>
      </c>
      <c r="B214">
        <f>SS!C216</f>
        <v>8</v>
      </c>
      <c r="C214">
        <f>SS!I216</f>
        <v>4</v>
      </c>
      <c r="D214" t="e">
        <f t="shared" si="3"/>
        <v>#REF!</v>
      </c>
      <c r="E214" s="5">
        <f>SS!D216</f>
        <v>0.70961597722585845</v>
      </c>
    </row>
    <row r="215" spans="1:5" x14ac:dyDescent="0.25">
      <c r="A215">
        <f>SS!B217</f>
        <v>1965</v>
      </c>
      <c r="B215">
        <f>SS!C217</f>
        <v>9</v>
      </c>
      <c r="C215">
        <f>SS!I217</f>
        <v>4</v>
      </c>
      <c r="D215" t="e">
        <f t="shared" si="3"/>
        <v>#REF!</v>
      </c>
      <c r="E215" s="5">
        <f>SS!D217</f>
        <v>0.75438088637403067</v>
      </c>
    </row>
    <row r="216" spans="1:5" x14ac:dyDescent="0.25">
      <c r="A216">
        <f>SS!B218</f>
        <v>1965</v>
      </c>
      <c r="B216">
        <f>SS!C218</f>
        <v>10</v>
      </c>
      <c r="C216">
        <f>SS!I218</f>
        <v>5</v>
      </c>
      <c r="D216" t="e">
        <f t="shared" si="3"/>
        <v>#REF!</v>
      </c>
      <c r="E216" s="5">
        <f>SS!D218</f>
        <v>0.79659876326340084</v>
      </c>
    </row>
    <row r="217" spans="1:5" x14ac:dyDescent="0.25">
      <c r="A217">
        <f>SS!B219</f>
        <v>1965</v>
      </c>
      <c r="B217">
        <f>SS!C219</f>
        <v>11</v>
      </c>
      <c r="C217">
        <f>SS!I219</f>
        <v>5</v>
      </c>
      <c r="D217" t="e">
        <f t="shared" si="3"/>
        <v>#REF!</v>
      </c>
      <c r="E217" s="5">
        <f>SS!D219</f>
        <v>0.8726467275869626</v>
      </c>
    </row>
    <row r="218" spans="1:5" x14ac:dyDescent="0.25">
      <c r="A218">
        <f>SS!B220</f>
        <v>1965</v>
      </c>
      <c r="B218">
        <f>SS!C220</f>
        <v>12</v>
      </c>
      <c r="C218">
        <f>SS!I220</f>
        <v>5</v>
      </c>
      <c r="D218" t="e">
        <f t="shared" si="3"/>
        <v>#REF!</v>
      </c>
      <c r="E218" s="5">
        <f>SS!D220</f>
        <v>0.90592730648447162</v>
      </c>
    </row>
    <row r="219" spans="1:5" x14ac:dyDescent="0.25">
      <c r="A219">
        <f>SS!B221</f>
        <v>1966</v>
      </c>
      <c r="B219">
        <f>SS!C221</f>
        <v>1</v>
      </c>
      <c r="C219">
        <f>SS!I221</f>
        <v>5</v>
      </c>
      <c r="D219" t="e">
        <f t="shared" si="3"/>
        <v>#REF!</v>
      </c>
      <c r="E219" s="5">
        <f>SS!D221</f>
        <v>0.91980566340814396</v>
      </c>
    </row>
    <row r="220" spans="1:5" x14ac:dyDescent="0.25">
      <c r="A220">
        <f>SS!B222</f>
        <v>1966</v>
      </c>
      <c r="B220">
        <f>SS!C222</f>
        <v>2</v>
      </c>
      <c r="C220">
        <f>SS!I222</f>
        <v>5</v>
      </c>
      <c r="D220" t="e">
        <f t="shared" si="3"/>
        <v>#REF!</v>
      </c>
      <c r="E220" s="5">
        <f>SS!D222</f>
        <v>0.98707940479246348</v>
      </c>
    </row>
    <row r="221" spans="1:5" x14ac:dyDescent="0.25">
      <c r="A221">
        <f>SS!B223</f>
        <v>1966</v>
      </c>
      <c r="B221">
        <f>SS!C223</f>
        <v>3</v>
      </c>
      <c r="C221">
        <f>SS!I223</f>
        <v>5</v>
      </c>
      <c r="D221" t="e">
        <f t="shared" si="3"/>
        <v>#REF!</v>
      </c>
      <c r="E221" s="5">
        <f>SS!D223</f>
        <v>1.046194759340817</v>
      </c>
    </row>
    <row r="222" spans="1:5" x14ac:dyDescent="0.25">
      <c r="A222">
        <f>SS!B224</f>
        <v>1966</v>
      </c>
      <c r="B222">
        <f>SS!C224</f>
        <v>4</v>
      </c>
      <c r="C222">
        <f>SS!I224</f>
        <v>5</v>
      </c>
      <c r="D222" t="e">
        <f t="shared" si="3"/>
        <v>#REF!</v>
      </c>
      <c r="E222" s="5">
        <f>SS!D224</f>
        <v>0.9987974586172903</v>
      </c>
    </row>
    <row r="223" spans="1:5" x14ac:dyDescent="0.25">
      <c r="A223">
        <f>SS!B225</f>
        <v>1966</v>
      </c>
      <c r="B223">
        <f>SS!C225</f>
        <v>5</v>
      </c>
      <c r="C223">
        <f>SS!I225</f>
        <v>5</v>
      </c>
      <c r="D223" t="e">
        <f t="shared" si="3"/>
        <v>#REF!</v>
      </c>
      <c r="E223" s="5">
        <f>SS!D225</f>
        <v>0.98720992086252757</v>
      </c>
    </row>
    <row r="224" spans="1:5" x14ac:dyDescent="0.25">
      <c r="A224">
        <f>SS!B226</f>
        <v>1966</v>
      </c>
      <c r="B224">
        <f>SS!C226</f>
        <v>6</v>
      </c>
      <c r="C224">
        <f>SS!I226</f>
        <v>5</v>
      </c>
      <c r="D224" t="e">
        <f t="shared" si="3"/>
        <v>#REF!</v>
      </c>
      <c r="E224" s="5">
        <f>SS!D226</f>
        <v>1.026331922816502</v>
      </c>
    </row>
    <row r="225" spans="1:5" x14ac:dyDescent="0.25">
      <c r="A225">
        <f>SS!B227</f>
        <v>1966</v>
      </c>
      <c r="B225">
        <f>SS!C227</f>
        <v>7</v>
      </c>
      <c r="C225">
        <f>SS!I227</f>
        <v>5</v>
      </c>
      <c r="D225" t="e">
        <f t="shared" si="3"/>
        <v>#REF!</v>
      </c>
      <c r="E225" s="5">
        <f>SS!D227</f>
        <v>1.0260866905665533</v>
      </c>
    </row>
    <row r="226" spans="1:5" x14ac:dyDescent="0.25">
      <c r="A226">
        <f>SS!B228</f>
        <v>1966</v>
      </c>
      <c r="B226">
        <f>SS!C228</f>
        <v>8</v>
      </c>
      <c r="C226">
        <f>SS!I228</f>
        <v>5</v>
      </c>
      <c r="D226" t="e">
        <f t="shared" si="3"/>
        <v>#REF!</v>
      </c>
      <c r="E226" s="5">
        <f>SS!D228</f>
        <v>1.0080376121763621</v>
      </c>
    </row>
    <row r="227" spans="1:5" x14ac:dyDescent="0.25">
      <c r="A227">
        <f>SS!B229</f>
        <v>1966</v>
      </c>
      <c r="B227">
        <f>SS!C229</f>
        <v>9</v>
      </c>
      <c r="C227">
        <f>SS!I229</f>
        <v>5</v>
      </c>
      <c r="D227" t="e">
        <f t="shared" si="3"/>
        <v>#REF!</v>
      </c>
      <c r="E227" s="5">
        <f>SS!D229</f>
        <v>1.0208789887324419</v>
      </c>
    </row>
    <row r="228" spans="1:5" x14ac:dyDescent="0.25">
      <c r="A228">
        <f>SS!B230</f>
        <v>1966</v>
      </c>
      <c r="B228">
        <f>SS!C230</f>
        <v>10</v>
      </c>
      <c r="C228">
        <f>SS!I230</f>
        <v>5</v>
      </c>
      <c r="D228" t="e">
        <f t="shared" si="3"/>
        <v>#REF!</v>
      </c>
      <c r="E228" s="5">
        <f>SS!D230</f>
        <v>1.0199182105246363</v>
      </c>
    </row>
    <row r="229" spans="1:5" x14ac:dyDescent="0.25">
      <c r="A229">
        <f>SS!B231</f>
        <v>1966</v>
      </c>
      <c r="B229">
        <f>SS!C231</f>
        <v>11</v>
      </c>
      <c r="C229">
        <f>SS!I231</f>
        <v>5</v>
      </c>
      <c r="D229" t="e">
        <f t="shared" si="3"/>
        <v>#REF!</v>
      </c>
      <c r="E229" s="5">
        <f>SS!D231</f>
        <v>1.0436028360902185</v>
      </c>
    </row>
    <row r="230" spans="1:5" x14ac:dyDescent="0.25">
      <c r="A230">
        <f>SS!B232</f>
        <v>1966</v>
      </c>
      <c r="B230">
        <f>SS!C232</f>
        <v>12</v>
      </c>
      <c r="C230">
        <f>SS!I232</f>
        <v>5</v>
      </c>
      <c r="D230" t="e">
        <f t="shared" si="3"/>
        <v>#REF!</v>
      </c>
      <c r="E230" s="5">
        <f>SS!D232</f>
        <v>0.974438554709113</v>
      </c>
    </row>
    <row r="231" spans="1:5" x14ac:dyDescent="0.25">
      <c r="A231">
        <f>SS!B233</f>
        <v>1967</v>
      </c>
      <c r="B231">
        <f>SS!C233</f>
        <v>1</v>
      </c>
      <c r="C231">
        <f>SS!I233</f>
        <v>5</v>
      </c>
      <c r="D231" t="e">
        <f t="shared" si="3"/>
        <v>#REF!</v>
      </c>
      <c r="E231" s="5">
        <f>SS!D233</f>
        <v>0.96476717949744339</v>
      </c>
    </row>
    <row r="232" spans="1:5" x14ac:dyDescent="0.25">
      <c r="A232">
        <f>SS!B234</f>
        <v>1967</v>
      </c>
      <c r="B232">
        <f>SS!C234</f>
        <v>2</v>
      </c>
      <c r="C232">
        <f>SS!I234</f>
        <v>5</v>
      </c>
      <c r="D232" t="e">
        <f t="shared" si="3"/>
        <v>#REF!</v>
      </c>
      <c r="E232" s="5">
        <f>SS!D234</f>
        <v>0.97779706230419761</v>
      </c>
    </row>
    <row r="233" spans="1:5" x14ac:dyDescent="0.25">
      <c r="A233">
        <f>SS!B235</f>
        <v>1967</v>
      </c>
      <c r="B233">
        <f>SS!C235</f>
        <v>3</v>
      </c>
      <c r="C233">
        <f>SS!I235</f>
        <v>5</v>
      </c>
      <c r="D233" t="e">
        <f t="shared" si="3"/>
        <v>#REF!</v>
      </c>
      <c r="E233" s="5">
        <f>SS!D235</f>
        <v>0.95145530577580117</v>
      </c>
    </row>
    <row r="234" spans="1:5" x14ac:dyDescent="0.25">
      <c r="A234">
        <f>SS!B236</f>
        <v>1967</v>
      </c>
      <c r="B234">
        <f>SS!C236</f>
        <v>4</v>
      </c>
      <c r="C234">
        <f>SS!I236</f>
        <v>5</v>
      </c>
      <c r="D234" t="e">
        <f t="shared" si="3"/>
        <v>#REF!</v>
      </c>
      <c r="E234" s="5">
        <f>SS!D236</f>
        <v>0.96157107547892195</v>
      </c>
    </row>
    <row r="235" spans="1:5" x14ac:dyDescent="0.25">
      <c r="A235">
        <f>SS!B237</f>
        <v>1967</v>
      </c>
      <c r="B235">
        <f>SS!C237</f>
        <v>5</v>
      </c>
      <c r="C235">
        <f>SS!I237</f>
        <v>5</v>
      </c>
      <c r="D235" t="e">
        <f t="shared" si="3"/>
        <v>#REF!</v>
      </c>
      <c r="E235" s="5">
        <f>SS!D237</f>
        <v>0.94771445981828428</v>
      </c>
    </row>
    <row r="236" spans="1:5" x14ac:dyDescent="0.25">
      <c r="A236">
        <f>SS!B238</f>
        <v>1967</v>
      </c>
      <c r="B236">
        <f>SS!C238</f>
        <v>6</v>
      </c>
      <c r="C236">
        <f>SS!I238</f>
        <v>5</v>
      </c>
      <c r="D236" t="e">
        <f t="shared" si="3"/>
        <v>#REF!</v>
      </c>
      <c r="E236" s="5">
        <f>SS!D238</f>
        <v>0.91833464231433448</v>
      </c>
    </row>
    <row r="237" spans="1:5" x14ac:dyDescent="0.25">
      <c r="A237">
        <f>SS!B239</f>
        <v>1967</v>
      </c>
      <c r="B237">
        <f>SS!C239</f>
        <v>7</v>
      </c>
      <c r="C237">
        <f>SS!I239</f>
        <v>5</v>
      </c>
      <c r="D237" t="e">
        <f t="shared" si="3"/>
        <v>#REF!</v>
      </c>
      <c r="E237" s="5">
        <f>SS!D239</f>
        <v>0.92631867232977649</v>
      </c>
    </row>
    <row r="238" spans="1:5" x14ac:dyDescent="0.25">
      <c r="A238">
        <f>SS!B240</f>
        <v>1967</v>
      </c>
      <c r="B238">
        <f>SS!C240</f>
        <v>8</v>
      </c>
      <c r="C238">
        <f>SS!I240</f>
        <v>5</v>
      </c>
      <c r="D238" t="e">
        <f t="shared" si="3"/>
        <v>#REF!</v>
      </c>
      <c r="E238" s="5">
        <f>SS!D240</f>
        <v>0.95356857422953489</v>
      </c>
    </row>
    <row r="239" spans="1:5" x14ac:dyDescent="0.25">
      <c r="A239">
        <f>SS!B241</f>
        <v>1967</v>
      </c>
      <c r="B239">
        <f>SS!C241</f>
        <v>9</v>
      </c>
      <c r="C239">
        <f>SS!I241</f>
        <v>5</v>
      </c>
      <c r="D239" t="e">
        <f t="shared" si="3"/>
        <v>#REF!</v>
      </c>
      <c r="E239" s="5">
        <f>SS!D241</f>
        <v>0.9385705587526767</v>
      </c>
    </row>
    <row r="240" spans="1:5" x14ac:dyDescent="0.25">
      <c r="A240">
        <f>SS!B242</f>
        <v>1967</v>
      </c>
      <c r="B240">
        <f>SS!C242</f>
        <v>10</v>
      </c>
      <c r="C240">
        <f>SS!I242</f>
        <v>5</v>
      </c>
      <c r="D240" t="e">
        <f t="shared" si="3"/>
        <v>#REF!</v>
      </c>
      <c r="E240" s="5">
        <f>SS!D242</f>
        <v>0.91587143431992679</v>
      </c>
    </row>
    <row r="241" spans="1:5" x14ac:dyDescent="0.25">
      <c r="A241">
        <f>SS!B243</f>
        <v>1967</v>
      </c>
      <c r="B241">
        <f>SS!C243</f>
        <v>11</v>
      </c>
      <c r="C241">
        <f>SS!I243</f>
        <v>5</v>
      </c>
      <c r="D241" t="e">
        <f t="shared" si="3"/>
        <v>#REF!</v>
      </c>
      <c r="E241" s="5">
        <f>SS!D243</f>
        <v>0.92602530235858749</v>
      </c>
    </row>
    <row r="242" spans="1:5" x14ac:dyDescent="0.25">
      <c r="A242">
        <f>SS!B244</f>
        <v>1967</v>
      </c>
      <c r="B242">
        <f>SS!C244</f>
        <v>12</v>
      </c>
      <c r="C242">
        <f>SS!I244</f>
        <v>5</v>
      </c>
      <c r="D242" t="e">
        <f t="shared" si="3"/>
        <v>#REF!</v>
      </c>
      <c r="E242" s="5">
        <f>SS!D244</f>
        <v>0.96222850794021886</v>
      </c>
    </row>
    <row r="243" spans="1:5" x14ac:dyDescent="0.25">
      <c r="A243">
        <f>SS!B245</f>
        <v>1968</v>
      </c>
      <c r="B243">
        <f>SS!C245</f>
        <v>1</v>
      </c>
      <c r="C243">
        <f>SS!I245</f>
        <v>5</v>
      </c>
      <c r="D243" t="e">
        <f t="shared" si="3"/>
        <v>#REF!</v>
      </c>
      <c r="E243" s="5">
        <f>SS!D245</f>
        <v>1.0159658592708207</v>
      </c>
    </row>
    <row r="244" spans="1:5" x14ac:dyDescent="0.25">
      <c r="A244">
        <f>SS!B246</f>
        <v>1968</v>
      </c>
      <c r="B244">
        <f>SS!C246</f>
        <v>2</v>
      </c>
      <c r="C244">
        <f>SS!I246</f>
        <v>5</v>
      </c>
      <c r="D244" t="e">
        <f t="shared" si="3"/>
        <v>#REF!</v>
      </c>
      <c r="E244" s="5">
        <f>SS!D246</f>
        <v>0.96724945762553294</v>
      </c>
    </row>
    <row r="245" spans="1:5" x14ac:dyDescent="0.25">
      <c r="A245">
        <f>SS!B247</f>
        <v>1968</v>
      </c>
      <c r="B245">
        <f>SS!C247</f>
        <v>3</v>
      </c>
      <c r="C245">
        <f>SS!I247</f>
        <v>5</v>
      </c>
      <c r="D245" t="e">
        <f t="shared" si="3"/>
        <v>#REF!</v>
      </c>
      <c r="E245" s="5">
        <f>SS!D247</f>
        <v>1.0090525657156988</v>
      </c>
    </row>
    <row r="246" spans="1:5" x14ac:dyDescent="0.25">
      <c r="A246">
        <f>SS!B248</f>
        <v>1968</v>
      </c>
      <c r="B246">
        <f>SS!C248</f>
        <v>4</v>
      </c>
      <c r="C246">
        <f>SS!I248</f>
        <v>5</v>
      </c>
      <c r="D246" t="e">
        <f t="shared" si="3"/>
        <v>#REF!</v>
      </c>
      <c r="E246" s="5">
        <f>SS!D248</f>
        <v>1.0993878730337472</v>
      </c>
    </row>
    <row r="247" spans="1:5" x14ac:dyDescent="0.25">
      <c r="A247">
        <f>SS!B249</f>
        <v>1968</v>
      </c>
      <c r="B247">
        <f>SS!C249</f>
        <v>5</v>
      </c>
      <c r="C247">
        <f>SS!I249</f>
        <v>5</v>
      </c>
      <c r="D247" t="e">
        <f t="shared" si="3"/>
        <v>#REF!</v>
      </c>
      <c r="E247" s="5">
        <f>SS!D249</f>
        <v>1.0923654959362645</v>
      </c>
    </row>
    <row r="248" spans="1:5" x14ac:dyDescent="0.25">
      <c r="A248">
        <f>SS!B250</f>
        <v>1968</v>
      </c>
      <c r="B248">
        <f>SS!C250</f>
        <v>6</v>
      </c>
      <c r="C248">
        <f>SS!I250</f>
        <v>5</v>
      </c>
      <c r="D248" t="e">
        <f t="shared" si="3"/>
        <v>#REF!</v>
      </c>
      <c r="E248" s="5">
        <f>SS!D250</f>
        <v>1.0307184759201695</v>
      </c>
    </row>
    <row r="249" spans="1:5" x14ac:dyDescent="0.25">
      <c r="A249">
        <f>SS!B251</f>
        <v>1968</v>
      </c>
      <c r="B249">
        <f>SS!C251</f>
        <v>7</v>
      </c>
      <c r="C249">
        <f>SS!I251</f>
        <v>5</v>
      </c>
      <c r="D249" t="e">
        <f t="shared" si="3"/>
        <v>#REF!</v>
      </c>
      <c r="E249" s="5">
        <f>SS!D251</f>
        <v>1.0636049042906732</v>
      </c>
    </row>
    <row r="250" spans="1:5" x14ac:dyDescent="0.25">
      <c r="A250">
        <f>SS!B252</f>
        <v>1968</v>
      </c>
      <c r="B250">
        <f>SS!C252</f>
        <v>8</v>
      </c>
      <c r="C250">
        <f>SS!I252</f>
        <v>5</v>
      </c>
      <c r="D250" t="e">
        <f t="shared" si="3"/>
        <v>#REF!</v>
      </c>
      <c r="E250" s="5">
        <f>SS!D252</f>
        <v>1.1435899503165465</v>
      </c>
    </row>
    <row r="251" spans="1:5" x14ac:dyDescent="0.25">
      <c r="A251">
        <f>SS!B253</f>
        <v>1968</v>
      </c>
      <c r="B251">
        <f>SS!C253</f>
        <v>9</v>
      </c>
      <c r="C251">
        <f>SS!I253</f>
        <v>5</v>
      </c>
      <c r="D251" t="e">
        <f t="shared" si="3"/>
        <v>#REF!</v>
      </c>
      <c r="E251" s="5">
        <f>SS!D253</f>
        <v>1.1939819810712751</v>
      </c>
    </row>
    <row r="252" spans="1:5" x14ac:dyDescent="0.25">
      <c r="A252">
        <f>SS!B254</f>
        <v>1968</v>
      </c>
      <c r="B252">
        <f>SS!C254</f>
        <v>10</v>
      </c>
      <c r="C252">
        <f>SS!I254</f>
        <v>5</v>
      </c>
      <c r="D252" t="e">
        <f t="shared" si="3"/>
        <v>#REF!</v>
      </c>
      <c r="E252" s="5">
        <f>SS!D254</f>
        <v>1.2597074959053269</v>
      </c>
    </row>
    <row r="253" spans="1:5" x14ac:dyDescent="0.25">
      <c r="A253">
        <f>SS!B255</f>
        <v>1968</v>
      </c>
      <c r="B253">
        <f>SS!C255</f>
        <v>11</v>
      </c>
      <c r="C253">
        <f>SS!I255</f>
        <v>5</v>
      </c>
      <c r="D253" t="e">
        <f t="shared" si="3"/>
        <v>#REF!</v>
      </c>
      <c r="E253" s="5">
        <f>SS!D255</f>
        <v>1.2561763391909198</v>
      </c>
    </row>
    <row r="254" spans="1:5" x14ac:dyDescent="0.25">
      <c r="A254">
        <f>SS!B256</f>
        <v>1968</v>
      </c>
      <c r="B254">
        <f>SS!C256</f>
        <v>12</v>
      </c>
      <c r="C254">
        <f>SS!I256</f>
        <v>5</v>
      </c>
      <c r="D254" t="e">
        <f t="shared" si="3"/>
        <v>#REF!</v>
      </c>
      <c r="E254" s="5">
        <f>SS!D256</f>
        <v>1.2370575979407263</v>
      </c>
    </row>
    <row r="255" spans="1:5" x14ac:dyDescent="0.25">
      <c r="A255">
        <f>SS!B257</f>
        <v>1969</v>
      </c>
      <c r="B255">
        <f>SS!C257</f>
        <v>1</v>
      </c>
      <c r="C255">
        <f>SS!I257</f>
        <v>5</v>
      </c>
      <c r="D255" t="e">
        <f t="shared" si="3"/>
        <v>#REF!</v>
      </c>
      <c r="E255" s="5">
        <f>SS!D257</f>
        <v>1.2861229660890583</v>
      </c>
    </row>
    <row r="256" spans="1:5" x14ac:dyDescent="0.25">
      <c r="A256">
        <f>SS!B258</f>
        <v>1969</v>
      </c>
      <c r="B256">
        <f>SS!C258</f>
        <v>2</v>
      </c>
      <c r="C256">
        <f>SS!I258</f>
        <v>5</v>
      </c>
      <c r="D256" t="e">
        <f t="shared" si="3"/>
        <v>#REF!</v>
      </c>
      <c r="E256" s="5">
        <f>SS!D258</f>
        <v>1.2793489023281261</v>
      </c>
    </row>
    <row r="257" spans="1:5" x14ac:dyDescent="0.25">
      <c r="A257">
        <f>SS!B259</f>
        <v>1969</v>
      </c>
      <c r="B257">
        <f>SS!C259</f>
        <v>3</v>
      </c>
      <c r="C257">
        <f>SS!I259</f>
        <v>5</v>
      </c>
      <c r="D257" t="e">
        <f t="shared" si="3"/>
        <v>#REF!</v>
      </c>
      <c r="E257" s="5">
        <f>SS!D259</f>
        <v>1.2957858905550037</v>
      </c>
    </row>
    <row r="258" spans="1:5" x14ac:dyDescent="0.25">
      <c r="A258">
        <f>SS!B260</f>
        <v>1969</v>
      </c>
      <c r="B258">
        <f>SS!C260</f>
        <v>4</v>
      </c>
      <c r="C258">
        <f>SS!I260</f>
        <v>5</v>
      </c>
      <c r="D258" t="e">
        <f t="shared" si="3"/>
        <v>#REF!</v>
      </c>
      <c r="E258" s="5">
        <f>SS!D260</f>
        <v>1.2937369618611065</v>
      </c>
    </row>
    <row r="259" spans="1:5" x14ac:dyDescent="0.25">
      <c r="A259">
        <f>SS!B261</f>
        <v>1969</v>
      </c>
      <c r="B259">
        <f>SS!C261</f>
        <v>5</v>
      </c>
      <c r="C259">
        <f>SS!I261</f>
        <v>5</v>
      </c>
      <c r="D259" t="e">
        <f t="shared" si="3"/>
        <v>#REF!</v>
      </c>
      <c r="E259" s="5">
        <f>SS!D261</f>
        <v>1.2974707881528735</v>
      </c>
    </row>
    <row r="260" spans="1:5" x14ac:dyDescent="0.25">
      <c r="A260">
        <f>SS!B262</f>
        <v>1969</v>
      </c>
      <c r="B260">
        <f>SS!C262</f>
        <v>6</v>
      </c>
      <c r="C260">
        <f>SS!I262</f>
        <v>5</v>
      </c>
      <c r="D260" t="e">
        <f t="shared" ref="D260:D323" si="4">INDEX(M$4:M$8,$C260)</f>
        <v>#REF!</v>
      </c>
      <c r="E260" s="5">
        <f>SS!D262</f>
        <v>1.221338320042598</v>
      </c>
    </row>
    <row r="261" spans="1:5" x14ac:dyDescent="0.25">
      <c r="A261">
        <f>SS!B263</f>
        <v>1969</v>
      </c>
      <c r="B261">
        <f>SS!C263</f>
        <v>7</v>
      </c>
      <c r="C261">
        <f>SS!I263</f>
        <v>5</v>
      </c>
      <c r="D261" t="e">
        <f t="shared" si="4"/>
        <v>#REF!</v>
      </c>
      <c r="E261" s="5">
        <f>SS!D263</f>
        <v>1.2048542829093751</v>
      </c>
    </row>
    <row r="262" spans="1:5" x14ac:dyDescent="0.25">
      <c r="A262">
        <f>SS!B264</f>
        <v>1969</v>
      </c>
      <c r="B262">
        <f>SS!C264</f>
        <v>8</v>
      </c>
      <c r="C262">
        <f>SS!I264</f>
        <v>5</v>
      </c>
      <c r="D262" t="e">
        <f t="shared" si="4"/>
        <v>#REF!</v>
      </c>
      <c r="E262" s="5">
        <f>SS!D264</f>
        <v>1.1862268253252755</v>
      </c>
    </row>
    <row r="263" spans="1:5" x14ac:dyDescent="0.25">
      <c r="A263">
        <f>SS!B265</f>
        <v>1969</v>
      </c>
      <c r="B263">
        <f>SS!C265</f>
        <v>9</v>
      </c>
      <c r="C263">
        <f>SS!I265</f>
        <v>5</v>
      </c>
      <c r="D263" t="e">
        <f t="shared" si="4"/>
        <v>#REF!</v>
      </c>
      <c r="E263" s="5">
        <f>SS!D265</f>
        <v>1.1795957180137111</v>
      </c>
    </row>
    <row r="264" spans="1:5" x14ac:dyDescent="0.25">
      <c r="A264">
        <f>SS!B266</f>
        <v>1969</v>
      </c>
      <c r="B264">
        <f>SS!C266</f>
        <v>10</v>
      </c>
      <c r="C264">
        <f>SS!I266</f>
        <v>5</v>
      </c>
      <c r="D264" t="e">
        <f t="shared" si="4"/>
        <v>#REF!</v>
      </c>
      <c r="E264" s="5">
        <f>SS!D266</f>
        <v>1.1630239332538757</v>
      </c>
    </row>
    <row r="265" spans="1:5" x14ac:dyDescent="0.25">
      <c r="A265">
        <f>SS!B267</f>
        <v>1969</v>
      </c>
      <c r="B265">
        <f>SS!C267</f>
        <v>11</v>
      </c>
      <c r="C265">
        <f>SS!I267</f>
        <v>5</v>
      </c>
      <c r="D265" t="e">
        <f t="shared" si="4"/>
        <v>#REF!</v>
      </c>
      <c r="E265" s="5">
        <f>SS!D267</f>
        <v>1.200908927932677</v>
      </c>
    </row>
    <row r="266" spans="1:5" x14ac:dyDescent="0.25">
      <c r="A266">
        <f>SS!B268</f>
        <v>1969</v>
      </c>
      <c r="B266">
        <f>SS!C268</f>
        <v>12</v>
      </c>
      <c r="C266">
        <f>SS!I268</f>
        <v>5</v>
      </c>
      <c r="D266" t="e">
        <f t="shared" si="4"/>
        <v>#REF!</v>
      </c>
      <c r="E266" s="5">
        <f>SS!D268</f>
        <v>1.1675567754091689</v>
      </c>
    </row>
    <row r="267" spans="1:5" x14ac:dyDescent="0.25">
      <c r="A267">
        <f>SS!B269</f>
        <v>1970</v>
      </c>
      <c r="B267">
        <f>SS!C269</f>
        <v>1</v>
      </c>
      <c r="C267">
        <f>SS!I269</f>
        <v>5</v>
      </c>
      <c r="D267" t="e">
        <f t="shared" si="4"/>
        <v>#REF!</v>
      </c>
      <c r="E267" s="5">
        <f>SS!D269</f>
        <v>0.98853048031571056</v>
      </c>
    </row>
    <row r="268" spans="1:5" x14ac:dyDescent="0.25">
      <c r="A268">
        <f>SS!B270</f>
        <v>1970</v>
      </c>
      <c r="B268">
        <f>SS!C270</f>
        <v>2</v>
      </c>
      <c r="C268">
        <f>SS!I270</f>
        <v>4</v>
      </c>
      <c r="D268" t="e">
        <f t="shared" si="4"/>
        <v>#REF!</v>
      </c>
      <c r="E268" s="5">
        <f>SS!D270</f>
        <v>0.91688023398575813</v>
      </c>
    </row>
    <row r="269" spans="1:5" x14ac:dyDescent="0.25">
      <c r="A269">
        <f>SS!B271</f>
        <v>1970</v>
      </c>
      <c r="B269">
        <f>SS!C271</f>
        <v>3</v>
      </c>
      <c r="C269">
        <f>SS!I271</f>
        <v>4</v>
      </c>
      <c r="D269" t="e">
        <f t="shared" si="4"/>
        <v>#REF!</v>
      </c>
      <c r="E269" s="5">
        <f>SS!D271</f>
        <v>0.8231935978952063</v>
      </c>
    </row>
    <row r="270" spans="1:5" x14ac:dyDescent="0.25">
      <c r="A270">
        <f>SS!B272</f>
        <v>1970</v>
      </c>
      <c r="B270">
        <f>SS!C272</f>
        <v>4</v>
      </c>
      <c r="C270">
        <f>SS!I272</f>
        <v>4</v>
      </c>
      <c r="D270" t="e">
        <f t="shared" si="4"/>
        <v>#REF!</v>
      </c>
      <c r="E270" s="5">
        <f>SS!D272</f>
        <v>0.76249745639391475</v>
      </c>
    </row>
    <row r="271" spans="1:5" x14ac:dyDescent="0.25">
      <c r="A271">
        <f>SS!B273</f>
        <v>1970</v>
      </c>
      <c r="B271">
        <f>SS!C273</f>
        <v>5</v>
      </c>
      <c r="C271">
        <f>SS!I273</f>
        <v>3</v>
      </c>
      <c r="D271" t="e">
        <f t="shared" si="4"/>
        <v>#REF!</v>
      </c>
      <c r="E271" s="5">
        <f>SS!D273</f>
        <v>0.68843219259156641</v>
      </c>
    </row>
    <row r="272" spans="1:5" x14ac:dyDescent="0.25">
      <c r="A272">
        <f>SS!B274</f>
        <v>1970</v>
      </c>
      <c r="B272">
        <f>SS!C274</f>
        <v>6</v>
      </c>
      <c r="C272">
        <f>SS!I274</f>
        <v>3</v>
      </c>
      <c r="D272" t="e">
        <f t="shared" si="4"/>
        <v>#REF!</v>
      </c>
      <c r="E272" s="5">
        <f>SS!D274</f>
        <v>0.6639407884468127</v>
      </c>
    </row>
    <row r="273" spans="1:5" x14ac:dyDescent="0.25">
      <c r="A273">
        <f>SS!B275</f>
        <v>1970</v>
      </c>
      <c r="B273">
        <f>SS!C275</f>
        <v>7</v>
      </c>
      <c r="C273">
        <f>SS!I275</f>
        <v>3</v>
      </c>
      <c r="D273" t="e">
        <f t="shared" si="4"/>
        <v>#REF!</v>
      </c>
      <c r="E273" s="5">
        <f>SS!D275</f>
        <v>0.62639601285146174</v>
      </c>
    </row>
    <row r="274" spans="1:5" x14ac:dyDescent="0.25">
      <c r="A274">
        <f>SS!B276</f>
        <v>1970</v>
      </c>
      <c r="B274">
        <f>SS!C276</f>
        <v>8</v>
      </c>
      <c r="C274">
        <f>SS!I276</f>
        <v>3</v>
      </c>
      <c r="D274" t="e">
        <f t="shared" si="4"/>
        <v>#REF!</v>
      </c>
      <c r="E274" s="5">
        <f>SS!D276</f>
        <v>0.60424431573867476</v>
      </c>
    </row>
    <row r="275" spans="1:5" x14ac:dyDescent="0.25">
      <c r="A275">
        <f>SS!B277</f>
        <v>1970</v>
      </c>
      <c r="B275">
        <f>SS!C277</f>
        <v>9</v>
      </c>
      <c r="C275">
        <f>SS!I277</f>
        <v>3</v>
      </c>
      <c r="D275" t="e">
        <f t="shared" si="4"/>
        <v>#REF!</v>
      </c>
      <c r="E275" s="5">
        <f>SS!D277</f>
        <v>0.56068823450934124</v>
      </c>
    </row>
    <row r="276" spans="1:5" x14ac:dyDescent="0.25">
      <c r="A276">
        <f>SS!B278</f>
        <v>1970</v>
      </c>
      <c r="B276">
        <f>SS!C278</f>
        <v>10</v>
      </c>
      <c r="C276">
        <f>SS!I278</f>
        <v>2</v>
      </c>
      <c r="D276" t="e">
        <f t="shared" si="4"/>
        <v>#REF!</v>
      </c>
      <c r="E276" s="5">
        <f>SS!D278</f>
        <v>0.51947506172916891</v>
      </c>
    </row>
    <row r="277" spans="1:5" x14ac:dyDescent="0.25">
      <c r="A277">
        <f>SS!B279</f>
        <v>1970</v>
      </c>
      <c r="B277">
        <f>SS!C279</f>
        <v>11</v>
      </c>
      <c r="C277">
        <f>SS!I279</f>
        <v>2</v>
      </c>
      <c r="D277" t="e">
        <f t="shared" si="4"/>
        <v>#REF!</v>
      </c>
      <c r="E277" s="5">
        <f>SS!D279</f>
        <v>0.48313227546970899</v>
      </c>
    </row>
    <row r="278" spans="1:5" x14ac:dyDescent="0.25">
      <c r="A278">
        <f>SS!B280</f>
        <v>1970</v>
      </c>
      <c r="B278">
        <f>SS!C280</f>
        <v>12</v>
      </c>
      <c r="C278">
        <f>SS!I280</f>
        <v>2</v>
      </c>
      <c r="D278" t="e">
        <f t="shared" si="4"/>
        <v>#REF!</v>
      </c>
      <c r="E278" s="5">
        <f>SS!D280</f>
        <v>0.46704786239485524</v>
      </c>
    </row>
    <row r="279" spans="1:5" x14ac:dyDescent="0.25">
      <c r="A279">
        <f>SS!B281</f>
        <v>1971</v>
      </c>
      <c r="B279">
        <f>SS!C281</f>
        <v>1</v>
      </c>
      <c r="C279">
        <f>SS!I281</f>
        <v>2</v>
      </c>
      <c r="D279" t="e">
        <f t="shared" si="4"/>
        <v>#REF!</v>
      </c>
      <c r="E279" s="5">
        <f>SS!D281</f>
        <v>0.46409521671703546</v>
      </c>
    </row>
    <row r="280" spans="1:5" x14ac:dyDescent="0.25">
      <c r="A280">
        <f>SS!B282</f>
        <v>1971</v>
      </c>
      <c r="B280">
        <f>SS!C282</f>
        <v>2</v>
      </c>
      <c r="C280">
        <f>SS!I282</f>
        <v>3</v>
      </c>
      <c r="D280" t="e">
        <f t="shared" si="4"/>
        <v>#REF!</v>
      </c>
      <c r="E280" s="5">
        <f>SS!D282</f>
        <v>0.47503798334765335</v>
      </c>
    </row>
    <row r="281" spans="1:5" x14ac:dyDescent="0.25">
      <c r="A281">
        <f>SS!B283</f>
        <v>1971</v>
      </c>
      <c r="B281">
        <f>SS!C283</f>
        <v>3</v>
      </c>
      <c r="C281">
        <f>SS!I283</f>
        <v>3</v>
      </c>
      <c r="D281" t="e">
        <f t="shared" si="4"/>
        <v>#REF!</v>
      </c>
      <c r="E281" s="5">
        <f>SS!D283</f>
        <v>0.46771515919407913</v>
      </c>
    </row>
    <row r="282" spans="1:5" x14ac:dyDescent="0.25">
      <c r="A282">
        <f>SS!B284</f>
        <v>1971</v>
      </c>
      <c r="B282">
        <f>SS!C284</f>
        <v>4</v>
      </c>
      <c r="C282">
        <f>SS!I284</f>
        <v>3</v>
      </c>
      <c r="D282" t="e">
        <f t="shared" si="4"/>
        <v>#REF!</v>
      </c>
      <c r="E282" s="5">
        <f>SS!D284</f>
        <v>0.47398427627039652</v>
      </c>
    </row>
    <row r="283" spans="1:5" x14ac:dyDescent="0.25">
      <c r="A283">
        <f>SS!B285</f>
        <v>1971</v>
      </c>
      <c r="B283">
        <f>SS!C285</f>
        <v>5</v>
      </c>
      <c r="C283">
        <f>SS!I285</f>
        <v>3</v>
      </c>
      <c r="D283" t="e">
        <f t="shared" si="4"/>
        <v>#REF!</v>
      </c>
      <c r="E283" s="5">
        <f>SS!D285</f>
        <v>0.48246591880981504</v>
      </c>
    </row>
    <row r="284" spans="1:5" x14ac:dyDescent="0.25">
      <c r="A284">
        <f>SS!B286</f>
        <v>1971</v>
      </c>
      <c r="B284">
        <f>SS!C286</f>
        <v>6</v>
      </c>
      <c r="C284">
        <f>SS!I286</f>
        <v>3</v>
      </c>
      <c r="D284" t="e">
        <f t="shared" si="4"/>
        <v>#REF!</v>
      </c>
      <c r="E284" s="5">
        <f>SS!D286</f>
        <v>0.5037098481307053</v>
      </c>
    </row>
    <row r="285" spans="1:5" x14ac:dyDescent="0.25">
      <c r="A285">
        <f>SS!B287</f>
        <v>1971</v>
      </c>
      <c r="B285">
        <f>SS!C287</f>
        <v>7</v>
      </c>
      <c r="C285">
        <f>SS!I287</f>
        <v>3</v>
      </c>
      <c r="D285" t="e">
        <f t="shared" si="4"/>
        <v>#REF!</v>
      </c>
      <c r="E285" s="5">
        <f>SS!D287</f>
        <v>0.4831056732906665</v>
      </c>
    </row>
    <row r="286" spans="1:5" x14ac:dyDescent="0.25">
      <c r="A286">
        <f>SS!B288</f>
        <v>1971</v>
      </c>
      <c r="B286">
        <f>SS!C288</f>
        <v>8</v>
      </c>
      <c r="C286">
        <f>SS!I288</f>
        <v>3</v>
      </c>
      <c r="D286" t="e">
        <f t="shared" si="4"/>
        <v>#REF!</v>
      </c>
      <c r="E286" s="5">
        <f>SS!D288</f>
        <v>0.48253409330809022</v>
      </c>
    </row>
    <row r="287" spans="1:5" x14ac:dyDescent="0.25">
      <c r="A287">
        <f>SS!B289</f>
        <v>1971</v>
      </c>
      <c r="B287">
        <f>SS!C289</f>
        <v>9</v>
      </c>
      <c r="C287">
        <f>SS!I289</f>
        <v>3</v>
      </c>
      <c r="D287" t="e">
        <f t="shared" si="4"/>
        <v>#REF!</v>
      </c>
      <c r="E287" s="5">
        <f>SS!D289</f>
        <v>0.48177820102316044</v>
      </c>
    </row>
    <row r="288" spans="1:5" x14ac:dyDescent="0.25">
      <c r="A288">
        <f>SS!B290</f>
        <v>1971</v>
      </c>
      <c r="B288">
        <f>SS!C290</f>
        <v>10</v>
      </c>
      <c r="C288">
        <f>SS!I290</f>
        <v>3</v>
      </c>
      <c r="D288" t="e">
        <f t="shared" si="4"/>
        <v>#REF!</v>
      </c>
      <c r="E288" s="5">
        <f>SS!D290</f>
        <v>0.50725238700212238</v>
      </c>
    </row>
    <row r="289" spans="1:5" x14ac:dyDescent="0.25">
      <c r="A289">
        <f>SS!B291</f>
        <v>1971</v>
      </c>
      <c r="B289">
        <f>SS!C291</f>
        <v>11</v>
      </c>
      <c r="C289">
        <f>SS!I291</f>
        <v>3</v>
      </c>
      <c r="D289" t="e">
        <f t="shared" si="4"/>
        <v>#REF!</v>
      </c>
      <c r="E289" s="5">
        <f>SS!D291</f>
        <v>0.49630055800415546</v>
      </c>
    </row>
    <row r="290" spans="1:5" x14ac:dyDescent="0.25">
      <c r="A290">
        <f>SS!B292</f>
        <v>1971</v>
      </c>
      <c r="B290">
        <f>SS!C292</f>
        <v>12</v>
      </c>
      <c r="C290">
        <f>SS!I292</f>
        <v>3</v>
      </c>
      <c r="D290" t="e">
        <f t="shared" si="4"/>
        <v>#REF!</v>
      </c>
      <c r="E290" s="5">
        <f>SS!D292</f>
        <v>0.49579686386189636</v>
      </c>
    </row>
    <row r="291" spans="1:5" x14ac:dyDescent="0.25">
      <c r="A291">
        <f>SS!B293</f>
        <v>1972</v>
      </c>
      <c r="B291">
        <f>SS!C293</f>
        <v>1</v>
      </c>
      <c r="C291">
        <f>SS!I293</f>
        <v>3</v>
      </c>
      <c r="D291" t="e">
        <f t="shared" si="4"/>
        <v>#REF!</v>
      </c>
      <c r="E291" s="5">
        <f>SS!D293</f>
        <v>0.53865554453507358</v>
      </c>
    </row>
    <row r="292" spans="1:5" x14ac:dyDescent="0.25">
      <c r="A292">
        <f>SS!B294</f>
        <v>1972</v>
      </c>
      <c r="B292">
        <f>SS!C294</f>
        <v>2</v>
      </c>
      <c r="C292">
        <f>SS!I294</f>
        <v>3</v>
      </c>
      <c r="D292" t="e">
        <f t="shared" si="4"/>
        <v>#REF!</v>
      </c>
      <c r="E292" s="5">
        <f>SS!D294</f>
        <v>0.55754189953042343</v>
      </c>
    </row>
    <row r="293" spans="1:5" x14ac:dyDescent="0.25">
      <c r="A293">
        <f>SS!B295</f>
        <v>1972</v>
      </c>
      <c r="B293">
        <f>SS!C295</f>
        <v>3</v>
      </c>
      <c r="C293">
        <f>SS!I295</f>
        <v>4</v>
      </c>
      <c r="D293" t="e">
        <f t="shared" si="4"/>
        <v>#REF!</v>
      </c>
      <c r="E293" s="5">
        <f>SS!D295</f>
        <v>0.56296168930512425</v>
      </c>
    </row>
    <row r="294" spans="1:5" x14ac:dyDescent="0.25">
      <c r="A294">
        <f>SS!B296</f>
        <v>1972</v>
      </c>
      <c r="B294">
        <f>SS!C296</f>
        <v>4</v>
      </c>
      <c r="C294">
        <f>SS!I296</f>
        <v>4</v>
      </c>
      <c r="D294" t="e">
        <f t="shared" si="4"/>
        <v>#REF!</v>
      </c>
      <c r="E294" s="5">
        <f>SS!D296</f>
        <v>0.57335526925746683</v>
      </c>
    </row>
    <row r="295" spans="1:5" x14ac:dyDescent="0.25">
      <c r="A295">
        <f>SS!B297</f>
        <v>1972</v>
      </c>
      <c r="B295">
        <f>SS!C297</f>
        <v>5</v>
      </c>
      <c r="C295">
        <f>SS!I297</f>
        <v>4</v>
      </c>
      <c r="D295" t="e">
        <f t="shared" si="4"/>
        <v>#REF!</v>
      </c>
      <c r="E295" s="5">
        <f>SS!D297</f>
        <v>0.59107461295948838</v>
      </c>
    </row>
    <row r="296" spans="1:5" x14ac:dyDescent="0.25">
      <c r="A296">
        <f>SS!B298</f>
        <v>1972</v>
      </c>
      <c r="B296">
        <f>SS!C298</f>
        <v>6</v>
      </c>
      <c r="C296">
        <f>SS!I298</f>
        <v>4</v>
      </c>
      <c r="D296" t="e">
        <f t="shared" si="4"/>
        <v>#REF!</v>
      </c>
      <c r="E296" s="5">
        <f>SS!D298</f>
        <v>0.5902890521844727</v>
      </c>
    </row>
    <row r="297" spans="1:5" x14ac:dyDescent="0.25">
      <c r="A297">
        <f>SS!B299</f>
        <v>1972</v>
      </c>
      <c r="B297">
        <f>SS!C299</f>
        <v>7</v>
      </c>
      <c r="C297">
        <f>SS!I299</f>
        <v>4</v>
      </c>
      <c r="D297" t="e">
        <f t="shared" si="4"/>
        <v>#REF!</v>
      </c>
      <c r="E297" s="5">
        <f>SS!D299</f>
        <v>0.61921160414403942</v>
      </c>
    </row>
    <row r="298" spans="1:5" x14ac:dyDescent="0.25">
      <c r="A298">
        <f>SS!B300</f>
        <v>1972</v>
      </c>
      <c r="B298">
        <f>SS!C300</f>
        <v>8</v>
      </c>
      <c r="C298">
        <f>SS!I300</f>
        <v>4</v>
      </c>
      <c r="D298" t="e">
        <f t="shared" si="4"/>
        <v>#REF!</v>
      </c>
      <c r="E298" s="5">
        <f>SS!D300</f>
        <v>0.63584464821670517</v>
      </c>
    </row>
    <row r="299" spans="1:5" x14ac:dyDescent="0.25">
      <c r="A299">
        <f>SS!B301</f>
        <v>1972</v>
      </c>
      <c r="B299">
        <f>SS!C301</f>
        <v>9</v>
      </c>
      <c r="C299">
        <f>SS!I301</f>
        <v>4</v>
      </c>
      <c r="D299" t="e">
        <f t="shared" si="4"/>
        <v>#REF!</v>
      </c>
      <c r="E299" s="5">
        <f>SS!D301</f>
        <v>0.65848236889912659</v>
      </c>
    </row>
    <row r="300" spans="1:5" x14ac:dyDescent="0.25">
      <c r="A300">
        <f>SS!B302</f>
        <v>1972</v>
      </c>
      <c r="B300">
        <f>SS!C302</f>
        <v>10</v>
      </c>
      <c r="C300">
        <f>SS!I302</f>
        <v>4</v>
      </c>
      <c r="D300" t="e">
        <f t="shared" si="4"/>
        <v>#REF!</v>
      </c>
      <c r="E300" s="5">
        <f>SS!D302</f>
        <v>0.6747103759401889</v>
      </c>
    </row>
    <row r="301" spans="1:5" x14ac:dyDescent="0.25">
      <c r="A301">
        <f>SS!B303</f>
        <v>1972</v>
      </c>
      <c r="B301">
        <f>SS!C303</f>
        <v>11</v>
      </c>
      <c r="C301">
        <f>SS!I303</f>
        <v>4</v>
      </c>
      <c r="D301" t="e">
        <f t="shared" si="4"/>
        <v>#REF!</v>
      </c>
      <c r="E301" s="5">
        <f>SS!D303</f>
        <v>0.72264619348400549</v>
      </c>
    </row>
    <row r="302" spans="1:5" x14ac:dyDescent="0.25">
      <c r="A302">
        <f>SS!B304</f>
        <v>1972</v>
      </c>
      <c r="B302">
        <f>SS!C304</f>
        <v>12</v>
      </c>
      <c r="C302">
        <f>SS!I304</f>
        <v>5</v>
      </c>
      <c r="D302" t="e">
        <f t="shared" si="4"/>
        <v>#REF!</v>
      </c>
      <c r="E302" s="5">
        <f>SS!D304</f>
        <v>0.8047026101840461</v>
      </c>
    </row>
    <row r="303" spans="1:5" x14ac:dyDescent="0.25">
      <c r="A303">
        <f>SS!B305</f>
        <v>1973</v>
      </c>
      <c r="B303">
        <f>SS!C305</f>
        <v>1</v>
      </c>
      <c r="C303">
        <f>SS!I305</f>
        <v>5</v>
      </c>
      <c r="D303" t="e">
        <f t="shared" si="4"/>
        <v>#REF!</v>
      </c>
      <c r="E303" s="5">
        <f>SS!D305</f>
        <v>0.88070642135211807</v>
      </c>
    </row>
    <row r="304" spans="1:5" x14ac:dyDescent="0.25">
      <c r="A304">
        <f>SS!B306</f>
        <v>1973</v>
      </c>
      <c r="B304">
        <f>SS!C306</f>
        <v>2</v>
      </c>
      <c r="C304">
        <f>SS!I306</f>
        <v>5</v>
      </c>
      <c r="D304" t="e">
        <f t="shared" si="4"/>
        <v>#REF!</v>
      </c>
      <c r="E304" s="5">
        <f>SS!D306</f>
        <v>0.8553271696700272</v>
      </c>
    </row>
    <row r="305" spans="1:5" x14ac:dyDescent="0.25">
      <c r="A305">
        <f>SS!B307</f>
        <v>1973</v>
      </c>
      <c r="B305">
        <f>SS!C307</f>
        <v>3</v>
      </c>
      <c r="C305">
        <f>SS!I307</f>
        <v>5</v>
      </c>
      <c r="D305" t="e">
        <f t="shared" si="4"/>
        <v>#REF!</v>
      </c>
      <c r="E305" s="5">
        <f>SS!D307</f>
        <v>0.86886149419544445</v>
      </c>
    </row>
    <row r="306" spans="1:5" x14ac:dyDescent="0.25">
      <c r="A306">
        <f>SS!B308</f>
        <v>1973</v>
      </c>
      <c r="B306">
        <f>SS!C308</f>
        <v>4</v>
      </c>
      <c r="C306">
        <f>SS!I308</f>
        <v>4</v>
      </c>
      <c r="D306" t="e">
        <f t="shared" si="4"/>
        <v>#REF!</v>
      </c>
      <c r="E306" s="5">
        <f>SS!D308</f>
        <v>0.84026197771584987</v>
      </c>
    </row>
    <row r="307" spans="1:5" x14ac:dyDescent="0.25">
      <c r="A307">
        <f>SS!B309</f>
        <v>1973</v>
      </c>
      <c r="B307">
        <f>SS!C309</f>
        <v>5</v>
      </c>
      <c r="C307">
        <f>SS!I309</f>
        <v>4</v>
      </c>
      <c r="D307" t="e">
        <f t="shared" si="4"/>
        <v>#REF!</v>
      </c>
      <c r="E307" s="5">
        <f>SS!D309</f>
        <v>0.86920940195428931</v>
      </c>
    </row>
    <row r="308" spans="1:5" x14ac:dyDescent="0.25">
      <c r="A308">
        <f>SS!B310</f>
        <v>1973</v>
      </c>
      <c r="B308">
        <f>SS!C310</f>
        <v>6</v>
      </c>
      <c r="C308">
        <f>SS!I310</f>
        <v>4</v>
      </c>
      <c r="D308" t="e">
        <f t="shared" si="4"/>
        <v>#REF!</v>
      </c>
      <c r="E308" s="5">
        <f>SS!D310</f>
        <v>0.86447642682879877</v>
      </c>
    </row>
    <row r="309" spans="1:5" x14ac:dyDescent="0.25">
      <c r="A309">
        <f>SS!B311</f>
        <v>1973</v>
      </c>
      <c r="B309">
        <f>SS!C311</f>
        <v>7</v>
      </c>
      <c r="C309">
        <f>SS!I311</f>
        <v>5</v>
      </c>
      <c r="D309" t="e">
        <f t="shared" si="4"/>
        <v>#REF!</v>
      </c>
      <c r="E309" s="5">
        <f>SS!D311</f>
        <v>0.9042922239399529</v>
      </c>
    </row>
    <row r="310" spans="1:5" x14ac:dyDescent="0.25">
      <c r="A310">
        <f>SS!B312</f>
        <v>1973</v>
      </c>
      <c r="B310">
        <f>SS!C312</f>
        <v>8</v>
      </c>
      <c r="C310">
        <f>SS!I312</f>
        <v>4</v>
      </c>
      <c r="D310" t="e">
        <f t="shared" si="4"/>
        <v>#REF!</v>
      </c>
      <c r="E310" s="5">
        <f>SS!D312</f>
        <v>0.8845266584863708</v>
      </c>
    </row>
    <row r="311" spans="1:5" x14ac:dyDescent="0.25">
      <c r="A311">
        <f>SS!B313</f>
        <v>1973</v>
      </c>
      <c r="B311">
        <f>SS!C313</f>
        <v>9</v>
      </c>
      <c r="C311">
        <f>SS!I313</f>
        <v>4</v>
      </c>
      <c r="D311" t="e">
        <f t="shared" si="4"/>
        <v>#REF!</v>
      </c>
      <c r="E311" s="5">
        <f>SS!D313</f>
        <v>0.87135593758351604</v>
      </c>
    </row>
    <row r="312" spans="1:5" x14ac:dyDescent="0.25">
      <c r="A312">
        <f>SS!B314</f>
        <v>1973</v>
      </c>
      <c r="B312">
        <f>SS!C314</f>
        <v>10</v>
      </c>
      <c r="C312">
        <f>SS!I314</f>
        <v>5</v>
      </c>
      <c r="D312" t="e">
        <f t="shared" si="4"/>
        <v>#REF!</v>
      </c>
      <c r="E312" s="5">
        <f>SS!D314</f>
        <v>0.91833384654789263</v>
      </c>
    </row>
    <row r="313" spans="1:5" x14ac:dyDescent="0.25">
      <c r="A313">
        <f>SS!B315</f>
        <v>1973</v>
      </c>
      <c r="B313">
        <f>SS!C315</f>
        <v>11</v>
      </c>
      <c r="C313">
        <f>SS!I315</f>
        <v>4</v>
      </c>
      <c r="D313" t="e">
        <f t="shared" si="4"/>
        <v>#REF!</v>
      </c>
      <c r="E313" s="5">
        <f>SS!D315</f>
        <v>0.87521419816428025</v>
      </c>
    </row>
    <row r="314" spans="1:5" x14ac:dyDescent="0.25">
      <c r="A314">
        <f>SS!B316</f>
        <v>1973</v>
      </c>
      <c r="B314">
        <f>SS!C316</f>
        <v>12</v>
      </c>
      <c r="C314">
        <f>SS!I316</f>
        <v>4</v>
      </c>
      <c r="D314" t="e">
        <f t="shared" si="4"/>
        <v>#REF!</v>
      </c>
      <c r="E314" s="5">
        <f>SS!D316</f>
        <v>0.82517756387835639</v>
      </c>
    </row>
    <row r="315" spans="1:5" x14ac:dyDescent="0.25">
      <c r="A315">
        <f>SS!B317</f>
        <v>1974</v>
      </c>
      <c r="B315">
        <f>SS!C317</f>
        <v>1</v>
      </c>
      <c r="C315">
        <f>SS!I317</f>
        <v>4</v>
      </c>
      <c r="D315" t="e">
        <f t="shared" si="4"/>
        <v>#REF!</v>
      </c>
      <c r="E315" s="5">
        <f>SS!D317</f>
        <v>0.78086098700359496</v>
      </c>
    </row>
    <row r="316" spans="1:5" x14ac:dyDescent="0.25">
      <c r="A316">
        <f>SS!B318</f>
        <v>1974</v>
      </c>
      <c r="B316">
        <f>SS!C318</f>
        <v>2</v>
      </c>
      <c r="C316">
        <f>SS!I318</f>
        <v>3</v>
      </c>
      <c r="D316" t="e">
        <f t="shared" si="4"/>
        <v>#REF!</v>
      </c>
      <c r="E316" s="5">
        <f>SS!D318</f>
        <v>0.75436883089913587</v>
      </c>
    </row>
    <row r="317" spans="1:5" x14ac:dyDescent="0.25">
      <c r="A317">
        <f>SS!B319</f>
        <v>1974</v>
      </c>
      <c r="B317">
        <f>SS!C319</f>
        <v>3</v>
      </c>
      <c r="C317">
        <f>SS!I319</f>
        <v>4</v>
      </c>
      <c r="D317" t="e">
        <f t="shared" si="4"/>
        <v>#REF!</v>
      </c>
      <c r="E317" s="5">
        <f>SS!D319</f>
        <v>0.77015069375094469</v>
      </c>
    </row>
    <row r="318" spans="1:5" x14ac:dyDescent="0.25">
      <c r="A318">
        <f>SS!B320</f>
        <v>1974</v>
      </c>
      <c r="B318">
        <f>SS!C320</f>
        <v>4</v>
      </c>
      <c r="C318">
        <f>SS!I320</f>
        <v>4</v>
      </c>
      <c r="D318" t="e">
        <f t="shared" si="4"/>
        <v>#REF!</v>
      </c>
      <c r="E318" s="5">
        <f>SS!D320</f>
        <v>0.79233341242675015</v>
      </c>
    </row>
    <row r="319" spans="1:5" x14ac:dyDescent="0.25">
      <c r="A319">
        <f>SS!B321</f>
        <v>1974</v>
      </c>
      <c r="B319">
        <f>SS!C321</f>
        <v>5</v>
      </c>
      <c r="C319">
        <f>SS!I321</f>
        <v>3</v>
      </c>
      <c r="D319" t="e">
        <f t="shared" si="4"/>
        <v>#REF!</v>
      </c>
      <c r="E319" s="5">
        <f>SS!D321</f>
        <v>0.78039554218615304</v>
      </c>
    </row>
    <row r="320" spans="1:5" x14ac:dyDescent="0.25">
      <c r="A320">
        <f>SS!B322</f>
        <v>1974</v>
      </c>
      <c r="B320">
        <f>SS!C322</f>
        <v>6</v>
      </c>
      <c r="C320">
        <f>SS!I322</f>
        <v>3</v>
      </c>
      <c r="D320" t="e">
        <f t="shared" si="4"/>
        <v>#REF!</v>
      </c>
      <c r="E320" s="5">
        <f>SS!D322</f>
        <v>0.71668663250525699</v>
      </c>
    </row>
    <row r="321" spans="1:5" x14ac:dyDescent="0.25">
      <c r="A321">
        <f>SS!B323</f>
        <v>1974</v>
      </c>
      <c r="B321">
        <f>SS!C323</f>
        <v>7</v>
      </c>
      <c r="C321">
        <f>SS!I323</f>
        <v>2</v>
      </c>
      <c r="D321" t="e">
        <f t="shared" si="4"/>
        <v>#REF!</v>
      </c>
      <c r="E321" s="5">
        <f>SS!D323</f>
        <v>0.68322255281756572</v>
      </c>
    </row>
    <row r="322" spans="1:5" x14ac:dyDescent="0.25">
      <c r="A322">
        <f>SS!B324</f>
        <v>1974</v>
      </c>
      <c r="B322">
        <f>SS!C324</f>
        <v>8</v>
      </c>
      <c r="C322">
        <f>SS!I324</f>
        <v>2</v>
      </c>
      <c r="D322" t="e">
        <f t="shared" si="4"/>
        <v>#REF!</v>
      </c>
      <c r="E322" s="5">
        <f>SS!D324</f>
        <v>0.66648599926645535</v>
      </c>
    </row>
    <row r="323" spans="1:5" x14ac:dyDescent="0.25">
      <c r="A323">
        <f>SS!B325</f>
        <v>1974</v>
      </c>
      <c r="B323">
        <f>SS!C325</f>
        <v>9</v>
      </c>
      <c r="C323">
        <f>SS!I325</f>
        <v>2</v>
      </c>
      <c r="D323" t="e">
        <f t="shared" si="4"/>
        <v>#REF!</v>
      </c>
      <c r="E323" s="5">
        <f>SS!D325</f>
        <v>0.59320668885336669</v>
      </c>
    </row>
    <row r="324" spans="1:5" x14ac:dyDescent="0.25">
      <c r="A324">
        <f>SS!B326</f>
        <v>1974</v>
      </c>
      <c r="B324">
        <f>SS!C326</f>
        <v>10</v>
      </c>
      <c r="C324">
        <f>SS!I326</f>
        <v>1</v>
      </c>
      <c r="D324" t="e">
        <f t="shared" ref="D324:D387" si="5">INDEX(M$4:M$8,$C324)</f>
        <v>#REF!</v>
      </c>
      <c r="E324" s="5">
        <f>SS!D326</f>
        <v>0.54138187000412763</v>
      </c>
    </row>
    <row r="325" spans="1:5" x14ac:dyDescent="0.25">
      <c r="A325">
        <f>SS!B327</f>
        <v>1974</v>
      </c>
      <c r="B325">
        <f>SS!C327</f>
        <v>11</v>
      </c>
      <c r="C325">
        <f>SS!I327</f>
        <v>1</v>
      </c>
      <c r="D325" t="e">
        <f t="shared" si="5"/>
        <v>#REF!</v>
      </c>
      <c r="E325" s="5">
        <f>SS!D327</f>
        <v>0.45292608916686211</v>
      </c>
    </row>
    <row r="326" spans="1:5" x14ac:dyDescent="0.25">
      <c r="A326">
        <f>SS!B328</f>
        <v>1974</v>
      </c>
      <c r="B326">
        <f>SS!C328</f>
        <v>12</v>
      </c>
      <c r="C326">
        <f>SS!I328</f>
        <v>1</v>
      </c>
      <c r="D326" t="e">
        <f t="shared" si="5"/>
        <v>#REF!</v>
      </c>
      <c r="E326" s="5">
        <f>SS!D328</f>
        <v>0.38029608863880743</v>
      </c>
    </row>
    <row r="327" spans="1:5" x14ac:dyDescent="0.25">
      <c r="A327">
        <f>SS!B329</f>
        <v>1975</v>
      </c>
      <c r="B327">
        <f>SS!C329</f>
        <v>1</v>
      </c>
      <c r="C327">
        <f>SS!I329</f>
        <v>1</v>
      </c>
      <c r="D327" t="e">
        <f t="shared" si="5"/>
        <v>#REF!</v>
      </c>
      <c r="E327" s="5">
        <f>SS!D329</f>
        <v>0.31836602582902201</v>
      </c>
    </row>
    <row r="328" spans="1:5" x14ac:dyDescent="0.25">
      <c r="A328">
        <f>SS!B330</f>
        <v>1975</v>
      </c>
      <c r="B328">
        <f>SS!C330</f>
        <v>2</v>
      </c>
      <c r="C328">
        <f>SS!I330</f>
        <v>1</v>
      </c>
      <c r="D328" t="e">
        <f t="shared" si="5"/>
        <v>#REF!</v>
      </c>
      <c r="E328" s="5">
        <f>SS!D330</f>
        <v>0.31360143994477757</v>
      </c>
    </row>
    <row r="329" spans="1:5" x14ac:dyDescent="0.25">
      <c r="A329">
        <f>SS!B331</f>
        <v>1975</v>
      </c>
      <c r="B329">
        <f>SS!C331</f>
        <v>3</v>
      </c>
      <c r="C329">
        <f>SS!I331</f>
        <v>1</v>
      </c>
      <c r="D329" t="e">
        <f t="shared" si="5"/>
        <v>#REF!</v>
      </c>
      <c r="E329" s="5">
        <f>SS!D331</f>
        <v>0.28852298654931946</v>
      </c>
    </row>
    <row r="330" spans="1:5" x14ac:dyDescent="0.25">
      <c r="A330">
        <f>SS!B332</f>
        <v>1975</v>
      </c>
      <c r="B330">
        <f>SS!C332</f>
        <v>4</v>
      </c>
      <c r="C330">
        <f>SS!I332</f>
        <v>1</v>
      </c>
      <c r="D330" t="e">
        <f t="shared" si="5"/>
        <v>#REF!</v>
      </c>
      <c r="E330" s="5">
        <f>SS!D332</f>
        <v>0.28152283785110549</v>
      </c>
    </row>
    <row r="331" spans="1:5" x14ac:dyDescent="0.25">
      <c r="A331">
        <f>SS!B333</f>
        <v>1975</v>
      </c>
      <c r="B331">
        <f>SS!C333</f>
        <v>5</v>
      </c>
      <c r="C331">
        <f>SS!I333</f>
        <v>1</v>
      </c>
      <c r="D331" t="e">
        <f t="shared" si="5"/>
        <v>#REF!</v>
      </c>
      <c r="E331" s="5">
        <f>SS!D333</f>
        <v>0.27410143403849446</v>
      </c>
    </row>
    <row r="332" spans="1:5" x14ac:dyDescent="0.25">
      <c r="A332">
        <f>SS!B334</f>
        <v>1975</v>
      </c>
      <c r="B332">
        <f>SS!C334</f>
        <v>6</v>
      </c>
      <c r="C332">
        <f>SS!I334</f>
        <v>1</v>
      </c>
      <c r="D332" t="e">
        <f t="shared" si="5"/>
        <v>#REF!</v>
      </c>
      <c r="E332" s="5">
        <f>SS!D334</f>
        <v>0.2987562704402062</v>
      </c>
    </row>
    <row r="333" spans="1:5" x14ac:dyDescent="0.25">
      <c r="A333">
        <f>SS!B335</f>
        <v>1975</v>
      </c>
      <c r="B333">
        <f>SS!C335</f>
        <v>7</v>
      </c>
      <c r="C333">
        <f>SS!I335</f>
        <v>1</v>
      </c>
      <c r="D333" t="e">
        <f t="shared" si="5"/>
        <v>#REF!</v>
      </c>
      <c r="E333" s="5">
        <f>SS!D335</f>
        <v>0.31039564378427703</v>
      </c>
    </row>
    <row r="334" spans="1:5" x14ac:dyDescent="0.25">
      <c r="A334">
        <f>SS!B336</f>
        <v>1975</v>
      </c>
      <c r="B334">
        <f>SS!C336</f>
        <v>8</v>
      </c>
      <c r="C334">
        <f>SS!I336</f>
        <v>1</v>
      </c>
      <c r="D334" t="e">
        <f t="shared" si="5"/>
        <v>#REF!</v>
      </c>
      <c r="E334" s="5">
        <f>SS!D336</f>
        <v>0.3116149750804541</v>
      </c>
    </row>
    <row r="335" spans="1:5" x14ac:dyDescent="0.25">
      <c r="A335">
        <f>SS!B337</f>
        <v>1975</v>
      </c>
      <c r="B335">
        <f>SS!C337</f>
        <v>9</v>
      </c>
      <c r="C335">
        <f>SS!I337</f>
        <v>1</v>
      </c>
      <c r="D335" t="e">
        <f t="shared" si="5"/>
        <v>#REF!</v>
      </c>
      <c r="E335" s="5">
        <f>SS!D337</f>
        <v>0.32376593974394763</v>
      </c>
    </row>
    <row r="336" spans="1:5" x14ac:dyDescent="0.25">
      <c r="A336">
        <f>SS!B338</f>
        <v>1975</v>
      </c>
      <c r="B336">
        <f>SS!C338</f>
        <v>10</v>
      </c>
      <c r="C336">
        <f>SS!I338</f>
        <v>1</v>
      </c>
      <c r="D336" t="e">
        <f t="shared" si="5"/>
        <v>#REF!</v>
      </c>
      <c r="E336" s="5">
        <f>SS!D338</f>
        <v>0.32384594831172486</v>
      </c>
    </row>
    <row r="337" spans="1:5" x14ac:dyDescent="0.25">
      <c r="A337">
        <f>SS!B339</f>
        <v>1975</v>
      </c>
      <c r="B337">
        <f>SS!C339</f>
        <v>11</v>
      </c>
      <c r="C337">
        <f>SS!I339</f>
        <v>1</v>
      </c>
      <c r="D337" t="e">
        <f t="shared" si="5"/>
        <v>#REF!</v>
      </c>
      <c r="E337" s="5">
        <f>SS!D339</f>
        <v>0.34026644807365469</v>
      </c>
    </row>
    <row r="338" spans="1:5" x14ac:dyDescent="0.25">
      <c r="A338">
        <f>SS!B340</f>
        <v>1975</v>
      </c>
      <c r="B338">
        <f>SS!C340</f>
        <v>12</v>
      </c>
      <c r="C338">
        <f>SS!I340</f>
        <v>1</v>
      </c>
      <c r="D338" t="e">
        <f t="shared" si="5"/>
        <v>#REF!</v>
      </c>
      <c r="E338" s="5">
        <f>SS!D340</f>
        <v>0.34415826265327359</v>
      </c>
    </row>
    <row r="339" spans="1:5" x14ac:dyDescent="0.25">
      <c r="A339">
        <f>SS!B341</f>
        <v>1976</v>
      </c>
      <c r="B339">
        <f>SS!C341</f>
        <v>1</v>
      </c>
      <c r="C339">
        <f>SS!I341</f>
        <v>1</v>
      </c>
      <c r="D339" t="e">
        <f t="shared" si="5"/>
        <v>#REF!</v>
      </c>
      <c r="E339" s="5">
        <f>SS!D341</f>
        <v>0.36193474757133126</v>
      </c>
    </row>
    <row r="340" spans="1:5" x14ac:dyDescent="0.25">
      <c r="A340">
        <f>SS!B342</f>
        <v>1976</v>
      </c>
      <c r="B340">
        <f>SS!C342</f>
        <v>2</v>
      </c>
      <c r="C340">
        <f>SS!I342</f>
        <v>2</v>
      </c>
      <c r="D340" t="e">
        <f t="shared" si="5"/>
        <v>#REF!</v>
      </c>
      <c r="E340" s="5">
        <f>SS!D342</f>
        <v>0.39098241966179881</v>
      </c>
    </row>
    <row r="341" spans="1:5" x14ac:dyDescent="0.25">
      <c r="A341">
        <f>SS!B343</f>
        <v>1976</v>
      </c>
      <c r="B341">
        <f>SS!C343</f>
        <v>3</v>
      </c>
      <c r="C341">
        <f>SS!I343</f>
        <v>2</v>
      </c>
      <c r="D341" t="e">
        <f t="shared" si="5"/>
        <v>#REF!</v>
      </c>
      <c r="E341" s="5">
        <f>SS!D343</f>
        <v>0.40218781579358065</v>
      </c>
    </row>
    <row r="342" spans="1:5" x14ac:dyDescent="0.25">
      <c r="A342">
        <f>SS!B344</f>
        <v>1976</v>
      </c>
      <c r="B342">
        <f>SS!C344</f>
        <v>4</v>
      </c>
      <c r="C342">
        <f>SS!I344</f>
        <v>2</v>
      </c>
      <c r="D342" t="e">
        <f t="shared" si="5"/>
        <v>#REF!</v>
      </c>
      <c r="E342" s="5">
        <f>SS!D344</f>
        <v>0.3886554804377888</v>
      </c>
    </row>
    <row r="343" spans="1:5" x14ac:dyDescent="0.25">
      <c r="A343">
        <f>SS!B345</f>
        <v>1976</v>
      </c>
      <c r="B343">
        <f>SS!C345</f>
        <v>5</v>
      </c>
      <c r="C343">
        <f>SS!I345</f>
        <v>2</v>
      </c>
      <c r="D343" t="e">
        <f t="shared" si="5"/>
        <v>#REF!</v>
      </c>
      <c r="E343" s="5">
        <f>SS!D345</f>
        <v>0.41784309304025163</v>
      </c>
    </row>
    <row r="344" spans="1:5" x14ac:dyDescent="0.25">
      <c r="A344">
        <f>SS!B346</f>
        <v>1976</v>
      </c>
      <c r="B344">
        <f>SS!C346</f>
        <v>6</v>
      </c>
      <c r="C344">
        <f>SS!I346</f>
        <v>2</v>
      </c>
      <c r="D344" t="e">
        <f t="shared" si="5"/>
        <v>#REF!</v>
      </c>
      <c r="E344" s="5">
        <f>SS!D346</f>
        <v>0.40706717033105461</v>
      </c>
    </row>
    <row r="345" spans="1:5" x14ac:dyDescent="0.25">
      <c r="A345">
        <f>SS!B347</f>
        <v>1976</v>
      </c>
      <c r="B345">
        <f>SS!C347</f>
        <v>7</v>
      </c>
      <c r="C345">
        <f>SS!I347</f>
        <v>2</v>
      </c>
      <c r="D345" t="e">
        <f t="shared" si="5"/>
        <v>#REF!</v>
      </c>
      <c r="E345" s="5">
        <f>SS!D347</f>
        <v>0.39413220321583664</v>
      </c>
    </row>
    <row r="346" spans="1:5" x14ac:dyDescent="0.25">
      <c r="A346">
        <f>SS!B348</f>
        <v>1976</v>
      </c>
      <c r="B346">
        <f>SS!C348</f>
        <v>8</v>
      </c>
      <c r="C346">
        <f>SS!I348</f>
        <v>2</v>
      </c>
      <c r="D346" t="e">
        <f t="shared" si="5"/>
        <v>#REF!</v>
      </c>
      <c r="E346" s="5">
        <f>SS!D348</f>
        <v>0.39385731096519239</v>
      </c>
    </row>
    <row r="347" spans="1:5" x14ac:dyDescent="0.25">
      <c r="A347">
        <f>SS!B349</f>
        <v>1976</v>
      </c>
      <c r="B347">
        <f>SS!C349</f>
        <v>9</v>
      </c>
      <c r="C347">
        <f>SS!I349</f>
        <v>2</v>
      </c>
      <c r="D347" t="e">
        <f t="shared" si="5"/>
        <v>#REF!</v>
      </c>
      <c r="E347" s="5">
        <f>SS!D349</f>
        <v>0.39885013105088596</v>
      </c>
    </row>
    <row r="348" spans="1:5" x14ac:dyDescent="0.25">
      <c r="A348">
        <f>SS!B350</f>
        <v>1976</v>
      </c>
      <c r="B348">
        <f>SS!C350</f>
        <v>10</v>
      </c>
      <c r="C348">
        <f>SS!I350</f>
        <v>1</v>
      </c>
      <c r="D348" t="e">
        <f t="shared" si="5"/>
        <v>#REF!</v>
      </c>
      <c r="E348" s="5">
        <f>SS!D350</f>
        <v>0.39987353899571854</v>
      </c>
    </row>
    <row r="349" spans="1:5" x14ac:dyDescent="0.25">
      <c r="A349">
        <f>SS!B351</f>
        <v>1976</v>
      </c>
      <c r="B349">
        <f>SS!C351</f>
        <v>11</v>
      </c>
      <c r="C349">
        <f>SS!I351</f>
        <v>1</v>
      </c>
      <c r="D349" t="e">
        <f t="shared" si="5"/>
        <v>#REF!</v>
      </c>
      <c r="E349" s="5">
        <f>SS!D351</f>
        <v>0.40555607442094632</v>
      </c>
    </row>
    <row r="350" spans="1:5" x14ac:dyDescent="0.25">
      <c r="A350">
        <f>SS!B352</f>
        <v>1976</v>
      </c>
      <c r="B350">
        <f>SS!C352</f>
        <v>12</v>
      </c>
      <c r="C350">
        <f>SS!I352</f>
        <v>1</v>
      </c>
      <c r="D350" t="e">
        <f t="shared" si="5"/>
        <v>#REF!</v>
      </c>
      <c r="E350" s="5">
        <f>SS!D352</f>
        <v>0.41821748218607818</v>
      </c>
    </row>
    <row r="351" spans="1:5" x14ac:dyDescent="0.25">
      <c r="A351">
        <f>SS!B353</f>
        <v>1977</v>
      </c>
      <c r="B351">
        <f>SS!C353</f>
        <v>1</v>
      </c>
      <c r="C351">
        <f>SS!I353</f>
        <v>2</v>
      </c>
      <c r="D351" t="e">
        <f t="shared" si="5"/>
        <v>#REF!</v>
      </c>
      <c r="E351" s="5">
        <f>SS!D353</f>
        <v>0.4491923969928544</v>
      </c>
    </row>
    <row r="352" spans="1:5" x14ac:dyDescent="0.25">
      <c r="A352">
        <f>SS!B354</f>
        <v>1977</v>
      </c>
      <c r="B352">
        <f>SS!C354</f>
        <v>2</v>
      </c>
      <c r="C352">
        <f>SS!I354</f>
        <v>1</v>
      </c>
      <c r="D352" t="e">
        <f t="shared" si="5"/>
        <v>#REF!</v>
      </c>
      <c r="E352" s="5">
        <f>SS!D354</f>
        <v>0.44107933116133574</v>
      </c>
    </row>
    <row r="353" spans="1:5" x14ac:dyDescent="0.25">
      <c r="A353">
        <f>SS!B355</f>
        <v>1977</v>
      </c>
      <c r="B353">
        <f>SS!C355</f>
        <v>3</v>
      </c>
      <c r="C353">
        <f>SS!I355</f>
        <v>1</v>
      </c>
      <c r="D353" t="e">
        <f t="shared" si="5"/>
        <v>#REF!</v>
      </c>
      <c r="E353" s="5">
        <f>SS!D355</f>
        <v>0.46519111450894657</v>
      </c>
    </row>
    <row r="354" spans="1:5" x14ac:dyDescent="0.25">
      <c r="A354">
        <f>SS!B356</f>
        <v>1977</v>
      </c>
      <c r="B354">
        <f>SS!C356</f>
        <v>4</v>
      </c>
      <c r="C354">
        <f>SS!I356</f>
        <v>2</v>
      </c>
      <c r="D354" t="e">
        <f t="shared" si="5"/>
        <v>#REF!</v>
      </c>
      <c r="E354" s="5">
        <f>SS!D356</f>
        <v>0.49115812323129227</v>
      </c>
    </row>
    <row r="355" spans="1:5" x14ac:dyDescent="0.25">
      <c r="A355">
        <f>SS!B357</f>
        <v>1977</v>
      </c>
      <c r="B355">
        <f>SS!C357</f>
        <v>5</v>
      </c>
      <c r="C355">
        <f>SS!I357</f>
        <v>2</v>
      </c>
      <c r="D355" t="e">
        <f t="shared" si="5"/>
        <v>#REF!</v>
      </c>
      <c r="E355" s="5">
        <f>SS!D357</f>
        <v>0.51794637936824928</v>
      </c>
    </row>
    <row r="356" spans="1:5" x14ac:dyDescent="0.25">
      <c r="A356">
        <f>SS!B358</f>
        <v>1977</v>
      </c>
      <c r="B356">
        <f>SS!C358</f>
        <v>6</v>
      </c>
      <c r="C356">
        <f>SS!I358</f>
        <v>2</v>
      </c>
      <c r="D356" t="e">
        <f t="shared" si="5"/>
        <v>#REF!</v>
      </c>
      <c r="E356" s="5">
        <f>SS!D358</f>
        <v>0.50863577602951793</v>
      </c>
    </row>
    <row r="357" spans="1:5" x14ac:dyDescent="0.25">
      <c r="A357">
        <f>SS!B359</f>
        <v>1977</v>
      </c>
      <c r="B357">
        <f>SS!C359</f>
        <v>7</v>
      </c>
      <c r="C357">
        <f>SS!I359</f>
        <v>2</v>
      </c>
      <c r="D357" t="e">
        <f t="shared" si="5"/>
        <v>#REF!</v>
      </c>
      <c r="E357" s="5">
        <f>SS!D359</f>
        <v>0.54640698907105578</v>
      </c>
    </row>
    <row r="358" spans="1:5" x14ac:dyDescent="0.25">
      <c r="A358">
        <f>SS!B360</f>
        <v>1977</v>
      </c>
      <c r="B358">
        <f>SS!C360</f>
        <v>8</v>
      </c>
      <c r="C358">
        <f>SS!I360</f>
        <v>2</v>
      </c>
      <c r="D358" t="e">
        <f t="shared" si="5"/>
        <v>#REF!</v>
      </c>
      <c r="E358" s="5">
        <f>SS!D360</f>
        <v>0.55058718739268875</v>
      </c>
    </row>
    <row r="359" spans="1:5" x14ac:dyDescent="0.25">
      <c r="A359">
        <f>SS!B361</f>
        <v>1977</v>
      </c>
      <c r="B359">
        <f>SS!C361</f>
        <v>9</v>
      </c>
      <c r="C359">
        <f>SS!I361</f>
        <v>2</v>
      </c>
      <c r="D359" t="e">
        <f t="shared" si="5"/>
        <v>#REF!</v>
      </c>
      <c r="E359" s="5">
        <f>SS!D361</f>
        <v>0.55964100854756438</v>
      </c>
    </row>
    <row r="360" spans="1:5" x14ac:dyDescent="0.25">
      <c r="A360">
        <f>SS!B362</f>
        <v>1977</v>
      </c>
      <c r="B360">
        <f>SS!C362</f>
        <v>10</v>
      </c>
      <c r="C360">
        <f>SS!I362</f>
        <v>2</v>
      </c>
      <c r="D360" t="e">
        <f t="shared" si="5"/>
        <v>#REF!</v>
      </c>
      <c r="E360" s="5">
        <f>SS!D362</f>
        <v>0.58675625633057893</v>
      </c>
    </row>
    <row r="361" spans="1:5" x14ac:dyDescent="0.25">
      <c r="A361">
        <f>SS!B363</f>
        <v>1977</v>
      </c>
      <c r="B361">
        <f>SS!C363</f>
        <v>11</v>
      </c>
      <c r="C361">
        <f>SS!I363</f>
        <v>2</v>
      </c>
      <c r="D361" t="e">
        <f t="shared" si="5"/>
        <v>#REF!</v>
      </c>
      <c r="E361" s="5">
        <f>SS!D363</f>
        <v>0.60418665113073344</v>
      </c>
    </row>
    <row r="362" spans="1:5" x14ac:dyDescent="0.25">
      <c r="A362">
        <f>SS!B364</f>
        <v>1977</v>
      </c>
      <c r="B362">
        <f>SS!C364</f>
        <v>12</v>
      </c>
      <c r="C362">
        <f>SS!I364</f>
        <v>2</v>
      </c>
      <c r="D362" t="e">
        <f t="shared" si="5"/>
        <v>#REF!</v>
      </c>
      <c r="E362" s="5">
        <f>SS!D364</f>
        <v>0.66579092915450822</v>
      </c>
    </row>
    <row r="363" spans="1:5" x14ac:dyDescent="0.25">
      <c r="A363">
        <f>SS!B365</f>
        <v>1978</v>
      </c>
      <c r="B363">
        <f>SS!C365</f>
        <v>1</v>
      </c>
      <c r="C363">
        <f>SS!I365</f>
        <v>2</v>
      </c>
      <c r="D363" t="e">
        <f t="shared" si="5"/>
        <v>#REF!</v>
      </c>
      <c r="E363" s="5">
        <f>SS!D365</f>
        <v>0.66389129856569717</v>
      </c>
    </row>
    <row r="364" spans="1:5" x14ac:dyDescent="0.25">
      <c r="A364">
        <f>SS!B366</f>
        <v>1978</v>
      </c>
      <c r="B364">
        <f>SS!C366</f>
        <v>2</v>
      </c>
      <c r="C364">
        <f>SS!I366</f>
        <v>2</v>
      </c>
      <c r="D364" t="e">
        <f t="shared" si="5"/>
        <v>#REF!</v>
      </c>
      <c r="E364" s="5">
        <f>SS!D366</f>
        <v>0.68297629108875646</v>
      </c>
    </row>
    <row r="365" spans="1:5" x14ac:dyDescent="0.25">
      <c r="A365">
        <f>SS!B367</f>
        <v>1978</v>
      </c>
      <c r="B365">
        <f>SS!C367</f>
        <v>3</v>
      </c>
      <c r="C365">
        <f>SS!I367</f>
        <v>2</v>
      </c>
      <c r="D365" t="e">
        <f t="shared" si="5"/>
        <v>#REF!</v>
      </c>
      <c r="E365" s="5">
        <f>SS!D367</f>
        <v>0.69721546707648596</v>
      </c>
    </row>
    <row r="366" spans="1:5" x14ac:dyDescent="0.25">
      <c r="A366">
        <f>SS!B368</f>
        <v>1978</v>
      </c>
      <c r="B366">
        <f>SS!C368</f>
        <v>4</v>
      </c>
      <c r="C366">
        <f>SS!I368</f>
        <v>2</v>
      </c>
      <c r="D366" t="e">
        <f t="shared" si="5"/>
        <v>#REF!</v>
      </c>
      <c r="E366" s="5">
        <f>SS!D368</f>
        <v>0.76462619869858273</v>
      </c>
    </row>
    <row r="367" spans="1:5" x14ac:dyDescent="0.25">
      <c r="A367">
        <f>SS!B369</f>
        <v>1978</v>
      </c>
      <c r="B367">
        <f>SS!C369</f>
        <v>5</v>
      </c>
      <c r="C367">
        <f>SS!I369</f>
        <v>2</v>
      </c>
      <c r="D367" t="e">
        <f t="shared" si="5"/>
        <v>#REF!</v>
      </c>
      <c r="E367" s="5">
        <f>SS!D369</f>
        <v>0.76764345067988149</v>
      </c>
    </row>
    <row r="368" spans="1:5" x14ac:dyDescent="0.25">
      <c r="A368">
        <f>SS!B370</f>
        <v>1978</v>
      </c>
      <c r="B368">
        <f>SS!C370</f>
        <v>6</v>
      </c>
      <c r="C368">
        <f>SS!I370</f>
        <v>2</v>
      </c>
      <c r="D368" t="e">
        <f t="shared" si="5"/>
        <v>#REF!</v>
      </c>
      <c r="E368" s="5">
        <f>SS!D370</f>
        <v>0.78586211147070772</v>
      </c>
    </row>
    <row r="369" spans="1:5" x14ac:dyDescent="0.25">
      <c r="A369">
        <f>SS!B371</f>
        <v>1978</v>
      </c>
      <c r="B369">
        <f>SS!C371</f>
        <v>7</v>
      </c>
      <c r="C369">
        <f>SS!I371</f>
        <v>2</v>
      </c>
      <c r="D369" t="e">
        <f t="shared" si="5"/>
        <v>#REF!</v>
      </c>
      <c r="E369" s="5">
        <f>SS!D371</f>
        <v>0.74061801811104733</v>
      </c>
    </row>
    <row r="370" spans="1:5" x14ac:dyDescent="0.25">
      <c r="A370">
        <f>SS!B372</f>
        <v>1978</v>
      </c>
      <c r="B370">
        <f>SS!C372</f>
        <v>8</v>
      </c>
      <c r="C370">
        <f>SS!I372</f>
        <v>3</v>
      </c>
      <c r="D370" t="e">
        <f t="shared" si="5"/>
        <v>#REF!</v>
      </c>
      <c r="E370" s="5">
        <f>SS!D372</f>
        <v>0.79436648223720852</v>
      </c>
    </row>
    <row r="371" spans="1:5" x14ac:dyDescent="0.25">
      <c r="A371">
        <f>SS!B373</f>
        <v>1978</v>
      </c>
      <c r="B371">
        <f>SS!C373</f>
        <v>9</v>
      </c>
      <c r="C371">
        <f>SS!I373</f>
        <v>3</v>
      </c>
      <c r="D371" t="e">
        <f t="shared" si="5"/>
        <v>#REF!</v>
      </c>
      <c r="E371" s="5">
        <f>SS!D373</f>
        <v>0.7876551957700767</v>
      </c>
    </row>
    <row r="372" spans="1:5" x14ac:dyDescent="0.25">
      <c r="A372">
        <f>SS!B374</f>
        <v>1978</v>
      </c>
      <c r="B372">
        <f>SS!C374</f>
        <v>10</v>
      </c>
      <c r="C372">
        <f>SS!I374</f>
        <v>3</v>
      </c>
      <c r="D372" t="e">
        <f t="shared" si="5"/>
        <v>#REF!</v>
      </c>
      <c r="E372" s="5">
        <f>SS!D374</f>
        <v>0.84618608971661891</v>
      </c>
    </row>
    <row r="373" spans="1:5" x14ac:dyDescent="0.25">
      <c r="A373">
        <f>SS!B375</f>
        <v>1978</v>
      </c>
      <c r="B373">
        <f>SS!C375</f>
        <v>11</v>
      </c>
      <c r="C373">
        <f>SS!I375</f>
        <v>2</v>
      </c>
      <c r="D373" t="e">
        <f t="shared" si="5"/>
        <v>#REF!</v>
      </c>
      <c r="E373" s="5">
        <f>SS!D375</f>
        <v>0.8207023241805711</v>
      </c>
    </row>
    <row r="374" spans="1:5" x14ac:dyDescent="0.25">
      <c r="A374">
        <f>SS!B376</f>
        <v>1978</v>
      </c>
      <c r="B374">
        <f>SS!C376</f>
        <v>12</v>
      </c>
      <c r="C374">
        <f>SS!I376</f>
        <v>2</v>
      </c>
      <c r="D374" t="e">
        <f t="shared" si="5"/>
        <v>#REF!</v>
      </c>
      <c r="E374" s="5">
        <f>SS!D376</f>
        <v>0.8137589361115628</v>
      </c>
    </row>
    <row r="375" spans="1:5" x14ac:dyDescent="0.25">
      <c r="A375">
        <f>SS!B377</f>
        <v>1979</v>
      </c>
      <c r="B375">
        <f>SS!C377</f>
        <v>1</v>
      </c>
      <c r="C375">
        <f>SS!I377</f>
        <v>3</v>
      </c>
      <c r="D375" t="e">
        <f t="shared" si="5"/>
        <v>#REF!</v>
      </c>
      <c r="E375" s="5">
        <f>SS!D377</f>
        <v>0.81833011693955415</v>
      </c>
    </row>
    <row r="376" spans="1:5" x14ac:dyDescent="0.25">
      <c r="A376">
        <f>SS!B378</f>
        <v>1979</v>
      </c>
      <c r="B376">
        <f>SS!C378</f>
        <v>2</v>
      </c>
      <c r="C376">
        <f>SS!I378</f>
        <v>2</v>
      </c>
      <c r="D376" t="e">
        <f t="shared" si="5"/>
        <v>#REF!</v>
      </c>
      <c r="E376" s="5">
        <f>SS!D378</f>
        <v>0.79961684279980449</v>
      </c>
    </row>
    <row r="377" spans="1:5" x14ac:dyDescent="0.25">
      <c r="A377">
        <f>SS!B379</f>
        <v>1979</v>
      </c>
      <c r="B377">
        <f>SS!C379</f>
        <v>3</v>
      </c>
      <c r="C377">
        <f>SS!I379</f>
        <v>2</v>
      </c>
      <c r="D377" t="e">
        <f t="shared" si="5"/>
        <v>#REF!</v>
      </c>
      <c r="E377" s="5">
        <f>SS!D379</f>
        <v>0.813488494091402</v>
      </c>
    </row>
    <row r="378" spans="1:5" x14ac:dyDescent="0.25">
      <c r="A378">
        <f>SS!B380</f>
        <v>1979</v>
      </c>
      <c r="B378">
        <f>SS!C380</f>
        <v>4</v>
      </c>
      <c r="C378">
        <f>SS!I380</f>
        <v>3</v>
      </c>
      <c r="D378" t="e">
        <f t="shared" si="5"/>
        <v>#REF!</v>
      </c>
      <c r="E378" s="5">
        <f>SS!D380</f>
        <v>0.85021083255948182</v>
      </c>
    </row>
    <row r="379" spans="1:5" x14ac:dyDescent="0.25">
      <c r="A379">
        <f>SS!B381</f>
        <v>1979</v>
      </c>
      <c r="B379">
        <f>SS!C381</f>
        <v>5</v>
      </c>
      <c r="C379">
        <f>SS!I381</f>
        <v>3</v>
      </c>
      <c r="D379" t="e">
        <f t="shared" si="5"/>
        <v>#REF!</v>
      </c>
      <c r="E379" s="5">
        <f>SS!D381</f>
        <v>0.87293423615700638</v>
      </c>
    </row>
    <row r="380" spans="1:5" x14ac:dyDescent="0.25">
      <c r="A380">
        <f>SS!B382</f>
        <v>1979</v>
      </c>
      <c r="B380">
        <f>SS!C382</f>
        <v>6</v>
      </c>
      <c r="C380">
        <f>SS!I382</f>
        <v>3</v>
      </c>
      <c r="D380" t="e">
        <f t="shared" si="5"/>
        <v>#REF!</v>
      </c>
      <c r="E380" s="5">
        <f>SS!D382</f>
        <v>0.83799826960604995</v>
      </c>
    </row>
    <row r="381" spans="1:5" x14ac:dyDescent="0.25">
      <c r="A381">
        <f>SS!B383</f>
        <v>1979</v>
      </c>
      <c r="B381">
        <f>SS!C383</f>
        <v>7</v>
      </c>
      <c r="C381">
        <f>SS!I383</f>
        <v>3</v>
      </c>
      <c r="D381" t="e">
        <f t="shared" si="5"/>
        <v>#REF!</v>
      </c>
      <c r="E381" s="5">
        <f>SS!D383</f>
        <v>0.83587599354668485</v>
      </c>
    </row>
    <row r="382" spans="1:5" x14ac:dyDescent="0.25">
      <c r="A382">
        <f>SS!B384</f>
        <v>1979</v>
      </c>
      <c r="B382">
        <f>SS!C384</f>
        <v>8</v>
      </c>
      <c r="C382">
        <f>SS!I384</f>
        <v>2</v>
      </c>
      <c r="D382" t="e">
        <f t="shared" si="5"/>
        <v>#REF!</v>
      </c>
      <c r="E382" s="5">
        <f>SS!D384</f>
        <v>0.80197810511603018</v>
      </c>
    </row>
    <row r="383" spans="1:5" x14ac:dyDescent="0.25">
      <c r="A383">
        <f>SS!B385</f>
        <v>1979</v>
      </c>
      <c r="B383">
        <f>SS!C385</f>
        <v>9</v>
      </c>
      <c r="C383">
        <f>SS!I385</f>
        <v>3</v>
      </c>
      <c r="D383" t="e">
        <f t="shared" si="5"/>
        <v>#REF!</v>
      </c>
      <c r="E383" s="5">
        <f>SS!D385</f>
        <v>0.83688926718368251</v>
      </c>
    </row>
    <row r="384" spans="1:5" x14ac:dyDescent="0.25">
      <c r="A384">
        <f>SS!B386</f>
        <v>1979</v>
      </c>
      <c r="B384">
        <f>SS!C386</f>
        <v>10</v>
      </c>
      <c r="C384">
        <f>SS!I386</f>
        <v>2</v>
      </c>
      <c r="D384" t="e">
        <f t="shared" si="5"/>
        <v>#REF!</v>
      </c>
      <c r="E384" s="5">
        <f>SS!D386</f>
        <v>0.83021991752069579</v>
      </c>
    </row>
    <row r="385" spans="1:5" x14ac:dyDescent="0.25">
      <c r="A385">
        <f>SS!B387</f>
        <v>1979</v>
      </c>
      <c r="B385">
        <f>SS!C387</f>
        <v>11</v>
      </c>
      <c r="C385">
        <f>SS!I387</f>
        <v>2</v>
      </c>
      <c r="D385" t="e">
        <f t="shared" si="5"/>
        <v>#REF!</v>
      </c>
      <c r="E385" s="5">
        <f>SS!D387</f>
        <v>0.79640404536488019</v>
      </c>
    </row>
    <row r="386" spans="1:5" x14ac:dyDescent="0.25">
      <c r="A386">
        <f>SS!B388</f>
        <v>1979</v>
      </c>
      <c r="B386">
        <f>SS!C388</f>
        <v>12</v>
      </c>
      <c r="C386">
        <f>SS!I388</f>
        <v>2</v>
      </c>
      <c r="D386" t="e">
        <f t="shared" si="5"/>
        <v>#REF!</v>
      </c>
      <c r="E386" s="5">
        <f>SS!D388</f>
        <v>0.77276878475014621</v>
      </c>
    </row>
    <row r="387" spans="1:5" x14ac:dyDescent="0.25">
      <c r="A387">
        <f>SS!B389</f>
        <v>1980</v>
      </c>
      <c r="B387">
        <f>SS!C389</f>
        <v>1</v>
      </c>
      <c r="C387">
        <f>SS!I389</f>
        <v>2</v>
      </c>
      <c r="D387" t="e">
        <f t="shared" si="5"/>
        <v>#REF!</v>
      </c>
      <c r="E387" s="5">
        <f>SS!D389</f>
        <v>0.71971898285550284</v>
      </c>
    </row>
    <row r="388" spans="1:5" x14ac:dyDescent="0.25">
      <c r="A388">
        <f>SS!B390</f>
        <v>1980</v>
      </c>
      <c r="B388">
        <f>SS!C390</f>
        <v>2</v>
      </c>
      <c r="C388">
        <f>SS!I390</f>
        <v>2</v>
      </c>
      <c r="D388" t="e">
        <f t="shared" ref="D388:D451" si="6">INDEX(M$4:M$8,$C388)</f>
        <v>#REF!</v>
      </c>
      <c r="E388" s="5">
        <f>SS!D390</f>
        <v>0.69723006021125411</v>
      </c>
    </row>
    <row r="389" spans="1:5" x14ac:dyDescent="0.25">
      <c r="A389">
        <f>SS!B391</f>
        <v>1980</v>
      </c>
      <c r="B389">
        <f>SS!C391</f>
        <v>3</v>
      </c>
      <c r="C389">
        <f>SS!I391</f>
        <v>2</v>
      </c>
      <c r="D389" t="e">
        <f t="shared" si="6"/>
        <v>#REF!</v>
      </c>
      <c r="E389" s="5">
        <f>SS!D391</f>
        <v>0.69211339078530498</v>
      </c>
    </row>
    <row r="390" spans="1:5" x14ac:dyDescent="0.25">
      <c r="A390">
        <f>SS!B392</f>
        <v>1980</v>
      </c>
      <c r="B390">
        <f>SS!C392</f>
        <v>4</v>
      </c>
      <c r="C390">
        <f>SS!I392</f>
        <v>1</v>
      </c>
      <c r="D390" t="e">
        <f t="shared" si="6"/>
        <v>#REF!</v>
      </c>
      <c r="E390" s="5">
        <f>SS!D392</f>
        <v>0.55692790090648958</v>
      </c>
    </row>
    <row r="391" spans="1:5" x14ac:dyDescent="0.25">
      <c r="A391">
        <f>SS!B393</f>
        <v>1980</v>
      </c>
      <c r="B391">
        <f>SS!C393</f>
        <v>5</v>
      </c>
      <c r="C391">
        <f>SS!I393</f>
        <v>1</v>
      </c>
      <c r="D391" t="e">
        <f t="shared" si="6"/>
        <v>#REF!</v>
      </c>
      <c r="E391" s="5">
        <f>SS!D393</f>
        <v>0.4738255178152242</v>
      </c>
    </row>
    <row r="392" spans="1:5" x14ac:dyDescent="0.25">
      <c r="A392">
        <f>SS!B394</f>
        <v>1980</v>
      </c>
      <c r="B392">
        <f>SS!C394</f>
        <v>6</v>
      </c>
      <c r="C392">
        <f>SS!I394</f>
        <v>1</v>
      </c>
      <c r="D392" t="e">
        <f t="shared" si="6"/>
        <v>#REF!</v>
      </c>
      <c r="E392" s="5">
        <f>SS!D394</f>
        <v>0.47484919967582534</v>
      </c>
    </row>
    <row r="393" spans="1:5" x14ac:dyDescent="0.25">
      <c r="A393">
        <f>SS!B395</f>
        <v>1980</v>
      </c>
      <c r="B393">
        <f>SS!C395</f>
        <v>7</v>
      </c>
      <c r="C393">
        <f>SS!I395</f>
        <v>1</v>
      </c>
      <c r="D393" t="e">
        <f t="shared" si="6"/>
        <v>#REF!</v>
      </c>
      <c r="E393" s="5">
        <f>SS!D395</f>
        <v>0.46146932319836159</v>
      </c>
    </row>
    <row r="394" spans="1:5" x14ac:dyDescent="0.25">
      <c r="A394">
        <f>SS!B396</f>
        <v>1980</v>
      </c>
      <c r="B394">
        <f>SS!C396</f>
        <v>8</v>
      </c>
      <c r="C394">
        <f>SS!I396</f>
        <v>1</v>
      </c>
      <c r="D394" t="e">
        <f t="shared" si="6"/>
        <v>#REF!</v>
      </c>
      <c r="E394" s="5">
        <f>SS!D396</f>
        <v>0.47421618167357332</v>
      </c>
    </row>
    <row r="395" spans="1:5" x14ac:dyDescent="0.25">
      <c r="A395">
        <f>SS!B397</f>
        <v>1980</v>
      </c>
      <c r="B395">
        <f>SS!C397</f>
        <v>9</v>
      </c>
      <c r="C395">
        <f>SS!I397</f>
        <v>1</v>
      </c>
      <c r="D395" t="e">
        <f t="shared" si="6"/>
        <v>#REF!</v>
      </c>
      <c r="E395" s="5">
        <f>SS!D397</f>
        <v>0.5060943673897349</v>
      </c>
    </row>
    <row r="396" spans="1:5" x14ac:dyDescent="0.25">
      <c r="A396">
        <f>SS!B398</f>
        <v>1980</v>
      </c>
      <c r="B396">
        <f>SS!C398</f>
        <v>10</v>
      </c>
      <c r="C396">
        <f>SS!I398</f>
        <v>1</v>
      </c>
      <c r="D396" t="e">
        <f t="shared" si="6"/>
        <v>#REF!</v>
      </c>
      <c r="E396" s="5">
        <f>SS!D398</f>
        <v>0.50512078181340381</v>
      </c>
    </row>
    <row r="397" spans="1:5" x14ac:dyDescent="0.25">
      <c r="A397">
        <f>SS!B399</f>
        <v>1980</v>
      </c>
      <c r="B397">
        <f>SS!C399</f>
        <v>11</v>
      </c>
      <c r="C397">
        <f>SS!I399</f>
        <v>1</v>
      </c>
      <c r="D397" t="e">
        <f t="shared" si="6"/>
        <v>#REF!</v>
      </c>
      <c r="E397" s="5">
        <f>SS!D399</f>
        <v>0.52352542873897712</v>
      </c>
    </row>
    <row r="398" spans="1:5" x14ac:dyDescent="0.25">
      <c r="A398">
        <f>SS!B400</f>
        <v>1980</v>
      </c>
      <c r="B398">
        <f>SS!C400</f>
        <v>12</v>
      </c>
      <c r="C398">
        <f>SS!I400</f>
        <v>1</v>
      </c>
      <c r="D398" t="e">
        <f t="shared" si="6"/>
        <v>#REF!</v>
      </c>
      <c r="E398" s="5">
        <f>SS!D400</f>
        <v>0.52741454991087144</v>
      </c>
    </row>
    <row r="399" spans="1:5" x14ac:dyDescent="0.25">
      <c r="A399">
        <f>SS!B401</f>
        <v>1981</v>
      </c>
      <c r="B399">
        <f>SS!C401</f>
        <v>1</v>
      </c>
      <c r="C399">
        <f>SS!I401</f>
        <v>1</v>
      </c>
      <c r="D399" t="e">
        <f t="shared" si="6"/>
        <v>#REF!</v>
      </c>
      <c r="E399" s="5">
        <f>SS!D401</f>
        <v>0.49741287696194791</v>
      </c>
    </row>
    <row r="400" spans="1:5" x14ac:dyDescent="0.25">
      <c r="A400">
        <f>SS!B402</f>
        <v>1981</v>
      </c>
      <c r="B400">
        <f>SS!C402</f>
        <v>2</v>
      </c>
      <c r="C400">
        <f>SS!I402</f>
        <v>1</v>
      </c>
      <c r="D400" t="e">
        <f t="shared" si="6"/>
        <v>#REF!</v>
      </c>
      <c r="E400" s="5">
        <f>SS!D402</f>
        <v>0.50989524073929404</v>
      </c>
    </row>
    <row r="401" spans="1:5" x14ac:dyDescent="0.25">
      <c r="A401">
        <f>SS!B403</f>
        <v>1981</v>
      </c>
      <c r="B401">
        <f>SS!C403</f>
        <v>3</v>
      </c>
      <c r="C401">
        <f>SS!I403</f>
        <v>1</v>
      </c>
      <c r="D401" t="e">
        <f t="shared" si="6"/>
        <v>#REF!</v>
      </c>
      <c r="E401" s="5">
        <f>SS!D403</f>
        <v>0.50891096464057428</v>
      </c>
    </row>
    <row r="402" spans="1:5" x14ac:dyDescent="0.25">
      <c r="A402">
        <f>SS!B404</f>
        <v>1981</v>
      </c>
      <c r="B402">
        <f>SS!C404</f>
        <v>4</v>
      </c>
      <c r="C402">
        <f>SS!I404</f>
        <v>1</v>
      </c>
      <c r="D402" t="e">
        <f t="shared" si="6"/>
        <v>#REF!</v>
      </c>
      <c r="E402" s="5">
        <f>SS!D404</f>
        <v>0.52174964781090483</v>
      </c>
    </row>
    <row r="403" spans="1:5" x14ac:dyDescent="0.25">
      <c r="A403">
        <f>SS!B405</f>
        <v>1981</v>
      </c>
      <c r="B403">
        <f>SS!C405</f>
        <v>5</v>
      </c>
      <c r="C403">
        <f>SS!I405</f>
        <v>1</v>
      </c>
      <c r="D403" t="e">
        <f t="shared" si="6"/>
        <v>#REF!</v>
      </c>
      <c r="E403" s="5">
        <f>SS!D405</f>
        <v>0.49381318460983836</v>
      </c>
    </row>
    <row r="404" spans="1:5" x14ac:dyDescent="0.25">
      <c r="A404">
        <f>SS!B406</f>
        <v>1981</v>
      </c>
      <c r="B404">
        <f>SS!C406</f>
        <v>6</v>
      </c>
      <c r="C404">
        <f>SS!I406</f>
        <v>1</v>
      </c>
      <c r="D404" t="e">
        <f t="shared" si="6"/>
        <v>#REF!</v>
      </c>
      <c r="E404" s="5">
        <f>SS!D406</f>
        <v>0.49804251943696498</v>
      </c>
    </row>
    <row r="405" spans="1:5" x14ac:dyDescent="0.25">
      <c r="A405">
        <f>SS!B407</f>
        <v>1981</v>
      </c>
      <c r="B405">
        <f>SS!C407</f>
        <v>7</v>
      </c>
      <c r="C405">
        <f>SS!I407</f>
        <v>1</v>
      </c>
      <c r="D405" t="e">
        <f t="shared" si="6"/>
        <v>#REF!</v>
      </c>
      <c r="E405" s="5">
        <f>SS!D407</f>
        <v>0.51851519039039151</v>
      </c>
    </row>
    <row r="406" spans="1:5" x14ac:dyDescent="0.25">
      <c r="A406">
        <f>SS!B408</f>
        <v>1981</v>
      </c>
      <c r="B406">
        <f>SS!C408</f>
        <v>8</v>
      </c>
      <c r="C406">
        <f>SS!I408</f>
        <v>1</v>
      </c>
      <c r="D406" t="e">
        <f t="shared" si="6"/>
        <v>#REF!</v>
      </c>
      <c r="E406" s="5">
        <f>SS!D408</f>
        <v>0.49788684616812073</v>
      </c>
    </row>
    <row r="407" spans="1:5" x14ac:dyDescent="0.25">
      <c r="A407">
        <f>SS!B409</f>
        <v>1981</v>
      </c>
      <c r="B407">
        <f>SS!C409</f>
        <v>9</v>
      </c>
      <c r="C407">
        <f>SS!I409</f>
        <v>1</v>
      </c>
      <c r="D407" t="e">
        <f t="shared" si="6"/>
        <v>#REF!</v>
      </c>
      <c r="E407" s="5">
        <f>SS!D409</f>
        <v>0.46250330967922687</v>
      </c>
    </row>
    <row r="408" spans="1:5" x14ac:dyDescent="0.25">
      <c r="A408">
        <f>SS!B410</f>
        <v>1981</v>
      </c>
      <c r="B408">
        <f>SS!C410</f>
        <v>10</v>
      </c>
      <c r="C408">
        <f>SS!I410</f>
        <v>1</v>
      </c>
      <c r="D408" t="e">
        <f t="shared" si="6"/>
        <v>#REF!</v>
      </c>
      <c r="E408" s="5">
        <f>SS!D410</f>
        <v>0.41878159468965315</v>
      </c>
    </row>
    <row r="409" spans="1:5" x14ac:dyDescent="0.25">
      <c r="A409">
        <f>SS!B411</f>
        <v>1981</v>
      </c>
      <c r="B409">
        <f>SS!C411</f>
        <v>11</v>
      </c>
      <c r="C409">
        <f>SS!I411</f>
        <v>1</v>
      </c>
      <c r="D409" t="e">
        <f t="shared" si="6"/>
        <v>#REF!</v>
      </c>
      <c r="E409" s="5">
        <f>SS!D411</f>
        <v>0.39259021533404892</v>
      </c>
    </row>
    <row r="410" spans="1:5" x14ac:dyDescent="0.25">
      <c r="A410">
        <f>SS!B412</f>
        <v>1981</v>
      </c>
      <c r="B410">
        <f>SS!C412</f>
        <v>12</v>
      </c>
      <c r="C410">
        <f>SS!I412</f>
        <v>1</v>
      </c>
      <c r="D410" t="e">
        <f t="shared" si="6"/>
        <v>#REF!</v>
      </c>
      <c r="E410" s="5">
        <f>SS!D412</f>
        <v>0.36835988427928107</v>
      </c>
    </row>
    <row r="411" spans="1:5" x14ac:dyDescent="0.25">
      <c r="A411">
        <f>SS!B413</f>
        <v>1982</v>
      </c>
      <c r="B411">
        <f>SS!C413</f>
        <v>1</v>
      </c>
      <c r="C411">
        <f>SS!I413</f>
        <v>1</v>
      </c>
      <c r="D411" t="e">
        <f t="shared" si="6"/>
        <v>#REF!</v>
      </c>
      <c r="E411" s="5">
        <f>SS!D413</f>
        <v>0.36382659889527319</v>
      </c>
    </row>
    <row r="412" spans="1:5" x14ac:dyDescent="0.25">
      <c r="A412">
        <f>SS!B414</f>
        <v>1982</v>
      </c>
      <c r="B412">
        <f>SS!C414</f>
        <v>2</v>
      </c>
      <c r="C412">
        <f>SS!I414</f>
        <v>1</v>
      </c>
      <c r="D412" t="e">
        <f t="shared" si="6"/>
        <v>#REF!</v>
      </c>
      <c r="E412" s="5">
        <f>SS!D414</f>
        <v>0.33497521816650372</v>
      </c>
    </row>
    <row r="413" spans="1:5" x14ac:dyDescent="0.25">
      <c r="A413">
        <f>SS!B415</f>
        <v>1982</v>
      </c>
      <c r="B413">
        <f>SS!C415</f>
        <v>3</v>
      </c>
      <c r="C413">
        <f>SS!I415</f>
        <v>1</v>
      </c>
      <c r="D413" t="e">
        <f t="shared" si="6"/>
        <v>#REF!</v>
      </c>
      <c r="E413" s="5">
        <f>SS!D415</f>
        <v>0.32090923010798977</v>
      </c>
    </row>
    <row r="414" spans="1:5" x14ac:dyDescent="0.25">
      <c r="A414">
        <f>SS!B416</f>
        <v>1982</v>
      </c>
      <c r="B414">
        <f>SS!C416</f>
        <v>4</v>
      </c>
      <c r="C414">
        <f>SS!I416</f>
        <v>1</v>
      </c>
      <c r="D414" t="e">
        <f t="shared" si="6"/>
        <v>#REF!</v>
      </c>
      <c r="E414" s="5">
        <f>SS!D416</f>
        <v>0.30012801320784344</v>
      </c>
    </row>
    <row r="415" spans="1:5" x14ac:dyDescent="0.25">
      <c r="A415">
        <f>SS!B417</f>
        <v>1982</v>
      </c>
      <c r="B415">
        <f>SS!C417</f>
        <v>5</v>
      </c>
      <c r="C415">
        <f>SS!I417</f>
        <v>1</v>
      </c>
      <c r="D415" t="e">
        <f t="shared" si="6"/>
        <v>#REF!</v>
      </c>
      <c r="E415" s="5">
        <f>SS!D417</f>
        <v>0.29059025651153048</v>
      </c>
    </row>
    <row r="416" spans="1:5" x14ac:dyDescent="0.25">
      <c r="A416">
        <f>SS!B418</f>
        <v>1982</v>
      </c>
      <c r="B416">
        <f>SS!C418</f>
        <v>6</v>
      </c>
      <c r="C416">
        <f>SS!I418</f>
        <v>1</v>
      </c>
      <c r="D416" t="e">
        <f t="shared" si="6"/>
        <v>#REF!</v>
      </c>
      <c r="E416" s="5">
        <f>SS!D418</f>
        <v>0.27123007372684582</v>
      </c>
    </row>
    <row r="417" spans="1:5" x14ac:dyDescent="0.25">
      <c r="A417">
        <f>SS!B419</f>
        <v>1982</v>
      </c>
      <c r="B417">
        <f>SS!C419</f>
        <v>7</v>
      </c>
      <c r="C417">
        <f>SS!I419</f>
        <v>1</v>
      </c>
      <c r="D417" t="e">
        <f t="shared" si="6"/>
        <v>#REF!</v>
      </c>
      <c r="E417" s="5">
        <f>SS!D419</f>
        <v>0.25110145445511856</v>
      </c>
    </row>
    <row r="418" spans="1:5" x14ac:dyDescent="0.25">
      <c r="A418">
        <f>SS!B420</f>
        <v>1982</v>
      </c>
      <c r="B418">
        <f>SS!C420</f>
        <v>8</v>
      </c>
      <c r="C418">
        <f>SS!I420</f>
        <v>1</v>
      </c>
      <c r="D418" t="e">
        <f t="shared" si="6"/>
        <v>#REF!</v>
      </c>
      <c r="E418" s="5">
        <f>SS!D420</f>
        <v>0.24621081583314491</v>
      </c>
    </row>
    <row r="419" spans="1:5" x14ac:dyDescent="0.25">
      <c r="A419">
        <f>SS!B421</f>
        <v>1982</v>
      </c>
      <c r="B419">
        <f>SS!C421</f>
        <v>9</v>
      </c>
      <c r="C419">
        <f>SS!I421</f>
        <v>1</v>
      </c>
      <c r="D419" t="e">
        <f t="shared" si="6"/>
        <v>#REF!</v>
      </c>
      <c r="E419" s="5">
        <f>SS!D421</f>
        <v>0.22490480595305165</v>
      </c>
    </row>
    <row r="420" spans="1:5" x14ac:dyDescent="0.25">
      <c r="A420">
        <f>SS!B422</f>
        <v>1982</v>
      </c>
      <c r="B420">
        <f>SS!C422</f>
        <v>10</v>
      </c>
      <c r="C420">
        <f>SS!I422</f>
        <v>1</v>
      </c>
      <c r="D420" t="e">
        <f t="shared" si="6"/>
        <v>#REF!</v>
      </c>
      <c r="E420" s="5">
        <f>SS!D422</f>
        <v>0.21857648403004373</v>
      </c>
    </row>
    <row r="421" spans="1:5" x14ac:dyDescent="0.25">
      <c r="A421">
        <f>SS!B423</f>
        <v>1982</v>
      </c>
      <c r="B421">
        <f>SS!C423</f>
        <v>11</v>
      </c>
      <c r="C421">
        <f>SS!I423</f>
        <v>1</v>
      </c>
      <c r="D421" t="e">
        <f t="shared" si="6"/>
        <v>#REF!</v>
      </c>
      <c r="E421" s="5">
        <f>SS!D423</f>
        <v>0.21438552472555547</v>
      </c>
    </row>
    <row r="422" spans="1:5" x14ac:dyDescent="0.25">
      <c r="A422">
        <f>SS!B424</f>
        <v>1982</v>
      </c>
      <c r="B422">
        <f>SS!C424</f>
        <v>12</v>
      </c>
      <c r="C422">
        <f>SS!I424</f>
        <v>1</v>
      </c>
      <c r="D422" t="e">
        <f t="shared" si="6"/>
        <v>#REF!</v>
      </c>
      <c r="E422" s="5">
        <f>SS!D424</f>
        <v>0.21881317341460571</v>
      </c>
    </row>
    <row r="423" spans="1:5" x14ac:dyDescent="0.25">
      <c r="A423">
        <f>SS!B425</f>
        <v>1983</v>
      </c>
      <c r="B423">
        <f>SS!C425</f>
        <v>1</v>
      </c>
      <c r="C423">
        <f>SS!I425</f>
        <v>1</v>
      </c>
      <c r="D423" t="e">
        <f t="shared" si="6"/>
        <v>#REF!</v>
      </c>
      <c r="E423" s="5">
        <f>SS!D425</f>
        <v>0.23271453827990535</v>
      </c>
    </row>
    <row r="424" spans="1:5" x14ac:dyDescent="0.25">
      <c r="A424">
        <f>SS!B426</f>
        <v>1983</v>
      </c>
      <c r="B424">
        <f>SS!C426</f>
        <v>2</v>
      </c>
      <c r="C424">
        <f>SS!I426</f>
        <v>1</v>
      </c>
      <c r="D424" t="e">
        <f t="shared" si="6"/>
        <v>#REF!</v>
      </c>
      <c r="E424" s="5">
        <f>SS!D426</f>
        <v>0.23306109211747927</v>
      </c>
    </row>
    <row r="425" spans="1:5" x14ac:dyDescent="0.25">
      <c r="A425">
        <f>SS!B427</f>
        <v>1983</v>
      </c>
      <c r="B425">
        <f>SS!C427</f>
        <v>3</v>
      </c>
      <c r="C425">
        <f>SS!I427</f>
        <v>1</v>
      </c>
      <c r="D425" t="e">
        <f t="shared" si="6"/>
        <v>#REF!</v>
      </c>
      <c r="E425" s="5">
        <f>SS!D427</f>
        <v>0.24470774651308058</v>
      </c>
    </row>
    <row r="426" spans="1:5" x14ac:dyDescent="0.25">
      <c r="A426">
        <f>SS!B428</f>
        <v>1983</v>
      </c>
      <c r="B426">
        <f>SS!C428</f>
        <v>4</v>
      </c>
      <c r="C426">
        <f>SS!I428</f>
        <v>1</v>
      </c>
      <c r="D426" t="e">
        <f t="shared" si="6"/>
        <v>#REF!</v>
      </c>
      <c r="E426" s="5">
        <f>SS!D428</f>
        <v>0.25137098829528898</v>
      </c>
    </row>
    <row r="427" spans="1:5" x14ac:dyDescent="0.25">
      <c r="A427">
        <f>SS!B429</f>
        <v>1983</v>
      </c>
      <c r="B427">
        <f>SS!C429</f>
        <v>5</v>
      </c>
      <c r="C427">
        <f>SS!I429</f>
        <v>1</v>
      </c>
      <c r="D427" t="e">
        <f t="shared" si="6"/>
        <v>#REF!</v>
      </c>
      <c r="E427" s="5">
        <f>SS!D429</f>
        <v>0.27727760720306094</v>
      </c>
    </row>
    <row r="428" spans="1:5" x14ac:dyDescent="0.25">
      <c r="A428">
        <f>SS!B430</f>
        <v>1983</v>
      </c>
      <c r="B428">
        <f>SS!C430</f>
        <v>6</v>
      </c>
      <c r="C428">
        <f>SS!I430</f>
        <v>1</v>
      </c>
      <c r="D428" t="e">
        <f t="shared" si="6"/>
        <v>#REF!</v>
      </c>
      <c r="E428" s="5">
        <f>SS!D430</f>
        <v>0.27485090732950185</v>
      </c>
    </row>
    <row r="429" spans="1:5" x14ac:dyDescent="0.25">
      <c r="A429">
        <f>SS!B431</f>
        <v>1983</v>
      </c>
      <c r="B429">
        <f>SS!C431</f>
        <v>7</v>
      </c>
      <c r="C429">
        <f>SS!I431</f>
        <v>1</v>
      </c>
      <c r="D429" t="e">
        <f t="shared" si="6"/>
        <v>#REF!</v>
      </c>
      <c r="E429" s="5">
        <f>SS!D431</f>
        <v>0.31564870894602104</v>
      </c>
    </row>
    <row r="430" spans="1:5" x14ac:dyDescent="0.25">
      <c r="A430">
        <f>SS!B432</f>
        <v>1983</v>
      </c>
      <c r="B430">
        <f>SS!C432</f>
        <v>8</v>
      </c>
      <c r="C430">
        <f>SS!I432</f>
        <v>1</v>
      </c>
      <c r="D430" t="e">
        <f t="shared" si="6"/>
        <v>#REF!</v>
      </c>
      <c r="E430" s="5">
        <f>SS!D432</f>
        <v>0.3161597186255799</v>
      </c>
    </row>
    <row r="431" spans="1:5" x14ac:dyDescent="0.25">
      <c r="A431">
        <f>SS!B433</f>
        <v>1983</v>
      </c>
      <c r="B431">
        <f>SS!C433</f>
        <v>9</v>
      </c>
      <c r="C431">
        <f>SS!I433</f>
        <v>1</v>
      </c>
      <c r="D431" t="e">
        <f t="shared" si="6"/>
        <v>#REF!</v>
      </c>
      <c r="E431" s="5">
        <f>SS!D433</f>
        <v>0.33662893492244794</v>
      </c>
    </row>
    <row r="432" spans="1:5" x14ac:dyDescent="0.25">
      <c r="A432">
        <f>SS!B434</f>
        <v>1983</v>
      </c>
      <c r="B432">
        <f>SS!C434</f>
        <v>10</v>
      </c>
      <c r="C432">
        <f>SS!I434</f>
        <v>1</v>
      </c>
      <c r="D432" t="e">
        <f t="shared" si="6"/>
        <v>#REF!</v>
      </c>
      <c r="E432" s="5">
        <f>SS!D434</f>
        <v>0.37980633297999067</v>
      </c>
    </row>
    <row r="433" spans="1:5" x14ac:dyDescent="0.25">
      <c r="A433">
        <f>SS!B435</f>
        <v>1983</v>
      </c>
      <c r="B433">
        <f>SS!C435</f>
        <v>11</v>
      </c>
      <c r="C433">
        <f>SS!I435</f>
        <v>1</v>
      </c>
      <c r="D433" t="e">
        <f t="shared" si="6"/>
        <v>#REF!</v>
      </c>
      <c r="E433" s="5">
        <f>SS!D435</f>
        <v>0.39797239032828985</v>
      </c>
    </row>
    <row r="434" spans="1:5" x14ac:dyDescent="0.25">
      <c r="A434">
        <f>SS!B436</f>
        <v>1983</v>
      </c>
      <c r="B434">
        <f>SS!C436</f>
        <v>12</v>
      </c>
      <c r="C434">
        <f>SS!I436</f>
        <v>1</v>
      </c>
      <c r="D434" t="e">
        <f t="shared" si="6"/>
        <v>#REF!</v>
      </c>
      <c r="E434" s="5">
        <f>SS!D436</f>
        <v>0.42433459890416048</v>
      </c>
    </row>
    <row r="435" spans="1:5" x14ac:dyDescent="0.25">
      <c r="A435">
        <f>SS!B437</f>
        <v>1984</v>
      </c>
      <c r="B435">
        <f>SS!C437</f>
        <v>1</v>
      </c>
      <c r="C435">
        <f>SS!I437</f>
        <v>1</v>
      </c>
      <c r="D435" t="e">
        <f t="shared" si="6"/>
        <v>#REF!</v>
      </c>
      <c r="E435" s="5">
        <f>SS!D437</f>
        <v>0.45273169491297405</v>
      </c>
    </row>
    <row r="436" spans="1:5" x14ac:dyDescent="0.25">
      <c r="A436">
        <f>SS!B438</f>
        <v>1984</v>
      </c>
      <c r="B436">
        <f>SS!C438</f>
        <v>2</v>
      </c>
      <c r="C436">
        <f>SS!I438</f>
        <v>1</v>
      </c>
      <c r="D436" t="e">
        <f t="shared" si="6"/>
        <v>#REF!</v>
      </c>
      <c r="E436" s="5">
        <f>SS!D438</f>
        <v>0.4809113452431148</v>
      </c>
    </row>
    <row r="437" spans="1:5" x14ac:dyDescent="0.25">
      <c r="A437">
        <f>SS!B439</f>
        <v>1984</v>
      </c>
      <c r="B437">
        <f>SS!C439</f>
        <v>3</v>
      </c>
      <c r="C437">
        <f>SS!I439</f>
        <v>1</v>
      </c>
      <c r="D437" t="e">
        <f t="shared" si="6"/>
        <v>#REF!</v>
      </c>
      <c r="E437" s="5">
        <f>SS!D439</f>
        <v>0.48094357388703529</v>
      </c>
    </row>
    <row r="438" spans="1:5" x14ac:dyDescent="0.25">
      <c r="A438">
        <f>SS!B440</f>
        <v>1984</v>
      </c>
      <c r="B438">
        <f>SS!C440</f>
        <v>4</v>
      </c>
      <c r="C438">
        <f>SS!I440</f>
        <v>1</v>
      </c>
      <c r="D438" t="e">
        <f t="shared" si="6"/>
        <v>#REF!</v>
      </c>
      <c r="E438" s="5">
        <f>SS!D440</f>
        <v>0.50998554486048597</v>
      </c>
    </row>
    <row r="439" spans="1:5" x14ac:dyDescent="0.25">
      <c r="A439">
        <f>SS!B441</f>
        <v>1984</v>
      </c>
      <c r="B439">
        <f>SS!C441</f>
        <v>5</v>
      </c>
      <c r="C439">
        <f>SS!I441</f>
        <v>1</v>
      </c>
      <c r="D439" t="e">
        <f t="shared" si="6"/>
        <v>#REF!</v>
      </c>
      <c r="E439" s="5">
        <f>SS!D441</f>
        <v>0.53480144927095608</v>
      </c>
    </row>
    <row r="440" spans="1:5" x14ac:dyDescent="0.25">
      <c r="A440">
        <f>SS!B442</f>
        <v>1984</v>
      </c>
      <c r="B440">
        <f>SS!C442</f>
        <v>6</v>
      </c>
      <c r="C440">
        <f>SS!I442</f>
        <v>1</v>
      </c>
      <c r="D440" t="e">
        <f t="shared" si="6"/>
        <v>#REF!</v>
      </c>
      <c r="E440" s="5">
        <f>SS!D442</f>
        <v>0.55574806123976239</v>
      </c>
    </row>
    <row r="441" spans="1:5" x14ac:dyDescent="0.25">
      <c r="A441">
        <f>SS!B443</f>
        <v>1984</v>
      </c>
      <c r="B441">
        <f>SS!C443</f>
        <v>7</v>
      </c>
      <c r="C441">
        <f>SS!I443</f>
        <v>1</v>
      </c>
      <c r="D441" t="e">
        <f t="shared" si="6"/>
        <v>#REF!</v>
      </c>
      <c r="E441" s="5">
        <f>SS!D443</f>
        <v>0.54555153224972486</v>
      </c>
    </row>
    <row r="442" spans="1:5" x14ac:dyDescent="0.25">
      <c r="A442">
        <f>SS!B444</f>
        <v>1984</v>
      </c>
      <c r="B442">
        <f>SS!C444</f>
        <v>8</v>
      </c>
      <c r="C442">
        <f>SS!I444</f>
        <v>1</v>
      </c>
      <c r="D442" t="e">
        <f t="shared" si="6"/>
        <v>#REF!</v>
      </c>
      <c r="E442" s="5">
        <f>SS!D444</f>
        <v>0.52900229975764346</v>
      </c>
    </row>
    <row r="443" spans="1:5" x14ac:dyDescent="0.25">
      <c r="A443">
        <f>SS!B445</f>
        <v>1984</v>
      </c>
      <c r="B443">
        <f>SS!C445</f>
        <v>9</v>
      </c>
      <c r="C443">
        <f>SS!I445</f>
        <v>1</v>
      </c>
      <c r="D443" t="e">
        <f t="shared" si="6"/>
        <v>#REF!</v>
      </c>
      <c r="E443" s="5">
        <f>SS!D445</f>
        <v>0.55580061750666909</v>
      </c>
    </row>
    <row r="444" spans="1:5" x14ac:dyDescent="0.25">
      <c r="A444">
        <f>SS!B446</f>
        <v>1984</v>
      </c>
      <c r="B444">
        <f>SS!C446</f>
        <v>10</v>
      </c>
      <c r="C444">
        <f>SS!I446</f>
        <v>1</v>
      </c>
      <c r="D444" t="e">
        <f t="shared" si="6"/>
        <v>#REF!</v>
      </c>
      <c r="E444" s="5">
        <f>SS!D446</f>
        <v>0.55425150398161072</v>
      </c>
    </row>
    <row r="445" spans="1:5" x14ac:dyDescent="0.25">
      <c r="A445">
        <f>SS!B447</f>
        <v>1984</v>
      </c>
      <c r="B445">
        <f>SS!C447</f>
        <v>11</v>
      </c>
      <c r="C445">
        <f>SS!I447</f>
        <v>1</v>
      </c>
      <c r="D445" t="e">
        <f t="shared" si="6"/>
        <v>#REF!</v>
      </c>
      <c r="E445" s="5">
        <f>SS!D447</f>
        <v>0.56302913317115044</v>
      </c>
    </row>
    <row r="446" spans="1:5" x14ac:dyDescent="0.25">
      <c r="A446">
        <f>SS!B448</f>
        <v>1984</v>
      </c>
      <c r="B446">
        <f>SS!C448</f>
        <v>12</v>
      </c>
      <c r="C446">
        <f>SS!I448</f>
        <v>1</v>
      </c>
      <c r="D446" t="e">
        <f t="shared" si="6"/>
        <v>#REF!</v>
      </c>
      <c r="E446" s="5">
        <f>SS!D448</f>
        <v>0.57272413951960954</v>
      </c>
    </row>
    <row r="447" spans="1:5" x14ac:dyDescent="0.25">
      <c r="A447">
        <f>SS!B449</f>
        <v>1985</v>
      </c>
      <c r="B447">
        <f>SS!C449</f>
        <v>1</v>
      </c>
      <c r="C447">
        <f>SS!I449</f>
        <v>1</v>
      </c>
      <c r="D447" t="e">
        <f t="shared" si="6"/>
        <v>#REF!</v>
      </c>
      <c r="E447" s="5">
        <f>SS!D449</f>
        <v>0.55995808064810526</v>
      </c>
    </row>
    <row r="448" spans="1:5" x14ac:dyDescent="0.25">
      <c r="A448">
        <f>SS!B450</f>
        <v>1985</v>
      </c>
      <c r="B448">
        <f>SS!C450</f>
        <v>2</v>
      </c>
      <c r="C448">
        <f>SS!I450</f>
        <v>1</v>
      </c>
      <c r="D448" t="e">
        <f t="shared" si="6"/>
        <v>#REF!</v>
      </c>
      <c r="E448" s="5">
        <f>SS!D450</f>
        <v>0.57389708100215442</v>
      </c>
    </row>
    <row r="449" spans="1:5" x14ac:dyDescent="0.25">
      <c r="A449">
        <f>SS!B451</f>
        <v>1985</v>
      </c>
      <c r="B449">
        <f>SS!C451</f>
        <v>3</v>
      </c>
      <c r="C449">
        <f>SS!I451</f>
        <v>1</v>
      </c>
      <c r="D449" t="e">
        <f t="shared" si="6"/>
        <v>#REF!</v>
      </c>
      <c r="E449" s="5">
        <f>SS!D451</f>
        <v>0.58489882609610921</v>
      </c>
    </row>
    <row r="450" spans="1:5" x14ac:dyDescent="0.25">
      <c r="A450">
        <f>SS!B452</f>
        <v>1985</v>
      </c>
      <c r="B450">
        <f>SS!C452</f>
        <v>4</v>
      </c>
      <c r="C450">
        <f>SS!I452</f>
        <v>1</v>
      </c>
      <c r="D450" t="e">
        <f t="shared" si="6"/>
        <v>#REF!</v>
      </c>
      <c r="E450" s="5">
        <f>SS!D452</f>
        <v>0.571135986899871</v>
      </c>
    </row>
    <row r="451" spans="1:5" x14ac:dyDescent="0.25">
      <c r="A451">
        <f>SS!B453</f>
        <v>1985</v>
      </c>
      <c r="B451">
        <f>SS!C453</f>
        <v>5</v>
      </c>
      <c r="C451">
        <f>SS!I453</f>
        <v>2</v>
      </c>
      <c r="D451" t="e">
        <f t="shared" si="6"/>
        <v>#REF!</v>
      </c>
      <c r="E451" s="5">
        <f>SS!D453</f>
        <v>0.58647380138472072</v>
      </c>
    </row>
    <row r="452" spans="1:5" x14ac:dyDescent="0.25">
      <c r="A452">
        <f>SS!B454</f>
        <v>1985</v>
      </c>
      <c r="B452">
        <f>SS!C454</f>
        <v>6</v>
      </c>
      <c r="C452">
        <f>SS!I454</f>
        <v>1</v>
      </c>
      <c r="D452" t="e">
        <f t="shared" ref="D452:D515" si="7">INDEX(M$4:M$8,$C452)</f>
        <v>#REF!</v>
      </c>
      <c r="E452" s="5">
        <f>SS!D454</f>
        <v>0.57249442050090837</v>
      </c>
    </row>
    <row r="453" spans="1:5" x14ac:dyDescent="0.25">
      <c r="A453">
        <f>SS!B455</f>
        <v>1985</v>
      </c>
      <c r="B453">
        <f>SS!C455</f>
        <v>7</v>
      </c>
      <c r="C453">
        <f>SS!I455</f>
        <v>1</v>
      </c>
      <c r="D453" t="e">
        <f t="shared" si="7"/>
        <v>#REF!</v>
      </c>
      <c r="E453" s="5">
        <f>SS!D455</f>
        <v>0.56505757979460625</v>
      </c>
    </row>
    <row r="454" spans="1:5" x14ac:dyDescent="0.25">
      <c r="A454">
        <f>SS!B456</f>
        <v>1985</v>
      </c>
      <c r="B454">
        <f>SS!C456</f>
        <v>8</v>
      </c>
      <c r="C454">
        <f>SS!I456</f>
        <v>2</v>
      </c>
      <c r="D454" t="e">
        <f t="shared" si="7"/>
        <v>#REF!</v>
      </c>
      <c r="E454" s="5">
        <f>SS!D456</f>
        <v>0.59611302373502462</v>
      </c>
    </row>
    <row r="455" spans="1:5" x14ac:dyDescent="0.25">
      <c r="A455">
        <f>SS!B457</f>
        <v>1985</v>
      </c>
      <c r="B455">
        <f>SS!C457</f>
        <v>9</v>
      </c>
      <c r="C455">
        <f>SS!I457</f>
        <v>2</v>
      </c>
      <c r="D455" t="e">
        <f t="shared" si="7"/>
        <v>#REF!</v>
      </c>
      <c r="E455" s="5">
        <f>SS!D457</f>
        <v>0.5999621296144958</v>
      </c>
    </row>
    <row r="456" spans="1:5" x14ac:dyDescent="0.25">
      <c r="A456">
        <f>SS!B458</f>
        <v>1985</v>
      </c>
      <c r="B456">
        <f>SS!C458</f>
        <v>10</v>
      </c>
      <c r="C456">
        <f>SS!I458</f>
        <v>1</v>
      </c>
      <c r="D456" t="e">
        <f t="shared" si="7"/>
        <v>#REF!</v>
      </c>
      <c r="E456" s="5">
        <f>SS!D458</f>
        <v>0.59283964899207231</v>
      </c>
    </row>
    <row r="457" spans="1:5" x14ac:dyDescent="0.25">
      <c r="A457">
        <f>SS!B459</f>
        <v>1985</v>
      </c>
      <c r="B457">
        <f>SS!C459</f>
        <v>11</v>
      </c>
      <c r="C457">
        <f>SS!I459</f>
        <v>2</v>
      </c>
      <c r="D457" t="e">
        <f t="shared" si="7"/>
        <v>#REF!</v>
      </c>
      <c r="E457" s="5">
        <f>SS!D459</f>
        <v>0.60846687069944239</v>
      </c>
    </row>
    <row r="458" spans="1:5" x14ac:dyDescent="0.25">
      <c r="A458">
        <f>SS!B460</f>
        <v>1985</v>
      </c>
      <c r="B458">
        <f>SS!C460</f>
        <v>12</v>
      </c>
      <c r="C458">
        <f>SS!I460</f>
        <v>2</v>
      </c>
      <c r="D458" t="e">
        <f t="shared" si="7"/>
        <v>#REF!</v>
      </c>
      <c r="E458" s="5">
        <f>SS!D460</f>
        <v>0.5882814794531166</v>
      </c>
    </row>
    <row r="459" spans="1:5" x14ac:dyDescent="0.25">
      <c r="A459">
        <f>SS!B461</f>
        <v>1986</v>
      </c>
      <c r="B459">
        <f>SS!C461</f>
        <v>1</v>
      </c>
      <c r="C459">
        <f>SS!I461</f>
        <v>2</v>
      </c>
      <c r="D459" t="e">
        <f t="shared" si="7"/>
        <v>#REF!</v>
      </c>
      <c r="E459" s="5">
        <f>SS!D461</f>
        <v>0.62028548878568546</v>
      </c>
    </row>
    <row r="460" spans="1:5" x14ac:dyDescent="0.25">
      <c r="A460">
        <f>SS!B462</f>
        <v>1986</v>
      </c>
      <c r="B460">
        <f>SS!C462</f>
        <v>2</v>
      </c>
      <c r="C460">
        <f>SS!I462</f>
        <v>2</v>
      </c>
      <c r="D460" t="e">
        <f t="shared" si="7"/>
        <v>#REF!</v>
      </c>
      <c r="E460" s="5">
        <f>SS!D462</f>
        <v>0.57676251832230885</v>
      </c>
    </row>
    <row r="461" spans="1:5" x14ac:dyDescent="0.25">
      <c r="A461">
        <f>SS!B463</f>
        <v>1986</v>
      </c>
      <c r="B461">
        <f>SS!C463</f>
        <v>3</v>
      </c>
      <c r="C461">
        <f>SS!I463</f>
        <v>2</v>
      </c>
      <c r="D461" t="e">
        <f t="shared" si="7"/>
        <v>#REF!</v>
      </c>
      <c r="E461" s="5">
        <f>SS!D463</f>
        <v>0.57563848084231284</v>
      </c>
    </row>
    <row r="462" spans="1:5" x14ac:dyDescent="0.25">
      <c r="A462">
        <f>SS!B464</f>
        <v>1986</v>
      </c>
      <c r="B462">
        <f>SS!C464</f>
        <v>4</v>
      </c>
      <c r="C462">
        <f>SS!I464</f>
        <v>2</v>
      </c>
      <c r="D462" t="e">
        <f t="shared" si="7"/>
        <v>#REF!</v>
      </c>
      <c r="E462" s="5">
        <f>SS!D464</f>
        <v>0.58381507900920238</v>
      </c>
    </row>
    <row r="463" spans="1:5" x14ac:dyDescent="0.25">
      <c r="A463">
        <f>SS!B465</f>
        <v>1986</v>
      </c>
      <c r="B463">
        <f>SS!C465</f>
        <v>5</v>
      </c>
      <c r="C463">
        <f>SS!I465</f>
        <v>2</v>
      </c>
      <c r="D463" t="e">
        <f t="shared" si="7"/>
        <v>#REF!</v>
      </c>
      <c r="E463" s="5">
        <f>SS!D465</f>
        <v>0.56888574329656227</v>
      </c>
    </row>
    <row r="464" spans="1:5" x14ac:dyDescent="0.25">
      <c r="A464">
        <f>SS!B466</f>
        <v>1986</v>
      </c>
      <c r="B464">
        <f>SS!C466</f>
        <v>6</v>
      </c>
      <c r="C464">
        <f>SS!I466</f>
        <v>2</v>
      </c>
      <c r="D464" t="e">
        <f t="shared" si="7"/>
        <v>#REF!</v>
      </c>
      <c r="E464" s="5">
        <f>SS!D466</f>
        <v>0.57933201534296297</v>
      </c>
    </row>
    <row r="465" spans="1:5" x14ac:dyDescent="0.25">
      <c r="A465">
        <f>SS!B467</f>
        <v>1986</v>
      </c>
      <c r="B465">
        <f>SS!C467</f>
        <v>7</v>
      </c>
      <c r="C465">
        <f>SS!I467</f>
        <v>2</v>
      </c>
      <c r="D465" t="e">
        <f t="shared" si="7"/>
        <v>#REF!</v>
      </c>
      <c r="E465" s="5">
        <f>SS!D467</f>
        <v>0.58973506470204318</v>
      </c>
    </row>
    <row r="466" spans="1:5" x14ac:dyDescent="0.25">
      <c r="A466">
        <f>SS!B468</f>
        <v>1986</v>
      </c>
      <c r="B466">
        <f>SS!C468</f>
        <v>8</v>
      </c>
      <c r="C466">
        <f>SS!I468</f>
        <v>2</v>
      </c>
      <c r="D466" t="e">
        <f t="shared" si="7"/>
        <v>#REF!</v>
      </c>
      <c r="E466" s="5">
        <f>SS!D468</f>
        <v>0.60531579790199519</v>
      </c>
    </row>
    <row r="467" spans="1:5" x14ac:dyDescent="0.25">
      <c r="A467">
        <f>SS!B469</f>
        <v>1986</v>
      </c>
      <c r="B467">
        <f>SS!C469</f>
        <v>9</v>
      </c>
      <c r="C467">
        <f>SS!I469</f>
        <v>2</v>
      </c>
      <c r="D467" t="e">
        <f t="shared" si="7"/>
        <v>#REF!</v>
      </c>
      <c r="E467" s="5">
        <f>SS!D469</f>
        <v>0.60246998636293758</v>
      </c>
    </row>
    <row r="468" spans="1:5" x14ac:dyDescent="0.25">
      <c r="A468">
        <f>SS!B470</f>
        <v>1986</v>
      </c>
      <c r="B468">
        <f>SS!C470</f>
        <v>10</v>
      </c>
      <c r="C468">
        <f>SS!I470</f>
        <v>2</v>
      </c>
      <c r="D468" t="e">
        <f t="shared" si="7"/>
        <v>#REF!</v>
      </c>
      <c r="E468" s="5">
        <f>SS!D470</f>
        <v>0.60241900505356671</v>
      </c>
    </row>
    <row r="469" spans="1:5" x14ac:dyDescent="0.25">
      <c r="A469">
        <f>SS!B471</f>
        <v>1986</v>
      </c>
      <c r="B469">
        <f>SS!C471</f>
        <v>11</v>
      </c>
      <c r="C469">
        <f>SS!I471</f>
        <v>2</v>
      </c>
      <c r="D469" t="e">
        <f t="shared" si="7"/>
        <v>#REF!</v>
      </c>
      <c r="E469" s="5">
        <f>SS!D471</f>
        <v>0.63739856682195217</v>
      </c>
    </row>
    <row r="470" spans="1:5" x14ac:dyDescent="0.25">
      <c r="A470">
        <f>SS!B472</f>
        <v>1986</v>
      </c>
      <c r="B470">
        <f>SS!C472</f>
        <v>12</v>
      </c>
      <c r="C470">
        <f>SS!I472</f>
        <v>2</v>
      </c>
      <c r="D470" t="e">
        <f t="shared" si="7"/>
        <v>#REF!</v>
      </c>
      <c r="E470" s="5">
        <f>SS!D472</f>
        <v>0.63273725922574486</v>
      </c>
    </row>
    <row r="471" spans="1:5" x14ac:dyDescent="0.25">
      <c r="A471">
        <f>SS!B473</f>
        <v>1987</v>
      </c>
      <c r="B471">
        <f>SS!C473</f>
        <v>1</v>
      </c>
      <c r="C471">
        <f>SS!I473</f>
        <v>2</v>
      </c>
      <c r="D471" t="e">
        <f t="shared" si="7"/>
        <v>#REF!</v>
      </c>
      <c r="E471" s="5">
        <f>SS!D473</f>
        <v>0.62521285371269686</v>
      </c>
    </row>
    <row r="472" spans="1:5" x14ac:dyDescent="0.25">
      <c r="A472">
        <f>SS!B474</f>
        <v>1987</v>
      </c>
      <c r="B472">
        <f>SS!C474</f>
        <v>2</v>
      </c>
      <c r="C472">
        <f>SS!I474</f>
        <v>3</v>
      </c>
      <c r="D472" t="e">
        <f t="shared" si="7"/>
        <v>#REF!</v>
      </c>
      <c r="E472" s="5">
        <f>SS!D474</f>
        <v>0.65178734092098634</v>
      </c>
    </row>
    <row r="473" spans="1:5" x14ac:dyDescent="0.25">
      <c r="A473">
        <f>SS!B475</f>
        <v>1987</v>
      </c>
      <c r="B473">
        <f>SS!C475</f>
        <v>3</v>
      </c>
      <c r="C473">
        <f>SS!I475</f>
        <v>3</v>
      </c>
      <c r="D473" t="e">
        <f t="shared" si="7"/>
        <v>#REF!</v>
      </c>
      <c r="E473" s="5">
        <f>SS!D475</f>
        <v>0.67902402314315879</v>
      </c>
    </row>
    <row r="474" spans="1:5" x14ac:dyDescent="0.25">
      <c r="A474">
        <f>SS!B476</f>
        <v>1987</v>
      </c>
      <c r="B474">
        <f>SS!C476</f>
        <v>4</v>
      </c>
      <c r="C474">
        <f>SS!I476</f>
        <v>3</v>
      </c>
      <c r="D474" t="e">
        <f t="shared" si="7"/>
        <v>#REF!</v>
      </c>
      <c r="E474" s="5">
        <f>SS!D476</f>
        <v>0.69725506763243972</v>
      </c>
    </row>
    <row r="475" spans="1:5" x14ac:dyDescent="0.25">
      <c r="A475">
        <f>SS!B477</f>
        <v>1987</v>
      </c>
      <c r="B475">
        <f>SS!C477</f>
        <v>5</v>
      </c>
      <c r="C475">
        <f>SS!I477</f>
        <v>3</v>
      </c>
      <c r="D475" t="e">
        <f t="shared" si="7"/>
        <v>#REF!</v>
      </c>
      <c r="E475" s="5">
        <f>SS!D477</f>
        <v>0.70830986432051712</v>
      </c>
    </row>
    <row r="476" spans="1:5" x14ac:dyDescent="0.25">
      <c r="A476">
        <f>SS!B478</f>
        <v>1987</v>
      </c>
      <c r="B476">
        <f>SS!C478</f>
        <v>6</v>
      </c>
      <c r="C476">
        <f>SS!I478</f>
        <v>3</v>
      </c>
      <c r="D476" t="e">
        <f t="shared" si="7"/>
        <v>#REF!</v>
      </c>
      <c r="E476" s="5">
        <f>SS!D478</f>
        <v>0.7298995585577821</v>
      </c>
    </row>
    <row r="477" spans="1:5" x14ac:dyDescent="0.25">
      <c r="A477">
        <f>SS!B479</f>
        <v>1987</v>
      </c>
      <c r="B477">
        <f>SS!C479</f>
        <v>7</v>
      </c>
      <c r="C477">
        <f>SS!I479</f>
        <v>4</v>
      </c>
      <c r="D477" t="e">
        <f t="shared" si="7"/>
        <v>#REF!</v>
      </c>
      <c r="E477" s="5">
        <f>SS!D479</f>
        <v>0.74096266214539219</v>
      </c>
    </row>
    <row r="478" spans="1:5" x14ac:dyDescent="0.25">
      <c r="A478">
        <f>SS!B480</f>
        <v>1987</v>
      </c>
      <c r="B478">
        <f>SS!C480</f>
        <v>8</v>
      </c>
      <c r="C478">
        <f>SS!I480</f>
        <v>4</v>
      </c>
      <c r="D478" t="e">
        <f t="shared" si="7"/>
        <v>#REF!</v>
      </c>
      <c r="E478" s="5">
        <f>SS!D480</f>
        <v>0.78146753887763021</v>
      </c>
    </row>
    <row r="479" spans="1:5" x14ac:dyDescent="0.25">
      <c r="A479">
        <f>SS!B481</f>
        <v>1987</v>
      </c>
      <c r="B479">
        <f>SS!C481</f>
        <v>9</v>
      </c>
      <c r="C479">
        <f>SS!I481</f>
        <v>4</v>
      </c>
      <c r="D479" t="e">
        <f t="shared" si="7"/>
        <v>#REF!</v>
      </c>
      <c r="E479" s="5">
        <f>SS!D481</f>
        <v>0.78982429441133761</v>
      </c>
    </row>
    <row r="480" spans="1:5" x14ac:dyDescent="0.25">
      <c r="A480">
        <f>SS!B482</f>
        <v>1987</v>
      </c>
      <c r="B480">
        <f>SS!C482</f>
        <v>10</v>
      </c>
      <c r="C480">
        <f>SS!I482</f>
        <v>3</v>
      </c>
      <c r="D480" t="e">
        <f t="shared" si="7"/>
        <v>#REF!</v>
      </c>
      <c r="E480" s="5">
        <f>SS!D482</f>
        <v>0.78169225254466956</v>
      </c>
    </row>
    <row r="481" spans="1:5" x14ac:dyDescent="0.25">
      <c r="A481">
        <f>SS!B483</f>
        <v>1987</v>
      </c>
      <c r="B481">
        <f>SS!C483</f>
        <v>11</v>
      </c>
      <c r="C481">
        <f>SS!I483</f>
        <v>3</v>
      </c>
      <c r="D481" t="e">
        <f t="shared" si="7"/>
        <v>#REF!</v>
      </c>
      <c r="E481" s="5">
        <f>SS!D483</f>
        <v>0.82475841926947224</v>
      </c>
    </row>
    <row r="482" spans="1:5" x14ac:dyDescent="0.25">
      <c r="A482">
        <f>SS!B484</f>
        <v>1987</v>
      </c>
      <c r="B482">
        <f>SS!C484</f>
        <v>12</v>
      </c>
      <c r="C482">
        <f>SS!I484</f>
        <v>3</v>
      </c>
      <c r="D482" t="e">
        <f t="shared" si="7"/>
        <v>#REF!</v>
      </c>
      <c r="E482" s="5">
        <f>SS!D484</f>
        <v>0.79913814173612896</v>
      </c>
    </row>
    <row r="483" spans="1:5" x14ac:dyDescent="0.25">
      <c r="A483">
        <f>SS!B485</f>
        <v>1988</v>
      </c>
      <c r="B483">
        <f>SS!C485</f>
        <v>1</v>
      </c>
      <c r="C483">
        <f>SS!I485</f>
        <v>3</v>
      </c>
      <c r="D483" t="e">
        <f t="shared" si="7"/>
        <v>#REF!</v>
      </c>
      <c r="E483" s="5">
        <f>SS!D485</f>
        <v>0.80620417327304073</v>
      </c>
    </row>
    <row r="484" spans="1:5" x14ac:dyDescent="0.25">
      <c r="A484">
        <f>SS!B486</f>
        <v>1988</v>
      </c>
      <c r="B484">
        <f>SS!C486</f>
        <v>2</v>
      </c>
      <c r="C484">
        <f>SS!I486</f>
        <v>3</v>
      </c>
      <c r="D484" t="e">
        <f t="shared" si="7"/>
        <v>#REF!</v>
      </c>
      <c r="E484" s="5">
        <f>SS!D486</f>
        <v>0.80571431098632007</v>
      </c>
    </row>
    <row r="485" spans="1:5" x14ac:dyDescent="0.25">
      <c r="A485">
        <f>SS!B487</f>
        <v>1988</v>
      </c>
      <c r="B485">
        <f>SS!C487</f>
        <v>3</v>
      </c>
      <c r="C485">
        <f>SS!I487</f>
        <v>3</v>
      </c>
      <c r="D485" t="e">
        <f t="shared" si="7"/>
        <v>#REF!</v>
      </c>
      <c r="E485" s="5">
        <f>SS!D487</f>
        <v>0.8239351801990028</v>
      </c>
    </row>
    <row r="486" spans="1:5" x14ac:dyDescent="0.25">
      <c r="A486">
        <f>SS!B488</f>
        <v>1988</v>
      </c>
      <c r="B486">
        <f>SS!C488</f>
        <v>4</v>
      </c>
      <c r="C486">
        <f>SS!I488</f>
        <v>3</v>
      </c>
      <c r="D486" t="e">
        <f t="shared" si="7"/>
        <v>#REF!</v>
      </c>
      <c r="E486" s="5">
        <f>SS!D488</f>
        <v>0.85140366289682212</v>
      </c>
    </row>
    <row r="487" spans="1:5" x14ac:dyDescent="0.25">
      <c r="A487">
        <f>SS!B489</f>
        <v>1988</v>
      </c>
      <c r="B487">
        <f>SS!C489</f>
        <v>5</v>
      </c>
      <c r="C487">
        <f>SS!I489</f>
        <v>3</v>
      </c>
      <c r="D487" t="e">
        <f t="shared" si="7"/>
        <v>#REF!</v>
      </c>
      <c r="E487" s="5">
        <f>SS!D489</f>
        <v>0.84719316947146484</v>
      </c>
    </row>
    <row r="488" spans="1:5" x14ac:dyDescent="0.25">
      <c r="A488">
        <f>SS!B490</f>
        <v>1988</v>
      </c>
      <c r="B488">
        <f>SS!C490</f>
        <v>6</v>
      </c>
      <c r="C488">
        <f>SS!I490</f>
        <v>3</v>
      </c>
      <c r="D488" t="e">
        <f t="shared" si="7"/>
        <v>#REF!</v>
      </c>
      <c r="E488" s="5">
        <f>SS!D490</f>
        <v>0.85144152961651587</v>
      </c>
    </row>
    <row r="489" spans="1:5" x14ac:dyDescent="0.25">
      <c r="A489">
        <f>SS!B491</f>
        <v>1988</v>
      </c>
      <c r="B489">
        <f>SS!C491</f>
        <v>7</v>
      </c>
      <c r="C489">
        <f>SS!I491</f>
        <v>3</v>
      </c>
      <c r="D489" t="e">
        <f t="shared" si="7"/>
        <v>#REF!</v>
      </c>
      <c r="E489" s="5">
        <f>SS!D491</f>
        <v>0.86757886852851296</v>
      </c>
    </row>
    <row r="490" spans="1:5" x14ac:dyDescent="0.25">
      <c r="A490">
        <f>SS!B492</f>
        <v>1988</v>
      </c>
      <c r="B490">
        <f>SS!C492</f>
        <v>8</v>
      </c>
      <c r="C490">
        <f>SS!I492</f>
        <v>3</v>
      </c>
      <c r="D490" t="e">
        <f t="shared" si="7"/>
        <v>#REF!</v>
      </c>
      <c r="E490" s="5">
        <f>SS!D492</f>
        <v>0.83422394936218469</v>
      </c>
    </row>
    <row r="491" spans="1:5" x14ac:dyDescent="0.25">
      <c r="A491">
        <f>SS!B493</f>
        <v>1988</v>
      </c>
      <c r="B491">
        <f>SS!C493</f>
        <v>9</v>
      </c>
      <c r="C491">
        <f>SS!I493</f>
        <v>3</v>
      </c>
      <c r="D491" t="e">
        <f t="shared" si="7"/>
        <v>#REF!</v>
      </c>
      <c r="E491" s="5">
        <f>SS!D493</f>
        <v>0.83375339287788786</v>
      </c>
    </row>
    <row r="492" spans="1:5" x14ac:dyDescent="0.25">
      <c r="A492">
        <f>SS!B494</f>
        <v>1988</v>
      </c>
      <c r="B492">
        <f>SS!C494</f>
        <v>10</v>
      </c>
      <c r="C492">
        <f>SS!I494</f>
        <v>3</v>
      </c>
      <c r="D492" t="e">
        <f t="shared" si="7"/>
        <v>#REF!</v>
      </c>
      <c r="E492" s="5">
        <f>SS!D494</f>
        <v>0.86616915033125785</v>
      </c>
    </row>
    <row r="493" spans="1:5" x14ac:dyDescent="0.25">
      <c r="A493">
        <f>SS!B495</f>
        <v>1988</v>
      </c>
      <c r="B493">
        <f>SS!C495</f>
        <v>11</v>
      </c>
      <c r="C493">
        <f>SS!I495</f>
        <v>3</v>
      </c>
      <c r="D493" t="e">
        <f t="shared" si="7"/>
        <v>#REF!</v>
      </c>
      <c r="E493" s="5">
        <f>SS!D495</f>
        <v>0.86330710905167174</v>
      </c>
    </row>
    <row r="494" spans="1:5" x14ac:dyDescent="0.25">
      <c r="A494">
        <f>SS!B496</f>
        <v>1988</v>
      </c>
      <c r="B494">
        <f>SS!C496</f>
        <v>12</v>
      </c>
      <c r="C494">
        <f>SS!I496</f>
        <v>3</v>
      </c>
      <c r="D494" t="e">
        <f t="shared" si="7"/>
        <v>#REF!</v>
      </c>
      <c r="E494" s="5">
        <f>SS!D496</f>
        <v>0.88116751709918195</v>
      </c>
    </row>
    <row r="495" spans="1:5" x14ac:dyDescent="0.25">
      <c r="A495">
        <f>SS!B497</f>
        <v>1989</v>
      </c>
      <c r="B495">
        <f>SS!C497</f>
        <v>1</v>
      </c>
      <c r="C495">
        <f>SS!I497</f>
        <v>3</v>
      </c>
      <c r="D495" t="e">
        <f t="shared" si="7"/>
        <v>#REF!</v>
      </c>
      <c r="E495" s="5">
        <f>SS!D497</f>
        <v>0.86027220586348696</v>
      </c>
    </row>
    <row r="496" spans="1:5" x14ac:dyDescent="0.25">
      <c r="A496">
        <f>SS!B498</f>
        <v>1989</v>
      </c>
      <c r="B496">
        <f>SS!C498</f>
        <v>2</v>
      </c>
      <c r="C496">
        <f>SS!I498</f>
        <v>3</v>
      </c>
      <c r="D496" t="e">
        <f t="shared" si="7"/>
        <v>#REF!</v>
      </c>
      <c r="E496" s="5">
        <f>SS!D498</f>
        <v>0.88743287774317137</v>
      </c>
    </row>
    <row r="497" spans="1:5" x14ac:dyDescent="0.25">
      <c r="A497">
        <f>SS!B499</f>
        <v>1989</v>
      </c>
      <c r="B497">
        <f>SS!C499</f>
        <v>3</v>
      </c>
      <c r="C497">
        <f>SS!I499</f>
        <v>3</v>
      </c>
      <c r="D497" t="e">
        <f t="shared" si="7"/>
        <v>#REF!</v>
      </c>
      <c r="E497" s="5">
        <f>SS!D499</f>
        <v>0.88725679591496232</v>
      </c>
    </row>
    <row r="498" spans="1:5" x14ac:dyDescent="0.25">
      <c r="A498">
        <f>SS!B500</f>
        <v>1989</v>
      </c>
      <c r="B498">
        <f>SS!C500</f>
        <v>4</v>
      </c>
      <c r="C498">
        <f>SS!I500</f>
        <v>3</v>
      </c>
      <c r="D498" t="e">
        <f t="shared" si="7"/>
        <v>#REF!</v>
      </c>
      <c r="E498" s="5">
        <f>SS!D500</f>
        <v>0.88600321755318057</v>
      </c>
    </row>
    <row r="499" spans="1:5" x14ac:dyDescent="0.25">
      <c r="A499">
        <f>SS!B501</f>
        <v>1989</v>
      </c>
      <c r="B499">
        <f>SS!C501</f>
        <v>5</v>
      </c>
      <c r="C499">
        <f>SS!I501</f>
        <v>3</v>
      </c>
      <c r="D499" t="e">
        <f t="shared" si="7"/>
        <v>#REF!</v>
      </c>
      <c r="E499" s="5">
        <f>SS!D501</f>
        <v>0.84440535273679407</v>
      </c>
    </row>
    <row r="500" spans="1:5" x14ac:dyDescent="0.25">
      <c r="A500">
        <f>SS!B502</f>
        <v>1989</v>
      </c>
      <c r="B500">
        <f>SS!C502</f>
        <v>6</v>
      </c>
      <c r="C500">
        <f>SS!I502</f>
        <v>3</v>
      </c>
      <c r="D500" t="e">
        <f t="shared" si="7"/>
        <v>#REF!</v>
      </c>
      <c r="E500" s="5">
        <f>SS!D502</f>
        <v>0.80891301925878367</v>
      </c>
    </row>
    <row r="501" spans="1:5" x14ac:dyDescent="0.25">
      <c r="A501">
        <f>SS!B503</f>
        <v>1989</v>
      </c>
      <c r="B501">
        <f>SS!C503</f>
        <v>7</v>
      </c>
      <c r="C501">
        <f>SS!I503</f>
        <v>3</v>
      </c>
      <c r="D501" t="e">
        <f t="shared" si="7"/>
        <v>#REF!</v>
      </c>
      <c r="E501" s="5">
        <f>SS!D503</f>
        <v>0.82542820462478927</v>
      </c>
    </row>
    <row r="502" spans="1:5" x14ac:dyDescent="0.25">
      <c r="A502">
        <f>SS!B504</f>
        <v>1989</v>
      </c>
      <c r="B502">
        <f>SS!C504</f>
        <v>8</v>
      </c>
      <c r="C502">
        <f>SS!I504</f>
        <v>3</v>
      </c>
      <c r="D502" t="e">
        <f t="shared" si="7"/>
        <v>#REF!</v>
      </c>
      <c r="E502" s="5">
        <f>SS!D504</f>
        <v>0.81628525046012368</v>
      </c>
    </row>
    <row r="503" spans="1:5" x14ac:dyDescent="0.25">
      <c r="A503">
        <f>SS!B505</f>
        <v>1989</v>
      </c>
      <c r="B503">
        <f>SS!C505</f>
        <v>9</v>
      </c>
      <c r="C503">
        <f>SS!I505</f>
        <v>3</v>
      </c>
      <c r="D503" t="e">
        <f t="shared" si="7"/>
        <v>#REF!</v>
      </c>
      <c r="E503" s="5">
        <f>SS!D505</f>
        <v>0.80307013914739733</v>
      </c>
    </row>
    <row r="504" spans="1:5" x14ac:dyDescent="0.25">
      <c r="A504">
        <f>SS!B506</f>
        <v>1989</v>
      </c>
      <c r="B504">
        <f>SS!C506</f>
        <v>10</v>
      </c>
      <c r="C504">
        <f>SS!I506</f>
        <v>3</v>
      </c>
      <c r="D504" t="e">
        <f t="shared" si="7"/>
        <v>#REF!</v>
      </c>
      <c r="E504" s="5">
        <f>SS!D506</f>
        <v>0.8189811914782742</v>
      </c>
    </row>
    <row r="505" spans="1:5" x14ac:dyDescent="0.25">
      <c r="A505">
        <f>SS!B507</f>
        <v>1989</v>
      </c>
      <c r="B505">
        <f>SS!C507</f>
        <v>11</v>
      </c>
      <c r="C505">
        <f>SS!I507</f>
        <v>3</v>
      </c>
      <c r="D505" t="e">
        <f t="shared" si="7"/>
        <v>#REF!</v>
      </c>
      <c r="E505" s="5">
        <f>SS!D507</f>
        <v>0.77701982563524075</v>
      </c>
    </row>
    <row r="506" spans="1:5" x14ac:dyDescent="0.25">
      <c r="A506">
        <f>SS!B508</f>
        <v>1989</v>
      </c>
      <c r="B506">
        <f>SS!C508</f>
        <v>12</v>
      </c>
      <c r="C506">
        <f>SS!I508</f>
        <v>3</v>
      </c>
      <c r="D506" t="e">
        <f t="shared" si="7"/>
        <v>#REF!</v>
      </c>
      <c r="E506" s="5">
        <f>SS!D508</f>
        <v>0.79518916106219195</v>
      </c>
    </row>
    <row r="507" spans="1:5" x14ac:dyDescent="0.25">
      <c r="A507">
        <f>SS!B509</f>
        <v>1990</v>
      </c>
      <c r="B507">
        <f>SS!C509</f>
        <v>1</v>
      </c>
      <c r="C507">
        <f>SS!I509</f>
        <v>3</v>
      </c>
      <c r="D507" t="e">
        <f t="shared" si="7"/>
        <v>#REF!</v>
      </c>
      <c r="E507" s="5">
        <f>SS!D509</f>
        <v>0.79568681242957218</v>
      </c>
    </row>
    <row r="508" spans="1:5" x14ac:dyDescent="0.25">
      <c r="A508">
        <f>SS!B510</f>
        <v>1990</v>
      </c>
      <c r="B508">
        <f>SS!C510</f>
        <v>2</v>
      </c>
      <c r="C508">
        <f>SS!I510</f>
        <v>3</v>
      </c>
      <c r="D508" t="e">
        <f t="shared" si="7"/>
        <v>#REF!</v>
      </c>
      <c r="E508" s="5">
        <f>SS!D510</f>
        <v>0.77038486064125533</v>
      </c>
    </row>
    <row r="509" spans="1:5" x14ac:dyDescent="0.25">
      <c r="A509">
        <f>SS!B511</f>
        <v>1990</v>
      </c>
      <c r="B509">
        <f>SS!C511</f>
        <v>3</v>
      </c>
      <c r="C509">
        <f>SS!I511</f>
        <v>3</v>
      </c>
      <c r="D509" t="e">
        <f t="shared" si="7"/>
        <v>#REF!</v>
      </c>
      <c r="E509" s="5">
        <f>SS!D511</f>
        <v>0.76829419596977677</v>
      </c>
    </row>
    <row r="510" spans="1:5" x14ac:dyDescent="0.25">
      <c r="A510">
        <f>SS!B512</f>
        <v>1990</v>
      </c>
      <c r="B510">
        <f>SS!C512</f>
        <v>4</v>
      </c>
      <c r="C510">
        <f>SS!I512</f>
        <v>2</v>
      </c>
      <c r="D510" t="e">
        <f t="shared" si="7"/>
        <v>#REF!</v>
      </c>
      <c r="E510" s="5">
        <f>SS!D512</f>
        <v>0.74142813921092865</v>
      </c>
    </row>
    <row r="511" spans="1:5" x14ac:dyDescent="0.25">
      <c r="A511">
        <f>SS!B513</f>
        <v>1990</v>
      </c>
      <c r="B511">
        <f>SS!C513</f>
        <v>5</v>
      </c>
      <c r="C511">
        <f>SS!I513</f>
        <v>2</v>
      </c>
      <c r="D511" t="e">
        <f t="shared" si="7"/>
        <v>#REF!</v>
      </c>
      <c r="E511" s="5">
        <f>SS!D513</f>
        <v>0.7077654066507526</v>
      </c>
    </row>
    <row r="512" spans="1:5" x14ac:dyDescent="0.25">
      <c r="A512">
        <f>SS!B514</f>
        <v>1990</v>
      </c>
      <c r="B512">
        <f>SS!C514</f>
        <v>6</v>
      </c>
      <c r="C512">
        <f>SS!I514</f>
        <v>3</v>
      </c>
      <c r="D512" t="e">
        <f t="shared" si="7"/>
        <v>#REF!</v>
      </c>
      <c r="E512" s="5">
        <f>SS!D514</f>
        <v>0.73755079021656367</v>
      </c>
    </row>
    <row r="513" spans="1:5" x14ac:dyDescent="0.25">
      <c r="A513">
        <f>SS!B515</f>
        <v>1990</v>
      </c>
      <c r="B513">
        <f>SS!C515</f>
        <v>7</v>
      </c>
      <c r="C513">
        <f>SS!I515</f>
        <v>2</v>
      </c>
      <c r="D513" t="e">
        <f t="shared" si="7"/>
        <v>#REF!</v>
      </c>
      <c r="E513" s="5">
        <f>SS!D515</f>
        <v>0.68898597096489811</v>
      </c>
    </row>
    <row r="514" spans="1:5" x14ac:dyDescent="0.25">
      <c r="A514">
        <f>SS!B516</f>
        <v>1990</v>
      </c>
      <c r="B514">
        <f>SS!C516</f>
        <v>8</v>
      </c>
      <c r="C514">
        <f>SS!I516</f>
        <v>2</v>
      </c>
      <c r="D514" t="e">
        <f t="shared" si="7"/>
        <v>#REF!</v>
      </c>
      <c r="E514" s="5">
        <f>SS!D516</f>
        <v>0.64063366817483036</v>
      </c>
    </row>
    <row r="515" spans="1:5" x14ac:dyDescent="0.25">
      <c r="A515">
        <f>SS!B517</f>
        <v>1990</v>
      </c>
      <c r="B515">
        <f>SS!C517</f>
        <v>9</v>
      </c>
      <c r="C515">
        <f>SS!I517</f>
        <v>2</v>
      </c>
      <c r="D515" t="e">
        <f t="shared" si="7"/>
        <v>#REF!</v>
      </c>
      <c r="E515" s="5">
        <f>SS!D517</f>
        <v>0.61241889860997012</v>
      </c>
    </row>
    <row r="516" spans="1:5" x14ac:dyDescent="0.25">
      <c r="A516">
        <f>SS!B518</f>
        <v>1990</v>
      </c>
      <c r="B516">
        <f>SS!C518</f>
        <v>10</v>
      </c>
      <c r="C516">
        <f>SS!I518</f>
        <v>1</v>
      </c>
      <c r="D516" t="e">
        <f t="shared" ref="D516:D579" si="8">INDEX(M$4:M$8,$C516)</f>
        <v>#REF!</v>
      </c>
      <c r="E516" s="5">
        <f>SS!D518</f>
        <v>0.56712203602196098</v>
      </c>
    </row>
    <row r="517" spans="1:5" x14ac:dyDescent="0.25">
      <c r="A517">
        <f>SS!B519</f>
        <v>1990</v>
      </c>
      <c r="B517">
        <f>SS!C519</f>
        <v>11</v>
      </c>
      <c r="C517">
        <f>SS!I519</f>
        <v>1</v>
      </c>
      <c r="D517" t="e">
        <f t="shared" si="8"/>
        <v>#REF!</v>
      </c>
      <c r="E517" s="5">
        <f>SS!D519</f>
        <v>0.51107231971312717</v>
      </c>
    </row>
    <row r="518" spans="1:5" x14ac:dyDescent="0.25">
      <c r="A518">
        <f>SS!B520</f>
        <v>1990</v>
      </c>
      <c r="B518">
        <f>SS!C520</f>
        <v>12</v>
      </c>
      <c r="C518">
        <f>SS!I520</f>
        <v>1</v>
      </c>
      <c r="D518" t="e">
        <f t="shared" si="8"/>
        <v>#REF!</v>
      </c>
      <c r="E518" s="5">
        <f>SS!D520</f>
        <v>0.50314413164899963</v>
      </c>
    </row>
    <row r="519" spans="1:5" x14ac:dyDescent="0.25">
      <c r="A519">
        <f>SS!B521</f>
        <v>1991</v>
      </c>
      <c r="B519">
        <f>SS!C521</f>
        <v>1</v>
      </c>
      <c r="C519">
        <f>SS!I521</f>
        <v>1</v>
      </c>
      <c r="D519" t="e">
        <f t="shared" si="8"/>
        <v>#REF!</v>
      </c>
      <c r="E519" s="5">
        <f>SS!D521</f>
        <v>0.46851188583077702</v>
      </c>
    </row>
    <row r="520" spans="1:5" x14ac:dyDescent="0.25">
      <c r="A520">
        <f>SS!B522</f>
        <v>1991</v>
      </c>
      <c r="B520">
        <f>SS!C522</f>
        <v>2</v>
      </c>
      <c r="C520">
        <f>SS!I522</f>
        <v>1</v>
      </c>
      <c r="D520" t="e">
        <f t="shared" si="8"/>
        <v>#REF!</v>
      </c>
      <c r="E520" s="5">
        <f>SS!D522</f>
        <v>0.43415482454626958</v>
      </c>
    </row>
    <row r="521" spans="1:5" x14ac:dyDescent="0.25">
      <c r="A521">
        <f>SS!B523</f>
        <v>1991</v>
      </c>
      <c r="B521">
        <f>SS!C523</f>
        <v>3</v>
      </c>
      <c r="C521">
        <f>SS!I523</f>
        <v>1</v>
      </c>
      <c r="D521" t="e">
        <f t="shared" si="8"/>
        <v>#REF!</v>
      </c>
      <c r="E521" s="5">
        <f>SS!D523</f>
        <v>0.41447321645986512</v>
      </c>
    </row>
    <row r="522" spans="1:5" x14ac:dyDescent="0.25">
      <c r="A522">
        <f>SS!B524</f>
        <v>1991</v>
      </c>
      <c r="B522">
        <f>SS!C524</f>
        <v>4</v>
      </c>
      <c r="C522">
        <f>SS!I524</f>
        <v>1</v>
      </c>
      <c r="D522" t="e">
        <f t="shared" si="8"/>
        <v>#REF!</v>
      </c>
      <c r="E522" s="5">
        <f>SS!D524</f>
        <v>0.42002222633382214</v>
      </c>
    </row>
    <row r="523" spans="1:5" x14ac:dyDescent="0.25">
      <c r="A523">
        <f>SS!B525</f>
        <v>1991</v>
      </c>
      <c r="B523">
        <f>SS!C525</f>
        <v>5</v>
      </c>
      <c r="C523">
        <f>SS!I525</f>
        <v>1</v>
      </c>
      <c r="D523" t="e">
        <f t="shared" si="8"/>
        <v>#REF!</v>
      </c>
      <c r="E523" s="5">
        <f>SS!D525</f>
        <v>0.39643562275166566</v>
      </c>
    </row>
    <row r="524" spans="1:5" x14ac:dyDescent="0.25">
      <c r="A524">
        <f>SS!B526</f>
        <v>1991</v>
      </c>
      <c r="B524">
        <f>SS!C526</f>
        <v>6</v>
      </c>
      <c r="C524">
        <f>SS!I526</f>
        <v>1</v>
      </c>
      <c r="D524" t="e">
        <f t="shared" si="8"/>
        <v>#REF!</v>
      </c>
      <c r="E524" s="5">
        <f>SS!D526</f>
        <v>0.41581150767849245</v>
      </c>
    </row>
    <row r="525" spans="1:5" x14ac:dyDescent="0.25">
      <c r="A525">
        <f>SS!B527</f>
        <v>1991</v>
      </c>
      <c r="B525">
        <f>SS!C527</f>
        <v>7</v>
      </c>
      <c r="C525">
        <f>SS!I527</f>
        <v>1</v>
      </c>
      <c r="D525" t="e">
        <f t="shared" si="8"/>
        <v>#REF!</v>
      </c>
      <c r="E525" s="5">
        <f>SS!D527</f>
        <v>0.40309027795709845</v>
      </c>
    </row>
    <row r="526" spans="1:5" x14ac:dyDescent="0.25">
      <c r="A526">
        <f>SS!B528</f>
        <v>1991</v>
      </c>
      <c r="B526">
        <f>SS!C528</f>
        <v>8</v>
      </c>
      <c r="C526">
        <f>SS!I528</f>
        <v>1</v>
      </c>
      <c r="D526" t="e">
        <f t="shared" si="8"/>
        <v>#REF!</v>
      </c>
      <c r="E526" s="5">
        <f>SS!D528</f>
        <v>0.39111475763144404</v>
      </c>
    </row>
    <row r="527" spans="1:5" x14ac:dyDescent="0.25">
      <c r="A527">
        <f>SS!B529</f>
        <v>1991</v>
      </c>
      <c r="B527">
        <f>SS!C529</f>
        <v>9</v>
      </c>
      <c r="C527">
        <f>SS!I529</f>
        <v>1</v>
      </c>
      <c r="D527" t="e">
        <f t="shared" si="8"/>
        <v>#REF!</v>
      </c>
      <c r="E527" s="5">
        <f>SS!D529</f>
        <v>0.40293368409747604</v>
      </c>
    </row>
    <row r="528" spans="1:5" x14ac:dyDescent="0.25">
      <c r="A528">
        <f>SS!B530</f>
        <v>1991</v>
      </c>
      <c r="B528">
        <f>SS!C530</f>
        <v>10</v>
      </c>
      <c r="C528">
        <f>SS!I530</f>
        <v>1</v>
      </c>
      <c r="D528" t="e">
        <f t="shared" si="8"/>
        <v>#REF!</v>
      </c>
      <c r="E528" s="5">
        <f>SS!D530</f>
        <v>0.37833738070105855</v>
      </c>
    </row>
    <row r="529" spans="1:5" x14ac:dyDescent="0.25">
      <c r="A529">
        <f>SS!B531</f>
        <v>1991</v>
      </c>
      <c r="B529">
        <f>SS!C531</f>
        <v>11</v>
      </c>
      <c r="C529">
        <f>SS!I531</f>
        <v>1</v>
      </c>
      <c r="D529" t="e">
        <f t="shared" si="8"/>
        <v>#REF!</v>
      </c>
      <c r="E529" s="5">
        <f>SS!D531</f>
        <v>0.38493117125244797</v>
      </c>
    </row>
    <row r="530" spans="1:5" x14ac:dyDescent="0.25">
      <c r="A530">
        <f>SS!B532</f>
        <v>1991</v>
      </c>
      <c r="B530">
        <f>SS!C532</f>
        <v>12</v>
      </c>
      <c r="C530">
        <f>SS!I532</f>
        <v>1</v>
      </c>
      <c r="D530" t="e">
        <f t="shared" si="8"/>
        <v>#REF!</v>
      </c>
      <c r="E530" s="5">
        <f>SS!D532</f>
        <v>0.3695659720805996</v>
      </c>
    </row>
    <row r="531" spans="1:5" x14ac:dyDescent="0.25">
      <c r="A531">
        <f>SS!B533</f>
        <v>1992</v>
      </c>
      <c r="B531">
        <f>SS!C533</f>
        <v>1</v>
      </c>
      <c r="C531">
        <f>SS!I533</f>
        <v>1</v>
      </c>
      <c r="D531" t="e">
        <f t="shared" si="8"/>
        <v>#REF!</v>
      </c>
      <c r="E531" s="5">
        <f>SS!D533</f>
        <v>0.36204076735226609</v>
      </c>
    </row>
    <row r="532" spans="1:5" x14ac:dyDescent="0.25">
      <c r="A532">
        <f>SS!B534</f>
        <v>1992</v>
      </c>
      <c r="B532">
        <f>SS!C534</f>
        <v>2</v>
      </c>
      <c r="C532">
        <f>SS!I534</f>
        <v>1</v>
      </c>
      <c r="D532" t="e">
        <f t="shared" si="8"/>
        <v>#REF!</v>
      </c>
      <c r="E532" s="5">
        <f>SS!D534</f>
        <v>0.36975804607579804</v>
      </c>
    </row>
    <row r="533" spans="1:5" x14ac:dyDescent="0.25">
      <c r="A533">
        <f>SS!B535</f>
        <v>1992</v>
      </c>
      <c r="B533">
        <f>SS!C535</f>
        <v>3</v>
      </c>
      <c r="C533">
        <f>SS!I535</f>
        <v>1</v>
      </c>
      <c r="D533" t="e">
        <f t="shared" si="8"/>
        <v>#REF!</v>
      </c>
      <c r="E533" s="5">
        <f>SS!D535</f>
        <v>0.38709839079762115</v>
      </c>
    </row>
    <row r="534" spans="1:5" x14ac:dyDescent="0.25">
      <c r="A534">
        <f>SS!B536</f>
        <v>1992</v>
      </c>
      <c r="B534">
        <f>SS!C536</f>
        <v>4</v>
      </c>
      <c r="C534">
        <f>SS!I536</f>
        <v>1</v>
      </c>
      <c r="D534" t="e">
        <f t="shared" si="8"/>
        <v>#REF!</v>
      </c>
      <c r="E534" s="5">
        <f>SS!D536</f>
        <v>0.36861434134393911</v>
      </c>
    </row>
    <row r="535" spans="1:5" x14ac:dyDescent="0.25">
      <c r="A535">
        <f>SS!B537</f>
        <v>1992</v>
      </c>
      <c r="B535">
        <f>SS!C537</f>
        <v>5</v>
      </c>
      <c r="C535">
        <f>SS!I537</f>
        <v>1</v>
      </c>
      <c r="D535" t="e">
        <f t="shared" si="8"/>
        <v>#REF!</v>
      </c>
      <c r="E535" s="5">
        <f>SS!D537</f>
        <v>0.37022399287382518</v>
      </c>
    </row>
    <row r="536" spans="1:5" x14ac:dyDescent="0.25">
      <c r="A536">
        <f>SS!B538</f>
        <v>1992</v>
      </c>
      <c r="B536">
        <f>SS!C538</f>
        <v>6</v>
      </c>
      <c r="C536">
        <f>SS!I538</f>
        <v>1</v>
      </c>
      <c r="D536" t="e">
        <f t="shared" si="8"/>
        <v>#REF!</v>
      </c>
      <c r="E536" s="5">
        <f>SS!D538</f>
        <v>0.36011351857284341</v>
      </c>
    </row>
    <row r="537" spans="1:5" x14ac:dyDescent="0.25">
      <c r="A537">
        <f>SS!B539</f>
        <v>1992</v>
      </c>
      <c r="B537">
        <f>SS!C539</f>
        <v>7</v>
      </c>
      <c r="C537">
        <f>SS!I539</f>
        <v>1</v>
      </c>
      <c r="D537" t="e">
        <f t="shared" si="8"/>
        <v>#REF!</v>
      </c>
      <c r="E537" s="5">
        <f>SS!D539</f>
        <v>0.35325474048041772</v>
      </c>
    </row>
    <row r="538" spans="1:5" x14ac:dyDescent="0.25">
      <c r="A538">
        <f>SS!B540</f>
        <v>1992</v>
      </c>
      <c r="B538">
        <f>SS!C540</f>
        <v>8</v>
      </c>
      <c r="C538">
        <f>SS!I540</f>
        <v>1</v>
      </c>
      <c r="D538" t="e">
        <f t="shared" si="8"/>
        <v>#REF!</v>
      </c>
      <c r="E538" s="5">
        <f>SS!D540</f>
        <v>0.36983997154992743</v>
      </c>
    </row>
    <row r="539" spans="1:5" x14ac:dyDescent="0.25">
      <c r="A539">
        <f>SS!B541</f>
        <v>1992</v>
      </c>
      <c r="B539">
        <f>SS!C541</f>
        <v>9</v>
      </c>
      <c r="C539">
        <f>SS!I541</f>
        <v>1</v>
      </c>
      <c r="D539" t="e">
        <f t="shared" si="8"/>
        <v>#REF!</v>
      </c>
      <c r="E539" s="5">
        <f>SS!D541</f>
        <v>0.36462817181655932</v>
      </c>
    </row>
    <row r="540" spans="1:5" x14ac:dyDescent="0.25">
      <c r="A540">
        <f>SS!B542</f>
        <v>1992</v>
      </c>
      <c r="B540">
        <f>SS!C542</f>
        <v>10</v>
      </c>
      <c r="C540">
        <f>SS!I542</f>
        <v>1</v>
      </c>
      <c r="D540" t="e">
        <f t="shared" si="8"/>
        <v>#REF!</v>
      </c>
      <c r="E540" s="5">
        <f>SS!D542</f>
        <v>0.38137845445797736</v>
      </c>
    </row>
    <row r="541" spans="1:5" x14ac:dyDescent="0.25">
      <c r="A541">
        <f>SS!B543</f>
        <v>1992</v>
      </c>
      <c r="B541">
        <f>SS!C543</f>
        <v>11</v>
      </c>
      <c r="C541">
        <f>SS!I543</f>
        <v>1</v>
      </c>
      <c r="D541" t="e">
        <f t="shared" si="8"/>
        <v>#REF!</v>
      </c>
      <c r="E541" s="5">
        <f>SS!D543</f>
        <v>0.39957739489487842</v>
      </c>
    </row>
    <row r="542" spans="1:5" x14ac:dyDescent="0.25">
      <c r="A542">
        <f>SS!B544</f>
        <v>1992</v>
      </c>
      <c r="B542">
        <f>SS!C544</f>
        <v>12</v>
      </c>
      <c r="C542">
        <f>SS!I544</f>
        <v>1</v>
      </c>
      <c r="D542" t="e">
        <f t="shared" si="8"/>
        <v>#REF!</v>
      </c>
      <c r="E542" s="5">
        <f>SS!D544</f>
        <v>0.39354580524284177</v>
      </c>
    </row>
    <row r="543" spans="1:5" x14ac:dyDescent="0.25">
      <c r="A543">
        <f>SS!B545</f>
        <v>1993</v>
      </c>
      <c r="B543">
        <f>SS!C545</f>
        <v>1</v>
      </c>
      <c r="C543">
        <f>SS!I545</f>
        <v>1</v>
      </c>
      <c r="D543" t="e">
        <f t="shared" si="8"/>
        <v>#REF!</v>
      </c>
      <c r="E543" s="5">
        <f>SS!D545</f>
        <v>0.40594030017023863</v>
      </c>
    </row>
    <row r="544" spans="1:5" x14ac:dyDescent="0.25">
      <c r="A544">
        <f>SS!B546</f>
        <v>1993</v>
      </c>
      <c r="B544">
        <f>SS!C546</f>
        <v>2</v>
      </c>
      <c r="C544">
        <f>SS!I546</f>
        <v>1</v>
      </c>
      <c r="D544" t="e">
        <f t="shared" si="8"/>
        <v>#REF!</v>
      </c>
      <c r="E544" s="5">
        <f>SS!D546</f>
        <v>0.42390475331714855</v>
      </c>
    </row>
    <row r="545" spans="1:5" x14ac:dyDescent="0.25">
      <c r="A545">
        <f>SS!B547</f>
        <v>1993</v>
      </c>
      <c r="B545">
        <f>SS!C547</f>
        <v>3</v>
      </c>
      <c r="C545">
        <f>SS!I547</f>
        <v>2</v>
      </c>
      <c r="D545" t="e">
        <f t="shared" si="8"/>
        <v>#REF!</v>
      </c>
      <c r="E545" s="5">
        <f>SS!D547</f>
        <v>0.42347867089957852</v>
      </c>
    </row>
    <row r="546" spans="1:5" x14ac:dyDescent="0.25">
      <c r="A546">
        <f>SS!B548</f>
        <v>1993</v>
      </c>
      <c r="B546">
        <f>SS!C548</f>
        <v>4</v>
      </c>
      <c r="C546">
        <f>SS!I548</f>
        <v>1</v>
      </c>
      <c r="D546" t="e">
        <f t="shared" si="8"/>
        <v>#REF!</v>
      </c>
      <c r="E546" s="5">
        <f>SS!D548</f>
        <v>0.41795101761822273</v>
      </c>
    </row>
    <row r="547" spans="1:5" x14ac:dyDescent="0.25">
      <c r="A547">
        <f>SS!B549</f>
        <v>1993</v>
      </c>
      <c r="B547">
        <f>SS!C549</f>
        <v>5</v>
      </c>
      <c r="C547">
        <f>SS!I549</f>
        <v>2</v>
      </c>
      <c r="D547" t="e">
        <f t="shared" si="8"/>
        <v>#REF!</v>
      </c>
      <c r="E547" s="5">
        <f>SS!D549</f>
        <v>0.42875241248786722</v>
      </c>
    </row>
    <row r="548" spans="1:5" x14ac:dyDescent="0.25">
      <c r="A548">
        <f>SS!B550</f>
        <v>1993</v>
      </c>
      <c r="B548">
        <f>SS!C550</f>
        <v>6</v>
      </c>
      <c r="C548">
        <f>SS!I550</f>
        <v>2</v>
      </c>
      <c r="D548" t="e">
        <f t="shared" si="8"/>
        <v>#REF!</v>
      </c>
      <c r="E548" s="5">
        <f>SS!D550</f>
        <v>0.42839662897613828</v>
      </c>
    </row>
    <row r="549" spans="1:5" x14ac:dyDescent="0.25">
      <c r="A549">
        <f>SS!B551</f>
        <v>1993</v>
      </c>
      <c r="B549">
        <f>SS!C551</f>
        <v>7</v>
      </c>
      <c r="C549">
        <f>SS!I551</f>
        <v>2</v>
      </c>
      <c r="D549" t="e">
        <f t="shared" si="8"/>
        <v>#REF!</v>
      </c>
      <c r="E549" s="5">
        <f>SS!D551</f>
        <v>0.44155312351675108</v>
      </c>
    </row>
    <row r="550" spans="1:5" x14ac:dyDescent="0.25">
      <c r="A550">
        <f>SS!B552</f>
        <v>1993</v>
      </c>
      <c r="B550">
        <f>SS!C552</f>
        <v>8</v>
      </c>
      <c r="C550">
        <f>SS!I552</f>
        <v>2</v>
      </c>
      <c r="D550" t="e">
        <f t="shared" si="8"/>
        <v>#REF!</v>
      </c>
      <c r="E550" s="5">
        <f>SS!D552</f>
        <v>0.46744981041834704</v>
      </c>
    </row>
    <row r="551" spans="1:5" x14ac:dyDescent="0.25">
      <c r="A551">
        <f>SS!B553</f>
        <v>1993</v>
      </c>
      <c r="B551">
        <f>SS!C553</f>
        <v>9</v>
      </c>
      <c r="C551">
        <f>SS!I553</f>
        <v>2</v>
      </c>
      <c r="D551" t="e">
        <f t="shared" si="8"/>
        <v>#REF!</v>
      </c>
      <c r="E551" s="5">
        <f>SS!D553</f>
        <v>0.47616076434830806</v>
      </c>
    </row>
    <row r="552" spans="1:5" x14ac:dyDescent="0.25">
      <c r="A552">
        <f>SS!B554</f>
        <v>1993</v>
      </c>
      <c r="B552">
        <f>SS!C554</f>
        <v>10</v>
      </c>
      <c r="C552">
        <f>SS!I554</f>
        <v>2</v>
      </c>
      <c r="D552" t="e">
        <f t="shared" si="8"/>
        <v>#REF!</v>
      </c>
      <c r="E552" s="5">
        <f>SS!D554</f>
        <v>0.48828822879234263</v>
      </c>
    </row>
    <row r="553" spans="1:5" x14ac:dyDescent="0.25">
      <c r="A553">
        <f>SS!B555</f>
        <v>1993</v>
      </c>
      <c r="B553">
        <f>SS!C555</f>
        <v>11</v>
      </c>
      <c r="C553">
        <f>SS!I555</f>
        <v>2</v>
      </c>
      <c r="D553" t="e">
        <f t="shared" si="8"/>
        <v>#REF!</v>
      </c>
      <c r="E553" s="5">
        <f>SS!D555</f>
        <v>0.50302064556744197</v>
      </c>
    </row>
    <row r="554" spans="1:5" x14ac:dyDescent="0.25">
      <c r="A554">
        <f>SS!B556</f>
        <v>1993</v>
      </c>
      <c r="B554">
        <f>SS!C556</f>
        <v>12</v>
      </c>
      <c r="C554">
        <f>SS!I556</f>
        <v>2</v>
      </c>
      <c r="D554" t="e">
        <f t="shared" si="8"/>
        <v>#REF!</v>
      </c>
      <c r="E554" s="5">
        <f>SS!D556</f>
        <v>0.5172296435917586</v>
      </c>
    </row>
    <row r="555" spans="1:5" x14ac:dyDescent="0.25">
      <c r="A555">
        <f>SS!B557</f>
        <v>1994</v>
      </c>
      <c r="B555">
        <f>SS!C557</f>
        <v>1</v>
      </c>
      <c r="C555">
        <f>SS!I557</f>
        <v>2</v>
      </c>
      <c r="D555" t="e">
        <f t="shared" si="8"/>
        <v>#REF!</v>
      </c>
      <c r="E555" s="5">
        <f>SS!D557</f>
        <v>0.5208413924901496</v>
      </c>
    </row>
    <row r="556" spans="1:5" x14ac:dyDescent="0.25">
      <c r="A556">
        <f>SS!B558</f>
        <v>1994</v>
      </c>
      <c r="B556">
        <f>SS!C558</f>
        <v>2</v>
      </c>
      <c r="C556">
        <f>SS!I558</f>
        <v>2</v>
      </c>
      <c r="D556" t="e">
        <f t="shared" si="8"/>
        <v>#REF!</v>
      </c>
      <c r="E556" s="5">
        <f>SS!D558</f>
        <v>0.53457179009515265</v>
      </c>
    </row>
    <row r="557" spans="1:5" x14ac:dyDescent="0.25">
      <c r="A557">
        <f>SS!B559</f>
        <v>1994</v>
      </c>
      <c r="B557">
        <f>SS!C559</f>
        <v>3</v>
      </c>
      <c r="C557">
        <f>SS!I559</f>
        <v>2</v>
      </c>
      <c r="D557" t="e">
        <f t="shared" si="8"/>
        <v>#REF!</v>
      </c>
      <c r="E557" s="5">
        <f>SS!D559</f>
        <v>0.55131696821275233</v>
      </c>
    </row>
    <row r="558" spans="1:5" x14ac:dyDescent="0.25">
      <c r="A558">
        <f>SS!B560</f>
        <v>1994</v>
      </c>
      <c r="B558">
        <f>SS!C560</f>
        <v>4</v>
      </c>
      <c r="C558">
        <f>SS!I560</f>
        <v>2</v>
      </c>
      <c r="D558" t="e">
        <f t="shared" si="8"/>
        <v>#REF!</v>
      </c>
      <c r="E558" s="5">
        <f>SS!D560</f>
        <v>0.55950787130095492</v>
      </c>
    </row>
    <row r="559" spans="1:5" x14ac:dyDescent="0.25">
      <c r="A559">
        <f>SS!B561</f>
        <v>1994</v>
      </c>
      <c r="B559">
        <f>SS!C561</f>
        <v>5</v>
      </c>
      <c r="C559">
        <f>SS!I561</f>
        <v>2</v>
      </c>
      <c r="D559" t="e">
        <f t="shared" si="8"/>
        <v>#REF!</v>
      </c>
      <c r="E559" s="5">
        <f>SS!D561</f>
        <v>0.608872429036318</v>
      </c>
    </row>
    <row r="560" spans="1:5" x14ac:dyDescent="0.25">
      <c r="A560">
        <f>SS!B562</f>
        <v>1994</v>
      </c>
      <c r="B560">
        <f>SS!C562</f>
        <v>6</v>
      </c>
      <c r="C560">
        <f>SS!I562</f>
        <v>2</v>
      </c>
      <c r="D560" t="e">
        <f t="shared" si="8"/>
        <v>#REF!</v>
      </c>
      <c r="E560" s="5">
        <f>SS!D562</f>
        <v>0.59575082354133579</v>
      </c>
    </row>
    <row r="561" spans="1:5" x14ac:dyDescent="0.25">
      <c r="A561">
        <f>SS!B563</f>
        <v>1994</v>
      </c>
      <c r="B561">
        <f>SS!C563</f>
        <v>7</v>
      </c>
      <c r="C561">
        <f>SS!I563</f>
        <v>2</v>
      </c>
      <c r="D561" t="e">
        <f t="shared" si="8"/>
        <v>#REF!</v>
      </c>
      <c r="E561" s="5">
        <f>SS!D563</f>
        <v>0.62532074330282439</v>
      </c>
    </row>
    <row r="562" spans="1:5" x14ac:dyDescent="0.25">
      <c r="A562">
        <f>SS!B564</f>
        <v>1994</v>
      </c>
      <c r="B562">
        <f>SS!C564</f>
        <v>8</v>
      </c>
      <c r="C562">
        <f>SS!I564</f>
        <v>2</v>
      </c>
      <c r="D562" t="e">
        <f t="shared" si="8"/>
        <v>#REF!</v>
      </c>
      <c r="E562" s="5">
        <f>SS!D564</f>
        <v>0.61096629694185423</v>
      </c>
    </row>
    <row r="563" spans="1:5" x14ac:dyDescent="0.25">
      <c r="A563">
        <f>SS!B565</f>
        <v>1994</v>
      </c>
      <c r="B563">
        <f>SS!C565</f>
        <v>9</v>
      </c>
      <c r="C563">
        <f>SS!I565</f>
        <v>2</v>
      </c>
      <c r="D563" t="e">
        <f t="shared" si="8"/>
        <v>#REF!</v>
      </c>
      <c r="E563" s="5">
        <f>SS!D565</f>
        <v>0.62878889576636221</v>
      </c>
    </row>
    <row r="564" spans="1:5" x14ac:dyDescent="0.25">
      <c r="A564">
        <f>SS!B566</f>
        <v>1994</v>
      </c>
      <c r="B564">
        <f>SS!C566</f>
        <v>10</v>
      </c>
      <c r="C564">
        <f>SS!I566</f>
        <v>3</v>
      </c>
      <c r="D564" t="e">
        <f t="shared" si="8"/>
        <v>#REF!</v>
      </c>
      <c r="E564" s="5">
        <f>SS!D566</f>
        <v>0.67713342979467195</v>
      </c>
    </row>
    <row r="565" spans="1:5" x14ac:dyDescent="0.25">
      <c r="A565">
        <f>SS!B567</f>
        <v>1994</v>
      </c>
      <c r="B565">
        <f>SS!C567</f>
        <v>11</v>
      </c>
      <c r="C565">
        <f>SS!I567</f>
        <v>3</v>
      </c>
      <c r="D565" t="e">
        <f t="shared" si="8"/>
        <v>#REF!</v>
      </c>
      <c r="E565" s="5">
        <f>SS!D567</f>
        <v>0.69322363006128462</v>
      </c>
    </row>
    <row r="566" spans="1:5" x14ac:dyDescent="0.25">
      <c r="A566">
        <f>SS!B568</f>
        <v>1994</v>
      </c>
      <c r="B566">
        <f>SS!C568</f>
        <v>12</v>
      </c>
      <c r="C566">
        <f>SS!I568</f>
        <v>3</v>
      </c>
      <c r="D566" t="e">
        <f t="shared" si="8"/>
        <v>#REF!</v>
      </c>
      <c r="E566" s="5">
        <f>SS!D568</f>
        <v>0.73051863573906439</v>
      </c>
    </row>
    <row r="567" spans="1:5" x14ac:dyDescent="0.25">
      <c r="A567">
        <f>SS!B569</f>
        <v>1995</v>
      </c>
      <c r="B567">
        <f>SS!C569</f>
        <v>1</v>
      </c>
      <c r="C567">
        <f>SS!I569</f>
        <v>3</v>
      </c>
      <c r="D567" t="e">
        <f t="shared" si="8"/>
        <v>#REF!</v>
      </c>
      <c r="E567" s="5">
        <f>SS!D569</f>
        <v>0.69375052573698315</v>
      </c>
    </row>
    <row r="568" spans="1:5" x14ac:dyDescent="0.25">
      <c r="A568">
        <f>SS!B570</f>
        <v>1995</v>
      </c>
      <c r="B568">
        <f>SS!C570</f>
        <v>2</v>
      </c>
      <c r="C568">
        <f>SS!I570</f>
        <v>3</v>
      </c>
      <c r="D568" t="e">
        <f t="shared" si="8"/>
        <v>#REF!</v>
      </c>
      <c r="E568" s="5">
        <f>SS!D570</f>
        <v>0.72151954842070876</v>
      </c>
    </row>
    <row r="569" spans="1:5" x14ac:dyDescent="0.25">
      <c r="A569">
        <f>SS!B571</f>
        <v>1995</v>
      </c>
      <c r="B569">
        <f>SS!C571</f>
        <v>3</v>
      </c>
      <c r="C569">
        <f>SS!I571</f>
        <v>3</v>
      </c>
      <c r="D569" t="e">
        <f t="shared" si="8"/>
        <v>#REF!</v>
      </c>
      <c r="E569" s="5">
        <f>SS!D571</f>
        <v>0.70732900918905617</v>
      </c>
    </row>
    <row r="570" spans="1:5" x14ac:dyDescent="0.25">
      <c r="A570">
        <f>SS!B572</f>
        <v>1995</v>
      </c>
      <c r="B570">
        <f>SS!C572</f>
        <v>4</v>
      </c>
      <c r="C570">
        <f>SS!I572</f>
        <v>3</v>
      </c>
      <c r="D570" t="e">
        <f t="shared" si="8"/>
        <v>#REF!</v>
      </c>
      <c r="E570" s="5">
        <f>SS!D572</f>
        <v>0.6661489251513355</v>
      </c>
    </row>
    <row r="571" spans="1:5" x14ac:dyDescent="0.25">
      <c r="A571">
        <f>SS!B573</f>
        <v>1995</v>
      </c>
      <c r="B571">
        <f>SS!C573</f>
        <v>5</v>
      </c>
      <c r="C571">
        <f>SS!I573</f>
        <v>3</v>
      </c>
      <c r="D571" t="e">
        <f t="shared" si="8"/>
        <v>#REF!</v>
      </c>
      <c r="E571" s="5">
        <f>SS!D573</f>
        <v>0.64764710642471057</v>
      </c>
    </row>
    <row r="572" spans="1:5" x14ac:dyDescent="0.25">
      <c r="A572">
        <f>SS!B574</f>
        <v>1995</v>
      </c>
      <c r="B572">
        <f>SS!C574</f>
        <v>6</v>
      </c>
      <c r="C572">
        <f>SS!I574</f>
        <v>3</v>
      </c>
      <c r="D572" t="e">
        <f t="shared" si="8"/>
        <v>#REF!</v>
      </c>
      <c r="E572" s="5">
        <f>SS!D574</f>
        <v>0.65747323380865208</v>
      </c>
    </row>
    <row r="573" spans="1:5" x14ac:dyDescent="0.25">
      <c r="A573">
        <f>SS!B575</f>
        <v>1995</v>
      </c>
      <c r="B573">
        <f>SS!C575</f>
        <v>7</v>
      </c>
      <c r="C573">
        <f>SS!I575</f>
        <v>3</v>
      </c>
      <c r="D573" t="e">
        <f t="shared" si="8"/>
        <v>#REF!</v>
      </c>
      <c r="E573" s="5">
        <f>SS!D575</f>
        <v>0.67818249018927235</v>
      </c>
    </row>
    <row r="574" spans="1:5" x14ac:dyDescent="0.25">
      <c r="A574">
        <f>SS!B576</f>
        <v>1995</v>
      </c>
      <c r="B574">
        <f>SS!C576</f>
        <v>8</v>
      </c>
      <c r="C574">
        <f>SS!I576</f>
        <v>3</v>
      </c>
      <c r="D574" t="e">
        <f t="shared" si="8"/>
        <v>#REF!</v>
      </c>
      <c r="E574" s="5">
        <f>SS!D576</f>
        <v>0.67255962626552557</v>
      </c>
    </row>
    <row r="575" spans="1:5" x14ac:dyDescent="0.25">
      <c r="A575">
        <f>SS!B577</f>
        <v>1995</v>
      </c>
      <c r="B575">
        <f>SS!C577</f>
        <v>9</v>
      </c>
      <c r="C575">
        <f>SS!I577</f>
        <v>3</v>
      </c>
      <c r="D575" t="e">
        <f t="shared" si="8"/>
        <v>#REF!</v>
      </c>
      <c r="E575" s="5">
        <f>SS!D577</f>
        <v>0.68547019544784737</v>
      </c>
    </row>
    <row r="576" spans="1:5" x14ac:dyDescent="0.25">
      <c r="A576">
        <f>SS!B578</f>
        <v>1995</v>
      </c>
      <c r="B576">
        <f>SS!C578</f>
        <v>10</v>
      </c>
      <c r="C576">
        <f>SS!I578</f>
        <v>4</v>
      </c>
      <c r="D576" t="e">
        <f t="shared" si="8"/>
        <v>#REF!</v>
      </c>
      <c r="E576" s="5">
        <f>SS!D578</f>
        <v>0.70813586134775142</v>
      </c>
    </row>
    <row r="577" spans="1:5" x14ac:dyDescent="0.25">
      <c r="A577">
        <f>SS!B579</f>
        <v>1995</v>
      </c>
      <c r="B577">
        <f>SS!C579</f>
        <v>11</v>
      </c>
      <c r="C577">
        <f>SS!I579</f>
        <v>3</v>
      </c>
      <c r="D577" t="e">
        <f t="shared" si="8"/>
        <v>#REF!</v>
      </c>
      <c r="E577" s="5">
        <f>SS!D579</f>
        <v>0.67383731164075478</v>
      </c>
    </row>
    <row r="578" spans="1:5" x14ac:dyDescent="0.25">
      <c r="A578">
        <f>SS!B580</f>
        <v>1995</v>
      </c>
      <c r="B578">
        <f>SS!C580</f>
        <v>12</v>
      </c>
      <c r="C578">
        <f>SS!I580</f>
        <v>4</v>
      </c>
      <c r="D578" t="e">
        <f t="shared" si="8"/>
        <v>#REF!</v>
      </c>
      <c r="E578" s="5">
        <f>SS!D580</f>
        <v>0.73448054157050913</v>
      </c>
    </row>
    <row r="579" spans="1:5" x14ac:dyDescent="0.25">
      <c r="A579">
        <f>SS!B581</f>
        <v>1996</v>
      </c>
      <c r="B579">
        <f>SS!C581</f>
        <v>1</v>
      </c>
      <c r="C579">
        <f>SS!I581</f>
        <v>4</v>
      </c>
      <c r="D579" t="e">
        <f t="shared" si="8"/>
        <v>#REF!</v>
      </c>
      <c r="E579" s="5">
        <f>SS!D581</f>
        <v>0.69508347419064076</v>
      </c>
    </row>
    <row r="580" spans="1:5" x14ac:dyDescent="0.25">
      <c r="A580">
        <f>SS!B582</f>
        <v>1996</v>
      </c>
      <c r="B580">
        <f>SS!C582</f>
        <v>2</v>
      </c>
      <c r="C580">
        <f>SS!I582</f>
        <v>4</v>
      </c>
      <c r="D580" t="e">
        <f t="shared" ref="D580:D643" si="9">INDEX(M$4:M$8,$C580)</f>
        <v>#REF!</v>
      </c>
      <c r="E580" s="5">
        <f>SS!D582</f>
        <v>0.69157615523778682</v>
      </c>
    </row>
    <row r="581" spans="1:5" x14ac:dyDescent="0.25">
      <c r="A581">
        <f>SS!B583</f>
        <v>1996</v>
      </c>
      <c r="B581">
        <f>SS!C583</f>
        <v>3</v>
      </c>
      <c r="C581">
        <f>SS!I583</f>
        <v>4</v>
      </c>
      <c r="D581" t="e">
        <f t="shared" si="9"/>
        <v>#REF!</v>
      </c>
      <c r="E581" s="5">
        <f>SS!D583</f>
        <v>0.70971603789863225</v>
      </c>
    </row>
    <row r="582" spans="1:5" x14ac:dyDescent="0.25">
      <c r="A582">
        <f>SS!B584</f>
        <v>1996</v>
      </c>
      <c r="B582">
        <f>SS!C584</f>
        <v>4</v>
      </c>
      <c r="C582">
        <f>SS!I584</f>
        <v>4</v>
      </c>
      <c r="D582" t="e">
        <f t="shared" si="9"/>
        <v>#REF!</v>
      </c>
      <c r="E582" s="5">
        <f>SS!D584</f>
        <v>0.6816910679239454</v>
      </c>
    </row>
    <row r="583" spans="1:5" x14ac:dyDescent="0.25">
      <c r="A583">
        <f>SS!B585</f>
        <v>1996</v>
      </c>
      <c r="B583">
        <f>SS!C585</f>
        <v>5</v>
      </c>
      <c r="C583">
        <f>SS!I585</f>
        <v>4</v>
      </c>
      <c r="D583" t="e">
        <f t="shared" si="9"/>
        <v>#REF!</v>
      </c>
      <c r="E583" s="5">
        <f>SS!D585</f>
        <v>0.65782481638776757</v>
      </c>
    </row>
    <row r="584" spans="1:5" x14ac:dyDescent="0.25">
      <c r="A584">
        <f>SS!B586</f>
        <v>1996</v>
      </c>
      <c r="B584">
        <f>SS!C586</f>
        <v>6</v>
      </c>
      <c r="C584">
        <f>SS!I586</f>
        <v>4</v>
      </c>
      <c r="D584" t="e">
        <f t="shared" si="9"/>
        <v>#REF!</v>
      </c>
      <c r="E584" s="5">
        <f>SS!D586</f>
        <v>0.75921828698837623</v>
      </c>
    </row>
    <row r="585" spans="1:5" x14ac:dyDescent="0.25">
      <c r="A585">
        <f>SS!B587</f>
        <v>1996</v>
      </c>
      <c r="B585">
        <f>SS!C587</f>
        <v>7</v>
      </c>
      <c r="C585">
        <f>SS!I587</f>
        <v>4</v>
      </c>
      <c r="D585" t="e">
        <f t="shared" si="9"/>
        <v>#REF!</v>
      </c>
      <c r="E585" s="5">
        <f>SS!D587</f>
        <v>0.68858067726814443</v>
      </c>
    </row>
    <row r="586" spans="1:5" x14ac:dyDescent="0.25">
      <c r="A586">
        <f>SS!B588</f>
        <v>1996</v>
      </c>
      <c r="B586">
        <f>SS!C588</f>
        <v>8</v>
      </c>
      <c r="C586">
        <f>SS!I588</f>
        <v>4</v>
      </c>
      <c r="D586" t="e">
        <f t="shared" si="9"/>
        <v>#REF!</v>
      </c>
      <c r="E586" s="5">
        <f>SS!D588</f>
        <v>0.74657749951526142</v>
      </c>
    </row>
    <row r="587" spans="1:5" x14ac:dyDescent="0.25">
      <c r="A587">
        <f>SS!B589</f>
        <v>1996</v>
      </c>
      <c r="B587">
        <f>SS!C589</f>
        <v>9</v>
      </c>
      <c r="C587">
        <f>SS!I589</f>
        <v>4</v>
      </c>
      <c r="D587" t="e">
        <f t="shared" si="9"/>
        <v>#REF!</v>
      </c>
      <c r="E587" s="5">
        <f>SS!D589</f>
        <v>0.76852922355521969</v>
      </c>
    </row>
    <row r="588" spans="1:5" x14ac:dyDescent="0.25">
      <c r="A588">
        <f>SS!B590</f>
        <v>1996</v>
      </c>
      <c r="B588">
        <f>SS!C590</f>
        <v>10</v>
      </c>
      <c r="C588">
        <f>SS!I590</f>
        <v>4</v>
      </c>
      <c r="D588" t="e">
        <f t="shared" si="9"/>
        <v>#REF!</v>
      </c>
      <c r="E588" s="5">
        <f>SS!D590</f>
        <v>0.73290781663326632</v>
      </c>
    </row>
    <row r="589" spans="1:5" x14ac:dyDescent="0.25">
      <c r="A589">
        <f>SS!B591</f>
        <v>1996</v>
      </c>
      <c r="B589">
        <f>SS!C591</f>
        <v>11</v>
      </c>
      <c r="C589">
        <f>SS!I591</f>
        <v>4</v>
      </c>
      <c r="D589" t="e">
        <f t="shared" si="9"/>
        <v>#REF!</v>
      </c>
      <c r="E589" s="5">
        <f>SS!D591</f>
        <v>0.76038194709450291</v>
      </c>
    </row>
    <row r="590" spans="1:5" x14ac:dyDescent="0.25">
      <c r="A590">
        <f>SS!B592</f>
        <v>1996</v>
      </c>
      <c r="B590">
        <f>SS!C592</f>
        <v>12</v>
      </c>
      <c r="C590">
        <f>SS!I592</f>
        <v>4</v>
      </c>
      <c r="D590" t="e">
        <f t="shared" si="9"/>
        <v>#REF!</v>
      </c>
      <c r="E590" s="5">
        <f>SS!D592</f>
        <v>0.75380913440056441</v>
      </c>
    </row>
    <row r="591" spans="1:5" x14ac:dyDescent="0.25">
      <c r="A591">
        <f>SS!B593</f>
        <v>1997</v>
      </c>
      <c r="B591">
        <f>SS!C593</f>
        <v>1</v>
      </c>
      <c r="C591">
        <f>SS!I593</f>
        <v>4</v>
      </c>
      <c r="D591" t="e">
        <f t="shared" si="9"/>
        <v>#REF!</v>
      </c>
      <c r="E591" s="5">
        <f>SS!D593</f>
        <v>0.76008546737561611</v>
      </c>
    </row>
    <row r="592" spans="1:5" x14ac:dyDescent="0.25">
      <c r="A592">
        <f>SS!B594</f>
        <v>1997</v>
      </c>
      <c r="B592">
        <f>SS!C594</f>
        <v>2</v>
      </c>
      <c r="C592">
        <f>SS!I594</f>
        <v>5</v>
      </c>
      <c r="D592" t="e">
        <f t="shared" si="9"/>
        <v>#REF!</v>
      </c>
      <c r="E592" s="5">
        <f>SS!D594</f>
        <v>0.80541109010660594</v>
      </c>
    </row>
    <row r="593" spans="1:5" x14ac:dyDescent="0.25">
      <c r="A593">
        <f>SS!B595</f>
        <v>1997</v>
      </c>
      <c r="B593">
        <f>SS!C595</f>
        <v>3</v>
      </c>
      <c r="C593">
        <f>SS!I595</f>
        <v>5</v>
      </c>
      <c r="D593" t="e">
        <f t="shared" si="9"/>
        <v>#REF!</v>
      </c>
      <c r="E593" s="5">
        <f>SS!D595</f>
        <v>0.79649883006089428</v>
      </c>
    </row>
    <row r="594" spans="1:5" x14ac:dyDescent="0.25">
      <c r="A594">
        <f>SS!B596</f>
        <v>1997</v>
      </c>
      <c r="B594">
        <f>SS!C596</f>
        <v>4</v>
      </c>
      <c r="C594">
        <f>SS!I596</f>
        <v>4</v>
      </c>
      <c r="D594" t="e">
        <f t="shared" si="9"/>
        <v>#REF!</v>
      </c>
      <c r="E594" s="5">
        <f>SS!D596</f>
        <v>0.80515653376879071</v>
      </c>
    </row>
    <row r="595" spans="1:5" x14ac:dyDescent="0.25">
      <c r="A595">
        <f>SS!B597</f>
        <v>1997</v>
      </c>
      <c r="B595">
        <f>SS!C597</f>
        <v>5</v>
      </c>
      <c r="C595">
        <f>SS!I597</f>
        <v>5</v>
      </c>
      <c r="D595" t="e">
        <f t="shared" si="9"/>
        <v>#REF!</v>
      </c>
      <c r="E595" s="5">
        <f>SS!D597</f>
        <v>0.79179736039686277</v>
      </c>
    </row>
    <row r="596" spans="1:5" x14ac:dyDescent="0.25">
      <c r="A596">
        <f>SS!B598</f>
        <v>1997</v>
      </c>
      <c r="B596">
        <f>SS!C598</f>
        <v>6</v>
      </c>
      <c r="C596">
        <f>SS!I598</f>
        <v>5</v>
      </c>
      <c r="D596" t="e">
        <f t="shared" si="9"/>
        <v>#REF!</v>
      </c>
      <c r="E596" s="5">
        <f>SS!D598</f>
        <v>0.84581873958974418</v>
      </c>
    </row>
    <row r="597" spans="1:5" x14ac:dyDescent="0.25">
      <c r="A597">
        <f>SS!B599</f>
        <v>1997</v>
      </c>
      <c r="B597">
        <f>SS!C599</f>
        <v>7</v>
      </c>
      <c r="C597">
        <f>SS!I599</f>
        <v>5</v>
      </c>
      <c r="D597" t="e">
        <f t="shared" si="9"/>
        <v>#REF!</v>
      </c>
      <c r="E597" s="5">
        <f>SS!D599</f>
        <v>0.83536364166975685</v>
      </c>
    </row>
    <row r="598" spans="1:5" x14ac:dyDescent="0.25">
      <c r="A598">
        <f>SS!B600</f>
        <v>1997</v>
      </c>
      <c r="B598">
        <f>SS!C600</f>
        <v>8</v>
      </c>
      <c r="C598">
        <f>SS!I600</f>
        <v>5</v>
      </c>
      <c r="D598" t="e">
        <f t="shared" si="9"/>
        <v>#REF!</v>
      </c>
      <c r="E598" s="5">
        <f>SS!D600</f>
        <v>0.86536645867798656</v>
      </c>
    </row>
    <row r="599" spans="1:5" x14ac:dyDescent="0.25">
      <c r="A599">
        <f>SS!B601</f>
        <v>1997</v>
      </c>
      <c r="B599">
        <f>SS!C601</f>
        <v>9</v>
      </c>
      <c r="C599">
        <f>SS!I601</f>
        <v>5</v>
      </c>
      <c r="D599" t="e">
        <f t="shared" si="9"/>
        <v>#REF!</v>
      </c>
      <c r="E599" s="5">
        <f>SS!D601</f>
        <v>0.89042238996426792</v>
      </c>
    </row>
    <row r="600" spans="1:5" x14ac:dyDescent="0.25">
      <c r="A600">
        <f>SS!B602</f>
        <v>1997</v>
      </c>
      <c r="B600">
        <f>SS!C602</f>
        <v>10</v>
      </c>
      <c r="C600">
        <f>SS!I602</f>
        <v>5</v>
      </c>
      <c r="D600" t="e">
        <f t="shared" si="9"/>
        <v>#REF!</v>
      </c>
      <c r="E600" s="5">
        <f>SS!D602</f>
        <v>0.91166506313788853</v>
      </c>
    </row>
    <row r="601" spans="1:5" x14ac:dyDescent="0.25">
      <c r="A601">
        <f>SS!B603</f>
        <v>1997</v>
      </c>
      <c r="B601">
        <f>SS!C603</f>
        <v>11</v>
      </c>
      <c r="C601">
        <f>SS!I603</f>
        <v>5</v>
      </c>
      <c r="D601" t="e">
        <f t="shared" si="9"/>
        <v>#REF!</v>
      </c>
      <c r="E601" s="5">
        <f>SS!D603</f>
        <v>0.98616148909770041</v>
      </c>
    </row>
    <row r="602" spans="1:5" x14ac:dyDescent="0.25">
      <c r="A602">
        <f>SS!B604</f>
        <v>1997</v>
      </c>
      <c r="B602">
        <f>SS!C604</f>
        <v>12</v>
      </c>
      <c r="C602">
        <f>SS!I604</f>
        <v>5</v>
      </c>
      <c r="D602" t="e">
        <f t="shared" si="9"/>
        <v>#REF!</v>
      </c>
      <c r="E602" s="5">
        <f>SS!D604</f>
        <v>0.90545641980674563</v>
      </c>
    </row>
    <row r="603" spans="1:5" x14ac:dyDescent="0.25">
      <c r="A603">
        <f>SS!B605</f>
        <v>1998</v>
      </c>
      <c r="B603">
        <f>SS!C605</f>
        <v>1</v>
      </c>
      <c r="C603">
        <f>SS!I605</f>
        <v>5</v>
      </c>
      <c r="D603" t="e">
        <f t="shared" si="9"/>
        <v>#REF!</v>
      </c>
      <c r="E603" s="5">
        <f>SS!D605</f>
        <v>0.96161246736352779</v>
      </c>
    </row>
    <row r="604" spans="1:5" x14ac:dyDescent="0.25">
      <c r="A604">
        <f>SS!B606</f>
        <v>1998</v>
      </c>
      <c r="B604">
        <f>SS!C606</f>
        <v>2</v>
      </c>
      <c r="C604">
        <f>SS!I606</f>
        <v>5</v>
      </c>
      <c r="D604" t="e">
        <f t="shared" si="9"/>
        <v>#REF!</v>
      </c>
      <c r="E604" s="5">
        <f>SS!D606</f>
        <v>0.98707370627295621</v>
      </c>
    </row>
    <row r="605" spans="1:5" x14ac:dyDescent="0.25">
      <c r="A605">
        <f>SS!B607</f>
        <v>1998</v>
      </c>
      <c r="B605">
        <f>SS!C607</f>
        <v>3</v>
      </c>
      <c r="C605">
        <f>SS!I607</f>
        <v>5</v>
      </c>
      <c r="D605" t="e">
        <f t="shared" si="9"/>
        <v>#REF!</v>
      </c>
      <c r="E605" s="5">
        <f>SS!D607</f>
        <v>0.95890479056744538</v>
      </c>
    </row>
    <row r="606" spans="1:5" x14ac:dyDescent="0.25">
      <c r="A606">
        <f>SS!B608</f>
        <v>1998</v>
      </c>
      <c r="B606">
        <f>SS!C608</f>
        <v>4</v>
      </c>
      <c r="C606">
        <f>SS!I608</f>
        <v>5</v>
      </c>
      <c r="D606" t="e">
        <f t="shared" si="9"/>
        <v>#REF!</v>
      </c>
      <c r="E606" s="5">
        <f>SS!D608</f>
        <v>1.0533749184108416</v>
      </c>
    </row>
    <row r="607" spans="1:5" x14ac:dyDescent="0.25">
      <c r="A607">
        <f>SS!B609</f>
        <v>1998</v>
      </c>
      <c r="B607">
        <f>SS!C609</f>
        <v>5</v>
      </c>
      <c r="C607">
        <f>SS!I609</f>
        <v>5</v>
      </c>
      <c r="D607" t="e">
        <f t="shared" si="9"/>
        <v>#REF!</v>
      </c>
      <c r="E607" s="5">
        <f>SS!D609</f>
        <v>1.0323801261735486</v>
      </c>
    </row>
    <row r="608" spans="1:5" x14ac:dyDescent="0.25">
      <c r="A608">
        <f>SS!B610</f>
        <v>1998</v>
      </c>
      <c r="B608">
        <f>SS!C610</f>
        <v>6</v>
      </c>
      <c r="C608">
        <f>SS!I610</f>
        <v>5</v>
      </c>
      <c r="D608" t="e">
        <f t="shared" si="9"/>
        <v>#REF!</v>
      </c>
      <c r="E608" s="5">
        <f>SS!D610</f>
        <v>0.99115190101324935</v>
      </c>
    </row>
    <row r="609" spans="1:5" x14ac:dyDescent="0.25">
      <c r="A609">
        <f>SS!B611</f>
        <v>1998</v>
      </c>
      <c r="B609">
        <f>SS!C611</f>
        <v>7</v>
      </c>
      <c r="C609">
        <f>SS!I611</f>
        <v>5</v>
      </c>
      <c r="D609" t="e">
        <f t="shared" si="9"/>
        <v>#REF!</v>
      </c>
      <c r="E609" s="5">
        <f>SS!D611</f>
        <v>0.99478685640121456</v>
      </c>
    </row>
    <row r="610" spans="1:5" x14ac:dyDescent="0.25">
      <c r="A610">
        <f>SS!B612</f>
        <v>1998</v>
      </c>
      <c r="B610">
        <f>SS!C612</f>
        <v>8</v>
      </c>
      <c r="C610">
        <f>SS!I612</f>
        <v>5</v>
      </c>
      <c r="D610" t="e">
        <f t="shared" si="9"/>
        <v>#REF!</v>
      </c>
      <c r="E610" s="5">
        <f>SS!D612</f>
        <v>1.010822492678082</v>
      </c>
    </row>
    <row r="611" spans="1:5" x14ac:dyDescent="0.25">
      <c r="A611">
        <f>SS!B613</f>
        <v>1998</v>
      </c>
      <c r="B611">
        <f>SS!C613</f>
        <v>9</v>
      </c>
      <c r="C611">
        <f>SS!I613</f>
        <v>5</v>
      </c>
      <c r="D611" t="e">
        <f t="shared" si="9"/>
        <v>#REF!</v>
      </c>
      <c r="E611" s="5">
        <f>SS!D613</f>
        <v>0.94437169022577161</v>
      </c>
    </row>
    <row r="612" spans="1:5" x14ac:dyDescent="0.25">
      <c r="A612">
        <f>SS!B614</f>
        <v>1998</v>
      </c>
      <c r="B612">
        <f>SS!C614</f>
        <v>10</v>
      </c>
      <c r="C612">
        <f>SS!I614</f>
        <v>5</v>
      </c>
      <c r="D612" t="e">
        <f t="shared" si="9"/>
        <v>#REF!</v>
      </c>
      <c r="E612" s="5">
        <f>SS!D614</f>
        <v>0.95879999479760336</v>
      </c>
    </row>
    <row r="613" spans="1:5" x14ac:dyDescent="0.25">
      <c r="A613">
        <f>SS!B615</f>
        <v>1998</v>
      </c>
      <c r="B613">
        <f>SS!C615</f>
        <v>11</v>
      </c>
      <c r="C613">
        <f>SS!I615</f>
        <v>5</v>
      </c>
      <c r="D613" t="e">
        <f t="shared" si="9"/>
        <v>#REF!</v>
      </c>
      <c r="E613" s="5">
        <f>SS!D615</f>
        <v>1.0309329302968924</v>
      </c>
    </row>
    <row r="614" spans="1:5" x14ac:dyDescent="0.25">
      <c r="A614">
        <f>SS!B616</f>
        <v>1998</v>
      </c>
      <c r="B614">
        <f>SS!C616</f>
        <v>12</v>
      </c>
      <c r="C614">
        <f>SS!I616</f>
        <v>5</v>
      </c>
      <c r="D614" t="e">
        <f t="shared" si="9"/>
        <v>#REF!</v>
      </c>
      <c r="E614" s="5">
        <f>SS!D616</f>
        <v>1.0109248489575156</v>
      </c>
    </row>
    <row r="615" spans="1:5" x14ac:dyDescent="0.25">
      <c r="A615">
        <f>SS!B617</f>
        <v>1999</v>
      </c>
      <c r="B615">
        <f>SS!C617</f>
        <v>1</v>
      </c>
      <c r="C615">
        <f>SS!I617</f>
        <v>5</v>
      </c>
      <c r="D615" t="e">
        <f t="shared" si="9"/>
        <v>#REF!</v>
      </c>
      <c r="E615" s="5">
        <f>SS!D617</f>
        <v>1.0964228047876405</v>
      </c>
    </row>
    <row r="616" spans="1:5" x14ac:dyDescent="0.25">
      <c r="A616">
        <f>SS!B618</f>
        <v>1999</v>
      </c>
      <c r="B616">
        <f>SS!C618</f>
        <v>2</v>
      </c>
      <c r="C616">
        <f>SS!I618</f>
        <v>5</v>
      </c>
      <c r="D616" t="e">
        <f t="shared" si="9"/>
        <v>#REF!</v>
      </c>
      <c r="E616" s="5">
        <f>SS!D618</f>
        <v>1.0888386787509965</v>
      </c>
    </row>
    <row r="617" spans="1:5" x14ac:dyDescent="0.25">
      <c r="A617">
        <f>SS!B619</f>
        <v>1999</v>
      </c>
      <c r="B617">
        <f>SS!C619</f>
        <v>3</v>
      </c>
      <c r="C617">
        <f>SS!I619</f>
        <v>5</v>
      </c>
      <c r="D617" t="e">
        <f t="shared" si="9"/>
        <v>#REF!</v>
      </c>
      <c r="E617" s="5">
        <f>SS!D619</f>
        <v>1.0991684408312707</v>
      </c>
    </row>
    <row r="618" spans="1:5" x14ac:dyDescent="0.25">
      <c r="A618">
        <f>SS!B620</f>
        <v>1999</v>
      </c>
      <c r="B618">
        <f>SS!C620</f>
        <v>4</v>
      </c>
      <c r="C618">
        <f>SS!I620</f>
        <v>5</v>
      </c>
      <c r="D618" t="e">
        <f t="shared" si="9"/>
        <v>#REF!</v>
      </c>
      <c r="E618" s="5">
        <f>SS!D620</f>
        <v>1.0652857907820028</v>
      </c>
    </row>
    <row r="619" spans="1:5" x14ac:dyDescent="0.25">
      <c r="A619">
        <f>SS!B621</f>
        <v>1999</v>
      </c>
      <c r="B619">
        <f>SS!C621</f>
        <v>5</v>
      </c>
      <c r="C619">
        <f>SS!I621</f>
        <v>5</v>
      </c>
      <c r="D619" t="e">
        <f t="shared" si="9"/>
        <v>#REF!</v>
      </c>
      <c r="E619" s="5">
        <f>SS!D621</f>
        <v>1.1076755889175793</v>
      </c>
    </row>
    <row r="620" spans="1:5" x14ac:dyDescent="0.25">
      <c r="A620">
        <f>SS!B622</f>
        <v>1999</v>
      </c>
      <c r="B620">
        <f>SS!C622</f>
        <v>6</v>
      </c>
      <c r="C620">
        <f>SS!I622</f>
        <v>5</v>
      </c>
      <c r="D620" t="e">
        <f t="shared" si="9"/>
        <v>#REF!</v>
      </c>
      <c r="E620" s="5">
        <f>SS!D622</f>
        <v>1.0371452564834263</v>
      </c>
    </row>
    <row r="621" spans="1:5" x14ac:dyDescent="0.25">
      <c r="A621">
        <f>SS!B623</f>
        <v>1999</v>
      </c>
      <c r="B621">
        <f>SS!C623</f>
        <v>7</v>
      </c>
      <c r="C621">
        <f>SS!I623</f>
        <v>5</v>
      </c>
      <c r="D621" t="e">
        <f t="shared" si="9"/>
        <v>#REF!</v>
      </c>
      <c r="E621" s="5">
        <f>SS!D623</f>
        <v>1.0541591771147674</v>
      </c>
    </row>
    <row r="622" spans="1:5" x14ac:dyDescent="0.25">
      <c r="A622">
        <f>SS!B624</f>
        <v>1999</v>
      </c>
      <c r="B622">
        <f>SS!C624</f>
        <v>8</v>
      </c>
      <c r="C622">
        <f>SS!I624</f>
        <v>5</v>
      </c>
      <c r="D622" t="e">
        <f t="shared" si="9"/>
        <v>#REF!</v>
      </c>
      <c r="E622" s="5">
        <f>SS!D624</f>
        <v>1.0853219502671376</v>
      </c>
    </row>
    <row r="623" spans="1:5" x14ac:dyDescent="0.25">
      <c r="A623">
        <f>SS!B625</f>
        <v>1999</v>
      </c>
      <c r="B623">
        <f>SS!C625</f>
        <v>9</v>
      </c>
      <c r="C623">
        <f>SS!I625</f>
        <v>5</v>
      </c>
      <c r="D623" t="e">
        <f t="shared" si="9"/>
        <v>#REF!</v>
      </c>
      <c r="E623" s="5">
        <f>SS!D625</f>
        <v>1.0517850089223764</v>
      </c>
    </row>
    <row r="624" spans="1:5" x14ac:dyDescent="0.25">
      <c r="A624">
        <f>SS!B626</f>
        <v>1999</v>
      </c>
      <c r="B624">
        <f>SS!C626</f>
        <v>10</v>
      </c>
      <c r="C624">
        <f>SS!I626</f>
        <v>5</v>
      </c>
      <c r="D624" t="e">
        <f t="shared" si="9"/>
        <v>#REF!</v>
      </c>
      <c r="E624" s="5">
        <f>SS!D626</f>
        <v>1.1215799850847576</v>
      </c>
    </row>
    <row r="625" spans="1:5" x14ac:dyDescent="0.25">
      <c r="A625">
        <f>SS!B627</f>
        <v>1999</v>
      </c>
      <c r="B625">
        <f>SS!C627</f>
        <v>11</v>
      </c>
      <c r="C625">
        <f>SS!I627</f>
        <v>5</v>
      </c>
      <c r="D625" t="e">
        <f t="shared" si="9"/>
        <v>#REF!</v>
      </c>
      <c r="E625" s="5">
        <f>SS!D627</f>
        <v>1.1128957527496444</v>
      </c>
    </row>
    <row r="626" spans="1:5" x14ac:dyDescent="0.25">
      <c r="A626">
        <f>SS!B628</f>
        <v>1999</v>
      </c>
      <c r="B626">
        <f>SS!C628</f>
        <v>12</v>
      </c>
      <c r="C626">
        <f>SS!I628</f>
        <v>5</v>
      </c>
      <c r="D626" t="e">
        <f t="shared" si="9"/>
        <v>#REF!</v>
      </c>
      <c r="E626" s="5">
        <f>SS!D628</f>
        <v>1.159552844701591</v>
      </c>
    </row>
    <row r="627" spans="1:5" x14ac:dyDescent="0.25">
      <c r="A627">
        <f>SS!B629</f>
        <v>2000</v>
      </c>
      <c r="B627">
        <f>SS!C629</f>
        <v>1</v>
      </c>
      <c r="C627">
        <f>SS!I629</f>
        <v>5</v>
      </c>
      <c r="D627" t="e">
        <f t="shared" si="9"/>
        <v>#REF!</v>
      </c>
      <c r="E627" s="5">
        <f>SS!D629</f>
        <v>1.2027742683732674</v>
      </c>
    </row>
    <row r="628" spans="1:5" x14ac:dyDescent="0.25">
      <c r="A628">
        <f>SS!B630</f>
        <v>2000</v>
      </c>
      <c r="B628">
        <f>SS!C630</f>
        <v>2</v>
      </c>
      <c r="C628">
        <f>SS!I630</f>
        <v>5</v>
      </c>
      <c r="D628" t="e">
        <f t="shared" si="9"/>
        <v>#REF!</v>
      </c>
      <c r="E628" s="5">
        <f>SS!D630</f>
        <v>1.1920057970366795</v>
      </c>
    </row>
    <row r="629" spans="1:5" x14ac:dyDescent="0.25">
      <c r="A629">
        <f>SS!B631</f>
        <v>2000</v>
      </c>
      <c r="B629">
        <f>SS!C631</f>
        <v>3</v>
      </c>
      <c r="C629">
        <f>SS!I631</f>
        <v>5</v>
      </c>
      <c r="D629" t="e">
        <f t="shared" si="9"/>
        <v>#REF!</v>
      </c>
      <c r="E629" s="5">
        <f>SS!D631</f>
        <v>1.2024107013512608</v>
      </c>
    </row>
    <row r="630" spans="1:5" x14ac:dyDescent="0.25">
      <c r="A630">
        <f>SS!B632</f>
        <v>2000</v>
      </c>
      <c r="B630">
        <f>SS!C632</f>
        <v>4</v>
      </c>
      <c r="C630">
        <f>SS!I632</f>
        <v>5</v>
      </c>
      <c r="D630" t="e">
        <f t="shared" si="9"/>
        <v>#REF!</v>
      </c>
      <c r="E630" s="5">
        <f>SS!D632</f>
        <v>1.2707560880245166</v>
      </c>
    </row>
    <row r="631" spans="1:5" x14ac:dyDescent="0.25">
      <c r="A631">
        <f>SS!B633</f>
        <v>2000</v>
      </c>
      <c r="B631">
        <f>SS!C633</f>
        <v>5</v>
      </c>
      <c r="C631">
        <f>SS!I633</f>
        <v>5</v>
      </c>
      <c r="D631" t="e">
        <f t="shared" si="9"/>
        <v>#REF!</v>
      </c>
      <c r="E631" s="5">
        <f>SS!D633</f>
        <v>1.1358052514424595</v>
      </c>
    </row>
    <row r="632" spans="1:5" x14ac:dyDescent="0.25">
      <c r="A632">
        <f>SS!B634</f>
        <v>2000</v>
      </c>
      <c r="B632">
        <f>SS!C634</f>
        <v>6</v>
      </c>
      <c r="C632">
        <f>SS!I634</f>
        <v>5</v>
      </c>
      <c r="D632" t="e">
        <f t="shared" si="9"/>
        <v>#REF!</v>
      </c>
      <c r="E632" s="5">
        <f>SS!D634</f>
        <v>1.1139372136977965</v>
      </c>
    </row>
    <row r="633" spans="1:5" x14ac:dyDescent="0.25">
      <c r="A633">
        <f>SS!B635</f>
        <v>2000</v>
      </c>
      <c r="B633">
        <f>SS!C635</f>
        <v>7</v>
      </c>
      <c r="C633">
        <f>SS!I635</f>
        <v>5</v>
      </c>
      <c r="D633" t="e">
        <f t="shared" si="9"/>
        <v>#REF!</v>
      </c>
      <c r="E633" s="5">
        <f>SS!D635</f>
        <v>1.1374926590516923</v>
      </c>
    </row>
    <row r="634" spans="1:5" x14ac:dyDescent="0.25">
      <c r="A634">
        <f>SS!B636</f>
        <v>2000</v>
      </c>
      <c r="B634">
        <f>SS!C636</f>
        <v>8</v>
      </c>
      <c r="C634">
        <f>SS!I636</f>
        <v>5</v>
      </c>
      <c r="D634" t="e">
        <f t="shared" si="9"/>
        <v>#REF!</v>
      </c>
      <c r="E634" s="5">
        <f>SS!D636</f>
        <v>1.0471682349495566</v>
      </c>
    </row>
    <row r="635" spans="1:5" x14ac:dyDescent="0.25">
      <c r="A635">
        <f>SS!B637</f>
        <v>2000</v>
      </c>
      <c r="B635">
        <f>SS!C637</f>
        <v>9</v>
      </c>
      <c r="C635">
        <f>SS!I637</f>
        <v>5</v>
      </c>
      <c r="D635" t="e">
        <f t="shared" si="9"/>
        <v>#REF!</v>
      </c>
      <c r="E635" s="5">
        <f>SS!D637</f>
        <v>1.1369182800803135</v>
      </c>
    </row>
    <row r="636" spans="1:5" x14ac:dyDescent="0.25">
      <c r="A636">
        <f>SS!B638</f>
        <v>2000</v>
      </c>
      <c r="B636">
        <f>SS!C638</f>
        <v>10</v>
      </c>
      <c r="C636">
        <f>SS!I638</f>
        <v>5</v>
      </c>
      <c r="D636" t="e">
        <f t="shared" si="9"/>
        <v>#REF!</v>
      </c>
      <c r="E636" s="5">
        <f>SS!D638</f>
        <v>1.129351422178708</v>
      </c>
    </row>
    <row r="637" spans="1:5" x14ac:dyDescent="0.25">
      <c r="A637">
        <f>SS!B639</f>
        <v>2000</v>
      </c>
      <c r="B637">
        <f>SS!C639</f>
        <v>11</v>
      </c>
      <c r="C637">
        <f>SS!I639</f>
        <v>5</v>
      </c>
      <c r="D637" t="e">
        <f t="shared" si="9"/>
        <v>#REF!</v>
      </c>
      <c r="E637" s="5">
        <f>SS!D639</f>
        <v>1.0907970592040748</v>
      </c>
    </row>
    <row r="638" spans="1:5" x14ac:dyDescent="0.25">
      <c r="A638">
        <f>SS!B640</f>
        <v>2000</v>
      </c>
      <c r="B638">
        <f>SS!C640</f>
        <v>12</v>
      </c>
      <c r="C638">
        <f>SS!I640</f>
        <v>5</v>
      </c>
      <c r="D638" t="e">
        <f t="shared" si="9"/>
        <v>#REF!</v>
      </c>
      <c r="E638" s="5">
        <f>SS!D640</f>
        <v>1.0711732347794958</v>
      </c>
    </row>
    <row r="639" spans="1:5" x14ac:dyDescent="0.25">
      <c r="A639">
        <f>SS!B641</f>
        <v>2001</v>
      </c>
      <c r="B639">
        <f>SS!C641</f>
        <v>1</v>
      </c>
      <c r="C639">
        <f>SS!I641</f>
        <v>5</v>
      </c>
      <c r="D639" t="e">
        <f t="shared" si="9"/>
        <v>#REF!</v>
      </c>
      <c r="E639" s="5">
        <f>SS!D641</f>
        <v>1.0718380981158935</v>
      </c>
    </row>
    <row r="640" spans="1:5" x14ac:dyDescent="0.25">
      <c r="A640">
        <f>SS!B642</f>
        <v>2001</v>
      </c>
      <c r="B640">
        <f>SS!C642</f>
        <v>2</v>
      </c>
      <c r="C640">
        <f>SS!I642</f>
        <v>5</v>
      </c>
      <c r="D640" t="e">
        <f t="shared" si="9"/>
        <v>#REF!</v>
      </c>
      <c r="E640" s="5">
        <f>SS!D642</f>
        <v>0.94710275981560454</v>
      </c>
    </row>
    <row r="641" spans="1:5" x14ac:dyDescent="0.25">
      <c r="A641">
        <f>SS!B643</f>
        <v>2001</v>
      </c>
      <c r="B641">
        <f>SS!C643</f>
        <v>3</v>
      </c>
      <c r="C641">
        <f>SS!I643</f>
        <v>5</v>
      </c>
      <c r="D641" t="e">
        <f t="shared" si="9"/>
        <v>#REF!</v>
      </c>
      <c r="E641" s="5">
        <f>SS!D643</f>
        <v>0.92238632625540029</v>
      </c>
    </row>
    <row r="642" spans="1:5" x14ac:dyDescent="0.25">
      <c r="A642">
        <f>SS!B644</f>
        <v>2001</v>
      </c>
      <c r="B642">
        <f>SS!C644</f>
        <v>4</v>
      </c>
      <c r="C642">
        <f>SS!I644</f>
        <v>5</v>
      </c>
      <c r="D642" t="e">
        <f t="shared" si="9"/>
        <v>#REF!</v>
      </c>
      <c r="E642" s="5">
        <f>SS!D644</f>
        <v>0.91390055967536321</v>
      </c>
    </row>
    <row r="643" spans="1:5" x14ac:dyDescent="0.25">
      <c r="A643">
        <f>SS!B645</f>
        <v>2001</v>
      </c>
      <c r="B643">
        <f>SS!C645</f>
        <v>5</v>
      </c>
      <c r="C643">
        <f>SS!I645</f>
        <v>5</v>
      </c>
      <c r="D643" t="e">
        <f t="shared" si="9"/>
        <v>#REF!</v>
      </c>
      <c r="E643" s="5">
        <f>SS!D645</f>
        <v>0.87715572504763428</v>
      </c>
    </row>
    <row r="644" spans="1:5" x14ac:dyDescent="0.25">
      <c r="A644">
        <f>SS!B646</f>
        <v>2001</v>
      </c>
      <c r="B644">
        <f>SS!C646</f>
        <v>6</v>
      </c>
      <c r="C644">
        <f>SS!I646</f>
        <v>5</v>
      </c>
      <c r="D644" t="e">
        <f t="shared" ref="D644:D707" si="10">INDEX(M$4:M$8,$C644)</f>
        <v>#REF!</v>
      </c>
      <c r="E644" s="5">
        <f>SS!D646</f>
        <v>0.80282574852310373</v>
      </c>
    </row>
    <row r="645" spans="1:5" x14ac:dyDescent="0.25">
      <c r="A645">
        <f>SS!B647</f>
        <v>2001</v>
      </c>
      <c r="B645">
        <f>SS!C647</f>
        <v>7</v>
      </c>
      <c r="C645">
        <f>SS!I647</f>
        <v>5</v>
      </c>
      <c r="D645" t="e">
        <f t="shared" si="10"/>
        <v>#REF!</v>
      </c>
      <c r="E645" s="5">
        <f>SS!D647</f>
        <v>0.81431058729451655</v>
      </c>
    </row>
    <row r="646" spans="1:5" x14ac:dyDescent="0.25">
      <c r="A646">
        <f>SS!B648</f>
        <v>2001</v>
      </c>
      <c r="B646">
        <f>SS!C648</f>
        <v>8</v>
      </c>
      <c r="C646">
        <f>SS!I648</f>
        <v>5</v>
      </c>
      <c r="D646" t="e">
        <f t="shared" si="10"/>
        <v>#REF!</v>
      </c>
      <c r="E646" s="5">
        <f>SS!D648</f>
        <v>0.71662221790255964</v>
      </c>
    </row>
    <row r="647" spans="1:5" x14ac:dyDescent="0.25">
      <c r="A647">
        <f>SS!B649</f>
        <v>2001</v>
      </c>
      <c r="B647">
        <f>SS!C649</f>
        <v>9</v>
      </c>
      <c r="C647">
        <f>SS!I649</f>
        <v>5</v>
      </c>
      <c r="D647" t="e">
        <f t="shared" si="10"/>
        <v>#REF!</v>
      </c>
      <c r="E647" s="5">
        <f>SS!D649</f>
        <v>0.68617987152042026</v>
      </c>
    </row>
    <row r="648" spans="1:5" x14ac:dyDescent="0.25">
      <c r="A648">
        <f>SS!B650</f>
        <v>2001</v>
      </c>
      <c r="B648">
        <f>SS!C650</f>
        <v>10</v>
      </c>
      <c r="C648">
        <f>SS!I650</f>
        <v>5</v>
      </c>
      <c r="D648" t="e">
        <f t="shared" si="10"/>
        <v>#REF!</v>
      </c>
      <c r="E648" s="5">
        <f>SS!D650</f>
        <v>0.57672930237604136</v>
      </c>
    </row>
    <row r="649" spans="1:5" x14ac:dyDescent="0.25">
      <c r="A649">
        <f>SS!B651</f>
        <v>2001</v>
      </c>
      <c r="B649">
        <f>SS!C651</f>
        <v>11</v>
      </c>
      <c r="C649">
        <f>SS!I651</f>
        <v>5</v>
      </c>
      <c r="D649" t="e">
        <f t="shared" si="10"/>
        <v>#REF!</v>
      </c>
      <c r="E649" s="5">
        <f>SS!D651</f>
        <v>0.54741465648960674</v>
      </c>
    </row>
    <row r="650" spans="1:5" x14ac:dyDescent="0.25">
      <c r="A650">
        <f>SS!B652</f>
        <v>2001</v>
      </c>
      <c r="B650">
        <f>SS!C652</f>
        <v>12</v>
      </c>
      <c r="C650">
        <f>SS!I652</f>
        <v>5</v>
      </c>
      <c r="D650" t="e">
        <f t="shared" si="10"/>
        <v>#REF!</v>
      </c>
      <c r="E650" s="5">
        <f>SS!D652</f>
        <v>0.53714962487716467</v>
      </c>
    </row>
    <row r="651" spans="1:5" x14ac:dyDescent="0.25">
      <c r="A651">
        <f>SS!B653</f>
        <v>2002</v>
      </c>
      <c r="B651">
        <f>SS!C653</f>
        <v>1</v>
      </c>
      <c r="C651">
        <f>SS!I653</f>
        <v>5</v>
      </c>
      <c r="D651" t="e">
        <f t="shared" si="10"/>
        <v>#REF!</v>
      </c>
      <c r="E651" s="5">
        <f>SS!D653</f>
        <v>0.54279850554882048</v>
      </c>
    </row>
    <row r="652" spans="1:5" x14ac:dyDescent="0.25">
      <c r="A652">
        <f>SS!B654</f>
        <v>2002</v>
      </c>
      <c r="B652">
        <f>SS!C654</f>
        <v>2</v>
      </c>
      <c r="C652">
        <f>SS!I654</f>
        <v>5</v>
      </c>
      <c r="D652" t="e">
        <f t="shared" si="10"/>
        <v>#REF!</v>
      </c>
      <c r="E652" s="5">
        <f>SS!D654</f>
        <v>0.5147247699269325</v>
      </c>
    </row>
    <row r="653" spans="1:5" x14ac:dyDescent="0.25">
      <c r="A653">
        <f>SS!B655</f>
        <v>2002</v>
      </c>
      <c r="B653">
        <f>SS!C655</f>
        <v>3</v>
      </c>
      <c r="C653">
        <f>SS!I655</f>
        <v>5</v>
      </c>
      <c r="D653" t="e">
        <f t="shared" si="10"/>
        <v>#REF!</v>
      </c>
      <c r="E653" s="5">
        <f>SS!D655</f>
        <v>0.53851575496835113</v>
      </c>
    </row>
    <row r="654" spans="1:5" x14ac:dyDescent="0.25">
      <c r="A654">
        <f>SS!B656</f>
        <v>2002</v>
      </c>
      <c r="B654">
        <f>SS!C656</f>
        <v>4</v>
      </c>
      <c r="C654">
        <f>SS!I656</f>
        <v>5</v>
      </c>
      <c r="D654" t="e">
        <f t="shared" si="10"/>
        <v>#REF!</v>
      </c>
      <c r="E654" s="5">
        <f>SS!D656</f>
        <v>0.48471978748757583</v>
      </c>
    </row>
    <row r="655" spans="1:5" x14ac:dyDescent="0.25">
      <c r="A655">
        <f>SS!B657</f>
        <v>2002</v>
      </c>
      <c r="B655">
        <f>SS!C657</f>
        <v>5</v>
      </c>
      <c r="C655">
        <f>SS!I657</f>
        <v>5</v>
      </c>
      <c r="D655" t="e">
        <f t="shared" si="10"/>
        <v>#REF!</v>
      </c>
      <c r="E655" s="5">
        <f>SS!D657</f>
        <v>0.52158581100646029</v>
      </c>
    </row>
    <row r="656" spans="1:5" x14ac:dyDescent="0.25">
      <c r="A656">
        <f>SS!B658</f>
        <v>2002</v>
      </c>
      <c r="B656">
        <f>SS!C658</f>
        <v>6</v>
      </c>
      <c r="C656">
        <f>SS!I658</f>
        <v>4</v>
      </c>
      <c r="D656" t="e">
        <f t="shared" si="10"/>
        <v>#REF!</v>
      </c>
      <c r="E656" s="5">
        <f>SS!D658</f>
        <v>0.49280547786548828</v>
      </c>
    </row>
    <row r="657" spans="1:5" x14ac:dyDescent="0.25">
      <c r="A657">
        <f>SS!B659</f>
        <v>2002</v>
      </c>
      <c r="B657">
        <f>SS!C659</f>
        <v>7</v>
      </c>
      <c r="C657">
        <f>SS!I659</f>
        <v>4</v>
      </c>
      <c r="D657" t="e">
        <f t="shared" si="10"/>
        <v>#REF!</v>
      </c>
      <c r="E657" s="5">
        <f>SS!D659</f>
        <v>0.49611503367156645</v>
      </c>
    </row>
    <row r="658" spans="1:5" x14ac:dyDescent="0.25">
      <c r="A658">
        <f>SS!B660</f>
        <v>2002</v>
      </c>
      <c r="B658">
        <f>SS!C660</f>
        <v>8</v>
      </c>
      <c r="C658">
        <f>SS!I660</f>
        <v>4</v>
      </c>
      <c r="D658" t="e">
        <f t="shared" si="10"/>
        <v>#REF!</v>
      </c>
      <c r="E658" s="5">
        <f>SS!D660</f>
        <v>0.51958256136694991</v>
      </c>
    </row>
    <row r="659" spans="1:5" x14ac:dyDescent="0.25">
      <c r="A659">
        <f>SS!B661</f>
        <v>2002</v>
      </c>
      <c r="B659">
        <f>SS!C661</f>
        <v>9</v>
      </c>
      <c r="C659">
        <f>SS!I661</f>
        <v>3</v>
      </c>
      <c r="D659" t="e">
        <f t="shared" si="10"/>
        <v>#REF!</v>
      </c>
      <c r="E659" s="5">
        <f>SS!D661</f>
        <v>0.50179043708220261</v>
      </c>
    </row>
    <row r="660" spans="1:5" x14ac:dyDescent="0.25">
      <c r="A660">
        <f>SS!B662</f>
        <v>2002</v>
      </c>
      <c r="B660">
        <f>SS!C662</f>
        <v>10</v>
      </c>
      <c r="C660">
        <f>SS!I662</f>
        <v>3</v>
      </c>
      <c r="D660" t="e">
        <f t="shared" si="10"/>
        <v>#REF!</v>
      </c>
      <c r="E660" s="5">
        <f>SS!D662</f>
        <v>0.52638137974702548</v>
      </c>
    </row>
    <row r="661" spans="1:5" x14ac:dyDescent="0.25">
      <c r="A661">
        <f>SS!B663</f>
        <v>2002</v>
      </c>
      <c r="B661">
        <f>SS!C663</f>
        <v>11</v>
      </c>
      <c r="C661">
        <f>SS!I663</f>
        <v>4</v>
      </c>
      <c r="D661" t="e">
        <f t="shared" si="10"/>
        <v>#REF!</v>
      </c>
      <c r="E661" s="5">
        <f>SS!D663</f>
        <v>0.52587802563558628</v>
      </c>
    </row>
    <row r="662" spans="1:5" x14ac:dyDescent="0.25">
      <c r="A662">
        <f>SS!B664</f>
        <v>2002</v>
      </c>
      <c r="B662">
        <f>SS!C664</f>
        <v>12</v>
      </c>
      <c r="C662">
        <f>SS!I664</f>
        <v>3</v>
      </c>
      <c r="D662" t="e">
        <f t="shared" si="10"/>
        <v>#REF!</v>
      </c>
      <c r="E662" s="5">
        <f>SS!D664</f>
        <v>0.44507423174410882</v>
      </c>
    </row>
    <row r="663" spans="1:5" x14ac:dyDescent="0.25">
      <c r="A663">
        <f>SS!B665</f>
        <v>2003</v>
      </c>
      <c r="B663">
        <f>SS!C665</f>
        <v>1</v>
      </c>
      <c r="C663">
        <f>SS!I665</f>
        <v>4</v>
      </c>
      <c r="D663" t="e">
        <f t="shared" si="10"/>
        <v>#REF!</v>
      </c>
      <c r="E663" s="5">
        <f>SS!D665</f>
        <v>0.54170761161936931</v>
      </c>
    </row>
    <row r="664" spans="1:5" x14ac:dyDescent="0.25">
      <c r="A664">
        <f>SS!B666</f>
        <v>2003</v>
      </c>
      <c r="B664">
        <f>SS!C666</f>
        <v>2</v>
      </c>
      <c r="C664">
        <f>SS!I666</f>
        <v>3</v>
      </c>
      <c r="D664" t="e">
        <f t="shared" si="10"/>
        <v>#REF!</v>
      </c>
      <c r="E664" s="5">
        <f>SS!D666</f>
        <v>0.49474782432383213</v>
      </c>
    </row>
    <row r="665" spans="1:5" x14ac:dyDescent="0.25">
      <c r="A665">
        <f>SS!B667</f>
        <v>2003</v>
      </c>
      <c r="B665">
        <f>SS!C667</f>
        <v>3</v>
      </c>
      <c r="C665">
        <f>SS!I667</f>
        <v>3</v>
      </c>
      <c r="D665" t="e">
        <f t="shared" si="10"/>
        <v>#REF!</v>
      </c>
      <c r="E665" s="5">
        <f>SS!D667</f>
        <v>0.4529733749996947</v>
      </c>
    </row>
    <row r="666" spans="1:5" x14ac:dyDescent="0.25">
      <c r="A666">
        <f>SS!B668</f>
        <v>2003</v>
      </c>
      <c r="B666">
        <f>SS!C668</f>
        <v>4</v>
      </c>
      <c r="C666">
        <f>SS!I668</f>
        <v>3</v>
      </c>
      <c r="D666" t="e">
        <f t="shared" si="10"/>
        <v>#REF!</v>
      </c>
      <c r="E666" s="5">
        <f>SS!D668</f>
        <v>0.45187621422119328</v>
      </c>
    </row>
    <row r="667" spans="1:5" x14ac:dyDescent="0.25">
      <c r="A667">
        <f>SS!B669</f>
        <v>2003</v>
      </c>
      <c r="B667">
        <f>SS!C669</f>
        <v>5</v>
      </c>
      <c r="C667">
        <f>SS!I669</f>
        <v>3</v>
      </c>
      <c r="D667" t="e">
        <f t="shared" si="10"/>
        <v>#REF!</v>
      </c>
      <c r="E667" s="5">
        <f>SS!D669</f>
        <v>0.44915867134787901</v>
      </c>
    </row>
    <row r="668" spans="1:5" x14ac:dyDescent="0.25">
      <c r="A668">
        <f>SS!B670</f>
        <v>2003</v>
      </c>
      <c r="B668">
        <f>SS!C670</f>
        <v>6</v>
      </c>
      <c r="C668">
        <f>SS!I670</f>
        <v>4</v>
      </c>
      <c r="D668" t="e">
        <f t="shared" si="10"/>
        <v>#REF!</v>
      </c>
      <c r="E668" s="5">
        <f>SS!D670</f>
        <v>0.45563094941835447</v>
      </c>
    </row>
    <row r="669" spans="1:5" x14ac:dyDescent="0.25">
      <c r="A669">
        <f>SS!B671</f>
        <v>2003</v>
      </c>
      <c r="B669">
        <f>SS!C671</f>
        <v>7</v>
      </c>
      <c r="C669">
        <f>SS!I671</f>
        <v>4</v>
      </c>
      <c r="D669" t="e">
        <f t="shared" si="10"/>
        <v>#REF!</v>
      </c>
      <c r="E669" s="5">
        <f>SS!D671</f>
        <v>0.44646591088695531</v>
      </c>
    </row>
    <row r="670" spans="1:5" x14ac:dyDescent="0.25">
      <c r="A670">
        <f>SS!B672</f>
        <v>2003</v>
      </c>
      <c r="B670">
        <f>SS!C672</f>
        <v>8</v>
      </c>
      <c r="C670">
        <f>SS!I672</f>
        <v>4</v>
      </c>
      <c r="D670" t="e">
        <f t="shared" si="10"/>
        <v>#REF!</v>
      </c>
      <c r="E670" s="5">
        <f>SS!D672</f>
        <v>0.45889516017247378</v>
      </c>
    </row>
    <row r="671" spans="1:5" x14ac:dyDescent="0.25">
      <c r="A671">
        <f>SS!B673</f>
        <v>2003</v>
      </c>
      <c r="B671">
        <f>SS!C673</f>
        <v>9</v>
      </c>
      <c r="C671">
        <f>SS!I673</f>
        <v>4</v>
      </c>
      <c r="D671" t="e">
        <f t="shared" si="10"/>
        <v>#REF!</v>
      </c>
      <c r="E671" s="5">
        <f>SS!D673</f>
        <v>0.43187659494971253</v>
      </c>
    </row>
    <row r="672" spans="1:5" x14ac:dyDescent="0.25">
      <c r="A672">
        <f>SS!B674</f>
        <v>2003</v>
      </c>
      <c r="B672">
        <f>SS!C674</f>
        <v>10</v>
      </c>
      <c r="C672">
        <f>SS!I674</f>
        <v>4</v>
      </c>
      <c r="D672" t="e">
        <f t="shared" si="10"/>
        <v>#REF!</v>
      </c>
      <c r="E672" s="5">
        <f>SS!D674</f>
        <v>0.46217248917743736</v>
      </c>
    </row>
    <row r="673" spans="1:5" x14ac:dyDescent="0.25">
      <c r="A673">
        <f>SS!B675</f>
        <v>2003</v>
      </c>
      <c r="B673">
        <f>SS!C675</f>
        <v>11</v>
      </c>
      <c r="C673">
        <f>SS!I675</f>
        <v>4</v>
      </c>
      <c r="D673" t="e">
        <f t="shared" si="10"/>
        <v>#REF!</v>
      </c>
      <c r="E673" s="5">
        <f>SS!D675</f>
        <v>0.48870599673036108</v>
      </c>
    </row>
    <row r="674" spans="1:5" x14ac:dyDescent="0.25">
      <c r="A674">
        <f>SS!B676</f>
        <v>2003</v>
      </c>
      <c r="B674">
        <f>SS!C676</f>
        <v>12</v>
      </c>
      <c r="C674">
        <f>SS!I676</f>
        <v>4</v>
      </c>
      <c r="D674" t="e">
        <f t="shared" si="10"/>
        <v>#REF!</v>
      </c>
      <c r="E674" s="5">
        <f>SS!D676</f>
        <v>0.50713511653682919</v>
      </c>
    </row>
    <row r="675" spans="1:5" x14ac:dyDescent="0.25">
      <c r="A675">
        <f>SS!B677</f>
        <v>2004</v>
      </c>
      <c r="B675">
        <f>SS!C677</f>
        <v>1</v>
      </c>
      <c r="C675">
        <f>SS!I677</f>
        <v>4</v>
      </c>
      <c r="D675" t="e">
        <f t="shared" si="10"/>
        <v>#REF!</v>
      </c>
      <c r="E675" s="5">
        <f>SS!D677</f>
        <v>0.51301964253678467</v>
      </c>
    </row>
    <row r="676" spans="1:5" x14ac:dyDescent="0.25">
      <c r="A676">
        <f>SS!B678</f>
        <v>2004</v>
      </c>
      <c r="B676">
        <f>SS!C678</f>
        <v>2</v>
      </c>
      <c r="C676">
        <f>SS!I678</f>
        <v>4</v>
      </c>
      <c r="D676" t="e">
        <f t="shared" si="10"/>
        <v>#REF!</v>
      </c>
      <c r="E676" s="5">
        <f>SS!D678</f>
        <v>0.53340306905207957</v>
      </c>
    </row>
    <row r="677" spans="1:5" x14ac:dyDescent="0.25">
      <c r="A677">
        <f>SS!B679</f>
        <v>2004</v>
      </c>
      <c r="B677">
        <f>SS!C679</f>
        <v>3</v>
      </c>
      <c r="C677">
        <f>SS!I679</f>
        <v>4</v>
      </c>
      <c r="D677" t="e">
        <f t="shared" si="10"/>
        <v>#REF!</v>
      </c>
      <c r="E677" s="5">
        <f>SS!D679</f>
        <v>0.51099031689675145</v>
      </c>
    </row>
    <row r="678" spans="1:5" x14ac:dyDescent="0.25">
      <c r="A678">
        <f>SS!B680</f>
        <v>2004</v>
      </c>
      <c r="B678">
        <f>SS!C680</f>
        <v>4</v>
      </c>
      <c r="C678">
        <f>SS!I680</f>
        <v>4</v>
      </c>
      <c r="D678" t="e">
        <f t="shared" si="10"/>
        <v>#REF!</v>
      </c>
      <c r="E678" s="5">
        <f>SS!D680</f>
        <v>0.53871464100516242</v>
      </c>
    </row>
    <row r="679" spans="1:5" x14ac:dyDescent="0.25">
      <c r="A679">
        <f>SS!B681</f>
        <v>2004</v>
      </c>
      <c r="B679">
        <f>SS!C681</f>
        <v>5</v>
      </c>
      <c r="C679">
        <f>SS!I681</f>
        <v>4</v>
      </c>
      <c r="D679" t="e">
        <f t="shared" si="10"/>
        <v>#REF!</v>
      </c>
      <c r="E679" s="5">
        <f>SS!D681</f>
        <v>0.56617919824173235</v>
      </c>
    </row>
    <row r="680" spans="1:5" x14ac:dyDescent="0.25">
      <c r="A680">
        <f>SS!B682</f>
        <v>2004</v>
      </c>
      <c r="B680">
        <f>SS!C682</f>
        <v>6</v>
      </c>
      <c r="C680">
        <f>SS!I682</f>
        <v>4</v>
      </c>
      <c r="D680" t="e">
        <f t="shared" si="10"/>
        <v>#REF!</v>
      </c>
      <c r="E680" s="5">
        <f>SS!D682</f>
        <v>0.51957882771571207</v>
      </c>
    </row>
    <row r="681" spans="1:5" x14ac:dyDescent="0.25">
      <c r="A681">
        <f>SS!B683</f>
        <v>2004</v>
      </c>
      <c r="B681">
        <f>SS!C683</f>
        <v>7</v>
      </c>
      <c r="C681">
        <f>SS!I683</f>
        <v>4</v>
      </c>
      <c r="D681" t="e">
        <f t="shared" si="10"/>
        <v>#REF!</v>
      </c>
      <c r="E681" s="5">
        <f>SS!D683</f>
        <v>0.60024329898201279</v>
      </c>
    </row>
    <row r="682" spans="1:5" x14ac:dyDescent="0.25">
      <c r="A682">
        <f>SS!B684</f>
        <v>2004</v>
      </c>
      <c r="B682">
        <f>SS!C684</f>
        <v>8</v>
      </c>
      <c r="C682">
        <f>SS!I684</f>
        <v>4</v>
      </c>
      <c r="D682" t="e">
        <f t="shared" si="10"/>
        <v>#REF!</v>
      </c>
      <c r="E682" s="5">
        <f>SS!D684</f>
        <v>0.57078601078367242</v>
      </c>
    </row>
    <row r="683" spans="1:5" x14ac:dyDescent="0.25">
      <c r="A683">
        <f>SS!B685</f>
        <v>2004</v>
      </c>
      <c r="B683">
        <f>SS!C685</f>
        <v>9</v>
      </c>
      <c r="C683">
        <f>SS!I685</f>
        <v>4</v>
      </c>
      <c r="D683" t="e">
        <f t="shared" si="10"/>
        <v>#REF!</v>
      </c>
      <c r="E683" s="5">
        <f>SS!D685</f>
        <v>0.59614067523503966</v>
      </c>
    </row>
    <row r="684" spans="1:5" x14ac:dyDescent="0.25">
      <c r="A684">
        <f>SS!B686</f>
        <v>2004</v>
      </c>
      <c r="B684">
        <f>SS!C686</f>
        <v>10</v>
      </c>
      <c r="C684">
        <f>SS!I686</f>
        <v>4</v>
      </c>
      <c r="D684" t="e">
        <f t="shared" si="10"/>
        <v>#REF!</v>
      </c>
      <c r="E684" s="5">
        <f>SS!D686</f>
        <v>0.59866170438881894</v>
      </c>
    </row>
    <row r="685" spans="1:5" x14ac:dyDescent="0.25">
      <c r="A685">
        <f>SS!B687</f>
        <v>2004</v>
      </c>
      <c r="B685">
        <f>SS!C687</f>
        <v>11</v>
      </c>
      <c r="C685">
        <f>SS!I687</f>
        <v>4</v>
      </c>
      <c r="D685" t="e">
        <f t="shared" si="10"/>
        <v>#REF!</v>
      </c>
      <c r="E685" s="5">
        <f>SS!D687</f>
        <v>0.55691819508444307</v>
      </c>
    </row>
    <row r="686" spans="1:5" x14ac:dyDescent="0.25">
      <c r="A686">
        <f>SS!B688</f>
        <v>2004</v>
      </c>
      <c r="B686">
        <f>SS!C688</f>
        <v>12</v>
      </c>
      <c r="C686">
        <f>SS!I688</f>
        <v>4</v>
      </c>
      <c r="D686" t="e">
        <f t="shared" si="10"/>
        <v>#REF!</v>
      </c>
      <c r="E686" s="5">
        <f>SS!D688</f>
        <v>0.62018939276267038</v>
      </c>
    </row>
    <row r="687" spans="1:5" x14ac:dyDescent="0.25">
      <c r="A687">
        <f>SS!B689</f>
        <v>2005</v>
      </c>
      <c r="B687">
        <f>SS!C689</f>
        <v>1</v>
      </c>
      <c r="C687">
        <f>SS!I689</f>
        <v>4</v>
      </c>
      <c r="D687" t="e">
        <f t="shared" si="10"/>
        <v>#REF!</v>
      </c>
      <c r="E687" s="5">
        <f>SS!D689</f>
        <v>0.59143931405307049</v>
      </c>
    </row>
    <row r="688" spans="1:5" x14ac:dyDescent="0.25">
      <c r="A688">
        <f>SS!B690</f>
        <v>2005</v>
      </c>
      <c r="B688">
        <f>SS!C690</f>
        <v>2</v>
      </c>
      <c r="C688">
        <f>SS!I690</f>
        <v>4</v>
      </c>
      <c r="D688" t="e">
        <f t="shared" si="10"/>
        <v>#REF!</v>
      </c>
      <c r="E688" s="5">
        <f>SS!D690</f>
        <v>0.61712830047075429</v>
      </c>
    </row>
    <row r="689" spans="1:5" x14ac:dyDescent="0.25">
      <c r="A689">
        <f>SS!B691</f>
        <v>2005</v>
      </c>
      <c r="B689">
        <f>SS!C691</f>
        <v>3</v>
      </c>
      <c r="C689">
        <f>SS!I691</f>
        <v>4</v>
      </c>
      <c r="D689" t="e">
        <f t="shared" si="10"/>
        <v>#REF!</v>
      </c>
      <c r="E689" s="5">
        <f>SS!D691</f>
        <v>0.64523289355778224</v>
      </c>
    </row>
    <row r="690" spans="1:5" x14ac:dyDescent="0.25">
      <c r="A690">
        <f>SS!B692</f>
        <v>2005</v>
      </c>
      <c r="B690">
        <f>SS!C692</f>
        <v>4</v>
      </c>
      <c r="C690">
        <f>SS!I692</f>
        <v>4</v>
      </c>
      <c r="D690" t="e">
        <f t="shared" si="10"/>
        <v>#REF!</v>
      </c>
      <c r="E690" s="5">
        <f>SS!D692</f>
        <v>0.6888045106619719</v>
      </c>
    </row>
    <row r="691" spans="1:5" x14ac:dyDescent="0.25">
      <c r="A691">
        <f>SS!B693</f>
        <v>2005</v>
      </c>
      <c r="B691">
        <f>SS!C693</f>
        <v>5</v>
      </c>
      <c r="C691">
        <f>SS!I693</f>
        <v>4</v>
      </c>
      <c r="D691" t="e">
        <f t="shared" si="10"/>
        <v>#REF!</v>
      </c>
      <c r="E691" s="5">
        <f>SS!D693</f>
        <v>0.64245289487751689</v>
      </c>
    </row>
    <row r="692" spans="1:5" x14ac:dyDescent="0.25">
      <c r="A692">
        <f>SS!B694</f>
        <v>2005</v>
      </c>
      <c r="B692">
        <f>SS!C694</f>
        <v>6</v>
      </c>
      <c r="C692">
        <f>SS!I694</f>
        <v>4</v>
      </c>
      <c r="D692" t="e">
        <f t="shared" si="10"/>
        <v>#REF!</v>
      </c>
      <c r="E692" s="5">
        <f>SS!D694</f>
        <v>0.68708366875167981</v>
      </c>
    </row>
    <row r="693" spans="1:5" x14ac:dyDescent="0.25">
      <c r="A693">
        <f>SS!B695</f>
        <v>2005</v>
      </c>
      <c r="B693">
        <f>SS!C695</f>
        <v>7</v>
      </c>
      <c r="C693">
        <f>SS!I695</f>
        <v>4</v>
      </c>
      <c r="D693" t="e">
        <f t="shared" si="10"/>
        <v>#REF!</v>
      </c>
      <c r="E693" s="5">
        <f>SS!D695</f>
        <v>0.72372524214734268</v>
      </c>
    </row>
    <row r="694" spans="1:5" x14ac:dyDescent="0.25">
      <c r="A694">
        <f>SS!B696</f>
        <v>2005</v>
      </c>
      <c r="B694">
        <f>SS!C696</f>
        <v>8</v>
      </c>
      <c r="C694">
        <f>SS!I696</f>
        <v>4</v>
      </c>
      <c r="D694" t="e">
        <f t="shared" si="10"/>
        <v>#REF!</v>
      </c>
      <c r="E694" s="5">
        <f>SS!D696</f>
        <v>0.71690644464485509</v>
      </c>
    </row>
    <row r="695" spans="1:5" x14ac:dyDescent="0.25">
      <c r="A695">
        <f>SS!B697</f>
        <v>2005</v>
      </c>
      <c r="B695">
        <f>SS!C697</f>
        <v>9</v>
      </c>
      <c r="C695">
        <f>SS!I697</f>
        <v>4</v>
      </c>
      <c r="D695" t="e">
        <f t="shared" si="10"/>
        <v>#REF!</v>
      </c>
      <c r="E695" s="5">
        <f>SS!D697</f>
        <v>0.72207425122630464</v>
      </c>
    </row>
    <row r="696" spans="1:5" x14ac:dyDescent="0.25">
      <c r="A696">
        <f>SS!B698</f>
        <v>2005</v>
      </c>
      <c r="B696">
        <f>SS!C698</f>
        <v>10</v>
      </c>
      <c r="C696">
        <f>SS!I698</f>
        <v>4</v>
      </c>
      <c r="D696" t="e">
        <f t="shared" si="10"/>
        <v>#REF!</v>
      </c>
      <c r="E696" s="5">
        <f>SS!D698</f>
        <v>0.73296833531086969</v>
      </c>
    </row>
    <row r="697" spans="1:5" x14ac:dyDescent="0.25">
      <c r="A697">
        <f>SS!B699</f>
        <v>2005</v>
      </c>
      <c r="B697">
        <f>SS!C699</f>
        <v>11</v>
      </c>
      <c r="C697">
        <f>SS!I699</f>
        <v>4</v>
      </c>
      <c r="D697" t="e">
        <f t="shared" si="10"/>
        <v>#REF!</v>
      </c>
      <c r="E697" s="5">
        <f>SS!D699</f>
        <v>0.74166244352796762</v>
      </c>
    </row>
    <row r="698" spans="1:5" x14ac:dyDescent="0.25">
      <c r="A698">
        <f>SS!B700</f>
        <v>2005</v>
      </c>
      <c r="B698">
        <f>SS!C700</f>
        <v>12</v>
      </c>
      <c r="C698">
        <f>SS!I700</f>
        <v>4</v>
      </c>
      <c r="D698" t="e">
        <f t="shared" si="10"/>
        <v>#REF!</v>
      </c>
      <c r="E698" s="5">
        <f>SS!D700</f>
        <v>0.75527432629323565</v>
      </c>
    </row>
    <row r="699" spans="1:5" x14ac:dyDescent="0.25">
      <c r="A699">
        <f>SS!B701</f>
        <v>2006</v>
      </c>
      <c r="B699">
        <f>SS!C701</f>
        <v>1</v>
      </c>
      <c r="C699">
        <f>SS!I701</f>
        <v>4</v>
      </c>
      <c r="D699" t="e">
        <f t="shared" si="10"/>
        <v>#REF!</v>
      </c>
      <c r="E699" s="5">
        <f>SS!D701</f>
        <v>0.78430804863313219</v>
      </c>
    </row>
    <row r="700" spans="1:5" x14ac:dyDescent="0.25">
      <c r="A700">
        <f>SS!B702</f>
        <v>2006</v>
      </c>
      <c r="B700">
        <f>SS!C702</f>
        <v>2</v>
      </c>
      <c r="C700">
        <f>SS!I702</f>
        <v>4</v>
      </c>
      <c r="D700" t="e">
        <f t="shared" si="10"/>
        <v>#REF!</v>
      </c>
      <c r="E700" s="5">
        <f>SS!D702</f>
        <v>0.77734323750803458</v>
      </c>
    </row>
    <row r="701" spans="1:5" x14ac:dyDescent="0.25">
      <c r="A701">
        <f>SS!B703</f>
        <v>2006</v>
      </c>
      <c r="B701">
        <f>SS!C703</f>
        <v>3</v>
      </c>
      <c r="C701">
        <f>SS!I703</f>
        <v>5</v>
      </c>
      <c r="D701" t="e">
        <f t="shared" si="10"/>
        <v>#REF!</v>
      </c>
      <c r="E701" s="5">
        <f>SS!D703</f>
        <v>0.8324091640466621</v>
      </c>
    </row>
    <row r="702" spans="1:5" x14ac:dyDescent="0.25">
      <c r="A702">
        <f>SS!B704</f>
        <v>2006</v>
      </c>
      <c r="B702">
        <f>SS!C704</f>
        <v>4</v>
      </c>
      <c r="C702">
        <f>SS!I704</f>
        <v>5</v>
      </c>
      <c r="D702" t="e">
        <f t="shared" si="10"/>
        <v>#REF!</v>
      </c>
      <c r="E702" s="5">
        <f>SS!D704</f>
        <v>0.81991135228974499</v>
      </c>
    </row>
    <row r="703" spans="1:5" x14ac:dyDescent="0.25">
      <c r="A703">
        <f>SS!B705</f>
        <v>2006</v>
      </c>
      <c r="B703">
        <f>SS!C705</f>
        <v>5</v>
      </c>
      <c r="C703">
        <f>SS!I705</f>
        <v>4</v>
      </c>
      <c r="D703" t="e">
        <f t="shared" si="10"/>
        <v>#REF!</v>
      </c>
      <c r="E703" s="5">
        <f>SS!D705</f>
        <v>0.825407475644785</v>
      </c>
    </row>
    <row r="704" spans="1:5" x14ac:dyDescent="0.25">
      <c r="A704">
        <f>SS!B706</f>
        <v>2006</v>
      </c>
      <c r="B704">
        <f>SS!C706</f>
        <v>6</v>
      </c>
      <c r="C704">
        <f>SS!I706</f>
        <v>4</v>
      </c>
      <c r="D704" t="e">
        <f t="shared" si="10"/>
        <v>#REF!</v>
      </c>
      <c r="E704" s="5">
        <f>SS!D706</f>
        <v>0.80493172848992212</v>
      </c>
    </row>
    <row r="705" spans="1:5" x14ac:dyDescent="0.25">
      <c r="A705">
        <f>SS!B707</f>
        <v>2006</v>
      </c>
      <c r="B705">
        <f>SS!C707</f>
        <v>7</v>
      </c>
      <c r="C705">
        <f>SS!I707</f>
        <v>4</v>
      </c>
      <c r="D705" t="e">
        <f t="shared" si="10"/>
        <v>#REF!</v>
      </c>
      <c r="E705" s="5">
        <f>SS!D707</f>
        <v>0.7407684917448043</v>
      </c>
    </row>
    <row r="706" spans="1:5" x14ac:dyDescent="0.25">
      <c r="A706">
        <f>SS!B708</f>
        <v>2006</v>
      </c>
      <c r="B706">
        <f>SS!C708</f>
        <v>8</v>
      </c>
      <c r="C706">
        <f>SS!I708</f>
        <v>4</v>
      </c>
      <c r="D706" t="e">
        <f t="shared" si="10"/>
        <v>#REF!</v>
      </c>
      <c r="E706" s="5">
        <f>SS!D708</f>
        <v>0.81091298781103793</v>
      </c>
    </row>
    <row r="707" spans="1:5" x14ac:dyDescent="0.25">
      <c r="A707">
        <f>SS!B709</f>
        <v>2006</v>
      </c>
      <c r="B707">
        <f>SS!C709</f>
        <v>9</v>
      </c>
      <c r="C707">
        <f>SS!I709</f>
        <v>5</v>
      </c>
      <c r="D707" t="e">
        <f t="shared" si="10"/>
        <v>#REF!</v>
      </c>
      <c r="E707" s="5">
        <f>SS!D709</f>
        <v>0.85717733422648879</v>
      </c>
    </row>
    <row r="708" spans="1:5" x14ac:dyDescent="0.25">
      <c r="A708">
        <f>SS!B710</f>
        <v>2006</v>
      </c>
      <c r="B708">
        <f>SS!C710</f>
        <v>10</v>
      </c>
      <c r="C708">
        <f>SS!I710</f>
        <v>5</v>
      </c>
      <c r="D708" t="e">
        <f t="shared" ref="D708:D771" si="11">INDEX(M$4:M$8,$C708)</f>
        <v>#REF!</v>
      </c>
      <c r="E708" s="5">
        <f>SS!D710</f>
        <v>0.86474331277456251</v>
      </c>
    </row>
    <row r="709" spans="1:5" x14ac:dyDescent="0.25">
      <c r="A709">
        <f>SS!B711</f>
        <v>2006</v>
      </c>
      <c r="B709">
        <f>SS!C711</f>
        <v>11</v>
      </c>
      <c r="C709">
        <f>SS!I711</f>
        <v>5</v>
      </c>
      <c r="D709" t="e">
        <f t="shared" si="11"/>
        <v>#REF!</v>
      </c>
      <c r="E709" s="5">
        <f>SS!D711</f>
        <v>0.87924941734984841</v>
      </c>
    </row>
    <row r="710" spans="1:5" x14ac:dyDescent="0.25">
      <c r="A710">
        <f>SS!B712</f>
        <v>2006</v>
      </c>
      <c r="B710">
        <f>SS!C712</f>
        <v>12</v>
      </c>
      <c r="C710">
        <f>SS!I712</f>
        <v>5</v>
      </c>
      <c r="D710" t="e">
        <f t="shared" si="11"/>
        <v>#REF!</v>
      </c>
      <c r="E710" s="5">
        <f>SS!D712</f>
        <v>0.88084452142408598</v>
      </c>
    </row>
    <row r="711" spans="1:5" x14ac:dyDescent="0.25">
      <c r="A711">
        <f>SS!B713</f>
        <v>2007</v>
      </c>
      <c r="B711">
        <f>SS!C713</f>
        <v>1</v>
      </c>
      <c r="C711">
        <f>SS!I713</f>
        <v>5</v>
      </c>
      <c r="D711" t="e">
        <f t="shared" si="11"/>
        <v>#REF!</v>
      </c>
      <c r="E711" s="5">
        <f>SS!D713</f>
        <v>0.84480366317709044</v>
      </c>
    </row>
    <row r="712" spans="1:5" x14ac:dyDescent="0.25">
      <c r="A712">
        <f>SS!B714</f>
        <v>2007</v>
      </c>
      <c r="B712">
        <f>SS!C714</f>
        <v>2</v>
      </c>
      <c r="C712">
        <f>SS!I714</f>
        <v>5</v>
      </c>
      <c r="D712" t="e">
        <f t="shared" si="11"/>
        <v>#REF!</v>
      </c>
      <c r="E712" s="5">
        <f>SS!D714</f>
        <v>0.8480386971960292</v>
      </c>
    </row>
    <row r="713" spans="1:5" x14ac:dyDescent="0.25">
      <c r="A713">
        <f>SS!B715</f>
        <v>2007</v>
      </c>
      <c r="B713">
        <f>SS!C715</f>
        <v>3</v>
      </c>
      <c r="C713">
        <f>SS!I715</f>
        <v>5</v>
      </c>
      <c r="D713" t="e">
        <f t="shared" si="11"/>
        <v>#REF!</v>
      </c>
      <c r="E713" s="5">
        <f>SS!D715</f>
        <v>0.90786115244313625</v>
      </c>
    </row>
    <row r="714" spans="1:5" x14ac:dyDescent="0.25">
      <c r="A714">
        <f>SS!B716</f>
        <v>2007</v>
      </c>
      <c r="B714">
        <f>SS!C716</f>
        <v>4</v>
      </c>
      <c r="C714">
        <f>SS!I716</f>
        <v>5</v>
      </c>
      <c r="D714" t="e">
        <f t="shared" si="11"/>
        <v>#REF!</v>
      </c>
      <c r="E714" s="5">
        <f>SS!D716</f>
        <v>0.86934187910480465</v>
      </c>
    </row>
    <row r="715" spans="1:5" x14ac:dyDescent="0.25">
      <c r="A715">
        <f>SS!B717</f>
        <v>2007</v>
      </c>
      <c r="B715">
        <f>SS!C717</f>
        <v>5</v>
      </c>
      <c r="C715">
        <f>SS!I717</f>
        <v>5</v>
      </c>
      <c r="D715" t="e">
        <f t="shared" si="11"/>
        <v>#REF!</v>
      </c>
      <c r="E715" s="5">
        <f>SS!D717</f>
        <v>0.88037681682351832</v>
      </c>
    </row>
    <row r="716" spans="1:5" x14ac:dyDescent="0.25">
      <c r="A716">
        <f>SS!B718</f>
        <v>2007</v>
      </c>
      <c r="B716">
        <f>SS!C718</f>
        <v>6</v>
      </c>
      <c r="C716">
        <f>SS!I718</f>
        <v>5</v>
      </c>
      <c r="D716" t="e">
        <f t="shared" si="11"/>
        <v>#REF!</v>
      </c>
      <c r="E716" s="5">
        <f>SS!D718</f>
        <v>0.87467069225987282</v>
      </c>
    </row>
    <row r="717" spans="1:5" x14ac:dyDescent="0.25">
      <c r="A717">
        <f>SS!B719</f>
        <v>2007</v>
      </c>
      <c r="B717">
        <f>SS!C719</f>
        <v>7</v>
      </c>
      <c r="C717">
        <f>SS!I719</f>
        <v>5</v>
      </c>
      <c r="D717" t="e">
        <f t="shared" si="11"/>
        <v>#REF!</v>
      </c>
      <c r="E717" s="5">
        <f>SS!D719</f>
        <v>0.81616638062660418</v>
      </c>
    </row>
    <row r="718" spans="1:5" x14ac:dyDescent="0.25">
      <c r="A718">
        <f>SS!B720</f>
        <v>2007</v>
      </c>
      <c r="B718">
        <f>SS!C720</f>
        <v>8</v>
      </c>
      <c r="C718">
        <f>SS!I720</f>
        <v>4</v>
      </c>
      <c r="D718" t="e">
        <f t="shared" si="11"/>
        <v>#REF!</v>
      </c>
      <c r="E718" s="5">
        <f>SS!D720</f>
        <v>0.84096120210192737</v>
      </c>
    </row>
    <row r="719" spans="1:5" x14ac:dyDescent="0.25">
      <c r="A719">
        <f>SS!B721</f>
        <v>2007</v>
      </c>
      <c r="B719">
        <f>SS!C721</f>
        <v>9</v>
      </c>
      <c r="C719">
        <f>SS!I721</f>
        <v>4</v>
      </c>
      <c r="D719" t="e">
        <f t="shared" si="11"/>
        <v>#REF!</v>
      </c>
      <c r="E719" s="5">
        <f>SS!D721</f>
        <v>0.82468824430837462</v>
      </c>
    </row>
    <row r="720" spans="1:5" x14ac:dyDescent="0.25">
      <c r="A720">
        <f>SS!B722</f>
        <v>2007</v>
      </c>
      <c r="B720">
        <f>SS!C722</f>
        <v>10</v>
      </c>
      <c r="C720">
        <f>SS!I722</f>
        <v>4</v>
      </c>
      <c r="D720" t="e">
        <f t="shared" si="11"/>
        <v>#REF!</v>
      </c>
      <c r="E720" s="5">
        <f>SS!D722</f>
        <v>0.78076995880458644</v>
      </c>
    </row>
    <row r="721" spans="1:5" x14ac:dyDescent="0.25">
      <c r="A721">
        <f>SS!B723</f>
        <v>2007</v>
      </c>
      <c r="B721">
        <f>SS!C723</f>
        <v>11</v>
      </c>
      <c r="C721">
        <f>SS!I723</f>
        <v>4</v>
      </c>
      <c r="D721" t="e">
        <f t="shared" si="11"/>
        <v>#REF!</v>
      </c>
      <c r="E721" s="5">
        <f>SS!D723</f>
        <v>0.78117794438169397</v>
      </c>
    </row>
    <row r="722" spans="1:5" x14ac:dyDescent="0.25">
      <c r="A722">
        <f>SS!B724</f>
        <v>2007</v>
      </c>
      <c r="B722">
        <f>SS!C724</f>
        <v>12</v>
      </c>
      <c r="C722">
        <f>SS!I724</f>
        <v>4</v>
      </c>
      <c r="D722" t="e">
        <f t="shared" si="11"/>
        <v>#REF!</v>
      </c>
      <c r="E722" s="5">
        <f>SS!D724</f>
        <v>0.74827696559532564</v>
      </c>
    </row>
    <row r="723" spans="1:5" x14ac:dyDescent="0.25">
      <c r="A723">
        <f>SS!B725</f>
        <v>2008</v>
      </c>
      <c r="B723">
        <f>SS!C725</f>
        <v>1</v>
      </c>
      <c r="C723">
        <f>SS!I725</f>
        <v>4</v>
      </c>
      <c r="D723" t="e">
        <f t="shared" si="11"/>
        <v>#REF!</v>
      </c>
      <c r="E723" s="5">
        <f>SS!D725</f>
        <v>0.72784467987123103</v>
      </c>
    </row>
    <row r="724" spans="1:5" x14ac:dyDescent="0.25">
      <c r="A724">
        <f>SS!B726</f>
        <v>2008</v>
      </c>
      <c r="B724">
        <f>SS!C726</f>
        <v>2</v>
      </c>
      <c r="C724">
        <f>SS!I726</f>
        <v>3</v>
      </c>
      <c r="D724" t="e">
        <f t="shared" si="11"/>
        <v>#REF!</v>
      </c>
      <c r="E724" s="5">
        <f>SS!D726</f>
        <v>0.71425734699124488</v>
      </c>
    </row>
    <row r="725" spans="1:5" x14ac:dyDescent="0.25">
      <c r="A725">
        <f>SS!B727</f>
        <v>2008</v>
      </c>
      <c r="B725">
        <f>SS!C727</f>
        <v>3</v>
      </c>
      <c r="C725">
        <f>SS!I727</f>
        <v>3</v>
      </c>
      <c r="D725" t="e">
        <f t="shared" si="11"/>
        <v>#REF!</v>
      </c>
      <c r="E725" s="5">
        <f>SS!D727</f>
        <v>0.68064139511359256</v>
      </c>
    </row>
    <row r="726" spans="1:5" x14ac:dyDescent="0.25">
      <c r="A726">
        <f>SS!B728</f>
        <v>2008</v>
      </c>
      <c r="B726">
        <f>SS!C728</f>
        <v>4</v>
      </c>
      <c r="C726">
        <f>SS!I728</f>
        <v>3</v>
      </c>
      <c r="D726" t="e">
        <f t="shared" si="11"/>
        <v>#REF!</v>
      </c>
      <c r="E726" s="5">
        <f>SS!D728</f>
        <v>0.66960710973155813</v>
      </c>
    </row>
    <row r="727" spans="1:5" x14ac:dyDescent="0.25">
      <c r="A727">
        <f>SS!B729</f>
        <v>2008</v>
      </c>
      <c r="B727">
        <f>SS!C729</f>
        <v>5</v>
      </c>
      <c r="C727">
        <f>SS!I729</f>
        <v>3</v>
      </c>
      <c r="D727" t="e">
        <f t="shared" si="11"/>
        <v>#REF!</v>
      </c>
      <c r="E727" s="5">
        <f>SS!D729</f>
        <v>0.63347324918100412</v>
      </c>
    </row>
    <row r="728" spans="1:5" x14ac:dyDescent="0.25">
      <c r="A728">
        <f>SS!B730</f>
        <v>2008</v>
      </c>
      <c r="B728">
        <f>SS!C730</f>
        <v>6</v>
      </c>
      <c r="C728">
        <f>SS!I730</f>
        <v>2</v>
      </c>
      <c r="D728" t="e">
        <f t="shared" si="11"/>
        <v>#REF!</v>
      </c>
      <c r="E728" s="5">
        <f>SS!D730</f>
        <v>0.56954467563063105</v>
      </c>
    </row>
    <row r="729" spans="1:5" x14ac:dyDescent="0.25">
      <c r="A729">
        <f>SS!B731</f>
        <v>2008</v>
      </c>
      <c r="B729">
        <f>SS!C731</f>
        <v>7</v>
      </c>
      <c r="C729">
        <f>SS!I731</f>
        <v>2</v>
      </c>
      <c r="D729" t="e">
        <f t="shared" si="11"/>
        <v>#REF!</v>
      </c>
      <c r="E729" s="5">
        <f>SS!D731</f>
        <v>0.56069897947687597</v>
      </c>
    </row>
    <row r="730" spans="1:5" x14ac:dyDescent="0.25">
      <c r="A730">
        <f>SS!B732</f>
        <v>2008</v>
      </c>
      <c r="B730">
        <f>SS!C732</f>
        <v>8</v>
      </c>
      <c r="C730">
        <f>SS!I732</f>
        <v>2</v>
      </c>
      <c r="D730" t="e">
        <f t="shared" si="11"/>
        <v>#REF!</v>
      </c>
      <c r="E730" s="5">
        <f>SS!D732</f>
        <v>0.50628799781755829</v>
      </c>
    </row>
    <row r="731" spans="1:5" x14ac:dyDescent="0.25">
      <c r="A731">
        <f>SS!B733</f>
        <v>2008</v>
      </c>
      <c r="B731">
        <f>SS!C733</f>
        <v>9</v>
      </c>
      <c r="C731">
        <f>SS!I733</f>
        <v>1</v>
      </c>
      <c r="D731" t="e">
        <f t="shared" si="11"/>
        <v>#REF!</v>
      </c>
      <c r="E731" s="5">
        <f>SS!D733</f>
        <v>0.45120331393817464</v>
      </c>
    </row>
    <row r="732" spans="1:5" x14ac:dyDescent="0.25">
      <c r="A732">
        <f>SS!B734</f>
        <v>2008</v>
      </c>
      <c r="B732">
        <f>SS!C734</f>
        <v>10</v>
      </c>
      <c r="C732">
        <f>SS!I734</f>
        <v>1</v>
      </c>
      <c r="D732" t="e">
        <f t="shared" si="11"/>
        <v>#REF!</v>
      </c>
      <c r="E732" s="5">
        <f>SS!D734</f>
        <v>0.43397769237119826</v>
      </c>
    </row>
    <row r="733" spans="1:5" x14ac:dyDescent="0.25">
      <c r="A733">
        <f>SS!B735</f>
        <v>2008</v>
      </c>
      <c r="B733">
        <f>SS!C735</f>
        <v>11</v>
      </c>
      <c r="C733">
        <f>SS!I735</f>
        <v>1</v>
      </c>
      <c r="D733" t="e">
        <f t="shared" si="11"/>
        <v>#REF!</v>
      </c>
      <c r="E733" s="5">
        <f>SS!D735</f>
        <v>0.38810702318962953</v>
      </c>
    </row>
    <row r="734" spans="1:5" x14ac:dyDescent="0.25">
      <c r="A734">
        <f>SS!B736</f>
        <v>2008</v>
      </c>
      <c r="B734">
        <f>SS!C736</f>
        <v>12</v>
      </c>
      <c r="C734">
        <f>SS!I736</f>
        <v>1</v>
      </c>
      <c r="D734" t="e">
        <f t="shared" si="11"/>
        <v>#REF!</v>
      </c>
      <c r="E734" s="5">
        <f>SS!D736</f>
        <v>0.3615384311852915</v>
      </c>
    </row>
    <row r="735" spans="1:5" x14ac:dyDescent="0.25">
      <c r="A735">
        <f>SS!B737</f>
        <v>2009</v>
      </c>
      <c r="B735">
        <f>SS!C737</f>
        <v>1</v>
      </c>
      <c r="C735">
        <f>SS!I737</f>
        <v>1</v>
      </c>
      <c r="D735" t="e">
        <f t="shared" si="11"/>
        <v>#REF!</v>
      </c>
      <c r="E735" s="5">
        <f>SS!D737</f>
        <v>0.30693722883578145</v>
      </c>
    </row>
    <row r="736" spans="1:5" x14ac:dyDescent="0.25">
      <c r="A736">
        <f>SS!B738</f>
        <v>2009</v>
      </c>
      <c r="B736">
        <f>SS!C738</f>
        <v>2</v>
      </c>
      <c r="C736">
        <f>SS!I738</f>
        <v>1</v>
      </c>
      <c r="D736" t="e">
        <f t="shared" si="11"/>
        <v>#REF!</v>
      </c>
      <c r="E736" s="5">
        <f>SS!D738</f>
        <v>0.29043895350614701</v>
      </c>
    </row>
    <row r="737" spans="1:5" x14ac:dyDescent="0.25">
      <c r="A737">
        <f>SS!B739</f>
        <v>2009</v>
      </c>
      <c r="B737">
        <f>SS!C739</f>
        <v>3</v>
      </c>
      <c r="C737">
        <f>SS!I739</f>
        <v>1</v>
      </c>
      <c r="D737" t="e">
        <f t="shared" si="11"/>
        <v>#REF!</v>
      </c>
      <c r="E737" s="5">
        <f>SS!D739</f>
        <v>0.24919156718729238</v>
      </c>
    </row>
    <row r="738" spans="1:5" x14ac:dyDescent="0.25">
      <c r="A738">
        <f>SS!B740</f>
        <v>2009</v>
      </c>
      <c r="B738">
        <f>SS!C740</f>
        <v>4</v>
      </c>
      <c r="C738">
        <f>SS!I740</f>
        <v>1</v>
      </c>
      <c r="D738" t="e">
        <f t="shared" si="11"/>
        <v>#REF!</v>
      </c>
      <c r="E738" s="5">
        <f>SS!D740</f>
        <v>0.22021042618610701</v>
      </c>
    </row>
    <row r="739" spans="1:5" x14ac:dyDescent="0.25">
      <c r="A739">
        <f>SS!B741</f>
        <v>2009</v>
      </c>
      <c r="B739">
        <f>SS!C741</f>
        <v>5</v>
      </c>
      <c r="C739">
        <f>SS!I741</f>
        <v>1</v>
      </c>
      <c r="D739" t="e">
        <f t="shared" si="11"/>
        <v>#REF!</v>
      </c>
      <c r="E739" s="5">
        <f>SS!D741</f>
        <v>0.22376425982703876</v>
      </c>
    </row>
    <row r="740" spans="1:5" x14ac:dyDescent="0.25">
      <c r="A740">
        <f>SS!B742</f>
        <v>2009</v>
      </c>
      <c r="B740">
        <f>SS!C742</f>
        <v>6</v>
      </c>
      <c r="C740">
        <f>SS!I742</f>
        <v>1</v>
      </c>
      <c r="D740" t="e">
        <f t="shared" si="11"/>
        <v>#REF!</v>
      </c>
      <c r="E740" s="5">
        <f>SS!D742</f>
        <v>0.21851867114455023</v>
      </c>
    </row>
    <row r="741" spans="1:5" x14ac:dyDescent="0.25">
      <c r="A741">
        <f>SS!B743</f>
        <v>2009</v>
      </c>
      <c r="B741">
        <f>SS!C743</f>
        <v>7</v>
      </c>
      <c r="C741">
        <f>SS!I743</f>
        <v>1</v>
      </c>
      <c r="D741" t="e">
        <f t="shared" si="11"/>
        <v>#REF!</v>
      </c>
      <c r="E741" s="5">
        <f>SS!D743</f>
        <v>0.19798500966710098</v>
      </c>
    </row>
    <row r="742" spans="1:5" x14ac:dyDescent="0.25">
      <c r="A742">
        <f>SS!B744</f>
        <v>2009</v>
      </c>
      <c r="B742">
        <f>SS!C744</f>
        <v>8</v>
      </c>
      <c r="C742">
        <f>SS!I744</f>
        <v>1</v>
      </c>
      <c r="D742" t="e">
        <f t="shared" si="11"/>
        <v>#REF!</v>
      </c>
      <c r="E742" s="5">
        <f>SS!D744</f>
        <v>0.20879165529668881</v>
      </c>
    </row>
    <row r="743" spans="1:5" x14ac:dyDescent="0.25">
      <c r="A743">
        <f>SS!B745</f>
        <v>2009</v>
      </c>
      <c r="B743">
        <f>SS!C745</f>
        <v>9</v>
      </c>
      <c r="C743">
        <f>SS!I745</f>
        <v>1</v>
      </c>
      <c r="D743" t="e">
        <f t="shared" si="11"/>
        <v>#REF!</v>
      </c>
      <c r="E743" s="5">
        <f>SS!D745</f>
        <v>0.21886068395885366</v>
      </c>
    </row>
    <row r="744" spans="1:5" x14ac:dyDescent="0.25">
      <c r="A744">
        <f>SS!B746</f>
        <v>2009</v>
      </c>
      <c r="B744">
        <f>SS!C746</f>
        <v>10</v>
      </c>
      <c r="C744">
        <f>SS!I746</f>
        <v>1</v>
      </c>
      <c r="D744" t="e">
        <f t="shared" si="11"/>
        <v>#REF!</v>
      </c>
      <c r="E744" s="5">
        <f>SS!D746</f>
        <v>0.2090678639470088</v>
      </c>
    </row>
    <row r="745" spans="1:5" x14ac:dyDescent="0.25">
      <c r="A745">
        <f>SS!B747</f>
        <v>2009</v>
      </c>
      <c r="B745">
        <f>SS!C747</f>
        <v>11</v>
      </c>
      <c r="C745">
        <f>SS!I747</f>
        <v>1</v>
      </c>
      <c r="D745" t="e">
        <f t="shared" si="11"/>
        <v>#REF!</v>
      </c>
      <c r="E745" s="5">
        <f>SS!D747</f>
        <v>0.21491287326583897</v>
      </c>
    </row>
    <row r="746" spans="1:5" x14ac:dyDescent="0.25">
      <c r="A746">
        <f>SS!B748</f>
        <v>2009</v>
      </c>
      <c r="B746">
        <f>SS!C748</f>
        <v>12</v>
      </c>
      <c r="C746">
        <f>SS!I748</f>
        <v>1</v>
      </c>
      <c r="D746" t="e">
        <f t="shared" si="11"/>
        <v>#REF!</v>
      </c>
      <c r="E746" s="5">
        <f>SS!D748</f>
        <v>0.2232027170079294</v>
      </c>
    </row>
    <row r="747" spans="1:5" x14ac:dyDescent="0.25">
      <c r="A747">
        <f>SS!B749</f>
        <v>2010</v>
      </c>
      <c r="B747">
        <f>SS!C749</f>
        <v>1</v>
      </c>
      <c r="C747">
        <f>SS!I749</f>
        <v>1</v>
      </c>
      <c r="D747" t="e">
        <f t="shared" si="11"/>
        <v>#REF!</v>
      </c>
      <c r="E747" s="5">
        <f>SS!D749</f>
        <v>0.2436313419052695</v>
      </c>
    </row>
    <row r="748" spans="1:5" x14ac:dyDescent="0.25">
      <c r="A748">
        <f>SS!B750</f>
        <v>2010</v>
      </c>
      <c r="B748">
        <f>SS!C750</f>
        <v>2</v>
      </c>
      <c r="C748">
        <f>SS!I750</f>
        <v>1</v>
      </c>
      <c r="D748" t="e">
        <f t="shared" si="11"/>
        <v>#REF!</v>
      </c>
      <c r="E748" s="5">
        <f>SS!D750</f>
        <v>0.22976940006963711</v>
      </c>
    </row>
    <row r="749" spans="1:5" x14ac:dyDescent="0.25">
      <c r="A749">
        <f>SS!B751</f>
        <v>2010</v>
      </c>
      <c r="B749">
        <f>SS!C751</f>
        <v>3</v>
      </c>
      <c r="C749">
        <f>SS!I751</f>
        <v>1</v>
      </c>
      <c r="D749" t="e">
        <f t="shared" si="11"/>
        <v>#REF!</v>
      </c>
      <c r="E749" s="5">
        <f>SS!D751</f>
        <v>0.23676252197204348</v>
      </c>
    </row>
    <row r="750" spans="1:5" x14ac:dyDescent="0.25">
      <c r="A750">
        <f>SS!B752</f>
        <v>2010</v>
      </c>
      <c r="B750">
        <f>SS!C752</f>
        <v>4</v>
      </c>
      <c r="C750">
        <f>SS!I752</f>
        <v>2</v>
      </c>
      <c r="D750" t="e">
        <f t="shared" si="11"/>
        <v>#REF!</v>
      </c>
      <c r="E750" s="5">
        <f>SS!D752</f>
        <v>0.27452870390046319</v>
      </c>
    </row>
    <row r="751" spans="1:5" x14ac:dyDescent="0.25">
      <c r="A751">
        <f>SS!B753</f>
        <v>2010</v>
      </c>
      <c r="B751">
        <f>SS!C753</f>
        <v>5</v>
      </c>
      <c r="C751">
        <f>SS!I753</f>
        <v>1</v>
      </c>
      <c r="D751" t="e">
        <f t="shared" si="11"/>
        <v>#REF!</v>
      </c>
      <c r="E751" s="5">
        <f>SS!D753</f>
        <v>0.26555513263177805</v>
      </c>
    </row>
    <row r="752" spans="1:5" x14ac:dyDescent="0.25">
      <c r="A752">
        <f>SS!B754</f>
        <v>2010</v>
      </c>
      <c r="B752">
        <f>SS!C754</f>
        <v>6</v>
      </c>
      <c r="C752">
        <f>SS!I754</f>
        <v>1</v>
      </c>
      <c r="D752" t="e">
        <f t="shared" si="11"/>
        <v>#REF!</v>
      </c>
      <c r="E752" s="5">
        <f>SS!D754</f>
        <v>0.25651725186937691</v>
      </c>
    </row>
    <row r="753" spans="1:5" x14ac:dyDescent="0.25">
      <c r="A753">
        <f>SS!B755</f>
        <v>2010</v>
      </c>
      <c r="B753">
        <f>SS!C755</f>
        <v>7</v>
      </c>
      <c r="C753">
        <f>SS!I755</f>
        <v>1</v>
      </c>
      <c r="D753" t="e">
        <f t="shared" si="11"/>
        <v>#REF!</v>
      </c>
      <c r="E753" s="5">
        <f>SS!D755</f>
        <v>0.27495381790879364</v>
      </c>
    </row>
    <row r="754" spans="1:5" x14ac:dyDescent="0.25">
      <c r="A754">
        <f>SS!B756</f>
        <v>2010</v>
      </c>
      <c r="B754">
        <f>SS!C756</f>
        <v>8</v>
      </c>
      <c r="C754">
        <f>SS!I756</f>
        <v>1</v>
      </c>
      <c r="D754" t="e">
        <f t="shared" si="11"/>
        <v>#REF!</v>
      </c>
      <c r="E754" s="5">
        <f>SS!D756</f>
        <v>0.26707100529863809</v>
      </c>
    </row>
    <row r="755" spans="1:5" x14ac:dyDescent="0.25">
      <c r="A755">
        <f>SS!B757</f>
        <v>2010</v>
      </c>
      <c r="B755">
        <f>SS!C757</f>
        <v>9</v>
      </c>
      <c r="C755">
        <f>SS!I757</f>
        <v>1</v>
      </c>
      <c r="D755" t="e">
        <f t="shared" si="11"/>
        <v>#REF!</v>
      </c>
      <c r="E755" s="5">
        <f>SS!D757</f>
        <v>0.2604418583836316</v>
      </c>
    </row>
    <row r="756" spans="1:5" x14ac:dyDescent="0.25">
      <c r="A756">
        <f>SS!B758</f>
        <v>2010</v>
      </c>
      <c r="B756">
        <f>SS!C758</f>
        <v>10</v>
      </c>
      <c r="C756">
        <f>SS!I758</f>
        <v>1</v>
      </c>
      <c r="D756" t="e">
        <f t="shared" si="11"/>
        <v>#REF!</v>
      </c>
      <c r="E756" s="5">
        <f>SS!D758</f>
        <v>0.28478048920494364</v>
      </c>
    </row>
    <row r="757" spans="1:5" x14ac:dyDescent="0.25">
      <c r="A757">
        <f>SS!B759</f>
        <v>2010</v>
      </c>
      <c r="B757">
        <f>SS!C759</f>
        <v>11</v>
      </c>
      <c r="C757">
        <f>SS!I759</f>
        <v>2</v>
      </c>
      <c r="D757" t="e">
        <f t="shared" si="11"/>
        <v>#REF!</v>
      </c>
      <c r="E757" s="5">
        <f>SS!D759</f>
        <v>0.27853912736473918</v>
      </c>
    </row>
    <row r="758" spans="1:5" x14ac:dyDescent="0.25">
      <c r="A758">
        <f>SS!B760</f>
        <v>2010</v>
      </c>
      <c r="B758">
        <f>SS!C760</f>
        <v>12</v>
      </c>
      <c r="C758">
        <f>SS!I760</f>
        <v>2</v>
      </c>
      <c r="D758" t="e">
        <f t="shared" si="11"/>
        <v>#REF!</v>
      </c>
      <c r="E758" s="5">
        <f>SS!D760</f>
        <v>0.27749449005122978</v>
      </c>
    </row>
    <row r="759" spans="1:5" x14ac:dyDescent="0.25">
      <c r="A759">
        <f>SS!B761</f>
        <v>2011</v>
      </c>
      <c r="B759">
        <f>SS!C761</f>
        <v>1</v>
      </c>
      <c r="C759">
        <f>SS!I761</f>
        <v>2</v>
      </c>
      <c r="D759" t="e">
        <f t="shared" si="11"/>
        <v>#REF!</v>
      </c>
      <c r="E759" s="5">
        <f>SS!D761</f>
        <v>0.28450679784161592</v>
      </c>
    </row>
    <row r="760" spans="1:5" x14ac:dyDescent="0.25">
      <c r="A760">
        <f>SS!B762</f>
        <v>2011</v>
      </c>
      <c r="B760">
        <f>SS!C762</f>
        <v>2</v>
      </c>
      <c r="C760">
        <f>SS!I762</f>
        <v>2</v>
      </c>
      <c r="D760" t="e">
        <f t="shared" si="11"/>
        <v>#REF!</v>
      </c>
      <c r="E760" s="5">
        <f>SS!D762</f>
        <v>0.30393930233779498</v>
      </c>
    </row>
    <row r="761" spans="1:5" x14ac:dyDescent="0.25">
      <c r="A761">
        <f>SS!B763</f>
        <v>2011</v>
      </c>
      <c r="B761">
        <f>SS!C763</f>
        <v>3</v>
      </c>
      <c r="C761">
        <f>SS!I763</f>
        <v>2</v>
      </c>
      <c r="D761" t="e">
        <f t="shared" si="11"/>
        <v>#REF!</v>
      </c>
      <c r="E761" s="5">
        <f>SS!D763</f>
        <v>0.31313896286053011</v>
      </c>
    </row>
    <row r="762" spans="1:5" x14ac:dyDescent="0.25">
      <c r="A762">
        <f>SS!B764</f>
        <v>2011</v>
      </c>
      <c r="B762">
        <f>SS!C764</f>
        <v>4</v>
      </c>
      <c r="C762">
        <f>SS!I764</f>
        <v>2</v>
      </c>
      <c r="D762" t="e">
        <f t="shared" si="11"/>
        <v>#REF!</v>
      </c>
      <c r="E762" s="5">
        <f>SS!D764</f>
        <v>0.3050634047916036</v>
      </c>
    </row>
    <row r="763" spans="1:5" x14ac:dyDescent="0.25">
      <c r="A763">
        <f>SS!B765</f>
        <v>2011</v>
      </c>
      <c r="B763">
        <f>SS!C765</f>
        <v>5</v>
      </c>
      <c r="C763">
        <f>SS!I765</f>
        <v>2</v>
      </c>
      <c r="D763" t="e">
        <f t="shared" si="11"/>
        <v>#REF!</v>
      </c>
      <c r="E763" s="5">
        <f>SS!D765</f>
        <v>0.30096897695442731</v>
      </c>
    </row>
    <row r="764" spans="1:5" x14ac:dyDescent="0.25">
      <c r="A764">
        <f>SS!B766</f>
        <v>2011</v>
      </c>
      <c r="B764">
        <f>SS!C766</f>
        <v>6</v>
      </c>
      <c r="C764">
        <f>SS!I766</f>
        <v>2</v>
      </c>
      <c r="D764" t="e">
        <f t="shared" si="11"/>
        <v>#REF!</v>
      </c>
      <c r="E764" s="5">
        <f>SS!D766</f>
        <v>0.31495967872546016</v>
      </c>
    </row>
    <row r="765" spans="1:5" x14ac:dyDescent="0.25">
      <c r="A765">
        <f>SS!B767</f>
        <v>2011</v>
      </c>
      <c r="B765">
        <f>SS!C767</f>
        <v>7</v>
      </c>
      <c r="C765">
        <f>SS!I767</f>
        <v>2</v>
      </c>
      <c r="D765" t="e">
        <f t="shared" si="11"/>
        <v>#REF!</v>
      </c>
      <c r="E765" s="5">
        <f>SS!D767</f>
        <v>0.34221805944696632</v>
      </c>
    </row>
    <row r="766" spans="1:5" x14ac:dyDescent="0.25">
      <c r="A766">
        <f>SS!B768</f>
        <v>2011</v>
      </c>
      <c r="B766">
        <f>SS!C768</f>
        <v>8</v>
      </c>
      <c r="C766">
        <f>SS!I768</f>
        <v>1</v>
      </c>
      <c r="D766" t="e">
        <f t="shared" si="11"/>
        <v>#REF!</v>
      </c>
      <c r="E766" s="5">
        <f>SS!D768</f>
        <v>0.31343107665514125</v>
      </c>
    </row>
    <row r="767" spans="1:5" x14ac:dyDescent="0.25">
      <c r="A767">
        <f>SS!B769</f>
        <v>2011</v>
      </c>
      <c r="B767">
        <f>SS!C769</f>
        <v>9</v>
      </c>
      <c r="C767">
        <f>SS!I769</f>
        <v>1</v>
      </c>
      <c r="D767" t="e">
        <f t="shared" si="11"/>
        <v>#REF!</v>
      </c>
      <c r="E767" s="5">
        <f>SS!D769</f>
        <v>0.35247456464219984</v>
      </c>
    </row>
    <row r="768" spans="1:5" x14ac:dyDescent="0.25">
      <c r="A768">
        <f>SS!B770</f>
        <v>2011</v>
      </c>
      <c r="B768">
        <f>SS!C770</f>
        <v>10</v>
      </c>
      <c r="C768">
        <f>SS!I770</f>
        <v>1</v>
      </c>
      <c r="D768" t="e">
        <f t="shared" si="11"/>
        <v>#REF!</v>
      </c>
      <c r="E768" s="5">
        <f>SS!D770</f>
        <v>0.34765122105164742</v>
      </c>
    </row>
    <row r="769" spans="1:5" x14ac:dyDescent="0.25">
      <c r="A769">
        <f>SS!B771</f>
        <v>2011</v>
      </c>
      <c r="B769">
        <f>SS!C771</f>
        <v>11</v>
      </c>
      <c r="C769">
        <f>SS!I771</f>
        <v>1</v>
      </c>
      <c r="D769" t="e">
        <f t="shared" si="11"/>
        <v>#REF!</v>
      </c>
      <c r="E769" s="5">
        <f>SS!D771</f>
        <v>0.3340512887216755</v>
      </c>
    </row>
    <row r="770" spans="1:5" x14ac:dyDescent="0.25">
      <c r="A770">
        <f>SS!B772</f>
        <v>2011</v>
      </c>
      <c r="B770">
        <f>SS!C772</f>
        <v>12</v>
      </c>
      <c r="C770">
        <f>SS!I772</f>
        <v>1</v>
      </c>
      <c r="D770" t="e">
        <f t="shared" si="11"/>
        <v>#REF!</v>
      </c>
      <c r="E770" s="5">
        <f>SS!D772</f>
        <v>0.37349183843415329</v>
      </c>
    </row>
    <row r="771" spans="1:5" x14ac:dyDescent="0.25">
      <c r="A771">
        <f>SS!B773</f>
        <v>2012</v>
      </c>
      <c r="B771">
        <f>SS!C773</f>
        <v>1</v>
      </c>
      <c r="C771">
        <f>SS!I773</f>
        <v>2</v>
      </c>
      <c r="D771" t="e">
        <f t="shared" si="11"/>
        <v>#REF!</v>
      </c>
      <c r="E771" s="5">
        <f>SS!D773</f>
        <v>0.39502454808478199</v>
      </c>
    </row>
    <row r="772" spans="1:5" x14ac:dyDescent="0.25">
      <c r="A772">
        <f>SS!B774</f>
        <v>2012</v>
      </c>
      <c r="B772">
        <f>SS!C774</f>
        <v>2</v>
      </c>
      <c r="C772">
        <f>SS!I774</f>
        <v>2</v>
      </c>
      <c r="D772" t="e">
        <f t="shared" ref="D772:D811" si="12">INDEX(M$4:M$8,$C772)</f>
        <v>#REF!</v>
      </c>
      <c r="E772" s="5">
        <f>SS!D774</f>
        <v>0.38019957881951977</v>
      </c>
    </row>
    <row r="773" spans="1:5" x14ac:dyDescent="0.25">
      <c r="A773">
        <f>SS!B775</f>
        <v>2012</v>
      </c>
      <c r="B773">
        <f>SS!C775</f>
        <v>3</v>
      </c>
      <c r="C773">
        <f>SS!I775</f>
        <v>2</v>
      </c>
      <c r="D773" t="e">
        <f t="shared" si="12"/>
        <v>#REF!</v>
      </c>
      <c r="E773" s="5">
        <f>SS!D775</f>
        <v>0.41949807424428165</v>
      </c>
    </row>
    <row r="774" spans="1:5" x14ac:dyDescent="0.25">
      <c r="A774">
        <f>SS!B776</f>
        <v>2012</v>
      </c>
      <c r="B774">
        <f>SS!C776</f>
        <v>4</v>
      </c>
      <c r="C774">
        <f>SS!I776</f>
        <v>2</v>
      </c>
      <c r="D774" t="e">
        <f t="shared" si="12"/>
        <v>#REF!</v>
      </c>
      <c r="E774" s="5">
        <f>SS!D776</f>
        <v>0.39879517581888518</v>
      </c>
    </row>
    <row r="775" spans="1:5" x14ac:dyDescent="0.25">
      <c r="A775">
        <f>SS!B777</f>
        <v>2012</v>
      </c>
      <c r="B775">
        <f>SS!C777</f>
        <v>5</v>
      </c>
      <c r="C775">
        <f>SS!I777</f>
        <v>1</v>
      </c>
      <c r="D775" t="e">
        <f t="shared" si="12"/>
        <v>#REF!</v>
      </c>
      <c r="E775" s="5">
        <f>SS!D777</f>
        <v>0.40573524690248175</v>
      </c>
    </row>
    <row r="776" spans="1:5" x14ac:dyDescent="0.25">
      <c r="A776">
        <f>SS!B778</f>
        <v>2012</v>
      </c>
      <c r="B776">
        <f>SS!C778</f>
        <v>6</v>
      </c>
      <c r="C776">
        <f>SS!I778</f>
        <v>1</v>
      </c>
      <c r="D776" t="e">
        <f t="shared" si="12"/>
        <v>#REF!</v>
      </c>
      <c r="E776" s="5">
        <f>SS!D778</f>
        <v>0.41523926622459861</v>
      </c>
    </row>
    <row r="777" spans="1:5" x14ac:dyDescent="0.25">
      <c r="A777">
        <f>SS!B779</f>
        <v>2012</v>
      </c>
      <c r="B777">
        <f>SS!C779</f>
        <v>7</v>
      </c>
      <c r="C777">
        <f>SS!I779</f>
        <v>1</v>
      </c>
      <c r="D777" t="e">
        <f t="shared" si="12"/>
        <v>#REF!</v>
      </c>
      <c r="E777" s="5">
        <f>SS!D779</f>
        <v>0.39485093368847579</v>
      </c>
    </row>
    <row r="778" spans="1:5" x14ac:dyDescent="0.25">
      <c r="A778">
        <f>SS!B780</f>
        <v>2012</v>
      </c>
      <c r="B778">
        <f>SS!C780</f>
        <v>8</v>
      </c>
      <c r="C778">
        <f>SS!I780</f>
        <v>2</v>
      </c>
      <c r="D778" t="e">
        <f t="shared" si="12"/>
        <v>#REF!</v>
      </c>
      <c r="E778" s="5">
        <f>SS!D780</f>
        <v>0.40742556691704268</v>
      </c>
    </row>
    <row r="779" spans="1:5" x14ac:dyDescent="0.25">
      <c r="A779">
        <f>SS!B781</f>
        <v>2012</v>
      </c>
      <c r="B779">
        <f>SS!C781</f>
        <v>9</v>
      </c>
      <c r="C779">
        <f>SS!I781</f>
        <v>2</v>
      </c>
      <c r="D779" t="e">
        <f t="shared" si="12"/>
        <v>#REF!</v>
      </c>
      <c r="E779" s="5">
        <f>SS!D781</f>
        <v>0.41670987734209319</v>
      </c>
    </row>
    <row r="780" spans="1:5" x14ac:dyDescent="0.25">
      <c r="A780">
        <f>SS!B782</f>
        <v>2012</v>
      </c>
      <c r="B780">
        <f>SS!C782</f>
        <v>10</v>
      </c>
      <c r="C780">
        <f>SS!I782</f>
        <v>2</v>
      </c>
      <c r="D780" t="e">
        <f t="shared" si="12"/>
        <v>#REF!</v>
      </c>
      <c r="E780" s="5">
        <f>SS!D782</f>
        <v>0.4291322087944775</v>
      </c>
    </row>
    <row r="781" spans="1:5" x14ac:dyDescent="0.25">
      <c r="A781">
        <f>SS!B783</f>
        <v>2012</v>
      </c>
      <c r="B781">
        <f>SS!C783</f>
        <v>11</v>
      </c>
      <c r="C781">
        <f>SS!I783</f>
        <v>1</v>
      </c>
      <c r="D781" t="e">
        <f t="shared" si="12"/>
        <v>#REF!</v>
      </c>
      <c r="E781" s="5">
        <f>SS!D783</f>
        <v>0.4350373733845711</v>
      </c>
    </row>
    <row r="782" spans="1:5" x14ac:dyDescent="0.25">
      <c r="A782">
        <f>SS!B784</f>
        <v>2012</v>
      </c>
      <c r="B782">
        <f>SS!C784</f>
        <v>12</v>
      </c>
      <c r="C782">
        <f>SS!I784</f>
        <v>1</v>
      </c>
      <c r="D782" t="e">
        <f t="shared" si="12"/>
        <v>#REF!</v>
      </c>
      <c r="E782" s="5">
        <f>SS!D784</f>
        <v>0.41519581576020431</v>
      </c>
    </row>
    <row r="783" spans="1:5" x14ac:dyDescent="0.25">
      <c r="A783">
        <f>SS!B785</f>
        <v>2013</v>
      </c>
      <c r="B783">
        <f>SS!C785</f>
        <v>1</v>
      </c>
      <c r="C783">
        <f>SS!I785</f>
        <v>1</v>
      </c>
      <c r="D783" t="e">
        <f t="shared" si="12"/>
        <v>#REF!</v>
      </c>
      <c r="E783" s="5">
        <f>SS!D785</f>
        <v>0.42267774634555799</v>
      </c>
    </row>
    <row r="784" spans="1:5" x14ac:dyDescent="0.25">
      <c r="A784">
        <f>SS!B786</f>
        <v>2013</v>
      </c>
      <c r="B784">
        <f>SS!C786</f>
        <v>2</v>
      </c>
      <c r="C784">
        <f>SS!I786</f>
        <v>2</v>
      </c>
      <c r="D784" t="e">
        <f t="shared" si="12"/>
        <v>#REF!</v>
      </c>
      <c r="E784" s="5">
        <f>SS!D786</f>
        <v>0.4714606124105416</v>
      </c>
    </row>
    <row r="785" spans="1:5" x14ac:dyDescent="0.25">
      <c r="A785">
        <f>SS!B787</f>
        <v>2013</v>
      </c>
      <c r="B785">
        <f>SS!C787</f>
        <v>3</v>
      </c>
      <c r="C785">
        <f>SS!I787</f>
        <v>2</v>
      </c>
      <c r="D785" t="e">
        <f t="shared" si="12"/>
        <v>#REF!</v>
      </c>
      <c r="E785" s="5">
        <f>SS!D787</f>
        <v>0.46871735092378525</v>
      </c>
    </row>
    <row r="786" spans="1:5" x14ac:dyDescent="0.25">
      <c r="A786">
        <f>SS!B788</f>
        <v>2013</v>
      </c>
      <c r="B786">
        <f>SS!C788</f>
        <v>4</v>
      </c>
      <c r="C786">
        <f>SS!I788</f>
        <v>2</v>
      </c>
      <c r="D786" t="e">
        <f t="shared" si="12"/>
        <v>#REF!</v>
      </c>
      <c r="E786" s="5">
        <f>SS!D788</f>
        <v>0.45977203062116179</v>
      </c>
    </row>
    <row r="787" spans="1:5" x14ac:dyDescent="0.25">
      <c r="A787">
        <f>SS!B789</f>
        <v>2013</v>
      </c>
      <c r="B787">
        <f>SS!C789</f>
        <v>5</v>
      </c>
      <c r="C787">
        <f>SS!I789</f>
        <v>2</v>
      </c>
      <c r="D787" t="e">
        <f t="shared" si="12"/>
        <v>#REF!</v>
      </c>
      <c r="E787" s="5">
        <f>SS!D789</f>
        <v>0.4614010587825742</v>
      </c>
    </row>
    <row r="788" spans="1:5" x14ac:dyDescent="0.25">
      <c r="A788">
        <f>SS!B790</f>
        <v>2013</v>
      </c>
      <c r="B788">
        <f>SS!C790</f>
        <v>6</v>
      </c>
      <c r="C788">
        <f>SS!I790</f>
        <v>2</v>
      </c>
      <c r="D788" t="e">
        <f t="shared" si="12"/>
        <v>#REF!</v>
      </c>
      <c r="E788" s="5">
        <f>SS!D790</f>
        <v>0.46347378867841282</v>
      </c>
    </row>
    <row r="789" spans="1:5" x14ac:dyDescent="0.25">
      <c r="A789">
        <f>SS!B791</f>
        <v>2013</v>
      </c>
      <c r="B789">
        <f>SS!C791</f>
        <v>7</v>
      </c>
      <c r="C789">
        <f>SS!I791</f>
        <v>2</v>
      </c>
      <c r="D789" t="e">
        <f t="shared" si="12"/>
        <v>#REF!</v>
      </c>
      <c r="E789" s="5">
        <f>SS!D791</f>
        <v>0.47504721176241105</v>
      </c>
    </row>
    <row r="790" spans="1:5" x14ac:dyDescent="0.25">
      <c r="A790">
        <f>SS!B792</f>
        <v>2013</v>
      </c>
      <c r="B790">
        <f>SS!C792</f>
        <v>8</v>
      </c>
      <c r="C790">
        <f>SS!I792</f>
        <v>2</v>
      </c>
      <c r="D790" t="e">
        <f t="shared" si="12"/>
        <v>#REF!</v>
      </c>
      <c r="E790" s="5">
        <f>SS!D792</f>
        <v>0.48842890840079961</v>
      </c>
    </row>
    <row r="791" spans="1:5" x14ac:dyDescent="0.25">
      <c r="A791">
        <f>SS!B793</f>
        <v>2013</v>
      </c>
      <c r="B791">
        <f>SS!C793</f>
        <v>9</v>
      </c>
      <c r="C791">
        <f>SS!I793</f>
        <v>2</v>
      </c>
      <c r="D791" t="e">
        <f t="shared" si="12"/>
        <v>#REF!</v>
      </c>
      <c r="E791" s="5">
        <f>SS!D793</f>
        <v>0.49623128310690429</v>
      </c>
    </row>
    <row r="792" spans="1:5" x14ac:dyDescent="0.25">
      <c r="A792">
        <f>SS!B794</f>
        <v>2013</v>
      </c>
      <c r="B792">
        <f>SS!C794</f>
        <v>10</v>
      </c>
      <c r="C792">
        <f>SS!I794</f>
        <v>2</v>
      </c>
      <c r="D792" t="e">
        <f t="shared" si="12"/>
        <v>#REF!</v>
      </c>
      <c r="E792" s="5">
        <f>SS!D794</f>
        <v>0.51602021462155934</v>
      </c>
    </row>
    <row r="793" spans="1:5" x14ac:dyDescent="0.25">
      <c r="A793">
        <f>SS!B795</f>
        <v>2013</v>
      </c>
      <c r="B793">
        <f>SS!C795</f>
        <v>11</v>
      </c>
      <c r="C793">
        <f>SS!I795</f>
        <v>2</v>
      </c>
      <c r="D793" t="e">
        <f t="shared" si="12"/>
        <v>#REF!</v>
      </c>
      <c r="E793" s="5">
        <f>SS!D795</f>
        <v>0.53268511874659163</v>
      </c>
    </row>
    <row r="794" spans="1:5" x14ac:dyDescent="0.25">
      <c r="A794">
        <f>SS!B796</f>
        <v>2013</v>
      </c>
      <c r="B794">
        <f>SS!C796</f>
        <v>12</v>
      </c>
      <c r="C794">
        <f>SS!I796</f>
        <v>2</v>
      </c>
      <c r="D794" t="e">
        <f t="shared" si="12"/>
        <v>#REF!</v>
      </c>
      <c r="E794" s="5">
        <f>SS!D796</f>
        <v>0.54259404008259504</v>
      </c>
    </row>
    <row r="795" spans="1:5" x14ac:dyDescent="0.25">
      <c r="A795">
        <f>SS!B797</f>
        <v>2014</v>
      </c>
      <c r="B795">
        <f>SS!C797</f>
        <v>1</v>
      </c>
      <c r="C795">
        <f>SS!I797</f>
        <v>2</v>
      </c>
      <c r="D795" t="e">
        <f t="shared" si="12"/>
        <v>#REF!</v>
      </c>
      <c r="E795" s="5">
        <f>SS!D797</f>
        <v>0.53838801949718362</v>
      </c>
    </row>
    <row r="796" spans="1:5" x14ac:dyDescent="0.25">
      <c r="A796">
        <f>SS!B798</f>
        <v>2014</v>
      </c>
      <c r="B796">
        <f>SS!C798</f>
        <v>2</v>
      </c>
      <c r="C796">
        <f>SS!I798</f>
        <v>2</v>
      </c>
      <c r="D796" t="e">
        <f t="shared" si="12"/>
        <v>#REF!</v>
      </c>
      <c r="E796" s="5">
        <f>SS!D798</f>
        <v>0.5680235392970735</v>
      </c>
    </row>
    <row r="797" spans="1:5" x14ac:dyDescent="0.25">
      <c r="A797">
        <f>SS!B799</f>
        <v>2014</v>
      </c>
      <c r="B797">
        <f>SS!C799</f>
        <v>3</v>
      </c>
      <c r="C797">
        <f>SS!I799</f>
        <v>3</v>
      </c>
      <c r="D797" t="e">
        <f t="shared" si="12"/>
        <v>#REF!</v>
      </c>
      <c r="E797" s="5">
        <f>SS!D799</f>
        <v>0.57555578389393169</v>
      </c>
    </row>
    <row r="798" spans="1:5" x14ac:dyDescent="0.25">
      <c r="A798">
        <f>SS!B800</f>
        <v>2014</v>
      </c>
      <c r="B798">
        <f>SS!C800</f>
        <v>4</v>
      </c>
      <c r="C798">
        <f>SS!I800</f>
        <v>3</v>
      </c>
      <c r="D798" t="e">
        <f t="shared" si="12"/>
        <v>#REF!</v>
      </c>
      <c r="E798" s="5">
        <f>SS!D800</f>
        <v>0.64730903721242483</v>
      </c>
    </row>
    <row r="799" spans="1:5" x14ac:dyDescent="0.25">
      <c r="A799">
        <f>SS!B801</f>
        <v>2014</v>
      </c>
      <c r="B799">
        <f>SS!C801</f>
        <v>5</v>
      </c>
      <c r="C799">
        <f>SS!I801</f>
        <v>3</v>
      </c>
      <c r="D799" t="e">
        <f t="shared" si="12"/>
        <v>#REF!</v>
      </c>
      <c r="E799" s="5">
        <f>SS!D801</f>
        <v>0.67143180152741788</v>
      </c>
    </row>
    <row r="800" spans="1:5" x14ac:dyDescent="0.25">
      <c r="A800">
        <f>SS!B802</f>
        <v>2014</v>
      </c>
      <c r="B800">
        <f>SS!C802</f>
        <v>6</v>
      </c>
      <c r="C800">
        <f>SS!I802</f>
        <v>3</v>
      </c>
      <c r="D800" t="e">
        <f t="shared" si="12"/>
        <v>#REF!</v>
      </c>
      <c r="E800" s="5">
        <f>SS!D802</f>
        <v>0.70931945299322363</v>
      </c>
    </row>
    <row r="801" spans="1:5" x14ac:dyDescent="0.25">
      <c r="A801">
        <f>SS!B803</f>
        <v>2014</v>
      </c>
      <c r="B801">
        <f>SS!C803</f>
        <v>7</v>
      </c>
      <c r="C801">
        <f>SS!I803</f>
        <v>3</v>
      </c>
      <c r="D801" t="e">
        <f t="shared" si="12"/>
        <v>#REF!</v>
      </c>
      <c r="E801" s="5">
        <f>SS!D803</f>
        <v>0.69799757762170522</v>
      </c>
    </row>
    <row r="802" spans="1:5" x14ac:dyDescent="0.25">
      <c r="A802">
        <f>SS!B804</f>
        <v>2014</v>
      </c>
      <c r="B802">
        <f>SS!C804</f>
        <v>8</v>
      </c>
      <c r="C802">
        <f>SS!I804</f>
        <v>3</v>
      </c>
      <c r="D802" t="e">
        <f t="shared" si="12"/>
        <v>#REF!</v>
      </c>
      <c r="E802" s="5">
        <f>SS!D804</f>
        <v>0.73415782621249559</v>
      </c>
    </row>
    <row r="803" spans="1:5" x14ac:dyDescent="0.25">
      <c r="A803">
        <f>SS!B805</f>
        <v>2014</v>
      </c>
      <c r="B803">
        <f>SS!C805</f>
        <v>9</v>
      </c>
      <c r="C803">
        <f>SS!I805</f>
        <v>3</v>
      </c>
      <c r="D803" t="e">
        <f t="shared" si="12"/>
        <v>#REF!</v>
      </c>
      <c r="E803" s="5">
        <f>SS!D805</f>
        <v>0.7230036838517383</v>
      </c>
    </row>
    <row r="804" spans="1:5" x14ac:dyDescent="0.25">
      <c r="A804">
        <f>SS!B806</f>
        <v>2014</v>
      </c>
      <c r="B804">
        <f>SS!C806</f>
        <v>10</v>
      </c>
      <c r="C804">
        <f>SS!I806</f>
        <v>3</v>
      </c>
      <c r="D804" t="e">
        <f t="shared" si="12"/>
        <v>#REF!</v>
      </c>
      <c r="E804" s="5">
        <f>SS!D806</f>
        <v>0.77134539728752571</v>
      </c>
    </row>
    <row r="805" spans="1:5" x14ac:dyDescent="0.25">
      <c r="A805">
        <f>SS!B807</f>
        <v>2014</v>
      </c>
      <c r="B805">
        <f>SS!C807</f>
        <v>11</v>
      </c>
      <c r="C805">
        <f>SS!I807</f>
        <v>4</v>
      </c>
      <c r="D805" t="e">
        <f t="shared" si="12"/>
        <v>#REF!</v>
      </c>
      <c r="E805" s="5">
        <f>SS!D807</f>
        <v>0.77041241960152262</v>
      </c>
    </row>
    <row r="806" spans="1:5" x14ac:dyDescent="0.25">
      <c r="A806">
        <f>SS!B808</f>
        <v>2014</v>
      </c>
      <c r="B806">
        <f>SS!C808</f>
        <v>12</v>
      </c>
      <c r="C806">
        <f>SS!I808</f>
        <v>4</v>
      </c>
      <c r="D806" t="e">
        <f t="shared" si="12"/>
        <v>#REF!</v>
      </c>
      <c r="E806" s="5">
        <f>SS!D808</f>
        <v>0.80364601334552666</v>
      </c>
    </row>
    <row r="807" spans="1:5" x14ac:dyDescent="0.25">
      <c r="A807">
        <f>SS!B809</f>
        <v>2015</v>
      </c>
      <c r="B807">
        <f>SS!C809</f>
        <v>1</v>
      </c>
      <c r="C807">
        <f>SS!I809</f>
        <v>4</v>
      </c>
      <c r="D807" t="e">
        <f t="shared" si="12"/>
        <v>#REF!</v>
      </c>
      <c r="E807" s="5">
        <f>SS!D809</f>
        <v>0.79237361238452308</v>
      </c>
    </row>
    <row r="808" spans="1:5" x14ac:dyDescent="0.25">
      <c r="A808">
        <f>SS!B810</f>
        <v>2015</v>
      </c>
      <c r="B808">
        <f>SS!C810</f>
        <v>2</v>
      </c>
      <c r="C808">
        <f>SS!I810</f>
        <v>4</v>
      </c>
      <c r="D808" t="e">
        <f t="shared" si="12"/>
        <v>#REF!</v>
      </c>
      <c r="E808" s="5">
        <f>SS!D810</f>
        <v>0.84757429895983671</v>
      </c>
    </row>
    <row r="809" spans="1:5" x14ac:dyDescent="0.25">
      <c r="A809">
        <f>SS!B811</f>
        <v>2015</v>
      </c>
      <c r="B809">
        <f>SS!C811</f>
        <v>3</v>
      </c>
      <c r="C809">
        <f>SS!I811</f>
        <v>4</v>
      </c>
      <c r="D809" t="e">
        <f t="shared" si="12"/>
        <v>#REF!</v>
      </c>
      <c r="E809" s="5">
        <f>SS!D811</f>
        <v>0.85537044493683834</v>
      </c>
    </row>
    <row r="810" spans="1:5" x14ac:dyDescent="0.25">
      <c r="A810">
        <f>SS!B812</f>
        <v>2015</v>
      </c>
      <c r="B810">
        <f>SS!C812</f>
        <v>4</v>
      </c>
      <c r="C810">
        <f>SS!I812</f>
        <v>4</v>
      </c>
      <c r="D810" t="e">
        <f t="shared" si="12"/>
        <v>#REF!</v>
      </c>
      <c r="E810" s="5">
        <f>SS!D812</f>
        <v>0.89659648567989991</v>
      </c>
    </row>
    <row r="811" spans="1:5" x14ac:dyDescent="0.25">
      <c r="A811">
        <f>SS!B813</f>
        <v>2015</v>
      </c>
      <c r="B811">
        <f>SS!C813</f>
        <v>5</v>
      </c>
      <c r="C811">
        <f>SS!I813</f>
        <v>4</v>
      </c>
      <c r="D811" t="e">
        <f t="shared" si="12"/>
        <v>#REF!</v>
      </c>
      <c r="E811" s="5">
        <f>SS!D813</f>
        <v>0.88831795072802855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13"/>
  <sheetViews>
    <sheetView workbookViewId="0">
      <pane xSplit="2" ySplit="4" topLeftCell="C5" activePane="bottomRight" state="frozen"/>
      <selection pane="topRight" activeCell="C1" sqref="C1"/>
      <selection pane="bottomLeft" activeCell="A4" sqref="A4"/>
      <selection pane="bottomRight" activeCell="J4" sqref="J4:J813"/>
    </sheetView>
  </sheetViews>
  <sheetFormatPr defaultRowHeight="15" x14ac:dyDescent="0.25"/>
  <cols>
    <col min="16" max="16" width="12" bestFit="1" customWidth="1"/>
    <col min="17" max="17" width="19.28515625" bestFit="1" customWidth="1"/>
    <col min="18" max="18" width="15.85546875" bestFit="1" customWidth="1"/>
  </cols>
  <sheetData>
    <row r="1" spans="1:26" x14ac:dyDescent="0.25">
      <c r="D1" s="1">
        <f>AVERAGE(D5:D813)</f>
        <v>0.63356546148864812</v>
      </c>
      <c r="E1" s="1">
        <f>AVERAGE(E5:E813)</f>
        <v>0.60287515296214522</v>
      </c>
      <c r="F1" s="1">
        <f t="shared" ref="F1:H1" si="0">AVERAGE(F5:F813)</f>
        <v>5.770248738127993</v>
      </c>
      <c r="G1" s="1"/>
      <c r="H1" s="1">
        <f t="shared" si="0"/>
        <v>5.8306551297898643</v>
      </c>
      <c r="I1" s="1">
        <f>AVERAGE(I5:I813)</f>
        <v>3.5281097219467344E-2</v>
      </c>
      <c r="J1" s="1"/>
    </row>
    <row r="2" spans="1:26" x14ac:dyDescent="0.25">
      <c r="E2" t="s">
        <v>1318</v>
      </c>
      <c r="F2">
        <f>params!B4</f>
        <v>0.5</v>
      </c>
    </row>
    <row r="3" spans="1:26" x14ac:dyDescent="0.25">
      <c r="E3" t="s">
        <v>1319</v>
      </c>
      <c r="F3">
        <f>params!B5</f>
        <v>0.77049999999999996</v>
      </c>
      <c r="G3">
        <f>params!B6</f>
        <v>3.4510615394370281E-2</v>
      </c>
      <c r="I3" s="58"/>
      <c r="J3" s="58"/>
      <c r="K3" s="58"/>
      <c r="L3" s="58"/>
    </row>
    <row r="4" spans="1:26" ht="60" x14ac:dyDescent="0.25">
      <c r="C4" s="2" t="s">
        <v>1254</v>
      </c>
      <c r="D4" s="2" t="s">
        <v>3510</v>
      </c>
      <c r="E4" s="2" t="s">
        <v>1320</v>
      </c>
      <c r="F4" s="2" t="s">
        <v>3487</v>
      </c>
      <c r="G4" s="2" t="s">
        <v>3488</v>
      </c>
      <c r="H4" s="2" t="s">
        <v>1322</v>
      </c>
      <c r="I4" s="2" t="s">
        <v>1336</v>
      </c>
      <c r="J4" s="2"/>
      <c r="K4" s="2" t="s">
        <v>1367</v>
      </c>
      <c r="L4" s="2" t="s">
        <v>3494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5">
      <c r="A5">
        <f>SS!B5</f>
        <v>1948</v>
      </c>
      <c r="B5">
        <f>SS!C5</f>
        <v>1</v>
      </c>
      <c r="C5">
        <f>SS!I5</f>
        <v>5</v>
      </c>
      <c r="D5" s="60">
        <f>INDEX(IRFs!$Y$17:$Y$21,'u fit'!C5)</f>
        <v>0.98240286894199802</v>
      </c>
      <c r="E5" s="1">
        <f>$F$3*D5^$F$2</f>
        <v>0.76369061589462595</v>
      </c>
      <c r="F5">
        <f>H5</f>
        <v>3.4</v>
      </c>
      <c r="G5">
        <f>H5</f>
        <v>3.4</v>
      </c>
      <c r="H5">
        <f>'u rate'!B28</f>
        <v>3.4</v>
      </c>
      <c r="I5" s="1">
        <f>INDEX(inf!$J$8:$J$12,'u fit'!C5)</f>
        <v>3.1854064461523328E-2</v>
      </c>
      <c r="J5" s="60"/>
      <c r="K5">
        <f>G5</f>
        <v>3.4</v>
      </c>
      <c r="L5">
        <f>INDEX(SS!$U$76:$U$80,'u fit'!C5)</f>
        <v>3.6759870766402379E-2</v>
      </c>
    </row>
    <row r="6" spans="1:26" x14ac:dyDescent="0.25">
      <c r="A6">
        <f>SS!B6</f>
        <v>1948</v>
      </c>
      <c r="B6">
        <f>SS!C6</f>
        <v>2</v>
      </c>
      <c r="C6">
        <f>SS!I6</f>
        <v>4</v>
      </c>
      <c r="D6" s="60">
        <f>INDEX(IRFs!$Y$17:$Y$21,'u fit'!C6)</f>
        <v>0.80201963419566003</v>
      </c>
      <c r="E6" s="1">
        <f t="shared" ref="E6:E69" si="1">$F$3*D6^$F$2</f>
        <v>0.69002550441113841</v>
      </c>
      <c r="F6" s="1">
        <f t="shared" ref="F6:F69" si="2">(1-E5)*F5+100*I5*(1-F5/100)</f>
        <v>3.8805545329414253</v>
      </c>
      <c r="G6" s="60">
        <f>(1-E5)*G5+$G$3*(100-G5)</f>
        <v>4.1371773530544402</v>
      </c>
      <c r="H6">
        <f>'u rate'!B29</f>
        <v>3.8</v>
      </c>
      <c r="I6" s="1">
        <f>INDEX(inf!$J$8:$J$12,'u fit'!C6)</f>
        <v>3.2207526866603574E-2</v>
      </c>
      <c r="J6" s="60"/>
      <c r="K6" s="60">
        <f>(1-E5)*G5+L5*(100-G5)</f>
        <v>4.3544554219927409</v>
      </c>
      <c r="L6">
        <f>INDEX(SS!$U$76:$U$80,'u fit'!C6)</f>
        <v>3.5790120072178556E-2</v>
      </c>
      <c r="M6" s="60"/>
      <c r="P6" s="15"/>
    </row>
    <row r="7" spans="1:26" x14ac:dyDescent="0.25">
      <c r="A7">
        <f>SS!B7</f>
        <v>1948</v>
      </c>
      <c r="B7">
        <f>SS!C7</f>
        <v>3</v>
      </c>
      <c r="C7">
        <f>SS!I7</f>
        <v>4</v>
      </c>
      <c r="D7" s="60">
        <f>INDEX(IRFs!$Y$17:$Y$21,'u fit'!C7)</f>
        <v>0.80201963419566003</v>
      </c>
      <c r="E7" s="1">
        <f t="shared" si="1"/>
        <v>0.69002550441113841</v>
      </c>
      <c r="F7" s="1">
        <f t="shared" si="2"/>
        <v>4.2986425562369153</v>
      </c>
      <c r="G7" s="1">
        <f t="shared" ref="G7:G70" si="3">(1-E6)*G6+$G$3*(100-G6)</f>
        <v>4.5907044661621788</v>
      </c>
      <c r="H7">
        <f>'u rate'!B30</f>
        <v>4</v>
      </c>
      <c r="I7" s="1">
        <f>INDEX(inf!$J$8:$J$12,'u fit'!C7)</f>
        <v>3.2207526866603574E-2</v>
      </c>
      <c r="J7" s="60"/>
      <c r="K7" s="60">
        <f t="shared" ref="K7:K70" si="4">(1-E6)*G6+L6*(100-G6)</f>
        <v>4.7133613961668512</v>
      </c>
      <c r="L7">
        <f>INDEX(SS!$U$76:$U$80,'u fit'!C7)</f>
        <v>3.5790120072178556E-2</v>
      </c>
      <c r="M7" s="60"/>
      <c r="P7" s="15"/>
    </row>
    <row r="8" spans="1:26" x14ac:dyDescent="0.25">
      <c r="A8">
        <f>SS!B8</f>
        <v>1948</v>
      </c>
      <c r="B8">
        <f>SS!C8</f>
        <v>4</v>
      </c>
      <c r="C8">
        <f>SS!I8</f>
        <v>4</v>
      </c>
      <c r="D8" s="60">
        <f>INDEX(IRFs!$Y$17:$Y$21,'u fit'!C8)</f>
        <v>0.80201963419566003</v>
      </c>
      <c r="E8" s="1">
        <f t="shared" si="1"/>
        <v>0.69002550441113841</v>
      </c>
      <c r="F8" s="1">
        <f t="shared" si="2"/>
        <v>4.414773599126784</v>
      </c>
      <c r="G8" s="1">
        <f t="shared" si="3"/>
        <v>4.7156348045122432</v>
      </c>
      <c r="H8">
        <f>'u rate'!B31</f>
        <v>3.9</v>
      </c>
      <c r="I8" s="1">
        <f>INDEX(inf!$J$8:$J$12,'u fit'!C8)</f>
        <v>3.2207526866603574E-2</v>
      </c>
      <c r="J8" s="60"/>
      <c r="K8" s="60">
        <f t="shared" si="4"/>
        <v>4.8377114444541807</v>
      </c>
      <c r="L8">
        <f>INDEX(SS!$U$76:$U$80,'u fit'!C8)</f>
        <v>3.5790120072178556E-2</v>
      </c>
      <c r="M8" s="60"/>
      <c r="P8" s="15"/>
    </row>
    <row r="9" spans="1:26" x14ac:dyDescent="0.25">
      <c r="A9">
        <f>SS!B9</f>
        <v>1948</v>
      </c>
      <c r="B9">
        <f>SS!C9</f>
        <v>5</v>
      </c>
      <c r="C9">
        <f>SS!I9</f>
        <v>5</v>
      </c>
      <c r="D9" s="60">
        <f>INDEX(IRFs!$Y$17:$Y$21,'u fit'!C9)</f>
        <v>0.98240286894199802</v>
      </c>
      <c r="E9" s="1">
        <f t="shared" si="1"/>
        <v>0.76369061589462595</v>
      </c>
      <c r="F9" s="1">
        <f t="shared" si="2"/>
        <v>4.4470309668848573</v>
      </c>
      <c r="G9" s="1">
        <f t="shared" si="3"/>
        <v>4.7500486002681619</v>
      </c>
      <c r="H9">
        <f>'u rate'!B32</f>
        <v>3.5</v>
      </c>
      <c r="I9" s="1">
        <f>INDEX(inf!$J$8:$J$12,'u fit'!C9)</f>
        <v>3.1854064461523328E-2</v>
      </c>
      <c r="J9" s="60"/>
      <c r="K9" s="60">
        <f t="shared" si="4"/>
        <v>4.8719653912577803</v>
      </c>
      <c r="L9">
        <f>INDEX(SS!$U$76:$U$80,'u fit'!C9)</f>
        <v>3.6759870766402379E-2</v>
      </c>
      <c r="M9" s="60"/>
      <c r="P9" s="15"/>
    </row>
    <row r="10" spans="1:26" x14ac:dyDescent="0.25">
      <c r="A10">
        <f>SS!B10</f>
        <v>1948</v>
      </c>
      <c r="B10">
        <f>SS!C10</f>
        <v>6</v>
      </c>
      <c r="C10">
        <f>SS!I10</f>
        <v>4</v>
      </c>
      <c r="D10" s="60">
        <f>INDEX(IRFs!$Y$17:$Y$21,'u fit'!C10)</f>
        <v>0.80201963419566003</v>
      </c>
      <c r="E10" s="1">
        <f t="shared" si="1"/>
        <v>0.69002550441113841</v>
      </c>
      <c r="F10" s="1">
        <f t="shared" si="2"/>
        <v>4.0946255839528787</v>
      </c>
      <c r="G10" s="1">
        <f t="shared" si="3"/>
        <v>4.40961549828857</v>
      </c>
      <c r="H10">
        <f>'u rate'!B33</f>
        <v>3.6</v>
      </c>
      <c r="I10" s="1">
        <f>INDEX(inf!$J$8:$J$12,'u fit'!C10)</f>
        <v>3.2207526866603574E-2</v>
      </c>
      <c r="J10" s="60"/>
      <c r="K10" s="60">
        <f t="shared" si="4"/>
        <v>4.6238569631602138</v>
      </c>
      <c r="L10">
        <f>INDEX(SS!$U$76:$U$80,'u fit'!C10)</f>
        <v>3.5790120072178556E-2</v>
      </c>
      <c r="M10" s="60"/>
      <c r="P10" s="15"/>
    </row>
    <row r="11" spans="1:26" x14ac:dyDescent="0.25">
      <c r="A11">
        <f>SS!B11</f>
        <v>1948</v>
      </c>
      <c r="B11">
        <f>SS!C11</f>
        <v>7</v>
      </c>
      <c r="C11">
        <f>SS!I11</f>
        <v>4</v>
      </c>
      <c r="D11" s="60">
        <f>INDEX(IRFs!$Y$17:$Y$21,'u fit'!C11)</f>
        <v>0.80201963419566003</v>
      </c>
      <c r="E11" s="1">
        <f t="shared" si="1"/>
        <v>0.69002550441113841</v>
      </c>
      <c r="F11" s="1">
        <f t="shared" si="2"/>
        <v>4.3581044231675543</v>
      </c>
      <c r="G11" s="1">
        <f t="shared" si="3"/>
        <v>4.6657513347613628</v>
      </c>
      <c r="H11">
        <f>'u rate'!B34</f>
        <v>3.6</v>
      </c>
      <c r="I11" s="1">
        <f>INDEX(inf!$J$8:$J$12,'u fit'!C11)</f>
        <v>3.2207526866603574E-2</v>
      </c>
      <c r="J11" s="60"/>
      <c r="K11" s="60">
        <f t="shared" si="4"/>
        <v>4.7880596788847942</v>
      </c>
      <c r="L11">
        <f>INDEX(SS!$U$76:$U$80,'u fit'!C11)</f>
        <v>3.5790120072178556E-2</v>
      </c>
      <c r="M11" s="60"/>
      <c r="P11" s="15"/>
    </row>
    <row r="12" spans="1:26" x14ac:dyDescent="0.25">
      <c r="A12">
        <f>SS!B12</f>
        <v>1948</v>
      </c>
      <c r="B12">
        <f>SS!C12</f>
        <v>8</v>
      </c>
      <c r="C12">
        <f>SS!I12</f>
        <v>4</v>
      </c>
      <c r="D12" s="60">
        <f>INDEX(IRFs!$Y$17:$Y$21,'u fit'!C12)</f>
        <v>0.80201963419566003</v>
      </c>
      <c r="E12" s="1">
        <f t="shared" si="1"/>
        <v>0.69002550441113841</v>
      </c>
      <c r="F12" s="1">
        <f t="shared" si="2"/>
        <v>4.4312901416586739</v>
      </c>
      <c r="G12" s="1">
        <f t="shared" si="3"/>
        <v>4.73630750613302</v>
      </c>
      <c r="H12">
        <f>'u rate'!B35</f>
        <v>3.9</v>
      </c>
      <c r="I12" s="1">
        <f>INDEX(inf!$J$8:$J$12,'u fit'!C12)</f>
        <v>3.2207526866603574E-2</v>
      </c>
      <c r="J12" s="60"/>
      <c r="K12" s="60">
        <f t="shared" si="4"/>
        <v>4.8582881232555302</v>
      </c>
      <c r="L12">
        <f>INDEX(SS!$U$76:$U$80,'u fit'!C12)</f>
        <v>3.5790120072178556E-2</v>
      </c>
      <c r="M12" s="60"/>
    </row>
    <row r="13" spans="1:26" x14ac:dyDescent="0.25">
      <c r="A13">
        <f>SS!B13</f>
        <v>1948</v>
      </c>
      <c r="B13">
        <f>SS!C13</f>
        <v>9</v>
      </c>
      <c r="C13">
        <f>SS!I13</f>
        <v>4</v>
      </c>
      <c r="D13" s="60">
        <f>INDEX(IRFs!$Y$17:$Y$21,'u fit'!C13)</f>
        <v>0.80201963419566003</v>
      </c>
      <c r="E13" s="1">
        <f t="shared" si="1"/>
        <v>0.69002550441113841</v>
      </c>
      <c r="F13" s="1">
        <f t="shared" si="2"/>
        <v>4.4516187168377126</v>
      </c>
      <c r="G13" s="1">
        <f t="shared" si="3"/>
        <v>4.7557431828707246</v>
      </c>
      <c r="H13">
        <f>'u rate'!B36</f>
        <v>3.8</v>
      </c>
      <c r="I13" s="1">
        <f>INDEX(inf!$J$8:$J$12,'u fit'!C13)</f>
        <v>3.2207526866603574E-2</v>
      </c>
      <c r="J13" s="60"/>
      <c r="K13" s="60">
        <f t="shared" si="4"/>
        <v>4.8776335230419159</v>
      </c>
      <c r="L13">
        <f>INDEX(SS!$U$76:$U$80,'u fit'!C13)</f>
        <v>3.5790120072178556E-2</v>
      </c>
      <c r="M13" s="60"/>
    </row>
    <row r="14" spans="1:26" x14ac:dyDescent="0.25">
      <c r="A14">
        <f>SS!B14</f>
        <v>1948</v>
      </c>
      <c r="B14">
        <f>SS!C14</f>
        <v>10</v>
      </c>
      <c r="C14">
        <f>SS!I14</f>
        <v>4</v>
      </c>
      <c r="D14" s="60">
        <f>INDEX(IRFs!$Y$17:$Y$21,'u fit'!C14)</f>
        <v>0.80201963419566003</v>
      </c>
      <c r="E14" s="1">
        <f t="shared" si="1"/>
        <v>0.69002550441113841</v>
      </c>
      <c r="F14" s="1">
        <f t="shared" si="2"/>
        <v>4.4572653235436368</v>
      </c>
      <c r="G14" s="1">
        <f t="shared" si="3"/>
        <v>4.7610970097990979</v>
      </c>
      <c r="H14">
        <f>'u rate'!B37</f>
        <v>3.7</v>
      </c>
      <c r="I14" s="1">
        <f>INDEX(inf!$J$8:$J$12,'u fit'!C14)</f>
        <v>3.2207526866603574E-2</v>
      </c>
      <c r="J14" s="60"/>
      <c r="K14" s="60">
        <f t="shared" si="4"/>
        <v>4.8829624819309876</v>
      </c>
      <c r="L14">
        <f>INDEX(SS!$U$76:$U$80,'u fit'!C14)</f>
        <v>3.5790120072178556E-2</v>
      </c>
      <c r="M14" s="60"/>
    </row>
    <row r="15" spans="1:26" x14ac:dyDescent="0.25">
      <c r="A15">
        <f>SS!B15</f>
        <v>1948</v>
      </c>
      <c r="B15">
        <f>SS!C15</f>
        <v>11</v>
      </c>
      <c r="C15">
        <f>SS!I15</f>
        <v>4</v>
      </c>
      <c r="D15" s="60">
        <f>INDEX(IRFs!$Y$17:$Y$21,'u fit'!C15)</f>
        <v>0.80201963419566003</v>
      </c>
      <c r="E15" s="1">
        <f t="shared" si="1"/>
        <v>0.69002550441113841</v>
      </c>
      <c r="F15" s="1">
        <f t="shared" si="2"/>
        <v>4.4588337643719083</v>
      </c>
      <c r="G15" s="1">
        <f t="shared" si="3"/>
        <v>4.7625717957386779</v>
      </c>
      <c r="H15">
        <f>'u rate'!B38</f>
        <v>3.8</v>
      </c>
      <c r="I15" s="1">
        <f>INDEX(inf!$J$8:$J$12,'u fit'!C15)</f>
        <v>3.2207526866603574E-2</v>
      </c>
      <c r="J15" s="60"/>
      <c r="K15" s="60">
        <f t="shared" si="4"/>
        <v>4.8844304176239683</v>
      </c>
      <c r="L15">
        <f>INDEX(SS!$U$76:$U$80,'u fit'!C15)</f>
        <v>3.5790120072178556E-2</v>
      </c>
      <c r="M15" s="60"/>
    </row>
    <row r="16" spans="1:26" x14ac:dyDescent="0.25">
      <c r="A16">
        <f>SS!B16</f>
        <v>1948</v>
      </c>
      <c r="B16">
        <f>SS!C16</f>
        <v>12</v>
      </c>
      <c r="C16">
        <f>SS!I16</f>
        <v>3</v>
      </c>
      <c r="D16" s="60">
        <f>INDEX(IRFs!$Y$17:$Y$21,'u fit'!C16)</f>
        <v>0.59221490927912501</v>
      </c>
      <c r="E16" s="1">
        <f t="shared" si="1"/>
        <v>0.59294213313397237</v>
      </c>
      <c r="F16" s="1">
        <f t="shared" si="2"/>
        <v>4.4592694254263971</v>
      </c>
      <c r="G16" s="1">
        <f t="shared" si="3"/>
        <v>4.76297804599605</v>
      </c>
      <c r="H16">
        <f>'u rate'!B39</f>
        <v>4</v>
      </c>
      <c r="I16" s="1">
        <f>INDEX(inf!$J$8:$J$12,'u fit'!C16)</f>
        <v>3.4284414301171372E-2</v>
      </c>
      <c r="J16" s="60"/>
      <c r="K16" s="60">
        <f t="shared" si="4"/>
        <v>4.884834780885833</v>
      </c>
      <c r="L16">
        <f>INDEX(SS!$U$76:$U$80,'u fit'!C16)</f>
        <v>3.4996080369101741E-2</v>
      </c>
      <c r="M16" s="60"/>
    </row>
    <row r="17" spans="1:13" x14ac:dyDescent="0.25">
      <c r="A17">
        <f>SS!B17</f>
        <v>1949</v>
      </c>
      <c r="B17">
        <f>SS!C17</f>
        <v>1</v>
      </c>
      <c r="C17">
        <f>SS!I17</f>
        <v>3</v>
      </c>
      <c r="D17" s="60">
        <f>INDEX(IRFs!$Y$17:$Y$21,'u fit'!C17)</f>
        <v>0.59221490927912501</v>
      </c>
      <c r="E17" s="1">
        <f t="shared" si="1"/>
        <v>0.59294213313397237</v>
      </c>
      <c r="F17" s="1">
        <f t="shared" si="2"/>
        <v>5.0907386897502382</v>
      </c>
      <c r="G17" s="1">
        <f t="shared" si="3"/>
        <v>5.225495919292702</v>
      </c>
      <c r="H17">
        <f>'u rate'!B40</f>
        <v>4.3</v>
      </c>
      <c r="I17" s="1">
        <f>INDEX(inf!$J$8:$J$12,'u fit'!C17)</f>
        <v>3.4284414301171372E-2</v>
      </c>
      <c r="J17" s="60"/>
      <c r="K17" s="60">
        <f t="shared" si="4"/>
        <v>5.2717301577491016</v>
      </c>
      <c r="L17">
        <f>INDEX(SS!$U$76:$U$80,'u fit'!C17)</f>
        <v>3.4996080369101741E-2</v>
      </c>
      <c r="M17" s="60"/>
    </row>
    <row r="18" spans="1:13" x14ac:dyDescent="0.25">
      <c r="A18">
        <f>SS!B18</f>
        <v>1949</v>
      </c>
      <c r="B18">
        <f>SS!C18</f>
        <v>2</v>
      </c>
      <c r="C18">
        <f>SS!I18</f>
        <v>2</v>
      </c>
      <c r="D18" s="60">
        <f>INDEX(IRFs!$Y$17:$Y$21,'u fit'!C18)</f>
        <v>0.43820684597691201</v>
      </c>
      <c r="E18" s="1">
        <f t="shared" si="1"/>
        <v>0.51004937780848714</v>
      </c>
      <c r="F18" s="1">
        <f t="shared" si="2"/>
        <v>5.3261336676008266</v>
      </c>
      <c r="G18" s="1">
        <f t="shared" si="3"/>
        <v>5.3978056817458864</v>
      </c>
      <c r="H18">
        <f>'u rate'!B41</f>
        <v>4.7</v>
      </c>
      <c r="I18" s="1">
        <f>INDEX(inf!$J$8:$J$12,'u fit'!C18)</f>
        <v>3.7437800260418548E-2</v>
      </c>
      <c r="J18" s="60"/>
      <c r="K18" s="60">
        <f t="shared" si="4"/>
        <v>5.4438153839746128</v>
      </c>
      <c r="L18">
        <f>INDEX(SS!$U$76:$U$80,'u fit'!C18)</f>
        <v>3.2585126504008487E-2</v>
      </c>
      <c r="M18" s="60"/>
    </row>
    <row r="19" spans="1:13" x14ac:dyDescent="0.25">
      <c r="A19">
        <f>SS!B19</f>
        <v>1949</v>
      </c>
      <c r="B19">
        <f>SS!C19</f>
        <v>3</v>
      </c>
      <c r="C19">
        <f>SS!I19</f>
        <v>2</v>
      </c>
      <c r="D19" s="60">
        <f>INDEX(IRFs!$Y$17:$Y$21,'u fit'!C19)</f>
        <v>0.43820684597691201</v>
      </c>
      <c r="E19" s="1">
        <f t="shared" si="1"/>
        <v>0.51004937780848714</v>
      </c>
      <c r="F19" s="1">
        <f t="shared" si="2"/>
        <v>6.1539238019501141</v>
      </c>
      <c r="G19" s="1">
        <f t="shared" si="3"/>
        <v>5.9094381958210294</v>
      </c>
      <c r="H19">
        <f>'u rate'!B42</f>
        <v>5</v>
      </c>
      <c r="I19" s="1">
        <f>INDEX(inf!$J$8:$J$12,'u fit'!C19)</f>
        <v>3.7437800260418548E-2</v>
      </c>
      <c r="J19" s="60"/>
      <c r="K19" s="60">
        <f t="shared" si="4"/>
        <v>5.7272827216573834</v>
      </c>
      <c r="L19">
        <f>INDEX(SS!$U$76:$U$80,'u fit'!C19)</f>
        <v>3.2585126504008487E-2</v>
      </c>
      <c r="M19" s="60"/>
    </row>
    <row r="20" spans="1:13" x14ac:dyDescent="0.25">
      <c r="A20">
        <f>SS!B20</f>
        <v>1949</v>
      </c>
      <c r="B20">
        <f>SS!C20</f>
        <v>4</v>
      </c>
      <c r="C20">
        <f>SS!I20</f>
        <v>2</v>
      </c>
      <c r="D20" s="60">
        <f>INDEX(IRFs!$Y$17:$Y$21,'u fit'!C20)</f>
        <v>0.43820684597691201</v>
      </c>
      <c r="E20" s="1">
        <f t="shared" si="1"/>
        <v>0.51004937780848714</v>
      </c>
      <c r="F20" s="1">
        <f t="shared" si="2"/>
        <v>6.5285094516112299</v>
      </c>
      <c r="G20" s="1">
        <f t="shared" si="3"/>
        <v>6.1424561115090519</v>
      </c>
      <c r="H20">
        <f>'u rate'!B43</f>
        <v>5.3</v>
      </c>
      <c r="I20" s="1">
        <f>INDEX(inf!$J$8:$J$12,'u fit'!C20)</f>
        <v>3.7437800260418548E-2</v>
      </c>
      <c r="J20" s="60"/>
      <c r="K20" s="60">
        <f t="shared" si="4"/>
        <v>5.9612857800672057</v>
      </c>
      <c r="L20">
        <f>INDEX(SS!$U$76:$U$80,'u fit'!C20)</f>
        <v>3.2585126504008487E-2</v>
      </c>
      <c r="M20" s="60"/>
    </row>
    <row r="21" spans="1:13" x14ac:dyDescent="0.25">
      <c r="A21">
        <f>SS!B21</f>
        <v>1949</v>
      </c>
      <c r="B21">
        <f>SS!C21</f>
        <v>5</v>
      </c>
      <c r="C21">
        <f>SS!I21</f>
        <v>2</v>
      </c>
      <c r="D21" s="60">
        <f>INDEX(IRFs!$Y$17:$Y$21,'u fit'!C21)</f>
        <v>0.43820684597691201</v>
      </c>
      <c r="E21" s="1">
        <f t="shared" si="1"/>
        <v>0.51004937780848714</v>
      </c>
      <c r="F21" s="1">
        <f t="shared" si="2"/>
        <v>6.6980142609942739</v>
      </c>
      <c r="G21" s="1">
        <f t="shared" si="3"/>
        <v>6.2485817926138605</v>
      </c>
      <c r="H21">
        <f>'u rate'!B44</f>
        <v>6.1</v>
      </c>
      <c r="I21" s="1">
        <f>INDEX(inf!$J$8:$J$12,'u fit'!C21)</f>
        <v>3.7437800260418548E-2</v>
      </c>
      <c r="J21" s="60"/>
      <c r="K21" s="60">
        <f t="shared" si="4"/>
        <v>6.0678601345799272</v>
      </c>
      <c r="L21">
        <f>INDEX(SS!$U$76:$U$80,'u fit'!C21)</f>
        <v>3.2585126504008487E-2</v>
      </c>
      <c r="M21" s="60"/>
    </row>
    <row r="22" spans="1:13" x14ac:dyDescent="0.25">
      <c r="A22">
        <f>SS!B22</f>
        <v>1949</v>
      </c>
      <c r="B22">
        <f>SS!C22</f>
        <v>6</v>
      </c>
      <c r="C22">
        <f>SS!I22</f>
        <v>1</v>
      </c>
      <c r="D22" s="60">
        <f>INDEX(IRFs!$Y$17:$Y$21,'u fit'!C22)</f>
        <v>0.35272779872723298</v>
      </c>
      <c r="E22" s="1">
        <f t="shared" si="1"/>
        <v>0.45760681862527586</v>
      </c>
      <c r="F22" s="1">
        <f t="shared" si="2"/>
        <v>6.7747173606190874</v>
      </c>
      <c r="G22" s="1">
        <f t="shared" si="3"/>
        <v>6.296915673537586</v>
      </c>
      <c r="H22">
        <f>'u rate'!B45</f>
        <v>6.2</v>
      </c>
      <c r="I22" s="1">
        <f>INDEX(inf!$J$8:$J$12,'u fit'!C22)</f>
        <v>4.0615527843925664E-2</v>
      </c>
      <c r="J22" s="60"/>
      <c r="K22" s="60">
        <f t="shared" si="4"/>
        <v>6.1163983593236022</v>
      </c>
      <c r="L22">
        <f>INDEX(SS!$U$76:$U$80,'u fit'!C22)</f>
        <v>3.2291089564390592E-2</v>
      </c>
      <c r="M22" s="60"/>
    </row>
    <row r="23" spans="1:13" x14ac:dyDescent="0.25">
      <c r="A23">
        <f>SS!B23</f>
        <v>1949</v>
      </c>
      <c r="B23">
        <f>SS!C23</f>
        <v>7</v>
      </c>
      <c r="C23">
        <f>SS!I23</f>
        <v>1</v>
      </c>
      <c r="D23" s="60">
        <f>INDEX(IRFs!$Y$17:$Y$21,'u fit'!C23)</f>
        <v>0.35272779872723298</v>
      </c>
      <c r="E23" s="1">
        <f t="shared" si="1"/>
        <v>0.45760681862527586</v>
      </c>
      <c r="F23" s="1">
        <f t="shared" si="2"/>
        <v>7.4609545649383762</v>
      </c>
      <c r="G23" s="1">
        <f t="shared" si="3"/>
        <v>6.6491552294752054</v>
      </c>
      <c r="H23">
        <f>'u rate'!B46</f>
        <v>6.7</v>
      </c>
      <c r="I23" s="1">
        <f>INDEX(inf!$J$8:$J$12,'u fit'!C23)</f>
        <v>4.0615527843925664E-2</v>
      </c>
      <c r="J23" s="60"/>
      <c r="K23" s="60">
        <f t="shared" si="4"/>
        <v>6.441178813463857</v>
      </c>
      <c r="L23">
        <f>INDEX(SS!$U$76:$U$80,'u fit'!C23)</f>
        <v>3.2291089564390592E-2</v>
      </c>
      <c r="M23" s="60"/>
    </row>
    <row r="24" spans="1:13" x14ac:dyDescent="0.25">
      <c r="A24">
        <f>SS!B24</f>
        <v>1949</v>
      </c>
      <c r="B24">
        <f>SS!C24</f>
        <v>8</v>
      </c>
      <c r="C24">
        <f>SS!I24</f>
        <v>1</v>
      </c>
      <c r="D24" s="60">
        <f>INDEX(IRFs!$Y$17:$Y$21,'u fit'!C24)</f>
        <v>0.35272779872723298</v>
      </c>
      <c r="E24" s="1">
        <f t="shared" si="1"/>
        <v>0.45760681862527586</v>
      </c>
      <c r="F24" s="1">
        <f t="shared" si="2"/>
        <v>7.8052930590872442</v>
      </c>
      <c r="G24" s="1">
        <f t="shared" si="3"/>
        <v>6.8280515589845834</v>
      </c>
      <c r="H24">
        <f>'u rate'!B47</f>
        <v>6.8</v>
      </c>
      <c r="I24" s="1">
        <f>INDEX(inf!$J$8:$J$12,'u fit'!C24)</f>
        <v>4.0615527843925664E-2</v>
      </c>
      <c r="J24" s="60"/>
      <c r="K24" s="60">
        <f t="shared" si="4"/>
        <v>6.6208569477659793</v>
      </c>
      <c r="L24">
        <f>INDEX(SS!$U$76:$U$80,'u fit'!C24)</f>
        <v>3.2291089564390592E-2</v>
      </c>
      <c r="M24" s="60"/>
    </row>
    <row r="25" spans="1:13" x14ac:dyDescent="0.25">
      <c r="A25">
        <f>SS!B25</f>
        <v>1949</v>
      </c>
      <c r="B25">
        <f>SS!C25</f>
        <v>9</v>
      </c>
      <c r="C25">
        <f>SS!I25</f>
        <v>1</v>
      </c>
      <c r="D25" s="60">
        <f>INDEX(IRFs!$Y$17:$Y$21,'u fit'!C25)</f>
        <v>0.35272779872723298</v>
      </c>
      <c r="E25" s="1">
        <f t="shared" si="1"/>
        <v>0.45760681862527586</v>
      </c>
      <c r="F25" s="1">
        <f t="shared" si="2"/>
        <v>7.9780744207015921</v>
      </c>
      <c r="G25" s="1">
        <f t="shared" si="3"/>
        <v>6.9189098858602733</v>
      </c>
      <c r="H25">
        <f>'u rate'!B48</f>
        <v>6.6</v>
      </c>
      <c r="I25" s="1">
        <f>INDEX(inf!$J$8:$J$12,'u fit'!C25)</f>
        <v>4.0615527843925664E-2</v>
      </c>
      <c r="J25" s="60"/>
      <c r="K25" s="60">
        <f t="shared" si="4"/>
        <v>6.7121123396659037</v>
      </c>
      <c r="L25">
        <f>INDEX(SS!$U$76:$U$80,'u fit'!C25)</f>
        <v>3.2291089564390592E-2</v>
      </c>
      <c r="M25" s="60"/>
    </row>
    <row r="26" spans="1:13" x14ac:dyDescent="0.25">
      <c r="A26">
        <f>SS!B26</f>
        <v>1949</v>
      </c>
      <c r="B26">
        <f>SS!C26</f>
        <v>10</v>
      </c>
      <c r="C26">
        <f>SS!I26</f>
        <v>1</v>
      </c>
      <c r="D26" s="60">
        <f>INDEX(IRFs!$Y$17:$Y$21,'u fit'!C26)</f>
        <v>0.35272779872723298</v>
      </c>
      <c r="E26" s="1">
        <f t="shared" si="1"/>
        <v>0.45760681862527586</v>
      </c>
      <c r="F26" s="1">
        <f t="shared" si="2"/>
        <v>8.0647722469062959</v>
      </c>
      <c r="G26" s="1">
        <f t="shared" si="3"/>
        <v>6.9650552460545807</v>
      </c>
      <c r="H26">
        <f>'u rate'!B49</f>
        <v>7.9</v>
      </c>
      <c r="I26" s="1">
        <f>INDEX(inf!$J$8:$J$12,'u fit'!C26)</f>
        <v>4.0615527843925664E-2</v>
      </c>
      <c r="J26" s="60"/>
      <c r="K26" s="60">
        <f t="shared" si="4"/>
        <v>6.7584593622635811</v>
      </c>
      <c r="L26">
        <f>INDEX(SS!$U$76:$U$80,'u fit'!C26)</f>
        <v>3.2291089564390592E-2</v>
      </c>
      <c r="M26" s="60"/>
    </row>
    <row r="27" spans="1:13" x14ac:dyDescent="0.25">
      <c r="A27">
        <f>SS!B27</f>
        <v>1949</v>
      </c>
      <c r="B27">
        <f>SS!C27</f>
        <v>11</v>
      </c>
      <c r="C27">
        <f>SS!I27</f>
        <v>1</v>
      </c>
      <c r="D27" s="60">
        <f>INDEX(IRFs!$Y$17:$Y$21,'u fit'!C27)</f>
        <v>0.35272779872723298</v>
      </c>
      <c r="E27" s="1">
        <f t="shared" si="1"/>
        <v>0.45760681862527586</v>
      </c>
      <c r="F27" s="1">
        <f t="shared" si="2"/>
        <v>8.1082752787055128</v>
      </c>
      <c r="G27" s="1">
        <f t="shared" si="3"/>
        <v>6.9884916699981536</v>
      </c>
      <c r="H27">
        <f>'u rate'!B50</f>
        <v>6.4</v>
      </c>
      <c r="I27" s="1">
        <f>INDEX(inf!$J$8:$J$12,'u fit'!C27)</f>
        <v>4.0615527843925664E-2</v>
      </c>
      <c r="J27" s="60"/>
      <c r="K27" s="60">
        <f t="shared" si="4"/>
        <v>6.7819982070260387</v>
      </c>
      <c r="L27">
        <f>INDEX(SS!$U$76:$U$80,'u fit'!C27)</f>
        <v>3.2291089564390592E-2</v>
      </c>
      <c r="M27" s="60"/>
    </row>
    <row r="28" spans="1:13" x14ac:dyDescent="0.25">
      <c r="A28">
        <f>SS!B28</f>
        <v>1949</v>
      </c>
      <c r="B28">
        <f>SS!C28</f>
        <v>12</v>
      </c>
      <c r="C28">
        <f>SS!I28</f>
        <v>1</v>
      </c>
      <c r="D28" s="60">
        <f>INDEX(IRFs!$Y$17:$Y$21,'u fit'!C28)</f>
        <v>0.35272779872723298</v>
      </c>
      <c r="E28" s="1">
        <f t="shared" si="1"/>
        <v>0.45760681862527586</v>
      </c>
      <c r="F28" s="1">
        <f t="shared" si="2"/>
        <v>8.1301041279232003</v>
      </c>
      <c r="G28" s="1">
        <f t="shared" si="3"/>
        <v>7.0003946211280184</v>
      </c>
      <c r="H28">
        <f>'u rate'!B51</f>
        <v>6.6</v>
      </c>
      <c r="I28" s="1">
        <f>INDEX(inf!$J$8:$J$12,'u fit'!C28)</f>
        <v>4.0615527843925664E-2</v>
      </c>
      <c r="J28" s="60"/>
      <c r="K28" s="60">
        <f t="shared" si="4"/>
        <v>6.7939531759042087</v>
      </c>
      <c r="L28">
        <f>INDEX(SS!$U$76:$U$80,'u fit'!C28)</f>
        <v>3.2291089564390592E-2</v>
      </c>
      <c r="M28" s="60"/>
    </row>
    <row r="29" spans="1:13" x14ac:dyDescent="0.25">
      <c r="A29">
        <f>SS!B29</f>
        <v>1950</v>
      </c>
      <c r="B29">
        <f>SS!C29</f>
        <v>1</v>
      </c>
      <c r="C29">
        <f>SS!I29</f>
        <v>1</v>
      </c>
      <c r="D29" s="60">
        <f>INDEX(IRFs!$Y$17:$Y$21,'u fit'!C29)</f>
        <v>0.35272779872723298</v>
      </c>
      <c r="E29" s="1">
        <f t="shared" si="1"/>
        <v>0.45760681862527586</v>
      </c>
      <c r="F29" s="1">
        <f t="shared" si="2"/>
        <v>8.1410573566629285</v>
      </c>
      <c r="G29" s="1">
        <f t="shared" si="3"/>
        <v>7.0064399224905927</v>
      </c>
      <c r="H29">
        <f>'u rate'!B52</f>
        <v>6.5</v>
      </c>
      <c r="I29" s="1">
        <f>INDEX(inf!$J$8:$J$12,'u fit'!C29)</f>
        <v>4.0615527843925664E-2</v>
      </c>
      <c r="J29" s="60"/>
      <c r="K29" s="60">
        <f t="shared" si="4"/>
        <v>6.8000248961742686</v>
      </c>
      <c r="L29">
        <f>INDEX(SS!$U$76:$U$80,'u fit'!C29)</f>
        <v>3.2291089564390592E-2</v>
      </c>
      <c r="M29" s="60"/>
    </row>
    <row r="30" spans="1:13" x14ac:dyDescent="0.25">
      <c r="A30">
        <f>SS!B30</f>
        <v>1950</v>
      </c>
      <c r="B30">
        <f>SS!C30</f>
        <v>2</v>
      </c>
      <c r="C30">
        <f>SS!I30</f>
        <v>1</v>
      </c>
      <c r="D30" s="60">
        <f>INDEX(IRFs!$Y$17:$Y$21,'u fit'!C30)</f>
        <v>0.35272779872723298</v>
      </c>
      <c r="E30" s="1">
        <f t="shared" si="1"/>
        <v>0.45760681862527586</v>
      </c>
      <c r="F30" s="1">
        <f t="shared" si="2"/>
        <v>8.1465534420785364</v>
      </c>
      <c r="G30" s="1">
        <f t="shared" si="3"/>
        <v>7.009510225658742</v>
      </c>
      <c r="H30">
        <f>'u rate'!B53</f>
        <v>6.4</v>
      </c>
      <c r="I30" s="1">
        <f>INDEX(inf!$J$8:$J$12,'u fit'!C30)</f>
        <v>4.0615527843925664E-2</v>
      </c>
      <c r="J30" s="60"/>
      <c r="K30" s="60">
        <f t="shared" si="4"/>
        <v>6.8031086170449422</v>
      </c>
      <c r="L30">
        <f>INDEX(SS!$U$76:$U$80,'u fit'!C30)</f>
        <v>3.2291089564390592E-2</v>
      </c>
      <c r="M30" s="60"/>
    </row>
    <row r="31" spans="1:13" x14ac:dyDescent="0.25">
      <c r="A31">
        <f>SS!B31</f>
        <v>1950</v>
      </c>
      <c r="B31">
        <f>SS!C31</f>
        <v>3</v>
      </c>
      <c r="C31">
        <f>SS!I31</f>
        <v>1</v>
      </c>
      <c r="D31" s="60">
        <f>INDEX(IRFs!$Y$17:$Y$21,'u fit'!C31)</f>
        <v>0.35272779872723298</v>
      </c>
      <c r="E31" s="1">
        <f t="shared" si="1"/>
        <v>0.45760681862527586</v>
      </c>
      <c r="F31" s="1">
        <f t="shared" si="2"/>
        <v>8.1493112549219848</v>
      </c>
      <c r="G31" s="1">
        <f t="shared" si="3"/>
        <v>7.011069579110119</v>
      </c>
      <c r="H31">
        <f>'u rate'!B54</f>
        <v>6.3</v>
      </c>
      <c r="I31" s="1">
        <f>INDEX(inf!$J$8:$J$12,'u fit'!C31)</f>
        <v>4.0615527843925664E-2</v>
      </c>
      <c r="J31" s="60"/>
      <c r="K31" s="60">
        <f t="shared" si="4"/>
        <v>6.804674785113507</v>
      </c>
      <c r="L31">
        <f>INDEX(SS!$U$76:$U$80,'u fit'!C31)</f>
        <v>3.2291089564390592E-2</v>
      </c>
      <c r="M31" s="60"/>
    </row>
    <row r="32" spans="1:13" x14ac:dyDescent="0.25">
      <c r="A32">
        <f>SS!B32</f>
        <v>1950</v>
      </c>
      <c r="B32">
        <f>SS!C32</f>
        <v>4</v>
      </c>
      <c r="C32">
        <f>SS!I32</f>
        <v>2</v>
      </c>
      <c r="D32" s="60">
        <f>INDEX(IRFs!$Y$17:$Y$21,'u fit'!C32)</f>
        <v>0.43820684597691201</v>
      </c>
      <c r="E32" s="1">
        <f t="shared" si="1"/>
        <v>0.51004937780848714</v>
      </c>
      <c r="F32" s="1">
        <f t="shared" si="2"/>
        <v>8.1506950637794464</v>
      </c>
      <c r="G32" s="1">
        <f t="shared" si="3"/>
        <v>7.0118615475422752</v>
      </c>
      <c r="H32">
        <f>'u rate'!B55</f>
        <v>5.8</v>
      </c>
      <c r="I32" s="1">
        <f>INDEX(inf!$J$8:$J$12,'u fit'!C32)</f>
        <v>3.7437800260418548E-2</v>
      </c>
      <c r="J32" s="60"/>
      <c r="K32" s="60">
        <f t="shared" si="4"/>
        <v>6.805470214570926</v>
      </c>
      <c r="L32">
        <f>INDEX(SS!$U$76:$U$80,'u fit'!C32)</f>
        <v>3.2585126504008487E-2</v>
      </c>
      <c r="M32" s="60"/>
    </row>
    <row r="33" spans="1:13" x14ac:dyDescent="0.25">
      <c r="A33">
        <f>SS!B33</f>
        <v>1950</v>
      </c>
      <c r="B33">
        <f>SS!C33</f>
        <v>5</v>
      </c>
      <c r="C33">
        <f>SS!I33</f>
        <v>2</v>
      </c>
      <c r="D33" s="60">
        <f>INDEX(IRFs!$Y$17:$Y$21,'u fit'!C33)</f>
        <v>0.43820684597691201</v>
      </c>
      <c r="E33" s="1">
        <f t="shared" si="1"/>
        <v>0.51004937780848714</v>
      </c>
      <c r="F33" s="1">
        <f t="shared" si="2"/>
        <v>7.4320740500525329</v>
      </c>
      <c r="G33" s="1">
        <f t="shared" si="3"/>
        <v>6.6445438103103047</v>
      </c>
      <c r="H33">
        <f>'u rate'!B56</f>
        <v>5.5</v>
      </c>
      <c r="I33" s="1">
        <f>INDEX(inf!$J$8:$J$12,'u fit'!C33)</f>
        <v>3.7437800260418548E-2</v>
      </c>
      <c r="J33" s="60"/>
      <c r="K33" s="60">
        <f t="shared" si="4"/>
        <v>6.4654961827846726</v>
      </c>
      <c r="L33">
        <f>INDEX(SS!$U$76:$U$80,'u fit'!C33)</f>
        <v>3.2585126504008487E-2</v>
      </c>
      <c r="M33" s="60"/>
    </row>
    <row r="34" spans="1:13" x14ac:dyDescent="0.25">
      <c r="A34">
        <f>SS!B34</f>
        <v>1950</v>
      </c>
      <c r="B34">
        <f>SS!C34</f>
        <v>6</v>
      </c>
      <c r="C34">
        <f>SS!I34</f>
        <v>2</v>
      </c>
      <c r="D34" s="60">
        <f>INDEX(IRFs!$Y$17:$Y$21,'u fit'!C34)</f>
        <v>0.43820684597691201</v>
      </c>
      <c r="E34" s="1">
        <f t="shared" si="1"/>
        <v>0.51004937780848714</v>
      </c>
      <c r="F34" s="1">
        <f t="shared" si="2"/>
        <v>7.1068888272319839</v>
      </c>
      <c r="G34" s="1">
        <f t="shared" si="3"/>
        <v>6.4772526175686647</v>
      </c>
      <c r="H34">
        <f>'u rate'!B57</f>
        <v>5.4</v>
      </c>
      <c r="I34" s="1">
        <f>INDEX(inf!$J$8:$J$12,'u fit'!C34)</f>
        <v>3.7437800260418548E-2</v>
      </c>
      <c r="J34" s="60"/>
      <c r="K34" s="60">
        <f t="shared" si="4"/>
        <v>6.2974977238207597</v>
      </c>
      <c r="L34">
        <f>INDEX(SS!$U$76:$U$80,'u fit'!C34)</f>
        <v>3.2585126504008487E-2</v>
      </c>
      <c r="M34" s="60"/>
    </row>
    <row r="35" spans="1:13" x14ac:dyDescent="0.25">
      <c r="A35">
        <f>SS!B35</f>
        <v>1950</v>
      </c>
      <c r="B35">
        <f>SS!C35</f>
        <v>7</v>
      </c>
      <c r="C35">
        <f>SS!I35</f>
        <v>2</v>
      </c>
      <c r="D35" s="60">
        <f>INDEX(IRFs!$Y$17:$Y$21,'u fit'!C35)</f>
        <v>0.43820684597691201</v>
      </c>
      <c r="E35" s="1">
        <f t="shared" si="1"/>
        <v>0.51004937780848714</v>
      </c>
      <c r="F35" s="1">
        <f t="shared" si="2"/>
        <v>6.9597383444031653</v>
      </c>
      <c r="G35" s="1">
        <f t="shared" si="3"/>
        <v>6.4010615156093102</v>
      </c>
      <c r="H35">
        <f>'u rate'!B58</f>
        <v>5</v>
      </c>
      <c r="I35" s="1">
        <f>INDEX(inf!$J$8:$J$12,'u fit'!C35)</f>
        <v>3.7437800260418548E-2</v>
      </c>
      <c r="J35" s="60"/>
      <c r="K35" s="60">
        <f t="shared" si="4"/>
        <v>6.2209845045283263</v>
      </c>
      <c r="L35">
        <f>INDEX(SS!$U$76:$U$80,'u fit'!C35)</f>
        <v>3.2585126504008487E-2</v>
      </c>
      <c r="M35" s="60"/>
    </row>
    <row r="36" spans="1:13" x14ac:dyDescent="0.25">
      <c r="A36">
        <f>SS!B36</f>
        <v>1950</v>
      </c>
      <c r="B36">
        <f>SS!C36</f>
        <v>8</v>
      </c>
      <c r="C36">
        <f>SS!I36</f>
        <v>3</v>
      </c>
      <c r="D36" s="60">
        <f>INDEX(IRFs!$Y$17:$Y$21,'u fit'!C36)</f>
        <v>0.59221490927912501</v>
      </c>
      <c r="E36" s="1">
        <f t="shared" si="1"/>
        <v>0.59294213313397237</v>
      </c>
      <c r="F36" s="1">
        <f t="shared" si="2"/>
        <v>6.8931508641697743</v>
      </c>
      <c r="G36" s="1">
        <f t="shared" si="3"/>
        <v>6.3663610396150601</v>
      </c>
      <c r="H36">
        <f>'u rate'!B59</f>
        <v>4.5</v>
      </c>
      <c r="I36" s="1">
        <f>INDEX(inf!$J$8:$J$12,'u fit'!C36)</f>
        <v>3.4284414301171372E-2</v>
      </c>
      <c r="J36" s="60"/>
      <c r="K36" s="60">
        <f t="shared" si="4"/>
        <v>6.1861373234137087</v>
      </c>
      <c r="L36">
        <f>INDEX(SS!$U$76:$U$80,'u fit'!C36)</f>
        <v>3.4996080369101741E-2</v>
      </c>
      <c r="M36" s="60"/>
    </row>
    <row r="37" spans="1:13" x14ac:dyDescent="0.25">
      <c r="A37">
        <f>SS!B37</f>
        <v>1950</v>
      </c>
      <c r="B37">
        <f>SS!C37</f>
        <v>9</v>
      </c>
      <c r="C37">
        <f>SS!I37</f>
        <v>3</v>
      </c>
      <c r="D37" s="60">
        <f>INDEX(IRFs!$Y$17:$Y$21,'u fit'!C37)</f>
        <v>0.59221490927912501</v>
      </c>
      <c r="E37" s="1">
        <f t="shared" si="1"/>
        <v>0.59294213313397237</v>
      </c>
      <c r="F37" s="1">
        <f t="shared" si="2"/>
        <v>5.9980250768041259</v>
      </c>
      <c r="G37" s="1">
        <f t="shared" si="3"/>
        <v>5.8228318466218623</v>
      </c>
      <c r="H37">
        <f>'u rate'!B60</f>
        <v>4.4000000000000004</v>
      </c>
      <c r="I37" s="1">
        <f>INDEX(inf!$J$8:$J$12,'u fit'!C37)</f>
        <v>3.4284414301171372E-2</v>
      </c>
      <c r="J37" s="60"/>
      <c r="K37" s="60">
        <f t="shared" si="4"/>
        <v>5.8682876987937806</v>
      </c>
      <c r="L37">
        <f>INDEX(SS!$U$76:$U$80,'u fit'!C37)</f>
        <v>3.4996080369101741E-2</v>
      </c>
      <c r="M37" s="60"/>
    </row>
    <row r="38" spans="1:13" x14ac:dyDescent="0.25">
      <c r="A38">
        <f>SS!B38</f>
        <v>1950</v>
      </c>
      <c r="B38">
        <f>SS!C38</f>
        <v>10</v>
      </c>
      <c r="C38">
        <f>SS!I38</f>
        <v>3</v>
      </c>
      <c r="D38" s="60">
        <f>INDEX(IRFs!$Y$17:$Y$21,'u fit'!C38)</f>
        <v>0.59221490927912501</v>
      </c>
      <c r="E38" s="1">
        <f t="shared" si="1"/>
        <v>0.59294213313397237</v>
      </c>
      <c r="F38" s="1">
        <f t="shared" si="2"/>
        <v>5.6643459465679982</v>
      </c>
      <c r="G38" s="1">
        <f t="shared" si="3"/>
        <v>5.6203415396776375</v>
      </c>
      <c r="H38">
        <f>'u rate'!B61</f>
        <v>4.2</v>
      </c>
      <c r="I38" s="1">
        <f>INDEX(inf!$J$8:$J$12,'u fit'!C38)</f>
        <v>3.4284414301171372E-2</v>
      </c>
      <c r="J38" s="60"/>
      <c r="K38" s="60">
        <f t="shared" si="4"/>
        <v>5.6660612562354977</v>
      </c>
      <c r="L38">
        <f>INDEX(SS!$U$76:$U$80,'u fit'!C38)</f>
        <v>3.4996080369101741E-2</v>
      </c>
      <c r="M38" s="60"/>
    </row>
    <row r="39" spans="1:13" x14ac:dyDescent="0.25">
      <c r="A39">
        <f>SS!B39</f>
        <v>1950</v>
      </c>
      <c r="B39">
        <f>SS!C39</f>
        <v>11</v>
      </c>
      <c r="C39">
        <f>SS!I39</f>
        <v>3</v>
      </c>
      <c r="D39" s="60">
        <f>INDEX(IRFs!$Y$17:$Y$21,'u fit'!C39)</f>
        <v>0.59221490927912501</v>
      </c>
      <c r="E39" s="1">
        <f t="shared" si="1"/>
        <v>0.59294213313397237</v>
      </c>
      <c r="F39" s="1">
        <f t="shared" si="2"/>
        <v>5.5399592251410388</v>
      </c>
      <c r="G39" s="1">
        <f t="shared" si="3"/>
        <v>5.5449043323759142</v>
      </c>
      <c r="H39">
        <f>'u rate'!B62</f>
        <v>4.2</v>
      </c>
      <c r="I39" s="1">
        <f>INDEX(inf!$J$8:$J$12,'u fit'!C39)</f>
        <v>3.4284414301171372E-2</v>
      </c>
      <c r="J39" s="60"/>
      <c r="K39" s="60">
        <f t="shared" si="4"/>
        <v>5.5907223508855193</v>
      </c>
      <c r="L39">
        <f>INDEX(SS!$U$76:$U$80,'u fit'!C39)</f>
        <v>3.4996080369101741E-2</v>
      </c>
      <c r="M39" s="60"/>
    </row>
    <row r="40" spans="1:13" x14ac:dyDescent="0.25">
      <c r="A40">
        <f>SS!B40</f>
        <v>1950</v>
      </c>
      <c r="B40">
        <f>SS!C40</f>
        <v>12</v>
      </c>
      <c r="C40">
        <f>SS!I40</f>
        <v>3</v>
      </c>
      <c r="D40" s="60">
        <f>INDEX(IRFs!$Y$17:$Y$21,'u fit'!C40)</f>
        <v>0.59221490927912501</v>
      </c>
      <c r="E40" s="1">
        <f t="shared" si="1"/>
        <v>0.59294213313397237</v>
      </c>
      <c r="F40" s="1">
        <f t="shared" si="2"/>
        <v>5.4935911575414886</v>
      </c>
      <c r="G40" s="1">
        <f t="shared" si="3"/>
        <v>5.5168004081369597</v>
      </c>
      <c r="H40">
        <f>'u rate'!B63</f>
        <v>4.3</v>
      </c>
      <c r="I40" s="1">
        <f>INDEX(inf!$J$8:$J$12,'u fit'!C40)</f>
        <v>3.4284414301171372E-2</v>
      </c>
      <c r="J40" s="60"/>
      <c r="K40" s="60">
        <f t="shared" si="4"/>
        <v>5.5626550487685007</v>
      </c>
      <c r="L40">
        <f>INDEX(SS!$U$76:$U$80,'u fit'!C40)</f>
        <v>3.4996080369101741E-2</v>
      </c>
      <c r="M40" s="60"/>
    </row>
    <row r="41" spans="1:13" x14ac:dyDescent="0.25">
      <c r="A41">
        <f>SS!B41</f>
        <v>1951</v>
      </c>
      <c r="B41">
        <f>SS!C41</f>
        <v>1</v>
      </c>
      <c r="C41">
        <f>SS!I41</f>
        <v>4</v>
      </c>
      <c r="D41" s="60">
        <f>INDEX(IRFs!$Y$17:$Y$21,'u fit'!C41)</f>
        <v>0.80201963419566003</v>
      </c>
      <c r="E41" s="1">
        <f t="shared" si="1"/>
        <v>0.69002550441113841</v>
      </c>
      <c r="F41" s="1">
        <f t="shared" si="2"/>
        <v>5.4763063728936432</v>
      </c>
      <c r="G41" s="1">
        <f t="shared" si="3"/>
        <v>5.5063303684061697</v>
      </c>
      <c r="H41">
        <f>'u rate'!B64</f>
        <v>3.7</v>
      </c>
      <c r="I41" s="1">
        <f>INDEX(inf!$J$8:$J$12,'u fit'!C41)</f>
        <v>3.2207526866603574E-2</v>
      </c>
      <c r="J41" s="60"/>
      <c r="K41" s="60">
        <f t="shared" si="4"/>
        <v>5.5521986525085811</v>
      </c>
      <c r="L41">
        <f>INDEX(SS!$U$76:$U$80,'u fit'!C41)</f>
        <v>3.5790120072178556E-2</v>
      </c>
      <c r="M41" s="60"/>
    </row>
    <row r="42" spans="1:13" x14ac:dyDescent="0.25">
      <c r="A42">
        <f>SS!B42</f>
        <v>1951</v>
      </c>
      <c r="B42">
        <f>SS!C42</f>
        <v>2</v>
      </c>
      <c r="C42">
        <f>SS!I42</f>
        <v>4</v>
      </c>
      <c r="D42" s="60">
        <f>INDEX(IRFs!$Y$17:$Y$21,'u fit'!C42)</f>
        <v>0.80201963419566003</v>
      </c>
      <c r="E42" s="1">
        <f t="shared" si="1"/>
        <v>0.69002550441113841</v>
      </c>
      <c r="F42" s="1">
        <f t="shared" si="2"/>
        <v>4.7418897076534083</v>
      </c>
      <c r="G42" s="1">
        <f t="shared" si="3"/>
        <v>4.9678566683509544</v>
      </c>
      <c r="H42">
        <f>'u rate'!B65</f>
        <v>3.4</v>
      </c>
      <c r="I42" s="1">
        <f>INDEX(inf!$J$8:$J$12,'u fit'!C42)</f>
        <v>3.2207526866603574E-2</v>
      </c>
      <c r="J42" s="60"/>
      <c r="K42" s="60">
        <f t="shared" si="4"/>
        <v>5.0887617606678486</v>
      </c>
      <c r="L42">
        <f>INDEX(SS!$U$76:$U$80,'u fit'!C42)</f>
        <v>3.5790120072178556E-2</v>
      </c>
      <c r="M42" s="60"/>
    </row>
    <row r="43" spans="1:13" x14ac:dyDescent="0.25">
      <c r="A43">
        <f>SS!B43</f>
        <v>1951</v>
      </c>
      <c r="B43">
        <f>SS!C43</f>
        <v>3</v>
      </c>
      <c r="C43">
        <f>SS!I43</f>
        <v>4</v>
      </c>
      <c r="D43" s="60">
        <f>INDEX(IRFs!$Y$17:$Y$21,'u fit'!C43)</f>
        <v>0.80201963419566003</v>
      </c>
      <c r="E43" s="1">
        <f t="shared" si="1"/>
        <v>0.69002550441113841</v>
      </c>
      <c r="F43" s="1">
        <f t="shared" si="2"/>
        <v>4.5378930167705187</v>
      </c>
      <c r="G43" s="1">
        <f t="shared" si="3"/>
        <v>4.8195266135510604</v>
      </c>
      <c r="H43">
        <f>'u rate'!B66</f>
        <v>3.4</v>
      </c>
      <c r="I43" s="1">
        <f>INDEX(inf!$J$8:$J$12,'u fit'!C43)</f>
        <v>3.2207526866603574E-2</v>
      </c>
      <c r="J43" s="60"/>
      <c r="K43" s="60">
        <f t="shared" si="4"/>
        <v>4.9411206854860517</v>
      </c>
      <c r="L43">
        <f>INDEX(SS!$U$76:$U$80,'u fit'!C43)</f>
        <v>3.5790120072178556E-2</v>
      </c>
      <c r="M43" s="60"/>
    </row>
    <row r="44" spans="1:13" x14ac:dyDescent="0.25">
      <c r="A44">
        <f>SS!B44</f>
        <v>1951</v>
      </c>
      <c r="B44">
        <f>SS!C44</f>
        <v>4</v>
      </c>
      <c r="C44">
        <f>SS!I44</f>
        <v>5</v>
      </c>
      <c r="D44" s="60">
        <f>INDEX(IRFs!$Y$17:$Y$21,'u fit'!C44)</f>
        <v>0.98240286894199802</v>
      </c>
      <c r="E44" s="1">
        <f t="shared" si="1"/>
        <v>0.76369061589462595</v>
      </c>
      <c r="F44" s="1">
        <f t="shared" si="2"/>
        <v>4.4812294743146071</v>
      </c>
      <c r="G44" s="1">
        <f t="shared" si="3"/>
        <v>4.77866704110642</v>
      </c>
      <c r="H44">
        <f>'u rate'!B67</f>
        <v>3.1</v>
      </c>
      <c r="I44" s="1">
        <f>INDEX(inf!$J$8:$J$12,'u fit'!C44)</f>
        <v>3.1854064461523328E-2</v>
      </c>
      <c r="J44" s="60"/>
      <c r="K44" s="60">
        <f t="shared" si="4"/>
        <v>4.9004509020403866</v>
      </c>
      <c r="L44">
        <f>INDEX(SS!$U$76:$U$80,'u fit'!C44)</f>
        <v>3.6759870766402379E-2</v>
      </c>
      <c r="M44" s="60"/>
    </row>
    <row r="45" spans="1:13" x14ac:dyDescent="0.25">
      <c r="A45">
        <f>SS!B45</f>
        <v>1951</v>
      </c>
      <c r="B45">
        <f>SS!C45</f>
        <v>5</v>
      </c>
      <c r="C45">
        <f>SS!I45</f>
        <v>5</v>
      </c>
      <c r="D45" s="60">
        <f>INDEX(IRFs!$Y$17:$Y$21,'u fit'!C45)</f>
        <v>0.98240286894199802</v>
      </c>
      <c r="E45" s="1">
        <f t="shared" si="1"/>
        <v>0.76369061589462595</v>
      </c>
      <c r="F45" s="1">
        <f t="shared" si="2"/>
        <v>4.1016176507207707</v>
      </c>
      <c r="G45" s="1">
        <f t="shared" si="3"/>
        <v>4.4153906644121594</v>
      </c>
      <c r="H45">
        <f>'u rate'!B68</f>
        <v>3</v>
      </c>
      <c r="I45" s="1">
        <f>INDEX(inf!$J$8:$J$12,'u fit'!C45)</f>
        <v>3.1854064461523328E-2</v>
      </c>
      <c r="J45" s="60"/>
      <c r="K45" s="60">
        <f t="shared" si="4"/>
        <v>4.6295677591020077</v>
      </c>
      <c r="L45">
        <f>INDEX(SS!$U$76:$U$80,'u fit'!C45)</f>
        <v>3.6759870766402379E-2</v>
      </c>
      <c r="M45" s="60"/>
    </row>
    <row r="46" spans="1:13" x14ac:dyDescent="0.25">
      <c r="A46">
        <f>SS!B46</f>
        <v>1951</v>
      </c>
      <c r="B46">
        <f>SS!C46</f>
        <v>6</v>
      </c>
      <c r="C46">
        <f>SS!I46</f>
        <v>5</v>
      </c>
      <c r="D46" s="60">
        <f>INDEX(IRFs!$Y$17:$Y$21,'u fit'!C46)</f>
        <v>0.98240286894199802</v>
      </c>
      <c r="E46" s="1">
        <f t="shared" si="1"/>
        <v>0.76369061589462595</v>
      </c>
      <c r="F46" s="1">
        <f t="shared" si="2"/>
        <v>4.024003993987308</v>
      </c>
      <c r="G46" s="1">
        <f t="shared" si="3"/>
        <v>4.3420819388934628</v>
      </c>
      <c r="H46">
        <f>'u rate'!B69</f>
        <v>3.2</v>
      </c>
      <c r="I46" s="1">
        <f>INDEX(inf!$J$8:$J$12,'u fit'!C46)</f>
        <v>3.1854064461523328E-2</v>
      </c>
      <c r="J46" s="60"/>
      <c r="K46" s="60">
        <f t="shared" si="4"/>
        <v>4.5570761349251239</v>
      </c>
      <c r="L46">
        <f>INDEX(SS!$U$76:$U$80,'u fit'!C46)</f>
        <v>3.6759870766402379E-2</v>
      </c>
      <c r="M46" s="60"/>
    </row>
    <row r="47" spans="1:13" x14ac:dyDescent="0.25">
      <c r="A47">
        <f>SS!B47</f>
        <v>1951</v>
      </c>
      <c r="B47">
        <f>SS!C47</f>
        <v>7</v>
      </c>
      <c r="C47">
        <f>SS!I47</f>
        <v>5</v>
      </c>
      <c r="D47" s="60">
        <f>INDEX(IRFs!$Y$17:$Y$21,'u fit'!C47)</f>
        <v>0.98240286894199802</v>
      </c>
      <c r="E47" s="1">
        <f t="shared" si="1"/>
        <v>0.76369061589462595</v>
      </c>
      <c r="F47" s="1">
        <f t="shared" si="2"/>
        <v>4.0081354689911395</v>
      </c>
      <c r="G47" s="1">
        <f t="shared" si="3"/>
        <v>4.3272883283480166</v>
      </c>
      <c r="H47">
        <f>'u rate'!B70</f>
        <v>3.1</v>
      </c>
      <c r="I47" s="1">
        <f>INDEX(inf!$J$8:$J$12,'u fit'!C47)</f>
        <v>3.1854064461523328E-2</v>
      </c>
      <c r="J47" s="60"/>
      <c r="K47" s="60">
        <f t="shared" si="4"/>
        <v>4.5424474144243678</v>
      </c>
      <c r="L47">
        <f>INDEX(SS!$U$76:$U$80,'u fit'!C47)</f>
        <v>3.6759870766402379E-2</v>
      </c>
      <c r="M47" s="60"/>
    </row>
    <row r="48" spans="1:13" x14ac:dyDescent="0.25">
      <c r="A48">
        <f>SS!B48</f>
        <v>1951</v>
      </c>
      <c r="B48">
        <f>SS!C48</f>
        <v>8</v>
      </c>
      <c r="C48">
        <f>SS!I48</f>
        <v>5</v>
      </c>
      <c r="D48" s="60">
        <f>INDEX(IRFs!$Y$17:$Y$21,'u fit'!C48)</f>
        <v>0.98240286894199802</v>
      </c>
      <c r="E48" s="1">
        <f t="shared" si="1"/>
        <v>0.76369061589462595</v>
      </c>
      <c r="F48" s="1">
        <f t="shared" si="2"/>
        <v>4.0048910646407716</v>
      </c>
      <c r="G48" s="1">
        <f t="shared" si="3"/>
        <v>4.324302995955156</v>
      </c>
      <c r="H48">
        <f>'u rate'!B71</f>
        <v>3.1</v>
      </c>
      <c r="I48" s="1">
        <f>INDEX(inf!$J$8:$J$12,'u fit'!C48)</f>
        <v>3.1854064461523328E-2</v>
      </c>
      <c r="J48" s="60"/>
      <c r="K48" s="60">
        <f t="shared" si="4"/>
        <v>4.5394953566394971</v>
      </c>
      <c r="L48">
        <f>INDEX(SS!$U$76:$U$80,'u fit'!C48)</f>
        <v>3.6759870766402379E-2</v>
      </c>
      <c r="M48" s="60"/>
    </row>
    <row r="49" spans="1:13" x14ac:dyDescent="0.25">
      <c r="A49">
        <f>SS!B49</f>
        <v>1951</v>
      </c>
      <c r="B49">
        <f>SS!C49</f>
        <v>9</v>
      </c>
      <c r="C49">
        <f>SS!I49</f>
        <v>5</v>
      </c>
      <c r="D49" s="60">
        <f>INDEX(IRFs!$Y$17:$Y$21,'u fit'!C49)</f>
        <v>0.98240286894199802</v>
      </c>
      <c r="E49" s="1">
        <f t="shared" si="1"/>
        <v>0.76369061589462595</v>
      </c>
      <c r="F49" s="1">
        <f t="shared" si="2"/>
        <v>4.0042277289122632</v>
      </c>
      <c r="G49" s="1">
        <f t="shared" si="3"/>
        <v>4.3237005595540836</v>
      </c>
      <c r="H49">
        <f>'u rate'!B72</f>
        <v>3.3</v>
      </c>
      <c r="I49" s="1">
        <f>INDEX(inf!$J$8:$J$12,'u fit'!C49)</f>
        <v>3.1854064461523328E-2</v>
      </c>
      <c r="J49" s="60"/>
      <c r="K49" s="60">
        <f t="shared" si="4"/>
        <v>4.5388996350133466</v>
      </c>
      <c r="L49">
        <f>INDEX(SS!$U$76:$U$80,'u fit'!C49)</f>
        <v>3.6759870766402379E-2</v>
      </c>
      <c r="M49" s="60"/>
    </row>
    <row r="50" spans="1:13" x14ac:dyDescent="0.25">
      <c r="A50">
        <f>SS!B50</f>
        <v>1951</v>
      </c>
      <c r="B50">
        <f>SS!C50</f>
        <v>10</v>
      </c>
      <c r="C50">
        <f>SS!I50</f>
        <v>4</v>
      </c>
      <c r="D50" s="60">
        <f>INDEX(IRFs!$Y$17:$Y$21,'u fit'!C50)</f>
        <v>0.80201963419566003</v>
      </c>
      <c r="E50" s="1">
        <f t="shared" si="1"/>
        <v>0.69002550441113841</v>
      </c>
      <c r="F50" s="1">
        <f t="shared" si="2"/>
        <v>4.0040921063938599</v>
      </c>
      <c r="G50" s="1">
        <f t="shared" si="3"/>
        <v>4.3235789886301204</v>
      </c>
      <c r="H50">
        <f>'u rate'!B73</f>
        <v>3.5</v>
      </c>
      <c r="I50" s="1">
        <f>INDEX(inf!$J$8:$J$12,'u fit'!C50)</f>
        <v>3.2207526866603574E-2</v>
      </c>
      <c r="J50" s="60"/>
      <c r="K50" s="60">
        <f t="shared" si="4"/>
        <v>4.5387794191226956</v>
      </c>
      <c r="L50">
        <f>INDEX(SS!$U$76:$U$80,'u fit'!C50)</f>
        <v>3.5790120072178556E-2</v>
      </c>
      <c r="M50" s="60"/>
    </row>
    <row r="51" spans="1:13" x14ac:dyDescent="0.25">
      <c r="A51">
        <f>SS!B51</f>
        <v>1951</v>
      </c>
      <c r="B51">
        <f>SS!C51</f>
        <v>11</v>
      </c>
      <c r="C51">
        <f>SS!I51</f>
        <v>4</v>
      </c>
      <c r="D51" s="60">
        <f>INDEX(IRFs!$Y$17:$Y$21,'u fit'!C51)</f>
        <v>0.80201963419566003</v>
      </c>
      <c r="E51" s="1">
        <f t="shared" si="1"/>
        <v>0.69002550441113841</v>
      </c>
      <c r="F51" s="1">
        <f t="shared" si="2"/>
        <v>4.3329572135381005</v>
      </c>
      <c r="G51" s="1">
        <f t="shared" si="3"/>
        <v>4.642051383972456</v>
      </c>
      <c r="H51">
        <f>'u rate'!B74</f>
        <v>3.5</v>
      </c>
      <c r="I51" s="1">
        <f>INDEX(inf!$J$8:$J$12,'u fit'!C51)</f>
        <v>3.2207526866603574E-2</v>
      </c>
      <c r="J51" s="60"/>
      <c r="K51" s="60">
        <f t="shared" si="4"/>
        <v>4.7644698122124574</v>
      </c>
      <c r="L51">
        <f>INDEX(SS!$U$76:$U$80,'u fit'!C51)</f>
        <v>3.5790120072178556E-2</v>
      </c>
      <c r="M51" s="60"/>
    </row>
    <row r="52" spans="1:13" x14ac:dyDescent="0.25">
      <c r="A52">
        <f>SS!B52</f>
        <v>1951</v>
      </c>
      <c r="B52">
        <f>SS!C52</f>
        <v>12</v>
      </c>
      <c r="C52">
        <f>SS!I52</f>
        <v>5</v>
      </c>
      <c r="D52" s="60">
        <f>INDEX(IRFs!$Y$17:$Y$21,'u fit'!C52)</f>
        <v>0.98240286894199802</v>
      </c>
      <c r="E52" s="1">
        <f t="shared" si="1"/>
        <v>0.76369061589462595</v>
      </c>
      <c r="F52" s="1">
        <f t="shared" si="2"/>
        <v>4.4243050774680777</v>
      </c>
      <c r="G52" s="1">
        <f t="shared" si="3"/>
        <v>4.7297790257282895</v>
      </c>
      <c r="H52">
        <f>'u rate'!B75</f>
        <v>3.1</v>
      </c>
      <c r="I52" s="1">
        <f>INDEX(inf!$J$8:$J$12,'u fit'!C52)</f>
        <v>3.1854064461523328E-2</v>
      </c>
      <c r="J52" s="60"/>
      <c r="K52" s="60">
        <f t="shared" si="4"/>
        <v>4.8517899670486972</v>
      </c>
      <c r="L52">
        <f>INDEX(SS!$U$76:$U$80,'u fit'!C52)</f>
        <v>3.6759870766402379E-2</v>
      </c>
      <c r="M52" s="60"/>
    </row>
    <row r="53" spans="1:13" x14ac:dyDescent="0.25">
      <c r="A53">
        <f>SS!B53</f>
        <v>1952</v>
      </c>
      <c r="B53">
        <f>SS!C53</f>
        <v>1</v>
      </c>
      <c r="C53">
        <f>SS!I53</f>
        <v>5</v>
      </c>
      <c r="D53" s="60">
        <f>INDEX(IRFs!$Y$17:$Y$21,'u fit'!C53)</f>
        <v>0.98240286894199802</v>
      </c>
      <c r="E53" s="1">
        <f t="shared" si="1"/>
        <v>0.76369061589462595</v>
      </c>
      <c r="F53" s="1">
        <f t="shared" si="2"/>
        <v>4.0899791549679803</v>
      </c>
      <c r="G53" s="1">
        <f t="shared" si="3"/>
        <v>4.4055251231041277</v>
      </c>
      <c r="H53">
        <f>'u rate'!B76</f>
        <v>3.2</v>
      </c>
      <c r="I53" s="1">
        <f>INDEX(inf!$J$8:$J$12,'u fit'!C53)</f>
        <v>3.1854064461523328E-2</v>
      </c>
      <c r="J53" s="60"/>
      <c r="K53" s="60">
        <f t="shared" si="4"/>
        <v>4.6198121794251934</v>
      </c>
      <c r="L53">
        <f>INDEX(SS!$U$76:$U$80,'u fit'!C53)</f>
        <v>3.6759870766402379E-2</v>
      </c>
      <c r="M53" s="60"/>
    </row>
    <row r="54" spans="1:13" x14ac:dyDescent="0.25">
      <c r="A54">
        <f>SS!B54</f>
        <v>1952</v>
      </c>
      <c r="B54">
        <f>SS!C54</f>
        <v>2</v>
      </c>
      <c r="C54">
        <f>SS!I54</f>
        <v>5</v>
      </c>
      <c r="D54" s="60">
        <f>INDEX(IRFs!$Y$17:$Y$21,'u fit'!C54)</f>
        <v>0.98240286894199802</v>
      </c>
      <c r="E54" s="1">
        <f t="shared" si="1"/>
        <v>0.76369061589462595</v>
      </c>
      <c r="F54" s="1">
        <f t="shared" si="2"/>
        <v>4.0216244416179974</v>
      </c>
      <c r="G54" s="1">
        <f t="shared" si="3"/>
        <v>4.3400910848048344</v>
      </c>
      <c r="H54">
        <f>'u rate'!B77</f>
        <v>3.1</v>
      </c>
      <c r="I54" s="1">
        <f>INDEX(inf!$J$8:$J$12,'u fit'!C54)</f>
        <v>3.1854064461523328E-2</v>
      </c>
      <c r="J54" s="60"/>
      <c r="K54" s="60">
        <f t="shared" si="4"/>
        <v>4.5551074709582799</v>
      </c>
      <c r="L54">
        <f>INDEX(SS!$U$76:$U$80,'u fit'!C54)</f>
        <v>3.6759870766402379E-2</v>
      </c>
      <c r="M54" s="60"/>
    </row>
    <row r="55" spans="1:13" x14ac:dyDescent="0.25">
      <c r="A55">
        <f>SS!B55</f>
        <v>1952</v>
      </c>
      <c r="B55">
        <f>SS!C55</f>
        <v>3</v>
      </c>
      <c r="C55">
        <f>SS!I55</f>
        <v>5</v>
      </c>
      <c r="D55" s="60">
        <f>INDEX(IRFs!$Y$17:$Y$21,'u fit'!C55)</f>
        <v>0.98240286894199802</v>
      </c>
      <c r="E55" s="1">
        <f t="shared" si="1"/>
        <v>0.76369061589462595</v>
      </c>
      <c r="F55" s="1">
        <f t="shared" si="2"/>
        <v>4.0076489568508631</v>
      </c>
      <c r="G55" s="1">
        <f t="shared" si="3"/>
        <v>4.3268865764442488</v>
      </c>
      <c r="H55">
        <f>'u rate'!B78</f>
        <v>2.9</v>
      </c>
      <c r="I55" s="1">
        <f>INDEX(inf!$J$8:$J$12,'u fit'!C55)</f>
        <v>3.1854064461523328E-2</v>
      </c>
      <c r="J55" s="60"/>
      <c r="K55" s="60">
        <f t="shared" si="4"/>
        <v>4.5420501404598514</v>
      </c>
      <c r="L55">
        <f>INDEX(SS!$U$76:$U$80,'u fit'!C55)</f>
        <v>3.6759870766402379E-2</v>
      </c>
      <c r="M55" s="60"/>
    </row>
    <row r="56" spans="1:13" x14ac:dyDescent="0.25">
      <c r="A56">
        <f>SS!B56</f>
        <v>1952</v>
      </c>
      <c r="B56">
        <f>SS!C56</f>
        <v>4</v>
      </c>
      <c r="C56">
        <f>SS!I56</f>
        <v>5</v>
      </c>
      <c r="D56" s="60">
        <f>INDEX(IRFs!$Y$17:$Y$21,'u fit'!C56)</f>
        <v>0.98240286894199802</v>
      </c>
      <c r="E56" s="1">
        <f t="shared" si="1"/>
        <v>0.76369061589462595</v>
      </c>
      <c r="F56" s="1">
        <f t="shared" si="2"/>
        <v>4.0047915946456207</v>
      </c>
      <c r="G56" s="1">
        <f t="shared" si="3"/>
        <v>4.3242219229156476</v>
      </c>
      <c r="H56">
        <f>'u rate'!B79</f>
        <v>2.9</v>
      </c>
      <c r="I56" s="1">
        <f>INDEX(inf!$J$8:$J$12,'u fit'!C56)</f>
        <v>3.1854064461523328E-2</v>
      </c>
      <c r="J56" s="60"/>
      <c r="K56" s="60">
        <f t="shared" si="4"/>
        <v>4.5394151872426169</v>
      </c>
      <c r="L56">
        <f>INDEX(SS!$U$76:$U$80,'u fit'!C56)</f>
        <v>3.6759870766402379E-2</v>
      </c>
      <c r="M56" s="60"/>
    </row>
    <row r="57" spans="1:13" x14ac:dyDescent="0.25">
      <c r="A57">
        <f>SS!B57</f>
        <v>1952</v>
      </c>
      <c r="B57">
        <f>SS!C57</f>
        <v>5</v>
      </c>
      <c r="C57">
        <f>SS!I57</f>
        <v>5</v>
      </c>
      <c r="D57" s="60">
        <f>INDEX(IRFs!$Y$17:$Y$21,'u fit'!C57)</f>
        <v>0.98240286894199802</v>
      </c>
      <c r="E57" s="1">
        <f t="shared" si="1"/>
        <v>0.76369061589462595</v>
      </c>
      <c r="F57" s="1">
        <f t="shared" si="2"/>
        <v>4.00420739174261</v>
      </c>
      <c r="G57" s="1">
        <f t="shared" si="3"/>
        <v>4.3236841991145347</v>
      </c>
      <c r="H57">
        <f>'u rate'!B80</f>
        <v>3</v>
      </c>
      <c r="I57" s="1">
        <f>INDEX(inf!$J$8:$J$12,'u fit'!C57)</f>
        <v>3.1854064461523328E-2</v>
      </c>
      <c r="J57" s="60"/>
      <c r="K57" s="60">
        <f t="shared" si="4"/>
        <v>4.538883456927767</v>
      </c>
      <c r="L57">
        <f>INDEX(SS!$U$76:$U$80,'u fit'!C57)</f>
        <v>3.6759870766402379E-2</v>
      </c>
      <c r="M57" s="60"/>
    </row>
    <row r="58" spans="1:13" x14ac:dyDescent="0.25">
      <c r="A58">
        <f>SS!B58</f>
        <v>1952</v>
      </c>
      <c r="B58">
        <f>SS!C58</f>
        <v>6</v>
      </c>
      <c r="C58">
        <f>SS!I58</f>
        <v>5</v>
      </c>
      <c r="D58" s="60">
        <f>INDEX(IRFs!$Y$17:$Y$21,'u fit'!C58)</f>
        <v>0.98240286894199802</v>
      </c>
      <c r="E58" s="1">
        <f t="shared" si="1"/>
        <v>0.76369061589462595</v>
      </c>
      <c r="F58" s="1">
        <f t="shared" si="2"/>
        <v>4.0040879483513381</v>
      </c>
      <c r="G58" s="1">
        <f t="shared" si="3"/>
        <v>4.3235756871135633</v>
      </c>
      <c r="H58">
        <f>'u rate'!B81</f>
        <v>3</v>
      </c>
      <c r="I58" s="1">
        <f>INDEX(inf!$J$8:$J$12,'u fit'!C58)</f>
        <v>3.1854064461523328E-2</v>
      </c>
      <c r="J58" s="60"/>
      <c r="K58" s="60">
        <f t="shared" si="4"/>
        <v>4.5387761544049443</v>
      </c>
      <c r="L58">
        <f>INDEX(SS!$U$76:$U$80,'u fit'!C58)</f>
        <v>3.6759870766402379E-2</v>
      </c>
      <c r="M58" s="60"/>
    </row>
    <row r="59" spans="1:13" x14ac:dyDescent="0.25">
      <c r="A59">
        <f>SS!B59</f>
        <v>1952</v>
      </c>
      <c r="B59">
        <f>SS!C59</f>
        <v>7</v>
      </c>
      <c r="C59">
        <f>SS!I59</f>
        <v>4</v>
      </c>
      <c r="D59" s="60">
        <f>INDEX(IRFs!$Y$17:$Y$21,'u fit'!C59)</f>
        <v>0.80201963419566003</v>
      </c>
      <c r="E59" s="1">
        <f t="shared" si="1"/>
        <v>0.69002550441113841</v>
      </c>
      <c r="F59" s="1">
        <f t="shared" si="2"/>
        <v>4.0040635275145959</v>
      </c>
      <c r="G59" s="1">
        <f t="shared" si="3"/>
        <v>4.3235537895253771</v>
      </c>
      <c r="H59">
        <f>'u rate'!B82</f>
        <v>3.2</v>
      </c>
      <c r="I59" s="1">
        <f>INDEX(inf!$J$8:$J$12,'u fit'!C59)</f>
        <v>3.2207526866603574E-2</v>
      </c>
      <c r="J59" s="60"/>
      <c r="K59" s="60">
        <f t="shared" si="4"/>
        <v>4.5387545008879595</v>
      </c>
      <c r="L59">
        <f>INDEX(SS!$U$76:$U$80,'u fit'!C59)</f>
        <v>3.5790120072178556E-2</v>
      </c>
      <c r="M59" s="60"/>
    </row>
    <row r="60" spans="1:13" x14ac:dyDescent="0.25">
      <c r="A60">
        <f>SS!B60</f>
        <v>1952</v>
      </c>
      <c r="B60">
        <f>SS!C60</f>
        <v>8</v>
      </c>
      <c r="C60">
        <f>SS!I60</f>
        <v>4</v>
      </c>
      <c r="D60" s="60">
        <f>INDEX(IRFs!$Y$17:$Y$21,'u fit'!C60)</f>
        <v>0.80201963419566003</v>
      </c>
      <c r="E60" s="1">
        <f t="shared" si="1"/>
        <v>0.69002550441113841</v>
      </c>
      <c r="F60" s="1">
        <f t="shared" si="2"/>
        <v>4.3329492752694385</v>
      </c>
      <c r="G60" s="1">
        <f t="shared" si="3"/>
        <v>4.6420444425292855</v>
      </c>
      <c r="H60">
        <f>'u rate'!B83</f>
        <v>3.4</v>
      </c>
      <c r="I60" s="1">
        <f>INDEX(inf!$J$8:$J$12,'u fit'!C60)</f>
        <v>3.2207526866603574E-2</v>
      </c>
      <c r="J60" s="60"/>
      <c r="K60" s="60">
        <f t="shared" si="4"/>
        <v>4.7644629030116601</v>
      </c>
      <c r="L60">
        <f>INDEX(SS!$U$76:$U$80,'u fit'!C60)</f>
        <v>3.5790120072178556E-2</v>
      </c>
      <c r="M60" s="60"/>
    </row>
    <row r="61" spans="1:13" x14ac:dyDescent="0.25">
      <c r="A61">
        <f>SS!B61</f>
        <v>1952</v>
      </c>
      <c r="B61">
        <f>SS!C61</f>
        <v>9</v>
      </c>
      <c r="C61">
        <f>SS!I61</f>
        <v>5</v>
      </c>
      <c r="D61" s="60">
        <f>INDEX(IRFs!$Y$17:$Y$21,'u fit'!C61)</f>
        <v>0.98240286894199802</v>
      </c>
      <c r="E61" s="1">
        <f t="shared" si="1"/>
        <v>0.76369061589462595</v>
      </c>
      <c r="F61" s="1">
        <f t="shared" si="2"/>
        <v>4.4243028724792541</v>
      </c>
      <c r="G61" s="1">
        <f t="shared" si="3"/>
        <v>4.7297771136114193</v>
      </c>
      <c r="H61">
        <f>'u rate'!B84</f>
        <v>3.1</v>
      </c>
      <c r="I61" s="1">
        <f>INDEX(inf!$J$8:$J$12,'u fit'!C61)</f>
        <v>3.1854064461523328E-2</v>
      </c>
      <c r="J61" s="60"/>
      <c r="K61" s="60">
        <f t="shared" si="4"/>
        <v>4.8517880638134372</v>
      </c>
      <c r="L61">
        <f>INDEX(SS!$U$76:$U$80,'u fit'!C61)</f>
        <v>3.6759870766402379E-2</v>
      </c>
      <c r="M61" s="60"/>
    </row>
    <row r="62" spans="1:13" x14ac:dyDescent="0.25">
      <c r="A62">
        <f>SS!B62</f>
        <v>1952</v>
      </c>
      <c r="B62">
        <f>SS!C62</f>
        <v>10</v>
      </c>
      <c r="C62">
        <f>SS!I62</f>
        <v>5</v>
      </c>
      <c r="D62" s="60">
        <f>INDEX(IRFs!$Y$17:$Y$21,'u fit'!C62)</f>
        <v>0.98240286894199802</v>
      </c>
      <c r="E62" s="1">
        <f t="shared" si="1"/>
        <v>0.76369061589462595</v>
      </c>
      <c r="F62" s="1">
        <f t="shared" si="2"/>
        <v>4.0899787041462856</v>
      </c>
      <c r="G62" s="1">
        <f t="shared" si="3"/>
        <v>4.405524737241298</v>
      </c>
      <c r="H62">
        <f>'u rate'!B85</f>
        <v>3</v>
      </c>
      <c r="I62" s="1">
        <f>INDEX(inf!$J$8:$J$12,'u fit'!C62)</f>
        <v>3.1854064461523328E-2</v>
      </c>
      <c r="J62" s="60"/>
      <c r="K62" s="60">
        <f t="shared" si="4"/>
        <v>4.6198117978632025</v>
      </c>
      <c r="L62">
        <f>INDEX(SS!$U$76:$U$80,'u fit'!C62)</f>
        <v>3.6759870766402379E-2</v>
      </c>
      <c r="M62" s="60"/>
    </row>
    <row r="63" spans="1:13" x14ac:dyDescent="0.25">
      <c r="A63">
        <f>SS!B63</f>
        <v>1952</v>
      </c>
      <c r="B63">
        <f>SS!C63</f>
        <v>11</v>
      </c>
      <c r="C63">
        <f>SS!I63</f>
        <v>5</v>
      </c>
      <c r="D63" s="60">
        <f>INDEX(IRFs!$Y$17:$Y$21,'u fit'!C63)</f>
        <v>0.98240286894199802</v>
      </c>
      <c r="E63" s="1">
        <f t="shared" si="1"/>
        <v>0.76369061589462595</v>
      </c>
      <c r="F63" s="1">
        <f t="shared" si="2"/>
        <v>4.0216243494451041</v>
      </c>
      <c r="G63" s="1">
        <f t="shared" si="3"/>
        <v>4.3400910069381906</v>
      </c>
      <c r="H63">
        <f>'u rate'!B86</f>
        <v>2.8</v>
      </c>
      <c r="I63" s="1">
        <f>INDEX(inf!$J$8:$J$12,'u fit'!C63)</f>
        <v>3.1854064461523328E-2</v>
      </c>
      <c r="J63" s="60"/>
      <c r="K63" s="60">
        <f t="shared" si="4"/>
        <v>4.5551073939595401</v>
      </c>
      <c r="L63">
        <f>INDEX(SS!$U$76:$U$80,'u fit'!C63)</f>
        <v>3.6759870766402379E-2</v>
      </c>
      <c r="M63" s="60"/>
    </row>
    <row r="64" spans="1:13" x14ac:dyDescent="0.25">
      <c r="A64">
        <f>SS!B64</f>
        <v>1952</v>
      </c>
      <c r="B64">
        <f>SS!C64</f>
        <v>12</v>
      </c>
      <c r="C64">
        <f>SS!I64</f>
        <v>5</v>
      </c>
      <c r="D64" s="60">
        <f>INDEX(IRFs!$Y$17:$Y$21,'u fit'!C64)</f>
        <v>0.98240286894199802</v>
      </c>
      <c r="E64" s="1">
        <f t="shared" si="1"/>
        <v>0.76369061589462595</v>
      </c>
      <c r="F64" s="1">
        <f t="shared" si="2"/>
        <v>4.0076489380056248</v>
      </c>
      <c r="G64" s="1">
        <f t="shared" si="3"/>
        <v>4.3268865607308555</v>
      </c>
      <c r="H64">
        <f>'u rate'!B87</f>
        <v>2.7</v>
      </c>
      <c r="I64" s="1">
        <f>INDEX(inf!$J$8:$J$12,'u fit'!C64)</f>
        <v>3.1854064461523328E-2</v>
      </c>
      <c r="J64" s="60"/>
      <c r="K64" s="60">
        <f t="shared" si="4"/>
        <v>4.5420501249216017</v>
      </c>
      <c r="L64">
        <f>INDEX(SS!$U$76:$U$80,'u fit'!C64)</f>
        <v>3.6759870766402379E-2</v>
      </c>
      <c r="M64" s="60"/>
    </row>
    <row r="65" spans="1:13" x14ac:dyDescent="0.25">
      <c r="A65">
        <f>SS!B65</f>
        <v>1953</v>
      </c>
      <c r="B65">
        <f>SS!C65</f>
        <v>1</v>
      </c>
      <c r="C65">
        <f>SS!I65</f>
        <v>5</v>
      </c>
      <c r="D65" s="60">
        <f>INDEX(IRFs!$Y$17:$Y$21,'u fit'!C65)</f>
        <v>0.98240286894199802</v>
      </c>
      <c r="E65" s="1">
        <f t="shared" si="1"/>
        <v>0.76369061589462595</v>
      </c>
      <c r="F65" s="1">
        <f t="shared" si="2"/>
        <v>4.0047915907926113</v>
      </c>
      <c r="G65" s="1">
        <f t="shared" si="3"/>
        <v>4.324221919744704</v>
      </c>
      <c r="H65">
        <f>'u rate'!B88</f>
        <v>2.9</v>
      </c>
      <c r="I65" s="1">
        <f>INDEX(inf!$J$8:$J$12,'u fit'!C65)</f>
        <v>3.1854064461523328E-2</v>
      </c>
      <c r="J65" s="60"/>
      <c r="K65" s="60">
        <f t="shared" si="4"/>
        <v>4.5394151841070167</v>
      </c>
      <c r="L65">
        <f>INDEX(SS!$U$76:$U$80,'u fit'!C65)</f>
        <v>3.6759870766402379E-2</v>
      </c>
      <c r="M65" s="60"/>
    </row>
    <row r="66" spans="1:13" x14ac:dyDescent="0.25">
      <c r="A66">
        <f>SS!B66</f>
        <v>1953</v>
      </c>
      <c r="B66">
        <f>SS!C66</f>
        <v>2</v>
      </c>
      <c r="C66">
        <f>SS!I66</f>
        <v>5</v>
      </c>
      <c r="D66" s="60">
        <f>INDEX(IRFs!$Y$17:$Y$21,'u fit'!C66)</f>
        <v>0.98240286894199802</v>
      </c>
      <c r="E66" s="1">
        <f t="shared" si="1"/>
        <v>0.76369061589462595</v>
      </c>
      <c r="F66" s="1">
        <f t="shared" si="2"/>
        <v>4.0042073909548419</v>
      </c>
      <c r="G66" s="1">
        <f t="shared" si="3"/>
        <v>4.3236841984746421</v>
      </c>
      <c r="H66">
        <f>'u rate'!B89</f>
        <v>2.6</v>
      </c>
      <c r="I66" s="1">
        <f>INDEX(inf!$J$8:$J$12,'u fit'!C66)</f>
        <v>3.1854064461523328E-2</v>
      </c>
      <c r="J66" s="60"/>
      <c r="K66" s="60">
        <f t="shared" si="4"/>
        <v>4.5388834562950073</v>
      </c>
      <c r="L66">
        <f>INDEX(SS!$U$76:$U$80,'u fit'!C66)</f>
        <v>3.6759870766402379E-2</v>
      </c>
      <c r="M66" s="60"/>
    </row>
    <row r="67" spans="1:13" x14ac:dyDescent="0.25">
      <c r="A67">
        <f>SS!B67</f>
        <v>1953</v>
      </c>
      <c r="B67">
        <f>SS!C67</f>
        <v>3</v>
      </c>
      <c r="C67">
        <f>SS!I67</f>
        <v>5</v>
      </c>
      <c r="D67" s="60">
        <f>INDEX(IRFs!$Y$17:$Y$21,'u fit'!C67)</f>
        <v>0.98240286894199802</v>
      </c>
      <c r="E67" s="1">
        <f t="shared" si="1"/>
        <v>0.76369061589462595</v>
      </c>
      <c r="F67" s="1">
        <f t="shared" si="2"/>
        <v>4.0040879481902749</v>
      </c>
      <c r="G67" s="1">
        <f t="shared" si="3"/>
        <v>4.3235756869844346</v>
      </c>
      <c r="H67">
        <f>'u rate'!B90</f>
        <v>2.6</v>
      </c>
      <c r="I67" s="1">
        <f>INDEX(inf!$J$8:$J$12,'u fit'!C67)</f>
        <v>3.1854064461523328E-2</v>
      </c>
      <c r="J67" s="60"/>
      <c r="K67" s="60">
        <f t="shared" si="4"/>
        <v>4.5387761542772544</v>
      </c>
      <c r="L67">
        <f>INDEX(SS!$U$76:$U$80,'u fit'!C67)</f>
        <v>3.6759870766402379E-2</v>
      </c>
      <c r="M67" s="60"/>
    </row>
    <row r="68" spans="1:13" x14ac:dyDescent="0.25">
      <c r="A68">
        <f>SS!B68</f>
        <v>1953</v>
      </c>
      <c r="B68">
        <f>SS!C68</f>
        <v>4</v>
      </c>
      <c r="C68">
        <f>SS!I68</f>
        <v>5</v>
      </c>
      <c r="D68" s="60">
        <f>INDEX(IRFs!$Y$17:$Y$21,'u fit'!C68)</f>
        <v>0.98240286894199802</v>
      </c>
      <c r="E68" s="1">
        <f t="shared" si="1"/>
        <v>0.76369061589462595</v>
      </c>
      <c r="F68" s="1">
        <f t="shared" si="2"/>
        <v>4.0040635274816658</v>
      </c>
      <c r="G68" s="1">
        <f t="shared" si="3"/>
        <v>4.3235537894993188</v>
      </c>
      <c r="H68">
        <f>'u rate'!B91</f>
        <v>2.7</v>
      </c>
      <c r="I68" s="1">
        <f>INDEX(inf!$J$8:$J$12,'u fit'!C68)</f>
        <v>3.1854064461523328E-2</v>
      </c>
      <c r="J68" s="60"/>
      <c r="K68" s="60">
        <f t="shared" si="4"/>
        <v>4.5387545008621917</v>
      </c>
      <c r="L68">
        <f>INDEX(SS!$U$76:$U$80,'u fit'!C68)</f>
        <v>3.6759870766402379E-2</v>
      </c>
      <c r="M68" s="60"/>
    </row>
    <row r="69" spans="1:13" x14ac:dyDescent="0.25">
      <c r="A69">
        <f>SS!B69</f>
        <v>1953</v>
      </c>
      <c r="B69">
        <f>SS!C69</f>
        <v>5</v>
      </c>
      <c r="C69">
        <f>SS!I69</f>
        <v>5</v>
      </c>
      <c r="D69" s="60">
        <f>INDEX(IRFs!$Y$17:$Y$21,'u fit'!C69)</f>
        <v>0.98240286894199802</v>
      </c>
      <c r="E69" s="1">
        <f t="shared" si="1"/>
        <v>0.76369061589462595</v>
      </c>
      <c r="F69" s="1">
        <f t="shared" si="2"/>
        <v>4.0040585345378812</v>
      </c>
      <c r="G69" s="1">
        <f t="shared" si="3"/>
        <v>4.3235493706137849</v>
      </c>
      <c r="H69">
        <f>'u rate'!B92</f>
        <v>2.5</v>
      </c>
      <c r="I69" s="1">
        <f>INDEX(inf!$J$8:$J$12,'u fit'!C69)</f>
        <v>3.1854064461523328E-2</v>
      </c>
      <c r="J69" s="60"/>
      <c r="K69" s="60">
        <f t="shared" si="4"/>
        <v>4.5387501312296941</v>
      </c>
      <c r="L69">
        <f>INDEX(SS!$U$76:$U$80,'u fit'!C69)</f>
        <v>3.6759870766402379E-2</v>
      </c>
      <c r="M69" s="60"/>
    </row>
    <row r="70" spans="1:13" x14ac:dyDescent="0.25">
      <c r="A70">
        <f>SS!B70</f>
        <v>1953</v>
      </c>
      <c r="B70">
        <f>SS!C70</f>
        <v>6</v>
      </c>
      <c r="C70">
        <f>SS!I70</f>
        <v>5</v>
      </c>
      <c r="D70" s="60">
        <f>INDEX(IRFs!$Y$17:$Y$21,'u fit'!C70)</f>
        <v>0.98240286894199802</v>
      </c>
      <c r="E70" s="1">
        <f t="shared" ref="E70:E133" si="5">$F$3*D70^$F$2</f>
        <v>0.76369061589462595</v>
      </c>
      <c r="F70" s="1">
        <f t="shared" ref="F70:F133" si="6">(1-E69)*F69+100*I69*(1-F69/100)</f>
        <v>4.0040575137039642</v>
      </c>
      <c r="G70" s="1">
        <f t="shared" si="3"/>
        <v>4.3235484788881244</v>
      </c>
      <c r="H70">
        <f>'u rate'!B93</f>
        <v>2.5</v>
      </c>
      <c r="I70" s="1">
        <f>INDEX(inf!$J$8:$J$12,'u fit'!C70)</f>
        <v>3.1854064461523328E-2</v>
      </c>
      <c r="J70" s="60"/>
      <c r="K70" s="60">
        <f t="shared" si="4"/>
        <v>4.5387492494432351</v>
      </c>
      <c r="L70">
        <f>INDEX(SS!$U$76:$U$80,'u fit'!C70)</f>
        <v>3.6759870766402379E-2</v>
      </c>
      <c r="M70" s="60"/>
    </row>
    <row r="71" spans="1:13" x14ac:dyDescent="0.25">
      <c r="A71">
        <f>SS!B71</f>
        <v>1953</v>
      </c>
      <c r="B71">
        <f>SS!C71</f>
        <v>7</v>
      </c>
      <c r="C71">
        <f>SS!I71</f>
        <v>5</v>
      </c>
      <c r="D71" s="60">
        <f>INDEX(IRFs!$Y$17:$Y$21,'u fit'!C71)</f>
        <v>0.98240286894199802</v>
      </c>
      <c r="E71" s="1">
        <f t="shared" si="5"/>
        <v>0.76369061589462595</v>
      </c>
      <c r="F71" s="1">
        <f t="shared" si="6"/>
        <v>4.0040573049890389</v>
      </c>
      <c r="G71" s="1">
        <f t="shared" ref="G71:G134" si="7">(1-E70)*G70+$G$3*(100-G70)</f>
        <v>4.3235482989389844</v>
      </c>
      <c r="H71">
        <f>'u rate'!B94</f>
        <v>2.6</v>
      </c>
      <c r="I71" s="1">
        <f>INDEX(inf!$J$8:$J$12,'u fit'!C71)</f>
        <v>3.1854064461523328E-2</v>
      </c>
      <c r="J71" s="60"/>
      <c r="K71" s="60">
        <f t="shared" ref="K71:K134" si="8">(1-E70)*G70+L70*(100-G70)</f>
        <v>4.5387490714998142</v>
      </c>
      <c r="L71">
        <f>INDEX(SS!$U$76:$U$80,'u fit'!C71)</f>
        <v>3.6759870766402379E-2</v>
      </c>
      <c r="M71" s="60"/>
    </row>
    <row r="72" spans="1:13" x14ac:dyDescent="0.25">
      <c r="A72">
        <f>SS!B72</f>
        <v>1953</v>
      </c>
      <c r="B72">
        <f>SS!C72</f>
        <v>8</v>
      </c>
      <c r="C72">
        <f>SS!I72</f>
        <v>5</v>
      </c>
      <c r="D72" s="60">
        <f>INDEX(IRFs!$Y$17:$Y$21,'u fit'!C72)</f>
        <v>0.98240286894199802</v>
      </c>
      <c r="E72" s="1">
        <f t="shared" si="5"/>
        <v>0.76369061589462595</v>
      </c>
      <c r="F72" s="1">
        <f t="shared" si="6"/>
        <v>4.0040572623161621</v>
      </c>
      <c r="G72" s="1">
        <f t="shared" si="7"/>
        <v>4.3235482626254704</v>
      </c>
      <c r="H72">
        <f>'u rate'!B95</f>
        <v>2.7</v>
      </c>
      <c r="I72" s="1">
        <f>INDEX(inf!$J$8:$J$12,'u fit'!C72)</f>
        <v>3.1854064461523328E-2</v>
      </c>
      <c r="J72" s="60"/>
      <c r="K72" s="60">
        <f t="shared" si="8"/>
        <v>4.5387490355910511</v>
      </c>
      <c r="L72">
        <f>INDEX(SS!$U$76:$U$80,'u fit'!C72)</f>
        <v>3.6759870766402379E-2</v>
      </c>
      <c r="M72" s="60"/>
    </row>
    <row r="73" spans="1:13" x14ac:dyDescent="0.25">
      <c r="A73">
        <f>SS!B73</f>
        <v>1953</v>
      </c>
      <c r="B73">
        <f>SS!C73</f>
        <v>9</v>
      </c>
      <c r="C73">
        <f>SS!I73</f>
        <v>5</v>
      </c>
      <c r="D73" s="60">
        <f>INDEX(IRFs!$Y$17:$Y$21,'u fit'!C73)</f>
        <v>0.98240286894199802</v>
      </c>
      <c r="E73" s="1">
        <f t="shared" si="5"/>
        <v>0.76369061589462595</v>
      </c>
      <c r="F73" s="1">
        <f t="shared" si="6"/>
        <v>4.0040572535914656</v>
      </c>
      <c r="G73" s="1">
        <f t="shared" si="7"/>
        <v>4.3235482552974478</v>
      </c>
      <c r="H73">
        <f>'u rate'!B96</f>
        <v>2.9</v>
      </c>
      <c r="I73" s="1">
        <f>INDEX(inf!$J$8:$J$12,'u fit'!C73)</f>
        <v>3.1854064461523328E-2</v>
      </c>
      <c r="J73" s="60"/>
      <c r="K73" s="60">
        <f t="shared" si="8"/>
        <v>4.5387490283447072</v>
      </c>
      <c r="L73">
        <f>INDEX(SS!$U$76:$U$80,'u fit'!C73)</f>
        <v>3.6759870766402379E-2</v>
      </c>
      <c r="M73" s="60"/>
    </row>
    <row r="74" spans="1:13" x14ac:dyDescent="0.25">
      <c r="A74">
        <f>SS!B74</f>
        <v>1953</v>
      </c>
      <c r="B74">
        <f>SS!C74</f>
        <v>10</v>
      </c>
      <c r="C74">
        <f>SS!I74</f>
        <v>4</v>
      </c>
      <c r="D74" s="60">
        <f>INDEX(IRFs!$Y$17:$Y$21,'u fit'!C74)</f>
        <v>0.80201963419566003</v>
      </c>
      <c r="E74" s="1">
        <f t="shared" si="5"/>
        <v>0.69002550441113841</v>
      </c>
      <c r="F74" s="1">
        <f t="shared" si="6"/>
        <v>4.0040572518076551</v>
      </c>
      <c r="G74" s="1">
        <f t="shared" si="7"/>
        <v>4.3235482538186618</v>
      </c>
      <c r="H74">
        <f>'u rate'!B97</f>
        <v>3.1</v>
      </c>
      <c r="I74" s="1">
        <f>INDEX(inf!$J$8:$J$12,'u fit'!C74)</f>
        <v>3.2207526866603574E-2</v>
      </c>
      <c r="J74" s="60"/>
      <c r="K74" s="60">
        <f t="shared" si="8"/>
        <v>4.538749026882404</v>
      </c>
      <c r="L74">
        <f>INDEX(SS!$U$76:$U$80,'u fit'!C74)</f>
        <v>3.5790120072178556E-2</v>
      </c>
      <c r="M74" s="60"/>
    </row>
    <row r="75" spans="1:13" x14ac:dyDescent="0.25">
      <c r="A75">
        <f>SS!B75</f>
        <v>1953</v>
      </c>
      <c r="B75">
        <f>SS!C75</f>
        <v>11</v>
      </c>
      <c r="C75">
        <f>SS!I75</f>
        <v>3</v>
      </c>
      <c r="D75" s="60">
        <f>INDEX(IRFs!$Y$17:$Y$21,'u fit'!C75)</f>
        <v>0.59221490927912501</v>
      </c>
      <c r="E75" s="1">
        <f t="shared" si="5"/>
        <v>0.59294213313397237</v>
      </c>
      <c r="F75" s="1">
        <f t="shared" si="6"/>
        <v>4.3329475320853446</v>
      </c>
      <c r="G75" s="1">
        <f t="shared" si="7"/>
        <v>4.6420429176420344</v>
      </c>
      <c r="H75">
        <f>'u rate'!B98</f>
        <v>3.5</v>
      </c>
      <c r="I75" s="1">
        <f>INDEX(inf!$J$8:$J$12,'u fit'!C75)</f>
        <v>3.4284414301171372E-2</v>
      </c>
      <c r="J75" s="60"/>
      <c r="K75" s="60">
        <f t="shared" si="8"/>
        <v>4.7644613852073707</v>
      </c>
      <c r="L75">
        <f>INDEX(SS!$U$76:$U$80,'u fit'!C75)</f>
        <v>3.4996080369101741E-2</v>
      </c>
      <c r="M75" s="60"/>
    </row>
    <row r="76" spans="1:13" x14ac:dyDescent="0.25">
      <c r="A76">
        <f>SS!B76</f>
        <v>1953</v>
      </c>
      <c r="B76">
        <f>SS!C76</f>
        <v>12</v>
      </c>
      <c r="C76">
        <f>SS!I76</f>
        <v>2</v>
      </c>
      <c r="D76" s="60">
        <f>INDEX(IRFs!$Y$17:$Y$21,'u fit'!C76)</f>
        <v>0.43820684597691201</v>
      </c>
      <c r="E76" s="1">
        <f t="shared" si="5"/>
        <v>0.51004937780848714</v>
      </c>
      <c r="F76" s="1">
        <f t="shared" si="6"/>
        <v>5.0436492414349647</v>
      </c>
      <c r="G76" s="1">
        <f t="shared" si="7"/>
        <v>5.1804418696180417</v>
      </c>
      <c r="H76">
        <f>'u rate'!B99</f>
        <v>4.5</v>
      </c>
      <c r="I76" s="1">
        <f>INDEX(inf!$J$8:$J$12,'u fit'!C76)</f>
        <v>3.7437800260418548E-2</v>
      </c>
      <c r="J76" s="60"/>
      <c r="K76" s="60">
        <f t="shared" si="8"/>
        <v>5.2267348178434716</v>
      </c>
      <c r="L76">
        <f>INDEX(SS!$U$76:$U$80,'u fit'!C76)</f>
        <v>3.2585126504008487E-2</v>
      </c>
      <c r="M76" s="60"/>
    </row>
    <row r="77" spans="1:13" x14ac:dyDescent="0.25">
      <c r="A77">
        <f>SS!B77</f>
        <v>1954</v>
      </c>
      <c r="B77">
        <f>SS!C77</f>
        <v>1</v>
      </c>
      <c r="C77">
        <f>SS!I77</f>
        <v>2</v>
      </c>
      <c r="D77" s="60">
        <f>INDEX(IRFs!$Y$17:$Y$21,'u fit'!C77)</f>
        <v>0.43820684597691201</v>
      </c>
      <c r="E77" s="1">
        <f t="shared" si="5"/>
        <v>0.51004937780848714</v>
      </c>
      <c r="F77" s="1">
        <f t="shared" si="6"/>
        <v>6.0260959771142142</v>
      </c>
      <c r="G77" s="1">
        <f t="shared" si="7"/>
        <v>5.8104420197480717</v>
      </c>
      <c r="H77">
        <f>'u rate'!B100</f>
        <v>4.9000000000000004</v>
      </c>
      <c r="I77" s="1">
        <f>INDEX(inf!$J$8:$J$12,'u fit'!C77)</f>
        <v>3.7437800260418548E-2</v>
      </c>
      <c r="J77" s="60"/>
      <c r="K77" s="60">
        <f t="shared" si="8"/>
        <v>5.6278680139790058</v>
      </c>
      <c r="L77">
        <f>INDEX(SS!$U$76:$U$80,'u fit'!C77)</f>
        <v>3.2585126504008487E-2</v>
      </c>
      <c r="M77" s="60"/>
    </row>
    <row r="78" spans="1:13" x14ac:dyDescent="0.25">
      <c r="A78">
        <f>SS!B78</f>
        <v>1954</v>
      </c>
      <c r="B78">
        <f>SS!C78</f>
        <v>2</v>
      </c>
      <c r="C78">
        <f>SS!I78</f>
        <v>2</v>
      </c>
      <c r="D78" s="60">
        <f>INDEX(IRFs!$Y$17:$Y$21,'u fit'!C78)</f>
        <v>0.43820684597691201</v>
      </c>
      <c r="E78" s="1">
        <f t="shared" si="5"/>
        <v>0.51004937780848714</v>
      </c>
      <c r="F78" s="1">
        <f t="shared" si="6"/>
        <v>6.4706657218734236</v>
      </c>
      <c r="G78" s="1">
        <f t="shared" si="7"/>
        <v>6.0973692924054923</v>
      </c>
      <c r="H78">
        <f>'u rate'!B101</f>
        <v>5.2</v>
      </c>
      <c r="I78" s="1">
        <f>INDEX(inf!$J$8:$J$12,'u fit'!C78)</f>
        <v>3.7437800260418548E-2</v>
      </c>
      <c r="J78" s="60"/>
      <c r="K78" s="60">
        <f t="shared" si="8"/>
        <v>5.9160083449264302</v>
      </c>
      <c r="L78">
        <f>INDEX(SS!$U$76:$U$80,'u fit'!C78)</f>
        <v>3.2585126504008487E-2</v>
      </c>
      <c r="M78" s="60"/>
    </row>
    <row r="79" spans="1:13" x14ac:dyDescent="0.25">
      <c r="A79">
        <f>SS!B79</f>
        <v>1954</v>
      </c>
      <c r="B79">
        <f>SS!C79</f>
        <v>3</v>
      </c>
      <c r="C79">
        <f>SS!I79</f>
        <v>2</v>
      </c>
      <c r="D79" s="60">
        <f>INDEX(IRFs!$Y$17:$Y$21,'u fit'!C79)</f>
        <v>0.43820684597691201</v>
      </c>
      <c r="E79" s="1">
        <f t="shared" si="5"/>
        <v>0.51004937780848714</v>
      </c>
      <c r="F79" s="1">
        <f t="shared" si="6"/>
        <v>6.6718392316195994</v>
      </c>
      <c r="G79" s="1">
        <f t="shared" si="7"/>
        <v>6.2280474514148736</v>
      </c>
      <c r="H79">
        <f>'u rate'!B102</f>
        <v>5.7</v>
      </c>
      <c r="I79" s="1">
        <f>INDEX(inf!$J$8:$J$12,'u fit'!C79)</f>
        <v>3.7437800260418548E-2</v>
      </c>
      <c r="J79" s="60"/>
      <c r="K79" s="60">
        <f t="shared" si="8"/>
        <v>6.0472389792116541</v>
      </c>
      <c r="L79">
        <f>INDEX(SS!$U$76:$U$80,'u fit'!C79)</f>
        <v>3.2585126504008487E-2</v>
      </c>
      <c r="M79" s="60"/>
    </row>
    <row r="80" spans="1:13" x14ac:dyDescent="0.25">
      <c r="A80">
        <f>SS!B80</f>
        <v>1954</v>
      </c>
      <c r="B80">
        <f>SS!C80</f>
        <v>4</v>
      </c>
      <c r="C80">
        <f>SS!I80</f>
        <v>2</v>
      </c>
      <c r="D80" s="60">
        <f>INDEX(IRFs!$Y$17:$Y$21,'u fit'!C80)</f>
        <v>0.43820684597691201</v>
      </c>
      <c r="E80" s="1">
        <f t="shared" si="5"/>
        <v>0.51004937780848714</v>
      </c>
      <c r="F80" s="1">
        <f t="shared" si="6"/>
        <v>6.7628728242126233</v>
      </c>
      <c r="G80" s="1">
        <f t="shared" si="7"/>
        <v>6.2875635130423442</v>
      </c>
      <c r="H80">
        <f>'u rate'!B103</f>
        <v>5.9</v>
      </c>
      <c r="I80" s="1">
        <f>INDEX(inf!$J$8:$J$12,'u fit'!C80)</f>
        <v>3.7437800260418548E-2</v>
      </c>
      <c r="J80" s="60"/>
      <c r="K80" s="60">
        <f t="shared" si="8"/>
        <v>6.1070066601825097</v>
      </c>
      <c r="L80">
        <f>INDEX(SS!$U$76:$U$80,'u fit'!C80)</f>
        <v>3.2585126504008487E-2</v>
      </c>
      <c r="M80" s="60"/>
    </row>
    <row r="81" spans="1:13" x14ac:dyDescent="0.25">
      <c r="A81">
        <f>SS!B81</f>
        <v>1954</v>
      </c>
      <c r="B81">
        <f>SS!C81</f>
        <v>5</v>
      </c>
      <c r="C81">
        <f>SS!I81</f>
        <v>2</v>
      </c>
      <c r="D81" s="60">
        <f>INDEX(IRFs!$Y$17:$Y$21,'u fit'!C81)</f>
        <v>0.43820684597691201</v>
      </c>
      <c r="E81" s="1">
        <f t="shared" si="5"/>
        <v>0.51004937780848714</v>
      </c>
      <c r="F81" s="1">
        <f t="shared" si="6"/>
        <v>6.8040666920874191</v>
      </c>
      <c r="G81" s="1">
        <f t="shared" si="7"/>
        <v>6.3146695085544993</v>
      </c>
      <c r="H81">
        <f>'u rate'!B104</f>
        <v>5.9</v>
      </c>
      <c r="I81" s="1">
        <f>INDEX(inf!$J$8:$J$12,'u fit'!C81)</f>
        <v>3.7437800260418548E-2</v>
      </c>
      <c r="J81" s="60"/>
      <c r="K81" s="60">
        <f t="shared" si="8"/>
        <v>6.1342272532101267</v>
      </c>
      <c r="L81">
        <f>INDEX(SS!$U$76:$U$80,'u fit'!C81)</f>
        <v>3.2585126504008487E-2</v>
      </c>
      <c r="M81" s="60"/>
    </row>
    <row r="82" spans="1:13" x14ac:dyDescent="0.25">
      <c r="A82">
        <f>SS!B82</f>
        <v>1954</v>
      </c>
      <c r="B82">
        <f>SS!C82</f>
        <v>6</v>
      </c>
      <c r="C82">
        <f>SS!I82</f>
        <v>2</v>
      </c>
      <c r="D82" s="60">
        <f>INDEX(IRFs!$Y$17:$Y$21,'u fit'!C82)</f>
        <v>0.43820684597691201</v>
      </c>
      <c r="E82" s="1">
        <f t="shared" si="5"/>
        <v>0.51004937780848714</v>
      </c>
      <c r="F82" s="1">
        <f t="shared" si="6"/>
        <v>6.8227074454856993</v>
      </c>
      <c r="G82" s="1">
        <f t="shared" si="7"/>
        <v>6.3270146633347979</v>
      </c>
      <c r="H82">
        <f>'u rate'!B105</f>
        <v>5.6</v>
      </c>
      <c r="I82" s="1">
        <f>INDEX(inf!$J$8:$J$12,'u fit'!C82)</f>
        <v>3.7437800260418548E-2</v>
      </c>
      <c r="J82" s="60"/>
      <c r="K82" s="60">
        <f t="shared" si="8"/>
        <v>6.1466246002836469</v>
      </c>
      <c r="L82">
        <f>INDEX(SS!$U$76:$U$80,'u fit'!C82)</f>
        <v>3.2585126504008487E-2</v>
      </c>
      <c r="M82" s="60"/>
    </row>
    <row r="83" spans="1:13" x14ac:dyDescent="0.25">
      <c r="A83">
        <f>SS!B83</f>
        <v>1954</v>
      </c>
      <c r="B83">
        <f>SS!C83</f>
        <v>7</v>
      </c>
      <c r="C83">
        <f>SS!I83</f>
        <v>2</v>
      </c>
      <c r="D83" s="60">
        <f>INDEX(IRFs!$Y$17:$Y$21,'u fit'!C83)</f>
        <v>0.43820684597691201</v>
      </c>
      <c r="E83" s="1">
        <f t="shared" si="5"/>
        <v>0.51004937780848714</v>
      </c>
      <c r="F83" s="1">
        <f t="shared" si="6"/>
        <v>6.8311426254088765</v>
      </c>
      <c r="G83" s="1">
        <f t="shared" si="7"/>
        <v>6.3326371407118494</v>
      </c>
      <c r="H83">
        <f>'u rate'!B106</f>
        <v>5.8</v>
      </c>
      <c r="I83" s="1">
        <f>INDEX(inf!$J$8:$J$12,'u fit'!C83)</f>
        <v>3.7437800260418548E-2</v>
      </c>
      <c r="J83" s="60"/>
      <c r="K83" s="60">
        <f t="shared" si="8"/>
        <v>6.1522708481190769</v>
      </c>
      <c r="L83">
        <f>INDEX(SS!$U$76:$U$80,'u fit'!C83)</f>
        <v>3.2585126504008487E-2</v>
      </c>
      <c r="M83" s="60"/>
    </row>
    <row r="84" spans="1:13" x14ac:dyDescent="0.25">
      <c r="A84">
        <f>SS!B84</f>
        <v>1954</v>
      </c>
      <c r="B84">
        <f>SS!C84</f>
        <v>8</v>
      </c>
      <c r="C84">
        <f>SS!I84</f>
        <v>2</v>
      </c>
      <c r="D84" s="60">
        <f>INDEX(IRFs!$Y$17:$Y$21,'u fit'!C84)</f>
        <v>0.43820684597691201</v>
      </c>
      <c r="E84" s="1">
        <f t="shared" si="5"/>
        <v>0.51004937780848714</v>
      </c>
      <c r="F84" s="1">
        <f t="shared" si="6"/>
        <v>6.8349596524794105</v>
      </c>
      <c r="G84" s="1">
        <f t="shared" si="7"/>
        <v>6.3351978418466697</v>
      </c>
      <c r="H84">
        <f>'u rate'!B107</f>
        <v>6</v>
      </c>
      <c r="I84" s="1">
        <f>INDEX(inf!$J$8:$J$12,'u fit'!C84)</f>
        <v>3.7437800260418548E-2</v>
      </c>
      <c r="J84" s="60"/>
      <c r="K84" s="60">
        <f t="shared" si="8"/>
        <v>6.1548423752716239</v>
      </c>
      <c r="L84">
        <f>INDEX(SS!$U$76:$U$80,'u fit'!C84)</f>
        <v>3.2585126504008487E-2</v>
      </c>
      <c r="M84" s="60"/>
    </row>
    <row r="85" spans="1:13" x14ac:dyDescent="0.25">
      <c r="A85">
        <f>SS!B85</f>
        <v>1954</v>
      </c>
      <c r="B85">
        <f>SS!C85</f>
        <v>9</v>
      </c>
      <c r="C85">
        <f>SS!I85</f>
        <v>2</v>
      </c>
      <c r="D85" s="60">
        <f>INDEX(IRFs!$Y$17:$Y$21,'u fit'!C85)</f>
        <v>0.43820684597691201</v>
      </c>
      <c r="E85" s="1">
        <f t="shared" si="5"/>
        <v>0.51004937780848714</v>
      </c>
      <c r="F85" s="1">
        <f t="shared" si="6"/>
        <v>6.8366869061704847</v>
      </c>
      <c r="G85" s="1">
        <f t="shared" si="7"/>
        <v>6.3363640875889189</v>
      </c>
      <c r="H85">
        <f>'u rate'!B108</f>
        <v>6.1</v>
      </c>
      <c r="I85" s="1">
        <f>INDEX(inf!$J$8:$J$12,'u fit'!C85)</f>
        <v>3.7437800260418548E-2</v>
      </c>
      <c r="J85" s="60"/>
      <c r="K85" s="60">
        <f t="shared" si="8"/>
        <v>6.1560135516154588</v>
      </c>
      <c r="L85">
        <f>INDEX(SS!$U$76:$U$80,'u fit'!C85)</f>
        <v>3.2585126504008487E-2</v>
      </c>
      <c r="M85" s="60"/>
    </row>
    <row r="86" spans="1:13" x14ac:dyDescent="0.25">
      <c r="A86">
        <f>SS!B86</f>
        <v>1954</v>
      </c>
      <c r="B86">
        <f>SS!C86</f>
        <v>10</v>
      </c>
      <c r="C86">
        <f>SS!I86</f>
        <v>2</v>
      </c>
      <c r="D86" s="60">
        <f>INDEX(IRFs!$Y$17:$Y$21,'u fit'!C86)</f>
        <v>0.43820684597691201</v>
      </c>
      <c r="E86" s="1">
        <f t="shared" si="5"/>
        <v>0.51004937780848714</v>
      </c>
      <c r="F86" s="1">
        <f t="shared" si="6"/>
        <v>6.8374685106124238</v>
      </c>
      <c r="G86" s="1">
        <f t="shared" si="7"/>
        <v>6.336895242557695</v>
      </c>
      <c r="H86">
        <f>'u rate'!B109</f>
        <v>5.7</v>
      </c>
      <c r="I86" s="1">
        <f>INDEX(inf!$J$8:$J$12,'u fit'!C86)</f>
        <v>3.7437800260418548E-2</v>
      </c>
      <c r="J86" s="60"/>
      <c r="K86" s="60">
        <f t="shared" si="8"/>
        <v>6.1565469521774556</v>
      </c>
      <c r="L86">
        <f>INDEX(SS!$U$76:$U$80,'u fit'!C86)</f>
        <v>3.2585126504008487E-2</v>
      </c>
      <c r="M86" s="60"/>
    </row>
    <row r="87" spans="1:13" x14ac:dyDescent="0.25">
      <c r="A87">
        <f>SS!B87</f>
        <v>1954</v>
      </c>
      <c r="B87">
        <f>SS!C87</f>
        <v>11</v>
      </c>
      <c r="C87">
        <f>SS!I87</f>
        <v>2</v>
      </c>
      <c r="D87" s="60">
        <f>INDEX(IRFs!$Y$17:$Y$21,'u fit'!C87)</f>
        <v>0.43820684597691201</v>
      </c>
      <c r="E87" s="1">
        <f t="shared" si="5"/>
        <v>0.51004937780848714</v>
      </c>
      <c r="F87" s="1">
        <f t="shared" si="6"/>
        <v>6.8378221966440798</v>
      </c>
      <c r="G87" s="1">
        <f t="shared" si="7"/>
        <v>6.3371371517802855</v>
      </c>
      <c r="H87">
        <f>'u rate'!B110</f>
        <v>5.3</v>
      </c>
      <c r="I87" s="1">
        <f>INDEX(inf!$J$8:$J$12,'u fit'!C87)</f>
        <v>3.7437800260418548E-2</v>
      </c>
      <c r="J87" s="60"/>
      <c r="K87" s="60">
        <f t="shared" si="8"/>
        <v>6.1567898841330368</v>
      </c>
      <c r="L87">
        <f>INDEX(SS!$U$76:$U$80,'u fit'!C87)</f>
        <v>3.2585126504008487E-2</v>
      </c>
      <c r="M87" s="60"/>
    </row>
    <row r="88" spans="1:13" x14ac:dyDescent="0.25">
      <c r="A88">
        <f>SS!B88</f>
        <v>1954</v>
      </c>
      <c r="B88">
        <f>SS!C88</f>
        <v>12</v>
      </c>
      <c r="C88">
        <f>SS!I88</f>
        <v>2</v>
      </c>
      <c r="D88" s="60">
        <f>INDEX(IRFs!$Y$17:$Y$21,'u fit'!C88)</f>
        <v>0.43820684597691201</v>
      </c>
      <c r="E88" s="1">
        <f t="shared" si="5"/>
        <v>0.51004937780848714</v>
      </c>
      <c r="F88" s="1">
        <f t="shared" si="6"/>
        <v>6.8379822441083409</v>
      </c>
      <c r="G88" s="1">
        <f t="shared" si="7"/>
        <v>6.3372473269182663</v>
      </c>
      <c r="H88">
        <f>'u rate'!B111</f>
        <v>5</v>
      </c>
      <c r="I88" s="1">
        <f>INDEX(inf!$J$8:$J$12,'u fit'!C88)</f>
        <v>3.7437800260418548E-2</v>
      </c>
      <c r="J88" s="60"/>
      <c r="K88" s="60">
        <f t="shared" si="8"/>
        <v>6.1569005250645388</v>
      </c>
      <c r="L88">
        <f>INDEX(SS!$U$76:$U$80,'u fit'!C88)</f>
        <v>3.2585126504008487E-2</v>
      </c>
      <c r="M88" s="60"/>
    </row>
    <row r="89" spans="1:13" x14ac:dyDescent="0.25">
      <c r="A89">
        <f>SS!B89</f>
        <v>1955</v>
      </c>
      <c r="B89">
        <f>SS!C89</f>
        <v>1</v>
      </c>
      <c r="C89">
        <f>SS!I89</f>
        <v>3</v>
      </c>
      <c r="D89" s="60">
        <f>INDEX(IRFs!$Y$17:$Y$21,'u fit'!C89)</f>
        <v>0.59221490927912501</v>
      </c>
      <c r="E89" s="1">
        <f t="shared" si="5"/>
        <v>0.59294213313397237</v>
      </c>
      <c r="F89" s="1">
        <f t="shared" si="6"/>
        <v>6.8380546676380369</v>
      </c>
      <c r="G89" s="1">
        <f t="shared" si="7"/>
        <v>6.3372975050838569</v>
      </c>
      <c r="H89">
        <f>'u rate'!B112</f>
        <v>4.9000000000000004</v>
      </c>
      <c r="I89" s="1">
        <f>INDEX(inf!$J$8:$J$12,'u fit'!C89)</f>
        <v>3.4284414301171372E-2</v>
      </c>
      <c r="J89" s="60"/>
      <c r="K89" s="60">
        <f t="shared" si="8"/>
        <v>6.1569509153711337</v>
      </c>
      <c r="L89">
        <f>INDEX(SS!$U$76:$U$80,'u fit'!C89)</f>
        <v>3.4996080369101741E-2</v>
      </c>
      <c r="M89" s="60"/>
    </row>
    <row r="90" spans="1:13" x14ac:dyDescent="0.25">
      <c r="A90">
        <f>SS!B90</f>
        <v>1955</v>
      </c>
      <c r="B90">
        <f>SS!C90</f>
        <v>2</v>
      </c>
      <c r="C90">
        <f>SS!I90</f>
        <v>3</v>
      </c>
      <c r="D90" s="60">
        <f>INDEX(IRFs!$Y$17:$Y$21,'u fit'!C90)</f>
        <v>0.59221490927912501</v>
      </c>
      <c r="E90" s="1">
        <f t="shared" si="5"/>
        <v>0.59294213313397237</v>
      </c>
      <c r="F90" s="1">
        <f t="shared" si="6"/>
        <v>5.9774866773997992</v>
      </c>
      <c r="G90" s="1">
        <f t="shared" si="7"/>
        <v>5.8120043067142104</v>
      </c>
      <c r="H90">
        <f>'u rate'!B113</f>
        <v>4.7</v>
      </c>
      <c r="I90" s="1">
        <f>INDEX(inf!$J$8:$J$12,'u fit'!C90)</f>
        <v>3.4284414301171372E-2</v>
      </c>
      <c r="J90" s="60"/>
      <c r="K90" s="60">
        <f t="shared" si="8"/>
        <v>5.8574742682141849</v>
      </c>
      <c r="L90">
        <f>INDEX(SS!$U$76:$U$80,'u fit'!C90)</f>
        <v>3.4996080369101741E-2</v>
      </c>
      <c r="M90" s="60"/>
    </row>
    <row r="91" spans="1:13" x14ac:dyDescent="0.25">
      <c r="A91">
        <f>SS!B91</f>
        <v>1955</v>
      </c>
      <c r="B91">
        <f>SS!C91</f>
        <v>3</v>
      </c>
      <c r="C91">
        <f>SS!I91</f>
        <v>3</v>
      </c>
      <c r="D91" s="60">
        <f>INDEX(IRFs!$Y$17:$Y$21,'u fit'!C91)</f>
        <v>0.59221490927912501</v>
      </c>
      <c r="E91" s="1">
        <f t="shared" si="5"/>
        <v>0.59294213313397237</v>
      </c>
      <c r="F91" s="1">
        <f t="shared" si="6"/>
        <v>5.6566897765118913</v>
      </c>
      <c r="G91" s="1">
        <f t="shared" si="7"/>
        <v>5.616307769444842</v>
      </c>
      <c r="H91">
        <f>'u rate'!B114</f>
        <v>4.5999999999999996</v>
      </c>
      <c r="I91" s="1">
        <f>INDEX(inf!$J$8:$J$12,'u fit'!C91)</f>
        <v>3.4284414301171372E-2</v>
      </c>
      <c r="J91" s="60"/>
      <c r="K91" s="60">
        <f t="shared" si="8"/>
        <v>5.6620327423940902</v>
      </c>
      <c r="L91">
        <f>INDEX(SS!$U$76:$U$80,'u fit'!C91)</f>
        <v>3.4996080369101741E-2</v>
      </c>
      <c r="M91" s="60"/>
    </row>
    <row r="92" spans="1:13" x14ac:dyDescent="0.25">
      <c r="A92">
        <f>SS!B92</f>
        <v>1955</v>
      </c>
      <c r="B92">
        <f>SS!C92</f>
        <v>4</v>
      </c>
      <c r="C92">
        <f>SS!I92</f>
        <v>3</v>
      </c>
      <c r="D92" s="60">
        <f>INDEX(IRFs!$Y$17:$Y$21,'u fit'!C92)</f>
        <v>0.59221490927912501</v>
      </c>
      <c r="E92" s="1">
        <f t="shared" si="5"/>
        <v>0.59294213313397237</v>
      </c>
      <c r="F92" s="1">
        <f t="shared" si="6"/>
        <v>5.5371052081958005</v>
      </c>
      <c r="G92" s="1">
        <f t="shared" si="7"/>
        <v>5.5434015623626181</v>
      </c>
      <c r="H92">
        <f>'u rate'!B115</f>
        <v>4.7</v>
      </c>
      <c r="I92" s="1">
        <f>INDEX(inf!$J$8:$J$12,'u fit'!C92)</f>
        <v>3.4284414301171372E-2</v>
      </c>
      <c r="J92" s="60"/>
      <c r="K92" s="60">
        <f t="shared" si="8"/>
        <v>5.5892215391263864</v>
      </c>
      <c r="L92">
        <f>INDEX(SS!$U$76:$U$80,'u fit'!C92)</f>
        <v>3.4996080369101741E-2</v>
      </c>
      <c r="M92" s="60"/>
    </row>
    <row r="93" spans="1:13" x14ac:dyDescent="0.25">
      <c r="A93">
        <f>SS!B93</f>
        <v>1955</v>
      </c>
      <c r="B93">
        <f>SS!C93</f>
        <v>5</v>
      </c>
      <c r="C93">
        <f>SS!I93</f>
        <v>4</v>
      </c>
      <c r="D93" s="60">
        <f>INDEX(IRFs!$Y$17:$Y$21,'u fit'!C93)</f>
        <v>0.80201963419566003</v>
      </c>
      <c r="E93" s="1">
        <f t="shared" si="5"/>
        <v>0.69002550441113841</v>
      </c>
      <c r="F93" s="1">
        <f t="shared" si="6"/>
        <v>5.4925272557911331</v>
      </c>
      <c r="G93" s="1">
        <f t="shared" si="7"/>
        <v>5.5162405552989124</v>
      </c>
      <c r="H93">
        <f>'u rate'!B116</f>
        <v>4.3</v>
      </c>
      <c r="I93" s="1">
        <f>INDEX(inf!$J$8:$J$12,'u fit'!C93)</f>
        <v>3.2207526866603574E-2</v>
      </c>
      <c r="J93" s="60"/>
      <c r="K93" s="60">
        <f t="shared" si="8"/>
        <v>5.5620959254726596</v>
      </c>
      <c r="L93">
        <f>INDEX(SS!$U$76:$U$80,'u fit'!C93)</f>
        <v>3.5790120072178556E-2</v>
      </c>
      <c r="M93" s="60"/>
    </row>
    <row r="94" spans="1:13" x14ac:dyDescent="0.25">
      <c r="A94">
        <f>SS!B94</f>
        <v>1955</v>
      </c>
      <c r="B94">
        <f>SS!C94</f>
        <v>6</v>
      </c>
      <c r="C94">
        <f>SS!I94</f>
        <v>4</v>
      </c>
      <c r="D94" s="60">
        <f>INDEX(IRFs!$Y$17:$Y$21,'u fit'!C94)</f>
        <v>0.80201963419566003</v>
      </c>
      <c r="E94" s="1">
        <f t="shared" si="5"/>
        <v>0.69002550441113841</v>
      </c>
      <c r="F94" s="1">
        <f t="shared" si="6"/>
        <v>4.7463953331258431</v>
      </c>
      <c r="G94" s="1">
        <f t="shared" si="7"/>
        <v>4.9705865668858822</v>
      </c>
      <c r="H94">
        <f>'u rate'!B117</f>
        <v>4.2</v>
      </c>
      <c r="I94" s="1">
        <f>INDEX(inf!$J$8:$J$12,'u fit'!C94)</f>
        <v>3.2207526866603574E-2</v>
      </c>
      <c r="J94" s="60"/>
      <c r="K94" s="60">
        <f t="shared" si="8"/>
        <v>5.0914789790722885</v>
      </c>
      <c r="L94">
        <f>INDEX(SS!$U$76:$U$80,'u fit'!C94)</f>
        <v>3.5790120072178556E-2</v>
      </c>
      <c r="M94" s="60"/>
    </row>
    <row r="95" spans="1:13" x14ac:dyDescent="0.25">
      <c r="A95">
        <f>SS!B95</f>
        <v>1955</v>
      </c>
      <c r="B95">
        <f>SS!C95</f>
        <v>7</v>
      </c>
      <c r="C95">
        <f>SS!I95</f>
        <v>4</v>
      </c>
      <c r="D95" s="60">
        <f>INDEX(IRFs!$Y$17:$Y$21,'u fit'!C95)</f>
        <v>0.80201963419566003</v>
      </c>
      <c r="E95" s="1">
        <f t="shared" si="5"/>
        <v>0.69002550441113841</v>
      </c>
      <c r="F95" s="1">
        <f t="shared" si="6"/>
        <v>4.5391445307001952</v>
      </c>
      <c r="G95" s="1">
        <f t="shared" si="7"/>
        <v>4.8202786019940289</v>
      </c>
      <c r="H95">
        <f>'u rate'!B118</f>
        <v>4</v>
      </c>
      <c r="I95" s="1">
        <f>INDEX(inf!$J$8:$J$12,'u fit'!C95)</f>
        <v>3.2207526866603574E-2</v>
      </c>
      <c r="J95" s="60"/>
      <c r="K95" s="60">
        <f t="shared" si="8"/>
        <v>4.9418691810110751</v>
      </c>
      <c r="L95">
        <f>INDEX(SS!$U$76:$U$80,'u fit'!C95)</f>
        <v>3.5790120072178556E-2</v>
      </c>
      <c r="M95" s="60"/>
    </row>
    <row r="96" spans="1:13" x14ac:dyDescent="0.25">
      <c r="A96">
        <f>SS!B96</f>
        <v>1955</v>
      </c>
      <c r="B96">
        <f>SS!C96</f>
        <v>8</v>
      </c>
      <c r="C96">
        <f>SS!I96</f>
        <v>4</v>
      </c>
      <c r="D96" s="60">
        <f>INDEX(IRFs!$Y$17:$Y$21,'u fit'!C96)</f>
        <v>0.80201963419566003</v>
      </c>
      <c r="E96" s="1">
        <f t="shared" si="5"/>
        <v>0.69002550441113841</v>
      </c>
      <c r="F96" s="1">
        <f t="shared" si="6"/>
        <v>4.4815771035451668</v>
      </c>
      <c r="G96" s="1">
        <f t="shared" si="7"/>
        <v>4.7788741867607811</v>
      </c>
      <c r="H96">
        <f>'u rate'!B119</f>
        <v>4.2</v>
      </c>
      <c r="I96" s="1">
        <f>INDEX(inf!$J$8:$J$12,'u fit'!C96)</f>
        <v>3.2207526866603574E-2</v>
      </c>
      <c r="J96" s="60"/>
      <c r="K96" s="60">
        <f t="shared" si="8"/>
        <v>4.9006570855220186</v>
      </c>
      <c r="L96">
        <f>INDEX(SS!$U$76:$U$80,'u fit'!C96)</f>
        <v>3.5790120072178556E-2</v>
      </c>
      <c r="M96" s="60"/>
    </row>
    <row r="97" spans="1:13" x14ac:dyDescent="0.25">
      <c r="A97">
        <f>SS!B97</f>
        <v>1955</v>
      </c>
      <c r="B97">
        <f>SS!C97</f>
        <v>9</v>
      </c>
      <c r="C97">
        <f>SS!I97</f>
        <v>4</v>
      </c>
      <c r="D97" s="60">
        <f>INDEX(IRFs!$Y$17:$Y$21,'u fit'!C97)</f>
        <v>0.80201963419566003</v>
      </c>
      <c r="E97" s="1">
        <f t="shared" si="5"/>
        <v>0.69002550441113841</v>
      </c>
      <c r="F97" s="1">
        <f t="shared" si="6"/>
        <v>4.4655867738071757</v>
      </c>
      <c r="G97" s="1">
        <f t="shared" si="7"/>
        <v>4.7674687658834465</v>
      </c>
      <c r="H97">
        <f>'u rate'!B120</f>
        <v>4.0999999999999996</v>
      </c>
      <c r="I97" s="1">
        <f>INDEX(inf!$J$8:$J$12,'u fit'!C97)</f>
        <v>3.2207526866603574E-2</v>
      </c>
      <c r="J97" s="60"/>
      <c r="K97" s="60">
        <f t="shared" si="8"/>
        <v>4.8893046417876569</v>
      </c>
      <c r="L97">
        <f>INDEX(SS!$U$76:$U$80,'u fit'!C97)</f>
        <v>3.5790120072178556E-2</v>
      </c>
      <c r="M97" s="60"/>
    </row>
    <row r="98" spans="1:13" x14ac:dyDescent="0.25">
      <c r="A98">
        <f>SS!B98</f>
        <v>1955</v>
      </c>
      <c r="B98">
        <f>SS!C98</f>
        <v>10</v>
      </c>
      <c r="C98">
        <f>SS!I98</f>
        <v>4</v>
      </c>
      <c r="D98" s="60">
        <f>INDEX(IRFs!$Y$17:$Y$21,'u fit'!C98)</f>
        <v>0.80201963419566003</v>
      </c>
      <c r="E98" s="1">
        <f t="shared" si="5"/>
        <v>0.69002550441113841</v>
      </c>
      <c r="F98" s="1">
        <f t="shared" si="6"/>
        <v>4.4611451883869844</v>
      </c>
      <c r="G98" s="1">
        <f t="shared" si="7"/>
        <v>4.7643269843933247</v>
      </c>
      <c r="H98">
        <f>'u rate'!B121</f>
        <v>4.3</v>
      </c>
      <c r="I98" s="1">
        <f>INDEX(inf!$J$8:$J$12,'u fit'!C98)</f>
        <v>3.2207526866603574E-2</v>
      </c>
      <c r="J98" s="60"/>
      <c r="K98" s="60">
        <f t="shared" si="8"/>
        <v>4.8861774535868996</v>
      </c>
      <c r="L98">
        <f>INDEX(SS!$U$76:$U$80,'u fit'!C98)</f>
        <v>3.5790120072178556E-2</v>
      </c>
      <c r="M98" s="60"/>
    </row>
    <row r="99" spans="1:13" x14ac:dyDescent="0.25">
      <c r="A99">
        <f>SS!B99</f>
        <v>1955</v>
      </c>
      <c r="B99">
        <f>SS!C99</f>
        <v>11</v>
      </c>
      <c r="C99">
        <f>SS!I99</f>
        <v>4</v>
      </c>
      <c r="D99" s="60">
        <f>INDEX(IRFs!$Y$17:$Y$21,'u fit'!C99)</f>
        <v>0.80201963419566003</v>
      </c>
      <c r="E99" s="1">
        <f t="shared" si="5"/>
        <v>0.69002550441113841</v>
      </c>
      <c r="F99" s="1">
        <f t="shared" si="6"/>
        <v>4.4599114626684973</v>
      </c>
      <c r="G99" s="1">
        <f t="shared" si="7"/>
        <v>4.7634615370733329</v>
      </c>
      <c r="H99">
        <f>'u rate'!B122</f>
        <v>4.2</v>
      </c>
      <c r="I99" s="1">
        <f>INDEX(inf!$J$8:$J$12,'u fit'!C99)</f>
        <v>3.2207526866603574E-2</v>
      </c>
      <c r="J99" s="60"/>
      <c r="K99" s="60">
        <f t="shared" si="8"/>
        <v>4.8853160261910213</v>
      </c>
      <c r="L99">
        <f>INDEX(SS!$U$76:$U$80,'u fit'!C99)</f>
        <v>3.5790120072178556E-2</v>
      </c>
      <c r="M99" s="60"/>
    </row>
    <row r="100" spans="1:13" x14ac:dyDescent="0.25">
      <c r="A100">
        <f>SS!B100</f>
        <v>1955</v>
      </c>
      <c r="B100">
        <f>SS!C100</f>
        <v>12</v>
      </c>
      <c r="C100">
        <f>SS!I100</f>
        <v>4</v>
      </c>
      <c r="D100" s="60">
        <f>INDEX(IRFs!$Y$17:$Y$21,'u fit'!C100)</f>
        <v>0.80201963419566003</v>
      </c>
      <c r="E100" s="1">
        <f t="shared" si="5"/>
        <v>0.69002550441113841</v>
      </c>
      <c r="F100" s="1">
        <f t="shared" si="6"/>
        <v>4.4595687744154384</v>
      </c>
      <c r="G100" s="1">
        <f t="shared" si="7"/>
        <v>4.763223137596464</v>
      </c>
      <c r="H100">
        <f>'u rate'!B123</f>
        <v>4.2</v>
      </c>
      <c r="I100" s="1">
        <f>INDEX(inf!$J$8:$J$12,'u fit'!C100)</f>
        <v>3.2207526866603574E-2</v>
      </c>
      <c r="J100" s="60"/>
      <c r="K100" s="60">
        <f t="shared" si="8"/>
        <v>4.8850787340580464</v>
      </c>
      <c r="L100">
        <f>INDEX(SS!$U$76:$U$80,'u fit'!C100)</f>
        <v>3.5790120072178556E-2</v>
      </c>
      <c r="M100" s="60"/>
    </row>
    <row r="101" spans="1:13" x14ac:dyDescent="0.25">
      <c r="A101">
        <f>SS!B101</f>
        <v>1956</v>
      </c>
      <c r="B101">
        <f>SS!C101</f>
        <v>1</v>
      </c>
      <c r="C101">
        <f>SS!I101</f>
        <v>4</v>
      </c>
      <c r="D101" s="60">
        <f>INDEX(IRFs!$Y$17:$Y$21,'u fit'!C101)</f>
        <v>0.80201963419566003</v>
      </c>
      <c r="E101" s="1">
        <f t="shared" si="5"/>
        <v>0.69002550441113841</v>
      </c>
      <c r="F101" s="1">
        <f t="shared" si="6"/>
        <v>4.4594735869381692</v>
      </c>
      <c r="G101" s="1">
        <f t="shared" si="7"/>
        <v>4.7631574671515295</v>
      </c>
      <c r="H101">
        <f>'u rate'!B124</f>
        <v>4</v>
      </c>
      <c r="I101" s="1">
        <f>INDEX(inf!$J$8:$J$12,'u fit'!C101)</f>
        <v>3.2207526866603574E-2</v>
      </c>
      <c r="J101" s="60"/>
      <c r="K101" s="60">
        <f t="shared" si="8"/>
        <v>4.8850133686463577</v>
      </c>
      <c r="L101">
        <f>INDEX(SS!$U$76:$U$80,'u fit'!C101)</f>
        <v>3.5790120072178556E-2</v>
      </c>
      <c r="M101" s="60"/>
    </row>
    <row r="102" spans="1:13" x14ac:dyDescent="0.25">
      <c r="A102">
        <f>SS!B102</f>
        <v>1956</v>
      </c>
      <c r="B102">
        <f>SS!C102</f>
        <v>2</v>
      </c>
      <c r="C102">
        <f>SS!I102</f>
        <v>4</v>
      </c>
      <c r="D102" s="60">
        <f>INDEX(IRFs!$Y$17:$Y$21,'u fit'!C102)</f>
        <v>0.80201963419566003</v>
      </c>
      <c r="E102" s="1">
        <f t="shared" si="5"/>
        <v>0.69002550441113841</v>
      </c>
      <c r="F102" s="1">
        <f t="shared" si="6"/>
        <v>4.4594471470011481</v>
      </c>
      <c r="G102" s="1">
        <f t="shared" si="7"/>
        <v>4.7631393773159534</v>
      </c>
      <c r="H102">
        <f>'u rate'!B125</f>
        <v>3.9</v>
      </c>
      <c r="I102" s="1">
        <f>INDEX(inf!$J$8:$J$12,'u fit'!C102)</f>
        <v>3.2207526866603574E-2</v>
      </c>
      <c r="J102" s="60"/>
      <c r="K102" s="60">
        <f t="shared" si="8"/>
        <v>4.884995362836424</v>
      </c>
      <c r="L102">
        <f>INDEX(SS!$U$76:$U$80,'u fit'!C102)</f>
        <v>3.5790120072178556E-2</v>
      </c>
      <c r="M102" s="60"/>
    </row>
    <row r="103" spans="1:13" x14ac:dyDescent="0.25">
      <c r="A103">
        <f>SS!B103</f>
        <v>1956</v>
      </c>
      <c r="B103">
        <f>SS!C103</f>
        <v>3</v>
      </c>
      <c r="C103">
        <f>SS!I103</f>
        <v>4</v>
      </c>
      <c r="D103" s="60">
        <f>INDEX(IRFs!$Y$17:$Y$21,'u fit'!C103)</f>
        <v>0.80201963419566003</v>
      </c>
      <c r="E103" s="1">
        <f t="shared" si="5"/>
        <v>0.69002550441113841</v>
      </c>
      <c r="F103" s="1">
        <f t="shared" si="6"/>
        <v>4.459439802859988</v>
      </c>
      <c r="G103" s="1">
        <f t="shared" si="7"/>
        <v>4.7631343942196533</v>
      </c>
      <c r="H103">
        <f>'u rate'!B126</f>
        <v>4.2</v>
      </c>
      <c r="I103" s="1">
        <f>INDEX(inf!$J$8:$J$12,'u fit'!C103)</f>
        <v>3.2207526866603574E-2</v>
      </c>
      <c r="J103" s="60"/>
      <c r="K103" s="60">
        <f t="shared" si="8"/>
        <v>4.884990402886153</v>
      </c>
      <c r="L103">
        <f>INDEX(SS!$U$76:$U$80,'u fit'!C103)</f>
        <v>3.5790120072178556E-2</v>
      </c>
      <c r="M103" s="60"/>
    </row>
    <row r="104" spans="1:13" x14ac:dyDescent="0.25">
      <c r="A104">
        <f>SS!B104</f>
        <v>1956</v>
      </c>
      <c r="B104">
        <f>SS!C104</f>
        <v>4</v>
      </c>
      <c r="C104">
        <f>SS!I104</f>
        <v>4</v>
      </c>
      <c r="D104" s="60">
        <f>INDEX(IRFs!$Y$17:$Y$21,'u fit'!C104)</f>
        <v>0.80201963419566003</v>
      </c>
      <c r="E104" s="1">
        <f t="shared" si="5"/>
        <v>0.69002550441113841</v>
      </c>
      <c r="F104" s="1">
        <f t="shared" si="6"/>
        <v>4.4594377629001603</v>
      </c>
      <c r="G104" s="1">
        <f t="shared" si="7"/>
        <v>4.7631330215566114</v>
      </c>
      <c r="H104">
        <f>'u rate'!B127</f>
        <v>4</v>
      </c>
      <c r="I104" s="1">
        <f>INDEX(inf!$J$8:$J$12,'u fit'!C104)</f>
        <v>3.2207526866603574E-2</v>
      </c>
      <c r="J104" s="60"/>
      <c r="K104" s="60">
        <f t="shared" si="8"/>
        <v>4.8849890365990056</v>
      </c>
      <c r="L104">
        <f>INDEX(SS!$U$76:$U$80,'u fit'!C104)</f>
        <v>3.5790120072178556E-2</v>
      </c>
      <c r="M104" s="60"/>
    </row>
    <row r="105" spans="1:13" x14ac:dyDescent="0.25">
      <c r="A105">
        <f>SS!B105</f>
        <v>1956</v>
      </c>
      <c r="B105">
        <f>SS!C105</f>
        <v>5</v>
      </c>
      <c r="C105">
        <f>SS!I105</f>
        <v>4</v>
      </c>
      <c r="D105" s="60">
        <f>INDEX(IRFs!$Y$17:$Y$21,'u fit'!C105)</f>
        <v>0.80201963419566003</v>
      </c>
      <c r="E105" s="1">
        <f t="shared" si="5"/>
        <v>0.69002550441113841</v>
      </c>
      <c r="F105" s="1">
        <f t="shared" si="6"/>
        <v>4.4594371962667028</v>
      </c>
      <c r="G105" s="1">
        <f t="shared" si="7"/>
        <v>4.7631326434375243</v>
      </c>
      <c r="H105">
        <f>'u rate'!B128</f>
        <v>4.3</v>
      </c>
      <c r="I105" s="1">
        <f>INDEX(inf!$J$8:$J$12,'u fit'!C105)</f>
        <v>3.2207526866603574E-2</v>
      </c>
      <c r="J105" s="60"/>
      <c r="K105" s="60">
        <f t="shared" si="8"/>
        <v>4.884988660236246</v>
      </c>
      <c r="L105">
        <f>INDEX(SS!$U$76:$U$80,'u fit'!C105)</f>
        <v>3.5790120072178556E-2</v>
      </c>
      <c r="M105" s="60"/>
    </row>
    <row r="106" spans="1:13" x14ac:dyDescent="0.25">
      <c r="A106">
        <f>SS!B106</f>
        <v>1956</v>
      </c>
      <c r="B106">
        <f>SS!C106</f>
        <v>6</v>
      </c>
      <c r="C106">
        <f>SS!I106</f>
        <v>4</v>
      </c>
      <c r="D106" s="60">
        <f>INDEX(IRFs!$Y$17:$Y$21,'u fit'!C106)</f>
        <v>0.80201963419566003</v>
      </c>
      <c r="E106" s="1">
        <f t="shared" si="5"/>
        <v>0.69002550441113841</v>
      </c>
      <c r="F106" s="1">
        <f t="shared" si="6"/>
        <v>4.4594370388746452</v>
      </c>
      <c r="G106" s="1">
        <f t="shared" si="7"/>
        <v>4.7631325392793729</v>
      </c>
      <c r="H106">
        <f>'u rate'!B129</f>
        <v>4.3</v>
      </c>
      <c r="I106" s="1">
        <f>INDEX(inf!$J$8:$J$12,'u fit'!C106)</f>
        <v>3.2207526866603574E-2</v>
      </c>
      <c r="J106" s="60"/>
      <c r="K106" s="60">
        <f t="shared" si="8"/>
        <v>4.8849885565619005</v>
      </c>
      <c r="L106">
        <f>INDEX(SS!$U$76:$U$80,'u fit'!C106)</f>
        <v>3.5790120072178556E-2</v>
      </c>
      <c r="M106" s="60"/>
    </row>
    <row r="107" spans="1:13" x14ac:dyDescent="0.25">
      <c r="A107">
        <f>SS!B107</f>
        <v>1956</v>
      </c>
      <c r="B107">
        <f>SS!C107</f>
        <v>7</v>
      </c>
      <c r="C107">
        <f>SS!I107</f>
        <v>4</v>
      </c>
      <c r="D107" s="60">
        <f>INDEX(IRFs!$Y$17:$Y$21,'u fit'!C107)</f>
        <v>0.80201963419566003</v>
      </c>
      <c r="E107" s="1">
        <f t="shared" si="5"/>
        <v>0.69002550441113841</v>
      </c>
      <c r="F107" s="1">
        <f t="shared" si="6"/>
        <v>4.45943699515633</v>
      </c>
      <c r="G107" s="1">
        <f t="shared" si="7"/>
        <v>4.7631325105875639</v>
      </c>
      <c r="H107">
        <f>'u rate'!B130</f>
        <v>4.4000000000000004</v>
      </c>
      <c r="I107" s="1">
        <f>INDEX(inf!$J$8:$J$12,'u fit'!C107)</f>
        <v>3.2207526866603574E-2</v>
      </c>
      <c r="J107" s="60"/>
      <c r="K107" s="60">
        <f t="shared" si="8"/>
        <v>4.8849885280033636</v>
      </c>
      <c r="L107">
        <f>INDEX(SS!$U$76:$U$80,'u fit'!C107)</f>
        <v>3.5790120072178556E-2</v>
      </c>
      <c r="M107" s="60"/>
    </row>
    <row r="108" spans="1:13" x14ac:dyDescent="0.25">
      <c r="A108">
        <f>SS!B108</f>
        <v>1956</v>
      </c>
      <c r="B108">
        <f>SS!C108</f>
        <v>8</v>
      </c>
      <c r="C108">
        <f>SS!I108</f>
        <v>4</v>
      </c>
      <c r="D108" s="60">
        <f>INDEX(IRFs!$Y$17:$Y$21,'u fit'!C108)</f>
        <v>0.80201963419566003</v>
      </c>
      <c r="E108" s="1">
        <f t="shared" si="5"/>
        <v>0.69002550441113841</v>
      </c>
      <c r="F108" s="1">
        <f t="shared" si="6"/>
        <v>4.459436983012826</v>
      </c>
      <c r="G108" s="1">
        <f t="shared" si="7"/>
        <v>4.763132502684007</v>
      </c>
      <c r="H108">
        <f>'u rate'!B131</f>
        <v>4.0999999999999996</v>
      </c>
      <c r="I108" s="1">
        <f>INDEX(inf!$J$8:$J$12,'u fit'!C108)</f>
        <v>3.2207526866603574E-2</v>
      </c>
      <c r="J108" s="60"/>
      <c r="K108" s="60">
        <f t="shared" si="8"/>
        <v>4.8849885201365169</v>
      </c>
      <c r="L108">
        <f>INDEX(SS!$U$76:$U$80,'u fit'!C108)</f>
        <v>3.5790120072178556E-2</v>
      </c>
      <c r="M108" s="60"/>
    </row>
    <row r="109" spans="1:13" x14ac:dyDescent="0.25">
      <c r="A109">
        <f>SS!B109</f>
        <v>1956</v>
      </c>
      <c r="B109">
        <f>SS!C109</f>
        <v>9</v>
      </c>
      <c r="C109">
        <f>SS!I109</f>
        <v>4</v>
      </c>
      <c r="D109" s="60">
        <f>INDEX(IRFs!$Y$17:$Y$21,'u fit'!C109)</f>
        <v>0.80201963419566003</v>
      </c>
      <c r="E109" s="1">
        <f t="shared" si="5"/>
        <v>0.69002550441113841</v>
      </c>
      <c r="F109" s="1">
        <f t="shared" si="6"/>
        <v>4.4594369796397615</v>
      </c>
      <c r="G109" s="1">
        <f t="shared" si="7"/>
        <v>4.7631325005068632</v>
      </c>
      <c r="H109">
        <f>'u rate'!B132</f>
        <v>3.9</v>
      </c>
      <c r="I109" s="1">
        <f>INDEX(inf!$J$8:$J$12,'u fit'!C109)</f>
        <v>3.2207526866603574E-2</v>
      </c>
      <c r="J109" s="60"/>
      <c r="K109" s="60">
        <f t="shared" si="8"/>
        <v>4.8849885179694859</v>
      </c>
      <c r="L109">
        <f>INDEX(SS!$U$76:$U$80,'u fit'!C109)</f>
        <v>3.5790120072178556E-2</v>
      </c>
      <c r="M109" s="60"/>
    </row>
    <row r="110" spans="1:13" x14ac:dyDescent="0.25">
      <c r="A110">
        <f>SS!B110</f>
        <v>1956</v>
      </c>
      <c r="B110">
        <f>SS!C110</f>
        <v>10</v>
      </c>
      <c r="C110">
        <f>SS!I110</f>
        <v>4</v>
      </c>
      <c r="D110" s="60">
        <f>INDEX(IRFs!$Y$17:$Y$21,'u fit'!C110)</f>
        <v>0.80201963419566003</v>
      </c>
      <c r="E110" s="1">
        <f t="shared" si="5"/>
        <v>0.69002550441113841</v>
      </c>
      <c r="F110" s="1">
        <f t="shared" si="6"/>
        <v>4.4594369787028354</v>
      </c>
      <c r="G110" s="1">
        <f t="shared" si="7"/>
        <v>4.7631324999071385</v>
      </c>
      <c r="H110">
        <f>'u rate'!B133</f>
        <v>3.9</v>
      </c>
      <c r="I110" s="1">
        <f>INDEX(inf!$J$8:$J$12,'u fit'!C110)</f>
        <v>3.2207526866603574E-2</v>
      </c>
      <c r="J110" s="60"/>
      <c r="K110" s="60">
        <f t="shared" si="8"/>
        <v>4.8849885173725474</v>
      </c>
      <c r="L110">
        <f>INDEX(SS!$U$76:$U$80,'u fit'!C110)</f>
        <v>3.5790120072178556E-2</v>
      </c>
      <c r="M110" s="60"/>
    </row>
    <row r="111" spans="1:13" x14ac:dyDescent="0.25">
      <c r="A111">
        <f>SS!B111</f>
        <v>1956</v>
      </c>
      <c r="B111">
        <f>SS!C111</f>
        <v>11</v>
      </c>
      <c r="C111">
        <f>SS!I111</f>
        <v>4</v>
      </c>
      <c r="D111" s="60">
        <f>INDEX(IRFs!$Y$17:$Y$21,'u fit'!C111)</f>
        <v>0.80201963419566003</v>
      </c>
      <c r="E111" s="1">
        <f t="shared" si="5"/>
        <v>0.69002550441113841</v>
      </c>
      <c r="F111" s="1">
        <f t="shared" si="6"/>
        <v>4.4594369784425885</v>
      </c>
      <c r="G111" s="1">
        <f t="shared" si="7"/>
        <v>4.7631324997419355</v>
      </c>
      <c r="H111">
        <f>'u rate'!B134</f>
        <v>4.3</v>
      </c>
      <c r="I111" s="1">
        <f>INDEX(inf!$J$8:$J$12,'u fit'!C111)</f>
        <v>3.2207526866603574E-2</v>
      </c>
      <c r="J111" s="60"/>
      <c r="K111" s="60">
        <f t="shared" si="8"/>
        <v>4.8849885172081109</v>
      </c>
      <c r="L111">
        <f>INDEX(SS!$U$76:$U$80,'u fit'!C111)</f>
        <v>3.5790120072178556E-2</v>
      </c>
      <c r="M111" s="60"/>
    </row>
    <row r="112" spans="1:13" x14ac:dyDescent="0.25">
      <c r="A112">
        <f>SS!B112</f>
        <v>1956</v>
      </c>
      <c r="B112">
        <f>SS!C112</f>
        <v>12</v>
      </c>
      <c r="C112">
        <f>SS!I112</f>
        <v>4</v>
      </c>
      <c r="D112" s="60">
        <f>INDEX(IRFs!$Y$17:$Y$21,'u fit'!C112)</f>
        <v>0.80201963419566003</v>
      </c>
      <c r="E112" s="1">
        <f t="shared" si="5"/>
        <v>0.69002550441113841</v>
      </c>
      <c r="F112" s="1">
        <f t="shared" si="6"/>
        <v>4.4594369783703005</v>
      </c>
      <c r="G112" s="1">
        <f t="shared" si="7"/>
        <v>4.7631324996964279</v>
      </c>
      <c r="H112">
        <f>'u rate'!B135</f>
        <v>4.2</v>
      </c>
      <c r="I112" s="1">
        <f>INDEX(inf!$J$8:$J$12,'u fit'!C112)</f>
        <v>3.2207526866603574E-2</v>
      </c>
      <c r="J112" s="60"/>
      <c r="K112" s="60">
        <f t="shared" si="8"/>
        <v>4.8849885171628156</v>
      </c>
      <c r="L112">
        <f>INDEX(SS!$U$76:$U$80,'u fit'!C112)</f>
        <v>3.5790120072178556E-2</v>
      </c>
      <c r="M112" s="60"/>
    </row>
    <row r="113" spans="1:13" x14ac:dyDescent="0.25">
      <c r="A113">
        <f>SS!B113</f>
        <v>1957</v>
      </c>
      <c r="B113">
        <f>SS!C113</f>
        <v>1</v>
      </c>
      <c r="C113">
        <f>SS!I113</f>
        <v>4</v>
      </c>
      <c r="D113" s="60">
        <f>INDEX(IRFs!$Y$17:$Y$21,'u fit'!C113)</f>
        <v>0.80201963419566003</v>
      </c>
      <c r="E113" s="1">
        <f t="shared" si="5"/>
        <v>0.69002550441113841</v>
      </c>
      <c r="F113" s="1">
        <f t="shared" si="6"/>
        <v>4.4594369783502215</v>
      </c>
      <c r="G113" s="1">
        <f t="shared" si="7"/>
        <v>4.7631324996838931</v>
      </c>
      <c r="H113">
        <f>'u rate'!B136</f>
        <v>4.2</v>
      </c>
      <c r="I113" s="1">
        <f>INDEX(inf!$J$8:$J$12,'u fit'!C113)</f>
        <v>3.2207526866603574E-2</v>
      </c>
      <c r="J113" s="60"/>
      <c r="K113" s="60">
        <f t="shared" si="8"/>
        <v>4.8849885171503384</v>
      </c>
      <c r="L113">
        <f>INDEX(SS!$U$76:$U$80,'u fit'!C113)</f>
        <v>3.5790120072178556E-2</v>
      </c>
      <c r="M113" s="60"/>
    </row>
    <row r="114" spans="1:13" x14ac:dyDescent="0.25">
      <c r="A114">
        <f>SS!B114</f>
        <v>1957</v>
      </c>
      <c r="B114">
        <f>SS!C114</f>
        <v>2</v>
      </c>
      <c r="C114">
        <f>SS!I114</f>
        <v>4</v>
      </c>
      <c r="D114" s="60">
        <f>INDEX(IRFs!$Y$17:$Y$21,'u fit'!C114)</f>
        <v>0.80201963419566003</v>
      </c>
      <c r="E114" s="1">
        <f t="shared" si="5"/>
        <v>0.69002550441113841</v>
      </c>
      <c r="F114" s="1">
        <f t="shared" si="6"/>
        <v>4.4594369783446446</v>
      </c>
      <c r="G114" s="1">
        <f t="shared" si="7"/>
        <v>4.7631324996804398</v>
      </c>
      <c r="H114">
        <f>'u rate'!B137</f>
        <v>3.9</v>
      </c>
      <c r="I114" s="1">
        <f>INDEX(inf!$J$8:$J$12,'u fit'!C114)</f>
        <v>3.2207526866603574E-2</v>
      </c>
      <c r="J114" s="60"/>
      <c r="K114" s="60">
        <f t="shared" si="8"/>
        <v>4.8849885171469012</v>
      </c>
      <c r="L114">
        <f>INDEX(SS!$U$76:$U$80,'u fit'!C114)</f>
        <v>3.5790120072178556E-2</v>
      </c>
      <c r="M114" s="60"/>
    </row>
    <row r="115" spans="1:13" x14ac:dyDescent="0.25">
      <c r="A115">
        <f>SS!B115</f>
        <v>1957</v>
      </c>
      <c r="B115">
        <f>SS!C115</f>
        <v>3</v>
      </c>
      <c r="C115">
        <f>SS!I115</f>
        <v>4</v>
      </c>
      <c r="D115" s="60">
        <f>INDEX(IRFs!$Y$17:$Y$21,'u fit'!C115)</f>
        <v>0.80201963419566003</v>
      </c>
      <c r="E115" s="1">
        <f t="shared" si="5"/>
        <v>0.69002550441113841</v>
      </c>
      <c r="F115" s="1">
        <f t="shared" si="6"/>
        <v>4.4594369783430956</v>
      </c>
      <c r="G115" s="1">
        <f t="shared" si="7"/>
        <v>4.7631324996794886</v>
      </c>
      <c r="H115">
        <f>'u rate'!B138</f>
        <v>3.7</v>
      </c>
      <c r="I115" s="1">
        <f>INDEX(inf!$J$8:$J$12,'u fit'!C115)</f>
        <v>3.2207526866603574E-2</v>
      </c>
      <c r="J115" s="60"/>
      <c r="K115" s="60">
        <f t="shared" si="8"/>
        <v>4.8849885171459544</v>
      </c>
      <c r="L115">
        <f>INDEX(SS!$U$76:$U$80,'u fit'!C115)</f>
        <v>3.5790120072178556E-2</v>
      </c>
      <c r="M115" s="60"/>
    </row>
    <row r="116" spans="1:13" x14ac:dyDescent="0.25">
      <c r="A116">
        <f>SS!B116</f>
        <v>1957</v>
      </c>
      <c r="B116">
        <f>SS!C116</f>
        <v>4</v>
      </c>
      <c r="C116">
        <f>SS!I116</f>
        <v>4</v>
      </c>
      <c r="D116" s="60">
        <f>INDEX(IRFs!$Y$17:$Y$21,'u fit'!C116)</f>
        <v>0.80201963419566003</v>
      </c>
      <c r="E116" s="1">
        <f t="shared" si="5"/>
        <v>0.69002550441113841</v>
      </c>
      <c r="F116" s="1">
        <f t="shared" si="6"/>
        <v>4.4594369783426648</v>
      </c>
      <c r="G116" s="1">
        <f t="shared" si="7"/>
        <v>4.7631324996792266</v>
      </c>
      <c r="H116">
        <f>'u rate'!B139</f>
        <v>3.9</v>
      </c>
      <c r="I116" s="1">
        <f>INDEX(inf!$J$8:$J$12,'u fit'!C116)</f>
        <v>3.2207526866603574E-2</v>
      </c>
      <c r="J116" s="60"/>
      <c r="K116" s="60">
        <f t="shared" si="8"/>
        <v>4.8849885171456942</v>
      </c>
      <c r="L116">
        <f>INDEX(SS!$U$76:$U$80,'u fit'!C116)</f>
        <v>3.5790120072178556E-2</v>
      </c>
      <c r="M116" s="60"/>
    </row>
    <row r="117" spans="1:13" x14ac:dyDescent="0.25">
      <c r="A117">
        <f>SS!B117</f>
        <v>1957</v>
      </c>
      <c r="B117">
        <f>SS!C117</f>
        <v>5</v>
      </c>
      <c r="C117">
        <f>SS!I117</f>
        <v>4</v>
      </c>
      <c r="D117" s="60">
        <f>INDEX(IRFs!$Y$17:$Y$21,'u fit'!C117)</f>
        <v>0.80201963419566003</v>
      </c>
      <c r="E117" s="1">
        <f t="shared" si="5"/>
        <v>0.69002550441113841</v>
      </c>
      <c r="F117" s="1">
        <f t="shared" si="6"/>
        <v>4.4594369783425449</v>
      </c>
      <c r="G117" s="1">
        <f t="shared" si="7"/>
        <v>4.7631324996791546</v>
      </c>
      <c r="H117">
        <f>'u rate'!B140</f>
        <v>4.0999999999999996</v>
      </c>
      <c r="I117" s="1">
        <f>INDEX(inf!$J$8:$J$12,'u fit'!C117)</f>
        <v>3.2207526866603574E-2</v>
      </c>
      <c r="J117" s="60"/>
      <c r="K117" s="60">
        <f t="shared" si="8"/>
        <v>4.8849885171456213</v>
      </c>
      <c r="L117">
        <f>INDEX(SS!$U$76:$U$80,'u fit'!C117)</f>
        <v>3.5790120072178556E-2</v>
      </c>
      <c r="M117" s="60"/>
    </row>
    <row r="118" spans="1:13" x14ac:dyDescent="0.25">
      <c r="A118">
        <f>SS!B118</f>
        <v>1957</v>
      </c>
      <c r="B118">
        <f>SS!C118</f>
        <v>6</v>
      </c>
      <c r="C118">
        <f>SS!I118</f>
        <v>4</v>
      </c>
      <c r="D118" s="60">
        <f>INDEX(IRFs!$Y$17:$Y$21,'u fit'!C118)</f>
        <v>0.80201963419566003</v>
      </c>
      <c r="E118" s="1">
        <f t="shared" si="5"/>
        <v>0.69002550441113841</v>
      </c>
      <c r="F118" s="1">
        <f t="shared" si="6"/>
        <v>4.4594369783425121</v>
      </c>
      <c r="G118" s="1">
        <f t="shared" si="7"/>
        <v>4.7631324996791342</v>
      </c>
      <c r="H118">
        <f>'u rate'!B141</f>
        <v>4.3</v>
      </c>
      <c r="I118" s="1">
        <f>INDEX(inf!$J$8:$J$12,'u fit'!C118)</f>
        <v>3.2207526866603574E-2</v>
      </c>
      <c r="J118" s="60"/>
      <c r="K118" s="60">
        <f t="shared" si="8"/>
        <v>4.8849885171456018</v>
      </c>
      <c r="L118">
        <f>INDEX(SS!$U$76:$U$80,'u fit'!C118)</f>
        <v>3.5790120072178556E-2</v>
      </c>
      <c r="M118" s="60"/>
    </row>
    <row r="119" spans="1:13" x14ac:dyDescent="0.25">
      <c r="A119">
        <f>SS!B119</f>
        <v>1957</v>
      </c>
      <c r="B119">
        <f>SS!C119</f>
        <v>7</v>
      </c>
      <c r="C119">
        <f>SS!I119</f>
        <v>4</v>
      </c>
      <c r="D119" s="60">
        <f>INDEX(IRFs!$Y$17:$Y$21,'u fit'!C119)</f>
        <v>0.80201963419566003</v>
      </c>
      <c r="E119" s="1">
        <f t="shared" si="5"/>
        <v>0.69002550441113841</v>
      </c>
      <c r="F119" s="1">
        <f t="shared" si="6"/>
        <v>4.4594369783425032</v>
      </c>
      <c r="G119" s="1">
        <f t="shared" si="7"/>
        <v>4.7631324996791289</v>
      </c>
      <c r="H119">
        <f>'u rate'!B142</f>
        <v>4.2</v>
      </c>
      <c r="I119" s="1">
        <f>INDEX(inf!$J$8:$J$12,'u fit'!C119)</f>
        <v>3.2207526866603574E-2</v>
      </c>
      <c r="J119" s="60"/>
      <c r="K119" s="60">
        <f t="shared" si="8"/>
        <v>4.8849885171455965</v>
      </c>
      <c r="L119">
        <f>INDEX(SS!$U$76:$U$80,'u fit'!C119)</f>
        <v>3.5790120072178556E-2</v>
      </c>
      <c r="M119" s="60"/>
    </row>
    <row r="120" spans="1:13" x14ac:dyDescent="0.25">
      <c r="A120">
        <f>SS!B120</f>
        <v>1957</v>
      </c>
      <c r="B120">
        <f>SS!C120</f>
        <v>8</v>
      </c>
      <c r="C120">
        <f>SS!I120</f>
        <v>4</v>
      </c>
      <c r="D120" s="60">
        <f>INDEX(IRFs!$Y$17:$Y$21,'u fit'!C120)</f>
        <v>0.80201963419566003</v>
      </c>
      <c r="E120" s="1">
        <f t="shared" si="5"/>
        <v>0.69002550441113841</v>
      </c>
      <c r="F120" s="1">
        <f t="shared" si="6"/>
        <v>4.4594369783425005</v>
      </c>
      <c r="G120" s="1">
        <f t="shared" si="7"/>
        <v>4.7631324996791271</v>
      </c>
      <c r="H120">
        <f>'u rate'!B143</f>
        <v>4.0999999999999996</v>
      </c>
      <c r="I120" s="1">
        <f>INDEX(inf!$J$8:$J$12,'u fit'!C120)</f>
        <v>3.2207526866603574E-2</v>
      </c>
      <c r="J120" s="60"/>
      <c r="K120" s="60">
        <f t="shared" si="8"/>
        <v>4.8849885171455947</v>
      </c>
      <c r="L120">
        <f>INDEX(SS!$U$76:$U$80,'u fit'!C120)</f>
        <v>3.5790120072178556E-2</v>
      </c>
      <c r="M120" s="60"/>
    </row>
    <row r="121" spans="1:13" x14ac:dyDescent="0.25">
      <c r="A121">
        <f>SS!B121</f>
        <v>1957</v>
      </c>
      <c r="B121">
        <f>SS!C121</f>
        <v>9</v>
      </c>
      <c r="C121">
        <f>SS!I121</f>
        <v>3</v>
      </c>
      <c r="D121" s="60">
        <f>INDEX(IRFs!$Y$17:$Y$21,'u fit'!C121)</f>
        <v>0.59221490927912501</v>
      </c>
      <c r="E121" s="1">
        <f t="shared" si="5"/>
        <v>0.59294213313397237</v>
      </c>
      <c r="F121" s="1">
        <f t="shared" si="6"/>
        <v>4.4594369783424996</v>
      </c>
      <c r="G121" s="1">
        <f t="shared" si="7"/>
        <v>4.7631324996791271</v>
      </c>
      <c r="H121">
        <f>'u rate'!B144</f>
        <v>4.4000000000000004</v>
      </c>
      <c r="I121" s="1">
        <f>INDEX(inf!$J$8:$J$12,'u fit'!C121)</f>
        <v>3.4284414301171372E-2</v>
      </c>
      <c r="J121" s="60"/>
      <c r="K121" s="60">
        <f t="shared" si="8"/>
        <v>4.8849885171455938</v>
      </c>
      <c r="L121">
        <f>INDEX(SS!$U$76:$U$80,'u fit'!C121)</f>
        <v>3.4996080369101741E-2</v>
      </c>
      <c r="M121" s="60"/>
    </row>
    <row r="122" spans="1:13" x14ac:dyDescent="0.25">
      <c r="A122">
        <f>SS!B122</f>
        <v>1957</v>
      </c>
      <c r="B122">
        <f>SS!C122</f>
        <v>10</v>
      </c>
      <c r="C122">
        <f>SS!I122</f>
        <v>3</v>
      </c>
      <c r="D122" s="60">
        <f>INDEX(IRFs!$Y$17:$Y$21,'u fit'!C122)</f>
        <v>0.59221490927912501</v>
      </c>
      <c r="E122" s="1">
        <f t="shared" si="5"/>
        <v>0.59294213313397237</v>
      </c>
      <c r="F122" s="1">
        <f t="shared" si="6"/>
        <v>5.0908011490292608</v>
      </c>
      <c r="G122" s="1">
        <f t="shared" si="7"/>
        <v>5.2255534605878111</v>
      </c>
      <c r="H122">
        <f>'u rate'!B145</f>
        <v>4.5</v>
      </c>
      <c r="I122" s="1">
        <f>INDEX(inf!$J$8:$J$12,'u fit'!C122)</f>
        <v>3.4284414301171372E-2</v>
      </c>
      <c r="J122" s="60"/>
      <c r="K122" s="60">
        <f t="shared" si="8"/>
        <v>5.271787624062358</v>
      </c>
      <c r="L122">
        <f>INDEX(SS!$U$76:$U$80,'u fit'!C122)</f>
        <v>3.4996080369101741E-2</v>
      </c>
      <c r="M122" s="60"/>
    </row>
    <row r="123" spans="1:13" x14ac:dyDescent="0.25">
      <c r="A123">
        <f>SS!B123</f>
        <v>1957</v>
      </c>
      <c r="B123">
        <f>SS!C123</f>
        <v>11</v>
      </c>
      <c r="C123">
        <f>SS!I123</f>
        <v>2</v>
      </c>
      <c r="D123" s="60">
        <f>INDEX(IRFs!$Y$17:$Y$21,'u fit'!C123)</f>
        <v>0.43820684597691201</v>
      </c>
      <c r="E123" s="1">
        <f t="shared" si="5"/>
        <v>0.51004937780848714</v>
      </c>
      <c r="F123" s="1">
        <f t="shared" si="6"/>
        <v>5.3261569507619129</v>
      </c>
      <c r="G123" s="1">
        <f t="shared" si="7"/>
        <v>5.3978271185972249</v>
      </c>
      <c r="H123">
        <f>'u rate'!B146</f>
        <v>5.0999999999999996</v>
      </c>
      <c r="I123" s="1">
        <f>INDEX(inf!$J$8:$J$12,'u fit'!C123)</f>
        <v>3.7437800260418548E-2</v>
      </c>
      <c r="J123" s="60"/>
      <c r="K123" s="60">
        <f t="shared" si="8"/>
        <v>5.4438367928916689</v>
      </c>
      <c r="L123">
        <f>INDEX(SS!$U$76:$U$80,'u fit'!C123)</f>
        <v>3.2585126504008487E-2</v>
      </c>
      <c r="M123" s="60"/>
    </row>
    <row r="124" spans="1:13" x14ac:dyDescent="0.25">
      <c r="A124">
        <f>SS!B124</f>
        <v>1957</v>
      </c>
      <c r="B124">
        <f>SS!C124</f>
        <v>12</v>
      </c>
      <c r="C124">
        <f>SS!I124</f>
        <v>2</v>
      </c>
      <c r="D124" s="60">
        <f>INDEX(IRFs!$Y$17:$Y$21,'u fit'!C124)</f>
        <v>0.43820684597691201</v>
      </c>
      <c r="E124" s="1">
        <f t="shared" si="5"/>
        <v>0.51004937780848714</v>
      </c>
      <c r="F124" s="1">
        <f t="shared" si="6"/>
        <v>6.1539343378790408</v>
      </c>
      <c r="G124" s="1">
        <f t="shared" si="7"/>
        <v>5.9094479590207492</v>
      </c>
      <c r="H124">
        <f>'u rate'!B147</f>
        <v>5.2</v>
      </c>
      <c r="I124" s="1">
        <f>INDEX(inf!$J$8:$J$12,'u fit'!C124)</f>
        <v>3.7437800260418548E-2</v>
      </c>
      <c r="J124" s="60"/>
      <c r="K124" s="60">
        <f t="shared" si="8"/>
        <v>5.7272925261335228</v>
      </c>
      <c r="L124">
        <f>INDEX(SS!$U$76:$U$80,'u fit'!C124)</f>
        <v>3.2585126504008487E-2</v>
      </c>
      <c r="M124" s="60"/>
    </row>
    <row r="125" spans="1:13" x14ac:dyDescent="0.25">
      <c r="A125">
        <f>SS!B125</f>
        <v>1958</v>
      </c>
      <c r="B125">
        <f>SS!C125</f>
        <v>1</v>
      </c>
      <c r="C125">
        <f>SS!I125</f>
        <v>2</v>
      </c>
      <c r="D125" s="60">
        <f>INDEX(IRFs!$Y$17:$Y$21,'u fit'!C125)</f>
        <v>0.43820684597691201</v>
      </c>
      <c r="E125" s="1">
        <f t="shared" si="5"/>
        <v>0.51004937780848714</v>
      </c>
      <c r="F125" s="1">
        <f t="shared" si="6"/>
        <v>6.5285142192541601</v>
      </c>
      <c r="G125" s="1">
        <f t="shared" si="7"/>
        <v>6.1424605580607983</v>
      </c>
      <c r="H125">
        <f>'u rate'!B148</f>
        <v>5.8</v>
      </c>
      <c r="I125" s="1">
        <f>INDEX(inf!$J$8:$J$12,'u fit'!C125)</f>
        <v>3.7437800260418548E-2</v>
      </c>
      <c r="J125" s="60"/>
      <c r="K125" s="60">
        <f t="shared" si="8"/>
        <v>5.9612902454178851</v>
      </c>
      <c r="L125">
        <f>INDEX(SS!$U$76:$U$80,'u fit'!C125)</f>
        <v>3.2585126504008487E-2</v>
      </c>
      <c r="M125" s="60"/>
    </row>
    <row r="126" spans="1:13" x14ac:dyDescent="0.25">
      <c r="A126">
        <f>SS!B126</f>
        <v>1958</v>
      </c>
      <c r="B126">
        <f>SS!C126</f>
        <v>2</v>
      </c>
      <c r="C126">
        <f>SS!I126</f>
        <v>2</v>
      </c>
      <c r="D126" s="60">
        <f>INDEX(IRFs!$Y$17:$Y$21,'u fit'!C126)</f>
        <v>0.43820684597691201</v>
      </c>
      <c r="E126" s="1">
        <f t="shared" si="5"/>
        <v>0.51004937780848714</v>
      </c>
      <c r="F126" s="1">
        <f t="shared" si="6"/>
        <v>6.6980164184138307</v>
      </c>
      <c r="G126" s="1">
        <f t="shared" si="7"/>
        <v>6.2485838177514186</v>
      </c>
      <c r="H126">
        <f>'u rate'!B149</f>
        <v>6.4</v>
      </c>
      <c r="I126" s="1">
        <f>INDEX(inf!$J$8:$J$12,'u fit'!C126)</f>
        <v>3.7437800260418548E-2</v>
      </c>
      <c r="J126" s="60"/>
      <c r="K126" s="60">
        <f t="shared" si="8"/>
        <v>6.0678621682792695</v>
      </c>
      <c r="L126">
        <f>INDEX(SS!$U$76:$U$80,'u fit'!C126)</f>
        <v>3.2585126504008487E-2</v>
      </c>
      <c r="M126" s="60"/>
    </row>
    <row r="127" spans="1:13" x14ac:dyDescent="0.25">
      <c r="A127">
        <f>SS!B127</f>
        <v>1958</v>
      </c>
      <c r="B127">
        <f>SS!C127</f>
        <v>3</v>
      </c>
      <c r="C127">
        <f>SS!I127</f>
        <v>2</v>
      </c>
      <c r="D127" s="60">
        <f>INDEX(IRFs!$Y$17:$Y$21,'u fit'!C127)</f>
        <v>0.43820684597691201</v>
      </c>
      <c r="E127" s="1">
        <f t="shared" si="5"/>
        <v>0.51004937780848714</v>
      </c>
      <c r="F127" s="1">
        <f t="shared" si="6"/>
        <v>6.7747183368790989</v>
      </c>
      <c r="G127" s="1">
        <f t="shared" si="7"/>
        <v>6.2969165958662492</v>
      </c>
      <c r="H127">
        <f>'u rate'!B150</f>
        <v>6.7</v>
      </c>
      <c r="I127" s="1">
        <f>INDEX(inf!$J$8:$J$12,'u fit'!C127)</f>
        <v>3.7437800260418548E-2</v>
      </c>
      <c r="J127" s="60"/>
      <c r="K127" s="60">
        <f t="shared" si="8"/>
        <v>6.116399285551644</v>
      </c>
      <c r="L127">
        <f>INDEX(SS!$U$76:$U$80,'u fit'!C127)</f>
        <v>3.2585126504008487E-2</v>
      </c>
      <c r="M127" s="60"/>
    </row>
    <row r="128" spans="1:13" x14ac:dyDescent="0.25">
      <c r="A128">
        <f>SS!B128</f>
        <v>1958</v>
      </c>
      <c r="B128">
        <f>SS!C128</f>
        <v>4</v>
      </c>
      <c r="C128">
        <f>SS!I128</f>
        <v>1</v>
      </c>
      <c r="D128" s="60">
        <f>INDEX(IRFs!$Y$17:$Y$21,'u fit'!C128)</f>
        <v>0.35272779872723298</v>
      </c>
      <c r="E128" s="1">
        <f t="shared" si="5"/>
        <v>0.45760681862527586</v>
      </c>
      <c r="F128" s="1">
        <f t="shared" si="6"/>
        <v>6.8094269384513453</v>
      </c>
      <c r="G128" s="1">
        <f t="shared" si="7"/>
        <v>6.318929276659393</v>
      </c>
      <c r="H128">
        <f>'u rate'!B151</f>
        <v>7.4</v>
      </c>
      <c r="I128" s="1">
        <f>INDEX(inf!$J$8:$J$12,'u fit'!C128)</f>
        <v>4.0615527843925664E-2</v>
      </c>
      <c r="J128" s="60"/>
      <c r="K128" s="60">
        <f t="shared" si="8"/>
        <v>6.1385050305720883</v>
      </c>
      <c r="L128">
        <f>INDEX(SS!$U$76:$U$80,'u fit'!C128)</f>
        <v>3.2291089564390592E-2</v>
      </c>
      <c r="M128" s="60"/>
    </row>
    <row r="129" spans="1:13" x14ac:dyDescent="0.25">
      <c r="A129">
        <f>SS!B129</f>
        <v>1958</v>
      </c>
      <c r="B129">
        <f>SS!C129</f>
        <v>5</v>
      </c>
      <c r="C129">
        <f>SS!I129</f>
        <v>2</v>
      </c>
      <c r="D129" s="60">
        <f>INDEX(IRFs!$Y$17:$Y$21,'u fit'!C129)</f>
        <v>0.43820684597691201</v>
      </c>
      <c r="E129" s="1">
        <f t="shared" si="5"/>
        <v>0.51004937780848714</v>
      </c>
      <c r="F129" s="1">
        <f t="shared" si="6"/>
        <v>7.4783710554580916</v>
      </c>
      <c r="G129" s="1">
        <f t="shared" si="7"/>
        <v>6.6603355547151821</v>
      </c>
      <c r="H129">
        <f>'u rate'!B152</f>
        <v>7.4</v>
      </c>
      <c r="I129" s="1">
        <f>INDEX(inf!$J$8:$J$12,'u fit'!C129)</f>
        <v>3.7437800260418548E-2</v>
      </c>
      <c r="J129" s="60"/>
      <c r="K129" s="60">
        <f t="shared" si="8"/>
        <v>6.4524079984645741</v>
      </c>
      <c r="L129">
        <f>INDEX(SS!$U$76:$U$80,'u fit'!C129)</f>
        <v>3.2585126504008487E-2</v>
      </c>
      <c r="M129" s="60"/>
    </row>
    <row r="130" spans="1:13" x14ac:dyDescent="0.25">
      <c r="A130">
        <f>SS!B130</f>
        <v>1958</v>
      </c>
      <c r="B130">
        <f>SS!C130</f>
        <v>6</v>
      </c>
      <c r="C130">
        <f>SS!I130</f>
        <v>2</v>
      </c>
      <c r="D130" s="60">
        <f>INDEX(IRFs!$Y$17:$Y$21,'u fit'!C130)</f>
        <v>0.43820684597691201</v>
      </c>
      <c r="E130" s="1">
        <f t="shared" si="5"/>
        <v>0.51004937780848714</v>
      </c>
      <c r="F130" s="1">
        <f t="shared" si="6"/>
        <v>7.1278388157950126</v>
      </c>
      <c r="G130" s="1">
        <f t="shared" si="7"/>
        <v>6.4844448097477612</v>
      </c>
      <c r="H130">
        <f>'u rate'!B153</f>
        <v>7.3</v>
      </c>
      <c r="I130" s="1">
        <f>INDEX(inf!$J$8:$J$12,'u fit'!C130)</f>
        <v>3.7437800260418548E-2</v>
      </c>
      <c r="J130" s="60"/>
      <c r="K130" s="60">
        <f t="shared" si="8"/>
        <v>6.3047203228282678</v>
      </c>
      <c r="L130">
        <f>INDEX(SS!$U$76:$U$80,'u fit'!C130)</f>
        <v>3.2585126504008487E-2</v>
      </c>
      <c r="M130" s="60"/>
    </row>
    <row r="131" spans="1:13" x14ac:dyDescent="0.25">
      <c r="A131">
        <f>SS!B131</f>
        <v>1958</v>
      </c>
      <c r="B131">
        <f>SS!C131</f>
        <v>7</v>
      </c>
      <c r="C131">
        <f>SS!I131</f>
        <v>2</v>
      </c>
      <c r="D131" s="60">
        <f>INDEX(IRFs!$Y$17:$Y$21,'u fit'!C131)</f>
        <v>0.43820684597691201</v>
      </c>
      <c r="E131" s="1">
        <f t="shared" si="5"/>
        <v>0.51004937780848714</v>
      </c>
      <c r="F131" s="1">
        <f t="shared" si="6"/>
        <v>6.9692184828472463</v>
      </c>
      <c r="G131" s="1">
        <f t="shared" si="7"/>
        <v>6.4043371276642445</v>
      </c>
      <c r="H131">
        <f>'u rate'!B154</f>
        <v>7.5</v>
      </c>
      <c r="I131" s="1">
        <f>INDEX(inf!$J$8:$J$12,'u fit'!C131)</f>
        <v>3.7437800260418548E-2</v>
      </c>
      <c r="J131" s="60"/>
      <c r="K131" s="60">
        <f t="shared" si="8"/>
        <v>6.2242739650693988</v>
      </c>
      <c r="L131">
        <f>INDEX(SS!$U$76:$U$80,'u fit'!C131)</f>
        <v>3.2585126504008487E-2</v>
      </c>
      <c r="M131" s="60"/>
    </row>
    <row r="132" spans="1:13" x14ac:dyDescent="0.25">
      <c r="A132">
        <f>SS!B132</f>
        <v>1958</v>
      </c>
      <c r="B132">
        <f>SS!C132</f>
        <v>8</v>
      </c>
      <c r="C132">
        <f>SS!I132</f>
        <v>2</v>
      </c>
      <c r="D132" s="60">
        <f>INDEX(IRFs!$Y$17:$Y$21,'u fit'!C132)</f>
        <v>0.43820684597691201</v>
      </c>
      <c r="E132" s="1">
        <f t="shared" si="5"/>
        <v>0.51004937780848714</v>
      </c>
      <c r="F132" s="1">
        <f t="shared" si="6"/>
        <v>6.8974407483694025</v>
      </c>
      <c r="G132" s="1">
        <f t="shared" si="7"/>
        <v>6.367852884391624</v>
      </c>
      <c r="H132">
        <f>'u rate'!B155</f>
        <v>7.4</v>
      </c>
      <c r="I132" s="1">
        <f>INDEX(inf!$J$8:$J$12,'u fit'!C132)</f>
        <v>3.7437800260418548E-2</v>
      </c>
      <c r="J132" s="60"/>
      <c r="K132" s="60">
        <f t="shared" si="8"/>
        <v>6.1876354753448934</v>
      </c>
      <c r="L132">
        <f>INDEX(SS!$U$76:$U$80,'u fit'!C132)</f>
        <v>3.2585126504008487E-2</v>
      </c>
      <c r="M132" s="60"/>
    </row>
    <row r="133" spans="1:13" x14ac:dyDescent="0.25">
      <c r="A133">
        <f>SS!B133</f>
        <v>1958</v>
      </c>
      <c r="B133">
        <f>SS!C133</f>
        <v>9</v>
      </c>
      <c r="C133">
        <f>SS!I133</f>
        <v>2</v>
      </c>
      <c r="D133" s="60">
        <f>INDEX(IRFs!$Y$17:$Y$21,'u fit'!C133)</f>
        <v>0.43820684597691201</v>
      </c>
      <c r="E133" s="1">
        <f t="shared" si="5"/>
        <v>0.51004937780848714</v>
      </c>
      <c r="F133" s="1">
        <f t="shared" si="6"/>
        <v>6.8649604031890128</v>
      </c>
      <c r="G133" s="1">
        <f t="shared" si="7"/>
        <v>6.3512365003875537</v>
      </c>
      <c r="H133">
        <f>'u rate'!B156</f>
        <v>7.1</v>
      </c>
      <c r="I133" s="1">
        <f>INDEX(inf!$J$8:$J$12,'u fit'!C133)</f>
        <v>3.7437800260418548E-2</v>
      </c>
      <c r="J133" s="60"/>
      <c r="K133" s="60">
        <f t="shared" si="8"/>
        <v>6.1709488413357283</v>
      </c>
      <c r="L133">
        <f>INDEX(SS!$U$76:$U$80,'u fit'!C133)</f>
        <v>3.2585126504008487E-2</v>
      </c>
      <c r="M133" s="60"/>
    </row>
    <row r="134" spans="1:13" x14ac:dyDescent="0.25">
      <c r="A134">
        <f>SS!B134</f>
        <v>1958</v>
      </c>
      <c r="B134">
        <f>SS!C134</f>
        <v>10</v>
      </c>
      <c r="C134">
        <f>SS!I134</f>
        <v>2</v>
      </c>
      <c r="D134" s="60">
        <f>INDEX(IRFs!$Y$17:$Y$21,'u fit'!C134)</f>
        <v>0.43820684597691201</v>
      </c>
      <c r="E134" s="1">
        <f t="shared" ref="E134:E197" si="9">$F$3*D134^$F$2</f>
        <v>0.51004937780848714</v>
      </c>
      <c r="F134" s="1">
        <f t="shared" ref="F134:F197" si="10">(1-E133)*F133+100*I133*(1-F133/100)</f>
        <v>6.8502626305341376</v>
      </c>
      <c r="G134" s="1">
        <f t="shared" si="7"/>
        <v>6.3436687343437956</v>
      </c>
      <c r="H134">
        <f>'u rate'!B157</f>
        <v>6.7</v>
      </c>
      <c r="I134" s="1">
        <f>INDEX(inf!$J$8:$J$12,'u fit'!C134)</f>
        <v>3.7437800260418548E-2</v>
      </c>
      <c r="J134" s="60"/>
      <c r="K134" s="60">
        <f t="shared" si="8"/>
        <v>6.1633490806291729</v>
      </c>
      <c r="L134">
        <f>INDEX(SS!$U$76:$U$80,'u fit'!C134)</f>
        <v>3.2585126504008487E-2</v>
      </c>
      <c r="M134" s="60"/>
    </row>
    <row r="135" spans="1:13" x14ac:dyDescent="0.25">
      <c r="A135">
        <f>SS!B135</f>
        <v>1958</v>
      </c>
      <c r="B135">
        <f>SS!C135</f>
        <v>11</v>
      </c>
      <c r="C135">
        <f>SS!I135</f>
        <v>2</v>
      </c>
      <c r="D135" s="60">
        <f>INDEX(IRFs!$Y$17:$Y$21,'u fit'!C135)</f>
        <v>0.43820684597691201</v>
      </c>
      <c r="E135" s="1">
        <f t="shared" si="9"/>
        <v>0.51004937780848714</v>
      </c>
      <c r="F135" s="1">
        <f t="shared" si="10"/>
        <v>6.8436116999539784</v>
      </c>
      <c r="G135" s="1">
        <f t="shared" ref="G135:G198" si="11">(1-E134)*G134+$G$3*(100-G134)</f>
        <v>6.3402220709253871</v>
      </c>
      <c r="H135">
        <f>'u rate'!B158</f>
        <v>6.2</v>
      </c>
      <c r="I135" s="1">
        <f>INDEX(inf!$J$8:$J$12,'u fit'!C135)</f>
        <v>3.7437800260418548E-2</v>
      </c>
      <c r="J135" s="60"/>
      <c r="K135" s="60">
        <f t="shared" ref="K135:K198" si="12">(1-E134)*G134+L134*(100-G134)</f>
        <v>6.1598878455613226</v>
      </c>
      <c r="L135">
        <f>INDEX(SS!$U$76:$U$80,'u fit'!C135)</f>
        <v>3.2585126504008487E-2</v>
      </c>
      <c r="M135" s="60"/>
    </row>
    <row r="136" spans="1:13" x14ac:dyDescent="0.25">
      <c r="A136">
        <f>SS!B136</f>
        <v>1958</v>
      </c>
      <c r="B136">
        <f>SS!C136</f>
        <v>12</v>
      </c>
      <c r="C136">
        <f>SS!I136</f>
        <v>3</v>
      </c>
      <c r="D136" s="60">
        <f>INDEX(IRFs!$Y$17:$Y$21,'u fit'!C136)</f>
        <v>0.59221490927912501</v>
      </c>
      <c r="E136" s="1">
        <f t="shared" si="9"/>
        <v>0.59294213313397237</v>
      </c>
      <c r="F136" s="1">
        <f t="shared" si="10"/>
        <v>6.8406020685886837</v>
      </c>
      <c r="G136" s="1">
        <f t="shared" si="11"/>
        <v>6.3386523225146796</v>
      </c>
      <c r="H136">
        <f>'u rate'!B159</f>
        <v>6.2</v>
      </c>
      <c r="I136" s="1">
        <f>INDEX(inf!$J$8:$J$12,'u fit'!C136)</f>
        <v>3.4284414301171372E-2</v>
      </c>
      <c r="J136" s="60"/>
      <c r="K136" s="60">
        <f t="shared" si="12"/>
        <v>6.1583114606384939</v>
      </c>
      <c r="L136">
        <f>INDEX(SS!$U$76:$U$80,'u fit'!C136)</f>
        <v>3.4996080369101741E-2</v>
      </c>
      <c r="M136" s="60"/>
    </row>
    <row r="137" spans="1:13" x14ac:dyDescent="0.25">
      <c r="A137">
        <f>SS!B137</f>
        <v>1959</v>
      </c>
      <c r="B137">
        <f>SS!C137</f>
        <v>1</v>
      </c>
      <c r="C137">
        <f>SS!I137</f>
        <v>3</v>
      </c>
      <c r="D137" s="60">
        <f>INDEX(IRFs!$Y$17:$Y$21,'u fit'!C137)</f>
        <v>0.59221490927912501</v>
      </c>
      <c r="E137" s="1">
        <f t="shared" si="9"/>
        <v>0.59294213313397237</v>
      </c>
      <c r="F137" s="1">
        <f t="shared" si="10"/>
        <v>5.9784362808472391</v>
      </c>
      <c r="G137" s="1">
        <f t="shared" si="11"/>
        <v>5.8125090402243096</v>
      </c>
      <c r="H137">
        <f>'u rate'!B160</f>
        <v>6</v>
      </c>
      <c r="I137" s="1">
        <f>INDEX(inf!$J$8:$J$12,'u fit'!C137)</f>
        <v>3.4284414301171372E-2</v>
      </c>
      <c r="J137" s="60"/>
      <c r="K137" s="60">
        <f t="shared" si="12"/>
        <v>5.8579783440078748</v>
      </c>
      <c r="L137">
        <f>INDEX(SS!$U$76:$U$80,'u fit'!C137)</f>
        <v>3.4996080369101741E-2</v>
      </c>
      <c r="M137" s="60"/>
    </row>
    <row r="138" spans="1:13" x14ac:dyDescent="0.25">
      <c r="A138">
        <f>SS!B138</f>
        <v>1959</v>
      </c>
      <c r="B138">
        <f>SS!C138</f>
        <v>2</v>
      </c>
      <c r="C138">
        <f>SS!I138</f>
        <v>3</v>
      </c>
      <c r="D138" s="60">
        <f>INDEX(IRFs!$Y$17:$Y$21,'u fit'!C138)</f>
        <v>0.59221490927912501</v>
      </c>
      <c r="E138" s="1">
        <f t="shared" si="9"/>
        <v>0.59294213313397237</v>
      </c>
      <c r="F138" s="1">
        <f t="shared" si="10"/>
        <v>5.657043763467561</v>
      </c>
      <c r="G138" s="1">
        <f t="shared" si="11"/>
        <v>5.6164958065267552</v>
      </c>
      <c r="H138">
        <f>'u rate'!B161</f>
        <v>5.9</v>
      </c>
      <c r="I138" s="1">
        <f>INDEX(inf!$J$8:$J$12,'u fit'!C138)</f>
        <v>3.4284414301171372E-2</v>
      </c>
      <c r="J138" s="60"/>
      <c r="K138" s="60">
        <f t="shared" si="12"/>
        <v>5.6622205344455629</v>
      </c>
      <c r="L138">
        <f>INDEX(SS!$U$76:$U$80,'u fit'!C138)</f>
        <v>3.4996080369101741E-2</v>
      </c>
      <c r="M138" s="60"/>
    </row>
    <row r="139" spans="1:13" x14ac:dyDescent="0.25">
      <c r="A139">
        <f>SS!B139</f>
        <v>1959</v>
      </c>
      <c r="B139">
        <f>SS!C139</f>
        <v>3</v>
      </c>
      <c r="C139">
        <f>SS!I139</f>
        <v>3</v>
      </c>
      <c r="D139" s="60">
        <f>INDEX(IRFs!$Y$17:$Y$21,'u fit'!C139)</f>
        <v>0.59221490927912501</v>
      </c>
      <c r="E139" s="1">
        <f t="shared" si="9"/>
        <v>0.59294213313397237</v>
      </c>
      <c r="F139" s="1">
        <f t="shared" si="10"/>
        <v>5.5372371651354282</v>
      </c>
      <c r="G139" s="1">
        <f t="shared" si="11"/>
        <v>5.5434716150606604</v>
      </c>
      <c r="H139">
        <f>'u rate'!B162</f>
        <v>5.6</v>
      </c>
      <c r="I139" s="1">
        <f>INDEX(inf!$J$8:$J$12,'u fit'!C139)</f>
        <v>3.4284414301171372E-2</v>
      </c>
      <c r="J139" s="60"/>
      <c r="K139" s="60">
        <f t="shared" si="12"/>
        <v>5.5892915005390114</v>
      </c>
      <c r="L139">
        <f>INDEX(SS!$U$76:$U$80,'u fit'!C139)</f>
        <v>3.4996080369101741E-2</v>
      </c>
      <c r="M139" s="60"/>
    </row>
    <row r="140" spans="1:13" x14ac:dyDescent="0.25">
      <c r="A140">
        <f>SS!B140</f>
        <v>1959</v>
      </c>
      <c r="B140">
        <f>SS!C140</f>
        <v>4</v>
      </c>
      <c r="C140">
        <f>SS!I140</f>
        <v>4</v>
      </c>
      <c r="D140" s="60">
        <f>INDEX(IRFs!$Y$17:$Y$21,'u fit'!C140)</f>
        <v>0.80201963419566003</v>
      </c>
      <c r="E140" s="1">
        <f t="shared" si="9"/>
        <v>0.69002550441113841</v>
      </c>
      <c r="F140" s="1">
        <f t="shared" si="10"/>
        <v>5.4925764458351081</v>
      </c>
      <c r="G140" s="1">
        <f t="shared" si="11"/>
        <v>5.5162666532390254</v>
      </c>
      <c r="H140">
        <f>'u rate'!B163</f>
        <v>5.2</v>
      </c>
      <c r="I140" s="1">
        <f>INDEX(inf!$J$8:$J$12,'u fit'!C140)</f>
        <v>3.2207526866603574E-2</v>
      </c>
      <c r="J140" s="60"/>
      <c r="K140" s="60">
        <f t="shared" si="12"/>
        <v>5.5621219894046421</v>
      </c>
      <c r="L140">
        <f>INDEX(SS!$U$76:$U$80,'u fit'!C140)</f>
        <v>3.5790120072178556E-2</v>
      </c>
      <c r="M140" s="60"/>
    </row>
    <row r="141" spans="1:13" x14ac:dyDescent="0.25">
      <c r="A141">
        <f>SS!B141</f>
        <v>1959</v>
      </c>
      <c r="B141">
        <f>SS!C141</f>
        <v>5</v>
      </c>
      <c r="C141">
        <f>SS!I141</f>
        <v>4</v>
      </c>
      <c r="D141" s="60">
        <f>INDEX(IRFs!$Y$17:$Y$21,'u fit'!C141)</f>
        <v>0.80201963419566003</v>
      </c>
      <c r="E141" s="1">
        <f t="shared" si="9"/>
        <v>0.69002550441113841</v>
      </c>
      <c r="F141" s="1">
        <f t="shared" si="10"/>
        <v>4.7464089964952487</v>
      </c>
      <c r="G141" s="1">
        <f t="shared" si="11"/>
        <v>4.9705937559257301</v>
      </c>
      <c r="H141">
        <f>'u rate'!B164</f>
        <v>5.0999999999999996</v>
      </c>
      <c r="I141" s="1">
        <f>INDEX(inf!$J$8:$J$12,'u fit'!C141)</f>
        <v>3.2207526866603574E-2</v>
      </c>
      <c r="J141" s="60"/>
      <c r="K141" s="60">
        <f t="shared" si="12"/>
        <v>5.0914861347197009</v>
      </c>
      <c r="L141">
        <f>INDEX(SS!$U$76:$U$80,'u fit'!C141)</f>
        <v>3.5790120072178556E-2</v>
      </c>
      <c r="M141" s="60"/>
    </row>
    <row r="142" spans="1:13" x14ac:dyDescent="0.25">
      <c r="A142">
        <f>SS!B142</f>
        <v>1959</v>
      </c>
      <c r="B142">
        <f>SS!C142</f>
        <v>6</v>
      </c>
      <c r="C142">
        <f>SS!I142</f>
        <v>4</v>
      </c>
      <c r="D142" s="60">
        <f>INDEX(IRFs!$Y$17:$Y$21,'u fit'!C142)</f>
        <v>0.80201963419566003</v>
      </c>
      <c r="E142" s="1">
        <f t="shared" si="9"/>
        <v>0.69002550441113841</v>
      </c>
      <c r="F142" s="1">
        <f t="shared" si="10"/>
        <v>4.5391483259328975</v>
      </c>
      <c r="G142" s="1">
        <f t="shared" si="11"/>
        <v>4.8202805823148394</v>
      </c>
      <c r="H142">
        <f>'u rate'!B165</f>
        <v>5</v>
      </c>
      <c r="I142" s="1">
        <f>INDEX(inf!$J$8:$J$12,'u fit'!C142)</f>
        <v>3.2207526866603574E-2</v>
      </c>
      <c r="J142" s="60"/>
      <c r="K142" s="60">
        <f t="shared" si="12"/>
        <v>4.9418711521334755</v>
      </c>
      <c r="L142">
        <f>INDEX(SS!$U$76:$U$80,'u fit'!C142)</f>
        <v>3.5790120072178556E-2</v>
      </c>
      <c r="M142" s="60"/>
    </row>
    <row r="143" spans="1:13" x14ac:dyDescent="0.25">
      <c r="A143">
        <f>SS!B143</f>
        <v>1959</v>
      </c>
      <c r="B143">
        <f>SS!C143</f>
        <v>7</v>
      </c>
      <c r="C143">
        <f>SS!I143</f>
        <v>4</v>
      </c>
      <c r="D143" s="60">
        <f>INDEX(IRFs!$Y$17:$Y$21,'u fit'!C143)</f>
        <v>0.80201963419566003</v>
      </c>
      <c r="E143" s="1">
        <f t="shared" si="9"/>
        <v>0.69002550441113841</v>
      </c>
      <c r="F143" s="1">
        <f t="shared" si="10"/>
        <v>4.4815781577354503</v>
      </c>
      <c r="G143" s="1">
        <f t="shared" si="11"/>
        <v>4.7788747322676359</v>
      </c>
      <c r="H143">
        <f>'u rate'!B166</f>
        <v>5.0999999999999996</v>
      </c>
      <c r="I143" s="1">
        <f>INDEX(inf!$J$8:$J$12,'u fit'!C143)</f>
        <v>3.2207526866603574E-2</v>
      </c>
      <c r="J143" s="60"/>
      <c r="K143" s="60">
        <f t="shared" si="12"/>
        <v>4.9006576284950434</v>
      </c>
      <c r="L143">
        <f>INDEX(SS!$U$76:$U$80,'u fit'!C143)</f>
        <v>3.5790120072178556E-2</v>
      </c>
      <c r="M143" s="60"/>
    </row>
    <row r="144" spans="1:13" x14ac:dyDescent="0.25">
      <c r="A144">
        <f>SS!B144</f>
        <v>1959</v>
      </c>
      <c r="B144">
        <f>SS!C144</f>
        <v>8</v>
      </c>
      <c r="C144">
        <f>SS!I144</f>
        <v>4</v>
      </c>
      <c r="D144" s="60">
        <f>INDEX(IRFs!$Y$17:$Y$21,'u fit'!C144)</f>
        <v>0.80201963419566003</v>
      </c>
      <c r="E144" s="1">
        <f t="shared" si="9"/>
        <v>0.69002550441113841</v>
      </c>
      <c r="F144" s="1">
        <f t="shared" si="10"/>
        <v>4.4655870666264148</v>
      </c>
      <c r="G144" s="1">
        <f t="shared" si="11"/>
        <v>4.7674689161508823</v>
      </c>
      <c r="H144">
        <f>'u rate'!B167</f>
        <v>5.2</v>
      </c>
      <c r="I144" s="1">
        <f>INDEX(inf!$J$8:$J$12,'u fit'!C144)</f>
        <v>3.2207526866603574E-2</v>
      </c>
      <c r="J144" s="60"/>
      <c r="K144" s="60">
        <f t="shared" si="12"/>
        <v>4.8893047913571133</v>
      </c>
      <c r="L144">
        <f>INDEX(SS!$U$76:$U$80,'u fit'!C144)</f>
        <v>3.5790120072178556E-2</v>
      </c>
      <c r="M144" s="60"/>
    </row>
    <row r="145" spans="1:13" x14ac:dyDescent="0.25">
      <c r="A145">
        <f>SS!B145</f>
        <v>1959</v>
      </c>
      <c r="B145">
        <f>SS!C145</f>
        <v>9</v>
      </c>
      <c r="C145">
        <f>SS!I145</f>
        <v>3</v>
      </c>
      <c r="D145" s="60">
        <f>INDEX(IRFs!$Y$17:$Y$21,'u fit'!C145)</f>
        <v>0.59221490927912501</v>
      </c>
      <c r="E145" s="1">
        <f t="shared" si="9"/>
        <v>0.59294213313397237</v>
      </c>
      <c r="F145" s="1">
        <f t="shared" si="10"/>
        <v>4.4611452697224969</v>
      </c>
      <c r="G145" s="1">
        <f t="shared" si="11"/>
        <v>4.7643270257865762</v>
      </c>
      <c r="H145">
        <f>'u rate'!B168</f>
        <v>5.5</v>
      </c>
      <c r="I145" s="1">
        <f>INDEX(inf!$J$8:$J$12,'u fit'!C145)</f>
        <v>3.4284414301171372E-2</v>
      </c>
      <c r="J145" s="60"/>
      <c r="K145" s="60">
        <f t="shared" si="12"/>
        <v>4.8861774947878835</v>
      </c>
      <c r="L145">
        <f>INDEX(SS!$U$76:$U$80,'u fit'!C145)</f>
        <v>3.4996080369101741E-2</v>
      </c>
      <c r="M145" s="60"/>
    </row>
    <row r="146" spans="1:13" x14ac:dyDescent="0.25">
      <c r="A146">
        <f>SS!B146</f>
        <v>1959</v>
      </c>
      <c r="B146">
        <f>SS!C146</f>
        <v>10</v>
      </c>
      <c r="C146">
        <f>SS!I146</f>
        <v>3</v>
      </c>
      <c r="D146" s="60">
        <f>INDEX(IRFs!$Y$17:$Y$21,'u fit'!C146)</f>
        <v>0.59221490927912501</v>
      </c>
      <c r="E146" s="1">
        <f t="shared" si="9"/>
        <v>0.59294213313397237</v>
      </c>
      <c r="F146" s="1">
        <f t="shared" si="10"/>
        <v>5.0914379547049693</v>
      </c>
      <c r="G146" s="1">
        <f t="shared" si="11"/>
        <v>5.2259984780059536</v>
      </c>
      <c r="H146">
        <f>'u rate'!B169</f>
        <v>5.7</v>
      </c>
      <c r="I146" s="1">
        <f>INDEX(inf!$J$8:$J$12,'u fit'!C146)</f>
        <v>3.4284414301171372E-2</v>
      </c>
      <c r="J146" s="60"/>
      <c r="K146" s="60">
        <f t="shared" si="12"/>
        <v>5.2722320615799134</v>
      </c>
      <c r="L146">
        <f>INDEX(SS!$U$76:$U$80,'u fit'!C146)</f>
        <v>3.4996080369101741E-2</v>
      </c>
      <c r="M146" s="60"/>
    </row>
    <row r="147" spans="1:13" x14ac:dyDescent="0.25">
      <c r="A147">
        <f>SS!B147</f>
        <v>1959</v>
      </c>
      <c r="B147">
        <f>SS!C147</f>
        <v>11</v>
      </c>
      <c r="C147">
        <f>SS!I147</f>
        <v>3</v>
      </c>
      <c r="D147" s="60">
        <f>INDEX(IRFs!$Y$17:$Y$21,'u fit'!C147)</f>
        <v>0.59221490927912501</v>
      </c>
      <c r="E147" s="1">
        <f t="shared" si="9"/>
        <v>0.59294213313397237</v>
      </c>
      <c r="F147" s="1">
        <f t="shared" si="10"/>
        <v>5.3263943350122585</v>
      </c>
      <c r="G147" s="1">
        <f t="shared" si="11"/>
        <v>5.3979929086132108</v>
      </c>
      <c r="H147">
        <f>'u rate'!B170</f>
        <v>5.8</v>
      </c>
      <c r="I147" s="1">
        <f>INDEX(inf!$J$8:$J$12,'u fit'!C147)</f>
        <v>3.4284414301171372E-2</v>
      </c>
      <c r="J147" s="60"/>
      <c r="K147" s="60">
        <f t="shared" si="12"/>
        <v>5.4440023668672843</v>
      </c>
      <c r="L147">
        <f>INDEX(SS!$U$76:$U$80,'u fit'!C147)</f>
        <v>3.4996080369101741E-2</v>
      </c>
      <c r="M147" s="60"/>
    </row>
    <row r="148" spans="1:13" x14ac:dyDescent="0.25">
      <c r="A148">
        <f>SS!B148</f>
        <v>1959</v>
      </c>
      <c r="B148">
        <f>SS!C148</f>
        <v>12</v>
      </c>
      <c r="C148">
        <f>SS!I148</f>
        <v>3</v>
      </c>
      <c r="D148" s="60">
        <f>INDEX(IRFs!$Y$17:$Y$21,'u fit'!C148)</f>
        <v>0.59221490927912501</v>
      </c>
      <c r="E148" s="1">
        <f t="shared" si="9"/>
        <v>0.59294213313397237</v>
      </c>
      <c r="F148" s="1">
        <f t="shared" si="10"/>
        <v>5.4139798361015483</v>
      </c>
      <c r="G148" s="1">
        <f t="shared" si="11"/>
        <v>5.4620689610043769</v>
      </c>
      <c r="H148">
        <f>'u rate'!B171</f>
        <v>5.3</v>
      </c>
      <c r="I148" s="1">
        <f>INDEX(inf!$J$8:$J$12,'u fit'!C148)</f>
        <v>3.4284414301171372E-2</v>
      </c>
      <c r="J148" s="60"/>
      <c r="K148" s="60">
        <f t="shared" si="12"/>
        <v>5.5079949219865423</v>
      </c>
      <c r="L148">
        <f>INDEX(SS!$U$76:$U$80,'u fit'!C148)</f>
        <v>3.4996080369101741E-2</v>
      </c>
      <c r="M148" s="60"/>
    </row>
    <row r="149" spans="1:13" x14ac:dyDescent="0.25">
      <c r="A149">
        <f>SS!B149</f>
        <v>1960</v>
      </c>
      <c r="B149">
        <f>SS!C149</f>
        <v>1</v>
      </c>
      <c r="C149">
        <f>SS!I149</f>
        <v>3</v>
      </c>
      <c r="D149" s="60">
        <f>INDEX(IRFs!$Y$17:$Y$21,'u fit'!C149)</f>
        <v>0.59221490927912501</v>
      </c>
      <c r="E149" s="1">
        <f t="shared" si="9"/>
        <v>0.59294213313397237</v>
      </c>
      <c r="F149" s="1">
        <f t="shared" si="10"/>
        <v>5.4466293857372259</v>
      </c>
      <c r="G149" s="1">
        <f t="shared" si="11"/>
        <v>5.4859403182078594</v>
      </c>
      <c r="H149">
        <f>'u rate'!B172</f>
        <v>5.2</v>
      </c>
      <c r="I149" s="1">
        <f>INDEX(inf!$J$8:$J$12,'u fit'!C149)</f>
        <v>3.4284414301171372E-2</v>
      </c>
      <c r="J149" s="60"/>
      <c r="K149" s="60">
        <f t="shared" si="12"/>
        <v>5.5318351725108705</v>
      </c>
      <c r="L149">
        <f>INDEX(SS!$U$76:$U$80,'u fit'!C149)</f>
        <v>3.4996080369101741E-2</v>
      </c>
      <c r="M149" s="60"/>
    </row>
    <row r="150" spans="1:13" x14ac:dyDescent="0.25">
      <c r="A150">
        <f>SS!B150</f>
        <v>1960</v>
      </c>
      <c r="B150">
        <f>SS!C150</f>
        <v>2</v>
      </c>
      <c r="C150">
        <f>SS!I150</f>
        <v>3</v>
      </c>
      <c r="D150" s="60">
        <f>INDEX(IRFs!$Y$17:$Y$21,'u fit'!C150)</f>
        <v>0.59221490927912501</v>
      </c>
      <c r="E150" s="1">
        <f t="shared" si="9"/>
        <v>0.59294213313397237</v>
      </c>
      <c r="F150" s="1">
        <f t="shared" si="10"/>
        <v>5.4588002710796051</v>
      </c>
      <c r="G150" s="1">
        <f t="shared" si="11"/>
        <v>5.4948335267229158</v>
      </c>
      <c r="H150">
        <f>'u rate'!B173</f>
        <v>4.8</v>
      </c>
      <c r="I150" s="1">
        <f>INDEX(inf!$J$8:$J$12,'u fit'!C150)</f>
        <v>3.4284414301171372E-2</v>
      </c>
      <c r="J150" s="60"/>
      <c r="K150" s="60">
        <f t="shared" si="12"/>
        <v>5.5407167923181042</v>
      </c>
      <c r="L150">
        <f>INDEX(SS!$U$76:$U$80,'u fit'!C150)</f>
        <v>3.4996080369101741E-2</v>
      </c>
      <c r="M150" s="60"/>
    </row>
    <row r="151" spans="1:13" x14ac:dyDescent="0.25">
      <c r="A151">
        <f>SS!B151</f>
        <v>1960</v>
      </c>
      <c r="B151">
        <f>SS!C151</f>
        <v>3</v>
      </c>
      <c r="C151">
        <f>SS!I151</f>
        <v>3</v>
      </c>
      <c r="D151" s="60">
        <f>INDEX(IRFs!$Y$17:$Y$21,'u fit'!C151)</f>
        <v>0.59221490927912501</v>
      </c>
      <c r="E151" s="1">
        <f t="shared" si="9"/>
        <v>0.59294213313397237</v>
      </c>
      <c r="F151" s="1">
        <f t="shared" si="10"/>
        <v>5.4633372540294554</v>
      </c>
      <c r="G151" s="1">
        <f t="shared" si="11"/>
        <v>5.4981466671119641</v>
      </c>
      <c r="H151">
        <f>'u rate'!B174</f>
        <v>5.4</v>
      </c>
      <c r="I151" s="1">
        <f>INDEX(inf!$J$8:$J$12,'u fit'!C151)</f>
        <v>3.4284414301171372E-2</v>
      </c>
      <c r="J151" s="60"/>
      <c r="K151" s="60">
        <f t="shared" si="12"/>
        <v>5.5440256153659062</v>
      </c>
      <c r="L151">
        <f>INDEX(SS!$U$76:$U$80,'u fit'!C151)</f>
        <v>3.4996080369101741E-2</v>
      </c>
      <c r="M151" s="60"/>
    </row>
    <row r="152" spans="1:13" x14ac:dyDescent="0.25">
      <c r="A152">
        <f>SS!B152</f>
        <v>1960</v>
      </c>
      <c r="B152">
        <f>SS!C152</f>
        <v>4</v>
      </c>
      <c r="C152">
        <f>SS!I152</f>
        <v>3</v>
      </c>
      <c r="D152" s="60">
        <f>INDEX(IRFs!$Y$17:$Y$21,'u fit'!C152)</f>
        <v>0.59221490927912501</v>
      </c>
      <c r="E152" s="1">
        <f t="shared" si="9"/>
        <v>0.59294213313397237</v>
      </c>
      <c r="F152" s="1">
        <f t="shared" si="10"/>
        <v>5.4650285208278984</v>
      </c>
      <c r="G152" s="1">
        <f t="shared" si="11"/>
        <v>5.4993809684576433</v>
      </c>
      <c r="H152">
        <f>'u rate'!B175</f>
        <v>5.2</v>
      </c>
      <c r="I152" s="1">
        <f>INDEX(inf!$J$8:$J$12,'u fit'!C152)</f>
        <v>3.4284414301171372E-2</v>
      </c>
      <c r="J152" s="60"/>
      <c r="K152" s="60">
        <f t="shared" si="12"/>
        <v>5.5452583082979707</v>
      </c>
      <c r="L152">
        <f>INDEX(SS!$U$76:$U$80,'u fit'!C152)</f>
        <v>3.4996080369101741E-2</v>
      </c>
      <c r="M152" s="60"/>
    </row>
    <row r="153" spans="1:13" x14ac:dyDescent="0.25">
      <c r="A153">
        <f>SS!B153</f>
        <v>1960</v>
      </c>
      <c r="B153">
        <f>SS!C153</f>
        <v>5</v>
      </c>
      <c r="C153">
        <f>SS!I153</f>
        <v>3</v>
      </c>
      <c r="D153" s="60">
        <f>INDEX(IRFs!$Y$17:$Y$21,'u fit'!C153)</f>
        <v>0.59221490927912501</v>
      </c>
      <c r="E153" s="1">
        <f t="shared" si="9"/>
        <v>0.59294213313397237</v>
      </c>
      <c r="F153" s="1">
        <f t="shared" si="10"/>
        <v>5.4656589801915629</v>
      </c>
      <c r="G153" s="1">
        <f t="shared" si="11"/>
        <v>5.4998408040314644</v>
      </c>
      <c r="H153">
        <f>'u rate'!B176</f>
        <v>5.0999999999999996</v>
      </c>
      <c r="I153" s="1">
        <f>INDEX(inf!$J$8:$J$12,'u fit'!C153)</f>
        <v>3.4284414301171372E-2</v>
      </c>
      <c r="J153" s="60"/>
      <c r="K153" s="60">
        <f t="shared" si="12"/>
        <v>5.54571754466172</v>
      </c>
      <c r="L153">
        <f>INDEX(SS!$U$76:$U$80,'u fit'!C153)</f>
        <v>3.4996080369101741E-2</v>
      </c>
      <c r="M153" s="60"/>
    </row>
    <row r="154" spans="1:13" x14ac:dyDescent="0.25">
      <c r="A154">
        <f>SS!B154</f>
        <v>1960</v>
      </c>
      <c r="B154">
        <f>SS!C154</f>
        <v>6</v>
      </c>
      <c r="C154">
        <f>SS!I154</f>
        <v>3</v>
      </c>
      <c r="D154" s="60">
        <f>INDEX(IRFs!$Y$17:$Y$21,'u fit'!C154)</f>
        <v>0.59221490927912501</v>
      </c>
      <c r="E154" s="1">
        <f t="shared" si="9"/>
        <v>0.59294213313397237</v>
      </c>
      <c r="F154" s="1">
        <f t="shared" si="10"/>
        <v>5.4658939987052575</v>
      </c>
      <c r="G154" s="1">
        <f t="shared" si="11"/>
        <v>5.5000121145106196</v>
      </c>
      <c r="H154">
        <f>'u rate'!B177</f>
        <v>5.4</v>
      </c>
      <c r="I154" s="1">
        <f>INDEX(inf!$J$8:$J$12,'u fit'!C154)</f>
        <v>3.4284414301171372E-2</v>
      </c>
      <c r="J154" s="60"/>
      <c r="K154" s="60">
        <f t="shared" si="12"/>
        <v>5.5458886319068093</v>
      </c>
      <c r="L154">
        <f>INDEX(SS!$U$76:$U$80,'u fit'!C154)</f>
        <v>3.4996080369101741E-2</v>
      </c>
      <c r="M154" s="60"/>
    </row>
    <row r="155" spans="1:13" x14ac:dyDescent="0.25">
      <c r="A155">
        <f>SS!B155</f>
        <v>1960</v>
      </c>
      <c r="B155">
        <f>SS!C155</f>
        <v>7</v>
      </c>
      <c r="C155">
        <f>SS!I155</f>
        <v>3</v>
      </c>
      <c r="D155" s="60">
        <f>INDEX(IRFs!$Y$17:$Y$21,'u fit'!C155)</f>
        <v>0.59221490927912501</v>
      </c>
      <c r="E155" s="1">
        <f t="shared" si="9"/>
        <v>0.59294213313397237</v>
      </c>
      <c r="F155" s="1">
        <f t="shared" si="10"/>
        <v>5.4659816073680236</v>
      </c>
      <c r="G155" s="1">
        <f t="shared" si="11"/>
        <v>5.5000759357587778</v>
      </c>
      <c r="H155">
        <f>'u rate'!B178</f>
        <v>5.5</v>
      </c>
      <c r="I155" s="1">
        <f>INDEX(inf!$J$8:$J$12,'u fit'!C155)</f>
        <v>3.4284414301171372E-2</v>
      </c>
      <c r="J155" s="60"/>
      <c r="K155" s="60">
        <f t="shared" si="12"/>
        <v>5.5459523699897293</v>
      </c>
      <c r="L155">
        <f>INDEX(SS!$U$76:$U$80,'u fit'!C155)</f>
        <v>3.4996080369101741E-2</v>
      </c>
      <c r="M155" s="60"/>
    </row>
    <row r="156" spans="1:13" x14ac:dyDescent="0.25">
      <c r="A156">
        <f>SS!B156</f>
        <v>1960</v>
      </c>
      <c r="B156">
        <f>SS!C156</f>
        <v>8</v>
      </c>
      <c r="C156">
        <f>SS!I156</f>
        <v>3</v>
      </c>
      <c r="D156" s="60">
        <f>INDEX(IRFs!$Y$17:$Y$21,'u fit'!C156)</f>
        <v>0.59221490927912501</v>
      </c>
      <c r="E156" s="1">
        <f t="shared" si="9"/>
        <v>0.59294213313397237</v>
      </c>
      <c r="F156" s="1">
        <f t="shared" si="10"/>
        <v>5.4660142655517188</v>
      </c>
      <c r="G156" s="1">
        <f t="shared" si="11"/>
        <v>5.5000997121893649</v>
      </c>
      <c r="H156">
        <f>'u rate'!B179</f>
        <v>5.6</v>
      </c>
      <c r="I156" s="1">
        <f>INDEX(inf!$J$8:$J$12,'u fit'!C156)</f>
        <v>3.4284414301171372E-2</v>
      </c>
      <c r="J156" s="60"/>
      <c r="K156" s="60">
        <f t="shared" si="12"/>
        <v>5.5459761154373366</v>
      </c>
      <c r="L156">
        <f>INDEX(SS!$U$76:$U$80,'u fit'!C156)</f>
        <v>3.4996080369101741E-2</v>
      </c>
      <c r="M156" s="60"/>
    </row>
    <row r="157" spans="1:13" x14ac:dyDescent="0.25">
      <c r="A157">
        <f>SS!B157</f>
        <v>1960</v>
      </c>
      <c r="B157">
        <f>SS!C157</f>
        <v>9</v>
      </c>
      <c r="C157">
        <f>SS!I157</f>
        <v>2</v>
      </c>
      <c r="D157" s="60">
        <f>INDEX(IRFs!$Y$17:$Y$21,'u fit'!C157)</f>
        <v>0.43820684597691201</v>
      </c>
      <c r="E157" s="1">
        <f t="shared" si="9"/>
        <v>0.51004937780848714</v>
      </c>
      <c r="F157" s="1">
        <f t="shared" si="10"/>
        <v>5.4660264396556091</v>
      </c>
      <c r="G157" s="1">
        <f t="shared" si="11"/>
        <v>5.5001085700332295</v>
      </c>
      <c r="H157">
        <f>'u rate'!B180</f>
        <v>5.5</v>
      </c>
      <c r="I157" s="1">
        <f>INDEX(inf!$J$8:$J$12,'u fit'!C157)</f>
        <v>3.7437800260418548E-2</v>
      </c>
      <c r="J157" s="60"/>
      <c r="K157" s="60">
        <f t="shared" si="12"/>
        <v>5.5459849617385775</v>
      </c>
      <c r="L157">
        <f>INDEX(SS!$U$76:$U$80,'u fit'!C157)</f>
        <v>3.2585126504008487E-2</v>
      </c>
      <c r="M157" s="60"/>
    </row>
    <row r="158" spans="1:13" x14ac:dyDescent="0.25">
      <c r="A158">
        <f>SS!B158</f>
        <v>1960</v>
      </c>
      <c r="B158">
        <f>SS!C158</f>
        <v>10</v>
      </c>
      <c r="C158">
        <f>SS!I158</f>
        <v>2</v>
      </c>
      <c r="D158" s="60">
        <f>INDEX(IRFs!$Y$17:$Y$21,'u fit'!C158)</f>
        <v>0.43820684597691201</v>
      </c>
      <c r="E158" s="1">
        <f t="shared" si="9"/>
        <v>0.51004937780848714</v>
      </c>
      <c r="F158" s="1">
        <f t="shared" si="10"/>
        <v>6.2172270750003866</v>
      </c>
      <c r="G158" s="1">
        <f t="shared" si="11"/>
        <v>5.9560310239579835</v>
      </c>
      <c r="H158">
        <f>'u rate'!B181</f>
        <v>6.1</v>
      </c>
      <c r="I158" s="1">
        <f>INDEX(inf!$J$8:$J$12,'u fit'!C158)</f>
        <v>3.7437800260418548E-2</v>
      </c>
      <c r="J158" s="60"/>
      <c r="K158" s="60">
        <f t="shared" si="12"/>
        <v>5.7740725328691873</v>
      </c>
      <c r="L158">
        <f>INDEX(SS!$U$76:$U$80,'u fit'!C158)</f>
        <v>3.2585126504008487E-2</v>
      </c>
      <c r="M158" s="60"/>
    </row>
    <row r="159" spans="1:13" x14ac:dyDescent="0.25">
      <c r="A159">
        <f>SS!B159</f>
        <v>1960</v>
      </c>
      <c r="B159">
        <f>SS!C159</f>
        <v>11</v>
      </c>
      <c r="C159">
        <f>SS!I159</f>
        <v>2</v>
      </c>
      <c r="D159" s="60">
        <f>INDEX(IRFs!$Y$17:$Y$21,'u fit'!C159)</f>
        <v>0.43820684597691201</v>
      </c>
      <c r="E159" s="1">
        <f t="shared" si="9"/>
        <v>0.51004937780848714</v>
      </c>
      <c r="F159" s="1">
        <f t="shared" si="10"/>
        <v>6.5571549943366829</v>
      </c>
      <c r="G159" s="1">
        <f t="shared" si="11"/>
        <v>6.1636763494724436</v>
      </c>
      <c r="H159">
        <f>'u rate'!B182</f>
        <v>6.1</v>
      </c>
      <c r="I159" s="1">
        <f>INDEX(inf!$J$8:$J$12,'u fit'!C159)</f>
        <v>3.7437800260418548E-2</v>
      </c>
      <c r="J159" s="60"/>
      <c r="K159" s="60">
        <f t="shared" si="12"/>
        <v>5.9825957320035457</v>
      </c>
      <c r="L159">
        <f>INDEX(SS!$U$76:$U$80,'u fit'!C159)</f>
        <v>3.2585126504008487E-2</v>
      </c>
      <c r="M159" s="60"/>
    </row>
    <row r="160" spans="1:13" x14ac:dyDescent="0.25">
      <c r="A160">
        <f>SS!B160</f>
        <v>1960</v>
      </c>
      <c r="B160">
        <f>SS!C160</f>
        <v>12</v>
      </c>
      <c r="C160">
        <f>SS!I160</f>
        <v>2</v>
      </c>
      <c r="D160" s="60">
        <f>INDEX(IRFs!$Y$17:$Y$21,'u fit'!C160)</f>
        <v>0.43820684597691201</v>
      </c>
      <c r="E160" s="1">
        <f t="shared" si="9"/>
        <v>0.51004937780848714</v>
      </c>
      <c r="F160" s="1">
        <f t="shared" si="10"/>
        <v>6.7109767363687158</v>
      </c>
      <c r="G160" s="1">
        <f t="shared" si="11"/>
        <v>6.2582463379361446</v>
      </c>
      <c r="H160">
        <f>'u rate'!B183</f>
        <v>6.6</v>
      </c>
      <c r="I160" s="1">
        <f>INDEX(inf!$J$8:$J$12,'u fit'!C160)</f>
        <v>3.7437800260418548E-2</v>
      </c>
      <c r="J160" s="60"/>
      <c r="K160" s="60">
        <f t="shared" si="12"/>
        <v>6.0775655392346604</v>
      </c>
      <c r="L160">
        <f>INDEX(SS!$U$76:$U$80,'u fit'!C160)</f>
        <v>3.2585126504008487E-2</v>
      </c>
      <c r="M160" s="60"/>
    </row>
    <row r="161" spans="1:13" x14ac:dyDescent="0.25">
      <c r="A161">
        <f>SS!B161</f>
        <v>1961</v>
      </c>
      <c r="B161">
        <f>SS!C161</f>
        <v>1</v>
      </c>
      <c r="C161">
        <f>SS!I161</f>
        <v>2</v>
      </c>
      <c r="D161" s="60">
        <f>INDEX(IRFs!$Y$17:$Y$21,'u fit'!C161)</f>
        <v>0.43820684597691201</v>
      </c>
      <c r="E161" s="1">
        <f t="shared" si="9"/>
        <v>0.51004937780848714</v>
      </c>
      <c r="F161" s="1">
        <f t="shared" si="10"/>
        <v>6.7805830469299888</v>
      </c>
      <c r="G161" s="1">
        <f t="shared" si="11"/>
        <v>6.3013172941248587</v>
      </c>
      <c r="H161">
        <f>'u rate'!B184</f>
        <v>6.6</v>
      </c>
      <c r="I161" s="1">
        <f>INDEX(inf!$J$8:$J$12,'u fit'!C161)</f>
        <v>3.7437800260418548E-2</v>
      </c>
      <c r="J161" s="60"/>
      <c r="K161" s="60">
        <f t="shared" si="12"/>
        <v>6.1208185888855224</v>
      </c>
      <c r="L161">
        <f>INDEX(SS!$U$76:$U$80,'u fit'!C161)</f>
        <v>3.2585126504008487E-2</v>
      </c>
      <c r="M161" s="60"/>
    </row>
    <row r="162" spans="1:13" x14ac:dyDescent="0.25">
      <c r="A162">
        <f>SS!B162</f>
        <v>1961</v>
      </c>
      <c r="B162">
        <f>SS!C162</f>
        <v>2</v>
      </c>
      <c r="C162">
        <f>SS!I162</f>
        <v>2</v>
      </c>
      <c r="D162" s="60">
        <f>INDEX(IRFs!$Y$17:$Y$21,'u fit'!C162)</f>
        <v>0.43820684597691201</v>
      </c>
      <c r="E162" s="1">
        <f t="shared" si="9"/>
        <v>0.51004937780848714</v>
      </c>
      <c r="F162" s="1">
        <f t="shared" si="10"/>
        <v>6.812080794946282</v>
      </c>
      <c r="G162" s="1">
        <f t="shared" si="11"/>
        <v>6.320933530704206</v>
      </c>
      <c r="H162">
        <f>'u rate'!B185</f>
        <v>6.9</v>
      </c>
      <c r="I162" s="1">
        <f>INDEX(inf!$J$8:$J$12,'u fit'!C162)</f>
        <v>3.7437800260418548E-2</v>
      </c>
      <c r="J162" s="60"/>
      <c r="K162" s="60">
        <f t="shared" si="12"/>
        <v>6.1405177581125088</v>
      </c>
      <c r="L162">
        <f>INDEX(SS!$U$76:$U$80,'u fit'!C162)</f>
        <v>3.2585126504008487E-2</v>
      </c>
      <c r="M162" s="60"/>
    </row>
    <row r="163" spans="1:13" x14ac:dyDescent="0.25">
      <c r="A163">
        <f>SS!B163</f>
        <v>1961</v>
      </c>
      <c r="B163">
        <f>SS!C163</f>
        <v>3</v>
      </c>
      <c r="C163">
        <f>SS!I163</f>
        <v>2</v>
      </c>
      <c r="D163" s="60">
        <f>INDEX(IRFs!$Y$17:$Y$21,'u fit'!C163)</f>
        <v>0.43820684597691201</v>
      </c>
      <c r="E163" s="1">
        <f t="shared" si="9"/>
        <v>0.51004937780848714</v>
      </c>
      <c r="F163" s="1">
        <f t="shared" si="10"/>
        <v>6.8263339297856094</v>
      </c>
      <c r="G163" s="1">
        <f t="shared" si="11"/>
        <v>6.3298675496252379</v>
      </c>
      <c r="H163">
        <f>'u rate'!B186</f>
        <v>6.9</v>
      </c>
      <c r="I163" s="1">
        <f>INDEX(inf!$J$8:$J$12,'u fit'!C163)</f>
        <v>3.7437800260418548E-2</v>
      </c>
      <c r="J163" s="60"/>
      <c r="K163" s="60">
        <f t="shared" si="12"/>
        <v>6.1494895478791447</v>
      </c>
      <c r="L163">
        <f>INDEX(SS!$U$76:$U$80,'u fit'!C163)</f>
        <v>3.2585126504008487E-2</v>
      </c>
      <c r="M163" s="60"/>
    </row>
    <row r="164" spans="1:13" x14ac:dyDescent="0.25">
      <c r="A164">
        <f>SS!B164</f>
        <v>1961</v>
      </c>
      <c r="B164">
        <f>SS!C164</f>
        <v>4</v>
      </c>
      <c r="C164">
        <f>SS!I164</f>
        <v>3</v>
      </c>
      <c r="D164" s="60">
        <f>INDEX(IRFs!$Y$17:$Y$21,'u fit'!C164)</f>
        <v>0.59221490927912501</v>
      </c>
      <c r="E164" s="1">
        <f t="shared" si="9"/>
        <v>0.59294213313397237</v>
      </c>
      <c r="F164" s="1">
        <f t="shared" si="10"/>
        <v>6.8327836560531177</v>
      </c>
      <c r="G164" s="1">
        <f t="shared" si="11"/>
        <v>6.3339364592633594</v>
      </c>
      <c r="H164">
        <f>'u rate'!B187</f>
        <v>7</v>
      </c>
      <c r="I164" s="1">
        <f>INDEX(inf!$J$8:$J$12,'u fit'!C164)</f>
        <v>3.4284414301171372E-2</v>
      </c>
      <c r="J164" s="60"/>
      <c r="K164" s="60">
        <f t="shared" si="12"/>
        <v>6.1535756598714446</v>
      </c>
      <c r="L164">
        <f>INDEX(SS!$U$76:$U$80,'u fit'!C164)</f>
        <v>3.4996080369101741E-2</v>
      </c>
      <c r="M164" s="60"/>
    </row>
    <row r="165" spans="1:13" x14ac:dyDescent="0.25">
      <c r="A165">
        <f>SS!B165</f>
        <v>1961</v>
      </c>
      <c r="B165">
        <f>SS!C165</f>
        <v>5</v>
      </c>
      <c r="C165">
        <f>SS!I165</f>
        <v>3</v>
      </c>
      <c r="D165" s="60">
        <f>INDEX(IRFs!$Y$17:$Y$21,'u fit'!C165)</f>
        <v>0.59221490927912501</v>
      </c>
      <c r="E165" s="1">
        <f t="shared" si="9"/>
        <v>0.59294213313397237</v>
      </c>
      <c r="F165" s="1">
        <f t="shared" si="10"/>
        <v>5.9755217842127788</v>
      </c>
      <c r="G165" s="1">
        <f t="shared" si="11"/>
        <v>5.8107521583317139</v>
      </c>
      <c r="H165">
        <f>'u rate'!B188</f>
        <v>7.1</v>
      </c>
      <c r="I165" s="1">
        <f>INDEX(inf!$J$8:$J$12,'u fit'!C165)</f>
        <v>3.4284414301171372E-2</v>
      </c>
      <c r="J165" s="60"/>
      <c r="K165" s="60">
        <f t="shared" si="12"/>
        <v>5.8562237515017133</v>
      </c>
      <c r="L165">
        <f>INDEX(SS!$U$76:$U$80,'u fit'!C165)</f>
        <v>3.4996080369101741E-2</v>
      </c>
      <c r="M165" s="60"/>
    </row>
    <row r="166" spans="1:13" x14ac:dyDescent="0.25">
      <c r="A166">
        <f>SS!B166</f>
        <v>1961</v>
      </c>
      <c r="B166">
        <f>SS!C166</f>
        <v>6</v>
      </c>
      <c r="C166">
        <f>SS!I166</f>
        <v>3</v>
      </c>
      <c r="D166" s="60">
        <f>INDEX(IRFs!$Y$17:$Y$21,'u fit'!C166)</f>
        <v>0.59221490927912501</v>
      </c>
      <c r="E166" s="1">
        <f t="shared" si="9"/>
        <v>0.59294213313397237</v>
      </c>
      <c r="F166" s="1">
        <f t="shared" si="10"/>
        <v>5.6559573164946446</v>
      </c>
      <c r="G166" s="1">
        <f t="shared" si="11"/>
        <v>5.6158412850065087</v>
      </c>
      <c r="H166">
        <f>'u rate'!B189</f>
        <v>6.9</v>
      </c>
      <c r="I166" s="1">
        <f>INDEX(inf!$J$8:$J$12,'u fit'!C166)</f>
        <v>3.4284414301171372E-2</v>
      </c>
      <c r="J166" s="60"/>
      <c r="K166" s="60">
        <f t="shared" si="12"/>
        <v>5.6615668658299398</v>
      </c>
      <c r="L166">
        <f>INDEX(SS!$U$76:$U$80,'u fit'!C166)</f>
        <v>3.4996080369101741E-2</v>
      </c>
      <c r="M166" s="60"/>
    </row>
    <row r="167" spans="1:13" x14ac:dyDescent="0.25">
      <c r="A167">
        <f>SS!B167</f>
        <v>1961</v>
      </c>
      <c r="B167">
        <f>SS!C167</f>
        <v>7</v>
      </c>
      <c r="C167">
        <f>SS!I167</f>
        <v>3</v>
      </c>
      <c r="D167" s="60">
        <f>INDEX(IRFs!$Y$17:$Y$21,'u fit'!C167)</f>
        <v>0.59221490927912501</v>
      </c>
      <c r="E167" s="1">
        <f t="shared" si="9"/>
        <v>0.59294213313397237</v>
      </c>
      <c r="F167" s="1">
        <f t="shared" si="10"/>
        <v>5.5368321665463052</v>
      </c>
      <c r="G167" s="1">
        <f t="shared" si="11"/>
        <v>5.5432277748672636</v>
      </c>
      <c r="H167">
        <f>'u rate'!B190</f>
        <v>7</v>
      </c>
      <c r="I167" s="1">
        <f>INDEX(inf!$J$8:$J$12,'u fit'!C167)</f>
        <v>3.4284414301171372E-2</v>
      </c>
      <c r="J167" s="60"/>
      <c r="K167" s="60">
        <f t="shared" si="12"/>
        <v>5.5890479780928874</v>
      </c>
      <c r="L167">
        <f>INDEX(SS!$U$76:$U$80,'u fit'!C167)</f>
        <v>3.4996080369101741E-2</v>
      </c>
      <c r="M167" s="60"/>
    </row>
    <row r="168" spans="1:13" x14ac:dyDescent="0.25">
      <c r="A168">
        <f>SS!B168</f>
        <v>1961</v>
      </c>
      <c r="B168">
        <f>SS!C168</f>
        <v>8</v>
      </c>
      <c r="C168">
        <f>SS!I168</f>
        <v>3</v>
      </c>
      <c r="D168" s="60">
        <f>INDEX(IRFs!$Y$17:$Y$21,'u fit'!C168)</f>
        <v>0.59221490927912501</v>
      </c>
      <c r="E168" s="1">
        <f t="shared" si="9"/>
        <v>0.59294213313397237</v>
      </c>
      <c r="F168" s="1">
        <f t="shared" si="10"/>
        <v>5.4924254731127569</v>
      </c>
      <c r="G168" s="1">
        <f t="shared" si="11"/>
        <v>5.5161758112451782</v>
      </c>
      <c r="H168">
        <f>'u rate'!B191</f>
        <v>6.6</v>
      </c>
      <c r="I168" s="1">
        <f>INDEX(inf!$J$8:$J$12,'u fit'!C168)</f>
        <v>3.4284414301171372E-2</v>
      </c>
      <c r="J168" s="60"/>
      <c r="K168" s="60">
        <f t="shared" si="12"/>
        <v>5.5620312657866684</v>
      </c>
      <c r="L168">
        <f>INDEX(SS!$U$76:$U$80,'u fit'!C168)</f>
        <v>3.4996080369101741E-2</v>
      </c>
      <c r="M168" s="60"/>
    </row>
    <row r="169" spans="1:13" x14ac:dyDescent="0.25">
      <c r="A169">
        <f>SS!B169</f>
        <v>1961</v>
      </c>
      <c r="B169">
        <f>SS!C169</f>
        <v>9</v>
      </c>
      <c r="C169">
        <f>SS!I169</f>
        <v>3</v>
      </c>
      <c r="D169" s="60">
        <f>INDEX(IRFs!$Y$17:$Y$21,'u fit'!C169)</f>
        <v>0.59221490927912501</v>
      </c>
      <c r="E169" s="1">
        <f t="shared" si="9"/>
        <v>0.59294213313397237</v>
      </c>
      <c r="F169" s="1">
        <f t="shared" si="10"/>
        <v>5.4758718366845436</v>
      </c>
      <c r="G169" s="1">
        <f t="shared" si="11"/>
        <v>5.5060976765508585</v>
      </c>
      <c r="H169">
        <f>'u rate'!B192</f>
        <v>6.7</v>
      </c>
      <c r="I169" s="1">
        <f>INDEX(inf!$J$8:$J$12,'u fit'!C169)</f>
        <v>3.4284414301171372E-2</v>
      </c>
      <c r="J169" s="60"/>
      <c r="K169" s="60">
        <f t="shared" si="12"/>
        <v>5.5519662638731848</v>
      </c>
      <c r="L169">
        <f>INDEX(SS!$U$76:$U$80,'u fit'!C169)</f>
        <v>3.4996080369101741E-2</v>
      </c>
      <c r="M169" s="60"/>
    </row>
    <row r="170" spans="1:13" x14ac:dyDescent="0.25">
      <c r="A170">
        <f>SS!B170</f>
        <v>1961</v>
      </c>
      <c r="B170">
        <f>SS!C170</f>
        <v>10</v>
      </c>
      <c r="C170">
        <f>SS!I170</f>
        <v>3</v>
      </c>
      <c r="D170" s="60">
        <f>INDEX(IRFs!$Y$17:$Y$21,'u fit'!C170)</f>
        <v>0.59221490927912501</v>
      </c>
      <c r="E170" s="1">
        <f t="shared" si="9"/>
        <v>0.59294213313397237</v>
      </c>
      <c r="F170" s="1">
        <f t="shared" si="10"/>
        <v>5.4697010804806956</v>
      </c>
      <c r="G170" s="1">
        <f t="shared" si="11"/>
        <v>5.502343095170529</v>
      </c>
      <c r="H170">
        <f>'u rate'!B193</f>
        <v>6.5</v>
      </c>
      <c r="I170" s="1">
        <f>INDEX(inf!$J$8:$J$12,'u fit'!C170)</f>
        <v>3.4284414301171372E-2</v>
      </c>
      <c r="J170" s="60"/>
      <c r="K170" s="60">
        <f t="shared" si="12"/>
        <v>5.5482165750742585</v>
      </c>
      <c r="L170">
        <f>INDEX(SS!$U$76:$U$80,'u fit'!C170)</f>
        <v>3.4996080369101741E-2</v>
      </c>
      <c r="M170" s="60"/>
    </row>
    <row r="171" spans="1:13" x14ac:dyDescent="0.25">
      <c r="A171">
        <f>SS!B171</f>
        <v>1961</v>
      </c>
      <c r="B171">
        <f>SS!C171</f>
        <v>11</v>
      </c>
      <c r="C171">
        <f>SS!I171</f>
        <v>3</v>
      </c>
      <c r="D171" s="60">
        <f>INDEX(IRFs!$Y$17:$Y$21,'u fit'!C171)</f>
        <v>0.59221490927912501</v>
      </c>
      <c r="E171" s="1">
        <f t="shared" si="9"/>
        <v>0.59294213313397237</v>
      </c>
      <c r="F171" s="1">
        <f t="shared" si="10"/>
        <v>5.4674007863856513</v>
      </c>
      <c r="G171" s="1">
        <f t="shared" si="11"/>
        <v>5.5009443361968611</v>
      </c>
      <c r="H171">
        <f>'u rate'!B194</f>
        <v>6.1</v>
      </c>
      <c r="I171" s="1">
        <f>INDEX(inf!$J$8:$J$12,'u fit'!C171)</f>
        <v>3.4284414301171372E-2</v>
      </c>
      <c r="J171" s="60"/>
      <c r="K171" s="60">
        <f t="shared" si="12"/>
        <v>5.5468196388183459</v>
      </c>
      <c r="L171">
        <f>INDEX(SS!$U$76:$U$80,'u fit'!C171)</f>
        <v>3.4996080369101741E-2</v>
      </c>
      <c r="M171" s="60"/>
    </row>
    <row r="172" spans="1:13" x14ac:dyDescent="0.25">
      <c r="A172">
        <f>SS!B172</f>
        <v>1961</v>
      </c>
      <c r="B172">
        <f>SS!C172</f>
        <v>12</v>
      </c>
      <c r="C172">
        <f>SS!I172</f>
        <v>3</v>
      </c>
      <c r="D172" s="60">
        <f>INDEX(IRFs!$Y$17:$Y$21,'u fit'!C172)</f>
        <v>0.59221490927912501</v>
      </c>
      <c r="E172" s="1">
        <f t="shared" si="9"/>
        <v>0.59294213313397237</v>
      </c>
      <c r="F172" s="1">
        <f t="shared" si="10"/>
        <v>5.4665432978139261</v>
      </c>
      <c r="G172" s="1">
        <f t="shared" si="11"/>
        <v>5.5004232323857494</v>
      </c>
      <c r="H172">
        <f>'u rate'!B195</f>
        <v>6</v>
      </c>
      <c r="I172" s="1">
        <f>INDEX(inf!$J$8:$J$12,'u fit'!C172)</f>
        <v>3.4284414301171372E-2</v>
      </c>
      <c r="J172" s="60"/>
      <c r="K172" s="60">
        <f t="shared" si="12"/>
        <v>5.5462992140557237</v>
      </c>
      <c r="L172">
        <f>INDEX(SS!$U$76:$U$80,'u fit'!C172)</f>
        <v>3.4996080369101741E-2</v>
      </c>
      <c r="M172" s="60"/>
    </row>
    <row r="173" spans="1:13" x14ac:dyDescent="0.25">
      <c r="A173">
        <f>SS!B173</f>
        <v>1962</v>
      </c>
      <c r="B173">
        <f>SS!C173</f>
        <v>1</v>
      </c>
      <c r="C173">
        <f>SS!I173</f>
        <v>3</v>
      </c>
      <c r="D173" s="60">
        <f>INDEX(IRFs!$Y$17:$Y$21,'u fit'!C173)</f>
        <v>0.59221490927912501</v>
      </c>
      <c r="E173" s="1">
        <f t="shared" si="9"/>
        <v>0.59294213313397237</v>
      </c>
      <c r="F173" s="1">
        <f t="shared" si="10"/>
        <v>5.4662236488385094</v>
      </c>
      <c r="G173" s="1">
        <f t="shared" si="11"/>
        <v>5.5002290965931877</v>
      </c>
      <c r="H173">
        <f>'u rate'!B196</f>
        <v>5.8</v>
      </c>
      <c r="I173" s="1">
        <f>INDEX(inf!$J$8:$J$12,'u fit'!C173)</f>
        <v>3.4284414301171372E-2</v>
      </c>
      <c r="J173" s="60"/>
      <c r="K173" s="60">
        <f t="shared" si="12"/>
        <v>5.5461053312408115</v>
      </c>
      <c r="L173">
        <f>INDEX(SS!$U$76:$U$80,'u fit'!C173)</f>
        <v>3.4996080369101741E-2</v>
      </c>
      <c r="M173" s="60"/>
    </row>
    <row r="174" spans="1:13" x14ac:dyDescent="0.25">
      <c r="A174">
        <f>SS!B174</f>
        <v>1962</v>
      </c>
      <c r="B174">
        <f>SS!C174</f>
        <v>2</v>
      </c>
      <c r="C174">
        <f>SS!I174</f>
        <v>3</v>
      </c>
      <c r="D174" s="60">
        <f>INDEX(IRFs!$Y$17:$Y$21,'u fit'!C174)</f>
        <v>0.59221490927912501</v>
      </c>
      <c r="E174" s="1">
        <f t="shared" si="9"/>
        <v>0.59294213313397237</v>
      </c>
      <c r="F174" s="1">
        <f t="shared" si="10"/>
        <v>5.4661044921863349</v>
      </c>
      <c r="G174" s="1">
        <f t="shared" si="11"/>
        <v>5.5001567718372568</v>
      </c>
      <c r="H174">
        <f>'u rate'!B197</f>
        <v>5.5</v>
      </c>
      <c r="I174" s="1">
        <f>INDEX(inf!$J$8:$J$12,'u fit'!C174)</f>
        <v>3.4284414301171372E-2</v>
      </c>
      <c r="J174" s="60"/>
      <c r="K174" s="60">
        <f t="shared" si="12"/>
        <v>5.5460331007310089</v>
      </c>
      <c r="L174">
        <f>INDEX(SS!$U$76:$U$80,'u fit'!C174)</f>
        <v>3.4996080369101741E-2</v>
      </c>
      <c r="M174" s="60"/>
    </row>
    <row r="175" spans="1:13" x14ac:dyDescent="0.25">
      <c r="A175">
        <f>SS!B175</f>
        <v>1962</v>
      </c>
      <c r="B175">
        <f>SS!C175</f>
        <v>3</v>
      </c>
      <c r="C175">
        <f>SS!I175</f>
        <v>3</v>
      </c>
      <c r="D175" s="60">
        <f>INDEX(IRFs!$Y$17:$Y$21,'u fit'!C175)</f>
        <v>0.59221490927912501</v>
      </c>
      <c r="E175" s="1">
        <f t="shared" si="9"/>
        <v>0.59294213313397237</v>
      </c>
      <c r="F175" s="1">
        <f t="shared" si="10"/>
        <v>5.4660600737497083</v>
      </c>
      <c r="G175" s="1">
        <f t="shared" si="11"/>
        <v>5.5001298274482213</v>
      </c>
      <c r="H175">
        <f>'u rate'!B198</f>
        <v>5.6</v>
      </c>
      <c r="I175" s="1">
        <f>INDEX(inf!$J$8:$J$12,'u fit'!C175)</f>
        <v>3.4284414301171372E-2</v>
      </c>
      <c r="J175" s="60"/>
      <c r="K175" s="60">
        <f t="shared" si="12"/>
        <v>5.5460061914531087</v>
      </c>
      <c r="L175">
        <f>INDEX(SS!$U$76:$U$80,'u fit'!C175)</f>
        <v>3.4996080369101741E-2</v>
      </c>
      <c r="M175" s="60"/>
    </row>
    <row r="176" spans="1:13" x14ac:dyDescent="0.25">
      <c r="A176">
        <f>SS!B176</f>
        <v>1962</v>
      </c>
      <c r="B176">
        <f>SS!C176</f>
        <v>4</v>
      </c>
      <c r="C176">
        <f>SS!I176</f>
        <v>3</v>
      </c>
      <c r="D176" s="60">
        <f>INDEX(IRFs!$Y$17:$Y$21,'u fit'!C176)</f>
        <v>0.59221490927912501</v>
      </c>
      <c r="E176" s="1">
        <f t="shared" si="9"/>
        <v>0.59294213313397237</v>
      </c>
      <c r="F176" s="1">
        <f t="shared" si="10"/>
        <v>5.4660435157357288</v>
      </c>
      <c r="G176" s="1">
        <f t="shared" si="11"/>
        <v>5.5001197893901441</v>
      </c>
      <c r="H176">
        <f>'u rate'!B199</f>
        <v>5.6</v>
      </c>
      <c r="I176" s="1">
        <f>INDEX(inf!$J$8:$J$12,'u fit'!C176)</f>
        <v>3.4284414301171372E-2</v>
      </c>
      <c r="J176" s="60"/>
      <c r="K176" s="60">
        <f t="shared" si="12"/>
        <v>5.5459961664755877</v>
      </c>
      <c r="L176">
        <f>INDEX(SS!$U$76:$U$80,'u fit'!C176)</f>
        <v>3.4996080369101741E-2</v>
      </c>
      <c r="M176" s="60"/>
    </row>
    <row r="177" spans="1:13" x14ac:dyDescent="0.25">
      <c r="A177">
        <f>SS!B177</f>
        <v>1962</v>
      </c>
      <c r="B177">
        <f>SS!C177</f>
        <v>5</v>
      </c>
      <c r="C177">
        <f>SS!I177</f>
        <v>3</v>
      </c>
      <c r="D177" s="60">
        <f>INDEX(IRFs!$Y$17:$Y$21,'u fit'!C177)</f>
        <v>0.59221490927912501</v>
      </c>
      <c r="E177" s="1">
        <f t="shared" si="9"/>
        <v>0.59294213313397237</v>
      </c>
      <c r="F177" s="1">
        <f t="shared" si="10"/>
        <v>5.4660373433476899</v>
      </c>
      <c r="G177" s="1">
        <f t="shared" si="11"/>
        <v>5.5001160497391979</v>
      </c>
      <c r="H177">
        <f>'u rate'!B200</f>
        <v>5.5</v>
      </c>
      <c r="I177" s="1">
        <f>INDEX(inf!$J$8:$J$12,'u fit'!C177)</f>
        <v>3.4284414301171372E-2</v>
      </c>
      <c r="J177" s="60"/>
      <c r="K177" s="60">
        <f t="shared" si="12"/>
        <v>5.5459924316977673</v>
      </c>
      <c r="L177">
        <f>INDEX(SS!$U$76:$U$80,'u fit'!C177)</f>
        <v>3.4996080369101741E-2</v>
      </c>
      <c r="M177" s="60"/>
    </row>
    <row r="178" spans="1:13" x14ac:dyDescent="0.25">
      <c r="A178">
        <f>SS!B178</f>
        <v>1962</v>
      </c>
      <c r="B178">
        <f>SS!C178</f>
        <v>6</v>
      </c>
      <c r="C178">
        <f>SS!I178</f>
        <v>2</v>
      </c>
      <c r="D178" s="60">
        <f>INDEX(IRFs!$Y$17:$Y$21,'u fit'!C178)</f>
        <v>0.43820684597691201</v>
      </c>
      <c r="E178" s="1">
        <f t="shared" si="9"/>
        <v>0.51004937780848714</v>
      </c>
      <c r="F178" s="1">
        <f t="shared" si="10"/>
        <v>5.4660350424452906</v>
      </c>
      <c r="G178" s="1">
        <f t="shared" si="11"/>
        <v>5.5001146565425154</v>
      </c>
      <c r="H178">
        <f>'u rate'!B201</f>
        <v>5.5</v>
      </c>
      <c r="I178" s="1">
        <f>INDEX(inf!$J$8:$J$12,'u fit'!C178)</f>
        <v>3.7437800260418548E-2</v>
      </c>
      <c r="J178" s="60"/>
      <c r="K178" s="60">
        <f t="shared" si="12"/>
        <v>5.5459910403165544</v>
      </c>
      <c r="L178">
        <f>INDEX(SS!$U$76:$U$80,'u fit'!C178)</f>
        <v>3.2585126504008487E-2</v>
      </c>
      <c r="M178" s="60"/>
    </row>
    <row r="179" spans="1:13" x14ac:dyDescent="0.25">
      <c r="A179">
        <f>SS!B179</f>
        <v>1962</v>
      </c>
      <c r="B179">
        <f>SS!C179</f>
        <v>7</v>
      </c>
      <c r="C179">
        <f>SS!I179</f>
        <v>3</v>
      </c>
      <c r="D179" s="60">
        <f>INDEX(IRFs!$Y$17:$Y$21,'u fit'!C179)</f>
        <v>0.59221490927912501</v>
      </c>
      <c r="E179" s="1">
        <f t="shared" si="9"/>
        <v>0.59294213313397237</v>
      </c>
      <c r="F179" s="1">
        <f t="shared" si="10"/>
        <v>6.2172309678730215</v>
      </c>
      <c r="G179" s="1">
        <f t="shared" si="11"/>
        <v>5.9560337959978149</v>
      </c>
      <c r="H179">
        <f>'u rate'!B202</f>
        <v>5.4</v>
      </c>
      <c r="I179" s="1">
        <f>INDEX(inf!$J$8:$J$12,'u fit'!C179)</f>
        <v>3.4284414301171372E-2</v>
      </c>
      <c r="J179" s="60"/>
      <c r="K179" s="60">
        <f t="shared" si="12"/>
        <v>5.7740753166285241</v>
      </c>
      <c r="L179">
        <f>INDEX(SS!$U$76:$U$80,'u fit'!C179)</f>
        <v>3.4996080369101741E-2</v>
      </c>
      <c r="M179" s="60"/>
    </row>
    <row r="180" spans="1:13" x14ac:dyDescent="0.25">
      <c r="A180">
        <f>SS!B180</f>
        <v>1962</v>
      </c>
      <c r="B180">
        <f>SS!C180</f>
        <v>8</v>
      </c>
      <c r="C180">
        <f>SS!I180</f>
        <v>2</v>
      </c>
      <c r="D180" s="60">
        <f>INDEX(IRFs!$Y$17:$Y$21,'u fit'!C180)</f>
        <v>0.43820684597691201</v>
      </c>
      <c r="E180" s="1">
        <f t="shared" si="9"/>
        <v>0.51004937780848714</v>
      </c>
      <c r="F180" s="1">
        <f t="shared" si="10"/>
        <v>5.7460600834043065</v>
      </c>
      <c r="G180" s="1">
        <f t="shared" si="11"/>
        <v>5.6699655598083165</v>
      </c>
      <c r="H180">
        <f>'u rate'!B203</f>
        <v>5.7</v>
      </c>
      <c r="I180" s="1">
        <f>INDEX(inf!$J$8:$J$12,'u fit'!C180)</f>
        <v>3.7437800260418548E-2</v>
      </c>
      <c r="J180" s="60"/>
      <c r="K180" s="60">
        <f t="shared" si="12"/>
        <v>5.7156206114851891</v>
      </c>
      <c r="L180">
        <f>INDEX(SS!$U$76:$U$80,'u fit'!C180)</f>
        <v>3.2585126504008487E-2</v>
      </c>
      <c r="M180" s="60"/>
    </row>
    <row r="181" spans="1:13" x14ac:dyDescent="0.25">
      <c r="A181">
        <f>SS!B181</f>
        <v>1962</v>
      </c>
      <c r="B181">
        <f>SS!C181</f>
        <v>9</v>
      </c>
      <c r="C181">
        <f>SS!I181</f>
        <v>2</v>
      </c>
      <c r="D181" s="60">
        <f>INDEX(IRFs!$Y$17:$Y$21,'u fit'!C181)</f>
        <v>0.43820684597691201</v>
      </c>
      <c r="E181" s="1">
        <f t="shared" si="9"/>
        <v>0.51004937780848714</v>
      </c>
      <c r="F181" s="1">
        <f t="shared" si="10"/>
        <v>6.343945889368757</v>
      </c>
      <c r="G181" s="1">
        <f t="shared" si="11"/>
        <v>6.0333906925356917</v>
      </c>
      <c r="H181">
        <f>'u rate'!B204</f>
        <v>5.6</v>
      </c>
      <c r="I181" s="1">
        <f>INDEX(inf!$J$8:$J$12,'u fit'!C181)</f>
        <v>3.7437800260418548E-2</v>
      </c>
      <c r="J181" s="60"/>
      <c r="K181" s="60">
        <f t="shared" si="12"/>
        <v>5.851759259193658</v>
      </c>
      <c r="L181">
        <f>INDEX(SS!$U$76:$U$80,'u fit'!C181)</f>
        <v>3.2585126504008487E-2</v>
      </c>
      <c r="M181" s="60"/>
    </row>
    <row r="182" spans="1:13" x14ac:dyDescent="0.25">
      <c r="A182">
        <f>SS!B182</f>
        <v>1962</v>
      </c>
      <c r="B182">
        <f>SS!C182</f>
        <v>10</v>
      </c>
      <c r="C182">
        <f>SS!I182</f>
        <v>2</v>
      </c>
      <c r="D182" s="60">
        <f>INDEX(IRFs!$Y$17:$Y$21,'u fit'!C182)</f>
        <v>0.43820684597691201</v>
      </c>
      <c r="E182" s="1">
        <f t="shared" si="9"/>
        <v>0.51004937780848714</v>
      </c>
      <c r="F182" s="1">
        <f t="shared" si="10"/>
        <v>6.614496882618278</v>
      </c>
      <c r="G182" s="1">
        <f t="shared" si="11"/>
        <v>6.1989090374553006</v>
      </c>
      <c r="H182">
        <f>'u rate'!B205</f>
        <v>5.4</v>
      </c>
      <c r="I182" s="1">
        <f>INDEX(inf!$J$8:$J$12,'u fit'!C182)</f>
        <v>3.7437800260418548E-2</v>
      </c>
      <c r="J182" s="60"/>
      <c r="K182" s="60">
        <f t="shared" si="12"/>
        <v>6.0179773751688108</v>
      </c>
      <c r="L182">
        <f>INDEX(SS!$U$76:$U$80,'u fit'!C182)</f>
        <v>3.2585126504008487E-2</v>
      </c>
      <c r="M182" s="60"/>
    </row>
    <row r="183" spans="1:13" x14ac:dyDescent="0.25">
      <c r="A183">
        <f>SS!B183</f>
        <v>1962</v>
      </c>
      <c r="B183">
        <f>SS!C183</f>
        <v>11</v>
      </c>
      <c r="C183">
        <f>SS!I183</f>
        <v>2</v>
      </c>
      <c r="D183" s="60">
        <f>INDEX(IRFs!$Y$17:$Y$21,'u fit'!C183)</f>
        <v>0.43820684597691201</v>
      </c>
      <c r="E183" s="1">
        <f t="shared" si="9"/>
        <v>0.51004937780848714</v>
      </c>
      <c r="F183" s="1">
        <f t="shared" si="10"/>
        <v>6.7369246760498775</v>
      </c>
      <c r="G183" s="1">
        <f t="shared" si="11"/>
        <v>6.2742927135905386</v>
      </c>
      <c r="H183">
        <f>'u rate'!B206</f>
        <v>5.7</v>
      </c>
      <c r="I183" s="1">
        <f>INDEX(inf!$J$8:$J$12,'u fit'!C183)</f>
        <v>3.7437800260418548E-2</v>
      </c>
      <c r="J183" s="60"/>
      <c r="K183" s="60">
        <f t="shared" si="12"/>
        <v>6.0936797550383428</v>
      </c>
      <c r="L183">
        <f>INDEX(SS!$U$76:$U$80,'u fit'!C183)</f>
        <v>3.2585126504008487E-2</v>
      </c>
      <c r="M183" s="60"/>
    </row>
    <row r="184" spans="1:13" x14ac:dyDescent="0.25">
      <c r="A184">
        <f>SS!B184</f>
        <v>1962</v>
      </c>
      <c r="B184">
        <f>SS!C184</f>
        <v>12</v>
      </c>
      <c r="C184">
        <f>SS!I184</f>
        <v>3</v>
      </c>
      <c r="D184" s="60">
        <f>INDEX(IRFs!$Y$17:$Y$21,'u fit'!C184)</f>
        <v>0.59221490927912501</v>
      </c>
      <c r="E184" s="1">
        <f t="shared" si="9"/>
        <v>0.59294213313397237</v>
      </c>
      <c r="F184" s="1">
        <f t="shared" si="10"/>
        <v>6.7923248223384087</v>
      </c>
      <c r="G184" s="1">
        <f t="shared" si="11"/>
        <v>6.3086254555619643</v>
      </c>
      <c r="H184">
        <f>'u rate'!B207</f>
        <v>5.5</v>
      </c>
      <c r="I184" s="1">
        <f>INDEX(inf!$J$8:$J$12,'u fit'!C184)</f>
        <v>3.4284414301171372E-2</v>
      </c>
      <c r="J184" s="60"/>
      <c r="K184" s="60">
        <f t="shared" si="12"/>
        <v>6.1281576474406823</v>
      </c>
      <c r="L184">
        <f>INDEX(SS!$U$76:$U$80,'u fit'!C184)</f>
        <v>3.4996080369101741E-2</v>
      </c>
      <c r="M184" s="60"/>
    </row>
    <row r="185" spans="1:13" x14ac:dyDescent="0.25">
      <c r="A185">
        <f>SS!B185</f>
        <v>1963</v>
      </c>
      <c r="B185">
        <f>SS!C185</f>
        <v>1</v>
      </c>
      <c r="C185">
        <f>SS!I185</f>
        <v>3</v>
      </c>
      <c r="D185" s="60">
        <f>INDEX(IRFs!$Y$17:$Y$21,'u fit'!C185)</f>
        <v>0.59221490927912501</v>
      </c>
      <c r="E185" s="1">
        <f t="shared" si="9"/>
        <v>0.59294213313397237</v>
      </c>
      <c r="F185" s="1">
        <f t="shared" si="10"/>
        <v>5.9604398050822001</v>
      </c>
      <c r="G185" s="1">
        <f t="shared" si="11"/>
        <v>5.8013226134707701</v>
      </c>
      <c r="H185">
        <f>'u rate'!B208</f>
        <v>5.7</v>
      </c>
      <c r="I185" s="1">
        <f>INDEX(inf!$J$8:$J$12,'u fit'!C185)</f>
        <v>3.4284414301171372E-2</v>
      </c>
      <c r="J185" s="60"/>
      <c r="K185" s="60">
        <f t="shared" si="12"/>
        <v>5.8468064942465414</v>
      </c>
      <c r="L185">
        <f>INDEX(SS!$U$76:$U$80,'u fit'!C185)</f>
        <v>3.4996080369101741E-2</v>
      </c>
      <c r="M185" s="60"/>
    </row>
    <row r="186" spans="1:13" x14ac:dyDescent="0.25">
      <c r="A186">
        <f>SS!B186</f>
        <v>1963</v>
      </c>
      <c r="B186">
        <f>SS!C186</f>
        <v>2</v>
      </c>
      <c r="C186">
        <f>SS!I186</f>
        <v>3</v>
      </c>
      <c r="D186" s="60">
        <f>INDEX(IRFs!$Y$17:$Y$21,'u fit'!C186)</f>
        <v>0.59221490927912501</v>
      </c>
      <c r="E186" s="1">
        <f t="shared" si="9"/>
        <v>0.59294213313397237</v>
      </c>
      <c r="F186" s="1">
        <f t="shared" si="10"/>
        <v>5.6503351550626277</v>
      </c>
      <c r="G186" s="1">
        <f t="shared" si="11"/>
        <v>5.6123283339859356</v>
      </c>
      <c r="H186">
        <f>'u rate'!B209</f>
        <v>5.9</v>
      </c>
      <c r="I186" s="1">
        <f>INDEX(inf!$J$8:$J$12,'u fit'!C186)</f>
        <v>3.4284414301171372E-2</v>
      </c>
      <c r="J186" s="60"/>
      <c r="K186" s="60">
        <f t="shared" si="12"/>
        <v>5.6580584925231232</v>
      </c>
      <c r="L186">
        <f>INDEX(SS!$U$76:$U$80,'u fit'!C186)</f>
        <v>3.4996080369101741E-2</v>
      </c>
      <c r="M186" s="60"/>
    </row>
    <row r="187" spans="1:13" x14ac:dyDescent="0.25">
      <c r="A187">
        <f>SS!B187</f>
        <v>1963</v>
      </c>
      <c r="B187">
        <f>SS!C187</f>
        <v>3</v>
      </c>
      <c r="C187">
        <f>SS!I187</f>
        <v>3</v>
      </c>
      <c r="D187" s="60">
        <f>INDEX(IRFs!$Y$17:$Y$21,'u fit'!C187)</f>
        <v>0.59221490927912501</v>
      </c>
      <c r="E187" s="1">
        <f t="shared" si="9"/>
        <v>0.59294213313397237</v>
      </c>
      <c r="F187" s="1">
        <f t="shared" si="10"/>
        <v>5.5347363740184159</v>
      </c>
      <c r="G187" s="1">
        <f t="shared" si="11"/>
        <v>5.541919034619994</v>
      </c>
      <c r="H187">
        <f>'u rate'!B210</f>
        <v>5.7</v>
      </c>
      <c r="I187" s="1">
        <f>INDEX(inf!$J$8:$J$12,'u fit'!C187)</f>
        <v>3.4284414301171372E-2</v>
      </c>
      <c r="J187" s="60"/>
      <c r="K187" s="60">
        <f t="shared" si="12"/>
        <v>5.5877409432602967</v>
      </c>
      <c r="L187">
        <f>INDEX(SS!$U$76:$U$80,'u fit'!C187)</f>
        <v>3.4996080369101741E-2</v>
      </c>
      <c r="M187" s="60"/>
    </row>
    <row r="188" spans="1:13" x14ac:dyDescent="0.25">
      <c r="A188">
        <f>SS!B188</f>
        <v>1963</v>
      </c>
      <c r="B188">
        <f>SS!C188</f>
        <v>4</v>
      </c>
      <c r="C188">
        <f>SS!I188</f>
        <v>3</v>
      </c>
      <c r="D188" s="60">
        <f>INDEX(IRFs!$Y$17:$Y$21,'u fit'!C188)</f>
        <v>0.59221490927912501</v>
      </c>
      <c r="E188" s="1">
        <f t="shared" si="9"/>
        <v>0.59294213313397237</v>
      </c>
      <c r="F188" s="1">
        <f t="shared" si="10"/>
        <v>5.4916442172962761</v>
      </c>
      <c r="G188" s="1">
        <f t="shared" si="11"/>
        <v>5.5156882436631669</v>
      </c>
      <c r="H188">
        <f>'u rate'!B211</f>
        <v>5.7</v>
      </c>
      <c r="I188" s="1">
        <f>INDEX(inf!$J$8:$J$12,'u fit'!C188)</f>
        <v>3.4284414301171372E-2</v>
      </c>
      <c r="J188" s="60"/>
      <c r="K188" s="60">
        <f t="shared" si="12"/>
        <v>5.5615443335522077</v>
      </c>
      <c r="L188">
        <f>INDEX(SS!$U$76:$U$80,'u fit'!C188)</f>
        <v>3.4996080369101741E-2</v>
      </c>
      <c r="M188" s="60"/>
    </row>
    <row r="189" spans="1:13" x14ac:dyDescent="0.25">
      <c r="A189">
        <f>SS!B189</f>
        <v>1963</v>
      </c>
      <c r="B189">
        <f>SS!C189</f>
        <v>5</v>
      </c>
      <c r="C189">
        <f>SS!I189</f>
        <v>3</v>
      </c>
      <c r="D189" s="60">
        <f>INDEX(IRFs!$Y$17:$Y$21,'u fit'!C189)</f>
        <v>0.59221490927912501</v>
      </c>
      <c r="E189" s="1">
        <f t="shared" si="9"/>
        <v>0.59294213313397237</v>
      </c>
      <c r="F189" s="1">
        <f t="shared" si="10"/>
        <v>5.4755806052564981</v>
      </c>
      <c r="G189" s="1">
        <f t="shared" si="11"/>
        <v>5.5059160345882745</v>
      </c>
      <c r="H189">
        <f>'u rate'!B212</f>
        <v>5.9</v>
      </c>
      <c r="I189" s="1">
        <f>INDEX(inf!$J$8:$J$12,'u fit'!C189)</f>
        <v>3.4284414301171372E-2</v>
      </c>
      <c r="J189" s="60"/>
      <c r="K189" s="60">
        <f t="shared" si="12"/>
        <v>5.5517848586075838</v>
      </c>
      <c r="L189">
        <f>INDEX(SS!$U$76:$U$80,'u fit'!C189)</f>
        <v>3.4996080369101741E-2</v>
      </c>
      <c r="M189" s="60"/>
    </row>
    <row r="190" spans="1:13" x14ac:dyDescent="0.25">
      <c r="A190">
        <f>SS!B190</f>
        <v>1963</v>
      </c>
      <c r="B190">
        <f>SS!C190</f>
        <v>6</v>
      </c>
      <c r="C190">
        <f>SS!I190</f>
        <v>3</v>
      </c>
      <c r="D190" s="60">
        <f>INDEX(IRFs!$Y$17:$Y$21,'u fit'!C190)</f>
        <v>0.59221490927912501</v>
      </c>
      <c r="E190" s="1">
        <f t="shared" si="9"/>
        <v>0.59294213313397237</v>
      </c>
      <c r="F190" s="1">
        <f t="shared" si="10"/>
        <v>5.4695925171357676</v>
      </c>
      <c r="G190" s="1">
        <f t="shared" si="11"/>
        <v>5.5022754249566166</v>
      </c>
      <c r="H190">
        <f>'u rate'!B213</f>
        <v>5.6</v>
      </c>
      <c r="I190" s="1">
        <f>INDEX(inf!$J$8:$J$12,'u fit'!C190)</f>
        <v>3.4284414301171372E-2</v>
      </c>
      <c r="J190" s="60"/>
      <c r="K190" s="60">
        <f t="shared" si="12"/>
        <v>5.5481489930411581</v>
      </c>
      <c r="L190">
        <f>INDEX(SS!$U$76:$U$80,'u fit'!C190)</f>
        <v>3.4996080369101741E-2</v>
      </c>
      <c r="M190" s="60"/>
    </row>
    <row r="191" spans="1:13" x14ac:dyDescent="0.25">
      <c r="A191">
        <f>SS!B191</f>
        <v>1963</v>
      </c>
      <c r="B191">
        <f>SS!C191</f>
        <v>7</v>
      </c>
      <c r="C191">
        <f>SS!I191</f>
        <v>3</v>
      </c>
      <c r="D191" s="60">
        <f>INDEX(IRFs!$Y$17:$Y$21,'u fit'!C191)</f>
        <v>0.59221490927912501</v>
      </c>
      <c r="E191" s="1">
        <f t="shared" si="9"/>
        <v>0.59294213313397237</v>
      </c>
      <c r="F191" s="1">
        <f t="shared" si="10"/>
        <v>5.4673603168527407</v>
      </c>
      <c r="G191" s="1">
        <f t="shared" si="11"/>
        <v>5.5009191258446606</v>
      </c>
      <c r="H191">
        <f>'u rate'!B214</f>
        <v>5.6</v>
      </c>
      <c r="I191" s="1">
        <f>INDEX(inf!$J$8:$J$12,'u fit'!C191)</f>
        <v>3.4284414301171372E-2</v>
      </c>
      <c r="J191" s="60"/>
      <c r="K191" s="60">
        <f t="shared" si="12"/>
        <v>5.5467944613176652</v>
      </c>
      <c r="L191">
        <f>INDEX(SS!$U$76:$U$80,'u fit'!C191)</f>
        <v>3.4996080369101741E-2</v>
      </c>
      <c r="M191" s="60"/>
    </row>
    <row r="192" spans="1:13" x14ac:dyDescent="0.25">
      <c r="A192">
        <f>SS!B192</f>
        <v>1963</v>
      </c>
      <c r="B192">
        <f>SS!C192</f>
        <v>8</v>
      </c>
      <c r="C192">
        <f>SS!I192</f>
        <v>3</v>
      </c>
      <c r="D192" s="60">
        <f>INDEX(IRFs!$Y$17:$Y$21,'u fit'!C192)</f>
        <v>0.59221490927912501</v>
      </c>
      <c r="E192" s="1">
        <f t="shared" si="9"/>
        <v>0.59294213313397237</v>
      </c>
      <c r="F192" s="1">
        <f t="shared" si="10"/>
        <v>5.4665282118464198</v>
      </c>
      <c r="G192" s="1">
        <f t="shared" si="11"/>
        <v>5.5004138403383287</v>
      </c>
      <c r="H192">
        <f>'u rate'!B215</f>
        <v>5.4</v>
      </c>
      <c r="I192" s="1">
        <f>INDEX(inf!$J$8:$J$12,'u fit'!C192)</f>
        <v>3.4284414301171372E-2</v>
      </c>
      <c r="J192" s="60"/>
      <c r="K192" s="60">
        <f t="shared" si="12"/>
        <v>5.5462898342470464</v>
      </c>
      <c r="L192">
        <f>INDEX(SS!$U$76:$U$80,'u fit'!C192)</f>
        <v>3.4996080369101741E-2</v>
      </c>
      <c r="M192" s="60"/>
    </row>
    <row r="193" spans="1:13" x14ac:dyDescent="0.25">
      <c r="A193">
        <f>SS!B193</f>
        <v>1963</v>
      </c>
      <c r="B193">
        <f>SS!C193</f>
        <v>9</v>
      </c>
      <c r="C193">
        <f>SS!I193</f>
        <v>3</v>
      </c>
      <c r="D193" s="60">
        <f>INDEX(IRFs!$Y$17:$Y$21,'u fit'!C193)</f>
        <v>0.59221490927912501</v>
      </c>
      <c r="E193" s="1">
        <f t="shared" si="9"/>
        <v>0.59294213313397237</v>
      </c>
      <c r="F193" s="1">
        <f t="shared" si="10"/>
        <v>5.466218025190317</v>
      </c>
      <c r="G193" s="1">
        <f t="shared" si="11"/>
        <v>5.5002255976117365</v>
      </c>
      <c r="H193">
        <f>'u rate'!B216</f>
        <v>5.5</v>
      </c>
      <c r="I193" s="1">
        <f>INDEX(inf!$J$8:$J$12,'u fit'!C193)</f>
        <v>3.4284414301171372E-2</v>
      </c>
      <c r="J193" s="60"/>
      <c r="K193" s="60">
        <f t="shared" si="12"/>
        <v>5.5461018368188695</v>
      </c>
      <c r="L193">
        <f>INDEX(SS!$U$76:$U$80,'u fit'!C193)</f>
        <v>3.4996080369101741E-2</v>
      </c>
      <c r="M193" s="60"/>
    </row>
    <row r="194" spans="1:13" x14ac:dyDescent="0.25">
      <c r="A194">
        <f>SS!B194</f>
        <v>1963</v>
      </c>
      <c r="B194">
        <f>SS!C194</f>
        <v>10</v>
      </c>
      <c r="C194">
        <f>SS!I194</f>
        <v>3</v>
      </c>
      <c r="D194" s="60">
        <f>INDEX(IRFs!$Y$17:$Y$21,'u fit'!C194)</f>
        <v>0.59221490927912501</v>
      </c>
      <c r="E194" s="1">
        <f t="shared" si="9"/>
        <v>0.59294213313397237</v>
      </c>
      <c r="F194" s="1">
        <f t="shared" si="10"/>
        <v>5.4661023958395827</v>
      </c>
      <c r="G194" s="1">
        <f t="shared" si="11"/>
        <v>5.5001554683013349</v>
      </c>
      <c r="H194">
        <f>'u rate'!B217</f>
        <v>5.5</v>
      </c>
      <c r="I194" s="1">
        <f>INDEX(inf!$J$8:$J$12,'u fit'!C194)</f>
        <v>3.4284414301171372E-2</v>
      </c>
      <c r="J194" s="60"/>
      <c r="K194" s="60">
        <f t="shared" si="12"/>
        <v>5.5460317988937184</v>
      </c>
      <c r="L194">
        <f>INDEX(SS!$U$76:$U$80,'u fit'!C194)</f>
        <v>3.4996080369101741E-2</v>
      </c>
      <c r="M194" s="60"/>
    </row>
    <row r="195" spans="1:13" x14ac:dyDescent="0.25">
      <c r="A195">
        <f>SS!B195</f>
        <v>1963</v>
      </c>
      <c r="B195">
        <f>SS!C195</f>
        <v>11</v>
      </c>
      <c r="C195">
        <f>SS!I195</f>
        <v>3</v>
      </c>
      <c r="D195" s="60">
        <f>INDEX(IRFs!$Y$17:$Y$21,'u fit'!C195)</f>
        <v>0.59221490927912501</v>
      </c>
      <c r="E195" s="1">
        <f t="shared" si="9"/>
        <v>0.59294213313397237</v>
      </c>
      <c r="F195" s="1">
        <f t="shared" si="10"/>
        <v>5.4660592922872908</v>
      </c>
      <c r="G195" s="1">
        <f t="shared" si="11"/>
        <v>5.5001293418194965</v>
      </c>
      <c r="H195">
        <f>'u rate'!B218</f>
        <v>5.7</v>
      </c>
      <c r="I195" s="1">
        <f>INDEX(inf!$J$8:$J$12,'u fit'!C195)</f>
        <v>3.4284414301171372E-2</v>
      </c>
      <c r="J195" s="60"/>
      <c r="K195" s="60">
        <f t="shared" si="12"/>
        <v>5.5460057064572048</v>
      </c>
      <c r="L195">
        <f>INDEX(SS!$U$76:$U$80,'u fit'!C195)</f>
        <v>3.4996080369101741E-2</v>
      </c>
      <c r="M195" s="60"/>
    </row>
    <row r="196" spans="1:13" x14ac:dyDescent="0.25">
      <c r="A196">
        <f>SS!B196</f>
        <v>1963</v>
      </c>
      <c r="B196">
        <f>SS!C196</f>
        <v>12</v>
      </c>
      <c r="C196">
        <f>SS!I196</f>
        <v>3</v>
      </c>
      <c r="D196" s="60">
        <f>INDEX(IRFs!$Y$17:$Y$21,'u fit'!C196)</f>
        <v>0.59221490927912501</v>
      </c>
      <c r="E196" s="1">
        <f t="shared" si="9"/>
        <v>0.59294213313397237</v>
      </c>
      <c r="F196" s="1">
        <f t="shared" si="10"/>
        <v>5.4660432244272847</v>
      </c>
      <c r="G196" s="1">
        <f t="shared" si="11"/>
        <v>5.5001196084704969</v>
      </c>
      <c r="H196">
        <f>'u rate'!B219</f>
        <v>5.5</v>
      </c>
      <c r="I196" s="1">
        <f>INDEX(inf!$J$8:$J$12,'u fit'!C196)</f>
        <v>3.4284414301171372E-2</v>
      </c>
      <c r="J196" s="60"/>
      <c r="K196" s="60">
        <f t="shared" si="12"/>
        <v>5.5459959857916967</v>
      </c>
      <c r="L196">
        <f>INDEX(SS!$U$76:$U$80,'u fit'!C196)</f>
        <v>3.4996080369101741E-2</v>
      </c>
      <c r="M196" s="60"/>
    </row>
    <row r="197" spans="1:13" x14ac:dyDescent="0.25">
      <c r="A197">
        <f>SS!B197</f>
        <v>1964</v>
      </c>
      <c r="B197">
        <f>SS!C197</f>
        <v>1</v>
      </c>
      <c r="C197">
        <f>SS!I197</f>
        <v>3</v>
      </c>
      <c r="D197" s="60">
        <f>INDEX(IRFs!$Y$17:$Y$21,'u fit'!C197)</f>
        <v>0.59221490927912501</v>
      </c>
      <c r="E197" s="1">
        <f t="shared" si="9"/>
        <v>0.59294213313397237</v>
      </c>
      <c r="F197" s="1">
        <f t="shared" si="10"/>
        <v>5.4660372347556354</v>
      </c>
      <c r="G197" s="1">
        <f t="shared" si="11"/>
        <v>5.5001159823380803</v>
      </c>
      <c r="H197">
        <f>'u rate'!B220</f>
        <v>5.6</v>
      </c>
      <c r="I197" s="1">
        <f>INDEX(inf!$J$8:$J$12,'u fit'!C197)</f>
        <v>3.4284414301171372E-2</v>
      </c>
      <c r="J197" s="60"/>
      <c r="K197" s="60">
        <f t="shared" si="12"/>
        <v>5.54599236438448</v>
      </c>
      <c r="L197">
        <f>INDEX(SS!$U$76:$U$80,'u fit'!C197)</f>
        <v>3.4996080369101741E-2</v>
      </c>
      <c r="M197" s="60"/>
    </row>
    <row r="198" spans="1:13" x14ac:dyDescent="0.25">
      <c r="A198">
        <f>SS!B198</f>
        <v>1964</v>
      </c>
      <c r="B198">
        <f>SS!C198</f>
        <v>2</v>
      </c>
      <c r="C198">
        <f>SS!I198</f>
        <v>3</v>
      </c>
      <c r="D198" s="60">
        <f>INDEX(IRFs!$Y$17:$Y$21,'u fit'!C198)</f>
        <v>0.59221490927912501</v>
      </c>
      <c r="E198" s="1">
        <f t="shared" ref="E198:E261" si="13">$F$3*D198^$F$2</f>
        <v>0.59294213313397237</v>
      </c>
      <c r="F198" s="1">
        <f t="shared" ref="F198:F261" si="14">(1-E197)*F197+100*I197*(1-F197/100)</f>
        <v>5.4660350019650554</v>
      </c>
      <c r="G198" s="1">
        <f t="shared" si="11"/>
        <v>5.5001146314324139</v>
      </c>
      <c r="H198">
        <f>'u rate'!B221</f>
        <v>5.4</v>
      </c>
      <c r="I198" s="1">
        <f>INDEX(inf!$J$8:$J$12,'u fit'!C198)</f>
        <v>3.4284414301171372E-2</v>
      </c>
      <c r="J198" s="60"/>
      <c r="K198" s="60">
        <f t="shared" si="12"/>
        <v>5.5459910152391743</v>
      </c>
      <c r="L198">
        <f>INDEX(SS!$U$76:$U$80,'u fit'!C198)</f>
        <v>3.4996080369101741E-2</v>
      </c>
      <c r="M198" s="60"/>
    </row>
    <row r="199" spans="1:13" x14ac:dyDescent="0.25">
      <c r="A199">
        <f>SS!B199</f>
        <v>1964</v>
      </c>
      <c r="B199">
        <f>SS!C199</f>
        <v>3</v>
      </c>
      <c r="C199">
        <f>SS!I199</f>
        <v>3</v>
      </c>
      <c r="D199" s="60">
        <f>INDEX(IRFs!$Y$17:$Y$21,'u fit'!C199)</f>
        <v>0.59221490927912501</v>
      </c>
      <c r="E199" s="1">
        <f t="shared" si="13"/>
        <v>0.59294213313397237</v>
      </c>
      <c r="F199" s="1">
        <f t="shared" si="14"/>
        <v>5.4660341696400021</v>
      </c>
      <c r="G199" s="1">
        <f t="shared" ref="G199:G262" si="15">(1-E198)*G198+$G$3*(100-G198)</f>
        <v>5.5001141281562216</v>
      </c>
      <c r="H199">
        <f>'u rate'!B222</f>
        <v>5.4</v>
      </c>
      <c r="I199" s="1">
        <f>INDEX(inf!$J$8:$J$12,'u fit'!C199)</f>
        <v>3.4284414301171372E-2</v>
      </c>
      <c r="J199" s="60"/>
      <c r="K199" s="60">
        <f t="shared" ref="K199:K262" si="16">(1-E198)*G198+L198*(100-G198)</f>
        <v>5.5459905126187987</v>
      </c>
      <c r="L199">
        <f>INDEX(SS!$U$76:$U$80,'u fit'!C199)</f>
        <v>3.4996080369101741E-2</v>
      </c>
      <c r="M199" s="60"/>
    </row>
    <row r="200" spans="1:13" x14ac:dyDescent="0.25">
      <c r="A200">
        <f>SS!B200</f>
        <v>1964</v>
      </c>
      <c r="B200">
        <f>SS!C200</f>
        <v>4</v>
      </c>
      <c r="C200">
        <f>SS!I200</f>
        <v>3</v>
      </c>
      <c r="D200" s="60">
        <f>INDEX(IRFs!$Y$17:$Y$21,'u fit'!C200)</f>
        <v>0.59221490927912501</v>
      </c>
      <c r="E200" s="1">
        <f t="shared" si="13"/>
        <v>0.59294213313397237</v>
      </c>
      <c r="F200" s="1">
        <f t="shared" si="14"/>
        <v>5.4660338593713185</v>
      </c>
      <c r="G200" s="1">
        <f t="shared" si="15"/>
        <v>5.5001139406620592</v>
      </c>
      <c r="H200">
        <f>'u rate'!B223</f>
        <v>5.3</v>
      </c>
      <c r="I200" s="1">
        <f>INDEX(inf!$J$8:$J$12,'u fit'!C200)</f>
        <v>3.4284414301171372E-2</v>
      </c>
      <c r="J200" s="60"/>
      <c r="K200" s="60">
        <f t="shared" si="16"/>
        <v>5.54599032536896</v>
      </c>
      <c r="L200">
        <f>INDEX(SS!$U$76:$U$80,'u fit'!C200)</f>
        <v>3.4996080369101741E-2</v>
      </c>
      <c r="M200" s="60"/>
    </row>
    <row r="201" spans="1:13" x14ac:dyDescent="0.25">
      <c r="A201">
        <f>SS!B201</f>
        <v>1964</v>
      </c>
      <c r="B201">
        <f>SS!C201</f>
        <v>5</v>
      </c>
      <c r="C201">
        <f>SS!I201</f>
        <v>4</v>
      </c>
      <c r="D201" s="60">
        <f>INDEX(IRFs!$Y$17:$Y$21,'u fit'!C201)</f>
        <v>0.80201963419566003</v>
      </c>
      <c r="E201" s="1">
        <f t="shared" si="13"/>
        <v>0.69002550441113841</v>
      </c>
      <c r="F201" s="1">
        <f t="shared" si="14"/>
        <v>5.4660337437113897</v>
      </c>
      <c r="G201" s="1">
        <f t="shared" si="15"/>
        <v>5.5001138708116244</v>
      </c>
      <c r="H201">
        <f>'u rate'!B224</f>
        <v>5.0999999999999996</v>
      </c>
      <c r="I201" s="1">
        <f>INDEX(inf!$J$8:$J$12,'u fit'!C201)</f>
        <v>3.2207526866603574E-2</v>
      </c>
      <c r="J201" s="60"/>
      <c r="K201" s="60">
        <f t="shared" si="16"/>
        <v>5.5459902556095466</v>
      </c>
      <c r="L201">
        <f>INDEX(SS!$U$76:$U$80,'u fit'!C201)</f>
        <v>3.5790120072178556E-2</v>
      </c>
      <c r="M201" s="60"/>
    </row>
    <row r="202" spans="1:13" x14ac:dyDescent="0.25">
      <c r="A202">
        <f>SS!B202</f>
        <v>1964</v>
      </c>
      <c r="B202">
        <f>SS!C202</f>
        <v>6</v>
      </c>
      <c r="C202">
        <f>SS!I202</f>
        <v>3</v>
      </c>
      <c r="D202" s="60">
        <f>INDEX(IRFs!$Y$17:$Y$21,'u fit'!C202)</f>
        <v>0.59221490927912501</v>
      </c>
      <c r="E202" s="1">
        <f t="shared" si="13"/>
        <v>0.59294213313397237</v>
      </c>
      <c r="F202" s="1">
        <f t="shared" si="14"/>
        <v>4.7390363105846465</v>
      </c>
      <c r="G202" s="1">
        <f t="shared" si="15"/>
        <v>4.9661442478023421</v>
      </c>
      <c r="H202">
        <f>'u rate'!B225</f>
        <v>5.2</v>
      </c>
      <c r="I202" s="1">
        <f>INDEX(inf!$J$8:$J$12,'u fit'!C202)</f>
        <v>3.4284414301171372E-2</v>
      </c>
      <c r="J202" s="60"/>
      <c r="K202" s="60">
        <f t="shared" si="16"/>
        <v>5.0870572941569874</v>
      </c>
      <c r="L202">
        <f>INDEX(SS!$U$76:$U$80,'u fit'!C202)</f>
        <v>3.4996080369101741E-2</v>
      </c>
      <c r="M202" s="60"/>
    </row>
    <row r="203" spans="1:13" x14ac:dyDescent="0.25">
      <c r="A203">
        <f>SS!B203</f>
        <v>1964</v>
      </c>
      <c r="B203">
        <f>SS!C203</f>
        <v>7</v>
      </c>
      <c r="C203">
        <f>SS!I203</f>
        <v>4</v>
      </c>
      <c r="D203" s="60">
        <f>INDEX(IRFs!$Y$17:$Y$21,'u fit'!C203)</f>
        <v>0.80201963419566003</v>
      </c>
      <c r="E203" s="1">
        <f t="shared" si="13"/>
        <v>0.69002550441113841</v>
      </c>
      <c r="F203" s="1">
        <f t="shared" si="14"/>
        <v>5.195028357443995</v>
      </c>
      <c r="G203" s="1">
        <f t="shared" si="15"/>
        <v>5.3011849293675724</v>
      </c>
      <c r="H203">
        <f>'u rate'!B226</f>
        <v>4.9000000000000004</v>
      </c>
      <c r="I203" s="1">
        <f>INDEX(inf!$J$8:$J$12,'u fit'!C203)</f>
        <v>3.2207526866603574E-2</v>
      </c>
      <c r="J203" s="60"/>
      <c r="K203" s="60">
        <f t="shared" si="16"/>
        <v>5.3473205377489457</v>
      </c>
      <c r="L203">
        <f>INDEX(SS!$U$76:$U$80,'u fit'!C203)</f>
        <v>3.5790120072178556E-2</v>
      </c>
      <c r="M203" s="60"/>
    </row>
    <row r="204" spans="1:13" x14ac:dyDescent="0.25">
      <c r="A204">
        <f>SS!B204</f>
        <v>1964</v>
      </c>
      <c r="B204">
        <f>SS!C204</f>
        <v>8</v>
      </c>
      <c r="C204">
        <f>SS!I204</f>
        <v>4</v>
      </c>
      <c r="D204" s="60">
        <f>INDEX(IRFs!$Y$17:$Y$21,'u fit'!C204)</f>
        <v>0.80201963419566003</v>
      </c>
      <c r="E204" s="1">
        <f t="shared" si="13"/>
        <v>0.69002550441113841</v>
      </c>
      <c r="F204" s="1">
        <f t="shared" si="14"/>
        <v>4.663759965933747</v>
      </c>
      <c r="G204" s="1">
        <f t="shared" si="15"/>
        <v>4.9113465097091797</v>
      </c>
      <c r="H204">
        <f>'u rate'!B227</f>
        <v>5</v>
      </c>
      <c r="I204" s="1">
        <f>INDEX(inf!$J$8:$J$12,'u fit'!C204)</f>
        <v>3.2207526866603574E-2</v>
      </c>
      <c r="J204" s="60"/>
      <c r="K204" s="60">
        <f t="shared" si="16"/>
        <v>5.0325140865749551</v>
      </c>
      <c r="L204">
        <f>INDEX(SS!$U$76:$U$80,'u fit'!C204)</f>
        <v>3.5790120072178556E-2</v>
      </c>
      <c r="M204" s="60"/>
    </row>
    <row r="205" spans="1:13" x14ac:dyDescent="0.25">
      <c r="A205">
        <f>SS!B205</f>
        <v>1964</v>
      </c>
      <c r="B205">
        <f>SS!C205</f>
        <v>9</v>
      </c>
      <c r="C205">
        <f>SS!I205</f>
        <v>4</v>
      </c>
      <c r="D205" s="60">
        <f>INDEX(IRFs!$Y$17:$Y$21,'u fit'!C205)</f>
        <v>0.80201963419566003</v>
      </c>
      <c r="E205" s="1">
        <f t="shared" si="13"/>
        <v>0.69002550441113841</v>
      </c>
      <c r="F205" s="1">
        <f t="shared" si="14"/>
        <v>4.5161911552459957</v>
      </c>
      <c r="G205" s="1">
        <f t="shared" si="15"/>
        <v>4.8039601059811909</v>
      </c>
      <c r="H205">
        <f>'u rate'!B228</f>
        <v>5.0999999999999996</v>
      </c>
      <c r="I205" s="1">
        <f>INDEX(inf!$J$8:$J$12,'u fit'!C205)</f>
        <v>3.2207526866603574E-2</v>
      </c>
      <c r="J205" s="60"/>
      <c r="K205" s="60">
        <f t="shared" si="16"/>
        <v>4.9256264829285081</v>
      </c>
      <c r="L205">
        <f>INDEX(SS!$U$76:$U$80,'u fit'!C205)</f>
        <v>3.5790120072178556E-2</v>
      </c>
      <c r="M205" s="60"/>
    </row>
    <row r="206" spans="1:13" x14ac:dyDescent="0.25">
      <c r="A206">
        <f>SS!B206</f>
        <v>1964</v>
      </c>
      <c r="B206">
        <f>SS!C206</f>
        <v>10</v>
      </c>
      <c r="C206">
        <f>SS!I206</f>
        <v>4</v>
      </c>
      <c r="D206" s="60">
        <f>INDEX(IRFs!$Y$17:$Y$21,'u fit'!C206)</f>
        <v>0.80201963419566003</v>
      </c>
      <c r="E206" s="1">
        <f t="shared" si="13"/>
        <v>0.69002550441113841</v>
      </c>
      <c r="F206" s="1">
        <f t="shared" si="14"/>
        <v>4.4752014140233101</v>
      </c>
      <c r="G206" s="1">
        <f t="shared" si="15"/>
        <v>4.774379030530147</v>
      </c>
      <c r="H206">
        <f>'u rate'!B229</f>
        <v>5.0999999999999996</v>
      </c>
      <c r="I206" s="1">
        <f>INDEX(inf!$J$8:$J$12,'u fit'!C206)</f>
        <v>3.2207526866603574E-2</v>
      </c>
      <c r="J206" s="60"/>
      <c r="K206" s="60">
        <f t="shared" si="16"/>
        <v>4.896182808883367</v>
      </c>
      <c r="L206">
        <f>INDEX(SS!$U$76:$U$80,'u fit'!C206)</f>
        <v>3.5790120072178556E-2</v>
      </c>
      <c r="M206" s="60"/>
    </row>
    <row r="207" spans="1:13" x14ac:dyDescent="0.25">
      <c r="A207">
        <f>SS!B207</f>
        <v>1964</v>
      </c>
      <c r="B207">
        <f>SS!C207</f>
        <v>11</v>
      </c>
      <c r="C207">
        <f>SS!I207</f>
        <v>4</v>
      </c>
      <c r="D207" s="60">
        <f>INDEX(IRFs!$Y$17:$Y$21,'u fit'!C207)</f>
        <v>0.80201963419566003</v>
      </c>
      <c r="E207" s="1">
        <f t="shared" si="13"/>
        <v>0.69002550441113841</v>
      </c>
      <c r="F207" s="1">
        <f t="shared" si="14"/>
        <v>4.463815817855175</v>
      </c>
      <c r="G207" s="1">
        <f t="shared" si="15"/>
        <v>4.766230512706076</v>
      </c>
      <c r="H207">
        <f>'u rate'!B230</f>
        <v>4.8</v>
      </c>
      <c r="I207" s="1">
        <f>INDEX(inf!$J$8:$J$12,'u fit'!C207)</f>
        <v>3.2207526866603574E-2</v>
      </c>
      <c r="J207" s="60"/>
      <c r="K207" s="60">
        <f t="shared" si="16"/>
        <v>4.8880721401837111</v>
      </c>
      <c r="L207">
        <f>INDEX(SS!$U$76:$U$80,'u fit'!C207)</f>
        <v>3.5790120072178556E-2</v>
      </c>
      <c r="M207" s="60"/>
    </row>
    <row r="208" spans="1:13" x14ac:dyDescent="0.25">
      <c r="A208">
        <f>SS!B208</f>
        <v>1964</v>
      </c>
      <c r="B208">
        <f>SS!C208</f>
        <v>12</v>
      </c>
      <c r="C208">
        <f>SS!I208</f>
        <v>4</v>
      </c>
      <c r="D208" s="60">
        <f>INDEX(IRFs!$Y$17:$Y$21,'u fit'!C208)</f>
        <v>0.80201963419566003</v>
      </c>
      <c r="E208" s="1">
        <f t="shared" si="13"/>
        <v>0.69002550441113841</v>
      </c>
      <c r="F208" s="1">
        <f t="shared" si="14"/>
        <v>4.4606532753204569</v>
      </c>
      <c r="G208" s="1">
        <f t="shared" si="15"/>
        <v>4.7639858903684233</v>
      </c>
      <c r="H208">
        <f>'u rate'!B231</f>
        <v>5</v>
      </c>
      <c r="I208" s="1">
        <f>INDEX(inf!$J$8:$J$12,'u fit'!C208)</f>
        <v>3.2207526866603574E-2</v>
      </c>
      <c r="J208" s="60"/>
      <c r="K208" s="60">
        <f t="shared" si="16"/>
        <v>4.8858379439127315</v>
      </c>
      <c r="L208">
        <f>INDEX(SS!$U$76:$U$80,'u fit'!C208)</f>
        <v>3.5790120072178556E-2</v>
      </c>
      <c r="M208" s="60"/>
    </row>
    <row r="209" spans="1:13" x14ac:dyDescent="0.25">
      <c r="A209">
        <f>SS!B209</f>
        <v>1965</v>
      </c>
      <c r="B209">
        <f>SS!C209</f>
        <v>1</v>
      </c>
      <c r="C209">
        <f>SS!I209</f>
        <v>4</v>
      </c>
      <c r="D209" s="60">
        <f>INDEX(IRFs!$Y$17:$Y$21,'u fit'!C209)</f>
        <v>0.80201963419566003</v>
      </c>
      <c r="E209" s="1">
        <f t="shared" si="13"/>
        <v>0.69002550441113841</v>
      </c>
      <c r="F209" s="1">
        <f t="shared" si="14"/>
        <v>4.4597748254671323</v>
      </c>
      <c r="G209" s="1">
        <f t="shared" si="15"/>
        <v>4.7633675779897224</v>
      </c>
      <c r="H209">
        <f>'u rate'!B232</f>
        <v>4.9000000000000004</v>
      </c>
      <c r="I209" s="1">
        <f>INDEX(inf!$J$8:$J$12,'u fit'!C209)</f>
        <v>3.2207526866603574E-2</v>
      </c>
      <c r="J209" s="60"/>
      <c r="K209" s="60">
        <f t="shared" si="16"/>
        <v>4.8852225035388113</v>
      </c>
      <c r="L209">
        <f>INDEX(SS!$U$76:$U$80,'u fit'!C209)</f>
        <v>3.5790120072178556E-2</v>
      </c>
      <c r="M209" s="60"/>
    </row>
    <row r="210" spans="1:13" x14ac:dyDescent="0.25">
      <c r="A210">
        <f>SS!B210</f>
        <v>1965</v>
      </c>
      <c r="B210">
        <f>SS!C210</f>
        <v>2</v>
      </c>
      <c r="C210">
        <f>SS!I210</f>
        <v>4</v>
      </c>
      <c r="D210" s="60">
        <f>INDEX(IRFs!$Y$17:$Y$21,'u fit'!C210)</f>
        <v>0.80201963419566003</v>
      </c>
      <c r="E210" s="1">
        <f t="shared" si="13"/>
        <v>0.69002550441113841</v>
      </c>
      <c r="F210" s="1">
        <f t="shared" si="14"/>
        <v>4.4595308211141997</v>
      </c>
      <c r="G210" s="1">
        <f t="shared" si="15"/>
        <v>4.7631972552627131</v>
      </c>
      <c r="H210">
        <f>'u rate'!B233</f>
        <v>5.0999999999999996</v>
      </c>
      <c r="I210" s="1">
        <f>INDEX(inf!$J$8:$J$12,'u fit'!C210)</f>
        <v>3.2207526866603574E-2</v>
      </c>
      <c r="J210" s="60"/>
      <c r="K210" s="60">
        <f t="shared" si="16"/>
        <v>4.8850529719453828</v>
      </c>
      <c r="L210">
        <f>INDEX(SS!$U$76:$U$80,'u fit'!C210)</f>
        <v>3.5790120072178556E-2</v>
      </c>
      <c r="M210" s="60"/>
    </row>
    <row r="211" spans="1:13" x14ac:dyDescent="0.25">
      <c r="A211">
        <f>SS!B211</f>
        <v>1965</v>
      </c>
      <c r="B211">
        <f>SS!C211</f>
        <v>3</v>
      </c>
      <c r="C211">
        <f>SS!I211</f>
        <v>4</v>
      </c>
      <c r="D211" s="60">
        <f>INDEX(IRFs!$Y$17:$Y$21,'u fit'!C211)</f>
        <v>0.80201963419566003</v>
      </c>
      <c r="E211" s="1">
        <f t="shared" si="13"/>
        <v>0.69002550441113841</v>
      </c>
      <c r="F211" s="1">
        <f t="shared" si="14"/>
        <v>4.459463044764731</v>
      </c>
      <c r="G211" s="1">
        <f t="shared" si="15"/>
        <v>4.7631503375034461</v>
      </c>
      <c r="H211">
        <f>'u rate'!B234</f>
        <v>4.7</v>
      </c>
      <c r="I211" s="1">
        <f>INDEX(inf!$J$8:$J$12,'u fit'!C211)</f>
        <v>3.2207526866603574E-2</v>
      </c>
      <c r="J211" s="60"/>
      <c r="K211" s="60">
        <f t="shared" si="16"/>
        <v>4.8850062721148415</v>
      </c>
      <c r="L211">
        <f>INDEX(SS!$U$76:$U$80,'u fit'!C211)</f>
        <v>3.5790120072178556E-2</v>
      </c>
      <c r="M211" s="60"/>
    </row>
    <row r="212" spans="1:13" x14ac:dyDescent="0.25">
      <c r="A212">
        <f>SS!B212</f>
        <v>1965</v>
      </c>
      <c r="B212">
        <f>SS!C212</f>
        <v>4</v>
      </c>
      <c r="C212">
        <f>SS!I212</f>
        <v>4</v>
      </c>
      <c r="D212" s="60">
        <f>INDEX(IRFs!$Y$17:$Y$21,'u fit'!C212)</f>
        <v>0.80201963419566003</v>
      </c>
      <c r="E212" s="1">
        <f t="shared" si="13"/>
        <v>0.69002550441113841</v>
      </c>
      <c r="F212" s="1">
        <f t="shared" si="14"/>
        <v>4.4594442187335872</v>
      </c>
      <c r="G212" s="1">
        <f t="shared" si="15"/>
        <v>4.7631374133554285</v>
      </c>
      <c r="H212">
        <f>'u rate'!B235</f>
        <v>4.8</v>
      </c>
      <c r="I212" s="1">
        <f>INDEX(inf!$J$8:$J$12,'u fit'!C212)</f>
        <v>3.2207526866603574E-2</v>
      </c>
      <c r="J212" s="60"/>
      <c r="K212" s="60">
        <f t="shared" si="16"/>
        <v>4.8849934079983157</v>
      </c>
      <c r="L212">
        <f>INDEX(SS!$U$76:$U$80,'u fit'!C212)</f>
        <v>3.5790120072178556E-2</v>
      </c>
      <c r="M212" s="60"/>
    </row>
    <row r="213" spans="1:13" x14ac:dyDescent="0.25">
      <c r="A213">
        <f>SS!B213</f>
        <v>1965</v>
      </c>
      <c r="B213">
        <f>SS!C213</f>
        <v>5</v>
      </c>
      <c r="C213">
        <f>SS!I213</f>
        <v>4</v>
      </c>
      <c r="D213" s="60">
        <f>INDEX(IRFs!$Y$17:$Y$21,'u fit'!C213)</f>
        <v>0.80201963419566003</v>
      </c>
      <c r="E213" s="1">
        <f t="shared" si="13"/>
        <v>0.69002550441113841</v>
      </c>
      <c r="F213" s="1">
        <f t="shared" si="14"/>
        <v>4.4594389894839841</v>
      </c>
      <c r="G213" s="1">
        <f t="shared" si="15"/>
        <v>4.7631338532194674</v>
      </c>
      <c r="H213">
        <f>'u rate'!B236</f>
        <v>4.5999999999999996</v>
      </c>
      <c r="I213" s="1">
        <f>INDEX(inf!$J$8:$J$12,'u fit'!C213)</f>
        <v>3.2207526866603574E-2</v>
      </c>
      <c r="J213" s="60"/>
      <c r="K213" s="60">
        <f t="shared" si="16"/>
        <v>4.8849898643988627</v>
      </c>
      <c r="L213">
        <f>INDEX(SS!$U$76:$U$80,'u fit'!C213)</f>
        <v>3.5790120072178556E-2</v>
      </c>
      <c r="M213" s="60"/>
    </row>
    <row r="214" spans="1:13" x14ac:dyDescent="0.25">
      <c r="A214">
        <f>SS!B214</f>
        <v>1965</v>
      </c>
      <c r="B214">
        <f>SS!C214</f>
        <v>6</v>
      </c>
      <c r="C214">
        <f>SS!I214</f>
        <v>4</v>
      </c>
      <c r="D214" s="60">
        <f>INDEX(IRFs!$Y$17:$Y$21,'u fit'!C214)</f>
        <v>0.80201963419566003</v>
      </c>
      <c r="E214" s="1">
        <f t="shared" si="13"/>
        <v>0.69002550441113841</v>
      </c>
      <c r="F214" s="1">
        <f t="shared" si="14"/>
        <v>4.4594375369711727</v>
      </c>
      <c r="G214" s="1">
        <f t="shared" si="15"/>
        <v>4.7631328725306012</v>
      </c>
      <c r="H214">
        <f>'u rate'!B237</f>
        <v>4.5999999999999996</v>
      </c>
      <c r="I214" s="1">
        <f>INDEX(inf!$J$8:$J$12,'u fit'!C214)</f>
        <v>3.2207526866603574E-2</v>
      </c>
      <c r="J214" s="60"/>
      <c r="K214" s="60">
        <f t="shared" si="16"/>
        <v>4.8849888882652071</v>
      </c>
      <c r="L214">
        <f>INDEX(SS!$U$76:$U$80,'u fit'!C214)</f>
        <v>3.5790120072178556E-2</v>
      </c>
      <c r="M214" s="60"/>
    </row>
    <row r="215" spans="1:13" x14ac:dyDescent="0.25">
      <c r="A215">
        <f>SS!B215</f>
        <v>1965</v>
      </c>
      <c r="B215">
        <f>SS!C215</f>
        <v>7</v>
      </c>
      <c r="C215">
        <f>SS!I215</f>
        <v>4</v>
      </c>
      <c r="D215" s="60">
        <f>INDEX(IRFs!$Y$17:$Y$21,'u fit'!C215)</f>
        <v>0.80201963419566003</v>
      </c>
      <c r="E215" s="1">
        <f t="shared" si="13"/>
        <v>0.69002550441113841</v>
      </c>
      <c r="F215" s="1">
        <f t="shared" si="14"/>
        <v>4.4594371335110923</v>
      </c>
      <c r="G215" s="1">
        <f t="shared" si="15"/>
        <v>4.763132602386241</v>
      </c>
      <c r="H215">
        <f>'u rate'!B238</f>
        <v>4.4000000000000004</v>
      </c>
      <c r="I215" s="1">
        <f>INDEX(inf!$J$8:$J$12,'u fit'!C215)</f>
        <v>3.2207526866603574E-2</v>
      </c>
      <c r="J215" s="60"/>
      <c r="K215" s="60">
        <f t="shared" si="16"/>
        <v>4.8849886193756431</v>
      </c>
      <c r="L215">
        <f>INDEX(SS!$U$76:$U$80,'u fit'!C215)</f>
        <v>3.5790120072178556E-2</v>
      </c>
      <c r="M215" s="60"/>
    </row>
    <row r="216" spans="1:13" x14ac:dyDescent="0.25">
      <c r="A216">
        <f>SS!B216</f>
        <v>1965</v>
      </c>
      <c r="B216">
        <f>SS!C216</f>
        <v>8</v>
      </c>
      <c r="C216">
        <f>SS!I216</f>
        <v>4</v>
      </c>
      <c r="D216" s="60">
        <f>INDEX(IRFs!$Y$17:$Y$21,'u fit'!C216)</f>
        <v>0.80201963419566003</v>
      </c>
      <c r="E216" s="1">
        <f t="shared" si="13"/>
        <v>0.69002550441113841</v>
      </c>
      <c r="F216" s="1">
        <f t="shared" si="14"/>
        <v>4.4594370214432093</v>
      </c>
      <c r="G216" s="1">
        <f t="shared" si="15"/>
        <v>4.7631325279712273</v>
      </c>
      <c r="H216">
        <f>'u rate'!B239</f>
        <v>4.4000000000000004</v>
      </c>
      <c r="I216" s="1">
        <f>INDEX(inf!$J$8:$J$12,'u fit'!C216)</f>
        <v>3.2207526866603574E-2</v>
      </c>
      <c r="J216" s="60"/>
      <c r="K216" s="60">
        <f t="shared" si="16"/>
        <v>4.88498854530628</v>
      </c>
      <c r="L216">
        <f>INDEX(SS!$U$76:$U$80,'u fit'!C216)</f>
        <v>3.5790120072178556E-2</v>
      </c>
      <c r="M216" s="60"/>
    </row>
    <row r="217" spans="1:13" x14ac:dyDescent="0.25">
      <c r="A217">
        <f>SS!B217</f>
        <v>1965</v>
      </c>
      <c r="B217">
        <f>SS!C217</f>
        <v>9</v>
      </c>
      <c r="C217">
        <f>SS!I217</f>
        <v>4</v>
      </c>
      <c r="D217" s="60">
        <f>INDEX(IRFs!$Y$17:$Y$21,'u fit'!C217)</f>
        <v>0.80201963419566003</v>
      </c>
      <c r="E217" s="1">
        <f t="shared" si="13"/>
        <v>0.69002550441113841</v>
      </c>
      <c r="F217" s="1">
        <f t="shared" si="14"/>
        <v>4.4594369903144528</v>
      </c>
      <c r="G217" s="1">
        <f t="shared" si="15"/>
        <v>4.7631325074725792</v>
      </c>
      <c r="H217">
        <f>'u rate'!B240</f>
        <v>4.3</v>
      </c>
      <c r="I217" s="1">
        <f>INDEX(inf!$J$8:$J$12,'u fit'!C217)</f>
        <v>3.2207526866603574E-2</v>
      </c>
      <c r="J217" s="60"/>
      <c r="K217" s="60">
        <f t="shared" si="16"/>
        <v>4.8849885249028464</v>
      </c>
      <c r="L217">
        <f>INDEX(SS!$U$76:$U$80,'u fit'!C217)</f>
        <v>3.5790120072178556E-2</v>
      </c>
      <c r="M217" s="60"/>
    </row>
    <row r="218" spans="1:13" x14ac:dyDescent="0.25">
      <c r="A218">
        <f>SS!B218</f>
        <v>1965</v>
      </c>
      <c r="B218">
        <f>SS!C218</f>
        <v>10</v>
      </c>
      <c r="C218">
        <f>SS!I218</f>
        <v>5</v>
      </c>
      <c r="D218" s="60">
        <f>INDEX(IRFs!$Y$17:$Y$21,'u fit'!C218)</f>
        <v>0.98240286894199802</v>
      </c>
      <c r="E218" s="1">
        <f t="shared" si="13"/>
        <v>0.76369061589462595</v>
      </c>
      <c r="F218" s="1">
        <f t="shared" si="14"/>
        <v>4.4594369816679125</v>
      </c>
      <c r="G218" s="1">
        <f t="shared" si="15"/>
        <v>4.7631325018259414</v>
      </c>
      <c r="H218">
        <f>'u rate'!B241</f>
        <v>4.2</v>
      </c>
      <c r="I218" s="1">
        <f>INDEX(inf!$J$8:$J$12,'u fit'!C218)</f>
        <v>3.1854064461523328E-2</v>
      </c>
      <c r="J218" s="60"/>
      <c r="K218" s="60">
        <f t="shared" si="16"/>
        <v>4.8849885192824374</v>
      </c>
      <c r="L218">
        <f>INDEX(SS!$U$76:$U$80,'u fit'!C218)</f>
        <v>3.6759870766402379E-2</v>
      </c>
      <c r="M218" s="60"/>
    </row>
    <row r="219" spans="1:13" x14ac:dyDescent="0.25">
      <c r="A219">
        <f>SS!B219</f>
        <v>1965</v>
      </c>
      <c r="B219">
        <f>SS!C219</f>
        <v>11</v>
      </c>
      <c r="C219">
        <f>SS!I219</f>
        <v>5</v>
      </c>
      <c r="D219" s="60">
        <f>INDEX(IRFs!$Y$17:$Y$21,'u fit'!C219)</f>
        <v>0.98240286894199802</v>
      </c>
      <c r="E219" s="1">
        <f t="shared" si="13"/>
        <v>0.76369061589462595</v>
      </c>
      <c r="F219" s="1">
        <f t="shared" si="14"/>
        <v>4.0971620596708549</v>
      </c>
      <c r="G219" s="1">
        <f t="shared" si="15"/>
        <v>4.412255813512866</v>
      </c>
      <c r="H219">
        <f>'u rate'!B242</f>
        <v>4.0999999999999996</v>
      </c>
      <c r="I219" s="1">
        <f>INDEX(inf!$J$8:$J$12,'u fit'!C219)</f>
        <v>3.1854064461523328E-2</v>
      </c>
      <c r="J219" s="60"/>
      <c r="K219" s="60">
        <f t="shared" si="16"/>
        <v>4.6264678493486437</v>
      </c>
      <c r="L219">
        <f>INDEX(SS!$U$76:$U$80,'u fit'!C219)</f>
        <v>3.6759870766402379E-2</v>
      </c>
      <c r="M219" s="60"/>
    </row>
    <row r="220" spans="1:13" x14ac:dyDescent="0.25">
      <c r="A220">
        <f>SS!B220</f>
        <v>1965</v>
      </c>
      <c r="B220">
        <f>SS!C220</f>
        <v>12</v>
      </c>
      <c r="C220">
        <f>SS!I220</f>
        <v>5</v>
      </c>
      <c r="D220" s="60">
        <f>INDEX(IRFs!$Y$17:$Y$21,'u fit'!C220)</f>
        <v>0.98240286894199802</v>
      </c>
      <c r="E220" s="1">
        <f t="shared" si="13"/>
        <v>0.76369061589462595</v>
      </c>
      <c r="F220" s="1">
        <f t="shared" si="14"/>
        <v>4.0230930246949947</v>
      </c>
      <c r="G220" s="1">
        <f t="shared" si="15"/>
        <v>4.3414493298418924</v>
      </c>
      <c r="H220">
        <f>'u rate'!B243</f>
        <v>4</v>
      </c>
      <c r="I220" s="1">
        <f>INDEX(inf!$J$8:$J$12,'u fit'!C220)</f>
        <v>3.1854064461523328E-2</v>
      </c>
      <c r="J220" s="60"/>
      <c r="K220" s="60">
        <f t="shared" si="16"/>
        <v>4.5564505769537789</v>
      </c>
      <c r="L220">
        <f>INDEX(SS!$U$76:$U$80,'u fit'!C220)</f>
        <v>3.6759870766402379E-2</v>
      </c>
      <c r="M220" s="60"/>
    </row>
    <row r="221" spans="1:13" x14ac:dyDescent="0.25">
      <c r="A221">
        <f>SS!B221</f>
        <v>1966</v>
      </c>
      <c r="B221">
        <f>SS!C221</f>
        <v>1</v>
      </c>
      <c r="C221">
        <f>SS!I221</f>
        <v>5</v>
      </c>
      <c r="D221" s="60">
        <f>INDEX(IRFs!$Y$17:$Y$21,'u fit'!C221)</f>
        <v>0.98240286894199802</v>
      </c>
      <c r="E221" s="1">
        <f t="shared" si="13"/>
        <v>0.76369061589462595</v>
      </c>
      <c r="F221" s="1">
        <f t="shared" si="14"/>
        <v>4.0079492164732944</v>
      </c>
      <c r="G221" s="1">
        <f t="shared" si="15"/>
        <v>4.3271606686203343</v>
      </c>
      <c r="H221">
        <f>'u rate'!B244</f>
        <v>4</v>
      </c>
      <c r="I221" s="1">
        <f>INDEX(inf!$J$8:$J$12,'u fit'!C221)</f>
        <v>3.1854064461523328E-2</v>
      </c>
      <c r="J221" s="60"/>
      <c r="K221" s="60">
        <f t="shared" si="16"/>
        <v>4.5423211775959924</v>
      </c>
      <c r="L221">
        <f>INDEX(SS!$U$76:$U$80,'u fit'!C221)</f>
        <v>3.6759870766402379E-2</v>
      </c>
      <c r="M221" s="60"/>
    </row>
    <row r="222" spans="1:13" x14ac:dyDescent="0.25">
      <c r="A222">
        <f>SS!B222</f>
        <v>1966</v>
      </c>
      <c r="B222">
        <f>SS!C222</f>
        <v>2</v>
      </c>
      <c r="C222">
        <f>SS!I222</f>
        <v>5</v>
      </c>
      <c r="D222" s="60">
        <f>INDEX(IRFs!$Y$17:$Y$21,'u fit'!C222)</f>
        <v>0.98240286894199802</v>
      </c>
      <c r="E222" s="1">
        <f t="shared" si="13"/>
        <v>0.76369061589462595</v>
      </c>
      <c r="F222" s="1">
        <f t="shared" si="14"/>
        <v>4.0048529843227012</v>
      </c>
      <c r="G222" s="1">
        <f t="shared" si="15"/>
        <v>4.324277234379295</v>
      </c>
      <c r="H222">
        <f>'u rate'!B245</f>
        <v>3.8</v>
      </c>
      <c r="I222" s="1">
        <f>INDEX(inf!$J$8:$J$12,'u fit'!C222)</f>
        <v>3.1854064461523328E-2</v>
      </c>
      <c r="J222" s="60"/>
      <c r="K222" s="60">
        <f t="shared" si="16"/>
        <v>4.5394698822029644</v>
      </c>
      <c r="L222">
        <f>INDEX(SS!$U$76:$U$80,'u fit'!C222)</f>
        <v>3.6759870766402379E-2</v>
      </c>
      <c r="M222" s="60"/>
    </row>
    <row r="223" spans="1:13" x14ac:dyDescent="0.25">
      <c r="A223">
        <f>SS!B223</f>
        <v>1966</v>
      </c>
      <c r="B223">
        <f>SS!C223</f>
        <v>3</v>
      </c>
      <c r="C223">
        <f>SS!I223</f>
        <v>5</v>
      </c>
      <c r="D223" s="60">
        <f>INDEX(IRFs!$Y$17:$Y$21,'u fit'!C223)</f>
        <v>0.98240286894199802</v>
      </c>
      <c r="E223" s="1">
        <f t="shared" si="13"/>
        <v>0.76369061589462595</v>
      </c>
      <c r="F223" s="1">
        <f t="shared" si="14"/>
        <v>4.0042199431886605</v>
      </c>
      <c r="G223" s="1">
        <f t="shared" si="15"/>
        <v>4.3236953608997943</v>
      </c>
      <c r="H223">
        <f>'u rate'!B246</f>
        <v>3.8</v>
      </c>
      <c r="I223" s="1">
        <f>INDEX(inf!$J$8:$J$12,'u fit'!C223)</f>
        <v>3.1854064461523328E-2</v>
      </c>
      <c r="J223" s="60"/>
      <c r="K223" s="60">
        <f t="shared" si="16"/>
        <v>4.5388944943034204</v>
      </c>
      <c r="L223">
        <f>INDEX(SS!$U$76:$U$80,'u fit'!C223)</f>
        <v>3.6759870766402379E-2</v>
      </c>
      <c r="M223" s="60"/>
    </row>
    <row r="224" spans="1:13" x14ac:dyDescent="0.25">
      <c r="A224">
        <f>SS!B224</f>
        <v>1966</v>
      </c>
      <c r="B224">
        <f>SS!C224</f>
        <v>4</v>
      </c>
      <c r="C224">
        <f>SS!I224</f>
        <v>5</v>
      </c>
      <c r="D224" s="60">
        <f>INDEX(IRFs!$Y$17:$Y$21,'u fit'!C224)</f>
        <v>0.98240286894199802</v>
      </c>
      <c r="E224" s="1">
        <f t="shared" si="13"/>
        <v>0.76369061589462595</v>
      </c>
      <c r="F224" s="1">
        <f t="shared" si="14"/>
        <v>4.004090514561252</v>
      </c>
      <c r="G224" s="1">
        <f t="shared" si="15"/>
        <v>4.3235779395480858</v>
      </c>
      <c r="H224">
        <f>'u rate'!B247</f>
        <v>3.8</v>
      </c>
      <c r="I224" s="1">
        <f>INDEX(inf!$J$8:$J$12,'u fit'!C224)</f>
        <v>3.1854064461523328E-2</v>
      </c>
      <c r="J224" s="60"/>
      <c r="K224" s="60">
        <f t="shared" si="16"/>
        <v>4.5387783817337617</v>
      </c>
      <c r="L224">
        <f>INDEX(SS!$U$76:$U$80,'u fit'!C224)</f>
        <v>3.6759870766402379E-2</v>
      </c>
      <c r="M224" s="60"/>
    </row>
    <row r="225" spans="1:13" x14ac:dyDescent="0.25">
      <c r="A225">
        <f>SS!B225</f>
        <v>1966</v>
      </c>
      <c r="B225">
        <f>SS!C225</f>
        <v>5</v>
      </c>
      <c r="C225">
        <f>SS!I225</f>
        <v>5</v>
      </c>
      <c r="D225" s="60">
        <f>INDEX(IRFs!$Y$17:$Y$21,'u fit'!C225)</f>
        <v>0.98240286894199802</v>
      </c>
      <c r="E225" s="1">
        <f t="shared" si="13"/>
        <v>0.76369061589462595</v>
      </c>
      <c r="F225" s="1">
        <f t="shared" si="14"/>
        <v>4.0040640521898645</v>
      </c>
      <c r="G225" s="1">
        <f t="shared" si="15"/>
        <v>4.3235542440638906</v>
      </c>
      <c r="H225">
        <f>'u rate'!B248</f>
        <v>3.9</v>
      </c>
      <c r="I225" s="1">
        <f>INDEX(inf!$J$8:$J$12,'u fit'!C225)</f>
        <v>3.1854064461523328E-2</v>
      </c>
      <c r="J225" s="60"/>
      <c r="K225" s="60">
        <f t="shared" si="16"/>
        <v>4.5387549503601718</v>
      </c>
      <c r="L225">
        <f>INDEX(SS!$U$76:$U$80,'u fit'!C225)</f>
        <v>3.6759870766402379E-2</v>
      </c>
      <c r="M225" s="60"/>
    </row>
    <row r="226" spans="1:13" x14ac:dyDescent="0.25">
      <c r="A226">
        <f>SS!B226</f>
        <v>1966</v>
      </c>
      <c r="B226">
        <f>SS!C226</f>
        <v>6</v>
      </c>
      <c r="C226">
        <f>SS!I226</f>
        <v>5</v>
      </c>
      <c r="D226" s="60">
        <f>INDEX(IRFs!$Y$17:$Y$21,'u fit'!C226)</f>
        <v>0.98240286894199802</v>
      </c>
      <c r="E226" s="1">
        <f t="shared" si="13"/>
        <v>0.76369061589462595</v>
      </c>
      <c r="F226" s="1">
        <f t="shared" si="14"/>
        <v>4.0040586418172639</v>
      </c>
      <c r="G226" s="1">
        <f t="shared" si="15"/>
        <v>4.3235494623443564</v>
      </c>
      <c r="H226">
        <f>'u rate'!B249</f>
        <v>3.8</v>
      </c>
      <c r="I226" s="1">
        <f>INDEX(inf!$J$8:$J$12,'u fit'!C226)</f>
        <v>3.1854064461523328E-2</v>
      </c>
      <c r="J226" s="60"/>
      <c r="K226" s="60">
        <f t="shared" si="16"/>
        <v>4.5387502219378328</v>
      </c>
      <c r="L226">
        <f>INDEX(SS!$U$76:$U$80,'u fit'!C226)</f>
        <v>3.6759870766402379E-2</v>
      </c>
      <c r="M226" s="60"/>
    </row>
    <row r="227" spans="1:13" x14ac:dyDescent="0.25">
      <c r="A227">
        <f>SS!B227</f>
        <v>1966</v>
      </c>
      <c r="B227">
        <f>SS!C227</f>
        <v>7</v>
      </c>
      <c r="C227">
        <f>SS!I227</f>
        <v>5</v>
      </c>
      <c r="D227" s="60">
        <f>INDEX(IRFs!$Y$17:$Y$21,'u fit'!C227)</f>
        <v>0.98240286894199802</v>
      </c>
      <c r="E227" s="1">
        <f t="shared" si="13"/>
        <v>0.76369061589462595</v>
      </c>
      <c r="F227" s="1">
        <f t="shared" si="14"/>
        <v>4.0040575356378039</v>
      </c>
      <c r="G227" s="1">
        <f t="shared" si="15"/>
        <v>4.3235484973992415</v>
      </c>
      <c r="H227">
        <f>'u rate'!B250</f>
        <v>3.8</v>
      </c>
      <c r="I227" s="1">
        <f>INDEX(inf!$J$8:$J$12,'u fit'!C227)</f>
        <v>3.1854064461523328E-2</v>
      </c>
      <c r="J227" s="60"/>
      <c r="K227" s="60">
        <f t="shared" si="16"/>
        <v>4.5387492677480274</v>
      </c>
      <c r="L227">
        <f>INDEX(SS!$U$76:$U$80,'u fit'!C227)</f>
        <v>3.6759870766402379E-2</v>
      </c>
      <c r="M227" s="60"/>
    </row>
    <row r="228" spans="1:13" x14ac:dyDescent="0.25">
      <c r="A228">
        <f>SS!B228</f>
        <v>1966</v>
      </c>
      <c r="B228">
        <f>SS!C228</f>
        <v>8</v>
      </c>
      <c r="C228">
        <f>SS!I228</f>
        <v>5</v>
      </c>
      <c r="D228" s="60">
        <f>INDEX(IRFs!$Y$17:$Y$21,'u fit'!C228)</f>
        <v>0.98240286894199802</v>
      </c>
      <c r="E228" s="1">
        <f t="shared" si="13"/>
        <v>0.76369061589462595</v>
      </c>
      <c r="F228" s="1">
        <f t="shared" si="14"/>
        <v>4.004057309473529</v>
      </c>
      <c r="G228" s="1">
        <f t="shared" si="15"/>
        <v>4.3235483026745056</v>
      </c>
      <c r="H228">
        <f>'u rate'!B251</f>
        <v>3.8</v>
      </c>
      <c r="I228" s="1">
        <f>INDEX(inf!$J$8:$J$12,'u fit'!C228)</f>
        <v>3.1854064461523328E-2</v>
      </c>
      <c r="J228" s="60"/>
      <c r="K228" s="60">
        <f t="shared" si="16"/>
        <v>4.5387490751936985</v>
      </c>
      <c r="L228">
        <f>INDEX(SS!$U$76:$U$80,'u fit'!C228)</f>
        <v>3.6759870766402379E-2</v>
      </c>
      <c r="M228" s="60"/>
    </row>
    <row r="229" spans="1:13" x14ac:dyDescent="0.25">
      <c r="A229">
        <f>SS!B229</f>
        <v>1966</v>
      </c>
      <c r="B229">
        <f>SS!C229</f>
        <v>9</v>
      </c>
      <c r="C229">
        <f>SS!I229</f>
        <v>5</v>
      </c>
      <c r="D229" s="60">
        <f>INDEX(IRFs!$Y$17:$Y$21,'u fit'!C229)</f>
        <v>0.98240286894199802</v>
      </c>
      <c r="E229" s="1">
        <f t="shared" si="13"/>
        <v>0.76369061589462595</v>
      </c>
      <c r="F229" s="1">
        <f t="shared" si="14"/>
        <v>4.0040572632330402</v>
      </c>
      <c r="G229" s="1">
        <f t="shared" si="15"/>
        <v>4.3235482633792941</v>
      </c>
      <c r="H229">
        <f>'u rate'!B252</f>
        <v>3.7</v>
      </c>
      <c r="I229" s="1">
        <f>INDEX(inf!$J$8:$J$12,'u fit'!C229)</f>
        <v>3.1854064461523328E-2</v>
      </c>
      <c r="J229" s="60"/>
      <c r="K229" s="60">
        <f t="shared" si="16"/>
        <v>4.5387490363364726</v>
      </c>
      <c r="L229">
        <f>INDEX(SS!$U$76:$U$80,'u fit'!C229)</f>
        <v>3.6759870766402379E-2</v>
      </c>
      <c r="M229" s="60"/>
    </row>
    <row r="230" spans="1:13" x14ac:dyDescent="0.25">
      <c r="A230">
        <f>SS!B230</f>
        <v>1966</v>
      </c>
      <c r="B230">
        <f>SS!C230</f>
        <v>10</v>
      </c>
      <c r="C230">
        <f>SS!I230</f>
        <v>5</v>
      </c>
      <c r="D230" s="60">
        <f>INDEX(IRFs!$Y$17:$Y$21,'u fit'!C230)</f>
        <v>0.98240286894199802</v>
      </c>
      <c r="E230" s="1">
        <f t="shared" si="13"/>
        <v>0.76369061589462595</v>
      </c>
      <c r="F230" s="1">
        <f t="shared" si="14"/>
        <v>4.0040572537789263</v>
      </c>
      <c r="G230" s="1">
        <f t="shared" si="15"/>
        <v>4.3235482554495679</v>
      </c>
      <c r="H230">
        <f>'u rate'!B253</f>
        <v>3.7</v>
      </c>
      <c r="I230" s="1">
        <f>INDEX(inf!$J$8:$J$12,'u fit'!C230)</f>
        <v>3.1854064461523328E-2</v>
      </c>
      <c r="J230" s="60"/>
      <c r="K230" s="60">
        <f t="shared" si="16"/>
        <v>4.5387490284951326</v>
      </c>
      <c r="L230">
        <f>INDEX(SS!$U$76:$U$80,'u fit'!C230)</f>
        <v>3.6759870766402379E-2</v>
      </c>
      <c r="M230" s="60"/>
    </row>
    <row r="231" spans="1:13" x14ac:dyDescent="0.25">
      <c r="A231">
        <f>SS!B231</f>
        <v>1966</v>
      </c>
      <c r="B231">
        <f>SS!C231</f>
        <v>11</v>
      </c>
      <c r="C231">
        <f>SS!I231</f>
        <v>5</v>
      </c>
      <c r="D231" s="60">
        <f>INDEX(IRFs!$Y$17:$Y$21,'u fit'!C231)</f>
        <v>0.98240286894199802</v>
      </c>
      <c r="E231" s="1">
        <f t="shared" si="13"/>
        <v>0.76369061589462595</v>
      </c>
      <c r="F231" s="1">
        <f t="shared" si="14"/>
        <v>4.0040572518459827</v>
      </c>
      <c r="G231" s="1">
        <f t="shared" si="15"/>
        <v>4.323548253849359</v>
      </c>
      <c r="H231">
        <f>'u rate'!B254</f>
        <v>3.6</v>
      </c>
      <c r="I231" s="1">
        <f>INDEX(inf!$J$8:$J$12,'u fit'!C231)</f>
        <v>3.1854064461523328E-2</v>
      </c>
      <c r="J231" s="60"/>
      <c r="K231" s="60">
        <f t="shared" si="16"/>
        <v>4.5387490269127593</v>
      </c>
      <c r="L231">
        <f>INDEX(SS!$U$76:$U$80,'u fit'!C231)</f>
        <v>3.6759870766402379E-2</v>
      </c>
      <c r="M231" s="60"/>
    </row>
    <row r="232" spans="1:13" x14ac:dyDescent="0.25">
      <c r="A232">
        <f>SS!B232</f>
        <v>1966</v>
      </c>
      <c r="B232">
        <f>SS!C232</f>
        <v>12</v>
      </c>
      <c r="C232">
        <f>SS!I232</f>
        <v>5</v>
      </c>
      <c r="D232" s="60">
        <f>INDEX(IRFs!$Y$17:$Y$21,'u fit'!C232)</f>
        <v>0.98240286894199802</v>
      </c>
      <c r="E232" s="1">
        <f t="shared" si="13"/>
        <v>0.76369061589462595</v>
      </c>
      <c r="F232" s="1">
        <f t="shared" si="14"/>
        <v>4.0040572514507815</v>
      </c>
      <c r="G232" s="1">
        <f t="shared" si="15"/>
        <v>4.3235482535264396</v>
      </c>
      <c r="H232">
        <f>'u rate'!B255</f>
        <v>3.8</v>
      </c>
      <c r="I232" s="1">
        <f>INDEX(inf!$J$8:$J$12,'u fit'!C232)</f>
        <v>3.1854064461523328E-2</v>
      </c>
      <c r="J232" s="60"/>
      <c r="K232" s="60">
        <f t="shared" si="16"/>
        <v>4.5387490265934378</v>
      </c>
      <c r="L232">
        <f>INDEX(SS!$U$76:$U$80,'u fit'!C232)</f>
        <v>3.6759870766402379E-2</v>
      </c>
      <c r="M232" s="60"/>
    </row>
    <row r="233" spans="1:13" x14ac:dyDescent="0.25">
      <c r="A233">
        <f>SS!B233</f>
        <v>1967</v>
      </c>
      <c r="B233">
        <f>SS!C233</f>
        <v>1</v>
      </c>
      <c r="C233">
        <f>SS!I233</f>
        <v>5</v>
      </c>
      <c r="D233" s="60">
        <f>INDEX(IRFs!$Y$17:$Y$21,'u fit'!C233)</f>
        <v>0.98240286894199802</v>
      </c>
      <c r="E233" s="1">
        <f t="shared" si="13"/>
        <v>0.76369061589462595</v>
      </c>
      <c r="F233" s="1">
        <f t="shared" si="14"/>
        <v>4.0040572513699813</v>
      </c>
      <c r="G233" s="1">
        <f t="shared" si="15"/>
        <v>4.3235482534612739</v>
      </c>
      <c r="H233">
        <f>'u rate'!B256</f>
        <v>3.9</v>
      </c>
      <c r="I233" s="1">
        <f>INDEX(inf!$J$8:$J$12,'u fit'!C233)</f>
        <v>3.1854064461523328E-2</v>
      </c>
      <c r="J233" s="60"/>
      <c r="K233" s="60">
        <f t="shared" si="16"/>
        <v>4.5387490265290005</v>
      </c>
      <c r="L233">
        <f>INDEX(SS!$U$76:$U$80,'u fit'!C233)</f>
        <v>3.6759870766402379E-2</v>
      </c>
      <c r="M233" s="60"/>
    </row>
    <row r="234" spans="1:13" x14ac:dyDescent="0.25">
      <c r="A234">
        <f>SS!B234</f>
        <v>1967</v>
      </c>
      <c r="B234">
        <f>SS!C234</f>
        <v>2</v>
      </c>
      <c r="C234">
        <f>SS!I234</f>
        <v>5</v>
      </c>
      <c r="D234" s="60">
        <f>INDEX(IRFs!$Y$17:$Y$21,'u fit'!C234)</f>
        <v>0.98240286894199802</v>
      </c>
      <c r="E234" s="1">
        <f t="shared" si="13"/>
        <v>0.76369061589462595</v>
      </c>
      <c r="F234" s="1">
        <f t="shared" si="14"/>
        <v>4.0040572513534602</v>
      </c>
      <c r="G234" s="1">
        <f t="shared" si="15"/>
        <v>4.3235482534481244</v>
      </c>
      <c r="H234">
        <f>'u rate'!B257</f>
        <v>3.8</v>
      </c>
      <c r="I234" s="1">
        <f>INDEX(inf!$J$8:$J$12,'u fit'!C234)</f>
        <v>3.1854064461523328E-2</v>
      </c>
      <c r="J234" s="60"/>
      <c r="K234" s="60">
        <f t="shared" si="16"/>
        <v>4.5387490265159958</v>
      </c>
      <c r="L234">
        <f>INDEX(SS!$U$76:$U$80,'u fit'!C234)</f>
        <v>3.6759870766402379E-2</v>
      </c>
      <c r="M234" s="60"/>
    </row>
    <row r="235" spans="1:13" x14ac:dyDescent="0.25">
      <c r="A235">
        <f>SS!B235</f>
        <v>1967</v>
      </c>
      <c r="B235">
        <f>SS!C235</f>
        <v>3</v>
      </c>
      <c r="C235">
        <f>SS!I235</f>
        <v>5</v>
      </c>
      <c r="D235" s="60">
        <f>INDEX(IRFs!$Y$17:$Y$21,'u fit'!C235)</f>
        <v>0.98240286894199802</v>
      </c>
      <c r="E235" s="1">
        <f t="shared" si="13"/>
        <v>0.76369061589462595</v>
      </c>
      <c r="F235" s="1">
        <f t="shared" si="14"/>
        <v>4.0040572513500834</v>
      </c>
      <c r="G235" s="1">
        <f t="shared" si="15"/>
        <v>4.3235482534454706</v>
      </c>
      <c r="H235">
        <f>'u rate'!B258</f>
        <v>3.8</v>
      </c>
      <c r="I235" s="1">
        <f>INDEX(inf!$J$8:$J$12,'u fit'!C235)</f>
        <v>3.1854064461523328E-2</v>
      </c>
      <c r="J235" s="60"/>
      <c r="K235" s="60">
        <f t="shared" si="16"/>
        <v>4.5387490265133721</v>
      </c>
      <c r="L235">
        <f>INDEX(SS!$U$76:$U$80,'u fit'!C235)</f>
        <v>3.6759870766402379E-2</v>
      </c>
      <c r="M235" s="60"/>
    </row>
    <row r="236" spans="1:13" x14ac:dyDescent="0.25">
      <c r="A236">
        <f>SS!B236</f>
        <v>1967</v>
      </c>
      <c r="B236">
        <f>SS!C236</f>
        <v>4</v>
      </c>
      <c r="C236">
        <f>SS!I236</f>
        <v>5</v>
      </c>
      <c r="D236" s="60">
        <f>INDEX(IRFs!$Y$17:$Y$21,'u fit'!C236)</f>
        <v>0.98240286894199802</v>
      </c>
      <c r="E236" s="1">
        <f t="shared" si="13"/>
        <v>0.76369061589462595</v>
      </c>
      <c r="F236" s="1">
        <f t="shared" si="14"/>
        <v>4.0040572513493924</v>
      </c>
      <c r="G236" s="1">
        <f t="shared" si="15"/>
        <v>4.323548253444935</v>
      </c>
      <c r="H236">
        <f>'u rate'!B259</f>
        <v>3.8</v>
      </c>
      <c r="I236" s="1">
        <f>INDEX(inf!$J$8:$J$12,'u fit'!C236)</f>
        <v>3.1854064461523328E-2</v>
      </c>
      <c r="J236" s="60"/>
      <c r="K236" s="60">
        <f t="shared" si="16"/>
        <v>4.5387490265128427</v>
      </c>
      <c r="L236">
        <f>INDEX(SS!$U$76:$U$80,'u fit'!C236)</f>
        <v>3.6759870766402379E-2</v>
      </c>
      <c r="M236" s="60"/>
    </row>
    <row r="237" spans="1:13" x14ac:dyDescent="0.25">
      <c r="A237">
        <f>SS!B237</f>
        <v>1967</v>
      </c>
      <c r="B237">
        <f>SS!C237</f>
        <v>5</v>
      </c>
      <c r="C237">
        <f>SS!I237</f>
        <v>5</v>
      </c>
      <c r="D237" s="60">
        <f>INDEX(IRFs!$Y$17:$Y$21,'u fit'!C237)</f>
        <v>0.98240286894199802</v>
      </c>
      <c r="E237" s="1">
        <f t="shared" si="13"/>
        <v>0.76369061589462595</v>
      </c>
      <c r="F237" s="1">
        <f t="shared" si="14"/>
        <v>4.0040572513492512</v>
      </c>
      <c r="G237" s="1">
        <f t="shared" si="15"/>
        <v>4.3235482534448266</v>
      </c>
      <c r="H237">
        <f>'u rate'!B260</f>
        <v>3.8</v>
      </c>
      <c r="I237" s="1">
        <f>INDEX(inf!$J$8:$J$12,'u fit'!C237)</f>
        <v>3.1854064461523328E-2</v>
      </c>
      <c r="J237" s="60"/>
      <c r="K237" s="60">
        <f t="shared" si="16"/>
        <v>4.5387490265127353</v>
      </c>
      <c r="L237">
        <f>INDEX(SS!$U$76:$U$80,'u fit'!C237)</f>
        <v>3.6759870766402379E-2</v>
      </c>
      <c r="M237" s="60"/>
    </row>
    <row r="238" spans="1:13" x14ac:dyDescent="0.25">
      <c r="A238">
        <f>SS!B238</f>
        <v>1967</v>
      </c>
      <c r="B238">
        <f>SS!C238</f>
        <v>6</v>
      </c>
      <c r="C238">
        <f>SS!I238</f>
        <v>5</v>
      </c>
      <c r="D238" s="60">
        <f>INDEX(IRFs!$Y$17:$Y$21,'u fit'!C238)</f>
        <v>0.98240286894199802</v>
      </c>
      <c r="E238" s="1">
        <f t="shared" si="13"/>
        <v>0.76369061589462595</v>
      </c>
      <c r="F238" s="1">
        <f t="shared" si="14"/>
        <v>4.0040572513492227</v>
      </c>
      <c r="G238" s="1">
        <f t="shared" si="15"/>
        <v>4.3235482534448053</v>
      </c>
      <c r="H238">
        <f>'u rate'!B261</f>
        <v>3.9</v>
      </c>
      <c r="I238" s="1">
        <f>INDEX(inf!$J$8:$J$12,'u fit'!C238)</f>
        <v>3.1854064461523328E-2</v>
      </c>
      <c r="J238" s="60"/>
      <c r="K238" s="60">
        <f t="shared" si="16"/>
        <v>4.5387490265127139</v>
      </c>
      <c r="L238">
        <f>INDEX(SS!$U$76:$U$80,'u fit'!C238)</f>
        <v>3.6759870766402379E-2</v>
      </c>
      <c r="M238" s="60"/>
    </row>
    <row r="239" spans="1:13" x14ac:dyDescent="0.25">
      <c r="A239">
        <f>SS!B239</f>
        <v>1967</v>
      </c>
      <c r="B239">
        <f>SS!C239</f>
        <v>7</v>
      </c>
      <c r="C239">
        <f>SS!I239</f>
        <v>5</v>
      </c>
      <c r="D239" s="60">
        <f>INDEX(IRFs!$Y$17:$Y$21,'u fit'!C239)</f>
        <v>0.98240286894199802</v>
      </c>
      <c r="E239" s="1">
        <f t="shared" si="13"/>
        <v>0.76369061589462595</v>
      </c>
      <c r="F239" s="1">
        <f t="shared" si="14"/>
        <v>4.0040572513492165</v>
      </c>
      <c r="G239" s="1">
        <f t="shared" si="15"/>
        <v>4.3235482534448009</v>
      </c>
      <c r="H239">
        <f>'u rate'!B262</f>
        <v>3.8</v>
      </c>
      <c r="I239" s="1">
        <f>INDEX(inf!$J$8:$J$12,'u fit'!C239)</f>
        <v>3.1854064461523328E-2</v>
      </c>
      <c r="J239" s="60"/>
      <c r="K239" s="60">
        <f t="shared" si="16"/>
        <v>4.5387490265127095</v>
      </c>
      <c r="L239">
        <f>INDEX(SS!$U$76:$U$80,'u fit'!C239)</f>
        <v>3.6759870766402379E-2</v>
      </c>
      <c r="M239" s="60"/>
    </row>
    <row r="240" spans="1:13" x14ac:dyDescent="0.25">
      <c r="A240">
        <f>SS!B240</f>
        <v>1967</v>
      </c>
      <c r="B240">
        <f>SS!C240</f>
        <v>8</v>
      </c>
      <c r="C240">
        <f>SS!I240</f>
        <v>5</v>
      </c>
      <c r="D240" s="60">
        <f>INDEX(IRFs!$Y$17:$Y$21,'u fit'!C240)</f>
        <v>0.98240286894199802</v>
      </c>
      <c r="E240" s="1">
        <f t="shared" si="13"/>
        <v>0.76369061589462595</v>
      </c>
      <c r="F240" s="1">
        <f t="shared" si="14"/>
        <v>4.0040572513492156</v>
      </c>
      <c r="G240" s="1">
        <f t="shared" si="15"/>
        <v>4.3235482534448</v>
      </c>
      <c r="H240">
        <f>'u rate'!B263</f>
        <v>3.8</v>
      </c>
      <c r="I240" s="1">
        <f>INDEX(inf!$J$8:$J$12,'u fit'!C240)</f>
        <v>3.1854064461523328E-2</v>
      </c>
      <c r="J240" s="60"/>
      <c r="K240" s="60">
        <f t="shared" si="16"/>
        <v>4.5387490265127095</v>
      </c>
      <c r="L240">
        <f>INDEX(SS!$U$76:$U$80,'u fit'!C240)</f>
        <v>3.6759870766402379E-2</v>
      </c>
      <c r="M240" s="60"/>
    </row>
    <row r="241" spans="1:13" x14ac:dyDescent="0.25">
      <c r="A241">
        <f>SS!B241</f>
        <v>1967</v>
      </c>
      <c r="B241">
        <f>SS!C241</f>
        <v>9</v>
      </c>
      <c r="C241">
        <f>SS!I241</f>
        <v>5</v>
      </c>
      <c r="D241" s="60">
        <f>INDEX(IRFs!$Y$17:$Y$21,'u fit'!C241)</f>
        <v>0.98240286894199802</v>
      </c>
      <c r="E241" s="1">
        <f t="shared" si="13"/>
        <v>0.76369061589462595</v>
      </c>
      <c r="F241" s="1">
        <f t="shared" si="14"/>
        <v>4.0040572513492156</v>
      </c>
      <c r="G241" s="1">
        <f t="shared" si="15"/>
        <v>4.3235482534448</v>
      </c>
      <c r="H241">
        <f>'u rate'!B264</f>
        <v>3.8</v>
      </c>
      <c r="I241" s="1">
        <f>INDEX(inf!$J$8:$J$12,'u fit'!C241)</f>
        <v>3.1854064461523328E-2</v>
      </c>
      <c r="J241" s="60"/>
      <c r="K241" s="60">
        <f t="shared" si="16"/>
        <v>4.5387490265127086</v>
      </c>
      <c r="L241">
        <f>INDEX(SS!$U$76:$U$80,'u fit'!C241)</f>
        <v>3.6759870766402379E-2</v>
      </c>
      <c r="M241" s="60"/>
    </row>
    <row r="242" spans="1:13" x14ac:dyDescent="0.25">
      <c r="A242">
        <f>SS!B242</f>
        <v>1967</v>
      </c>
      <c r="B242">
        <f>SS!C242</f>
        <v>10</v>
      </c>
      <c r="C242">
        <f>SS!I242</f>
        <v>5</v>
      </c>
      <c r="D242" s="60">
        <f>INDEX(IRFs!$Y$17:$Y$21,'u fit'!C242)</f>
        <v>0.98240286894199802</v>
      </c>
      <c r="E242" s="1">
        <f t="shared" si="13"/>
        <v>0.76369061589462595</v>
      </c>
      <c r="F242" s="1">
        <f t="shared" si="14"/>
        <v>4.0040572513492156</v>
      </c>
      <c r="G242" s="1">
        <f t="shared" si="15"/>
        <v>4.3235482534448</v>
      </c>
      <c r="H242">
        <f>'u rate'!B265</f>
        <v>4</v>
      </c>
      <c r="I242" s="1">
        <f>INDEX(inf!$J$8:$J$12,'u fit'!C242)</f>
        <v>3.1854064461523328E-2</v>
      </c>
      <c r="J242" s="60"/>
      <c r="K242" s="60">
        <f t="shared" si="16"/>
        <v>4.5387490265127086</v>
      </c>
      <c r="L242">
        <f>INDEX(SS!$U$76:$U$80,'u fit'!C242)</f>
        <v>3.6759870766402379E-2</v>
      </c>
      <c r="M242" s="60"/>
    </row>
    <row r="243" spans="1:13" x14ac:dyDescent="0.25">
      <c r="A243">
        <f>SS!B243</f>
        <v>1967</v>
      </c>
      <c r="B243">
        <f>SS!C243</f>
        <v>11</v>
      </c>
      <c r="C243">
        <f>SS!I243</f>
        <v>5</v>
      </c>
      <c r="D243" s="60">
        <f>INDEX(IRFs!$Y$17:$Y$21,'u fit'!C243)</f>
        <v>0.98240286894199802</v>
      </c>
      <c r="E243" s="1">
        <f t="shared" si="13"/>
        <v>0.76369061589462595</v>
      </c>
      <c r="F243" s="1">
        <f t="shared" si="14"/>
        <v>4.0040572513492156</v>
      </c>
      <c r="G243" s="1">
        <f t="shared" si="15"/>
        <v>4.3235482534448</v>
      </c>
      <c r="H243">
        <f>'u rate'!B266</f>
        <v>3.9</v>
      </c>
      <c r="I243" s="1">
        <f>INDEX(inf!$J$8:$J$12,'u fit'!C243)</f>
        <v>3.1854064461523328E-2</v>
      </c>
      <c r="J243" s="60"/>
      <c r="K243" s="60">
        <f t="shared" si="16"/>
        <v>4.5387490265127086</v>
      </c>
      <c r="L243">
        <f>INDEX(SS!$U$76:$U$80,'u fit'!C243)</f>
        <v>3.6759870766402379E-2</v>
      </c>
      <c r="M243" s="60"/>
    </row>
    <row r="244" spans="1:13" x14ac:dyDescent="0.25">
      <c r="A244">
        <f>SS!B244</f>
        <v>1967</v>
      </c>
      <c r="B244">
        <f>SS!C244</f>
        <v>12</v>
      </c>
      <c r="C244">
        <f>SS!I244</f>
        <v>5</v>
      </c>
      <c r="D244" s="60">
        <f>INDEX(IRFs!$Y$17:$Y$21,'u fit'!C244)</f>
        <v>0.98240286894199802</v>
      </c>
      <c r="E244" s="1">
        <f t="shared" si="13"/>
        <v>0.76369061589462595</v>
      </c>
      <c r="F244" s="1">
        <f t="shared" si="14"/>
        <v>4.0040572513492156</v>
      </c>
      <c r="G244" s="1">
        <f t="shared" si="15"/>
        <v>4.3235482534448</v>
      </c>
      <c r="H244">
        <f>'u rate'!B267</f>
        <v>3.8</v>
      </c>
      <c r="I244" s="1">
        <f>INDEX(inf!$J$8:$J$12,'u fit'!C244)</f>
        <v>3.1854064461523328E-2</v>
      </c>
      <c r="J244" s="60"/>
      <c r="K244" s="60">
        <f t="shared" si="16"/>
        <v>4.5387490265127086</v>
      </c>
      <c r="L244">
        <f>INDEX(SS!$U$76:$U$80,'u fit'!C244)</f>
        <v>3.6759870766402379E-2</v>
      </c>
      <c r="M244" s="60"/>
    </row>
    <row r="245" spans="1:13" x14ac:dyDescent="0.25">
      <c r="A245">
        <f>SS!B245</f>
        <v>1968</v>
      </c>
      <c r="B245">
        <f>SS!C245</f>
        <v>1</v>
      </c>
      <c r="C245">
        <f>SS!I245</f>
        <v>5</v>
      </c>
      <c r="D245" s="60">
        <f>INDEX(IRFs!$Y$17:$Y$21,'u fit'!C245)</f>
        <v>0.98240286894199802</v>
      </c>
      <c r="E245" s="1">
        <f t="shared" si="13"/>
        <v>0.76369061589462595</v>
      </c>
      <c r="F245" s="1">
        <f t="shared" si="14"/>
        <v>4.0040572513492156</v>
      </c>
      <c r="G245" s="1">
        <f t="shared" si="15"/>
        <v>4.3235482534448</v>
      </c>
      <c r="H245">
        <f>'u rate'!B268</f>
        <v>3.7</v>
      </c>
      <c r="I245" s="1">
        <f>INDEX(inf!$J$8:$J$12,'u fit'!C245)</f>
        <v>3.1854064461523328E-2</v>
      </c>
      <c r="J245" s="60"/>
      <c r="K245" s="60">
        <f t="shared" si="16"/>
        <v>4.5387490265127086</v>
      </c>
      <c r="L245">
        <f>INDEX(SS!$U$76:$U$80,'u fit'!C245)</f>
        <v>3.6759870766402379E-2</v>
      </c>
      <c r="M245" s="60"/>
    </row>
    <row r="246" spans="1:13" x14ac:dyDescent="0.25">
      <c r="A246">
        <f>SS!B246</f>
        <v>1968</v>
      </c>
      <c r="B246">
        <f>SS!C246</f>
        <v>2</v>
      </c>
      <c r="C246">
        <f>SS!I246</f>
        <v>5</v>
      </c>
      <c r="D246" s="60">
        <f>INDEX(IRFs!$Y$17:$Y$21,'u fit'!C246)</f>
        <v>0.98240286894199802</v>
      </c>
      <c r="E246" s="1">
        <f t="shared" si="13"/>
        <v>0.76369061589462595</v>
      </c>
      <c r="F246" s="1">
        <f t="shared" si="14"/>
        <v>4.0040572513492156</v>
      </c>
      <c r="G246" s="1">
        <f t="shared" si="15"/>
        <v>4.3235482534448</v>
      </c>
      <c r="H246">
        <f>'u rate'!B269</f>
        <v>3.8</v>
      </c>
      <c r="I246" s="1">
        <f>INDEX(inf!$J$8:$J$12,'u fit'!C246)</f>
        <v>3.1854064461523328E-2</v>
      </c>
      <c r="J246" s="60"/>
      <c r="K246" s="60">
        <f t="shared" si="16"/>
        <v>4.5387490265127086</v>
      </c>
      <c r="L246">
        <f>INDEX(SS!$U$76:$U$80,'u fit'!C246)</f>
        <v>3.6759870766402379E-2</v>
      </c>
      <c r="M246" s="60"/>
    </row>
    <row r="247" spans="1:13" x14ac:dyDescent="0.25">
      <c r="A247">
        <f>SS!B247</f>
        <v>1968</v>
      </c>
      <c r="B247">
        <f>SS!C247</f>
        <v>3</v>
      </c>
      <c r="C247">
        <f>SS!I247</f>
        <v>5</v>
      </c>
      <c r="D247" s="60">
        <f>INDEX(IRFs!$Y$17:$Y$21,'u fit'!C247)</f>
        <v>0.98240286894199802</v>
      </c>
      <c r="E247" s="1">
        <f t="shared" si="13"/>
        <v>0.76369061589462595</v>
      </c>
      <c r="F247" s="1">
        <f t="shared" si="14"/>
        <v>4.0040572513492156</v>
      </c>
      <c r="G247" s="1">
        <f t="shared" si="15"/>
        <v>4.3235482534448</v>
      </c>
      <c r="H247">
        <f>'u rate'!B270</f>
        <v>3.7</v>
      </c>
      <c r="I247" s="1">
        <f>INDEX(inf!$J$8:$J$12,'u fit'!C247)</f>
        <v>3.1854064461523328E-2</v>
      </c>
      <c r="J247" s="60"/>
      <c r="K247" s="60">
        <f t="shared" si="16"/>
        <v>4.5387490265127086</v>
      </c>
      <c r="L247">
        <f>INDEX(SS!$U$76:$U$80,'u fit'!C247)</f>
        <v>3.6759870766402379E-2</v>
      </c>
      <c r="M247" s="60"/>
    </row>
    <row r="248" spans="1:13" x14ac:dyDescent="0.25">
      <c r="A248">
        <f>SS!B248</f>
        <v>1968</v>
      </c>
      <c r="B248">
        <f>SS!C248</f>
        <v>4</v>
      </c>
      <c r="C248">
        <f>SS!I248</f>
        <v>5</v>
      </c>
      <c r="D248" s="60">
        <f>INDEX(IRFs!$Y$17:$Y$21,'u fit'!C248)</f>
        <v>0.98240286894199802</v>
      </c>
      <c r="E248" s="1">
        <f t="shared" si="13"/>
        <v>0.76369061589462595</v>
      </c>
      <c r="F248" s="1">
        <f t="shared" si="14"/>
        <v>4.0040572513492156</v>
      </c>
      <c r="G248" s="1">
        <f t="shared" si="15"/>
        <v>4.3235482534448</v>
      </c>
      <c r="H248">
        <f>'u rate'!B271</f>
        <v>3.5</v>
      </c>
      <c r="I248" s="1">
        <f>INDEX(inf!$J$8:$J$12,'u fit'!C248)</f>
        <v>3.1854064461523328E-2</v>
      </c>
      <c r="J248" s="60"/>
      <c r="K248" s="60">
        <f t="shared" si="16"/>
        <v>4.5387490265127086</v>
      </c>
      <c r="L248">
        <f>INDEX(SS!$U$76:$U$80,'u fit'!C248)</f>
        <v>3.6759870766402379E-2</v>
      </c>
      <c r="M248" s="60"/>
    </row>
    <row r="249" spans="1:13" x14ac:dyDescent="0.25">
      <c r="A249">
        <f>SS!B249</f>
        <v>1968</v>
      </c>
      <c r="B249">
        <f>SS!C249</f>
        <v>5</v>
      </c>
      <c r="C249">
        <f>SS!I249</f>
        <v>5</v>
      </c>
      <c r="D249" s="60">
        <f>INDEX(IRFs!$Y$17:$Y$21,'u fit'!C249)</f>
        <v>0.98240286894199802</v>
      </c>
      <c r="E249" s="1">
        <f t="shared" si="13"/>
        <v>0.76369061589462595</v>
      </c>
      <c r="F249" s="1">
        <f t="shared" si="14"/>
        <v>4.0040572513492156</v>
      </c>
      <c r="G249" s="1">
        <f t="shared" si="15"/>
        <v>4.3235482534448</v>
      </c>
      <c r="H249">
        <f>'u rate'!B272</f>
        <v>3.5</v>
      </c>
      <c r="I249" s="1">
        <f>INDEX(inf!$J$8:$J$12,'u fit'!C249)</f>
        <v>3.1854064461523328E-2</v>
      </c>
      <c r="J249" s="60"/>
      <c r="K249" s="60">
        <f t="shared" si="16"/>
        <v>4.5387490265127086</v>
      </c>
      <c r="L249">
        <f>INDEX(SS!$U$76:$U$80,'u fit'!C249)</f>
        <v>3.6759870766402379E-2</v>
      </c>
      <c r="M249" s="60"/>
    </row>
    <row r="250" spans="1:13" x14ac:dyDescent="0.25">
      <c r="A250">
        <f>SS!B250</f>
        <v>1968</v>
      </c>
      <c r="B250">
        <f>SS!C250</f>
        <v>6</v>
      </c>
      <c r="C250">
        <f>SS!I250</f>
        <v>5</v>
      </c>
      <c r="D250" s="60">
        <f>INDEX(IRFs!$Y$17:$Y$21,'u fit'!C250)</f>
        <v>0.98240286894199802</v>
      </c>
      <c r="E250" s="1">
        <f t="shared" si="13"/>
        <v>0.76369061589462595</v>
      </c>
      <c r="F250" s="1">
        <f t="shared" si="14"/>
        <v>4.0040572513492156</v>
      </c>
      <c r="G250" s="1">
        <f t="shared" si="15"/>
        <v>4.3235482534448</v>
      </c>
      <c r="H250">
        <f>'u rate'!B273</f>
        <v>3.7</v>
      </c>
      <c r="I250" s="1">
        <f>INDEX(inf!$J$8:$J$12,'u fit'!C250)</f>
        <v>3.1854064461523328E-2</v>
      </c>
      <c r="J250" s="60"/>
      <c r="K250" s="60">
        <f t="shared" si="16"/>
        <v>4.5387490265127086</v>
      </c>
      <c r="L250">
        <f>INDEX(SS!$U$76:$U$80,'u fit'!C250)</f>
        <v>3.6759870766402379E-2</v>
      </c>
      <c r="M250" s="60"/>
    </row>
    <row r="251" spans="1:13" x14ac:dyDescent="0.25">
      <c r="A251">
        <f>SS!B251</f>
        <v>1968</v>
      </c>
      <c r="B251">
        <f>SS!C251</f>
        <v>7</v>
      </c>
      <c r="C251">
        <f>SS!I251</f>
        <v>5</v>
      </c>
      <c r="D251" s="60">
        <f>INDEX(IRFs!$Y$17:$Y$21,'u fit'!C251)</f>
        <v>0.98240286894199802</v>
      </c>
      <c r="E251" s="1">
        <f t="shared" si="13"/>
        <v>0.76369061589462595</v>
      </c>
      <c r="F251" s="1">
        <f t="shared" si="14"/>
        <v>4.0040572513492156</v>
      </c>
      <c r="G251" s="1">
        <f t="shared" si="15"/>
        <v>4.3235482534448</v>
      </c>
      <c r="H251">
        <f>'u rate'!B274</f>
        <v>3.7</v>
      </c>
      <c r="I251" s="1">
        <f>INDEX(inf!$J$8:$J$12,'u fit'!C251)</f>
        <v>3.1854064461523328E-2</v>
      </c>
      <c r="J251" s="60"/>
      <c r="K251" s="60">
        <f t="shared" si="16"/>
        <v>4.5387490265127086</v>
      </c>
      <c r="L251">
        <f>INDEX(SS!$U$76:$U$80,'u fit'!C251)</f>
        <v>3.6759870766402379E-2</v>
      </c>
      <c r="M251" s="60"/>
    </row>
    <row r="252" spans="1:13" x14ac:dyDescent="0.25">
      <c r="A252">
        <f>SS!B252</f>
        <v>1968</v>
      </c>
      <c r="B252">
        <f>SS!C252</f>
        <v>8</v>
      </c>
      <c r="C252">
        <f>SS!I252</f>
        <v>5</v>
      </c>
      <c r="D252" s="60">
        <f>INDEX(IRFs!$Y$17:$Y$21,'u fit'!C252)</f>
        <v>0.98240286894199802</v>
      </c>
      <c r="E252" s="1">
        <f t="shared" si="13"/>
        <v>0.76369061589462595</v>
      </c>
      <c r="F252" s="1">
        <f t="shared" si="14"/>
        <v>4.0040572513492156</v>
      </c>
      <c r="G252" s="1">
        <f t="shared" si="15"/>
        <v>4.3235482534448</v>
      </c>
      <c r="H252">
        <f>'u rate'!B275</f>
        <v>3.5</v>
      </c>
      <c r="I252" s="1">
        <f>INDEX(inf!$J$8:$J$12,'u fit'!C252)</f>
        <v>3.1854064461523328E-2</v>
      </c>
      <c r="J252" s="60"/>
      <c r="K252" s="60">
        <f t="shared" si="16"/>
        <v>4.5387490265127086</v>
      </c>
      <c r="L252">
        <f>INDEX(SS!$U$76:$U$80,'u fit'!C252)</f>
        <v>3.6759870766402379E-2</v>
      </c>
      <c r="M252" s="60"/>
    </row>
    <row r="253" spans="1:13" x14ac:dyDescent="0.25">
      <c r="A253">
        <f>SS!B253</f>
        <v>1968</v>
      </c>
      <c r="B253">
        <f>SS!C253</f>
        <v>9</v>
      </c>
      <c r="C253">
        <f>SS!I253</f>
        <v>5</v>
      </c>
      <c r="D253" s="60">
        <f>INDEX(IRFs!$Y$17:$Y$21,'u fit'!C253)</f>
        <v>0.98240286894199802</v>
      </c>
      <c r="E253" s="1">
        <f t="shared" si="13"/>
        <v>0.76369061589462595</v>
      </c>
      <c r="F253" s="1">
        <f t="shared" si="14"/>
        <v>4.0040572513492156</v>
      </c>
      <c r="G253" s="1">
        <f t="shared" si="15"/>
        <v>4.3235482534448</v>
      </c>
      <c r="H253">
        <f>'u rate'!B276</f>
        <v>3.4</v>
      </c>
      <c r="I253" s="1">
        <f>INDEX(inf!$J$8:$J$12,'u fit'!C253)</f>
        <v>3.1854064461523328E-2</v>
      </c>
      <c r="J253" s="60"/>
      <c r="K253" s="60">
        <f t="shared" si="16"/>
        <v>4.5387490265127086</v>
      </c>
      <c r="L253">
        <f>INDEX(SS!$U$76:$U$80,'u fit'!C253)</f>
        <v>3.6759870766402379E-2</v>
      </c>
      <c r="M253" s="60"/>
    </row>
    <row r="254" spans="1:13" x14ac:dyDescent="0.25">
      <c r="A254">
        <f>SS!B254</f>
        <v>1968</v>
      </c>
      <c r="B254">
        <f>SS!C254</f>
        <v>10</v>
      </c>
      <c r="C254">
        <f>SS!I254</f>
        <v>5</v>
      </c>
      <c r="D254" s="60">
        <f>INDEX(IRFs!$Y$17:$Y$21,'u fit'!C254)</f>
        <v>0.98240286894199802</v>
      </c>
      <c r="E254" s="1">
        <f t="shared" si="13"/>
        <v>0.76369061589462595</v>
      </c>
      <c r="F254" s="1">
        <f t="shared" si="14"/>
        <v>4.0040572513492156</v>
      </c>
      <c r="G254" s="1">
        <f t="shared" si="15"/>
        <v>4.3235482534448</v>
      </c>
      <c r="H254">
        <f>'u rate'!B277</f>
        <v>3.4</v>
      </c>
      <c r="I254" s="1">
        <f>INDEX(inf!$J$8:$J$12,'u fit'!C254)</f>
        <v>3.1854064461523328E-2</v>
      </c>
      <c r="J254" s="60"/>
      <c r="K254" s="60">
        <f t="shared" si="16"/>
        <v>4.5387490265127086</v>
      </c>
      <c r="L254">
        <f>INDEX(SS!$U$76:$U$80,'u fit'!C254)</f>
        <v>3.6759870766402379E-2</v>
      </c>
      <c r="M254" s="60"/>
    </row>
    <row r="255" spans="1:13" x14ac:dyDescent="0.25">
      <c r="A255">
        <f>SS!B255</f>
        <v>1968</v>
      </c>
      <c r="B255">
        <f>SS!C255</f>
        <v>11</v>
      </c>
      <c r="C255">
        <f>SS!I255</f>
        <v>5</v>
      </c>
      <c r="D255" s="60">
        <f>INDEX(IRFs!$Y$17:$Y$21,'u fit'!C255)</f>
        <v>0.98240286894199802</v>
      </c>
      <c r="E255" s="1">
        <f t="shared" si="13"/>
        <v>0.76369061589462595</v>
      </c>
      <c r="F255" s="1">
        <f t="shared" si="14"/>
        <v>4.0040572513492156</v>
      </c>
      <c r="G255" s="1">
        <f t="shared" si="15"/>
        <v>4.3235482534448</v>
      </c>
      <c r="H255">
        <f>'u rate'!B278</f>
        <v>3.4</v>
      </c>
      <c r="I255" s="1">
        <f>INDEX(inf!$J$8:$J$12,'u fit'!C255)</f>
        <v>3.1854064461523328E-2</v>
      </c>
      <c r="J255" s="60"/>
      <c r="K255" s="60">
        <f t="shared" si="16"/>
        <v>4.5387490265127086</v>
      </c>
      <c r="L255">
        <f>INDEX(SS!$U$76:$U$80,'u fit'!C255)</f>
        <v>3.6759870766402379E-2</v>
      </c>
      <c r="M255" s="60"/>
    </row>
    <row r="256" spans="1:13" x14ac:dyDescent="0.25">
      <c r="A256">
        <f>SS!B256</f>
        <v>1968</v>
      </c>
      <c r="B256">
        <f>SS!C256</f>
        <v>12</v>
      </c>
      <c r="C256">
        <f>SS!I256</f>
        <v>5</v>
      </c>
      <c r="D256" s="60">
        <f>INDEX(IRFs!$Y$17:$Y$21,'u fit'!C256)</f>
        <v>0.98240286894199802</v>
      </c>
      <c r="E256" s="1">
        <f t="shared" si="13"/>
        <v>0.76369061589462595</v>
      </c>
      <c r="F256" s="1">
        <f t="shared" si="14"/>
        <v>4.0040572513492156</v>
      </c>
      <c r="G256" s="1">
        <f t="shared" si="15"/>
        <v>4.3235482534448</v>
      </c>
      <c r="H256">
        <f>'u rate'!B279</f>
        <v>3.4</v>
      </c>
      <c r="I256" s="1">
        <f>INDEX(inf!$J$8:$J$12,'u fit'!C256)</f>
        <v>3.1854064461523328E-2</v>
      </c>
      <c r="J256" s="60"/>
      <c r="K256" s="60">
        <f t="shared" si="16"/>
        <v>4.5387490265127086</v>
      </c>
      <c r="L256">
        <f>INDEX(SS!$U$76:$U$80,'u fit'!C256)</f>
        <v>3.6759870766402379E-2</v>
      </c>
      <c r="M256" s="60"/>
    </row>
    <row r="257" spans="1:13" x14ac:dyDescent="0.25">
      <c r="A257">
        <f>SS!B257</f>
        <v>1969</v>
      </c>
      <c r="B257">
        <f>SS!C257</f>
        <v>1</v>
      </c>
      <c r="C257">
        <f>SS!I257</f>
        <v>5</v>
      </c>
      <c r="D257" s="60">
        <f>INDEX(IRFs!$Y$17:$Y$21,'u fit'!C257)</f>
        <v>0.98240286894199802</v>
      </c>
      <c r="E257" s="1">
        <f t="shared" si="13"/>
        <v>0.76369061589462595</v>
      </c>
      <c r="F257" s="1">
        <f t="shared" si="14"/>
        <v>4.0040572513492156</v>
      </c>
      <c r="G257" s="1">
        <f t="shared" si="15"/>
        <v>4.3235482534448</v>
      </c>
      <c r="H257">
        <f>'u rate'!B280</f>
        <v>3.4</v>
      </c>
      <c r="I257" s="1">
        <f>INDEX(inf!$J$8:$J$12,'u fit'!C257)</f>
        <v>3.1854064461523328E-2</v>
      </c>
      <c r="J257" s="60"/>
      <c r="K257" s="60">
        <f t="shared" si="16"/>
        <v>4.5387490265127086</v>
      </c>
      <c r="L257">
        <f>INDEX(SS!$U$76:$U$80,'u fit'!C257)</f>
        <v>3.6759870766402379E-2</v>
      </c>
      <c r="M257" s="60"/>
    </row>
    <row r="258" spans="1:13" x14ac:dyDescent="0.25">
      <c r="A258">
        <f>SS!B258</f>
        <v>1969</v>
      </c>
      <c r="B258">
        <f>SS!C258</f>
        <v>2</v>
      </c>
      <c r="C258">
        <f>SS!I258</f>
        <v>5</v>
      </c>
      <c r="D258" s="60">
        <f>INDEX(IRFs!$Y$17:$Y$21,'u fit'!C258)</f>
        <v>0.98240286894199802</v>
      </c>
      <c r="E258" s="1">
        <f t="shared" si="13"/>
        <v>0.76369061589462595</v>
      </c>
      <c r="F258" s="1">
        <f t="shared" si="14"/>
        <v>4.0040572513492156</v>
      </c>
      <c r="G258" s="1">
        <f t="shared" si="15"/>
        <v>4.3235482534448</v>
      </c>
      <c r="H258">
        <f>'u rate'!B281</f>
        <v>3.4</v>
      </c>
      <c r="I258" s="1">
        <f>INDEX(inf!$J$8:$J$12,'u fit'!C258)</f>
        <v>3.1854064461523328E-2</v>
      </c>
      <c r="J258" s="60"/>
      <c r="K258" s="60">
        <f t="shared" si="16"/>
        <v>4.5387490265127086</v>
      </c>
      <c r="L258">
        <f>INDEX(SS!$U$76:$U$80,'u fit'!C258)</f>
        <v>3.6759870766402379E-2</v>
      </c>
      <c r="M258" s="60"/>
    </row>
    <row r="259" spans="1:13" x14ac:dyDescent="0.25">
      <c r="A259">
        <f>SS!B259</f>
        <v>1969</v>
      </c>
      <c r="B259">
        <f>SS!C259</f>
        <v>3</v>
      </c>
      <c r="C259">
        <f>SS!I259</f>
        <v>5</v>
      </c>
      <c r="D259" s="60">
        <f>INDEX(IRFs!$Y$17:$Y$21,'u fit'!C259)</f>
        <v>0.98240286894199802</v>
      </c>
      <c r="E259" s="1">
        <f t="shared" si="13"/>
        <v>0.76369061589462595</v>
      </c>
      <c r="F259" s="1">
        <f t="shared" si="14"/>
        <v>4.0040572513492156</v>
      </c>
      <c r="G259" s="1">
        <f t="shared" si="15"/>
        <v>4.3235482534448</v>
      </c>
      <c r="H259">
        <f>'u rate'!B282</f>
        <v>3.4</v>
      </c>
      <c r="I259" s="1">
        <f>INDEX(inf!$J$8:$J$12,'u fit'!C259)</f>
        <v>3.1854064461523328E-2</v>
      </c>
      <c r="J259" s="60"/>
      <c r="K259" s="60">
        <f t="shared" si="16"/>
        <v>4.5387490265127086</v>
      </c>
      <c r="L259">
        <f>INDEX(SS!$U$76:$U$80,'u fit'!C259)</f>
        <v>3.6759870766402379E-2</v>
      </c>
      <c r="M259" s="60"/>
    </row>
    <row r="260" spans="1:13" x14ac:dyDescent="0.25">
      <c r="A260">
        <f>SS!B260</f>
        <v>1969</v>
      </c>
      <c r="B260">
        <f>SS!C260</f>
        <v>4</v>
      </c>
      <c r="C260">
        <f>SS!I260</f>
        <v>5</v>
      </c>
      <c r="D260" s="60">
        <f>INDEX(IRFs!$Y$17:$Y$21,'u fit'!C260)</f>
        <v>0.98240286894199802</v>
      </c>
      <c r="E260" s="1">
        <f t="shared" si="13"/>
        <v>0.76369061589462595</v>
      </c>
      <c r="F260" s="1">
        <f t="shared" si="14"/>
        <v>4.0040572513492156</v>
      </c>
      <c r="G260" s="1">
        <f t="shared" si="15"/>
        <v>4.3235482534448</v>
      </c>
      <c r="H260">
        <f>'u rate'!B283</f>
        <v>3.4</v>
      </c>
      <c r="I260" s="1">
        <f>INDEX(inf!$J$8:$J$12,'u fit'!C260)</f>
        <v>3.1854064461523328E-2</v>
      </c>
      <c r="J260" s="60"/>
      <c r="K260" s="60">
        <f t="shared" si="16"/>
        <v>4.5387490265127086</v>
      </c>
      <c r="L260">
        <f>INDEX(SS!$U$76:$U$80,'u fit'!C260)</f>
        <v>3.6759870766402379E-2</v>
      </c>
      <c r="M260" s="60"/>
    </row>
    <row r="261" spans="1:13" x14ac:dyDescent="0.25">
      <c r="A261">
        <f>SS!B261</f>
        <v>1969</v>
      </c>
      <c r="B261">
        <f>SS!C261</f>
        <v>5</v>
      </c>
      <c r="C261">
        <f>SS!I261</f>
        <v>5</v>
      </c>
      <c r="D261" s="60">
        <f>INDEX(IRFs!$Y$17:$Y$21,'u fit'!C261)</f>
        <v>0.98240286894199802</v>
      </c>
      <c r="E261" s="1">
        <f t="shared" si="13"/>
        <v>0.76369061589462595</v>
      </c>
      <c r="F261" s="1">
        <f t="shared" si="14"/>
        <v>4.0040572513492156</v>
      </c>
      <c r="G261" s="1">
        <f t="shared" si="15"/>
        <v>4.3235482534448</v>
      </c>
      <c r="H261">
        <f>'u rate'!B284</f>
        <v>3.4</v>
      </c>
      <c r="I261" s="1">
        <f>INDEX(inf!$J$8:$J$12,'u fit'!C261)</f>
        <v>3.1854064461523328E-2</v>
      </c>
      <c r="J261" s="60"/>
      <c r="K261" s="60">
        <f t="shared" si="16"/>
        <v>4.5387490265127086</v>
      </c>
      <c r="L261">
        <f>INDEX(SS!$U$76:$U$80,'u fit'!C261)</f>
        <v>3.6759870766402379E-2</v>
      </c>
      <c r="M261" s="60"/>
    </row>
    <row r="262" spans="1:13" x14ac:dyDescent="0.25">
      <c r="A262">
        <f>SS!B262</f>
        <v>1969</v>
      </c>
      <c r="B262">
        <f>SS!C262</f>
        <v>6</v>
      </c>
      <c r="C262">
        <f>SS!I262</f>
        <v>5</v>
      </c>
      <c r="D262" s="60">
        <f>INDEX(IRFs!$Y$17:$Y$21,'u fit'!C262)</f>
        <v>0.98240286894199802</v>
      </c>
      <c r="E262" s="1">
        <f t="shared" ref="E262:E325" si="17">$F$3*D262^$F$2</f>
        <v>0.76369061589462595</v>
      </c>
      <c r="F262" s="1">
        <f t="shared" ref="F262:F325" si="18">(1-E261)*F261+100*I261*(1-F261/100)</f>
        <v>4.0040572513492156</v>
      </c>
      <c r="G262" s="1">
        <f t="shared" si="15"/>
        <v>4.3235482534448</v>
      </c>
      <c r="H262">
        <f>'u rate'!B285</f>
        <v>3.5</v>
      </c>
      <c r="I262" s="1">
        <f>INDEX(inf!$J$8:$J$12,'u fit'!C262)</f>
        <v>3.1854064461523328E-2</v>
      </c>
      <c r="J262" s="60"/>
      <c r="K262" s="60">
        <f t="shared" si="16"/>
        <v>4.5387490265127086</v>
      </c>
      <c r="L262">
        <f>INDEX(SS!$U$76:$U$80,'u fit'!C262)</f>
        <v>3.6759870766402379E-2</v>
      </c>
      <c r="M262" s="60"/>
    </row>
    <row r="263" spans="1:13" x14ac:dyDescent="0.25">
      <c r="A263">
        <f>SS!B263</f>
        <v>1969</v>
      </c>
      <c r="B263">
        <f>SS!C263</f>
        <v>7</v>
      </c>
      <c r="C263">
        <f>SS!I263</f>
        <v>5</v>
      </c>
      <c r="D263" s="60">
        <f>INDEX(IRFs!$Y$17:$Y$21,'u fit'!C263)</f>
        <v>0.98240286894199802</v>
      </c>
      <c r="E263" s="1">
        <f t="shared" si="17"/>
        <v>0.76369061589462595</v>
      </c>
      <c r="F263" s="1">
        <f t="shared" si="18"/>
        <v>4.0040572513492156</v>
      </c>
      <c r="G263" s="1">
        <f t="shared" ref="G263:G326" si="19">(1-E262)*G262+$G$3*(100-G262)</f>
        <v>4.3235482534448</v>
      </c>
      <c r="H263">
        <f>'u rate'!B286</f>
        <v>3.5</v>
      </c>
      <c r="I263" s="1">
        <f>INDEX(inf!$J$8:$J$12,'u fit'!C263)</f>
        <v>3.1854064461523328E-2</v>
      </c>
      <c r="J263" s="60"/>
      <c r="K263" s="60">
        <f t="shared" ref="K263:K326" si="20">(1-E262)*G262+L262*(100-G262)</f>
        <v>4.5387490265127086</v>
      </c>
      <c r="L263">
        <f>INDEX(SS!$U$76:$U$80,'u fit'!C263)</f>
        <v>3.6759870766402379E-2</v>
      </c>
      <c r="M263" s="60"/>
    </row>
    <row r="264" spans="1:13" x14ac:dyDescent="0.25">
      <c r="A264">
        <f>SS!B264</f>
        <v>1969</v>
      </c>
      <c r="B264">
        <f>SS!C264</f>
        <v>8</v>
      </c>
      <c r="C264">
        <f>SS!I264</f>
        <v>5</v>
      </c>
      <c r="D264" s="60">
        <f>INDEX(IRFs!$Y$17:$Y$21,'u fit'!C264)</f>
        <v>0.98240286894199802</v>
      </c>
      <c r="E264" s="1">
        <f t="shared" si="17"/>
        <v>0.76369061589462595</v>
      </c>
      <c r="F264" s="1">
        <f t="shared" si="18"/>
        <v>4.0040572513492156</v>
      </c>
      <c r="G264" s="1">
        <f t="shared" si="19"/>
        <v>4.3235482534448</v>
      </c>
      <c r="H264">
        <f>'u rate'!B287</f>
        <v>3.5</v>
      </c>
      <c r="I264" s="1">
        <f>INDEX(inf!$J$8:$J$12,'u fit'!C264)</f>
        <v>3.1854064461523328E-2</v>
      </c>
      <c r="J264" s="60"/>
      <c r="K264" s="60">
        <f t="shared" si="20"/>
        <v>4.5387490265127086</v>
      </c>
      <c r="L264">
        <f>INDEX(SS!$U$76:$U$80,'u fit'!C264)</f>
        <v>3.6759870766402379E-2</v>
      </c>
      <c r="M264" s="60"/>
    </row>
    <row r="265" spans="1:13" x14ac:dyDescent="0.25">
      <c r="A265">
        <f>SS!B265</f>
        <v>1969</v>
      </c>
      <c r="B265">
        <f>SS!C265</f>
        <v>9</v>
      </c>
      <c r="C265">
        <f>SS!I265</f>
        <v>5</v>
      </c>
      <c r="D265" s="60">
        <f>INDEX(IRFs!$Y$17:$Y$21,'u fit'!C265)</f>
        <v>0.98240286894199802</v>
      </c>
      <c r="E265" s="1">
        <f t="shared" si="17"/>
        <v>0.76369061589462595</v>
      </c>
      <c r="F265" s="1">
        <f t="shared" si="18"/>
        <v>4.0040572513492156</v>
      </c>
      <c r="G265" s="1">
        <f t="shared" si="19"/>
        <v>4.3235482534448</v>
      </c>
      <c r="H265">
        <f>'u rate'!B288</f>
        <v>3.7</v>
      </c>
      <c r="I265" s="1">
        <f>INDEX(inf!$J$8:$J$12,'u fit'!C265)</f>
        <v>3.1854064461523328E-2</v>
      </c>
      <c r="J265" s="60"/>
      <c r="K265" s="60">
        <f t="shared" si="20"/>
        <v>4.5387490265127086</v>
      </c>
      <c r="L265">
        <f>INDEX(SS!$U$76:$U$80,'u fit'!C265)</f>
        <v>3.6759870766402379E-2</v>
      </c>
      <c r="M265" s="60"/>
    </row>
    <row r="266" spans="1:13" x14ac:dyDescent="0.25">
      <c r="A266">
        <f>SS!B266</f>
        <v>1969</v>
      </c>
      <c r="B266">
        <f>SS!C266</f>
        <v>10</v>
      </c>
      <c r="C266">
        <f>SS!I266</f>
        <v>5</v>
      </c>
      <c r="D266" s="60">
        <f>INDEX(IRFs!$Y$17:$Y$21,'u fit'!C266)</f>
        <v>0.98240286894199802</v>
      </c>
      <c r="E266" s="1">
        <f t="shared" si="17"/>
        <v>0.76369061589462595</v>
      </c>
      <c r="F266" s="1">
        <f t="shared" si="18"/>
        <v>4.0040572513492156</v>
      </c>
      <c r="G266" s="1">
        <f t="shared" si="19"/>
        <v>4.3235482534448</v>
      </c>
      <c r="H266">
        <f>'u rate'!B289</f>
        <v>3.7</v>
      </c>
      <c r="I266" s="1">
        <f>INDEX(inf!$J$8:$J$12,'u fit'!C266)</f>
        <v>3.1854064461523328E-2</v>
      </c>
      <c r="J266" s="60"/>
      <c r="K266" s="60">
        <f t="shared" si="20"/>
        <v>4.5387490265127086</v>
      </c>
      <c r="L266">
        <f>INDEX(SS!$U$76:$U$80,'u fit'!C266)</f>
        <v>3.6759870766402379E-2</v>
      </c>
      <c r="M266" s="60"/>
    </row>
    <row r="267" spans="1:13" x14ac:dyDescent="0.25">
      <c r="A267">
        <f>SS!B267</f>
        <v>1969</v>
      </c>
      <c r="B267">
        <f>SS!C267</f>
        <v>11</v>
      </c>
      <c r="C267">
        <f>SS!I267</f>
        <v>5</v>
      </c>
      <c r="D267" s="60">
        <f>INDEX(IRFs!$Y$17:$Y$21,'u fit'!C267)</f>
        <v>0.98240286894199802</v>
      </c>
      <c r="E267" s="1">
        <f t="shared" si="17"/>
        <v>0.76369061589462595</v>
      </c>
      <c r="F267" s="1">
        <f t="shared" si="18"/>
        <v>4.0040572513492156</v>
      </c>
      <c r="G267" s="1">
        <f t="shared" si="19"/>
        <v>4.3235482534448</v>
      </c>
      <c r="H267">
        <f>'u rate'!B290</f>
        <v>3.5</v>
      </c>
      <c r="I267" s="1">
        <f>INDEX(inf!$J$8:$J$12,'u fit'!C267)</f>
        <v>3.1854064461523328E-2</v>
      </c>
      <c r="J267" s="60"/>
      <c r="K267" s="60">
        <f t="shared" si="20"/>
        <v>4.5387490265127086</v>
      </c>
      <c r="L267">
        <f>INDEX(SS!$U$76:$U$80,'u fit'!C267)</f>
        <v>3.6759870766402379E-2</v>
      </c>
      <c r="M267" s="60"/>
    </row>
    <row r="268" spans="1:13" x14ac:dyDescent="0.25">
      <c r="A268">
        <f>SS!B268</f>
        <v>1969</v>
      </c>
      <c r="B268">
        <f>SS!C268</f>
        <v>12</v>
      </c>
      <c r="C268">
        <f>SS!I268</f>
        <v>5</v>
      </c>
      <c r="D268" s="60">
        <f>INDEX(IRFs!$Y$17:$Y$21,'u fit'!C268)</f>
        <v>0.98240286894199802</v>
      </c>
      <c r="E268" s="1">
        <f t="shared" si="17"/>
        <v>0.76369061589462595</v>
      </c>
      <c r="F268" s="1">
        <f t="shared" si="18"/>
        <v>4.0040572513492156</v>
      </c>
      <c r="G268" s="1">
        <f t="shared" si="19"/>
        <v>4.3235482534448</v>
      </c>
      <c r="H268">
        <f>'u rate'!B291</f>
        <v>3.5</v>
      </c>
      <c r="I268" s="1">
        <f>INDEX(inf!$J$8:$J$12,'u fit'!C268)</f>
        <v>3.1854064461523328E-2</v>
      </c>
      <c r="J268" s="60"/>
      <c r="K268" s="60">
        <f t="shared" si="20"/>
        <v>4.5387490265127086</v>
      </c>
      <c r="L268">
        <f>INDEX(SS!$U$76:$U$80,'u fit'!C268)</f>
        <v>3.6759870766402379E-2</v>
      </c>
      <c r="M268" s="60"/>
    </row>
    <row r="269" spans="1:13" x14ac:dyDescent="0.25">
      <c r="A269">
        <f>SS!B269</f>
        <v>1970</v>
      </c>
      <c r="B269">
        <f>SS!C269</f>
        <v>1</v>
      </c>
      <c r="C269">
        <f>SS!I269</f>
        <v>5</v>
      </c>
      <c r="D269" s="60">
        <f>INDEX(IRFs!$Y$17:$Y$21,'u fit'!C269)</f>
        <v>0.98240286894199802</v>
      </c>
      <c r="E269" s="1">
        <f t="shared" si="17"/>
        <v>0.76369061589462595</v>
      </c>
      <c r="F269" s="1">
        <f t="shared" si="18"/>
        <v>4.0040572513492156</v>
      </c>
      <c r="G269" s="1">
        <f t="shared" si="19"/>
        <v>4.3235482534448</v>
      </c>
      <c r="H269">
        <f>'u rate'!B292</f>
        <v>3.9</v>
      </c>
      <c r="I269" s="1">
        <f>INDEX(inf!$J$8:$J$12,'u fit'!C269)</f>
        <v>3.1854064461523328E-2</v>
      </c>
      <c r="J269" s="60"/>
      <c r="K269" s="60">
        <f t="shared" si="20"/>
        <v>4.5387490265127086</v>
      </c>
      <c r="L269">
        <f>INDEX(SS!$U$76:$U$80,'u fit'!C269)</f>
        <v>3.6759870766402379E-2</v>
      </c>
      <c r="M269" s="60"/>
    </row>
    <row r="270" spans="1:13" x14ac:dyDescent="0.25">
      <c r="A270">
        <f>SS!B270</f>
        <v>1970</v>
      </c>
      <c r="B270">
        <f>SS!C270</f>
        <v>2</v>
      </c>
      <c r="C270">
        <f>SS!I270</f>
        <v>4</v>
      </c>
      <c r="D270" s="60">
        <f>INDEX(IRFs!$Y$17:$Y$21,'u fit'!C270)</f>
        <v>0.80201963419566003</v>
      </c>
      <c r="E270" s="1">
        <f t="shared" si="17"/>
        <v>0.69002550441113841</v>
      </c>
      <c r="F270" s="1">
        <f t="shared" si="18"/>
        <v>4.0040572513492156</v>
      </c>
      <c r="G270" s="1">
        <f t="shared" si="19"/>
        <v>4.3235482534448</v>
      </c>
      <c r="H270">
        <f>'u rate'!B293</f>
        <v>4.2</v>
      </c>
      <c r="I270" s="1">
        <f>INDEX(inf!$J$8:$J$12,'u fit'!C270)</f>
        <v>3.2207526866603574E-2</v>
      </c>
      <c r="J270" s="60"/>
      <c r="K270" s="60">
        <f t="shared" si="20"/>
        <v>4.5387490265127086</v>
      </c>
      <c r="L270">
        <f>INDEX(SS!$U$76:$U$80,'u fit'!C270)</f>
        <v>3.5790120072178556E-2</v>
      </c>
      <c r="M270" s="60"/>
    </row>
    <row r="271" spans="1:13" x14ac:dyDescent="0.25">
      <c r="A271">
        <f>SS!B271</f>
        <v>1970</v>
      </c>
      <c r="B271">
        <f>SS!C271</f>
        <v>3</v>
      </c>
      <c r="C271">
        <f>SS!I271</f>
        <v>4</v>
      </c>
      <c r="D271" s="60">
        <f>INDEX(IRFs!$Y$17:$Y$21,'u fit'!C271)</f>
        <v>0.80201963419566003</v>
      </c>
      <c r="E271" s="1">
        <f t="shared" si="17"/>
        <v>0.69002550441113841</v>
      </c>
      <c r="F271" s="1">
        <f t="shared" si="18"/>
        <v>4.3329475319580055</v>
      </c>
      <c r="G271" s="1">
        <f t="shared" si="19"/>
        <v>4.6420429175390492</v>
      </c>
      <c r="H271">
        <f>'u rate'!B294</f>
        <v>4.4000000000000004</v>
      </c>
      <c r="I271" s="1">
        <f>INDEX(inf!$J$8:$J$12,'u fit'!C271)</f>
        <v>3.2207526866603574E-2</v>
      </c>
      <c r="J271" s="60"/>
      <c r="K271" s="60">
        <f t="shared" si="20"/>
        <v>4.7644613851048643</v>
      </c>
      <c r="L271">
        <f>INDEX(SS!$U$76:$U$80,'u fit'!C271)</f>
        <v>3.5790120072178556E-2</v>
      </c>
      <c r="M271" s="60"/>
    </row>
    <row r="272" spans="1:13" x14ac:dyDescent="0.25">
      <c r="A272">
        <f>SS!B272</f>
        <v>1970</v>
      </c>
      <c r="B272">
        <f>SS!C272</f>
        <v>4</v>
      </c>
      <c r="C272">
        <f>SS!I272</f>
        <v>4</v>
      </c>
      <c r="D272" s="60">
        <f>INDEX(IRFs!$Y$17:$Y$21,'u fit'!C272)</f>
        <v>0.80201963419566003</v>
      </c>
      <c r="E272" s="1">
        <f t="shared" si="17"/>
        <v>0.69002550441113841</v>
      </c>
      <c r="F272" s="1">
        <f t="shared" si="18"/>
        <v>4.4243023882449215</v>
      </c>
      <c r="G272" s="1">
        <f t="shared" si="19"/>
        <v>4.7297766935316918</v>
      </c>
      <c r="H272">
        <f>'u rate'!B295</f>
        <v>4.5999999999999996</v>
      </c>
      <c r="I272" s="1">
        <f>INDEX(inf!$J$8:$J$12,'u fit'!C272)</f>
        <v>3.2207526866603574E-2</v>
      </c>
      <c r="J272" s="60"/>
      <c r="K272" s="60">
        <f t="shared" si="20"/>
        <v>4.8517876456849418</v>
      </c>
      <c r="L272">
        <f>INDEX(SS!$U$76:$U$80,'u fit'!C272)</f>
        <v>3.5790120072178556E-2</v>
      </c>
      <c r="M272" s="60"/>
    </row>
    <row r="273" spans="1:13" x14ac:dyDescent="0.25">
      <c r="A273">
        <f>SS!B273</f>
        <v>1970</v>
      </c>
      <c r="B273">
        <f>SS!C273</f>
        <v>5</v>
      </c>
      <c r="C273">
        <f>SS!I273</f>
        <v>3</v>
      </c>
      <c r="D273" s="60">
        <f>INDEX(IRFs!$Y$17:$Y$21,'u fit'!C273)</f>
        <v>0.59221490927912501</v>
      </c>
      <c r="E273" s="1">
        <f t="shared" si="17"/>
        <v>0.59294213313397237</v>
      </c>
      <c r="F273" s="1">
        <f t="shared" si="18"/>
        <v>4.4496777497537963</v>
      </c>
      <c r="G273" s="1">
        <f t="shared" si="19"/>
        <v>4.7539441798907394</v>
      </c>
      <c r="H273">
        <f>'u rate'!B296</f>
        <v>4.8</v>
      </c>
      <c r="I273" s="1">
        <f>INDEX(inf!$J$8:$J$12,'u fit'!C273)</f>
        <v>3.4284414301171372E-2</v>
      </c>
      <c r="J273" s="60"/>
      <c r="K273" s="60">
        <f t="shared" si="20"/>
        <v>4.875842876267205</v>
      </c>
      <c r="L273">
        <f>INDEX(SS!$U$76:$U$80,'u fit'!C273)</f>
        <v>3.4996080369101741E-2</v>
      </c>
      <c r="M273" s="60"/>
    </row>
    <row r="274" spans="1:13" x14ac:dyDescent="0.25">
      <c r="A274">
        <f>SS!B274</f>
        <v>1970</v>
      </c>
      <c r="B274">
        <f>SS!C274</f>
        <v>6</v>
      </c>
      <c r="C274">
        <f>SS!I274</f>
        <v>3</v>
      </c>
      <c r="D274" s="60">
        <f>INDEX(IRFs!$Y$17:$Y$21,'u fit'!C274)</f>
        <v>0.59221490927912501</v>
      </c>
      <c r="E274" s="1">
        <f t="shared" si="17"/>
        <v>0.59294213313397237</v>
      </c>
      <c r="F274" s="1">
        <f t="shared" si="18"/>
        <v>5.0871631676938804</v>
      </c>
      <c r="G274" s="1">
        <f t="shared" si="19"/>
        <v>5.222130377305005</v>
      </c>
      <c r="H274">
        <f>'u rate'!B297</f>
        <v>4.9000000000000004</v>
      </c>
      <c r="I274" s="1">
        <f>INDEX(inf!$J$8:$J$12,'u fit'!C274)</f>
        <v>3.4284414301171372E-2</v>
      </c>
      <c r="J274" s="60"/>
      <c r="K274" s="60">
        <f t="shared" si="20"/>
        <v>5.2683690013869864</v>
      </c>
      <c r="L274">
        <f>INDEX(SS!$U$76:$U$80,'u fit'!C274)</f>
        <v>3.4996080369101741E-2</v>
      </c>
      <c r="M274" s="60"/>
    </row>
    <row r="275" spans="1:13" x14ac:dyDescent="0.25">
      <c r="A275">
        <f>SS!B275</f>
        <v>1970</v>
      </c>
      <c r="B275">
        <f>SS!C275</f>
        <v>7</v>
      </c>
      <c r="C275">
        <f>SS!I275</f>
        <v>3</v>
      </c>
      <c r="D275" s="60">
        <f>INDEX(IRFs!$Y$17:$Y$21,'u fit'!C275)</f>
        <v>0.59221490927912501</v>
      </c>
      <c r="E275" s="1">
        <f t="shared" si="17"/>
        <v>0.59294213313397237</v>
      </c>
      <c r="F275" s="1">
        <f t="shared" si="18"/>
        <v>5.3248008078991562</v>
      </c>
      <c r="G275" s="1">
        <f t="shared" si="19"/>
        <v>5.3965518583286567</v>
      </c>
      <c r="H275">
        <f>'u rate'!B298</f>
        <v>5</v>
      </c>
      <c r="I275" s="1">
        <f>INDEX(inf!$J$8:$J$12,'u fit'!C275)</f>
        <v>3.4284414301171372E-2</v>
      </c>
      <c r="J275" s="60"/>
      <c r="K275" s="60">
        <f t="shared" si="20"/>
        <v>5.4425631944101394</v>
      </c>
      <c r="L275">
        <f>INDEX(SS!$U$76:$U$80,'u fit'!C275)</f>
        <v>3.4996080369101741E-2</v>
      </c>
      <c r="M275" s="60"/>
    </row>
    <row r="276" spans="1:13" x14ac:dyDescent="0.25">
      <c r="A276">
        <f>SS!B276</f>
        <v>1970</v>
      </c>
      <c r="B276">
        <f>SS!C276</f>
        <v>8</v>
      </c>
      <c r="C276">
        <f>SS!I276</f>
        <v>3</v>
      </c>
      <c r="D276" s="60">
        <f>INDEX(IRFs!$Y$17:$Y$21,'u fit'!C276)</f>
        <v>0.59221490927912501</v>
      </c>
      <c r="E276" s="1">
        <f t="shared" si="17"/>
        <v>0.59294213313397237</v>
      </c>
      <c r="F276" s="1">
        <f t="shared" si="18"/>
        <v>5.4133858114978413</v>
      </c>
      <c r="G276" s="1">
        <f t="shared" si="19"/>
        <v>5.4615321016816338</v>
      </c>
      <c r="H276">
        <f>'u rate'!B299</f>
        <v>5.0999999999999996</v>
      </c>
      <c r="I276" s="1">
        <f>INDEX(inf!$J$8:$J$12,'u fit'!C276)</f>
        <v>3.4284414301171372E-2</v>
      </c>
      <c r="J276" s="60"/>
      <c r="K276" s="60">
        <f t="shared" si="20"/>
        <v>5.5074587622432398</v>
      </c>
      <c r="L276">
        <f>INDEX(SS!$U$76:$U$80,'u fit'!C276)</f>
        <v>3.4996080369101741E-2</v>
      </c>
      <c r="M276" s="60"/>
    </row>
    <row r="277" spans="1:13" x14ac:dyDescent="0.25">
      <c r="A277">
        <f>SS!B277</f>
        <v>1970</v>
      </c>
      <c r="B277">
        <f>SS!C277</f>
        <v>9</v>
      </c>
      <c r="C277">
        <f>SS!I277</f>
        <v>3</v>
      </c>
      <c r="D277" s="60">
        <f>INDEX(IRFs!$Y$17:$Y$21,'u fit'!C277)</f>
        <v>0.59221490927912501</v>
      </c>
      <c r="E277" s="1">
        <f t="shared" si="17"/>
        <v>0.59294213313397237</v>
      </c>
      <c r="F277" s="1">
        <f t="shared" si="18"/>
        <v>5.4464079491347945</v>
      </c>
      <c r="G277" s="1">
        <f t="shared" si="19"/>
        <v>5.4857403127427453</v>
      </c>
      <c r="H277">
        <f>'u rate'!B300</f>
        <v>5.4</v>
      </c>
      <c r="I277" s="1">
        <f>INDEX(inf!$J$8:$J$12,'u fit'!C277)</f>
        <v>3.4284414301171372E-2</v>
      </c>
      <c r="J277" s="60"/>
      <c r="K277" s="60">
        <f t="shared" si="20"/>
        <v>5.5316354276721533</v>
      </c>
      <c r="L277">
        <f>INDEX(SS!$U$76:$U$80,'u fit'!C277)</f>
        <v>3.4996080369101741E-2</v>
      </c>
      <c r="M277" s="60"/>
    </row>
    <row r="278" spans="1:13" x14ac:dyDescent="0.25">
      <c r="A278">
        <f>SS!B278</f>
        <v>1970</v>
      </c>
      <c r="B278">
        <f>SS!C278</f>
        <v>10</v>
      </c>
      <c r="C278">
        <f>SS!I278</f>
        <v>2</v>
      </c>
      <c r="D278" s="60">
        <f>INDEX(IRFs!$Y$17:$Y$21,'u fit'!C278)</f>
        <v>0.43820684597691201</v>
      </c>
      <c r="E278" s="1">
        <f t="shared" si="17"/>
        <v>0.51004937780848714</v>
      </c>
      <c r="F278" s="1">
        <f t="shared" si="18"/>
        <v>5.458717725392793</v>
      </c>
      <c r="G278" s="1">
        <f t="shared" si="19"/>
        <v>5.4947590152366086</v>
      </c>
      <c r="H278">
        <f>'u rate'!B301</f>
        <v>5.5</v>
      </c>
      <c r="I278" s="1">
        <f>INDEX(inf!$J$8:$J$12,'u fit'!C278)</f>
        <v>3.7437800260418548E-2</v>
      </c>
      <c r="J278" s="60"/>
      <c r="K278" s="60">
        <f t="shared" si="20"/>
        <v>5.540642377927445</v>
      </c>
      <c r="L278">
        <f>INDEX(SS!$U$76:$U$80,'u fit'!C278)</f>
        <v>3.2585126504008487E-2</v>
      </c>
      <c r="M278" s="60"/>
    </row>
    <row r="279" spans="1:13" x14ac:dyDescent="0.25">
      <c r="A279">
        <f>SS!B279</f>
        <v>1970</v>
      </c>
      <c r="B279">
        <f>SS!C279</f>
        <v>11</v>
      </c>
      <c r="C279">
        <f>SS!I279</f>
        <v>2</v>
      </c>
      <c r="D279" s="60">
        <f>INDEX(IRFs!$Y$17:$Y$21,'u fit'!C279)</f>
        <v>0.43820684597691201</v>
      </c>
      <c r="E279" s="1">
        <f t="shared" si="17"/>
        <v>0.51004937780848714</v>
      </c>
      <c r="F279" s="1">
        <f t="shared" si="18"/>
        <v>6.213919788084632</v>
      </c>
      <c r="G279" s="1">
        <f t="shared" si="19"/>
        <v>5.9535946226850491</v>
      </c>
      <c r="H279">
        <f>'u rate'!B302</f>
        <v>5.9</v>
      </c>
      <c r="I279" s="1">
        <f>INDEX(inf!$J$8:$J$12,'u fit'!C279)</f>
        <v>3.7437800260418548E-2</v>
      </c>
      <c r="J279" s="60"/>
      <c r="K279" s="60">
        <f t="shared" si="20"/>
        <v>5.7716258310879232</v>
      </c>
      <c r="L279">
        <f>INDEX(SS!$U$76:$U$80,'u fit'!C279)</f>
        <v>3.2585126504008487E-2</v>
      </c>
      <c r="M279" s="60"/>
    </row>
    <row r="280" spans="1:13" x14ac:dyDescent="0.25">
      <c r="A280">
        <f>SS!B280</f>
        <v>1970</v>
      </c>
      <c r="B280">
        <f>SS!C280</f>
        <v>12</v>
      </c>
      <c r="C280">
        <f>SS!I280</f>
        <v>2</v>
      </c>
      <c r="D280" s="60">
        <f>INDEX(IRFs!$Y$17:$Y$21,'u fit'!C280)</f>
        <v>0.43820684597691201</v>
      </c>
      <c r="E280" s="1">
        <f t="shared" si="17"/>
        <v>0.51004937780848714</v>
      </c>
      <c r="F280" s="1">
        <f t="shared" si="18"/>
        <v>6.5556584046015001</v>
      </c>
      <c r="G280" s="1">
        <f t="shared" si="19"/>
        <v>6.1625667148601391</v>
      </c>
      <c r="H280">
        <f>'u rate'!B303</f>
        <v>6.1</v>
      </c>
      <c r="I280" s="1">
        <f>INDEX(inf!$J$8:$J$12,'u fit'!C280)</f>
        <v>3.7437800260418548E-2</v>
      </c>
      <c r="J280" s="60"/>
      <c r="K280" s="60">
        <f t="shared" si="20"/>
        <v>5.9814814061276564</v>
      </c>
      <c r="L280">
        <f>INDEX(SS!$U$76:$U$80,'u fit'!C280)</f>
        <v>3.2585126504008487E-2</v>
      </c>
      <c r="M280" s="60"/>
    </row>
    <row r="281" spans="1:13" x14ac:dyDescent="0.25">
      <c r="A281">
        <f>SS!B281</f>
        <v>1971</v>
      </c>
      <c r="B281">
        <f>SS!C281</f>
        <v>1</v>
      </c>
      <c r="C281">
        <f>SS!I281</f>
        <v>2</v>
      </c>
      <c r="D281" s="60">
        <f>INDEX(IRFs!$Y$17:$Y$21,'u fit'!C281)</f>
        <v>0.43820684597691201</v>
      </c>
      <c r="E281" s="1">
        <f t="shared" si="17"/>
        <v>0.51004937780848714</v>
      </c>
      <c r="F281" s="1">
        <f t="shared" si="18"/>
        <v>6.7102995103243757</v>
      </c>
      <c r="G281" s="1">
        <f t="shared" si="19"/>
        <v>6.2577409659407746</v>
      </c>
      <c r="H281">
        <f>'u rate'!B304</f>
        <v>5.9</v>
      </c>
      <c r="I281" s="1">
        <f>INDEX(inf!$J$8:$J$12,'u fit'!C281)</f>
        <v>3.7437800260418548E-2</v>
      </c>
      <c r="J281" s="60"/>
      <c r="K281" s="60">
        <f t="shared" si="20"/>
        <v>6.0770580306501714</v>
      </c>
      <c r="L281">
        <f>INDEX(SS!$U$76:$U$80,'u fit'!C281)</f>
        <v>3.2585126504008487E-2</v>
      </c>
      <c r="M281" s="60"/>
    </row>
    <row r="282" spans="1:13" x14ac:dyDescent="0.25">
      <c r="A282">
        <f>SS!B282</f>
        <v>1971</v>
      </c>
      <c r="B282">
        <f>SS!C282</f>
        <v>2</v>
      </c>
      <c r="C282">
        <f>SS!I282</f>
        <v>3</v>
      </c>
      <c r="D282" s="60">
        <f>INDEX(IRFs!$Y$17:$Y$21,'u fit'!C282)</f>
        <v>0.59221490927912501</v>
      </c>
      <c r="E282" s="1">
        <f t="shared" si="17"/>
        <v>0.59294213313397237</v>
      </c>
      <c r="F282" s="1">
        <f t="shared" si="18"/>
        <v>6.7802765934615783</v>
      </c>
      <c r="G282" s="1">
        <f t="shared" si="19"/>
        <v>6.3010871274998523</v>
      </c>
      <c r="H282">
        <f>'u rate'!B305</f>
        <v>5.9</v>
      </c>
      <c r="I282" s="1">
        <f>INDEX(inf!$J$8:$J$12,'u fit'!C282)</f>
        <v>3.4284414301171372E-2</v>
      </c>
      <c r="J282" s="60"/>
      <c r="K282" s="60">
        <f t="shared" si="20"/>
        <v>6.1205874491723531</v>
      </c>
      <c r="L282">
        <f>INDEX(SS!$U$76:$U$80,'u fit'!C282)</f>
        <v>3.4996080369101741E-2</v>
      </c>
      <c r="M282" s="60"/>
    </row>
    <row r="283" spans="1:13" x14ac:dyDescent="0.25">
      <c r="A283">
        <f>SS!B283</f>
        <v>1971</v>
      </c>
      <c r="B283">
        <f>SS!C283</f>
        <v>3</v>
      </c>
      <c r="C283">
        <f>SS!I283</f>
        <v>3</v>
      </c>
      <c r="D283" s="60">
        <f>INDEX(IRFs!$Y$17:$Y$21,'u fit'!C283)</f>
        <v>0.59221490927912501</v>
      </c>
      <c r="E283" s="1">
        <f t="shared" si="17"/>
        <v>0.59294213313397237</v>
      </c>
      <c r="F283" s="1">
        <f t="shared" si="18"/>
        <v>5.9559485452064926</v>
      </c>
      <c r="G283" s="1">
        <f t="shared" si="19"/>
        <v>5.7985142300705386</v>
      </c>
      <c r="H283">
        <f>'u rate'!B306</f>
        <v>6</v>
      </c>
      <c r="I283" s="1">
        <f>INDEX(inf!$J$8:$J$12,'u fit'!C283)</f>
        <v>3.4284414301171372E-2</v>
      </c>
      <c r="J283" s="60"/>
      <c r="K283" s="60">
        <f t="shared" si="20"/>
        <v>5.8440017704405527</v>
      </c>
      <c r="L283">
        <f>INDEX(SS!$U$76:$U$80,'u fit'!C283)</f>
        <v>3.4996080369101741E-2</v>
      </c>
      <c r="M283" s="60"/>
    </row>
    <row r="284" spans="1:13" x14ac:dyDescent="0.25">
      <c r="A284">
        <f>SS!B284</f>
        <v>1971</v>
      </c>
      <c r="B284">
        <f>SS!C284</f>
        <v>4</v>
      </c>
      <c r="C284">
        <f>SS!I284</f>
        <v>3</v>
      </c>
      <c r="D284" s="60">
        <f>INDEX(IRFs!$Y$17:$Y$21,'u fit'!C284)</f>
        <v>0.59221490927912501</v>
      </c>
      <c r="E284" s="1">
        <f t="shared" si="17"/>
        <v>0.59294213313397237</v>
      </c>
      <c r="F284" s="1">
        <f t="shared" si="18"/>
        <v>5.648660932612394</v>
      </c>
      <c r="G284" s="1">
        <f t="shared" si="19"/>
        <v>5.6112820784691007</v>
      </c>
      <c r="H284">
        <f>'u rate'!B307</f>
        <v>5.9</v>
      </c>
      <c r="I284" s="1">
        <f>INDEX(inf!$J$8:$J$12,'u fit'!C284)</f>
        <v>3.4284414301171372E-2</v>
      </c>
      <c r="J284" s="60"/>
      <c r="K284" s="60">
        <f t="shared" si="20"/>
        <v>5.6570136003780656</v>
      </c>
      <c r="L284">
        <f>INDEX(SS!$U$76:$U$80,'u fit'!C284)</f>
        <v>3.4996080369101741E-2</v>
      </c>
      <c r="M284" s="60"/>
    </row>
    <row r="285" spans="1:13" x14ac:dyDescent="0.25">
      <c r="A285">
        <f>SS!B285</f>
        <v>1971</v>
      </c>
      <c r="B285">
        <f>SS!C285</f>
        <v>5</v>
      </c>
      <c r="C285">
        <f>SS!I285</f>
        <v>3</v>
      </c>
      <c r="D285" s="60">
        <f>INDEX(IRFs!$Y$17:$Y$21,'u fit'!C285)</f>
        <v>0.59221490927912501</v>
      </c>
      <c r="E285" s="1">
        <f t="shared" si="17"/>
        <v>0.59294213313397237</v>
      </c>
      <c r="F285" s="1">
        <f t="shared" si="18"/>
        <v>5.5341122683352797</v>
      </c>
      <c r="G285" s="1">
        <f t="shared" si="19"/>
        <v>5.5415292550028603</v>
      </c>
      <c r="H285">
        <f>'u rate'!B308</f>
        <v>5.9</v>
      </c>
      <c r="I285" s="1">
        <f>INDEX(inf!$J$8:$J$12,'u fit'!C285)</f>
        <v>3.4284414301171372E-2</v>
      </c>
      <c r="J285" s="60"/>
      <c r="K285" s="60">
        <f t="shared" si="20"/>
        <v>5.5873516715635709</v>
      </c>
      <c r="L285">
        <f>INDEX(SS!$U$76:$U$80,'u fit'!C285)</f>
        <v>3.4996080369101741E-2</v>
      </c>
      <c r="M285" s="60"/>
    </row>
    <row r="286" spans="1:13" x14ac:dyDescent="0.25">
      <c r="A286">
        <f>SS!B286</f>
        <v>1971</v>
      </c>
      <c r="B286">
        <f>SS!C286</f>
        <v>6</v>
      </c>
      <c r="C286">
        <f>SS!I286</f>
        <v>3</v>
      </c>
      <c r="D286" s="60">
        <f>INDEX(IRFs!$Y$17:$Y$21,'u fit'!C286)</f>
        <v>0.59221490927912501</v>
      </c>
      <c r="E286" s="1">
        <f t="shared" si="17"/>
        <v>0.59294213313397237</v>
      </c>
      <c r="F286" s="1">
        <f t="shared" si="18"/>
        <v>5.4914115672660078</v>
      </c>
      <c r="G286" s="1">
        <f t="shared" si="19"/>
        <v>5.5155430323381243</v>
      </c>
      <c r="H286">
        <f>'u rate'!B309</f>
        <v>5.9</v>
      </c>
      <c r="I286" s="1">
        <f>INDEX(inf!$J$8:$J$12,'u fit'!C286)</f>
        <v>3.4284414301171372E-2</v>
      </c>
      <c r="J286" s="60"/>
      <c r="K286" s="60">
        <f t="shared" si="20"/>
        <v>5.5613993114515168</v>
      </c>
      <c r="L286">
        <f>INDEX(SS!$U$76:$U$80,'u fit'!C286)</f>
        <v>3.4996080369101741E-2</v>
      </c>
      <c r="M286" s="60"/>
    </row>
    <row r="287" spans="1:13" x14ac:dyDescent="0.25">
      <c r="A287">
        <f>SS!B287</f>
        <v>1971</v>
      </c>
      <c r="B287">
        <f>SS!C287</f>
        <v>7</v>
      </c>
      <c r="C287">
        <f>SS!I287</f>
        <v>3</v>
      </c>
      <c r="D287" s="60">
        <f>INDEX(IRFs!$Y$17:$Y$21,'u fit'!C287)</f>
        <v>0.59221490927912501</v>
      </c>
      <c r="E287" s="1">
        <f t="shared" si="17"/>
        <v>0.59294213313397237</v>
      </c>
      <c r="F287" s="1">
        <f t="shared" si="18"/>
        <v>5.4754938795014763</v>
      </c>
      <c r="G287" s="1">
        <f t="shared" si="19"/>
        <v>5.5058619365082464</v>
      </c>
      <c r="H287">
        <f>'u rate'!B310</f>
        <v>6</v>
      </c>
      <c r="I287" s="1">
        <f>INDEX(inf!$J$8:$J$12,'u fit'!C287)</f>
        <v>3.4284414301171372E-2</v>
      </c>
      <c r="J287" s="60"/>
      <c r="K287" s="60">
        <f t="shared" si="20"/>
        <v>5.5517308310225681</v>
      </c>
      <c r="L287">
        <f>INDEX(SS!$U$76:$U$80,'u fit'!C287)</f>
        <v>3.4996080369101741E-2</v>
      </c>
      <c r="M287" s="60"/>
    </row>
    <row r="288" spans="1:13" x14ac:dyDescent="0.25">
      <c r="A288">
        <f>SS!B288</f>
        <v>1971</v>
      </c>
      <c r="B288">
        <f>SS!C288</f>
        <v>8</v>
      </c>
      <c r="C288">
        <f>SS!I288</f>
        <v>3</v>
      </c>
      <c r="D288" s="60">
        <f>INDEX(IRFs!$Y$17:$Y$21,'u fit'!C288)</f>
        <v>0.59221490927912501</v>
      </c>
      <c r="E288" s="1">
        <f t="shared" si="17"/>
        <v>0.59294213313397237</v>
      </c>
      <c r="F288" s="1">
        <f t="shared" si="18"/>
        <v>5.4695601880766418</v>
      </c>
      <c r="G288" s="1">
        <f t="shared" si="19"/>
        <v>5.502255270865593</v>
      </c>
      <c r="H288">
        <f>'u rate'!B311</f>
        <v>6.1</v>
      </c>
      <c r="I288" s="1">
        <f>INDEX(inf!$J$8:$J$12,'u fit'!C288)</f>
        <v>3.4284414301171372E-2</v>
      </c>
      <c r="J288" s="60"/>
      <c r="K288" s="60">
        <f t="shared" si="20"/>
        <v>5.5481288652128562</v>
      </c>
      <c r="L288">
        <f>INDEX(SS!$U$76:$U$80,'u fit'!C288)</f>
        <v>3.4996080369101741E-2</v>
      </c>
      <c r="M288" s="60"/>
    </row>
    <row r="289" spans="1:13" x14ac:dyDescent="0.25">
      <c r="A289">
        <f>SS!B289</f>
        <v>1971</v>
      </c>
      <c r="B289">
        <f>SS!C289</f>
        <v>9</v>
      </c>
      <c r="C289">
        <f>SS!I289</f>
        <v>3</v>
      </c>
      <c r="D289" s="60">
        <f>INDEX(IRFs!$Y$17:$Y$21,'u fit'!C289)</f>
        <v>0.59221490927912501</v>
      </c>
      <c r="E289" s="1">
        <f t="shared" si="17"/>
        <v>0.59294213313397237</v>
      </c>
      <c r="F289" s="1">
        <f t="shared" si="18"/>
        <v>5.4673482654377512</v>
      </c>
      <c r="G289" s="1">
        <f t="shared" si="19"/>
        <v>5.5009116174934451</v>
      </c>
      <c r="H289">
        <f>'u rate'!B312</f>
        <v>6</v>
      </c>
      <c r="I289" s="1">
        <f>INDEX(inf!$J$8:$J$12,'u fit'!C289)</f>
        <v>3.4284414301171372E-2</v>
      </c>
      <c r="J289" s="60"/>
      <c r="K289" s="60">
        <f t="shared" si="20"/>
        <v>5.5467869627505539</v>
      </c>
      <c r="L289">
        <f>INDEX(SS!$U$76:$U$80,'u fit'!C289)</f>
        <v>3.4996080369101741E-2</v>
      </c>
      <c r="M289" s="60"/>
    </row>
    <row r="290" spans="1:13" x14ac:dyDescent="0.25">
      <c r="A290">
        <f>SS!B290</f>
        <v>1971</v>
      </c>
      <c r="B290">
        <f>SS!C290</f>
        <v>10</v>
      </c>
      <c r="C290">
        <f>SS!I290</f>
        <v>3</v>
      </c>
      <c r="D290" s="60">
        <f>INDEX(IRFs!$Y$17:$Y$21,'u fit'!C290)</f>
        <v>0.59221490927912501</v>
      </c>
      <c r="E290" s="1">
        <f t="shared" si="17"/>
        <v>0.59294213313397237</v>
      </c>
      <c r="F290" s="1">
        <f t="shared" si="18"/>
        <v>5.4665237193988458</v>
      </c>
      <c r="G290" s="1">
        <f t="shared" si="19"/>
        <v>5.5004110431227193</v>
      </c>
      <c r="H290">
        <f>'u rate'!B313</f>
        <v>5.8</v>
      </c>
      <c r="I290" s="1">
        <f>INDEX(inf!$J$8:$J$12,'u fit'!C290)</f>
        <v>3.4284414301171372E-2</v>
      </c>
      <c r="J290" s="60"/>
      <c r="K290" s="60">
        <f t="shared" si="20"/>
        <v>5.5462870406764795</v>
      </c>
      <c r="L290">
        <f>INDEX(SS!$U$76:$U$80,'u fit'!C290)</f>
        <v>3.4996080369101741E-2</v>
      </c>
      <c r="M290" s="60"/>
    </row>
    <row r="291" spans="1:13" x14ac:dyDescent="0.25">
      <c r="A291">
        <f>SS!B291</f>
        <v>1971</v>
      </c>
      <c r="B291">
        <f>SS!C291</f>
        <v>11</v>
      </c>
      <c r="C291">
        <f>SS!I291</f>
        <v>3</v>
      </c>
      <c r="D291" s="60">
        <f>INDEX(IRFs!$Y$17:$Y$21,'u fit'!C291)</f>
        <v>0.59221490927912501</v>
      </c>
      <c r="E291" s="1">
        <f t="shared" si="17"/>
        <v>0.59294213313397237</v>
      </c>
      <c r="F291" s="1">
        <f t="shared" si="18"/>
        <v>5.4662163505251247</v>
      </c>
      <c r="G291" s="1">
        <f t="shared" si="19"/>
        <v>5.5002245555167484</v>
      </c>
      <c r="H291">
        <f>'u rate'!B314</f>
        <v>6</v>
      </c>
      <c r="I291" s="1">
        <f>INDEX(inf!$J$8:$J$12,'u fit'!C291)</f>
        <v>3.4284414301171372E-2</v>
      </c>
      <c r="J291" s="60"/>
      <c r="K291" s="60">
        <f t="shared" si="20"/>
        <v>5.5461007960818325</v>
      </c>
      <c r="L291">
        <f>INDEX(SS!$U$76:$U$80,'u fit'!C291)</f>
        <v>3.4996080369101741E-2</v>
      </c>
      <c r="M291" s="60"/>
    </row>
    <row r="292" spans="1:13" x14ac:dyDescent="0.25">
      <c r="A292">
        <f>SS!B292</f>
        <v>1971</v>
      </c>
      <c r="B292">
        <f>SS!C292</f>
        <v>12</v>
      </c>
      <c r="C292">
        <f>SS!I292</f>
        <v>3</v>
      </c>
      <c r="D292" s="60">
        <f>INDEX(IRFs!$Y$17:$Y$21,'u fit'!C292)</f>
        <v>0.59221490927912501</v>
      </c>
      <c r="E292" s="1">
        <f t="shared" si="17"/>
        <v>0.59294213313397237</v>
      </c>
      <c r="F292" s="1">
        <f t="shared" si="18"/>
        <v>5.4661017715688569</v>
      </c>
      <c r="G292" s="1">
        <f t="shared" si="19"/>
        <v>5.5001550800717105</v>
      </c>
      <c r="H292">
        <f>'u rate'!B315</f>
        <v>6</v>
      </c>
      <c r="I292" s="1">
        <f>INDEX(inf!$J$8:$J$12,'u fit'!C292)</f>
        <v>3.4284414301171372E-2</v>
      </c>
      <c r="J292" s="60"/>
      <c r="K292" s="60">
        <f t="shared" si="20"/>
        <v>5.5460314111699951</v>
      </c>
      <c r="L292">
        <f>INDEX(SS!$U$76:$U$80,'u fit'!C292)</f>
        <v>3.4996080369101741E-2</v>
      </c>
      <c r="M292" s="60"/>
    </row>
    <row r="293" spans="1:13" x14ac:dyDescent="0.25">
      <c r="A293">
        <f>SS!B293</f>
        <v>1972</v>
      </c>
      <c r="B293">
        <f>SS!C293</f>
        <v>1</v>
      </c>
      <c r="C293">
        <f>SS!I293</f>
        <v>3</v>
      </c>
      <c r="D293" s="60">
        <f>INDEX(IRFs!$Y$17:$Y$21,'u fit'!C293)</f>
        <v>0.59221490927912501</v>
      </c>
      <c r="E293" s="1">
        <f t="shared" si="17"/>
        <v>0.59294213313397237</v>
      </c>
      <c r="F293" s="1">
        <f t="shared" si="18"/>
        <v>5.4660590595757377</v>
      </c>
      <c r="G293" s="1">
        <f t="shared" si="19"/>
        <v>5.5001291971856174</v>
      </c>
      <c r="H293">
        <f>'u rate'!B316</f>
        <v>5.8</v>
      </c>
      <c r="I293" s="1">
        <f>INDEX(inf!$J$8:$J$12,'u fit'!C293)</f>
        <v>3.4284414301171372E-2</v>
      </c>
      <c r="J293" s="60"/>
      <c r="K293" s="60">
        <f t="shared" si="20"/>
        <v>5.5460055620117972</v>
      </c>
      <c r="L293">
        <f>INDEX(SS!$U$76:$U$80,'u fit'!C293)</f>
        <v>3.4996080369101741E-2</v>
      </c>
      <c r="M293" s="60"/>
    </row>
    <row r="294" spans="1:13" x14ac:dyDescent="0.25">
      <c r="A294">
        <f>SS!B294</f>
        <v>1972</v>
      </c>
      <c r="B294">
        <f>SS!C294</f>
        <v>2</v>
      </c>
      <c r="C294">
        <f>SS!I294</f>
        <v>3</v>
      </c>
      <c r="D294" s="60">
        <f>INDEX(IRFs!$Y$17:$Y$21,'u fit'!C294)</f>
        <v>0.59221490927912501</v>
      </c>
      <c r="E294" s="1">
        <f t="shared" si="17"/>
        <v>0.59294213313397237</v>
      </c>
      <c r="F294" s="1">
        <f t="shared" si="18"/>
        <v>5.4660431376785965</v>
      </c>
      <c r="G294" s="1">
        <f t="shared" si="19"/>
        <v>5.5001195545875436</v>
      </c>
      <c r="H294">
        <f>'u rate'!B317</f>
        <v>5.7</v>
      </c>
      <c r="I294" s="1">
        <f>INDEX(inf!$J$8:$J$12,'u fit'!C294)</f>
        <v>3.4284414301171372E-2</v>
      </c>
      <c r="J294" s="60"/>
      <c r="K294" s="60">
        <f t="shared" si="20"/>
        <v>5.5459959319789576</v>
      </c>
      <c r="L294">
        <f>INDEX(SS!$U$76:$U$80,'u fit'!C294)</f>
        <v>3.4996080369101741E-2</v>
      </c>
      <c r="M294" s="60"/>
    </row>
    <row r="295" spans="1:13" x14ac:dyDescent="0.25">
      <c r="A295">
        <f>SS!B295</f>
        <v>1972</v>
      </c>
      <c r="B295">
        <f>SS!C295</f>
        <v>3</v>
      </c>
      <c r="C295">
        <f>SS!I295</f>
        <v>4</v>
      </c>
      <c r="D295" s="60">
        <f>INDEX(IRFs!$Y$17:$Y$21,'u fit'!C295)</f>
        <v>0.80201963419566003</v>
      </c>
      <c r="E295" s="1">
        <f t="shared" si="17"/>
        <v>0.69002550441113841</v>
      </c>
      <c r="F295" s="1">
        <f t="shared" si="18"/>
        <v>5.4660372024180273</v>
      </c>
      <c r="G295" s="1">
        <f t="shared" si="19"/>
        <v>5.5001159622641342</v>
      </c>
      <c r="H295">
        <f>'u rate'!B318</f>
        <v>5.8</v>
      </c>
      <c r="I295" s="1">
        <f>INDEX(inf!$J$8:$J$12,'u fit'!C295)</f>
        <v>3.2207526866603574E-2</v>
      </c>
      <c r="J295" s="60"/>
      <c r="K295" s="60">
        <f t="shared" si="20"/>
        <v>5.5459923443366925</v>
      </c>
      <c r="L295">
        <f>INDEX(SS!$U$76:$U$80,'u fit'!C295)</f>
        <v>3.5790120072178556E-2</v>
      </c>
      <c r="M295" s="60"/>
    </row>
    <row r="296" spans="1:13" x14ac:dyDescent="0.25">
      <c r="A296">
        <f>SS!B296</f>
        <v>1972</v>
      </c>
      <c r="B296">
        <f>SS!C296</f>
        <v>4</v>
      </c>
      <c r="C296">
        <f>SS!I296</f>
        <v>4</v>
      </c>
      <c r="D296" s="60">
        <f>INDEX(IRFs!$Y$17:$Y$21,'u fit'!C296)</f>
        <v>0.80201963419566003</v>
      </c>
      <c r="E296" s="1">
        <f t="shared" si="17"/>
        <v>0.69002550441113841</v>
      </c>
      <c r="F296" s="1">
        <f t="shared" si="18"/>
        <v>4.7390372712991047</v>
      </c>
      <c r="G296" s="1">
        <f t="shared" si="19"/>
        <v>4.9661448239219652</v>
      </c>
      <c r="H296">
        <f>'u rate'!B319</f>
        <v>5.7</v>
      </c>
      <c r="I296" s="1">
        <f>INDEX(inf!$J$8:$J$12,'u fit'!C296)</f>
        <v>3.2207526866603574E-2</v>
      </c>
      <c r="J296" s="60"/>
      <c r="K296" s="60">
        <f t="shared" si="20"/>
        <v>5.0870578676005875</v>
      </c>
      <c r="L296">
        <f>INDEX(SS!$U$76:$U$80,'u fit'!C296)</f>
        <v>3.5790120072178556E-2</v>
      </c>
      <c r="M296" s="60"/>
    </row>
    <row r="297" spans="1:13" x14ac:dyDescent="0.25">
      <c r="A297">
        <f>SS!B297</f>
        <v>1972</v>
      </c>
      <c r="B297">
        <f>SS!C297</f>
        <v>5</v>
      </c>
      <c r="C297">
        <f>SS!I297</f>
        <v>4</v>
      </c>
      <c r="D297" s="60">
        <f>INDEX(IRFs!$Y$17:$Y$21,'u fit'!C297)</f>
        <v>0.80201963419566003</v>
      </c>
      <c r="E297" s="1">
        <f t="shared" si="17"/>
        <v>0.69002550441113841</v>
      </c>
      <c r="F297" s="1">
        <f t="shared" si="18"/>
        <v>4.5371007041709106</v>
      </c>
      <c r="G297" s="1">
        <f t="shared" si="19"/>
        <v>4.8190550622423611</v>
      </c>
      <c r="H297">
        <f>'u rate'!B320</f>
        <v>5.7</v>
      </c>
      <c r="I297" s="1">
        <f>INDEX(inf!$J$8:$J$12,'u fit'!C297)</f>
        <v>3.2207526866603574E-2</v>
      </c>
      <c r="J297" s="60"/>
      <c r="K297" s="60">
        <f t="shared" si="20"/>
        <v>4.9406513244903074</v>
      </c>
      <c r="L297">
        <f>INDEX(SS!$U$76:$U$80,'u fit'!C297)</f>
        <v>3.5790120072178556E-2</v>
      </c>
      <c r="M297" s="60"/>
    </row>
    <row r="298" spans="1:13" x14ac:dyDescent="0.25">
      <c r="A298">
        <f>SS!B298</f>
        <v>1972</v>
      </c>
      <c r="B298">
        <f>SS!C298</f>
        <v>6</v>
      </c>
      <c r="C298">
        <f>SS!I298</f>
        <v>4</v>
      </c>
      <c r="D298" s="60">
        <f>INDEX(IRFs!$Y$17:$Y$21,'u fit'!C298)</f>
        <v>0.80201963419566003</v>
      </c>
      <c r="E298" s="1">
        <f t="shared" si="17"/>
        <v>0.69002550441113841</v>
      </c>
      <c r="F298" s="1">
        <f t="shared" si="18"/>
        <v>4.4810093960455335</v>
      </c>
      <c r="G298" s="1">
        <f t="shared" si="19"/>
        <v>4.7785371457532149</v>
      </c>
      <c r="H298">
        <f>'u rate'!B321</f>
        <v>5.7</v>
      </c>
      <c r="I298" s="1">
        <f>INDEX(inf!$J$8:$J$12,'u fit'!C298)</f>
        <v>3.2207526866603574E-2</v>
      </c>
      <c r="J298" s="60"/>
      <c r="K298" s="60">
        <f t="shared" si="20"/>
        <v>4.9003216100392883</v>
      </c>
      <c r="L298">
        <f>INDEX(SS!$U$76:$U$80,'u fit'!C298)</f>
        <v>3.5790120072178556E-2</v>
      </c>
      <c r="M298" s="60"/>
    </row>
    <row r="299" spans="1:13" x14ac:dyDescent="0.25">
      <c r="A299">
        <f>SS!B299</f>
        <v>1972</v>
      </c>
      <c r="B299">
        <f>SS!C299</f>
        <v>7</v>
      </c>
      <c r="C299">
        <f>SS!I299</f>
        <v>4</v>
      </c>
      <c r="D299" s="60">
        <f>INDEX(IRFs!$Y$17:$Y$21,'u fit'!C299)</f>
        <v>0.80201963419566003</v>
      </c>
      <c r="E299" s="1">
        <f t="shared" si="17"/>
        <v>0.69002550441113841</v>
      </c>
      <c r="F299" s="1">
        <f t="shared" si="18"/>
        <v>4.4654290834158816</v>
      </c>
      <c r="G299" s="1">
        <f t="shared" si="19"/>
        <v>4.7673759232597179</v>
      </c>
      <c r="H299">
        <f>'u rate'!B322</f>
        <v>5.6</v>
      </c>
      <c r="I299" s="1">
        <f>INDEX(inf!$J$8:$J$12,'u fit'!C299)</f>
        <v>3.2207526866603574E-2</v>
      </c>
      <c r="J299" s="60"/>
      <c r="K299" s="60">
        <f t="shared" si="20"/>
        <v>4.8892122304094734</v>
      </c>
      <c r="L299">
        <f>INDEX(SS!$U$76:$U$80,'u fit'!C299)</f>
        <v>3.5790120072178556E-2</v>
      </c>
      <c r="M299" s="60"/>
    </row>
    <row r="300" spans="1:13" x14ac:dyDescent="0.25">
      <c r="A300">
        <f>SS!B300</f>
        <v>1972</v>
      </c>
      <c r="B300">
        <f>SS!C300</f>
        <v>8</v>
      </c>
      <c r="C300">
        <f>SS!I300</f>
        <v>4</v>
      </c>
      <c r="D300" s="60">
        <f>INDEX(IRFs!$Y$17:$Y$21,'u fit'!C300)</f>
        <v>0.80201963419566003</v>
      </c>
      <c r="E300" s="1">
        <f t="shared" si="17"/>
        <v>0.69002550441113841</v>
      </c>
      <c r="F300" s="1">
        <f t="shared" si="18"/>
        <v>4.461101387204998</v>
      </c>
      <c r="G300" s="1">
        <f t="shared" si="19"/>
        <v>4.7643014096039451</v>
      </c>
      <c r="H300">
        <f>'u rate'!B323</f>
        <v>5.6</v>
      </c>
      <c r="I300" s="1">
        <f>INDEX(inf!$J$8:$J$12,'u fit'!C300)</f>
        <v>3.2207526866603574E-2</v>
      </c>
      <c r="J300" s="60"/>
      <c r="K300" s="60">
        <f t="shared" si="20"/>
        <v>4.8861519975900913</v>
      </c>
      <c r="L300">
        <f>INDEX(SS!$U$76:$U$80,'u fit'!C300)</f>
        <v>3.5790120072178556E-2</v>
      </c>
      <c r="M300" s="60"/>
    </row>
    <row r="301" spans="1:13" x14ac:dyDescent="0.25">
      <c r="A301">
        <f>SS!B301</f>
        <v>1972</v>
      </c>
      <c r="B301">
        <f>SS!C301</f>
        <v>9</v>
      </c>
      <c r="C301">
        <f>SS!I301</f>
        <v>4</v>
      </c>
      <c r="D301" s="60">
        <f>INDEX(IRFs!$Y$17:$Y$21,'u fit'!C301)</f>
        <v>0.80201963419566003</v>
      </c>
      <c r="E301" s="1">
        <f t="shared" si="17"/>
        <v>0.69002550441113841</v>
      </c>
      <c r="F301" s="1">
        <f t="shared" si="18"/>
        <v>4.4598992961469497</v>
      </c>
      <c r="G301" s="1">
        <f t="shared" si="19"/>
        <v>4.763454492142615</v>
      </c>
      <c r="H301">
        <f>'u rate'!B324</f>
        <v>5.5</v>
      </c>
      <c r="I301" s="1">
        <f>INDEX(inf!$J$8:$J$12,'u fit'!C301)</f>
        <v>3.2207526866603574E-2</v>
      </c>
      <c r="J301" s="60"/>
      <c r="K301" s="60">
        <f t="shared" si="20"/>
        <v>4.8853090139833659</v>
      </c>
      <c r="L301">
        <f>INDEX(SS!$U$76:$U$80,'u fit'!C301)</f>
        <v>3.5790120072178556E-2</v>
      </c>
      <c r="M301" s="60"/>
    </row>
    <row r="302" spans="1:13" x14ac:dyDescent="0.25">
      <c r="A302">
        <f>SS!B302</f>
        <v>1972</v>
      </c>
      <c r="B302">
        <f>SS!C302</f>
        <v>10</v>
      </c>
      <c r="C302">
        <f>SS!I302</f>
        <v>4</v>
      </c>
      <c r="D302" s="60">
        <f>INDEX(IRFs!$Y$17:$Y$21,'u fit'!C302)</f>
        <v>0.80201963419566003</v>
      </c>
      <c r="E302" s="1">
        <f t="shared" si="17"/>
        <v>0.69002550441113841</v>
      </c>
      <c r="F302" s="1">
        <f t="shared" si="18"/>
        <v>4.4595653949576279</v>
      </c>
      <c r="G302" s="1">
        <f t="shared" si="19"/>
        <v>4.7632211969725127</v>
      </c>
      <c r="H302">
        <f>'u rate'!B325</f>
        <v>5.6</v>
      </c>
      <c r="I302" s="1">
        <f>INDEX(inf!$J$8:$J$12,'u fit'!C302)</f>
        <v>3.2207526866603574E-2</v>
      </c>
      <c r="J302" s="60"/>
      <c r="K302" s="60">
        <f t="shared" si="20"/>
        <v>4.8850768024481166</v>
      </c>
      <c r="L302">
        <f>INDEX(SS!$U$76:$U$80,'u fit'!C302)</f>
        <v>3.5790120072178556E-2</v>
      </c>
      <c r="M302" s="60"/>
    </row>
    <row r="303" spans="1:13" x14ac:dyDescent="0.25">
      <c r="A303">
        <f>SS!B303</f>
        <v>1972</v>
      </c>
      <c r="B303">
        <f>SS!C303</f>
        <v>11</v>
      </c>
      <c r="C303">
        <f>SS!I303</f>
        <v>4</v>
      </c>
      <c r="D303" s="60">
        <f>INDEX(IRFs!$Y$17:$Y$21,'u fit'!C303)</f>
        <v>0.80201963419566003</v>
      </c>
      <c r="E303" s="1">
        <f t="shared" si="17"/>
        <v>0.69002550441113841</v>
      </c>
      <c r="F303" s="1">
        <f t="shared" si="18"/>
        <v>4.4594726482364173</v>
      </c>
      <c r="G303" s="1">
        <f t="shared" si="19"/>
        <v>4.7631569325797258</v>
      </c>
      <c r="H303">
        <f>'u rate'!B326</f>
        <v>5.3</v>
      </c>
      <c r="I303" s="1">
        <f>INDEX(inf!$J$8:$J$12,'u fit'!C303)</f>
        <v>3.2207526866603574E-2</v>
      </c>
      <c r="J303" s="60"/>
      <c r="K303" s="60">
        <f t="shared" si="20"/>
        <v>4.8850128365575918</v>
      </c>
      <c r="L303">
        <f>INDEX(SS!$U$76:$U$80,'u fit'!C303)</f>
        <v>3.5790120072178556E-2</v>
      </c>
      <c r="M303" s="60"/>
    </row>
    <row r="304" spans="1:13" x14ac:dyDescent="0.25">
      <c r="A304">
        <f>SS!B304</f>
        <v>1972</v>
      </c>
      <c r="B304">
        <f>SS!C304</f>
        <v>12</v>
      </c>
      <c r="C304">
        <f>SS!I304</f>
        <v>5</v>
      </c>
      <c r="D304" s="60">
        <f>INDEX(IRFs!$Y$17:$Y$21,'u fit'!C304)</f>
        <v>0.98240286894199802</v>
      </c>
      <c r="E304" s="1">
        <f t="shared" si="17"/>
        <v>0.76369061589462595</v>
      </c>
      <c r="F304" s="1">
        <f t="shared" si="18"/>
        <v>4.4594468862608077</v>
      </c>
      <c r="G304" s="1">
        <f t="shared" si="19"/>
        <v>4.7631392300607303</v>
      </c>
      <c r="H304">
        <f>'u rate'!B327</f>
        <v>5.2</v>
      </c>
      <c r="I304" s="1">
        <f>INDEX(inf!$J$8:$J$12,'u fit'!C304)</f>
        <v>3.1854064461523328E-2</v>
      </c>
      <c r="J304" s="60"/>
      <c r="K304" s="60">
        <f t="shared" si="20"/>
        <v>4.8849952162651871</v>
      </c>
      <c r="L304">
        <f>INDEX(SS!$U$76:$U$80,'u fit'!C304)</f>
        <v>3.6759870766402379E-2</v>
      </c>
      <c r="M304" s="60"/>
    </row>
    <row r="305" spans="1:13" x14ac:dyDescent="0.25">
      <c r="A305">
        <f>SS!B305</f>
        <v>1973</v>
      </c>
      <c r="B305">
        <f>SS!C305</f>
        <v>1</v>
      </c>
      <c r="C305">
        <f>SS!I305</f>
        <v>5</v>
      </c>
      <c r="D305" s="60">
        <f>INDEX(IRFs!$Y$17:$Y$21,'u fit'!C305)</f>
        <v>0.98240286894199802</v>
      </c>
      <c r="E305" s="1">
        <f t="shared" si="17"/>
        <v>0.76369061589462595</v>
      </c>
      <c r="F305" s="1">
        <f t="shared" si="18"/>
        <v>4.0971640847175612</v>
      </c>
      <c r="G305" s="1">
        <f t="shared" si="19"/>
        <v>4.4122571712623619</v>
      </c>
      <c r="H305">
        <f>'u rate'!B328</f>
        <v>4.9000000000000004</v>
      </c>
      <c r="I305" s="1">
        <f>INDEX(inf!$J$8:$J$12,'u fit'!C305)</f>
        <v>3.1854064461523328E-2</v>
      </c>
      <c r="J305" s="60"/>
      <c r="K305" s="60">
        <f t="shared" si="20"/>
        <v>4.6264691919646204</v>
      </c>
      <c r="L305">
        <f>INDEX(SS!$U$76:$U$80,'u fit'!C305)</f>
        <v>3.6759870766402379E-2</v>
      </c>
      <c r="M305" s="60"/>
    </row>
    <row r="306" spans="1:13" x14ac:dyDescent="0.25">
      <c r="A306">
        <f>SS!B306</f>
        <v>1973</v>
      </c>
      <c r="B306">
        <f>SS!C306</f>
        <v>2</v>
      </c>
      <c r="C306">
        <f>SS!I306</f>
        <v>5</v>
      </c>
      <c r="D306" s="60">
        <f>INDEX(IRFs!$Y$17:$Y$21,'u fit'!C306)</f>
        <v>0.98240286894199802</v>
      </c>
      <c r="E306" s="1">
        <f t="shared" si="17"/>
        <v>0.76369061589462595</v>
      </c>
      <c r="F306" s="1">
        <f t="shared" si="18"/>
        <v>4.0230934387265673</v>
      </c>
      <c r="G306" s="1">
        <f t="shared" si="19"/>
        <v>4.3414496038340697</v>
      </c>
      <c r="H306">
        <f>'u rate'!B329</f>
        <v>5</v>
      </c>
      <c r="I306" s="1">
        <f>INDEX(inf!$J$8:$J$12,'u fit'!C306)</f>
        <v>3.1854064461523328E-2</v>
      </c>
      <c r="J306" s="60"/>
      <c r="K306" s="60">
        <f t="shared" si="20"/>
        <v>4.5564508478920303</v>
      </c>
      <c r="L306">
        <f>INDEX(SS!$U$76:$U$80,'u fit'!C306)</f>
        <v>3.6759870766402379E-2</v>
      </c>
      <c r="M306" s="60"/>
    </row>
    <row r="307" spans="1:13" x14ac:dyDescent="0.25">
      <c r="A307">
        <f>SS!B307</f>
        <v>1973</v>
      </c>
      <c r="B307">
        <f>SS!C307</f>
        <v>3</v>
      </c>
      <c r="C307">
        <f>SS!I307</f>
        <v>5</v>
      </c>
      <c r="D307" s="60">
        <f>INDEX(IRFs!$Y$17:$Y$21,'u fit'!C307)</f>
        <v>0.98240286894199802</v>
      </c>
      <c r="E307" s="1">
        <f t="shared" si="17"/>
        <v>0.76369061589462595</v>
      </c>
      <c r="F307" s="1">
        <f t="shared" si="18"/>
        <v>4.0079493011242517</v>
      </c>
      <c r="G307" s="1">
        <f t="shared" si="19"/>
        <v>4.3271607239116188</v>
      </c>
      <c r="H307">
        <f>'u rate'!B330</f>
        <v>4.9000000000000004</v>
      </c>
      <c r="I307" s="1">
        <f>INDEX(inf!$J$8:$J$12,'u fit'!C307)</f>
        <v>3.1854064461523328E-2</v>
      </c>
      <c r="J307" s="60"/>
      <c r="K307" s="60">
        <f t="shared" si="20"/>
        <v>4.5423212322709983</v>
      </c>
      <c r="L307">
        <f>INDEX(SS!$U$76:$U$80,'u fit'!C307)</f>
        <v>3.6759870766402379E-2</v>
      </c>
      <c r="M307" s="60"/>
    </row>
    <row r="308" spans="1:13" x14ac:dyDescent="0.25">
      <c r="A308">
        <f>SS!B308</f>
        <v>1973</v>
      </c>
      <c r="B308">
        <f>SS!C308</f>
        <v>4</v>
      </c>
      <c r="C308">
        <f>SS!I308</f>
        <v>4</v>
      </c>
      <c r="D308" s="60">
        <f>INDEX(IRFs!$Y$17:$Y$21,'u fit'!C308)</f>
        <v>0.80201963419566003</v>
      </c>
      <c r="E308" s="1">
        <f t="shared" si="17"/>
        <v>0.69002550441113841</v>
      </c>
      <c r="F308" s="1">
        <f t="shared" si="18"/>
        <v>4.0048530016300399</v>
      </c>
      <c r="G308" s="1">
        <f t="shared" si="19"/>
        <v>4.324277245537008</v>
      </c>
      <c r="H308">
        <f>'u rate'!B331</f>
        <v>5</v>
      </c>
      <c r="I308" s="1">
        <f>INDEX(inf!$J$8:$J$12,'u fit'!C308)</f>
        <v>3.2207526866603574E-2</v>
      </c>
      <c r="J308" s="60"/>
      <c r="K308" s="60">
        <f t="shared" si="20"/>
        <v>4.5394698932363138</v>
      </c>
      <c r="L308">
        <f>INDEX(SS!$U$76:$U$80,'u fit'!C308)</f>
        <v>3.5790120072178556E-2</v>
      </c>
      <c r="M308" s="60"/>
    </row>
    <row r="309" spans="1:13" x14ac:dyDescent="0.25">
      <c r="A309">
        <f>SS!B309</f>
        <v>1973</v>
      </c>
      <c r="B309">
        <f>SS!C309</f>
        <v>5</v>
      </c>
      <c r="C309">
        <f>SS!I309</f>
        <v>4</v>
      </c>
      <c r="D309" s="60">
        <f>INDEX(IRFs!$Y$17:$Y$21,'u fit'!C309)</f>
        <v>0.80201963419566003</v>
      </c>
      <c r="E309" s="1">
        <f t="shared" si="17"/>
        <v>0.69002550441113841</v>
      </c>
      <c r="F309" s="1">
        <f t="shared" si="18"/>
        <v>4.3331685651013698</v>
      </c>
      <c r="G309" s="1">
        <f t="shared" si="19"/>
        <v>4.6422437285293991</v>
      </c>
      <c r="H309">
        <f>'u rate'!B332</f>
        <v>4.9000000000000004</v>
      </c>
      <c r="I309" s="1">
        <f>INDEX(inf!$J$8:$J$12,'u fit'!C309)</f>
        <v>3.2207526866603574E-2</v>
      </c>
      <c r="J309" s="60"/>
      <c r="K309" s="60">
        <f t="shared" si="20"/>
        <v>4.7646612633464223</v>
      </c>
      <c r="L309">
        <f>INDEX(SS!$U$76:$U$80,'u fit'!C309)</f>
        <v>3.5790120072178556E-2</v>
      </c>
      <c r="M309" s="60"/>
    </row>
    <row r="310" spans="1:13" x14ac:dyDescent="0.25">
      <c r="A310">
        <f>SS!B310</f>
        <v>1973</v>
      </c>
      <c r="B310">
        <f>SS!C310</f>
        <v>6</v>
      </c>
      <c r="C310">
        <f>SS!I310</f>
        <v>4</v>
      </c>
      <c r="D310" s="60">
        <f>INDEX(IRFs!$Y$17:$Y$21,'u fit'!C310)</f>
        <v>0.80201963419566003</v>
      </c>
      <c r="E310" s="1">
        <f t="shared" si="17"/>
        <v>0.69002550441113841</v>
      </c>
      <c r="F310" s="1">
        <f t="shared" si="18"/>
        <v>4.4243637839511409</v>
      </c>
      <c r="G310" s="1">
        <f t="shared" si="19"/>
        <v>4.7298320097062794</v>
      </c>
      <c r="H310">
        <f>'u rate'!B333</f>
        <v>4.9000000000000004</v>
      </c>
      <c r="I310" s="1">
        <f>INDEX(inf!$J$8:$J$12,'u fit'!C310)</f>
        <v>3.2207526866603574E-2</v>
      </c>
      <c r="J310" s="60"/>
      <c r="K310" s="60">
        <f t="shared" si="20"/>
        <v>4.8518427049209274</v>
      </c>
      <c r="L310">
        <f>INDEX(SS!$U$76:$U$80,'u fit'!C310)</f>
        <v>3.5790120072178556E-2</v>
      </c>
      <c r="M310" s="60"/>
    </row>
    <row r="311" spans="1:13" x14ac:dyDescent="0.25">
      <c r="A311">
        <f>SS!B311</f>
        <v>1973</v>
      </c>
      <c r="B311">
        <f>SS!C311</f>
        <v>7</v>
      </c>
      <c r="C311">
        <f>SS!I311</f>
        <v>5</v>
      </c>
      <c r="D311" s="60">
        <f>INDEX(IRFs!$Y$17:$Y$21,'u fit'!C311)</f>
        <v>0.98240286894199802</v>
      </c>
      <c r="E311" s="1">
        <f t="shared" si="17"/>
        <v>0.76369061589462595</v>
      </c>
      <c r="F311" s="1">
        <f t="shared" si="18"/>
        <v>4.4496948034530046</v>
      </c>
      <c r="G311" s="1">
        <f t="shared" si="19"/>
        <v>4.7539594174988284</v>
      </c>
      <c r="H311">
        <f>'u rate'!B334</f>
        <v>4.8</v>
      </c>
      <c r="I311" s="1">
        <f>INDEX(inf!$J$8:$J$12,'u fit'!C311)</f>
        <v>3.1854064461523328E-2</v>
      </c>
      <c r="J311" s="60"/>
      <c r="K311" s="60">
        <f t="shared" si="20"/>
        <v>4.8758580430979901</v>
      </c>
      <c r="L311">
        <f>INDEX(SS!$U$76:$U$80,'u fit'!C311)</f>
        <v>3.6759870766402379E-2</v>
      </c>
      <c r="M311" s="60"/>
    </row>
    <row r="312" spans="1:13" x14ac:dyDescent="0.25">
      <c r="A312">
        <f>SS!B312</f>
        <v>1973</v>
      </c>
      <c r="B312">
        <f>SS!C312</f>
        <v>8</v>
      </c>
      <c r="C312">
        <f>SS!I312</f>
        <v>4</v>
      </c>
      <c r="D312" s="60">
        <f>INDEX(IRFs!$Y$17:$Y$21,'u fit'!C312)</f>
        <v>0.80201963419566003</v>
      </c>
      <c r="E312" s="1">
        <f t="shared" si="17"/>
        <v>0.69002550441113841</v>
      </c>
      <c r="F312" s="1">
        <f t="shared" si="18"/>
        <v>4.0951702195098987</v>
      </c>
      <c r="G312" s="1">
        <f t="shared" si="19"/>
        <v>4.4104046963903727</v>
      </c>
      <c r="H312">
        <f>'u rate'!B335</f>
        <v>4.8</v>
      </c>
      <c r="I312" s="1">
        <f>INDEX(inf!$J$8:$J$12,'u fit'!C312)</f>
        <v>3.2207526866603574E-2</v>
      </c>
      <c r="J312" s="60"/>
      <c r="K312" s="60">
        <f t="shared" si="20"/>
        <v>4.6246373648353503</v>
      </c>
      <c r="L312">
        <f>INDEX(SS!$U$76:$U$80,'u fit'!C312)</f>
        <v>3.5790120072178556E-2</v>
      </c>
      <c r="M312" s="60"/>
    </row>
    <row r="313" spans="1:13" x14ac:dyDescent="0.25">
      <c r="A313">
        <f>SS!B313</f>
        <v>1973</v>
      </c>
      <c r="B313">
        <f>SS!C313</f>
        <v>9</v>
      </c>
      <c r="C313">
        <f>SS!I313</f>
        <v>4</v>
      </c>
      <c r="D313" s="60">
        <f>INDEX(IRFs!$Y$17:$Y$21,'u fit'!C313)</f>
        <v>0.80201963419566003</v>
      </c>
      <c r="E313" s="1">
        <f t="shared" si="17"/>
        <v>0.69002550441113841</v>
      </c>
      <c r="F313" s="1">
        <f t="shared" si="18"/>
        <v>4.3582557049352859</v>
      </c>
      <c r="G313" s="1">
        <f t="shared" si="19"/>
        <v>4.665968730332728</v>
      </c>
      <c r="H313">
        <f>'u rate'!B336</f>
        <v>4.8</v>
      </c>
      <c r="I313" s="1">
        <f>INDEX(inf!$J$8:$J$12,'u fit'!C313)</f>
        <v>3.2207526866603574E-2</v>
      </c>
      <c r="J313" s="60"/>
      <c r="K313" s="60">
        <f t="shared" si="20"/>
        <v>4.7882760646734965</v>
      </c>
      <c r="L313">
        <f>INDEX(SS!$U$76:$U$80,'u fit'!C313)</f>
        <v>3.5790120072178556E-2</v>
      </c>
      <c r="M313" s="60"/>
    </row>
    <row r="314" spans="1:13" x14ac:dyDescent="0.25">
      <c r="A314">
        <f>SS!B314</f>
        <v>1973</v>
      </c>
      <c r="B314">
        <f>SS!C314</f>
        <v>10</v>
      </c>
      <c r="C314">
        <f>SS!I314</f>
        <v>5</v>
      </c>
      <c r="D314" s="60">
        <f>INDEX(IRFs!$Y$17:$Y$21,'u fit'!C314)</f>
        <v>0.98240286894199802</v>
      </c>
      <c r="E314" s="1">
        <f t="shared" si="17"/>
        <v>0.76369061589462595</v>
      </c>
      <c r="F314" s="1">
        <f t="shared" si="18"/>
        <v>4.4313321627367195</v>
      </c>
      <c r="G314" s="1">
        <f t="shared" si="19"/>
        <v>4.7363673907606456</v>
      </c>
      <c r="H314">
        <f>'u rate'!B337</f>
        <v>4.5999999999999996</v>
      </c>
      <c r="I314" s="1">
        <f>INDEX(inf!$J$8:$J$12,'u fit'!C314)</f>
        <v>3.1854064461523328E-2</v>
      </c>
      <c r="J314" s="60"/>
      <c r="K314" s="60">
        <f t="shared" si="20"/>
        <v>4.858347729724505</v>
      </c>
      <c r="L314">
        <f>INDEX(SS!$U$76:$U$80,'u fit'!C314)</f>
        <v>3.6759870766402379E-2</v>
      </c>
      <c r="M314" s="60"/>
    </row>
    <row r="315" spans="1:13" x14ac:dyDescent="0.25">
      <c r="A315">
        <f>SS!B315</f>
        <v>1973</v>
      </c>
      <c r="B315">
        <f>SS!C315</f>
        <v>11</v>
      </c>
      <c r="C315">
        <f>SS!I315</f>
        <v>4</v>
      </c>
      <c r="D315" s="60">
        <f>INDEX(IRFs!$Y$17:$Y$21,'u fit'!C315)</f>
        <v>0.80201963419566003</v>
      </c>
      <c r="E315" s="1">
        <f t="shared" si="17"/>
        <v>0.69002550441113841</v>
      </c>
      <c r="F315" s="1">
        <f t="shared" si="18"/>
        <v>4.0914158799327449</v>
      </c>
      <c r="G315" s="1">
        <f t="shared" si="19"/>
        <v>4.4068546470554759</v>
      </c>
      <c r="H315">
        <f>'u rate'!B338</f>
        <v>4.8</v>
      </c>
      <c r="I315" s="1">
        <f>INDEX(inf!$J$8:$J$12,'u fit'!C315)</f>
        <v>3.2207526866603574E-2</v>
      </c>
      <c r="J315" s="60"/>
      <c r="K315" s="60">
        <f t="shared" si="20"/>
        <v>4.6211268844611002</v>
      </c>
      <c r="L315">
        <f>INDEX(SS!$U$76:$U$80,'u fit'!C315)</f>
        <v>3.5790120072178556E-2</v>
      </c>
      <c r="M315" s="60"/>
    </row>
    <row r="316" spans="1:13" x14ac:dyDescent="0.25">
      <c r="A316">
        <f>SS!B316</f>
        <v>1973</v>
      </c>
      <c r="B316">
        <f>SS!C316</f>
        <v>12</v>
      </c>
      <c r="C316">
        <f>SS!I316</f>
        <v>4</v>
      </c>
      <c r="D316" s="60">
        <f>INDEX(IRFs!$Y$17:$Y$21,'u fit'!C316)</f>
        <v>0.80201963419566003</v>
      </c>
      <c r="E316" s="1">
        <f t="shared" si="17"/>
        <v>0.69002550441113841</v>
      </c>
      <c r="F316" s="1">
        <f t="shared" si="18"/>
        <v>4.3572128734113864</v>
      </c>
      <c r="G316" s="1">
        <f t="shared" si="19"/>
        <v>4.6649908199680548</v>
      </c>
      <c r="H316">
        <f>'u rate'!B339</f>
        <v>4.9000000000000004</v>
      </c>
      <c r="I316" s="1">
        <f>INDEX(inf!$J$8:$J$12,'u fit'!C316)</f>
        <v>3.2207526866603574E-2</v>
      </c>
      <c r="J316" s="60"/>
      <c r="K316" s="60">
        <f t="shared" si="20"/>
        <v>4.7873026966135539</v>
      </c>
      <c r="L316">
        <f>INDEX(SS!$U$76:$U$80,'u fit'!C316)</f>
        <v>3.5790120072178556E-2</v>
      </c>
      <c r="M316" s="60"/>
    </row>
    <row r="317" spans="1:13" x14ac:dyDescent="0.25">
      <c r="A317">
        <f>SS!B317</f>
        <v>1974</v>
      </c>
      <c r="B317">
        <f>SS!C317</f>
        <v>1</v>
      </c>
      <c r="C317">
        <f>SS!I317</f>
        <v>4</v>
      </c>
      <c r="D317" s="60">
        <f>INDEX(IRFs!$Y$17:$Y$21,'u fit'!C317)</f>
        <v>0.80201963419566003</v>
      </c>
      <c r="E317" s="1">
        <f t="shared" si="17"/>
        <v>0.69002550441113841</v>
      </c>
      <c r="F317" s="1">
        <f t="shared" si="18"/>
        <v>4.4310424985854384</v>
      </c>
      <c r="G317" s="1">
        <f t="shared" si="19"/>
        <v>4.7360980117771101</v>
      </c>
      <c r="H317">
        <f>'u rate'!B340</f>
        <v>5.0999999999999996</v>
      </c>
      <c r="I317" s="1">
        <f>INDEX(inf!$J$8:$J$12,'u fit'!C317)</f>
        <v>3.2207526866603574E-2</v>
      </c>
      <c r="J317" s="60"/>
      <c r="K317" s="60">
        <f t="shared" si="20"/>
        <v>4.8580796019818564</v>
      </c>
      <c r="L317">
        <f>INDEX(SS!$U$76:$U$80,'u fit'!C317)</f>
        <v>3.5790120072178556E-2</v>
      </c>
      <c r="M317" s="60"/>
    </row>
    <row r="318" spans="1:13" x14ac:dyDescent="0.25">
      <c r="A318">
        <f>SS!B318</f>
        <v>1974</v>
      </c>
      <c r="B318">
        <f>SS!C318</f>
        <v>2</v>
      </c>
      <c r="C318">
        <f>SS!I318</f>
        <v>3</v>
      </c>
      <c r="D318" s="60">
        <f>INDEX(IRFs!$Y$17:$Y$21,'u fit'!C318)</f>
        <v>0.59221490927912501</v>
      </c>
      <c r="E318" s="1">
        <f t="shared" si="17"/>
        <v>0.59294213313397237</v>
      </c>
      <c r="F318" s="1">
        <f t="shared" si="18"/>
        <v>4.451549929771935</v>
      </c>
      <c r="G318" s="1">
        <f t="shared" si="19"/>
        <v>4.7556854747425668</v>
      </c>
      <c r="H318">
        <f>'u rate'!B341</f>
        <v>5.2</v>
      </c>
      <c r="I318" s="1">
        <f>INDEX(inf!$J$8:$J$12,'u fit'!C318)</f>
        <v>3.4284414301171372E-2</v>
      </c>
      <c r="J318" s="60"/>
      <c r="K318" s="60">
        <f t="shared" si="20"/>
        <v>4.8775760829627668</v>
      </c>
      <c r="L318">
        <f>INDEX(SS!$U$76:$U$80,'u fit'!C318)</f>
        <v>3.4996080369101741E-2</v>
      </c>
      <c r="M318" s="60"/>
    </row>
    <row r="319" spans="1:13" x14ac:dyDescent="0.25">
      <c r="A319">
        <f>SS!B319</f>
        <v>1974</v>
      </c>
      <c r="B319">
        <f>SS!C319</f>
        <v>3</v>
      </c>
      <c r="C319">
        <f>SS!I319</f>
        <v>4</v>
      </c>
      <c r="D319" s="60">
        <f>INDEX(IRFs!$Y$17:$Y$21,'u fit'!C319)</f>
        <v>0.80201963419566003</v>
      </c>
      <c r="E319" s="1">
        <f t="shared" si="17"/>
        <v>0.69002550441113841</v>
      </c>
      <c r="F319" s="1">
        <f t="shared" si="18"/>
        <v>5.0878610667030646</v>
      </c>
      <c r="G319" s="1">
        <f t="shared" si="19"/>
        <v>5.2227790919160553</v>
      </c>
      <c r="H319">
        <f>'u rate'!B342</f>
        <v>5.0999999999999996</v>
      </c>
      <c r="I319" s="1">
        <f>INDEX(inf!$J$8:$J$12,'u fit'!C319)</f>
        <v>3.2207526866603574E-2</v>
      </c>
      <c r="J319" s="60"/>
      <c r="K319" s="60">
        <f t="shared" si="20"/>
        <v>5.2690168706603746</v>
      </c>
      <c r="L319">
        <f>INDEX(SS!$U$76:$U$80,'u fit'!C319)</f>
        <v>3.5790120072178556E-2</v>
      </c>
      <c r="M319" s="60"/>
    </row>
    <row r="320" spans="1:13" x14ac:dyDescent="0.25">
      <c r="A320">
        <f>SS!B320</f>
        <v>1974</v>
      </c>
      <c r="B320">
        <f>SS!C320</f>
        <v>4</v>
      </c>
      <c r="C320">
        <f>SS!I320</f>
        <v>4</v>
      </c>
      <c r="D320" s="60">
        <f>INDEX(IRFs!$Y$17:$Y$21,'u fit'!C320)</f>
        <v>0.80201963419566003</v>
      </c>
      <c r="E320" s="1">
        <f t="shared" si="17"/>
        <v>0.69002550441113841</v>
      </c>
      <c r="F320" s="1">
        <f t="shared" si="18"/>
        <v>4.633992432438462</v>
      </c>
      <c r="G320" s="1">
        <f t="shared" si="19"/>
        <v>4.8897485334948865</v>
      </c>
      <c r="H320">
        <f>'u rate'!B343</f>
        <v>5.0999999999999996</v>
      </c>
      <c r="I320" s="1">
        <f>INDEX(inf!$J$8:$J$12,'u fit'!C320)</f>
        <v>3.2207526866603574E-2</v>
      </c>
      <c r="J320" s="60"/>
      <c r="K320" s="60">
        <f t="shared" si="20"/>
        <v>5.0110164309964489</v>
      </c>
      <c r="L320">
        <f>INDEX(SS!$U$76:$U$80,'u fit'!C320)</f>
        <v>3.5790120072178556E-2</v>
      </c>
      <c r="M320" s="60"/>
    </row>
    <row r="321" spans="1:13" x14ac:dyDescent="0.25">
      <c r="A321">
        <f>SS!B321</f>
        <v>1974</v>
      </c>
      <c r="B321">
        <f>SS!C321</f>
        <v>5</v>
      </c>
      <c r="C321">
        <f>SS!I321</f>
        <v>3</v>
      </c>
      <c r="D321" s="60">
        <f>INDEX(IRFs!$Y$17:$Y$21,'u fit'!C321)</f>
        <v>0.59221490927912501</v>
      </c>
      <c r="E321" s="1">
        <f t="shared" si="17"/>
        <v>0.59294213313397237</v>
      </c>
      <c r="F321" s="1">
        <f t="shared" si="18"/>
        <v>4.507922717700672</v>
      </c>
      <c r="G321" s="1">
        <f t="shared" si="19"/>
        <v>4.798010643648853</v>
      </c>
      <c r="H321">
        <f>'u rate'!B344</f>
        <v>5.0999999999999996</v>
      </c>
      <c r="I321" s="1">
        <f>INDEX(inf!$J$8:$J$12,'u fit'!C321)</f>
        <v>3.4284414301171372E-2</v>
      </c>
      <c r="J321" s="60"/>
      <c r="K321" s="60">
        <f t="shared" si="20"/>
        <v>4.9197046553077683</v>
      </c>
      <c r="L321">
        <f>INDEX(SS!$U$76:$U$80,'u fit'!C321)</f>
        <v>3.4996080369101741E-2</v>
      </c>
      <c r="M321" s="60"/>
    </row>
    <row r="322" spans="1:13" x14ac:dyDescent="0.25">
      <c r="A322">
        <f>SS!B322</f>
        <v>1974</v>
      </c>
      <c r="B322">
        <f>SS!C322</f>
        <v>6</v>
      </c>
      <c r="C322">
        <f>SS!I322</f>
        <v>3</v>
      </c>
      <c r="D322" s="60">
        <f>INDEX(IRFs!$Y$17:$Y$21,'u fit'!C322)</f>
        <v>0.59221490927912501</v>
      </c>
      <c r="E322" s="1">
        <f t="shared" si="17"/>
        <v>0.59294213313397237</v>
      </c>
      <c r="F322" s="1">
        <f t="shared" si="18"/>
        <v>5.1088753454899667</v>
      </c>
      <c r="G322" s="1">
        <f t="shared" si="19"/>
        <v>5.2385472172601659</v>
      </c>
      <c r="H322">
        <f>'u rate'!B345</f>
        <v>5.4</v>
      </c>
      <c r="I322" s="1">
        <f>INDEX(inf!$J$8:$J$12,'u fit'!C322)</f>
        <v>3.4284414301171372E-2</v>
      </c>
      <c r="J322" s="60"/>
      <c r="K322" s="60">
        <f t="shared" si="20"/>
        <v>5.2847644486174321</v>
      </c>
      <c r="L322">
        <f>INDEX(SS!$U$76:$U$80,'u fit'!C322)</f>
        <v>3.4996080369101741E-2</v>
      </c>
      <c r="M322" s="60"/>
    </row>
    <row r="323" spans="1:13" x14ac:dyDescent="0.25">
      <c r="A323">
        <f>SS!B323</f>
        <v>1974</v>
      </c>
      <c r="B323">
        <f>SS!C323</f>
        <v>7</v>
      </c>
      <c r="C323">
        <f>SS!I323</f>
        <v>2</v>
      </c>
      <c r="D323" s="60">
        <f>INDEX(IRFs!$Y$17:$Y$21,'u fit'!C323)</f>
        <v>0.43820684597691201</v>
      </c>
      <c r="E323" s="1">
        <f t="shared" si="17"/>
        <v>0.51004937780848714</v>
      </c>
      <c r="F323" s="1">
        <f t="shared" si="18"/>
        <v>5.3328945313789049</v>
      </c>
      <c r="G323" s="1">
        <f t="shared" si="19"/>
        <v>5.4026679069318018</v>
      </c>
      <c r="H323">
        <f>'u rate'!B346</f>
        <v>5.5</v>
      </c>
      <c r="I323" s="1">
        <f>INDEX(inf!$J$8:$J$12,'u fit'!C323)</f>
        <v>3.7437800260418548E-2</v>
      </c>
      <c r="J323" s="60"/>
      <c r="K323" s="60">
        <f t="shared" si="20"/>
        <v>5.4486712732124918</v>
      </c>
      <c r="L323">
        <f>INDEX(SS!$U$76:$U$80,'u fit'!C323)</f>
        <v>3.2585126504008487E-2</v>
      </c>
      <c r="M323" s="60"/>
    </row>
    <row r="324" spans="1:13" x14ac:dyDescent="0.25">
      <c r="A324">
        <f>SS!B324</f>
        <v>1974</v>
      </c>
      <c r="B324">
        <f>SS!C324</f>
        <v>8</v>
      </c>
      <c r="C324">
        <f>SS!I324</f>
        <v>2</v>
      </c>
      <c r="D324" s="60">
        <f>INDEX(IRFs!$Y$17:$Y$21,'u fit'!C324)</f>
        <v>0.43820684597691201</v>
      </c>
      <c r="E324" s="1">
        <f t="shared" si="17"/>
        <v>0.51004937780848714</v>
      </c>
      <c r="F324" s="1">
        <f t="shared" si="18"/>
        <v>6.1569831794970238</v>
      </c>
      <c r="G324" s="1">
        <f t="shared" si="19"/>
        <v>5.911652647692752</v>
      </c>
      <c r="H324">
        <f>'u rate'!B347</f>
        <v>5.5</v>
      </c>
      <c r="I324" s="1">
        <f>INDEX(inf!$J$8:$J$12,'u fit'!C324)</f>
        <v>3.7437800260418548E-2</v>
      </c>
      <c r="J324" s="60"/>
      <c r="K324" s="60">
        <f t="shared" si="20"/>
        <v>5.7295065356896835</v>
      </c>
      <c r="L324">
        <f>INDEX(SS!$U$76:$U$80,'u fit'!C324)</f>
        <v>3.2585126504008487E-2</v>
      </c>
      <c r="M324" s="60"/>
    </row>
    <row r="325" spans="1:13" x14ac:dyDescent="0.25">
      <c r="A325">
        <f>SS!B325</f>
        <v>1974</v>
      </c>
      <c r="B325">
        <f>SS!C325</f>
        <v>9</v>
      </c>
      <c r="C325">
        <f>SS!I325</f>
        <v>2</v>
      </c>
      <c r="D325" s="60">
        <f>INDEX(IRFs!$Y$17:$Y$21,'u fit'!C325)</f>
        <v>0.43820684597691201</v>
      </c>
      <c r="E325" s="1">
        <f t="shared" si="17"/>
        <v>0.51004937780848714</v>
      </c>
      <c r="F325" s="1">
        <f t="shared" si="18"/>
        <v>6.5298938591783351</v>
      </c>
      <c r="G325" s="1">
        <f t="shared" si="19"/>
        <v>6.1434646614845612</v>
      </c>
      <c r="H325">
        <f>'u rate'!B348</f>
        <v>5.9</v>
      </c>
      <c r="I325" s="1">
        <f>INDEX(inf!$J$8:$J$12,'u fit'!C325)</f>
        <v>3.7437800260418548E-2</v>
      </c>
      <c r="J325" s="60"/>
      <c r="K325" s="60">
        <f t="shared" si="20"/>
        <v>5.9622985939451922</v>
      </c>
      <c r="L325">
        <f>INDEX(SS!$U$76:$U$80,'u fit'!C325)</f>
        <v>3.2585126504008487E-2</v>
      </c>
      <c r="M325" s="60"/>
    </row>
    <row r="326" spans="1:13" x14ac:dyDescent="0.25">
      <c r="A326">
        <f>SS!B326</f>
        <v>1974</v>
      </c>
      <c r="B326">
        <f>SS!C326</f>
        <v>10</v>
      </c>
      <c r="C326">
        <f>SS!I326</f>
        <v>1</v>
      </c>
      <c r="D326" s="60">
        <f>INDEX(IRFs!$Y$17:$Y$21,'u fit'!C326)</f>
        <v>0.35272779872723298</v>
      </c>
      <c r="E326" s="1">
        <f t="shared" ref="E326:E389" si="21">$F$3*D326^$F$2</f>
        <v>0.45760681862527586</v>
      </c>
      <c r="F326" s="1">
        <f t="shared" ref="F326:F389" si="22">(1-E325)*F325+100*I325*(1-F325/100)</f>
        <v>6.6986407231691674</v>
      </c>
      <c r="G326" s="1">
        <f t="shared" si="19"/>
        <v>6.2490411266215622</v>
      </c>
      <c r="H326">
        <f>'u rate'!B349</f>
        <v>6</v>
      </c>
      <c r="I326" s="1">
        <f>INDEX(inf!$J$8:$J$12,'u fit'!C326)</f>
        <v>4.0615527843925664E-2</v>
      </c>
      <c r="J326" s="60"/>
      <c r="K326" s="60">
        <f t="shared" si="20"/>
        <v>6.0683214105394017</v>
      </c>
      <c r="L326">
        <f>INDEX(SS!$U$76:$U$80,'u fit'!C326)</f>
        <v>3.2291089564390592E-2</v>
      </c>
      <c r="M326" s="60"/>
    </row>
    <row r="327" spans="1:13" x14ac:dyDescent="0.25">
      <c r="A327">
        <f>SS!B327</f>
        <v>1974</v>
      </c>
      <c r="B327">
        <f>SS!C327</f>
        <v>11</v>
      </c>
      <c r="C327">
        <f>SS!I327</f>
        <v>1</v>
      </c>
      <c r="D327" s="60">
        <f>INDEX(IRFs!$Y$17:$Y$21,'u fit'!C327)</f>
        <v>0.35272779872723298</v>
      </c>
      <c r="E327" s="1">
        <f t="shared" si="21"/>
        <v>0.45760681862527586</v>
      </c>
      <c r="F327" s="1">
        <f t="shared" si="22"/>
        <v>7.4227810083102419</v>
      </c>
      <c r="G327" s="1">
        <f t="shared" ref="G327:G390" si="23">(1-E326)*G326+$G$3*(100-G326)</f>
        <v>6.6248405817423484</v>
      </c>
      <c r="H327">
        <f>'u rate'!B350</f>
        <v>6.6</v>
      </c>
      <c r="I327" s="1">
        <f>INDEX(inf!$J$8:$J$12,'u fit'!C327)</f>
        <v>4.0615527843925664E-2</v>
      </c>
      <c r="J327" s="60"/>
      <c r="K327" s="60">
        <f t="shared" ref="K327:K390" si="24">(1-E326)*G326+L326*(100-G326)</f>
        <v>6.4167579069375211</v>
      </c>
      <c r="L327">
        <f>INDEX(SS!$U$76:$U$80,'u fit'!C327)</f>
        <v>3.2291089564390592E-2</v>
      </c>
      <c r="M327" s="60"/>
    </row>
    <row r="328" spans="1:13" x14ac:dyDescent="0.25">
      <c r="A328">
        <f>SS!B328</f>
        <v>1974</v>
      </c>
      <c r="B328">
        <f>SS!C328</f>
        <v>12</v>
      </c>
      <c r="C328">
        <f>SS!I328</f>
        <v>1</v>
      </c>
      <c r="D328" s="60">
        <f>INDEX(IRFs!$Y$17:$Y$21,'u fit'!C328)</f>
        <v>0.35272779872723298</v>
      </c>
      <c r="E328" s="1">
        <f t="shared" si="21"/>
        <v>0.45760681862527586</v>
      </c>
      <c r="F328" s="1">
        <f t="shared" si="22"/>
        <v>7.7861384214154548</v>
      </c>
      <c r="G328" s="1">
        <f t="shared" si="23"/>
        <v>6.8157025733031116</v>
      </c>
      <c r="H328">
        <f>'u rate'!B351</f>
        <v>7.2</v>
      </c>
      <c r="I328" s="1">
        <f>INDEX(inf!$J$8:$J$12,'u fit'!C328)</f>
        <v>4.0615527843925664E-2</v>
      </c>
      <c r="J328" s="60"/>
      <c r="K328" s="60">
        <f t="shared" si="24"/>
        <v>6.6084539950958181</v>
      </c>
      <c r="L328">
        <f>INDEX(SS!$U$76:$U$80,'u fit'!C328)</f>
        <v>3.2291089564390592E-2</v>
      </c>
      <c r="M328" s="60"/>
    </row>
    <row r="329" spans="1:13" x14ac:dyDescent="0.25">
      <c r="A329">
        <f>SS!B329</f>
        <v>1975</v>
      </c>
      <c r="B329">
        <f>SS!C329</f>
        <v>1</v>
      </c>
      <c r="C329">
        <f>SS!I329</f>
        <v>1</v>
      </c>
      <c r="D329" s="60">
        <f>INDEX(IRFs!$Y$17:$Y$21,'u fit'!C329)</f>
        <v>0.35272779872723298</v>
      </c>
      <c r="E329" s="1">
        <f t="shared" si="21"/>
        <v>0.45760681862527586</v>
      </c>
      <c r="F329" s="1">
        <f t="shared" si="22"/>
        <v>7.9684630515564088</v>
      </c>
      <c r="G329" s="1">
        <f t="shared" si="23"/>
        <v>6.9126380513251124</v>
      </c>
      <c r="H329">
        <f>'u rate'!B352</f>
        <v>8.1</v>
      </c>
      <c r="I329" s="1">
        <f>INDEX(inf!$J$8:$J$12,'u fit'!C329)</f>
        <v>4.0615527843925664E-2</v>
      </c>
      <c r="J329" s="60"/>
      <c r="K329" s="60">
        <f t="shared" si="24"/>
        <v>6.7058130962380496</v>
      </c>
      <c r="L329">
        <f>INDEX(SS!$U$76:$U$80,'u fit'!C329)</f>
        <v>3.2291089564390592E-2</v>
      </c>
      <c r="M329" s="60"/>
    </row>
    <row r="330" spans="1:13" x14ac:dyDescent="0.25">
      <c r="A330">
        <f>SS!B330</f>
        <v>1975</v>
      </c>
      <c r="B330">
        <f>SS!C330</f>
        <v>2</v>
      </c>
      <c r="C330">
        <f>SS!I330</f>
        <v>1</v>
      </c>
      <c r="D330" s="60">
        <f>INDEX(IRFs!$Y$17:$Y$21,'u fit'!C330)</f>
        <v>0.35272779872723298</v>
      </c>
      <c r="E330" s="1">
        <f t="shared" si="21"/>
        <v>0.45760681862527586</v>
      </c>
      <c r="F330" s="1">
        <f t="shared" si="22"/>
        <v>8.0599494766494075</v>
      </c>
      <c r="G330" s="1">
        <f t="shared" si="23"/>
        <v>6.961869890637459</v>
      </c>
      <c r="H330">
        <f>'u rate'!B353</f>
        <v>8.1</v>
      </c>
      <c r="I330" s="1">
        <f>INDEX(inf!$J$8:$J$12,'u fit'!C330)</f>
        <v>4.0615527843925664E-2</v>
      </c>
      <c r="J330" s="60"/>
      <c r="K330" s="60">
        <f t="shared" si="24"/>
        <v>6.7552600863477066</v>
      </c>
      <c r="L330">
        <f>INDEX(SS!$U$76:$U$80,'u fit'!C330)</f>
        <v>3.2291089564390592E-2</v>
      </c>
      <c r="M330" s="60"/>
    </row>
    <row r="331" spans="1:13" x14ac:dyDescent="0.25">
      <c r="A331">
        <f>SS!B331</f>
        <v>1975</v>
      </c>
      <c r="B331">
        <f>SS!C331</f>
        <v>3</v>
      </c>
      <c r="C331">
        <f>SS!I331</f>
        <v>1</v>
      </c>
      <c r="D331" s="60">
        <f>INDEX(IRFs!$Y$17:$Y$21,'u fit'!C331)</f>
        <v>0.35272779872723298</v>
      </c>
      <c r="E331" s="1">
        <f t="shared" si="21"/>
        <v>0.45760681862527586</v>
      </c>
      <c r="F331" s="1">
        <f t="shared" si="22"/>
        <v>8.1058553203624939</v>
      </c>
      <c r="G331" s="1">
        <f t="shared" si="23"/>
        <v>6.9868738835153463</v>
      </c>
      <c r="H331">
        <f>'u rate'!B354</f>
        <v>8.6</v>
      </c>
      <c r="I331" s="1">
        <f>INDEX(inf!$J$8:$J$12,'u fit'!C331)</f>
        <v>4.0615527843925664E-2</v>
      </c>
      <c r="J331" s="60"/>
      <c r="K331" s="60">
        <f t="shared" si="24"/>
        <v>6.7803733505646058</v>
      </c>
      <c r="L331">
        <f>INDEX(SS!$U$76:$U$80,'u fit'!C331)</f>
        <v>3.2291089564390592E-2</v>
      </c>
      <c r="M331" s="60"/>
    </row>
    <row r="332" spans="1:13" x14ac:dyDescent="0.25">
      <c r="A332">
        <f>SS!B332</f>
        <v>1975</v>
      </c>
      <c r="B332">
        <f>SS!C332</f>
        <v>4</v>
      </c>
      <c r="C332">
        <f>SS!I332</f>
        <v>1</v>
      </c>
      <c r="D332" s="60">
        <f>INDEX(IRFs!$Y$17:$Y$21,'u fit'!C332)</f>
        <v>0.35272779872723298</v>
      </c>
      <c r="E332" s="1">
        <f t="shared" si="21"/>
        <v>0.45760681862527586</v>
      </c>
      <c r="F332" s="1">
        <f t="shared" si="22"/>
        <v>8.1288898469041975</v>
      </c>
      <c r="G332" s="1">
        <f t="shared" si="23"/>
        <v>6.9995729755779221</v>
      </c>
      <c r="H332">
        <f>'u rate'!B355</f>
        <v>8.8000000000000007</v>
      </c>
      <c r="I332" s="1">
        <f>INDEX(inf!$J$8:$J$12,'u fit'!C332)</f>
        <v>4.0615527843925664E-2</v>
      </c>
      <c r="J332" s="60"/>
      <c r="K332" s="60">
        <f t="shared" si="24"/>
        <v>6.7931279396352267</v>
      </c>
      <c r="L332">
        <f>INDEX(SS!$U$76:$U$80,'u fit'!C332)</f>
        <v>3.2291089564390592E-2</v>
      </c>
      <c r="M332" s="60"/>
    </row>
    <row r="333" spans="1:13" x14ac:dyDescent="0.25">
      <c r="A333">
        <f>SS!B333</f>
        <v>1975</v>
      </c>
      <c r="B333">
        <f>SS!C333</f>
        <v>5</v>
      </c>
      <c r="C333">
        <f>SS!I333</f>
        <v>1</v>
      </c>
      <c r="D333" s="60">
        <f>INDEX(IRFs!$Y$17:$Y$21,'u fit'!C333)</f>
        <v>0.35272779872723298</v>
      </c>
      <c r="E333" s="1">
        <f t="shared" si="21"/>
        <v>0.45760681862527586</v>
      </c>
      <c r="F333" s="1">
        <f t="shared" si="22"/>
        <v>8.1404480575824856</v>
      </c>
      <c r="G333" s="1">
        <f t="shared" si="23"/>
        <v>7.006022623040284</v>
      </c>
      <c r="H333">
        <f>'u rate'!B356</f>
        <v>9</v>
      </c>
      <c r="I333" s="1">
        <f>INDEX(inf!$J$8:$J$12,'u fit'!C333)</f>
        <v>4.0615527843925664E-2</v>
      </c>
      <c r="J333" s="60"/>
      <c r="K333" s="60">
        <f t="shared" si="24"/>
        <v>6.7996057730604385</v>
      </c>
      <c r="L333">
        <f>INDEX(SS!$U$76:$U$80,'u fit'!C333)</f>
        <v>3.2291089564390592E-2</v>
      </c>
      <c r="M333" s="60"/>
    </row>
    <row r="334" spans="1:13" x14ac:dyDescent="0.25">
      <c r="A334">
        <f>SS!B334</f>
        <v>1975</v>
      </c>
      <c r="B334">
        <f>SS!C334</f>
        <v>6</v>
      </c>
      <c r="C334">
        <f>SS!I334</f>
        <v>1</v>
      </c>
      <c r="D334" s="60">
        <f>INDEX(IRFs!$Y$17:$Y$21,'u fit'!C334)</f>
        <v>0.35272779872723298</v>
      </c>
      <c r="E334" s="1">
        <f t="shared" si="21"/>
        <v>0.45760681862527586</v>
      </c>
      <c r="F334" s="1">
        <f t="shared" si="22"/>
        <v>8.1462477094156522</v>
      </c>
      <c r="G334" s="1">
        <f t="shared" si="23"/>
        <v>7.009298286543137</v>
      </c>
      <c r="H334">
        <f>'u rate'!B357</f>
        <v>8.8000000000000007</v>
      </c>
      <c r="I334" s="1">
        <f>INDEX(inf!$J$8:$J$12,'u fit'!C334)</f>
        <v>4.0615527843925664E-2</v>
      </c>
      <c r="J334" s="60"/>
      <c r="K334" s="60">
        <f t="shared" si="24"/>
        <v>6.8028957517224278</v>
      </c>
      <c r="L334">
        <f>INDEX(SS!$U$76:$U$80,'u fit'!C334)</f>
        <v>3.2291089564390592E-2</v>
      </c>
      <c r="M334" s="60"/>
    </row>
    <row r="335" spans="1:13" x14ac:dyDescent="0.25">
      <c r="A335">
        <f>SS!B335</f>
        <v>1975</v>
      </c>
      <c r="B335">
        <f>SS!C335</f>
        <v>7</v>
      </c>
      <c r="C335">
        <f>SS!I335</f>
        <v>1</v>
      </c>
      <c r="D335" s="60">
        <f>INDEX(IRFs!$Y$17:$Y$21,'u fit'!C335)</f>
        <v>0.35272779872723298</v>
      </c>
      <c r="E335" s="1">
        <f t="shared" si="21"/>
        <v>0.45760681862527586</v>
      </c>
      <c r="F335" s="1">
        <f t="shared" si="22"/>
        <v>8.1491578451037938</v>
      </c>
      <c r="G335" s="1">
        <f t="shared" si="23"/>
        <v>7.0109619389282543</v>
      </c>
      <c r="H335">
        <f>'u rate'!B358</f>
        <v>8.6</v>
      </c>
      <c r="I335" s="1">
        <f>INDEX(inf!$J$8:$J$12,'u fit'!C335)</f>
        <v>4.0615527843925664E-2</v>
      </c>
      <c r="J335" s="60"/>
      <c r="K335" s="60">
        <f t="shared" si="24"/>
        <v>6.8045666745272992</v>
      </c>
      <c r="L335">
        <f>INDEX(SS!$U$76:$U$80,'u fit'!C335)</f>
        <v>3.2291089564390592E-2</v>
      </c>
      <c r="M335" s="60"/>
    </row>
    <row r="336" spans="1:13" x14ac:dyDescent="0.25">
      <c r="A336">
        <f>SS!B336</f>
        <v>1975</v>
      </c>
      <c r="B336">
        <f>SS!C336</f>
        <v>8</v>
      </c>
      <c r="C336">
        <f>SS!I336</f>
        <v>1</v>
      </c>
      <c r="D336" s="60">
        <f>INDEX(IRFs!$Y$17:$Y$21,'u fit'!C336)</f>
        <v>0.35272779872723298</v>
      </c>
      <c r="E336" s="1">
        <f t="shared" si="21"/>
        <v>0.45760681862527586</v>
      </c>
      <c r="F336" s="1">
        <f t="shared" si="22"/>
        <v>8.150618086160847</v>
      </c>
      <c r="G336" s="1">
        <f t="shared" si="23"/>
        <v>7.011806878970507</v>
      </c>
      <c r="H336">
        <f>'u rate'!B359</f>
        <v>8.4</v>
      </c>
      <c r="I336" s="1">
        <f>INDEX(inf!$J$8:$J$12,'u fit'!C336)</f>
        <v>4.0615527843925664E-2</v>
      </c>
      <c r="J336" s="60"/>
      <c r="K336" s="60">
        <f t="shared" si="24"/>
        <v>6.8054153070889933</v>
      </c>
      <c r="L336">
        <f>INDEX(SS!$U$76:$U$80,'u fit'!C336)</f>
        <v>3.2291089564390592E-2</v>
      </c>
      <c r="M336" s="60"/>
    </row>
    <row r="337" spans="1:13" x14ac:dyDescent="0.25">
      <c r="A337">
        <f>SS!B337</f>
        <v>1975</v>
      </c>
      <c r="B337">
        <f>SS!C337</f>
        <v>9</v>
      </c>
      <c r="C337">
        <f>SS!I337</f>
        <v>1</v>
      </c>
      <c r="D337" s="60">
        <f>INDEX(IRFs!$Y$17:$Y$21,'u fit'!C337)</f>
        <v>0.35272779872723298</v>
      </c>
      <c r="E337" s="1">
        <f t="shared" si="21"/>
        <v>0.45760681862527586</v>
      </c>
      <c r="F337" s="1">
        <f t="shared" si="22"/>
        <v>8.1513508024920434</v>
      </c>
      <c r="G337" s="1">
        <f t="shared" si="23"/>
        <v>7.0122360092872658</v>
      </c>
      <c r="H337">
        <f>'u rate'!B360</f>
        <v>8.4</v>
      </c>
      <c r="I337" s="1">
        <f>INDEX(inf!$J$8:$J$12,'u fit'!C337)</f>
        <v>4.0615527843925664E-2</v>
      </c>
      <c r="J337" s="60"/>
      <c r="K337" s="60">
        <f t="shared" si="24"/>
        <v>6.805846312772001</v>
      </c>
      <c r="L337">
        <f>INDEX(SS!$U$76:$U$80,'u fit'!C337)</f>
        <v>3.2291089564390592E-2</v>
      </c>
      <c r="M337" s="60"/>
    </row>
    <row r="338" spans="1:13" x14ac:dyDescent="0.25">
      <c r="A338">
        <f>SS!B338</f>
        <v>1975</v>
      </c>
      <c r="B338">
        <f>SS!C338</f>
        <v>10</v>
      </c>
      <c r="C338">
        <f>SS!I338</f>
        <v>1</v>
      </c>
      <c r="D338" s="60">
        <f>INDEX(IRFs!$Y$17:$Y$21,'u fit'!C338)</f>
        <v>0.35272779872723298</v>
      </c>
      <c r="E338" s="1">
        <f t="shared" si="21"/>
        <v>0.45760681862527586</v>
      </c>
      <c r="F338" s="1">
        <f t="shared" si="22"/>
        <v>8.151718463173415</v>
      </c>
      <c r="G338" s="1">
        <f t="shared" si="23"/>
        <v>7.0124539570936815</v>
      </c>
      <c r="H338">
        <f>'u rate'!B361</f>
        <v>8.4</v>
      </c>
      <c r="I338" s="1">
        <f>INDEX(inf!$J$8:$J$12,'u fit'!C338)</f>
        <v>4.0615527843925664E-2</v>
      </c>
      <c r="J338" s="60"/>
      <c r="K338" s="60">
        <f t="shared" si="24"/>
        <v>6.8060652130442385</v>
      </c>
      <c r="L338">
        <f>INDEX(SS!$U$76:$U$80,'u fit'!C338)</f>
        <v>3.2291089564390592E-2</v>
      </c>
      <c r="M338" s="60"/>
    </row>
    <row r="339" spans="1:13" x14ac:dyDescent="0.25">
      <c r="A339">
        <f>SS!B339</f>
        <v>1975</v>
      </c>
      <c r="B339">
        <f>SS!C339</f>
        <v>11</v>
      </c>
      <c r="C339">
        <f>SS!I339</f>
        <v>1</v>
      </c>
      <c r="D339" s="60">
        <f>INDEX(IRFs!$Y$17:$Y$21,'u fit'!C339)</f>
        <v>0.35272779872723298</v>
      </c>
      <c r="E339" s="1">
        <f t="shared" si="21"/>
        <v>0.45760681862527586</v>
      </c>
      <c r="F339" s="1">
        <f t="shared" si="22"/>
        <v>8.1519029470874091</v>
      </c>
      <c r="G339" s="1">
        <f t="shared" si="23"/>
        <v>7.0125646489848528</v>
      </c>
      <c r="H339">
        <f>'u rate'!B362</f>
        <v>8.3000000000000007</v>
      </c>
      <c r="I339" s="1">
        <f>INDEX(inf!$J$8:$J$12,'u fit'!C339)</f>
        <v>4.0615527843925664E-2</v>
      </c>
      <c r="J339" s="60"/>
      <c r="K339" s="60">
        <f t="shared" si="24"/>
        <v>6.8061763886761977</v>
      </c>
      <c r="L339">
        <f>INDEX(SS!$U$76:$U$80,'u fit'!C339)</f>
        <v>3.2291089564390592E-2</v>
      </c>
      <c r="M339" s="60"/>
    </row>
    <row r="340" spans="1:13" x14ac:dyDescent="0.25">
      <c r="A340">
        <f>SS!B340</f>
        <v>1975</v>
      </c>
      <c r="B340">
        <f>SS!C340</f>
        <v>12</v>
      </c>
      <c r="C340">
        <f>SS!I340</f>
        <v>1</v>
      </c>
      <c r="D340" s="60">
        <f>INDEX(IRFs!$Y$17:$Y$21,'u fit'!C340)</f>
        <v>0.35272779872723298</v>
      </c>
      <c r="E340" s="1">
        <f t="shared" si="21"/>
        <v>0.45760681862527586</v>
      </c>
      <c r="F340" s="1">
        <f t="shared" si="22"/>
        <v>8.151995516992887</v>
      </c>
      <c r="G340" s="1">
        <f t="shared" si="23"/>
        <v>7.0126208674665751</v>
      </c>
      <c r="H340">
        <f>'u rate'!B363</f>
        <v>8.1999999999999993</v>
      </c>
      <c r="I340" s="1">
        <f>INDEX(inf!$J$8:$J$12,'u fit'!C340)</f>
        <v>4.0615527843925664E-2</v>
      </c>
      <c r="J340" s="60"/>
      <c r="K340" s="60">
        <f t="shared" si="24"/>
        <v>6.80623285284143</v>
      </c>
      <c r="L340">
        <f>INDEX(SS!$U$76:$U$80,'u fit'!C340)</f>
        <v>3.2291089564390592E-2</v>
      </c>
      <c r="M340" s="60"/>
    </row>
    <row r="341" spans="1:13" x14ac:dyDescent="0.25">
      <c r="A341">
        <f>SS!B341</f>
        <v>1976</v>
      </c>
      <c r="B341">
        <f>SS!C341</f>
        <v>1</v>
      </c>
      <c r="C341">
        <f>SS!I341</f>
        <v>1</v>
      </c>
      <c r="D341" s="60">
        <f>INDEX(IRFs!$Y$17:$Y$21,'u fit'!C341)</f>
        <v>0.35272779872723298</v>
      </c>
      <c r="E341" s="1">
        <f t="shared" si="21"/>
        <v>0.45760681862527586</v>
      </c>
      <c r="F341" s="1">
        <f t="shared" si="22"/>
        <v>8.1520419665028463</v>
      </c>
      <c r="G341" s="1">
        <f t="shared" si="23"/>
        <v>7.0126494198533269</v>
      </c>
      <c r="H341">
        <f>'u rate'!B364</f>
        <v>7.9</v>
      </c>
      <c r="I341" s="1">
        <f>INDEX(inf!$J$8:$J$12,'u fit'!C341)</f>
        <v>4.0615527843925664E-2</v>
      </c>
      <c r="J341" s="60"/>
      <c r="K341" s="60">
        <f t="shared" si="24"/>
        <v>6.8062615300065552</v>
      </c>
      <c r="L341">
        <f>INDEX(SS!$U$76:$U$80,'u fit'!C341)</f>
        <v>3.2291089564390592E-2</v>
      </c>
      <c r="M341" s="60"/>
    </row>
    <row r="342" spans="1:13" x14ac:dyDescent="0.25">
      <c r="A342">
        <f>SS!B342</f>
        <v>1976</v>
      </c>
      <c r="B342">
        <f>SS!C342</f>
        <v>2</v>
      </c>
      <c r="C342">
        <f>SS!I342</f>
        <v>2</v>
      </c>
      <c r="D342" s="60">
        <f>INDEX(IRFs!$Y$17:$Y$21,'u fit'!C342)</f>
        <v>0.43820684597691201</v>
      </c>
      <c r="E342" s="1">
        <f t="shared" si="21"/>
        <v>0.51004937780848714</v>
      </c>
      <c r="F342" s="1">
        <f t="shared" si="22"/>
        <v>8.1520652738289616</v>
      </c>
      <c r="G342" s="1">
        <f t="shared" si="23"/>
        <v>7.0126639211127753</v>
      </c>
      <c r="H342">
        <f>'u rate'!B365</f>
        <v>7.7</v>
      </c>
      <c r="I342" s="1">
        <f>INDEX(inf!$J$8:$J$12,'u fit'!C342)</f>
        <v>3.7437800260418548E-2</v>
      </c>
      <c r="J342" s="60"/>
      <c r="K342" s="60">
        <f t="shared" si="24"/>
        <v>6.806276094638763</v>
      </c>
      <c r="L342">
        <f>INDEX(SS!$U$76:$U$80,'u fit'!C342)</f>
        <v>3.2585126504008487E-2</v>
      </c>
      <c r="M342" s="60"/>
    </row>
    <row r="343" spans="1:13" x14ac:dyDescent="0.25">
      <c r="A343">
        <f>SS!B343</f>
        <v>1976</v>
      </c>
      <c r="B343">
        <f>SS!C343</f>
        <v>3</v>
      </c>
      <c r="C343">
        <f>SS!I343</f>
        <v>2</v>
      </c>
      <c r="D343" s="60">
        <f>INDEX(IRFs!$Y$17:$Y$21,'u fit'!C343)</f>
        <v>0.43820684597691201</v>
      </c>
      <c r="E343" s="1">
        <f t="shared" si="21"/>
        <v>0.51004937780848714</v>
      </c>
      <c r="F343" s="1">
        <f t="shared" si="22"/>
        <v>7.4326940876686773</v>
      </c>
      <c r="G343" s="1">
        <f t="shared" si="23"/>
        <v>6.6449092433347072</v>
      </c>
      <c r="H343">
        <f>'u rate'!B366</f>
        <v>7.6</v>
      </c>
      <c r="I343" s="1">
        <f>INDEX(inf!$J$8:$J$12,'u fit'!C343)</f>
        <v>3.7437800260418548E-2</v>
      </c>
      <c r="J343" s="60"/>
      <c r="K343" s="60">
        <f t="shared" si="24"/>
        <v>6.4658631607704713</v>
      </c>
      <c r="L343">
        <f>INDEX(SS!$U$76:$U$80,'u fit'!C343)</f>
        <v>3.2585126504008487E-2</v>
      </c>
      <c r="M343" s="60"/>
    </row>
    <row r="344" spans="1:13" x14ac:dyDescent="0.25">
      <c r="A344">
        <f>SS!B344</f>
        <v>1976</v>
      </c>
      <c r="B344">
        <f>SS!C344</f>
        <v>4</v>
      </c>
      <c r="C344">
        <f>SS!I344</f>
        <v>2</v>
      </c>
      <c r="D344" s="60">
        <f>INDEX(IRFs!$Y$17:$Y$21,'u fit'!C344)</f>
        <v>0.43820684597691201</v>
      </c>
      <c r="E344" s="1">
        <f t="shared" si="21"/>
        <v>0.51004937780848714</v>
      </c>
      <c r="F344" s="1">
        <f t="shared" si="22"/>
        <v>7.1071694022033682</v>
      </c>
      <c r="G344" s="1">
        <f t="shared" si="23"/>
        <v>6.4774190503877822</v>
      </c>
      <c r="H344">
        <f>'u rate'!B367</f>
        <v>7.7</v>
      </c>
      <c r="I344" s="1">
        <f>INDEX(inf!$J$8:$J$12,'u fit'!C344)</f>
        <v>3.7437800260418548E-2</v>
      </c>
      <c r="J344" s="60"/>
      <c r="K344" s="60">
        <f t="shared" si="24"/>
        <v>6.2976648602771066</v>
      </c>
      <c r="L344">
        <f>INDEX(SS!$U$76:$U$80,'u fit'!C344)</f>
        <v>3.2585126504008487E-2</v>
      </c>
      <c r="M344" s="60"/>
    </row>
    <row r="345" spans="1:13" x14ac:dyDescent="0.25">
      <c r="A345">
        <f>SS!B345</f>
        <v>1976</v>
      </c>
      <c r="B345">
        <f>SS!C345</f>
        <v>5</v>
      </c>
      <c r="C345">
        <f>SS!I345</f>
        <v>2</v>
      </c>
      <c r="D345" s="60">
        <f>INDEX(IRFs!$Y$17:$Y$21,'u fit'!C345)</f>
        <v>0.43820684597691201</v>
      </c>
      <c r="E345" s="1">
        <f t="shared" si="21"/>
        <v>0.51004937780848714</v>
      </c>
      <c r="F345" s="1">
        <f t="shared" si="22"/>
        <v>6.95986530817523</v>
      </c>
      <c r="G345" s="1">
        <f t="shared" si="23"/>
        <v>6.40113731577358</v>
      </c>
      <c r="H345">
        <f>'u rate'!B368</f>
        <v>7.4</v>
      </c>
      <c r="I345" s="1">
        <f>INDEX(inf!$J$8:$J$12,'u fit'!C345)</f>
        <v>3.7437800260418548E-2</v>
      </c>
      <c r="J345" s="60"/>
      <c r="K345" s="60">
        <f t="shared" si="24"/>
        <v>6.2210606251571408</v>
      </c>
      <c r="L345">
        <f>INDEX(SS!$U$76:$U$80,'u fit'!C345)</f>
        <v>3.2585126504008487E-2</v>
      </c>
      <c r="M345" s="60"/>
    </row>
    <row r="346" spans="1:13" x14ac:dyDescent="0.25">
      <c r="A346">
        <f>SS!B346</f>
        <v>1976</v>
      </c>
      <c r="B346">
        <f>SS!C346</f>
        <v>6</v>
      </c>
      <c r="C346">
        <f>SS!I346</f>
        <v>2</v>
      </c>
      <c r="D346" s="60">
        <f>INDEX(IRFs!$Y$17:$Y$21,'u fit'!C346)</f>
        <v>0.43820684597691201</v>
      </c>
      <c r="E346" s="1">
        <f t="shared" si="21"/>
        <v>0.51004937780848714</v>
      </c>
      <c r="F346" s="1">
        <f t="shared" si="22"/>
        <v>6.8932083169045537</v>
      </c>
      <c r="G346" s="1">
        <f t="shared" si="23"/>
        <v>6.3663955620423902</v>
      </c>
      <c r="H346">
        <f>'u rate'!B369</f>
        <v>7.6</v>
      </c>
      <c r="I346" s="1">
        <f>INDEX(inf!$J$8:$J$12,'u fit'!C346)</f>
        <v>3.7437800260418548E-2</v>
      </c>
      <c r="J346" s="60"/>
      <c r="K346" s="60">
        <f t="shared" si="24"/>
        <v>6.1861719917934135</v>
      </c>
      <c r="L346">
        <f>INDEX(SS!$U$76:$U$80,'u fit'!C346)</f>
        <v>3.2585126504008487E-2</v>
      </c>
      <c r="M346" s="60"/>
    </row>
    <row r="347" spans="1:13" x14ac:dyDescent="0.25">
      <c r="A347">
        <f>SS!B347</f>
        <v>1976</v>
      </c>
      <c r="B347">
        <f>SS!C347</f>
        <v>7</v>
      </c>
      <c r="C347">
        <f>SS!I347</f>
        <v>2</v>
      </c>
      <c r="D347" s="60">
        <f>INDEX(IRFs!$Y$17:$Y$21,'u fit'!C347)</f>
        <v>0.43820684597691201</v>
      </c>
      <c r="E347" s="1">
        <f t="shared" si="21"/>
        <v>0.51004937780848714</v>
      </c>
      <c r="F347" s="1">
        <f t="shared" si="22"/>
        <v>6.8630451736832239</v>
      </c>
      <c r="G347" s="1">
        <f t="shared" si="23"/>
        <v>6.3505727774869127</v>
      </c>
      <c r="H347">
        <f>'u rate'!B370</f>
        <v>7.8</v>
      </c>
      <c r="I347" s="1">
        <f>INDEX(inf!$J$8:$J$12,'u fit'!C347)</f>
        <v>3.7437800260418548E-2</v>
      </c>
      <c r="J347" s="60"/>
      <c r="K347" s="60">
        <f t="shared" si="24"/>
        <v>6.1702823123770951</v>
      </c>
      <c r="L347">
        <f>INDEX(SS!$U$76:$U$80,'u fit'!C347)</f>
        <v>3.2585126504008487E-2</v>
      </c>
      <c r="M347" s="60"/>
    </row>
    <row r="348" spans="1:13" x14ac:dyDescent="0.25">
      <c r="A348">
        <f>SS!B348</f>
        <v>1976</v>
      </c>
      <c r="B348">
        <f>SS!C348</f>
        <v>8</v>
      </c>
      <c r="C348">
        <f>SS!I348</f>
        <v>2</v>
      </c>
      <c r="D348" s="60">
        <f>INDEX(IRFs!$Y$17:$Y$21,'u fit'!C348)</f>
        <v>0.43820684597691201</v>
      </c>
      <c r="E348" s="1">
        <f t="shared" si="21"/>
        <v>0.51004937780848714</v>
      </c>
      <c r="F348" s="1">
        <f t="shared" si="22"/>
        <v>6.8493959646258276</v>
      </c>
      <c r="G348" s="1">
        <f t="shared" si="23"/>
        <v>6.3433664483814161</v>
      </c>
      <c r="H348">
        <f>'u rate'!B371</f>
        <v>7.8</v>
      </c>
      <c r="I348" s="1">
        <f>INDEX(inf!$J$8:$J$12,'u fit'!C348)</f>
        <v>3.7437800260418548E-2</v>
      </c>
      <c r="J348" s="60"/>
      <c r="K348" s="60">
        <f t="shared" si="24"/>
        <v>6.1630455166757212</v>
      </c>
      <c r="L348">
        <f>INDEX(SS!$U$76:$U$80,'u fit'!C348)</f>
        <v>3.2585126504008487E-2</v>
      </c>
      <c r="M348" s="60"/>
    </row>
    <row r="349" spans="1:13" x14ac:dyDescent="0.25">
      <c r="A349">
        <f>SS!B349</f>
        <v>1976</v>
      </c>
      <c r="B349">
        <f>SS!C349</f>
        <v>9</v>
      </c>
      <c r="C349">
        <f>SS!I349</f>
        <v>2</v>
      </c>
      <c r="D349" s="60">
        <f>INDEX(IRFs!$Y$17:$Y$21,'u fit'!C349)</f>
        <v>0.43820684597691201</v>
      </c>
      <c r="E349" s="1">
        <f t="shared" si="21"/>
        <v>0.51004937780848714</v>
      </c>
      <c r="F349" s="1">
        <f t="shared" si="22"/>
        <v>6.8432195225181385</v>
      </c>
      <c r="G349" s="1">
        <f t="shared" si="23"/>
        <v>6.3400843978046257</v>
      </c>
      <c r="H349">
        <f>'u rate'!B372</f>
        <v>7.6</v>
      </c>
      <c r="I349" s="1">
        <f>INDEX(inf!$J$8:$J$12,'u fit'!C349)</f>
        <v>3.7437800260418548E-2</v>
      </c>
      <c r="J349" s="60"/>
      <c r="K349" s="60">
        <f t="shared" si="24"/>
        <v>6.1597495903922992</v>
      </c>
      <c r="L349">
        <f>INDEX(SS!$U$76:$U$80,'u fit'!C349)</f>
        <v>3.2585126504008487E-2</v>
      </c>
      <c r="M349" s="60"/>
    </row>
    <row r="350" spans="1:13" x14ac:dyDescent="0.25">
      <c r="A350">
        <f>SS!B350</f>
        <v>1976</v>
      </c>
      <c r="B350">
        <f>SS!C350</f>
        <v>10</v>
      </c>
      <c r="C350">
        <f>SS!I350</f>
        <v>1</v>
      </c>
      <c r="D350" s="60">
        <f>INDEX(IRFs!$Y$17:$Y$21,'u fit'!C350)</f>
        <v>0.35272779872723298</v>
      </c>
      <c r="E350" s="1">
        <f t="shared" si="21"/>
        <v>0.45760681862527586</v>
      </c>
      <c r="F350" s="1">
        <f t="shared" si="22"/>
        <v>6.8404246032704936</v>
      </c>
      <c r="G350" s="1">
        <f t="shared" si="23"/>
        <v>6.3385896206676247</v>
      </c>
      <c r="H350">
        <f>'u rate'!B373</f>
        <v>7.7</v>
      </c>
      <c r="I350" s="1">
        <f>INDEX(inf!$J$8:$J$12,'u fit'!C350)</f>
        <v>4.0615527843925664E-2</v>
      </c>
      <c r="J350" s="60"/>
      <c r="K350" s="60">
        <f t="shared" si="24"/>
        <v>6.1582484937033737</v>
      </c>
      <c r="L350">
        <f>INDEX(SS!$U$76:$U$80,'u fit'!C350)</f>
        <v>3.2291089564390592E-2</v>
      </c>
      <c r="M350" s="60"/>
    </row>
    <row r="351" spans="1:13" x14ac:dyDescent="0.25">
      <c r="A351">
        <f>SS!B351</f>
        <v>1976</v>
      </c>
      <c r="B351">
        <f>SS!C351</f>
        <v>11</v>
      </c>
      <c r="C351">
        <f>SS!I351</f>
        <v>1</v>
      </c>
      <c r="D351" s="60">
        <f>INDEX(IRFs!$Y$17:$Y$21,'u fit'!C351)</f>
        <v>0.35272779872723298</v>
      </c>
      <c r="E351" s="1">
        <f t="shared" si="21"/>
        <v>0.45760681862527586</v>
      </c>
      <c r="F351" s="1">
        <f t="shared" si="22"/>
        <v>7.4939249909759784</v>
      </c>
      <c r="G351" s="1">
        <f t="shared" si="23"/>
        <v>6.6703207006781398</v>
      </c>
      <c r="H351">
        <f>'u rate'!B374</f>
        <v>7.8</v>
      </c>
      <c r="I351" s="1">
        <f>INDEX(inf!$J$8:$J$12,'u fit'!C351)</f>
        <v>4.0615527843925664E-2</v>
      </c>
      <c r="J351" s="60"/>
      <c r="K351" s="60">
        <f t="shared" si="24"/>
        <v>6.4624367810688836</v>
      </c>
      <c r="L351">
        <f>INDEX(SS!$U$76:$U$80,'u fit'!C351)</f>
        <v>3.2291089564390592E-2</v>
      </c>
      <c r="M351" s="60"/>
    </row>
    <row r="352" spans="1:13" x14ac:dyDescent="0.25">
      <c r="A352">
        <f>SS!B352</f>
        <v>1976</v>
      </c>
      <c r="B352">
        <f>SS!C352</f>
        <v>12</v>
      </c>
      <c r="C352">
        <f>SS!I352</f>
        <v>1</v>
      </c>
      <c r="D352" s="60">
        <f>INDEX(IRFs!$Y$17:$Y$21,'u fit'!C352)</f>
        <v>0.35272779872723298</v>
      </c>
      <c r="E352" s="1">
        <f t="shared" si="21"/>
        <v>0.45760681862527586</v>
      </c>
      <c r="F352" s="1">
        <f t="shared" si="22"/>
        <v>7.8218368821003033</v>
      </c>
      <c r="G352" s="1">
        <f t="shared" si="23"/>
        <v>6.8388011328093139</v>
      </c>
      <c r="H352">
        <f>'u rate'!B375</f>
        <v>7.8</v>
      </c>
      <c r="I352" s="1">
        <f>INDEX(inf!$J$8:$J$12,'u fit'!C352)</f>
        <v>4.0615527843925664E-2</v>
      </c>
      <c r="J352" s="60"/>
      <c r="K352" s="60">
        <f t="shared" si="24"/>
        <v>6.6316534989007483</v>
      </c>
      <c r="L352">
        <f>INDEX(SS!$U$76:$U$80,'u fit'!C352)</f>
        <v>3.2291089564390592E-2</v>
      </c>
      <c r="M352" s="60"/>
    </row>
    <row r="353" spans="1:13" x14ac:dyDescent="0.25">
      <c r="A353">
        <f>SS!B353</f>
        <v>1977</v>
      </c>
      <c r="B353">
        <f>SS!C353</f>
        <v>1</v>
      </c>
      <c r="C353">
        <f>SS!I353</f>
        <v>2</v>
      </c>
      <c r="D353" s="60">
        <f>INDEX(IRFs!$Y$17:$Y$21,'u fit'!C353)</f>
        <v>0.43820684597691201</v>
      </c>
      <c r="E353" s="1">
        <f t="shared" si="21"/>
        <v>0.51004937780848714</v>
      </c>
      <c r="F353" s="1">
        <f t="shared" si="22"/>
        <v>7.9863757413935144</v>
      </c>
      <c r="G353" s="1">
        <f t="shared" si="23"/>
        <v>6.9243694069975739</v>
      </c>
      <c r="H353">
        <f>'u rate'!B376</f>
        <v>7.5</v>
      </c>
      <c r="I353" s="1">
        <f>INDEX(inf!$J$8:$J$12,'u fit'!C353)</f>
        <v>3.7437800260418548E-2</v>
      </c>
      <c r="J353" s="60"/>
      <c r="K353" s="60">
        <f t="shared" si="24"/>
        <v>6.7175957197599692</v>
      </c>
      <c r="L353">
        <f>INDEX(SS!$U$76:$U$80,'u fit'!C353)</f>
        <v>3.2585126504008487E-2</v>
      </c>
      <c r="M353" s="60"/>
    </row>
    <row r="354" spans="1:13" x14ac:dyDescent="0.25">
      <c r="A354">
        <f>SS!B354</f>
        <v>1977</v>
      </c>
      <c r="B354">
        <f>SS!C354</f>
        <v>2</v>
      </c>
      <c r="C354">
        <f>SS!I354</f>
        <v>1</v>
      </c>
      <c r="D354" s="60">
        <f>INDEX(IRFs!$Y$17:$Y$21,'u fit'!C354)</f>
        <v>0.35272779872723298</v>
      </c>
      <c r="E354" s="1">
        <f t="shared" si="21"/>
        <v>0.45760681862527586</v>
      </c>
      <c r="F354" s="1">
        <f t="shared" si="22"/>
        <v>7.3577174497818696</v>
      </c>
      <c r="G354" s="1">
        <f t="shared" si="23"/>
        <v>6.6046963892259303</v>
      </c>
      <c r="H354">
        <f>'u rate'!B377</f>
        <v>7.6</v>
      </c>
      <c r="I354" s="1">
        <f>INDEX(inf!$J$8:$J$12,'u fit'!C354)</f>
        <v>4.0615527843925664E-2</v>
      </c>
      <c r="J354" s="60"/>
      <c r="K354" s="60">
        <f t="shared" si="24"/>
        <v>6.4254802965556852</v>
      </c>
      <c r="L354">
        <f>INDEX(SS!$U$76:$U$80,'u fit'!C354)</f>
        <v>3.2291089564390592E-2</v>
      </c>
      <c r="M354" s="60"/>
    </row>
    <row r="355" spans="1:13" x14ac:dyDescent="0.25">
      <c r="A355">
        <f>SS!B355</f>
        <v>1977</v>
      </c>
      <c r="B355">
        <f>SS!C355</f>
        <v>3</v>
      </c>
      <c r="C355">
        <f>SS!I355</f>
        <v>1</v>
      </c>
      <c r="D355" s="60">
        <f>INDEX(IRFs!$Y$17:$Y$21,'u fit'!C355)</f>
        <v>0.35272779872723298</v>
      </c>
      <c r="E355" s="1">
        <f t="shared" si="21"/>
        <v>0.45760681862527586</v>
      </c>
      <c r="F355" s="1">
        <f t="shared" si="22"/>
        <v>7.7534909816867241</v>
      </c>
      <c r="G355" s="1">
        <f t="shared" si="23"/>
        <v>6.8054716891182716</v>
      </c>
      <c r="H355">
        <f>'u rate'!B378</f>
        <v>7.4</v>
      </c>
      <c r="I355" s="1">
        <f>INDEX(inf!$J$8:$J$12,'u fit'!C355)</f>
        <v>4.0615527843925664E-2</v>
      </c>
      <c r="J355" s="60"/>
      <c r="K355" s="60">
        <f t="shared" si="24"/>
        <v>6.5981784003553638</v>
      </c>
      <c r="L355">
        <f>INDEX(SS!$U$76:$U$80,'u fit'!C355)</f>
        <v>3.2291089564390592E-2</v>
      </c>
      <c r="M355" s="60"/>
    </row>
    <row r="356" spans="1:13" x14ac:dyDescent="0.25">
      <c r="A356">
        <f>SS!B356</f>
        <v>1977</v>
      </c>
      <c r="B356">
        <f>SS!C356</f>
        <v>4</v>
      </c>
      <c r="C356">
        <f>SS!I356</f>
        <v>2</v>
      </c>
      <c r="D356" s="60">
        <f>INDEX(IRFs!$Y$17:$Y$21,'u fit'!C356)</f>
        <v>0.43820684597691201</v>
      </c>
      <c r="E356" s="1">
        <f t="shared" si="21"/>
        <v>0.51004937780848714</v>
      </c>
      <c r="F356" s="1">
        <f t="shared" si="22"/>
        <v>7.9520812958555389</v>
      </c>
      <c r="G356" s="1">
        <f t="shared" si="23"/>
        <v>6.9074419636130688</v>
      </c>
      <c r="H356">
        <f>'u rate'!B379</f>
        <v>7.2</v>
      </c>
      <c r="I356" s="1">
        <f>INDEX(inf!$J$8:$J$12,'u fit'!C356)</f>
        <v>3.7437800260418548E-2</v>
      </c>
      <c r="J356" s="60"/>
      <c r="K356" s="60">
        <f t="shared" si="24"/>
        <v>6.7005943008142932</v>
      </c>
      <c r="L356">
        <f>INDEX(SS!$U$76:$U$80,'u fit'!C356)</f>
        <v>3.2585126504008487E-2</v>
      </c>
      <c r="M356" s="60"/>
    </row>
    <row r="357" spans="1:13" x14ac:dyDescent="0.25">
      <c r="A357">
        <f>SS!B357</f>
        <v>1977</v>
      </c>
      <c r="B357">
        <f>SS!C357</f>
        <v>5</v>
      </c>
      <c r="C357">
        <f>SS!I357</f>
        <v>2</v>
      </c>
      <c r="D357" s="60">
        <f>INDEX(IRFs!$Y$17:$Y$21,'u fit'!C357)</f>
        <v>0.43820684597691201</v>
      </c>
      <c r="E357" s="1">
        <f t="shared" si="21"/>
        <v>0.51004937780848714</v>
      </c>
      <c r="F357" s="1">
        <f t="shared" si="22"/>
        <v>7.3421987734549177</v>
      </c>
      <c r="G357" s="1">
        <f t="shared" si="23"/>
        <v>6.5969869542958319</v>
      </c>
      <c r="H357">
        <f>'u rate'!B380</f>
        <v>7</v>
      </c>
      <c r="I357" s="1">
        <f>INDEX(inf!$J$8:$J$12,'u fit'!C357)</f>
        <v>3.7437800260418548E-2</v>
      </c>
      <c r="J357" s="60"/>
      <c r="K357" s="60">
        <f t="shared" si="24"/>
        <v>6.4177382680214077</v>
      </c>
      <c r="L357">
        <f>INDEX(SS!$U$76:$U$80,'u fit'!C357)</f>
        <v>3.2585126504008487E-2</v>
      </c>
      <c r="M357" s="60"/>
    </row>
    <row r="358" spans="1:13" x14ac:dyDescent="0.25">
      <c r="A358">
        <f>SS!B358</f>
        <v>1977</v>
      </c>
      <c r="B358">
        <f>SS!C358</f>
        <v>6</v>
      </c>
      <c r="C358">
        <f>SS!I358</f>
        <v>2</v>
      </c>
      <c r="D358" s="60">
        <f>INDEX(IRFs!$Y$17:$Y$21,'u fit'!C358)</f>
        <v>0.43820684597691201</v>
      </c>
      <c r="E358" s="1">
        <f t="shared" si="21"/>
        <v>0.51004937780848714</v>
      </c>
      <c r="F358" s="1">
        <f t="shared" si="22"/>
        <v>7.0662191121969595</v>
      </c>
      <c r="G358" s="1">
        <f t="shared" si="23"/>
        <v>6.4555933227421827</v>
      </c>
      <c r="H358">
        <f>'u rate'!B381</f>
        <v>7.2</v>
      </c>
      <c r="I358" s="1">
        <f>INDEX(inf!$J$8:$J$12,'u fit'!C358)</f>
        <v>3.7437800260418548E-2</v>
      </c>
      <c r="J358" s="60"/>
      <c r="K358" s="60">
        <f t="shared" si="24"/>
        <v>6.2757468587963618</v>
      </c>
      <c r="L358">
        <f>INDEX(SS!$U$76:$U$80,'u fit'!C358)</f>
        <v>3.2585126504008487E-2</v>
      </c>
      <c r="M358" s="60"/>
    </row>
    <row r="359" spans="1:13" x14ac:dyDescent="0.25">
      <c r="A359">
        <f>SS!B359</f>
        <v>1977</v>
      </c>
      <c r="B359">
        <f>SS!C359</f>
        <v>7</v>
      </c>
      <c r="C359">
        <f>SS!I359</f>
        <v>2</v>
      </c>
      <c r="D359" s="60">
        <f>INDEX(IRFs!$Y$17:$Y$21,'u fit'!C359)</f>
        <v>0.43820684597691201</v>
      </c>
      <c r="E359" s="1">
        <f t="shared" si="21"/>
        <v>0.51004937780848714</v>
      </c>
      <c r="F359" s="1">
        <f t="shared" si="22"/>
        <v>6.9413347768855331</v>
      </c>
      <c r="G359" s="1">
        <f t="shared" si="23"/>
        <v>6.3911970062263155</v>
      </c>
      <c r="H359">
        <f>'u rate'!B382</f>
        <v>6.9</v>
      </c>
      <c r="I359" s="1">
        <f>INDEX(inf!$J$8:$J$12,'u fit'!C359)</f>
        <v>3.7437800260418548E-2</v>
      </c>
      <c r="J359" s="60"/>
      <c r="K359" s="60">
        <f t="shared" si="24"/>
        <v>6.21107829041377</v>
      </c>
      <c r="L359">
        <f>INDEX(SS!$U$76:$U$80,'u fit'!C359)</f>
        <v>3.2585126504008487E-2</v>
      </c>
      <c r="M359" s="60"/>
    </row>
    <row r="360" spans="1:13" x14ac:dyDescent="0.25">
      <c r="A360">
        <f>SS!B360</f>
        <v>1977</v>
      </c>
      <c r="B360">
        <f>SS!C360</f>
        <v>8</v>
      </c>
      <c r="C360">
        <f>SS!I360</f>
        <v>2</v>
      </c>
      <c r="D360" s="60">
        <f>INDEX(IRFs!$Y$17:$Y$21,'u fit'!C360)</f>
        <v>0.43820684597691201</v>
      </c>
      <c r="E360" s="1">
        <f t="shared" si="21"/>
        <v>0.51004937780848714</v>
      </c>
      <c r="F360" s="1">
        <f t="shared" si="22"/>
        <v>6.8848230138987709</v>
      </c>
      <c r="G360" s="1">
        <f t="shared" si="23"/>
        <v>6.3618683473946183</v>
      </c>
      <c r="H360">
        <f>'u rate'!B383</f>
        <v>7</v>
      </c>
      <c r="I360" s="1">
        <f>INDEX(inf!$J$8:$J$12,'u fit'!C360)</f>
        <v>3.7437800260418548E-2</v>
      </c>
      <c r="J360" s="60"/>
      <c r="K360" s="60">
        <f t="shared" si="24"/>
        <v>6.1816256371900415</v>
      </c>
      <c r="L360">
        <f>INDEX(SS!$U$76:$U$80,'u fit'!C360)</f>
        <v>3.2585126504008487E-2</v>
      </c>
      <c r="M360" s="60"/>
    </row>
    <row r="361" spans="1:13" x14ac:dyDescent="0.25">
      <c r="A361">
        <f>SS!B361</f>
        <v>1977</v>
      </c>
      <c r="B361">
        <f>SS!C361</f>
        <v>9</v>
      </c>
      <c r="C361">
        <f>SS!I361</f>
        <v>2</v>
      </c>
      <c r="D361" s="60">
        <f>INDEX(IRFs!$Y$17:$Y$21,'u fit'!C361)</f>
        <v>0.43820684597691201</v>
      </c>
      <c r="E361" s="1">
        <f t="shared" si="21"/>
        <v>0.51004937780848714</v>
      </c>
      <c r="F361" s="1">
        <f t="shared" si="22"/>
        <v>6.8592507165573302</v>
      </c>
      <c r="G361" s="1">
        <f t="shared" si="23"/>
        <v>6.3485109028169591</v>
      </c>
      <c r="H361">
        <f>'u rate'!B384</f>
        <v>6.8</v>
      </c>
      <c r="I361" s="1">
        <f>INDEX(inf!$J$8:$J$12,'u fit'!C361)</f>
        <v>3.7437800260418548E-2</v>
      </c>
      <c r="J361" s="60"/>
      <c r="K361" s="60">
        <f t="shared" si="24"/>
        <v>6.1682117206056324</v>
      </c>
      <c r="L361">
        <f>INDEX(SS!$U$76:$U$80,'u fit'!C361)</f>
        <v>3.2585126504008487E-2</v>
      </c>
      <c r="M361" s="60"/>
    </row>
    <row r="362" spans="1:13" x14ac:dyDescent="0.25">
      <c r="A362">
        <f>SS!B362</f>
        <v>1977</v>
      </c>
      <c r="B362">
        <f>SS!C362</f>
        <v>10</v>
      </c>
      <c r="C362">
        <f>SS!I362</f>
        <v>2</v>
      </c>
      <c r="D362" s="60">
        <f>INDEX(IRFs!$Y$17:$Y$21,'u fit'!C362)</f>
        <v>0.43820684597691201</v>
      </c>
      <c r="E362" s="1">
        <f t="shared" si="21"/>
        <v>0.51004937780848714</v>
      </c>
      <c r="F362" s="1">
        <f t="shared" si="22"/>
        <v>6.847678924124093</v>
      </c>
      <c r="G362" s="1">
        <f t="shared" si="23"/>
        <v>6.3424273881677173</v>
      </c>
      <c r="H362">
        <f>'u rate'!B385</f>
        <v>6.8</v>
      </c>
      <c r="I362" s="1">
        <f>INDEX(inf!$J$8:$J$12,'u fit'!C362)</f>
        <v>3.7437800260418548E-2</v>
      </c>
      <c r="J362" s="60"/>
      <c r="K362" s="60">
        <f t="shared" si="24"/>
        <v>6.1621024863452529</v>
      </c>
      <c r="L362">
        <f>INDEX(SS!$U$76:$U$80,'u fit'!C362)</f>
        <v>3.2585126504008487E-2</v>
      </c>
      <c r="M362" s="60"/>
    </row>
    <row r="363" spans="1:13" x14ac:dyDescent="0.25">
      <c r="A363">
        <f>SS!B363</f>
        <v>1977</v>
      </c>
      <c r="B363">
        <f>SS!C363</f>
        <v>11</v>
      </c>
      <c r="C363">
        <f>SS!I363</f>
        <v>2</v>
      </c>
      <c r="D363" s="60">
        <f>INDEX(IRFs!$Y$17:$Y$21,'u fit'!C363)</f>
        <v>0.43820684597691201</v>
      </c>
      <c r="E363" s="1">
        <f t="shared" si="21"/>
        <v>0.51004937780848714</v>
      </c>
      <c r="F363" s="1">
        <f t="shared" si="22"/>
        <v>6.8424425396753286</v>
      </c>
      <c r="G363" s="1">
        <f t="shared" si="23"/>
        <v>6.3396567122145164</v>
      </c>
      <c r="H363">
        <f>'u rate'!B386</f>
        <v>6.8</v>
      </c>
      <c r="I363" s="1">
        <f>INDEX(inf!$J$8:$J$12,'u fit'!C363)</f>
        <v>3.7437800260418548E-2</v>
      </c>
      <c r="J363" s="60"/>
      <c r="K363" s="60">
        <f t="shared" si="24"/>
        <v>6.1593200966521806</v>
      </c>
      <c r="L363">
        <f>INDEX(SS!$U$76:$U$80,'u fit'!C363)</f>
        <v>3.2585126504008487E-2</v>
      </c>
      <c r="M363" s="60"/>
    </row>
    <row r="364" spans="1:13" x14ac:dyDescent="0.25">
      <c r="A364">
        <f>SS!B364</f>
        <v>1977</v>
      </c>
      <c r="B364">
        <f>SS!C364</f>
        <v>12</v>
      </c>
      <c r="C364">
        <f>SS!I364</f>
        <v>2</v>
      </c>
      <c r="D364" s="60">
        <f>INDEX(IRFs!$Y$17:$Y$21,'u fit'!C364)</f>
        <v>0.43820684597691201</v>
      </c>
      <c r="E364" s="1">
        <f t="shared" si="21"/>
        <v>0.51004937780848714</v>
      </c>
      <c r="F364" s="1">
        <f t="shared" si="22"/>
        <v>6.8400730085717019</v>
      </c>
      <c r="G364" s="1">
        <f t="shared" si="23"/>
        <v>6.3383948355395585</v>
      </c>
      <c r="H364">
        <f>'u rate'!B387</f>
        <v>6.4</v>
      </c>
      <c r="I364" s="1">
        <f>INDEX(inf!$J$8:$J$12,'u fit'!C364)</f>
        <v>3.7437800260418548E-2</v>
      </c>
      <c r="J364" s="60"/>
      <c r="K364" s="60">
        <f t="shared" si="24"/>
        <v>6.1580528850714558</v>
      </c>
      <c r="L364">
        <f>INDEX(SS!$U$76:$U$80,'u fit'!C364)</f>
        <v>3.2585126504008487E-2</v>
      </c>
      <c r="M364" s="60"/>
    </row>
    <row r="365" spans="1:13" x14ac:dyDescent="0.25">
      <c r="A365">
        <f>SS!B365</f>
        <v>1978</v>
      </c>
      <c r="B365">
        <f>SS!C365</f>
        <v>1</v>
      </c>
      <c r="C365">
        <f>SS!I365</f>
        <v>2</v>
      </c>
      <c r="D365" s="60">
        <f>INDEX(IRFs!$Y$17:$Y$21,'u fit'!C365)</f>
        <v>0.43820684597691201</v>
      </c>
      <c r="E365" s="1">
        <f t="shared" si="21"/>
        <v>0.51004937780848714</v>
      </c>
      <c r="F365" s="1">
        <f t="shared" si="22"/>
        <v>6.8390007653653457</v>
      </c>
      <c r="G365" s="1">
        <f t="shared" si="23"/>
        <v>6.337820126418138</v>
      </c>
      <c r="H365">
        <f>'u rate'!B388</f>
        <v>6.4</v>
      </c>
      <c r="I365" s="1">
        <f>INDEX(inf!$J$8:$J$12,'u fit'!C365)</f>
        <v>3.7437800260418548E-2</v>
      </c>
      <c r="J365" s="60"/>
      <c r="K365" s="60">
        <f t="shared" si="24"/>
        <v>6.1574757462205163</v>
      </c>
      <c r="L365">
        <f>INDEX(SS!$U$76:$U$80,'u fit'!C365)</f>
        <v>3.2585126504008487E-2</v>
      </c>
      <c r="M365" s="60"/>
    </row>
    <row r="366" spans="1:13" x14ac:dyDescent="0.25">
      <c r="A366">
        <f>SS!B366</f>
        <v>1978</v>
      </c>
      <c r="B366">
        <f>SS!C366</f>
        <v>2</v>
      </c>
      <c r="C366">
        <f>SS!I366</f>
        <v>2</v>
      </c>
      <c r="D366" s="60">
        <f>INDEX(IRFs!$Y$17:$Y$21,'u fit'!C366)</f>
        <v>0.43820684597691201</v>
      </c>
      <c r="E366" s="1">
        <f t="shared" si="21"/>
        <v>0.51004937780848714</v>
      </c>
      <c r="F366" s="1">
        <f t="shared" si="22"/>
        <v>6.8385155615662416</v>
      </c>
      <c r="G366" s="1">
        <f t="shared" si="23"/>
        <v>6.3375583808919718</v>
      </c>
      <c r="H366">
        <f>'u rate'!B389</f>
        <v>6.3</v>
      </c>
      <c r="I366" s="1">
        <f>INDEX(inf!$J$8:$J$12,'u fit'!C366)</f>
        <v>3.7437800260418548E-2</v>
      </c>
      <c r="J366" s="60"/>
      <c r="K366" s="60">
        <f t="shared" si="24"/>
        <v>6.157212894098322</v>
      </c>
      <c r="L366">
        <f>INDEX(SS!$U$76:$U$80,'u fit'!C366)</f>
        <v>3.2585126504008487E-2</v>
      </c>
      <c r="M366" s="60"/>
    </row>
    <row r="367" spans="1:13" x14ac:dyDescent="0.25">
      <c r="A367">
        <f>SS!B367</f>
        <v>1978</v>
      </c>
      <c r="B367">
        <f>SS!C367</f>
        <v>3</v>
      </c>
      <c r="C367">
        <f>SS!I367</f>
        <v>2</v>
      </c>
      <c r="D367" s="60">
        <f>INDEX(IRFs!$Y$17:$Y$21,'u fit'!C367)</f>
        <v>0.43820684597691201</v>
      </c>
      <c r="E367" s="1">
        <f t="shared" si="21"/>
        <v>0.51004937780848714</v>
      </c>
      <c r="F367" s="1">
        <f t="shared" si="22"/>
        <v>6.8382960006258973</v>
      </c>
      <c r="G367" s="1">
        <f t="shared" si="23"/>
        <v>6.3374391715077554</v>
      </c>
      <c r="H367">
        <f>'u rate'!B390</f>
        <v>6.3</v>
      </c>
      <c r="I367" s="1">
        <f>INDEX(inf!$J$8:$J$12,'u fit'!C367)</f>
        <v>3.7437800260418548E-2</v>
      </c>
      <c r="J367" s="60"/>
      <c r="K367" s="60">
        <f t="shared" si="24"/>
        <v>6.1570931807260028</v>
      </c>
      <c r="L367">
        <f>INDEX(SS!$U$76:$U$80,'u fit'!C367)</f>
        <v>3.2585126504008487E-2</v>
      </c>
      <c r="M367" s="60"/>
    </row>
    <row r="368" spans="1:13" x14ac:dyDescent="0.25">
      <c r="A368">
        <f>SS!B368</f>
        <v>1978</v>
      </c>
      <c r="B368">
        <f>SS!C368</f>
        <v>4</v>
      </c>
      <c r="C368">
        <f>SS!I368</f>
        <v>2</v>
      </c>
      <c r="D368" s="60">
        <f>INDEX(IRFs!$Y$17:$Y$21,'u fit'!C368)</f>
        <v>0.43820684597691201</v>
      </c>
      <c r="E368" s="1">
        <f t="shared" si="21"/>
        <v>0.51004937780848714</v>
      </c>
      <c r="F368" s="1">
        <f t="shared" si="22"/>
        <v>6.838196646485196</v>
      </c>
      <c r="G368" s="1">
        <f t="shared" si="23"/>
        <v>6.3373848787849978</v>
      </c>
      <c r="H368">
        <f>'u rate'!B391</f>
        <v>6.1</v>
      </c>
      <c r="I368" s="1">
        <f>INDEX(inf!$J$8:$J$12,'u fit'!C368)</f>
        <v>3.7437800260418548E-2</v>
      </c>
      <c r="J368" s="60"/>
      <c r="K368" s="60">
        <f t="shared" si="24"/>
        <v>6.1570386584669006</v>
      </c>
      <c r="L368">
        <f>INDEX(SS!$U$76:$U$80,'u fit'!C368)</f>
        <v>3.2585126504008487E-2</v>
      </c>
      <c r="M368" s="60"/>
    </row>
    <row r="369" spans="1:13" x14ac:dyDescent="0.25">
      <c r="A369">
        <f>SS!B369</f>
        <v>1978</v>
      </c>
      <c r="B369">
        <f>SS!C369</f>
        <v>5</v>
      </c>
      <c r="C369">
        <f>SS!I369</f>
        <v>2</v>
      </c>
      <c r="D369" s="60">
        <f>INDEX(IRFs!$Y$17:$Y$21,'u fit'!C369)</f>
        <v>0.43820684597691201</v>
      </c>
      <c r="E369" s="1">
        <f t="shared" si="21"/>
        <v>0.51004937780848714</v>
      </c>
      <c r="F369" s="1">
        <f t="shared" si="22"/>
        <v>6.8381516874626165</v>
      </c>
      <c r="G369" s="1">
        <f t="shared" si="23"/>
        <v>6.3373601517069762</v>
      </c>
      <c r="H369">
        <f>'u rate'!B392</f>
        <v>6</v>
      </c>
      <c r="I369" s="1">
        <f>INDEX(inf!$J$8:$J$12,'u fit'!C369)</f>
        <v>3.7437800260418548E-2</v>
      </c>
      <c r="J369" s="60"/>
      <c r="K369" s="60">
        <f t="shared" si="24"/>
        <v>6.1570138268488437</v>
      </c>
      <c r="L369">
        <f>INDEX(SS!$U$76:$U$80,'u fit'!C369)</f>
        <v>3.2585126504008487E-2</v>
      </c>
      <c r="M369" s="60"/>
    </row>
    <row r="370" spans="1:13" x14ac:dyDescent="0.25">
      <c r="A370">
        <f>SS!B370</f>
        <v>1978</v>
      </c>
      <c r="B370">
        <f>SS!C370</f>
        <v>6</v>
      </c>
      <c r="C370">
        <f>SS!I370</f>
        <v>2</v>
      </c>
      <c r="D370" s="60">
        <f>INDEX(IRFs!$Y$17:$Y$21,'u fit'!C370)</f>
        <v>0.43820684597691201</v>
      </c>
      <c r="E370" s="1">
        <f t="shared" si="21"/>
        <v>0.51004937780848714</v>
      </c>
      <c r="F370" s="1">
        <f t="shared" si="22"/>
        <v>6.8381313429284383</v>
      </c>
      <c r="G370" s="1">
        <f t="shared" si="23"/>
        <v>6.3373488900063943</v>
      </c>
      <c r="H370">
        <f>'u rate'!B393</f>
        <v>5.9</v>
      </c>
      <c r="I370" s="1">
        <f>INDEX(inf!$J$8:$J$12,'u fit'!C370)</f>
        <v>3.7437800260418548E-2</v>
      </c>
      <c r="J370" s="60"/>
      <c r="K370" s="60">
        <f t="shared" si="24"/>
        <v>6.1570025175365473</v>
      </c>
      <c r="L370">
        <f>INDEX(SS!$U$76:$U$80,'u fit'!C370)</f>
        <v>3.2585126504008487E-2</v>
      </c>
      <c r="M370" s="60"/>
    </row>
    <row r="371" spans="1:13" x14ac:dyDescent="0.25">
      <c r="A371">
        <f>SS!B371</f>
        <v>1978</v>
      </c>
      <c r="B371">
        <f>SS!C371</f>
        <v>7</v>
      </c>
      <c r="C371">
        <f>SS!I371</f>
        <v>2</v>
      </c>
      <c r="D371" s="60">
        <f>INDEX(IRFs!$Y$17:$Y$21,'u fit'!C371)</f>
        <v>0.43820684597691201</v>
      </c>
      <c r="E371" s="1">
        <f t="shared" si="21"/>
        <v>0.51004937780848714</v>
      </c>
      <c r="F371" s="1">
        <f t="shared" si="22"/>
        <v>6.8381221367658664</v>
      </c>
      <c r="G371" s="1">
        <f t="shared" si="23"/>
        <v>6.3373437609774044</v>
      </c>
      <c r="H371">
        <f>'u rate'!B394</f>
        <v>6.2</v>
      </c>
      <c r="I371" s="1">
        <f>INDEX(inf!$J$8:$J$12,'u fit'!C371)</f>
        <v>3.7437800260418548E-2</v>
      </c>
      <c r="J371" s="60"/>
      <c r="K371" s="60">
        <f t="shared" si="24"/>
        <v>6.1569973668232789</v>
      </c>
      <c r="L371">
        <f>INDEX(SS!$U$76:$U$80,'u fit'!C371)</f>
        <v>3.2585126504008487E-2</v>
      </c>
      <c r="M371" s="60"/>
    </row>
    <row r="372" spans="1:13" x14ac:dyDescent="0.25">
      <c r="A372">
        <f>SS!B372</f>
        <v>1978</v>
      </c>
      <c r="B372">
        <f>SS!C372</f>
        <v>8</v>
      </c>
      <c r="C372">
        <f>SS!I372</f>
        <v>3</v>
      </c>
      <c r="D372" s="60">
        <f>INDEX(IRFs!$Y$17:$Y$21,'u fit'!C372)</f>
        <v>0.59221490927912501</v>
      </c>
      <c r="E372" s="1">
        <f t="shared" si="21"/>
        <v>0.59294213313397237</v>
      </c>
      <c r="F372" s="1">
        <f t="shared" si="22"/>
        <v>6.8381179708592619</v>
      </c>
      <c r="G372" s="1">
        <f t="shared" si="23"/>
        <v>6.337341425012406</v>
      </c>
      <c r="H372">
        <f>'u rate'!B395</f>
        <v>5.9</v>
      </c>
      <c r="I372" s="1">
        <f>INDEX(inf!$J$8:$J$12,'u fit'!C372)</f>
        <v>3.4284414301171372E-2</v>
      </c>
      <c r="J372" s="60"/>
      <c r="K372" s="60">
        <f t="shared" si="24"/>
        <v>6.1569950209823929</v>
      </c>
      <c r="L372">
        <f>INDEX(SS!$U$76:$U$80,'u fit'!C372)</f>
        <v>3.4996080369101741E-2</v>
      </c>
      <c r="M372" s="60"/>
    </row>
    <row r="373" spans="1:13" x14ac:dyDescent="0.25">
      <c r="A373">
        <f>SS!B373</f>
        <v>1978</v>
      </c>
      <c r="B373">
        <f>SS!C373</f>
        <v>9</v>
      </c>
      <c r="C373">
        <f>SS!I373</f>
        <v>3</v>
      </c>
      <c r="D373" s="60">
        <f>INDEX(IRFs!$Y$17:$Y$21,'u fit'!C373)</f>
        <v>0.59221490927912501</v>
      </c>
      <c r="E373" s="1">
        <f t="shared" si="21"/>
        <v>0.59294213313397237</v>
      </c>
      <c r="F373" s="1">
        <f t="shared" si="22"/>
        <v>5.9775102751601334</v>
      </c>
      <c r="G373" s="1">
        <f t="shared" si="23"/>
        <v>5.8120206689628766</v>
      </c>
      <c r="H373">
        <f>'u rate'!B396</f>
        <v>6</v>
      </c>
      <c r="I373" s="1">
        <f>INDEX(inf!$J$8:$J$12,'u fit'!C373)</f>
        <v>3.4284414301171372E-2</v>
      </c>
      <c r="J373" s="60"/>
      <c r="K373" s="60">
        <f t="shared" si="24"/>
        <v>5.857490609141264</v>
      </c>
      <c r="L373">
        <f>INDEX(SS!$U$76:$U$80,'u fit'!C373)</f>
        <v>3.4996080369101741E-2</v>
      </c>
      <c r="M373" s="60"/>
    </row>
    <row r="374" spans="1:13" x14ac:dyDescent="0.25">
      <c r="A374">
        <f>SS!B374</f>
        <v>1978</v>
      </c>
      <c r="B374">
        <f>SS!C374</f>
        <v>10</v>
      </c>
      <c r="C374">
        <f>SS!I374</f>
        <v>3</v>
      </c>
      <c r="D374" s="60">
        <f>INDEX(IRFs!$Y$17:$Y$21,'u fit'!C374)</f>
        <v>0.59221490927912501</v>
      </c>
      <c r="E374" s="1">
        <f t="shared" si="21"/>
        <v>0.59294213313397237</v>
      </c>
      <c r="F374" s="1">
        <f t="shared" si="22"/>
        <v>5.656698573130484</v>
      </c>
      <c r="G374" s="1">
        <f t="shared" si="23"/>
        <v>5.616313865155611</v>
      </c>
      <c r="H374">
        <f>'u rate'!B397</f>
        <v>5.8</v>
      </c>
      <c r="I374" s="1">
        <f>INDEX(inf!$J$8:$J$12,'u fit'!C374)</f>
        <v>3.4284414301171372E-2</v>
      </c>
      <c r="J374" s="60"/>
      <c r="K374" s="60">
        <f t="shared" si="24"/>
        <v>5.6620388301615598</v>
      </c>
      <c r="L374">
        <f>INDEX(SS!$U$76:$U$80,'u fit'!C374)</f>
        <v>3.4996080369101741E-2</v>
      </c>
      <c r="M374" s="60"/>
    </row>
    <row r="375" spans="1:13" x14ac:dyDescent="0.25">
      <c r="A375">
        <f>SS!B375</f>
        <v>1978</v>
      </c>
      <c r="B375">
        <f>SS!C375</f>
        <v>11</v>
      </c>
      <c r="C375">
        <f>SS!I375</f>
        <v>2</v>
      </c>
      <c r="D375" s="60">
        <f>INDEX(IRFs!$Y$17:$Y$21,'u fit'!C375)</f>
        <v>0.43820684597691201</v>
      </c>
      <c r="E375" s="1">
        <f t="shared" si="21"/>
        <v>0.51004937780848714</v>
      </c>
      <c r="F375" s="1">
        <f t="shared" si="22"/>
        <v>5.5371084873416834</v>
      </c>
      <c r="G375" s="1">
        <f t="shared" si="23"/>
        <v>5.5434038333029116</v>
      </c>
      <c r="H375">
        <f>'u rate'!B398</f>
        <v>5.9</v>
      </c>
      <c r="I375" s="1">
        <f>INDEX(inf!$J$8:$J$12,'u fit'!C375)</f>
        <v>3.7437800260418548E-2</v>
      </c>
      <c r="J375" s="60"/>
      <c r="K375" s="60">
        <f t="shared" si="24"/>
        <v>5.5892238071074258</v>
      </c>
      <c r="L375">
        <f>INDEX(SS!$U$76:$U$80,'u fit'!C375)</f>
        <v>3.2585126504008487E-2</v>
      </c>
      <c r="M375" s="60"/>
    </row>
    <row r="376" spans="1:13" x14ac:dyDescent="0.25">
      <c r="A376">
        <f>SS!B376</f>
        <v>1978</v>
      </c>
      <c r="B376">
        <f>SS!C376</f>
        <v>12</v>
      </c>
      <c r="C376">
        <f>SS!I376</f>
        <v>2</v>
      </c>
      <c r="D376" s="60">
        <f>INDEX(IRFs!$Y$17:$Y$21,'u fit'!C376)</f>
        <v>0.43820684597691201</v>
      </c>
      <c r="E376" s="1">
        <f t="shared" si="21"/>
        <v>0.51004937780848714</v>
      </c>
      <c r="F376" s="1">
        <f t="shared" si="22"/>
        <v>6.2493926129874531</v>
      </c>
      <c r="G376" s="1">
        <f t="shared" si="23"/>
        <v>5.9757494189558127</v>
      </c>
      <c r="H376">
        <f>'u rate'!B399</f>
        <v>6</v>
      </c>
      <c r="I376" s="1">
        <f>INDEX(inf!$J$8:$J$12,'u fit'!C376)</f>
        <v>3.7437800260418548E-2</v>
      </c>
      <c r="J376" s="60"/>
      <c r="K376" s="60">
        <f t="shared" si="24"/>
        <v>5.7938742924154472</v>
      </c>
      <c r="L376">
        <f>INDEX(SS!$U$76:$U$80,'u fit'!C376)</f>
        <v>3.2585126504008487E-2</v>
      </c>
      <c r="M376" s="60"/>
    </row>
    <row r="377" spans="1:13" x14ac:dyDescent="0.25">
      <c r="A377">
        <f>SS!B377</f>
        <v>1979</v>
      </c>
      <c r="B377">
        <f>SS!C377</f>
        <v>1</v>
      </c>
      <c r="C377">
        <f>SS!I377</f>
        <v>3</v>
      </c>
      <c r="D377" s="60">
        <f>INDEX(IRFs!$Y$17:$Y$21,'u fit'!C377)</f>
        <v>0.59221490927912501</v>
      </c>
      <c r="E377" s="1">
        <f t="shared" si="21"/>
        <v>0.59294213313397237</v>
      </c>
      <c r="F377" s="1">
        <f t="shared" si="22"/>
        <v>6.5717103127001426</v>
      </c>
      <c r="G377" s="1">
        <f t="shared" si="23"/>
        <v>6.172656895424284</v>
      </c>
      <c r="H377">
        <f>'u rate'!B400</f>
        <v>5.9</v>
      </c>
      <c r="I377" s="1">
        <f>INDEX(inf!$J$8:$J$12,'u fit'!C377)</f>
        <v>3.4284414301171372E-2</v>
      </c>
      <c r="J377" s="60"/>
      <c r="K377" s="60">
        <f t="shared" si="24"/>
        <v>5.9916142455058896</v>
      </c>
      <c r="L377">
        <f>INDEX(SS!$U$76:$U$80,'u fit'!C377)</f>
        <v>3.4996080369101741E-2</v>
      </c>
      <c r="M377" s="60"/>
    </row>
    <row r="378" spans="1:13" x14ac:dyDescent="0.25">
      <c r="A378">
        <f>SS!B378</f>
        <v>1979</v>
      </c>
      <c r="B378">
        <f>SS!C378</f>
        <v>2</v>
      </c>
      <c r="C378">
        <f>SS!I378</f>
        <v>2</v>
      </c>
      <c r="D378" s="60">
        <f>INDEX(IRFs!$Y$17:$Y$21,'u fit'!C378)</f>
        <v>0.43820684597691201</v>
      </c>
      <c r="E378" s="1">
        <f t="shared" si="21"/>
        <v>0.51004937780848714</v>
      </c>
      <c r="F378" s="1">
        <f t="shared" si="22"/>
        <v>5.8782005726384412</v>
      </c>
      <c r="G378" s="1">
        <f t="shared" si="23"/>
        <v>5.7506679001049186</v>
      </c>
      <c r="H378">
        <f>'u rate'!B401</f>
        <v>5.9</v>
      </c>
      <c r="I378" s="1">
        <f>INDEX(inf!$J$8:$J$12,'u fit'!C378)</f>
        <v>3.7437800260418548E-2</v>
      </c>
      <c r="J378" s="60"/>
      <c r="K378" s="60">
        <f t="shared" si="24"/>
        <v>5.7962177888543014</v>
      </c>
      <c r="L378">
        <f>INDEX(SS!$U$76:$U$80,'u fit'!C378)</f>
        <v>3.2585126504008487E-2</v>
      </c>
      <c r="M378" s="60"/>
    </row>
    <row r="379" spans="1:13" x14ac:dyDescent="0.25">
      <c r="A379">
        <f>SS!B379</f>
        <v>1979</v>
      </c>
      <c r="B379">
        <f>SS!C379</f>
        <v>3</v>
      </c>
      <c r="C379">
        <f>SS!I379</f>
        <v>2</v>
      </c>
      <c r="D379" s="60">
        <f>INDEX(IRFs!$Y$17:$Y$21,'u fit'!C379)</f>
        <v>0.43820684597691201</v>
      </c>
      <c r="E379" s="1">
        <f t="shared" si="21"/>
        <v>0.51004937780848714</v>
      </c>
      <c r="F379" s="1">
        <f t="shared" si="22"/>
        <v>6.4037411550434502</v>
      </c>
      <c r="G379" s="1">
        <f t="shared" si="23"/>
        <v>6.0701457669489223</v>
      </c>
      <c r="H379">
        <f>'u rate'!B402</f>
        <v>5.8</v>
      </c>
      <c r="I379" s="1">
        <f>INDEX(inf!$J$8:$J$12,'u fit'!C379)</f>
        <v>3.7437800260418548E-2</v>
      </c>
      <c r="J379" s="60"/>
      <c r="K379" s="60">
        <f t="shared" si="24"/>
        <v>5.8886697250665545</v>
      </c>
      <c r="L379">
        <f>INDEX(SS!$U$76:$U$80,'u fit'!C379)</f>
        <v>3.2585126504008487E-2</v>
      </c>
      <c r="M379" s="60"/>
    </row>
    <row r="380" spans="1:13" x14ac:dyDescent="0.25">
      <c r="A380">
        <f>SS!B380</f>
        <v>1979</v>
      </c>
      <c r="B380">
        <f>SS!C380</f>
        <v>4</v>
      </c>
      <c r="C380">
        <f>SS!I380</f>
        <v>3</v>
      </c>
      <c r="D380" s="60">
        <f>INDEX(IRFs!$Y$17:$Y$21,'u fit'!C380)</f>
        <v>0.59221490927912501</v>
      </c>
      <c r="E380" s="1">
        <f t="shared" si="21"/>
        <v>0.59294213313397237</v>
      </c>
      <c r="F380" s="1">
        <f t="shared" si="22"/>
        <v>6.6415550070268523</v>
      </c>
      <c r="G380" s="1">
        <f t="shared" si="23"/>
        <v>6.2156487687958908</v>
      </c>
      <c r="H380">
        <f>'u rate'!B403</f>
        <v>5.8</v>
      </c>
      <c r="I380" s="1">
        <f>INDEX(inf!$J$8:$J$12,'u fit'!C380)</f>
        <v>3.4284414301171372E-2</v>
      </c>
      <c r="J380" s="60"/>
      <c r="K380" s="60">
        <f t="shared" si="24"/>
        <v>6.0347878779968482</v>
      </c>
      <c r="L380">
        <f>INDEX(SS!$U$76:$U$80,'u fit'!C380)</f>
        <v>3.4996080369101741E-2</v>
      </c>
      <c r="M380" s="60"/>
    </row>
    <row r="381" spans="1:13" x14ac:dyDescent="0.25">
      <c r="A381">
        <f>SS!B381</f>
        <v>1979</v>
      </c>
      <c r="B381">
        <f>SS!C381</f>
        <v>5</v>
      </c>
      <c r="C381">
        <f>SS!I381</f>
        <v>3</v>
      </c>
      <c r="D381" s="60">
        <f>INDEX(IRFs!$Y$17:$Y$21,'u fit'!C381)</f>
        <v>0.59221490927912501</v>
      </c>
      <c r="E381" s="1">
        <f t="shared" si="21"/>
        <v>0.59294213313397237</v>
      </c>
      <c r="F381" s="1">
        <f t="shared" si="22"/>
        <v>5.904236820485945</v>
      </c>
      <c r="G381" s="1">
        <f t="shared" si="23"/>
        <v>5.7666844043651286</v>
      </c>
      <c r="H381">
        <f>'u rate'!B404</f>
        <v>5.6</v>
      </c>
      <c r="I381" s="1">
        <f>INDEX(inf!$J$8:$J$12,'u fit'!C381)</f>
        <v>3.4284414301171372E-2</v>
      </c>
      <c r="J381" s="60"/>
      <c r="K381" s="60">
        <f t="shared" si="24"/>
        <v>5.8122134220657919</v>
      </c>
      <c r="L381">
        <f>INDEX(SS!$U$76:$U$80,'u fit'!C381)</f>
        <v>3.4996080369101741E-2</v>
      </c>
      <c r="M381" s="60"/>
    </row>
    <row r="382" spans="1:13" x14ac:dyDescent="0.25">
      <c r="A382">
        <f>SS!B382</f>
        <v>1979</v>
      </c>
      <c r="B382">
        <f>SS!C382</f>
        <v>6</v>
      </c>
      <c r="C382">
        <f>SS!I382</f>
        <v>3</v>
      </c>
      <c r="D382" s="60">
        <f>INDEX(IRFs!$Y$17:$Y$21,'u fit'!C382)</f>
        <v>0.59221490927912501</v>
      </c>
      <c r="E382" s="1">
        <f t="shared" si="21"/>
        <v>0.59294213313397237</v>
      </c>
      <c r="F382" s="1">
        <f t="shared" si="22"/>
        <v>5.629384174450232</v>
      </c>
      <c r="G382" s="1">
        <f t="shared" si="23"/>
        <v>5.5994239643877286</v>
      </c>
      <c r="H382">
        <f>'u rate'!B405</f>
        <v>5.7</v>
      </c>
      <c r="I382" s="1">
        <f>INDEX(inf!$J$8:$J$12,'u fit'!C382)</f>
        <v>3.4284414301171372E-2</v>
      </c>
      <c r="J382" s="60"/>
      <c r="K382" s="60">
        <f t="shared" si="24"/>
        <v>5.6451709385622255</v>
      </c>
      <c r="L382">
        <f>INDEX(SS!$U$76:$U$80,'u fit'!C382)</f>
        <v>3.4996080369101741E-2</v>
      </c>
      <c r="M382" s="60"/>
    </row>
    <row r="383" spans="1:13" x14ac:dyDescent="0.25">
      <c r="A383">
        <f>SS!B383</f>
        <v>1979</v>
      </c>
      <c r="B383">
        <f>SS!C383</f>
        <v>7</v>
      </c>
      <c r="C383">
        <f>SS!I383</f>
        <v>3</v>
      </c>
      <c r="D383" s="60">
        <f>INDEX(IRFs!$Y$17:$Y$21,'u fit'!C383)</f>
        <v>0.59221490927912501</v>
      </c>
      <c r="E383" s="1">
        <f t="shared" si="21"/>
        <v>0.59294213313397237</v>
      </c>
      <c r="F383" s="1">
        <f t="shared" si="22"/>
        <v>5.5269264046409132</v>
      </c>
      <c r="G383" s="1">
        <f t="shared" si="23"/>
        <v>5.5371115471942076</v>
      </c>
      <c r="H383">
        <f>'u rate'!B406</f>
        <v>5.7</v>
      </c>
      <c r="I383" s="1">
        <f>INDEX(inf!$J$8:$J$12,'u fit'!C383)</f>
        <v>3.4284414301171372E-2</v>
      </c>
      <c r="J383" s="60"/>
      <c r="K383" s="60">
        <f t="shared" si="24"/>
        <v>5.5829397204539717</v>
      </c>
      <c r="L383">
        <f>INDEX(SS!$U$76:$U$80,'u fit'!C383)</f>
        <v>3.4996080369101741E-2</v>
      </c>
      <c r="M383" s="60"/>
    </row>
    <row r="384" spans="1:13" x14ac:dyDescent="0.25">
      <c r="A384">
        <f>SS!B384</f>
        <v>1979</v>
      </c>
      <c r="B384">
        <f>SS!C384</f>
        <v>8</v>
      </c>
      <c r="C384">
        <f>SS!I384</f>
        <v>2</v>
      </c>
      <c r="D384" s="60">
        <f>INDEX(IRFs!$Y$17:$Y$21,'u fit'!C384)</f>
        <v>0.43820684597691201</v>
      </c>
      <c r="E384" s="1">
        <f t="shared" si="21"/>
        <v>0.51004937780848714</v>
      </c>
      <c r="F384" s="1">
        <f t="shared" si="22"/>
        <v>5.4887328680469984</v>
      </c>
      <c r="G384" s="1">
        <f t="shared" si="23"/>
        <v>5.5138972274362068</v>
      </c>
      <c r="H384">
        <f>'u rate'!B407</f>
        <v>6</v>
      </c>
      <c r="I384" s="1">
        <f>INDEX(inf!$J$8:$J$12,'u fit'!C384)</f>
        <v>3.7437800260418548E-2</v>
      </c>
      <c r="J384" s="60"/>
      <c r="K384" s="60">
        <f t="shared" si="24"/>
        <v>5.5597556511920079</v>
      </c>
      <c r="L384">
        <f>INDEX(SS!$U$76:$U$80,'u fit'!C384)</f>
        <v>3.2585126504008487E-2</v>
      </c>
      <c r="M384" s="60"/>
    </row>
    <row r="385" spans="1:13" x14ac:dyDescent="0.25">
      <c r="A385">
        <f>SS!B385</f>
        <v>1979</v>
      </c>
      <c r="B385">
        <f>SS!C385</f>
        <v>9</v>
      </c>
      <c r="C385">
        <f>SS!I385</f>
        <v>3</v>
      </c>
      <c r="D385" s="60">
        <f>INDEX(IRFs!$Y$17:$Y$21,'u fit'!C385)</f>
        <v>0.59221490927912501</v>
      </c>
      <c r="E385" s="1">
        <f t="shared" si="21"/>
        <v>0.59294213313397237</v>
      </c>
      <c r="F385" s="1">
        <f t="shared" si="22"/>
        <v>6.2275020249877517</v>
      </c>
      <c r="G385" s="1">
        <f t="shared" si="23"/>
        <v>5.9623109301793198</v>
      </c>
      <c r="H385">
        <f>'u rate'!B408</f>
        <v>5.9</v>
      </c>
      <c r="I385" s="1">
        <f>INDEX(inf!$J$8:$J$12,'u fit'!C385)</f>
        <v>3.4284414301171372E-2</v>
      </c>
      <c r="J385" s="60"/>
      <c r="K385" s="60">
        <f t="shared" si="24"/>
        <v>5.7803789889971657</v>
      </c>
      <c r="L385">
        <f>INDEX(SS!$U$76:$U$80,'u fit'!C385)</f>
        <v>3.4996080369101741E-2</v>
      </c>
      <c r="M385" s="60"/>
    </row>
    <row r="386" spans="1:13" x14ac:dyDescent="0.25">
      <c r="A386">
        <f>SS!B386</f>
        <v>1979</v>
      </c>
      <c r="B386">
        <f>SS!C386</f>
        <v>10</v>
      </c>
      <c r="C386">
        <f>SS!I386</f>
        <v>2</v>
      </c>
      <c r="D386" s="60">
        <f>INDEX(IRFs!$Y$17:$Y$21,'u fit'!C386)</f>
        <v>0.43820684597691201</v>
      </c>
      <c r="E386" s="1">
        <f t="shared" si="21"/>
        <v>0.51004937780848714</v>
      </c>
      <c r="F386" s="1">
        <f t="shared" si="22"/>
        <v>5.7498888608264549</v>
      </c>
      <c r="G386" s="1">
        <f t="shared" si="23"/>
        <v>5.6723040888947542</v>
      </c>
      <c r="H386">
        <f>'u rate'!B409</f>
        <v>6</v>
      </c>
      <c r="I386" s="1">
        <f>INDEX(inf!$J$8:$J$12,'u fit'!C386)</f>
        <v>3.7437800260418548E-2</v>
      </c>
      <c r="J386" s="60"/>
      <c r="K386" s="60">
        <f t="shared" si="24"/>
        <v>5.7179560932428402</v>
      </c>
      <c r="L386">
        <f>INDEX(SS!$U$76:$U$80,'u fit'!C386)</f>
        <v>3.2585126504008487E-2</v>
      </c>
      <c r="M386" s="60"/>
    </row>
    <row r="387" spans="1:13" x14ac:dyDescent="0.25">
      <c r="A387">
        <f>SS!B387</f>
        <v>1979</v>
      </c>
      <c r="B387">
        <f>SS!C387</f>
        <v>11</v>
      </c>
      <c r="C387">
        <f>SS!I387</f>
        <v>2</v>
      </c>
      <c r="D387" s="60">
        <f>INDEX(IRFs!$Y$17:$Y$21,'u fit'!C387)</f>
        <v>0.43820684597691201</v>
      </c>
      <c r="E387" s="1">
        <f t="shared" si="21"/>
        <v>0.51004937780848714</v>
      </c>
      <c r="F387" s="1">
        <f t="shared" si="22"/>
        <v>6.3456784602445993</v>
      </c>
      <c r="G387" s="1">
        <f t="shared" si="23"/>
        <v>6.0344557522387152</v>
      </c>
      <c r="H387">
        <f>'u rate'!B410</f>
        <v>5.9</v>
      </c>
      <c r="I387" s="1">
        <f>INDEX(inf!$J$8:$J$12,'u fit'!C387)</f>
        <v>3.7437800260418548E-2</v>
      </c>
      <c r="J387" s="60"/>
      <c r="K387" s="60">
        <f t="shared" si="24"/>
        <v>5.8528288217084565</v>
      </c>
      <c r="L387">
        <f>INDEX(SS!$U$76:$U$80,'u fit'!C387)</f>
        <v>3.2585126504008487E-2</v>
      </c>
      <c r="M387" s="60"/>
    </row>
    <row r="388" spans="1:13" x14ac:dyDescent="0.25">
      <c r="A388">
        <f>SS!B388</f>
        <v>1979</v>
      </c>
      <c r="B388">
        <f>SS!C388</f>
        <v>12</v>
      </c>
      <c r="C388">
        <f>SS!I388</f>
        <v>2</v>
      </c>
      <c r="D388" s="60">
        <f>INDEX(IRFs!$Y$17:$Y$21,'u fit'!C388)</f>
        <v>0.43820684597691201</v>
      </c>
      <c r="E388" s="1">
        <f t="shared" si="21"/>
        <v>0.51004937780848714</v>
      </c>
      <c r="F388" s="1">
        <f t="shared" si="22"/>
        <v>6.6152808931545</v>
      </c>
      <c r="G388" s="1">
        <f t="shared" si="23"/>
        <v>6.199394108253685</v>
      </c>
      <c r="H388">
        <f>'u rate'!B411</f>
        <v>6</v>
      </c>
      <c r="I388" s="1">
        <f>INDEX(inf!$J$8:$J$12,'u fit'!C388)</f>
        <v>3.7437800260418548E-2</v>
      </c>
      <c r="J388" s="60"/>
      <c r="K388" s="60">
        <f t="shared" si="24"/>
        <v>6.0184644967278214</v>
      </c>
      <c r="L388">
        <f>INDEX(SS!$U$76:$U$80,'u fit'!C388)</f>
        <v>3.2585126504008487E-2</v>
      </c>
      <c r="M388" s="60"/>
    </row>
    <row r="389" spans="1:13" x14ac:dyDescent="0.25">
      <c r="A389">
        <f>SS!B389</f>
        <v>1980</v>
      </c>
      <c r="B389">
        <f>SS!C389</f>
        <v>1</v>
      </c>
      <c r="C389">
        <f>SS!I389</f>
        <v>2</v>
      </c>
      <c r="D389" s="60">
        <f>INDEX(IRFs!$Y$17:$Y$21,'u fit'!C389)</f>
        <v>0.43820684597691201</v>
      </c>
      <c r="E389" s="1">
        <f t="shared" si="21"/>
        <v>0.51004937780848714</v>
      </c>
      <c r="F389" s="1">
        <f t="shared" si="22"/>
        <v>6.737279450870048</v>
      </c>
      <c r="G389" s="1">
        <f t="shared" si="23"/>
        <v>6.2745136342382519</v>
      </c>
      <c r="H389">
        <f>'u rate'!B412</f>
        <v>6.3</v>
      </c>
      <c r="I389" s="1">
        <f>INDEX(inf!$J$8:$J$12,'u fit'!C389)</f>
        <v>3.7437800260418548E-2</v>
      </c>
      <c r="J389" s="60"/>
      <c r="K389" s="60">
        <f t="shared" si="24"/>
        <v>6.0939016096844894</v>
      </c>
      <c r="L389">
        <f>INDEX(SS!$U$76:$U$80,'u fit'!C389)</f>
        <v>3.2585126504008487E-2</v>
      </c>
      <c r="M389" s="60"/>
    </row>
    <row r="390" spans="1:13" x14ac:dyDescent="0.25">
      <c r="A390">
        <f>SS!B390</f>
        <v>1980</v>
      </c>
      <c r="B390">
        <f>SS!C390</f>
        <v>2</v>
      </c>
      <c r="C390">
        <f>SS!I390</f>
        <v>2</v>
      </c>
      <c r="D390" s="60">
        <f>INDEX(IRFs!$Y$17:$Y$21,'u fit'!C390)</f>
        <v>0.43820684597691201</v>
      </c>
      <c r="E390" s="1">
        <f t="shared" ref="E390:E453" si="25">$F$3*D390^$F$2</f>
        <v>0.51004937780848714</v>
      </c>
      <c r="F390" s="1">
        <f t="shared" ref="F390:F453" si="26">(1-E389)*F389+100*I389*(1-F389/100)</f>
        <v>6.7924853624934336</v>
      </c>
      <c r="G390" s="1">
        <f t="shared" si="23"/>
        <v>6.308726071663262</v>
      </c>
      <c r="H390">
        <f>'u rate'!B413</f>
        <v>6.3</v>
      </c>
      <c r="I390" s="1">
        <f>INDEX(inf!$J$8:$J$12,'u fit'!C390)</f>
        <v>3.7437800260418548E-2</v>
      </c>
      <c r="J390" s="60"/>
      <c r="K390" s="60">
        <f t="shared" si="24"/>
        <v>6.1282586889222319</v>
      </c>
      <c r="L390">
        <f>INDEX(SS!$U$76:$U$80,'u fit'!C390)</f>
        <v>3.2585126504008487E-2</v>
      </c>
      <c r="M390" s="60"/>
    </row>
    <row r="391" spans="1:13" x14ac:dyDescent="0.25">
      <c r="A391">
        <f>SS!B391</f>
        <v>1980</v>
      </c>
      <c r="B391">
        <f>SS!C391</f>
        <v>3</v>
      </c>
      <c r="C391">
        <f>SS!I391</f>
        <v>2</v>
      </c>
      <c r="D391" s="60">
        <f>INDEX(IRFs!$Y$17:$Y$21,'u fit'!C391)</f>
        <v>0.43820684597691201</v>
      </c>
      <c r="E391" s="1">
        <f t="shared" si="25"/>
        <v>0.51004937780848714</v>
      </c>
      <c r="F391" s="1">
        <f t="shared" si="26"/>
        <v>6.8174667453494102</v>
      </c>
      <c r="G391" s="1">
        <f t="shared" ref="G391:G454" si="27">(1-E390)*G390+$G$3*(100-G390)</f>
        <v>6.3243077843966553</v>
      </c>
      <c r="H391">
        <f>'u rate'!B414</f>
        <v>6.3</v>
      </c>
      <c r="I391" s="1">
        <f>INDEX(inf!$J$8:$J$12,'u fit'!C391)</f>
        <v>3.7437800260418548E-2</v>
      </c>
      <c r="J391" s="60"/>
      <c r="K391" s="60">
        <f t="shared" ref="K391:K454" si="28">(1-E390)*G390+L390*(100-G390)</f>
        <v>6.1439062773237989</v>
      </c>
      <c r="L391">
        <f>INDEX(SS!$U$76:$U$80,'u fit'!C391)</f>
        <v>3.2585126504008487E-2</v>
      </c>
      <c r="M391" s="60"/>
    </row>
    <row r="392" spans="1:13" x14ac:dyDescent="0.25">
      <c r="A392">
        <f>SS!B392</f>
        <v>1980</v>
      </c>
      <c r="B392">
        <f>SS!C392</f>
        <v>4</v>
      </c>
      <c r="C392">
        <f>SS!I392</f>
        <v>1</v>
      </c>
      <c r="D392" s="60">
        <f>INDEX(IRFs!$Y$17:$Y$21,'u fit'!C392)</f>
        <v>0.35272779872723298</v>
      </c>
      <c r="E392" s="1">
        <f t="shared" si="25"/>
        <v>0.45760681862527586</v>
      </c>
      <c r="F392" s="1">
        <f t="shared" si="26"/>
        <v>6.8287711414013099</v>
      </c>
      <c r="G392" s="1">
        <f t="shared" si="27"/>
        <v>6.3314043197498631</v>
      </c>
      <c r="H392">
        <f>'u rate'!B415</f>
        <v>6.9</v>
      </c>
      <c r="I392" s="1">
        <f>INDEX(inf!$J$8:$J$12,'u fit'!C392)</f>
        <v>4.0615527843925664E-2</v>
      </c>
      <c r="J392" s="60"/>
      <c r="K392" s="60">
        <f t="shared" si="28"/>
        <v>6.1510328150917672</v>
      </c>
      <c r="L392">
        <f>INDEX(SS!$U$76:$U$80,'u fit'!C392)</f>
        <v>3.2291089564390592E-2</v>
      </c>
      <c r="M392" s="60"/>
    </row>
    <row r="393" spans="1:13" x14ac:dyDescent="0.25">
      <c r="A393">
        <f>SS!B393</f>
        <v>1980</v>
      </c>
      <c r="B393">
        <f>SS!C393</f>
        <v>5</v>
      </c>
      <c r="C393">
        <f>SS!I393</f>
        <v>1</v>
      </c>
      <c r="D393" s="60">
        <f>INDEX(IRFs!$Y$17:$Y$21,'u fit'!C393)</f>
        <v>0.35272779872723298</v>
      </c>
      <c r="E393" s="1">
        <f t="shared" si="25"/>
        <v>0.45760681862527586</v>
      </c>
      <c r="F393" s="1">
        <f t="shared" si="26"/>
        <v>7.4880775442237484</v>
      </c>
      <c r="G393" s="1">
        <f t="shared" si="27"/>
        <v>6.6666714116106851</v>
      </c>
      <c r="H393">
        <f>'u rate'!B416</f>
        <v>7.5</v>
      </c>
      <c r="I393" s="1">
        <f>INDEX(inf!$J$8:$J$12,'u fit'!C393)</f>
        <v>4.0615527843925664E-2</v>
      </c>
      <c r="J393" s="60"/>
      <c r="K393" s="60">
        <f t="shared" si="28"/>
        <v>6.4587715440404461</v>
      </c>
      <c r="L393">
        <f>INDEX(SS!$U$76:$U$80,'u fit'!C393)</f>
        <v>3.2291089564390592E-2</v>
      </c>
      <c r="M393" s="60"/>
    </row>
    <row r="394" spans="1:13" x14ac:dyDescent="0.25">
      <c r="A394">
        <f>SS!B394</f>
        <v>1980</v>
      </c>
      <c r="B394">
        <f>SS!C394</f>
        <v>6</v>
      </c>
      <c r="C394">
        <f>SS!I394</f>
        <v>1</v>
      </c>
      <c r="D394" s="60">
        <f>INDEX(IRFs!$Y$17:$Y$21,'u fit'!C394)</f>
        <v>0.35272779872723298</v>
      </c>
      <c r="E394" s="1">
        <f t="shared" si="25"/>
        <v>0.45760681862527586</v>
      </c>
      <c r="F394" s="1">
        <f t="shared" si="26"/>
        <v>7.8189027639898239</v>
      </c>
      <c r="G394" s="1">
        <f t="shared" si="27"/>
        <v>6.836947722513731</v>
      </c>
      <c r="H394">
        <f>'u rate'!B417</f>
        <v>7.6</v>
      </c>
      <c r="I394" s="1">
        <f>INDEX(inf!$J$8:$J$12,'u fit'!C394)</f>
        <v>4.0615527843925664E-2</v>
      </c>
      <c r="J394" s="60"/>
      <c r="K394" s="60">
        <f t="shared" si="28"/>
        <v>6.6297919889138193</v>
      </c>
      <c r="L394">
        <f>INDEX(SS!$U$76:$U$80,'u fit'!C394)</f>
        <v>3.2291089564390592E-2</v>
      </c>
      <c r="M394" s="60"/>
    </row>
    <row r="395" spans="1:13" x14ac:dyDescent="0.25">
      <c r="A395">
        <f>SS!B395</f>
        <v>1980</v>
      </c>
      <c r="B395">
        <f>SS!C395</f>
        <v>7</v>
      </c>
      <c r="C395">
        <f>SS!I395</f>
        <v>1</v>
      </c>
      <c r="D395" s="60">
        <f>INDEX(IRFs!$Y$17:$Y$21,'u fit'!C395)</f>
        <v>0.35272779872723298</v>
      </c>
      <c r="E395" s="1">
        <f t="shared" si="25"/>
        <v>0.45760681862527586</v>
      </c>
      <c r="F395" s="1">
        <f t="shared" si="26"/>
        <v>7.9849034664928551</v>
      </c>
      <c r="G395" s="1">
        <f t="shared" si="27"/>
        <v>6.9234280922208384</v>
      </c>
      <c r="H395">
        <f>'u rate'!B418</f>
        <v>7.8</v>
      </c>
      <c r="I395" s="1">
        <f>INDEX(inf!$J$8:$J$12,'u fit'!C395)</f>
        <v>4.0615527843925664E-2</v>
      </c>
      <c r="J395" s="60"/>
      <c r="K395" s="60">
        <f t="shared" si="28"/>
        <v>6.7166502912912094</v>
      </c>
      <c r="L395">
        <f>INDEX(SS!$U$76:$U$80,'u fit'!C395)</f>
        <v>3.2291089564390592E-2</v>
      </c>
      <c r="M395" s="60"/>
    </row>
    <row r="396" spans="1:13" x14ac:dyDescent="0.25">
      <c r="A396">
        <f>SS!B396</f>
        <v>1980</v>
      </c>
      <c r="B396">
        <f>SS!C396</f>
        <v>8</v>
      </c>
      <c r="C396">
        <f>SS!I396</f>
        <v>1</v>
      </c>
      <c r="D396" s="60">
        <f>INDEX(IRFs!$Y$17:$Y$21,'u fit'!C396)</f>
        <v>0.35272779872723298</v>
      </c>
      <c r="E396" s="1">
        <f t="shared" si="25"/>
        <v>0.45760681862527586</v>
      </c>
      <c r="F396" s="1">
        <f t="shared" si="26"/>
        <v>8.0681989094792907</v>
      </c>
      <c r="G396" s="1">
        <f t="shared" si="27"/>
        <v>6.9673499642946135</v>
      </c>
      <c r="H396">
        <f>'u rate'!B419</f>
        <v>7.7</v>
      </c>
      <c r="I396" s="1">
        <f>INDEX(inf!$J$8:$J$12,'u fit'!C396)</f>
        <v>4.0615527843925664E-2</v>
      </c>
      <c r="J396" s="60"/>
      <c r="K396" s="60">
        <f t="shared" si="28"/>
        <v>6.7607641087793358</v>
      </c>
      <c r="L396">
        <f>INDEX(SS!$U$76:$U$80,'u fit'!C396)</f>
        <v>3.2291089564390592E-2</v>
      </c>
      <c r="M396" s="60"/>
    </row>
    <row r="397" spans="1:13" x14ac:dyDescent="0.25">
      <c r="A397">
        <f>SS!B397</f>
        <v>1980</v>
      </c>
      <c r="B397">
        <f>SS!C397</f>
        <v>9</v>
      </c>
      <c r="C397">
        <f>SS!I397</f>
        <v>1</v>
      </c>
      <c r="D397" s="60">
        <f>INDEX(IRFs!$Y$17:$Y$21,'u fit'!C397)</f>
        <v>0.35272779872723298</v>
      </c>
      <c r="E397" s="1">
        <f t="shared" si="25"/>
        <v>0.45760681862527586</v>
      </c>
      <c r="F397" s="1">
        <f t="shared" si="26"/>
        <v>8.109994701410832</v>
      </c>
      <c r="G397" s="1">
        <f t="shared" si="27"/>
        <v>6.9896571173861037</v>
      </c>
      <c r="H397">
        <f>'u rate'!B420</f>
        <v>7.5</v>
      </c>
      <c r="I397" s="1">
        <f>INDEX(inf!$J$8:$J$12,'u fit'!C397)</f>
        <v>4.0615527843925664E-2</v>
      </c>
      <c r="J397" s="60"/>
      <c r="K397" s="60">
        <f t="shared" si="28"/>
        <v>6.7831687476003939</v>
      </c>
      <c r="L397">
        <f>INDEX(SS!$U$76:$U$80,'u fit'!C397)</f>
        <v>3.2291089564390592E-2</v>
      </c>
      <c r="M397" s="60"/>
    </row>
    <row r="398" spans="1:13" x14ac:dyDescent="0.25">
      <c r="A398">
        <f>SS!B398</f>
        <v>1980</v>
      </c>
      <c r="B398">
        <f>SS!C398</f>
        <v>10</v>
      </c>
      <c r="C398">
        <f>SS!I398</f>
        <v>1</v>
      </c>
      <c r="D398" s="60">
        <f>INDEX(IRFs!$Y$17:$Y$21,'u fit'!C398)</f>
        <v>0.35272779872723298</v>
      </c>
      <c r="E398" s="1">
        <f t="shared" si="25"/>
        <v>0.45760681862527586</v>
      </c>
      <c r="F398" s="1">
        <f t="shared" si="26"/>
        <v>8.1309668958137031</v>
      </c>
      <c r="G398" s="1">
        <f t="shared" si="27"/>
        <v>7.0009865315379258</v>
      </c>
      <c r="H398">
        <f>'u rate'!B421</f>
        <v>7.5</v>
      </c>
      <c r="I398" s="1">
        <f>INDEX(inf!$J$8:$J$12,'u fit'!C398)</f>
        <v>4.0615527843925664E-2</v>
      </c>
      <c r="J398" s="60"/>
      <c r="K398" s="60">
        <f t="shared" si="28"/>
        <v>6.794547673054697</v>
      </c>
      <c r="L398">
        <f>INDEX(SS!$U$76:$U$80,'u fit'!C398)</f>
        <v>3.2291089564390592E-2</v>
      </c>
      <c r="M398" s="60"/>
    </row>
    <row r="399" spans="1:13" x14ac:dyDescent="0.25">
      <c r="A399">
        <f>SS!B399</f>
        <v>1980</v>
      </c>
      <c r="B399">
        <f>SS!C399</f>
        <v>11</v>
      </c>
      <c r="C399">
        <f>SS!I399</f>
        <v>1</v>
      </c>
      <c r="D399" s="60">
        <f>INDEX(IRFs!$Y$17:$Y$21,'u fit'!C399)</f>
        <v>0.35272779872723298</v>
      </c>
      <c r="E399" s="1">
        <f t="shared" si="25"/>
        <v>0.45760681862527586</v>
      </c>
      <c r="F399" s="1">
        <f t="shared" si="26"/>
        <v>8.1414902743105664</v>
      </c>
      <c r="G399" s="1">
        <f t="shared" si="27"/>
        <v>7.0067405434684069</v>
      </c>
      <c r="H399">
        <f>'u rate'!B422</f>
        <v>7.5</v>
      </c>
      <c r="I399" s="1">
        <f>INDEX(inf!$J$8:$J$12,'u fit'!C399)</f>
        <v>4.0615527843925664E-2</v>
      </c>
      <c r="J399" s="60"/>
      <c r="K399" s="60">
        <f t="shared" si="28"/>
        <v>6.8003268309125264</v>
      </c>
      <c r="L399">
        <f>INDEX(SS!$U$76:$U$80,'u fit'!C399)</f>
        <v>3.2291089564390592E-2</v>
      </c>
      <c r="M399" s="60"/>
    </row>
    <row r="400" spans="1:13" x14ac:dyDescent="0.25">
      <c r="A400">
        <f>SS!B400</f>
        <v>1980</v>
      </c>
      <c r="B400">
        <f>SS!C400</f>
        <v>12</v>
      </c>
      <c r="C400">
        <f>SS!I400</f>
        <v>1</v>
      </c>
      <c r="D400" s="60">
        <f>INDEX(IRFs!$Y$17:$Y$21,'u fit'!C400)</f>
        <v>0.35272779872723298</v>
      </c>
      <c r="E400" s="1">
        <f t="shared" si="25"/>
        <v>0.45760681862527586</v>
      </c>
      <c r="F400" s="1">
        <f t="shared" si="26"/>
        <v>8.1467706704799401</v>
      </c>
      <c r="G400" s="1">
        <f t="shared" si="27"/>
        <v>7.0096629058123412</v>
      </c>
      <c r="H400">
        <f>'u rate'!B423</f>
        <v>7.2</v>
      </c>
      <c r="I400" s="1">
        <f>INDEX(inf!$J$8:$J$12,'u fit'!C400)</f>
        <v>4.0615527843925664E-2</v>
      </c>
      <c r="J400" s="60"/>
      <c r="K400" s="60">
        <f t="shared" si="28"/>
        <v>6.8032619644345669</v>
      </c>
      <c r="L400">
        <f>INDEX(SS!$U$76:$U$80,'u fit'!C400)</f>
        <v>3.2291089564390592E-2</v>
      </c>
      <c r="M400" s="60"/>
    </row>
    <row r="401" spans="1:13" x14ac:dyDescent="0.25">
      <c r="A401">
        <f>SS!B401</f>
        <v>1981</v>
      </c>
      <c r="B401">
        <f>SS!C401</f>
        <v>1</v>
      </c>
      <c r="C401">
        <f>SS!I401</f>
        <v>1</v>
      </c>
      <c r="D401" s="60">
        <f>INDEX(IRFs!$Y$17:$Y$21,'u fit'!C401)</f>
        <v>0.35272779872723298</v>
      </c>
      <c r="E401" s="1">
        <f t="shared" si="25"/>
        <v>0.45760681862527586</v>
      </c>
      <c r="F401" s="1">
        <f t="shared" si="26"/>
        <v>8.1494202552795212</v>
      </c>
      <c r="G401" s="1">
        <f t="shared" si="27"/>
        <v>7.0111471226983033</v>
      </c>
      <c r="H401">
        <f>'u rate'!B424</f>
        <v>7.5</v>
      </c>
      <c r="I401" s="1">
        <f>INDEX(inf!$J$8:$J$12,'u fit'!C401)</f>
        <v>4.0615527843925664E-2</v>
      </c>
      <c r="J401" s="60"/>
      <c r="K401" s="60">
        <f t="shared" si="28"/>
        <v>6.8047526675792351</v>
      </c>
      <c r="L401">
        <f>INDEX(SS!$U$76:$U$80,'u fit'!C401)</f>
        <v>3.2291089564390592E-2</v>
      </c>
      <c r="M401" s="60"/>
    </row>
    <row r="402" spans="1:13" x14ac:dyDescent="0.25">
      <c r="A402">
        <f>SS!B402</f>
        <v>1981</v>
      </c>
      <c r="B402">
        <f>SS!C402</f>
        <v>2</v>
      </c>
      <c r="C402">
        <f>SS!I402</f>
        <v>1</v>
      </c>
      <c r="D402" s="60">
        <f>INDEX(IRFs!$Y$17:$Y$21,'u fit'!C402)</f>
        <v>0.35272779872723298</v>
      </c>
      <c r="E402" s="1">
        <f t="shared" si="25"/>
        <v>0.45760681862527586</v>
      </c>
      <c r="F402" s="1">
        <f t="shared" si="26"/>
        <v>8.1507497577230854</v>
      </c>
      <c r="G402" s="1">
        <f t="shared" si="27"/>
        <v>7.0119009305788174</v>
      </c>
      <c r="H402">
        <f>'u rate'!B425</f>
        <v>7.4</v>
      </c>
      <c r="I402" s="1">
        <f>INDEX(inf!$J$8:$J$12,'u fit'!C402)</f>
        <v>4.0615527843925664E-2</v>
      </c>
      <c r="J402" s="60"/>
      <c r="K402" s="60">
        <f t="shared" si="28"/>
        <v>6.8055097697174656</v>
      </c>
      <c r="L402">
        <f>INDEX(SS!$U$76:$U$80,'u fit'!C402)</f>
        <v>3.2291089564390592E-2</v>
      </c>
      <c r="M402" s="60"/>
    </row>
    <row r="403" spans="1:13" x14ac:dyDescent="0.25">
      <c r="A403">
        <f>SS!B403</f>
        <v>1981</v>
      </c>
      <c r="B403">
        <f>SS!C403</f>
        <v>3</v>
      </c>
      <c r="C403">
        <f>SS!I403</f>
        <v>1</v>
      </c>
      <c r="D403" s="60">
        <f>INDEX(IRFs!$Y$17:$Y$21,'u fit'!C403)</f>
        <v>0.35272779872723298</v>
      </c>
      <c r="E403" s="1">
        <f t="shared" si="25"/>
        <v>0.45760681862527586</v>
      </c>
      <c r="F403" s="1">
        <f t="shared" si="26"/>
        <v>8.1514168723395812</v>
      </c>
      <c r="G403" s="1">
        <f t="shared" si="27"/>
        <v>7.0122837764594284</v>
      </c>
      <c r="H403">
        <f>'u rate'!B426</f>
        <v>7.4</v>
      </c>
      <c r="I403" s="1">
        <f>INDEX(inf!$J$8:$J$12,'u fit'!C403)</f>
        <v>4.0615527843925664E-2</v>
      </c>
      <c r="J403" s="60"/>
      <c r="K403" s="60">
        <f t="shared" si="28"/>
        <v>6.8058942886941383</v>
      </c>
      <c r="L403">
        <f>INDEX(SS!$U$76:$U$80,'u fit'!C403)</f>
        <v>3.2291089564390592E-2</v>
      </c>
      <c r="M403" s="60"/>
    </row>
    <row r="404" spans="1:13" x14ac:dyDescent="0.25">
      <c r="A404">
        <f>SS!B404</f>
        <v>1981</v>
      </c>
      <c r="B404">
        <f>SS!C404</f>
        <v>4</v>
      </c>
      <c r="C404">
        <f>SS!I404</f>
        <v>1</v>
      </c>
      <c r="D404" s="60">
        <f>INDEX(IRFs!$Y$17:$Y$21,'u fit'!C404)</f>
        <v>0.35272779872723298</v>
      </c>
      <c r="E404" s="1">
        <f t="shared" si="25"/>
        <v>0.45760681862527586</v>
      </c>
      <c r="F404" s="1">
        <f t="shared" si="26"/>
        <v>8.1517516155464822</v>
      </c>
      <c r="G404" s="1">
        <f t="shared" si="27"/>
        <v>7.012478217207649</v>
      </c>
      <c r="H404">
        <f>'u rate'!B427</f>
        <v>7.2</v>
      </c>
      <c r="I404" s="1">
        <f>INDEX(inf!$J$8:$J$12,'u fit'!C404)</f>
        <v>4.0615527843925664E-2</v>
      </c>
      <c r="J404" s="60"/>
      <c r="K404" s="60">
        <f t="shared" si="28"/>
        <v>6.8060895791786784</v>
      </c>
      <c r="L404">
        <f>INDEX(SS!$U$76:$U$80,'u fit'!C404)</f>
        <v>3.2291089564390592E-2</v>
      </c>
      <c r="M404" s="60"/>
    </row>
    <row r="405" spans="1:13" x14ac:dyDescent="0.25">
      <c r="A405">
        <f>SS!B405</f>
        <v>1981</v>
      </c>
      <c r="B405">
        <f>SS!C405</f>
        <v>5</v>
      </c>
      <c r="C405">
        <f>SS!I405</f>
        <v>1</v>
      </c>
      <c r="D405" s="60">
        <f>INDEX(IRFs!$Y$17:$Y$21,'u fit'!C405)</f>
        <v>0.35272779872723298</v>
      </c>
      <c r="E405" s="1">
        <f t="shared" si="25"/>
        <v>0.45760681862527586</v>
      </c>
      <c r="F405" s="1">
        <f t="shared" si="26"/>
        <v>8.1519195822073769</v>
      </c>
      <c r="G405" s="1">
        <f t="shared" si="27"/>
        <v>7.0125769702737859</v>
      </c>
      <c r="H405">
        <f>'u rate'!B428</f>
        <v>7.5</v>
      </c>
      <c r="I405" s="1">
        <f>INDEX(inf!$J$8:$J$12,'u fit'!C405)</f>
        <v>4.0615527843925664E-2</v>
      </c>
      <c r="J405" s="60"/>
      <c r="K405" s="60">
        <f t="shared" si="28"/>
        <v>6.806188763811079</v>
      </c>
      <c r="L405">
        <f>INDEX(SS!$U$76:$U$80,'u fit'!C405)</f>
        <v>3.2291089564390592E-2</v>
      </c>
      <c r="M405" s="60"/>
    </row>
    <row r="406" spans="1:13" x14ac:dyDescent="0.25">
      <c r="A406">
        <f>SS!B406</f>
        <v>1981</v>
      </c>
      <c r="B406">
        <f>SS!C406</f>
        <v>6</v>
      </c>
      <c r="C406">
        <f>SS!I406</f>
        <v>1</v>
      </c>
      <c r="D406" s="60">
        <f>INDEX(IRFs!$Y$17:$Y$21,'u fit'!C406)</f>
        <v>0.35272779872723298</v>
      </c>
      <c r="E406" s="1">
        <f t="shared" si="25"/>
        <v>0.45760681862527586</v>
      </c>
      <c r="F406" s="1">
        <f t="shared" si="26"/>
        <v>8.1520038641243513</v>
      </c>
      <c r="G406" s="1">
        <f t="shared" si="27"/>
        <v>7.0126271252344141</v>
      </c>
      <c r="H406">
        <f>'u rate'!B429</f>
        <v>7.5</v>
      </c>
      <c r="I406" s="1">
        <f>INDEX(inf!$J$8:$J$12,'u fit'!C406)</f>
        <v>4.0615527843925664E-2</v>
      </c>
      <c r="J406" s="60"/>
      <c r="K406" s="60">
        <f t="shared" si="28"/>
        <v>6.8062391379566884</v>
      </c>
      <c r="L406">
        <f>INDEX(SS!$U$76:$U$80,'u fit'!C406)</f>
        <v>3.2291089564390592E-2</v>
      </c>
      <c r="M406" s="60"/>
    </row>
    <row r="407" spans="1:13" x14ac:dyDescent="0.25">
      <c r="A407">
        <f>SS!B407</f>
        <v>1981</v>
      </c>
      <c r="B407">
        <f>SS!C407</f>
        <v>7</v>
      </c>
      <c r="C407">
        <f>SS!I407</f>
        <v>1</v>
      </c>
      <c r="D407" s="60">
        <f>INDEX(IRFs!$Y$17:$Y$21,'u fit'!C407)</f>
        <v>0.35272779872723298</v>
      </c>
      <c r="E407" s="1">
        <f t="shared" si="25"/>
        <v>0.45760681862527586</v>
      </c>
      <c r="F407" s="1">
        <f t="shared" si="26"/>
        <v>8.1520461549068859</v>
      </c>
      <c r="G407" s="1">
        <f t="shared" si="27"/>
        <v>7.0126525980645145</v>
      </c>
      <c r="H407">
        <f>'u rate'!B430</f>
        <v>7.2</v>
      </c>
      <c r="I407" s="1">
        <f>INDEX(inf!$J$8:$J$12,'u fit'!C407)</f>
        <v>4.0615527843925664E-2</v>
      </c>
      <c r="J407" s="60"/>
      <c r="K407" s="60">
        <f t="shared" si="28"/>
        <v>6.80626472210702</v>
      </c>
      <c r="L407">
        <f>INDEX(SS!$U$76:$U$80,'u fit'!C407)</f>
        <v>3.2291089564390592E-2</v>
      </c>
      <c r="M407" s="60"/>
    </row>
    <row r="408" spans="1:13" x14ac:dyDescent="0.25">
      <c r="A408">
        <f>SS!B408</f>
        <v>1981</v>
      </c>
      <c r="B408">
        <f>SS!C408</f>
        <v>8</v>
      </c>
      <c r="C408">
        <f>SS!I408</f>
        <v>1</v>
      </c>
      <c r="D408" s="60">
        <f>INDEX(IRFs!$Y$17:$Y$21,'u fit'!C408)</f>
        <v>0.35272779872723298</v>
      </c>
      <c r="E408" s="1">
        <f t="shared" si="25"/>
        <v>0.45760681862527586</v>
      </c>
      <c r="F408" s="1">
        <f t="shared" si="26"/>
        <v>8.1520673754765127</v>
      </c>
      <c r="G408" s="1">
        <f t="shared" si="27"/>
        <v>7.0126655352708287</v>
      </c>
      <c r="H408">
        <f>'u rate'!B431</f>
        <v>7.4</v>
      </c>
      <c r="I408" s="1">
        <f>INDEX(inf!$J$8:$J$12,'u fit'!C408)</f>
        <v>4.0615527843925664E-2</v>
      </c>
      <c r="J408" s="60"/>
      <c r="K408" s="60">
        <f t="shared" si="28"/>
        <v>6.8062777158509382</v>
      </c>
      <c r="L408">
        <f>INDEX(SS!$U$76:$U$80,'u fit'!C408)</f>
        <v>3.2291089564390592E-2</v>
      </c>
      <c r="M408" s="60"/>
    </row>
    <row r="409" spans="1:13" x14ac:dyDescent="0.25">
      <c r="A409">
        <f>SS!B409</f>
        <v>1981</v>
      </c>
      <c r="B409">
        <f>SS!C409</f>
        <v>9</v>
      </c>
      <c r="C409">
        <f>SS!I409</f>
        <v>1</v>
      </c>
      <c r="D409" s="60">
        <f>INDEX(IRFs!$Y$17:$Y$21,'u fit'!C409)</f>
        <v>0.35272779872723298</v>
      </c>
      <c r="E409" s="1">
        <f t="shared" si="25"/>
        <v>0.45760681862527586</v>
      </c>
      <c r="F409" s="1">
        <f t="shared" si="26"/>
        <v>8.1520780234841457</v>
      </c>
      <c r="G409" s="1">
        <f t="shared" si="27"/>
        <v>7.012672105852368</v>
      </c>
      <c r="H409">
        <f>'u rate'!B432</f>
        <v>7.6</v>
      </c>
      <c r="I409" s="1">
        <f>INDEX(inf!$J$8:$J$12,'u fit'!C409)</f>
        <v>4.0615527843925664E-2</v>
      </c>
      <c r="J409" s="60"/>
      <c r="K409" s="60">
        <f t="shared" si="28"/>
        <v>6.8062843151469412</v>
      </c>
      <c r="L409">
        <f>INDEX(SS!$U$76:$U$80,'u fit'!C409)</f>
        <v>3.2291089564390592E-2</v>
      </c>
      <c r="M409" s="60"/>
    </row>
    <row r="410" spans="1:13" x14ac:dyDescent="0.25">
      <c r="A410">
        <f>SS!B410</f>
        <v>1981</v>
      </c>
      <c r="B410">
        <f>SS!C410</f>
        <v>10</v>
      </c>
      <c r="C410">
        <f>SS!I410</f>
        <v>1</v>
      </c>
      <c r="D410" s="60">
        <f>INDEX(IRFs!$Y$17:$Y$21,'u fit'!C410)</f>
        <v>0.35272779872723298</v>
      </c>
      <c r="E410" s="1">
        <f t="shared" si="25"/>
        <v>0.45760681862527586</v>
      </c>
      <c r="F410" s="1">
        <f t="shared" si="26"/>
        <v>8.1520833664164307</v>
      </c>
      <c r="G410" s="1">
        <f t="shared" si="27"/>
        <v>7.0126754429361799</v>
      </c>
      <c r="H410">
        <f>'u rate'!B433</f>
        <v>7.9</v>
      </c>
      <c r="I410" s="1">
        <f>INDEX(inf!$J$8:$J$12,'u fit'!C410)</f>
        <v>4.0615527843925664E-2</v>
      </c>
      <c r="J410" s="60"/>
      <c r="K410" s="60">
        <f t="shared" si="28"/>
        <v>6.8062876668143284</v>
      </c>
      <c r="L410">
        <f>INDEX(SS!$U$76:$U$80,'u fit'!C410)</f>
        <v>3.2291089564390592E-2</v>
      </c>
      <c r="M410" s="60"/>
    </row>
    <row r="411" spans="1:13" x14ac:dyDescent="0.25">
      <c r="A411">
        <f>SS!B411</f>
        <v>1981</v>
      </c>
      <c r="B411">
        <f>SS!C411</f>
        <v>11</v>
      </c>
      <c r="C411">
        <f>SS!I411</f>
        <v>1</v>
      </c>
      <c r="D411" s="60">
        <f>INDEX(IRFs!$Y$17:$Y$21,'u fit'!C411)</f>
        <v>0.35272779872723298</v>
      </c>
      <c r="E411" s="1">
        <f t="shared" si="25"/>
        <v>0.45760681862527586</v>
      </c>
      <c r="F411" s="1">
        <f t="shared" si="26"/>
        <v>8.1520860473804557</v>
      </c>
      <c r="G411" s="1">
        <f t="shared" si="27"/>
        <v>7.0126771377828696</v>
      </c>
      <c r="H411">
        <f>'u rate'!B434</f>
        <v>8.3000000000000007</v>
      </c>
      <c r="I411" s="1">
        <f>INDEX(inf!$J$8:$J$12,'u fit'!C411)</f>
        <v>4.0615527843925664E-2</v>
      </c>
      <c r="J411" s="60"/>
      <c r="K411" s="60">
        <f t="shared" si="28"/>
        <v>6.8062893690677626</v>
      </c>
      <c r="L411">
        <f>INDEX(SS!$U$76:$U$80,'u fit'!C411)</f>
        <v>3.2291089564390592E-2</v>
      </c>
      <c r="M411" s="60"/>
    </row>
    <row r="412" spans="1:13" x14ac:dyDescent="0.25">
      <c r="A412">
        <f>SS!B412</f>
        <v>1981</v>
      </c>
      <c r="B412">
        <f>SS!C412</f>
        <v>12</v>
      </c>
      <c r="C412">
        <f>SS!I412</f>
        <v>1</v>
      </c>
      <c r="D412" s="60">
        <f>INDEX(IRFs!$Y$17:$Y$21,'u fit'!C412)</f>
        <v>0.35272779872723298</v>
      </c>
      <c r="E412" s="1">
        <f t="shared" si="25"/>
        <v>0.45760681862527586</v>
      </c>
      <c r="F412" s="1">
        <f t="shared" si="26"/>
        <v>8.1520873926282924</v>
      </c>
      <c r="G412" s="1">
        <f t="shared" si="27"/>
        <v>7.0126779985659553</v>
      </c>
      <c r="H412">
        <f>'u rate'!B435</f>
        <v>8.5</v>
      </c>
      <c r="I412" s="1">
        <f>INDEX(inf!$J$8:$J$12,'u fit'!C412)</f>
        <v>4.0615527843925664E-2</v>
      </c>
      <c r="J412" s="60"/>
      <c r="K412" s="60">
        <f t="shared" si="28"/>
        <v>6.8062902336126037</v>
      </c>
      <c r="L412">
        <f>INDEX(SS!$U$76:$U$80,'u fit'!C412)</f>
        <v>3.2291089564390592E-2</v>
      </c>
      <c r="M412" s="60"/>
    </row>
    <row r="413" spans="1:13" x14ac:dyDescent="0.25">
      <c r="A413">
        <f>SS!B413</f>
        <v>1982</v>
      </c>
      <c r="B413">
        <f>SS!C413</f>
        <v>1</v>
      </c>
      <c r="C413">
        <f>SS!I413</f>
        <v>1</v>
      </c>
      <c r="D413" s="60">
        <f>INDEX(IRFs!$Y$17:$Y$21,'u fit'!C413)</f>
        <v>0.35272779872723298</v>
      </c>
      <c r="E413" s="1">
        <f t="shared" si="25"/>
        <v>0.45760681862527586</v>
      </c>
      <c r="F413" s="1">
        <f t="shared" si="26"/>
        <v>8.1520880676435965</v>
      </c>
      <c r="G413" s="1">
        <f t="shared" si="27"/>
        <v>7.0126784357426786</v>
      </c>
      <c r="H413">
        <f>'u rate'!B436</f>
        <v>8.6</v>
      </c>
      <c r="I413" s="1">
        <f>INDEX(inf!$J$8:$J$12,'u fit'!C413)</f>
        <v>4.0615527843925664E-2</v>
      </c>
      <c r="J413" s="60"/>
      <c r="K413" s="60">
        <f t="shared" si="28"/>
        <v>6.8062906726998564</v>
      </c>
      <c r="L413">
        <f>INDEX(SS!$U$76:$U$80,'u fit'!C413)</f>
        <v>3.2291089564390592E-2</v>
      </c>
      <c r="M413" s="60"/>
    </row>
    <row r="414" spans="1:13" x14ac:dyDescent="0.25">
      <c r="A414">
        <f>SS!B414</f>
        <v>1982</v>
      </c>
      <c r="B414">
        <f>SS!C414</f>
        <v>2</v>
      </c>
      <c r="C414">
        <f>SS!I414</f>
        <v>1</v>
      </c>
      <c r="D414" s="60">
        <f>INDEX(IRFs!$Y$17:$Y$21,'u fit'!C414)</f>
        <v>0.35272779872723298</v>
      </c>
      <c r="E414" s="1">
        <f t="shared" si="25"/>
        <v>0.45760681862527586</v>
      </c>
      <c r="F414" s="1">
        <f t="shared" si="26"/>
        <v>8.1520884063511918</v>
      </c>
      <c r="G414" s="1">
        <f t="shared" si="27"/>
        <v>7.0126786577771139</v>
      </c>
      <c r="H414">
        <f>'u rate'!B437</f>
        <v>8.9</v>
      </c>
      <c r="I414" s="1">
        <f>INDEX(inf!$J$8:$J$12,'u fit'!C414)</f>
        <v>4.0615527843925664E-2</v>
      </c>
      <c r="J414" s="60"/>
      <c r="K414" s="60">
        <f t="shared" si="28"/>
        <v>6.8062908957046169</v>
      </c>
      <c r="L414">
        <f>INDEX(SS!$U$76:$U$80,'u fit'!C414)</f>
        <v>3.2291089564390592E-2</v>
      </c>
      <c r="M414" s="60"/>
    </row>
    <row r="415" spans="1:13" x14ac:dyDescent="0.25">
      <c r="A415">
        <f>SS!B415</f>
        <v>1982</v>
      </c>
      <c r="B415">
        <f>SS!C415</f>
        <v>3</v>
      </c>
      <c r="C415">
        <f>SS!I415</f>
        <v>1</v>
      </c>
      <c r="D415" s="60">
        <f>INDEX(IRFs!$Y$17:$Y$21,'u fit'!C415)</f>
        <v>0.35272779872723298</v>
      </c>
      <c r="E415" s="1">
        <f t="shared" si="25"/>
        <v>0.45760681862527586</v>
      </c>
      <c r="F415" s="1">
        <f t="shared" si="26"/>
        <v>8.1520885763070936</v>
      </c>
      <c r="G415" s="1">
        <f t="shared" si="27"/>
        <v>7.0126787705445324</v>
      </c>
      <c r="H415">
        <f>'u rate'!B438</f>
        <v>9</v>
      </c>
      <c r="I415" s="1">
        <f>INDEX(inf!$J$8:$J$12,'u fit'!C415)</f>
        <v>4.0615527843925664E-2</v>
      </c>
      <c r="J415" s="60"/>
      <c r="K415" s="60">
        <f t="shared" si="28"/>
        <v>6.8062910089648474</v>
      </c>
      <c r="L415">
        <f>INDEX(SS!$U$76:$U$80,'u fit'!C415)</f>
        <v>3.2291089564390592E-2</v>
      </c>
      <c r="M415" s="60"/>
    </row>
    <row r="416" spans="1:13" x14ac:dyDescent="0.25">
      <c r="A416">
        <f>SS!B416</f>
        <v>1982</v>
      </c>
      <c r="B416">
        <f>SS!C416</f>
        <v>4</v>
      </c>
      <c r="C416">
        <f>SS!I416</f>
        <v>1</v>
      </c>
      <c r="D416" s="60">
        <f>INDEX(IRFs!$Y$17:$Y$21,'u fit'!C416)</f>
        <v>0.35272779872723298</v>
      </c>
      <c r="E416" s="1">
        <f t="shared" si="25"/>
        <v>0.45760681862527586</v>
      </c>
      <c r="F416" s="1">
        <f t="shared" si="26"/>
        <v>8.1520886615871682</v>
      </c>
      <c r="G416" s="1">
        <f t="shared" si="27"/>
        <v>7.0126788278171386</v>
      </c>
      <c r="H416">
        <f>'u rate'!B439</f>
        <v>9.3000000000000007</v>
      </c>
      <c r="I416" s="1">
        <f>INDEX(inf!$J$8:$J$12,'u fit'!C416)</f>
        <v>4.0615527843925664E-2</v>
      </c>
      <c r="J416" s="60"/>
      <c r="K416" s="60">
        <f t="shared" si="28"/>
        <v>6.8062910664877432</v>
      </c>
      <c r="L416">
        <f>INDEX(SS!$U$76:$U$80,'u fit'!C416)</f>
        <v>3.2291089564390592E-2</v>
      </c>
      <c r="M416" s="60"/>
    </row>
    <row r="417" spans="1:13" x14ac:dyDescent="0.25">
      <c r="A417">
        <f>SS!B417</f>
        <v>1982</v>
      </c>
      <c r="B417">
        <f>SS!C417</f>
        <v>5</v>
      </c>
      <c r="C417">
        <f>SS!I417</f>
        <v>1</v>
      </c>
      <c r="D417" s="60">
        <f>INDEX(IRFs!$Y$17:$Y$21,'u fit'!C417)</f>
        <v>0.35272779872723298</v>
      </c>
      <c r="E417" s="1">
        <f t="shared" si="25"/>
        <v>0.45760681862527586</v>
      </c>
      <c r="F417" s="1">
        <f t="shared" si="26"/>
        <v>8.1520887043788033</v>
      </c>
      <c r="G417" s="1">
        <f t="shared" si="27"/>
        <v>7.0126788569048966</v>
      </c>
      <c r="H417">
        <f>'u rate'!B440</f>
        <v>9.4</v>
      </c>
      <c r="I417" s="1">
        <f>INDEX(inf!$J$8:$J$12,'u fit'!C417)</f>
        <v>4.0615527843925664E-2</v>
      </c>
      <c r="J417" s="60"/>
      <c r="K417" s="60">
        <f t="shared" si="28"/>
        <v>6.806291095702619</v>
      </c>
      <c r="L417">
        <f>INDEX(SS!$U$76:$U$80,'u fit'!C417)</f>
        <v>3.2291089564390592E-2</v>
      </c>
      <c r="M417" s="60"/>
    </row>
    <row r="418" spans="1:13" x14ac:dyDescent="0.25">
      <c r="A418">
        <f>SS!B418</f>
        <v>1982</v>
      </c>
      <c r="B418">
        <f>SS!C418</f>
        <v>6</v>
      </c>
      <c r="C418">
        <f>SS!I418</f>
        <v>1</v>
      </c>
      <c r="D418" s="60">
        <f>INDEX(IRFs!$Y$17:$Y$21,'u fit'!C418)</f>
        <v>0.35272779872723298</v>
      </c>
      <c r="E418" s="1">
        <f t="shared" si="25"/>
        <v>0.45760681862527586</v>
      </c>
      <c r="F418" s="1">
        <f t="shared" si="26"/>
        <v>8.1520887258506889</v>
      </c>
      <c r="G418" s="1">
        <f t="shared" si="27"/>
        <v>7.0126788716780624</v>
      </c>
      <c r="H418">
        <f>'u rate'!B441</f>
        <v>9.6</v>
      </c>
      <c r="I418" s="1">
        <f>INDEX(inf!$J$8:$J$12,'u fit'!C418)</f>
        <v>4.0615527843925664E-2</v>
      </c>
      <c r="J418" s="60"/>
      <c r="K418" s="60">
        <f t="shared" si="28"/>
        <v>6.8062911105403456</v>
      </c>
      <c r="L418">
        <f>INDEX(SS!$U$76:$U$80,'u fit'!C418)</f>
        <v>3.2291089564390592E-2</v>
      </c>
      <c r="M418" s="60"/>
    </row>
    <row r="419" spans="1:13" x14ac:dyDescent="0.25">
      <c r="A419">
        <f>SS!B419</f>
        <v>1982</v>
      </c>
      <c r="B419">
        <f>SS!C419</f>
        <v>7</v>
      </c>
      <c r="C419">
        <f>SS!I419</f>
        <v>1</v>
      </c>
      <c r="D419" s="60">
        <f>INDEX(IRFs!$Y$17:$Y$21,'u fit'!C419)</f>
        <v>0.35272779872723298</v>
      </c>
      <c r="E419" s="1">
        <f t="shared" si="25"/>
        <v>0.45760681862527586</v>
      </c>
      <c r="F419" s="1">
        <f t="shared" si="26"/>
        <v>8.1520887366248012</v>
      </c>
      <c r="G419" s="1">
        <f t="shared" si="27"/>
        <v>7.0126788791810952</v>
      </c>
      <c r="H419">
        <f>'u rate'!B442</f>
        <v>9.8000000000000007</v>
      </c>
      <c r="I419" s="1">
        <f>INDEX(inf!$J$8:$J$12,'u fit'!C419)</f>
        <v>4.0615527843925664E-2</v>
      </c>
      <c r="J419" s="60"/>
      <c r="K419" s="60">
        <f t="shared" si="28"/>
        <v>6.8062911180761683</v>
      </c>
      <c r="L419">
        <f>INDEX(SS!$U$76:$U$80,'u fit'!C419)</f>
        <v>3.2291089564390592E-2</v>
      </c>
      <c r="M419" s="60"/>
    </row>
    <row r="420" spans="1:13" x14ac:dyDescent="0.25">
      <c r="A420">
        <f>SS!B420</f>
        <v>1982</v>
      </c>
      <c r="B420">
        <f>SS!C420</f>
        <v>8</v>
      </c>
      <c r="C420">
        <f>SS!I420</f>
        <v>1</v>
      </c>
      <c r="D420" s="60">
        <f>INDEX(IRFs!$Y$17:$Y$21,'u fit'!C420)</f>
        <v>0.35272779872723298</v>
      </c>
      <c r="E420" s="1">
        <f t="shared" si="25"/>
        <v>0.45760681862527586</v>
      </c>
      <c r="F420" s="1">
        <f t="shared" si="26"/>
        <v>8.1520887420310117</v>
      </c>
      <c r="G420" s="1">
        <f t="shared" si="27"/>
        <v>7.0126788829917546</v>
      </c>
      <c r="H420">
        <f>'u rate'!B443</f>
        <v>9.8000000000000007</v>
      </c>
      <c r="I420" s="1">
        <f>INDEX(inf!$J$8:$J$12,'u fit'!C420)</f>
        <v>4.0615527843925664E-2</v>
      </c>
      <c r="J420" s="60"/>
      <c r="K420" s="60">
        <f t="shared" si="28"/>
        <v>6.806291121903481</v>
      </c>
      <c r="L420">
        <f>INDEX(SS!$U$76:$U$80,'u fit'!C420)</f>
        <v>3.2291089564390592E-2</v>
      </c>
      <c r="M420" s="60"/>
    </row>
    <row r="421" spans="1:13" x14ac:dyDescent="0.25">
      <c r="A421">
        <f>SS!B421</f>
        <v>1982</v>
      </c>
      <c r="B421">
        <f>SS!C421</f>
        <v>9</v>
      </c>
      <c r="C421">
        <f>SS!I421</f>
        <v>1</v>
      </c>
      <c r="D421" s="60">
        <f>INDEX(IRFs!$Y$17:$Y$21,'u fit'!C421)</f>
        <v>0.35272779872723298</v>
      </c>
      <c r="E421" s="1">
        <f t="shared" si="25"/>
        <v>0.45760681862527586</v>
      </c>
      <c r="F421" s="1">
        <f t="shared" si="26"/>
        <v>8.1520887447437254</v>
      </c>
      <c r="G421" s="1">
        <f t="shared" si="27"/>
        <v>7.0126788849271229</v>
      </c>
      <c r="H421">
        <f>'u rate'!B444</f>
        <v>10.1</v>
      </c>
      <c r="I421" s="1">
        <f>INDEX(inf!$J$8:$J$12,'u fit'!C421)</f>
        <v>4.0615527843925664E-2</v>
      </c>
      <c r="J421" s="60"/>
      <c r="K421" s="60">
        <f t="shared" si="28"/>
        <v>6.8062911238473065</v>
      </c>
      <c r="L421">
        <f>INDEX(SS!$U$76:$U$80,'u fit'!C421)</f>
        <v>3.2291089564390592E-2</v>
      </c>
      <c r="M421" s="60"/>
    </row>
    <row r="422" spans="1:13" x14ac:dyDescent="0.25">
      <c r="A422">
        <f>SS!B422</f>
        <v>1982</v>
      </c>
      <c r="B422">
        <f>SS!C422</f>
        <v>10</v>
      </c>
      <c r="C422">
        <f>SS!I422</f>
        <v>1</v>
      </c>
      <c r="D422" s="60">
        <f>INDEX(IRFs!$Y$17:$Y$21,'u fit'!C422)</f>
        <v>0.35272779872723298</v>
      </c>
      <c r="E422" s="1">
        <f t="shared" si="25"/>
        <v>0.45760681862527586</v>
      </c>
      <c r="F422" s="1">
        <f t="shared" si="26"/>
        <v>8.152088746104905</v>
      </c>
      <c r="G422" s="1">
        <f t="shared" si="27"/>
        <v>7.0126788859100619</v>
      </c>
      <c r="H422">
        <f>'u rate'!B445</f>
        <v>10.4</v>
      </c>
      <c r="I422" s="1">
        <f>INDEX(inf!$J$8:$J$12,'u fit'!C422)</f>
        <v>4.0615527843925664E-2</v>
      </c>
      <c r="J422" s="60"/>
      <c r="K422" s="60">
        <f t="shared" si="28"/>
        <v>6.8062911248345417</v>
      </c>
      <c r="L422">
        <f>INDEX(SS!$U$76:$U$80,'u fit'!C422)</f>
        <v>3.2291089564390592E-2</v>
      </c>
      <c r="M422" s="60"/>
    </row>
    <row r="423" spans="1:13" x14ac:dyDescent="0.25">
      <c r="A423">
        <f>SS!B423</f>
        <v>1982</v>
      </c>
      <c r="B423">
        <f>SS!C423</f>
        <v>11</v>
      </c>
      <c r="C423">
        <f>SS!I423</f>
        <v>1</v>
      </c>
      <c r="D423" s="60">
        <f>INDEX(IRFs!$Y$17:$Y$21,'u fit'!C423)</f>
        <v>0.35272779872723298</v>
      </c>
      <c r="E423" s="1">
        <f t="shared" si="25"/>
        <v>0.45760681862527586</v>
      </c>
      <c r="F423" s="1">
        <f t="shared" si="26"/>
        <v>8.152088746787916</v>
      </c>
      <c r="G423" s="1">
        <f t="shared" si="27"/>
        <v>7.0126788864092795</v>
      </c>
      <c r="H423">
        <f>'u rate'!B446</f>
        <v>10.8</v>
      </c>
      <c r="I423" s="1">
        <f>INDEX(inf!$J$8:$J$12,'u fit'!C423)</f>
        <v>4.0615527843925664E-2</v>
      </c>
      <c r="J423" s="60"/>
      <c r="K423" s="60">
        <f t="shared" si="28"/>
        <v>6.8062911253359406</v>
      </c>
      <c r="L423">
        <f>INDEX(SS!$U$76:$U$80,'u fit'!C423)</f>
        <v>3.2291089564390592E-2</v>
      </c>
      <c r="M423" s="60"/>
    </row>
    <row r="424" spans="1:13" x14ac:dyDescent="0.25">
      <c r="A424">
        <f>SS!B424</f>
        <v>1982</v>
      </c>
      <c r="B424">
        <f>SS!C424</f>
        <v>12</v>
      </c>
      <c r="C424">
        <f>SS!I424</f>
        <v>1</v>
      </c>
      <c r="D424" s="60">
        <f>INDEX(IRFs!$Y$17:$Y$21,'u fit'!C424)</f>
        <v>0.35272779872723298</v>
      </c>
      <c r="E424" s="1">
        <f t="shared" si="25"/>
        <v>0.45760681862527586</v>
      </c>
      <c r="F424" s="1">
        <f t="shared" si="26"/>
        <v>8.1520887471306338</v>
      </c>
      <c r="G424" s="1">
        <f t="shared" si="27"/>
        <v>7.0126788866628234</v>
      </c>
      <c r="H424">
        <f>'u rate'!B447</f>
        <v>10.8</v>
      </c>
      <c r="I424" s="1">
        <f>INDEX(inf!$J$8:$J$12,'u fit'!C424)</f>
        <v>4.0615527843925664E-2</v>
      </c>
      <c r="J424" s="60"/>
      <c r="K424" s="60">
        <f t="shared" si="28"/>
        <v>6.8062911255905929</v>
      </c>
      <c r="L424">
        <f>INDEX(SS!$U$76:$U$80,'u fit'!C424)</f>
        <v>3.2291089564390592E-2</v>
      </c>
      <c r="M424" s="60"/>
    </row>
    <row r="425" spans="1:13" x14ac:dyDescent="0.25">
      <c r="A425">
        <f>SS!B425</f>
        <v>1983</v>
      </c>
      <c r="B425">
        <f>SS!C425</f>
        <v>1</v>
      </c>
      <c r="C425">
        <f>SS!I425</f>
        <v>1</v>
      </c>
      <c r="D425" s="60">
        <f>INDEX(IRFs!$Y$17:$Y$21,'u fit'!C425)</f>
        <v>0.35272779872723298</v>
      </c>
      <c r="E425" s="1">
        <f t="shared" si="25"/>
        <v>0.45760681862527586</v>
      </c>
      <c r="F425" s="1">
        <f t="shared" si="26"/>
        <v>8.1520887473026029</v>
      </c>
      <c r="G425" s="1">
        <f t="shared" si="27"/>
        <v>7.0126788867915941</v>
      </c>
      <c r="H425">
        <f>'u rate'!B448</f>
        <v>10.4</v>
      </c>
      <c r="I425" s="1">
        <f>INDEX(inf!$J$8:$J$12,'u fit'!C425)</f>
        <v>4.0615527843925664E-2</v>
      </c>
      <c r="J425" s="60"/>
      <c r="K425" s="60">
        <f t="shared" si="28"/>
        <v>6.8062911257199268</v>
      </c>
      <c r="L425">
        <f>INDEX(SS!$U$76:$U$80,'u fit'!C425)</f>
        <v>3.2291089564390592E-2</v>
      </c>
      <c r="M425" s="60"/>
    </row>
    <row r="426" spans="1:13" x14ac:dyDescent="0.25">
      <c r="A426">
        <f>SS!B426</f>
        <v>1983</v>
      </c>
      <c r="B426">
        <f>SS!C426</f>
        <v>2</v>
      </c>
      <c r="C426">
        <f>SS!I426</f>
        <v>1</v>
      </c>
      <c r="D426" s="60">
        <f>INDEX(IRFs!$Y$17:$Y$21,'u fit'!C426)</f>
        <v>0.35272779872723298</v>
      </c>
      <c r="E426" s="1">
        <f t="shared" si="25"/>
        <v>0.45760681862527586</v>
      </c>
      <c r="F426" s="1">
        <f t="shared" si="26"/>
        <v>8.152088747388893</v>
      </c>
      <c r="G426" s="1">
        <f t="shared" si="27"/>
        <v>7.0126788868569943</v>
      </c>
      <c r="H426">
        <f>'u rate'!B449</f>
        <v>10.4</v>
      </c>
      <c r="I426" s="1">
        <f>INDEX(inf!$J$8:$J$12,'u fit'!C426)</f>
        <v>4.0615527843925664E-2</v>
      </c>
      <c r="J426" s="60"/>
      <c r="K426" s="60">
        <f t="shared" si="28"/>
        <v>6.8062911257856129</v>
      </c>
      <c r="L426">
        <f>INDEX(SS!$U$76:$U$80,'u fit'!C426)</f>
        <v>3.2291089564390592E-2</v>
      </c>
      <c r="M426" s="60"/>
    </row>
    <row r="427" spans="1:13" x14ac:dyDescent="0.25">
      <c r="A427">
        <f>SS!B427</f>
        <v>1983</v>
      </c>
      <c r="B427">
        <f>SS!C427</f>
        <v>3</v>
      </c>
      <c r="C427">
        <f>SS!I427</f>
        <v>1</v>
      </c>
      <c r="D427" s="60">
        <f>INDEX(IRFs!$Y$17:$Y$21,'u fit'!C427)</f>
        <v>0.35272779872723298</v>
      </c>
      <c r="E427" s="1">
        <f t="shared" si="25"/>
        <v>0.45760681862527586</v>
      </c>
      <c r="F427" s="1">
        <f t="shared" si="26"/>
        <v>8.1520887474321917</v>
      </c>
      <c r="G427" s="1">
        <f t="shared" si="27"/>
        <v>7.0126788868902104</v>
      </c>
      <c r="H427">
        <f>'u rate'!B450</f>
        <v>10.3</v>
      </c>
      <c r="I427" s="1">
        <f>INDEX(inf!$J$8:$J$12,'u fit'!C427)</f>
        <v>4.0615527843925664E-2</v>
      </c>
      <c r="J427" s="60"/>
      <c r="K427" s="60">
        <f t="shared" si="28"/>
        <v>6.8062911258189738</v>
      </c>
      <c r="L427">
        <f>INDEX(SS!$U$76:$U$80,'u fit'!C427)</f>
        <v>3.2291089564390592E-2</v>
      </c>
      <c r="M427" s="60"/>
    </row>
    <row r="428" spans="1:13" x14ac:dyDescent="0.25">
      <c r="A428">
        <f>SS!B428</f>
        <v>1983</v>
      </c>
      <c r="B428">
        <f>SS!C428</f>
        <v>4</v>
      </c>
      <c r="C428">
        <f>SS!I428</f>
        <v>1</v>
      </c>
      <c r="D428" s="60">
        <f>INDEX(IRFs!$Y$17:$Y$21,'u fit'!C428)</f>
        <v>0.35272779872723298</v>
      </c>
      <c r="E428" s="1">
        <f t="shared" si="25"/>
        <v>0.45760681862527586</v>
      </c>
      <c r="F428" s="1">
        <f t="shared" si="26"/>
        <v>8.1520887474539183</v>
      </c>
      <c r="G428" s="1">
        <f t="shared" si="27"/>
        <v>7.0126788869070795</v>
      </c>
      <c r="H428">
        <f>'u rate'!B451</f>
        <v>10.199999999999999</v>
      </c>
      <c r="I428" s="1">
        <f>INDEX(inf!$J$8:$J$12,'u fit'!C428)</f>
        <v>4.0615527843925664E-2</v>
      </c>
      <c r="J428" s="60"/>
      <c r="K428" s="60">
        <f t="shared" si="28"/>
        <v>6.8062911258359167</v>
      </c>
      <c r="L428">
        <f>INDEX(SS!$U$76:$U$80,'u fit'!C428)</f>
        <v>3.2291089564390592E-2</v>
      </c>
      <c r="M428" s="60"/>
    </row>
    <row r="429" spans="1:13" x14ac:dyDescent="0.25">
      <c r="A429">
        <f>SS!B429</f>
        <v>1983</v>
      </c>
      <c r="B429">
        <f>SS!C429</f>
        <v>5</v>
      </c>
      <c r="C429">
        <f>SS!I429</f>
        <v>1</v>
      </c>
      <c r="D429" s="60">
        <f>INDEX(IRFs!$Y$17:$Y$21,'u fit'!C429)</f>
        <v>0.35272779872723298</v>
      </c>
      <c r="E429" s="1">
        <f t="shared" si="25"/>
        <v>0.45760681862527586</v>
      </c>
      <c r="F429" s="1">
        <f t="shared" si="26"/>
        <v>8.1520887474648198</v>
      </c>
      <c r="G429" s="1">
        <f t="shared" si="27"/>
        <v>7.0126788869156478</v>
      </c>
      <c r="H429">
        <f>'u rate'!B452</f>
        <v>10.1</v>
      </c>
      <c r="I429" s="1">
        <f>INDEX(inf!$J$8:$J$12,'u fit'!C429)</f>
        <v>4.0615527843925664E-2</v>
      </c>
      <c r="J429" s="60"/>
      <c r="K429" s="60">
        <f t="shared" si="28"/>
        <v>6.8062911258445222</v>
      </c>
      <c r="L429">
        <f>INDEX(SS!$U$76:$U$80,'u fit'!C429)</f>
        <v>3.2291089564390592E-2</v>
      </c>
      <c r="M429" s="60"/>
    </row>
    <row r="430" spans="1:13" x14ac:dyDescent="0.25">
      <c r="A430">
        <f>SS!B430</f>
        <v>1983</v>
      </c>
      <c r="B430">
        <f>SS!C430</f>
        <v>6</v>
      </c>
      <c r="C430">
        <f>SS!I430</f>
        <v>1</v>
      </c>
      <c r="D430" s="60">
        <f>INDEX(IRFs!$Y$17:$Y$21,'u fit'!C430)</f>
        <v>0.35272779872723298</v>
      </c>
      <c r="E430" s="1">
        <f t="shared" si="25"/>
        <v>0.45760681862527586</v>
      </c>
      <c r="F430" s="1">
        <f t="shared" si="26"/>
        <v>8.1520887474702892</v>
      </c>
      <c r="G430" s="1">
        <f t="shared" si="27"/>
        <v>7.012678886919999</v>
      </c>
      <c r="H430">
        <f>'u rate'!B453</f>
        <v>10.1</v>
      </c>
      <c r="I430" s="1">
        <f>INDEX(inf!$J$8:$J$12,'u fit'!C430)</f>
        <v>4.0615527843925664E-2</v>
      </c>
      <c r="J430" s="60"/>
      <c r="K430" s="60">
        <f t="shared" si="28"/>
        <v>6.8062911258488921</v>
      </c>
      <c r="L430">
        <f>INDEX(SS!$U$76:$U$80,'u fit'!C430)</f>
        <v>3.2291089564390592E-2</v>
      </c>
      <c r="M430" s="60"/>
    </row>
    <row r="431" spans="1:13" x14ac:dyDescent="0.25">
      <c r="A431">
        <f>SS!B431</f>
        <v>1983</v>
      </c>
      <c r="B431">
        <f>SS!C431</f>
        <v>7</v>
      </c>
      <c r="C431">
        <f>SS!I431</f>
        <v>1</v>
      </c>
      <c r="D431" s="60">
        <f>INDEX(IRFs!$Y$17:$Y$21,'u fit'!C431)</f>
        <v>0.35272779872723298</v>
      </c>
      <c r="E431" s="1">
        <f t="shared" si="25"/>
        <v>0.45760681862527586</v>
      </c>
      <c r="F431" s="1">
        <f t="shared" si="26"/>
        <v>8.1520887474730337</v>
      </c>
      <c r="G431" s="1">
        <f t="shared" si="27"/>
        <v>7.0126788869222088</v>
      </c>
      <c r="H431">
        <f>'u rate'!B454</f>
        <v>9.4</v>
      </c>
      <c r="I431" s="1">
        <f>INDEX(inf!$J$8:$J$12,'u fit'!C431)</f>
        <v>4.0615527843925664E-2</v>
      </c>
      <c r="J431" s="60"/>
      <c r="K431" s="60">
        <f t="shared" si="28"/>
        <v>6.8062911258511125</v>
      </c>
      <c r="L431">
        <f>INDEX(SS!$U$76:$U$80,'u fit'!C431)</f>
        <v>3.2291089564390592E-2</v>
      </c>
      <c r="M431" s="60"/>
    </row>
    <row r="432" spans="1:13" x14ac:dyDescent="0.25">
      <c r="A432">
        <f>SS!B432</f>
        <v>1983</v>
      </c>
      <c r="B432">
        <f>SS!C432</f>
        <v>8</v>
      </c>
      <c r="C432">
        <f>SS!I432</f>
        <v>1</v>
      </c>
      <c r="D432" s="60">
        <f>INDEX(IRFs!$Y$17:$Y$21,'u fit'!C432)</f>
        <v>0.35272779872723298</v>
      </c>
      <c r="E432" s="1">
        <f t="shared" si="25"/>
        <v>0.45760681862527586</v>
      </c>
      <c r="F432" s="1">
        <f t="shared" si="26"/>
        <v>8.1520887474744121</v>
      </c>
      <c r="G432" s="1">
        <f t="shared" si="27"/>
        <v>7.0126788869233314</v>
      </c>
      <c r="H432">
        <f>'u rate'!B455</f>
        <v>9.5</v>
      </c>
      <c r="I432" s="1">
        <f>INDEX(inf!$J$8:$J$12,'u fit'!C432)</f>
        <v>4.0615527843925664E-2</v>
      </c>
      <c r="J432" s="60"/>
      <c r="K432" s="60">
        <f t="shared" si="28"/>
        <v>6.8062911258522396</v>
      </c>
      <c r="L432">
        <f>INDEX(SS!$U$76:$U$80,'u fit'!C432)</f>
        <v>3.2291089564390592E-2</v>
      </c>
      <c r="M432" s="60"/>
    </row>
    <row r="433" spans="1:13" x14ac:dyDescent="0.25">
      <c r="A433">
        <f>SS!B433</f>
        <v>1983</v>
      </c>
      <c r="B433">
        <f>SS!C433</f>
        <v>9</v>
      </c>
      <c r="C433">
        <f>SS!I433</f>
        <v>1</v>
      </c>
      <c r="D433" s="60">
        <f>INDEX(IRFs!$Y$17:$Y$21,'u fit'!C433)</f>
        <v>0.35272779872723298</v>
      </c>
      <c r="E433" s="1">
        <f t="shared" si="25"/>
        <v>0.45760681862527586</v>
      </c>
      <c r="F433" s="1">
        <f t="shared" si="26"/>
        <v>8.1520887474751031</v>
      </c>
      <c r="G433" s="1">
        <f t="shared" si="27"/>
        <v>7.0126788869239016</v>
      </c>
      <c r="H433">
        <f>'u rate'!B456</f>
        <v>9.1999999999999993</v>
      </c>
      <c r="I433" s="1">
        <f>INDEX(inf!$J$8:$J$12,'u fit'!C433)</f>
        <v>4.0615527843925664E-2</v>
      </c>
      <c r="J433" s="60"/>
      <c r="K433" s="60">
        <f t="shared" si="28"/>
        <v>6.8062911258528125</v>
      </c>
      <c r="L433">
        <f>INDEX(SS!$U$76:$U$80,'u fit'!C433)</f>
        <v>3.2291089564390592E-2</v>
      </c>
      <c r="M433" s="60"/>
    </row>
    <row r="434" spans="1:13" x14ac:dyDescent="0.25">
      <c r="A434">
        <f>SS!B434</f>
        <v>1983</v>
      </c>
      <c r="B434">
        <f>SS!C434</f>
        <v>10</v>
      </c>
      <c r="C434">
        <f>SS!I434</f>
        <v>1</v>
      </c>
      <c r="D434" s="60">
        <f>INDEX(IRFs!$Y$17:$Y$21,'u fit'!C434)</f>
        <v>0.35272779872723298</v>
      </c>
      <c r="E434" s="1">
        <f t="shared" si="25"/>
        <v>0.45760681862527586</v>
      </c>
      <c r="F434" s="1">
        <f t="shared" si="26"/>
        <v>8.1520887474754495</v>
      </c>
      <c r="G434" s="1">
        <f t="shared" si="27"/>
        <v>7.0126788869241912</v>
      </c>
      <c r="H434">
        <f>'u rate'!B457</f>
        <v>8.8000000000000007</v>
      </c>
      <c r="I434" s="1">
        <f>INDEX(inf!$J$8:$J$12,'u fit'!C434)</f>
        <v>4.0615527843925664E-2</v>
      </c>
      <c r="J434" s="60"/>
      <c r="K434" s="60">
        <f t="shared" si="28"/>
        <v>6.8062911258531029</v>
      </c>
      <c r="L434">
        <f>INDEX(SS!$U$76:$U$80,'u fit'!C434)</f>
        <v>3.2291089564390592E-2</v>
      </c>
      <c r="M434" s="60"/>
    </row>
    <row r="435" spans="1:13" x14ac:dyDescent="0.25">
      <c r="A435">
        <f>SS!B435</f>
        <v>1983</v>
      </c>
      <c r="B435">
        <f>SS!C435</f>
        <v>11</v>
      </c>
      <c r="C435">
        <f>SS!I435</f>
        <v>1</v>
      </c>
      <c r="D435" s="60">
        <f>INDEX(IRFs!$Y$17:$Y$21,'u fit'!C435)</f>
        <v>0.35272779872723298</v>
      </c>
      <c r="E435" s="1">
        <f t="shared" si="25"/>
        <v>0.45760681862527586</v>
      </c>
      <c r="F435" s="1">
        <f t="shared" si="26"/>
        <v>8.1520887474756236</v>
      </c>
      <c r="G435" s="1">
        <f t="shared" si="27"/>
        <v>7.0126788869243377</v>
      </c>
      <c r="H435">
        <f>'u rate'!B458</f>
        <v>8.5</v>
      </c>
      <c r="I435" s="1">
        <f>INDEX(inf!$J$8:$J$12,'u fit'!C435)</f>
        <v>4.0615527843925664E-2</v>
      </c>
      <c r="J435" s="60"/>
      <c r="K435" s="60">
        <f t="shared" si="28"/>
        <v>6.8062911258532504</v>
      </c>
      <c r="L435">
        <f>INDEX(SS!$U$76:$U$80,'u fit'!C435)</f>
        <v>3.2291089564390592E-2</v>
      </c>
      <c r="M435" s="60"/>
    </row>
    <row r="436" spans="1:13" x14ac:dyDescent="0.25">
      <c r="A436">
        <f>SS!B436</f>
        <v>1983</v>
      </c>
      <c r="B436">
        <f>SS!C436</f>
        <v>12</v>
      </c>
      <c r="C436">
        <f>SS!I436</f>
        <v>1</v>
      </c>
      <c r="D436" s="60">
        <f>INDEX(IRFs!$Y$17:$Y$21,'u fit'!C436)</f>
        <v>0.35272779872723298</v>
      </c>
      <c r="E436" s="1">
        <f t="shared" si="25"/>
        <v>0.45760681862527586</v>
      </c>
      <c r="F436" s="1">
        <f t="shared" si="26"/>
        <v>8.1520887474757107</v>
      </c>
      <c r="G436" s="1">
        <f t="shared" si="27"/>
        <v>7.0126788869244123</v>
      </c>
      <c r="H436">
        <f>'u rate'!B459</f>
        <v>8.3000000000000007</v>
      </c>
      <c r="I436" s="1">
        <f>INDEX(inf!$J$8:$J$12,'u fit'!C436)</f>
        <v>4.0615527843925664E-2</v>
      </c>
      <c r="J436" s="60"/>
      <c r="K436" s="60">
        <f t="shared" si="28"/>
        <v>6.8062911258533259</v>
      </c>
      <c r="L436">
        <f>INDEX(SS!$U$76:$U$80,'u fit'!C436)</f>
        <v>3.2291089564390592E-2</v>
      </c>
      <c r="M436" s="60"/>
    </row>
    <row r="437" spans="1:13" x14ac:dyDescent="0.25">
      <c r="A437">
        <f>SS!B437</f>
        <v>1984</v>
      </c>
      <c r="B437">
        <f>SS!C437</f>
        <v>1</v>
      </c>
      <c r="C437">
        <f>SS!I437</f>
        <v>1</v>
      </c>
      <c r="D437" s="60">
        <f>INDEX(IRFs!$Y$17:$Y$21,'u fit'!C437)</f>
        <v>0.35272779872723298</v>
      </c>
      <c r="E437" s="1">
        <f t="shared" si="25"/>
        <v>0.45760681862527586</v>
      </c>
      <c r="F437" s="1">
        <f t="shared" si="26"/>
        <v>8.1520887474757551</v>
      </c>
      <c r="G437" s="1">
        <f t="shared" si="27"/>
        <v>7.0126788869244496</v>
      </c>
      <c r="H437">
        <f>'u rate'!B460</f>
        <v>8</v>
      </c>
      <c r="I437" s="1">
        <f>INDEX(inf!$J$8:$J$12,'u fit'!C437)</f>
        <v>4.0615527843925664E-2</v>
      </c>
      <c r="J437" s="60"/>
      <c r="K437" s="60">
        <f t="shared" si="28"/>
        <v>6.8062911258533632</v>
      </c>
      <c r="L437">
        <f>INDEX(SS!$U$76:$U$80,'u fit'!C437)</f>
        <v>3.2291089564390592E-2</v>
      </c>
      <c r="M437" s="60"/>
    </row>
    <row r="438" spans="1:13" x14ac:dyDescent="0.25">
      <c r="A438">
        <f>SS!B438</f>
        <v>1984</v>
      </c>
      <c r="B438">
        <f>SS!C438</f>
        <v>2</v>
      </c>
      <c r="C438">
        <f>SS!I438</f>
        <v>1</v>
      </c>
      <c r="D438" s="60">
        <f>INDEX(IRFs!$Y$17:$Y$21,'u fit'!C438)</f>
        <v>0.35272779872723298</v>
      </c>
      <c r="E438" s="1">
        <f t="shared" si="25"/>
        <v>0.45760681862527586</v>
      </c>
      <c r="F438" s="1">
        <f t="shared" si="26"/>
        <v>8.1520887474757764</v>
      </c>
      <c r="G438" s="1">
        <f t="shared" si="27"/>
        <v>7.0126788869244692</v>
      </c>
      <c r="H438">
        <f>'u rate'!B461</f>
        <v>7.8</v>
      </c>
      <c r="I438" s="1">
        <f>INDEX(inf!$J$8:$J$12,'u fit'!C438)</f>
        <v>4.0615527843925664E-2</v>
      </c>
      <c r="J438" s="60"/>
      <c r="K438" s="60">
        <f t="shared" si="28"/>
        <v>6.8062911258533827</v>
      </c>
      <c r="L438">
        <f>INDEX(SS!$U$76:$U$80,'u fit'!C438)</f>
        <v>3.2291089564390592E-2</v>
      </c>
      <c r="M438" s="60"/>
    </row>
    <row r="439" spans="1:13" x14ac:dyDescent="0.25">
      <c r="A439">
        <f>SS!B439</f>
        <v>1984</v>
      </c>
      <c r="B439">
        <f>SS!C439</f>
        <v>3</v>
      </c>
      <c r="C439">
        <f>SS!I439</f>
        <v>1</v>
      </c>
      <c r="D439" s="60">
        <f>INDEX(IRFs!$Y$17:$Y$21,'u fit'!C439)</f>
        <v>0.35272779872723298</v>
      </c>
      <c r="E439" s="1">
        <f t="shared" si="25"/>
        <v>0.45760681862527586</v>
      </c>
      <c r="F439" s="1">
        <f t="shared" si="26"/>
        <v>8.152088747475787</v>
      </c>
      <c r="G439" s="1">
        <f t="shared" si="27"/>
        <v>7.0126788869244789</v>
      </c>
      <c r="H439">
        <f>'u rate'!B462</f>
        <v>7.8</v>
      </c>
      <c r="I439" s="1">
        <f>INDEX(inf!$J$8:$J$12,'u fit'!C439)</f>
        <v>4.0615527843925664E-2</v>
      </c>
      <c r="J439" s="60"/>
      <c r="K439" s="60">
        <f t="shared" si="28"/>
        <v>6.8062911258533925</v>
      </c>
      <c r="L439">
        <f>INDEX(SS!$U$76:$U$80,'u fit'!C439)</f>
        <v>3.2291089564390592E-2</v>
      </c>
      <c r="M439" s="60"/>
    </row>
    <row r="440" spans="1:13" x14ac:dyDescent="0.25">
      <c r="A440">
        <f>SS!B440</f>
        <v>1984</v>
      </c>
      <c r="B440">
        <f>SS!C440</f>
        <v>4</v>
      </c>
      <c r="C440">
        <f>SS!I440</f>
        <v>1</v>
      </c>
      <c r="D440" s="60">
        <f>INDEX(IRFs!$Y$17:$Y$21,'u fit'!C440)</f>
        <v>0.35272779872723298</v>
      </c>
      <c r="E440" s="1">
        <f t="shared" si="25"/>
        <v>0.45760681862527586</v>
      </c>
      <c r="F440" s="1">
        <f t="shared" si="26"/>
        <v>8.1520887474757942</v>
      </c>
      <c r="G440" s="1">
        <f t="shared" si="27"/>
        <v>7.0126788869244843</v>
      </c>
      <c r="H440">
        <f>'u rate'!B463</f>
        <v>7.7</v>
      </c>
      <c r="I440" s="1">
        <f>INDEX(inf!$J$8:$J$12,'u fit'!C440)</f>
        <v>4.0615527843925664E-2</v>
      </c>
      <c r="J440" s="60"/>
      <c r="K440" s="60">
        <f t="shared" si="28"/>
        <v>6.8062911258533978</v>
      </c>
      <c r="L440">
        <f>INDEX(SS!$U$76:$U$80,'u fit'!C440)</f>
        <v>3.2291089564390592E-2</v>
      </c>
      <c r="M440" s="60"/>
    </row>
    <row r="441" spans="1:13" x14ac:dyDescent="0.25">
      <c r="A441">
        <f>SS!B441</f>
        <v>1984</v>
      </c>
      <c r="B441">
        <f>SS!C441</f>
        <v>5</v>
      </c>
      <c r="C441">
        <f>SS!I441</f>
        <v>1</v>
      </c>
      <c r="D441" s="60">
        <f>INDEX(IRFs!$Y$17:$Y$21,'u fit'!C441)</f>
        <v>0.35272779872723298</v>
      </c>
      <c r="E441" s="1">
        <f t="shared" si="25"/>
        <v>0.45760681862527586</v>
      </c>
      <c r="F441" s="1">
        <f t="shared" si="26"/>
        <v>8.1520887474757977</v>
      </c>
      <c r="G441" s="1">
        <f t="shared" si="27"/>
        <v>7.0126788869244869</v>
      </c>
      <c r="H441">
        <f>'u rate'!B464</f>
        <v>7.4</v>
      </c>
      <c r="I441" s="1">
        <f>INDEX(inf!$J$8:$J$12,'u fit'!C441)</f>
        <v>4.0615527843925664E-2</v>
      </c>
      <c r="J441" s="60"/>
      <c r="K441" s="60">
        <f t="shared" si="28"/>
        <v>6.8062911258534005</v>
      </c>
      <c r="L441">
        <f>INDEX(SS!$U$76:$U$80,'u fit'!C441)</f>
        <v>3.2291089564390592E-2</v>
      </c>
      <c r="M441" s="60"/>
    </row>
    <row r="442" spans="1:13" x14ac:dyDescent="0.25">
      <c r="A442">
        <f>SS!B442</f>
        <v>1984</v>
      </c>
      <c r="B442">
        <f>SS!C442</f>
        <v>6</v>
      </c>
      <c r="C442">
        <f>SS!I442</f>
        <v>1</v>
      </c>
      <c r="D442" s="60">
        <f>INDEX(IRFs!$Y$17:$Y$21,'u fit'!C442)</f>
        <v>0.35272779872723298</v>
      </c>
      <c r="E442" s="1">
        <f t="shared" si="25"/>
        <v>0.45760681862527586</v>
      </c>
      <c r="F442" s="1">
        <f t="shared" si="26"/>
        <v>8.1520887474757977</v>
      </c>
      <c r="G442" s="1">
        <f t="shared" si="27"/>
        <v>7.0126788869244878</v>
      </c>
      <c r="H442">
        <f>'u rate'!B465</f>
        <v>7.2</v>
      </c>
      <c r="I442" s="1">
        <f>INDEX(inf!$J$8:$J$12,'u fit'!C442)</f>
        <v>4.0615527843925664E-2</v>
      </c>
      <c r="J442" s="60"/>
      <c r="K442" s="60">
        <f t="shared" si="28"/>
        <v>6.8062911258534013</v>
      </c>
      <c r="L442">
        <f>INDEX(SS!$U$76:$U$80,'u fit'!C442)</f>
        <v>3.2291089564390592E-2</v>
      </c>
      <c r="M442" s="60"/>
    </row>
    <row r="443" spans="1:13" x14ac:dyDescent="0.25">
      <c r="A443">
        <f>SS!B443</f>
        <v>1984</v>
      </c>
      <c r="B443">
        <f>SS!C443</f>
        <v>7</v>
      </c>
      <c r="C443">
        <f>SS!I443</f>
        <v>1</v>
      </c>
      <c r="D443" s="60">
        <f>INDEX(IRFs!$Y$17:$Y$21,'u fit'!C443)</f>
        <v>0.35272779872723298</v>
      </c>
      <c r="E443" s="1">
        <f t="shared" si="25"/>
        <v>0.45760681862527586</v>
      </c>
      <c r="F443" s="1">
        <f t="shared" si="26"/>
        <v>8.1520887474757977</v>
      </c>
      <c r="G443" s="1">
        <f t="shared" si="27"/>
        <v>7.0126788869244887</v>
      </c>
      <c r="H443">
        <f>'u rate'!B466</f>
        <v>7.5</v>
      </c>
      <c r="I443" s="1">
        <f>INDEX(inf!$J$8:$J$12,'u fit'!C443)</f>
        <v>4.0615527843925664E-2</v>
      </c>
      <c r="J443" s="60"/>
      <c r="K443" s="60">
        <f t="shared" si="28"/>
        <v>6.8062911258534022</v>
      </c>
      <c r="L443">
        <f>INDEX(SS!$U$76:$U$80,'u fit'!C443)</f>
        <v>3.2291089564390592E-2</v>
      </c>
      <c r="M443" s="60"/>
    </row>
    <row r="444" spans="1:13" x14ac:dyDescent="0.25">
      <c r="A444">
        <f>SS!B444</f>
        <v>1984</v>
      </c>
      <c r="B444">
        <f>SS!C444</f>
        <v>8</v>
      </c>
      <c r="C444">
        <f>SS!I444</f>
        <v>1</v>
      </c>
      <c r="D444" s="60">
        <f>INDEX(IRFs!$Y$17:$Y$21,'u fit'!C444)</f>
        <v>0.35272779872723298</v>
      </c>
      <c r="E444" s="1">
        <f t="shared" si="25"/>
        <v>0.45760681862527586</v>
      </c>
      <c r="F444" s="1">
        <f t="shared" si="26"/>
        <v>8.1520887474757977</v>
      </c>
      <c r="G444" s="1">
        <f t="shared" si="27"/>
        <v>7.0126788869244887</v>
      </c>
      <c r="H444">
        <f>'u rate'!B467</f>
        <v>7.5</v>
      </c>
      <c r="I444" s="1">
        <f>INDEX(inf!$J$8:$J$12,'u fit'!C444)</f>
        <v>4.0615527843925664E-2</v>
      </c>
      <c r="J444" s="60"/>
      <c r="K444" s="60">
        <f t="shared" si="28"/>
        <v>6.8062911258534022</v>
      </c>
      <c r="L444">
        <f>INDEX(SS!$U$76:$U$80,'u fit'!C444)</f>
        <v>3.2291089564390592E-2</v>
      </c>
      <c r="M444" s="60"/>
    </row>
    <row r="445" spans="1:13" x14ac:dyDescent="0.25">
      <c r="A445">
        <f>SS!B445</f>
        <v>1984</v>
      </c>
      <c r="B445">
        <f>SS!C445</f>
        <v>9</v>
      </c>
      <c r="C445">
        <f>SS!I445</f>
        <v>1</v>
      </c>
      <c r="D445" s="60">
        <f>INDEX(IRFs!$Y$17:$Y$21,'u fit'!C445)</f>
        <v>0.35272779872723298</v>
      </c>
      <c r="E445" s="1">
        <f t="shared" si="25"/>
        <v>0.45760681862527586</v>
      </c>
      <c r="F445" s="1">
        <f t="shared" si="26"/>
        <v>8.1520887474757977</v>
      </c>
      <c r="G445" s="1">
        <f t="shared" si="27"/>
        <v>7.0126788869244887</v>
      </c>
      <c r="H445">
        <f>'u rate'!B468</f>
        <v>7.3</v>
      </c>
      <c r="I445" s="1">
        <f>INDEX(inf!$J$8:$J$12,'u fit'!C445)</f>
        <v>4.0615527843925664E-2</v>
      </c>
      <c r="J445" s="60"/>
      <c r="K445" s="60">
        <f t="shared" si="28"/>
        <v>6.8062911258534022</v>
      </c>
      <c r="L445">
        <f>INDEX(SS!$U$76:$U$80,'u fit'!C445)</f>
        <v>3.2291089564390592E-2</v>
      </c>
      <c r="M445" s="60"/>
    </row>
    <row r="446" spans="1:13" x14ac:dyDescent="0.25">
      <c r="A446">
        <f>SS!B446</f>
        <v>1984</v>
      </c>
      <c r="B446">
        <f>SS!C446</f>
        <v>10</v>
      </c>
      <c r="C446">
        <f>SS!I446</f>
        <v>1</v>
      </c>
      <c r="D446" s="60">
        <f>INDEX(IRFs!$Y$17:$Y$21,'u fit'!C446)</f>
        <v>0.35272779872723298</v>
      </c>
      <c r="E446" s="1">
        <f t="shared" si="25"/>
        <v>0.45760681862527586</v>
      </c>
      <c r="F446" s="1">
        <f t="shared" si="26"/>
        <v>8.1520887474757977</v>
      </c>
      <c r="G446" s="1">
        <f t="shared" si="27"/>
        <v>7.0126788869244887</v>
      </c>
      <c r="H446">
        <f>'u rate'!B469</f>
        <v>7.4</v>
      </c>
      <c r="I446" s="1">
        <f>INDEX(inf!$J$8:$J$12,'u fit'!C446)</f>
        <v>4.0615527843925664E-2</v>
      </c>
      <c r="J446" s="60"/>
      <c r="K446" s="60">
        <f t="shared" si="28"/>
        <v>6.8062911258534022</v>
      </c>
      <c r="L446">
        <f>INDEX(SS!$U$76:$U$80,'u fit'!C446)</f>
        <v>3.2291089564390592E-2</v>
      </c>
      <c r="M446" s="60"/>
    </row>
    <row r="447" spans="1:13" x14ac:dyDescent="0.25">
      <c r="A447">
        <f>SS!B447</f>
        <v>1984</v>
      </c>
      <c r="B447">
        <f>SS!C447</f>
        <v>11</v>
      </c>
      <c r="C447">
        <f>SS!I447</f>
        <v>1</v>
      </c>
      <c r="D447" s="60">
        <f>INDEX(IRFs!$Y$17:$Y$21,'u fit'!C447)</f>
        <v>0.35272779872723298</v>
      </c>
      <c r="E447" s="1">
        <f t="shared" si="25"/>
        <v>0.45760681862527586</v>
      </c>
      <c r="F447" s="1">
        <f t="shared" si="26"/>
        <v>8.1520887474757977</v>
      </c>
      <c r="G447" s="1">
        <f t="shared" si="27"/>
        <v>7.0126788869244887</v>
      </c>
      <c r="H447">
        <f>'u rate'!B470</f>
        <v>7.2</v>
      </c>
      <c r="I447" s="1">
        <f>INDEX(inf!$J$8:$J$12,'u fit'!C447)</f>
        <v>4.0615527843925664E-2</v>
      </c>
      <c r="J447" s="60"/>
      <c r="K447" s="60">
        <f t="shared" si="28"/>
        <v>6.8062911258534022</v>
      </c>
      <c r="L447">
        <f>INDEX(SS!$U$76:$U$80,'u fit'!C447)</f>
        <v>3.2291089564390592E-2</v>
      </c>
      <c r="M447" s="60"/>
    </row>
    <row r="448" spans="1:13" x14ac:dyDescent="0.25">
      <c r="A448">
        <f>SS!B448</f>
        <v>1984</v>
      </c>
      <c r="B448">
        <f>SS!C448</f>
        <v>12</v>
      </c>
      <c r="C448">
        <f>SS!I448</f>
        <v>1</v>
      </c>
      <c r="D448" s="60">
        <f>INDEX(IRFs!$Y$17:$Y$21,'u fit'!C448)</f>
        <v>0.35272779872723298</v>
      </c>
      <c r="E448" s="1">
        <f t="shared" si="25"/>
        <v>0.45760681862527586</v>
      </c>
      <c r="F448" s="1">
        <f t="shared" si="26"/>
        <v>8.1520887474757977</v>
      </c>
      <c r="G448" s="1">
        <f t="shared" si="27"/>
        <v>7.0126788869244887</v>
      </c>
      <c r="H448">
        <f>'u rate'!B471</f>
        <v>7.3</v>
      </c>
      <c r="I448" s="1">
        <f>INDEX(inf!$J$8:$J$12,'u fit'!C448)</f>
        <v>4.0615527843925664E-2</v>
      </c>
      <c r="J448" s="60"/>
      <c r="K448" s="60">
        <f t="shared" si="28"/>
        <v>6.8062911258534022</v>
      </c>
      <c r="L448">
        <f>INDEX(SS!$U$76:$U$80,'u fit'!C448)</f>
        <v>3.2291089564390592E-2</v>
      </c>
      <c r="M448" s="60"/>
    </row>
    <row r="449" spans="1:13" x14ac:dyDescent="0.25">
      <c r="A449">
        <f>SS!B449</f>
        <v>1985</v>
      </c>
      <c r="B449">
        <f>SS!C449</f>
        <v>1</v>
      </c>
      <c r="C449">
        <f>SS!I449</f>
        <v>1</v>
      </c>
      <c r="D449" s="60">
        <f>INDEX(IRFs!$Y$17:$Y$21,'u fit'!C449)</f>
        <v>0.35272779872723298</v>
      </c>
      <c r="E449" s="1">
        <f t="shared" si="25"/>
        <v>0.45760681862527586</v>
      </c>
      <c r="F449" s="1">
        <f t="shared" si="26"/>
        <v>8.1520887474757977</v>
      </c>
      <c r="G449" s="1">
        <f t="shared" si="27"/>
        <v>7.0126788869244887</v>
      </c>
      <c r="H449">
        <f>'u rate'!B472</f>
        <v>7.3</v>
      </c>
      <c r="I449" s="1">
        <f>INDEX(inf!$J$8:$J$12,'u fit'!C449)</f>
        <v>4.0615527843925664E-2</v>
      </c>
      <c r="J449" s="60"/>
      <c r="K449" s="60">
        <f t="shared" si="28"/>
        <v>6.8062911258534022</v>
      </c>
      <c r="L449">
        <f>INDEX(SS!$U$76:$U$80,'u fit'!C449)</f>
        <v>3.2291089564390592E-2</v>
      </c>
      <c r="M449" s="60"/>
    </row>
    <row r="450" spans="1:13" x14ac:dyDescent="0.25">
      <c r="A450">
        <f>SS!B450</f>
        <v>1985</v>
      </c>
      <c r="B450">
        <f>SS!C450</f>
        <v>2</v>
      </c>
      <c r="C450">
        <f>SS!I450</f>
        <v>1</v>
      </c>
      <c r="D450" s="60">
        <f>INDEX(IRFs!$Y$17:$Y$21,'u fit'!C450)</f>
        <v>0.35272779872723298</v>
      </c>
      <c r="E450" s="1">
        <f t="shared" si="25"/>
        <v>0.45760681862527586</v>
      </c>
      <c r="F450" s="1">
        <f t="shared" si="26"/>
        <v>8.1520887474757977</v>
      </c>
      <c r="G450" s="1">
        <f t="shared" si="27"/>
        <v>7.0126788869244887</v>
      </c>
      <c r="H450">
        <f>'u rate'!B473</f>
        <v>7.2</v>
      </c>
      <c r="I450" s="1">
        <f>INDEX(inf!$J$8:$J$12,'u fit'!C450)</f>
        <v>4.0615527843925664E-2</v>
      </c>
      <c r="J450" s="60"/>
      <c r="K450" s="60">
        <f t="shared" si="28"/>
        <v>6.8062911258534022</v>
      </c>
      <c r="L450">
        <f>INDEX(SS!$U$76:$U$80,'u fit'!C450)</f>
        <v>3.2291089564390592E-2</v>
      </c>
      <c r="M450" s="60"/>
    </row>
    <row r="451" spans="1:13" x14ac:dyDescent="0.25">
      <c r="A451">
        <f>SS!B451</f>
        <v>1985</v>
      </c>
      <c r="B451">
        <f>SS!C451</f>
        <v>3</v>
      </c>
      <c r="C451">
        <f>SS!I451</f>
        <v>1</v>
      </c>
      <c r="D451" s="60">
        <f>INDEX(IRFs!$Y$17:$Y$21,'u fit'!C451)</f>
        <v>0.35272779872723298</v>
      </c>
      <c r="E451" s="1">
        <f t="shared" si="25"/>
        <v>0.45760681862527586</v>
      </c>
      <c r="F451" s="1">
        <f t="shared" si="26"/>
        <v>8.1520887474757977</v>
      </c>
      <c r="G451" s="1">
        <f t="shared" si="27"/>
        <v>7.0126788869244887</v>
      </c>
      <c r="H451">
        <f>'u rate'!B474</f>
        <v>7.2</v>
      </c>
      <c r="I451" s="1">
        <f>INDEX(inf!$J$8:$J$12,'u fit'!C451)</f>
        <v>4.0615527843925664E-2</v>
      </c>
      <c r="J451" s="60"/>
      <c r="K451" s="60">
        <f t="shared" si="28"/>
        <v>6.8062911258534022</v>
      </c>
      <c r="L451">
        <f>INDEX(SS!$U$76:$U$80,'u fit'!C451)</f>
        <v>3.2291089564390592E-2</v>
      </c>
      <c r="M451" s="60"/>
    </row>
    <row r="452" spans="1:13" x14ac:dyDescent="0.25">
      <c r="A452">
        <f>SS!B452</f>
        <v>1985</v>
      </c>
      <c r="B452">
        <f>SS!C452</f>
        <v>4</v>
      </c>
      <c r="C452">
        <f>SS!I452</f>
        <v>1</v>
      </c>
      <c r="D452" s="60">
        <f>INDEX(IRFs!$Y$17:$Y$21,'u fit'!C452)</f>
        <v>0.35272779872723298</v>
      </c>
      <c r="E452" s="1">
        <f t="shared" si="25"/>
        <v>0.45760681862527586</v>
      </c>
      <c r="F452" s="1">
        <f t="shared" si="26"/>
        <v>8.1520887474757977</v>
      </c>
      <c r="G452" s="1">
        <f t="shared" si="27"/>
        <v>7.0126788869244887</v>
      </c>
      <c r="H452">
        <f>'u rate'!B475</f>
        <v>7.3</v>
      </c>
      <c r="I452" s="1">
        <f>INDEX(inf!$J$8:$J$12,'u fit'!C452)</f>
        <v>4.0615527843925664E-2</v>
      </c>
      <c r="J452" s="60"/>
      <c r="K452" s="60">
        <f t="shared" si="28"/>
        <v>6.8062911258534022</v>
      </c>
      <c r="L452">
        <f>INDEX(SS!$U$76:$U$80,'u fit'!C452)</f>
        <v>3.2291089564390592E-2</v>
      </c>
      <c r="M452" s="60"/>
    </row>
    <row r="453" spans="1:13" x14ac:dyDescent="0.25">
      <c r="A453">
        <f>SS!B453</f>
        <v>1985</v>
      </c>
      <c r="B453">
        <f>SS!C453</f>
        <v>5</v>
      </c>
      <c r="C453">
        <f>SS!I453</f>
        <v>2</v>
      </c>
      <c r="D453" s="60">
        <f>INDEX(IRFs!$Y$17:$Y$21,'u fit'!C453)</f>
        <v>0.43820684597691201</v>
      </c>
      <c r="E453" s="1">
        <f t="shared" si="25"/>
        <v>0.51004937780848714</v>
      </c>
      <c r="F453" s="1">
        <f t="shared" si="26"/>
        <v>8.1520887474757977</v>
      </c>
      <c r="G453" s="1">
        <f t="shared" si="27"/>
        <v>7.0126788869244887</v>
      </c>
      <c r="H453">
        <f>'u rate'!B476</f>
        <v>7.2</v>
      </c>
      <c r="I453" s="1">
        <f>INDEX(inf!$J$8:$J$12,'u fit'!C453)</f>
        <v>3.7437800260418548E-2</v>
      </c>
      <c r="J453" s="60"/>
      <c r="K453" s="60">
        <f t="shared" si="28"/>
        <v>6.8062911258534022</v>
      </c>
      <c r="L453">
        <f>INDEX(SS!$U$76:$U$80,'u fit'!C453)</f>
        <v>3.2585126504008487E-2</v>
      </c>
      <c r="M453" s="60"/>
    </row>
    <row r="454" spans="1:13" x14ac:dyDescent="0.25">
      <c r="A454">
        <f>SS!B454</f>
        <v>1985</v>
      </c>
      <c r="B454">
        <f>SS!C454</f>
        <v>6</v>
      </c>
      <c r="C454">
        <f>SS!I454</f>
        <v>1</v>
      </c>
      <c r="D454" s="60">
        <f>INDEX(IRFs!$Y$17:$Y$21,'u fit'!C454)</f>
        <v>0.35272779872723298</v>
      </c>
      <c r="E454" s="1">
        <f t="shared" ref="E454:E517" si="29">$F$3*D454^$F$2</f>
        <v>0.45760681862527586</v>
      </c>
      <c r="F454" s="1">
        <f t="shared" ref="F454:F517" si="30">(1-E453)*F453+100*I453*(1-F453/100)</f>
        <v>7.432704709794848</v>
      </c>
      <c r="G454" s="1">
        <f t="shared" si="27"/>
        <v>6.6449160593640952</v>
      </c>
      <c r="H454">
        <f>'u rate'!B477</f>
        <v>7.4</v>
      </c>
      <c r="I454" s="1">
        <f>INDEX(inf!$J$8:$J$12,'u fit'!C454)</f>
        <v>4.0615527843925664E-2</v>
      </c>
      <c r="J454" s="60"/>
      <c r="K454" s="60">
        <f t="shared" si="28"/>
        <v>6.4658700056163632</v>
      </c>
      <c r="L454">
        <f>INDEX(SS!$U$76:$U$80,'u fit'!C454)</f>
        <v>3.2291089564390592E-2</v>
      </c>
      <c r="M454" s="60"/>
    </row>
    <row r="455" spans="1:13" x14ac:dyDescent="0.25">
      <c r="A455">
        <f>SS!B455</f>
        <v>1985</v>
      </c>
      <c r="B455">
        <f>SS!C455</f>
        <v>7</v>
      </c>
      <c r="C455">
        <f>SS!I455</f>
        <v>1</v>
      </c>
      <c r="D455" s="60">
        <f>INDEX(IRFs!$Y$17:$Y$21,'u fit'!C455)</f>
        <v>0.35272779872723298</v>
      </c>
      <c r="E455" s="1">
        <f t="shared" si="29"/>
        <v>0.45760681862527586</v>
      </c>
      <c r="F455" s="1">
        <f t="shared" si="30"/>
        <v>7.7911179130607398</v>
      </c>
      <c r="G455" s="1">
        <f t="shared" ref="G455:G518" si="31">(1-E454)*G454+$G$3*(100-G454)</f>
        <v>6.8258985583909269</v>
      </c>
      <c r="H455">
        <f>'u rate'!B478</f>
        <v>7.4</v>
      </c>
      <c r="I455" s="1">
        <f>INDEX(inf!$J$8:$J$12,'u fit'!C455)</f>
        <v>4.0615527843925664E-2</v>
      </c>
      <c r="J455" s="60"/>
      <c r="K455" s="60">
        <f t="shared" ref="K455:K518" si="32">(1-E454)*G454+L454*(100-G454)</f>
        <v>6.6186945382247631</v>
      </c>
      <c r="L455">
        <f>INDEX(SS!$U$76:$U$80,'u fit'!C455)</f>
        <v>3.2291089564390592E-2</v>
      </c>
      <c r="M455" s="60"/>
    </row>
    <row r="456" spans="1:13" x14ac:dyDescent="0.25">
      <c r="A456">
        <f>SS!B456</f>
        <v>1985</v>
      </c>
      <c r="B456">
        <f>SS!C456</f>
        <v>8</v>
      </c>
      <c r="C456">
        <f>SS!I456</f>
        <v>2</v>
      </c>
      <c r="D456" s="60">
        <f>INDEX(IRFs!$Y$17:$Y$21,'u fit'!C456)</f>
        <v>0.43820684597691201</v>
      </c>
      <c r="E456" s="1">
        <f t="shared" si="29"/>
        <v>0.51004937780848714</v>
      </c>
      <c r="F456" s="1">
        <f t="shared" si="30"/>
        <v>7.970961649189956</v>
      </c>
      <c r="G456" s="1">
        <f t="shared" si="31"/>
        <v>6.9178164143942098</v>
      </c>
      <c r="H456">
        <f>'u rate'!B479</f>
        <v>7.1</v>
      </c>
      <c r="I456" s="1">
        <f>INDEX(inf!$J$8:$J$12,'u fit'!C456)</f>
        <v>3.7437800260418548E-2</v>
      </c>
      <c r="J456" s="60"/>
      <c r="K456" s="60">
        <f t="shared" si="32"/>
        <v>6.711014089559411</v>
      </c>
      <c r="L456">
        <f>INDEX(SS!$U$76:$U$80,'u fit'!C456)</f>
        <v>3.2585126504008487E-2</v>
      </c>
      <c r="M456" s="60"/>
    </row>
    <row r="457" spans="1:13" x14ac:dyDescent="0.25">
      <c r="A457">
        <f>SS!B457</f>
        <v>1985</v>
      </c>
      <c r="B457">
        <f>SS!C457</f>
        <v>9</v>
      </c>
      <c r="C457">
        <f>SS!I457</f>
        <v>2</v>
      </c>
      <c r="D457" s="60">
        <f>INDEX(IRFs!$Y$17:$Y$21,'u fit'!C457)</f>
        <v>0.43820684597691201</v>
      </c>
      <c r="E457" s="1">
        <f t="shared" si="29"/>
        <v>0.51004937780848714</v>
      </c>
      <c r="F457" s="1">
        <f t="shared" si="30"/>
        <v>7.3507423754213317</v>
      </c>
      <c r="G457" s="1">
        <f t="shared" si="31"/>
        <v>6.6017118942301121</v>
      </c>
      <c r="H457">
        <f>'u rate'!B480</f>
        <v>7.1</v>
      </c>
      <c r="I457" s="1">
        <f>INDEX(inf!$J$8:$J$12,'u fit'!C457)</f>
        <v>3.7437800260418548E-2</v>
      </c>
      <c r="J457" s="60"/>
      <c r="K457" s="60">
        <f t="shared" si="32"/>
        <v>6.4224831838454106</v>
      </c>
      <c r="L457">
        <f>INDEX(SS!$U$76:$U$80,'u fit'!C457)</f>
        <v>3.2585126504008487E-2</v>
      </c>
      <c r="M457" s="60"/>
    </row>
    <row r="458" spans="1:13" x14ac:dyDescent="0.25">
      <c r="A458">
        <f>SS!B458</f>
        <v>1985</v>
      </c>
      <c r="B458">
        <f>SS!C458</f>
        <v>10</v>
      </c>
      <c r="C458">
        <f>SS!I458</f>
        <v>1</v>
      </c>
      <c r="D458" s="60">
        <f>INDEX(IRFs!$Y$17:$Y$21,'u fit'!C458)</f>
        <v>0.35272779872723298</v>
      </c>
      <c r="E458" s="1">
        <f t="shared" si="29"/>
        <v>0.45760681862527586</v>
      </c>
      <c r="F458" s="1">
        <f t="shared" si="30"/>
        <v>7.0700852016322369</v>
      </c>
      <c r="G458" s="1">
        <f t="shared" si="31"/>
        <v>6.4577452494179681</v>
      </c>
      <c r="H458">
        <f>'u rate'!B481</f>
        <v>7.1</v>
      </c>
      <c r="I458" s="1">
        <f>INDEX(inf!$J$8:$J$12,'u fit'!C458)</f>
        <v>4.0615527843925664E-2</v>
      </c>
      <c r="J458" s="60"/>
      <c r="K458" s="60">
        <f t="shared" si="32"/>
        <v>6.2779078832914976</v>
      </c>
      <c r="L458">
        <f>INDEX(SS!$U$76:$U$80,'u fit'!C458)</f>
        <v>3.2291089564390592E-2</v>
      </c>
      <c r="M458" s="60"/>
    </row>
    <row r="459" spans="1:13" x14ac:dyDescent="0.25">
      <c r="A459">
        <f>SS!B459</f>
        <v>1985</v>
      </c>
      <c r="B459">
        <f>SS!C459</f>
        <v>11</v>
      </c>
      <c r="C459">
        <f>SS!I459</f>
        <v>2</v>
      </c>
      <c r="D459" s="60">
        <f>INDEX(IRFs!$Y$17:$Y$21,'u fit'!C459)</f>
        <v>0.43820684597691201</v>
      </c>
      <c r="E459" s="1">
        <f t="shared" si="29"/>
        <v>0.51004937780848714</v>
      </c>
      <c r="F459" s="1">
        <f t="shared" si="30"/>
        <v>7.6091635471304127</v>
      </c>
      <c r="G459" s="1">
        <f t="shared" si="31"/>
        <v>6.7308377671588655</v>
      </c>
      <c r="H459">
        <f>'u rate'!B482</f>
        <v>7</v>
      </c>
      <c r="I459" s="1">
        <f>INDEX(inf!$J$8:$J$12,'u fit'!C459)</f>
        <v>3.7437800260418548E-2</v>
      </c>
      <c r="J459" s="60"/>
      <c r="K459" s="60">
        <f t="shared" si="32"/>
        <v>6.5232183165454085</v>
      </c>
      <c r="L459">
        <f>INDEX(SS!$U$76:$U$80,'u fit'!C459)</f>
        <v>3.2585126504008487E-2</v>
      </c>
      <c r="M459" s="60"/>
    </row>
    <row r="460" spans="1:13" x14ac:dyDescent="0.25">
      <c r="A460">
        <f>SS!B460</f>
        <v>1985</v>
      </c>
      <c r="B460">
        <f>SS!C460</f>
        <v>12</v>
      </c>
      <c r="C460">
        <f>SS!I460</f>
        <v>2</v>
      </c>
      <c r="D460" s="60">
        <f>INDEX(IRFs!$Y$17:$Y$21,'u fit'!C460)</f>
        <v>0.43820684597691201</v>
      </c>
      <c r="E460" s="1">
        <f t="shared" si="29"/>
        <v>0.51004937780848714</v>
      </c>
      <c r="F460" s="1">
        <f t="shared" si="30"/>
        <v>7.1870240952890532</v>
      </c>
      <c r="G460" s="1">
        <f t="shared" si="31"/>
        <v>6.5165543378623259</v>
      </c>
      <c r="H460">
        <f>'u rate'!B483</f>
        <v>7</v>
      </c>
      <c r="I460" s="1">
        <f>INDEX(inf!$J$8:$J$12,'u fit'!C460)</f>
        <v>3.7437800260418548E-2</v>
      </c>
      <c r="J460" s="60"/>
      <c r="K460" s="60">
        <f t="shared" si="32"/>
        <v>6.3369656021696379</v>
      </c>
      <c r="L460">
        <f>INDEX(SS!$U$76:$U$80,'u fit'!C460)</f>
        <v>3.2585126504008487E-2</v>
      </c>
      <c r="M460" s="60"/>
    </row>
    <row r="461" spans="1:13" x14ac:dyDescent="0.25">
      <c r="A461">
        <f>SS!B461</f>
        <v>1986</v>
      </c>
      <c r="B461">
        <f>SS!C461</f>
        <v>1</v>
      </c>
      <c r="C461">
        <f>SS!I461</f>
        <v>2</v>
      </c>
      <c r="D461" s="60">
        <f>INDEX(IRFs!$Y$17:$Y$21,'u fit'!C461)</f>
        <v>0.43820684597691201</v>
      </c>
      <c r="E461" s="1">
        <f t="shared" si="29"/>
        <v>0.51004937780848714</v>
      </c>
      <c r="F461" s="1">
        <f t="shared" si="30"/>
        <v>6.9960005806878751</v>
      </c>
      <c r="G461" s="1">
        <f t="shared" si="31"/>
        <v>6.4189610913669952</v>
      </c>
      <c r="H461">
        <f>'u rate'!B484</f>
        <v>6.7</v>
      </c>
      <c r="I461" s="1">
        <f>INDEX(inf!$J$8:$J$12,'u fit'!C461)</f>
        <v>3.7437800260418548E-2</v>
      </c>
      <c r="J461" s="60"/>
      <c r="K461" s="60">
        <f t="shared" si="32"/>
        <v>6.2389597553118081</v>
      </c>
      <c r="L461">
        <f>INDEX(SS!$U$76:$U$80,'u fit'!C461)</f>
        <v>3.2585126504008487E-2</v>
      </c>
      <c r="M461" s="60"/>
    </row>
    <row r="462" spans="1:13" x14ac:dyDescent="0.25">
      <c r="A462">
        <f>SS!B462</f>
        <v>1986</v>
      </c>
      <c r="B462">
        <f>SS!C462</f>
        <v>2</v>
      </c>
      <c r="C462">
        <f>SS!I462</f>
        <v>2</v>
      </c>
      <c r="D462" s="60">
        <f>INDEX(IRFs!$Y$17:$Y$21,'u fit'!C462)</f>
        <v>0.43820684597691201</v>
      </c>
      <c r="E462" s="1">
        <f t="shared" si="29"/>
        <v>0.51004937780848714</v>
      </c>
      <c r="F462" s="1">
        <f t="shared" si="30"/>
        <v>6.9095599910405001</v>
      </c>
      <c r="G462" s="1">
        <f t="shared" si="31"/>
        <v>6.3745132225198056</v>
      </c>
      <c r="H462">
        <f>'u rate'!B485</f>
        <v>7.2</v>
      </c>
      <c r="I462" s="1">
        <f>INDEX(inf!$J$8:$J$12,'u fit'!C462)</f>
        <v>3.7437800260418548E-2</v>
      </c>
      <c r="J462" s="60"/>
      <c r="K462" s="60">
        <f t="shared" si="32"/>
        <v>6.1943239717527181</v>
      </c>
      <c r="L462">
        <f>INDEX(SS!$U$76:$U$80,'u fit'!C462)</f>
        <v>3.2585126504008487E-2</v>
      </c>
      <c r="M462" s="60"/>
    </row>
    <row r="463" spans="1:13" x14ac:dyDescent="0.25">
      <c r="A463">
        <f>SS!B463</f>
        <v>1986</v>
      </c>
      <c r="B463">
        <f>SS!C463</f>
        <v>3</v>
      </c>
      <c r="C463">
        <f>SS!I463</f>
        <v>2</v>
      </c>
      <c r="D463" s="60">
        <f>INDEX(IRFs!$Y$17:$Y$21,'u fit'!C463)</f>
        <v>0.43820684597691201</v>
      </c>
      <c r="E463" s="1">
        <f t="shared" si="29"/>
        <v>0.51004937780848714</v>
      </c>
      <c r="F463" s="1">
        <f t="shared" si="30"/>
        <v>6.870444515889778</v>
      </c>
      <c r="G463" s="1">
        <f t="shared" si="31"/>
        <v>6.3542698848299235</v>
      </c>
      <c r="H463">
        <f>'u rate'!B486</f>
        <v>7.2</v>
      </c>
      <c r="I463" s="1">
        <f>INDEX(inf!$J$8:$J$12,'u fit'!C463)</f>
        <v>3.7437800260418548E-2</v>
      </c>
      <c r="J463" s="60"/>
      <c r="K463" s="60">
        <f t="shared" si="32"/>
        <v>6.1739950501851704</v>
      </c>
      <c r="L463">
        <f>INDEX(SS!$U$76:$U$80,'u fit'!C463)</f>
        <v>3.2585126504008487E-2</v>
      </c>
      <c r="M463" s="60"/>
    </row>
    <row r="464" spans="1:13" x14ac:dyDescent="0.25">
      <c r="A464">
        <f>SS!B464</f>
        <v>1986</v>
      </c>
      <c r="B464">
        <f>SS!C464</f>
        <v>4</v>
      </c>
      <c r="C464">
        <f>SS!I464</f>
        <v>2</v>
      </c>
      <c r="D464" s="60">
        <f>INDEX(IRFs!$Y$17:$Y$21,'u fit'!C464)</f>
        <v>0.43820684597691201</v>
      </c>
      <c r="E464" s="1">
        <f t="shared" si="29"/>
        <v>0.51004937780848714</v>
      </c>
      <c r="F464" s="1">
        <f t="shared" si="30"/>
        <v>6.8527442618481498</v>
      </c>
      <c r="G464" s="1">
        <f t="shared" si="31"/>
        <v>6.3450502589748474</v>
      </c>
      <c r="H464">
        <f>'u rate'!B487</f>
        <v>7.1</v>
      </c>
      <c r="I464" s="1">
        <f>INDEX(inf!$J$8:$J$12,'u fit'!C464)</f>
        <v>3.7437800260418548E-2</v>
      </c>
      <c r="J464" s="60"/>
      <c r="K464" s="60">
        <f t="shared" si="32"/>
        <v>6.1647364460082681</v>
      </c>
      <c r="L464">
        <f>INDEX(SS!$U$76:$U$80,'u fit'!C464)</f>
        <v>3.2585126504008487E-2</v>
      </c>
      <c r="M464" s="60"/>
    </row>
    <row r="465" spans="1:13" x14ac:dyDescent="0.25">
      <c r="A465">
        <f>SS!B465</f>
        <v>1986</v>
      </c>
      <c r="B465">
        <f>SS!C465</f>
        <v>5</v>
      </c>
      <c r="C465">
        <f>SS!I465</f>
        <v>2</v>
      </c>
      <c r="D465" s="60">
        <f>INDEX(IRFs!$Y$17:$Y$21,'u fit'!C465)</f>
        <v>0.43820684597691201</v>
      </c>
      <c r="E465" s="1">
        <f t="shared" si="29"/>
        <v>0.51004937780848714</v>
      </c>
      <c r="F465" s="1">
        <f t="shared" si="30"/>
        <v>6.8447346699428753</v>
      </c>
      <c r="G465" s="1">
        <f t="shared" si="31"/>
        <v>6.3408512725127437</v>
      </c>
      <c r="H465">
        <f>'u rate'!B488</f>
        <v>7.2</v>
      </c>
      <c r="I465" s="1">
        <f>INDEX(inf!$J$8:$J$12,'u fit'!C465)</f>
        <v>3.7437800260418548E-2</v>
      </c>
      <c r="J465" s="60"/>
      <c r="K465" s="60">
        <f t="shared" si="32"/>
        <v>6.1605197072590077</v>
      </c>
      <c r="L465">
        <f>INDEX(SS!$U$76:$U$80,'u fit'!C465)</f>
        <v>3.2585126504008487E-2</v>
      </c>
      <c r="M465" s="60"/>
    </row>
    <row r="466" spans="1:13" x14ac:dyDescent="0.25">
      <c r="A466">
        <f>SS!B466</f>
        <v>1986</v>
      </c>
      <c r="B466">
        <f>SS!C466</f>
        <v>6</v>
      </c>
      <c r="C466">
        <f>SS!I466</f>
        <v>2</v>
      </c>
      <c r="D466" s="60">
        <f>INDEX(IRFs!$Y$17:$Y$21,'u fit'!C466)</f>
        <v>0.43820684597691201</v>
      </c>
      <c r="E466" s="1">
        <f t="shared" si="29"/>
        <v>0.51004937780848714</v>
      </c>
      <c r="F466" s="1">
        <f t="shared" si="30"/>
        <v>6.8411102269073023</v>
      </c>
      <c r="G466" s="1">
        <f t="shared" si="31"/>
        <v>6.3389388860899025</v>
      </c>
      <c r="H466">
        <f>'u rate'!B489</f>
        <v>7.2</v>
      </c>
      <c r="I466" s="1">
        <f>INDEX(inf!$J$8:$J$12,'u fit'!C466)</f>
        <v>3.7437800260418548E-2</v>
      </c>
      <c r="J466" s="60"/>
      <c r="K466" s="60">
        <f t="shared" si="32"/>
        <v>6.1585992357343828</v>
      </c>
      <c r="L466">
        <f>INDEX(SS!$U$76:$U$80,'u fit'!C466)</f>
        <v>3.2585126504008487E-2</v>
      </c>
      <c r="M466" s="60"/>
    </row>
    <row r="467" spans="1:13" x14ac:dyDescent="0.25">
      <c r="A467">
        <f>SS!B467</f>
        <v>1986</v>
      </c>
      <c r="B467">
        <f>SS!C467</f>
        <v>7</v>
      </c>
      <c r="C467">
        <f>SS!I467</f>
        <v>2</v>
      </c>
      <c r="D467" s="60">
        <f>INDEX(IRFs!$Y$17:$Y$21,'u fit'!C467)</f>
        <v>0.43820684597691201</v>
      </c>
      <c r="E467" s="1">
        <f t="shared" si="29"/>
        <v>0.51004937780848714</v>
      </c>
      <c r="F467" s="1">
        <f t="shared" si="30"/>
        <v>6.8394701199613479</v>
      </c>
      <c r="G467" s="1">
        <f t="shared" si="31"/>
        <v>6.3380679088044847</v>
      </c>
      <c r="H467">
        <f>'u rate'!B490</f>
        <v>7</v>
      </c>
      <c r="I467" s="1">
        <f>INDEX(inf!$J$8:$J$12,'u fit'!C467)</f>
        <v>3.7437800260418548E-2</v>
      </c>
      <c r="J467" s="60"/>
      <c r="K467" s="60">
        <f t="shared" si="32"/>
        <v>6.1577245761701533</v>
      </c>
      <c r="L467">
        <f>INDEX(SS!$U$76:$U$80,'u fit'!C467)</f>
        <v>3.2585126504008487E-2</v>
      </c>
      <c r="M467" s="60"/>
    </row>
    <row r="468" spans="1:13" x14ac:dyDescent="0.25">
      <c r="A468">
        <f>SS!B468</f>
        <v>1986</v>
      </c>
      <c r="B468">
        <f>SS!C468</f>
        <v>8</v>
      </c>
      <c r="C468">
        <f>SS!I468</f>
        <v>2</v>
      </c>
      <c r="D468" s="60">
        <f>INDEX(IRFs!$Y$17:$Y$21,'u fit'!C468)</f>
        <v>0.43820684597691201</v>
      </c>
      <c r="E468" s="1">
        <f t="shared" si="29"/>
        <v>0.51004937780848714</v>
      </c>
      <c r="F468" s="1">
        <f t="shared" si="30"/>
        <v>6.8387279505389653</v>
      </c>
      <c r="G468" s="1">
        <f t="shared" si="31"/>
        <v>6.3376712309036929</v>
      </c>
      <c r="H468">
        <f>'u rate'!B491</f>
        <v>6.9</v>
      </c>
      <c r="I468" s="1">
        <f>INDEX(inf!$J$8:$J$12,'u fit'!C468)</f>
        <v>3.7437800260418548E-2</v>
      </c>
      <c r="J468" s="60"/>
      <c r="K468" s="60">
        <f t="shared" si="32"/>
        <v>6.1573262212122764</v>
      </c>
      <c r="L468">
        <f>INDEX(SS!$U$76:$U$80,'u fit'!C468)</f>
        <v>3.2585126504008487E-2</v>
      </c>
      <c r="M468" s="60"/>
    </row>
    <row r="469" spans="1:13" x14ac:dyDescent="0.25">
      <c r="A469">
        <f>SS!B469</f>
        <v>1986</v>
      </c>
      <c r="B469">
        <f>SS!C469</f>
        <v>9</v>
      </c>
      <c r="C469">
        <f>SS!I469</f>
        <v>2</v>
      </c>
      <c r="D469" s="60">
        <f>INDEX(IRFs!$Y$17:$Y$21,'u fit'!C469)</f>
        <v>0.43820684597691201</v>
      </c>
      <c r="E469" s="1">
        <f t="shared" si="29"/>
        <v>0.51004937780848714</v>
      </c>
      <c r="F469" s="1">
        <f t="shared" si="30"/>
        <v>6.8383921093592912</v>
      </c>
      <c r="G469" s="1">
        <f t="shared" si="31"/>
        <v>6.337490567917861</v>
      </c>
      <c r="H469">
        <f>'u rate'!B492</f>
        <v>7</v>
      </c>
      <c r="I469" s="1">
        <f>INDEX(inf!$J$8:$J$12,'u fit'!C469)</f>
        <v>3.7437800260418548E-2</v>
      </c>
      <c r="J469" s="60"/>
      <c r="K469" s="60">
        <f t="shared" si="32"/>
        <v>6.1571447944275519</v>
      </c>
      <c r="L469">
        <f>INDEX(SS!$U$76:$U$80,'u fit'!C469)</f>
        <v>3.2585126504008487E-2</v>
      </c>
      <c r="M469" s="60"/>
    </row>
    <row r="470" spans="1:13" x14ac:dyDescent="0.25">
      <c r="A470">
        <f>SS!B470</f>
        <v>1986</v>
      </c>
      <c r="B470">
        <f>SS!C470</f>
        <v>10</v>
      </c>
      <c r="C470">
        <f>SS!I470</f>
        <v>2</v>
      </c>
      <c r="D470" s="60">
        <f>INDEX(IRFs!$Y$17:$Y$21,'u fit'!C470)</f>
        <v>0.43820684597691201</v>
      </c>
      <c r="E470" s="1">
        <f t="shared" si="29"/>
        <v>0.51004937780848714</v>
      </c>
      <c r="F470" s="1">
        <f t="shared" si="30"/>
        <v>6.8382401369193566</v>
      </c>
      <c r="G470" s="1">
        <f t="shared" si="31"/>
        <v>6.3374082867663661</v>
      </c>
      <c r="H470">
        <f>'u rate'!B493</f>
        <v>7</v>
      </c>
      <c r="I470" s="1">
        <f>INDEX(inf!$J$8:$J$12,'u fit'!C470)</f>
        <v>3.7437800260418548E-2</v>
      </c>
      <c r="J470" s="60"/>
      <c r="K470" s="60">
        <f t="shared" si="32"/>
        <v>6.1570621654114852</v>
      </c>
      <c r="L470">
        <f>INDEX(SS!$U$76:$U$80,'u fit'!C470)</f>
        <v>3.2585126504008487E-2</v>
      </c>
      <c r="M470" s="60"/>
    </row>
    <row r="471" spans="1:13" x14ac:dyDescent="0.25">
      <c r="A471">
        <f>SS!B471</f>
        <v>1986</v>
      </c>
      <c r="B471">
        <f>SS!C471</f>
        <v>11</v>
      </c>
      <c r="C471">
        <f>SS!I471</f>
        <v>2</v>
      </c>
      <c r="D471" s="60">
        <f>INDEX(IRFs!$Y$17:$Y$21,'u fit'!C471)</f>
        <v>0.43820684597691201</v>
      </c>
      <c r="E471" s="1">
        <f t="shared" si="29"/>
        <v>0.51004937780848714</v>
      </c>
      <c r="F471" s="1">
        <f t="shared" si="30"/>
        <v>6.8381713674417055</v>
      </c>
      <c r="G471" s="1">
        <f t="shared" si="31"/>
        <v>6.33737081263817</v>
      </c>
      <c r="H471">
        <f>'u rate'!B494</f>
        <v>6.9</v>
      </c>
      <c r="I471" s="1">
        <f>INDEX(inf!$J$8:$J$12,'u fit'!C471)</f>
        <v>3.7437800260418548E-2</v>
      </c>
      <c r="J471" s="60"/>
      <c r="K471" s="60">
        <f t="shared" si="32"/>
        <v>6.157024532851846</v>
      </c>
      <c r="L471">
        <f>INDEX(SS!$U$76:$U$80,'u fit'!C471)</f>
        <v>3.2585126504008487E-2</v>
      </c>
      <c r="M471" s="60"/>
    </row>
    <row r="472" spans="1:13" x14ac:dyDescent="0.25">
      <c r="A472">
        <f>SS!B472</f>
        <v>1986</v>
      </c>
      <c r="B472">
        <f>SS!C472</f>
        <v>12</v>
      </c>
      <c r="C472">
        <f>SS!I472</f>
        <v>2</v>
      </c>
      <c r="D472" s="60">
        <f>INDEX(IRFs!$Y$17:$Y$21,'u fit'!C472)</f>
        <v>0.43820684597691201</v>
      </c>
      <c r="E472" s="1">
        <f t="shared" si="29"/>
        <v>0.51004937780848714</v>
      </c>
      <c r="F472" s="1">
        <f t="shared" si="30"/>
        <v>6.8381402483713112</v>
      </c>
      <c r="G472" s="1">
        <f t="shared" si="31"/>
        <v>6.3373537454209696</v>
      </c>
      <c r="H472">
        <f>'u rate'!B495</f>
        <v>6.6</v>
      </c>
      <c r="I472" s="1">
        <f>INDEX(inf!$J$8:$J$12,'u fit'!C472)</f>
        <v>3.7437800260418548E-2</v>
      </c>
      <c r="J472" s="60"/>
      <c r="K472" s="60">
        <f t="shared" si="32"/>
        <v>6.1570073934786276</v>
      </c>
      <c r="L472">
        <f>INDEX(SS!$U$76:$U$80,'u fit'!C472)</f>
        <v>3.2585126504008487E-2</v>
      </c>
      <c r="M472" s="60"/>
    </row>
    <row r="473" spans="1:13" x14ac:dyDescent="0.25">
      <c r="A473">
        <f>SS!B473</f>
        <v>1987</v>
      </c>
      <c r="B473">
        <f>SS!C473</f>
        <v>1</v>
      </c>
      <c r="C473">
        <f>SS!I473</f>
        <v>2</v>
      </c>
      <c r="D473" s="60">
        <f>INDEX(IRFs!$Y$17:$Y$21,'u fit'!C473)</f>
        <v>0.43820684597691201</v>
      </c>
      <c r="E473" s="1">
        <f t="shared" si="29"/>
        <v>0.51004937780848714</v>
      </c>
      <c r="F473" s="1">
        <f t="shared" si="30"/>
        <v>6.8381261665929518</v>
      </c>
      <c r="G473" s="1">
        <f t="shared" si="31"/>
        <v>6.3373459723274514</v>
      </c>
      <c r="H473">
        <f>'u rate'!B496</f>
        <v>6.6</v>
      </c>
      <c r="I473" s="1">
        <f>INDEX(inf!$J$8:$J$12,'u fit'!C473)</f>
        <v>3.7437800260418548E-2</v>
      </c>
      <c r="J473" s="60"/>
      <c r="K473" s="60">
        <f t="shared" si="32"/>
        <v>6.1569995875223729</v>
      </c>
      <c r="L473">
        <f>INDEX(SS!$U$76:$U$80,'u fit'!C473)</f>
        <v>3.2585126504008487E-2</v>
      </c>
      <c r="M473" s="60"/>
    </row>
    <row r="474" spans="1:13" x14ac:dyDescent="0.25">
      <c r="A474">
        <f>SS!B474</f>
        <v>1987</v>
      </c>
      <c r="B474">
        <f>SS!C474</f>
        <v>2</v>
      </c>
      <c r="C474">
        <f>SS!I474</f>
        <v>3</v>
      </c>
      <c r="D474" s="60">
        <f>INDEX(IRFs!$Y$17:$Y$21,'u fit'!C474)</f>
        <v>0.59221490927912501</v>
      </c>
      <c r="E474" s="1">
        <f t="shared" si="29"/>
        <v>0.59294213313397237</v>
      </c>
      <c r="F474" s="1">
        <f t="shared" si="30"/>
        <v>6.8381197944076879</v>
      </c>
      <c r="G474" s="1">
        <f t="shared" si="31"/>
        <v>6.3373424321496863</v>
      </c>
      <c r="H474">
        <f>'u rate'!B497</f>
        <v>6.6</v>
      </c>
      <c r="I474" s="1">
        <f>INDEX(inf!$J$8:$J$12,'u fit'!C474)</f>
        <v>3.4284414301171372E-2</v>
      </c>
      <c r="J474" s="60"/>
      <c r="K474" s="60">
        <f t="shared" si="32"/>
        <v>6.1569960323776023</v>
      </c>
      <c r="L474">
        <f>INDEX(SS!$U$76:$U$80,'u fit'!C474)</f>
        <v>3.4996080369101741E-2</v>
      </c>
      <c r="M474" s="60"/>
    </row>
    <row r="475" spans="1:13" x14ac:dyDescent="0.25">
      <c r="A475">
        <f>SS!B475</f>
        <v>1987</v>
      </c>
      <c r="B475">
        <f>SS!C475</f>
        <v>3</v>
      </c>
      <c r="C475">
        <f>SS!I475</f>
        <v>3</v>
      </c>
      <c r="D475" s="60">
        <f>INDEX(IRFs!$Y$17:$Y$21,'u fit'!C475)</f>
        <v>0.59221490927912501</v>
      </c>
      <c r="E475" s="1">
        <f t="shared" si="29"/>
        <v>0.59294213313397237</v>
      </c>
      <c r="F475" s="1">
        <f t="shared" si="30"/>
        <v>5.977510954930576</v>
      </c>
      <c r="G475" s="1">
        <f t="shared" si="31"/>
        <v>5.8120210441691018</v>
      </c>
      <c r="H475">
        <f>'u rate'!B498</f>
        <v>6.6</v>
      </c>
      <c r="I475" s="1">
        <f>INDEX(inf!$J$8:$J$12,'u fit'!C475)</f>
        <v>3.4284414301171372E-2</v>
      </c>
      <c r="J475" s="60"/>
      <c r="K475" s="60">
        <f t="shared" si="32"/>
        <v>5.8574909838585594</v>
      </c>
      <c r="L475">
        <f>INDEX(SS!$U$76:$U$80,'u fit'!C475)</f>
        <v>3.4996080369101741E-2</v>
      </c>
      <c r="M475" s="60"/>
    </row>
    <row r="476" spans="1:13" x14ac:dyDescent="0.25">
      <c r="A476">
        <f>SS!B476</f>
        <v>1987</v>
      </c>
      <c r="B476">
        <f>SS!C476</f>
        <v>4</v>
      </c>
      <c r="C476">
        <f>SS!I476</f>
        <v>3</v>
      </c>
      <c r="D476" s="60">
        <f>INDEX(IRFs!$Y$17:$Y$21,'u fit'!C476)</f>
        <v>0.59221490927912501</v>
      </c>
      <c r="E476" s="1">
        <f t="shared" si="29"/>
        <v>0.59294213313397237</v>
      </c>
      <c r="F476" s="1">
        <f t="shared" si="30"/>
        <v>5.6566988265308584</v>
      </c>
      <c r="G476" s="1">
        <f t="shared" si="31"/>
        <v>5.6163140049376592</v>
      </c>
      <c r="H476">
        <f>'u rate'!B499</f>
        <v>6.3</v>
      </c>
      <c r="I476" s="1">
        <f>INDEX(inf!$J$8:$J$12,'u fit'!C476)</f>
        <v>3.4284414301171372E-2</v>
      </c>
      <c r="J476" s="60"/>
      <c r="K476" s="60">
        <f t="shared" si="32"/>
        <v>5.6620389697614595</v>
      </c>
      <c r="L476">
        <f>INDEX(SS!$U$76:$U$80,'u fit'!C476)</f>
        <v>3.4996080369101741E-2</v>
      </c>
      <c r="M476" s="60"/>
    </row>
    <row r="477" spans="1:13" x14ac:dyDescent="0.25">
      <c r="A477">
        <f>SS!B477</f>
        <v>1987</v>
      </c>
      <c r="B477">
        <f>SS!C477</f>
        <v>5</v>
      </c>
      <c r="C477">
        <f>SS!I477</f>
        <v>3</v>
      </c>
      <c r="D477" s="60">
        <f>INDEX(IRFs!$Y$17:$Y$21,'u fit'!C477)</f>
        <v>0.59221490927912501</v>
      </c>
      <c r="E477" s="1">
        <f t="shared" si="29"/>
        <v>0.59294213313397237</v>
      </c>
      <c r="F477" s="1">
        <f t="shared" si="30"/>
        <v>5.5371085818026167</v>
      </c>
      <c r="G477" s="1">
        <f t="shared" si="31"/>
        <v>5.5434038853783285</v>
      </c>
      <c r="H477">
        <f>'u rate'!B500</f>
        <v>6.3</v>
      </c>
      <c r="I477" s="1">
        <f>INDEX(inf!$J$8:$J$12,'u fit'!C477)</f>
        <v>3.4284414301171372E-2</v>
      </c>
      <c r="J477" s="60"/>
      <c r="K477" s="60">
        <f t="shared" si="32"/>
        <v>5.5892238591149841</v>
      </c>
      <c r="L477">
        <f>INDEX(SS!$U$76:$U$80,'u fit'!C477)</f>
        <v>3.4996080369101741E-2</v>
      </c>
      <c r="M477" s="60"/>
    </row>
    <row r="478" spans="1:13" x14ac:dyDescent="0.25">
      <c r="A478">
        <f>SS!B478</f>
        <v>1987</v>
      </c>
      <c r="B478">
        <f>SS!C478</f>
        <v>6</v>
      </c>
      <c r="C478">
        <f>SS!I478</f>
        <v>3</v>
      </c>
      <c r="D478" s="60">
        <f>INDEX(IRFs!$Y$17:$Y$21,'u fit'!C478)</f>
        <v>0.59221490927912501</v>
      </c>
      <c r="E478" s="1">
        <f t="shared" si="29"/>
        <v>0.59294213313397237</v>
      </c>
      <c r="F478" s="1">
        <f t="shared" si="30"/>
        <v>5.4925285133821937</v>
      </c>
      <c r="G478" s="1">
        <f t="shared" si="31"/>
        <v>5.5162414207320314</v>
      </c>
      <c r="H478">
        <f>'u rate'!B501</f>
        <v>6.2</v>
      </c>
      <c r="I478" s="1">
        <f>INDEX(inf!$J$8:$J$12,'u fit'!C478)</f>
        <v>3.4284414301171372E-2</v>
      </c>
      <c r="J478" s="60"/>
      <c r="K478" s="60">
        <f t="shared" si="32"/>
        <v>5.5620967897780353</v>
      </c>
      <c r="L478">
        <f>INDEX(SS!$U$76:$U$80,'u fit'!C478)</f>
        <v>3.4996080369101741E-2</v>
      </c>
      <c r="M478" s="60"/>
    </row>
    <row r="479" spans="1:13" x14ac:dyDescent="0.25">
      <c r="A479">
        <f>SS!B479</f>
        <v>1987</v>
      </c>
      <c r="B479">
        <f>SS!C479</f>
        <v>7</v>
      </c>
      <c r="C479">
        <f>SS!I479</f>
        <v>4</v>
      </c>
      <c r="D479" s="60">
        <f>INDEX(IRFs!$Y$17:$Y$21,'u fit'!C479)</f>
        <v>0.80201963419566003</v>
      </c>
      <c r="E479" s="1">
        <f t="shared" si="29"/>
        <v>0.69002550441113841</v>
      </c>
      <c r="F479" s="1">
        <f t="shared" si="30"/>
        <v>5.4759102473615346</v>
      </c>
      <c r="G479" s="1">
        <f t="shared" si="31"/>
        <v>5.5061221191848571</v>
      </c>
      <c r="H479">
        <f>'u rate'!B502</f>
        <v>6.1</v>
      </c>
      <c r="I479" s="1">
        <f>INDEX(inf!$J$8:$J$12,'u fit'!C479)</f>
        <v>3.2207526866603574E-2</v>
      </c>
      <c r="J479" s="60"/>
      <c r="K479" s="60">
        <f t="shared" si="32"/>
        <v>5.5519906746560741</v>
      </c>
      <c r="L479">
        <f>INDEX(SS!$U$76:$U$80,'u fit'!C479)</f>
        <v>3.5790120072178556E-2</v>
      </c>
      <c r="M479" s="60"/>
    </row>
    <row r="480" spans="1:13" x14ac:dyDescent="0.25">
      <c r="A480">
        <f>SS!B480</f>
        <v>1987</v>
      </c>
      <c r="B480">
        <f>SS!C480</f>
        <v>8</v>
      </c>
      <c r="C480">
        <f>SS!I480</f>
        <v>4</v>
      </c>
      <c r="D480" s="60">
        <f>INDEX(IRFs!$Y$17:$Y$21,'u fit'!C480)</f>
        <v>0.80201963419566003</v>
      </c>
      <c r="E480" s="1">
        <f t="shared" si="29"/>
        <v>0.69002550441113841</v>
      </c>
      <c r="F480" s="1">
        <f t="shared" si="30"/>
        <v>4.7417796770651215</v>
      </c>
      <c r="G480" s="1">
        <f t="shared" si="31"/>
        <v>4.9677993032124039</v>
      </c>
      <c r="H480">
        <f>'u rate'!B503</f>
        <v>6</v>
      </c>
      <c r="I480" s="1">
        <f>INDEX(inf!$J$8:$J$12,'u fit'!C480)</f>
        <v>3.2207526866603574E-2</v>
      </c>
      <c r="J480" s="60"/>
      <c r="K480" s="60">
        <f t="shared" si="32"/>
        <v>5.088704661985151</v>
      </c>
      <c r="L480">
        <f>INDEX(SS!$U$76:$U$80,'u fit'!C480)</f>
        <v>3.5790120072178556E-2</v>
      </c>
      <c r="M480" s="60"/>
    </row>
    <row r="481" spans="1:13" x14ac:dyDescent="0.25">
      <c r="A481">
        <f>SS!B481</f>
        <v>1987</v>
      </c>
      <c r="B481">
        <f>SS!C481</f>
        <v>9</v>
      </c>
      <c r="C481">
        <f>SS!I481</f>
        <v>4</v>
      </c>
      <c r="D481" s="60">
        <f>INDEX(IRFs!$Y$17:$Y$21,'u fit'!C481)</f>
        <v>0.80201963419566003</v>
      </c>
      <c r="E481" s="1">
        <f t="shared" si="29"/>
        <v>0.69002550441113841</v>
      </c>
      <c r="F481" s="1">
        <f t="shared" si="30"/>
        <v>4.5378624539075441</v>
      </c>
      <c r="G481" s="1">
        <f t="shared" si="31"/>
        <v>4.8195108115274072</v>
      </c>
      <c r="H481">
        <f>'u rate'!B504</f>
        <v>5.9</v>
      </c>
      <c r="I481" s="1">
        <f>INDEX(inf!$J$8:$J$12,'u fit'!C481)</f>
        <v>3.2207526866603574E-2</v>
      </c>
      <c r="J481" s="60"/>
      <c r="K481" s="60">
        <f t="shared" si="32"/>
        <v>4.9411049568613619</v>
      </c>
      <c r="L481">
        <f>INDEX(SS!$U$76:$U$80,'u fit'!C481)</f>
        <v>3.5790120072178556E-2</v>
      </c>
      <c r="M481" s="60"/>
    </row>
    <row r="482" spans="1:13" x14ac:dyDescent="0.25">
      <c r="A482">
        <f>SS!B482</f>
        <v>1987</v>
      </c>
      <c r="B482">
        <f>SS!C482</f>
        <v>10</v>
      </c>
      <c r="C482">
        <f>SS!I482</f>
        <v>3</v>
      </c>
      <c r="D482" s="60">
        <f>INDEX(IRFs!$Y$17:$Y$21,'u fit'!C482)</f>
        <v>0.59221490927912501</v>
      </c>
      <c r="E482" s="1">
        <f t="shared" si="29"/>
        <v>0.59294213313397237</v>
      </c>
      <c r="F482" s="1">
        <f t="shared" si="30"/>
        <v>4.4812209849608031</v>
      </c>
      <c r="G482" s="1">
        <f t="shared" si="31"/>
        <v>4.7786626882196694</v>
      </c>
      <c r="H482">
        <f>'u rate'!B505</f>
        <v>6</v>
      </c>
      <c r="I482" s="1">
        <f>INDEX(inf!$J$8:$J$12,'u fit'!C482)</f>
        <v>3.4284414301171372E-2</v>
      </c>
      <c r="J482" s="60"/>
      <c r="K482" s="60">
        <f t="shared" si="32"/>
        <v>4.9004465693723995</v>
      </c>
      <c r="L482">
        <f>INDEX(SS!$U$76:$U$80,'u fit'!C482)</f>
        <v>3.4996080369101741E-2</v>
      </c>
      <c r="M482" s="60"/>
    </row>
    <row r="483" spans="1:13" x14ac:dyDescent="0.25">
      <c r="A483">
        <f>SS!B483</f>
        <v>1987</v>
      </c>
      <c r="B483">
        <f>SS!C483</f>
        <v>11</v>
      </c>
      <c r="C483">
        <f>SS!I483</f>
        <v>3</v>
      </c>
      <c r="D483" s="60">
        <f>INDEX(IRFs!$Y$17:$Y$21,'u fit'!C483)</f>
        <v>0.59221490927912501</v>
      </c>
      <c r="E483" s="1">
        <f t="shared" si="29"/>
        <v>0.59294213313397237</v>
      </c>
      <c r="F483" s="1">
        <f t="shared" si="30"/>
        <v>5.0989216483870621</v>
      </c>
      <c r="G483" s="1">
        <f t="shared" si="31"/>
        <v>5.2313391896434274</v>
      </c>
      <c r="H483">
        <f>'u rate'!B506</f>
        <v>5.8</v>
      </c>
      <c r="I483" s="1">
        <f>INDEX(inf!$J$8:$J$12,'u fit'!C483)</f>
        <v>3.4284414301171372E-2</v>
      </c>
      <c r="J483" s="60"/>
      <c r="K483" s="60">
        <f t="shared" si="32"/>
        <v>5.2775658137553867</v>
      </c>
      <c r="L483">
        <f>INDEX(SS!$U$76:$U$80,'u fit'!C483)</f>
        <v>3.4996080369101741E-2</v>
      </c>
      <c r="M483" s="60"/>
    </row>
    <row r="484" spans="1:13" x14ac:dyDescent="0.25">
      <c r="A484">
        <f>SS!B484</f>
        <v>1987</v>
      </c>
      <c r="B484">
        <f>SS!C484</f>
        <v>12</v>
      </c>
      <c r="C484">
        <f>SS!I484</f>
        <v>3</v>
      </c>
      <c r="D484" s="60">
        <f>INDEX(IRFs!$Y$17:$Y$21,'u fit'!C484)</f>
        <v>0.59221490927912501</v>
      </c>
      <c r="E484" s="1">
        <f t="shared" si="29"/>
        <v>0.59294213313397237</v>
      </c>
      <c r="F484" s="1">
        <f t="shared" si="30"/>
        <v>5.3291840573440705</v>
      </c>
      <c r="G484" s="1">
        <f t="shared" si="31"/>
        <v>5.3999825760546543</v>
      </c>
      <c r="H484">
        <f>'u rate'!B507</f>
        <v>5.7</v>
      </c>
      <c r="I484" s="1">
        <f>INDEX(inf!$J$8:$J$12,'u fit'!C484)</f>
        <v>3.4284414301171372E-2</v>
      </c>
      <c r="J484" s="60"/>
      <c r="K484" s="60">
        <f t="shared" si="32"/>
        <v>5.4459894415802879</v>
      </c>
      <c r="L484">
        <f>INDEX(SS!$U$76:$U$80,'u fit'!C484)</f>
        <v>3.4996080369101741E-2</v>
      </c>
      <c r="M484" s="60"/>
    </row>
    <row r="485" spans="1:13" x14ac:dyDescent="0.25">
      <c r="A485">
        <f>SS!B485</f>
        <v>1988</v>
      </c>
      <c r="B485">
        <f>SS!C485</f>
        <v>1</v>
      </c>
      <c r="C485">
        <f>SS!I485</f>
        <v>3</v>
      </c>
      <c r="D485" s="60">
        <f>INDEX(IRFs!$Y$17:$Y$21,'u fit'!C485)</f>
        <v>0.59221490927912501</v>
      </c>
      <c r="E485" s="1">
        <f t="shared" si="29"/>
        <v>0.59294213313397237</v>
      </c>
      <c r="F485" s="1">
        <f t="shared" si="30"/>
        <v>5.4150197705268752</v>
      </c>
      <c r="G485" s="1">
        <f t="shared" si="31"/>
        <v>5.4628102061410289</v>
      </c>
      <c r="H485">
        <f>'u rate'!B508</f>
        <v>5.7</v>
      </c>
      <c r="I485" s="1">
        <f>INDEX(inf!$J$8:$J$12,'u fit'!C485)</f>
        <v>3.4284414301171372E-2</v>
      </c>
      <c r="J485" s="60"/>
      <c r="K485" s="60">
        <f t="shared" si="32"/>
        <v>5.5087352012093405</v>
      </c>
      <c r="L485">
        <f>INDEX(SS!$U$76:$U$80,'u fit'!C485)</f>
        <v>3.4996080369101741E-2</v>
      </c>
      <c r="M485" s="60"/>
    </row>
    <row r="486" spans="1:13" x14ac:dyDescent="0.25">
      <c r="A486">
        <f>SS!B486</f>
        <v>1988</v>
      </c>
      <c r="B486">
        <f>SS!C486</f>
        <v>2</v>
      </c>
      <c r="C486">
        <f>SS!I486</f>
        <v>3</v>
      </c>
      <c r="D486" s="60">
        <f>INDEX(IRFs!$Y$17:$Y$21,'u fit'!C486)</f>
        <v>0.59221490927912501</v>
      </c>
      <c r="E486" s="1">
        <f t="shared" si="29"/>
        <v>0.59294213313397237</v>
      </c>
      <c r="F486" s="1">
        <f t="shared" si="30"/>
        <v>5.4470170456833964</v>
      </c>
      <c r="G486" s="1">
        <f t="shared" si="31"/>
        <v>5.4862164670461864</v>
      </c>
      <c r="H486">
        <f>'u rate'!B509</f>
        <v>5.7</v>
      </c>
      <c r="I486" s="1">
        <f>INDEX(inf!$J$8:$J$12,'u fit'!C486)</f>
        <v>3.4284414301171372E-2</v>
      </c>
      <c r="J486" s="60"/>
      <c r="K486" s="60">
        <f t="shared" si="32"/>
        <v>5.5321109615006456</v>
      </c>
      <c r="L486">
        <f>INDEX(SS!$U$76:$U$80,'u fit'!C486)</f>
        <v>3.4996080369101741E-2</v>
      </c>
      <c r="M486" s="60"/>
    </row>
    <row r="487" spans="1:13" x14ac:dyDescent="0.25">
      <c r="A487">
        <f>SS!B487</f>
        <v>1988</v>
      </c>
      <c r="B487">
        <f>SS!C487</f>
        <v>3</v>
      </c>
      <c r="C487">
        <f>SS!I487</f>
        <v>3</v>
      </c>
      <c r="D487" s="60">
        <f>INDEX(IRFs!$Y$17:$Y$21,'u fit'!C487)</f>
        <v>0.59221490927912501</v>
      </c>
      <c r="E487" s="1">
        <f t="shared" si="29"/>
        <v>0.59294213313397237</v>
      </c>
      <c r="F487" s="1">
        <f t="shared" si="30"/>
        <v>5.4589447804161608</v>
      </c>
      <c r="G487" s="1">
        <f t="shared" si="31"/>
        <v>5.4949364052136307</v>
      </c>
      <c r="H487">
        <f>'u rate'!B510</f>
        <v>5.7</v>
      </c>
      <c r="I487" s="1">
        <f>INDEX(inf!$J$8:$J$12,'u fit'!C487)</f>
        <v>3.4284414301171372E-2</v>
      </c>
      <c r="J487" s="60"/>
      <c r="K487" s="60">
        <f t="shared" si="32"/>
        <v>5.5408195367482307</v>
      </c>
      <c r="L487">
        <f>INDEX(SS!$U$76:$U$80,'u fit'!C487)</f>
        <v>3.4996080369101741E-2</v>
      </c>
      <c r="M487" s="60"/>
    </row>
    <row r="488" spans="1:13" x14ac:dyDescent="0.25">
      <c r="A488">
        <f>SS!B488</f>
        <v>1988</v>
      </c>
      <c r="B488">
        <f>SS!C488</f>
        <v>4</v>
      </c>
      <c r="C488">
        <f>SS!I488</f>
        <v>3</v>
      </c>
      <c r="D488" s="60">
        <f>INDEX(IRFs!$Y$17:$Y$21,'u fit'!C488)</f>
        <v>0.59221490927912501</v>
      </c>
      <c r="E488" s="1">
        <f t="shared" si="29"/>
        <v>0.59294213313397237</v>
      </c>
      <c r="F488" s="1">
        <f t="shared" si="30"/>
        <v>5.4633911232737713</v>
      </c>
      <c r="G488" s="1">
        <f t="shared" si="31"/>
        <v>5.4981849942109147</v>
      </c>
      <c r="H488">
        <f>'u rate'!B511</f>
        <v>5.4</v>
      </c>
      <c r="I488" s="1">
        <f>INDEX(inf!$J$8:$J$12,'u fit'!C488)</f>
        <v>3.4284414301171372E-2</v>
      </c>
      <c r="J488" s="60"/>
      <c r="K488" s="60">
        <f t="shared" si="32"/>
        <v>5.5440638925209527</v>
      </c>
      <c r="L488">
        <f>INDEX(SS!$U$76:$U$80,'u fit'!C488)</f>
        <v>3.4996080369101741E-2</v>
      </c>
      <c r="M488" s="60"/>
    </row>
    <row r="489" spans="1:13" x14ac:dyDescent="0.25">
      <c r="A489">
        <f>SS!B489</f>
        <v>1988</v>
      </c>
      <c r="B489">
        <f>SS!C489</f>
        <v>5</v>
      </c>
      <c r="C489">
        <f>SS!I489</f>
        <v>3</v>
      </c>
      <c r="D489" s="60">
        <f>INDEX(IRFs!$Y$17:$Y$21,'u fit'!C489)</f>
        <v>0.59221490927912501</v>
      </c>
      <c r="E489" s="1">
        <f t="shared" si="29"/>
        <v>0.59294213313397237</v>
      </c>
      <c r="F489" s="1">
        <f t="shared" si="30"/>
        <v>5.4650486018520894</v>
      </c>
      <c r="G489" s="1">
        <f t="shared" si="31"/>
        <v>5.4993952471130143</v>
      </c>
      <c r="H489">
        <f>'u rate'!B512</f>
        <v>5.6</v>
      </c>
      <c r="I489" s="1">
        <f>INDEX(inf!$J$8:$J$12,'u fit'!C489)</f>
        <v>3.4284414301171372E-2</v>
      </c>
      <c r="J489" s="60"/>
      <c r="K489" s="60">
        <f t="shared" si="32"/>
        <v>5.5452725683468769</v>
      </c>
      <c r="L489">
        <f>INDEX(SS!$U$76:$U$80,'u fit'!C489)</f>
        <v>3.4996080369101741E-2</v>
      </c>
      <c r="M489" s="60"/>
    </row>
    <row r="490" spans="1:13" x14ac:dyDescent="0.25">
      <c r="A490">
        <f>SS!B490</f>
        <v>1988</v>
      </c>
      <c r="B490">
        <f>SS!C490</f>
        <v>6</v>
      </c>
      <c r="C490">
        <f>SS!I490</f>
        <v>3</v>
      </c>
      <c r="D490" s="60">
        <f>INDEX(IRFs!$Y$17:$Y$21,'u fit'!C490)</f>
        <v>0.59221490927912501</v>
      </c>
      <c r="E490" s="1">
        <f t="shared" si="29"/>
        <v>0.59294213313397237</v>
      </c>
      <c r="F490" s="1">
        <f t="shared" si="30"/>
        <v>5.4656664658642811</v>
      </c>
      <c r="G490" s="1">
        <f t="shared" si="31"/>
        <v>5.4998461235052778</v>
      </c>
      <c r="H490">
        <f>'u rate'!B513</f>
        <v>5.4</v>
      </c>
      <c r="I490" s="1">
        <f>INDEX(inf!$J$8:$J$12,'u fit'!C490)</f>
        <v>3.4284414301171372E-2</v>
      </c>
      <c r="J490" s="60"/>
      <c r="K490" s="60">
        <f t="shared" si="32"/>
        <v>5.5457228572037458</v>
      </c>
      <c r="L490">
        <f>INDEX(SS!$U$76:$U$80,'u fit'!C490)</f>
        <v>3.4996080369101741E-2</v>
      </c>
      <c r="M490" s="60"/>
    </row>
    <row r="491" spans="1:13" x14ac:dyDescent="0.25">
      <c r="A491">
        <f>SS!B491</f>
        <v>1988</v>
      </c>
      <c r="B491">
        <f>SS!C491</f>
        <v>7</v>
      </c>
      <c r="C491">
        <f>SS!I491</f>
        <v>3</v>
      </c>
      <c r="D491" s="60">
        <f>INDEX(IRFs!$Y$17:$Y$21,'u fit'!C491)</f>
        <v>0.59221490927912501</v>
      </c>
      <c r="E491" s="1">
        <f t="shared" si="29"/>
        <v>0.59294213313397237</v>
      </c>
      <c r="F491" s="1">
        <f t="shared" si="30"/>
        <v>5.4658967891653214</v>
      </c>
      <c r="G491" s="1">
        <f t="shared" si="31"/>
        <v>5.5000140962659687</v>
      </c>
      <c r="H491">
        <f>'u rate'!B514</f>
        <v>5.4</v>
      </c>
      <c r="I491" s="1">
        <f>INDEX(inf!$J$8:$J$12,'u fit'!C491)</f>
        <v>3.4284414301171372E-2</v>
      </c>
      <c r="J491" s="60"/>
      <c r="K491" s="60">
        <f t="shared" si="32"/>
        <v>5.5458906110797397</v>
      </c>
      <c r="L491">
        <f>INDEX(SS!$U$76:$U$80,'u fit'!C491)</f>
        <v>3.4996080369101741E-2</v>
      </c>
      <c r="M491" s="60"/>
    </row>
    <row r="492" spans="1:13" x14ac:dyDescent="0.25">
      <c r="A492">
        <f>SS!B492</f>
        <v>1988</v>
      </c>
      <c r="B492">
        <f>SS!C492</f>
        <v>8</v>
      </c>
      <c r="C492">
        <f>SS!I492</f>
        <v>3</v>
      </c>
      <c r="D492" s="60">
        <f>INDEX(IRFs!$Y$17:$Y$21,'u fit'!C492)</f>
        <v>0.59221490927912501</v>
      </c>
      <c r="E492" s="1">
        <f t="shared" si="29"/>
        <v>0.59294213313397237</v>
      </c>
      <c r="F492" s="1">
        <f t="shared" si="30"/>
        <v>5.4659826475774569</v>
      </c>
      <c r="G492" s="1">
        <f t="shared" si="31"/>
        <v>5.5000766740562863</v>
      </c>
      <c r="H492">
        <f>'u rate'!B515</f>
        <v>5.6</v>
      </c>
      <c r="I492" s="1">
        <f>INDEX(inf!$J$8:$J$12,'u fit'!C492)</f>
        <v>3.4284414301171372E-2</v>
      </c>
      <c r="J492" s="60"/>
      <c r="K492" s="60">
        <f t="shared" si="32"/>
        <v>5.5459531073251656</v>
      </c>
      <c r="L492">
        <f>INDEX(SS!$U$76:$U$80,'u fit'!C492)</f>
        <v>3.4996080369101741E-2</v>
      </c>
      <c r="M492" s="60"/>
    </row>
    <row r="493" spans="1:13" x14ac:dyDescent="0.25">
      <c r="A493">
        <f>SS!B493</f>
        <v>1988</v>
      </c>
      <c r="B493">
        <f>SS!C493</f>
        <v>9</v>
      </c>
      <c r="C493">
        <f>SS!I493</f>
        <v>3</v>
      </c>
      <c r="D493" s="60">
        <f>INDEX(IRFs!$Y$17:$Y$21,'u fit'!C493)</f>
        <v>0.59221490927912501</v>
      </c>
      <c r="E493" s="1">
        <f t="shared" si="29"/>
        <v>0.59294213313397237</v>
      </c>
      <c r="F493" s="1">
        <f t="shared" si="30"/>
        <v>5.4660146533141791</v>
      </c>
      <c r="G493" s="1">
        <f t="shared" si="31"/>
        <v>5.5000999872400715</v>
      </c>
      <c r="H493">
        <f>'u rate'!B516</f>
        <v>5.4</v>
      </c>
      <c r="I493" s="1">
        <f>INDEX(inf!$J$8:$J$12,'u fit'!C493)</f>
        <v>3.4284414301171372E-2</v>
      </c>
      <c r="J493" s="60"/>
      <c r="K493" s="60">
        <f t="shared" si="32"/>
        <v>5.545976390129626</v>
      </c>
      <c r="L493">
        <f>INDEX(SS!$U$76:$U$80,'u fit'!C493)</f>
        <v>3.4996080369101741E-2</v>
      </c>
      <c r="M493" s="60"/>
    </row>
    <row r="494" spans="1:13" x14ac:dyDescent="0.25">
      <c r="A494">
        <f>SS!B494</f>
        <v>1988</v>
      </c>
      <c r="B494">
        <f>SS!C494</f>
        <v>10</v>
      </c>
      <c r="C494">
        <f>SS!I494</f>
        <v>3</v>
      </c>
      <c r="D494" s="60">
        <f>INDEX(IRFs!$Y$17:$Y$21,'u fit'!C494)</f>
        <v>0.59221490927912501</v>
      </c>
      <c r="E494" s="1">
        <f t="shared" si="29"/>
        <v>0.59294213313397237</v>
      </c>
      <c r="F494" s="1">
        <f t="shared" si="30"/>
        <v>5.4660265842031599</v>
      </c>
      <c r="G494" s="1">
        <f t="shared" si="31"/>
        <v>5.5001086725026145</v>
      </c>
      <c r="H494">
        <f>'u rate'!B517</f>
        <v>5.4</v>
      </c>
      <c r="I494" s="1">
        <f>INDEX(inf!$J$8:$J$12,'u fit'!C494)</f>
        <v>3.4284414301171372E-2</v>
      </c>
      <c r="J494" s="60"/>
      <c r="K494" s="60">
        <f t="shared" si="32"/>
        <v>5.5459850640744346</v>
      </c>
      <c r="L494">
        <f>INDEX(SS!$U$76:$U$80,'u fit'!C494)</f>
        <v>3.4996080369101741E-2</v>
      </c>
      <c r="M494" s="60"/>
    </row>
    <row r="495" spans="1:13" x14ac:dyDescent="0.25">
      <c r="A495">
        <f>SS!B495</f>
        <v>1988</v>
      </c>
      <c r="B495">
        <f>SS!C495</f>
        <v>11</v>
      </c>
      <c r="C495">
        <f>SS!I495</f>
        <v>3</v>
      </c>
      <c r="D495" s="60">
        <f>INDEX(IRFs!$Y$17:$Y$21,'u fit'!C495)</f>
        <v>0.59221490927912501</v>
      </c>
      <c r="E495" s="1">
        <f t="shared" si="29"/>
        <v>0.59294213313397237</v>
      </c>
      <c r="F495" s="1">
        <f t="shared" si="30"/>
        <v>5.4660310317218368</v>
      </c>
      <c r="G495" s="1">
        <f t="shared" si="31"/>
        <v>5.5001119081733023</v>
      </c>
      <c r="H495">
        <f>'u rate'!B518</f>
        <v>5.3</v>
      </c>
      <c r="I495" s="1">
        <f>INDEX(inf!$J$8:$J$12,'u fit'!C495)</f>
        <v>3.4284414301171372E-2</v>
      </c>
      <c r="J495" s="60"/>
      <c r="K495" s="60">
        <f t="shared" si="32"/>
        <v>5.5459882955287316</v>
      </c>
      <c r="L495">
        <f>INDEX(SS!$U$76:$U$80,'u fit'!C495)</f>
        <v>3.4996080369101741E-2</v>
      </c>
      <c r="M495" s="60"/>
    </row>
    <row r="496" spans="1:13" x14ac:dyDescent="0.25">
      <c r="A496">
        <f>SS!B496</f>
        <v>1988</v>
      </c>
      <c r="B496">
        <f>SS!C496</f>
        <v>12</v>
      </c>
      <c r="C496">
        <f>SS!I496</f>
        <v>3</v>
      </c>
      <c r="D496" s="60">
        <f>INDEX(IRFs!$Y$17:$Y$21,'u fit'!C496)</f>
        <v>0.59221490927912501</v>
      </c>
      <c r="E496" s="1">
        <f t="shared" si="29"/>
        <v>0.59294213313397237</v>
      </c>
      <c r="F496" s="1">
        <f t="shared" si="30"/>
        <v>5.4660326896387295</v>
      </c>
      <c r="G496" s="1">
        <f t="shared" si="31"/>
        <v>5.5001131136135246</v>
      </c>
      <c r="H496">
        <f>'u rate'!B519</f>
        <v>5.3</v>
      </c>
      <c r="I496" s="1">
        <f>INDEX(inf!$J$8:$J$12,'u fit'!C496)</f>
        <v>3.4284414301171372E-2</v>
      </c>
      <c r="J496" s="60"/>
      <c r="K496" s="60">
        <f t="shared" si="32"/>
        <v>5.5459894993981491</v>
      </c>
      <c r="L496">
        <f>INDEX(SS!$U$76:$U$80,'u fit'!C496)</f>
        <v>3.4996080369101741E-2</v>
      </c>
      <c r="M496" s="60"/>
    </row>
    <row r="497" spans="1:13" x14ac:dyDescent="0.25">
      <c r="A497">
        <f>SS!B497</f>
        <v>1989</v>
      </c>
      <c r="B497">
        <f>SS!C497</f>
        <v>1</v>
      </c>
      <c r="C497">
        <f>SS!I497</f>
        <v>3</v>
      </c>
      <c r="D497" s="60">
        <f>INDEX(IRFs!$Y$17:$Y$21,'u fit'!C497)</f>
        <v>0.59221490927912501</v>
      </c>
      <c r="E497" s="1">
        <f t="shared" si="29"/>
        <v>0.59294213313397237</v>
      </c>
      <c r="F497" s="1">
        <f t="shared" si="30"/>
        <v>5.4660333076661338</v>
      </c>
      <c r="G497" s="1">
        <f t="shared" si="31"/>
        <v>5.5001135626969662</v>
      </c>
      <c r="H497">
        <f>'u rate'!B520</f>
        <v>5.4</v>
      </c>
      <c r="I497" s="1">
        <f>INDEX(inf!$J$8:$J$12,'u fit'!C497)</f>
        <v>3.4284414301171372E-2</v>
      </c>
      <c r="J497" s="60"/>
      <c r="K497" s="60">
        <f t="shared" si="32"/>
        <v>5.5459899478963912</v>
      </c>
      <c r="L497">
        <f>INDEX(SS!$U$76:$U$80,'u fit'!C497)</f>
        <v>3.4996080369101741E-2</v>
      </c>
      <c r="M497" s="60"/>
    </row>
    <row r="498" spans="1:13" x14ac:dyDescent="0.25">
      <c r="A498">
        <f>SS!B498</f>
        <v>1989</v>
      </c>
      <c r="B498">
        <f>SS!C498</f>
        <v>2</v>
      </c>
      <c r="C498">
        <f>SS!I498</f>
        <v>3</v>
      </c>
      <c r="D498" s="60">
        <f>INDEX(IRFs!$Y$17:$Y$21,'u fit'!C498)</f>
        <v>0.59221490927912501</v>
      </c>
      <c r="E498" s="1">
        <f t="shared" si="29"/>
        <v>0.59294213313397237</v>
      </c>
      <c r="F498" s="1">
        <f t="shared" si="30"/>
        <v>5.4660335380503433</v>
      </c>
      <c r="G498" s="1">
        <f t="shared" si="31"/>
        <v>5.5001137300017682</v>
      </c>
      <c r="H498">
        <f>'u rate'!B521</f>
        <v>5.2</v>
      </c>
      <c r="I498" s="1">
        <f>INDEX(inf!$J$8:$J$12,'u fit'!C498)</f>
        <v>3.4284414301171372E-2</v>
      </c>
      <c r="J498" s="60"/>
      <c r="K498" s="60">
        <f t="shared" si="32"/>
        <v>5.5459901149831792</v>
      </c>
      <c r="L498">
        <f>INDEX(SS!$U$76:$U$80,'u fit'!C498)</f>
        <v>3.4996080369101741E-2</v>
      </c>
      <c r="M498" s="60"/>
    </row>
    <row r="499" spans="1:13" x14ac:dyDescent="0.25">
      <c r="A499">
        <f>SS!B499</f>
        <v>1989</v>
      </c>
      <c r="B499">
        <f>SS!C499</f>
        <v>3</v>
      </c>
      <c r="C499">
        <f>SS!I499</f>
        <v>3</v>
      </c>
      <c r="D499" s="60">
        <f>INDEX(IRFs!$Y$17:$Y$21,'u fit'!C499)</f>
        <v>0.59221490927912501</v>
      </c>
      <c r="E499" s="1">
        <f t="shared" si="29"/>
        <v>0.59294213313397237</v>
      </c>
      <c r="F499" s="1">
        <f t="shared" si="30"/>
        <v>5.4660336239314606</v>
      </c>
      <c r="G499" s="1">
        <f t="shared" si="31"/>
        <v>5.500113792330712</v>
      </c>
      <c r="H499">
        <f>'u rate'!B522</f>
        <v>5</v>
      </c>
      <c r="I499" s="1">
        <f>INDEX(inf!$J$8:$J$12,'u fit'!C499)</f>
        <v>3.4284414301171372E-2</v>
      </c>
      <c r="J499" s="60"/>
      <c r="K499" s="60">
        <f t="shared" si="32"/>
        <v>5.5459901772309026</v>
      </c>
      <c r="L499">
        <f>INDEX(SS!$U$76:$U$80,'u fit'!C499)</f>
        <v>3.4996080369101741E-2</v>
      </c>
      <c r="M499" s="60"/>
    </row>
    <row r="500" spans="1:13" x14ac:dyDescent="0.25">
      <c r="A500">
        <f>SS!B500</f>
        <v>1989</v>
      </c>
      <c r="B500">
        <f>SS!C500</f>
        <v>4</v>
      </c>
      <c r="C500">
        <f>SS!I500</f>
        <v>3</v>
      </c>
      <c r="D500" s="60">
        <f>INDEX(IRFs!$Y$17:$Y$21,'u fit'!C500)</f>
        <v>0.59221490927912501</v>
      </c>
      <c r="E500" s="1">
        <f t="shared" si="29"/>
        <v>0.59294213313397237</v>
      </c>
      <c r="F500" s="1">
        <f t="shared" si="30"/>
        <v>5.4660336559456608</v>
      </c>
      <c r="G500" s="1">
        <f t="shared" si="31"/>
        <v>5.5001138155511882</v>
      </c>
      <c r="H500">
        <f>'u rate'!B523</f>
        <v>5.2</v>
      </c>
      <c r="I500" s="1">
        <f>INDEX(inf!$J$8:$J$12,'u fit'!C500)</f>
        <v>3.4284414301171372E-2</v>
      </c>
      <c r="J500" s="60"/>
      <c r="K500" s="60">
        <f t="shared" si="32"/>
        <v>5.5459902004211212</v>
      </c>
      <c r="L500">
        <f>INDEX(SS!$U$76:$U$80,'u fit'!C500)</f>
        <v>3.4996080369101741E-2</v>
      </c>
      <c r="M500" s="60"/>
    </row>
    <row r="501" spans="1:13" x14ac:dyDescent="0.25">
      <c r="A501">
        <f>SS!B501</f>
        <v>1989</v>
      </c>
      <c r="B501">
        <f>SS!C501</f>
        <v>5</v>
      </c>
      <c r="C501">
        <f>SS!I501</f>
        <v>3</v>
      </c>
      <c r="D501" s="60">
        <f>INDEX(IRFs!$Y$17:$Y$21,'u fit'!C501)</f>
        <v>0.59221490927912501</v>
      </c>
      <c r="E501" s="1">
        <f t="shared" si="29"/>
        <v>0.59294213313397237</v>
      </c>
      <c r="F501" s="1">
        <f t="shared" si="30"/>
        <v>5.4660336678797048</v>
      </c>
      <c r="G501" s="1">
        <f t="shared" si="31"/>
        <v>5.5001138242019136</v>
      </c>
      <c r="H501">
        <f>'u rate'!B524</f>
        <v>5.2</v>
      </c>
      <c r="I501" s="1">
        <f>INDEX(inf!$J$8:$J$12,'u fit'!C501)</f>
        <v>3.4284414301171372E-2</v>
      </c>
      <c r="J501" s="60"/>
      <c r="K501" s="60">
        <f t="shared" si="32"/>
        <v>5.5459902090605731</v>
      </c>
      <c r="L501">
        <f>INDEX(SS!$U$76:$U$80,'u fit'!C501)</f>
        <v>3.4996080369101741E-2</v>
      </c>
      <c r="M501" s="60"/>
    </row>
    <row r="502" spans="1:13" x14ac:dyDescent="0.25">
      <c r="A502">
        <f>SS!B502</f>
        <v>1989</v>
      </c>
      <c r="B502">
        <f>SS!C502</f>
        <v>6</v>
      </c>
      <c r="C502">
        <f>SS!I502</f>
        <v>3</v>
      </c>
      <c r="D502" s="60">
        <f>INDEX(IRFs!$Y$17:$Y$21,'u fit'!C502)</f>
        <v>0.59221490927912501</v>
      </c>
      <c r="E502" s="1">
        <f t="shared" si="29"/>
        <v>0.59294213313397237</v>
      </c>
      <c r="F502" s="1">
        <f t="shared" si="30"/>
        <v>5.4660336723284004</v>
      </c>
      <c r="G502" s="1">
        <f t="shared" si="31"/>
        <v>5.5001138274247179</v>
      </c>
      <c r="H502">
        <f>'u rate'!B525</f>
        <v>5.3</v>
      </c>
      <c r="I502" s="1">
        <f>INDEX(inf!$J$8:$J$12,'u fit'!C502)</f>
        <v>3.4284414301171372E-2</v>
      </c>
      <c r="J502" s="60"/>
      <c r="K502" s="60">
        <f t="shared" si="32"/>
        <v>5.5459902122791771</v>
      </c>
      <c r="L502">
        <f>INDEX(SS!$U$76:$U$80,'u fit'!C502)</f>
        <v>3.4996080369101741E-2</v>
      </c>
      <c r="M502" s="60"/>
    </row>
    <row r="503" spans="1:13" x14ac:dyDescent="0.25">
      <c r="A503">
        <f>SS!B503</f>
        <v>1989</v>
      </c>
      <c r="B503">
        <f>SS!C503</f>
        <v>7</v>
      </c>
      <c r="C503">
        <f>SS!I503</f>
        <v>3</v>
      </c>
      <c r="D503" s="60">
        <f>INDEX(IRFs!$Y$17:$Y$21,'u fit'!C503)</f>
        <v>0.59221490927912501</v>
      </c>
      <c r="E503" s="1">
        <f t="shared" si="29"/>
        <v>0.59294213313397237</v>
      </c>
      <c r="F503" s="1">
        <f t="shared" si="30"/>
        <v>5.4660336739867557</v>
      </c>
      <c r="G503" s="1">
        <f t="shared" si="31"/>
        <v>5.5001138286253646</v>
      </c>
      <c r="H503">
        <f>'u rate'!B526</f>
        <v>5.2</v>
      </c>
      <c r="I503" s="1">
        <f>INDEX(inf!$J$8:$J$12,'u fit'!C503)</f>
        <v>3.4284414301171372E-2</v>
      </c>
      <c r="J503" s="60"/>
      <c r="K503" s="60">
        <f t="shared" si="32"/>
        <v>5.5459902134782588</v>
      </c>
      <c r="L503">
        <f>INDEX(SS!$U$76:$U$80,'u fit'!C503)</f>
        <v>3.4996080369101741E-2</v>
      </c>
      <c r="M503" s="60"/>
    </row>
    <row r="504" spans="1:13" x14ac:dyDescent="0.25">
      <c r="A504">
        <f>SS!B504</f>
        <v>1989</v>
      </c>
      <c r="B504">
        <f>SS!C504</f>
        <v>8</v>
      </c>
      <c r="C504">
        <f>SS!I504</f>
        <v>3</v>
      </c>
      <c r="D504" s="60">
        <f>INDEX(IRFs!$Y$17:$Y$21,'u fit'!C504)</f>
        <v>0.59221490927912501</v>
      </c>
      <c r="E504" s="1">
        <f t="shared" si="29"/>
        <v>0.59294213313397237</v>
      </c>
      <c r="F504" s="1">
        <f t="shared" si="30"/>
        <v>5.4660336746049456</v>
      </c>
      <c r="G504" s="1">
        <f t="shared" si="31"/>
        <v>5.5001138290726619</v>
      </c>
      <c r="H504">
        <f>'u rate'!B527</f>
        <v>5.2</v>
      </c>
      <c r="I504" s="1">
        <f>INDEX(inf!$J$8:$J$12,'u fit'!C504)</f>
        <v>3.4284414301171372E-2</v>
      </c>
      <c r="J504" s="60"/>
      <c r="K504" s="60">
        <f t="shared" si="32"/>
        <v>5.5459902139249735</v>
      </c>
      <c r="L504">
        <f>INDEX(SS!$U$76:$U$80,'u fit'!C504)</f>
        <v>3.4996080369101741E-2</v>
      </c>
      <c r="M504" s="60"/>
    </row>
    <row r="505" spans="1:13" x14ac:dyDescent="0.25">
      <c r="A505">
        <f>SS!B505</f>
        <v>1989</v>
      </c>
      <c r="B505">
        <f>SS!C505</f>
        <v>9</v>
      </c>
      <c r="C505">
        <f>SS!I505</f>
        <v>3</v>
      </c>
      <c r="D505" s="60">
        <f>INDEX(IRFs!$Y$17:$Y$21,'u fit'!C505)</f>
        <v>0.59221490927912501</v>
      </c>
      <c r="E505" s="1">
        <f t="shared" si="29"/>
        <v>0.59294213313397237</v>
      </c>
      <c r="F505" s="1">
        <f t="shared" si="30"/>
        <v>5.4660336748353906</v>
      </c>
      <c r="G505" s="1">
        <f t="shared" si="31"/>
        <v>5.5001138292393019</v>
      </c>
      <c r="H505">
        <f>'u rate'!B528</f>
        <v>5.3</v>
      </c>
      <c r="I505" s="1">
        <f>INDEX(inf!$J$8:$J$12,'u fit'!C505)</f>
        <v>3.4284414301171372E-2</v>
      </c>
      <c r="J505" s="60"/>
      <c r="K505" s="60">
        <f t="shared" si="32"/>
        <v>5.5459902140913968</v>
      </c>
      <c r="L505">
        <f>INDEX(SS!$U$76:$U$80,'u fit'!C505)</f>
        <v>3.4996080369101741E-2</v>
      </c>
      <c r="M505" s="60"/>
    </row>
    <row r="506" spans="1:13" x14ac:dyDescent="0.25">
      <c r="A506">
        <f>SS!B506</f>
        <v>1989</v>
      </c>
      <c r="B506">
        <f>SS!C506</f>
        <v>10</v>
      </c>
      <c r="C506">
        <f>SS!I506</f>
        <v>3</v>
      </c>
      <c r="D506" s="60">
        <f>INDEX(IRFs!$Y$17:$Y$21,'u fit'!C506)</f>
        <v>0.59221490927912501</v>
      </c>
      <c r="E506" s="1">
        <f t="shared" si="29"/>
        <v>0.59294213313397237</v>
      </c>
      <c r="F506" s="1">
        <f t="shared" si="30"/>
        <v>5.4660336749212952</v>
      </c>
      <c r="G506" s="1">
        <f t="shared" si="31"/>
        <v>5.500113829301382</v>
      </c>
      <c r="H506">
        <f>'u rate'!B529</f>
        <v>5.3</v>
      </c>
      <c r="I506" s="1">
        <f>INDEX(inf!$J$8:$J$12,'u fit'!C506)</f>
        <v>3.4284414301171372E-2</v>
      </c>
      <c r="J506" s="60"/>
      <c r="K506" s="60">
        <f t="shared" si="32"/>
        <v>5.545990214153397</v>
      </c>
      <c r="L506">
        <f>INDEX(SS!$U$76:$U$80,'u fit'!C506)</f>
        <v>3.4996080369101741E-2</v>
      </c>
      <c r="M506" s="60"/>
    </row>
    <row r="507" spans="1:13" x14ac:dyDescent="0.25">
      <c r="A507">
        <f>SS!B507</f>
        <v>1989</v>
      </c>
      <c r="B507">
        <f>SS!C507</f>
        <v>11</v>
      </c>
      <c r="C507">
        <f>SS!I507</f>
        <v>3</v>
      </c>
      <c r="D507" s="60">
        <f>INDEX(IRFs!$Y$17:$Y$21,'u fit'!C507)</f>
        <v>0.59221490927912501</v>
      </c>
      <c r="E507" s="1">
        <f t="shared" si="29"/>
        <v>0.59294213313397237</v>
      </c>
      <c r="F507" s="1">
        <f t="shared" si="30"/>
        <v>5.4660336749533176</v>
      </c>
      <c r="G507" s="1">
        <f t="shared" si="31"/>
        <v>5.5001138293245102</v>
      </c>
      <c r="H507">
        <f>'u rate'!B530</f>
        <v>5.4</v>
      </c>
      <c r="I507" s="1">
        <f>INDEX(inf!$J$8:$J$12,'u fit'!C507)</f>
        <v>3.4284414301171372E-2</v>
      </c>
      <c r="J507" s="60"/>
      <c r="K507" s="60">
        <f t="shared" si="32"/>
        <v>5.545990214176495</v>
      </c>
      <c r="L507">
        <f>INDEX(SS!$U$76:$U$80,'u fit'!C507)</f>
        <v>3.4996080369101741E-2</v>
      </c>
      <c r="M507" s="60"/>
    </row>
    <row r="508" spans="1:13" x14ac:dyDescent="0.25">
      <c r="A508">
        <f>SS!B508</f>
        <v>1989</v>
      </c>
      <c r="B508">
        <f>SS!C508</f>
        <v>12</v>
      </c>
      <c r="C508">
        <f>SS!I508</f>
        <v>3</v>
      </c>
      <c r="D508" s="60">
        <f>INDEX(IRFs!$Y$17:$Y$21,'u fit'!C508)</f>
        <v>0.59221490927912501</v>
      </c>
      <c r="E508" s="1">
        <f t="shared" si="29"/>
        <v>0.59294213313397237</v>
      </c>
      <c r="F508" s="1">
        <f t="shared" si="30"/>
        <v>5.4660336749652547</v>
      </c>
      <c r="G508" s="1">
        <f t="shared" si="31"/>
        <v>5.5001138293331273</v>
      </c>
      <c r="H508">
        <f>'u rate'!B531</f>
        <v>5.4</v>
      </c>
      <c r="I508" s="1">
        <f>INDEX(inf!$J$8:$J$12,'u fit'!C508)</f>
        <v>3.4284414301171372E-2</v>
      </c>
      <c r="J508" s="60"/>
      <c r="K508" s="60">
        <f t="shared" si="32"/>
        <v>5.5459902141850996</v>
      </c>
      <c r="L508">
        <f>INDEX(SS!$U$76:$U$80,'u fit'!C508)</f>
        <v>3.4996080369101741E-2</v>
      </c>
      <c r="M508" s="60"/>
    </row>
    <row r="509" spans="1:13" x14ac:dyDescent="0.25">
      <c r="A509">
        <f>SS!B509</f>
        <v>1990</v>
      </c>
      <c r="B509">
        <f>SS!C509</f>
        <v>1</v>
      </c>
      <c r="C509">
        <f>SS!I509</f>
        <v>3</v>
      </c>
      <c r="D509" s="60">
        <f>INDEX(IRFs!$Y$17:$Y$21,'u fit'!C509)</f>
        <v>0.59221490927912501</v>
      </c>
      <c r="E509" s="1">
        <f t="shared" si="29"/>
        <v>0.59294213313397237</v>
      </c>
      <c r="F509" s="1">
        <f t="shared" si="30"/>
        <v>5.4660336749697045</v>
      </c>
      <c r="G509" s="1">
        <f t="shared" si="31"/>
        <v>5.5001138293363372</v>
      </c>
      <c r="H509">
        <f>'u rate'!B532</f>
        <v>5.4</v>
      </c>
      <c r="I509" s="1">
        <f>INDEX(inf!$J$8:$J$12,'u fit'!C509)</f>
        <v>3.4284414301171372E-2</v>
      </c>
      <c r="J509" s="60"/>
      <c r="K509" s="60">
        <f t="shared" si="32"/>
        <v>5.545990214188306</v>
      </c>
      <c r="L509">
        <f>INDEX(SS!$U$76:$U$80,'u fit'!C509)</f>
        <v>3.4996080369101741E-2</v>
      </c>
      <c r="M509" s="60"/>
    </row>
    <row r="510" spans="1:13" x14ac:dyDescent="0.25">
      <c r="A510">
        <f>SS!B510</f>
        <v>1990</v>
      </c>
      <c r="B510">
        <f>SS!C510</f>
        <v>2</v>
      </c>
      <c r="C510">
        <f>SS!I510</f>
        <v>3</v>
      </c>
      <c r="D510" s="60">
        <f>INDEX(IRFs!$Y$17:$Y$21,'u fit'!C510)</f>
        <v>0.59221490927912501</v>
      </c>
      <c r="E510" s="1">
        <f t="shared" si="29"/>
        <v>0.59294213313397237</v>
      </c>
      <c r="F510" s="1">
        <f t="shared" si="30"/>
        <v>5.4660336749713636</v>
      </c>
      <c r="G510" s="1">
        <f t="shared" si="31"/>
        <v>5.5001138293375327</v>
      </c>
      <c r="H510">
        <f>'u rate'!B533</f>
        <v>5.3</v>
      </c>
      <c r="I510" s="1">
        <f>INDEX(inf!$J$8:$J$12,'u fit'!C510)</f>
        <v>3.4284414301171372E-2</v>
      </c>
      <c r="J510" s="60"/>
      <c r="K510" s="60">
        <f t="shared" si="32"/>
        <v>5.5459902141894997</v>
      </c>
      <c r="L510">
        <f>INDEX(SS!$U$76:$U$80,'u fit'!C510)</f>
        <v>3.4996080369101741E-2</v>
      </c>
      <c r="M510" s="60"/>
    </row>
    <row r="511" spans="1:13" x14ac:dyDescent="0.25">
      <c r="A511">
        <f>SS!B511</f>
        <v>1990</v>
      </c>
      <c r="B511">
        <f>SS!C511</f>
        <v>3</v>
      </c>
      <c r="C511">
        <f>SS!I511</f>
        <v>3</v>
      </c>
      <c r="D511" s="60">
        <f>INDEX(IRFs!$Y$17:$Y$21,'u fit'!C511)</f>
        <v>0.59221490927912501</v>
      </c>
      <c r="E511" s="1">
        <f t="shared" si="29"/>
        <v>0.59294213313397237</v>
      </c>
      <c r="F511" s="1">
        <f t="shared" si="30"/>
        <v>5.4660336749719818</v>
      </c>
      <c r="G511" s="1">
        <f t="shared" si="31"/>
        <v>5.5001138293379785</v>
      </c>
      <c r="H511">
        <f>'u rate'!B534</f>
        <v>5.2</v>
      </c>
      <c r="I511" s="1">
        <f>INDEX(inf!$J$8:$J$12,'u fit'!C511)</f>
        <v>3.4284414301171372E-2</v>
      </c>
      <c r="J511" s="60"/>
      <c r="K511" s="60">
        <f t="shared" si="32"/>
        <v>5.5459902141899446</v>
      </c>
      <c r="L511">
        <f>INDEX(SS!$U$76:$U$80,'u fit'!C511)</f>
        <v>3.4996080369101741E-2</v>
      </c>
      <c r="M511" s="60"/>
    </row>
    <row r="512" spans="1:13" x14ac:dyDescent="0.25">
      <c r="A512">
        <f>SS!B512</f>
        <v>1990</v>
      </c>
      <c r="B512">
        <f>SS!C512</f>
        <v>4</v>
      </c>
      <c r="C512">
        <f>SS!I512</f>
        <v>2</v>
      </c>
      <c r="D512" s="60">
        <f>INDEX(IRFs!$Y$17:$Y$21,'u fit'!C512)</f>
        <v>0.43820684597691201</v>
      </c>
      <c r="E512" s="1">
        <f t="shared" si="29"/>
        <v>0.51004937780848714</v>
      </c>
      <c r="F512" s="1">
        <f t="shared" si="30"/>
        <v>5.4660336749722127</v>
      </c>
      <c r="G512" s="1">
        <f t="shared" si="31"/>
        <v>5.5001138293381446</v>
      </c>
      <c r="H512">
        <f>'u rate'!B535</f>
        <v>5.4</v>
      </c>
      <c r="I512" s="1">
        <f>INDEX(inf!$J$8:$J$12,'u fit'!C512)</f>
        <v>3.7437800260418548E-2</v>
      </c>
      <c r="J512" s="60"/>
      <c r="K512" s="60">
        <f t="shared" si="32"/>
        <v>5.5459902141901107</v>
      </c>
      <c r="L512">
        <f>INDEX(SS!$U$76:$U$80,'u fit'!C512)</f>
        <v>3.2585126504008487E-2</v>
      </c>
      <c r="M512" s="60"/>
    </row>
    <row r="513" spans="1:13" x14ac:dyDescent="0.25">
      <c r="A513">
        <f>SS!B513</f>
        <v>1990</v>
      </c>
      <c r="B513">
        <f>SS!C513</f>
        <v>5</v>
      </c>
      <c r="C513">
        <f>SS!I513</f>
        <v>2</v>
      </c>
      <c r="D513" s="60">
        <f>INDEX(IRFs!$Y$17:$Y$21,'u fit'!C513)</f>
        <v>0.43820684597691201</v>
      </c>
      <c r="E513" s="1">
        <f t="shared" si="29"/>
        <v>0.51004937780848714</v>
      </c>
      <c r="F513" s="1">
        <f t="shared" si="30"/>
        <v>6.2172303490739207</v>
      </c>
      <c r="G513" s="1">
        <f t="shared" si="31"/>
        <v>5.9560334192558502</v>
      </c>
      <c r="H513">
        <f>'u rate'!B536</f>
        <v>5.4</v>
      </c>
      <c r="I513" s="1">
        <f>INDEX(inf!$J$8:$J$12,'u fit'!C513)</f>
        <v>3.7437800260418548E-2</v>
      </c>
      <c r="J513" s="60"/>
      <c r="K513" s="60">
        <f t="shared" si="32"/>
        <v>5.7740749382937864</v>
      </c>
      <c r="L513">
        <f>INDEX(SS!$U$76:$U$80,'u fit'!C513)</f>
        <v>3.2585126504008487E-2</v>
      </c>
      <c r="M513" s="60"/>
    </row>
    <row r="514" spans="1:13" x14ac:dyDescent="0.25">
      <c r="A514">
        <f>SS!B514</f>
        <v>1990</v>
      </c>
      <c r="B514">
        <f>SS!C514</f>
        <v>6</v>
      </c>
      <c r="C514">
        <f>SS!I514</f>
        <v>3</v>
      </c>
      <c r="D514" s="60">
        <f>INDEX(IRFs!$Y$17:$Y$21,'u fit'!C514)</f>
        <v>0.59221490927912501</v>
      </c>
      <c r="E514" s="1">
        <f t="shared" si="29"/>
        <v>0.59294213313397237</v>
      </c>
      <c r="F514" s="1">
        <f t="shared" si="30"/>
        <v>6.557156475896937</v>
      </c>
      <c r="G514" s="1">
        <f t="shared" si="31"/>
        <v>6.1636774403869214</v>
      </c>
      <c r="H514">
        <f>'u rate'!B537</f>
        <v>5.2</v>
      </c>
      <c r="I514" s="1">
        <f>INDEX(inf!$J$8:$J$12,'u fit'!C514)</f>
        <v>3.4284414301171372E-2</v>
      </c>
      <c r="J514" s="60"/>
      <c r="K514" s="60">
        <f t="shared" si="32"/>
        <v>5.9825968275301422</v>
      </c>
      <c r="L514">
        <f>INDEX(SS!$U$76:$U$80,'u fit'!C514)</f>
        <v>3.4996080369101741E-2</v>
      </c>
      <c r="M514" s="60"/>
    </row>
    <row r="515" spans="1:13" x14ac:dyDescent="0.25">
      <c r="A515">
        <f>SS!B515</f>
        <v>1990</v>
      </c>
      <c r="B515">
        <f>SS!C515</f>
        <v>7</v>
      </c>
      <c r="C515">
        <f>SS!I515</f>
        <v>2</v>
      </c>
      <c r="D515" s="60">
        <f>INDEX(IRFs!$Y$17:$Y$21,'u fit'!C515)</f>
        <v>0.43820684597691201</v>
      </c>
      <c r="E515" s="1">
        <f t="shared" si="29"/>
        <v>0.51004937780848714</v>
      </c>
      <c r="F515" s="1">
        <f t="shared" si="30"/>
        <v>5.8727752886452436</v>
      </c>
      <c r="G515" s="1">
        <f t="shared" si="31"/>
        <v>5.7473226288110357</v>
      </c>
      <c r="H515">
        <f>'u rate'!B538</f>
        <v>5.5</v>
      </c>
      <c r="I515" s="1">
        <f>INDEX(inf!$J$8:$J$12,'u fit'!C515)</f>
        <v>3.7437800260418548E-2</v>
      </c>
      <c r="J515" s="60"/>
      <c r="K515" s="60">
        <f t="shared" si="32"/>
        <v>5.7928768767713317</v>
      </c>
      <c r="L515">
        <f>INDEX(SS!$U$76:$U$80,'u fit'!C515)</f>
        <v>3.2585126504008487E-2</v>
      </c>
      <c r="M515" s="60"/>
    </row>
    <row r="516" spans="1:13" x14ac:dyDescent="0.25">
      <c r="A516">
        <f>SS!B516</f>
        <v>1990</v>
      </c>
      <c r="B516">
        <f>SS!C516</f>
        <v>8</v>
      </c>
      <c r="C516">
        <f>SS!I516</f>
        <v>2</v>
      </c>
      <c r="D516" s="60">
        <f>INDEX(IRFs!$Y$17:$Y$21,'u fit'!C516)</f>
        <v>0.43820684597691201</v>
      </c>
      <c r="E516" s="1">
        <f t="shared" si="29"/>
        <v>0.51004937780848714</v>
      </c>
      <c r="F516" s="1">
        <f t="shared" si="30"/>
        <v>6.4012861444739109</v>
      </c>
      <c r="G516" s="1">
        <f t="shared" si="31"/>
        <v>6.0686221965680982</v>
      </c>
      <c r="H516">
        <f>'u rate'!B539</f>
        <v>5.7</v>
      </c>
      <c r="I516" s="1">
        <f>INDEX(inf!$J$8:$J$12,'u fit'!C516)</f>
        <v>3.7437800260418548E-2</v>
      </c>
      <c r="J516" s="60"/>
      <c r="K516" s="60">
        <f t="shared" si="32"/>
        <v>5.8871397134030188</v>
      </c>
      <c r="L516">
        <f>INDEX(SS!$U$76:$U$80,'u fit'!C516)</f>
        <v>3.2585126504008487E-2</v>
      </c>
      <c r="M516" s="60"/>
    </row>
    <row r="517" spans="1:13" x14ac:dyDescent="0.25">
      <c r="A517">
        <f>SS!B517</f>
        <v>1990</v>
      </c>
      <c r="B517">
        <f>SS!C517</f>
        <v>9</v>
      </c>
      <c r="C517">
        <f>SS!I517</f>
        <v>2</v>
      </c>
      <c r="D517" s="60">
        <f>INDEX(IRFs!$Y$17:$Y$21,'u fit'!C517)</f>
        <v>0.43820684597691201</v>
      </c>
      <c r="E517" s="1">
        <f t="shared" si="29"/>
        <v>0.51004937780848714</v>
      </c>
      <c r="F517" s="1">
        <f t="shared" si="30"/>
        <v>6.6404440832661589</v>
      </c>
      <c r="G517" s="1">
        <f t="shared" si="31"/>
        <v>6.2149548738912923</v>
      </c>
      <c r="H517">
        <f>'u rate'!B540</f>
        <v>5.9</v>
      </c>
      <c r="I517" s="1">
        <f>INDEX(inf!$J$8:$J$12,'u fit'!C517)</f>
        <v>3.7437800260418548E-2</v>
      </c>
      <c r="J517" s="60"/>
      <c r="K517" s="60">
        <f t="shared" si="32"/>
        <v>6.0340910494744087</v>
      </c>
      <c r="L517">
        <f>INDEX(SS!$U$76:$U$80,'u fit'!C517)</f>
        <v>3.2585126504008487E-2</v>
      </c>
      <c r="M517" s="60"/>
    </row>
    <row r="518" spans="1:13" x14ac:dyDescent="0.25">
      <c r="A518">
        <f>SS!B518</f>
        <v>1990</v>
      </c>
      <c r="B518">
        <f>SS!C518</f>
        <v>10</v>
      </c>
      <c r="C518">
        <f>SS!I518</f>
        <v>1</v>
      </c>
      <c r="D518" s="60">
        <f>INDEX(IRFs!$Y$17:$Y$21,'u fit'!C518)</f>
        <v>0.35272779872723298</v>
      </c>
      <c r="E518" s="1">
        <f t="shared" ref="E518:E581" si="33">$F$3*D518^$F$2</f>
        <v>0.45760681862527586</v>
      </c>
      <c r="F518" s="1">
        <f t="shared" ref="F518:F581" si="34">(1-E517)*F517+100*I517*(1-F517/100)</f>
        <v>6.7486661170362634</v>
      </c>
      <c r="G518" s="1">
        <f t="shared" si="31"/>
        <v>6.2816006294460127</v>
      </c>
      <c r="H518">
        <f>'u rate'!B541</f>
        <v>5.9</v>
      </c>
      <c r="I518" s="1">
        <f>INDEX(inf!$J$8:$J$12,'u fit'!C518)</f>
        <v>4.0615527843925664E-2</v>
      </c>
      <c r="J518" s="60"/>
      <c r="K518" s="60">
        <f t="shared" si="32"/>
        <v>6.101018566973611</v>
      </c>
      <c r="L518">
        <f>INDEX(SS!$U$76:$U$80,'u fit'!C518)</f>
        <v>3.2291089564390592E-2</v>
      </c>
      <c r="M518" s="60"/>
    </row>
    <row r="519" spans="1:13" x14ac:dyDescent="0.25">
      <c r="A519">
        <f>SS!B519</f>
        <v>1990</v>
      </c>
      <c r="B519">
        <f>SS!C519</f>
        <v>11</v>
      </c>
      <c r="C519">
        <f>SS!I519</f>
        <v>1</v>
      </c>
      <c r="D519" s="60">
        <f>INDEX(IRFs!$Y$17:$Y$21,'u fit'!C519)</f>
        <v>0.35272779872723298</v>
      </c>
      <c r="E519" s="1">
        <f t="shared" si="33"/>
        <v>0.45760681862527586</v>
      </c>
      <c r="F519" s="1">
        <f t="shared" si="34"/>
        <v>7.4478826330618286</v>
      </c>
      <c r="G519" s="1">
        <f t="shared" ref="G519:G582" si="35">(1-E518)*G518+$G$3*(100-G518)</f>
        <v>6.6413769855838751</v>
      </c>
      <c r="H519">
        <f>'u rate'!B542</f>
        <v>6.2</v>
      </c>
      <c r="I519" s="1">
        <f>INDEX(inf!$J$8:$J$12,'u fit'!C519)</f>
        <v>4.0615527843925664E-2</v>
      </c>
      <c r="J519" s="60"/>
      <c r="K519" s="60">
        <f t="shared" ref="K519:K582" si="36">(1-E518)*G518+L518*(100-G518)</f>
        <v>6.433366577436578</v>
      </c>
      <c r="L519">
        <f>INDEX(SS!$U$76:$U$80,'u fit'!C519)</f>
        <v>3.2291089564390592E-2</v>
      </c>
      <c r="M519" s="60"/>
    </row>
    <row r="520" spans="1:13" x14ac:dyDescent="0.25">
      <c r="A520">
        <f>SS!B520</f>
        <v>1990</v>
      </c>
      <c r="B520">
        <f>SS!C520</f>
        <v>12</v>
      </c>
      <c r="C520">
        <f>SS!I520</f>
        <v>1</v>
      </c>
      <c r="D520" s="60">
        <f>INDEX(IRFs!$Y$17:$Y$21,'u fit'!C520)</f>
        <v>0.35272779872723298</v>
      </c>
      <c r="E520" s="1">
        <f t="shared" si="33"/>
        <v>0.45760681862527586</v>
      </c>
      <c r="F520" s="1">
        <f t="shared" si="34"/>
        <v>7.7987338557831158</v>
      </c>
      <c r="G520" s="1">
        <f t="shared" si="35"/>
        <v>6.8241011245182346</v>
      </c>
      <c r="H520">
        <f>'u rate'!B543</f>
        <v>6.3</v>
      </c>
      <c r="I520" s="1">
        <f>INDEX(inf!$J$8:$J$12,'u fit'!C520)</f>
        <v>4.0615527843925664E-2</v>
      </c>
      <c r="J520" s="60"/>
      <c r="K520" s="60">
        <f t="shared" si="36"/>
        <v>6.6168892492864018</v>
      </c>
      <c r="L520">
        <f>INDEX(SS!$U$76:$U$80,'u fit'!C520)</f>
        <v>3.2291089564390592E-2</v>
      </c>
      <c r="M520" s="60"/>
    </row>
    <row r="521" spans="1:13" x14ac:dyDescent="0.25">
      <c r="A521">
        <f>SS!B521</f>
        <v>1991</v>
      </c>
      <c r="B521">
        <f>SS!C521</f>
        <v>1</v>
      </c>
      <c r="C521">
        <f>SS!I521</f>
        <v>1</v>
      </c>
      <c r="D521" s="60">
        <f>INDEX(IRFs!$Y$17:$Y$21,'u fit'!C521)</f>
        <v>0.35272779872723298</v>
      </c>
      <c r="E521" s="1">
        <f t="shared" si="33"/>
        <v>0.45760681862527586</v>
      </c>
      <c r="F521" s="1">
        <f t="shared" si="34"/>
        <v>7.9747831590586156</v>
      </c>
      <c r="G521" s="1">
        <f t="shared" si="35"/>
        <v>6.9169035290667669</v>
      </c>
      <c r="H521">
        <f>'u rate'!B544</f>
        <v>6.4</v>
      </c>
      <c r="I521" s="1">
        <f>INDEX(inf!$J$8:$J$12,'u fit'!C521)</f>
        <v>4.0615527843925664E-2</v>
      </c>
      <c r="J521" s="60"/>
      <c r="K521" s="60">
        <f t="shared" si="36"/>
        <v>6.7100972147810598</v>
      </c>
      <c r="L521">
        <f>INDEX(SS!$U$76:$U$80,'u fit'!C521)</f>
        <v>3.2291089564390592E-2</v>
      </c>
      <c r="M521" s="60"/>
    </row>
    <row r="522" spans="1:13" x14ac:dyDescent="0.25">
      <c r="A522">
        <f>SS!B522</f>
        <v>1991</v>
      </c>
      <c r="B522">
        <f>SS!C522</f>
        <v>2</v>
      </c>
      <c r="C522">
        <f>SS!I522</f>
        <v>1</v>
      </c>
      <c r="D522" s="60">
        <f>INDEX(IRFs!$Y$17:$Y$21,'u fit'!C522)</f>
        <v>0.35272779872723298</v>
      </c>
      <c r="E522" s="1">
        <f t="shared" si="33"/>
        <v>0.45760681862527586</v>
      </c>
      <c r="F522" s="1">
        <f t="shared" si="34"/>
        <v>8.0631207653619263</v>
      </c>
      <c r="G522" s="1">
        <f t="shared" si="35"/>
        <v>6.9640362524180226</v>
      </c>
      <c r="H522">
        <f>'u rate'!B545</f>
        <v>6.6</v>
      </c>
      <c r="I522" s="1">
        <f>INDEX(inf!$J$8:$J$12,'u fit'!C522)</f>
        <v>4.0615527843925664E-2</v>
      </c>
      <c r="J522" s="60"/>
      <c r="K522" s="60">
        <f t="shared" si="36"/>
        <v>6.7574359154662957</v>
      </c>
      <c r="L522">
        <f>INDEX(SS!$U$76:$U$80,'u fit'!C522)</f>
        <v>3.2291089564390592E-2</v>
      </c>
      <c r="M522" s="60"/>
    </row>
    <row r="523" spans="1:13" x14ac:dyDescent="0.25">
      <c r="A523">
        <f>SS!B523</f>
        <v>1991</v>
      </c>
      <c r="B523">
        <f>SS!C523</f>
        <v>3</v>
      </c>
      <c r="C523">
        <f>SS!I523</f>
        <v>1</v>
      </c>
      <c r="D523" s="60">
        <f>INDEX(IRFs!$Y$17:$Y$21,'u fit'!C523)</f>
        <v>0.35272779872723298</v>
      </c>
      <c r="E523" s="1">
        <f t="shared" si="33"/>
        <v>0.45760681862527586</v>
      </c>
      <c r="F523" s="1">
        <f t="shared" si="34"/>
        <v>8.1074466021713292</v>
      </c>
      <c r="G523" s="1">
        <f t="shared" si="35"/>
        <v>6.9879741408953002</v>
      </c>
      <c r="H523">
        <f>'u rate'!B546</f>
        <v>6.8</v>
      </c>
      <c r="I523" s="1">
        <f>INDEX(inf!$J$8:$J$12,'u fit'!C523)</f>
        <v>4.0615527843925664E-2</v>
      </c>
      <c r="J523" s="60"/>
      <c r="K523" s="60">
        <f t="shared" si="36"/>
        <v>6.7814784162404891</v>
      </c>
      <c r="L523">
        <f>INDEX(SS!$U$76:$U$80,'u fit'!C523)</f>
        <v>3.2291089564390592E-2</v>
      </c>
      <c r="M523" s="60"/>
    </row>
    <row r="524" spans="1:13" x14ac:dyDescent="0.25">
      <c r="A524">
        <f>SS!B524</f>
        <v>1991</v>
      </c>
      <c r="B524">
        <f>SS!C524</f>
        <v>4</v>
      </c>
      <c r="C524">
        <f>SS!I524</f>
        <v>1</v>
      </c>
      <c r="D524" s="60">
        <f>INDEX(IRFs!$Y$17:$Y$21,'u fit'!C524)</f>
        <v>0.35272779872723298</v>
      </c>
      <c r="E524" s="1">
        <f t="shared" si="33"/>
        <v>0.45760681862527586</v>
      </c>
      <c r="F524" s="1">
        <f t="shared" si="34"/>
        <v>8.1296883165563418</v>
      </c>
      <c r="G524" s="1">
        <f t="shared" si="35"/>
        <v>7.0001317771192912</v>
      </c>
      <c r="H524">
        <f>'u rate'!B547</f>
        <v>6.7</v>
      </c>
      <c r="I524" s="1">
        <f>INDEX(inf!$J$8:$J$12,'u fit'!C524)</f>
        <v>4.0615527843925664E-2</v>
      </c>
      <c r="J524" s="60"/>
      <c r="K524" s="60">
        <f t="shared" si="36"/>
        <v>6.7936891832262702</v>
      </c>
      <c r="L524">
        <f>INDEX(SS!$U$76:$U$80,'u fit'!C524)</f>
        <v>3.2291089564390592E-2</v>
      </c>
      <c r="M524" s="60"/>
    </row>
    <row r="525" spans="1:13" x14ac:dyDescent="0.25">
      <c r="A525">
        <f>SS!B525</f>
        <v>1991</v>
      </c>
      <c r="B525">
        <f>SS!C525</f>
        <v>5</v>
      </c>
      <c r="C525">
        <f>SS!I525</f>
        <v>1</v>
      </c>
      <c r="D525" s="60">
        <f>INDEX(IRFs!$Y$17:$Y$21,'u fit'!C525)</f>
        <v>0.35272779872723298</v>
      </c>
      <c r="E525" s="1">
        <f t="shared" si="33"/>
        <v>0.45760681862527586</v>
      </c>
      <c r="F525" s="1">
        <f t="shared" si="34"/>
        <v>8.1408487118109552</v>
      </c>
      <c r="G525" s="1">
        <f t="shared" si="35"/>
        <v>7.006306428600988</v>
      </c>
      <c r="H525">
        <f>'u rate'!B548</f>
        <v>6.9</v>
      </c>
      <c r="I525" s="1">
        <f>INDEX(inf!$J$8:$J$12,'u fit'!C525)</f>
        <v>4.0615527843925664E-2</v>
      </c>
      <c r="J525" s="60"/>
      <c r="K525" s="60">
        <f t="shared" si="36"/>
        <v>6.7998908188955971</v>
      </c>
      <c r="L525">
        <f>INDEX(SS!$U$76:$U$80,'u fit'!C525)</f>
        <v>3.2291089564390592E-2</v>
      </c>
      <c r="M525" s="60"/>
    </row>
    <row r="526" spans="1:13" x14ac:dyDescent="0.25">
      <c r="A526">
        <f>SS!B526</f>
        <v>1991</v>
      </c>
      <c r="B526">
        <f>SS!C526</f>
        <v>6</v>
      </c>
      <c r="C526">
        <f>SS!I526</f>
        <v>1</v>
      </c>
      <c r="D526" s="60">
        <f>INDEX(IRFs!$Y$17:$Y$21,'u fit'!C526)</f>
        <v>0.35272779872723298</v>
      </c>
      <c r="E526" s="1">
        <f t="shared" si="33"/>
        <v>0.45760681862527586</v>
      </c>
      <c r="F526" s="1">
        <f t="shared" si="34"/>
        <v>8.1464487487542918</v>
      </c>
      <c r="G526" s="1">
        <f t="shared" si="35"/>
        <v>7.0094424264395467</v>
      </c>
      <c r="H526">
        <f>'u rate'!B549</f>
        <v>6.9</v>
      </c>
      <c r="I526" s="1">
        <f>INDEX(inf!$J$8:$J$12,'u fit'!C526)</f>
        <v>4.0615527843925664E-2</v>
      </c>
      <c r="J526" s="60"/>
      <c r="K526" s="60">
        <f t="shared" si="36"/>
        <v>6.8030405215326102</v>
      </c>
      <c r="L526">
        <f>INDEX(SS!$U$76:$U$80,'u fit'!C526)</f>
        <v>3.2291089564390592E-2</v>
      </c>
      <c r="M526" s="60"/>
    </row>
    <row r="527" spans="1:13" x14ac:dyDescent="0.25">
      <c r="A527">
        <f>SS!B527</f>
        <v>1991</v>
      </c>
      <c r="B527">
        <f>SS!C527</f>
        <v>7</v>
      </c>
      <c r="C527">
        <f>SS!I527</f>
        <v>1</v>
      </c>
      <c r="D527" s="60">
        <f>INDEX(IRFs!$Y$17:$Y$21,'u fit'!C527)</f>
        <v>0.35272779872723298</v>
      </c>
      <c r="E527" s="1">
        <f t="shared" si="33"/>
        <v>0.45760681862527586</v>
      </c>
      <c r="F527" s="1">
        <f t="shared" si="34"/>
        <v>8.149258722151405</v>
      </c>
      <c r="G527" s="1">
        <f t="shared" si="35"/>
        <v>7.0110351450687025</v>
      </c>
      <c r="H527">
        <f>'u rate'!B550</f>
        <v>6.8</v>
      </c>
      <c r="I527" s="1">
        <f>INDEX(inf!$J$8:$J$12,'u fit'!C527)</f>
        <v>4.0615527843925664E-2</v>
      </c>
      <c r="J527" s="60"/>
      <c r="K527" s="60">
        <f t="shared" si="36"/>
        <v>6.8046402005899722</v>
      </c>
      <c r="L527">
        <f>INDEX(SS!$U$76:$U$80,'u fit'!C527)</f>
        <v>3.2291089564390592E-2</v>
      </c>
      <c r="M527" s="60"/>
    </row>
    <row r="528" spans="1:13" x14ac:dyDescent="0.25">
      <c r="A528">
        <f>SS!B528</f>
        <v>1991</v>
      </c>
      <c r="B528">
        <f>SS!C528</f>
        <v>8</v>
      </c>
      <c r="C528">
        <f>SS!I528</f>
        <v>1</v>
      </c>
      <c r="D528" s="60">
        <f>INDEX(IRFs!$Y$17:$Y$21,'u fit'!C528)</f>
        <v>0.35272779872723298</v>
      </c>
      <c r="E528" s="1">
        <f t="shared" si="33"/>
        <v>0.45760681862527586</v>
      </c>
      <c r="F528" s="1">
        <f t="shared" si="34"/>
        <v>8.1506687040090924</v>
      </c>
      <c r="G528" s="1">
        <f t="shared" si="35"/>
        <v>7.0118440590929634</v>
      </c>
      <c r="H528">
        <f>'u rate'!B551</f>
        <v>6.9</v>
      </c>
      <c r="I528" s="1">
        <f>INDEX(inf!$J$8:$J$12,'u fit'!C528)</f>
        <v>4.0615527843925664E-2</v>
      </c>
      <c r="J528" s="60"/>
      <c r="K528" s="60">
        <f t="shared" si="36"/>
        <v>6.8054526496943701</v>
      </c>
      <c r="L528">
        <f>INDEX(SS!$U$76:$U$80,'u fit'!C528)</f>
        <v>3.2291089564390592E-2</v>
      </c>
      <c r="M528" s="60"/>
    </row>
    <row r="529" spans="1:13" x14ac:dyDescent="0.25">
      <c r="A529">
        <f>SS!B529</f>
        <v>1991</v>
      </c>
      <c r="B529">
        <f>SS!C529</f>
        <v>9</v>
      </c>
      <c r="C529">
        <f>SS!I529</f>
        <v>1</v>
      </c>
      <c r="D529" s="60">
        <f>INDEX(IRFs!$Y$17:$Y$21,'u fit'!C529)</f>
        <v>0.35272779872723298</v>
      </c>
      <c r="E529" s="1">
        <f t="shared" si="33"/>
        <v>0.45760681862527586</v>
      </c>
      <c r="F529" s="1">
        <f t="shared" si="34"/>
        <v>8.1513762013971629</v>
      </c>
      <c r="G529" s="1">
        <f t="shared" si="35"/>
        <v>7.0122548924232628</v>
      </c>
      <c r="H529">
        <f>'u rate'!B552</f>
        <v>6.9</v>
      </c>
      <c r="I529" s="1">
        <f>INDEX(inf!$J$8:$J$12,'u fit'!C529)</f>
        <v>4.0615527843925664E-2</v>
      </c>
      <c r="J529" s="60"/>
      <c r="K529" s="60">
        <f t="shared" si="36"/>
        <v>6.8058652784302396</v>
      </c>
      <c r="L529">
        <f>INDEX(SS!$U$76:$U$80,'u fit'!C529)</f>
        <v>3.2291089564390592E-2</v>
      </c>
      <c r="M529" s="60"/>
    </row>
    <row r="530" spans="1:13" x14ac:dyDescent="0.25">
      <c r="A530">
        <f>SS!B530</f>
        <v>1991</v>
      </c>
      <c r="B530">
        <f>SS!C530</f>
        <v>10</v>
      </c>
      <c r="C530">
        <f>SS!I530</f>
        <v>1</v>
      </c>
      <c r="D530" s="60">
        <f>INDEX(IRFs!$Y$17:$Y$21,'u fit'!C530)</f>
        <v>0.35272779872723298</v>
      </c>
      <c r="E530" s="1">
        <f t="shared" si="33"/>
        <v>0.45760681862527586</v>
      </c>
      <c r="F530" s="1">
        <f t="shared" si="34"/>
        <v>8.1517312077764288</v>
      </c>
      <c r="G530" s="1">
        <f t="shared" si="35"/>
        <v>7.0124635475092454</v>
      </c>
      <c r="H530">
        <f>'u rate'!B553</f>
        <v>7</v>
      </c>
      <c r="I530" s="1">
        <f>INDEX(inf!$J$8:$J$12,'u fit'!C530)</f>
        <v>4.0615527843925664E-2</v>
      </c>
      <c r="J530" s="60"/>
      <c r="K530" s="60">
        <f t="shared" si="36"/>
        <v>6.8060748453714108</v>
      </c>
      <c r="L530">
        <f>INDEX(SS!$U$76:$U$80,'u fit'!C530)</f>
        <v>3.2291089564390592E-2</v>
      </c>
      <c r="M530" s="60"/>
    </row>
    <row r="531" spans="1:13" x14ac:dyDescent="0.25">
      <c r="A531">
        <f>SS!B531</f>
        <v>1991</v>
      </c>
      <c r="B531">
        <f>SS!C531</f>
        <v>11</v>
      </c>
      <c r="C531">
        <f>SS!I531</f>
        <v>1</v>
      </c>
      <c r="D531" s="60">
        <f>INDEX(IRFs!$Y$17:$Y$21,'u fit'!C531)</f>
        <v>0.35272779872723298</v>
      </c>
      <c r="E531" s="1">
        <f t="shared" si="33"/>
        <v>0.45760681862527586</v>
      </c>
      <c r="F531" s="1">
        <f t="shared" si="34"/>
        <v>8.1519093420444051</v>
      </c>
      <c r="G531" s="1">
        <f t="shared" si="35"/>
        <v>7.0125695197897189</v>
      </c>
      <c r="H531">
        <f>'u rate'!B554</f>
        <v>7</v>
      </c>
      <c r="I531" s="1">
        <f>INDEX(inf!$J$8:$J$12,'u fit'!C531)</f>
        <v>4.0615527843925664E-2</v>
      </c>
      <c r="J531" s="60"/>
      <c r="K531" s="60">
        <f t="shared" si="36"/>
        <v>6.8061812807672375</v>
      </c>
      <c r="L531">
        <f>INDEX(SS!$U$76:$U$80,'u fit'!C531)</f>
        <v>3.2291089564390592E-2</v>
      </c>
      <c r="M531" s="60"/>
    </row>
    <row r="532" spans="1:13" x14ac:dyDescent="0.25">
      <c r="A532">
        <f>SS!B532</f>
        <v>1991</v>
      </c>
      <c r="B532">
        <f>SS!C532</f>
        <v>12</v>
      </c>
      <c r="C532">
        <f>SS!I532</f>
        <v>1</v>
      </c>
      <c r="D532" s="60">
        <f>INDEX(IRFs!$Y$17:$Y$21,'u fit'!C532)</f>
        <v>0.35272779872723298</v>
      </c>
      <c r="E532" s="1">
        <f t="shared" si="33"/>
        <v>0.45760681862527586</v>
      </c>
      <c r="F532" s="1">
        <f t="shared" si="34"/>
        <v>8.1519987258394035</v>
      </c>
      <c r="G532" s="1">
        <f t="shared" si="35"/>
        <v>7.0126233412634482</v>
      </c>
      <c r="H532">
        <f>'u rate'!B555</f>
        <v>7.3</v>
      </c>
      <c r="I532" s="1">
        <f>INDEX(inf!$J$8:$J$12,'u fit'!C532)</f>
        <v>4.0615527843925664E-2</v>
      </c>
      <c r="J532" s="60"/>
      <c r="K532" s="60">
        <f t="shared" si="36"/>
        <v>6.8062353374491806</v>
      </c>
      <c r="L532">
        <f>INDEX(SS!$U$76:$U$80,'u fit'!C532)</f>
        <v>3.2291089564390592E-2</v>
      </c>
      <c r="M532" s="60"/>
    </row>
    <row r="533" spans="1:13" x14ac:dyDescent="0.25">
      <c r="A533">
        <f>SS!B533</f>
        <v>1992</v>
      </c>
      <c r="B533">
        <f>SS!C533</f>
        <v>1</v>
      </c>
      <c r="C533">
        <f>SS!I533</f>
        <v>1</v>
      </c>
      <c r="D533" s="60">
        <f>INDEX(IRFs!$Y$17:$Y$21,'u fit'!C533)</f>
        <v>0.35272779872723298</v>
      </c>
      <c r="E533" s="1">
        <f t="shared" si="33"/>
        <v>0.45760681862527586</v>
      </c>
      <c r="F533" s="1">
        <f t="shared" si="34"/>
        <v>8.1520435766303212</v>
      </c>
      <c r="G533" s="1">
        <f t="shared" si="35"/>
        <v>7.0126506762516305</v>
      </c>
      <c r="H533">
        <f>'u rate'!B556</f>
        <v>7.3</v>
      </c>
      <c r="I533" s="1">
        <f>INDEX(inf!$J$8:$J$12,'u fit'!C533)</f>
        <v>4.0615527843925664E-2</v>
      </c>
      <c r="J533" s="60"/>
      <c r="K533" s="60">
        <f t="shared" si="36"/>
        <v>6.8062627918955148</v>
      </c>
      <c r="L533">
        <f>INDEX(SS!$U$76:$U$80,'u fit'!C533)</f>
        <v>3.2291089564390592E-2</v>
      </c>
      <c r="M533" s="60"/>
    </row>
    <row r="534" spans="1:13" x14ac:dyDescent="0.25">
      <c r="A534">
        <f>SS!B534</f>
        <v>1992</v>
      </c>
      <c r="B534">
        <f>SS!C534</f>
        <v>2</v>
      </c>
      <c r="C534">
        <f>SS!I534</f>
        <v>1</v>
      </c>
      <c r="D534" s="60">
        <f>INDEX(IRFs!$Y$17:$Y$21,'u fit'!C534)</f>
        <v>0.35272779872723298</v>
      </c>
      <c r="E534" s="1">
        <f t="shared" si="33"/>
        <v>0.45760681862527586</v>
      </c>
      <c r="F534" s="1">
        <f t="shared" si="34"/>
        <v>8.1520660817549473</v>
      </c>
      <c r="G534" s="1">
        <f t="shared" si="35"/>
        <v>7.0126645592155707</v>
      </c>
      <c r="H534">
        <f>'u rate'!B557</f>
        <v>7.4</v>
      </c>
      <c r="I534" s="1">
        <f>INDEX(inf!$J$8:$J$12,'u fit'!C534)</f>
        <v>4.0615527843925664E-2</v>
      </c>
      <c r="J534" s="60"/>
      <c r="K534" s="60">
        <f t="shared" si="36"/>
        <v>6.8062767355301661</v>
      </c>
      <c r="L534">
        <f>INDEX(SS!$U$76:$U$80,'u fit'!C534)</f>
        <v>3.2291089564390592E-2</v>
      </c>
      <c r="M534" s="60"/>
    </row>
    <row r="535" spans="1:13" x14ac:dyDescent="0.25">
      <c r="A535">
        <f>SS!B535</f>
        <v>1992</v>
      </c>
      <c r="B535">
        <f>SS!C535</f>
        <v>3</v>
      </c>
      <c r="C535">
        <f>SS!I535</f>
        <v>1</v>
      </c>
      <c r="D535" s="60">
        <f>INDEX(IRFs!$Y$17:$Y$21,'u fit'!C535)</f>
        <v>0.35272779872723298</v>
      </c>
      <c r="E535" s="1">
        <f t="shared" si="33"/>
        <v>0.45760681862527586</v>
      </c>
      <c r="F535" s="1">
        <f t="shared" si="34"/>
        <v>8.152077374323575</v>
      </c>
      <c r="G535" s="1">
        <f t="shared" si="35"/>
        <v>7.0126716101309192</v>
      </c>
      <c r="H535">
        <f>'u rate'!B558</f>
        <v>7.4</v>
      </c>
      <c r="I535" s="1">
        <f>INDEX(inf!$J$8:$J$12,'u fit'!C535)</f>
        <v>4.0615527843925664E-2</v>
      </c>
      <c r="J535" s="60"/>
      <c r="K535" s="60">
        <f t="shared" si="36"/>
        <v>6.8062838172591125</v>
      </c>
      <c r="L535">
        <f>INDEX(SS!$U$76:$U$80,'u fit'!C535)</f>
        <v>3.2291089564390592E-2</v>
      </c>
      <c r="M535" s="60"/>
    </row>
    <row r="536" spans="1:13" x14ac:dyDescent="0.25">
      <c r="A536">
        <f>SS!B536</f>
        <v>1992</v>
      </c>
      <c r="B536">
        <f>SS!C536</f>
        <v>4</v>
      </c>
      <c r="C536">
        <f>SS!I536</f>
        <v>1</v>
      </c>
      <c r="D536" s="60">
        <f>INDEX(IRFs!$Y$17:$Y$21,'u fit'!C536)</f>
        <v>0.35272779872723298</v>
      </c>
      <c r="E536" s="1">
        <f t="shared" si="33"/>
        <v>0.45760681862527586</v>
      </c>
      <c r="F536" s="1">
        <f t="shared" si="34"/>
        <v>8.1520830406821627</v>
      </c>
      <c r="G536" s="1">
        <f t="shared" si="35"/>
        <v>7.0126751911678991</v>
      </c>
      <c r="H536">
        <f>'u rate'!B559</f>
        <v>7.4</v>
      </c>
      <c r="I536" s="1">
        <f>INDEX(inf!$J$8:$J$12,'u fit'!C536)</f>
        <v>4.0615527843925664E-2</v>
      </c>
      <c r="J536" s="60"/>
      <c r="K536" s="60">
        <f t="shared" si="36"/>
        <v>6.806287413945781</v>
      </c>
      <c r="L536">
        <f>INDEX(SS!$U$76:$U$80,'u fit'!C536)</f>
        <v>3.2291089564390592E-2</v>
      </c>
      <c r="M536" s="60"/>
    </row>
    <row r="537" spans="1:13" x14ac:dyDescent="0.25">
      <c r="A537">
        <f>SS!B537</f>
        <v>1992</v>
      </c>
      <c r="B537">
        <f>SS!C537</f>
        <v>5</v>
      </c>
      <c r="C537">
        <f>SS!I537</f>
        <v>1</v>
      </c>
      <c r="D537" s="60">
        <f>INDEX(IRFs!$Y$17:$Y$21,'u fit'!C537)</f>
        <v>0.35272779872723298</v>
      </c>
      <c r="E537" s="1">
        <f t="shared" si="33"/>
        <v>0.45760681862527586</v>
      </c>
      <c r="F537" s="1">
        <f t="shared" si="34"/>
        <v>8.15208588393428</v>
      </c>
      <c r="G537" s="1">
        <f t="shared" si="35"/>
        <v>7.0126770099141496</v>
      </c>
      <c r="H537">
        <f>'u rate'!B560</f>
        <v>7.6</v>
      </c>
      <c r="I537" s="1">
        <f>INDEX(inf!$J$8:$J$12,'u fit'!C537)</f>
        <v>4.0615527843925664E-2</v>
      </c>
      <c r="J537" s="60"/>
      <c r="K537" s="60">
        <f t="shared" si="36"/>
        <v>6.8062892406402344</v>
      </c>
      <c r="L537">
        <f>INDEX(SS!$U$76:$U$80,'u fit'!C537)</f>
        <v>3.2291089564390592E-2</v>
      </c>
      <c r="M537" s="60"/>
    </row>
    <row r="538" spans="1:13" x14ac:dyDescent="0.25">
      <c r="A538">
        <f>SS!B538</f>
        <v>1992</v>
      </c>
      <c r="B538">
        <f>SS!C538</f>
        <v>6</v>
      </c>
      <c r="C538">
        <f>SS!I538</f>
        <v>1</v>
      </c>
      <c r="D538" s="60">
        <f>INDEX(IRFs!$Y$17:$Y$21,'u fit'!C538)</f>
        <v>0.35272779872723298</v>
      </c>
      <c r="E538" s="1">
        <f t="shared" si="33"/>
        <v>0.45760681862527586</v>
      </c>
      <c r="F538" s="1">
        <f t="shared" si="34"/>
        <v>8.1520873106146539</v>
      </c>
      <c r="G538" s="1">
        <f t="shared" si="35"/>
        <v>7.012677933623662</v>
      </c>
      <c r="H538">
        <f>'u rate'!B561</f>
        <v>7.8</v>
      </c>
      <c r="I538" s="1">
        <f>INDEX(inf!$J$8:$J$12,'u fit'!C538)</f>
        <v>4.0615527843925664E-2</v>
      </c>
      <c r="J538" s="60"/>
      <c r="K538" s="60">
        <f t="shared" si="36"/>
        <v>6.8062901683865018</v>
      </c>
      <c r="L538">
        <f>INDEX(SS!$U$76:$U$80,'u fit'!C538)</f>
        <v>3.2291089564390592E-2</v>
      </c>
      <c r="M538" s="60"/>
    </row>
    <row r="539" spans="1:13" x14ac:dyDescent="0.25">
      <c r="A539">
        <f>SS!B539</f>
        <v>1992</v>
      </c>
      <c r="B539">
        <f>SS!C539</f>
        <v>7</v>
      </c>
      <c r="C539">
        <f>SS!I539</f>
        <v>1</v>
      </c>
      <c r="D539" s="60">
        <f>INDEX(IRFs!$Y$17:$Y$21,'u fit'!C539)</f>
        <v>0.35272779872723298</v>
      </c>
      <c r="E539" s="1">
        <f t="shared" si="33"/>
        <v>0.45760681862527586</v>
      </c>
      <c r="F539" s="1">
        <f t="shared" si="34"/>
        <v>8.1520880264909863</v>
      </c>
      <c r="G539" s="1">
        <f t="shared" si="35"/>
        <v>7.0126784027596187</v>
      </c>
      <c r="H539">
        <f>'u rate'!B562</f>
        <v>7.7</v>
      </c>
      <c r="I539" s="1">
        <f>INDEX(inf!$J$8:$J$12,'u fit'!C539)</f>
        <v>4.0615527843925664E-2</v>
      </c>
      <c r="J539" s="60"/>
      <c r="K539" s="60">
        <f t="shared" si="36"/>
        <v>6.8062906395726568</v>
      </c>
      <c r="L539">
        <f>INDEX(SS!$U$76:$U$80,'u fit'!C539)</f>
        <v>3.2291089564390592E-2</v>
      </c>
      <c r="M539" s="60"/>
    </row>
    <row r="540" spans="1:13" x14ac:dyDescent="0.25">
      <c r="A540">
        <f>SS!B540</f>
        <v>1992</v>
      </c>
      <c r="B540">
        <f>SS!C540</f>
        <v>8</v>
      </c>
      <c r="C540">
        <f>SS!I540</f>
        <v>1</v>
      </c>
      <c r="D540" s="60">
        <f>INDEX(IRFs!$Y$17:$Y$21,'u fit'!C540)</f>
        <v>0.35272779872723298</v>
      </c>
      <c r="E540" s="1">
        <f t="shared" si="33"/>
        <v>0.45760681862527586</v>
      </c>
      <c r="F540" s="1">
        <f t="shared" si="34"/>
        <v>8.152088385701731</v>
      </c>
      <c r="G540" s="1">
        <f t="shared" si="35"/>
        <v>7.0126786410255928</v>
      </c>
      <c r="H540">
        <f>'u rate'!B563</f>
        <v>7.6</v>
      </c>
      <c r="I540" s="1">
        <f>INDEX(inf!$J$8:$J$12,'u fit'!C540)</f>
        <v>4.0615527843925664E-2</v>
      </c>
      <c r="J540" s="60"/>
      <c r="K540" s="60">
        <f t="shared" si="36"/>
        <v>6.8062908788798895</v>
      </c>
      <c r="L540">
        <f>INDEX(SS!$U$76:$U$80,'u fit'!C540)</f>
        <v>3.2291089564390592E-2</v>
      </c>
      <c r="M540" s="60"/>
    </row>
    <row r="541" spans="1:13" x14ac:dyDescent="0.25">
      <c r="A541">
        <f>SS!B541</f>
        <v>1992</v>
      </c>
      <c r="B541">
        <f>SS!C541</f>
        <v>9</v>
      </c>
      <c r="C541">
        <f>SS!I541</f>
        <v>1</v>
      </c>
      <c r="D541" s="60">
        <f>INDEX(IRFs!$Y$17:$Y$21,'u fit'!C541)</f>
        <v>0.35272779872723298</v>
      </c>
      <c r="E541" s="1">
        <f t="shared" si="33"/>
        <v>0.45760681862527586</v>
      </c>
      <c r="F541" s="1">
        <f t="shared" si="34"/>
        <v>8.1520885659456575</v>
      </c>
      <c r="G541" s="1">
        <f t="shared" si="35"/>
        <v>7.0126787620367264</v>
      </c>
      <c r="H541">
        <f>'u rate'!B564</f>
        <v>7.6</v>
      </c>
      <c r="I541" s="1">
        <f>INDEX(inf!$J$8:$J$12,'u fit'!C541)</f>
        <v>4.0615527843925664E-2</v>
      </c>
      <c r="J541" s="60"/>
      <c r="K541" s="60">
        <f t="shared" si="36"/>
        <v>6.8062910004198613</v>
      </c>
      <c r="L541">
        <f>INDEX(SS!$U$76:$U$80,'u fit'!C541)</f>
        <v>3.2291089564390592E-2</v>
      </c>
      <c r="M541" s="60"/>
    </row>
    <row r="542" spans="1:13" x14ac:dyDescent="0.25">
      <c r="A542">
        <f>SS!B542</f>
        <v>1992</v>
      </c>
      <c r="B542">
        <f>SS!C542</f>
        <v>10</v>
      </c>
      <c r="C542">
        <f>SS!I542</f>
        <v>1</v>
      </c>
      <c r="D542" s="60">
        <f>INDEX(IRFs!$Y$17:$Y$21,'u fit'!C542)</f>
        <v>0.35272779872723298</v>
      </c>
      <c r="E542" s="1">
        <f t="shared" si="33"/>
        <v>0.45760681862527586</v>
      </c>
      <c r="F542" s="1">
        <f t="shared" si="34"/>
        <v>8.152088656388031</v>
      </c>
      <c r="G542" s="1">
        <f t="shared" si="35"/>
        <v>7.0126788234961719</v>
      </c>
      <c r="H542">
        <f>'u rate'!B565</f>
        <v>7.3</v>
      </c>
      <c r="I542" s="1">
        <f>INDEX(inf!$J$8:$J$12,'u fit'!C542)</f>
        <v>4.0615527843925664E-2</v>
      </c>
      <c r="J542" s="60"/>
      <c r="K542" s="60">
        <f t="shared" si="36"/>
        <v>6.8062910621478938</v>
      </c>
      <c r="L542">
        <f>INDEX(SS!$U$76:$U$80,'u fit'!C542)</f>
        <v>3.2291089564390592E-2</v>
      </c>
      <c r="M542" s="60"/>
    </row>
    <row r="543" spans="1:13" x14ac:dyDescent="0.25">
      <c r="A543">
        <f>SS!B543</f>
        <v>1992</v>
      </c>
      <c r="B543">
        <f>SS!C543</f>
        <v>11</v>
      </c>
      <c r="C543">
        <f>SS!I543</f>
        <v>1</v>
      </c>
      <c r="D543" s="60">
        <f>INDEX(IRFs!$Y$17:$Y$21,'u fit'!C543)</f>
        <v>0.35272779872723298</v>
      </c>
      <c r="E543" s="1">
        <f t="shared" si="33"/>
        <v>0.45760681862527586</v>
      </c>
      <c r="F543" s="1">
        <f t="shared" si="34"/>
        <v>8.1520887017699923</v>
      </c>
      <c r="G543" s="1">
        <f t="shared" si="35"/>
        <v>7.0126788547103533</v>
      </c>
      <c r="H543">
        <f>'u rate'!B566</f>
        <v>7.4</v>
      </c>
      <c r="I543" s="1">
        <f>INDEX(inf!$J$8:$J$12,'u fit'!C543)</f>
        <v>4.0615527843925664E-2</v>
      </c>
      <c r="J543" s="60"/>
      <c r="K543" s="60">
        <f t="shared" si="36"/>
        <v>6.8062910934984853</v>
      </c>
      <c r="L543">
        <f>INDEX(SS!$U$76:$U$80,'u fit'!C543)</f>
        <v>3.2291089564390592E-2</v>
      </c>
      <c r="M543" s="60"/>
    </row>
    <row r="544" spans="1:13" x14ac:dyDescent="0.25">
      <c r="A544">
        <f>SS!B544</f>
        <v>1992</v>
      </c>
      <c r="B544">
        <f>SS!C544</f>
        <v>12</v>
      </c>
      <c r="C544">
        <f>SS!I544</f>
        <v>1</v>
      </c>
      <c r="D544" s="60">
        <f>INDEX(IRFs!$Y$17:$Y$21,'u fit'!C544)</f>
        <v>0.35272779872723298</v>
      </c>
      <c r="E544" s="1">
        <f t="shared" si="33"/>
        <v>0.45760681862527586</v>
      </c>
      <c r="F544" s="1">
        <f t="shared" si="34"/>
        <v>8.1520887245416471</v>
      </c>
      <c r="G544" s="1">
        <f t="shared" si="35"/>
        <v>7.0126788705634908</v>
      </c>
      <c r="H544">
        <f>'u rate'!B567</f>
        <v>7.4</v>
      </c>
      <c r="I544" s="1">
        <f>INDEX(inf!$J$8:$J$12,'u fit'!C544)</f>
        <v>4.0615527843925664E-2</v>
      </c>
      <c r="J544" s="60"/>
      <c r="K544" s="60">
        <f t="shared" si="36"/>
        <v>6.8062911094209042</v>
      </c>
      <c r="L544">
        <f>INDEX(SS!$U$76:$U$80,'u fit'!C544)</f>
        <v>3.2291089564390592E-2</v>
      </c>
      <c r="M544" s="60"/>
    </row>
    <row r="545" spans="1:13" x14ac:dyDescent="0.25">
      <c r="A545">
        <f>SS!B545</f>
        <v>1993</v>
      </c>
      <c r="B545">
        <f>SS!C545</f>
        <v>1</v>
      </c>
      <c r="C545">
        <f>SS!I545</f>
        <v>1</v>
      </c>
      <c r="D545" s="60">
        <f>INDEX(IRFs!$Y$17:$Y$21,'u fit'!C545)</f>
        <v>0.35272779872723298</v>
      </c>
      <c r="E545" s="1">
        <f t="shared" si="33"/>
        <v>0.45760681862527586</v>
      </c>
      <c r="F545" s="1">
        <f t="shared" si="34"/>
        <v>8.1520887359679541</v>
      </c>
      <c r="G545" s="1">
        <f t="shared" si="35"/>
        <v>7.0126788786150236</v>
      </c>
      <c r="H545">
        <f>'u rate'!B568</f>
        <v>7.3</v>
      </c>
      <c r="I545" s="1">
        <f>INDEX(inf!$J$8:$J$12,'u fit'!C545)</f>
        <v>4.0615527843925664E-2</v>
      </c>
      <c r="J545" s="60"/>
      <c r="K545" s="60">
        <f t="shared" si="36"/>
        <v>6.8062911175076231</v>
      </c>
      <c r="L545">
        <f>INDEX(SS!$U$76:$U$80,'u fit'!C545)</f>
        <v>3.2291089564390592E-2</v>
      </c>
      <c r="M545" s="60"/>
    </row>
    <row r="546" spans="1:13" x14ac:dyDescent="0.25">
      <c r="A546">
        <f>SS!B546</f>
        <v>1993</v>
      </c>
      <c r="B546">
        <f>SS!C546</f>
        <v>2</v>
      </c>
      <c r="C546">
        <f>SS!I546</f>
        <v>1</v>
      </c>
      <c r="D546" s="60">
        <f>INDEX(IRFs!$Y$17:$Y$21,'u fit'!C546)</f>
        <v>0.35272779872723298</v>
      </c>
      <c r="E546" s="1">
        <f t="shared" si="33"/>
        <v>0.45760681862527586</v>
      </c>
      <c r="F546" s="1">
        <f t="shared" si="34"/>
        <v>8.1520887417014194</v>
      </c>
      <c r="G546" s="1">
        <f t="shared" si="35"/>
        <v>7.0126788827042574</v>
      </c>
      <c r="H546">
        <f>'u rate'!B569</f>
        <v>7.1</v>
      </c>
      <c r="I546" s="1">
        <f>INDEX(inf!$J$8:$J$12,'u fit'!C546)</f>
        <v>4.0615527843925664E-2</v>
      </c>
      <c r="J546" s="60"/>
      <c r="K546" s="60">
        <f t="shared" si="36"/>
        <v>6.806291121614727</v>
      </c>
      <c r="L546">
        <f>INDEX(SS!$U$76:$U$80,'u fit'!C546)</f>
        <v>3.2291089564390592E-2</v>
      </c>
      <c r="M546" s="60"/>
    </row>
    <row r="547" spans="1:13" x14ac:dyDescent="0.25">
      <c r="A547">
        <f>SS!B547</f>
        <v>1993</v>
      </c>
      <c r="B547">
        <f>SS!C547</f>
        <v>3</v>
      </c>
      <c r="C547">
        <f>SS!I547</f>
        <v>2</v>
      </c>
      <c r="D547" s="60">
        <f>INDEX(IRFs!$Y$17:$Y$21,'u fit'!C547)</f>
        <v>0.43820684597691201</v>
      </c>
      <c r="E547" s="1">
        <f t="shared" si="33"/>
        <v>0.51004937780848714</v>
      </c>
      <c r="F547" s="1">
        <f t="shared" si="34"/>
        <v>8.1520887445783448</v>
      </c>
      <c r="G547" s="1">
        <f t="shared" si="35"/>
        <v>7.0126788847811072</v>
      </c>
      <c r="H547">
        <f>'u rate'!B570</f>
        <v>7</v>
      </c>
      <c r="I547" s="1">
        <f>INDEX(inf!$J$8:$J$12,'u fit'!C547)</f>
        <v>3.7437800260418548E-2</v>
      </c>
      <c r="J547" s="60"/>
      <c r="K547" s="60">
        <f t="shared" si="36"/>
        <v>6.8062911237006531</v>
      </c>
      <c r="L547">
        <f>INDEX(SS!$U$76:$U$80,'u fit'!C547)</f>
        <v>3.2585126504008487E-2</v>
      </c>
      <c r="M547" s="60"/>
    </row>
    <row r="548" spans="1:13" x14ac:dyDescent="0.25">
      <c r="A548">
        <f>SS!B548</f>
        <v>1993</v>
      </c>
      <c r="B548">
        <f>SS!C548</f>
        <v>4</v>
      </c>
      <c r="C548">
        <f>SS!I548</f>
        <v>1</v>
      </c>
      <c r="D548" s="60">
        <f>INDEX(IRFs!$Y$17:$Y$21,'u fit'!C548)</f>
        <v>0.35272779872723298</v>
      </c>
      <c r="E548" s="1">
        <f t="shared" si="33"/>
        <v>0.45760681862527586</v>
      </c>
      <c r="F548" s="1">
        <f t="shared" si="34"/>
        <v>7.4327047084837137</v>
      </c>
      <c r="G548" s="1">
        <f t="shared" si="35"/>
        <v>6.6449160583879134</v>
      </c>
      <c r="H548">
        <f>'u rate'!B571</f>
        <v>7.1</v>
      </c>
      <c r="I548" s="1">
        <f>INDEX(inf!$J$8:$J$12,'u fit'!C548)</f>
        <v>4.0615527843925664E-2</v>
      </c>
      <c r="J548" s="60"/>
      <c r="K548" s="60">
        <f t="shared" si="36"/>
        <v>6.4658700046360549</v>
      </c>
      <c r="L548">
        <f>INDEX(SS!$U$76:$U$80,'u fit'!C548)</f>
        <v>3.2291089564390592E-2</v>
      </c>
      <c r="M548" s="60"/>
    </row>
    <row r="549" spans="1:13" x14ac:dyDescent="0.25">
      <c r="A549">
        <f>SS!B549</f>
        <v>1993</v>
      </c>
      <c r="B549">
        <f>SS!C549</f>
        <v>5</v>
      </c>
      <c r="C549">
        <f>SS!I549</f>
        <v>2</v>
      </c>
      <c r="D549" s="60">
        <f>INDEX(IRFs!$Y$17:$Y$21,'u fit'!C549)</f>
        <v>0.43820684597691201</v>
      </c>
      <c r="E549" s="1">
        <f t="shared" si="33"/>
        <v>0.51004937780848714</v>
      </c>
      <c r="F549" s="1">
        <f t="shared" si="34"/>
        <v>7.7911179124028429</v>
      </c>
      <c r="G549" s="1">
        <f t="shared" si="35"/>
        <v>6.8258985578951403</v>
      </c>
      <c r="H549">
        <f>'u rate'!B572</f>
        <v>7.1</v>
      </c>
      <c r="I549" s="1">
        <f>INDEX(inf!$J$8:$J$12,'u fit'!C549)</f>
        <v>3.7437800260418548E-2</v>
      </c>
      <c r="J549" s="60"/>
      <c r="K549" s="60">
        <f t="shared" si="36"/>
        <v>6.6186945377268103</v>
      </c>
      <c r="L549">
        <f>INDEX(SS!$U$76:$U$80,'u fit'!C549)</f>
        <v>3.2585126504008487E-2</v>
      </c>
      <c r="M549" s="60"/>
    </row>
    <row r="550" spans="1:13" x14ac:dyDescent="0.25">
      <c r="A550">
        <f>SS!B550</f>
        <v>1993</v>
      </c>
      <c r="B550">
        <f>SS!C550</f>
        <v>6</v>
      </c>
      <c r="C550">
        <f>SS!I550</f>
        <v>2</v>
      </c>
      <c r="D550" s="60">
        <f>INDEX(IRFs!$Y$17:$Y$21,'u fit'!C550)</f>
        <v>0.43820684597691201</v>
      </c>
      <c r="E550" s="1">
        <f t="shared" si="33"/>
        <v>0.51004937780848714</v>
      </c>
      <c r="F550" s="1">
        <f t="shared" si="34"/>
        <v>7.2693607785811611</v>
      </c>
      <c r="G550" s="1">
        <f t="shared" si="35"/>
        <v>6.5598488250413958</v>
      </c>
      <c r="H550">
        <f>'u rate'!B573</f>
        <v>7</v>
      </c>
      <c r="I550" s="1">
        <f>INDEX(inf!$J$8:$J$12,'u fit'!C550)</f>
        <v>3.7437800260418548E-2</v>
      </c>
      <c r="J550" s="60"/>
      <c r="K550" s="60">
        <f t="shared" si="36"/>
        <v>6.3804431278451812</v>
      </c>
      <c r="L550">
        <f>INDEX(SS!$U$76:$U$80,'u fit'!C550)</f>
        <v>3.2585126504008487E-2</v>
      </c>
      <c r="M550" s="60"/>
    </row>
    <row r="551" spans="1:13" x14ac:dyDescent="0.25">
      <c r="A551">
        <f>SS!B551</f>
        <v>1993</v>
      </c>
      <c r="B551">
        <f>SS!C551</f>
        <v>7</v>
      </c>
      <c r="C551">
        <f>SS!I551</f>
        <v>2</v>
      </c>
      <c r="D551" s="60">
        <f>INDEX(IRFs!$Y$17:$Y$21,'u fit'!C551)</f>
        <v>0.43820684597691201</v>
      </c>
      <c r="E551" s="1">
        <f t="shared" si="33"/>
        <v>0.51004937780848714</v>
      </c>
      <c r="F551" s="1">
        <f t="shared" si="34"/>
        <v>7.0332589855928331</v>
      </c>
      <c r="G551" s="1">
        <f t="shared" si="35"/>
        <v>6.4386791329021094</v>
      </c>
      <c r="H551">
        <f>'u rate'!B574</f>
        <v>6.9</v>
      </c>
      <c r="I551" s="1">
        <f>INDEX(inf!$J$8:$J$12,'u fit'!C551)</f>
        <v>3.7437800260418548E-2</v>
      </c>
      <c r="J551" s="60"/>
      <c r="K551" s="60">
        <f t="shared" si="36"/>
        <v>6.2587611599009989</v>
      </c>
      <c r="L551">
        <f>INDEX(SS!$U$76:$U$80,'u fit'!C551)</f>
        <v>3.2585126504008487E-2</v>
      </c>
      <c r="M551" s="60"/>
    </row>
    <row r="552" spans="1:13" x14ac:dyDescent="0.25">
      <c r="A552">
        <f>SS!B552</f>
        <v>1993</v>
      </c>
      <c r="B552">
        <f>SS!C552</f>
        <v>8</v>
      </c>
      <c r="C552">
        <f>SS!I552</f>
        <v>2</v>
      </c>
      <c r="D552" s="60">
        <f>INDEX(IRFs!$Y$17:$Y$21,'u fit'!C552)</f>
        <v>0.43820684597691201</v>
      </c>
      <c r="E552" s="1">
        <f t="shared" si="33"/>
        <v>0.51004937780848714</v>
      </c>
      <c r="F552" s="1">
        <f t="shared" si="34"/>
        <v>6.9264198969846937</v>
      </c>
      <c r="G552" s="1">
        <f t="shared" si="35"/>
        <v>6.3834936074905855</v>
      </c>
      <c r="H552">
        <f>'u rate'!B575</f>
        <v>6.8</v>
      </c>
      <c r="I552" s="1">
        <f>INDEX(inf!$J$8:$J$12,'u fit'!C552)</f>
        <v>3.7437800260418548E-2</v>
      </c>
      <c r="J552" s="60"/>
      <c r="K552" s="60">
        <f t="shared" si="36"/>
        <v>6.2033423235934126</v>
      </c>
      <c r="L552">
        <f>INDEX(SS!$U$76:$U$80,'u fit'!C552)</f>
        <v>3.2585126504008487E-2</v>
      </c>
      <c r="M552" s="60"/>
    </row>
    <row r="553" spans="1:13" x14ac:dyDescent="0.25">
      <c r="A553">
        <f>SS!B553</f>
        <v>1993</v>
      </c>
      <c r="B553">
        <f>SS!C553</f>
        <v>9</v>
      </c>
      <c r="C553">
        <f>SS!I553</f>
        <v>2</v>
      </c>
      <c r="D553" s="60">
        <f>INDEX(IRFs!$Y$17:$Y$21,'u fit'!C553)</f>
        <v>0.43820684597691201</v>
      </c>
      <c r="E553" s="1">
        <f t="shared" si="33"/>
        <v>0.51004937780848714</v>
      </c>
      <c r="F553" s="1">
        <f t="shared" si="34"/>
        <v>6.8780738395060785</v>
      </c>
      <c r="G553" s="1">
        <f t="shared" si="35"/>
        <v>6.3583599114220561</v>
      </c>
      <c r="H553">
        <f>'u rate'!B576</f>
        <v>6.7</v>
      </c>
      <c r="I553" s="1">
        <f>INDEX(inf!$J$8:$J$12,'u fit'!C553)</f>
        <v>3.7437800260418548E-2</v>
      </c>
      <c r="J553" s="60"/>
      <c r="K553" s="60">
        <f t="shared" si="36"/>
        <v>6.1781023684087959</v>
      </c>
      <c r="L553">
        <f>INDEX(SS!$U$76:$U$80,'u fit'!C553)</f>
        <v>3.2585126504008487E-2</v>
      </c>
      <c r="M553" s="60"/>
    </row>
    <row r="554" spans="1:13" x14ac:dyDescent="0.25">
      <c r="A554">
        <f>SS!B554</f>
        <v>1993</v>
      </c>
      <c r="B554">
        <f>SS!C554</f>
        <v>10</v>
      </c>
      <c r="C554">
        <f>SS!I554</f>
        <v>2</v>
      </c>
      <c r="D554" s="60">
        <f>INDEX(IRFs!$Y$17:$Y$21,'u fit'!C554)</f>
        <v>0.43820684597691201</v>
      </c>
      <c r="E554" s="1">
        <f t="shared" si="33"/>
        <v>0.51004937780848714</v>
      </c>
      <c r="F554" s="1">
        <f t="shared" si="34"/>
        <v>6.8561966286071865</v>
      </c>
      <c r="G554" s="1">
        <f t="shared" si="35"/>
        <v>6.3469130207137683</v>
      </c>
      <c r="H554">
        <f>'u rate'!B577</f>
        <v>6.8</v>
      </c>
      <c r="I554" s="1">
        <f>INDEX(inf!$J$8:$J$12,'u fit'!C554)</f>
        <v>3.7437800260418548E-2</v>
      </c>
      <c r="J554" s="60"/>
      <c r="K554" s="60">
        <f t="shared" si="36"/>
        <v>6.1666070830479534</v>
      </c>
      <c r="L554">
        <f>INDEX(SS!$U$76:$U$80,'u fit'!C554)</f>
        <v>3.2585126504008487E-2</v>
      </c>
      <c r="M554" s="60"/>
    </row>
    <row r="555" spans="1:13" x14ac:dyDescent="0.25">
      <c r="A555">
        <f>SS!B555</f>
        <v>1993</v>
      </c>
      <c r="B555">
        <f>SS!C555</f>
        <v>11</v>
      </c>
      <c r="C555">
        <f>SS!I555</f>
        <v>2</v>
      </c>
      <c r="D555" s="60">
        <f>INDEX(IRFs!$Y$17:$Y$21,'u fit'!C555)</f>
        <v>0.43820684597691201</v>
      </c>
      <c r="E555" s="1">
        <f t="shared" si="33"/>
        <v>0.51004937780848714</v>
      </c>
      <c r="F555" s="1">
        <f t="shared" si="34"/>
        <v>6.8462969101673483</v>
      </c>
      <c r="G555" s="1">
        <f t="shared" si="35"/>
        <v>6.3416996487317796</v>
      </c>
      <c r="H555">
        <f>'u rate'!B578</f>
        <v>6.6</v>
      </c>
      <c r="I555" s="1">
        <f>INDEX(inf!$J$8:$J$12,'u fit'!C555)</f>
        <v>3.7437800260418548E-2</v>
      </c>
      <c r="J555" s="60"/>
      <c r="K555" s="60">
        <f t="shared" si="36"/>
        <v>6.1613716702050771</v>
      </c>
      <c r="L555">
        <f>INDEX(SS!$U$76:$U$80,'u fit'!C555)</f>
        <v>3.2585126504008487E-2</v>
      </c>
      <c r="M555" s="60"/>
    </row>
    <row r="556" spans="1:13" x14ac:dyDescent="0.25">
      <c r="A556">
        <f>SS!B556</f>
        <v>1993</v>
      </c>
      <c r="B556">
        <f>SS!C556</f>
        <v>12</v>
      </c>
      <c r="C556">
        <f>SS!I556</f>
        <v>2</v>
      </c>
      <c r="D556" s="60">
        <f>INDEX(IRFs!$Y$17:$Y$21,'u fit'!C556)</f>
        <v>0.43820684597691201</v>
      </c>
      <c r="E556" s="1">
        <f t="shared" si="33"/>
        <v>0.51004937780848714</v>
      </c>
      <c r="F556" s="1">
        <f t="shared" si="34"/>
        <v>6.8418171606398133</v>
      </c>
      <c r="G556" s="1">
        <f t="shared" si="35"/>
        <v>6.3393252705608667</v>
      </c>
      <c r="H556">
        <f>'u rate'!B579</f>
        <v>6.5</v>
      </c>
      <c r="I556" s="1">
        <f>INDEX(inf!$J$8:$J$12,'u fit'!C556)</f>
        <v>3.7437800260418548E-2</v>
      </c>
      <c r="J556" s="60"/>
      <c r="K556" s="60">
        <f t="shared" si="36"/>
        <v>6.158987253744332</v>
      </c>
      <c r="L556">
        <f>INDEX(SS!$U$76:$U$80,'u fit'!C556)</f>
        <v>3.2585126504008487E-2</v>
      </c>
      <c r="M556" s="60"/>
    </row>
    <row r="557" spans="1:13" x14ac:dyDescent="0.25">
      <c r="A557">
        <f>SS!B557</f>
        <v>1994</v>
      </c>
      <c r="B557">
        <f>SS!C557</f>
        <v>1</v>
      </c>
      <c r="C557">
        <f>SS!I557</f>
        <v>2</v>
      </c>
      <c r="D557" s="60">
        <f>INDEX(IRFs!$Y$17:$Y$21,'u fit'!C557)</f>
        <v>0.43820684597691201</v>
      </c>
      <c r="E557" s="1">
        <f t="shared" si="33"/>
        <v>0.51004937780848714</v>
      </c>
      <c r="F557" s="1">
        <f t="shared" si="34"/>
        <v>6.8397900165395651</v>
      </c>
      <c r="G557" s="1">
        <f t="shared" si="35"/>
        <v>6.3382438837505672</v>
      </c>
      <c r="H557">
        <f>'u rate'!B580</f>
        <v>6.6</v>
      </c>
      <c r="I557" s="1">
        <f>INDEX(inf!$J$8:$J$12,'u fit'!C557)</f>
        <v>3.7437800260418548E-2</v>
      </c>
      <c r="J557" s="60"/>
      <c r="K557" s="60">
        <f t="shared" si="36"/>
        <v>6.1579012950952423</v>
      </c>
      <c r="L557">
        <f>INDEX(SS!$U$76:$U$80,'u fit'!C557)</f>
        <v>3.2585126504008487E-2</v>
      </c>
      <c r="M557" s="60"/>
    </row>
    <row r="558" spans="1:13" x14ac:dyDescent="0.25">
      <c r="A558">
        <f>SS!B558</f>
        <v>1994</v>
      </c>
      <c r="B558">
        <f>SS!C558</f>
        <v>2</v>
      </c>
      <c r="C558">
        <f>SS!I558</f>
        <v>2</v>
      </c>
      <c r="D558" s="60">
        <f>INDEX(IRFs!$Y$17:$Y$21,'u fit'!C558)</f>
        <v>0.43820684597691201</v>
      </c>
      <c r="E558" s="1">
        <f t="shared" si="33"/>
        <v>0.51004937780848714</v>
      </c>
      <c r="F558" s="1">
        <f t="shared" si="34"/>
        <v>6.8388727078423006</v>
      </c>
      <c r="G558" s="1">
        <f t="shared" si="35"/>
        <v>6.3377513769343334</v>
      </c>
      <c r="H558">
        <f>'u rate'!B581</f>
        <v>6.6</v>
      </c>
      <c r="I558" s="1">
        <f>INDEX(inf!$J$8:$J$12,'u fit'!C558)</f>
        <v>3.7437800260418548E-2</v>
      </c>
      <c r="J558" s="60"/>
      <c r="K558" s="60">
        <f t="shared" si="36"/>
        <v>6.15740670608072</v>
      </c>
      <c r="L558">
        <f>INDEX(SS!$U$76:$U$80,'u fit'!C558)</f>
        <v>3.2585126504008487E-2</v>
      </c>
      <c r="M558" s="60"/>
    </row>
    <row r="559" spans="1:13" x14ac:dyDescent="0.25">
      <c r="A559">
        <f>SS!B559</f>
        <v>1994</v>
      </c>
      <c r="B559">
        <f>SS!C559</f>
        <v>3</v>
      </c>
      <c r="C559">
        <f>SS!I559</f>
        <v>2</v>
      </c>
      <c r="D559" s="60">
        <f>INDEX(IRFs!$Y$17:$Y$21,'u fit'!C559)</f>
        <v>0.43820684597691201</v>
      </c>
      <c r="E559" s="1">
        <f t="shared" si="33"/>
        <v>0.51004937780848714</v>
      </c>
      <c r="F559" s="1">
        <f t="shared" si="34"/>
        <v>6.8384576138951179</v>
      </c>
      <c r="G559" s="1">
        <f t="shared" si="35"/>
        <v>6.3375270696266011</v>
      </c>
      <c r="H559">
        <f>'u rate'!B582</f>
        <v>6.5</v>
      </c>
      <c r="I559" s="1">
        <f>INDEX(inf!$J$8:$J$12,'u fit'!C559)</f>
        <v>3.7437800260418548E-2</v>
      </c>
      <c r="J559" s="60"/>
      <c r="K559" s="60">
        <f t="shared" si="36"/>
        <v>6.1571814504565836</v>
      </c>
      <c r="L559">
        <f>INDEX(SS!$U$76:$U$80,'u fit'!C559)</f>
        <v>3.2585126504008487E-2</v>
      </c>
      <c r="M559" s="60"/>
    </row>
    <row r="560" spans="1:13" x14ac:dyDescent="0.25">
      <c r="A560">
        <f>SS!B560</f>
        <v>1994</v>
      </c>
      <c r="B560">
        <f>SS!C560</f>
        <v>4</v>
      </c>
      <c r="C560">
        <f>SS!I560</f>
        <v>2</v>
      </c>
      <c r="D560" s="60">
        <f>INDEX(IRFs!$Y$17:$Y$21,'u fit'!C560)</f>
        <v>0.43820684597691201</v>
      </c>
      <c r="E560" s="1">
        <f t="shared" si="33"/>
        <v>0.51004937780848714</v>
      </c>
      <c r="F560" s="1">
        <f t="shared" si="34"/>
        <v>6.8382697785617133</v>
      </c>
      <c r="G560" s="1">
        <f t="shared" si="35"/>
        <v>6.3374249111048417</v>
      </c>
      <c r="H560">
        <f>'u rate'!B583</f>
        <v>6.4</v>
      </c>
      <c r="I560" s="1">
        <f>INDEX(inf!$J$8:$J$12,'u fit'!C560)</f>
        <v>3.7437800260418548E-2</v>
      </c>
      <c r="J560" s="60"/>
      <c r="K560" s="60">
        <f t="shared" si="36"/>
        <v>6.1570788600335966</v>
      </c>
      <c r="L560">
        <f>INDEX(SS!$U$76:$U$80,'u fit'!C560)</f>
        <v>3.2585126504008487E-2</v>
      </c>
      <c r="M560" s="60"/>
    </row>
    <row r="561" spans="1:13" x14ac:dyDescent="0.25">
      <c r="A561">
        <f>SS!B561</f>
        <v>1994</v>
      </c>
      <c r="B561">
        <f>SS!C561</f>
        <v>5</v>
      </c>
      <c r="C561">
        <f>SS!I561</f>
        <v>2</v>
      </c>
      <c r="D561" s="60">
        <f>INDEX(IRFs!$Y$17:$Y$21,'u fit'!C561)</f>
        <v>0.43820684597691201</v>
      </c>
      <c r="E561" s="1">
        <f t="shared" si="33"/>
        <v>0.51004937780848714</v>
      </c>
      <c r="F561" s="1">
        <f t="shared" si="34"/>
        <v>6.8381847806649354</v>
      </c>
      <c r="G561" s="1">
        <f t="shared" si="35"/>
        <v>6.3373783840269979</v>
      </c>
      <c r="H561">
        <f>'u rate'!B584</f>
        <v>6.1</v>
      </c>
      <c r="I561" s="1">
        <f>INDEX(inf!$J$8:$J$12,'u fit'!C561)</f>
        <v>3.7437800260418548E-2</v>
      </c>
      <c r="J561" s="60"/>
      <c r="K561" s="60">
        <f t="shared" si="36"/>
        <v>6.1570321362506526</v>
      </c>
      <c r="L561">
        <f>INDEX(SS!$U$76:$U$80,'u fit'!C561)</f>
        <v>3.2585126504008487E-2</v>
      </c>
      <c r="M561" s="60"/>
    </row>
    <row r="562" spans="1:13" x14ac:dyDescent="0.25">
      <c r="A562">
        <f>SS!B562</f>
        <v>1994</v>
      </c>
      <c r="B562">
        <f>SS!C562</f>
        <v>6</v>
      </c>
      <c r="C562">
        <f>SS!I562</f>
        <v>2</v>
      </c>
      <c r="D562" s="60">
        <f>INDEX(IRFs!$Y$17:$Y$21,'u fit'!C562)</f>
        <v>0.43820684597691201</v>
      </c>
      <c r="E562" s="1">
        <f t="shared" si="33"/>
        <v>0.51004937780848714</v>
      </c>
      <c r="F562" s="1">
        <f t="shared" si="34"/>
        <v>6.8381463180268058</v>
      </c>
      <c r="G562" s="1">
        <f t="shared" si="35"/>
        <v>6.3373571937343485</v>
      </c>
      <c r="H562">
        <f>'u rate'!B585</f>
        <v>6.1</v>
      </c>
      <c r="I562" s="1">
        <f>INDEX(inf!$J$8:$J$12,'u fit'!C562)</f>
        <v>3.7437800260418548E-2</v>
      </c>
      <c r="J562" s="60"/>
      <c r="K562" s="60">
        <f t="shared" si="36"/>
        <v>6.1570108563706318</v>
      </c>
      <c r="L562">
        <f>INDEX(SS!$U$76:$U$80,'u fit'!C562)</f>
        <v>3.2585126504008487E-2</v>
      </c>
      <c r="M562" s="60"/>
    </row>
    <row r="563" spans="1:13" x14ac:dyDescent="0.25">
      <c r="A563">
        <f>SS!B563</f>
        <v>1994</v>
      </c>
      <c r="B563">
        <f>SS!C563</f>
        <v>7</v>
      </c>
      <c r="C563">
        <f>SS!I563</f>
        <v>2</v>
      </c>
      <c r="D563" s="60">
        <f>INDEX(IRFs!$Y$17:$Y$21,'u fit'!C563)</f>
        <v>0.43820684597691201</v>
      </c>
      <c r="E563" s="1">
        <f t="shared" si="33"/>
        <v>0.51004937780848714</v>
      </c>
      <c r="F563" s="1">
        <f t="shared" si="34"/>
        <v>6.8381289131898875</v>
      </c>
      <c r="G563" s="1">
        <f t="shared" si="35"/>
        <v>6.3373475428273203</v>
      </c>
      <c r="H563">
        <f>'u rate'!B586</f>
        <v>6.1</v>
      </c>
      <c r="I563" s="1">
        <f>INDEX(inf!$J$8:$J$12,'u fit'!C563)</f>
        <v>3.7437800260418548E-2</v>
      </c>
      <c r="J563" s="60"/>
      <c r="K563" s="60">
        <f t="shared" si="36"/>
        <v>6.1570011646619314</v>
      </c>
      <c r="L563">
        <f>INDEX(SS!$U$76:$U$80,'u fit'!C563)</f>
        <v>3.2585126504008487E-2</v>
      </c>
      <c r="M563" s="60"/>
    </row>
    <row r="564" spans="1:13" x14ac:dyDescent="0.25">
      <c r="A564">
        <f>SS!B564</f>
        <v>1994</v>
      </c>
      <c r="B564">
        <f>SS!C564</f>
        <v>8</v>
      </c>
      <c r="C564">
        <f>SS!I564</f>
        <v>2</v>
      </c>
      <c r="D564" s="60">
        <f>INDEX(IRFs!$Y$17:$Y$21,'u fit'!C564)</f>
        <v>0.43820684597691201</v>
      </c>
      <c r="E564" s="1">
        <f t="shared" si="33"/>
        <v>0.51004937780848714</v>
      </c>
      <c r="F564" s="1">
        <f t="shared" si="34"/>
        <v>6.8381210372780181</v>
      </c>
      <c r="G564" s="1">
        <f t="shared" si="35"/>
        <v>6.3373431474181574</v>
      </c>
      <c r="H564">
        <f>'u rate'!B587</f>
        <v>6</v>
      </c>
      <c r="I564" s="1">
        <f>INDEX(inf!$J$8:$J$12,'u fit'!C564)</f>
        <v>3.7437800260418548E-2</v>
      </c>
      <c r="J564" s="60"/>
      <c r="K564" s="60">
        <f t="shared" si="36"/>
        <v>6.1569967506700536</v>
      </c>
      <c r="L564">
        <f>INDEX(SS!$U$76:$U$80,'u fit'!C564)</f>
        <v>3.2585126504008487E-2</v>
      </c>
      <c r="M564" s="60"/>
    </row>
    <row r="565" spans="1:13" x14ac:dyDescent="0.25">
      <c r="A565">
        <f>SS!B565</f>
        <v>1994</v>
      </c>
      <c r="B565">
        <f>SS!C565</f>
        <v>9</v>
      </c>
      <c r="C565">
        <f>SS!I565</f>
        <v>2</v>
      </c>
      <c r="D565" s="60">
        <f>INDEX(IRFs!$Y$17:$Y$21,'u fit'!C565)</f>
        <v>0.43820684597691201</v>
      </c>
      <c r="E565" s="1">
        <f t="shared" si="33"/>
        <v>0.51004937780848714</v>
      </c>
      <c r="F565" s="1">
        <f t="shared" si="34"/>
        <v>6.8381174733269123</v>
      </c>
      <c r="G565" s="1">
        <f t="shared" si="35"/>
        <v>6.3373411455729789</v>
      </c>
      <c r="H565">
        <f>'u rate'!B588</f>
        <v>5.9</v>
      </c>
      <c r="I565" s="1">
        <f>INDEX(inf!$J$8:$J$12,'u fit'!C565)</f>
        <v>3.7437800260418548E-2</v>
      </c>
      <c r="J565" s="60"/>
      <c r="K565" s="60">
        <f t="shared" si="36"/>
        <v>6.1569947403615632</v>
      </c>
      <c r="L565">
        <f>INDEX(SS!$U$76:$U$80,'u fit'!C565)</f>
        <v>3.2585126504008487E-2</v>
      </c>
      <c r="M565" s="60"/>
    </row>
    <row r="566" spans="1:13" x14ac:dyDescent="0.25">
      <c r="A566">
        <f>SS!B566</f>
        <v>1994</v>
      </c>
      <c r="B566">
        <f>SS!C566</f>
        <v>10</v>
      </c>
      <c r="C566">
        <f>SS!I566</f>
        <v>3</v>
      </c>
      <c r="D566" s="60">
        <f>INDEX(IRFs!$Y$17:$Y$21,'u fit'!C566)</f>
        <v>0.59221490927912501</v>
      </c>
      <c r="E566" s="1">
        <f t="shared" si="33"/>
        <v>0.59294213313397237</v>
      </c>
      <c r="F566" s="1">
        <f t="shared" si="34"/>
        <v>6.8381158605933408</v>
      </c>
      <c r="G566" s="1">
        <f t="shared" si="35"/>
        <v>6.337340233852597</v>
      </c>
      <c r="H566">
        <f>'u rate'!B589</f>
        <v>5.8</v>
      </c>
      <c r="I566" s="1">
        <f>INDEX(inf!$J$8:$J$12,'u fit'!C566)</f>
        <v>3.4284414301171372E-2</v>
      </c>
      <c r="J566" s="60"/>
      <c r="K566" s="60">
        <f t="shared" si="36"/>
        <v>6.1569938247866514</v>
      </c>
      <c r="L566">
        <f>INDEX(SS!$U$76:$U$80,'u fit'!C566)</f>
        <v>3.4996080369101741E-2</v>
      </c>
      <c r="M566" s="60"/>
    </row>
    <row r="567" spans="1:13" x14ac:dyDescent="0.25">
      <c r="A567">
        <f>SS!B567</f>
        <v>1994</v>
      </c>
      <c r="B567">
        <f>SS!C567</f>
        <v>11</v>
      </c>
      <c r="C567">
        <f>SS!I567</f>
        <v>3</v>
      </c>
      <c r="D567" s="60">
        <f>INDEX(IRFs!$Y$17:$Y$21,'u fit'!C567)</f>
        <v>0.59221490927912501</v>
      </c>
      <c r="E567" s="1">
        <f t="shared" si="33"/>
        <v>0.59294213313397237</v>
      </c>
      <c r="F567" s="1">
        <f t="shared" si="34"/>
        <v>5.9775094885090203</v>
      </c>
      <c r="G567" s="1">
        <f t="shared" si="35"/>
        <v>5.8120202251995634</v>
      </c>
      <c r="H567">
        <f>'u rate'!B590</f>
        <v>5.6</v>
      </c>
      <c r="I567" s="1">
        <f>INDEX(inf!$J$8:$J$12,'u fit'!C567)</f>
        <v>3.4284414301171372E-2</v>
      </c>
      <c r="J567" s="60"/>
      <c r="K567" s="60">
        <f t="shared" si="36"/>
        <v>5.857490165956218</v>
      </c>
      <c r="L567">
        <f>INDEX(SS!$U$76:$U$80,'u fit'!C567)</f>
        <v>3.4996080369101741E-2</v>
      </c>
      <c r="M567" s="60"/>
    </row>
    <row r="568" spans="1:13" x14ac:dyDescent="0.25">
      <c r="A568">
        <f>SS!B568</f>
        <v>1994</v>
      </c>
      <c r="B568">
        <f>SS!C568</f>
        <v>12</v>
      </c>
      <c r="C568">
        <f>SS!I568</f>
        <v>3</v>
      </c>
      <c r="D568" s="60">
        <f>INDEX(IRFs!$Y$17:$Y$21,'u fit'!C568)</f>
        <v>0.59221490927912501</v>
      </c>
      <c r="E568" s="1">
        <f t="shared" si="33"/>
        <v>0.59294213313397237</v>
      </c>
      <c r="F568" s="1">
        <f t="shared" si="34"/>
        <v>5.6566982798878325</v>
      </c>
      <c r="G568" s="1">
        <f t="shared" si="35"/>
        <v>5.6163136998328085</v>
      </c>
      <c r="H568">
        <f>'u rate'!B591</f>
        <v>5.5</v>
      </c>
      <c r="I568" s="1">
        <f>INDEX(inf!$J$8:$J$12,'u fit'!C568)</f>
        <v>3.4284414301171372E-2</v>
      </c>
      <c r="J568" s="60"/>
      <c r="K568" s="60">
        <f t="shared" si="36"/>
        <v>5.6620386650541894</v>
      </c>
      <c r="L568">
        <f>INDEX(SS!$U$76:$U$80,'u fit'!C568)</f>
        <v>3.4996080369101741E-2</v>
      </c>
      <c r="M568" s="60"/>
    </row>
    <row r="569" spans="1:13" x14ac:dyDescent="0.25">
      <c r="A569">
        <f>SS!B569</f>
        <v>1995</v>
      </c>
      <c r="B569">
        <f>SS!C569</f>
        <v>1</v>
      </c>
      <c r="C569">
        <f>SS!I569</f>
        <v>3</v>
      </c>
      <c r="D569" s="60">
        <f>INDEX(IRFs!$Y$17:$Y$21,'u fit'!C569)</f>
        <v>0.59221490927912501</v>
      </c>
      <c r="E569" s="1">
        <f t="shared" si="33"/>
        <v>0.59294213313397237</v>
      </c>
      <c r="F569" s="1">
        <f t="shared" si="34"/>
        <v>5.5371083780286083</v>
      </c>
      <c r="G569" s="1">
        <f t="shared" si="35"/>
        <v>5.5434037717123559</v>
      </c>
      <c r="H569">
        <f>'u rate'!B592</f>
        <v>5.6</v>
      </c>
      <c r="I569" s="1">
        <f>INDEX(inf!$J$8:$J$12,'u fit'!C569)</f>
        <v>3.4284414301171372E-2</v>
      </c>
      <c r="J569" s="60"/>
      <c r="K569" s="60">
        <f t="shared" si="36"/>
        <v>5.5892237455971285</v>
      </c>
      <c r="L569">
        <f>INDEX(SS!$U$76:$U$80,'u fit'!C569)</f>
        <v>3.4996080369101741E-2</v>
      </c>
      <c r="M569" s="60"/>
    </row>
    <row r="570" spans="1:13" x14ac:dyDescent="0.25">
      <c r="A570">
        <f>SS!B570</f>
        <v>1995</v>
      </c>
      <c r="B570">
        <f>SS!C570</f>
        <v>2</v>
      </c>
      <c r="C570">
        <f>SS!I570</f>
        <v>3</v>
      </c>
      <c r="D570" s="60">
        <f>INDEX(IRFs!$Y$17:$Y$21,'u fit'!C570)</f>
        <v>0.59221490927912501</v>
      </c>
      <c r="E570" s="1">
        <f t="shared" si="33"/>
        <v>0.59294213313397237</v>
      </c>
      <c r="F570" s="1">
        <f t="shared" si="34"/>
        <v>5.4925284374206527</v>
      </c>
      <c r="G570" s="1">
        <f t="shared" si="35"/>
        <v>5.5162413783860851</v>
      </c>
      <c r="H570">
        <f>'u rate'!B593</f>
        <v>5.4</v>
      </c>
      <c r="I570" s="1">
        <f>INDEX(inf!$J$8:$J$12,'u fit'!C570)</f>
        <v>3.4284414301171372E-2</v>
      </c>
      <c r="J570" s="60"/>
      <c r="K570" s="60">
        <f t="shared" si="36"/>
        <v>5.5620967474872707</v>
      </c>
      <c r="L570">
        <f>INDEX(SS!$U$76:$U$80,'u fit'!C570)</f>
        <v>3.4996080369101741E-2</v>
      </c>
      <c r="M570" s="60"/>
    </row>
    <row r="571" spans="1:13" x14ac:dyDescent="0.25">
      <c r="A571">
        <f>SS!B571</f>
        <v>1995</v>
      </c>
      <c r="B571">
        <f>SS!C571</f>
        <v>3</v>
      </c>
      <c r="C571">
        <f>SS!I571</f>
        <v>3</v>
      </c>
      <c r="D571" s="60">
        <f>INDEX(IRFs!$Y$17:$Y$21,'u fit'!C571)</f>
        <v>0.59221490927912501</v>
      </c>
      <c r="E571" s="1">
        <f t="shared" si="33"/>
        <v>0.59294213313397237</v>
      </c>
      <c r="F571" s="1">
        <f t="shared" si="34"/>
        <v>5.4759102190450886</v>
      </c>
      <c r="G571" s="1">
        <f t="shared" si="35"/>
        <v>5.5061221034089911</v>
      </c>
      <c r="H571">
        <f>'u rate'!B594</f>
        <v>5.4</v>
      </c>
      <c r="I571" s="1">
        <f>INDEX(inf!$J$8:$J$12,'u fit'!C571)</f>
        <v>3.4284414301171372E-2</v>
      </c>
      <c r="J571" s="60"/>
      <c r="K571" s="60">
        <f t="shared" si="36"/>
        <v>5.5519906589007659</v>
      </c>
      <c r="L571">
        <f>INDEX(SS!$U$76:$U$80,'u fit'!C571)</f>
        <v>3.4996080369101741E-2</v>
      </c>
      <c r="M571" s="60"/>
    </row>
    <row r="572" spans="1:13" x14ac:dyDescent="0.25">
      <c r="A572">
        <f>SS!B572</f>
        <v>1995</v>
      </c>
      <c r="B572">
        <f>SS!C572</f>
        <v>4</v>
      </c>
      <c r="C572">
        <f>SS!I572</f>
        <v>3</v>
      </c>
      <c r="D572" s="60">
        <f>INDEX(IRFs!$Y$17:$Y$21,'u fit'!C572)</f>
        <v>0.59221490927912501</v>
      </c>
      <c r="E572" s="1">
        <f t="shared" si="33"/>
        <v>0.59294213313397237</v>
      </c>
      <c r="F572" s="1">
        <f t="shared" si="34"/>
        <v>5.4697153884057537</v>
      </c>
      <c r="G572" s="1">
        <f t="shared" si="35"/>
        <v>5.5023521953293884</v>
      </c>
      <c r="H572">
        <f>'u rate'!B595</f>
        <v>5.8</v>
      </c>
      <c r="I572" s="1">
        <f>INDEX(inf!$J$8:$J$12,'u fit'!C572)</f>
        <v>3.4284414301171372E-2</v>
      </c>
      <c r="J572" s="60"/>
      <c r="K572" s="60">
        <f t="shared" si="36"/>
        <v>5.5482256633747351</v>
      </c>
      <c r="L572">
        <f>INDEX(SS!$U$76:$U$80,'u fit'!C572)</f>
        <v>3.4996080369101741E-2</v>
      </c>
      <c r="M572" s="60"/>
    </row>
    <row r="573" spans="1:13" x14ac:dyDescent="0.25">
      <c r="A573">
        <f>SS!B573</f>
        <v>1995</v>
      </c>
      <c r="B573">
        <f>SS!C573</f>
        <v>5</v>
      </c>
      <c r="C573">
        <f>SS!I573</f>
        <v>3</v>
      </c>
      <c r="D573" s="60">
        <f>INDEX(IRFs!$Y$17:$Y$21,'u fit'!C573)</f>
        <v>0.59221490927912501</v>
      </c>
      <c r="E573" s="1">
        <f t="shared" si="33"/>
        <v>0.59294213313397237</v>
      </c>
      <c r="F573" s="1">
        <f t="shared" si="34"/>
        <v>5.4674061200002742</v>
      </c>
      <c r="G573" s="1">
        <f t="shared" si="35"/>
        <v>5.5009477264360314</v>
      </c>
      <c r="H573">
        <f>'u rate'!B596</f>
        <v>5.6</v>
      </c>
      <c r="I573" s="1">
        <f>INDEX(inf!$J$8:$J$12,'u fit'!C573)</f>
        <v>3.4284414301171372E-2</v>
      </c>
      <c r="J573" s="60"/>
      <c r="K573" s="60">
        <f t="shared" si="36"/>
        <v>5.5468230246397088</v>
      </c>
      <c r="L573">
        <f>INDEX(SS!$U$76:$U$80,'u fit'!C573)</f>
        <v>3.4996080369101741E-2</v>
      </c>
      <c r="M573" s="60"/>
    </row>
    <row r="574" spans="1:13" x14ac:dyDescent="0.25">
      <c r="A574">
        <f>SS!B574</f>
        <v>1995</v>
      </c>
      <c r="B574">
        <f>SS!C574</f>
        <v>6</v>
      </c>
      <c r="C574">
        <f>SS!I574</f>
        <v>3</v>
      </c>
      <c r="D574" s="60">
        <f>INDEX(IRFs!$Y$17:$Y$21,'u fit'!C574)</f>
        <v>0.59221490927912501</v>
      </c>
      <c r="E574" s="1">
        <f t="shared" si="33"/>
        <v>0.59294213313397237</v>
      </c>
      <c r="F574" s="1">
        <f t="shared" si="34"/>
        <v>5.4665452860438641</v>
      </c>
      <c r="G574" s="1">
        <f t="shared" si="35"/>
        <v>5.5004244954100336</v>
      </c>
      <c r="H574">
        <f>'u rate'!B597</f>
        <v>5.6</v>
      </c>
      <c r="I574" s="1">
        <f>INDEX(inf!$J$8:$J$12,'u fit'!C574)</f>
        <v>3.4284414301171372E-2</v>
      </c>
      <c r="J574" s="60"/>
      <c r="K574" s="60">
        <f t="shared" si="36"/>
        <v>5.5463004754341663</v>
      </c>
      <c r="L574">
        <f>INDEX(SS!$U$76:$U$80,'u fit'!C574)</f>
        <v>3.4996080369101741E-2</v>
      </c>
      <c r="M574" s="60"/>
    </row>
    <row r="575" spans="1:13" x14ac:dyDescent="0.25">
      <c r="A575">
        <f>SS!B575</f>
        <v>1995</v>
      </c>
      <c r="B575">
        <f>SS!C575</f>
        <v>7</v>
      </c>
      <c r="C575">
        <f>SS!I575</f>
        <v>3</v>
      </c>
      <c r="D575" s="60">
        <f>INDEX(IRFs!$Y$17:$Y$21,'u fit'!C575)</f>
        <v>0.59221490927912501</v>
      </c>
      <c r="E575" s="1">
        <f t="shared" si="33"/>
        <v>0.59294213313397237</v>
      </c>
      <c r="F575" s="1">
        <f t="shared" si="34"/>
        <v>5.4662243899978478</v>
      </c>
      <c r="G575" s="1">
        <f t="shared" si="35"/>
        <v>5.5002295671294137</v>
      </c>
      <c r="H575">
        <f>'u rate'!B598</f>
        <v>5.7</v>
      </c>
      <c r="I575" s="1">
        <f>INDEX(inf!$J$8:$J$12,'u fit'!C575)</f>
        <v>3.4284414301171372E-2</v>
      </c>
      <c r="J575" s="60"/>
      <c r="K575" s="60">
        <f t="shared" si="36"/>
        <v>5.5461058011638835</v>
      </c>
      <c r="L575">
        <f>INDEX(SS!$U$76:$U$80,'u fit'!C575)</f>
        <v>3.4996080369101741E-2</v>
      </c>
      <c r="M575" s="60"/>
    </row>
    <row r="576" spans="1:13" x14ac:dyDescent="0.25">
      <c r="A576">
        <f>SS!B576</f>
        <v>1995</v>
      </c>
      <c r="B576">
        <f>SS!C576</f>
        <v>8</v>
      </c>
      <c r="C576">
        <f>SS!I576</f>
        <v>3</v>
      </c>
      <c r="D576" s="60">
        <f>INDEX(IRFs!$Y$17:$Y$21,'u fit'!C576)</f>
        <v>0.59221490927912501</v>
      </c>
      <c r="E576" s="1">
        <f t="shared" si="33"/>
        <v>0.59294213313397237</v>
      </c>
      <c r="F576" s="1">
        <f t="shared" si="34"/>
        <v>5.4661047684708608</v>
      </c>
      <c r="G576" s="1">
        <f t="shared" si="35"/>
        <v>5.5001569471342346</v>
      </c>
      <c r="H576">
        <f>'u rate'!B599</f>
        <v>5.7</v>
      </c>
      <c r="I576" s="1">
        <f>INDEX(inf!$J$8:$J$12,'u fit'!C576)</f>
        <v>3.4284414301171372E-2</v>
      </c>
      <c r="J576" s="60"/>
      <c r="K576" s="60">
        <f t="shared" si="36"/>
        <v>5.546033275799557</v>
      </c>
      <c r="L576">
        <f>INDEX(SS!$U$76:$U$80,'u fit'!C576)</f>
        <v>3.4996080369101741E-2</v>
      </c>
      <c r="M576" s="60"/>
    </row>
    <row r="577" spans="1:13" x14ac:dyDescent="0.25">
      <c r="A577">
        <f>SS!B577</f>
        <v>1995</v>
      </c>
      <c r="B577">
        <f>SS!C577</f>
        <v>9</v>
      </c>
      <c r="C577">
        <f>SS!I577</f>
        <v>3</v>
      </c>
      <c r="D577" s="60">
        <f>INDEX(IRFs!$Y$17:$Y$21,'u fit'!C577)</f>
        <v>0.59221490927912501</v>
      </c>
      <c r="E577" s="1">
        <f t="shared" si="33"/>
        <v>0.59294213313397237</v>
      </c>
      <c r="F577" s="1">
        <f t="shared" si="34"/>
        <v>5.4660601767412444</v>
      </c>
      <c r="G577" s="1">
        <f t="shared" si="35"/>
        <v>5.5001298927546287</v>
      </c>
      <c r="H577">
        <f>'u rate'!B600</f>
        <v>5.6</v>
      </c>
      <c r="I577" s="1">
        <f>INDEX(inf!$J$8:$J$12,'u fit'!C577)</f>
        <v>3.4284414301171372E-2</v>
      </c>
      <c r="J577" s="60"/>
      <c r="K577" s="60">
        <f t="shared" si="36"/>
        <v>5.5460062566744153</v>
      </c>
      <c r="L577">
        <f>INDEX(SS!$U$76:$U$80,'u fit'!C577)</f>
        <v>3.4996080369101741E-2</v>
      </c>
      <c r="M577" s="60"/>
    </row>
    <row r="578" spans="1:13" x14ac:dyDescent="0.25">
      <c r="A578">
        <f>SS!B578</f>
        <v>1995</v>
      </c>
      <c r="B578">
        <f>SS!C578</f>
        <v>10</v>
      </c>
      <c r="C578">
        <f>SS!I578</f>
        <v>4</v>
      </c>
      <c r="D578" s="60">
        <f>INDEX(IRFs!$Y$17:$Y$21,'u fit'!C578)</f>
        <v>0.80201963419566003</v>
      </c>
      <c r="E578" s="1">
        <f t="shared" si="33"/>
        <v>0.69002550441113841</v>
      </c>
      <c r="F578" s="1">
        <f t="shared" si="34"/>
        <v>5.4660435541282393</v>
      </c>
      <c r="G578" s="1">
        <f t="shared" si="35"/>
        <v>5.5001198137198664</v>
      </c>
      <c r="H578">
        <f>'u rate'!B601</f>
        <v>5.5</v>
      </c>
      <c r="I578" s="1">
        <f>INDEX(inf!$J$8:$J$12,'u fit'!C578)</f>
        <v>3.2207526866603574E-2</v>
      </c>
      <c r="J578" s="60"/>
      <c r="K578" s="60">
        <f t="shared" si="36"/>
        <v>5.5459961907736073</v>
      </c>
      <c r="L578">
        <f>INDEX(SS!$U$76:$U$80,'u fit'!C578)</f>
        <v>3.5790120072178556E-2</v>
      </c>
      <c r="M578" s="60"/>
    </row>
    <row r="579" spans="1:13" x14ac:dyDescent="0.25">
      <c r="A579">
        <f>SS!B579</f>
        <v>1995</v>
      </c>
      <c r="B579">
        <f>SS!C579</f>
        <v>11</v>
      </c>
      <c r="C579">
        <f>SS!I579</f>
        <v>3</v>
      </c>
      <c r="D579" s="60">
        <f>INDEX(IRFs!$Y$17:$Y$21,'u fit'!C579)</f>
        <v>0.59221490927912501</v>
      </c>
      <c r="E579" s="1">
        <f t="shared" si="33"/>
        <v>0.59294213313397237</v>
      </c>
      <c r="F579" s="1">
        <f t="shared" si="34"/>
        <v>4.7390390355943959</v>
      </c>
      <c r="G579" s="1">
        <f t="shared" si="35"/>
        <v>4.9661458848589053</v>
      </c>
      <c r="H579">
        <f>'u rate'!B602</f>
        <v>5.6</v>
      </c>
      <c r="I579" s="1">
        <f>INDEX(inf!$J$8:$J$12,'u fit'!C579)</f>
        <v>3.4284414301171372E-2</v>
      </c>
      <c r="J579" s="60"/>
      <c r="K579" s="60">
        <f t="shared" si="36"/>
        <v>5.0870589236095718</v>
      </c>
      <c r="L579">
        <f>INDEX(SS!$U$76:$U$80,'u fit'!C579)</f>
        <v>3.4996080369101741E-2</v>
      </c>
      <c r="M579" s="60"/>
    </row>
    <row r="580" spans="1:13" x14ac:dyDescent="0.25">
      <c r="A580">
        <f>SS!B580</f>
        <v>1995</v>
      </c>
      <c r="B580">
        <f>SS!C580</f>
        <v>12</v>
      </c>
      <c r="C580">
        <f>SS!I580</f>
        <v>4</v>
      </c>
      <c r="D580" s="60">
        <f>INDEX(IRFs!$Y$17:$Y$21,'u fit'!C580)</f>
        <v>0.80201963419566003</v>
      </c>
      <c r="E580" s="1">
        <f t="shared" si="33"/>
        <v>0.69002550441113841</v>
      </c>
      <c r="F580" s="1">
        <f t="shared" si="34"/>
        <v>5.195029373255287</v>
      </c>
      <c r="G580" s="1">
        <f t="shared" si="35"/>
        <v>5.301185539248495</v>
      </c>
      <c r="H580">
        <f>'u rate'!B603</f>
        <v>5.6</v>
      </c>
      <c r="I580" s="1">
        <f>INDEX(inf!$J$8:$J$12,'u fit'!C580)</f>
        <v>3.2207526866603574E-2</v>
      </c>
      <c r="J580" s="60"/>
      <c r="K580" s="60">
        <f t="shared" si="36"/>
        <v>5.3473211468351352</v>
      </c>
      <c r="L580">
        <f>INDEX(SS!$U$76:$U$80,'u fit'!C580)</f>
        <v>3.5790120072178556E-2</v>
      </c>
      <c r="M580" s="60"/>
    </row>
    <row r="581" spans="1:13" x14ac:dyDescent="0.25">
      <c r="A581">
        <f>SS!B581</f>
        <v>1996</v>
      </c>
      <c r="B581">
        <f>SS!C581</f>
        <v>1</v>
      </c>
      <c r="C581">
        <f>SS!I581</f>
        <v>4</v>
      </c>
      <c r="D581" s="60">
        <f>INDEX(IRFs!$Y$17:$Y$21,'u fit'!C581)</f>
        <v>0.80201963419566003</v>
      </c>
      <c r="E581" s="1">
        <f t="shared" si="33"/>
        <v>0.69002550441113841</v>
      </c>
      <c r="F581" s="1">
        <f t="shared" si="34"/>
        <v>4.6637602480925704</v>
      </c>
      <c r="G581" s="1">
        <f t="shared" si="35"/>
        <v>4.9113466777093455</v>
      </c>
      <c r="H581">
        <f>'u rate'!B604</f>
        <v>5.6</v>
      </c>
      <c r="I581" s="1">
        <f>INDEX(inf!$J$8:$J$12,'u fit'!C581)</f>
        <v>3.2207526866603574E-2</v>
      </c>
      <c r="J581" s="60"/>
      <c r="K581" s="60">
        <f t="shared" si="36"/>
        <v>5.0325142537947745</v>
      </c>
      <c r="L581">
        <f>INDEX(SS!$U$76:$U$80,'u fit'!C581)</f>
        <v>3.5790120072178556E-2</v>
      </c>
      <c r="M581" s="60"/>
    </row>
    <row r="582" spans="1:13" x14ac:dyDescent="0.25">
      <c r="A582">
        <f>SS!B582</f>
        <v>1996</v>
      </c>
      <c r="B582">
        <f>SS!C582</f>
        <v>2</v>
      </c>
      <c r="C582">
        <f>SS!I582</f>
        <v>4</v>
      </c>
      <c r="D582" s="60">
        <f>INDEX(IRFs!$Y$17:$Y$21,'u fit'!C582)</f>
        <v>0.80201963419566003</v>
      </c>
      <c r="E582" s="1">
        <f t="shared" ref="E582:E645" si="37">$F$3*D582^$F$2</f>
        <v>0.69002550441113841</v>
      </c>
      <c r="F582" s="1">
        <f t="shared" ref="F582:F645" si="38">(1-E581)*F581+100*I581*(1-F581/100)</f>
        <v>4.5161912336203969</v>
      </c>
      <c r="G582" s="1">
        <f t="shared" si="35"/>
        <v>4.8039601522591679</v>
      </c>
      <c r="H582">
        <f>'u rate'!B605</f>
        <v>5.5</v>
      </c>
      <c r="I582" s="1">
        <f>INDEX(inf!$J$8:$J$12,'u fit'!C582)</f>
        <v>3.2207526866603574E-2</v>
      </c>
      <c r="J582" s="60"/>
      <c r="K582" s="60">
        <f t="shared" si="36"/>
        <v>4.9256265289915282</v>
      </c>
      <c r="L582">
        <f>INDEX(SS!$U$76:$U$80,'u fit'!C582)</f>
        <v>3.5790120072178556E-2</v>
      </c>
      <c r="M582" s="60"/>
    </row>
    <row r="583" spans="1:13" x14ac:dyDescent="0.25">
      <c r="A583">
        <f>SS!B583</f>
        <v>1996</v>
      </c>
      <c r="B583">
        <f>SS!C583</f>
        <v>3</v>
      </c>
      <c r="C583">
        <f>SS!I583</f>
        <v>4</v>
      </c>
      <c r="D583" s="60">
        <f>INDEX(IRFs!$Y$17:$Y$21,'u fit'!C583)</f>
        <v>0.80201963419566003</v>
      </c>
      <c r="E583" s="1">
        <f t="shared" si="37"/>
        <v>0.69002550441113841</v>
      </c>
      <c r="F583" s="1">
        <f t="shared" si="38"/>
        <v>4.4752014357931298</v>
      </c>
      <c r="G583" s="1">
        <f t="shared" ref="G583:G646" si="39">(1-E582)*G582+$G$3*(100-G582)</f>
        <v>4.7743790432780582</v>
      </c>
      <c r="H583">
        <f>'u rate'!B606</f>
        <v>5.5</v>
      </c>
      <c r="I583" s="1">
        <f>INDEX(inf!$J$8:$J$12,'u fit'!C583)</f>
        <v>3.2207526866603574E-2</v>
      </c>
      <c r="J583" s="60"/>
      <c r="K583" s="60">
        <f t="shared" ref="K583:K646" si="40">(1-E582)*G582+L582*(100-G582)</f>
        <v>4.8961828215720651</v>
      </c>
      <c r="L583">
        <f>INDEX(SS!$U$76:$U$80,'u fit'!C583)</f>
        <v>3.5790120072178556E-2</v>
      </c>
      <c r="M583" s="60"/>
    </row>
    <row r="584" spans="1:13" x14ac:dyDescent="0.25">
      <c r="A584">
        <f>SS!B584</f>
        <v>1996</v>
      </c>
      <c r="B584">
        <f>SS!C584</f>
        <v>4</v>
      </c>
      <c r="C584">
        <f>SS!I584</f>
        <v>4</v>
      </c>
      <c r="D584" s="60">
        <f>INDEX(IRFs!$Y$17:$Y$21,'u fit'!C584)</f>
        <v>0.80201963419566003</v>
      </c>
      <c r="E584" s="1">
        <f t="shared" si="37"/>
        <v>0.69002550441113841</v>
      </c>
      <c r="F584" s="1">
        <f t="shared" si="38"/>
        <v>4.4638158239021122</v>
      </c>
      <c r="G584" s="1">
        <f t="shared" si="39"/>
        <v>4.7662305162176652</v>
      </c>
      <c r="H584">
        <f>'u rate'!B607</f>
        <v>5.6</v>
      </c>
      <c r="I584" s="1">
        <f>INDEX(inf!$J$8:$J$12,'u fit'!C584)</f>
        <v>3.2207526866603574E-2</v>
      </c>
      <c r="J584" s="60"/>
      <c r="K584" s="60">
        <f t="shared" si="40"/>
        <v>4.888072143678988</v>
      </c>
      <c r="L584">
        <f>INDEX(SS!$U$76:$U$80,'u fit'!C584)</f>
        <v>3.5790120072178556E-2</v>
      </c>
      <c r="M584" s="60"/>
    </row>
    <row r="585" spans="1:13" x14ac:dyDescent="0.25">
      <c r="A585">
        <f>SS!B585</f>
        <v>1996</v>
      </c>
      <c r="B585">
        <f>SS!C585</f>
        <v>5</v>
      </c>
      <c r="C585">
        <f>SS!I585</f>
        <v>4</v>
      </c>
      <c r="D585" s="60">
        <f>INDEX(IRFs!$Y$17:$Y$21,'u fit'!C585)</f>
        <v>0.80201963419566003</v>
      </c>
      <c r="E585" s="1">
        <f t="shared" si="37"/>
        <v>0.69002550441113841</v>
      </c>
      <c r="F585" s="1">
        <f t="shared" si="38"/>
        <v>4.4606532770000955</v>
      </c>
      <c r="G585" s="1">
        <f t="shared" si="39"/>
        <v>4.7639858913357394</v>
      </c>
      <c r="H585">
        <f>'u rate'!B608</f>
        <v>5.6</v>
      </c>
      <c r="I585" s="1">
        <f>INDEX(inf!$J$8:$J$12,'u fit'!C585)</f>
        <v>3.2207526866603574E-2</v>
      </c>
      <c r="J585" s="60"/>
      <c r="K585" s="60">
        <f t="shared" si="40"/>
        <v>4.8858379448755542</v>
      </c>
      <c r="L585">
        <f>INDEX(SS!$U$76:$U$80,'u fit'!C585)</f>
        <v>3.5790120072178556E-2</v>
      </c>
      <c r="M585" s="60"/>
    </row>
    <row r="586" spans="1:13" x14ac:dyDescent="0.25">
      <c r="A586">
        <f>SS!B586</f>
        <v>1996</v>
      </c>
      <c r="B586">
        <f>SS!C586</f>
        <v>6</v>
      </c>
      <c r="C586">
        <f>SS!I586</f>
        <v>4</v>
      </c>
      <c r="D586" s="60">
        <f>INDEX(IRFs!$Y$17:$Y$21,'u fit'!C586)</f>
        <v>0.80201963419566003</v>
      </c>
      <c r="E586" s="1">
        <f t="shared" si="37"/>
        <v>0.69002550441113841</v>
      </c>
      <c r="F586" s="1">
        <f t="shared" si="38"/>
        <v>4.4597748259336809</v>
      </c>
      <c r="G586" s="1">
        <f t="shared" si="39"/>
        <v>4.7633675782561831</v>
      </c>
      <c r="H586">
        <f>'u rate'!B609</f>
        <v>5.3</v>
      </c>
      <c r="I586" s="1">
        <f>INDEX(inf!$J$8:$J$12,'u fit'!C586)</f>
        <v>3.2207526866603574E-2</v>
      </c>
      <c r="J586" s="60"/>
      <c r="K586" s="60">
        <f t="shared" si="40"/>
        <v>4.8852225038040338</v>
      </c>
      <c r="L586">
        <f>INDEX(SS!$U$76:$U$80,'u fit'!C586)</f>
        <v>3.5790120072178556E-2</v>
      </c>
      <c r="M586" s="60"/>
    </row>
    <row r="587" spans="1:13" x14ac:dyDescent="0.25">
      <c r="A587">
        <f>SS!B587</f>
        <v>1996</v>
      </c>
      <c r="B587">
        <f>SS!C587</f>
        <v>7</v>
      </c>
      <c r="C587">
        <f>SS!I587</f>
        <v>4</v>
      </c>
      <c r="D587" s="60">
        <f>INDEX(IRFs!$Y$17:$Y$21,'u fit'!C587)</f>
        <v>0.80201963419566003</v>
      </c>
      <c r="E587" s="1">
        <f t="shared" si="37"/>
        <v>0.69002550441113841</v>
      </c>
      <c r="F587" s="1">
        <f t="shared" si="38"/>
        <v>4.4595308212437921</v>
      </c>
      <c r="G587" s="1">
        <f t="shared" si="39"/>
        <v>4.7631972553361139</v>
      </c>
      <c r="H587">
        <f>'u rate'!B610</f>
        <v>5.5</v>
      </c>
      <c r="I587" s="1">
        <f>INDEX(inf!$J$8:$J$12,'u fit'!C587)</f>
        <v>3.2207526866603574E-2</v>
      </c>
      <c r="J587" s="60"/>
      <c r="K587" s="60">
        <f t="shared" si="40"/>
        <v>4.8850529720184426</v>
      </c>
      <c r="L587">
        <f>INDEX(SS!$U$76:$U$80,'u fit'!C587)</f>
        <v>3.5790120072178556E-2</v>
      </c>
      <c r="M587" s="60"/>
    </row>
    <row r="588" spans="1:13" x14ac:dyDescent="0.25">
      <c r="A588">
        <f>SS!B588</f>
        <v>1996</v>
      </c>
      <c r="B588">
        <f>SS!C588</f>
        <v>8</v>
      </c>
      <c r="C588">
        <f>SS!I588</f>
        <v>4</v>
      </c>
      <c r="D588" s="60">
        <f>INDEX(IRFs!$Y$17:$Y$21,'u fit'!C588)</f>
        <v>0.80201963419566003</v>
      </c>
      <c r="E588" s="1">
        <f t="shared" si="37"/>
        <v>0.69002550441113841</v>
      </c>
      <c r="F588" s="1">
        <f t="shared" si="38"/>
        <v>4.4594630448007271</v>
      </c>
      <c r="G588" s="1">
        <f t="shared" si="39"/>
        <v>4.7631503375236655</v>
      </c>
      <c r="H588">
        <f>'u rate'!B611</f>
        <v>5.0999999999999996</v>
      </c>
      <c r="I588" s="1">
        <f>INDEX(inf!$J$8:$J$12,'u fit'!C588)</f>
        <v>3.2207526866603574E-2</v>
      </c>
      <c r="J588" s="60"/>
      <c r="K588" s="60">
        <f t="shared" si="40"/>
        <v>4.8850062721349667</v>
      </c>
      <c r="L588">
        <f>INDEX(SS!$U$76:$U$80,'u fit'!C588)</f>
        <v>3.5790120072178556E-2</v>
      </c>
      <c r="M588" s="60"/>
    </row>
    <row r="589" spans="1:13" x14ac:dyDescent="0.25">
      <c r="A589">
        <f>SS!B589</f>
        <v>1996</v>
      </c>
      <c r="B589">
        <f>SS!C589</f>
        <v>9</v>
      </c>
      <c r="C589">
        <f>SS!I589</f>
        <v>4</v>
      </c>
      <c r="D589" s="60">
        <f>INDEX(IRFs!$Y$17:$Y$21,'u fit'!C589)</f>
        <v>0.80201963419566003</v>
      </c>
      <c r="E589" s="1">
        <f t="shared" si="37"/>
        <v>0.69002550441113841</v>
      </c>
      <c r="F589" s="1">
        <f t="shared" si="38"/>
        <v>4.4594442187435863</v>
      </c>
      <c r="G589" s="1">
        <f t="shared" si="39"/>
        <v>4.7631374133609974</v>
      </c>
      <c r="H589">
        <f>'u rate'!B612</f>
        <v>5.2</v>
      </c>
      <c r="I589" s="1">
        <f>INDEX(inf!$J$8:$J$12,'u fit'!C589)</f>
        <v>3.2207526866603574E-2</v>
      </c>
      <c r="J589" s="60"/>
      <c r="K589" s="60">
        <f t="shared" si="40"/>
        <v>4.8849934080038597</v>
      </c>
      <c r="L589">
        <f>INDEX(SS!$U$76:$U$80,'u fit'!C589)</f>
        <v>3.5790120072178556E-2</v>
      </c>
      <c r="M589" s="60"/>
    </row>
    <row r="590" spans="1:13" x14ac:dyDescent="0.25">
      <c r="A590">
        <f>SS!B590</f>
        <v>1996</v>
      </c>
      <c r="B590">
        <f>SS!C590</f>
        <v>10</v>
      </c>
      <c r="C590">
        <f>SS!I590</f>
        <v>4</v>
      </c>
      <c r="D590" s="60">
        <f>INDEX(IRFs!$Y$17:$Y$21,'u fit'!C590)</f>
        <v>0.80201963419566003</v>
      </c>
      <c r="E590" s="1">
        <f t="shared" si="37"/>
        <v>0.69002550441113841</v>
      </c>
      <c r="F590" s="1">
        <f t="shared" si="38"/>
        <v>4.4594389894867614</v>
      </c>
      <c r="G590" s="1">
        <f t="shared" si="39"/>
        <v>4.7631338532210012</v>
      </c>
      <c r="H590">
        <f>'u rate'!B613</f>
        <v>5.2</v>
      </c>
      <c r="I590" s="1">
        <f>INDEX(inf!$J$8:$J$12,'u fit'!C590)</f>
        <v>3.2207526866603574E-2</v>
      </c>
      <c r="J590" s="60"/>
      <c r="K590" s="60">
        <f t="shared" si="40"/>
        <v>4.8849898644003895</v>
      </c>
      <c r="L590">
        <f>INDEX(SS!$U$76:$U$80,'u fit'!C590)</f>
        <v>3.5790120072178556E-2</v>
      </c>
      <c r="M590" s="60"/>
    </row>
    <row r="591" spans="1:13" x14ac:dyDescent="0.25">
      <c r="A591">
        <f>SS!B591</f>
        <v>1996</v>
      </c>
      <c r="B591">
        <f>SS!C591</f>
        <v>11</v>
      </c>
      <c r="C591">
        <f>SS!I591</f>
        <v>4</v>
      </c>
      <c r="D591" s="60">
        <f>INDEX(IRFs!$Y$17:$Y$21,'u fit'!C591)</f>
        <v>0.80201963419566003</v>
      </c>
      <c r="E591" s="1">
        <f t="shared" si="37"/>
        <v>0.69002550441113841</v>
      </c>
      <c r="F591" s="1">
        <f t="shared" si="38"/>
        <v>4.4594375369719446</v>
      </c>
      <c r="G591" s="1">
        <f t="shared" si="39"/>
        <v>4.7631328725310231</v>
      </c>
      <c r="H591">
        <f>'u rate'!B614</f>
        <v>5.4</v>
      </c>
      <c r="I591" s="1">
        <f>INDEX(inf!$J$8:$J$12,'u fit'!C591)</f>
        <v>3.2207526866603574E-2</v>
      </c>
      <c r="J591" s="60"/>
      <c r="K591" s="60">
        <f t="shared" si="40"/>
        <v>4.884988888265628</v>
      </c>
      <c r="L591">
        <f>INDEX(SS!$U$76:$U$80,'u fit'!C591)</f>
        <v>3.5790120072178556E-2</v>
      </c>
      <c r="M591" s="60"/>
    </row>
    <row r="592" spans="1:13" x14ac:dyDescent="0.25">
      <c r="A592">
        <f>SS!B592</f>
        <v>1996</v>
      </c>
      <c r="B592">
        <f>SS!C592</f>
        <v>12</v>
      </c>
      <c r="C592">
        <f>SS!I592</f>
        <v>4</v>
      </c>
      <c r="D592" s="60">
        <f>INDEX(IRFs!$Y$17:$Y$21,'u fit'!C592)</f>
        <v>0.80201963419566003</v>
      </c>
      <c r="E592" s="1">
        <f t="shared" si="37"/>
        <v>0.69002550441113841</v>
      </c>
      <c r="F592" s="1">
        <f t="shared" si="38"/>
        <v>4.4594371335113072</v>
      </c>
      <c r="G592" s="1">
        <f t="shared" si="39"/>
        <v>4.7631326023863574</v>
      </c>
      <c r="H592">
        <f>'u rate'!B615</f>
        <v>5.4</v>
      </c>
      <c r="I592" s="1">
        <f>INDEX(inf!$J$8:$J$12,'u fit'!C592)</f>
        <v>3.2207526866603574E-2</v>
      </c>
      <c r="J592" s="60"/>
      <c r="K592" s="60">
        <f t="shared" si="40"/>
        <v>4.8849886193757595</v>
      </c>
      <c r="L592">
        <f>INDEX(SS!$U$76:$U$80,'u fit'!C592)</f>
        <v>3.5790120072178556E-2</v>
      </c>
      <c r="M592" s="60"/>
    </row>
    <row r="593" spans="1:13" x14ac:dyDescent="0.25">
      <c r="A593">
        <f>SS!B593</f>
        <v>1997</v>
      </c>
      <c r="B593">
        <f>SS!C593</f>
        <v>1</v>
      </c>
      <c r="C593">
        <f>SS!I593</f>
        <v>4</v>
      </c>
      <c r="D593" s="60">
        <f>INDEX(IRFs!$Y$17:$Y$21,'u fit'!C593)</f>
        <v>0.80201963419566003</v>
      </c>
      <c r="E593" s="1">
        <f t="shared" si="37"/>
        <v>0.69002550441113841</v>
      </c>
      <c r="F593" s="1">
        <f t="shared" si="38"/>
        <v>4.4594370214432679</v>
      </c>
      <c r="G593" s="1">
        <f t="shared" si="39"/>
        <v>4.7631325279712593</v>
      </c>
      <c r="H593">
        <f>'u rate'!B616</f>
        <v>5.3</v>
      </c>
      <c r="I593" s="1">
        <f>INDEX(inf!$J$8:$J$12,'u fit'!C593)</f>
        <v>3.2207526866603574E-2</v>
      </c>
      <c r="J593" s="60"/>
      <c r="K593" s="60">
        <f t="shared" si="40"/>
        <v>4.884988545306312</v>
      </c>
      <c r="L593">
        <f>INDEX(SS!$U$76:$U$80,'u fit'!C593)</f>
        <v>3.5790120072178556E-2</v>
      </c>
      <c r="M593" s="60"/>
    </row>
    <row r="594" spans="1:13" x14ac:dyDescent="0.25">
      <c r="A594">
        <f>SS!B594</f>
        <v>1997</v>
      </c>
      <c r="B594">
        <f>SS!C594</f>
        <v>2</v>
      </c>
      <c r="C594">
        <f>SS!I594</f>
        <v>5</v>
      </c>
      <c r="D594" s="60">
        <f>INDEX(IRFs!$Y$17:$Y$21,'u fit'!C594)</f>
        <v>0.98240286894199802</v>
      </c>
      <c r="E594" s="1">
        <f t="shared" si="37"/>
        <v>0.76369061589462595</v>
      </c>
      <c r="F594" s="1">
        <f t="shared" si="38"/>
        <v>4.4594369903144688</v>
      </c>
      <c r="G594" s="1">
        <f t="shared" si="39"/>
        <v>4.7631325074725872</v>
      </c>
      <c r="H594">
        <f>'u rate'!B617</f>
        <v>5.2</v>
      </c>
      <c r="I594" s="1">
        <f>INDEX(inf!$J$8:$J$12,'u fit'!C594)</f>
        <v>3.1854064461523328E-2</v>
      </c>
      <c r="J594" s="60"/>
      <c r="K594" s="60">
        <f t="shared" si="40"/>
        <v>4.8849885249028553</v>
      </c>
      <c r="L594">
        <f>INDEX(SS!$U$76:$U$80,'u fit'!C594)</f>
        <v>3.6759870766402379E-2</v>
      </c>
      <c r="M594" s="60"/>
    </row>
    <row r="595" spans="1:13" x14ac:dyDescent="0.25">
      <c r="A595">
        <f>SS!B595</f>
        <v>1997</v>
      </c>
      <c r="B595">
        <f>SS!C595</f>
        <v>3</v>
      </c>
      <c r="C595">
        <f>SS!I595</f>
        <v>5</v>
      </c>
      <c r="D595" s="60">
        <f>INDEX(IRFs!$Y$17:$Y$21,'u fit'!C595)</f>
        <v>0.98240286894199802</v>
      </c>
      <c r="E595" s="1">
        <f t="shared" si="37"/>
        <v>0.76369061589462595</v>
      </c>
      <c r="F595" s="1">
        <f t="shared" si="38"/>
        <v>4.0971620614386897</v>
      </c>
      <c r="G595" s="1">
        <f t="shared" si="39"/>
        <v>4.4122558146523518</v>
      </c>
      <c r="H595">
        <f>'u rate'!B618</f>
        <v>5.2</v>
      </c>
      <c r="I595" s="1">
        <f>INDEX(inf!$J$8:$J$12,'u fit'!C595)</f>
        <v>3.1854064461523328E-2</v>
      </c>
      <c r="J595" s="60"/>
      <c r="K595" s="60">
        <f t="shared" si="40"/>
        <v>4.6264678504754286</v>
      </c>
      <c r="L595">
        <f>INDEX(SS!$U$76:$U$80,'u fit'!C595)</f>
        <v>3.6759870766402379E-2</v>
      </c>
      <c r="M595" s="60"/>
    </row>
    <row r="596" spans="1:13" x14ac:dyDescent="0.25">
      <c r="A596">
        <f>SS!B596</f>
        <v>1997</v>
      </c>
      <c r="B596">
        <f>SS!C596</f>
        <v>4</v>
      </c>
      <c r="C596">
        <f>SS!I596</f>
        <v>4</v>
      </c>
      <c r="D596" s="60">
        <f>INDEX(IRFs!$Y$17:$Y$21,'u fit'!C596)</f>
        <v>0.80201963419566003</v>
      </c>
      <c r="E596" s="1">
        <f t="shared" si="37"/>
        <v>0.69002550441113841</v>
      </c>
      <c r="F596" s="1">
        <f t="shared" si="38"/>
        <v>4.023093025056439</v>
      </c>
      <c r="G596" s="1">
        <f t="shared" si="39"/>
        <v>4.3414493300718391</v>
      </c>
      <c r="H596">
        <f>'u rate'!B619</f>
        <v>5.0999999999999996</v>
      </c>
      <c r="I596" s="1">
        <f>INDEX(inf!$J$8:$J$12,'u fit'!C596)</f>
        <v>3.2207526866603574E-2</v>
      </c>
      <c r="J596" s="60"/>
      <c r="K596" s="60">
        <f t="shared" si="40"/>
        <v>4.5564505771811632</v>
      </c>
      <c r="L596">
        <f>INDEX(SS!$U$76:$U$80,'u fit'!C596)</f>
        <v>3.5790120072178556E-2</v>
      </c>
      <c r="M596" s="60"/>
    </row>
    <row r="597" spans="1:13" x14ac:dyDescent="0.25">
      <c r="A597">
        <f>SS!B597</f>
        <v>1997</v>
      </c>
      <c r="B597">
        <f>SS!C597</f>
        <v>5</v>
      </c>
      <c r="C597">
        <f>SS!I597</f>
        <v>5</v>
      </c>
      <c r="D597" s="60">
        <f>INDEX(IRFs!$Y$17:$Y$21,'u fit'!C597)</f>
        <v>0.98240286894199802</v>
      </c>
      <c r="E597" s="1">
        <f t="shared" si="37"/>
        <v>0.76369061589462595</v>
      </c>
      <c r="F597" s="1">
        <f t="shared" si="38"/>
        <v>4.3382350411179438</v>
      </c>
      <c r="G597" s="1">
        <f t="shared" si="39"/>
        <v>4.6469740175663912</v>
      </c>
      <c r="H597">
        <f>'u rate'!B620</f>
        <v>4.9000000000000004</v>
      </c>
      <c r="I597" s="1">
        <f>INDEX(inf!$J$8:$J$12,'u fit'!C597)</f>
        <v>3.1854064461523328E-2</v>
      </c>
      <c r="J597" s="60"/>
      <c r="K597" s="60">
        <f t="shared" si="40"/>
        <v>4.7693695806209249</v>
      </c>
      <c r="L597">
        <f>INDEX(SS!$U$76:$U$80,'u fit'!C597)</f>
        <v>3.6759870766402379E-2</v>
      </c>
      <c r="M597" s="60"/>
    </row>
    <row r="598" spans="1:13" x14ac:dyDescent="0.25">
      <c r="A598">
        <f>SS!B598</f>
        <v>1997</v>
      </c>
      <c r="B598">
        <f>SS!C598</f>
        <v>6</v>
      </c>
      <c r="C598">
        <f>SS!I598</f>
        <v>5</v>
      </c>
      <c r="D598" s="60">
        <f>INDEX(IRFs!$Y$17:$Y$21,'u fit'!C598)</f>
        <v>0.98240286894199802</v>
      </c>
      <c r="E598" s="1">
        <f t="shared" si="37"/>
        <v>0.76369061589462595</v>
      </c>
      <c r="F598" s="1">
        <f t="shared" si="38"/>
        <v>4.0723816781742563</v>
      </c>
      <c r="G598" s="1">
        <f t="shared" si="39"/>
        <v>4.3888151744139527</v>
      </c>
      <c r="H598">
        <f>'u rate'!B621</f>
        <v>5</v>
      </c>
      <c r="I598" s="1">
        <f>INDEX(inf!$J$8:$J$12,'u fit'!C598)</f>
        <v>3.1854064461523328E-2</v>
      </c>
      <c r="J598" s="60"/>
      <c r="K598" s="60">
        <f t="shared" si="40"/>
        <v>4.6032884803444567</v>
      </c>
      <c r="L598">
        <f>INDEX(SS!$U$76:$U$80,'u fit'!C598)</f>
        <v>3.6759870766402379E-2</v>
      </c>
      <c r="M598" s="60"/>
    </row>
    <row r="599" spans="1:13" x14ac:dyDescent="0.25">
      <c r="A599">
        <f>SS!B599</f>
        <v>1997</v>
      </c>
      <c r="B599">
        <f>SS!C599</f>
        <v>7</v>
      </c>
      <c r="C599">
        <f>SS!I599</f>
        <v>5</v>
      </c>
      <c r="D599" s="60">
        <f>INDEX(IRFs!$Y$17:$Y$21,'u fit'!C599)</f>
        <v>0.98240286894199802</v>
      </c>
      <c r="E599" s="1">
        <f t="shared" si="37"/>
        <v>0.76369061589462595</v>
      </c>
      <c r="F599" s="1">
        <f t="shared" si="38"/>
        <v>4.0180265438752114</v>
      </c>
      <c r="G599" s="1">
        <f t="shared" si="39"/>
        <v>4.3367190377339329</v>
      </c>
      <c r="H599">
        <f>'u rate'!B622</f>
        <v>4.9000000000000004</v>
      </c>
      <c r="I599" s="1">
        <f>INDEX(inf!$J$8:$J$12,'u fit'!C599)</f>
        <v>3.1854064461523328E-2</v>
      </c>
      <c r="J599" s="60"/>
      <c r="K599" s="60">
        <f t="shared" si="40"/>
        <v>4.5517730088292367</v>
      </c>
      <c r="L599">
        <f>INDEX(SS!$U$76:$U$80,'u fit'!C599)</f>
        <v>3.6759870766402379E-2</v>
      </c>
      <c r="M599" s="60"/>
    </row>
    <row r="600" spans="1:13" x14ac:dyDescent="0.25">
      <c r="A600">
        <f>SS!B600</f>
        <v>1997</v>
      </c>
      <c r="B600">
        <f>SS!C600</f>
        <v>8</v>
      </c>
      <c r="C600">
        <f>SS!I600</f>
        <v>5</v>
      </c>
      <c r="D600" s="60">
        <f>INDEX(IRFs!$Y$17:$Y$21,'u fit'!C600)</f>
        <v>0.98240286894199802</v>
      </c>
      <c r="E600" s="1">
        <f t="shared" si="37"/>
        <v>0.76369061589462595</v>
      </c>
      <c r="F600" s="1">
        <f t="shared" si="38"/>
        <v>4.0069133475178162</v>
      </c>
      <c r="G600" s="1">
        <f t="shared" si="39"/>
        <v>4.3262061014973048</v>
      </c>
      <c r="H600">
        <f>'u rate'!B623</f>
        <v>4.8</v>
      </c>
      <c r="I600" s="1">
        <f>INDEX(inf!$J$8:$J$12,'u fit'!C600)</f>
        <v>3.1854064461523328E-2</v>
      </c>
      <c r="J600" s="60"/>
      <c r="K600" s="60">
        <f t="shared" si="40"/>
        <v>4.5413772501078977</v>
      </c>
      <c r="L600">
        <f>INDEX(SS!$U$76:$U$80,'u fit'!C600)</f>
        <v>3.6759870766402379E-2</v>
      </c>
      <c r="M600" s="60"/>
    </row>
    <row r="601" spans="1:13" x14ac:dyDescent="0.25">
      <c r="A601">
        <f>SS!B601</f>
        <v>1997</v>
      </c>
      <c r="B601">
        <f>SS!C601</f>
        <v>9</v>
      </c>
      <c r="C601">
        <f>SS!I601</f>
        <v>5</v>
      </c>
      <c r="D601" s="60">
        <f>INDEX(IRFs!$Y$17:$Y$21,'u fit'!C601)</f>
        <v>0.98240286894199802</v>
      </c>
      <c r="E601" s="1">
        <f t="shared" si="37"/>
        <v>0.76369061589462595</v>
      </c>
      <c r="F601" s="1">
        <f t="shared" si="38"/>
        <v>4.0046411954043002</v>
      </c>
      <c r="G601" s="1">
        <f t="shared" si="39"/>
        <v>4.324084603909216</v>
      </c>
      <c r="H601">
        <f>'u rate'!B624</f>
        <v>4.9000000000000004</v>
      </c>
      <c r="I601" s="1">
        <f>INDEX(inf!$J$8:$J$12,'u fit'!C601)</f>
        <v>3.1854064461523328E-2</v>
      </c>
      <c r="J601" s="60"/>
      <c r="K601" s="60">
        <f t="shared" si="40"/>
        <v>4.539279398798115</v>
      </c>
      <c r="L601">
        <f>INDEX(SS!$U$76:$U$80,'u fit'!C601)</f>
        <v>3.6759870766402379E-2</v>
      </c>
      <c r="M601" s="60"/>
    </row>
    <row r="602" spans="1:13" x14ac:dyDescent="0.25">
      <c r="A602">
        <f>SS!B602</f>
        <v>1997</v>
      </c>
      <c r="B602">
        <f>SS!C602</f>
        <v>10</v>
      </c>
      <c r="C602">
        <f>SS!I602</f>
        <v>5</v>
      </c>
      <c r="D602" s="60">
        <f>INDEX(IRFs!$Y$17:$Y$21,'u fit'!C602)</f>
        <v>0.98240286894199802</v>
      </c>
      <c r="E602" s="1">
        <f t="shared" si="37"/>
        <v>0.76369061589462595</v>
      </c>
      <c r="F602" s="1">
        <f t="shared" si="38"/>
        <v>4.0041766418176516</v>
      </c>
      <c r="G602" s="1">
        <f t="shared" si="39"/>
        <v>4.3236564883081163</v>
      </c>
      <c r="H602">
        <f>'u rate'!B625</f>
        <v>4.7</v>
      </c>
      <c r="I602" s="1">
        <f>INDEX(inf!$J$8:$J$12,'u fit'!C602)</f>
        <v>3.1854064461523328E-2</v>
      </c>
      <c r="J602" s="60"/>
      <c r="K602" s="60">
        <f t="shared" si="40"/>
        <v>4.5388560549868622</v>
      </c>
      <c r="L602">
        <f>INDEX(SS!$U$76:$U$80,'u fit'!C602)</f>
        <v>3.6759870766402379E-2</v>
      </c>
      <c r="M602" s="60"/>
    </row>
    <row r="603" spans="1:13" x14ac:dyDescent="0.25">
      <c r="A603">
        <f>SS!B603</f>
        <v>1997</v>
      </c>
      <c r="B603">
        <f>SS!C603</f>
        <v>11</v>
      </c>
      <c r="C603">
        <f>SS!I603</f>
        <v>5</v>
      </c>
      <c r="D603" s="60">
        <f>INDEX(IRFs!$Y$17:$Y$21,'u fit'!C603)</f>
        <v>0.98240286894199802</v>
      </c>
      <c r="E603" s="1">
        <f t="shared" si="37"/>
        <v>0.76369061589462595</v>
      </c>
      <c r="F603" s="1">
        <f t="shared" si="38"/>
        <v>4.0040816613656016</v>
      </c>
      <c r="G603" s="1">
        <f t="shared" si="39"/>
        <v>4.3235700951069482</v>
      </c>
      <c r="H603">
        <f>'u rate'!B626</f>
        <v>4.5999999999999996</v>
      </c>
      <c r="I603" s="1">
        <f>INDEX(inf!$J$8:$J$12,'u fit'!C603)</f>
        <v>3.1854064461523328E-2</v>
      </c>
      <c r="J603" s="60"/>
      <c r="K603" s="60">
        <f t="shared" si="40"/>
        <v>4.5387706247270101</v>
      </c>
      <c r="L603">
        <f>INDEX(SS!$U$76:$U$80,'u fit'!C603)</f>
        <v>3.6759870766402379E-2</v>
      </c>
      <c r="M603" s="60"/>
    </row>
    <row r="604" spans="1:13" x14ac:dyDescent="0.25">
      <c r="A604">
        <f>SS!B604</f>
        <v>1997</v>
      </c>
      <c r="B604">
        <f>SS!C604</f>
        <v>12</v>
      </c>
      <c r="C604">
        <f>SS!I604</f>
        <v>5</v>
      </c>
      <c r="D604" s="60">
        <f>INDEX(IRFs!$Y$17:$Y$21,'u fit'!C604)</f>
        <v>0.98240286894199802</v>
      </c>
      <c r="E604" s="1">
        <f t="shared" si="37"/>
        <v>0.76369061589462595</v>
      </c>
      <c r="F604" s="1">
        <f t="shared" si="38"/>
        <v>4.0040622421069179</v>
      </c>
      <c r="G604" s="1">
        <f t="shared" si="39"/>
        <v>4.3235526610653281</v>
      </c>
      <c r="H604">
        <f>'u rate'!B627</f>
        <v>4.7</v>
      </c>
      <c r="I604" s="1">
        <f>INDEX(inf!$J$8:$J$12,'u fit'!C604)</f>
        <v>3.1854064461523328E-2</v>
      </c>
      <c r="J604" s="60"/>
      <c r="K604" s="60">
        <f t="shared" si="40"/>
        <v>4.5387533850057604</v>
      </c>
      <c r="L604">
        <f>INDEX(SS!$U$76:$U$80,'u fit'!C604)</f>
        <v>3.6759870766402379E-2</v>
      </c>
      <c r="M604" s="60"/>
    </row>
    <row r="605" spans="1:13" x14ac:dyDescent="0.25">
      <c r="A605">
        <f>SS!B605</f>
        <v>1998</v>
      </c>
      <c r="B605">
        <f>SS!C605</f>
        <v>1</v>
      </c>
      <c r="C605">
        <f>SS!I605</f>
        <v>5</v>
      </c>
      <c r="D605" s="60">
        <f>INDEX(IRFs!$Y$17:$Y$21,'u fit'!C605)</f>
        <v>0.98240286894199802</v>
      </c>
      <c r="E605" s="1">
        <f t="shared" si="37"/>
        <v>0.76369061589462595</v>
      </c>
      <c r="F605" s="1">
        <f t="shared" si="38"/>
        <v>4.0040582717361763</v>
      </c>
      <c r="G605" s="1">
        <f t="shared" si="39"/>
        <v>4.3235491428971953</v>
      </c>
      <c r="H605">
        <f>'u rate'!B628</f>
        <v>4.5999999999999996</v>
      </c>
      <c r="I605" s="1">
        <f>INDEX(inf!$J$8:$J$12,'u fit'!C605)</f>
        <v>3.1854064461523328E-2</v>
      </c>
      <c r="J605" s="60"/>
      <c r="K605" s="60">
        <f t="shared" si="40"/>
        <v>4.5387499060512404</v>
      </c>
      <c r="L605">
        <f>INDEX(SS!$U$76:$U$80,'u fit'!C605)</f>
        <v>3.6759870766402379E-2</v>
      </c>
      <c r="M605" s="60"/>
    </row>
    <row r="606" spans="1:13" x14ac:dyDescent="0.25">
      <c r="A606">
        <f>SS!B606</f>
        <v>1998</v>
      </c>
      <c r="B606">
        <f>SS!C606</f>
        <v>2</v>
      </c>
      <c r="C606">
        <f>SS!I606</f>
        <v>5</v>
      </c>
      <c r="D606" s="60">
        <f>INDEX(IRFs!$Y$17:$Y$21,'u fit'!C606)</f>
        <v>0.98240286894199802</v>
      </c>
      <c r="E606" s="1">
        <f t="shared" si="37"/>
        <v>0.76369061589462595</v>
      </c>
      <c r="F606" s="1">
        <f t="shared" si="38"/>
        <v>4.0040574599727572</v>
      </c>
      <c r="G606" s="1">
        <f t="shared" si="39"/>
        <v>4.3235484329351976</v>
      </c>
      <c r="H606">
        <f>'u rate'!B629</f>
        <v>4.5999999999999996</v>
      </c>
      <c r="I606" s="1">
        <f>INDEX(inf!$J$8:$J$12,'u fit'!C606)</f>
        <v>3.1854064461523328E-2</v>
      </c>
      <c r="J606" s="60"/>
      <c r="K606" s="60">
        <f t="shared" si="40"/>
        <v>4.5387492040025013</v>
      </c>
      <c r="L606">
        <f>INDEX(SS!$U$76:$U$80,'u fit'!C606)</f>
        <v>3.6759870766402379E-2</v>
      </c>
      <c r="M606" s="60"/>
    </row>
    <row r="607" spans="1:13" x14ac:dyDescent="0.25">
      <c r="A607">
        <f>SS!B607</f>
        <v>1998</v>
      </c>
      <c r="B607">
        <f>SS!C607</f>
        <v>3</v>
      </c>
      <c r="C607">
        <f>SS!I607</f>
        <v>5</v>
      </c>
      <c r="D607" s="60">
        <f>INDEX(IRFs!$Y$17:$Y$21,'u fit'!C607)</f>
        <v>0.98240286894199802</v>
      </c>
      <c r="E607" s="1">
        <f t="shared" si="37"/>
        <v>0.76369061589462595</v>
      </c>
      <c r="F607" s="1">
        <f t="shared" si="38"/>
        <v>4.0040572940034078</v>
      </c>
      <c r="G607" s="1">
        <f t="shared" si="39"/>
        <v>4.3235482896657409</v>
      </c>
      <c r="H607">
        <f>'u rate'!B630</f>
        <v>4.7</v>
      </c>
      <c r="I607" s="1">
        <f>INDEX(inf!$J$8:$J$12,'u fit'!C607)</f>
        <v>3.1854064461523328E-2</v>
      </c>
      <c r="J607" s="60"/>
      <c r="K607" s="60">
        <f t="shared" si="40"/>
        <v>4.5387490623299307</v>
      </c>
      <c r="L607">
        <f>INDEX(SS!$U$76:$U$80,'u fit'!C607)</f>
        <v>3.6759870766402379E-2</v>
      </c>
      <c r="M607" s="60"/>
    </row>
    <row r="608" spans="1:13" x14ac:dyDescent="0.25">
      <c r="A608">
        <f>SS!B608</f>
        <v>1998</v>
      </c>
      <c r="B608">
        <f>SS!C608</f>
        <v>4</v>
      </c>
      <c r="C608">
        <f>SS!I608</f>
        <v>5</v>
      </c>
      <c r="D608" s="60">
        <f>INDEX(IRFs!$Y$17:$Y$21,'u fit'!C608)</f>
        <v>0.98240286894199802</v>
      </c>
      <c r="E608" s="1">
        <f t="shared" si="37"/>
        <v>0.76369061589462595</v>
      </c>
      <c r="F608" s="1">
        <f t="shared" si="38"/>
        <v>4.0040572600700912</v>
      </c>
      <c r="G608" s="1">
        <f t="shared" si="39"/>
        <v>4.3235482607541407</v>
      </c>
      <c r="H608">
        <f>'u rate'!B631</f>
        <v>4.3</v>
      </c>
      <c r="I608" s="1">
        <f>INDEX(inf!$J$8:$J$12,'u fit'!C608)</f>
        <v>3.1854064461523328E-2</v>
      </c>
      <c r="J608" s="60"/>
      <c r="K608" s="60">
        <f t="shared" si="40"/>
        <v>4.5387490337405803</v>
      </c>
      <c r="L608">
        <f>INDEX(SS!$U$76:$U$80,'u fit'!C608)</f>
        <v>3.6759870766402379E-2</v>
      </c>
      <c r="M608" s="60"/>
    </row>
    <row r="609" spans="1:13" x14ac:dyDescent="0.25">
      <c r="A609">
        <f>SS!B609</f>
        <v>1998</v>
      </c>
      <c r="B609">
        <f>SS!C609</f>
        <v>5</v>
      </c>
      <c r="C609">
        <f>SS!I609</f>
        <v>5</v>
      </c>
      <c r="D609" s="60">
        <f>INDEX(IRFs!$Y$17:$Y$21,'u fit'!C609)</f>
        <v>0.98240286894199802</v>
      </c>
      <c r="E609" s="1">
        <f t="shared" si="37"/>
        <v>0.76369061589462595</v>
      </c>
      <c r="F609" s="1">
        <f t="shared" si="38"/>
        <v>4.0040572531322445</v>
      </c>
      <c r="G609" s="1">
        <f t="shared" si="39"/>
        <v>4.3235482549198156</v>
      </c>
      <c r="H609">
        <f>'u rate'!B632</f>
        <v>4.4000000000000004</v>
      </c>
      <c r="I609" s="1">
        <f>INDEX(inf!$J$8:$J$12,'u fit'!C609)</f>
        <v>3.1854064461523328E-2</v>
      </c>
      <c r="J609" s="60"/>
      <c r="K609" s="60">
        <f t="shared" si="40"/>
        <v>4.5387490279712841</v>
      </c>
      <c r="L609">
        <f>INDEX(SS!$U$76:$U$80,'u fit'!C609)</f>
        <v>3.6759870766402379E-2</v>
      </c>
      <c r="M609" s="60"/>
    </row>
    <row r="610" spans="1:13" x14ac:dyDescent="0.25">
      <c r="A610">
        <f>SS!B610</f>
        <v>1998</v>
      </c>
      <c r="B610">
        <f>SS!C610</f>
        <v>6</v>
      </c>
      <c r="C610">
        <f>SS!I610</f>
        <v>5</v>
      </c>
      <c r="D610" s="60">
        <f>INDEX(IRFs!$Y$17:$Y$21,'u fit'!C610)</f>
        <v>0.98240286894199802</v>
      </c>
      <c r="E610" s="1">
        <f t="shared" si="37"/>
        <v>0.76369061589462595</v>
      </c>
      <c r="F610" s="1">
        <f t="shared" si="38"/>
        <v>4.0040572517137649</v>
      </c>
      <c r="G610" s="1">
        <f t="shared" si="39"/>
        <v>4.3235482537424561</v>
      </c>
      <c r="H610">
        <f>'u rate'!B633</f>
        <v>4.5</v>
      </c>
      <c r="I610" s="1">
        <f>INDEX(inf!$J$8:$J$12,'u fit'!C610)</f>
        <v>3.1854064461523328E-2</v>
      </c>
      <c r="J610" s="60"/>
      <c r="K610" s="60">
        <f t="shared" si="40"/>
        <v>4.5387490268070474</v>
      </c>
      <c r="L610">
        <f>INDEX(SS!$U$76:$U$80,'u fit'!C610)</f>
        <v>3.6759870766402379E-2</v>
      </c>
      <c r="M610" s="60"/>
    </row>
    <row r="611" spans="1:13" x14ac:dyDescent="0.25">
      <c r="A611">
        <f>SS!B611</f>
        <v>1998</v>
      </c>
      <c r="B611">
        <f>SS!C611</f>
        <v>7</v>
      </c>
      <c r="C611">
        <f>SS!I611</f>
        <v>5</v>
      </c>
      <c r="D611" s="60">
        <f>INDEX(IRFs!$Y$17:$Y$21,'u fit'!C611)</f>
        <v>0.98240286894199802</v>
      </c>
      <c r="E611" s="1">
        <f t="shared" si="37"/>
        <v>0.76369061589462595</v>
      </c>
      <c r="F611" s="1">
        <f t="shared" si="38"/>
        <v>4.0040572514237489</v>
      </c>
      <c r="G611" s="1">
        <f t="shared" si="39"/>
        <v>4.3235482535048657</v>
      </c>
      <c r="H611">
        <f>'u rate'!B634</f>
        <v>4.5</v>
      </c>
      <c r="I611" s="1">
        <f>INDEX(inf!$J$8:$J$12,'u fit'!C611)</f>
        <v>3.1854064461523328E-2</v>
      </c>
      <c r="J611" s="60"/>
      <c r="K611" s="60">
        <f t="shared" si="40"/>
        <v>4.5387490265721055</v>
      </c>
      <c r="L611">
        <f>INDEX(SS!$U$76:$U$80,'u fit'!C611)</f>
        <v>3.6759870766402379E-2</v>
      </c>
      <c r="M611" s="60"/>
    </row>
    <row r="612" spans="1:13" x14ac:dyDescent="0.25">
      <c r="A612">
        <f>SS!B612</f>
        <v>1998</v>
      </c>
      <c r="B612">
        <f>SS!C612</f>
        <v>8</v>
      </c>
      <c r="C612">
        <f>SS!I612</f>
        <v>5</v>
      </c>
      <c r="D612" s="60">
        <f>INDEX(IRFs!$Y$17:$Y$21,'u fit'!C612)</f>
        <v>0.98240286894199802</v>
      </c>
      <c r="E612" s="1">
        <f t="shared" si="37"/>
        <v>0.76369061589462595</v>
      </c>
      <c r="F612" s="1">
        <f t="shared" si="38"/>
        <v>4.0040572513644541</v>
      </c>
      <c r="G612" s="1">
        <f t="shared" si="39"/>
        <v>4.323548253456921</v>
      </c>
      <c r="H612">
        <f>'u rate'!B635</f>
        <v>4.5</v>
      </c>
      <c r="I612" s="1">
        <f>INDEX(inf!$J$8:$J$12,'u fit'!C612)</f>
        <v>3.1854064461523328E-2</v>
      </c>
      <c r="J612" s="60"/>
      <c r="K612" s="60">
        <f t="shared" si="40"/>
        <v>4.5387490265246946</v>
      </c>
      <c r="L612">
        <f>INDEX(SS!$U$76:$U$80,'u fit'!C612)</f>
        <v>3.6759870766402379E-2</v>
      </c>
      <c r="M612" s="60"/>
    </row>
    <row r="613" spans="1:13" x14ac:dyDescent="0.25">
      <c r="A613">
        <f>SS!B613</f>
        <v>1998</v>
      </c>
      <c r="B613">
        <f>SS!C613</f>
        <v>9</v>
      </c>
      <c r="C613">
        <f>SS!I613</f>
        <v>5</v>
      </c>
      <c r="D613" s="60">
        <f>INDEX(IRFs!$Y$17:$Y$21,'u fit'!C613)</f>
        <v>0.98240286894199802</v>
      </c>
      <c r="E613" s="1">
        <f t="shared" si="37"/>
        <v>0.76369061589462595</v>
      </c>
      <c r="F613" s="1">
        <f t="shared" si="38"/>
        <v>4.0040572513523305</v>
      </c>
      <c r="G613" s="1">
        <f t="shared" si="39"/>
        <v>4.323548253447246</v>
      </c>
      <c r="H613">
        <f>'u rate'!B636</f>
        <v>4.5999999999999996</v>
      </c>
      <c r="I613" s="1">
        <f>INDEX(inf!$J$8:$J$12,'u fit'!C613)</f>
        <v>3.1854064461523328E-2</v>
      </c>
      <c r="J613" s="60"/>
      <c r="K613" s="60">
        <f t="shared" si="40"/>
        <v>4.5387490265151271</v>
      </c>
      <c r="L613">
        <f>INDEX(SS!$U$76:$U$80,'u fit'!C613)</f>
        <v>3.6759870766402379E-2</v>
      </c>
      <c r="M613" s="60"/>
    </row>
    <row r="614" spans="1:13" x14ac:dyDescent="0.25">
      <c r="A614">
        <f>SS!B614</f>
        <v>1998</v>
      </c>
      <c r="B614">
        <f>SS!C614</f>
        <v>10</v>
      </c>
      <c r="C614">
        <f>SS!I614</f>
        <v>5</v>
      </c>
      <c r="D614" s="60">
        <f>INDEX(IRFs!$Y$17:$Y$21,'u fit'!C614)</f>
        <v>0.98240286894199802</v>
      </c>
      <c r="E614" s="1">
        <f t="shared" si="37"/>
        <v>0.76369061589462595</v>
      </c>
      <c r="F614" s="1">
        <f t="shared" si="38"/>
        <v>4.0040572513498516</v>
      </c>
      <c r="G614" s="1">
        <f t="shared" si="39"/>
        <v>4.3235482534452938</v>
      </c>
      <c r="H614">
        <f>'u rate'!B637</f>
        <v>4.5</v>
      </c>
      <c r="I614" s="1">
        <f>INDEX(inf!$J$8:$J$12,'u fit'!C614)</f>
        <v>3.1854064461523328E-2</v>
      </c>
      <c r="J614" s="60"/>
      <c r="K614" s="60">
        <f t="shared" si="40"/>
        <v>4.5387490265131971</v>
      </c>
      <c r="L614">
        <f>INDEX(SS!$U$76:$U$80,'u fit'!C614)</f>
        <v>3.6759870766402379E-2</v>
      </c>
      <c r="M614" s="60"/>
    </row>
    <row r="615" spans="1:13" x14ac:dyDescent="0.25">
      <c r="A615">
        <f>SS!B615</f>
        <v>1998</v>
      </c>
      <c r="B615">
        <f>SS!C615</f>
        <v>11</v>
      </c>
      <c r="C615">
        <f>SS!I615</f>
        <v>5</v>
      </c>
      <c r="D615" s="60">
        <f>INDEX(IRFs!$Y$17:$Y$21,'u fit'!C615)</f>
        <v>0.98240286894199802</v>
      </c>
      <c r="E615" s="1">
        <f t="shared" si="37"/>
        <v>0.76369061589462595</v>
      </c>
      <c r="F615" s="1">
        <f t="shared" si="38"/>
        <v>4.0040572513493453</v>
      </c>
      <c r="G615" s="1">
        <f t="shared" si="39"/>
        <v>4.3235482534448995</v>
      </c>
      <c r="H615">
        <f>'u rate'!B638</f>
        <v>4.4000000000000004</v>
      </c>
      <c r="I615" s="1">
        <f>INDEX(inf!$J$8:$J$12,'u fit'!C615)</f>
        <v>3.1854064461523328E-2</v>
      </c>
      <c r="J615" s="60"/>
      <c r="K615" s="60">
        <f t="shared" si="40"/>
        <v>4.5387490265128072</v>
      </c>
      <c r="L615">
        <f>INDEX(SS!$U$76:$U$80,'u fit'!C615)</f>
        <v>3.6759870766402379E-2</v>
      </c>
      <c r="M615" s="60"/>
    </row>
    <row r="616" spans="1:13" x14ac:dyDescent="0.25">
      <c r="A616">
        <f>SS!B616</f>
        <v>1998</v>
      </c>
      <c r="B616">
        <f>SS!C616</f>
        <v>12</v>
      </c>
      <c r="C616">
        <f>SS!I616</f>
        <v>5</v>
      </c>
      <c r="D616" s="60">
        <f>INDEX(IRFs!$Y$17:$Y$21,'u fit'!C616)</f>
        <v>0.98240286894199802</v>
      </c>
      <c r="E616" s="1">
        <f t="shared" si="37"/>
        <v>0.76369061589462595</v>
      </c>
      <c r="F616" s="1">
        <f t="shared" si="38"/>
        <v>4.0040572513492414</v>
      </c>
      <c r="G616" s="1">
        <f t="shared" si="39"/>
        <v>4.3235482534448195</v>
      </c>
      <c r="H616">
        <f>'u rate'!B639</f>
        <v>4.4000000000000004</v>
      </c>
      <c r="I616" s="1">
        <f>INDEX(inf!$J$8:$J$12,'u fit'!C616)</f>
        <v>3.1854064461523328E-2</v>
      </c>
      <c r="J616" s="60"/>
      <c r="K616" s="60">
        <f t="shared" si="40"/>
        <v>4.5387490265127282</v>
      </c>
      <c r="L616">
        <f>INDEX(SS!$U$76:$U$80,'u fit'!C616)</f>
        <v>3.6759870766402379E-2</v>
      </c>
      <c r="M616" s="60"/>
    </row>
    <row r="617" spans="1:13" x14ac:dyDescent="0.25">
      <c r="A617">
        <f>SS!B617</f>
        <v>1999</v>
      </c>
      <c r="B617">
        <f>SS!C617</f>
        <v>1</v>
      </c>
      <c r="C617">
        <f>SS!I617</f>
        <v>5</v>
      </c>
      <c r="D617" s="60">
        <f>INDEX(IRFs!$Y$17:$Y$21,'u fit'!C617)</f>
        <v>0.98240286894199802</v>
      </c>
      <c r="E617" s="1">
        <f t="shared" si="37"/>
        <v>0.76369061589462595</v>
      </c>
      <c r="F617" s="1">
        <f t="shared" si="38"/>
        <v>4.0040572513492201</v>
      </c>
      <c r="G617" s="1">
        <f t="shared" si="39"/>
        <v>4.3235482534448035</v>
      </c>
      <c r="H617">
        <f>'u rate'!B640</f>
        <v>4.3</v>
      </c>
      <c r="I617" s="1">
        <f>INDEX(inf!$J$8:$J$12,'u fit'!C617)</f>
        <v>3.1854064461523328E-2</v>
      </c>
      <c r="J617" s="60"/>
      <c r="K617" s="60">
        <f t="shared" si="40"/>
        <v>4.5387490265127131</v>
      </c>
      <c r="L617">
        <f>INDEX(SS!$U$76:$U$80,'u fit'!C617)</f>
        <v>3.6759870766402379E-2</v>
      </c>
      <c r="M617" s="60"/>
    </row>
    <row r="618" spans="1:13" x14ac:dyDescent="0.25">
      <c r="A618">
        <f>SS!B618</f>
        <v>1999</v>
      </c>
      <c r="B618">
        <f>SS!C618</f>
        <v>2</v>
      </c>
      <c r="C618">
        <f>SS!I618</f>
        <v>5</v>
      </c>
      <c r="D618" s="60">
        <f>INDEX(IRFs!$Y$17:$Y$21,'u fit'!C618)</f>
        <v>0.98240286894199802</v>
      </c>
      <c r="E618" s="1">
        <f t="shared" si="37"/>
        <v>0.76369061589462595</v>
      </c>
      <c r="F618" s="1">
        <f t="shared" si="38"/>
        <v>4.0040572513492156</v>
      </c>
      <c r="G618" s="1">
        <f t="shared" si="39"/>
        <v>4.3235482534448009</v>
      </c>
      <c r="H618">
        <f>'u rate'!B641</f>
        <v>4.4000000000000004</v>
      </c>
      <c r="I618" s="1">
        <f>INDEX(inf!$J$8:$J$12,'u fit'!C618)</f>
        <v>3.1854064461523328E-2</v>
      </c>
      <c r="J618" s="60"/>
      <c r="K618" s="60">
        <f t="shared" si="40"/>
        <v>4.5387490265127095</v>
      </c>
      <c r="L618">
        <f>INDEX(SS!$U$76:$U$80,'u fit'!C618)</f>
        <v>3.6759870766402379E-2</v>
      </c>
      <c r="M618" s="60"/>
    </row>
    <row r="619" spans="1:13" x14ac:dyDescent="0.25">
      <c r="A619">
        <f>SS!B619</f>
        <v>1999</v>
      </c>
      <c r="B619">
        <f>SS!C619</f>
        <v>3</v>
      </c>
      <c r="C619">
        <f>SS!I619</f>
        <v>5</v>
      </c>
      <c r="D619" s="60">
        <f>INDEX(IRFs!$Y$17:$Y$21,'u fit'!C619)</f>
        <v>0.98240286894199802</v>
      </c>
      <c r="E619" s="1">
        <f t="shared" si="37"/>
        <v>0.76369061589462595</v>
      </c>
      <c r="F619" s="1">
        <f t="shared" si="38"/>
        <v>4.0040572513492156</v>
      </c>
      <c r="G619" s="1">
        <f t="shared" si="39"/>
        <v>4.3235482534448</v>
      </c>
      <c r="H619">
        <f>'u rate'!B642</f>
        <v>4.2</v>
      </c>
      <c r="I619" s="1">
        <f>INDEX(inf!$J$8:$J$12,'u fit'!C619)</f>
        <v>3.1854064461523328E-2</v>
      </c>
      <c r="J619" s="60"/>
      <c r="K619" s="60">
        <f t="shared" si="40"/>
        <v>4.5387490265127095</v>
      </c>
      <c r="L619">
        <f>INDEX(SS!$U$76:$U$80,'u fit'!C619)</f>
        <v>3.6759870766402379E-2</v>
      </c>
      <c r="M619" s="60"/>
    </row>
    <row r="620" spans="1:13" x14ac:dyDescent="0.25">
      <c r="A620">
        <f>SS!B620</f>
        <v>1999</v>
      </c>
      <c r="B620">
        <f>SS!C620</f>
        <v>4</v>
      </c>
      <c r="C620">
        <f>SS!I620</f>
        <v>5</v>
      </c>
      <c r="D620" s="60">
        <f>INDEX(IRFs!$Y$17:$Y$21,'u fit'!C620)</f>
        <v>0.98240286894199802</v>
      </c>
      <c r="E620" s="1">
        <f t="shared" si="37"/>
        <v>0.76369061589462595</v>
      </c>
      <c r="F620" s="1">
        <f t="shared" si="38"/>
        <v>4.0040572513492156</v>
      </c>
      <c r="G620" s="1">
        <f t="shared" si="39"/>
        <v>4.3235482534448</v>
      </c>
      <c r="H620">
        <f>'u rate'!B643</f>
        <v>4.3</v>
      </c>
      <c r="I620" s="1">
        <f>INDEX(inf!$J$8:$J$12,'u fit'!C620)</f>
        <v>3.1854064461523328E-2</v>
      </c>
      <c r="J620" s="60"/>
      <c r="K620" s="60">
        <f t="shared" si="40"/>
        <v>4.5387490265127086</v>
      </c>
      <c r="L620">
        <f>INDEX(SS!$U$76:$U$80,'u fit'!C620)</f>
        <v>3.6759870766402379E-2</v>
      </c>
      <c r="M620" s="60"/>
    </row>
    <row r="621" spans="1:13" x14ac:dyDescent="0.25">
      <c r="A621">
        <f>SS!B621</f>
        <v>1999</v>
      </c>
      <c r="B621">
        <f>SS!C621</f>
        <v>5</v>
      </c>
      <c r="C621">
        <f>SS!I621</f>
        <v>5</v>
      </c>
      <c r="D621" s="60">
        <f>INDEX(IRFs!$Y$17:$Y$21,'u fit'!C621)</f>
        <v>0.98240286894199802</v>
      </c>
      <c r="E621" s="1">
        <f t="shared" si="37"/>
        <v>0.76369061589462595</v>
      </c>
      <c r="F621" s="1">
        <f t="shared" si="38"/>
        <v>4.0040572513492156</v>
      </c>
      <c r="G621" s="1">
        <f t="shared" si="39"/>
        <v>4.3235482534448</v>
      </c>
      <c r="H621">
        <f>'u rate'!B644</f>
        <v>4.2</v>
      </c>
      <c r="I621" s="1">
        <f>INDEX(inf!$J$8:$J$12,'u fit'!C621)</f>
        <v>3.1854064461523328E-2</v>
      </c>
      <c r="J621" s="60"/>
      <c r="K621" s="60">
        <f t="shared" si="40"/>
        <v>4.5387490265127086</v>
      </c>
      <c r="L621">
        <f>INDEX(SS!$U$76:$U$80,'u fit'!C621)</f>
        <v>3.6759870766402379E-2</v>
      </c>
      <c r="M621" s="60"/>
    </row>
    <row r="622" spans="1:13" x14ac:dyDescent="0.25">
      <c r="A622">
        <f>SS!B622</f>
        <v>1999</v>
      </c>
      <c r="B622">
        <f>SS!C622</f>
        <v>6</v>
      </c>
      <c r="C622">
        <f>SS!I622</f>
        <v>5</v>
      </c>
      <c r="D622" s="60">
        <f>INDEX(IRFs!$Y$17:$Y$21,'u fit'!C622)</f>
        <v>0.98240286894199802</v>
      </c>
      <c r="E622" s="1">
        <f t="shared" si="37"/>
        <v>0.76369061589462595</v>
      </c>
      <c r="F622" s="1">
        <f t="shared" si="38"/>
        <v>4.0040572513492156</v>
      </c>
      <c r="G622" s="1">
        <f t="shared" si="39"/>
        <v>4.3235482534448</v>
      </c>
      <c r="H622">
        <f>'u rate'!B645</f>
        <v>4.3</v>
      </c>
      <c r="I622" s="1">
        <f>INDEX(inf!$J$8:$J$12,'u fit'!C622)</f>
        <v>3.1854064461523328E-2</v>
      </c>
      <c r="J622" s="60"/>
      <c r="K622" s="60">
        <f t="shared" si="40"/>
        <v>4.5387490265127086</v>
      </c>
      <c r="L622">
        <f>INDEX(SS!$U$76:$U$80,'u fit'!C622)</f>
        <v>3.6759870766402379E-2</v>
      </c>
      <c r="M622" s="60"/>
    </row>
    <row r="623" spans="1:13" x14ac:dyDescent="0.25">
      <c r="A623">
        <f>SS!B623</f>
        <v>1999</v>
      </c>
      <c r="B623">
        <f>SS!C623</f>
        <v>7</v>
      </c>
      <c r="C623">
        <f>SS!I623</f>
        <v>5</v>
      </c>
      <c r="D623" s="60">
        <f>INDEX(IRFs!$Y$17:$Y$21,'u fit'!C623)</f>
        <v>0.98240286894199802</v>
      </c>
      <c r="E623" s="1">
        <f t="shared" si="37"/>
        <v>0.76369061589462595</v>
      </c>
      <c r="F623" s="1">
        <f t="shared" si="38"/>
        <v>4.0040572513492156</v>
      </c>
      <c r="G623" s="1">
        <f t="shared" si="39"/>
        <v>4.3235482534448</v>
      </c>
      <c r="H623">
        <f>'u rate'!B646</f>
        <v>4.3</v>
      </c>
      <c r="I623" s="1">
        <f>INDEX(inf!$J$8:$J$12,'u fit'!C623)</f>
        <v>3.1854064461523328E-2</v>
      </c>
      <c r="J623" s="60"/>
      <c r="K623" s="60">
        <f t="shared" si="40"/>
        <v>4.5387490265127086</v>
      </c>
      <c r="L623">
        <f>INDEX(SS!$U$76:$U$80,'u fit'!C623)</f>
        <v>3.6759870766402379E-2</v>
      </c>
      <c r="M623" s="60"/>
    </row>
    <row r="624" spans="1:13" x14ac:dyDescent="0.25">
      <c r="A624">
        <f>SS!B624</f>
        <v>1999</v>
      </c>
      <c r="B624">
        <f>SS!C624</f>
        <v>8</v>
      </c>
      <c r="C624">
        <f>SS!I624</f>
        <v>5</v>
      </c>
      <c r="D624" s="60">
        <f>INDEX(IRFs!$Y$17:$Y$21,'u fit'!C624)</f>
        <v>0.98240286894199802</v>
      </c>
      <c r="E624" s="1">
        <f t="shared" si="37"/>
        <v>0.76369061589462595</v>
      </c>
      <c r="F624" s="1">
        <f t="shared" si="38"/>
        <v>4.0040572513492156</v>
      </c>
      <c r="G624" s="1">
        <f t="shared" si="39"/>
        <v>4.3235482534448</v>
      </c>
      <c r="H624">
        <f>'u rate'!B647</f>
        <v>4.2</v>
      </c>
      <c r="I624" s="1">
        <f>INDEX(inf!$J$8:$J$12,'u fit'!C624)</f>
        <v>3.1854064461523328E-2</v>
      </c>
      <c r="J624" s="60"/>
      <c r="K624" s="60">
        <f t="shared" si="40"/>
        <v>4.5387490265127086</v>
      </c>
      <c r="L624">
        <f>INDEX(SS!$U$76:$U$80,'u fit'!C624)</f>
        <v>3.6759870766402379E-2</v>
      </c>
      <c r="M624" s="60"/>
    </row>
    <row r="625" spans="1:13" x14ac:dyDescent="0.25">
      <c r="A625">
        <f>SS!B625</f>
        <v>1999</v>
      </c>
      <c r="B625">
        <f>SS!C625</f>
        <v>9</v>
      </c>
      <c r="C625">
        <f>SS!I625</f>
        <v>5</v>
      </c>
      <c r="D625" s="60">
        <f>INDEX(IRFs!$Y$17:$Y$21,'u fit'!C625)</f>
        <v>0.98240286894199802</v>
      </c>
      <c r="E625" s="1">
        <f t="shared" si="37"/>
        <v>0.76369061589462595</v>
      </c>
      <c r="F625" s="1">
        <f t="shared" si="38"/>
        <v>4.0040572513492156</v>
      </c>
      <c r="G625" s="1">
        <f t="shared" si="39"/>
        <v>4.3235482534448</v>
      </c>
      <c r="H625">
        <f>'u rate'!B648</f>
        <v>4.2</v>
      </c>
      <c r="I625" s="1">
        <f>INDEX(inf!$J$8:$J$12,'u fit'!C625)</f>
        <v>3.1854064461523328E-2</v>
      </c>
      <c r="J625" s="60"/>
      <c r="K625" s="60">
        <f t="shared" si="40"/>
        <v>4.5387490265127086</v>
      </c>
      <c r="L625">
        <f>INDEX(SS!$U$76:$U$80,'u fit'!C625)</f>
        <v>3.6759870766402379E-2</v>
      </c>
      <c r="M625" s="60"/>
    </row>
    <row r="626" spans="1:13" x14ac:dyDescent="0.25">
      <c r="A626">
        <f>SS!B626</f>
        <v>1999</v>
      </c>
      <c r="B626">
        <f>SS!C626</f>
        <v>10</v>
      </c>
      <c r="C626">
        <f>SS!I626</f>
        <v>5</v>
      </c>
      <c r="D626" s="60">
        <f>INDEX(IRFs!$Y$17:$Y$21,'u fit'!C626)</f>
        <v>0.98240286894199802</v>
      </c>
      <c r="E626" s="1">
        <f t="shared" si="37"/>
        <v>0.76369061589462595</v>
      </c>
      <c r="F626" s="1">
        <f t="shared" si="38"/>
        <v>4.0040572513492156</v>
      </c>
      <c r="G626" s="1">
        <f t="shared" si="39"/>
        <v>4.3235482534448</v>
      </c>
      <c r="H626">
        <f>'u rate'!B649</f>
        <v>4.0999999999999996</v>
      </c>
      <c r="I626" s="1">
        <f>INDEX(inf!$J$8:$J$12,'u fit'!C626)</f>
        <v>3.1854064461523328E-2</v>
      </c>
      <c r="J626" s="60"/>
      <c r="K626" s="60">
        <f t="shared" si="40"/>
        <v>4.5387490265127086</v>
      </c>
      <c r="L626">
        <f>INDEX(SS!$U$76:$U$80,'u fit'!C626)</f>
        <v>3.6759870766402379E-2</v>
      </c>
      <c r="M626" s="60"/>
    </row>
    <row r="627" spans="1:13" x14ac:dyDescent="0.25">
      <c r="A627">
        <f>SS!B627</f>
        <v>1999</v>
      </c>
      <c r="B627">
        <f>SS!C627</f>
        <v>11</v>
      </c>
      <c r="C627">
        <f>SS!I627</f>
        <v>5</v>
      </c>
      <c r="D627" s="60">
        <f>INDEX(IRFs!$Y$17:$Y$21,'u fit'!C627)</f>
        <v>0.98240286894199802</v>
      </c>
      <c r="E627" s="1">
        <f t="shared" si="37"/>
        <v>0.76369061589462595</v>
      </c>
      <c r="F627" s="1">
        <f t="shared" si="38"/>
        <v>4.0040572513492156</v>
      </c>
      <c r="G627" s="1">
        <f t="shared" si="39"/>
        <v>4.3235482534448</v>
      </c>
      <c r="H627">
        <f>'u rate'!B650</f>
        <v>4.0999999999999996</v>
      </c>
      <c r="I627" s="1">
        <f>INDEX(inf!$J$8:$J$12,'u fit'!C627)</f>
        <v>3.1854064461523328E-2</v>
      </c>
      <c r="J627" s="60"/>
      <c r="K627" s="60">
        <f t="shared" si="40"/>
        <v>4.5387490265127086</v>
      </c>
      <c r="L627">
        <f>INDEX(SS!$U$76:$U$80,'u fit'!C627)</f>
        <v>3.6759870766402379E-2</v>
      </c>
      <c r="M627" s="60"/>
    </row>
    <row r="628" spans="1:13" x14ac:dyDescent="0.25">
      <c r="A628">
        <f>SS!B628</f>
        <v>1999</v>
      </c>
      <c r="B628">
        <f>SS!C628</f>
        <v>12</v>
      </c>
      <c r="C628">
        <f>SS!I628</f>
        <v>5</v>
      </c>
      <c r="D628" s="60">
        <f>INDEX(IRFs!$Y$17:$Y$21,'u fit'!C628)</f>
        <v>0.98240286894199802</v>
      </c>
      <c r="E628" s="1">
        <f t="shared" si="37"/>
        <v>0.76369061589462595</v>
      </c>
      <c r="F628" s="1">
        <f t="shared" si="38"/>
        <v>4.0040572513492156</v>
      </c>
      <c r="G628" s="1">
        <f t="shared" si="39"/>
        <v>4.3235482534448</v>
      </c>
      <c r="H628">
        <f>'u rate'!B651</f>
        <v>4</v>
      </c>
      <c r="I628" s="1">
        <f>INDEX(inf!$J$8:$J$12,'u fit'!C628)</f>
        <v>3.1854064461523328E-2</v>
      </c>
      <c r="J628" s="60"/>
      <c r="K628" s="60">
        <f t="shared" si="40"/>
        <v>4.5387490265127086</v>
      </c>
      <c r="L628">
        <f>INDEX(SS!$U$76:$U$80,'u fit'!C628)</f>
        <v>3.6759870766402379E-2</v>
      </c>
      <c r="M628" s="60"/>
    </row>
    <row r="629" spans="1:13" x14ac:dyDescent="0.25">
      <c r="A629">
        <f>SS!B629</f>
        <v>2000</v>
      </c>
      <c r="B629">
        <f>SS!C629</f>
        <v>1</v>
      </c>
      <c r="C629">
        <f>SS!I629</f>
        <v>5</v>
      </c>
      <c r="D629" s="60">
        <f>INDEX(IRFs!$Y$17:$Y$21,'u fit'!C629)</f>
        <v>0.98240286894199802</v>
      </c>
      <c r="E629" s="1">
        <f t="shared" si="37"/>
        <v>0.76369061589462595</v>
      </c>
      <c r="F629" s="1">
        <f t="shared" si="38"/>
        <v>4.0040572513492156</v>
      </c>
      <c r="G629" s="1">
        <f t="shared" si="39"/>
        <v>4.3235482534448</v>
      </c>
      <c r="H629">
        <f>'u rate'!B652</f>
        <v>4</v>
      </c>
      <c r="I629" s="1">
        <f>INDEX(inf!$J$8:$J$12,'u fit'!C629)</f>
        <v>3.1854064461523328E-2</v>
      </c>
      <c r="J629" s="60"/>
      <c r="K629" s="60">
        <f t="shared" si="40"/>
        <v>4.5387490265127086</v>
      </c>
      <c r="L629">
        <f>INDEX(SS!$U$76:$U$80,'u fit'!C629)</f>
        <v>3.6759870766402379E-2</v>
      </c>
      <c r="M629" s="60"/>
    </row>
    <row r="630" spans="1:13" x14ac:dyDescent="0.25">
      <c r="A630">
        <f>SS!B630</f>
        <v>2000</v>
      </c>
      <c r="B630">
        <f>SS!C630</f>
        <v>2</v>
      </c>
      <c r="C630">
        <f>SS!I630</f>
        <v>5</v>
      </c>
      <c r="D630" s="60">
        <f>INDEX(IRFs!$Y$17:$Y$21,'u fit'!C630)</f>
        <v>0.98240286894199802</v>
      </c>
      <c r="E630" s="1">
        <f t="shared" si="37"/>
        <v>0.76369061589462595</v>
      </c>
      <c r="F630" s="1">
        <f t="shared" si="38"/>
        <v>4.0040572513492156</v>
      </c>
      <c r="G630" s="1">
        <f t="shared" si="39"/>
        <v>4.3235482534448</v>
      </c>
      <c r="H630">
        <f>'u rate'!B653</f>
        <v>4.0999999999999996</v>
      </c>
      <c r="I630" s="1">
        <f>INDEX(inf!$J$8:$J$12,'u fit'!C630)</f>
        <v>3.1854064461523328E-2</v>
      </c>
      <c r="J630" s="60"/>
      <c r="K630" s="60">
        <f t="shared" si="40"/>
        <v>4.5387490265127086</v>
      </c>
      <c r="L630">
        <f>INDEX(SS!$U$76:$U$80,'u fit'!C630)</f>
        <v>3.6759870766402379E-2</v>
      </c>
      <c r="M630" s="60"/>
    </row>
    <row r="631" spans="1:13" x14ac:dyDescent="0.25">
      <c r="A631">
        <f>SS!B631</f>
        <v>2000</v>
      </c>
      <c r="B631">
        <f>SS!C631</f>
        <v>3</v>
      </c>
      <c r="C631">
        <f>SS!I631</f>
        <v>5</v>
      </c>
      <c r="D631" s="60">
        <f>INDEX(IRFs!$Y$17:$Y$21,'u fit'!C631)</f>
        <v>0.98240286894199802</v>
      </c>
      <c r="E631" s="1">
        <f t="shared" si="37"/>
        <v>0.76369061589462595</v>
      </c>
      <c r="F631" s="1">
        <f t="shared" si="38"/>
        <v>4.0040572513492156</v>
      </c>
      <c r="G631" s="1">
        <f t="shared" si="39"/>
        <v>4.3235482534448</v>
      </c>
      <c r="H631">
        <f>'u rate'!B654</f>
        <v>4</v>
      </c>
      <c r="I631" s="1">
        <f>INDEX(inf!$J$8:$J$12,'u fit'!C631)</f>
        <v>3.1854064461523328E-2</v>
      </c>
      <c r="J631" s="60"/>
      <c r="K631" s="60">
        <f t="shared" si="40"/>
        <v>4.5387490265127086</v>
      </c>
      <c r="L631">
        <f>INDEX(SS!$U$76:$U$80,'u fit'!C631)</f>
        <v>3.6759870766402379E-2</v>
      </c>
      <c r="M631" s="60"/>
    </row>
    <row r="632" spans="1:13" x14ac:dyDescent="0.25">
      <c r="A632">
        <f>SS!B632</f>
        <v>2000</v>
      </c>
      <c r="B632">
        <f>SS!C632</f>
        <v>4</v>
      </c>
      <c r="C632">
        <f>SS!I632</f>
        <v>5</v>
      </c>
      <c r="D632" s="60">
        <f>INDEX(IRFs!$Y$17:$Y$21,'u fit'!C632)</f>
        <v>0.98240286894199802</v>
      </c>
      <c r="E632" s="1">
        <f t="shared" si="37"/>
        <v>0.76369061589462595</v>
      </c>
      <c r="F632" s="1">
        <f t="shared" si="38"/>
        <v>4.0040572513492156</v>
      </c>
      <c r="G632" s="1">
        <f t="shared" si="39"/>
        <v>4.3235482534448</v>
      </c>
      <c r="H632">
        <f>'u rate'!B655</f>
        <v>3.8</v>
      </c>
      <c r="I632" s="1">
        <f>INDEX(inf!$J$8:$J$12,'u fit'!C632)</f>
        <v>3.1854064461523328E-2</v>
      </c>
      <c r="J632" s="60"/>
      <c r="K632" s="60">
        <f t="shared" si="40"/>
        <v>4.5387490265127086</v>
      </c>
      <c r="L632">
        <f>INDEX(SS!$U$76:$U$80,'u fit'!C632)</f>
        <v>3.6759870766402379E-2</v>
      </c>
      <c r="M632" s="60"/>
    </row>
    <row r="633" spans="1:13" x14ac:dyDescent="0.25">
      <c r="A633">
        <f>SS!B633</f>
        <v>2000</v>
      </c>
      <c r="B633">
        <f>SS!C633</f>
        <v>5</v>
      </c>
      <c r="C633">
        <f>SS!I633</f>
        <v>5</v>
      </c>
      <c r="D633" s="60">
        <f>INDEX(IRFs!$Y$17:$Y$21,'u fit'!C633)</f>
        <v>0.98240286894199802</v>
      </c>
      <c r="E633" s="1">
        <f t="shared" si="37"/>
        <v>0.76369061589462595</v>
      </c>
      <c r="F633" s="1">
        <f t="shared" si="38"/>
        <v>4.0040572513492156</v>
      </c>
      <c r="G633" s="1">
        <f t="shared" si="39"/>
        <v>4.3235482534448</v>
      </c>
      <c r="H633">
        <f>'u rate'!B656</f>
        <v>4</v>
      </c>
      <c r="I633" s="1">
        <f>INDEX(inf!$J$8:$J$12,'u fit'!C633)</f>
        <v>3.1854064461523328E-2</v>
      </c>
      <c r="J633" s="60"/>
      <c r="K633" s="60">
        <f t="shared" si="40"/>
        <v>4.5387490265127086</v>
      </c>
      <c r="L633">
        <f>INDEX(SS!$U$76:$U$80,'u fit'!C633)</f>
        <v>3.6759870766402379E-2</v>
      </c>
      <c r="M633" s="60"/>
    </row>
    <row r="634" spans="1:13" x14ac:dyDescent="0.25">
      <c r="A634">
        <f>SS!B634</f>
        <v>2000</v>
      </c>
      <c r="B634">
        <f>SS!C634</f>
        <v>6</v>
      </c>
      <c r="C634">
        <f>SS!I634</f>
        <v>5</v>
      </c>
      <c r="D634" s="60">
        <f>INDEX(IRFs!$Y$17:$Y$21,'u fit'!C634)</f>
        <v>0.98240286894199802</v>
      </c>
      <c r="E634" s="1">
        <f t="shared" si="37"/>
        <v>0.76369061589462595</v>
      </c>
      <c r="F634" s="1">
        <f t="shared" si="38"/>
        <v>4.0040572513492156</v>
      </c>
      <c r="G634" s="1">
        <f t="shared" si="39"/>
        <v>4.3235482534448</v>
      </c>
      <c r="H634">
        <f>'u rate'!B657</f>
        <v>4</v>
      </c>
      <c r="I634" s="1">
        <f>INDEX(inf!$J$8:$J$12,'u fit'!C634)</f>
        <v>3.1854064461523328E-2</v>
      </c>
      <c r="J634" s="60"/>
      <c r="K634" s="60">
        <f t="shared" si="40"/>
        <v>4.5387490265127086</v>
      </c>
      <c r="L634">
        <f>INDEX(SS!$U$76:$U$80,'u fit'!C634)</f>
        <v>3.6759870766402379E-2</v>
      </c>
      <c r="M634" s="60"/>
    </row>
    <row r="635" spans="1:13" x14ac:dyDescent="0.25">
      <c r="A635">
        <f>SS!B635</f>
        <v>2000</v>
      </c>
      <c r="B635">
        <f>SS!C635</f>
        <v>7</v>
      </c>
      <c r="C635">
        <f>SS!I635</f>
        <v>5</v>
      </c>
      <c r="D635" s="60">
        <f>INDEX(IRFs!$Y$17:$Y$21,'u fit'!C635)</f>
        <v>0.98240286894199802</v>
      </c>
      <c r="E635" s="1">
        <f t="shared" si="37"/>
        <v>0.76369061589462595</v>
      </c>
      <c r="F635" s="1">
        <f t="shared" si="38"/>
        <v>4.0040572513492156</v>
      </c>
      <c r="G635" s="1">
        <f t="shared" si="39"/>
        <v>4.3235482534448</v>
      </c>
      <c r="H635">
        <f>'u rate'!B658</f>
        <v>4</v>
      </c>
      <c r="I635" s="1">
        <f>INDEX(inf!$J$8:$J$12,'u fit'!C635)</f>
        <v>3.1854064461523328E-2</v>
      </c>
      <c r="J635" s="60"/>
      <c r="K635" s="60">
        <f t="shared" si="40"/>
        <v>4.5387490265127086</v>
      </c>
      <c r="L635">
        <f>INDEX(SS!$U$76:$U$80,'u fit'!C635)</f>
        <v>3.6759870766402379E-2</v>
      </c>
      <c r="M635" s="60"/>
    </row>
    <row r="636" spans="1:13" x14ac:dyDescent="0.25">
      <c r="A636">
        <f>SS!B636</f>
        <v>2000</v>
      </c>
      <c r="B636">
        <f>SS!C636</f>
        <v>8</v>
      </c>
      <c r="C636">
        <f>SS!I636</f>
        <v>5</v>
      </c>
      <c r="D636" s="60">
        <f>INDEX(IRFs!$Y$17:$Y$21,'u fit'!C636)</f>
        <v>0.98240286894199802</v>
      </c>
      <c r="E636" s="1">
        <f t="shared" si="37"/>
        <v>0.76369061589462595</v>
      </c>
      <c r="F636" s="1">
        <f t="shared" si="38"/>
        <v>4.0040572513492156</v>
      </c>
      <c r="G636" s="1">
        <f t="shared" si="39"/>
        <v>4.3235482534448</v>
      </c>
      <c r="H636">
        <f>'u rate'!B659</f>
        <v>4.0999999999999996</v>
      </c>
      <c r="I636" s="1">
        <f>INDEX(inf!$J$8:$J$12,'u fit'!C636)</f>
        <v>3.1854064461523328E-2</v>
      </c>
      <c r="J636" s="60"/>
      <c r="K636" s="60">
        <f t="shared" si="40"/>
        <v>4.5387490265127086</v>
      </c>
      <c r="L636">
        <f>INDEX(SS!$U$76:$U$80,'u fit'!C636)</f>
        <v>3.6759870766402379E-2</v>
      </c>
      <c r="M636" s="60"/>
    </row>
    <row r="637" spans="1:13" x14ac:dyDescent="0.25">
      <c r="A637">
        <f>SS!B637</f>
        <v>2000</v>
      </c>
      <c r="B637">
        <f>SS!C637</f>
        <v>9</v>
      </c>
      <c r="C637">
        <f>SS!I637</f>
        <v>5</v>
      </c>
      <c r="D637" s="60">
        <f>INDEX(IRFs!$Y$17:$Y$21,'u fit'!C637)</f>
        <v>0.98240286894199802</v>
      </c>
      <c r="E637" s="1">
        <f t="shared" si="37"/>
        <v>0.76369061589462595</v>
      </c>
      <c r="F637" s="1">
        <f t="shared" si="38"/>
        <v>4.0040572513492156</v>
      </c>
      <c r="G637" s="1">
        <f t="shared" si="39"/>
        <v>4.3235482534448</v>
      </c>
      <c r="H637">
        <f>'u rate'!B660</f>
        <v>3.9</v>
      </c>
      <c r="I637" s="1">
        <f>INDEX(inf!$J$8:$J$12,'u fit'!C637)</f>
        <v>3.1854064461523328E-2</v>
      </c>
      <c r="J637" s="60"/>
      <c r="K637" s="60">
        <f t="shared" si="40"/>
        <v>4.5387490265127086</v>
      </c>
      <c r="L637">
        <f>INDEX(SS!$U$76:$U$80,'u fit'!C637)</f>
        <v>3.6759870766402379E-2</v>
      </c>
      <c r="M637" s="60"/>
    </row>
    <row r="638" spans="1:13" x14ac:dyDescent="0.25">
      <c r="A638">
        <f>SS!B638</f>
        <v>2000</v>
      </c>
      <c r="B638">
        <f>SS!C638</f>
        <v>10</v>
      </c>
      <c r="C638">
        <f>SS!I638</f>
        <v>5</v>
      </c>
      <c r="D638" s="60">
        <f>INDEX(IRFs!$Y$17:$Y$21,'u fit'!C638)</f>
        <v>0.98240286894199802</v>
      </c>
      <c r="E638" s="1">
        <f t="shared" si="37"/>
        <v>0.76369061589462595</v>
      </c>
      <c r="F638" s="1">
        <f t="shared" si="38"/>
        <v>4.0040572513492156</v>
      </c>
      <c r="G638" s="1">
        <f t="shared" si="39"/>
        <v>4.3235482534448</v>
      </c>
      <c r="H638">
        <f>'u rate'!B661</f>
        <v>3.9</v>
      </c>
      <c r="I638" s="1">
        <f>INDEX(inf!$J$8:$J$12,'u fit'!C638)</f>
        <v>3.1854064461523328E-2</v>
      </c>
      <c r="J638" s="60"/>
      <c r="K638" s="60">
        <f t="shared" si="40"/>
        <v>4.5387490265127086</v>
      </c>
      <c r="L638">
        <f>INDEX(SS!$U$76:$U$80,'u fit'!C638)</f>
        <v>3.6759870766402379E-2</v>
      </c>
      <c r="M638" s="60"/>
    </row>
    <row r="639" spans="1:13" x14ac:dyDescent="0.25">
      <c r="A639">
        <f>SS!B639</f>
        <v>2000</v>
      </c>
      <c r="B639">
        <f>SS!C639</f>
        <v>11</v>
      </c>
      <c r="C639">
        <f>SS!I639</f>
        <v>5</v>
      </c>
      <c r="D639" s="60">
        <f>INDEX(IRFs!$Y$17:$Y$21,'u fit'!C639)</f>
        <v>0.98240286894199802</v>
      </c>
      <c r="E639" s="1">
        <f t="shared" si="37"/>
        <v>0.76369061589462595</v>
      </c>
      <c r="F639" s="1">
        <f t="shared" si="38"/>
        <v>4.0040572513492156</v>
      </c>
      <c r="G639" s="1">
        <f t="shared" si="39"/>
        <v>4.3235482534448</v>
      </c>
      <c r="H639">
        <f>'u rate'!B662</f>
        <v>3.9</v>
      </c>
      <c r="I639" s="1">
        <f>INDEX(inf!$J$8:$J$12,'u fit'!C639)</f>
        <v>3.1854064461523328E-2</v>
      </c>
      <c r="J639" s="60"/>
      <c r="K639" s="60">
        <f t="shared" si="40"/>
        <v>4.5387490265127086</v>
      </c>
      <c r="L639">
        <f>INDEX(SS!$U$76:$U$80,'u fit'!C639)</f>
        <v>3.6759870766402379E-2</v>
      </c>
      <c r="M639" s="60"/>
    </row>
    <row r="640" spans="1:13" x14ac:dyDescent="0.25">
      <c r="A640">
        <f>SS!B640</f>
        <v>2000</v>
      </c>
      <c r="B640">
        <f>SS!C640</f>
        <v>12</v>
      </c>
      <c r="C640">
        <f>SS!I640</f>
        <v>5</v>
      </c>
      <c r="D640" s="60">
        <f>INDEX(IRFs!$Y$17:$Y$21,'u fit'!C640)</f>
        <v>0.98240286894199802</v>
      </c>
      <c r="E640" s="1">
        <f t="shared" si="37"/>
        <v>0.76369061589462595</v>
      </c>
      <c r="F640" s="1">
        <f t="shared" si="38"/>
        <v>4.0040572513492156</v>
      </c>
      <c r="G640" s="1">
        <f t="shared" si="39"/>
        <v>4.3235482534448</v>
      </c>
      <c r="H640">
        <f>'u rate'!B663</f>
        <v>3.9</v>
      </c>
      <c r="I640" s="1">
        <f>INDEX(inf!$J$8:$J$12,'u fit'!C640)</f>
        <v>3.1854064461523328E-2</v>
      </c>
      <c r="J640" s="60"/>
      <c r="K640" s="60">
        <f t="shared" si="40"/>
        <v>4.5387490265127086</v>
      </c>
      <c r="L640">
        <f>INDEX(SS!$U$76:$U$80,'u fit'!C640)</f>
        <v>3.6759870766402379E-2</v>
      </c>
      <c r="M640" s="60"/>
    </row>
    <row r="641" spans="1:13" x14ac:dyDescent="0.25">
      <c r="A641">
        <f>SS!B641</f>
        <v>2001</v>
      </c>
      <c r="B641">
        <f>SS!C641</f>
        <v>1</v>
      </c>
      <c r="C641">
        <f>SS!I641</f>
        <v>5</v>
      </c>
      <c r="D641" s="60">
        <f>INDEX(IRFs!$Y$17:$Y$21,'u fit'!C641)</f>
        <v>0.98240286894199802</v>
      </c>
      <c r="E641" s="1">
        <f t="shared" si="37"/>
        <v>0.76369061589462595</v>
      </c>
      <c r="F641" s="1">
        <f t="shared" si="38"/>
        <v>4.0040572513492156</v>
      </c>
      <c r="G641" s="1">
        <f t="shared" si="39"/>
        <v>4.3235482534448</v>
      </c>
      <c r="H641">
        <f>'u rate'!B664</f>
        <v>4.2</v>
      </c>
      <c r="I641" s="1">
        <f>INDEX(inf!$J$8:$J$12,'u fit'!C641)</f>
        <v>3.1854064461523328E-2</v>
      </c>
      <c r="J641" s="60"/>
      <c r="K641" s="60">
        <f t="shared" si="40"/>
        <v>4.5387490265127086</v>
      </c>
      <c r="L641">
        <f>INDEX(SS!$U$76:$U$80,'u fit'!C641)</f>
        <v>3.6759870766402379E-2</v>
      </c>
      <c r="M641" s="60"/>
    </row>
    <row r="642" spans="1:13" x14ac:dyDescent="0.25">
      <c r="A642">
        <f>SS!B642</f>
        <v>2001</v>
      </c>
      <c r="B642">
        <f>SS!C642</f>
        <v>2</v>
      </c>
      <c r="C642">
        <f>SS!I642</f>
        <v>5</v>
      </c>
      <c r="D642" s="60">
        <f>INDEX(IRFs!$Y$17:$Y$21,'u fit'!C642)</f>
        <v>0.98240286894199802</v>
      </c>
      <c r="E642" s="1">
        <f t="shared" si="37"/>
        <v>0.76369061589462595</v>
      </c>
      <c r="F642" s="1">
        <f t="shared" si="38"/>
        <v>4.0040572513492156</v>
      </c>
      <c r="G642" s="1">
        <f t="shared" si="39"/>
        <v>4.3235482534448</v>
      </c>
      <c r="H642">
        <f>'u rate'!B665</f>
        <v>4.2</v>
      </c>
      <c r="I642" s="1">
        <f>INDEX(inf!$J$8:$J$12,'u fit'!C642)</f>
        <v>3.1854064461523328E-2</v>
      </c>
      <c r="J642" s="60"/>
      <c r="K642" s="60">
        <f t="shared" si="40"/>
        <v>4.5387490265127086</v>
      </c>
      <c r="L642">
        <f>INDEX(SS!$U$76:$U$80,'u fit'!C642)</f>
        <v>3.6759870766402379E-2</v>
      </c>
      <c r="M642" s="60"/>
    </row>
    <row r="643" spans="1:13" x14ac:dyDescent="0.25">
      <c r="A643">
        <f>SS!B643</f>
        <v>2001</v>
      </c>
      <c r="B643">
        <f>SS!C643</f>
        <v>3</v>
      </c>
      <c r="C643">
        <f>SS!I643</f>
        <v>5</v>
      </c>
      <c r="D643" s="60">
        <f>INDEX(IRFs!$Y$17:$Y$21,'u fit'!C643)</f>
        <v>0.98240286894199802</v>
      </c>
      <c r="E643" s="1">
        <f t="shared" si="37"/>
        <v>0.76369061589462595</v>
      </c>
      <c r="F643" s="1">
        <f t="shared" si="38"/>
        <v>4.0040572513492156</v>
      </c>
      <c r="G643" s="1">
        <f t="shared" si="39"/>
        <v>4.3235482534448</v>
      </c>
      <c r="H643">
        <f>'u rate'!B666</f>
        <v>4.3</v>
      </c>
      <c r="I643" s="1">
        <f>INDEX(inf!$J$8:$J$12,'u fit'!C643)</f>
        <v>3.1854064461523328E-2</v>
      </c>
      <c r="J643" s="60"/>
      <c r="K643" s="60">
        <f t="shared" si="40"/>
        <v>4.5387490265127086</v>
      </c>
      <c r="L643">
        <f>INDEX(SS!$U$76:$U$80,'u fit'!C643)</f>
        <v>3.6759870766402379E-2</v>
      </c>
      <c r="M643" s="60"/>
    </row>
    <row r="644" spans="1:13" x14ac:dyDescent="0.25">
      <c r="A644">
        <f>SS!B644</f>
        <v>2001</v>
      </c>
      <c r="B644">
        <f>SS!C644</f>
        <v>4</v>
      </c>
      <c r="C644">
        <f>SS!I644</f>
        <v>5</v>
      </c>
      <c r="D644" s="60">
        <f>INDEX(IRFs!$Y$17:$Y$21,'u fit'!C644)</f>
        <v>0.98240286894199802</v>
      </c>
      <c r="E644" s="1">
        <f t="shared" si="37"/>
        <v>0.76369061589462595</v>
      </c>
      <c r="F644" s="1">
        <f t="shared" si="38"/>
        <v>4.0040572513492156</v>
      </c>
      <c r="G644" s="1">
        <f t="shared" si="39"/>
        <v>4.3235482534448</v>
      </c>
      <c r="H644">
        <f>'u rate'!B667</f>
        <v>4.4000000000000004</v>
      </c>
      <c r="I644" s="1">
        <f>INDEX(inf!$J$8:$J$12,'u fit'!C644)</f>
        <v>3.1854064461523328E-2</v>
      </c>
      <c r="J644" s="60"/>
      <c r="K644" s="60">
        <f t="shared" si="40"/>
        <v>4.5387490265127086</v>
      </c>
      <c r="L644">
        <f>INDEX(SS!$U$76:$U$80,'u fit'!C644)</f>
        <v>3.6759870766402379E-2</v>
      </c>
      <c r="M644" s="60"/>
    </row>
    <row r="645" spans="1:13" x14ac:dyDescent="0.25">
      <c r="A645">
        <f>SS!B645</f>
        <v>2001</v>
      </c>
      <c r="B645">
        <f>SS!C645</f>
        <v>5</v>
      </c>
      <c r="C645">
        <f>SS!I645</f>
        <v>5</v>
      </c>
      <c r="D645" s="60">
        <f>INDEX(IRFs!$Y$17:$Y$21,'u fit'!C645)</f>
        <v>0.98240286894199802</v>
      </c>
      <c r="E645" s="1">
        <f t="shared" si="37"/>
        <v>0.76369061589462595</v>
      </c>
      <c r="F645" s="1">
        <f t="shared" si="38"/>
        <v>4.0040572513492156</v>
      </c>
      <c r="G645" s="1">
        <f t="shared" si="39"/>
        <v>4.3235482534448</v>
      </c>
      <c r="H645">
        <f>'u rate'!B668</f>
        <v>4.3</v>
      </c>
      <c r="I645" s="1">
        <f>INDEX(inf!$J$8:$J$12,'u fit'!C645)</f>
        <v>3.1854064461523328E-2</v>
      </c>
      <c r="J645" s="60"/>
      <c r="K645" s="60">
        <f t="shared" si="40"/>
        <v>4.5387490265127086</v>
      </c>
      <c r="L645">
        <f>INDEX(SS!$U$76:$U$80,'u fit'!C645)</f>
        <v>3.6759870766402379E-2</v>
      </c>
      <c r="M645" s="60"/>
    </row>
    <row r="646" spans="1:13" x14ac:dyDescent="0.25">
      <c r="A646">
        <f>SS!B646</f>
        <v>2001</v>
      </c>
      <c r="B646">
        <f>SS!C646</f>
        <v>6</v>
      </c>
      <c r="C646">
        <f>SS!I646</f>
        <v>5</v>
      </c>
      <c r="D646" s="60">
        <f>INDEX(IRFs!$Y$17:$Y$21,'u fit'!C646)</f>
        <v>0.98240286894199802</v>
      </c>
      <c r="E646" s="1">
        <f t="shared" ref="E646:E709" si="41">$F$3*D646^$F$2</f>
        <v>0.76369061589462595</v>
      </c>
      <c r="F646" s="1">
        <f t="shared" ref="F646:F709" si="42">(1-E645)*F645+100*I645*(1-F645/100)</f>
        <v>4.0040572513492156</v>
      </c>
      <c r="G646" s="1">
        <f t="shared" si="39"/>
        <v>4.3235482534448</v>
      </c>
      <c r="H646">
        <f>'u rate'!B669</f>
        <v>4.5</v>
      </c>
      <c r="I646" s="1">
        <f>INDEX(inf!$J$8:$J$12,'u fit'!C646)</f>
        <v>3.1854064461523328E-2</v>
      </c>
      <c r="J646" s="60"/>
      <c r="K646" s="60">
        <f t="shared" si="40"/>
        <v>4.5387490265127086</v>
      </c>
      <c r="L646">
        <f>INDEX(SS!$U$76:$U$80,'u fit'!C646)</f>
        <v>3.6759870766402379E-2</v>
      </c>
      <c r="M646" s="60"/>
    </row>
    <row r="647" spans="1:13" x14ac:dyDescent="0.25">
      <c r="A647">
        <f>SS!B647</f>
        <v>2001</v>
      </c>
      <c r="B647">
        <f>SS!C647</f>
        <v>7</v>
      </c>
      <c r="C647">
        <f>SS!I647</f>
        <v>5</v>
      </c>
      <c r="D647" s="60">
        <f>INDEX(IRFs!$Y$17:$Y$21,'u fit'!C647)</f>
        <v>0.98240286894199802</v>
      </c>
      <c r="E647" s="1">
        <f t="shared" si="41"/>
        <v>0.76369061589462595</v>
      </c>
      <c r="F647" s="1">
        <f t="shared" si="42"/>
        <v>4.0040572513492156</v>
      </c>
      <c r="G647" s="1">
        <f t="shared" ref="G647:G710" si="43">(1-E646)*G646+$G$3*(100-G646)</f>
        <v>4.3235482534448</v>
      </c>
      <c r="H647">
        <f>'u rate'!B670</f>
        <v>4.5999999999999996</v>
      </c>
      <c r="I647" s="1">
        <f>INDEX(inf!$J$8:$J$12,'u fit'!C647)</f>
        <v>3.1854064461523328E-2</v>
      </c>
      <c r="J647" s="60"/>
      <c r="K647" s="60">
        <f t="shared" ref="K647:K710" si="44">(1-E646)*G646+L646*(100-G646)</f>
        <v>4.5387490265127086</v>
      </c>
      <c r="L647">
        <f>INDEX(SS!$U$76:$U$80,'u fit'!C647)</f>
        <v>3.6759870766402379E-2</v>
      </c>
      <c r="M647" s="60"/>
    </row>
    <row r="648" spans="1:13" x14ac:dyDescent="0.25">
      <c r="A648">
        <f>SS!B648</f>
        <v>2001</v>
      </c>
      <c r="B648">
        <f>SS!C648</f>
        <v>8</v>
      </c>
      <c r="C648">
        <f>SS!I648</f>
        <v>5</v>
      </c>
      <c r="D648" s="60">
        <f>INDEX(IRFs!$Y$17:$Y$21,'u fit'!C648)</f>
        <v>0.98240286894199802</v>
      </c>
      <c r="E648" s="1">
        <f t="shared" si="41"/>
        <v>0.76369061589462595</v>
      </c>
      <c r="F648" s="1">
        <f t="shared" si="42"/>
        <v>4.0040572513492156</v>
      </c>
      <c r="G648" s="1">
        <f t="shared" si="43"/>
        <v>4.3235482534448</v>
      </c>
      <c r="H648">
        <f>'u rate'!B671</f>
        <v>4.9000000000000004</v>
      </c>
      <c r="I648" s="1">
        <f>INDEX(inf!$J$8:$J$12,'u fit'!C648)</f>
        <v>3.1854064461523328E-2</v>
      </c>
      <c r="J648" s="60"/>
      <c r="K648" s="60">
        <f t="shared" si="44"/>
        <v>4.5387490265127086</v>
      </c>
      <c r="L648">
        <f>INDEX(SS!$U$76:$U$80,'u fit'!C648)</f>
        <v>3.6759870766402379E-2</v>
      </c>
      <c r="M648" s="60"/>
    </row>
    <row r="649" spans="1:13" x14ac:dyDescent="0.25">
      <c r="A649">
        <f>SS!B649</f>
        <v>2001</v>
      </c>
      <c r="B649">
        <f>SS!C649</f>
        <v>9</v>
      </c>
      <c r="C649">
        <f>SS!I649</f>
        <v>5</v>
      </c>
      <c r="D649" s="60">
        <f>INDEX(IRFs!$Y$17:$Y$21,'u fit'!C649)</f>
        <v>0.98240286894199802</v>
      </c>
      <c r="E649" s="1">
        <f t="shared" si="41"/>
        <v>0.76369061589462595</v>
      </c>
      <c r="F649" s="1">
        <f t="shared" si="42"/>
        <v>4.0040572513492156</v>
      </c>
      <c r="G649" s="1">
        <f t="shared" si="43"/>
        <v>4.3235482534448</v>
      </c>
      <c r="H649">
        <f>'u rate'!B672</f>
        <v>5</v>
      </c>
      <c r="I649" s="1">
        <f>INDEX(inf!$J$8:$J$12,'u fit'!C649)</f>
        <v>3.1854064461523328E-2</v>
      </c>
      <c r="J649" s="60"/>
      <c r="K649" s="60">
        <f t="shared" si="44"/>
        <v>4.5387490265127086</v>
      </c>
      <c r="L649">
        <f>INDEX(SS!$U$76:$U$80,'u fit'!C649)</f>
        <v>3.6759870766402379E-2</v>
      </c>
      <c r="M649" s="60"/>
    </row>
    <row r="650" spans="1:13" x14ac:dyDescent="0.25">
      <c r="A650">
        <f>SS!B650</f>
        <v>2001</v>
      </c>
      <c r="B650">
        <f>SS!C650</f>
        <v>10</v>
      </c>
      <c r="C650">
        <f>SS!I650</f>
        <v>5</v>
      </c>
      <c r="D650" s="60">
        <f>INDEX(IRFs!$Y$17:$Y$21,'u fit'!C650)</f>
        <v>0.98240286894199802</v>
      </c>
      <c r="E650" s="1">
        <f t="shared" si="41"/>
        <v>0.76369061589462595</v>
      </c>
      <c r="F650" s="1">
        <f t="shared" si="42"/>
        <v>4.0040572513492156</v>
      </c>
      <c r="G650" s="1">
        <f t="shared" si="43"/>
        <v>4.3235482534448</v>
      </c>
      <c r="H650">
        <f>'u rate'!B673</f>
        <v>5.3</v>
      </c>
      <c r="I650" s="1">
        <f>INDEX(inf!$J$8:$J$12,'u fit'!C650)</f>
        <v>3.1854064461523328E-2</v>
      </c>
      <c r="J650" s="60"/>
      <c r="K650" s="60">
        <f t="shared" si="44"/>
        <v>4.5387490265127086</v>
      </c>
      <c r="L650">
        <f>INDEX(SS!$U$76:$U$80,'u fit'!C650)</f>
        <v>3.6759870766402379E-2</v>
      </c>
      <c r="M650" s="60"/>
    </row>
    <row r="651" spans="1:13" x14ac:dyDescent="0.25">
      <c r="A651">
        <f>SS!B651</f>
        <v>2001</v>
      </c>
      <c r="B651">
        <f>SS!C651</f>
        <v>11</v>
      </c>
      <c r="C651">
        <f>SS!I651</f>
        <v>5</v>
      </c>
      <c r="D651" s="60">
        <f>INDEX(IRFs!$Y$17:$Y$21,'u fit'!C651)</f>
        <v>0.98240286894199802</v>
      </c>
      <c r="E651" s="1">
        <f t="shared" si="41"/>
        <v>0.76369061589462595</v>
      </c>
      <c r="F651" s="1">
        <f t="shared" si="42"/>
        <v>4.0040572513492156</v>
      </c>
      <c r="G651" s="1">
        <f t="shared" si="43"/>
        <v>4.3235482534448</v>
      </c>
      <c r="H651">
        <f>'u rate'!B674</f>
        <v>5.5</v>
      </c>
      <c r="I651" s="1">
        <f>INDEX(inf!$J$8:$J$12,'u fit'!C651)</f>
        <v>3.1854064461523328E-2</v>
      </c>
      <c r="J651" s="60"/>
      <c r="K651" s="60">
        <f t="shared" si="44"/>
        <v>4.5387490265127086</v>
      </c>
      <c r="L651">
        <f>INDEX(SS!$U$76:$U$80,'u fit'!C651)</f>
        <v>3.6759870766402379E-2</v>
      </c>
      <c r="M651" s="60"/>
    </row>
    <row r="652" spans="1:13" x14ac:dyDescent="0.25">
      <c r="A652">
        <f>SS!B652</f>
        <v>2001</v>
      </c>
      <c r="B652">
        <f>SS!C652</f>
        <v>12</v>
      </c>
      <c r="C652">
        <f>SS!I652</f>
        <v>5</v>
      </c>
      <c r="D652" s="60">
        <f>INDEX(IRFs!$Y$17:$Y$21,'u fit'!C652)</f>
        <v>0.98240286894199802</v>
      </c>
      <c r="E652" s="1">
        <f t="shared" si="41"/>
        <v>0.76369061589462595</v>
      </c>
      <c r="F652" s="1">
        <f t="shared" si="42"/>
        <v>4.0040572513492156</v>
      </c>
      <c r="G652" s="1">
        <f t="shared" si="43"/>
        <v>4.3235482534448</v>
      </c>
      <c r="H652">
        <f>'u rate'!B675</f>
        <v>5.7</v>
      </c>
      <c r="I652" s="1">
        <f>INDEX(inf!$J$8:$J$12,'u fit'!C652)</f>
        <v>3.1854064461523328E-2</v>
      </c>
      <c r="J652" s="60"/>
      <c r="K652" s="60">
        <f t="shared" si="44"/>
        <v>4.5387490265127086</v>
      </c>
      <c r="L652">
        <f>INDEX(SS!$U$76:$U$80,'u fit'!C652)</f>
        <v>3.6759870766402379E-2</v>
      </c>
      <c r="M652" s="60"/>
    </row>
    <row r="653" spans="1:13" x14ac:dyDescent="0.25">
      <c r="A653">
        <f>SS!B653</f>
        <v>2002</v>
      </c>
      <c r="B653">
        <f>SS!C653</f>
        <v>1</v>
      </c>
      <c r="C653">
        <f>SS!I653</f>
        <v>5</v>
      </c>
      <c r="D653" s="60">
        <f>INDEX(IRFs!$Y$17:$Y$21,'u fit'!C653)</f>
        <v>0.98240286894199802</v>
      </c>
      <c r="E653" s="1">
        <f t="shared" si="41"/>
        <v>0.76369061589462595</v>
      </c>
      <c r="F653" s="1">
        <f t="shared" si="42"/>
        <v>4.0040572513492156</v>
      </c>
      <c r="G653" s="1">
        <f t="shared" si="43"/>
        <v>4.3235482534448</v>
      </c>
      <c r="H653">
        <f>'u rate'!B676</f>
        <v>5.7</v>
      </c>
      <c r="I653" s="1">
        <f>INDEX(inf!$J$8:$J$12,'u fit'!C653)</f>
        <v>3.1854064461523328E-2</v>
      </c>
      <c r="J653" s="60"/>
      <c r="K653" s="60">
        <f t="shared" si="44"/>
        <v>4.5387490265127086</v>
      </c>
      <c r="L653">
        <f>INDEX(SS!$U$76:$U$80,'u fit'!C653)</f>
        <v>3.6759870766402379E-2</v>
      </c>
      <c r="M653" s="60"/>
    </row>
    <row r="654" spans="1:13" x14ac:dyDescent="0.25">
      <c r="A654">
        <f>SS!B654</f>
        <v>2002</v>
      </c>
      <c r="B654">
        <f>SS!C654</f>
        <v>2</v>
      </c>
      <c r="C654">
        <f>SS!I654</f>
        <v>5</v>
      </c>
      <c r="D654" s="60">
        <f>INDEX(IRFs!$Y$17:$Y$21,'u fit'!C654)</f>
        <v>0.98240286894199802</v>
      </c>
      <c r="E654" s="1">
        <f t="shared" si="41"/>
        <v>0.76369061589462595</v>
      </c>
      <c r="F654" s="1">
        <f t="shared" si="42"/>
        <v>4.0040572513492156</v>
      </c>
      <c r="G654" s="1">
        <f t="shared" si="43"/>
        <v>4.3235482534448</v>
      </c>
      <c r="H654">
        <f>'u rate'!B677</f>
        <v>5.7</v>
      </c>
      <c r="I654" s="1">
        <f>INDEX(inf!$J$8:$J$12,'u fit'!C654)</f>
        <v>3.1854064461523328E-2</v>
      </c>
      <c r="J654" s="60"/>
      <c r="K654" s="60">
        <f t="shared" si="44"/>
        <v>4.5387490265127086</v>
      </c>
      <c r="L654">
        <f>INDEX(SS!$U$76:$U$80,'u fit'!C654)</f>
        <v>3.6759870766402379E-2</v>
      </c>
      <c r="M654" s="60"/>
    </row>
    <row r="655" spans="1:13" x14ac:dyDescent="0.25">
      <c r="A655">
        <f>SS!B655</f>
        <v>2002</v>
      </c>
      <c r="B655">
        <f>SS!C655</f>
        <v>3</v>
      </c>
      <c r="C655">
        <f>SS!I655</f>
        <v>5</v>
      </c>
      <c r="D655" s="60">
        <f>INDEX(IRFs!$Y$17:$Y$21,'u fit'!C655)</f>
        <v>0.98240286894199802</v>
      </c>
      <c r="E655" s="1">
        <f t="shared" si="41"/>
        <v>0.76369061589462595</v>
      </c>
      <c r="F655" s="1">
        <f t="shared" si="42"/>
        <v>4.0040572513492156</v>
      </c>
      <c r="G655" s="1">
        <f t="shared" si="43"/>
        <v>4.3235482534448</v>
      </c>
      <c r="H655">
        <f>'u rate'!B678</f>
        <v>5.7</v>
      </c>
      <c r="I655" s="1">
        <f>INDEX(inf!$J$8:$J$12,'u fit'!C655)</f>
        <v>3.1854064461523328E-2</v>
      </c>
      <c r="J655" s="60"/>
      <c r="K655" s="60">
        <f t="shared" si="44"/>
        <v>4.5387490265127086</v>
      </c>
      <c r="L655">
        <f>INDEX(SS!$U$76:$U$80,'u fit'!C655)</f>
        <v>3.6759870766402379E-2</v>
      </c>
      <c r="M655" s="60"/>
    </row>
    <row r="656" spans="1:13" x14ac:dyDescent="0.25">
      <c r="A656">
        <f>SS!B656</f>
        <v>2002</v>
      </c>
      <c r="B656">
        <f>SS!C656</f>
        <v>4</v>
      </c>
      <c r="C656">
        <f>SS!I656</f>
        <v>5</v>
      </c>
      <c r="D656" s="60">
        <f>INDEX(IRFs!$Y$17:$Y$21,'u fit'!C656)</f>
        <v>0.98240286894199802</v>
      </c>
      <c r="E656" s="1">
        <f t="shared" si="41"/>
        <v>0.76369061589462595</v>
      </c>
      <c r="F656" s="1">
        <f t="shared" si="42"/>
        <v>4.0040572513492156</v>
      </c>
      <c r="G656" s="1">
        <f t="shared" si="43"/>
        <v>4.3235482534448</v>
      </c>
      <c r="H656">
        <f>'u rate'!B679</f>
        <v>5.9</v>
      </c>
      <c r="I656" s="1">
        <f>INDEX(inf!$J$8:$J$12,'u fit'!C656)</f>
        <v>3.1854064461523328E-2</v>
      </c>
      <c r="J656" s="60"/>
      <c r="K656" s="60">
        <f t="shared" si="44"/>
        <v>4.5387490265127086</v>
      </c>
      <c r="L656">
        <f>INDEX(SS!$U$76:$U$80,'u fit'!C656)</f>
        <v>3.6759870766402379E-2</v>
      </c>
      <c r="M656" s="60"/>
    </row>
    <row r="657" spans="1:13" x14ac:dyDescent="0.25">
      <c r="A657">
        <f>SS!B657</f>
        <v>2002</v>
      </c>
      <c r="B657">
        <f>SS!C657</f>
        <v>5</v>
      </c>
      <c r="C657">
        <f>SS!I657</f>
        <v>5</v>
      </c>
      <c r="D657" s="60">
        <f>INDEX(IRFs!$Y$17:$Y$21,'u fit'!C657)</f>
        <v>0.98240286894199802</v>
      </c>
      <c r="E657" s="1">
        <f t="shared" si="41"/>
        <v>0.76369061589462595</v>
      </c>
      <c r="F657" s="1">
        <f t="shared" si="42"/>
        <v>4.0040572513492156</v>
      </c>
      <c r="G657" s="1">
        <f t="shared" si="43"/>
        <v>4.3235482534448</v>
      </c>
      <c r="H657">
        <f>'u rate'!B680</f>
        <v>5.8</v>
      </c>
      <c r="I657" s="1">
        <f>INDEX(inf!$J$8:$J$12,'u fit'!C657)</f>
        <v>3.1854064461523328E-2</v>
      </c>
      <c r="J657" s="60"/>
      <c r="K657" s="60">
        <f t="shared" si="44"/>
        <v>4.5387490265127086</v>
      </c>
      <c r="L657">
        <f>INDEX(SS!$U$76:$U$80,'u fit'!C657)</f>
        <v>3.6759870766402379E-2</v>
      </c>
      <c r="M657" s="60"/>
    </row>
    <row r="658" spans="1:13" x14ac:dyDescent="0.25">
      <c r="A658">
        <f>SS!B658</f>
        <v>2002</v>
      </c>
      <c r="B658">
        <f>SS!C658</f>
        <v>6</v>
      </c>
      <c r="C658">
        <f>SS!I658</f>
        <v>4</v>
      </c>
      <c r="D658" s="60">
        <f>INDEX(IRFs!$Y$17:$Y$21,'u fit'!C658)</f>
        <v>0.80201963419566003</v>
      </c>
      <c r="E658" s="1">
        <f t="shared" si="41"/>
        <v>0.69002550441113841</v>
      </c>
      <c r="F658" s="1">
        <f t="shared" si="42"/>
        <v>4.0040572513492156</v>
      </c>
      <c r="G658" s="1">
        <f t="shared" si="43"/>
        <v>4.3235482534448</v>
      </c>
      <c r="H658">
        <f>'u rate'!B681</f>
        <v>5.8</v>
      </c>
      <c r="I658" s="1">
        <f>INDEX(inf!$J$8:$J$12,'u fit'!C658)</f>
        <v>3.2207526866603574E-2</v>
      </c>
      <c r="J658" s="60"/>
      <c r="K658" s="60">
        <f t="shared" si="44"/>
        <v>4.5387490265127086</v>
      </c>
      <c r="L658">
        <f>INDEX(SS!$U$76:$U$80,'u fit'!C658)</f>
        <v>3.5790120072178556E-2</v>
      </c>
      <c r="M658" s="60"/>
    </row>
    <row r="659" spans="1:13" x14ac:dyDescent="0.25">
      <c r="A659">
        <f>SS!B659</f>
        <v>2002</v>
      </c>
      <c r="B659">
        <f>SS!C659</f>
        <v>7</v>
      </c>
      <c r="C659">
        <f>SS!I659</f>
        <v>4</v>
      </c>
      <c r="D659" s="60">
        <f>INDEX(IRFs!$Y$17:$Y$21,'u fit'!C659)</f>
        <v>0.80201963419566003</v>
      </c>
      <c r="E659" s="1">
        <f t="shared" si="41"/>
        <v>0.69002550441113841</v>
      </c>
      <c r="F659" s="1">
        <f t="shared" si="42"/>
        <v>4.3329475319580055</v>
      </c>
      <c r="G659" s="1">
        <f t="shared" si="43"/>
        <v>4.6420429175390492</v>
      </c>
      <c r="H659">
        <f>'u rate'!B682</f>
        <v>5.8</v>
      </c>
      <c r="I659" s="1">
        <f>INDEX(inf!$J$8:$J$12,'u fit'!C659)</f>
        <v>3.2207526866603574E-2</v>
      </c>
      <c r="J659" s="60"/>
      <c r="K659" s="60">
        <f t="shared" si="44"/>
        <v>4.7644613851048643</v>
      </c>
      <c r="L659">
        <f>INDEX(SS!$U$76:$U$80,'u fit'!C659)</f>
        <v>3.5790120072178556E-2</v>
      </c>
      <c r="M659" s="60"/>
    </row>
    <row r="660" spans="1:13" x14ac:dyDescent="0.25">
      <c r="A660">
        <f>SS!B660</f>
        <v>2002</v>
      </c>
      <c r="B660">
        <f>SS!C660</f>
        <v>8</v>
      </c>
      <c r="C660">
        <f>SS!I660</f>
        <v>4</v>
      </c>
      <c r="D660" s="60">
        <f>INDEX(IRFs!$Y$17:$Y$21,'u fit'!C660)</f>
        <v>0.80201963419566003</v>
      </c>
      <c r="E660" s="1">
        <f t="shared" si="41"/>
        <v>0.69002550441113841</v>
      </c>
      <c r="F660" s="1">
        <f t="shared" si="42"/>
        <v>4.4243023882449215</v>
      </c>
      <c r="G660" s="1">
        <f t="shared" si="43"/>
        <v>4.7297766935316918</v>
      </c>
      <c r="H660">
        <f>'u rate'!B683</f>
        <v>5.7</v>
      </c>
      <c r="I660" s="1">
        <f>INDEX(inf!$J$8:$J$12,'u fit'!C660)</f>
        <v>3.2207526866603574E-2</v>
      </c>
      <c r="J660" s="60"/>
      <c r="K660" s="60">
        <f t="shared" si="44"/>
        <v>4.8517876456849418</v>
      </c>
      <c r="L660">
        <f>INDEX(SS!$U$76:$U$80,'u fit'!C660)</f>
        <v>3.5790120072178556E-2</v>
      </c>
      <c r="M660" s="60"/>
    </row>
    <row r="661" spans="1:13" x14ac:dyDescent="0.25">
      <c r="A661">
        <f>SS!B661</f>
        <v>2002</v>
      </c>
      <c r="B661">
        <f>SS!C661</f>
        <v>9</v>
      </c>
      <c r="C661">
        <f>SS!I661</f>
        <v>3</v>
      </c>
      <c r="D661" s="60">
        <f>INDEX(IRFs!$Y$17:$Y$21,'u fit'!C661)</f>
        <v>0.59221490927912501</v>
      </c>
      <c r="E661" s="1">
        <f t="shared" si="41"/>
        <v>0.59294213313397237</v>
      </c>
      <c r="F661" s="1">
        <f t="shared" si="42"/>
        <v>4.4496777497537963</v>
      </c>
      <c r="G661" s="1">
        <f t="shared" si="43"/>
        <v>4.7539441798907394</v>
      </c>
      <c r="H661">
        <f>'u rate'!B684</f>
        <v>5.7</v>
      </c>
      <c r="I661" s="1">
        <f>INDEX(inf!$J$8:$J$12,'u fit'!C661)</f>
        <v>3.4284414301171372E-2</v>
      </c>
      <c r="J661" s="60"/>
      <c r="K661" s="60">
        <f t="shared" si="44"/>
        <v>4.875842876267205</v>
      </c>
      <c r="L661">
        <f>INDEX(SS!$U$76:$U$80,'u fit'!C661)</f>
        <v>3.4996080369101741E-2</v>
      </c>
      <c r="M661" s="60"/>
    </row>
    <row r="662" spans="1:13" x14ac:dyDescent="0.25">
      <c r="A662">
        <f>SS!B662</f>
        <v>2002</v>
      </c>
      <c r="B662">
        <f>SS!C662</f>
        <v>10</v>
      </c>
      <c r="C662">
        <f>SS!I662</f>
        <v>3</v>
      </c>
      <c r="D662" s="60">
        <f>INDEX(IRFs!$Y$17:$Y$21,'u fit'!C662)</f>
        <v>0.59221490927912501</v>
      </c>
      <c r="E662" s="1">
        <f t="shared" si="41"/>
        <v>0.59294213313397237</v>
      </c>
      <c r="F662" s="1">
        <f t="shared" si="42"/>
        <v>5.0871631676938804</v>
      </c>
      <c r="G662" s="1">
        <f t="shared" si="43"/>
        <v>5.222130377305005</v>
      </c>
      <c r="H662">
        <f>'u rate'!B685</f>
        <v>5.7</v>
      </c>
      <c r="I662" s="1">
        <f>INDEX(inf!$J$8:$J$12,'u fit'!C662)</f>
        <v>3.4284414301171372E-2</v>
      </c>
      <c r="J662" s="60"/>
      <c r="K662" s="60">
        <f t="shared" si="44"/>
        <v>5.2683690013869864</v>
      </c>
      <c r="L662">
        <f>INDEX(SS!$U$76:$U$80,'u fit'!C662)</f>
        <v>3.4996080369101741E-2</v>
      </c>
      <c r="M662" s="60"/>
    </row>
    <row r="663" spans="1:13" x14ac:dyDescent="0.25">
      <c r="A663">
        <f>SS!B663</f>
        <v>2002</v>
      </c>
      <c r="B663">
        <f>SS!C663</f>
        <v>11</v>
      </c>
      <c r="C663">
        <f>SS!I663</f>
        <v>4</v>
      </c>
      <c r="D663" s="60">
        <f>INDEX(IRFs!$Y$17:$Y$21,'u fit'!C663)</f>
        <v>0.80201963419566003</v>
      </c>
      <c r="E663" s="1">
        <f t="shared" si="41"/>
        <v>0.69002550441113841</v>
      </c>
      <c r="F663" s="1">
        <f t="shared" si="42"/>
        <v>5.3248008078991562</v>
      </c>
      <c r="G663" s="1">
        <f t="shared" si="43"/>
        <v>5.3965518583286567</v>
      </c>
      <c r="H663">
        <f>'u rate'!B686</f>
        <v>5.9</v>
      </c>
      <c r="I663" s="1">
        <f>INDEX(inf!$J$8:$J$12,'u fit'!C663)</f>
        <v>3.2207526866603574E-2</v>
      </c>
      <c r="J663" s="60"/>
      <c r="K663" s="60">
        <f t="shared" si="44"/>
        <v>5.4425631944101394</v>
      </c>
      <c r="L663">
        <f>INDEX(SS!$U$76:$U$80,'u fit'!C663)</f>
        <v>3.5790120072178556E-2</v>
      </c>
      <c r="M663" s="60"/>
    </row>
    <row r="664" spans="1:13" x14ac:dyDescent="0.25">
      <c r="A664">
        <f>SS!B664</f>
        <v>2002</v>
      </c>
      <c r="B664">
        <f>SS!C664</f>
        <v>12</v>
      </c>
      <c r="C664">
        <f>SS!I664</f>
        <v>3</v>
      </c>
      <c r="D664" s="60">
        <f>INDEX(IRFs!$Y$17:$Y$21,'u fit'!C664)</f>
        <v>0.59221490927912501</v>
      </c>
      <c r="E664" s="1">
        <f t="shared" si="41"/>
        <v>0.59294213313397237</v>
      </c>
      <c r="F664" s="1">
        <f t="shared" si="42"/>
        <v>4.6998064661203367</v>
      </c>
      <c r="G664" s="1">
        <f t="shared" si="43"/>
        <v>4.9376166540030333</v>
      </c>
      <c r="H664">
        <f>'u rate'!B687</f>
        <v>6</v>
      </c>
      <c r="I664" s="1">
        <f>INDEX(inf!$J$8:$J$12,'u fit'!C664)</f>
        <v>3.4284414301171372E-2</v>
      </c>
      <c r="J664" s="60"/>
      <c r="K664" s="60">
        <f t="shared" si="44"/>
        <v>5.0586622084370934</v>
      </c>
      <c r="L664">
        <f>INDEX(SS!$U$76:$U$80,'u fit'!C664)</f>
        <v>3.4996080369101741E-2</v>
      </c>
      <c r="M664" s="60"/>
    </row>
    <row r="665" spans="1:13" x14ac:dyDescent="0.25">
      <c r="A665">
        <f>SS!B665</f>
        <v>2003</v>
      </c>
      <c r="B665">
        <f>SS!C665</f>
        <v>1</v>
      </c>
      <c r="C665">
        <f>SS!I665</f>
        <v>4</v>
      </c>
      <c r="D665" s="60">
        <f>INDEX(IRFs!$Y$17:$Y$21,'u fit'!C665)</f>
        <v>0.80201963419566003</v>
      </c>
      <c r="E665" s="1">
        <f t="shared" si="41"/>
        <v>0.69002550441113841</v>
      </c>
      <c r="F665" s="1">
        <f t="shared" si="42"/>
        <v>5.1804045128794511</v>
      </c>
      <c r="G665" s="1">
        <f t="shared" si="43"/>
        <v>5.2905570527065393</v>
      </c>
      <c r="H665">
        <f>'u rate'!B688</f>
        <v>5.8</v>
      </c>
      <c r="I665" s="1">
        <f>INDEX(inf!$J$8:$J$12,'u fit'!C665)</f>
        <v>3.2207526866603574E-2</v>
      </c>
      <c r="J665" s="60"/>
      <c r="K665" s="60">
        <f t="shared" si="44"/>
        <v>5.3367065102355165</v>
      </c>
      <c r="L665">
        <f>INDEX(SS!$U$76:$U$80,'u fit'!C665)</f>
        <v>3.5790120072178556E-2</v>
      </c>
      <c r="M665" s="60"/>
    </row>
    <row r="666" spans="1:13" x14ac:dyDescent="0.25">
      <c r="A666">
        <f>SS!B666</f>
        <v>2003</v>
      </c>
      <c r="B666">
        <f>SS!C666</f>
        <v>2</v>
      </c>
      <c r="C666">
        <f>SS!I666</f>
        <v>3</v>
      </c>
      <c r="D666" s="60">
        <f>INDEX(IRFs!$Y$17:$Y$21,'u fit'!C666)</f>
        <v>0.59221490927912501</v>
      </c>
      <c r="E666" s="1">
        <f t="shared" si="41"/>
        <v>0.59294213313397237</v>
      </c>
      <c r="F666" s="1">
        <f t="shared" si="42"/>
        <v>4.6596979449579878</v>
      </c>
      <c r="G666" s="1">
        <f t="shared" si="43"/>
        <v>4.9084189135659031</v>
      </c>
      <c r="H666">
        <f>'u rate'!B689</f>
        <v>5.9</v>
      </c>
      <c r="I666" s="1">
        <f>INDEX(inf!$J$8:$J$12,'u fit'!C666)</f>
        <v>3.4284414301171372E-2</v>
      </c>
      <c r="J666" s="60"/>
      <c r="K666" s="60">
        <f t="shared" si="44"/>
        <v>5.0296000888495813</v>
      </c>
      <c r="L666">
        <f>INDEX(SS!$U$76:$U$80,'u fit'!C666)</f>
        <v>3.4996080369101741E-2</v>
      </c>
      <c r="M666" s="60"/>
    </row>
    <row r="667" spans="1:13" x14ac:dyDescent="0.25">
      <c r="A667">
        <f>SS!B667</f>
        <v>2003</v>
      </c>
      <c r="B667">
        <f>SS!C667</f>
        <v>3</v>
      </c>
      <c r="C667">
        <f>SS!I667</f>
        <v>3</v>
      </c>
      <c r="D667" s="60">
        <f>INDEX(IRFs!$Y$17:$Y$21,'u fit'!C667)</f>
        <v>0.59221490927912501</v>
      </c>
      <c r="E667" s="1">
        <f t="shared" si="41"/>
        <v>0.59294213313397237</v>
      </c>
      <c r="F667" s="1">
        <f t="shared" si="42"/>
        <v>5.1654531209684915</v>
      </c>
      <c r="G667" s="1">
        <f t="shared" si="43"/>
        <v>5.279679514757504</v>
      </c>
      <c r="H667">
        <f>'u rate'!B690</f>
        <v>5.9</v>
      </c>
      <c r="I667" s="1">
        <f>INDEX(inf!$J$8:$J$12,'u fit'!C667)</f>
        <v>3.4284414301171372E-2</v>
      </c>
      <c r="J667" s="60"/>
      <c r="K667" s="60">
        <f t="shared" si="44"/>
        <v>5.3258431467668039</v>
      </c>
      <c r="L667">
        <f>INDEX(SS!$U$76:$U$80,'u fit'!C667)</f>
        <v>3.4996080369101741E-2</v>
      </c>
      <c r="M667" s="60"/>
    </row>
    <row r="668" spans="1:13" x14ac:dyDescent="0.25">
      <c r="A668">
        <f>SS!B668</f>
        <v>2003</v>
      </c>
      <c r="B668">
        <f>SS!C668</f>
        <v>4</v>
      </c>
      <c r="C668">
        <f>SS!I668</f>
        <v>3</v>
      </c>
      <c r="D668" s="60">
        <f>INDEX(IRFs!$Y$17:$Y$21,'u fit'!C668)</f>
        <v>0.59221490927912501</v>
      </c>
      <c r="E668" s="1">
        <f t="shared" si="41"/>
        <v>0.59294213313397237</v>
      </c>
      <c r="F668" s="1">
        <f t="shared" si="42"/>
        <v>5.3539852240824732</v>
      </c>
      <c r="G668" s="1">
        <f t="shared" si="43"/>
        <v>5.4179916313111498</v>
      </c>
      <c r="H668">
        <f>'u rate'!B691</f>
        <v>6</v>
      </c>
      <c r="I668" s="1">
        <f>INDEX(inf!$J$8:$J$12,'u fit'!C668)</f>
        <v>3.4284414301171372E-2</v>
      </c>
      <c r="J668" s="60"/>
      <c r="K668" s="60">
        <f t="shared" si="44"/>
        <v>5.4639750293020741</v>
      </c>
      <c r="L668">
        <f>INDEX(SS!$U$76:$U$80,'u fit'!C668)</f>
        <v>3.4996080369101741E-2</v>
      </c>
      <c r="M668" s="60"/>
    </row>
    <row r="669" spans="1:13" x14ac:dyDescent="0.25">
      <c r="A669">
        <f>SS!B669</f>
        <v>2003</v>
      </c>
      <c r="B669">
        <f>SS!C669</f>
        <v>5</v>
      </c>
      <c r="C669">
        <f>SS!I669</f>
        <v>3</v>
      </c>
      <c r="D669" s="60">
        <f>INDEX(IRFs!$Y$17:$Y$21,'u fit'!C669)</f>
        <v>0.59221490927912501</v>
      </c>
      <c r="E669" s="1">
        <f t="shared" si="41"/>
        <v>0.59294213313397237</v>
      </c>
      <c r="F669" s="1">
        <f t="shared" si="42"/>
        <v>5.4242649870795869</v>
      </c>
      <c r="G669" s="1">
        <f t="shared" si="43"/>
        <v>5.4695194301784378</v>
      </c>
      <c r="H669">
        <f>'u rate'!B692</f>
        <v>6.1</v>
      </c>
      <c r="I669" s="1">
        <f>INDEX(inf!$J$8:$J$12,'u fit'!C669)</f>
        <v>3.4284414301171372E-2</v>
      </c>
      <c r="J669" s="60"/>
      <c r="K669" s="60">
        <f t="shared" si="44"/>
        <v>5.5154356824811934</v>
      </c>
      <c r="L669">
        <f>INDEX(SS!$U$76:$U$80,'u fit'!C669)</f>
        <v>3.4996080369101741E-2</v>
      </c>
      <c r="M669" s="60"/>
    </row>
    <row r="670" spans="1:13" x14ac:dyDescent="0.25">
      <c r="A670">
        <f>SS!B670</f>
        <v>2003</v>
      </c>
      <c r="B670">
        <f>SS!C670</f>
        <v>6</v>
      </c>
      <c r="C670">
        <f>SS!I670</f>
        <v>4</v>
      </c>
      <c r="D670" s="60">
        <f>INDEX(IRFs!$Y$17:$Y$21,'u fit'!C670)</f>
        <v>0.80201963419566003</v>
      </c>
      <c r="E670" s="1">
        <f t="shared" si="41"/>
        <v>0.69002550441113841</v>
      </c>
      <c r="F670" s="1">
        <f t="shared" si="42"/>
        <v>5.4504634169774606</v>
      </c>
      <c r="G670" s="1">
        <f t="shared" si="43"/>
        <v>5.4887159700208308</v>
      </c>
      <c r="H670">
        <f>'u rate'!B693</f>
        <v>6.3</v>
      </c>
      <c r="I670" s="1">
        <f>INDEX(inf!$J$8:$J$12,'u fit'!C670)</f>
        <v>3.2207526866603574E-2</v>
      </c>
      <c r="J670" s="60"/>
      <c r="K670" s="60">
        <f t="shared" si="44"/>
        <v>5.5346072073820114</v>
      </c>
      <c r="L670">
        <f>INDEX(SS!$U$76:$U$80,'u fit'!C670)</f>
        <v>3.5790120072178556E-2</v>
      </c>
      <c r="M670" s="60"/>
    </row>
    <row r="671" spans="1:13" x14ac:dyDescent="0.25">
      <c r="A671">
        <f>SS!B671</f>
        <v>2003</v>
      </c>
      <c r="B671">
        <f>SS!C671</f>
        <v>7</v>
      </c>
      <c r="C671">
        <f>SS!I671</f>
        <v>4</v>
      </c>
      <c r="D671" s="60">
        <f>INDEX(IRFs!$Y$17:$Y$21,'u fit'!C671)</f>
        <v>0.80201963419566003</v>
      </c>
      <c r="E671" s="1">
        <f t="shared" si="41"/>
        <v>0.69002550441113841</v>
      </c>
      <c r="F671" s="1">
        <f t="shared" si="42"/>
        <v>4.7347113881257474</v>
      </c>
      <c r="G671" s="1">
        <f t="shared" si="43"/>
        <v>4.9630045378244372</v>
      </c>
      <c r="H671">
        <f>'u rate'!B694</f>
        <v>6.2</v>
      </c>
      <c r="I671" s="1">
        <f>INDEX(inf!$J$8:$J$12,'u fit'!C671)</f>
        <v>3.2207526866603574E-2</v>
      </c>
      <c r="J671" s="60"/>
      <c r="K671" s="60">
        <f t="shared" si="44"/>
        <v>5.0839321678464628</v>
      </c>
      <c r="L671">
        <f>INDEX(SS!$U$76:$U$80,'u fit'!C671)</f>
        <v>3.5790120072178556E-2</v>
      </c>
      <c r="M671" s="60"/>
    </row>
    <row r="672" spans="1:13" x14ac:dyDescent="0.25">
      <c r="A672">
        <f>SS!B672</f>
        <v>2003</v>
      </c>
      <c r="B672">
        <f>SS!C672</f>
        <v>8</v>
      </c>
      <c r="C672">
        <f>SS!I672</f>
        <v>4</v>
      </c>
      <c r="D672" s="60">
        <f>INDEX(IRFs!$Y$17:$Y$21,'u fit'!C672)</f>
        <v>0.80201963419566003</v>
      </c>
      <c r="E672" s="1">
        <f t="shared" si="41"/>
        <v>0.69002550441113841</v>
      </c>
      <c r="F672" s="1">
        <f t="shared" si="42"/>
        <v>4.5358991167148011</v>
      </c>
      <c r="G672" s="1">
        <f t="shared" si="43"/>
        <v>4.8181900268490159</v>
      </c>
      <c r="H672">
        <f>'u rate'!B695</f>
        <v>6.1</v>
      </c>
      <c r="I672" s="1">
        <f>INDEX(inf!$J$8:$J$12,'u fit'!C672)</f>
        <v>3.2207526866603574E-2</v>
      </c>
      <c r="J672" s="60"/>
      <c r="K672" s="60">
        <f t="shared" si="44"/>
        <v>4.9397903071077129</v>
      </c>
      <c r="L672">
        <f>INDEX(SS!$U$76:$U$80,'u fit'!C672)</f>
        <v>3.5790120072178556E-2</v>
      </c>
      <c r="M672" s="60"/>
    </row>
    <row r="673" spans="1:13" x14ac:dyDescent="0.25">
      <c r="A673">
        <f>SS!B673</f>
        <v>2003</v>
      </c>
      <c r="B673">
        <f>SS!C673</f>
        <v>9</v>
      </c>
      <c r="C673">
        <f>SS!I673</f>
        <v>4</v>
      </c>
      <c r="D673" s="60">
        <f>INDEX(IRFs!$Y$17:$Y$21,'u fit'!C673)</f>
        <v>0.80201963419566003</v>
      </c>
      <c r="E673" s="1">
        <f t="shared" si="41"/>
        <v>0.69002550441113841</v>
      </c>
      <c r="F673" s="1">
        <f t="shared" si="42"/>
        <v>4.4806756347401953</v>
      </c>
      <c r="G673" s="1">
        <f t="shared" si="43"/>
        <v>4.7782988597472587</v>
      </c>
      <c r="H673">
        <f>'u rate'!B696</f>
        <v>6.1</v>
      </c>
      <c r="I673" s="1">
        <f>INDEX(inf!$J$8:$J$12,'u fit'!C673)</f>
        <v>3.2207526866603574E-2</v>
      </c>
      <c r="J673" s="60"/>
      <c r="K673" s="60">
        <f t="shared" si="44"/>
        <v>4.9000844308501632</v>
      </c>
      <c r="L673">
        <f>INDEX(SS!$U$76:$U$80,'u fit'!C673)</f>
        <v>3.5790120072178556E-2</v>
      </c>
      <c r="M673" s="60"/>
    </row>
    <row r="674" spans="1:13" x14ac:dyDescent="0.25">
      <c r="A674">
        <f>SS!B674</f>
        <v>2003</v>
      </c>
      <c r="B674">
        <f>SS!C674</f>
        <v>10</v>
      </c>
      <c r="C674">
        <f>SS!I674</f>
        <v>4</v>
      </c>
      <c r="D674" s="60">
        <f>INDEX(IRFs!$Y$17:$Y$21,'u fit'!C674)</f>
        <v>0.80201963419566003</v>
      </c>
      <c r="E674" s="1">
        <f t="shared" si="41"/>
        <v>0.69002550441113841</v>
      </c>
      <c r="F674" s="1">
        <f t="shared" si="42"/>
        <v>4.4653363755498212</v>
      </c>
      <c r="G674" s="1">
        <f t="shared" si="43"/>
        <v>4.7673102840719217</v>
      </c>
      <c r="H674">
        <f>'u rate'!B697</f>
        <v>6</v>
      </c>
      <c r="I674" s="1">
        <f>INDEX(inf!$J$8:$J$12,'u fit'!C674)</f>
        <v>3.2207526866603574E-2</v>
      </c>
      <c r="J674" s="60"/>
      <c r="K674" s="60">
        <f t="shared" si="44"/>
        <v>4.8891468961097369</v>
      </c>
      <c r="L674">
        <f>INDEX(SS!$U$76:$U$80,'u fit'!C674)</f>
        <v>3.5790120072178556E-2</v>
      </c>
      <c r="M674" s="60"/>
    </row>
    <row r="675" spans="1:13" x14ac:dyDescent="0.25">
      <c r="A675">
        <f>SS!B675</f>
        <v>2003</v>
      </c>
      <c r="B675">
        <f>SS!C675</f>
        <v>11</v>
      </c>
      <c r="C675">
        <f>SS!I675</f>
        <v>4</v>
      </c>
      <c r="D675" s="60">
        <f>INDEX(IRFs!$Y$17:$Y$21,'u fit'!C675)</f>
        <v>0.80201963419566003</v>
      </c>
      <c r="E675" s="1">
        <f t="shared" si="41"/>
        <v>0.69002550441113841</v>
      </c>
      <c r="F675" s="1">
        <f t="shared" si="42"/>
        <v>4.4610756360220662</v>
      </c>
      <c r="G675" s="1">
        <f t="shared" si="43"/>
        <v>4.7642833283785819</v>
      </c>
      <c r="H675">
        <f>'u rate'!B698</f>
        <v>5.8</v>
      </c>
      <c r="I675" s="1">
        <f>INDEX(inf!$J$8:$J$12,'u fit'!C675)</f>
        <v>3.2207526866603574E-2</v>
      </c>
      <c r="J675" s="60"/>
      <c r="K675" s="60">
        <f t="shared" si="44"/>
        <v>4.8861340003503759</v>
      </c>
      <c r="L675">
        <f>INDEX(SS!$U$76:$U$80,'u fit'!C675)</f>
        <v>3.5790120072178556E-2</v>
      </c>
      <c r="M675" s="60"/>
    </row>
    <row r="676" spans="1:13" x14ac:dyDescent="0.25">
      <c r="A676">
        <f>SS!B676</f>
        <v>2003</v>
      </c>
      <c r="B676">
        <f>SS!C676</f>
        <v>12</v>
      </c>
      <c r="C676">
        <f>SS!I676</f>
        <v>4</v>
      </c>
      <c r="D676" s="60">
        <f>INDEX(IRFs!$Y$17:$Y$21,'u fit'!C676)</f>
        <v>0.80201963419566003</v>
      </c>
      <c r="E676" s="1">
        <f t="shared" si="41"/>
        <v>0.69002550441113841</v>
      </c>
      <c r="F676" s="1">
        <f t="shared" si="42"/>
        <v>4.4598921433189256</v>
      </c>
      <c r="G676" s="1">
        <f t="shared" si="43"/>
        <v>4.7634495114181181</v>
      </c>
      <c r="H676">
        <f>'u rate'!B699</f>
        <v>5.7</v>
      </c>
      <c r="I676" s="1">
        <f>INDEX(inf!$J$8:$J$12,'u fit'!C676)</f>
        <v>3.2207526866603574E-2</v>
      </c>
      <c r="J676" s="60"/>
      <c r="K676" s="60">
        <f t="shared" si="44"/>
        <v>4.8853040563938812</v>
      </c>
      <c r="L676">
        <f>INDEX(SS!$U$76:$U$80,'u fit'!C676)</f>
        <v>3.5790120072178556E-2</v>
      </c>
      <c r="M676" s="60"/>
    </row>
    <row r="677" spans="1:13" x14ac:dyDescent="0.25">
      <c r="A677">
        <f>SS!B677</f>
        <v>2004</v>
      </c>
      <c r="B677">
        <f>SS!C677</f>
        <v>1</v>
      </c>
      <c r="C677">
        <f>SS!I677</f>
        <v>4</v>
      </c>
      <c r="D677" s="60">
        <f>INDEX(IRFs!$Y$17:$Y$21,'u fit'!C677)</f>
        <v>0.80201963419566003</v>
      </c>
      <c r="E677" s="1">
        <f t="shared" si="41"/>
        <v>0.69002550441113841</v>
      </c>
      <c r="F677" s="1">
        <f t="shared" si="42"/>
        <v>4.45956340813827</v>
      </c>
      <c r="G677" s="1">
        <f t="shared" si="43"/>
        <v>4.7632198249628166</v>
      </c>
      <c r="H677">
        <f>'u rate'!B700</f>
        <v>5.7</v>
      </c>
      <c r="I677" s="1">
        <f>INDEX(inf!$J$8:$J$12,'u fit'!C677)</f>
        <v>3.2207526866603574E-2</v>
      </c>
      <c r="J677" s="60"/>
      <c r="K677" s="60">
        <f t="shared" si="44"/>
        <v>4.885075436811281</v>
      </c>
      <c r="L677">
        <f>INDEX(SS!$U$76:$U$80,'u fit'!C677)</f>
        <v>3.5790120072178556E-2</v>
      </c>
      <c r="M677" s="60"/>
    </row>
    <row r="678" spans="1:13" x14ac:dyDescent="0.25">
      <c r="A678">
        <f>SS!B678</f>
        <v>2004</v>
      </c>
      <c r="B678">
        <f>SS!C678</f>
        <v>2</v>
      </c>
      <c r="C678">
        <f>SS!I678</f>
        <v>4</v>
      </c>
      <c r="D678" s="60">
        <f>INDEX(IRFs!$Y$17:$Y$21,'u fit'!C678)</f>
        <v>0.80201963419566003</v>
      </c>
      <c r="E678" s="1">
        <f t="shared" si="41"/>
        <v>0.69002550441113841</v>
      </c>
      <c r="F678" s="1">
        <f t="shared" si="42"/>
        <v>4.4594720963636263</v>
      </c>
      <c r="G678" s="1">
        <f t="shared" si="43"/>
        <v>4.7631565546406112</v>
      </c>
      <c r="H678">
        <f>'u rate'!B701</f>
        <v>5.6</v>
      </c>
      <c r="I678" s="1">
        <f>INDEX(inf!$J$8:$J$12,'u fit'!C678)</f>
        <v>3.2207526866603574E-2</v>
      </c>
      <c r="J678" s="60"/>
      <c r="K678" s="60">
        <f t="shared" si="44"/>
        <v>4.8850124603739697</v>
      </c>
      <c r="L678">
        <f>INDEX(SS!$U$76:$U$80,'u fit'!C678)</f>
        <v>3.5790120072178556E-2</v>
      </c>
      <c r="M678" s="60"/>
    </row>
    <row r="679" spans="1:13" x14ac:dyDescent="0.25">
      <c r="A679">
        <f>SS!B679</f>
        <v>2004</v>
      </c>
      <c r="B679">
        <f>SS!C679</f>
        <v>3</v>
      </c>
      <c r="C679">
        <f>SS!I679</f>
        <v>4</v>
      </c>
      <c r="D679" s="60">
        <f>INDEX(IRFs!$Y$17:$Y$21,'u fit'!C679)</f>
        <v>0.80201963419566003</v>
      </c>
      <c r="E679" s="1">
        <f t="shared" si="41"/>
        <v>0.69002550441113841</v>
      </c>
      <c r="F679" s="1">
        <f t="shared" si="42"/>
        <v>4.4594467329687753</v>
      </c>
      <c r="G679" s="1">
        <f t="shared" si="43"/>
        <v>4.7631391259521552</v>
      </c>
      <c r="H679">
        <f>'u rate'!B702</f>
        <v>5.8</v>
      </c>
      <c r="I679" s="1">
        <f>INDEX(inf!$J$8:$J$12,'u fit'!C679)</f>
        <v>3.2207526866603574E-2</v>
      </c>
      <c r="J679" s="60"/>
      <c r="K679" s="60">
        <f t="shared" si="44"/>
        <v>4.8849951126401869</v>
      </c>
      <c r="L679">
        <f>INDEX(SS!$U$76:$U$80,'u fit'!C679)</f>
        <v>3.5790120072178556E-2</v>
      </c>
      <c r="M679" s="60"/>
    </row>
    <row r="680" spans="1:13" x14ac:dyDescent="0.25">
      <c r="A680">
        <f>SS!B680</f>
        <v>2004</v>
      </c>
      <c r="B680">
        <f>SS!C680</f>
        <v>4</v>
      </c>
      <c r="C680">
        <f>SS!I680</f>
        <v>4</v>
      </c>
      <c r="D680" s="60">
        <f>INDEX(IRFs!$Y$17:$Y$21,'u fit'!C680)</f>
        <v>0.80201963419566003</v>
      </c>
      <c r="E680" s="1">
        <f t="shared" si="41"/>
        <v>0.69002550441113841</v>
      </c>
      <c r="F680" s="1">
        <f t="shared" si="42"/>
        <v>4.459439687855471</v>
      </c>
      <c r="G680" s="1">
        <f t="shared" si="43"/>
        <v>4.7631343249780072</v>
      </c>
      <c r="H680">
        <f>'u rate'!B703</f>
        <v>5.6</v>
      </c>
      <c r="I680" s="1">
        <f>INDEX(inf!$J$8:$J$12,'u fit'!C680)</f>
        <v>3.2207526866603574E-2</v>
      </c>
      <c r="J680" s="60"/>
      <c r="K680" s="60">
        <f t="shared" si="44"/>
        <v>4.8849903339661269</v>
      </c>
      <c r="L680">
        <f>INDEX(SS!$U$76:$U$80,'u fit'!C680)</f>
        <v>3.5790120072178556E-2</v>
      </c>
      <c r="M680" s="60"/>
    </row>
    <row r="681" spans="1:13" x14ac:dyDescent="0.25">
      <c r="A681">
        <f>SS!B681</f>
        <v>2004</v>
      </c>
      <c r="B681">
        <f>SS!C681</f>
        <v>5</v>
      </c>
      <c r="C681">
        <f>SS!I681</f>
        <v>4</v>
      </c>
      <c r="D681" s="60">
        <f>INDEX(IRFs!$Y$17:$Y$21,'u fit'!C681)</f>
        <v>0.80201963419566003</v>
      </c>
      <c r="E681" s="1">
        <f t="shared" si="41"/>
        <v>0.69002550441113841</v>
      </c>
      <c r="F681" s="1">
        <f t="shared" si="42"/>
        <v>4.4594377309557043</v>
      </c>
      <c r="G681" s="1">
        <f t="shared" si="43"/>
        <v>4.7631330024830394</v>
      </c>
      <c r="H681">
        <f>'u rate'!B704</f>
        <v>5.6</v>
      </c>
      <c r="I681" s="1">
        <f>INDEX(inf!$J$8:$J$12,'u fit'!C681)</f>
        <v>3.2207526866603574E-2</v>
      </c>
      <c r="J681" s="60"/>
      <c r="K681" s="60">
        <f t="shared" si="44"/>
        <v>4.8849890176140285</v>
      </c>
      <c r="L681">
        <f>INDEX(SS!$U$76:$U$80,'u fit'!C681)</f>
        <v>3.5790120072178556E-2</v>
      </c>
      <c r="M681" s="60"/>
    </row>
    <row r="682" spans="1:13" x14ac:dyDescent="0.25">
      <c r="A682">
        <f>SS!B682</f>
        <v>2004</v>
      </c>
      <c r="B682">
        <f>SS!C682</f>
        <v>6</v>
      </c>
      <c r="C682">
        <f>SS!I682</f>
        <v>4</v>
      </c>
      <c r="D682" s="60">
        <f>INDEX(IRFs!$Y$17:$Y$21,'u fit'!C682)</f>
        <v>0.80201963419566003</v>
      </c>
      <c r="E682" s="1">
        <f t="shared" si="41"/>
        <v>0.69002550441113841</v>
      </c>
      <c r="F682" s="1">
        <f t="shared" si="42"/>
        <v>4.4594371873935881</v>
      </c>
      <c r="G682" s="1">
        <f t="shared" si="43"/>
        <v>4.7631326381834436</v>
      </c>
      <c r="H682">
        <f>'u rate'!B705</f>
        <v>5.6</v>
      </c>
      <c r="I682" s="1">
        <f>INDEX(inf!$J$8:$J$12,'u fit'!C682)</f>
        <v>3.2207526866603574E-2</v>
      </c>
      <c r="J682" s="60"/>
      <c r="K682" s="60">
        <f t="shared" si="44"/>
        <v>4.8849886550065715</v>
      </c>
      <c r="L682">
        <f>INDEX(SS!$U$76:$U$80,'u fit'!C682)</f>
        <v>3.5790120072178556E-2</v>
      </c>
      <c r="M682" s="60"/>
    </row>
    <row r="683" spans="1:13" x14ac:dyDescent="0.25">
      <c r="A683">
        <f>SS!B683</f>
        <v>2004</v>
      </c>
      <c r="B683">
        <f>SS!C683</f>
        <v>7</v>
      </c>
      <c r="C683">
        <f>SS!I683</f>
        <v>4</v>
      </c>
      <c r="D683" s="60">
        <f>INDEX(IRFs!$Y$17:$Y$21,'u fit'!C683)</f>
        <v>0.80201963419566003</v>
      </c>
      <c r="E683" s="1">
        <f t="shared" si="41"/>
        <v>0.69002550441113841</v>
      </c>
      <c r="F683" s="1">
        <f t="shared" si="42"/>
        <v>4.4594370364099865</v>
      </c>
      <c r="G683" s="1">
        <f t="shared" si="43"/>
        <v>4.7631325378320639</v>
      </c>
      <c r="H683">
        <f>'u rate'!B706</f>
        <v>5.5</v>
      </c>
      <c r="I683" s="1">
        <f>INDEX(inf!$J$8:$J$12,'u fit'!C683)</f>
        <v>3.2207526866603574E-2</v>
      </c>
      <c r="J683" s="60"/>
      <c r="K683" s="60">
        <f t="shared" si="44"/>
        <v>4.8849885551213141</v>
      </c>
      <c r="L683">
        <f>INDEX(SS!$U$76:$U$80,'u fit'!C683)</f>
        <v>3.5790120072178556E-2</v>
      </c>
      <c r="M683" s="60"/>
    </row>
    <row r="684" spans="1:13" x14ac:dyDescent="0.25">
      <c r="A684">
        <f>SS!B684</f>
        <v>2004</v>
      </c>
      <c r="B684">
        <f>SS!C684</f>
        <v>8</v>
      </c>
      <c r="C684">
        <f>SS!I684</f>
        <v>4</v>
      </c>
      <c r="D684" s="60">
        <f>INDEX(IRFs!$Y$17:$Y$21,'u fit'!C684)</f>
        <v>0.80201963419566003</v>
      </c>
      <c r="E684" s="1">
        <f t="shared" si="41"/>
        <v>0.69002550441113841</v>
      </c>
      <c r="F684" s="1">
        <f t="shared" si="42"/>
        <v>4.4594369944717291</v>
      </c>
      <c r="G684" s="1">
        <f t="shared" si="43"/>
        <v>4.7631325101888828</v>
      </c>
      <c r="H684">
        <f>'u rate'!B707</f>
        <v>5.4</v>
      </c>
      <c r="I684" s="1">
        <f>INDEX(inf!$J$8:$J$12,'u fit'!C684)</f>
        <v>3.2207526866603574E-2</v>
      </c>
      <c r="J684" s="60"/>
      <c r="K684" s="60">
        <f t="shared" si="44"/>
        <v>4.8849885276065335</v>
      </c>
      <c r="L684">
        <f>INDEX(SS!$U$76:$U$80,'u fit'!C684)</f>
        <v>3.5790120072178556E-2</v>
      </c>
      <c r="M684" s="60"/>
    </row>
    <row r="685" spans="1:13" x14ac:dyDescent="0.25">
      <c r="A685">
        <f>SS!B685</f>
        <v>2004</v>
      </c>
      <c r="B685">
        <f>SS!C685</f>
        <v>9</v>
      </c>
      <c r="C685">
        <f>SS!I685</f>
        <v>4</v>
      </c>
      <c r="D685" s="60">
        <f>INDEX(IRFs!$Y$17:$Y$21,'u fit'!C685)</f>
        <v>0.80201963419566003</v>
      </c>
      <c r="E685" s="1">
        <f t="shared" si="41"/>
        <v>0.69002550441113841</v>
      </c>
      <c r="F685" s="1">
        <f t="shared" si="42"/>
        <v>4.4594369828226661</v>
      </c>
      <c r="G685" s="1">
        <f t="shared" si="43"/>
        <v>4.7631325025741855</v>
      </c>
      <c r="H685">
        <f>'u rate'!B708</f>
        <v>5.4</v>
      </c>
      <c r="I685" s="1">
        <f>INDEX(inf!$J$8:$J$12,'u fit'!C685)</f>
        <v>3.2207526866603574E-2</v>
      </c>
      <c r="J685" s="60"/>
      <c r="K685" s="60">
        <f t="shared" si="44"/>
        <v>4.8849885200272052</v>
      </c>
      <c r="L685">
        <f>INDEX(SS!$U$76:$U$80,'u fit'!C685)</f>
        <v>3.5790120072178556E-2</v>
      </c>
      <c r="M685" s="60"/>
    </row>
    <row r="686" spans="1:13" x14ac:dyDescent="0.25">
      <c r="A686">
        <f>SS!B686</f>
        <v>2004</v>
      </c>
      <c r="B686">
        <f>SS!C686</f>
        <v>10</v>
      </c>
      <c r="C686">
        <f>SS!I686</f>
        <v>4</v>
      </c>
      <c r="D686" s="60">
        <f>INDEX(IRFs!$Y$17:$Y$21,'u fit'!C686)</f>
        <v>0.80201963419566003</v>
      </c>
      <c r="E686" s="1">
        <f t="shared" si="41"/>
        <v>0.69002550441113841</v>
      </c>
      <c r="F686" s="1">
        <f t="shared" si="42"/>
        <v>4.4594369795869415</v>
      </c>
      <c r="G686" s="1">
        <f t="shared" si="43"/>
        <v>4.763132500476611</v>
      </c>
      <c r="H686">
        <f>'u rate'!B709</f>
        <v>5.5</v>
      </c>
      <c r="I686" s="1">
        <f>INDEX(inf!$J$8:$J$12,'u fit'!C686)</f>
        <v>3.2207526866603574E-2</v>
      </c>
      <c r="J686" s="60"/>
      <c r="K686" s="60">
        <f t="shared" si="44"/>
        <v>4.8849885179393748</v>
      </c>
      <c r="L686">
        <f>INDEX(SS!$U$76:$U$80,'u fit'!C686)</f>
        <v>3.5790120072178556E-2</v>
      </c>
      <c r="M686" s="60"/>
    </row>
    <row r="687" spans="1:13" x14ac:dyDescent="0.25">
      <c r="A687">
        <f>SS!B687</f>
        <v>2004</v>
      </c>
      <c r="B687">
        <f>SS!C687</f>
        <v>11</v>
      </c>
      <c r="C687">
        <f>SS!I687</f>
        <v>4</v>
      </c>
      <c r="D687" s="60">
        <f>INDEX(IRFs!$Y$17:$Y$21,'u fit'!C687)</f>
        <v>0.80201963419566003</v>
      </c>
      <c r="E687" s="1">
        <f t="shared" si="41"/>
        <v>0.69002550441113841</v>
      </c>
      <c r="F687" s="1">
        <f t="shared" si="42"/>
        <v>4.4594369786881645</v>
      </c>
      <c r="G687" s="1">
        <f t="shared" si="43"/>
        <v>4.7631324998988047</v>
      </c>
      <c r="H687">
        <f>'u rate'!B710</f>
        <v>5.4</v>
      </c>
      <c r="I687" s="1">
        <f>INDEX(inf!$J$8:$J$12,'u fit'!C687)</f>
        <v>3.2207526866603574E-2</v>
      </c>
      <c r="J687" s="60"/>
      <c r="K687" s="60">
        <f t="shared" si="44"/>
        <v>4.8849885173642518</v>
      </c>
      <c r="L687">
        <f>INDEX(SS!$U$76:$U$80,'u fit'!C687)</f>
        <v>3.5790120072178556E-2</v>
      </c>
      <c r="M687" s="60"/>
    </row>
    <row r="688" spans="1:13" x14ac:dyDescent="0.25">
      <c r="A688">
        <f>SS!B688</f>
        <v>2004</v>
      </c>
      <c r="B688">
        <f>SS!C688</f>
        <v>12</v>
      </c>
      <c r="C688">
        <f>SS!I688</f>
        <v>4</v>
      </c>
      <c r="D688" s="60">
        <f>INDEX(IRFs!$Y$17:$Y$21,'u fit'!C688)</f>
        <v>0.80201963419566003</v>
      </c>
      <c r="E688" s="1">
        <f t="shared" si="41"/>
        <v>0.69002550441113841</v>
      </c>
      <c r="F688" s="1">
        <f t="shared" si="42"/>
        <v>4.4594369784385135</v>
      </c>
      <c r="G688" s="1">
        <f t="shared" si="43"/>
        <v>4.7631324997396405</v>
      </c>
      <c r="H688">
        <f>'u rate'!B711</f>
        <v>5.4</v>
      </c>
      <c r="I688" s="1">
        <f>INDEX(inf!$J$8:$J$12,'u fit'!C688)</f>
        <v>3.2207526866603574E-2</v>
      </c>
      <c r="J688" s="60"/>
      <c r="K688" s="60">
        <f t="shared" si="44"/>
        <v>4.8849885172058265</v>
      </c>
      <c r="L688">
        <f>INDEX(SS!$U$76:$U$80,'u fit'!C688)</f>
        <v>3.5790120072178556E-2</v>
      </c>
      <c r="M688" s="60"/>
    </row>
    <row r="689" spans="1:13" x14ac:dyDescent="0.25">
      <c r="A689">
        <f>SS!B689</f>
        <v>2005</v>
      </c>
      <c r="B689">
        <f>SS!C689</f>
        <v>1</v>
      </c>
      <c r="C689">
        <f>SS!I689</f>
        <v>4</v>
      </c>
      <c r="D689" s="60">
        <f>INDEX(IRFs!$Y$17:$Y$21,'u fit'!C689)</f>
        <v>0.80201963419566003</v>
      </c>
      <c r="E689" s="1">
        <f t="shared" si="41"/>
        <v>0.69002550441113841</v>
      </c>
      <c r="F689" s="1">
        <f t="shared" si="42"/>
        <v>4.459436978369169</v>
      </c>
      <c r="G689" s="1">
        <f t="shared" si="43"/>
        <v>4.7631324996957964</v>
      </c>
      <c r="H689">
        <f>'u rate'!B712</f>
        <v>5.3</v>
      </c>
      <c r="I689" s="1">
        <f>INDEX(inf!$J$8:$J$12,'u fit'!C689)</f>
        <v>3.2207526866603574E-2</v>
      </c>
      <c r="J689" s="60"/>
      <c r="K689" s="60">
        <f t="shared" si="44"/>
        <v>4.8849885171621867</v>
      </c>
      <c r="L689">
        <f>INDEX(SS!$U$76:$U$80,'u fit'!C689)</f>
        <v>3.5790120072178556E-2</v>
      </c>
      <c r="M689" s="60"/>
    </row>
    <row r="690" spans="1:13" x14ac:dyDescent="0.25">
      <c r="A690">
        <f>SS!B690</f>
        <v>2005</v>
      </c>
      <c r="B690">
        <f>SS!C690</f>
        <v>2</v>
      </c>
      <c r="C690">
        <f>SS!I690</f>
        <v>4</v>
      </c>
      <c r="D690" s="60">
        <f>INDEX(IRFs!$Y$17:$Y$21,'u fit'!C690)</f>
        <v>0.80201963419566003</v>
      </c>
      <c r="E690" s="1">
        <f t="shared" si="41"/>
        <v>0.69002550441113841</v>
      </c>
      <c r="F690" s="1">
        <f t="shared" si="42"/>
        <v>4.459436978349907</v>
      </c>
      <c r="G690" s="1">
        <f t="shared" si="43"/>
        <v>4.763132499683719</v>
      </c>
      <c r="H690">
        <f>'u rate'!B713</f>
        <v>5.4</v>
      </c>
      <c r="I690" s="1">
        <f>INDEX(inf!$J$8:$J$12,'u fit'!C690)</f>
        <v>3.2207526866603574E-2</v>
      </c>
      <c r="J690" s="60"/>
      <c r="K690" s="60">
        <f t="shared" si="44"/>
        <v>4.8849885171501652</v>
      </c>
      <c r="L690">
        <f>INDEX(SS!$U$76:$U$80,'u fit'!C690)</f>
        <v>3.5790120072178556E-2</v>
      </c>
      <c r="M690" s="60"/>
    </row>
    <row r="691" spans="1:13" x14ac:dyDescent="0.25">
      <c r="A691">
        <f>SS!B691</f>
        <v>2005</v>
      </c>
      <c r="B691">
        <f>SS!C691</f>
        <v>3</v>
      </c>
      <c r="C691">
        <f>SS!I691</f>
        <v>4</v>
      </c>
      <c r="D691" s="60">
        <f>INDEX(IRFs!$Y$17:$Y$21,'u fit'!C691)</f>
        <v>0.80201963419566003</v>
      </c>
      <c r="E691" s="1">
        <f t="shared" si="41"/>
        <v>0.69002550441113841</v>
      </c>
      <c r="F691" s="1">
        <f t="shared" si="42"/>
        <v>4.4594369783445567</v>
      </c>
      <c r="G691" s="1">
        <f t="shared" si="43"/>
        <v>4.7631324996803919</v>
      </c>
      <c r="H691">
        <f>'u rate'!B714</f>
        <v>5.2</v>
      </c>
      <c r="I691" s="1">
        <f>INDEX(inf!$J$8:$J$12,'u fit'!C691)</f>
        <v>3.2207526866603574E-2</v>
      </c>
      <c r="J691" s="60"/>
      <c r="K691" s="60">
        <f t="shared" si="44"/>
        <v>4.8849885171468532</v>
      </c>
      <c r="L691">
        <f>INDEX(SS!$U$76:$U$80,'u fit'!C691)</f>
        <v>3.5790120072178556E-2</v>
      </c>
      <c r="M691" s="60"/>
    </row>
    <row r="692" spans="1:13" x14ac:dyDescent="0.25">
      <c r="A692">
        <f>SS!B692</f>
        <v>2005</v>
      </c>
      <c r="B692">
        <f>SS!C692</f>
        <v>4</v>
      </c>
      <c r="C692">
        <f>SS!I692</f>
        <v>4</v>
      </c>
      <c r="D692" s="60">
        <f>INDEX(IRFs!$Y$17:$Y$21,'u fit'!C692)</f>
        <v>0.80201963419566003</v>
      </c>
      <c r="E692" s="1">
        <f t="shared" si="41"/>
        <v>0.69002550441113841</v>
      </c>
      <c r="F692" s="1">
        <f t="shared" si="42"/>
        <v>4.4594369783430707</v>
      </c>
      <c r="G692" s="1">
        <f t="shared" si="43"/>
        <v>4.7631324996794753</v>
      </c>
      <c r="H692">
        <f>'u rate'!B715</f>
        <v>5.2</v>
      </c>
      <c r="I692" s="1">
        <f>INDEX(inf!$J$8:$J$12,'u fit'!C692)</f>
        <v>3.2207526866603574E-2</v>
      </c>
      <c r="J692" s="60"/>
      <c r="K692" s="60">
        <f t="shared" si="44"/>
        <v>4.8849885171459411</v>
      </c>
      <c r="L692">
        <f>INDEX(SS!$U$76:$U$80,'u fit'!C692)</f>
        <v>3.5790120072178556E-2</v>
      </c>
      <c r="M692" s="60"/>
    </row>
    <row r="693" spans="1:13" x14ac:dyDescent="0.25">
      <c r="A693">
        <f>SS!B693</f>
        <v>2005</v>
      </c>
      <c r="B693">
        <f>SS!C693</f>
        <v>5</v>
      </c>
      <c r="C693">
        <f>SS!I693</f>
        <v>4</v>
      </c>
      <c r="D693" s="60">
        <f>INDEX(IRFs!$Y$17:$Y$21,'u fit'!C693)</f>
        <v>0.80201963419566003</v>
      </c>
      <c r="E693" s="1">
        <f t="shared" si="41"/>
        <v>0.69002550441113841</v>
      </c>
      <c r="F693" s="1">
        <f t="shared" si="42"/>
        <v>4.4594369783426577</v>
      </c>
      <c r="G693" s="1">
        <f t="shared" si="43"/>
        <v>4.763132499679223</v>
      </c>
      <c r="H693">
        <f>'u rate'!B716</f>
        <v>5.0999999999999996</v>
      </c>
      <c r="I693" s="1">
        <f>INDEX(inf!$J$8:$J$12,'u fit'!C693)</f>
        <v>3.2207526866603574E-2</v>
      </c>
      <c r="J693" s="60"/>
      <c r="K693" s="60">
        <f t="shared" si="44"/>
        <v>4.8849885171456897</v>
      </c>
      <c r="L693">
        <f>INDEX(SS!$U$76:$U$80,'u fit'!C693)</f>
        <v>3.5790120072178556E-2</v>
      </c>
      <c r="M693" s="60"/>
    </row>
    <row r="694" spans="1:13" x14ac:dyDescent="0.25">
      <c r="A694">
        <f>SS!B694</f>
        <v>2005</v>
      </c>
      <c r="B694">
        <f>SS!C694</f>
        <v>6</v>
      </c>
      <c r="C694">
        <f>SS!I694</f>
        <v>4</v>
      </c>
      <c r="D694" s="60">
        <f>INDEX(IRFs!$Y$17:$Y$21,'u fit'!C694)</f>
        <v>0.80201963419566003</v>
      </c>
      <c r="E694" s="1">
        <f t="shared" si="41"/>
        <v>0.69002550441113841</v>
      </c>
      <c r="F694" s="1">
        <f t="shared" si="42"/>
        <v>4.4594369783425432</v>
      </c>
      <c r="G694" s="1">
        <f t="shared" si="43"/>
        <v>4.7631324996791538</v>
      </c>
      <c r="H694">
        <f>'u rate'!B717</f>
        <v>5</v>
      </c>
      <c r="I694" s="1">
        <f>INDEX(inf!$J$8:$J$12,'u fit'!C694)</f>
        <v>3.2207526866603574E-2</v>
      </c>
      <c r="J694" s="60"/>
      <c r="K694" s="60">
        <f t="shared" si="44"/>
        <v>4.8849885171456204</v>
      </c>
      <c r="L694">
        <f>INDEX(SS!$U$76:$U$80,'u fit'!C694)</f>
        <v>3.5790120072178556E-2</v>
      </c>
      <c r="M694" s="60"/>
    </row>
    <row r="695" spans="1:13" x14ac:dyDescent="0.25">
      <c r="A695">
        <f>SS!B695</f>
        <v>2005</v>
      </c>
      <c r="B695">
        <f>SS!C695</f>
        <v>7</v>
      </c>
      <c r="C695">
        <f>SS!I695</f>
        <v>4</v>
      </c>
      <c r="D695" s="60">
        <f>INDEX(IRFs!$Y$17:$Y$21,'u fit'!C695)</f>
        <v>0.80201963419566003</v>
      </c>
      <c r="E695" s="1">
        <f t="shared" si="41"/>
        <v>0.69002550441113841</v>
      </c>
      <c r="F695" s="1">
        <f t="shared" si="42"/>
        <v>4.4594369783425112</v>
      </c>
      <c r="G695" s="1">
        <f t="shared" si="43"/>
        <v>4.7631324996791342</v>
      </c>
      <c r="H695">
        <f>'u rate'!B718</f>
        <v>5</v>
      </c>
      <c r="I695" s="1">
        <f>INDEX(inf!$J$8:$J$12,'u fit'!C695)</f>
        <v>3.2207526866603574E-2</v>
      </c>
      <c r="J695" s="60"/>
      <c r="K695" s="60">
        <f t="shared" si="44"/>
        <v>4.8849885171456018</v>
      </c>
      <c r="L695">
        <f>INDEX(SS!$U$76:$U$80,'u fit'!C695)</f>
        <v>3.5790120072178556E-2</v>
      </c>
      <c r="M695" s="60"/>
    </row>
    <row r="696" spans="1:13" x14ac:dyDescent="0.25">
      <c r="A696">
        <f>SS!B696</f>
        <v>2005</v>
      </c>
      <c r="B696">
        <f>SS!C696</f>
        <v>8</v>
      </c>
      <c r="C696">
        <f>SS!I696</f>
        <v>4</v>
      </c>
      <c r="D696" s="60">
        <f>INDEX(IRFs!$Y$17:$Y$21,'u fit'!C696)</f>
        <v>0.80201963419566003</v>
      </c>
      <c r="E696" s="1">
        <f t="shared" si="41"/>
        <v>0.69002550441113841</v>
      </c>
      <c r="F696" s="1">
        <f t="shared" si="42"/>
        <v>4.4594369783425023</v>
      </c>
      <c r="G696" s="1">
        <f t="shared" si="43"/>
        <v>4.7631324996791289</v>
      </c>
      <c r="H696">
        <f>'u rate'!B719</f>
        <v>4.9000000000000004</v>
      </c>
      <c r="I696" s="1">
        <f>INDEX(inf!$J$8:$J$12,'u fit'!C696)</f>
        <v>3.2207526866603574E-2</v>
      </c>
      <c r="J696" s="60"/>
      <c r="K696" s="60">
        <f t="shared" si="44"/>
        <v>4.8849885171455965</v>
      </c>
      <c r="L696">
        <f>INDEX(SS!$U$76:$U$80,'u fit'!C696)</f>
        <v>3.5790120072178556E-2</v>
      </c>
      <c r="M696" s="60"/>
    </row>
    <row r="697" spans="1:13" x14ac:dyDescent="0.25">
      <c r="A697">
        <f>SS!B697</f>
        <v>2005</v>
      </c>
      <c r="B697">
        <f>SS!C697</f>
        <v>9</v>
      </c>
      <c r="C697">
        <f>SS!I697</f>
        <v>4</v>
      </c>
      <c r="D697" s="60">
        <f>INDEX(IRFs!$Y$17:$Y$21,'u fit'!C697)</f>
        <v>0.80201963419566003</v>
      </c>
      <c r="E697" s="1">
        <f t="shared" si="41"/>
        <v>0.69002550441113841</v>
      </c>
      <c r="F697" s="1">
        <f t="shared" si="42"/>
        <v>4.4594369783425005</v>
      </c>
      <c r="G697" s="1">
        <f t="shared" si="43"/>
        <v>4.7631324996791271</v>
      </c>
      <c r="H697">
        <f>'u rate'!B720</f>
        <v>5</v>
      </c>
      <c r="I697" s="1">
        <f>INDEX(inf!$J$8:$J$12,'u fit'!C697)</f>
        <v>3.2207526866603574E-2</v>
      </c>
      <c r="J697" s="60"/>
      <c r="K697" s="60">
        <f t="shared" si="44"/>
        <v>4.8849885171455947</v>
      </c>
      <c r="L697">
        <f>INDEX(SS!$U$76:$U$80,'u fit'!C697)</f>
        <v>3.5790120072178556E-2</v>
      </c>
      <c r="M697" s="60"/>
    </row>
    <row r="698" spans="1:13" x14ac:dyDescent="0.25">
      <c r="A698">
        <f>SS!B698</f>
        <v>2005</v>
      </c>
      <c r="B698">
        <f>SS!C698</f>
        <v>10</v>
      </c>
      <c r="C698">
        <f>SS!I698</f>
        <v>4</v>
      </c>
      <c r="D698" s="60">
        <f>INDEX(IRFs!$Y$17:$Y$21,'u fit'!C698)</f>
        <v>0.80201963419566003</v>
      </c>
      <c r="E698" s="1">
        <f t="shared" si="41"/>
        <v>0.69002550441113841</v>
      </c>
      <c r="F698" s="1">
        <f t="shared" si="42"/>
        <v>4.4594369783424996</v>
      </c>
      <c r="G698" s="1">
        <f t="shared" si="43"/>
        <v>4.7631324996791271</v>
      </c>
      <c r="H698">
        <f>'u rate'!B721</f>
        <v>5</v>
      </c>
      <c r="I698" s="1">
        <f>INDEX(inf!$J$8:$J$12,'u fit'!C698)</f>
        <v>3.2207526866603574E-2</v>
      </c>
      <c r="J698" s="60"/>
      <c r="K698" s="60">
        <f t="shared" si="44"/>
        <v>4.8849885171455938</v>
      </c>
      <c r="L698">
        <f>INDEX(SS!$U$76:$U$80,'u fit'!C698)</f>
        <v>3.5790120072178556E-2</v>
      </c>
      <c r="M698" s="60"/>
    </row>
    <row r="699" spans="1:13" x14ac:dyDescent="0.25">
      <c r="A699">
        <f>SS!B699</f>
        <v>2005</v>
      </c>
      <c r="B699">
        <f>SS!C699</f>
        <v>11</v>
      </c>
      <c r="C699">
        <f>SS!I699</f>
        <v>4</v>
      </c>
      <c r="D699" s="60">
        <f>INDEX(IRFs!$Y$17:$Y$21,'u fit'!C699)</f>
        <v>0.80201963419566003</v>
      </c>
      <c r="E699" s="1">
        <f t="shared" si="41"/>
        <v>0.69002550441113841</v>
      </c>
      <c r="F699" s="1">
        <f t="shared" si="42"/>
        <v>4.4594369783424987</v>
      </c>
      <c r="G699" s="1">
        <f t="shared" si="43"/>
        <v>4.7631324996791271</v>
      </c>
      <c r="H699">
        <f>'u rate'!B722</f>
        <v>5</v>
      </c>
      <c r="I699" s="1">
        <f>INDEX(inf!$J$8:$J$12,'u fit'!C699)</f>
        <v>3.2207526866603574E-2</v>
      </c>
      <c r="J699" s="60"/>
      <c r="K699" s="60">
        <f t="shared" si="44"/>
        <v>4.8849885171455938</v>
      </c>
      <c r="L699">
        <f>INDEX(SS!$U$76:$U$80,'u fit'!C699)</f>
        <v>3.5790120072178556E-2</v>
      </c>
      <c r="M699" s="60"/>
    </row>
    <row r="700" spans="1:13" x14ac:dyDescent="0.25">
      <c r="A700">
        <f>SS!B700</f>
        <v>2005</v>
      </c>
      <c r="B700">
        <f>SS!C700</f>
        <v>12</v>
      </c>
      <c r="C700">
        <f>SS!I700</f>
        <v>4</v>
      </c>
      <c r="D700" s="60">
        <f>INDEX(IRFs!$Y$17:$Y$21,'u fit'!C700)</f>
        <v>0.80201963419566003</v>
      </c>
      <c r="E700" s="1">
        <f t="shared" si="41"/>
        <v>0.69002550441113841</v>
      </c>
      <c r="F700" s="1">
        <f t="shared" si="42"/>
        <v>4.4594369783424987</v>
      </c>
      <c r="G700" s="1">
        <f t="shared" si="43"/>
        <v>4.7631324996791271</v>
      </c>
      <c r="H700">
        <f>'u rate'!B723</f>
        <v>4.9000000000000004</v>
      </c>
      <c r="I700" s="1">
        <f>INDEX(inf!$J$8:$J$12,'u fit'!C700)</f>
        <v>3.2207526866603574E-2</v>
      </c>
      <c r="J700" s="60"/>
      <c r="K700" s="60">
        <f t="shared" si="44"/>
        <v>4.8849885171455938</v>
      </c>
      <c r="L700">
        <f>INDEX(SS!$U$76:$U$80,'u fit'!C700)</f>
        <v>3.5790120072178556E-2</v>
      </c>
      <c r="M700" s="60"/>
    </row>
    <row r="701" spans="1:13" x14ac:dyDescent="0.25">
      <c r="A701">
        <f>SS!B701</f>
        <v>2006</v>
      </c>
      <c r="B701">
        <f>SS!C701</f>
        <v>1</v>
      </c>
      <c r="C701">
        <f>SS!I701</f>
        <v>4</v>
      </c>
      <c r="D701" s="60">
        <f>INDEX(IRFs!$Y$17:$Y$21,'u fit'!C701)</f>
        <v>0.80201963419566003</v>
      </c>
      <c r="E701" s="1">
        <f t="shared" si="41"/>
        <v>0.69002550441113841</v>
      </c>
      <c r="F701" s="1">
        <f t="shared" si="42"/>
        <v>4.4594369783424987</v>
      </c>
      <c r="G701" s="1">
        <f t="shared" si="43"/>
        <v>4.7631324996791271</v>
      </c>
      <c r="H701">
        <f>'u rate'!B724</f>
        <v>4.7</v>
      </c>
      <c r="I701" s="1">
        <f>INDEX(inf!$J$8:$J$12,'u fit'!C701)</f>
        <v>3.2207526866603574E-2</v>
      </c>
      <c r="J701" s="60"/>
      <c r="K701" s="60">
        <f t="shared" si="44"/>
        <v>4.8849885171455938</v>
      </c>
      <c r="L701">
        <f>INDEX(SS!$U$76:$U$80,'u fit'!C701)</f>
        <v>3.5790120072178556E-2</v>
      </c>
      <c r="M701" s="60"/>
    </row>
    <row r="702" spans="1:13" x14ac:dyDescent="0.25">
      <c r="A702">
        <f>SS!B702</f>
        <v>2006</v>
      </c>
      <c r="B702">
        <f>SS!C702</f>
        <v>2</v>
      </c>
      <c r="C702">
        <f>SS!I702</f>
        <v>4</v>
      </c>
      <c r="D702" s="60">
        <f>INDEX(IRFs!$Y$17:$Y$21,'u fit'!C702)</f>
        <v>0.80201963419566003</v>
      </c>
      <c r="E702" s="1">
        <f t="shared" si="41"/>
        <v>0.69002550441113841</v>
      </c>
      <c r="F702" s="1">
        <f t="shared" si="42"/>
        <v>4.4594369783424987</v>
      </c>
      <c r="G702" s="1">
        <f t="shared" si="43"/>
        <v>4.7631324996791271</v>
      </c>
      <c r="H702">
        <f>'u rate'!B725</f>
        <v>4.8</v>
      </c>
      <c r="I702" s="1">
        <f>INDEX(inf!$J$8:$J$12,'u fit'!C702)</f>
        <v>3.2207526866603574E-2</v>
      </c>
      <c r="J702" s="60"/>
      <c r="K702" s="60">
        <f t="shared" si="44"/>
        <v>4.8849885171455938</v>
      </c>
      <c r="L702">
        <f>INDEX(SS!$U$76:$U$80,'u fit'!C702)</f>
        <v>3.5790120072178556E-2</v>
      </c>
      <c r="M702" s="60"/>
    </row>
    <row r="703" spans="1:13" x14ac:dyDescent="0.25">
      <c r="A703">
        <f>SS!B703</f>
        <v>2006</v>
      </c>
      <c r="B703">
        <f>SS!C703</f>
        <v>3</v>
      </c>
      <c r="C703">
        <f>SS!I703</f>
        <v>5</v>
      </c>
      <c r="D703" s="60">
        <f>INDEX(IRFs!$Y$17:$Y$21,'u fit'!C703)</f>
        <v>0.98240286894199802</v>
      </c>
      <c r="E703" s="1">
        <f t="shared" si="41"/>
        <v>0.76369061589462595</v>
      </c>
      <c r="F703" s="1">
        <f t="shared" si="42"/>
        <v>4.4594369783424987</v>
      </c>
      <c r="G703" s="1">
        <f t="shared" si="43"/>
        <v>4.7631324996791271</v>
      </c>
      <c r="H703">
        <f>'u rate'!B726</f>
        <v>4.7</v>
      </c>
      <c r="I703" s="1">
        <f>INDEX(inf!$J$8:$J$12,'u fit'!C703)</f>
        <v>3.1854064461523328E-2</v>
      </c>
      <c r="J703" s="60"/>
      <c r="K703" s="60">
        <f t="shared" si="44"/>
        <v>4.8849885171455938</v>
      </c>
      <c r="L703">
        <f>INDEX(SS!$U$76:$U$80,'u fit'!C703)</f>
        <v>3.6759870766402379E-2</v>
      </c>
      <c r="M703" s="60"/>
    </row>
    <row r="704" spans="1:13" x14ac:dyDescent="0.25">
      <c r="A704">
        <f>SS!B704</f>
        <v>2006</v>
      </c>
      <c r="B704">
        <f>SS!C704</f>
        <v>4</v>
      </c>
      <c r="C704">
        <f>SS!I704</f>
        <v>5</v>
      </c>
      <c r="D704" s="60">
        <f>INDEX(IRFs!$Y$17:$Y$21,'u fit'!C704)</f>
        <v>0.98240286894199802</v>
      </c>
      <c r="E704" s="1">
        <f t="shared" si="41"/>
        <v>0.76369061589462595</v>
      </c>
      <c r="F704" s="1">
        <f t="shared" si="42"/>
        <v>4.0971620589909561</v>
      </c>
      <c r="G704" s="1">
        <f t="shared" si="43"/>
        <v>4.412255813079641</v>
      </c>
      <c r="H704">
        <f>'u rate'!B727</f>
        <v>4.7</v>
      </c>
      <c r="I704" s="1">
        <f>INDEX(inf!$J$8:$J$12,'u fit'!C704)</f>
        <v>3.1854064461523328E-2</v>
      </c>
      <c r="J704" s="60"/>
      <c r="K704" s="60">
        <f t="shared" si="44"/>
        <v>4.6264678489202469</v>
      </c>
      <c r="L704">
        <f>INDEX(SS!$U$76:$U$80,'u fit'!C704)</f>
        <v>3.6759870766402379E-2</v>
      </c>
      <c r="M704" s="60"/>
    </row>
    <row r="705" spans="1:13" x14ac:dyDescent="0.25">
      <c r="A705">
        <f>SS!B705</f>
        <v>2006</v>
      </c>
      <c r="B705">
        <f>SS!C705</f>
        <v>5</v>
      </c>
      <c r="C705">
        <f>SS!I705</f>
        <v>4</v>
      </c>
      <c r="D705" s="60">
        <f>INDEX(IRFs!$Y$17:$Y$21,'u fit'!C705)</f>
        <v>0.80201963419566003</v>
      </c>
      <c r="E705" s="1">
        <f t="shared" si="41"/>
        <v>0.69002550441113841</v>
      </c>
      <c r="F705" s="1">
        <f t="shared" si="42"/>
        <v>4.0230930245559868</v>
      </c>
      <c r="G705" s="1">
        <f t="shared" si="43"/>
        <v>4.3414493297544681</v>
      </c>
      <c r="H705">
        <f>'u rate'!B728</f>
        <v>4.5999999999999996</v>
      </c>
      <c r="I705" s="1">
        <f>INDEX(inf!$J$8:$J$12,'u fit'!C705)</f>
        <v>3.2207526866603574E-2</v>
      </c>
      <c r="J705" s="60"/>
      <c r="K705" s="60">
        <f t="shared" si="44"/>
        <v>4.5564505768673289</v>
      </c>
      <c r="L705">
        <f>INDEX(SS!$U$76:$U$80,'u fit'!C705)</f>
        <v>3.5790120072178556E-2</v>
      </c>
      <c r="M705" s="60"/>
    </row>
    <row r="706" spans="1:13" x14ac:dyDescent="0.25">
      <c r="A706">
        <f>SS!B706</f>
        <v>2006</v>
      </c>
      <c r="B706">
        <f>SS!C706</f>
        <v>6</v>
      </c>
      <c r="C706">
        <f>SS!I706</f>
        <v>4</v>
      </c>
      <c r="D706" s="60">
        <f>INDEX(IRFs!$Y$17:$Y$21,'u fit'!C706)</f>
        <v>0.80201963419566003</v>
      </c>
      <c r="E706" s="1">
        <f t="shared" si="41"/>
        <v>0.69002550441113841</v>
      </c>
      <c r="F706" s="1">
        <f t="shared" si="42"/>
        <v>4.338235040978935</v>
      </c>
      <c r="G706" s="1">
        <f t="shared" si="43"/>
        <v>4.6469740174789678</v>
      </c>
      <c r="H706">
        <f>'u rate'!B729</f>
        <v>4.5999999999999996</v>
      </c>
      <c r="I706" s="1">
        <f>INDEX(inf!$J$8:$J$12,'u fit'!C706)</f>
        <v>3.2207526866603574E-2</v>
      </c>
      <c r="J706" s="60"/>
      <c r="K706" s="60">
        <f t="shared" si="44"/>
        <v>4.7693695805339065</v>
      </c>
      <c r="L706">
        <f>INDEX(SS!$U$76:$U$80,'u fit'!C706)</f>
        <v>3.5790120072178556E-2</v>
      </c>
      <c r="M706" s="60"/>
    </row>
    <row r="707" spans="1:13" x14ac:dyDescent="0.25">
      <c r="A707">
        <f>SS!B707</f>
        <v>2006</v>
      </c>
      <c r="B707">
        <f>SS!C707</f>
        <v>7</v>
      </c>
      <c r="C707">
        <f>SS!I707</f>
        <v>4</v>
      </c>
      <c r="D707" s="60">
        <f>INDEX(IRFs!$Y$17:$Y$21,'u fit'!C707)</f>
        <v>0.80201963419566003</v>
      </c>
      <c r="E707" s="1">
        <f t="shared" si="41"/>
        <v>0.69002550441113841</v>
      </c>
      <c r="F707" s="1">
        <f t="shared" si="42"/>
        <v>4.4257710835977573</v>
      </c>
      <c r="G707" s="1">
        <f t="shared" si="43"/>
        <v>4.7311350334547688</v>
      </c>
      <c r="H707">
        <f>'u rate'!B730</f>
        <v>4.7</v>
      </c>
      <c r="I707" s="1">
        <f>INDEX(inf!$J$8:$J$12,'u fit'!C707)</f>
        <v>3.2207526866603574E-2</v>
      </c>
      <c r="J707" s="60"/>
      <c r="K707" s="60">
        <f t="shared" si="44"/>
        <v>4.853139676242578</v>
      </c>
      <c r="L707">
        <f>INDEX(SS!$U$76:$U$80,'u fit'!C707)</f>
        <v>3.5790120072178556E-2</v>
      </c>
      <c r="M707" s="60"/>
    </row>
    <row r="708" spans="1:13" x14ac:dyDescent="0.25">
      <c r="A708">
        <f>SS!B708</f>
        <v>2006</v>
      </c>
      <c r="B708">
        <f>SS!C708</f>
        <v>8</v>
      </c>
      <c r="C708">
        <f>SS!I708</f>
        <v>4</v>
      </c>
      <c r="D708" s="60">
        <f>INDEX(IRFs!$Y$17:$Y$21,'u fit'!C708)</f>
        <v>0.80201963419566003</v>
      </c>
      <c r="E708" s="1">
        <f t="shared" si="41"/>
        <v>0.69002550441113841</v>
      </c>
      <c r="F708" s="1">
        <f t="shared" si="42"/>
        <v>4.4500857048099292</v>
      </c>
      <c r="G708" s="1">
        <f t="shared" si="43"/>
        <v>4.7543183534765738</v>
      </c>
      <c r="H708">
        <f>'u rate'!B731</f>
        <v>4.7</v>
      </c>
      <c r="I708" s="1">
        <f>INDEX(inf!$J$8:$J$12,'u fit'!C708)</f>
        <v>3.2207526866603574E-2</v>
      </c>
      <c r="J708" s="60"/>
      <c r="K708" s="60">
        <f t="shared" si="44"/>
        <v>4.8762153118507534</v>
      </c>
      <c r="L708">
        <f>INDEX(SS!$U$76:$U$80,'u fit'!C708)</f>
        <v>3.5790120072178556E-2</v>
      </c>
      <c r="M708" s="60"/>
    </row>
    <row r="709" spans="1:13" x14ac:dyDescent="0.25">
      <c r="A709">
        <f>SS!B709</f>
        <v>2006</v>
      </c>
      <c r="B709">
        <f>SS!C709</f>
        <v>9</v>
      </c>
      <c r="C709">
        <f>SS!I709</f>
        <v>5</v>
      </c>
      <c r="D709" s="60">
        <f>INDEX(IRFs!$Y$17:$Y$21,'u fit'!C709)</f>
        <v>0.98240286894199802</v>
      </c>
      <c r="E709" s="1">
        <f t="shared" si="41"/>
        <v>0.76369061589462595</v>
      </c>
      <c r="F709" s="1">
        <f t="shared" si="42"/>
        <v>4.4568395034396646</v>
      </c>
      <c r="G709" s="1">
        <f t="shared" si="43"/>
        <v>4.7607045207655698</v>
      </c>
      <c r="H709">
        <f>'u rate'!B732</f>
        <v>4.5</v>
      </c>
      <c r="I709" s="1">
        <f>INDEX(inf!$J$8:$J$12,'u fit'!C709)</f>
        <v>3.1854064461523328E-2</v>
      </c>
      <c r="J709" s="60"/>
      <c r="K709" s="60">
        <f t="shared" si="44"/>
        <v>4.8825718159733347</v>
      </c>
      <c r="L709">
        <f>INDEX(SS!$U$76:$U$80,'u fit'!C709)</f>
        <v>3.6759870766402379E-2</v>
      </c>
      <c r="M709" s="60"/>
    </row>
    <row r="710" spans="1:13" x14ac:dyDescent="0.25">
      <c r="A710">
        <f>SS!B710</f>
        <v>2006</v>
      </c>
      <c r="B710">
        <f>SS!C710</f>
        <v>10</v>
      </c>
      <c r="C710">
        <f>SS!I710</f>
        <v>5</v>
      </c>
      <c r="D710" s="60">
        <f>INDEX(IRFs!$Y$17:$Y$21,'u fit'!C710)</f>
        <v>0.98240286894199802</v>
      </c>
      <c r="E710" s="1">
        <f t="shared" ref="E710:E773" si="45">$F$3*D710^$F$2</f>
        <v>0.76369061589462595</v>
      </c>
      <c r="F710" s="1">
        <f t="shared" ref="F710:F773" si="46">(1-E709)*F709+100*I709*(1-F709/100)</f>
        <v>4.0966309914294303</v>
      </c>
      <c r="G710" s="1">
        <f t="shared" si="43"/>
        <v>4.4117658499244294</v>
      </c>
      <c r="H710">
        <f>'u rate'!B733</f>
        <v>4.4000000000000004</v>
      </c>
      <c r="I710" s="1">
        <f>INDEX(inf!$J$8:$J$12,'u fit'!C710)</f>
        <v>3.1854064461523328E-2</v>
      </c>
      <c r="J710" s="60"/>
      <c r="K710" s="60">
        <f t="shared" si="44"/>
        <v>4.6259833469096501</v>
      </c>
      <c r="L710">
        <f>INDEX(SS!$U$76:$U$80,'u fit'!C710)</f>
        <v>3.6759870766402379E-2</v>
      </c>
      <c r="M710" s="60"/>
    </row>
    <row r="711" spans="1:13" x14ac:dyDescent="0.25">
      <c r="A711">
        <f>SS!B711</f>
        <v>2006</v>
      </c>
      <c r="B711">
        <f>SS!C711</f>
        <v>11</v>
      </c>
      <c r="C711">
        <f>SS!I711</f>
        <v>5</v>
      </c>
      <c r="D711" s="60">
        <f>INDEX(IRFs!$Y$17:$Y$21,'u fit'!C711)</f>
        <v>0.98240286894199802</v>
      </c>
      <c r="E711" s="1">
        <f t="shared" si="45"/>
        <v>0.76369061589462595</v>
      </c>
      <c r="F711" s="1">
        <f t="shared" si="46"/>
        <v>4.0229844449679426</v>
      </c>
      <c r="G711" s="1">
        <f t="shared" ref="G711:G774" si="47">(1-E710)*G710+$G$3*(100-G710)</f>
        <v>4.3413504557930329</v>
      </c>
      <c r="H711">
        <f>'u rate'!B734</f>
        <v>4.5</v>
      </c>
      <c r="I711" s="1">
        <f>INDEX(inf!$J$8:$J$12,'u fit'!C711)</f>
        <v>3.1854064461523328E-2</v>
      </c>
      <c r="J711" s="60"/>
      <c r="K711" s="60">
        <f t="shared" ref="K711:K774" si="48">(1-E710)*G710+L710*(100-G710)</f>
        <v>4.5563528049581521</v>
      </c>
      <c r="L711">
        <f>INDEX(SS!$U$76:$U$80,'u fit'!C711)</f>
        <v>3.6759870766402379E-2</v>
      </c>
      <c r="M711" s="60"/>
    </row>
    <row r="712" spans="1:13" x14ac:dyDescent="0.25">
      <c r="A712">
        <f>SS!B712</f>
        <v>2006</v>
      </c>
      <c r="B712">
        <f>SS!C712</f>
        <v>12</v>
      </c>
      <c r="C712">
        <f>SS!I712</f>
        <v>5</v>
      </c>
      <c r="D712" s="60">
        <f>INDEX(IRFs!$Y$17:$Y$21,'u fit'!C712)</f>
        <v>0.98240286894199802</v>
      </c>
      <c r="E712" s="1">
        <f t="shared" si="45"/>
        <v>0.76369061589462595</v>
      </c>
      <c r="F712" s="1">
        <f t="shared" si="46"/>
        <v>4.007927016770493</v>
      </c>
      <c r="G712" s="1">
        <f t="shared" si="47"/>
        <v>4.3271407159590174</v>
      </c>
      <c r="H712">
        <f>'u rate'!B735</f>
        <v>4.4000000000000004</v>
      </c>
      <c r="I712" s="1">
        <f>INDEX(inf!$J$8:$J$12,'u fit'!C712)</f>
        <v>3.1854064461523328E-2</v>
      </c>
      <c r="J712" s="60"/>
      <c r="K712" s="60">
        <f t="shared" si="48"/>
        <v>4.5423014473276604</v>
      </c>
      <c r="L712">
        <f>INDEX(SS!$U$76:$U$80,'u fit'!C712)</f>
        <v>3.6759870766402379E-2</v>
      </c>
      <c r="M712" s="60"/>
    </row>
    <row r="713" spans="1:13" x14ac:dyDescent="0.25">
      <c r="A713">
        <f>SS!B713</f>
        <v>2007</v>
      </c>
      <c r="B713">
        <f>SS!C713</f>
        <v>1</v>
      </c>
      <c r="C713">
        <f>SS!I713</f>
        <v>5</v>
      </c>
      <c r="D713" s="60">
        <f>INDEX(IRFs!$Y$17:$Y$21,'u fit'!C713)</f>
        <v>0.98240286894199802</v>
      </c>
      <c r="E713" s="1">
        <f t="shared" si="45"/>
        <v>0.76369061589462595</v>
      </c>
      <c r="F713" s="1">
        <f t="shared" si="46"/>
        <v>4.0048484454753686</v>
      </c>
      <c r="G713" s="1">
        <f t="shared" si="47"/>
        <v>4.3242732079568089</v>
      </c>
      <c r="H713">
        <f>'u rate'!B736</f>
        <v>4.5999999999999996</v>
      </c>
      <c r="I713" s="1">
        <f>INDEX(inf!$J$8:$J$12,'u fit'!C713)</f>
        <v>3.1854064461523328E-2</v>
      </c>
      <c r="J713" s="60"/>
      <c r="K713" s="60">
        <f t="shared" si="48"/>
        <v>4.5394659006591089</v>
      </c>
      <c r="L713">
        <f>INDEX(SS!$U$76:$U$80,'u fit'!C713)</f>
        <v>3.6759870766402379E-2</v>
      </c>
      <c r="M713" s="60"/>
    </row>
    <row r="714" spans="1:13" x14ac:dyDescent="0.25">
      <c r="A714">
        <f>SS!B714</f>
        <v>2007</v>
      </c>
      <c r="B714">
        <f>SS!C714</f>
        <v>2</v>
      </c>
      <c r="C714">
        <f>SS!I714</f>
        <v>5</v>
      </c>
      <c r="D714" s="60">
        <f>INDEX(IRFs!$Y$17:$Y$21,'u fit'!C714)</f>
        <v>0.98240286894199802</v>
      </c>
      <c r="E714" s="1">
        <f t="shared" si="45"/>
        <v>0.76369061589462595</v>
      </c>
      <c r="F714" s="1">
        <f t="shared" si="46"/>
        <v>4.0042190151971777</v>
      </c>
      <c r="G714" s="1">
        <f t="shared" si="47"/>
        <v>4.3236945483726945</v>
      </c>
      <c r="H714">
        <f>'u rate'!B737</f>
        <v>4.5</v>
      </c>
      <c r="I714" s="1">
        <f>INDEX(inf!$J$8:$J$12,'u fit'!C714)</f>
        <v>3.1854064461523328E-2</v>
      </c>
      <c r="J714" s="60"/>
      <c r="K714" s="60">
        <f t="shared" si="48"/>
        <v>4.5388936908327731</v>
      </c>
      <c r="L714">
        <f>INDEX(SS!$U$76:$U$80,'u fit'!C714)</f>
        <v>3.6759870766402379E-2</v>
      </c>
      <c r="M714" s="60"/>
    </row>
    <row r="715" spans="1:13" x14ac:dyDescent="0.25">
      <c r="A715">
        <f>SS!B715</f>
        <v>2007</v>
      </c>
      <c r="B715">
        <f>SS!C715</f>
        <v>3</v>
      </c>
      <c r="C715">
        <f>SS!I715</f>
        <v>5</v>
      </c>
      <c r="D715" s="60">
        <f>INDEX(IRFs!$Y$17:$Y$21,'u fit'!C715)</f>
        <v>0.98240286894199802</v>
      </c>
      <c r="E715" s="1">
        <f t="shared" si="45"/>
        <v>0.76369061589462595</v>
      </c>
      <c r="F715" s="1">
        <f t="shared" si="46"/>
        <v>4.0040903248284572</v>
      </c>
      <c r="G715" s="1">
        <f t="shared" si="47"/>
        <v>4.3235777755811169</v>
      </c>
      <c r="H715">
        <f>'u rate'!B738</f>
        <v>4.4000000000000004</v>
      </c>
      <c r="I715" s="1">
        <f>INDEX(inf!$J$8:$J$12,'u fit'!C715)</f>
        <v>3.1854064461523328E-2</v>
      </c>
      <c r="J715" s="60"/>
      <c r="K715" s="60">
        <f t="shared" si="48"/>
        <v>4.5387782195943736</v>
      </c>
      <c r="L715">
        <f>INDEX(SS!$U$76:$U$80,'u fit'!C715)</f>
        <v>3.6759870766402379E-2</v>
      </c>
      <c r="M715" s="60"/>
    </row>
    <row r="716" spans="1:13" x14ac:dyDescent="0.25">
      <c r="A716">
        <f>SS!B716</f>
        <v>2007</v>
      </c>
      <c r="B716">
        <f>SS!C716</f>
        <v>4</v>
      </c>
      <c r="C716">
        <f>SS!I716</f>
        <v>5</v>
      </c>
      <c r="D716" s="60">
        <f>INDEX(IRFs!$Y$17:$Y$21,'u fit'!C716)</f>
        <v>0.98240286894199802</v>
      </c>
      <c r="E716" s="1">
        <f t="shared" si="45"/>
        <v>0.76369061589462595</v>
      </c>
      <c r="F716" s="1">
        <f t="shared" si="46"/>
        <v>4.0040640133979855</v>
      </c>
      <c r="G716" s="1">
        <f t="shared" si="47"/>
        <v>4.3235542109755585</v>
      </c>
      <c r="H716">
        <f>'u rate'!B739</f>
        <v>4.5</v>
      </c>
      <c r="I716" s="1">
        <f>INDEX(inf!$J$8:$J$12,'u fit'!C716)</f>
        <v>3.1854064461523328E-2</v>
      </c>
      <c r="J716" s="60"/>
      <c r="K716" s="60">
        <f t="shared" si="48"/>
        <v>4.5387549176406434</v>
      </c>
      <c r="L716">
        <f>INDEX(SS!$U$76:$U$80,'u fit'!C716)</f>
        <v>3.6759870766402379E-2</v>
      </c>
      <c r="M716" s="60"/>
    </row>
    <row r="717" spans="1:13" x14ac:dyDescent="0.25">
      <c r="A717">
        <f>SS!B717</f>
        <v>2007</v>
      </c>
      <c r="B717">
        <f>SS!C717</f>
        <v>5</v>
      </c>
      <c r="C717">
        <f>SS!I717</f>
        <v>5</v>
      </c>
      <c r="D717" s="60">
        <f>INDEX(IRFs!$Y$17:$Y$21,'u fit'!C717)</f>
        <v>0.98240286894199802</v>
      </c>
      <c r="E717" s="1">
        <f t="shared" si="45"/>
        <v>0.76369061589462595</v>
      </c>
      <c r="F717" s="1">
        <f t="shared" si="46"/>
        <v>4.0040586338860571</v>
      </c>
      <c r="G717" s="1">
        <f t="shared" si="47"/>
        <v>4.3235494556671714</v>
      </c>
      <c r="H717">
        <f>'u rate'!B740</f>
        <v>4.4000000000000004</v>
      </c>
      <c r="I717" s="1">
        <f>INDEX(inf!$J$8:$J$12,'u fit'!C717)</f>
        <v>3.1854064461523328E-2</v>
      </c>
      <c r="J717" s="60"/>
      <c r="K717" s="60">
        <f t="shared" si="48"/>
        <v>4.5387502153350727</v>
      </c>
      <c r="L717">
        <f>INDEX(SS!$U$76:$U$80,'u fit'!C717)</f>
        <v>3.6759870766402379E-2</v>
      </c>
      <c r="M717" s="60"/>
    </row>
    <row r="718" spans="1:13" x14ac:dyDescent="0.25">
      <c r="A718">
        <f>SS!B718</f>
        <v>2007</v>
      </c>
      <c r="B718">
        <f>SS!C718</f>
        <v>6</v>
      </c>
      <c r="C718">
        <f>SS!I718</f>
        <v>5</v>
      </c>
      <c r="D718" s="60">
        <f>INDEX(IRFs!$Y$17:$Y$21,'u fit'!C718)</f>
        <v>0.98240286894199802</v>
      </c>
      <c r="E718" s="1">
        <f t="shared" si="45"/>
        <v>0.76369061589462595</v>
      </c>
      <c r="F718" s="1">
        <f t="shared" si="46"/>
        <v>4.0040575340162272</v>
      </c>
      <c r="G718" s="1">
        <f t="shared" si="47"/>
        <v>4.323548496051794</v>
      </c>
      <c r="H718">
        <f>'u rate'!B741</f>
        <v>4.5999999999999996</v>
      </c>
      <c r="I718" s="1">
        <f>INDEX(inf!$J$8:$J$12,'u fit'!C718)</f>
        <v>3.1854064461523328E-2</v>
      </c>
      <c r="J718" s="60"/>
      <c r="K718" s="60">
        <f t="shared" si="48"/>
        <v>4.5387492664155973</v>
      </c>
      <c r="L718">
        <f>INDEX(SS!$U$76:$U$80,'u fit'!C718)</f>
        <v>3.6759870766402379E-2</v>
      </c>
      <c r="M718" s="60"/>
    </row>
    <row r="719" spans="1:13" x14ac:dyDescent="0.25">
      <c r="A719">
        <f>SS!B719</f>
        <v>2007</v>
      </c>
      <c r="B719">
        <f>SS!C719</f>
        <v>7</v>
      </c>
      <c r="C719">
        <f>SS!I719</f>
        <v>5</v>
      </c>
      <c r="D719" s="60">
        <f>INDEX(IRFs!$Y$17:$Y$21,'u fit'!C719)</f>
        <v>0.98240286894199802</v>
      </c>
      <c r="E719" s="1">
        <f t="shared" si="45"/>
        <v>0.76369061589462595</v>
      </c>
      <c r="F719" s="1">
        <f t="shared" si="46"/>
        <v>4.0040573091419898</v>
      </c>
      <c r="G719" s="1">
        <f t="shared" si="47"/>
        <v>4.3235483024025925</v>
      </c>
      <c r="H719">
        <f>'u rate'!B742</f>
        <v>4.7</v>
      </c>
      <c r="I719" s="1">
        <f>INDEX(inf!$J$8:$J$12,'u fit'!C719)</f>
        <v>3.1854064461523328E-2</v>
      </c>
      <c r="J719" s="60"/>
      <c r="K719" s="60">
        <f t="shared" si="48"/>
        <v>4.5387490749248158</v>
      </c>
      <c r="L719">
        <f>INDEX(SS!$U$76:$U$80,'u fit'!C719)</f>
        <v>3.6759870766402379E-2</v>
      </c>
      <c r="M719" s="60"/>
    </row>
    <row r="720" spans="1:13" x14ac:dyDescent="0.25">
      <c r="A720">
        <f>SS!B720</f>
        <v>2007</v>
      </c>
      <c r="B720">
        <f>SS!C720</f>
        <v>8</v>
      </c>
      <c r="C720">
        <f>SS!I720</f>
        <v>4</v>
      </c>
      <c r="D720" s="60">
        <f>INDEX(IRFs!$Y$17:$Y$21,'u fit'!C720)</f>
        <v>0.80201963419566003</v>
      </c>
      <c r="E720" s="1">
        <f t="shared" si="45"/>
        <v>0.69002550441113841</v>
      </c>
      <c r="F720" s="1">
        <f t="shared" si="46"/>
        <v>4.0040572631652545</v>
      </c>
      <c r="G720" s="1">
        <f t="shared" si="47"/>
        <v>4.3235482633244215</v>
      </c>
      <c r="H720">
        <f>'u rate'!B743</f>
        <v>4.5999999999999996</v>
      </c>
      <c r="I720" s="1">
        <f>INDEX(inf!$J$8:$J$12,'u fit'!C720)</f>
        <v>3.2207526866603574E-2</v>
      </c>
      <c r="J720" s="60"/>
      <c r="K720" s="60">
        <f t="shared" si="48"/>
        <v>4.538749036282212</v>
      </c>
      <c r="L720">
        <f>INDEX(SS!$U$76:$U$80,'u fit'!C720)</f>
        <v>3.5790120072178556E-2</v>
      </c>
      <c r="M720" s="60"/>
    </row>
    <row r="721" spans="1:13" x14ac:dyDescent="0.25">
      <c r="A721">
        <f>SS!B721</f>
        <v>2007</v>
      </c>
      <c r="B721">
        <f>SS!C721</f>
        <v>9</v>
      </c>
      <c r="C721">
        <f>SS!I721</f>
        <v>4</v>
      </c>
      <c r="D721" s="60">
        <f>INDEX(IRFs!$Y$17:$Y$21,'u fit'!C721)</f>
        <v>0.80201963419566003</v>
      </c>
      <c r="E721" s="1">
        <f t="shared" si="45"/>
        <v>0.69002550441113841</v>
      </c>
      <c r="F721" s="1">
        <f t="shared" si="46"/>
        <v>4.3329475352401108</v>
      </c>
      <c r="G721" s="1">
        <f t="shared" si="47"/>
        <v>4.6420429202605273</v>
      </c>
      <c r="H721">
        <f>'u rate'!B744</f>
        <v>4.7</v>
      </c>
      <c r="I721" s="1">
        <f>INDEX(inf!$J$8:$J$12,'u fit'!C721)</f>
        <v>3.2207526866603574E-2</v>
      </c>
      <c r="J721" s="60"/>
      <c r="K721" s="60">
        <f t="shared" si="48"/>
        <v>4.7644613878137019</v>
      </c>
      <c r="L721">
        <f>INDEX(SS!$U$76:$U$80,'u fit'!C721)</f>
        <v>3.5790120072178556E-2</v>
      </c>
      <c r="M721" s="60"/>
    </row>
    <row r="722" spans="1:13" x14ac:dyDescent="0.25">
      <c r="A722">
        <f>SS!B722</f>
        <v>2007</v>
      </c>
      <c r="B722">
        <f>SS!C722</f>
        <v>10</v>
      </c>
      <c r="C722">
        <f>SS!I722</f>
        <v>4</v>
      </c>
      <c r="D722" s="60">
        <f>INDEX(IRFs!$Y$17:$Y$21,'u fit'!C722)</f>
        <v>0.80201963419566003</v>
      </c>
      <c r="E722" s="1">
        <f t="shared" si="45"/>
        <v>0.69002550441113841</v>
      </c>
      <c r="F722" s="1">
        <f t="shared" si="46"/>
        <v>4.4243023891565825</v>
      </c>
      <c r="G722" s="1">
        <f t="shared" si="47"/>
        <v>4.7297766942813606</v>
      </c>
      <c r="H722">
        <f>'u rate'!B745</f>
        <v>4.7</v>
      </c>
      <c r="I722" s="1">
        <f>INDEX(inf!$J$8:$J$12,'u fit'!C722)</f>
        <v>3.2207526866603574E-2</v>
      </c>
      <c r="J722" s="60"/>
      <c r="K722" s="60">
        <f t="shared" si="48"/>
        <v>4.851787646431128</v>
      </c>
      <c r="L722">
        <f>INDEX(SS!$U$76:$U$80,'u fit'!C722)</f>
        <v>3.5790120072178556E-2</v>
      </c>
      <c r="M722" s="60"/>
    </row>
    <row r="723" spans="1:13" x14ac:dyDescent="0.25">
      <c r="A723">
        <f>SS!B723</f>
        <v>2007</v>
      </c>
      <c r="B723">
        <f>SS!C723</f>
        <v>11</v>
      </c>
      <c r="C723">
        <f>SS!I723</f>
        <v>4</v>
      </c>
      <c r="D723" s="60">
        <f>INDEX(IRFs!$Y$17:$Y$21,'u fit'!C723)</f>
        <v>0.80201963419566003</v>
      </c>
      <c r="E723" s="1">
        <f t="shared" si="45"/>
        <v>0.69002550441113841</v>
      </c>
      <c r="F723" s="1">
        <f t="shared" si="46"/>
        <v>4.4496777500070248</v>
      </c>
      <c r="G723" s="1">
        <f t="shared" si="47"/>
        <v>4.7539441800972462</v>
      </c>
      <c r="H723">
        <f>'u rate'!B746</f>
        <v>4.7</v>
      </c>
      <c r="I723" s="1">
        <f>INDEX(inf!$J$8:$J$12,'u fit'!C723)</f>
        <v>3.2207526866603574E-2</v>
      </c>
      <c r="J723" s="60"/>
      <c r="K723" s="60">
        <f t="shared" si="48"/>
        <v>4.8758428764727526</v>
      </c>
      <c r="L723">
        <f>INDEX(SS!$U$76:$U$80,'u fit'!C723)</f>
        <v>3.5790120072178556E-2</v>
      </c>
      <c r="M723" s="60"/>
    </row>
    <row r="724" spans="1:13" x14ac:dyDescent="0.25">
      <c r="A724">
        <f>SS!B724</f>
        <v>2007</v>
      </c>
      <c r="B724">
        <f>SS!C724</f>
        <v>12</v>
      </c>
      <c r="C724">
        <f>SS!I724</f>
        <v>4</v>
      </c>
      <c r="D724" s="60">
        <f>INDEX(IRFs!$Y$17:$Y$21,'u fit'!C724)</f>
        <v>0.80201963419566003</v>
      </c>
      <c r="E724" s="1">
        <f t="shared" si="45"/>
        <v>0.69002550441113841</v>
      </c>
      <c r="F724" s="1">
        <f t="shared" si="46"/>
        <v>4.4567261870706858</v>
      </c>
      <c r="G724" s="1">
        <f t="shared" si="47"/>
        <v>4.7606014495146347</v>
      </c>
      <c r="H724">
        <f>'u rate'!B747</f>
        <v>5</v>
      </c>
      <c r="I724" s="1">
        <f>INDEX(inf!$J$8:$J$12,'u fit'!C724)</f>
        <v>3.2207526866603574E-2</v>
      </c>
      <c r="J724" s="60"/>
      <c r="K724" s="60">
        <f t="shared" si="48"/>
        <v>4.8824692234789886</v>
      </c>
      <c r="L724">
        <f>INDEX(SS!$U$76:$U$80,'u fit'!C724)</f>
        <v>3.5790120072178556E-2</v>
      </c>
      <c r="M724" s="60"/>
    </row>
    <row r="725" spans="1:13" x14ac:dyDescent="0.25">
      <c r="A725">
        <f>SS!B725</f>
        <v>2008</v>
      </c>
      <c r="B725">
        <f>SS!C725</f>
        <v>1</v>
      </c>
      <c r="C725">
        <f>SS!I725</f>
        <v>4</v>
      </c>
      <c r="D725" s="60">
        <f>INDEX(IRFs!$Y$17:$Y$21,'u fit'!C725)</f>
        <v>0.80201963419566003</v>
      </c>
      <c r="E725" s="1">
        <f t="shared" si="45"/>
        <v>0.69002550441113841</v>
      </c>
      <c r="F725" s="1">
        <f t="shared" si="46"/>
        <v>4.4586840100680893</v>
      </c>
      <c r="G725" s="1">
        <f t="shared" si="47"/>
        <v>4.7624352867798487</v>
      </c>
      <c r="H725">
        <f>'u rate'!B748</f>
        <v>5</v>
      </c>
      <c r="I725" s="1">
        <f>INDEX(inf!$J$8:$J$12,'u fit'!C725)</f>
        <v>3.2207526866603574E-2</v>
      </c>
      <c r="J725" s="60"/>
      <c r="K725" s="60">
        <f t="shared" si="48"/>
        <v>4.8842945427368418</v>
      </c>
      <c r="L725">
        <f>INDEX(SS!$U$76:$U$80,'u fit'!C725)</f>
        <v>3.5790120072178556E-2</v>
      </c>
      <c r="M725" s="60"/>
    </row>
    <row r="726" spans="1:13" x14ac:dyDescent="0.25">
      <c r="A726">
        <f>SS!B726</f>
        <v>2008</v>
      </c>
      <c r="B726">
        <f>SS!C726</f>
        <v>2</v>
      </c>
      <c r="C726">
        <f>SS!I726</f>
        <v>3</v>
      </c>
      <c r="D726" s="60">
        <f>INDEX(IRFs!$Y$17:$Y$21,'u fit'!C726)</f>
        <v>0.59221490927912501</v>
      </c>
      <c r="E726" s="1">
        <f t="shared" si="45"/>
        <v>0.59294213313397237</v>
      </c>
      <c r="F726" s="1">
        <f t="shared" si="46"/>
        <v>4.4592278286273723</v>
      </c>
      <c r="G726" s="1">
        <f t="shared" si="47"/>
        <v>4.7629404427085706</v>
      </c>
      <c r="H726">
        <f>'u rate'!B749</f>
        <v>4.9000000000000004</v>
      </c>
      <c r="I726" s="1">
        <f>INDEX(inf!$J$8:$J$12,'u fit'!C726)</f>
        <v>3.4284414301171372E-2</v>
      </c>
      <c r="J726" s="60"/>
      <c r="K726" s="60">
        <f t="shared" si="48"/>
        <v>4.8847973522622041</v>
      </c>
      <c r="L726">
        <f>INDEX(SS!$U$76:$U$80,'u fit'!C726)</f>
        <v>3.4996080369101741E-2</v>
      </c>
      <c r="M726" s="60"/>
    </row>
    <row r="727" spans="1:13" x14ac:dyDescent="0.25">
      <c r="A727">
        <f>SS!B727</f>
        <v>2008</v>
      </c>
      <c r="B727">
        <f>SS!C727</f>
        <v>3</v>
      </c>
      <c r="C727">
        <f>SS!I727</f>
        <v>3</v>
      </c>
      <c r="D727" s="60">
        <f>INDEX(IRFs!$Y$17:$Y$21,'u fit'!C727)</f>
        <v>0.59221490927912501</v>
      </c>
      <c r="E727" s="1">
        <f t="shared" si="45"/>
        <v>0.59294213313397237</v>
      </c>
      <c r="F727" s="1">
        <f t="shared" si="46"/>
        <v>5.0907231835678504</v>
      </c>
      <c r="G727" s="1">
        <f t="shared" si="47"/>
        <v>5.2254819102913048</v>
      </c>
      <c r="H727">
        <f>'u rate'!B750</f>
        <v>5.0999999999999996</v>
      </c>
      <c r="I727" s="1">
        <f>INDEX(inf!$J$8:$J$12,'u fit'!C727)</f>
        <v>3.4284414301171372E-2</v>
      </c>
      <c r="J727" s="60"/>
      <c r="K727" s="60">
        <f t="shared" si="48"/>
        <v>5.2717161670027846</v>
      </c>
      <c r="L727">
        <f>INDEX(SS!$U$76:$U$80,'u fit'!C727)</f>
        <v>3.4996080369101741E-2</v>
      </c>
      <c r="M727" s="60"/>
    </row>
    <row r="728" spans="1:13" x14ac:dyDescent="0.25">
      <c r="A728">
        <f>SS!B728</f>
        <v>2008</v>
      </c>
      <c r="B728">
        <f>SS!C728</f>
        <v>4</v>
      </c>
      <c r="C728">
        <f>SS!I728</f>
        <v>3</v>
      </c>
      <c r="D728" s="60">
        <f>INDEX(IRFs!$Y$17:$Y$21,'u fit'!C728)</f>
        <v>0.59221490927912501</v>
      </c>
      <c r="E728" s="1">
        <f t="shared" si="45"/>
        <v>0.59294213313397237</v>
      </c>
      <c r="F728" s="1">
        <f t="shared" si="46"/>
        <v>5.3261278873076812</v>
      </c>
      <c r="G728" s="1">
        <f t="shared" si="47"/>
        <v>5.3978004627309186</v>
      </c>
      <c r="H728">
        <f>'u rate'!B751</f>
        <v>5</v>
      </c>
      <c r="I728" s="1">
        <f>INDEX(inf!$J$8:$J$12,'u fit'!C728)</f>
        <v>3.4284414301171372E-2</v>
      </c>
      <c r="J728" s="60"/>
      <c r="K728" s="60">
        <f t="shared" si="48"/>
        <v>5.4438101717605258</v>
      </c>
      <c r="L728">
        <f>INDEX(SS!$U$76:$U$80,'u fit'!C728)</f>
        <v>3.4996080369101741E-2</v>
      </c>
      <c r="M728" s="60"/>
    </row>
    <row r="729" spans="1:13" x14ac:dyDescent="0.25">
      <c r="A729">
        <f>SS!B729</f>
        <v>2008</v>
      </c>
      <c r="B729">
        <f>SS!C729</f>
        <v>5</v>
      </c>
      <c r="C729">
        <f>SS!I729</f>
        <v>3</v>
      </c>
      <c r="D729" s="60">
        <f>INDEX(IRFs!$Y$17:$Y$21,'u fit'!C729)</f>
        <v>0.59221490927912501</v>
      </c>
      <c r="E729" s="1">
        <f t="shared" si="45"/>
        <v>0.59294213313397237</v>
      </c>
      <c r="F729" s="1">
        <f t="shared" si="46"/>
        <v>5.4138805114707846</v>
      </c>
      <c r="G729" s="1">
        <f t="shared" si="47"/>
        <v>5.4619972658198721</v>
      </c>
      <c r="H729">
        <f>'u rate'!B752</f>
        <v>5.4</v>
      </c>
      <c r="I729" s="1">
        <f>INDEX(inf!$J$8:$J$12,'u fit'!C729)</f>
        <v>3.4284414301171372E-2</v>
      </c>
      <c r="J729" s="60"/>
      <c r="K729" s="60">
        <f t="shared" si="48"/>
        <v>5.5079233202277731</v>
      </c>
      <c r="L729">
        <f>INDEX(SS!$U$76:$U$80,'u fit'!C729)</f>
        <v>3.4996080369101741E-2</v>
      </c>
      <c r="M729" s="60"/>
    </row>
    <row r="730" spans="1:13" x14ac:dyDescent="0.25">
      <c r="A730">
        <f>SS!B730</f>
        <v>2008</v>
      </c>
      <c r="B730">
        <f>SS!C730</f>
        <v>6</v>
      </c>
      <c r="C730">
        <f>SS!I730</f>
        <v>2</v>
      </c>
      <c r="D730" s="60">
        <f>INDEX(IRFs!$Y$17:$Y$21,'u fit'!C730)</f>
        <v>0.43820684597691201</v>
      </c>
      <c r="E730" s="1">
        <f t="shared" si="45"/>
        <v>0.51004937780848714</v>
      </c>
      <c r="F730" s="1">
        <f t="shared" si="46"/>
        <v>5.4465923601516923</v>
      </c>
      <c r="G730" s="1">
        <f t="shared" si="47"/>
        <v>5.4859136083639291</v>
      </c>
      <c r="H730">
        <f>'u rate'!B753</f>
        <v>5.6</v>
      </c>
      <c r="I730" s="1">
        <f>INDEX(inf!$J$8:$J$12,'u fit'!C730)</f>
        <v>3.7437800260418548E-2</v>
      </c>
      <c r="J730" s="60"/>
      <c r="K730" s="60">
        <f t="shared" si="48"/>
        <v>5.53180849747244</v>
      </c>
      <c r="L730">
        <f>INDEX(SS!$U$76:$U$80,'u fit'!C730)</f>
        <v>3.2585126504008487E-2</v>
      </c>
      <c r="M730" s="60"/>
    </row>
    <row r="731" spans="1:13" x14ac:dyDescent="0.25">
      <c r="A731">
        <f>SS!B731</f>
        <v>2008</v>
      </c>
      <c r="B731">
        <f>SS!C731</f>
        <v>7</v>
      </c>
      <c r="C731">
        <f>SS!I731</f>
        <v>2</v>
      </c>
      <c r="D731" s="60">
        <f>INDEX(IRFs!$Y$17:$Y$21,'u fit'!C731)</f>
        <v>0.43820684597691201</v>
      </c>
      <c r="E731" s="1">
        <f t="shared" si="45"/>
        <v>0.51004937780848714</v>
      </c>
      <c r="F731" s="1">
        <f t="shared" si="46"/>
        <v>6.2084329048424367</v>
      </c>
      <c r="G731" s="1">
        <f t="shared" si="47"/>
        <v>5.9495660705188325</v>
      </c>
      <c r="H731">
        <f>'u rate'!B754</f>
        <v>5.8</v>
      </c>
      <c r="I731" s="1">
        <f>INDEX(inf!$J$8:$J$12,'u fit'!C731)</f>
        <v>3.7437800260418548E-2</v>
      </c>
      <c r="J731" s="60"/>
      <c r="K731" s="60">
        <f t="shared" si="48"/>
        <v>5.7675802471890432</v>
      </c>
      <c r="L731">
        <f>INDEX(SS!$U$76:$U$80,'u fit'!C731)</f>
        <v>3.2585126504008487E-2</v>
      </c>
      <c r="M731" s="60"/>
    </row>
    <row r="732" spans="1:13" x14ac:dyDescent="0.25">
      <c r="A732">
        <f>SS!B732</f>
        <v>2008</v>
      </c>
      <c r="B732">
        <f>SS!C732</f>
        <v>8</v>
      </c>
      <c r="C732">
        <f>SS!I732</f>
        <v>2</v>
      </c>
      <c r="D732" s="60">
        <f>INDEX(IRFs!$Y$17:$Y$21,'u fit'!C732)</f>
        <v>0.43820684597691201</v>
      </c>
      <c r="E732" s="1">
        <f t="shared" si="45"/>
        <v>0.51004937780848714</v>
      </c>
      <c r="F732" s="1">
        <f t="shared" si="46"/>
        <v>6.5531755195819681</v>
      </c>
      <c r="G732" s="1">
        <f t="shared" si="47"/>
        <v>6.1607319510341743</v>
      </c>
      <c r="H732">
        <f>'u rate'!B755</f>
        <v>6.1</v>
      </c>
      <c r="I732" s="1">
        <f>INDEX(inf!$J$8:$J$12,'u fit'!C732)</f>
        <v>3.7437800260418548E-2</v>
      </c>
      <c r="J732" s="60"/>
      <c r="K732" s="60">
        <f t="shared" si="48"/>
        <v>5.979638885369253</v>
      </c>
      <c r="L732">
        <f>INDEX(SS!$U$76:$U$80,'u fit'!C732)</f>
        <v>3.2585126504008487E-2</v>
      </c>
      <c r="M732" s="60"/>
    </row>
    <row r="733" spans="1:13" x14ac:dyDescent="0.25">
      <c r="A733">
        <f>SS!B733</f>
        <v>2008</v>
      </c>
      <c r="B733">
        <f>SS!C733</f>
        <v>9</v>
      </c>
      <c r="C733">
        <f>SS!I733</f>
        <v>1</v>
      </c>
      <c r="D733" s="60">
        <f>INDEX(IRFs!$Y$17:$Y$21,'u fit'!C733)</f>
        <v>0.35272779872723298</v>
      </c>
      <c r="E733" s="1">
        <f t="shared" si="45"/>
        <v>0.45760681862527586</v>
      </c>
      <c r="F733" s="1">
        <f t="shared" si="46"/>
        <v>6.7091759730176559</v>
      </c>
      <c r="G733" s="1">
        <f t="shared" si="47"/>
        <v>6.2569053410914055</v>
      </c>
      <c r="H733">
        <f>'u rate'!B756</f>
        <v>6.1</v>
      </c>
      <c r="I733" s="1">
        <f>INDEX(inf!$J$8:$J$12,'u fit'!C733)</f>
        <v>4.0615527843925664E-2</v>
      </c>
      <c r="J733" s="60"/>
      <c r="K733" s="60">
        <f t="shared" si="48"/>
        <v>6.0762188729834392</v>
      </c>
      <c r="L733">
        <f>INDEX(SS!$U$76:$U$80,'u fit'!C733)</f>
        <v>3.2291089564390592E-2</v>
      </c>
      <c r="M733" s="60"/>
    </row>
    <row r="734" spans="1:13" x14ac:dyDescent="0.25">
      <c r="A734">
        <f>SS!B734</f>
        <v>2008</v>
      </c>
      <c r="B734">
        <f>SS!C734</f>
        <v>10</v>
      </c>
      <c r="C734">
        <f>SS!I734</f>
        <v>1</v>
      </c>
      <c r="D734" s="60">
        <f>INDEX(IRFs!$Y$17:$Y$21,'u fit'!C734)</f>
        <v>0.35272779872723298</v>
      </c>
      <c r="E734" s="1">
        <f t="shared" si="45"/>
        <v>0.45760681862527586</v>
      </c>
      <c r="F734" s="1">
        <f t="shared" si="46"/>
        <v>7.4280673612585773</v>
      </c>
      <c r="G734" s="1">
        <f t="shared" si="47"/>
        <v>6.6288346791667117</v>
      </c>
      <c r="H734">
        <f>'u rate'!B757</f>
        <v>6.5</v>
      </c>
      <c r="I734" s="1">
        <f>INDEX(inf!$J$8:$J$12,'u fit'!C734)</f>
        <v>4.0615527843925664E-2</v>
      </c>
      <c r="J734" s="60"/>
      <c r="K734" s="60">
        <f t="shared" si="48"/>
        <v>6.4207694591890334</v>
      </c>
      <c r="L734">
        <f>INDEX(SS!$U$76:$U$80,'u fit'!C734)</f>
        <v>3.2291089564390592E-2</v>
      </c>
      <c r="M734" s="60"/>
    </row>
    <row r="735" spans="1:13" x14ac:dyDescent="0.25">
      <c r="A735">
        <f>SS!B735</f>
        <v>2008</v>
      </c>
      <c r="B735">
        <f>SS!C735</f>
        <v>11</v>
      </c>
      <c r="C735">
        <f>SS!I735</f>
        <v>1</v>
      </c>
      <c r="D735" s="60">
        <f>INDEX(IRFs!$Y$17:$Y$21,'u fit'!C735)</f>
        <v>0.35272779872723298</v>
      </c>
      <c r="E735" s="1">
        <f t="shared" si="45"/>
        <v>0.45760681862527586</v>
      </c>
      <c r="F735" s="1">
        <f t="shared" si="46"/>
        <v>7.7887909951936045</v>
      </c>
      <c r="G735" s="1">
        <f t="shared" si="47"/>
        <v>6.8177311057517729</v>
      </c>
      <c r="H735">
        <f>'u rate'!B758</f>
        <v>6.8</v>
      </c>
      <c r="I735" s="1">
        <f>INDEX(inf!$J$8:$J$12,'u fit'!C735)</f>
        <v>4.0615527843925664E-2</v>
      </c>
      <c r="J735" s="60"/>
      <c r="K735" s="60">
        <f t="shared" si="48"/>
        <v>6.61049139254688</v>
      </c>
      <c r="L735">
        <f>INDEX(SS!$U$76:$U$80,'u fit'!C735)</f>
        <v>3.2291089564390592E-2</v>
      </c>
      <c r="M735" s="60"/>
    </row>
    <row r="736" spans="1:13" x14ac:dyDescent="0.25">
      <c r="A736">
        <f>SS!B736</f>
        <v>2008</v>
      </c>
      <c r="B736">
        <f>SS!C736</f>
        <v>12</v>
      </c>
      <c r="C736">
        <f>SS!I736</f>
        <v>1</v>
      </c>
      <c r="D736" s="60">
        <f>INDEX(IRFs!$Y$17:$Y$21,'u fit'!C736)</f>
        <v>0.35272779872723298</v>
      </c>
      <c r="E736" s="1">
        <f t="shared" si="45"/>
        <v>0.45760681862527586</v>
      </c>
      <c r="F736" s="1">
        <f t="shared" si="46"/>
        <v>7.9697940538026266</v>
      </c>
      <c r="G736" s="1">
        <f t="shared" si="47"/>
        <v>6.9136683075903136</v>
      </c>
      <c r="H736">
        <f>'u rate'!B759</f>
        <v>7.3</v>
      </c>
      <c r="I736" s="1">
        <f>INDEX(inf!$J$8:$J$12,'u fit'!C736)</f>
        <v>4.0615527843925664E-2</v>
      </c>
      <c r="J736" s="60"/>
      <c r="K736" s="60">
        <f t="shared" si="48"/>
        <v>6.7068478548834172</v>
      </c>
      <c r="L736">
        <f>INDEX(SS!$U$76:$U$80,'u fit'!C736)</f>
        <v>3.2291089564390592E-2</v>
      </c>
      <c r="M736" s="60"/>
    </row>
    <row r="737" spans="1:13" x14ac:dyDescent="0.25">
      <c r="A737">
        <f>SS!B737</f>
        <v>2009</v>
      </c>
      <c r="B737">
        <f>SS!C737</f>
        <v>1</v>
      </c>
      <c r="C737">
        <f>SS!I737</f>
        <v>1</v>
      </c>
      <c r="D737" s="60">
        <f>INDEX(IRFs!$Y$17:$Y$21,'u fit'!C737)</f>
        <v>0.35272779872723298</v>
      </c>
      <c r="E737" s="1">
        <f t="shared" si="45"/>
        <v>0.45760681862527586</v>
      </c>
      <c r="F737" s="1">
        <f t="shared" si="46"/>
        <v>8.0606173438333588</v>
      </c>
      <c r="G737" s="1">
        <f t="shared" si="47"/>
        <v>6.962393139833047</v>
      </c>
      <c r="H737">
        <f>'u rate'!B760</f>
        <v>7.8</v>
      </c>
      <c r="I737" s="1">
        <f>INDEX(inf!$J$8:$J$12,'u fit'!C737)</f>
        <v>4.0615527843925664E-2</v>
      </c>
      <c r="J737" s="60"/>
      <c r="K737" s="60">
        <f t="shared" si="48"/>
        <v>6.7557856222236872</v>
      </c>
      <c r="L737">
        <f>INDEX(SS!$U$76:$U$80,'u fit'!C737)</f>
        <v>3.2291089564390592E-2</v>
      </c>
      <c r="M737" s="60"/>
    </row>
    <row r="738" spans="1:13" x14ac:dyDescent="0.25">
      <c r="A738">
        <f>SS!B738</f>
        <v>2009</v>
      </c>
      <c r="B738">
        <f>SS!C738</f>
        <v>2</v>
      </c>
      <c r="C738">
        <f>SS!I738</f>
        <v>1</v>
      </c>
      <c r="D738" s="60">
        <f>INDEX(IRFs!$Y$17:$Y$21,'u fit'!C738)</f>
        <v>0.35272779872723298</v>
      </c>
      <c r="E738" s="1">
        <f t="shared" si="45"/>
        <v>0.45760681862527586</v>
      </c>
      <c r="F738" s="1">
        <f t="shared" si="46"/>
        <v>8.1061904411909254</v>
      </c>
      <c r="G738" s="1">
        <f t="shared" si="47"/>
        <v>6.9871396326594493</v>
      </c>
      <c r="H738">
        <f>'u rate'!B761</f>
        <v>8.3000000000000007</v>
      </c>
      <c r="I738" s="1">
        <f>INDEX(inf!$J$8:$J$12,'u fit'!C738)</f>
        <v>4.0615527843925664E-2</v>
      </c>
      <c r="J738" s="60"/>
      <c r="K738" s="60">
        <f t="shared" si="48"/>
        <v>6.7806402610738132</v>
      </c>
      <c r="L738">
        <f>INDEX(SS!$U$76:$U$80,'u fit'!C738)</f>
        <v>3.2291089564390592E-2</v>
      </c>
      <c r="M738" s="60"/>
    </row>
    <row r="739" spans="1:13" x14ac:dyDescent="0.25">
      <c r="A739">
        <f>SS!B739</f>
        <v>2009</v>
      </c>
      <c r="B739">
        <f>SS!C739</f>
        <v>3</v>
      </c>
      <c r="C739">
        <f>SS!I739</f>
        <v>1</v>
      </c>
      <c r="D739" s="60">
        <f>INDEX(IRFs!$Y$17:$Y$21,'u fit'!C739)</f>
        <v>0.35272779872723298</v>
      </c>
      <c r="E739" s="1">
        <f t="shared" si="45"/>
        <v>0.45760681862527586</v>
      </c>
      <c r="F739" s="1">
        <f t="shared" si="46"/>
        <v>8.1290580030471382</v>
      </c>
      <c r="G739" s="1">
        <f t="shared" si="47"/>
        <v>6.9997079449351363</v>
      </c>
      <c r="H739">
        <f>'u rate'!B762</f>
        <v>8.6999999999999993</v>
      </c>
      <c r="I739" s="1">
        <f>INDEX(inf!$J$8:$J$12,'u fit'!C739)</f>
        <v>4.0615527843925664E-2</v>
      </c>
      <c r="J739" s="60"/>
      <c r="K739" s="60">
        <f t="shared" si="48"/>
        <v>6.7932634988295302</v>
      </c>
      <c r="L739">
        <f>INDEX(SS!$U$76:$U$80,'u fit'!C739)</f>
        <v>3.2291089564390592E-2</v>
      </c>
      <c r="M739" s="60"/>
    </row>
    <row r="740" spans="1:13" x14ac:dyDescent="0.25">
      <c r="A740">
        <f>SS!B740</f>
        <v>2009</v>
      </c>
      <c r="B740">
        <f>SS!C740</f>
        <v>4</v>
      </c>
      <c r="C740">
        <f>SS!I740</f>
        <v>1</v>
      </c>
      <c r="D740" s="60">
        <f>INDEX(IRFs!$Y$17:$Y$21,'u fit'!C740)</f>
        <v>0.35272779872723298</v>
      </c>
      <c r="E740" s="1">
        <f t="shared" si="45"/>
        <v>0.45760681862527586</v>
      </c>
      <c r="F740" s="1">
        <f t="shared" si="46"/>
        <v>8.1405324345773185</v>
      </c>
      <c r="G740" s="1">
        <f t="shared" si="47"/>
        <v>7.0060911716237548</v>
      </c>
      <c r="H740">
        <f>'u rate'!B763</f>
        <v>9</v>
      </c>
      <c r="I740" s="1">
        <f>INDEX(inf!$J$8:$J$12,'u fit'!C740)</f>
        <v>4.0615527843925664E-2</v>
      </c>
      <c r="J740" s="60"/>
      <c r="K740" s="60">
        <f t="shared" si="48"/>
        <v>6.7996746212118833</v>
      </c>
      <c r="L740">
        <f>INDEX(SS!$U$76:$U$80,'u fit'!C740)</f>
        <v>3.2291089564390592E-2</v>
      </c>
      <c r="M740" s="60"/>
    </row>
    <row r="741" spans="1:13" x14ac:dyDescent="0.25">
      <c r="A741">
        <f>SS!B741</f>
        <v>2009</v>
      </c>
      <c r="B741">
        <f>SS!C741</f>
        <v>5</v>
      </c>
      <c r="C741">
        <f>SS!I741</f>
        <v>1</v>
      </c>
      <c r="D741" s="60">
        <f>INDEX(IRFs!$Y$17:$Y$21,'u fit'!C741)</f>
        <v>0.35272779872723298</v>
      </c>
      <c r="E741" s="1">
        <f t="shared" si="45"/>
        <v>0.45760681862527586</v>
      </c>
      <c r="F741" s="1">
        <f t="shared" si="46"/>
        <v>8.1462900479061311</v>
      </c>
      <c r="G741" s="1">
        <f t="shared" si="47"/>
        <v>7.0093331011736044</v>
      </c>
      <c r="H741">
        <f>'u rate'!B764</f>
        <v>9.4</v>
      </c>
      <c r="I741" s="1">
        <f>INDEX(inf!$J$8:$J$12,'u fit'!C741)</f>
        <v>4.0615527843925664E-2</v>
      </c>
      <c r="J741" s="60"/>
      <c r="K741" s="60">
        <f t="shared" si="48"/>
        <v>6.8029307184982475</v>
      </c>
      <c r="L741">
        <f>INDEX(SS!$U$76:$U$80,'u fit'!C741)</f>
        <v>3.2291089564390592E-2</v>
      </c>
      <c r="M741" s="60"/>
    </row>
    <row r="742" spans="1:13" x14ac:dyDescent="0.25">
      <c r="A742">
        <f>SS!B742</f>
        <v>2009</v>
      </c>
      <c r="B742">
        <f>SS!C742</f>
        <v>6</v>
      </c>
      <c r="C742">
        <f>SS!I742</f>
        <v>1</v>
      </c>
      <c r="D742" s="60">
        <f>INDEX(IRFs!$Y$17:$Y$21,'u fit'!C742)</f>
        <v>0.35272779872723298</v>
      </c>
      <c r="E742" s="1">
        <f t="shared" si="45"/>
        <v>0.45760681862527586</v>
      </c>
      <c r="F742" s="1">
        <f t="shared" si="46"/>
        <v>8.1491790896122005</v>
      </c>
      <c r="G742" s="1">
        <f t="shared" si="47"/>
        <v>7.0109796206721091</v>
      </c>
      <c r="H742">
        <f>'u rate'!B765</f>
        <v>9.5</v>
      </c>
      <c r="I742" s="1">
        <f>INDEX(inf!$J$8:$J$12,'u fit'!C742)</f>
        <v>4.0615527843925664E-2</v>
      </c>
      <c r="J742" s="60"/>
      <c r="K742" s="60">
        <f t="shared" si="48"/>
        <v>6.8045844335431269</v>
      </c>
      <c r="L742">
        <f>INDEX(SS!$U$76:$U$80,'u fit'!C742)</f>
        <v>3.2291089564390592E-2</v>
      </c>
      <c r="M742" s="60"/>
    </row>
    <row r="743" spans="1:13" x14ac:dyDescent="0.25">
      <c r="A743">
        <f>SS!B743</f>
        <v>2009</v>
      </c>
      <c r="B743">
        <f>SS!C743</f>
        <v>7</v>
      </c>
      <c r="C743">
        <f>SS!I743</f>
        <v>1</v>
      </c>
      <c r="D743" s="60">
        <f>INDEX(IRFs!$Y$17:$Y$21,'u fit'!C743)</f>
        <v>0.35272779872723298</v>
      </c>
      <c r="E743" s="1">
        <f t="shared" si="45"/>
        <v>0.45760681862527586</v>
      </c>
      <c r="F743" s="1">
        <f t="shared" si="46"/>
        <v>8.1506287461804252</v>
      </c>
      <c r="G743" s="1">
        <f t="shared" si="47"/>
        <v>7.0118158592199471</v>
      </c>
      <c r="H743">
        <f>'u rate'!B766</f>
        <v>9.5</v>
      </c>
      <c r="I743" s="1">
        <f>INDEX(inf!$J$8:$J$12,'u fit'!C743)</f>
        <v>4.0615527843925664E-2</v>
      </c>
      <c r="J743" s="60"/>
      <c r="K743" s="60">
        <f t="shared" si="48"/>
        <v>6.8054243265835215</v>
      </c>
      <c r="L743">
        <f>INDEX(SS!$U$76:$U$80,'u fit'!C743)</f>
        <v>3.2291089564390592E-2</v>
      </c>
      <c r="M743" s="60"/>
    </row>
    <row r="744" spans="1:13" x14ac:dyDescent="0.25">
      <c r="A744">
        <f>SS!B744</f>
        <v>2009</v>
      </c>
      <c r="B744">
        <f>SS!C744</f>
        <v>8</v>
      </c>
      <c r="C744">
        <f>SS!I744</f>
        <v>1</v>
      </c>
      <c r="D744" s="60">
        <f>INDEX(IRFs!$Y$17:$Y$21,'u fit'!C744)</f>
        <v>0.35272779872723298</v>
      </c>
      <c r="E744" s="1">
        <f t="shared" si="45"/>
        <v>0.45760681862527586</v>
      </c>
      <c r="F744" s="1">
        <f t="shared" si="46"/>
        <v>8.1513561514516546</v>
      </c>
      <c r="G744" s="1">
        <f t="shared" si="47"/>
        <v>7.0122405701993946</v>
      </c>
      <c r="H744">
        <f>'u rate'!B767</f>
        <v>9.6</v>
      </c>
      <c r="I744" s="1">
        <f>INDEX(inf!$J$8:$J$12,'u fit'!C744)</f>
        <v>4.0615527843925664E-2</v>
      </c>
      <c r="J744" s="60"/>
      <c r="K744" s="60">
        <f t="shared" si="48"/>
        <v>6.8058508936160251</v>
      </c>
      <c r="L744">
        <f>INDEX(SS!$U$76:$U$80,'u fit'!C744)</f>
        <v>3.2291089564390592E-2</v>
      </c>
      <c r="M744" s="60"/>
    </row>
    <row r="745" spans="1:13" x14ac:dyDescent="0.25">
      <c r="A745">
        <f>SS!B745</f>
        <v>2009</v>
      </c>
      <c r="B745">
        <f>SS!C745</f>
        <v>9</v>
      </c>
      <c r="C745">
        <f>SS!I745</f>
        <v>1</v>
      </c>
      <c r="D745" s="60">
        <f>INDEX(IRFs!$Y$17:$Y$21,'u fit'!C745)</f>
        <v>0.35272779872723298</v>
      </c>
      <c r="E745" s="1">
        <f t="shared" si="45"/>
        <v>0.45760681862527586</v>
      </c>
      <c r="F745" s="1">
        <f t="shared" si="46"/>
        <v>8.1517211471618172</v>
      </c>
      <c r="G745" s="1">
        <f t="shared" si="47"/>
        <v>7.012456273501436</v>
      </c>
      <c r="H745">
        <f>'u rate'!B768</f>
        <v>9.8000000000000007</v>
      </c>
      <c r="I745" s="1">
        <f>INDEX(inf!$J$8:$J$12,'u fit'!C745)</f>
        <v>4.0615527843925664E-2</v>
      </c>
      <c r="J745" s="60"/>
      <c r="K745" s="60">
        <f t="shared" si="48"/>
        <v>6.8060675395750563</v>
      </c>
      <c r="L745">
        <f>INDEX(SS!$U$76:$U$80,'u fit'!C745)</f>
        <v>3.2291089564390592E-2</v>
      </c>
      <c r="M745" s="60"/>
    </row>
    <row r="746" spans="1:13" x14ac:dyDescent="0.25">
      <c r="A746">
        <f>SS!B746</f>
        <v>2009</v>
      </c>
      <c r="B746">
        <f>SS!C746</f>
        <v>10</v>
      </c>
      <c r="C746">
        <f>SS!I746</f>
        <v>1</v>
      </c>
      <c r="D746" s="60">
        <f>INDEX(IRFs!$Y$17:$Y$21,'u fit'!C746)</f>
        <v>0.35272779872723298</v>
      </c>
      <c r="E746" s="1">
        <f t="shared" si="45"/>
        <v>0.45760681862527586</v>
      </c>
      <c r="F746" s="1">
        <f t="shared" si="46"/>
        <v>8.1519042938528123</v>
      </c>
      <c r="G746" s="1">
        <f t="shared" si="47"/>
        <v>7.0125658254479672</v>
      </c>
      <c r="H746">
        <f>'u rate'!B769</f>
        <v>10</v>
      </c>
      <c r="I746" s="1">
        <f>INDEX(inf!$J$8:$J$12,'u fit'!C746)</f>
        <v>4.0615527843925664E-2</v>
      </c>
      <c r="J746" s="60"/>
      <c r="K746" s="60">
        <f t="shared" si="48"/>
        <v>6.8061775702806386</v>
      </c>
      <c r="L746">
        <f>INDEX(SS!$U$76:$U$80,'u fit'!C746)</f>
        <v>3.2291089564390592E-2</v>
      </c>
      <c r="M746" s="60"/>
    </row>
    <row r="747" spans="1:13" x14ac:dyDescent="0.25">
      <c r="A747">
        <f>SS!B747</f>
        <v>2009</v>
      </c>
      <c r="B747">
        <f>SS!C747</f>
        <v>11</v>
      </c>
      <c r="C747">
        <f>SS!I747</f>
        <v>1</v>
      </c>
      <c r="D747" s="60">
        <f>INDEX(IRFs!$Y$17:$Y$21,'u fit'!C747)</f>
        <v>0.35272779872723298</v>
      </c>
      <c r="E747" s="1">
        <f t="shared" si="45"/>
        <v>0.45760681862527586</v>
      </c>
      <c r="F747" s="1">
        <f t="shared" si="46"/>
        <v>8.1519961927696709</v>
      </c>
      <c r="G747" s="1">
        <f t="shared" si="47"/>
        <v>7.01262146497168</v>
      </c>
      <c r="H747">
        <f>'u rate'!B770</f>
        <v>9.9</v>
      </c>
      <c r="I747" s="1">
        <f>INDEX(inf!$J$8:$J$12,'u fit'!C747)</f>
        <v>4.0615527843925664E-2</v>
      </c>
      <c r="J747" s="60"/>
      <c r="K747" s="60">
        <f t="shared" si="48"/>
        <v>6.8062334529577253</v>
      </c>
      <c r="L747">
        <f>INDEX(SS!$U$76:$U$80,'u fit'!C747)</f>
        <v>3.2291089564390592E-2</v>
      </c>
      <c r="M747" s="60"/>
    </row>
    <row r="748" spans="1:13" x14ac:dyDescent="0.25">
      <c r="A748">
        <f>SS!B748</f>
        <v>2009</v>
      </c>
      <c r="B748">
        <f>SS!C748</f>
        <v>12</v>
      </c>
      <c r="C748">
        <f>SS!I748</f>
        <v>1</v>
      </c>
      <c r="D748" s="60">
        <f>INDEX(IRFs!$Y$17:$Y$21,'u fit'!C748)</f>
        <v>0.35272779872723298</v>
      </c>
      <c r="E748" s="1">
        <f t="shared" si="45"/>
        <v>0.45760681862527586</v>
      </c>
      <c r="F748" s="1">
        <f t="shared" si="46"/>
        <v>8.1520423055925342</v>
      </c>
      <c r="G748" s="1">
        <f t="shared" si="47"/>
        <v>7.0126497233157536</v>
      </c>
      <c r="H748">
        <f>'u rate'!B771</f>
        <v>9.9</v>
      </c>
      <c r="I748" s="1">
        <f>INDEX(inf!$J$8:$J$12,'u fit'!C748)</f>
        <v>4.0615527843925664E-2</v>
      </c>
      <c r="J748" s="60"/>
      <c r="K748" s="60">
        <f t="shared" si="48"/>
        <v>6.8062618347951584</v>
      </c>
      <c r="L748">
        <f>INDEX(SS!$U$76:$U$80,'u fit'!C748)</f>
        <v>3.2291089564390592E-2</v>
      </c>
      <c r="M748" s="60"/>
    </row>
    <row r="749" spans="1:13" x14ac:dyDescent="0.25">
      <c r="A749">
        <f>SS!B749</f>
        <v>2010</v>
      </c>
      <c r="B749">
        <f>SS!C749</f>
        <v>1</v>
      </c>
      <c r="C749">
        <f>SS!I749</f>
        <v>1</v>
      </c>
      <c r="D749" s="60">
        <f>INDEX(IRFs!$Y$17:$Y$21,'u fit'!C749)</f>
        <v>0.35272779872723298</v>
      </c>
      <c r="E749" s="1">
        <f t="shared" si="45"/>
        <v>0.45760681862527586</v>
      </c>
      <c r="F749" s="1">
        <f t="shared" si="46"/>
        <v>8.1520654439765892</v>
      </c>
      <c r="G749" s="1">
        <f t="shared" si="47"/>
        <v>7.0126640752360512</v>
      </c>
      <c r="H749">
        <f>'u rate'!B772</f>
        <v>9.8000000000000007</v>
      </c>
      <c r="I749" s="1">
        <f>INDEX(inf!$J$8:$J$12,'u fit'!C749)</f>
        <v>4.0615527843925664E-2</v>
      </c>
      <c r="J749" s="60"/>
      <c r="K749" s="60">
        <f t="shared" si="48"/>
        <v>6.806276249435582</v>
      </c>
      <c r="L749">
        <f>INDEX(SS!$U$76:$U$80,'u fit'!C749)</f>
        <v>3.2291089564390592E-2</v>
      </c>
      <c r="M749" s="60"/>
    </row>
    <row r="750" spans="1:13" x14ac:dyDescent="0.25">
      <c r="A750">
        <f>SS!B750</f>
        <v>2010</v>
      </c>
      <c r="B750">
        <f>SS!C750</f>
        <v>2</v>
      </c>
      <c r="C750">
        <f>SS!I750</f>
        <v>1</v>
      </c>
      <c r="D750" s="60">
        <f>INDEX(IRFs!$Y$17:$Y$21,'u fit'!C750)</f>
        <v>0.35272779872723298</v>
      </c>
      <c r="E750" s="1">
        <f t="shared" si="45"/>
        <v>0.45760681862527586</v>
      </c>
      <c r="F750" s="1">
        <f t="shared" si="46"/>
        <v>8.152077054300646</v>
      </c>
      <c r="G750" s="1">
        <f t="shared" si="47"/>
        <v>7.0126713643261596</v>
      </c>
      <c r="H750">
        <f>'u rate'!B773</f>
        <v>9.8000000000000007</v>
      </c>
      <c r="I750" s="1">
        <f>INDEX(inf!$J$8:$J$12,'u fit'!C750)</f>
        <v>4.0615527843925664E-2</v>
      </c>
      <c r="J750" s="60"/>
      <c r="K750" s="60">
        <f t="shared" si="48"/>
        <v>6.8062835703801472</v>
      </c>
      <c r="L750">
        <f>INDEX(SS!$U$76:$U$80,'u fit'!C750)</f>
        <v>3.2291089564390592E-2</v>
      </c>
      <c r="M750" s="60"/>
    </row>
    <row r="751" spans="1:13" x14ac:dyDescent="0.25">
      <c r="A751">
        <f>SS!B751</f>
        <v>2010</v>
      </c>
      <c r="B751">
        <f>SS!C751</f>
        <v>3</v>
      </c>
      <c r="C751">
        <f>SS!I751</f>
        <v>1</v>
      </c>
      <c r="D751" s="60">
        <f>INDEX(IRFs!$Y$17:$Y$21,'u fit'!C751)</f>
        <v>0.35272779872723298</v>
      </c>
      <c r="E751" s="1">
        <f t="shared" si="45"/>
        <v>0.45760681862527586</v>
      </c>
      <c r="F751" s="1">
        <f t="shared" si="46"/>
        <v>8.1520828801018084</v>
      </c>
      <c r="G751" s="1">
        <f t="shared" si="47"/>
        <v>7.0126750663279473</v>
      </c>
      <c r="H751">
        <f>'u rate'!B774</f>
        <v>9.9</v>
      </c>
      <c r="I751" s="1">
        <f>INDEX(inf!$J$8:$J$12,'u fit'!C751)</f>
        <v>4.0615527843925664E-2</v>
      </c>
      <c r="J751" s="60"/>
      <c r="K751" s="60">
        <f t="shared" si="48"/>
        <v>6.8062872885602586</v>
      </c>
      <c r="L751">
        <f>INDEX(SS!$U$76:$U$80,'u fit'!C751)</f>
        <v>3.2291089564390592E-2</v>
      </c>
      <c r="M751" s="60"/>
    </row>
    <row r="752" spans="1:13" x14ac:dyDescent="0.25">
      <c r="A752">
        <f>SS!B752</f>
        <v>2010</v>
      </c>
      <c r="B752">
        <f>SS!C752</f>
        <v>4</v>
      </c>
      <c r="C752">
        <f>SS!I752</f>
        <v>2</v>
      </c>
      <c r="D752" s="60">
        <f>INDEX(IRFs!$Y$17:$Y$21,'u fit'!C752)</f>
        <v>0.43820684597691201</v>
      </c>
      <c r="E752" s="1">
        <f t="shared" si="45"/>
        <v>0.51004937780848714</v>
      </c>
      <c r="F752" s="1">
        <f t="shared" si="46"/>
        <v>8.152085803358645</v>
      </c>
      <c r="G752" s="1">
        <f t="shared" si="47"/>
        <v>7.0126769465101138</v>
      </c>
      <c r="H752">
        <f>'u rate'!B775</f>
        <v>9.9</v>
      </c>
      <c r="I752" s="1">
        <f>INDEX(inf!$J$8:$J$12,'u fit'!C752)</f>
        <v>3.7437800260418548E-2</v>
      </c>
      <c r="J752" s="60"/>
      <c r="K752" s="60">
        <f t="shared" si="48"/>
        <v>6.8062891769591154</v>
      </c>
      <c r="L752">
        <f>INDEX(SS!$U$76:$U$80,'u fit'!C752)</f>
        <v>3.2585126504008487E-2</v>
      </c>
      <c r="M752" s="60"/>
    </row>
    <row r="753" spans="1:13" x14ac:dyDescent="0.25">
      <c r="A753">
        <f>SS!B753</f>
        <v>2010</v>
      </c>
      <c r="B753">
        <f>SS!C753</f>
        <v>5</v>
      </c>
      <c r="C753">
        <f>SS!I753</f>
        <v>1</v>
      </c>
      <c r="D753" s="60">
        <f>INDEX(IRFs!$Y$17:$Y$21,'u fit'!C753)</f>
        <v>0.35272779872723298</v>
      </c>
      <c r="E753" s="1">
        <f t="shared" si="45"/>
        <v>0.45760681862527586</v>
      </c>
      <c r="F753" s="1">
        <f t="shared" si="46"/>
        <v>7.4327033775440876</v>
      </c>
      <c r="G753" s="1">
        <f t="shared" si="47"/>
        <v>6.6449151756217599</v>
      </c>
      <c r="H753">
        <f>'u rate'!B776</f>
        <v>9.6</v>
      </c>
      <c r="I753" s="1">
        <f>INDEX(inf!$J$8:$J$12,'u fit'!C753)</f>
        <v>4.0615527843925664E-2</v>
      </c>
      <c r="J753" s="60"/>
      <c r="K753" s="60">
        <f t="shared" si="48"/>
        <v>6.4658691181377819</v>
      </c>
      <c r="L753">
        <f>INDEX(SS!$U$76:$U$80,'u fit'!C753)</f>
        <v>3.2291089564390592E-2</v>
      </c>
      <c r="M753" s="60"/>
    </row>
    <row r="754" spans="1:13" x14ac:dyDescent="0.25">
      <c r="A754">
        <f>SS!B754</f>
        <v>2010</v>
      </c>
      <c r="B754">
        <f>SS!C754</f>
        <v>6</v>
      </c>
      <c r="C754">
        <f>SS!I754</f>
        <v>1</v>
      </c>
      <c r="D754" s="60">
        <f>INDEX(IRFs!$Y$17:$Y$21,'u fit'!C754)</f>
        <v>0.35272779872723298</v>
      </c>
      <c r="E754" s="1">
        <f t="shared" si="45"/>
        <v>0.45760681862527586</v>
      </c>
      <c r="F754" s="1">
        <f t="shared" si="46"/>
        <v>7.7911172445670793</v>
      </c>
      <c r="G754" s="1">
        <f t="shared" si="47"/>
        <v>6.8258981095536013</v>
      </c>
      <c r="H754">
        <f>'u rate'!B777</f>
        <v>9.4</v>
      </c>
      <c r="I754" s="1">
        <f>INDEX(inf!$J$8:$J$12,'u fit'!C754)</f>
        <v>4.0615527843925664E-2</v>
      </c>
      <c r="J754" s="60"/>
      <c r="K754" s="60">
        <f t="shared" si="48"/>
        <v>6.6186940874259488</v>
      </c>
      <c r="L754">
        <f>INDEX(SS!$U$76:$U$80,'u fit'!C754)</f>
        <v>3.2291089564390592E-2</v>
      </c>
      <c r="M754" s="60"/>
    </row>
    <row r="755" spans="1:13" x14ac:dyDescent="0.25">
      <c r="A755">
        <f>SS!B755</f>
        <v>2010</v>
      </c>
      <c r="B755">
        <f>SS!C755</f>
        <v>7</v>
      </c>
      <c r="C755">
        <f>SS!I755</f>
        <v>1</v>
      </c>
      <c r="D755" s="60">
        <f>INDEX(IRFs!$Y$17:$Y$21,'u fit'!C755)</f>
        <v>0.35272779872723298</v>
      </c>
      <c r="E755" s="1">
        <f t="shared" si="45"/>
        <v>0.45760681862527586</v>
      </c>
      <c r="F755" s="1">
        <f t="shared" si="46"/>
        <v>7.9709613137547759</v>
      </c>
      <c r="G755" s="1">
        <f t="shared" si="47"/>
        <v>6.9178161864375571</v>
      </c>
      <c r="H755">
        <f>'u rate'!B778</f>
        <v>9.4</v>
      </c>
      <c r="I755" s="1">
        <f>INDEX(inf!$J$8:$J$12,'u fit'!C755)</f>
        <v>4.0615527843925664E-2</v>
      </c>
      <c r="J755" s="60"/>
      <c r="K755" s="60">
        <f t="shared" si="48"/>
        <v>6.7110138606065526</v>
      </c>
      <c r="L755">
        <f>INDEX(SS!$U$76:$U$80,'u fit'!C755)</f>
        <v>3.2291089564390592E-2</v>
      </c>
      <c r="M755" s="60"/>
    </row>
    <row r="756" spans="1:13" x14ac:dyDescent="0.25">
      <c r="A756">
        <f>SS!B756</f>
        <v>2010</v>
      </c>
      <c r="B756">
        <f>SS!C756</f>
        <v>8</v>
      </c>
      <c r="C756">
        <f>SS!I756</f>
        <v>1</v>
      </c>
      <c r="D756" s="60">
        <f>INDEX(IRFs!$Y$17:$Y$21,'u fit'!C756)</f>
        <v>0.35272779872723298</v>
      </c>
      <c r="E756" s="1">
        <f t="shared" si="45"/>
        <v>0.45760681862527586</v>
      </c>
      <c r="F756" s="1">
        <f t="shared" si="46"/>
        <v>8.0612030487932085</v>
      </c>
      <c r="G756" s="1">
        <f t="shared" si="47"/>
        <v>6.9644997751853603</v>
      </c>
      <c r="H756">
        <f>'u rate'!B779</f>
        <v>9.5</v>
      </c>
      <c r="I756" s="1">
        <f>INDEX(inf!$J$8:$J$12,'u fit'!C756)</f>
        <v>4.0615527843925664E-2</v>
      </c>
      <c r="J756" s="60"/>
      <c r="K756" s="60">
        <f t="shared" si="48"/>
        <v>6.7579014639002413</v>
      </c>
      <c r="L756">
        <f>INDEX(SS!$U$76:$U$80,'u fit'!C756)</f>
        <v>3.2291089564390592E-2</v>
      </c>
      <c r="M756" s="60"/>
    </row>
    <row r="757" spans="1:13" x14ac:dyDescent="0.25">
      <c r="A757">
        <f>SS!B757</f>
        <v>2010</v>
      </c>
      <c r="B757">
        <f>SS!C757</f>
        <v>9</v>
      </c>
      <c r="C757">
        <f>SS!I757</f>
        <v>1</v>
      </c>
      <c r="D757" s="60">
        <f>INDEX(IRFs!$Y$17:$Y$21,'u fit'!C757)</f>
        <v>0.35272779872723298</v>
      </c>
      <c r="E757" s="1">
        <f t="shared" si="45"/>
        <v>0.45760681862527586</v>
      </c>
      <c r="F757" s="1">
        <f t="shared" si="46"/>
        <v>8.1064843348513413</v>
      </c>
      <c r="G757" s="1">
        <f t="shared" si="47"/>
        <v>6.9882095560277664</v>
      </c>
      <c r="H757">
        <f>'u rate'!B780</f>
        <v>9.5</v>
      </c>
      <c r="I757" s="1">
        <f>INDEX(inf!$J$8:$J$12,'u fit'!C757)</f>
        <v>4.0615527843925664E-2</v>
      </c>
      <c r="J757" s="60"/>
      <c r="K757" s="60">
        <f t="shared" si="48"/>
        <v>6.7817148601737092</v>
      </c>
      <c r="L757">
        <f>INDEX(SS!$U$76:$U$80,'u fit'!C757)</f>
        <v>3.2291089564390592E-2</v>
      </c>
      <c r="M757" s="60"/>
    </row>
    <row r="758" spans="1:13" x14ac:dyDescent="0.25">
      <c r="A758">
        <f>SS!B758</f>
        <v>2010</v>
      </c>
      <c r="B758">
        <f>SS!C758</f>
        <v>10</v>
      </c>
      <c r="C758">
        <f>SS!I758</f>
        <v>1</v>
      </c>
      <c r="D758" s="60">
        <f>INDEX(IRFs!$Y$17:$Y$21,'u fit'!C758)</f>
        <v>0.35272779872723298</v>
      </c>
      <c r="E758" s="1">
        <f t="shared" si="45"/>
        <v>0.45760681862527586</v>
      </c>
      <c r="F758" s="1">
        <f t="shared" si="46"/>
        <v>8.1292054723184499</v>
      </c>
      <c r="G758" s="1">
        <f t="shared" si="47"/>
        <v>7.0002513403608386</v>
      </c>
      <c r="H758">
        <f>'u rate'!B781</f>
        <v>9.4</v>
      </c>
      <c r="I758" s="1">
        <f>INDEX(inf!$J$8:$J$12,'u fit'!C758)</f>
        <v>4.0615527843925664E-2</v>
      </c>
      <c r="J758" s="60"/>
      <c r="K758" s="60">
        <f t="shared" si="48"/>
        <v>6.7938092689777854</v>
      </c>
      <c r="L758">
        <f>INDEX(SS!$U$76:$U$80,'u fit'!C758)</f>
        <v>3.2291089564390592E-2</v>
      </c>
      <c r="M758" s="60"/>
    </row>
    <row r="759" spans="1:13" x14ac:dyDescent="0.25">
      <c r="A759">
        <f>SS!B759</f>
        <v>2010</v>
      </c>
      <c r="B759">
        <f>SS!C759</f>
        <v>11</v>
      </c>
      <c r="C759">
        <f>SS!I759</f>
        <v>2</v>
      </c>
      <c r="D759" s="60">
        <f>INDEX(IRFs!$Y$17:$Y$21,'u fit'!C759)</f>
        <v>0.43820684597691201</v>
      </c>
      <c r="E759" s="1">
        <f t="shared" si="45"/>
        <v>0.51004937780848714</v>
      </c>
      <c r="F759" s="1">
        <f t="shared" si="46"/>
        <v>8.1406064313622455</v>
      </c>
      <c r="G759" s="1">
        <f t="shared" si="47"/>
        <v>7.0063671526869022</v>
      </c>
      <c r="H759">
        <f>'u rate'!B782</f>
        <v>9.8000000000000007</v>
      </c>
      <c r="I759" s="1">
        <f>INDEX(inf!$J$8:$J$12,'u fit'!C759)</f>
        <v>3.7437800260418548E-2</v>
      </c>
      <c r="J759" s="60"/>
      <c r="K759" s="60">
        <f t="shared" si="48"/>
        <v>6.799951808355214</v>
      </c>
      <c r="L759">
        <f>INDEX(SS!$U$76:$U$80,'u fit'!C759)</f>
        <v>3.2585126504008487E-2</v>
      </c>
      <c r="M759" s="60"/>
    </row>
    <row r="760" spans="1:13" x14ac:dyDescent="0.25">
      <c r="A760">
        <f>SS!B760</f>
        <v>2010</v>
      </c>
      <c r="B760">
        <f>SS!C760</f>
        <v>12</v>
      </c>
      <c r="C760">
        <f>SS!I760</f>
        <v>2</v>
      </c>
      <c r="D760" s="60">
        <f>INDEX(IRFs!$Y$17:$Y$21,'u fit'!C760)</f>
        <v>0.43820684597691201</v>
      </c>
      <c r="E760" s="1">
        <f t="shared" si="45"/>
        <v>0.51004937780848714</v>
      </c>
      <c r="F760" s="1">
        <f t="shared" si="46"/>
        <v>7.4275088145280002</v>
      </c>
      <c r="G760" s="1">
        <f t="shared" si="47"/>
        <v>6.6420414430800276</v>
      </c>
      <c r="H760">
        <f>'u rate'!B783</f>
        <v>9.3000000000000007</v>
      </c>
      <c r="I760" s="1">
        <f>INDEX(inf!$J$8:$J$12,'u fit'!C760)</f>
        <v>3.7437800260418548E-2</v>
      </c>
      <c r="J760" s="60"/>
      <c r="K760" s="60">
        <f t="shared" si="48"/>
        <v>6.4629832361581423</v>
      </c>
      <c r="L760">
        <f>INDEX(SS!$U$76:$U$80,'u fit'!C760)</f>
        <v>3.2585126504008487E-2</v>
      </c>
      <c r="M760" s="60"/>
    </row>
    <row r="761" spans="1:13" x14ac:dyDescent="0.25">
      <c r="A761">
        <f>SS!B761</f>
        <v>2011</v>
      </c>
      <c r="B761">
        <f>SS!C761</f>
        <v>1</v>
      </c>
      <c r="C761">
        <f>SS!I761</f>
        <v>2</v>
      </c>
      <c r="D761" s="60">
        <f>INDEX(IRFs!$Y$17:$Y$21,'u fit'!C761)</f>
        <v>0.43820684597691201</v>
      </c>
      <c r="E761" s="1">
        <f t="shared" si="45"/>
        <v>0.51004937780848714</v>
      </c>
      <c r="F761" s="1">
        <f t="shared" si="46"/>
        <v>7.1048229996219971</v>
      </c>
      <c r="G761" s="1">
        <f t="shared" si="47"/>
        <v>6.4761129394202985</v>
      </c>
      <c r="H761">
        <f>'u rate'!B784</f>
        <v>9.1999999999999993</v>
      </c>
      <c r="I761" s="1">
        <f>INDEX(inf!$J$8:$J$12,'u fit'!C761)</f>
        <v>3.7437800260418548E-2</v>
      </c>
      <c r="J761" s="60"/>
      <c r="K761" s="60">
        <f t="shared" si="48"/>
        <v>6.2963532273920926</v>
      </c>
      <c r="L761">
        <f>INDEX(SS!$U$76:$U$80,'u fit'!C761)</f>
        <v>3.2585126504008487E-2</v>
      </c>
      <c r="M761" s="60"/>
    </row>
    <row r="762" spans="1:13" x14ac:dyDescent="0.25">
      <c r="A762">
        <f>SS!B762</f>
        <v>2011</v>
      </c>
      <c r="B762">
        <f>SS!C762</f>
        <v>2</v>
      </c>
      <c r="C762">
        <f>SS!I762</f>
        <v>2</v>
      </c>
      <c r="D762" s="60">
        <f>INDEX(IRFs!$Y$17:$Y$21,'u fit'!C762)</f>
        <v>0.43820684597691201</v>
      </c>
      <c r="E762" s="1">
        <f t="shared" si="45"/>
        <v>0.51004937780848714</v>
      </c>
      <c r="F762" s="1">
        <f t="shared" si="46"/>
        <v>6.9588035309217471</v>
      </c>
      <c r="G762" s="1">
        <f t="shared" si="47"/>
        <v>6.4005424605856716</v>
      </c>
      <c r="H762">
        <f>'u rate'!B785</f>
        <v>9</v>
      </c>
      <c r="I762" s="1">
        <f>INDEX(inf!$J$8:$J$12,'u fit'!C762)</f>
        <v>3.7437800260418548E-2</v>
      </c>
      <c r="J762" s="60"/>
      <c r="K762" s="60">
        <f t="shared" si="48"/>
        <v>6.2204632550670738</v>
      </c>
      <c r="L762">
        <f>INDEX(SS!$U$76:$U$80,'u fit'!C762)</f>
        <v>3.2585126504008487E-2</v>
      </c>
      <c r="M762" s="60"/>
    </row>
    <row r="763" spans="1:13" x14ac:dyDescent="0.25">
      <c r="A763">
        <f>SS!B763</f>
        <v>2011</v>
      </c>
      <c r="B763">
        <f>SS!C763</f>
        <v>3</v>
      </c>
      <c r="C763">
        <f>SS!I763</f>
        <v>2</v>
      </c>
      <c r="D763" s="60">
        <f>INDEX(IRFs!$Y$17:$Y$21,'u fit'!C763)</f>
        <v>0.43820684597691201</v>
      </c>
      <c r="E763" s="1">
        <f t="shared" si="45"/>
        <v>0.51004937780848714</v>
      </c>
      <c r="F763" s="1">
        <f t="shared" si="46"/>
        <v>6.8927278490833181</v>
      </c>
      <c r="G763" s="1">
        <f t="shared" si="47"/>
        <v>6.3661246411915657</v>
      </c>
      <c r="H763">
        <f>'u rate'!B786</f>
        <v>9</v>
      </c>
      <c r="I763" s="1">
        <f>INDEX(inf!$J$8:$J$12,'u fit'!C763)</f>
        <v>3.7437800260418548E-2</v>
      </c>
      <c r="J763" s="60"/>
      <c r="K763" s="60">
        <f t="shared" si="48"/>
        <v>6.1858999255555336</v>
      </c>
      <c r="L763">
        <f>INDEX(SS!$U$76:$U$80,'u fit'!C763)</f>
        <v>3.2585126504008487E-2</v>
      </c>
      <c r="M763" s="60"/>
    </row>
    <row r="764" spans="1:13" x14ac:dyDescent="0.25">
      <c r="A764">
        <f>SS!B764</f>
        <v>2011</v>
      </c>
      <c r="B764">
        <f>SS!C764</f>
        <v>4</v>
      </c>
      <c r="C764">
        <f>SS!I764</f>
        <v>2</v>
      </c>
      <c r="D764" s="60">
        <f>INDEX(IRFs!$Y$17:$Y$21,'u fit'!C764)</f>
        <v>0.43820684597691201</v>
      </c>
      <c r="E764" s="1">
        <f t="shared" si="45"/>
        <v>0.51004937780848714</v>
      </c>
      <c r="F764" s="1">
        <f t="shared" si="46"/>
        <v>6.8628277558335888</v>
      </c>
      <c r="G764" s="1">
        <f t="shared" si="47"/>
        <v>6.3504493892927716</v>
      </c>
      <c r="H764">
        <f>'u rate'!B787</f>
        <v>9.1</v>
      </c>
      <c r="I764" s="1">
        <f>INDEX(inf!$J$8:$J$12,'u fit'!C764)</f>
        <v>3.7437800260418548E-2</v>
      </c>
      <c r="J764" s="60"/>
      <c r="K764" s="60">
        <f t="shared" si="48"/>
        <v>6.1701584025278651</v>
      </c>
      <c r="L764">
        <f>INDEX(SS!$U$76:$U$80,'u fit'!C764)</f>
        <v>3.2585126504008487E-2</v>
      </c>
      <c r="M764" s="60"/>
    </row>
    <row r="765" spans="1:13" x14ac:dyDescent="0.25">
      <c r="A765">
        <f>SS!B765</f>
        <v>2011</v>
      </c>
      <c r="B765">
        <f>SS!C765</f>
        <v>5</v>
      </c>
      <c r="C765">
        <f>SS!I765</f>
        <v>2</v>
      </c>
      <c r="D765" s="60">
        <f>INDEX(IRFs!$Y$17:$Y$21,'u fit'!C765)</f>
        <v>0.43820684597691201</v>
      </c>
      <c r="E765" s="1">
        <f t="shared" si="45"/>
        <v>0.51004937780848714</v>
      </c>
      <c r="F765" s="1">
        <f t="shared" si="46"/>
        <v>6.8492975802611511</v>
      </c>
      <c r="G765" s="1">
        <f t="shared" si="47"/>
        <v>6.3433102524614373</v>
      </c>
      <c r="H765">
        <f>'u rate'!B788</f>
        <v>9</v>
      </c>
      <c r="I765" s="1">
        <f>INDEX(inf!$J$8:$J$12,'u fit'!C765)</f>
        <v>3.7437800260418548E-2</v>
      </c>
      <c r="J765" s="60"/>
      <c r="K765" s="60">
        <f t="shared" si="48"/>
        <v>6.1629890831731462</v>
      </c>
      <c r="L765">
        <f>INDEX(SS!$U$76:$U$80,'u fit'!C765)</f>
        <v>3.2585126504008487E-2</v>
      </c>
      <c r="M765" s="60"/>
    </row>
    <row r="766" spans="1:13" x14ac:dyDescent="0.25">
      <c r="A766">
        <f>SS!B766</f>
        <v>2011</v>
      </c>
      <c r="B766">
        <f>SS!C766</f>
        <v>6</v>
      </c>
      <c r="C766">
        <f>SS!I766</f>
        <v>2</v>
      </c>
      <c r="D766" s="60">
        <f>INDEX(IRFs!$Y$17:$Y$21,'u fit'!C766)</f>
        <v>0.43820684597691201</v>
      </c>
      <c r="E766" s="1">
        <f t="shared" si="45"/>
        <v>0.51004937780848714</v>
      </c>
      <c r="F766" s="1">
        <f t="shared" si="46"/>
        <v>6.8431750023316447</v>
      </c>
      <c r="G766" s="1">
        <f t="shared" si="47"/>
        <v>6.3400588039344488</v>
      </c>
      <c r="H766">
        <f>'u rate'!B789</f>
        <v>9.1</v>
      </c>
      <c r="I766" s="1">
        <f>INDEX(inf!$J$8:$J$12,'u fit'!C766)</f>
        <v>3.7437800260418548E-2</v>
      </c>
      <c r="J766" s="60"/>
      <c r="K766" s="60">
        <f t="shared" si="48"/>
        <v>6.1597238883175027</v>
      </c>
      <c r="L766">
        <f>INDEX(SS!$U$76:$U$80,'u fit'!C766)</f>
        <v>3.2585126504008487E-2</v>
      </c>
      <c r="M766" s="60"/>
    </row>
    <row r="767" spans="1:13" x14ac:dyDescent="0.25">
      <c r="A767">
        <f>SS!B767</f>
        <v>2011</v>
      </c>
      <c r="B767">
        <f>SS!C767</f>
        <v>7</v>
      </c>
      <c r="C767">
        <f>SS!I767</f>
        <v>2</v>
      </c>
      <c r="D767" s="60">
        <f>INDEX(IRFs!$Y$17:$Y$21,'u fit'!C767)</f>
        <v>0.43820684597691201</v>
      </c>
      <c r="E767" s="1">
        <f t="shared" si="45"/>
        <v>0.51004937780848714</v>
      </c>
      <c r="F767" s="1">
        <f t="shared" si="46"/>
        <v>6.8404044573152705</v>
      </c>
      <c r="G767" s="1">
        <f t="shared" si="47"/>
        <v>6.3385779641952169</v>
      </c>
      <c r="H767">
        <f>'u rate'!B790</f>
        <v>9</v>
      </c>
      <c r="I767" s="1">
        <f>INDEX(inf!$J$8:$J$12,'u fit'!C767)</f>
        <v>3.7437800260418548E-2</v>
      </c>
      <c r="J767" s="60"/>
      <c r="K767" s="60">
        <f t="shared" si="48"/>
        <v>6.1582367879502531</v>
      </c>
      <c r="L767">
        <f>INDEX(SS!$U$76:$U$80,'u fit'!C767)</f>
        <v>3.2585126504008487E-2</v>
      </c>
      <c r="M767" s="60"/>
    </row>
    <row r="768" spans="1:13" x14ac:dyDescent="0.25">
      <c r="A768">
        <f>SS!B768</f>
        <v>2011</v>
      </c>
      <c r="B768">
        <f>SS!C768</f>
        <v>8</v>
      </c>
      <c r="C768">
        <f>SS!I768</f>
        <v>1</v>
      </c>
      <c r="D768" s="60">
        <f>INDEX(IRFs!$Y$17:$Y$21,'u fit'!C768)</f>
        <v>0.35272779872723298</v>
      </c>
      <c r="E768" s="1">
        <f t="shared" si="45"/>
        <v>0.45760681862527586</v>
      </c>
      <c r="F768" s="1">
        <f t="shared" si="46"/>
        <v>6.8391507501716235</v>
      </c>
      <c r="G768" s="1">
        <f t="shared" si="47"/>
        <v>6.3379035305343159</v>
      </c>
      <c r="H768">
        <f>'u rate'!B791</f>
        <v>9</v>
      </c>
      <c r="I768" s="1">
        <f>INDEX(inf!$J$8:$J$12,'u fit'!C768)</f>
        <v>4.0615527843925664E-2</v>
      </c>
      <c r="J768" s="60"/>
      <c r="K768" s="60">
        <f t="shared" si="48"/>
        <v>6.1575595029488861</v>
      </c>
      <c r="L768">
        <f>INDEX(SS!$U$76:$U$80,'u fit'!C768)</f>
        <v>3.2291089564390592E-2</v>
      </c>
      <c r="M768" s="60"/>
    </row>
    <row r="769" spans="1:13" x14ac:dyDescent="0.25">
      <c r="A769">
        <f>SS!B769</f>
        <v>2011</v>
      </c>
      <c r="B769">
        <f>SS!C769</f>
        <v>9</v>
      </c>
      <c r="C769">
        <f>SS!I769</f>
        <v>1</v>
      </c>
      <c r="D769" s="60">
        <f>INDEX(IRFs!$Y$17:$Y$21,'u fit'!C769)</f>
        <v>0.35272779872723298</v>
      </c>
      <c r="E769" s="1">
        <f t="shared" si="45"/>
        <v>0.45760681862527586</v>
      </c>
      <c r="F769" s="1">
        <f t="shared" si="46"/>
        <v>7.4932857999570839</v>
      </c>
      <c r="G769" s="1">
        <f t="shared" si="47"/>
        <v>6.6699722474607404</v>
      </c>
      <c r="H769">
        <f>'u rate'!B792</f>
        <v>9</v>
      </c>
      <c r="I769" s="1">
        <f>INDEX(inf!$J$8:$J$12,'u fit'!C769)</f>
        <v>4.0615527843925664E-2</v>
      </c>
      <c r="J769" s="60"/>
      <c r="K769" s="60">
        <f t="shared" si="48"/>
        <v>6.4620868050567122</v>
      </c>
      <c r="L769">
        <f>INDEX(SS!$U$76:$U$80,'u fit'!C769)</f>
        <v>3.2291089564390592E-2</v>
      </c>
      <c r="M769" s="60"/>
    </row>
    <row r="770" spans="1:13" x14ac:dyDescent="0.25">
      <c r="A770">
        <f>SS!B770</f>
        <v>2011</v>
      </c>
      <c r="B770">
        <f>SS!C770</f>
        <v>10</v>
      </c>
      <c r="C770">
        <f>SS!I770</f>
        <v>1</v>
      </c>
      <c r="D770" s="60">
        <f>INDEX(IRFs!$Y$17:$Y$21,'u fit'!C770)</f>
        <v>0.35272779872723298</v>
      </c>
      <c r="E770" s="1">
        <f t="shared" si="45"/>
        <v>0.45760681862527586</v>
      </c>
      <c r="F770" s="1">
        <f t="shared" si="46"/>
        <v>7.8215161503306838</v>
      </c>
      <c r="G770" s="1">
        <f t="shared" si="47"/>
        <v>6.8386241594951365</v>
      </c>
      <c r="H770">
        <f>'u rate'!B793</f>
        <v>8.8000000000000007</v>
      </c>
      <c r="I770" s="1">
        <f>INDEX(inf!$J$8:$J$12,'u fit'!C770)</f>
        <v>4.0615527843925664E-2</v>
      </c>
      <c r="J770" s="60"/>
      <c r="K770" s="60">
        <f t="shared" si="48"/>
        <v>6.6314757521856542</v>
      </c>
      <c r="L770">
        <f>INDEX(SS!$U$76:$U$80,'u fit'!C770)</f>
        <v>3.2291089564390592E-2</v>
      </c>
      <c r="M770" s="60"/>
    </row>
    <row r="771" spans="1:13" x14ac:dyDescent="0.25">
      <c r="A771">
        <f>SS!B771</f>
        <v>2011</v>
      </c>
      <c r="B771">
        <f>SS!C771</f>
        <v>11</v>
      </c>
      <c r="C771">
        <f>SS!I771</f>
        <v>1</v>
      </c>
      <c r="D771" s="60">
        <f>INDEX(IRFs!$Y$17:$Y$21,'u fit'!C771)</f>
        <v>0.35272779872723298</v>
      </c>
      <c r="E771" s="1">
        <f t="shared" si="45"/>
        <v>0.45760681862527586</v>
      </c>
      <c r="F771" s="1">
        <f t="shared" si="46"/>
        <v>7.986214805358741</v>
      </c>
      <c r="G771" s="1">
        <f t="shared" si="47"/>
        <v>6.9242795253366589</v>
      </c>
      <c r="H771">
        <f>'u rate'!B794</f>
        <v>8.6</v>
      </c>
      <c r="I771" s="1">
        <f>INDEX(inf!$J$8:$J$12,'u fit'!C771)</f>
        <v>4.0615527843925664E-2</v>
      </c>
      <c r="J771" s="60"/>
      <c r="K771" s="60">
        <f t="shared" si="48"/>
        <v>6.7175054453022121</v>
      </c>
      <c r="L771">
        <f>INDEX(SS!$U$76:$U$80,'u fit'!C771)</f>
        <v>3.2291089564390592E-2</v>
      </c>
      <c r="M771" s="60"/>
    </row>
    <row r="772" spans="1:13" x14ac:dyDescent="0.25">
      <c r="A772">
        <f>SS!B772</f>
        <v>2011</v>
      </c>
      <c r="B772">
        <f>SS!C772</f>
        <v>12</v>
      </c>
      <c r="C772">
        <f>SS!I772</f>
        <v>1</v>
      </c>
      <c r="D772" s="60">
        <f>INDEX(IRFs!$Y$17:$Y$21,'u fit'!C772)</f>
        <v>0.35272779872723298</v>
      </c>
      <c r="E772" s="1">
        <f t="shared" si="45"/>
        <v>0.45760681862527586</v>
      </c>
      <c r="F772" s="1">
        <f t="shared" si="46"/>
        <v>8.0688569100183987</v>
      </c>
      <c r="G772" s="1">
        <f t="shared" si="47"/>
        <v>6.9677823923302373</v>
      </c>
      <c r="H772">
        <f>'u rate'!B795</f>
        <v>8.5</v>
      </c>
      <c r="I772" s="1">
        <f>INDEX(inf!$J$8:$J$12,'u fit'!C772)</f>
        <v>4.0615527843925664E-2</v>
      </c>
      <c r="J772" s="60"/>
      <c r="K772" s="60">
        <f t="shared" si="48"/>
        <v>6.7611984265927525</v>
      </c>
      <c r="L772">
        <f>INDEX(SS!$U$76:$U$80,'u fit'!C772)</f>
        <v>3.2291089564390592E-2</v>
      </c>
      <c r="M772" s="60"/>
    </row>
    <row r="773" spans="1:13" x14ac:dyDescent="0.25">
      <c r="A773">
        <f>SS!B773</f>
        <v>2012</v>
      </c>
      <c r="B773">
        <f>SS!C773</f>
        <v>1</v>
      </c>
      <c r="C773">
        <f>SS!I773</f>
        <v>2</v>
      </c>
      <c r="D773" s="60">
        <f>INDEX(IRFs!$Y$17:$Y$21,'u fit'!C773)</f>
        <v>0.43820684597691201</v>
      </c>
      <c r="E773" s="1">
        <f t="shared" si="45"/>
        <v>0.51004937780848714</v>
      </c>
      <c r="F773" s="1">
        <f t="shared" si="46"/>
        <v>8.1103248713773688</v>
      </c>
      <c r="G773" s="1">
        <f t="shared" si="47"/>
        <v>6.9898767400464381</v>
      </c>
      <c r="H773">
        <f>'u rate'!B796</f>
        <v>8.3000000000000007</v>
      </c>
      <c r="I773" s="1">
        <f>INDEX(inf!$J$8:$J$12,'u fit'!C773)</f>
        <v>3.7437800260418548E-2</v>
      </c>
      <c r="J773" s="60"/>
      <c r="K773" s="60">
        <f t="shared" si="48"/>
        <v>6.7833893300459236</v>
      </c>
      <c r="L773">
        <f>INDEX(SS!$U$76:$U$80,'u fit'!C773)</f>
        <v>3.2585126504008487E-2</v>
      </c>
      <c r="M773" s="60"/>
    </row>
    <row r="774" spans="1:13" x14ac:dyDescent="0.25">
      <c r="A774">
        <f>SS!B774</f>
        <v>2012</v>
      </c>
      <c r="B774">
        <f>SS!C774</f>
        <v>2</v>
      </c>
      <c r="C774">
        <f>SS!I774</f>
        <v>2</v>
      </c>
      <c r="D774" s="60">
        <f>INDEX(IRFs!$Y$17:$Y$21,'u fit'!C774)</f>
        <v>0.43820684597691201</v>
      </c>
      <c r="E774" s="1">
        <f t="shared" ref="E774:E813" si="49">$F$3*D774^$F$2</f>
        <v>0.51004937780848714</v>
      </c>
      <c r="F774" s="1">
        <f t="shared" ref="F774:F813" si="50">(1-E773)*F773+100*I773*(1-F773/100)</f>
        <v>7.4138060203667671</v>
      </c>
      <c r="G774" s="1">
        <f t="shared" si="47"/>
        <v>6.6345310494349663</v>
      </c>
      <c r="H774">
        <f>'u rate'!B797</f>
        <v>8.3000000000000007</v>
      </c>
      <c r="I774" s="1">
        <f>INDEX(inf!$J$8:$J$12,'u fit'!C774)</f>
        <v>3.7437800260418548E-2</v>
      </c>
      <c r="J774" s="60"/>
      <c r="K774" s="60">
        <f t="shared" si="48"/>
        <v>6.4554410904067447</v>
      </c>
      <c r="L774">
        <f>INDEX(SS!$U$76:$U$80,'u fit'!C774)</f>
        <v>3.2585126504008487E-2</v>
      </c>
      <c r="M774" s="60"/>
    </row>
    <row r="775" spans="1:13" x14ac:dyDescent="0.25">
      <c r="A775">
        <f>SS!B775</f>
        <v>2012</v>
      </c>
      <c r="B775">
        <f>SS!C775</f>
        <v>3</v>
      </c>
      <c r="C775">
        <f>SS!I775</f>
        <v>2</v>
      </c>
      <c r="D775" s="60">
        <f>INDEX(IRFs!$Y$17:$Y$21,'u fit'!C775)</f>
        <v>0.43820684597691201</v>
      </c>
      <c r="E775" s="1">
        <f t="shared" si="49"/>
        <v>0.51004937780848714</v>
      </c>
      <c r="F775" s="1">
        <f t="shared" si="50"/>
        <v>7.098622309567757</v>
      </c>
      <c r="G775" s="1">
        <f t="shared" ref="G775:G813" si="51">(1-E774)*G774+$G$3*(100-G774)</f>
        <v>6.4726924056875426</v>
      </c>
      <c r="H775">
        <f>'u rate'!B798</f>
        <v>8.1999999999999993</v>
      </c>
      <c r="I775" s="1">
        <f>INDEX(inf!$J$8:$J$12,'u fit'!C775)</f>
        <v>3.7437800260418548E-2</v>
      </c>
      <c r="J775" s="60"/>
      <c r="K775" s="60">
        <f t="shared" ref="K775:K813" si="52">(1-E774)*G774+L774*(100-G774)</f>
        <v>6.2929182324798099</v>
      </c>
      <c r="L775">
        <f>INDEX(SS!$U$76:$U$80,'u fit'!C775)</f>
        <v>3.2585126504008487E-2</v>
      </c>
      <c r="M775" s="60"/>
    </row>
    <row r="776" spans="1:13" x14ac:dyDescent="0.25">
      <c r="A776">
        <f>SS!B776</f>
        <v>2012</v>
      </c>
      <c r="B776">
        <f>SS!C776</f>
        <v>4</v>
      </c>
      <c r="C776">
        <f>SS!I776</f>
        <v>2</v>
      </c>
      <c r="D776" s="60">
        <f>INDEX(IRFs!$Y$17:$Y$21,'u fit'!C776)</f>
        <v>0.43820684597691201</v>
      </c>
      <c r="E776" s="1">
        <f t="shared" si="49"/>
        <v>0.51004937780848714</v>
      </c>
      <c r="F776" s="1">
        <f t="shared" si="50"/>
        <v>6.955997639167383</v>
      </c>
      <c r="G776" s="1">
        <f t="shared" si="51"/>
        <v>6.3989846126791754</v>
      </c>
      <c r="H776">
        <f>'u rate'!B799</f>
        <v>8.1999999999999993</v>
      </c>
      <c r="I776" s="1">
        <f>INDEX(inf!$J$8:$J$12,'u fit'!C776)</f>
        <v>3.7437800260418548E-2</v>
      </c>
      <c r="J776" s="60"/>
      <c r="K776" s="60">
        <f t="shared" si="52"/>
        <v>6.2188988209608773</v>
      </c>
      <c r="L776">
        <f>INDEX(SS!$U$76:$U$80,'u fit'!C776)</f>
        <v>3.2585126504008487E-2</v>
      </c>
      <c r="M776" s="60"/>
    </row>
    <row r="777" spans="1:13" x14ac:dyDescent="0.25">
      <c r="A777">
        <f>SS!B777</f>
        <v>2012</v>
      </c>
      <c r="B777">
        <f>SS!C777</f>
        <v>5</v>
      </c>
      <c r="C777">
        <f>SS!I777</f>
        <v>1</v>
      </c>
      <c r="D777" s="60">
        <f>INDEX(IRFs!$Y$17:$Y$21,'u fit'!C777)</f>
        <v>0.35272779872723298</v>
      </c>
      <c r="E777" s="1">
        <f t="shared" si="49"/>
        <v>0.45760681862527586</v>
      </c>
      <c r="F777" s="1">
        <f t="shared" si="50"/>
        <v>6.8914581470875174</v>
      </c>
      <c r="G777" s="1">
        <f t="shared" si="51"/>
        <v>6.3654151349304424</v>
      </c>
      <c r="H777">
        <f>'u rate'!B800</f>
        <v>8.1999999999999993</v>
      </c>
      <c r="I777" s="1">
        <f>INDEX(inf!$J$8:$J$12,'u fit'!C777)</f>
        <v>4.0615527843925664E-2</v>
      </c>
      <c r="J777" s="60"/>
      <c r="K777" s="60">
        <f t="shared" si="52"/>
        <v>6.1851874196755734</v>
      </c>
      <c r="L777">
        <f>INDEX(SS!$U$76:$U$80,'u fit'!C777)</f>
        <v>3.2291089564390592E-2</v>
      </c>
      <c r="M777" s="60"/>
    </row>
    <row r="778" spans="1:13" x14ac:dyDescent="0.25">
      <c r="A778">
        <f>SS!B778</f>
        <v>2012</v>
      </c>
      <c r="B778">
        <f>SS!C778</f>
        <v>6</v>
      </c>
      <c r="C778">
        <f>SS!I778</f>
        <v>1</v>
      </c>
      <c r="D778" s="60">
        <f>INDEX(IRFs!$Y$17:$Y$21,'u fit'!C778)</f>
        <v>0.35272779872723298</v>
      </c>
      <c r="E778" s="1">
        <f t="shared" si="49"/>
        <v>0.45760681862527586</v>
      </c>
      <c r="F778" s="1">
        <f t="shared" si="50"/>
        <v>7.5195324828438448</v>
      </c>
      <c r="G778" s="1">
        <f t="shared" si="51"/>
        <v>6.6839449116956811</v>
      </c>
      <c r="H778">
        <f>'u rate'!B801</f>
        <v>8.1999999999999993</v>
      </c>
      <c r="I778" s="1">
        <f>INDEX(inf!$J$8:$J$12,'u fit'!C778)</f>
        <v>4.0615527843925664E-2</v>
      </c>
      <c r="J778" s="60"/>
      <c r="K778" s="60">
        <f t="shared" si="52"/>
        <v>6.4761205320082347</v>
      </c>
      <c r="L778">
        <f>INDEX(SS!$U$76:$U$80,'u fit'!C778)</f>
        <v>3.2291089564390592E-2</v>
      </c>
      <c r="M778" s="60"/>
    </row>
    <row r="779" spans="1:13" x14ac:dyDescent="0.25">
      <c r="A779">
        <f>SS!B779</f>
        <v>2012</v>
      </c>
      <c r="B779">
        <f>SS!C779</f>
        <v>7</v>
      </c>
      <c r="C779">
        <f>SS!I779</f>
        <v>1</v>
      </c>
      <c r="D779" s="60">
        <f>INDEX(IRFs!$Y$17:$Y$21,'u fit'!C779)</f>
        <v>0.35272779872723298</v>
      </c>
      <c r="E779" s="1">
        <f t="shared" si="49"/>
        <v>0.45760681862527586</v>
      </c>
      <c r="F779" s="1">
        <f t="shared" si="50"/>
        <v>7.8346861492825699</v>
      </c>
      <c r="G779" s="1">
        <f t="shared" si="51"/>
        <v>6.8457206320603605</v>
      </c>
      <c r="H779">
        <f>'u rate'!B802</f>
        <v>8.1999999999999993</v>
      </c>
      <c r="I779" s="1">
        <f>INDEX(inf!$J$8:$J$12,'u fit'!C779)</f>
        <v>4.0615527843925664E-2</v>
      </c>
      <c r="J779" s="60"/>
      <c r="K779" s="60">
        <f t="shared" si="52"/>
        <v>6.6386032374400612</v>
      </c>
      <c r="L779">
        <f>INDEX(SS!$U$76:$U$80,'u fit'!C779)</f>
        <v>3.2291089564390592E-2</v>
      </c>
      <c r="M779" s="60"/>
    </row>
    <row r="780" spans="1:13" x14ac:dyDescent="0.25">
      <c r="A780">
        <f>SS!B780</f>
        <v>2012</v>
      </c>
      <c r="B780">
        <f>SS!C780</f>
        <v>8</v>
      </c>
      <c r="C780">
        <f>SS!I780</f>
        <v>2</v>
      </c>
      <c r="D780" s="60">
        <f>INDEX(IRFs!$Y$17:$Y$21,'u fit'!C780)</f>
        <v>0.43820684597691201</v>
      </c>
      <c r="E780" s="1">
        <f t="shared" si="49"/>
        <v>0.51004937780848714</v>
      </c>
      <c r="F780" s="1">
        <f t="shared" si="50"/>
        <v>7.9928232165298221</v>
      </c>
      <c r="G780" s="1">
        <f t="shared" si="51"/>
        <v>6.9278837000324938</v>
      </c>
      <c r="H780">
        <f>'u rate'!B803</f>
        <v>8</v>
      </c>
      <c r="I780" s="1">
        <f>INDEX(inf!$J$8:$J$12,'u fit'!C780)</f>
        <v>3.7437800260418548E-2</v>
      </c>
      <c r="J780" s="60"/>
      <c r="K780" s="60">
        <f t="shared" si="52"/>
        <v>6.7211253708022074</v>
      </c>
      <c r="L780">
        <f>INDEX(SS!$U$76:$U$80,'u fit'!C780)</f>
        <v>3.2585126504008487E-2</v>
      </c>
      <c r="M780" s="60"/>
    </row>
    <row r="781" spans="1:13" x14ac:dyDescent="0.25">
      <c r="A781">
        <f>SS!B781</f>
        <v>2012</v>
      </c>
      <c r="B781">
        <f>SS!C781</f>
        <v>9</v>
      </c>
      <c r="C781">
        <f>SS!I781</f>
        <v>2</v>
      </c>
      <c r="D781" s="60">
        <f>INDEX(IRFs!$Y$17:$Y$21,'u fit'!C781)</f>
        <v>0.43820684597691201</v>
      </c>
      <c r="E781" s="1">
        <f t="shared" si="49"/>
        <v>0.51004937780848714</v>
      </c>
      <c r="F781" s="1">
        <f t="shared" si="50"/>
        <v>7.3606350149501303</v>
      </c>
      <c r="G781" s="1">
        <f t="shared" si="51"/>
        <v>6.6062969388696402</v>
      </c>
      <c r="H781">
        <f>'u rate'!B804</f>
        <v>7.8</v>
      </c>
      <c r="I781" s="1">
        <f>INDEX(inf!$J$8:$J$12,'u fit'!C781)</f>
        <v>3.7437800260418548E-2</v>
      </c>
      <c r="J781" s="60"/>
      <c r="K781" s="60">
        <f t="shared" si="52"/>
        <v>6.4270876129315919</v>
      </c>
      <c r="L781">
        <f>INDEX(SS!$U$76:$U$80,'u fit'!C781)</f>
        <v>3.2585126504008487E-2</v>
      </c>
      <c r="M781" s="60"/>
    </row>
    <row r="782" spans="1:13" x14ac:dyDescent="0.25">
      <c r="A782">
        <f>SS!B782</f>
        <v>2012</v>
      </c>
      <c r="B782">
        <f>SS!C782</f>
        <v>10</v>
      </c>
      <c r="C782">
        <f>SS!I782</f>
        <v>2</v>
      </c>
      <c r="D782" s="60">
        <f>INDEX(IRFs!$Y$17:$Y$21,'u fit'!C782)</f>
        <v>0.43820684597691201</v>
      </c>
      <c r="E782" s="1">
        <f t="shared" si="49"/>
        <v>0.51004937780848714</v>
      </c>
      <c r="F782" s="1">
        <f t="shared" si="50"/>
        <v>7.0745617478617611</v>
      </c>
      <c r="G782" s="1">
        <f t="shared" si="51"/>
        <v>6.4598334621797591</v>
      </c>
      <c r="H782">
        <f>'u rate'!B805</f>
        <v>7.8</v>
      </c>
      <c r="I782" s="1">
        <f>INDEX(inf!$J$8:$J$12,'u fit'!C782)</f>
        <v>3.7437800260418548E-2</v>
      </c>
      <c r="J782" s="60"/>
      <c r="K782" s="60">
        <f t="shared" si="52"/>
        <v>6.2800049245058052</v>
      </c>
      <c r="L782">
        <f>INDEX(SS!$U$76:$U$80,'u fit'!C782)</f>
        <v>3.2585126504008487E-2</v>
      </c>
      <c r="M782" s="60"/>
    </row>
    <row r="783" spans="1:13" x14ac:dyDescent="0.25">
      <c r="A783">
        <f>SS!B783</f>
        <v>2012</v>
      </c>
      <c r="B783">
        <f>SS!C783</f>
        <v>11</v>
      </c>
      <c r="C783">
        <f>SS!I783</f>
        <v>1</v>
      </c>
      <c r="D783" s="60">
        <f>INDEX(IRFs!$Y$17:$Y$21,'u fit'!C783)</f>
        <v>0.35272779872723298</v>
      </c>
      <c r="E783" s="1">
        <f t="shared" si="49"/>
        <v>0.45760681862527586</v>
      </c>
      <c r="F783" s="1">
        <f t="shared" si="50"/>
        <v>6.945109926492556</v>
      </c>
      <c r="G783" s="1">
        <f t="shared" si="51"/>
        <v>6.3931281353605867</v>
      </c>
      <c r="H783">
        <f>'u rate'!B806</f>
        <v>7.7</v>
      </c>
      <c r="I783" s="1">
        <f>INDEX(inf!$J$8:$J$12,'u fit'!C783)</f>
        <v>4.0615527843925664E-2</v>
      </c>
      <c r="J783" s="60"/>
      <c r="K783" s="60">
        <f t="shared" si="52"/>
        <v>6.2130175838894219</v>
      </c>
      <c r="L783">
        <f>INDEX(SS!$U$76:$U$80,'u fit'!C783)</f>
        <v>3.2291089564390592E-2</v>
      </c>
      <c r="M783" s="60"/>
    </row>
    <row r="784" spans="1:13" x14ac:dyDescent="0.25">
      <c r="A784">
        <f>SS!B784</f>
        <v>2012</v>
      </c>
      <c r="B784">
        <f>SS!C784</f>
        <v>12</v>
      </c>
      <c r="C784">
        <f>SS!I784</f>
        <v>1</v>
      </c>
      <c r="D784" s="60">
        <f>INDEX(IRFs!$Y$17:$Y$21,'u fit'!C784)</f>
        <v>0.35272779872723298</v>
      </c>
      <c r="E784" s="1">
        <f t="shared" si="49"/>
        <v>0.45760681862527586</v>
      </c>
      <c r="F784" s="1">
        <f t="shared" si="50"/>
        <v>7.5464537468214576</v>
      </c>
      <c r="G784" s="1">
        <f t="shared" si="51"/>
        <v>6.6980198614651574</v>
      </c>
      <c r="H784">
        <f>'u rate'!B807</f>
        <v>7.9</v>
      </c>
      <c r="I784" s="1">
        <f>INDEX(inf!$J$8:$J$12,'u fit'!C784)</f>
        <v>4.0615527843925664E-2</v>
      </c>
      <c r="J784" s="60"/>
      <c r="K784" s="60">
        <f t="shared" si="52"/>
        <v>6.4902569914979917</v>
      </c>
      <c r="L784">
        <f>INDEX(SS!$U$76:$U$80,'u fit'!C784)</f>
        <v>3.2291089564390592E-2</v>
      </c>
      <c r="M784" s="60"/>
    </row>
    <row r="785" spans="1:13" x14ac:dyDescent="0.25">
      <c r="A785">
        <f>SS!B785</f>
        <v>2013</v>
      </c>
      <c r="B785">
        <f>SS!C785</f>
        <v>1</v>
      </c>
      <c r="C785">
        <f>SS!I785</f>
        <v>1</v>
      </c>
      <c r="D785" s="60">
        <f>INDEX(IRFs!$Y$17:$Y$21,'u fit'!C785)</f>
        <v>0.35272779872723298</v>
      </c>
      <c r="E785" s="1">
        <f t="shared" si="49"/>
        <v>0.45760681862527586</v>
      </c>
      <c r="F785" s="1">
        <f t="shared" si="50"/>
        <v>7.8481946379513401</v>
      </c>
      <c r="G785" s="1">
        <f t="shared" si="51"/>
        <v>6.8528690536653265</v>
      </c>
      <c r="H785">
        <f>'u rate'!B808</f>
        <v>8</v>
      </c>
      <c r="I785" s="1">
        <f>INDEX(inf!$J$8:$J$12,'u fit'!C785)</f>
        <v>4.0615527843925664E-2</v>
      </c>
      <c r="J785" s="60"/>
      <c r="K785" s="60">
        <f t="shared" si="52"/>
        <v>6.645782898759597</v>
      </c>
      <c r="L785">
        <f>INDEX(SS!$U$76:$U$80,'u fit'!C785)</f>
        <v>3.2291089564390592E-2</v>
      </c>
      <c r="M785" s="60"/>
    </row>
    <row r="786" spans="1:13" x14ac:dyDescent="0.25">
      <c r="A786">
        <f>SS!B786</f>
        <v>2013</v>
      </c>
      <c r="B786">
        <f>SS!C786</f>
        <v>2</v>
      </c>
      <c r="C786">
        <f>SS!I786</f>
        <v>2</v>
      </c>
      <c r="D786" s="60">
        <f>INDEX(IRFs!$Y$17:$Y$21,'u fit'!C786)</f>
        <v>0.43820684597691201</v>
      </c>
      <c r="E786" s="1">
        <f t="shared" si="49"/>
        <v>0.51004937780848714</v>
      </c>
      <c r="F786" s="1">
        <f t="shared" si="50"/>
        <v>7.9996014742767843</v>
      </c>
      <c r="G786" s="1">
        <f t="shared" si="51"/>
        <v>6.9315142587399334</v>
      </c>
      <c r="H786">
        <f>'u rate'!B809</f>
        <v>7.7</v>
      </c>
      <c r="I786" s="1">
        <f>INDEX(inf!$J$8:$J$12,'u fit'!C786)</f>
        <v>3.7437800260418548E-2</v>
      </c>
      <c r="J786" s="60"/>
      <c r="K786" s="60">
        <f t="shared" si="52"/>
        <v>6.7247717956160429</v>
      </c>
      <c r="L786">
        <f>INDEX(SS!$U$76:$U$80,'u fit'!C786)</f>
        <v>3.2585126504008487E-2</v>
      </c>
      <c r="M786" s="60"/>
    </row>
    <row r="787" spans="1:13" x14ac:dyDescent="0.25">
      <c r="A787">
        <f>SS!B787</f>
        <v>2013</v>
      </c>
      <c r="B787">
        <f>SS!C787</f>
        <v>3</v>
      </c>
      <c r="C787">
        <f>SS!I787</f>
        <v>2</v>
      </c>
      <c r="D787" s="60">
        <f>INDEX(IRFs!$Y$17:$Y$21,'u fit'!C787)</f>
        <v>0.43820684597691201</v>
      </c>
      <c r="E787" s="1">
        <f t="shared" si="49"/>
        <v>0.51004937780848714</v>
      </c>
      <c r="F787" s="1">
        <f t="shared" si="50"/>
        <v>7.3637022634909854</v>
      </c>
      <c r="G787" s="1">
        <f t="shared" si="51"/>
        <v>6.6079504405520346</v>
      </c>
      <c r="H787">
        <f>'u rate'!B810</f>
        <v>7.5</v>
      </c>
      <c r="I787" s="1">
        <f>INDEX(inf!$J$8:$J$12,'u fit'!C787)</f>
        <v>3.7437800260418548E-2</v>
      </c>
      <c r="J787" s="60"/>
      <c r="K787" s="60">
        <f t="shared" si="52"/>
        <v>6.4287481052144422</v>
      </c>
      <c r="L787">
        <f>INDEX(SS!$U$76:$U$80,'u fit'!C787)</f>
        <v>3.2585126504008487E-2</v>
      </c>
      <c r="M787" s="60"/>
    </row>
    <row r="788" spans="1:13" x14ac:dyDescent="0.25">
      <c r="A788">
        <f>SS!B788</f>
        <v>2013</v>
      </c>
      <c r="B788">
        <f>SS!C788</f>
        <v>4</v>
      </c>
      <c r="C788">
        <f>SS!I788</f>
        <v>2</v>
      </c>
      <c r="D788" s="60">
        <f>INDEX(IRFs!$Y$17:$Y$21,'u fit'!C788)</f>
        <v>0.43820684597691201</v>
      </c>
      <c r="E788" s="1">
        <f t="shared" si="49"/>
        <v>0.51004937780848714</v>
      </c>
      <c r="F788" s="1">
        <f t="shared" si="50"/>
        <v>7.0759497171545469</v>
      </c>
      <c r="G788" s="1">
        <f t="shared" si="51"/>
        <v>6.4605865329972278</v>
      </c>
      <c r="H788">
        <f>'u rate'!B811</f>
        <v>7.6</v>
      </c>
      <c r="I788" s="1">
        <f>INDEX(inf!$J$8:$J$12,'u fit'!C788)</f>
        <v>3.7437800260418548E-2</v>
      </c>
      <c r="J788" s="60"/>
      <c r="K788" s="60">
        <f t="shared" si="52"/>
        <v>6.2807611791223934</v>
      </c>
      <c r="L788">
        <f>INDEX(SS!$U$76:$U$80,'u fit'!C788)</f>
        <v>3.2585126504008487E-2</v>
      </c>
      <c r="M788" s="60"/>
    </row>
    <row r="789" spans="1:13" x14ac:dyDescent="0.25">
      <c r="A789">
        <f>SS!B789</f>
        <v>2013</v>
      </c>
      <c r="B789">
        <f>SS!C789</f>
        <v>5</v>
      </c>
      <c r="C789">
        <f>SS!I789</f>
        <v>2</v>
      </c>
      <c r="D789" s="60">
        <f>INDEX(IRFs!$Y$17:$Y$21,'u fit'!C789)</f>
        <v>0.43820684597691201</v>
      </c>
      <c r="E789" s="1">
        <f t="shared" si="49"/>
        <v>0.51004937780848714</v>
      </c>
      <c r="F789" s="1">
        <f t="shared" si="50"/>
        <v>6.9457380003939875</v>
      </c>
      <c r="G789" s="1">
        <f t="shared" si="51"/>
        <v>6.3934711139388138</v>
      </c>
      <c r="H789">
        <f>'u rate'!B812</f>
        <v>7.5</v>
      </c>
      <c r="I789" s="1">
        <f>INDEX(inf!$J$8:$J$12,'u fit'!C789)</f>
        <v>3.7437800260418548E-2</v>
      </c>
      <c r="J789" s="60"/>
      <c r="K789" s="60">
        <f t="shared" si="52"/>
        <v>6.2133620124971412</v>
      </c>
      <c r="L789">
        <f>INDEX(SS!$U$76:$U$80,'u fit'!C789)</f>
        <v>3.2585126504008487E-2</v>
      </c>
      <c r="M789" s="60"/>
    </row>
    <row r="790" spans="1:13" x14ac:dyDescent="0.25">
      <c r="A790">
        <f>SS!B790</f>
        <v>2013</v>
      </c>
      <c r="B790">
        <f>SS!C790</f>
        <v>6</v>
      </c>
      <c r="C790">
        <f>SS!I790</f>
        <v>2</v>
      </c>
      <c r="D790" s="60">
        <f>INDEX(IRFs!$Y$17:$Y$21,'u fit'!C790)</f>
        <v>0.43820684597691201</v>
      </c>
      <c r="E790" s="1">
        <f t="shared" si="49"/>
        <v>0.51004937780848714</v>
      </c>
      <c r="F790" s="1">
        <f t="shared" si="50"/>
        <v>6.886815528994175</v>
      </c>
      <c r="G790" s="1">
        <f t="shared" si="51"/>
        <v>6.3629040670266566</v>
      </c>
      <c r="H790">
        <f>'u rate'!B813</f>
        <v>7.5</v>
      </c>
      <c r="I790" s="1">
        <f>INDEX(inf!$J$8:$J$12,'u fit'!C790)</f>
        <v>3.7437800260418548E-2</v>
      </c>
      <c r="J790" s="60"/>
      <c r="K790" s="60">
        <f t="shared" si="52"/>
        <v>6.1826657355912147</v>
      </c>
      <c r="L790">
        <f>INDEX(SS!$U$76:$U$80,'u fit'!C790)</f>
        <v>3.2585126504008487E-2</v>
      </c>
      <c r="M790" s="60"/>
    </row>
    <row r="791" spans="1:13" x14ac:dyDescent="0.25">
      <c r="A791">
        <f>SS!B791</f>
        <v>2013</v>
      </c>
      <c r="B791">
        <f>SS!C791</f>
        <v>7</v>
      </c>
      <c r="C791">
        <f>SS!I791</f>
        <v>2</v>
      </c>
      <c r="D791" s="60">
        <f>INDEX(IRFs!$Y$17:$Y$21,'u fit'!C791)</f>
        <v>0.43820684597691201</v>
      </c>
      <c r="E791" s="1">
        <f t="shared" si="49"/>
        <v>0.51004937780848714</v>
      </c>
      <c r="F791" s="1">
        <f t="shared" si="50"/>
        <v>6.8601523551858907</v>
      </c>
      <c r="G791" s="1">
        <f t="shared" si="51"/>
        <v>6.3489826109732146</v>
      </c>
      <c r="H791">
        <f>'u rate'!B814</f>
        <v>7.3</v>
      </c>
      <c r="I791" s="1">
        <f>INDEX(inf!$J$8:$J$12,'u fit'!C791)</f>
        <v>3.7437800260418548E-2</v>
      </c>
      <c r="J791" s="60"/>
      <c r="K791" s="60">
        <f t="shared" si="52"/>
        <v>6.1686854230285331</v>
      </c>
      <c r="L791">
        <f>INDEX(SS!$U$76:$U$80,'u fit'!C791)</f>
        <v>3.2585126504008487E-2</v>
      </c>
      <c r="M791" s="60"/>
    </row>
    <row r="792" spans="1:13" x14ac:dyDescent="0.25">
      <c r="A792">
        <f>SS!B792</f>
        <v>2013</v>
      </c>
      <c r="B792">
        <f>SS!C792</f>
        <v>8</v>
      </c>
      <c r="C792">
        <f>SS!I792</f>
        <v>2</v>
      </c>
      <c r="D792" s="60">
        <f>INDEX(IRFs!$Y$17:$Y$21,'u fit'!C792)</f>
        <v>0.43820684597691201</v>
      </c>
      <c r="E792" s="1">
        <f t="shared" si="49"/>
        <v>0.51004937780848714</v>
      </c>
      <c r="F792" s="1">
        <f t="shared" si="50"/>
        <v>6.8480869271642657</v>
      </c>
      <c r="G792" s="1">
        <f t="shared" si="51"/>
        <v>6.342642222933609</v>
      </c>
      <c r="H792">
        <f>'u rate'!B815</f>
        <v>7.2</v>
      </c>
      <c r="I792" s="1">
        <f>INDEX(inf!$J$8:$J$12,'u fit'!C792)</f>
        <v>3.7437800260418548E-2</v>
      </c>
      <c r="J792" s="60"/>
      <c r="K792" s="60">
        <f t="shared" si="52"/>
        <v>6.1623182293799594</v>
      </c>
      <c r="L792">
        <f>INDEX(SS!$U$76:$U$80,'u fit'!C792)</f>
        <v>3.2585126504008487E-2</v>
      </c>
      <c r="M792" s="60"/>
    </row>
    <row r="793" spans="1:13" x14ac:dyDescent="0.25">
      <c r="A793">
        <f>SS!B793</f>
        <v>2013</v>
      </c>
      <c r="B793">
        <f>SS!C793</f>
        <v>9</v>
      </c>
      <c r="C793">
        <f>SS!I793</f>
        <v>2</v>
      </c>
      <c r="D793" s="60">
        <f>INDEX(IRFs!$Y$17:$Y$21,'u fit'!C793)</f>
        <v>0.43820684597691201</v>
      </c>
      <c r="E793" s="1">
        <f t="shared" si="49"/>
        <v>0.51004937780848714</v>
      </c>
      <c r="F793" s="1">
        <f t="shared" si="50"/>
        <v>6.8426271662823934</v>
      </c>
      <c r="G793" s="1">
        <f t="shared" si="51"/>
        <v>6.3397545565617541</v>
      </c>
      <c r="H793">
        <f>'u rate'!B816</f>
        <v>7.2</v>
      </c>
      <c r="I793" s="1">
        <f>INDEX(inf!$J$8:$J$12,'u fit'!C793)</f>
        <v>3.7437800260418548E-2</v>
      </c>
      <c r="J793" s="60"/>
      <c r="K793" s="60">
        <f t="shared" si="52"/>
        <v>6.1594183546613728</v>
      </c>
      <c r="L793">
        <f>INDEX(SS!$U$76:$U$80,'u fit'!C793)</f>
        <v>3.2585126504008487E-2</v>
      </c>
      <c r="M793" s="60"/>
    </row>
    <row r="794" spans="1:13" x14ac:dyDescent="0.25">
      <c r="A794">
        <f>SS!B794</f>
        <v>2013</v>
      </c>
      <c r="B794">
        <f>SS!C794</f>
        <v>10</v>
      </c>
      <c r="C794">
        <f>SS!I794</f>
        <v>2</v>
      </c>
      <c r="D794" s="60">
        <f>INDEX(IRFs!$Y$17:$Y$21,'u fit'!C794)</f>
        <v>0.43820684597691201</v>
      </c>
      <c r="E794" s="1">
        <f t="shared" si="49"/>
        <v>0.51004937780848714</v>
      </c>
      <c r="F794" s="1">
        <f t="shared" si="50"/>
        <v>6.8401565544786678</v>
      </c>
      <c r="G794" s="1">
        <f t="shared" si="51"/>
        <v>6.3384393977697293</v>
      </c>
      <c r="H794">
        <f>'u rate'!B817</f>
        <v>7.2</v>
      </c>
      <c r="I794" s="1">
        <f>INDEX(inf!$J$8:$J$12,'u fit'!C794)</f>
        <v>3.7437800260418548E-2</v>
      </c>
      <c r="J794" s="60"/>
      <c r="K794" s="60">
        <f t="shared" si="52"/>
        <v>6.1580976356998294</v>
      </c>
      <c r="L794">
        <f>INDEX(SS!$U$76:$U$80,'u fit'!C794)</f>
        <v>3.2585126504008487E-2</v>
      </c>
      <c r="M794" s="60"/>
    </row>
    <row r="795" spans="1:13" x14ac:dyDescent="0.25">
      <c r="A795">
        <f>SS!B795</f>
        <v>2013</v>
      </c>
      <c r="B795">
        <f>SS!C795</f>
        <v>11</v>
      </c>
      <c r="C795">
        <f>SS!I795</f>
        <v>2</v>
      </c>
      <c r="D795" s="60">
        <f>INDEX(IRFs!$Y$17:$Y$21,'u fit'!C795)</f>
        <v>0.43820684597691201</v>
      </c>
      <c r="E795" s="1">
        <f t="shared" si="49"/>
        <v>0.51004937780848714</v>
      </c>
      <c r="F795" s="1">
        <f t="shared" si="50"/>
        <v>6.8390385709594677</v>
      </c>
      <c r="G795" s="1">
        <f t="shared" si="51"/>
        <v>6.33784042184055</v>
      </c>
      <c r="H795">
        <f>'u rate'!B818</f>
        <v>7</v>
      </c>
      <c r="I795" s="1">
        <f>INDEX(inf!$J$8:$J$12,'u fit'!C795)</f>
        <v>3.7437800260418548E-2</v>
      </c>
      <c r="J795" s="60"/>
      <c r="K795" s="60">
        <f t="shared" si="52"/>
        <v>6.1574961274470077</v>
      </c>
      <c r="L795">
        <f>INDEX(SS!$U$76:$U$80,'u fit'!C795)</f>
        <v>3.2585126504008487E-2</v>
      </c>
      <c r="M795" s="60"/>
    </row>
    <row r="796" spans="1:13" x14ac:dyDescent="0.25">
      <c r="A796">
        <f>SS!B796</f>
        <v>2013</v>
      </c>
      <c r="B796">
        <f>SS!C796</f>
        <v>12</v>
      </c>
      <c r="C796">
        <f>SS!I796</f>
        <v>2</v>
      </c>
      <c r="D796" s="60">
        <f>INDEX(IRFs!$Y$17:$Y$21,'u fit'!C796)</f>
        <v>0.43820684597691201</v>
      </c>
      <c r="E796" s="1">
        <f t="shared" si="49"/>
        <v>0.51004937780848714</v>
      </c>
      <c r="F796" s="1">
        <f t="shared" si="50"/>
        <v>6.8385326690823227</v>
      </c>
      <c r="G796" s="1">
        <f t="shared" si="51"/>
        <v>6.3375676242392931</v>
      </c>
      <c r="H796">
        <f>'u rate'!B819</f>
        <v>6.7</v>
      </c>
      <c r="I796" s="1">
        <f>INDEX(inf!$J$8:$J$12,'u fit'!C796)</f>
        <v>3.7437800260418548E-2</v>
      </c>
      <c r="J796" s="60"/>
      <c r="K796" s="60">
        <f t="shared" si="52"/>
        <v>6.1572221765242539</v>
      </c>
      <c r="L796">
        <f>INDEX(SS!$U$76:$U$80,'u fit'!C796)</f>
        <v>3.2585126504008487E-2</v>
      </c>
      <c r="M796" s="60"/>
    </row>
    <row r="797" spans="1:13" x14ac:dyDescent="0.25">
      <c r="A797">
        <f>SS!B797</f>
        <v>2014</v>
      </c>
      <c r="B797">
        <f>SS!C797</f>
        <v>1</v>
      </c>
      <c r="C797">
        <f>SS!I797</f>
        <v>2</v>
      </c>
      <c r="D797" s="60">
        <f>INDEX(IRFs!$Y$17:$Y$21,'u fit'!C797)</f>
        <v>0.43820684597691201</v>
      </c>
      <c r="E797" s="1">
        <f t="shared" si="49"/>
        <v>0.51004937780848714</v>
      </c>
      <c r="F797" s="1">
        <f t="shared" si="50"/>
        <v>6.8383037419962758</v>
      </c>
      <c r="G797" s="1">
        <f t="shared" si="51"/>
        <v>6.3374433812979225</v>
      </c>
      <c r="H797">
        <f>'u rate'!B820</f>
        <v>6.6</v>
      </c>
      <c r="I797" s="1">
        <f>INDEX(inf!$J$8:$J$12,'u fit'!C797)</f>
        <v>3.7437800260418548E-2</v>
      </c>
      <c r="J797" s="60"/>
      <c r="K797" s="60">
        <f t="shared" si="52"/>
        <v>6.157097408314133</v>
      </c>
      <c r="L797">
        <f>INDEX(SS!$U$76:$U$80,'u fit'!C797)</f>
        <v>3.2585126504008487E-2</v>
      </c>
      <c r="M797" s="60"/>
    </row>
    <row r="798" spans="1:13" x14ac:dyDescent="0.25">
      <c r="A798">
        <f>SS!B798</f>
        <v>2014</v>
      </c>
      <c r="B798">
        <f>SS!C798</f>
        <v>2</v>
      </c>
      <c r="C798">
        <f>SS!I798</f>
        <v>2</v>
      </c>
      <c r="D798" s="60">
        <f>INDEX(IRFs!$Y$17:$Y$21,'u fit'!C798)</f>
        <v>0.43820684597691201</v>
      </c>
      <c r="E798" s="1">
        <f t="shared" si="49"/>
        <v>0.51004937780848714</v>
      </c>
      <c r="F798" s="1">
        <f t="shared" si="50"/>
        <v>6.8382001495545515</v>
      </c>
      <c r="G798" s="1">
        <f t="shared" si="51"/>
        <v>6.3373867960918604</v>
      </c>
      <c r="H798">
        <f>'u rate'!B821</f>
        <v>6.7</v>
      </c>
      <c r="I798" s="1">
        <f>INDEX(inf!$J$8:$J$12,'u fit'!C798)</f>
        <v>3.7437800260418548E-2</v>
      </c>
      <c r="J798" s="60"/>
      <c r="K798" s="60">
        <f t="shared" si="52"/>
        <v>6.1570405838796667</v>
      </c>
      <c r="L798">
        <f>INDEX(SS!$U$76:$U$80,'u fit'!C798)</f>
        <v>3.2585126504008487E-2</v>
      </c>
      <c r="M798" s="60"/>
    </row>
    <row r="799" spans="1:13" x14ac:dyDescent="0.25">
      <c r="A799">
        <f>SS!B799</f>
        <v>2014</v>
      </c>
      <c r="B799">
        <f>SS!C799</f>
        <v>3</v>
      </c>
      <c r="C799">
        <f>SS!I799</f>
        <v>3</v>
      </c>
      <c r="D799" s="60">
        <f>INDEX(IRFs!$Y$17:$Y$21,'u fit'!C799)</f>
        <v>0.59221490927912501</v>
      </c>
      <c r="E799" s="1">
        <f t="shared" si="49"/>
        <v>0.59294213313397237</v>
      </c>
      <c r="F799" s="1">
        <f t="shared" si="50"/>
        <v>6.8381532726464158</v>
      </c>
      <c r="G799" s="1">
        <f t="shared" si="51"/>
        <v>6.3373610249252268</v>
      </c>
      <c r="H799">
        <f>'u rate'!B822</f>
        <v>6.6</v>
      </c>
      <c r="I799" s="1">
        <f>INDEX(inf!$J$8:$J$12,'u fit'!C799)</f>
        <v>3.4284414301171372E-2</v>
      </c>
      <c r="J799" s="60"/>
      <c r="K799" s="60">
        <f t="shared" si="52"/>
        <v>6.1570147037588479</v>
      </c>
      <c r="L799">
        <f>INDEX(SS!$U$76:$U$80,'u fit'!C799)</f>
        <v>3.4996080369101741E-2</v>
      </c>
      <c r="M799" s="60"/>
    </row>
    <row r="800" spans="1:13" x14ac:dyDescent="0.25">
      <c r="A800">
        <f>SS!B800</f>
        <v>2014</v>
      </c>
      <c r="B800">
        <f>SS!C800</f>
        <v>4</v>
      </c>
      <c r="C800">
        <f>SS!I800</f>
        <v>3</v>
      </c>
      <c r="D800" s="60">
        <f>INDEX(IRFs!$Y$17:$Y$21,'u fit'!C800)</f>
        <v>0.59221490927912501</v>
      </c>
      <c r="E800" s="1">
        <f t="shared" si="49"/>
        <v>0.59294213313397237</v>
      </c>
      <c r="F800" s="1">
        <f t="shared" si="50"/>
        <v>5.9775234347292123</v>
      </c>
      <c r="G800" s="1">
        <f t="shared" si="51"/>
        <v>5.8120279708565263</v>
      </c>
      <c r="H800">
        <f>'u rate'!B823</f>
        <v>6.2</v>
      </c>
      <c r="I800" s="1">
        <f>INDEX(inf!$J$8:$J$12,'u fit'!C800)</f>
        <v>3.4284414301171372E-2</v>
      </c>
      <c r="J800" s="60"/>
      <c r="K800" s="60">
        <f t="shared" si="52"/>
        <v>5.8574979015198432</v>
      </c>
      <c r="L800">
        <f>INDEX(SS!$U$76:$U$80,'u fit'!C800)</f>
        <v>3.4996080369101741E-2</v>
      </c>
      <c r="M800" s="60"/>
    </row>
    <row r="801" spans="1:13" x14ac:dyDescent="0.25">
      <c r="A801">
        <f>SS!B801</f>
        <v>2014</v>
      </c>
      <c r="B801">
        <f>SS!C801</f>
        <v>5</v>
      </c>
      <c r="C801">
        <f>SS!I801</f>
        <v>3</v>
      </c>
      <c r="D801" s="60">
        <f>INDEX(IRFs!$Y$17:$Y$21,'u fit'!C801)</f>
        <v>0.59221490927912501</v>
      </c>
      <c r="E801" s="1">
        <f t="shared" si="49"/>
        <v>0.59294213313397237</v>
      </c>
      <c r="F801" s="1">
        <f t="shared" si="50"/>
        <v>5.6567034786684838</v>
      </c>
      <c r="G801" s="1">
        <f t="shared" si="51"/>
        <v>5.6163165854560209</v>
      </c>
      <c r="H801">
        <f>'u rate'!B824</f>
        <v>6.3</v>
      </c>
      <c r="I801" s="1">
        <f>INDEX(inf!$J$8:$J$12,'u fit'!C801)</f>
        <v>3.4284414301171372E-2</v>
      </c>
      <c r="J801" s="60"/>
      <c r="K801" s="60">
        <f t="shared" si="52"/>
        <v>5.6620415469171572</v>
      </c>
      <c r="L801">
        <f>INDEX(SS!$U$76:$U$80,'u fit'!C801)</f>
        <v>3.4996080369101741E-2</v>
      </c>
      <c r="M801" s="60"/>
    </row>
    <row r="802" spans="1:13" x14ac:dyDescent="0.25">
      <c r="A802">
        <f>SS!B802</f>
        <v>2014</v>
      </c>
      <c r="B802">
        <f>SS!C802</f>
        <v>6</v>
      </c>
      <c r="C802">
        <f>SS!I802</f>
        <v>3</v>
      </c>
      <c r="D802" s="60">
        <f>INDEX(IRFs!$Y$17:$Y$21,'u fit'!C802)</f>
        <v>0.59221490927912501</v>
      </c>
      <c r="E802" s="1">
        <f t="shared" si="49"/>
        <v>0.59294213313397237</v>
      </c>
      <c r="F802" s="1">
        <f t="shared" si="50"/>
        <v>5.5371103159960207</v>
      </c>
      <c r="G802" s="1">
        <f t="shared" si="51"/>
        <v>5.5434048467433517</v>
      </c>
      <c r="H802">
        <f>'u rate'!B825</f>
        <v>6.1</v>
      </c>
      <c r="I802" s="1">
        <f>INDEX(inf!$J$8:$J$12,'u fit'!C802)</f>
        <v>3.4284414301171372E-2</v>
      </c>
      <c r="J802" s="60"/>
      <c r="K802" s="60">
        <f t="shared" si="52"/>
        <v>5.5892248192272564</v>
      </c>
      <c r="L802">
        <f>INDEX(SS!$U$76:$U$80,'u fit'!C802)</f>
        <v>3.4996080369101741E-2</v>
      </c>
      <c r="M802" s="60"/>
    </row>
    <row r="803" spans="1:13" x14ac:dyDescent="0.25">
      <c r="A803">
        <f>SS!B803</f>
        <v>2014</v>
      </c>
      <c r="B803">
        <f>SS!C803</f>
        <v>7</v>
      </c>
      <c r="C803">
        <f>SS!I803</f>
        <v>3</v>
      </c>
      <c r="D803" s="60">
        <f>INDEX(IRFs!$Y$17:$Y$21,'u fit'!C803)</f>
        <v>0.59221490927912501</v>
      </c>
      <c r="E803" s="1">
        <f t="shared" si="49"/>
        <v>0.59294213313397237</v>
      </c>
      <c r="F803" s="1">
        <f t="shared" si="50"/>
        <v>5.492529159843456</v>
      </c>
      <c r="G803" s="1">
        <f t="shared" si="51"/>
        <v>5.5162417788859273</v>
      </c>
      <c r="H803">
        <f>'u rate'!B826</f>
        <v>6.2</v>
      </c>
      <c r="I803" s="1">
        <f>INDEX(inf!$J$8:$J$12,'u fit'!C803)</f>
        <v>3.4284414301171372E-2</v>
      </c>
      <c r="J803" s="60"/>
      <c r="K803" s="60">
        <f t="shared" si="52"/>
        <v>5.5620971474652237</v>
      </c>
      <c r="L803">
        <f>INDEX(SS!$U$76:$U$80,'u fit'!C803)</f>
        <v>3.4996080369101741E-2</v>
      </c>
      <c r="M803" s="60"/>
    </row>
    <row r="804" spans="1:13" x14ac:dyDescent="0.25">
      <c r="A804">
        <f>SS!B804</f>
        <v>2014</v>
      </c>
      <c r="B804">
        <f>SS!C804</f>
        <v>8</v>
      </c>
      <c r="C804">
        <f>SS!I804</f>
        <v>3</v>
      </c>
      <c r="D804" s="60">
        <f>INDEX(IRFs!$Y$17:$Y$21,'u fit'!C804)</f>
        <v>0.59221490927912501</v>
      </c>
      <c r="E804" s="1">
        <f t="shared" si="49"/>
        <v>0.59294213313397237</v>
      </c>
      <c r="F804" s="1">
        <f t="shared" si="50"/>
        <v>5.4759104883451322</v>
      </c>
      <c r="G804" s="1">
        <f t="shared" si="51"/>
        <v>5.506122252614106</v>
      </c>
      <c r="H804">
        <f>'u rate'!B827</f>
        <v>6.1</v>
      </c>
      <c r="I804" s="1">
        <f>INDEX(inf!$J$8:$J$12,'u fit'!C804)</f>
        <v>3.4284414301171372E-2</v>
      </c>
      <c r="J804" s="60"/>
      <c r="K804" s="60">
        <f t="shared" si="52"/>
        <v>5.5519908079114533</v>
      </c>
      <c r="L804">
        <f>INDEX(SS!$U$76:$U$80,'u fit'!C804)</f>
        <v>3.4996080369101741E-2</v>
      </c>
      <c r="M804" s="60"/>
    </row>
    <row r="805" spans="1:13" x14ac:dyDescent="0.25">
      <c r="A805">
        <f>SS!B805</f>
        <v>2014</v>
      </c>
      <c r="B805">
        <f>SS!C805</f>
        <v>9</v>
      </c>
      <c r="C805">
        <f>SS!I805</f>
        <v>3</v>
      </c>
      <c r="D805" s="60">
        <f>INDEX(IRFs!$Y$17:$Y$21,'u fit'!C805)</f>
        <v>0.59221490927912501</v>
      </c>
      <c r="E805" s="1">
        <f t="shared" si="49"/>
        <v>0.59294213313397237</v>
      </c>
      <c r="F805" s="1">
        <f t="shared" si="50"/>
        <v>5.4697154887936605</v>
      </c>
      <c r="G805" s="1">
        <f t="shared" si="51"/>
        <v>5.5023522509153437</v>
      </c>
      <c r="H805">
        <f>'u rate'!B828</f>
        <v>5.9</v>
      </c>
      <c r="I805" s="1">
        <f>INDEX(inf!$J$8:$J$12,'u fit'!C805)</f>
        <v>3.4284414301171372E-2</v>
      </c>
      <c r="J805" s="60"/>
      <c r="K805" s="60">
        <f t="shared" si="52"/>
        <v>5.548225718888256</v>
      </c>
      <c r="L805">
        <f>INDEX(SS!$U$76:$U$80,'u fit'!C805)</f>
        <v>3.4996080369101741E-2</v>
      </c>
      <c r="M805" s="60"/>
    </row>
    <row r="806" spans="1:13" x14ac:dyDescent="0.25">
      <c r="A806">
        <f>SS!B806</f>
        <v>2014</v>
      </c>
      <c r="B806">
        <f>SS!C806</f>
        <v>10</v>
      </c>
      <c r="C806">
        <f>SS!I806</f>
        <v>3</v>
      </c>
      <c r="D806" s="60">
        <f>INDEX(IRFs!$Y$17:$Y$21,'u fit'!C806)</f>
        <v>0.59221490927912501</v>
      </c>
      <c r="E806" s="1">
        <f t="shared" si="49"/>
        <v>0.59294213313397237</v>
      </c>
      <c r="F806" s="1">
        <f t="shared" si="50"/>
        <v>5.4674061574222206</v>
      </c>
      <c r="G806" s="1">
        <f t="shared" si="51"/>
        <v>5.5009477471444264</v>
      </c>
      <c r="H806">
        <f>'u rate'!B829</f>
        <v>5.7</v>
      </c>
      <c r="I806" s="1">
        <f>INDEX(inf!$J$8:$J$12,'u fit'!C806)</f>
        <v>3.4284414301171372E-2</v>
      </c>
      <c r="J806" s="60"/>
      <c r="K806" s="60">
        <f t="shared" si="52"/>
        <v>5.5468230453211183</v>
      </c>
      <c r="L806">
        <f>INDEX(SS!$U$76:$U$80,'u fit'!C806)</f>
        <v>3.4996080369101741E-2</v>
      </c>
      <c r="M806" s="60"/>
    </row>
    <row r="807" spans="1:13" x14ac:dyDescent="0.25">
      <c r="A807">
        <f>SS!B807</f>
        <v>2014</v>
      </c>
      <c r="B807">
        <f>SS!C807</f>
        <v>11</v>
      </c>
      <c r="C807">
        <f>SS!I807</f>
        <v>4</v>
      </c>
      <c r="D807" s="60">
        <f>INDEX(IRFs!$Y$17:$Y$21,'u fit'!C807)</f>
        <v>0.80201963419566003</v>
      </c>
      <c r="E807" s="1">
        <f t="shared" si="49"/>
        <v>0.69002550441113841</v>
      </c>
      <c r="F807" s="1">
        <f t="shared" si="50"/>
        <v>5.466545299993772</v>
      </c>
      <c r="G807" s="1">
        <f t="shared" si="51"/>
        <v>5.50042450312489</v>
      </c>
      <c r="H807">
        <f>'u rate'!B830</f>
        <v>5.8</v>
      </c>
      <c r="I807" s="1">
        <f>INDEX(inf!$J$8:$J$12,'u fit'!C807)</f>
        <v>3.2207526866603574E-2</v>
      </c>
      <c r="J807" s="60"/>
      <c r="K807" s="60">
        <f t="shared" si="52"/>
        <v>5.5463004831389693</v>
      </c>
      <c r="L807">
        <f>INDEX(SS!$U$76:$U$80,'u fit'!C807)</f>
        <v>3.5790120072178556E-2</v>
      </c>
      <c r="M807" s="60"/>
    </row>
    <row r="808" spans="1:13" x14ac:dyDescent="0.25">
      <c r="A808">
        <f>SS!B808</f>
        <v>2014</v>
      </c>
      <c r="B808">
        <f>SS!C808</f>
        <v>12</v>
      </c>
      <c r="C808">
        <f>SS!I808</f>
        <v>4</v>
      </c>
      <c r="D808" s="60">
        <f>INDEX(IRFs!$Y$17:$Y$21,'u fit'!C808)</f>
        <v>0.80201963419566003</v>
      </c>
      <c r="E808" s="1">
        <f t="shared" si="49"/>
        <v>0.69002550441113841</v>
      </c>
      <c r="F808" s="1">
        <f t="shared" si="50"/>
        <v>4.7391784040225335</v>
      </c>
      <c r="G808" s="1">
        <f t="shared" si="51"/>
        <v>4.9662298157846667</v>
      </c>
      <c r="H808">
        <f>'u rate'!B831</f>
        <v>5.6</v>
      </c>
      <c r="I808" s="1">
        <f>INDEX(inf!$J$8:$J$12,'u fit'!C808)</f>
        <v>3.2207526866603574E-2</v>
      </c>
      <c r="J808" s="60"/>
      <c r="K808" s="60">
        <f t="shared" si="52"/>
        <v>5.087142464683815</v>
      </c>
      <c r="L808">
        <f>INDEX(SS!$U$76:$U$80,'u fit'!C808)</f>
        <v>3.5790120072178556E-2</v>
      </c>
      <c r="M808" s="60"/>
    </row>
    <row r="809" spans="1:13" x14ac:dyDescent="0.25">
      <c r="A809">
        <f>SS!B809</f>
        <v>2015</v>
      </c>
      <c r="B809">
        <f>SS!C809</f>
        <v>1</v>
      </c>
      <c r="C809">
        <f>SS!I809</f>
        <v>4</v>
      </c>
      <c r="D809" s="60">
        <f>INDEX(IRFs!$Y$17:$Y$21,'u fit'!C809)</f>
        <v>0.80201963419566003</v>
      </c>
      <c r="E809" s="1">
        <f t="shared" si="49"/>
        <v>0.69002550441113841</v>
      </c>
      <c r="F809" s="1">
        <f t="shared" si="50"/>
        <v>4.5371399061796849</v>
      </c>
      <c r="G809" s="1">
        <f t="shared" si="51"/>
        <v>4.8190784744306461</v>
      </c>
      <c r="H809">
        <f>'u rate'!B832</f>
        <v>5.7</v>
      </c>
      <c r="I809" s="1">
        <f>INDEX(inf!$J$8:$J$12,'u fit'!C809)</f>
        <v>3.2207526866603574E-2</v>
      </c>
      <c r="J809" s="60"/>
      <c r="K809" s="60">
        <f t="shared" si="52"/>
        <v>4.9406746279311058</v>
      </c>
      <c r="L809">
        <f>INDEX(SS!$U$76:$U$80,'u fit'!C809)</f>
        <v>3.5790120072178556E-2</v>
      </c>
      <c r="M809" s="60"/>
    </row>
    <row r="810" spans="1:13" x14ac:dyDescent="0.25">
      <c r="A810">
        <f>SS!B810</f>
        <v>2015</v>
      </c>
      <c r="B810">
        <f>SS!C810</f>
        <v>2</v>
      </c>
      <c r="C810">
        <f>SS!I810</f>
        <v>4</v>
      </c>
      <c r="D810" s="60">
        <f>INDEX(IRFs!$Y$17:$Y$21,'u fit'!C810)</f>
        <v>0.80201963419566003</v>
      </c>
      <c r="E810" s="1">
        <f t="shared" si="49"/>
        <v>0.69002550441113841</v>
      </c>
      <c r="F810" s="1">
        <f t="shared" si="50"/>
        <v>4.4810202850686789</v>
      </c>
      <c r="G810" s="1">
        <f t="shared" si="51"/>
        <v>4.7785435949654431</v>
      </c>
      <c r="H810">
        <f>'u rate'!B833</f>
        <v>5.5</v>
      </c>
      <c r="I810" s="1">
        <f>INDEX(inf!$J$8:$J$12,'u fit'!C810)</f>
        <v>3.2207526866603574E-2</v>
      </c>
      <c r="J810" s="60"/>
      <c r="K810" s="60">
        <f t="shared" si="52"/>
        <v>4.9003280292955118</v>
      </c>
      <c r="L810">
        <f>INDEX(SS!$U$76:$U$80,'u fit'!C810)</f>
        <v>3.5790120072178556E-2</v>
      </c>
      <c r="M810" s="60"/>
    </row>
    <row r="811" spans="1:13" x14ac:dyDescent="0.25">
      <c r="A811">
        <f>SS!B811</f>
        <v>2015</v>
      </c>
      <c r="B811">
        <f>SS!C811</f>
        <v>3</v>
      </c>
      <c r="C811">
        <f>SS!I811</f>
        <v>4</v>
      </c>
      <c r="D811" s="60">
        <f>INDEX(IRFs!$Y$17:$Y$21,'u fit'!C811)</f>
        <v>0.80201963419566003</v>
      </c>
      <c r="E811" s="1">
        <f t="shared" si="49"/>
        <v>0.69002550441113841</v>
      </c>
      <c r="F811" s="1">
        <f t="shared" si="50"/>
        <v>4.4654321080268327</v>
      </c>
      <c r="G811" s="1">
        <f t="shared" si="51"/>
        <v>4.7673776997847428</v>
      </c>
      <c r="H811">
        <f>'u rate'!B834</f>
        <v>5.5</v>
      </c>
      <c r="I811" s="1">
        <f>INDEX(inf!$J$8:$J$12,'u fit'!C811)</f>
        <v>3.2207526866603574E-2</v>
      </c>
      <c r="J811" s="60"/>
      <c r="K811" s="60">
        <f t="shared" si="52"/>
        <v>4.8892139986827017</v>
      </c>
      <c r="L811">
        <f>INDEX(SS!$U$76:$U$80,'u fit'!C811)</f>
        <v>3.5790120072178556E-2</v>
      </c>
      <c r="M811" s="60"/>
    </row>
    <row r="812" spans="1:13" x14ac:dyDescent="0.25">
      <c r="A812">
        <f>SS!B812</f>
        <v>2015</v>
      </c>
      <c r="B812">
        <f>SS!C812</f>
        <v>4</v>
      </c>
      <c r="C812">
        <f>SS!I812</f>
        <v>4</v>
      </c>
      <c r="D812" s="60">
        <f>INDEX(IRFs!$Y$17:$Y$21,'u fit'!C812)</f>
        <v>0.80201963419566003</v>
      </c>
      <c r="E812" s="1">
        <f t="shared" si="49"/>
        <v>0.69002550441113841</v>
      </c>
      <c r="F812" s="1">
        <f t="shared" si="50"/>
        <v>4.461102227342014</v>
      </c>
      <c r="G812" s="1">
        <f t="shared" si="51"/>
        <v>4.7643018989724215</v>
      </c>
      <c r="H812">
        <f>'u rate'!B835</f>
        <v>5.4</v>
      </c>
      <c r="I812" s="1">
        <f>INDEX(inf!$J$8:$J$12,'u fit'!C812)</f>
        <v>3.2207526866603574E-2</v>
      </c>
      <c r="J812" s="60"/>
      <c r="K812" s="60">
        <f t="shared" si="52"/>
        <v>4.8861524846854962</v>
      </c>
      <c r="L812">
        <f>INDEX(SS!$U$76:$U$80,'u fit'!C812)</f>
        <v>3.5790120072178556E-2</v>
      </c>
      <c r="M812" s="60"/>
    </row>
    <row r="813" spans="1:13" x14ac:dyDescent="0.25">
      <c r="A813">
        <f>SS!B813</f>
        <v>2015</v>
      </c>
      <c r="B813">
        <f>SS!C813</f>
        <v>5</v>
      </c>
      <c r="C813">
        <f>SS!I813</f>
        <v>4</v>
      </c>
      <c r="D813" s="60">
        <f>INDEX(IRFs!$Y$17:$Y$21,'u fit'!C813)</f>
        <v>0.80201963419566003</v>
      </c>
      <c r="E813" s="1">
        <f t="shared" si="49"/>
        <v>0.69002550441113841</v>
      </c>
      <c r="F813" s="1">
        <f t="shared" si="50"/>
        <v>4.4598995295092623</v>
      </c>
      <c r="G813" s="1">
        <f t="shared" si="51"/>
        <v>4.7634546269459541</v>
      </c>
      <c r="H813">
        <f>'u rate'!B836</f>
        <v>5.5</v>
      </c>
      <c r="I813" s="1">
        <f>INDEX(inf!$J$8:$J$12,'u fit'!C813)</f>
        <v>3.2207526866603574E-2</v>
      </c>
      <c r="J813" s="60"/>
      <c r="K813" s="60">
        <f t="shared" si="52"/>
        <v>4.8853091481605562</v>
      </c>
      <c r="L813">
        <f>INDEX(SS!$U$76:$U$80,'u fit'!C813)</f>
        <v>3.5790120072178556E-2</v>
      </c>
      <c r="M813" s="60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Z178"/>
  <sheetViews>
    <sheetView workbookViewId="0">
      <selection activeCell="Q43" sqref="Q43"/>
    </sheetView>
  </sheetViews>
  <sheetFormatPr defaultRowHeight="15" x14ac:dyDescent="0.25"/>
  <sheetData>
    <row r="4" spans="1:26" ht="30" x14ac:dyDescent="0.25">
      <c r="C4" s="2" t="s">
        <v>1284</v>
      </c>
      <c r="D4" s="2" t="s">
        <v>1394</v>
      </c>
      <c r="E4" s="2" t="s">
        <v>1397</v>
      </c>
      <c r="F4" s="2" t="s">
        <v>1213</v>
      </c>
      <c r="G4" s="2" t="s">
        <v>1398</v>
      </c>
      <c r="H4" s="2" t="s">
        <v>1213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5">
      <c r="A5">
        <f>thLMSM!A638</f>
        <v>2000</v>
      </c>
      <c r="B5">
        <f>thLMSM!B638</f>
        <v>12</v>
      </c>
      <c r="C5" s="4">
        <f>'JOLTS vacs'!B18</f>
        <v>4934</v>
      </c>
      <c r="D5" s="4">
        <f>'JOLTS hires'!B13</f>
        <v>5395</v>
      </c>
      <c r="E5">
        <f>C5/D5</f>
        <v>0.91455050973123264</v>
      </c>
      <c r="F5">
        <f>E5/$E$89</f>
        <v>1.0651773806376952</v>
      </c>
      <c r="G5">
        <f>'R'!I1567</f>
        <v>2.3247005122482385</v>
      </c>
      <c r="H5">
        <f>G5/$G$89</f>
        <v>1.2760378892918747</v>
      </c>
    </row>
    <row r="6" spans="1:26" x14ac:dyDescent="0.25">
      <c r="A6">
        <f>thLMSM!A639</f>
        <v>2001</v>
      </c>
      <c r="B6">
        <f>thLMSM!B639</f>
        <v>1</v>
      </c>
      <c r="C6" s="4">
        <f>'JOLTS vacs'!B19</f>
        <v>5273</v>
      </c>
      <c r="D6" s="4">
        <f>'JOLTS hires'!B14</f>
        <v>5801</v>
      </c>
      <c r="E6">
        <f t="shared" ref="E6:E69" si="0">C6/D6</f>
        <v>0.90898121013618338</v>
      </c>
      <c r="F6">
        <f t="shared" ref="F6:F69" si="1">E6/$E$89</f>
        <v>1.0586908149515806</v>
      </c>
      <c r="G6">
        <f>'R'!I1568</f>
        <v>2.3126103726566529</v>
      </c>
      <c r="H6">
        <f t="shared" ref="H6:H69" si="2">G6/$G$89</f>
        <v>1.2694015608166977</v>
      </c>
    </row>
    <row r="7" spans="1:26" x14ac:dyDescent="0.25">
      <c r="A7">
        <f>thLMSM!A640</f>
        <v>2001</v>
      </c>
      <c r="B7">
        <f>thLMSM!B640</f>
        <v>2</v>
      </c>
      <c r="C7" s="4">
        <f>'JOLTS vacs'!B20</f>
        <v>4706</v>
      </c>
      <c r="D7" s="4">
        <f>'JOLTS hires'!B15</f>
        <v>5434</v>
      </c>
      <c r="E7">
        <f t="shared" si="0"/>
        <v>0.86602870813397126</v>
      </c>
      <c r="F7">
        <f t="shared" si="1"/>
        <v>1.0086640169915673</v>
      </c>
      <c r="G7">
        <f>'R'!I1569</f>
        <v>2.2584835913655681</v>
      </c>
      <c r="H7">
        <f t="shared" si="2"/>
        <v>1.2396911428988033</v>
      </c>
    </row>
    <row r="8" spans="1:26" x14ac:dyDescent="0.25">
      <c r="A8">
        <f>thLMSM!A641</f>
        <v>2001</v>
      </c>
      <c r="B8">
        <f>thLMSM!B641</f>
        <v>3</v>
      </c>
      <c r="C8" s="4">
        <f>'JOLTS vacs'!B21</f>
        <v>4618</v>
      </c>
      <c r="D8" s="4">
        <f>'JOLTS hires'!B16</f>
        <v>5619</v>
      </c>
      <c r="E8">
        <f t="shared" si="0"/>
        <v>0.82185442249510587</v>
      </c>
      <c r="F8">
        <f t="shared" si="1"/>
        <v>0.95721420709295812</v>
      </c>
      <c r="G8">
        <f>'R'!I1570</f>
        <v>2.0524517463022032</v>
      </c>
      <c r="H8">
        <f t="shared" si="2"/>
        <v>1.1265993965356085</v>
      </c>
    </row>
    <row r="9" spans="1:26" x14ac:dyDescent="0.25">
      <c r="A9">
        <f>thLMSM!A642</f>
        <v>2001</v>
      </c>
      <c r="B9">
        <f>thLMSM!B642</f>
        <v>4</v>
      </c>
      <c r="C9" s="4">
        <f>'JOLTS vacs'!B22</f>
        <v>4668</v>
      </c>
      <c r="D9" s="4">
        <f>'JOLTS hires'!B17</f>
        <v>5335</v>
      </c>
      <c r="E9">
        <f t="shared" si="0"/>
        <v>0.87497656982193062</v>
      </c>
      <c r="F9">
        <f t="shared" si="1"/>
        <v>1.0190855954322047</v>
      </c>
      <c r="G9">
        <f>'R'!I1571</f>
        <v>2.0572314715742319</v>
      </c>
      <c r="H9">
        <f t="shared" si="2"/>
        <v>1.1292230078418306</v>
      </c>
    </row>
    <row r="10" spans="1:26" x14ac:dyDescent="0.25">
      <c r="A10">
        <f>thLMSM!A643</f>
        <v>2001</v>
      </c>
      <c r="B10">
        <f>thLMSM!B643</f>
        <v>5</v>
      </c>
      <c r="C10" s="4">
        <f>'JOLTS vacs'!B23</f>
        <v>4444</v>
      </c>
      <c r="D10" s="4">
        <f>'JOLTS hires'!B18</f>
        <v>5358</v>
      </c>
      <c r="E10">
        <f t="shared" si="0"/>
        <v>0.82941396043299742</v>
      </c>
      <c r="F10">
        <f t="shared" si="1"/>
        <v>0.96601880425170983</v>
      </c>
      <c r="G10">
        <f>'R'!I1572</f>
        <v>2.1776311630696661</v>
      </c>
      <c r="H10">
        <f t="shared" si="2"/>
        <v>1.1953109049269675</v>
      </c>
    </row>
    <row r="11" spans="1:26" x14ac:dyDescent="0.25">
      <c r="A11">
        <f>thLMSM!A644</f>
        <v>2001</v>
      </c>
      <c r="B11">
        <f>thLMSM!B644</f>
        <v>6</v>
      </c>
      <c r="C11" s="4">
        <f>'JOLTS vacs'!B24</f>
        <v>4232</v>
      </c>
      <c r="D11" s="4">
        <f>'JOLTS hires'!B19</f>
        <v>5083</v>
      </c>
      <c r="E11">
        <f t="shared" si="0"/>
        <v>0.83257918552036203</v>
      </c>
      <c r="F11">
        <f t="shared" si="1"/>
        <v>0.96970534330211022</v>
      </c>
      <c r="G11">
        <f>'R'!I1573</f>
        <v>2.1111070528515827</v>
      </c>
      <c r="H11">
        <f t="shared" si="2"/>
        <v>1.158795541015593</v>
      </c>
    </row>
    <row r="12" spans="1:26" x14ac:dyDescent="0.25">
      <c r="A12">
        <f>thLMSM!A645</f>
        <v>2001</v>
      </c>
      <c r="B12">
        <f>thLMSM!B645</f>
        <v>7</v>
      </c>
      <c r="C12" s="4">
        <f>'JOLTS vacs'!B25</f>
        <v>4354</v>
      </c>
      <c r="D12" s="4">
        <f>'JOLTS hires'!B20</f>
        <v>5173</v>
      </c>
      <c r="E12">
        <f t="shared" si="0"/>
        <v>0.84167794316644118</v>
      </c>
      <c r="F12">
        <f t="shared" si="1"/>
        <v>0.98030267033148999</v>
      </c>
      <c r="G12">
        <f>'R'!I1574</f>
        <v>2.05007678537019</v>
      </c>
      <c r="H12">
        <f t="shared" si="2"/>
        <v>1.1252957704905031</v>
      </c>
    </row>
    <row r="13" spans="1:26" x14ac:dyDescent="0.25">
      <c r="A13">
        <f>thLMSM!A646</f>
        <v>2001</v>
      </c>
      <c r="B13">
        <f>thLMSM!B646</f>
        <v>8</v>
      </c>
      <c r="C13" s="4">
        <f>'JOLTS vacs'!B26</f>
        <v>4095</v>
      </c>
      <c r="D13" s="4">
        <f>'JOLTS hires'!B21</f>
        <v>5076</v>
      </c>
      <c r="E13">
        <f t="shared" si="0"/>
        <v>0.80673758865248224</v>
      </c>
      <c r="F13">
        <f t="shared" si="1"/>
        <v>0.93960762407246079</v>
      </c>
      <c r="G13">
        <f>'R'!I1575</f>
        <v>2.005086077134536</v>
      </c>
      <c r="H13">
        <f t="shared" si="2"/>
        <v>1.1006001815007416</v>
      </c>
    </row>
    <row r="14" spans="1:26" x14ac:dyDescent="0.25">
      <c r="A14">
        <f>thLMSM!A647</f>
        <v>2001</v>
      </c>
      <c r="B14">
        <f>thLMSM!B647</f>
        <v>9</v>
      </c>
      <c r="C14" s="4">
        <f>'JOLTS vacs'!B27</f>
        <v>3973</v>
      </c>
      <c r="D14" s="4">
        <f>'JOLTS hires'!B22</f>
        <v>4961</v>
      </c>
      <c r="E14">
        <f t="shared" si="0"/>
        <v>0.80084660350735737</v>
      </c>
      <c r="F14">
        <f t="shared" si="1"/>
        <v>0.93274639108478929</v>
      </c>
      <c r="G14">
        <f>'R'!I1576</f>
        <v>1.768638940032875</v>
      </c>
      <c r="H14">
        <f t="shared" si="2"/>
        <v>0.97081335340540198</v>
      </c>
    </row>
    <row r="15" spans="1:26" x14ac:dyDescent="0.25">
      <c r="A15">
        <f>thLMSM!A648</f>
        <v>2001</v>
      </c>
      <c r="B15">
        <f>thLMSM!B648</f>
        <v>10</v>
      </c>
      <c r="C15" s="4">
        <f>'JOLTS vacs'!B28</f>
        <v>3594</v>
      </c>
      <c r="D15" s="4">
        <f>'JOLTS hires'!B23</f>
        <v>5016</v>
      </c>
      <c r="E15">
        <f t="shared" si="0"/>
        <v>0.71650717703349287</v>
      </c>
      <c r="F15">
        <f t="shared" si="1"/>
        <v>0.83451622400269176</v>
      </c>
      <c r="G15">
        <f>'R'!I1577</f>
        <v>1.8281375573085037</v>
      </c>
      <c r="H15">
        <f t="shared" si="2"/>
        <v>1.0034723946901449</v>
      </c>
    </row>
    <row r="16" spans="1:26" x14ac:dyDescent="0.25">
      <c r="A16">
        <f>thLMSM!A649</f>
        <v>2001</v>
      </c>
      <c r="B16">
        <f>thLMSM!B649</f>
        <v>11</v>
      </c>
      <c r="C16" s="4">
        <f>'JOLTS vacs'!B29</f>
        <v>3545</v>
      </c>
      <c r="D16" s="4">
        <f>'JOLTS hires'!B24</f>
        <v>4887</v>
      </c>
      <c r="E16">
        <f t="shared" si="0"/>
        <v>0.7253939021894823</v>
      </c>
      <c r="F16">
        <f t="shared" si="1"/>
        <v>0.84486659669767361</v>
      </c>
      <c r="G16">
        <f>'R'!I1578</f>
        <v>1.9141240241499267</v>
      </c>
      <c r="H16">
        <f t="shared" si="2"/>
        <v>1.0506707280143295</v>
      </c>
    </row>
    <row r="17" spans="1:8" x14ac:dyDescent="0.25">
      <c r="A17">
        <f>thLMSM!A650</f>
        <v>2001</v>
      </c>
      <c r="B17">
        <f>thLMSM!B650</f>
        <v>12</v>
      </c>
      <c r="C17" s="4">
        <f>'JOLTS vacs'!B30</f>
        <v>3586</v>
      </c>
      <c r="D17" s="4">
        <f>'JOLTS hires'!B25</f>
        <v>4788</v>
      </c>
      <c r="E17">
        <f t="shared" si="0"/>
        <v>0.74895572263993315</v>
      </c>
      <c r="F17">
        <f t="shared" si="1"/>
        <v>0.87230905933196001</v>
      </c>
      <c r="G17">
        <f>'R'!I1579</f>
        <v>1.9401393654970382</v>
      </c>
      <c r="H17">
        <f t="shared" si="2"/>
        <v>1.0649506583050796</v>
      </c>
    </row>
    <row r="18" spans="1:8" x14ac:dyDescent="0.25">
      <c r="A18">
        <f>thLMSM!A651</f>
        <v>2002</v>
      </c>
      <c r="B18">
        <f>thLMSM!B651</f>
        <v>1</v>
      </c>
      <c r="C18" s="4">
        <f>'JOLTS vacs'!B31</f>
        <v>3587</v>
      </c>
      <c r="D18" s="4">
        <f>'JOLTS hires'!B26</f>
        <v>4900</v>
      </c>
      <c r="E18">
        <f t="shared" si="0"/>
        <v>0.73204081632653062</v>
      </c>
      <c r="F18">
        <f t="shared" si="1"/>
        <v>0.85260826051447636</v>
      </c>
      <c r="G18">
        <f>'R'!I1580</f>
        <v>1.9203443801627706</v>
      </c>
      <c r="H18">
        <f t="shared" si="2"/>
        <v>1.0540851075937434</v>
      </c>
    </row>
    <row r="19" spans="1:8" x14ac:dyDescent="0.25">
      <c r="A19">
        <f>thLMSM!A652</f>
        <v>2002</v>
      </c>
      <c r="B19">
        <f>thLMSM!B652</f>
        <v>2</v>
      </c>
      <c r="C19" s="4">
        <f>'JOLTS vacs'!B32</f>
        <v>3412</v>
      </c>
      <c r="D19" s="4">
        <f>'JOLTS hires'!B27</f>
        <v>4883</v>
      </c>
      <c r="E19">
        <f t="shared" si="0"/>
        <v>0.69875076797050995</v>
      </c>
      <c r="F19">
        <f t="shared" si="1"/>
        <v>0.81383532656292323</v>
      </c>
      <c r="G19">
        <f>'R'!I1581</f>
        <v>1.8346631548683658</v>
      </c>
      <c r="H19">
        <f t="shared" si="2"/>
        <v>1.0070543226386193</v>
      </c>
    </row>
    <row r="20" spans="1:8" x14ac:dyDescent="0.25">
      <c r="A20">
        <f>thLMSM!A653</f>
        <v>2002</v>
      </c>
      <c r="B20">
        <f>thLMSM!B653</f>
        <v>3</v>
      </c>
      <c r="C20" s="4">
        <f>'JOLTS vacs'!B33</f>
        <v>3605</v>
      </c>
      <c r="D20" s="4">
        <f>'JOLTS hires'!B28</f>
        <v>4626</v>
      </c>
      <c r="E20">
        <f t="shared" si="0"/>
        <v>0.77929096411586685</v>
      </c>
      <c r="F20">
        <f t="shared" si="1"/>
        <v>0.9076405284116098</v>
      </c>
      <c r="G20">
        <f>'R'!I1582</f>
        <v>1.9002395569565265</v>
      </c>
      <c r="H20">
        <f t="shared" si="2"/>
        <v>1.0430494855712442</v>
      </c>
    </row>
    <row r="21" spans="1:8" x14ac:dyDescent="0.25">
      <c r="A21">
        <f>thLMSM!A654</f>
        <v>2002</v>
      </c>
      <c r="B21">
        <f>thLMSM!B654</f>
        <v>4</v>
      </c>
      <c r="C21" s="4">
        <f>'JOLTS vacs'!B34</f>
        <v>3357</v>
      </c>
      <c r="D21" s="4">
        <f>'JOLTS hires'!B29</f>
        <v>4930</v>
      </c>
      <c r="E21">
        <f t="shared" si="0"/>
        <v>0.68093306288032451</v>
      </c>
      <c r="F21">
        <f t="shared" si="1"/>
        <v>0.79308303761333188</v>
      </c>
      <c r="G21">
        <f>'R'!I1583</f>
        <v>1.8094850139635068</v>
      </c>
      <c r="H21">
        <f t="shared" si="2"/>
        <v>0.99323393519204106</v>
      </c>
    </row>
    <row r="22" spans="1:8" x14ac:dyDescent="0.25">
      <c r="A22">
        <f>thLMSM!A655</f>
        <v>2002</v>
      </c>
      <c r="B22">
        <f>thLMSM!B655</f>
        <v>5</v>
      </c>
      <c r="C22" s="4">
        <f>'JOLTS vacs'!B35</f>
        <v>3525</v>
      </c>
      <c r="D22" s="4">
        <f>'JOLTS hires'!B30</f>
        <v>4923</v>
      </c>
      <c r="E22">
        <f t="shared" si="0"/>
        <v>0.71602681291895187</v>
      </c>
      <c r="F22">
        <f t="shared" si="1"/>
        <v>0.83395674370736117</v>
      </c>
      <c r="G22">
        <f>'R'!I1584</f>
        <v>1.7523591671140228</v>
      </c>
      <c r="H22">
        <f t="shared" si="2"/>
        <v>0.96187731757451866</v>
      </c>
    </row>
    <row r="23" spans="1:8" x14ac:dyDescent="0.25">
      <c r="A23">
        <f>thLMSM!A656</f>
        <v>2002</v>
      </c>
      <c r="B23">
        <f>thLMSM!B656</f>
        <v>6</v>
      </c>
      <c r="C23" s="4">
        <f>'JOLTS vacs'!B36</f>
        <v>3325</v>
      </c>
      <c r="D23" s="4">
        <f>'JOLTS hires'!B31</f>
        <v>4821</v>
      </c>
      <c r="E23">
        <f t="shared" si="0"/>
        <v>0.68969093549056215</v>
      </c>
      <c r="F23">
        <f t="shared" si="1"/>
        <v>0.80328333569164478</v>
      </c>
      <c r="G23">
        <f>'R'!I1585</f>
        <v>1.6418354818096277</v>
      </c>
      <c r="H23">
        <f t="shared" si="2"/>
        <v>0.90121040182794532</v>
      </c>
    </row>
    <row r="24" spans="1:8" x14ac:dyDescent="0.25">
      <c r="A24">
        <f>thLMSM!A657</f>
        <v>2002</v>
      </c>
      <c r="B24">
        <f>thLMSM!B657</f>
        <v>7</v>
      </c>
      <c r="C24" s="4">
        <f>'JOLTS vacs'!B37</f>
        <v>3343</v>
      </c>
      <c r="D24" s="4">
        <f>'JOLTS hires'!B32</f>
        <v>5014</v>
      </c>
      <c r="E24">
        <f t="shared" si="0"/>
        <v>0.66673314718787391</v>
      </c>
      <c r="F24">
        <f t="shared" si="1"/>
        <v>0.77654438956533545</v>
      </c>
      <c r="G24">
        <f>'R'!I1586</f>
        <v>1.4581275214966471</v>
      </c>
      <c r="H24">
        <f t="shared" si="2"/>
        <v>0.8003723297026103</v>
      </c>
    </row>
    <row r="25" spans="1:8" x14ac:dyDescent="0.25">
      <c r="A25">
        <f>thLMSM!A658</f>
        <v>2002</v>
      </c>
      <c r="B25">
        <f>thLMSM!B658</f>
        <v>8</v>
      </c>
      <c r="C25" s="4">
        <f>'JOLTS vacs'!B38</f>
        <v>3462</v>
      </c>
      <c r="D25" s="4">
        <f>'JOLTS hires'!B33</f>
        <v>4881</v>
      </c>
      <c r="E25">
        <f t="shared" si="0"/>
        <v>0.7092808850645359</v>
      </c>
      <c r="F25">
        <f t="shared" si="1"/>
        <v>0.82609975857042284</v>
      </c>
      <c r="G25">
        <f>'R'!I1587</f>
        <v>1.464113747157207</v>
      </c>
      <c r="H25">
        <f t="shared" si="2"/>
        <v>0.80365819414686002</v>
      </c>
    </row>
    <row r="26" spans="1:8" x14ac:dyDescent="0.25">
      <c r="A26">
        <f>thLMSM!A659</f>
        <v>2002</v>
      </c>
      <c r="B26">
        <f>thLMSM!B659</f>
        <v>9</v>
      </c>
      <c r="C26" s="4">
        <f>'JOLTS vacs'!B39</f>
        <v>3319</v>
      </c>
      <c r="D26" s="4">
        <f>'JOLTS hires'!B34</f>
        <v>4870</v>
      </c>
      <c r="E26">
        <f t="shared" si="0"/>
        <v>0.68151950718685828</v>
      </c>
      <c r="F26">
        <f t="shared" si="1"/>
        <v>0.7937660695548997</v>
      </c>
      <c r="G26">
        <f>'R'!I1588</f>
        <v>1.3866309019972509</v>
      </c>
      <c r="H26">
        <f t="shared" si="2"/>
        <v>0.76112753453143267</v>
      </c>
    </row>
    <row r="27" spans="1:8" x14ac:dyDescent="0.25">
      <c r="A27">
        <f>thLMSM!A660</f>
        <v>2002</v>
      </c>
      <c r="B27">
        <f>thLMSM!B660</f>
        <v>10</v>
      </c>
      <c r="C27" s="4">
        <f>'JOLTS vacs'!B40</f>
        <v>3502</v>
      </c>
      <c r="D27" s="4">
        <f>'JOLTS hires'!B35</f>
        <v>4803</v>
      </c>
      <c r="E27">
        <f t="shared" si="0"/>
        <v>0.72912762856547986</v>
      </c>
      <c r="F27">
        <f t="shared" si="1"/>
        <v>0.84921526944880654</v>
      </c>
      <c r="G27">
        <f>'R'!I1589</f>
        <v>1.359983459068824</v>
      </c>
      <c r="H27">
        <f t="shared" si="2"/>
        <v>0.74650064102396285</v>
      </c>
    </row>
    <row r="28" spans="1:8" x14ac:dyDescent="0.25">
      <c r="A28">
        <f>thLMSM!A661</f>
        <v>2002</v>
      </c>
      <c r="B28">
        <f>thLMSM!B661</f>
        <v>11</v>
      </c>
      <c r="C28" s="4">
        <f>'JOLTS vacs'!B41</f>
        <v>3585</v>
      </c>
      <c r="D28" s="4">
        <f>'JOLTS hires'!B36</f>
        <v>4941</v>
      </c>
      <c r="E28">
        <f t="shared" si="0"/>
        <v>0.7255616272009715</v>
      </c>
      <c r="F28">
        <f t="shared" si="1"/>
        <v>0.84506194609227192</v>
      </c>
      <c r="G28">
        <f>'R'!I1590</f>
        <v>1.4489872540270927</v>
      </c>
      <c r="H28">
        <f t="shared" si="2"/>
        <v>0.79535519844292224</v>
      </c>
    </row>
    <row r="29" spans="1:8" x14ac:dyDescent="0.25">
      <c r="A29">
        <f>thLMSM!A662</f>
        <v>2002</v>
      </c>
      <c r="B29">
        <f>thLMSM!B662</f>
        <v>12</v>
      </c>
      <c r="C29" s="4">
        <f>'JOLTS vacs'!B42</f>
        <v>3074</v>
      </c>
      <c r="D29" s="4">
        <f>'JOLTS hires'!B37</f>
        <v>4930</v>
      </c>
      <c r="E29">
        <f t="shared" si="0"/>
        <v>0.62352941176470589</v>
      </c>
      <c r="F29">
        <f t="shared" si="1"/>
        <v>0.72622497992951518</v>
      </c>
      <c r="G29">
        <f>'R'!I1591</f>
        <v>1.4360301103754156</v>
      </c>
      <c r="H29">
        <f t="shared" si="2"/>
        <v>0.78824296779238234</v>
      </c>
    </row>
    <row r="30" spans="1:8" x14ac:dyDescent="0.25">
      <c r="A30">
        <f>thLMSM!A663</f>
        <v>2003</v>
      </c>
      <c r="B30">
        <f>thLMSM!B663</f>
        <v>1</v>
      </c>
      <c r="C30" s="4">
        <f>'JOLTS vacs'!B43</f>
        <v>3686</v>
      </c>
      <c r="D30" s="4">
        <f>'JOLTS hires'!B38</f>
        <v>5008</v>
      </c>
      <c r="E30">
        <f t="shared" si="0"/>
        <v>0.73602236421725242</v>
      </c>
      <c r="F30">
        <f t="shared" si="1"/>
        <v>0.85724557109272859</v>
      </c>
      <c r="G30">
        <f>'R'!I1592</f>
        <v>1.4253846787322226</v>
      </c>
      <c r="H30">
        <f t="shared" si="2"/>
        <v>0.78239964558678621</v>
      </c>
    </row>
    <row r="31" spans="1:8" x14ac:dyDescent="0.25">
      <c r="A31">
        <f>thLMSM!A664</f>
        <v>2003</v>
      </c>
      <c r="B31">
        <f>thLMSM!B664</f>
        <v>2</v>
      </c>
      <c r="C31" s="4">
        <f>'JOLTS vacs'!B44</f>
        <v>3402</v>
      </c>
      <c r="D31" s="4">
        <f>'JOLTS hires'!B39</f>
        <v>4681</v>
      </c>
      <c r="E31">
        <f t="shared" si="0"/>
        <v>0.72676778466139713</v>
      </c>
      <c r="F31">
        <f t="shared" si="1"/>
        <v>0.84646675821654738</v>
      </c>
      <c r="G31">
        <f>'R'!I1593</f>
        <v>1.3189026232100169</v>
      </c>
      <c r="H31">
        <f t="shared" si="2"/>
        <v>0.72395119742749647</v>
      </c>
    </row>
    <row r="32" spans="1:8" x14ac:dyDescent="0.25">
      <c r="A32">
        <f>thLMSM!A665</f>
        <v>2003</v>
      </c>
      <c r="B32">
        <f>thLMSM!B665</f>
        <v>3</v>
      </c>
      <c r="C32" s="4">
        <f>'JOLTS vacs'!B45</f>
        <v>3101</v>
      </c>
      <c r="D32" s="4">
        <f>'JOLTS hires'!B40</f>
        <v>4444</v>
      </c>
      <c r="E32">
        <f t="shared" si="0"/>
        <v>0.69779477947794777</v>
      </c>
      <c r="F32">
        <f t="shared" si="1"/>
        <v>0.81272188634547005</v>
      </c>
      <c r="G32">
        <f>'R'!I1594</f>
        <v>1.3233282054767905</v>
      </c>
      <c r="H32">
        <f t="shared" si="2"/>
        <v>0.72638041814854315</v>
      </c>
    </row>
    <row r="33" spans="1:8" x14ac:dyDescent="0.25">
      <c r="A33">
        <f>thLMSM!A666</f>
        <v>2003</v>
      </c>
      <c r="B33">
        <f>thLMSM!B666</f>
        <v>4</v>
      </c>
      <c r="C33" s="4">
        <f>'JOLTS vacs'!B46</f>
        <v>3182</v>
      </c>
      <c r="D33" s="4">
        <f>'JOLTS hires'!B41</f>
        <v>4689</v>
      </c>
      <c r="E33">
        <f t="shared" si="0"/>
        <v>0.67860951162294736</v>
      </c>
      <c r="F33">
        <f t="shared" si="1"/>
        <v>0.79037679644264158</v>
      </c>
      <c r="G33">
        <f>'R'!I1595</f>
        <v>1.3913172481242055</v>
      </c>
      <c r="H33">
        <f t="shared" si="2"/>
        <v>0.76369988963215363</v>
      </c>
    </row>
    <row r="34" spans="1:8" x14ac:dyDescent="0.25">
      <c r="A34">
        <f>thLMSM!A667</f>
        <v>2003</v>
      </c>
      <c r="B34">
        <f>thLMSM!B667</f>
        <v>5</v>
      </c>
      <c r="C34" s="4">
        <f>'JOLTS vacs'!B47</f>
        <v>3201</v>
      </c>
      <c r="D34" s="4">
        <f>'JOLTS hires'!B42</f>
        <v>4618</v>
      </c>
      <c r="E34">
        <f t="shared" si="0"/>
        <v>0.69315721091381555</v>
      </c>
      <c r="F34">
        <f t="shared" si="1"/>
        <v>0.80732050820056933</v>
      </c>
      <c r="G34">
        <f>'R'!I1596</f>
        <v>1.4578863842119796</v>
      </c>
      <c r="H34">
        <f t="shared" si="2"/>
        <v>0.80023996843278844</v>
      </c>
    </row>
    <row r="35" spans="1:8" x14ac:dyDescent="0.25">
      <c r="A35">
        <f>thLMSM!A668</f>
        <v>2003</v>
      </c>
      <c r="B35">
        <f>thLMSM!B668</f>
        <v>6</v>
      </c>
      <c r="C35" s="4">
        <f>'JOLTS vacs'!B48</f>
        <v>3356</v>
      </c>
      <c r="D35" s="4">
        <f>'JOLTS hires'!B43</f>
        <v>4772</v>
      </c>
      <c r="E35">
        <f t="shared" si="0"/>
        <v>0.70326906957250623</v>
      </c>
      <c r="F35">
        <f t="shared" si="1"/>
        <v>0.81909779442460529</v>
      </c>
      <c r="G35">
        <f>'R'!I1597</f>
        <v>1.5292753109119219</v>
      </c>
      <c r="H35">
        <f t="shared" si="2"/>
        <v>0.83942565057337004</v>
      </c>
    </row>
    <row r="36" spans="1:8" x14ac:dyDescent="0.25">
      <c r="A36">
        <f>thLMSM!A669</f>
        <v>2003</v>
      </c>
      <c r="B36">
        <f>thLMSM!B669</f>
        <v>7</v>
      </c>
      <c r="C36" s="4">
        <f>'JOLTS vacs'!B49</f>
        <v>3195</v>
      </c>
      <c r="D36" s="4">
        <f>'JOLTS hires'!B44</f>
        <v>4721</v>
      </c>
      <c r="E36">
        <f t="shared" si="0"/>
        <v>0.67676339758525739</v>
      </c>
      <c r="F36">
        <f t="shared" si="1"/>
        <v>0.78822662661155929</v>
      </c>
      <c r="G36">
        <f>'R'!I1598</f>
        <v>1.5266504391183897</v>
      </c>
      <c r="H36">
        <f t="shared" si="2"/>
        <v>0.83798484740520562</v>
      </c>
    </row>
    <row r="37" spans="1:8" x14ac:dyDescent="0.25">
      <c r="A37">
        <f>thLMSM!A670</f>
        <v>2003</v>
      </c>
      <c r="B37">
        <f>thLMSM!B670</f>
        <v>8</v>
      </c>
      <c r="C37" s="4">
        <f>'JOLTS vacs'!B50</f>
        <v>3239</v>
      </c>
      <c r="D37" s="4">
        <f>'JOLTS hires'!B45</f>
        <v>4666</v>
      </c>
      <c r="E37">
        <f t="shared" si="0"/>
        <v>0.69417059579939988</v>
      </c>
      <c r="F37">
        <f t="shared" si="1"/>
        <v>0.80850079802220176</v>
      </c>
      <c r="G37">
        <f>'R'!I1599</f>
        <v>1.5072095816273272</v>
      </c>
      <c r="H37">
        <f t="shared" si="2"/>
        <v>0.82731367895653174</v>
      </c>
    </row>
    <row r="38" spans="1:8" x14ac:dyDescent="0.25">
      <c r="A38">
        <f>thLMSM!A671</f>
        <v>2003</v>
      </c>
      <c r="B38">
        <f>thLMSM!B671</f>
        <v>9</v>
      </c>
      <c r="C38" s="4">
        <f>'JOLTS vacs'!B51</f>
        <v>3054</v>
      </c>
      <c r="D38" s="4">
        <f>'JOLTS hires'!B46</f>
        <v>4870</v>
      </c>
      <c r="E38">
        <f t="shared" si="0"/>
        <v>0.62710472279260776</v>
      </c>
      <c r="F38">
        <f t="shared" si="1"/>
        <v>0.73038914625509599</v>
      </c>
      <c r="G38">
        <f>'R'!I1600</f>
        <v>1.5385092967440031</v>
      </c>
      <c r="H38">
        <f t="shared" si="2"/>
        <v>0.84449422423644571</v>
      </c>
    </row>
    <row r="39" spans="1:8" x14ac:dyDescent="0.25">
      <c r="A39">
        <f>thLMSM!A672</f>
        <v>2003</v>
      </c>
      <c r="B39">
        <f>thLMSM!B672</f>
        <v>10</v>
      </c>
      <c r="C39" s="4">
        <f>'JOLTS vacs'!B52</f>
        <v>3196</v>
      </c>
      <c r="D39" s="4">
        <f>'JOLTS hires'!B47</f>
        <v>4898</v>
      </c>
      <c r="E39">
        <f t="shared" si="0"/>
        <v>0.652511229073091</v>
      </c>
      <c r="F39">
        <f t="shared" si="1"/>
        <v>0.75998011528637821</v>
      </c>
      <c r="G39">
        <f>'R'!I1601</f>
        <v>1.5599599305706169</v>
      </c>
      <c r="H39">
        <f t="shared" si="2"/>
        <v>0.85626856736919343</v>
      </c>
    </row>
    <row r="40" spans="1:8" x14ac:dyDescent="0.25">
      <c r="A40">
        <f>thLMSM!A673</f>
        <v>2003</v>
      </c>
      <c r="B40">
        <f>thLMSM!B673</f>
        <v>11</v>
      </c>
      <c r="C40" s="4">
        <f>'JOLTS vacs'!B53</f>
        <v>3316</v>
      </c>
      <c r="D40" s="4">
        <f>'JOLTS hires'!B48</f>
        <v>4726</v>
      </c>
      <c r="E40">
        <f t="shared" si="0"/>
        <v>0.70165044435040202</v>
      </c>
      <c r="F40">
        <f t="shared" si="1"/>
        <v>0.8172125809170192</v>
      </c>
      <c r="G40">
        <f>'R'!I1602</f>
        <v>1.5758894416154487</v>
      </c>
      <c r="H40">
        <f t="shared" si="2"/>
        <v>0.86501234298416096</v>
      </c>
    </row>
    <row r="41" spans="1:8" x14ac:dyDescent="0.25">
      <c r="A41">
        <f>thLMSM!A674</f>
        <v>2003</v>
      </c>
      <c r="B41">
        <f>thLMSM!B674</f>
        <v>12</v>
      </c>
      <c r="C41" s="4">
        <f>'JOLTS vacs'!B54</f>
        <v>3334</v>
      </c>
      <c r="D41" s="4">
        <f>'JOLTS hires'!B49</f>
        <v>4967</v>
      </c>
      <c r="E41">
        <f t="shared" si="0"/>
        <v>0.67123011878397421</v>
      </c>
      <c r="F41">
        <f t="shared" si="1"/>
        <v>0.78178201435977557</v>
      </c>
      <c r="G41">
        <f>'R'!I1603</f>
        <v>1.6185330356753498</v>
      </c>
      <c r="H41">
        <f t="shared" si="2"/>
        <v>0.88841959113045688</v>
      </c>
    </row>
    <row r="42" spans="1:8" x14ac:dyDescent="0.25">
      <c r="A42">
        <f>thLMSM!A675</f>
        <v>2004</v>
      </c>
      <c r="B42">
        <f>thLMSM!B675</f>
        <v>1</v>
      </c>
      <c r="C42" s="4">
        <f>'JOLTS vacs'!B55</f>
        <v>3391</v>
      </c>
      <c r="D42" s="4">
        <f>'JOLTS hires'!B50</f>
        <v>4839</v>
      </c>
      <c r="E42">
        <f t="shared" si="0"/>
        <v>0.70076462078941926</v>
      </c>
      <c r="F42">
        <f t="shared" si="1"/>
        <v>0.81618086182621463</v>
      </c>
      <c r="G42">
        <f>'R'!I1604</f>
        <v>1.6825285652447433</v>
      </c>
      <c r="H42">
        <f t="shared" si="2"/>
        <v>0.92354700648808929</v>
      </c>
    </row>
    <row r="43" spans="1:8" x14ac:dyDescent="0.25">
      <c r="A43">
        <f>thLMSM!A676</f>
        <v>2004</v>
      </c>
      <c r="B43">
        <f>thLMSM!B676</f>
        <v>2</v>
      </c>
      <c r="C43" s="4">
        <f>'JOLTS vacs'!B56</f>
        <v>3437</v>
      </c>
      <c r="D43" s="4">
        <f>'JOLTS hires'!B51</f>
        <v>4690</v>
      </c>
      <c r="E43">
        <f t="shared" si="0"/>
        <v>0.73283582089552235</v>
      </c>
      <c r="F43">
        <f t="shared" si="1"/>
        <v>0.85353420268539315</v>
      </c>
      <c r="G43">
        <f>'R'!I1605</f>
        <v>1.686747897294421</v>
      </c>
      <c r="H43">
        <f t="shared" si="2"/>
        <v>0.92586301559744566</v>
      </c>
    </row>
    <row r="44" spans="1:8" x14ac:dyDescent="0.25">
      <c r="A44">
        <f>thLMSM!A677</f>
        <v>2004</v>
      </c>
      <c r="B44">
        <f>thLMSM!B677</f>
        <v>3</v>
      </c>
      <c r="C44" s="4">
        <f>'JOLTS vacs'!B57</f>
        <v>3420</v>
      </c>
      <c r="D44" s="4">
        <f>'JOLTS hires'!B52</f>
        <v>5170</v>
      </c>
      <c r="E44">
        <f t="shared" si="0"/>
        <v>0.66150870406189555</v>
      </c>
      <c r="F44">
        <f t="shared" si="1"/>
        <v>0.77045947836031548</v>
      </c>
      <c r="G44">
        <f>'R'!I1606</f>
        <v>1.644845714994235</v>
      </c>
      <c r="H44">
        <f t="shared" si="2"/>
        <v>0.90286273148457186</v>
      </c>
    </row>
    <row r="45" spans="1:8" x14ac:dyDescent="0.25">
      <c r="A45">
        <f>thLMSM!A678</f>
        <v>2004</v>
      </c>
      <c r="B45">
        <f>thLMSM!B678</f>
        <v>4</v>
      </c>
      <c r="C45" s="4">
        <f>'JOLTS vacs'!B58</f>
        <v>3466</v>
      </c>
      <c r="D45" s="4">
        <f>'JOLTS hires'!B53</f>
        <v>5115</v>
      </c>
      <c r="E45">
        <f t="shared" si="0"/>
        <v>0.67761485826001955</v>
      </c>
      <c r="F45">
        <f t="shared" si="1"/>
        <v>0.78921832323367991</v>
      </c>
      <c r="G45">
        <f>'R'!I1607</f>
        <v>1.6505759532835091</v>
      </c>
      <c r="H45">
        <f t="shared" si="2"/>
        <v>0.90600808338399286</v>
      </c>
    </row>
    <row r="46" spans="1:8" x14ac:dyDescent="0.25">
      <c r="A46">
        <f>thLMSM!A679</f>
        <v>2004</v>
      </c>
      <c r="B46">
        <f>thLMSM!B679</f>
        <v>5</v>
      </c>
      <c r="C46" s="4">
        <f>'JOLTS vacs'!B59</f>
        <v>3658</v>
      </c>
      <c r="D46" s="4">
        <f>'JOLTS hires'!B54</f>
        <v>4951</v>
      </c>
      <c r="E46">
        <f t="shared" si="0"/>
        <v>0.73884063825489799</v>
      </c>
      <c r="F46">
        <f t="shared" si="1"/>
        <v>0.86052801610303287</v>
      </c>
      <c r="G46">
        <f>'R'!I1608</f>
        <v>1.59538855747695</v>
      </c>
      <c r="H46">
        <f t="shared" si="2"/>
        <v>0.8757154896974142</v>
      </c>
    </row>
    <row r="47" spans="1:8" x14ac:dyDescent="0.25">
      <c r="A47">
        <f>thLMSM!A680</f>
        <v>2004</v>
      </c>
      <c r="B47">
        <f>thLMSM!B680</f>
        <v>6</v>
      </c>
      <c r="C47" s="4">
        <f>'JOLTS vacs'!B60</f>
        <v>3384</v>
      </c>
      <c r="D47" s="4">
        <f>'JOLTS hires'!B55</f>
        <v>4949</v>
      </c>
      <c r="E47">
        <f t="shared" si="0"/>
        <v>0.68377449989896943</v>
      </c>
      <c r="F47">
        <f t="shared" si="1"/>
        <v>0.79639246055778645</v>
      </c>
      <c r="G47">
        <f>'R'!I1609</f>
        <v>1.6322374307587086</v>
      </c>
      <c r="H47">
        <f t="shared" si="2"/>
        <v>0.89594199123492413</v>
      </c>
    </row>
    <row r="48" spans="1:8" x14ac:dyDescent="0.25">
      <c r="A48">
        <f>thLMSM!A681</f>
        <v>2004</v>
      </c>
      <c r="B48">
        <f>thLMSM!B681</f>
        <v>7</v>
      </c>
      <c r="C48" s="4">
        <f>'JOLTS vacs'!B61</f>
        <v>3835</v>
      </c>
      <c r="D48" s="4">
        <f>'JOLTS hires'!B56</f>
        <v>4858</v>
      </c>
      <c r="E48">
        <f t="shared" si="0"/>
        <v>0.78941951420337586</v>
      </c>
      <c r="F48">
        <f t="shared" si="1"/>
        <v>0.91943725515012653</v>
      </c>
      <c r="G48">
        <f>'R'!I1610</f>
        <v>1.5946766865986461</v>
      </c>
      <c r="H48">
        <f t="shared" si="2"/>
        <v>0.87532474077805311</v>
      </c>
    </row>
    <row r="49" spans="1:8" x14ac:dyDescent="0.25">
      <c r="A49">
        <f>thLMSM!A682</f>
        <v>2004</v>
      </c>
      <c r="B49">
        <f>thLMSM!B682</f>
        <v>8</v>
      </c>
      <c r="C49" s="4">
        <f>'JOLTS vacs'!B62</f>
        <v>3578</v>
      </c>
      <c r="D49" s="4">
        <f>'JOLTS hires'!B57</f>
        <v>5129</v>
      </c>
      <c r="E49">
        <f t="shared" si="0"/>
        <v>0.69760187170988497</v>
      </c>
      <c r="F49">
        <f t="shared" si="1"/>
        <v>0.81249720658322244</v>
      </c>
      <c r="G49">
        <f>'R'!I1611</f>
        <v>1.5666824831947437</v>
      </c>
      <c r="H49">
        <f t="shared" si="2"/>
        <v>0.85995860478087194</v>
      </c>
    </row>
    <row r="50" spans="1:8" x14ac:dyDescent="0.25">
      <c r="A50">
        <f>thLMSM!A683</f>
        <v>2004</v>
      </c>
      <c r="B50">
        <f>thLMSM!B683</f>
        <v>9</v>
      </c>
      <c r="C50" s="4">
        <f>'JOLTS vacs'!B63</f>
        <v>3704</v>
      </c>
      <c r="D50" s="4">
        <f>'JOLTS hires'!B58</f>
        <v>4984</v>
      </c>
      <c r="E50">
        <f t="shared" si="0"/>
        <v>0.7431781701444623</v>
      </c>
      <c r="F50">
        <f t="shared" si="1"/>
        <v>0.86557994140119532</v>
      </c>
      <c r="G50">
        <f>'R'!I1612</f>
        <v>1.6017725542021297</v>
      </c>
      <c r="H50">
        <f t="shared" si="2"/>
        <v>0.87921969235213226</v>
      </c>
    </row>
    <row r="51" spans="1:8" x14ac:dyDescent="0.25">
      <c r="A51">
        <f>thLMSM!A684</f>
        <v>2004</v>
      </c>
      <c r="B51">
        <f>thLMSM!B684</f>
        <v>10</v>
      </c>
      <c r="C51" s="4">
        <f>'JOLTS vacs'!B64</f>
        <v>3779</v>
      </c>
      <c r="D51" s="4">
        <f>'JOLTS hires'!B59</f>
        <v>5122</v>
      </c>
      <c r="E51">
        <f t="shared" si="0"/>
        <v>0.73779773525966419</v>
      </c>
      <c r="F51">
        <f t="shared" si="1"/>
        <v>0.85931334652611824</v>
      </c>
      <c r="G51">
        <f>'R'!I1613</f>
        <v>1.5899184308851988</v>
      </c>
      <c r="H51">
        <f t="shared" si="2"/>
        <v>0.87271291420284136</v>
      </c>
    </row>
    <row r="52" spans="1:8" x14ac:dyDescent="0.25">
      <c r="A52">
        <f>thLMSM!A685</f>
        <v>2004</v>
      </c>
      <c r="B52">
        <f>thLMSM!B685</f>
        <v>11</v>
      </c>
      <c r="C52" s="4">
        <f>'JOLTS vacs'!B65</f>
        <v>3456</v>
      </c>
      <c r="D52" s="4">
        <f>'JOLTS hires'!B60</f>
        <v>5204</v>
      </c>
      <c r="E52">
        <f t="shared" si="0"/>
        <v>0.66410453497309763</v>
      </c>
      <c r="F52">
        <f t="shared" si="1"/>
        <v>0.77348284376348519</v>
      </c>
      <c r="G52">
        <f>'R'!I1614</f>
        <v>1.6595126503045483</v>
      </c>
      <c r="H52">
        <f t="shared" si="2"/>
        <v>0.91091347396823596</v>
      </c>
    </row>
    <row r="53" spans="1:8" x14ac:dyDescent="0.25">
      <c r="A53">
        <f>thLMSM!A686</f>
        <v>2004</v>
      </c>
      <c r="B53">
        <f>thLMSM!B686</f>
        <v>12</v>
      </c>
      <c r="C53" s="4">
        <f>'JOLTS vacs'!B66</f>
        <v>3846</v>
      </c>
      <c r="D53" s="4">
        <f>'JOLTS hires'!B61</f>
        <v>5239</v>
      </c>
      <c r="E53">
        <f t="shared" si="0"/>
        <v>0.73410956289368201</v>
      </c>
      <c r="F53">
        <f t="shared" si="1"/>
        <v>0.85501773055047159</v>
      </c>
      <c r="G53">
        <f>'R'!I1615</f>
        <v>1.7055086417440612</v>
      </c>
      <c r="H53">
        <f t="shared" si="2"/>
        <v>0.93616086713700208</v>
      </c>
    </row>
    <row r="54" spans="1:8" x14ac:dyDescent="0.25">
      <c r="A54">
        <f>thLMSM!A687</f>
        <v>2005</v>
      </c>
      <c r="B54">
        <f>thLMSM!B687</f>
        <v>1</v>
      </c>
      <c r="C54" s="4">
        <f>'JOLTS vacs'!B67</f>
        <v>3595</v>
      </c>
      <c r="D54" s="4">
        <f>'JOLTS hires'!B62</f>
        <v>5187</v>
      </c>
      <c r="E54">
        <f t="shared" si="0"/>
        <v>0.69307885097358779</v>
      </c>
      <c r="F54">
        <f t="shared" si="1"/>
        <v>0.80722924234374605</v>
      </c>
      <c r="G54">
        <f>'R'!I1616</f>
        <v>1.6734902153823599</v>
      </c>
      <c r="H54">
        <f t="shared" si="2"/>
        <v>0.91858581823166163</v>
      </c>
    </row>
    <row r="55" spans="1:8" x14ac:dyDescent="0.25">
      <c r="A55">
        <f>thLMSM!A688</f>
        <v>2005</v>
      </c>
      <c r="B55">
        <f>thLMSM!B688</f>
        <v>2</v>
      </c>
      <c r="C55" s="4">
        <f>'JOLTS vacs'!B68</f>
        <v>3842</v>
      </c>
      <c r="D55" s="4">
        <f>'JOLTS hires'!B63</f>
        <v>5203</v>
      </c>
      <c r="E55">
        <f t="shared" si="0"/>
        <v>0.73842014222563901</v>
      </c>
      <c r="F55">
        <f t="shared" si="1"/>
        <v>0.86003826419294294</v>
      </c>
      <c r="G55">
        <f>'R'!I1617</f>
        <v>1.6853882062206567</v>
      </c>
      <c r="H55">
        <f t="shared" si="2"/>
        <v>0.92511667544794507</v>
      </c>
    </row>
    <row r="56" spans="1:8" x14ac:dyDescent="0.25">
      <c r="A56">
        <f>thLMSM!A689</f>
        <v>2005</v>
      </c>
      <c r="B56">
        <f>thLMSM!B689</f>
        <v>3</v>
      </c>
      <c r="C56" s="4">
        <f>'JOLTS vacs'!B69</f>
        <v>3891</v>
      </c>
      <c r="D56" s="4">
        <f>'JOLTS hires'!B64</f>
        <v>5207</v>
      </c>
      <c r="E56">
        <f t="shared" si="0"/>
        <v>0.74726329940464764</v>
      </c>
      <c r="F56">
        <f t="shared" si="1"/>
        <v>0.87033789324598676</v>
      </c>
      <c r="G56">
        <f>'R'!I1618</f>
        <v>1.6616094370995056</v>
      </c>
      <c r="H56">
        <f t="shared" si="2"/>
        <v>0.91206440905945974</v>
      </c>
    </row>
    <row r="57" spans="1:8" x14ac:dyDescent="0.25">
      <c r="A57">
        <f>thLMSM!A690</f>
        <v>2005</v>
      </c>
      <c r="B57">
        <f>thLMSM!B690</f>
        <v>4</v>
      </c>
      <c r="C57" s="4">
        <f>'JOLTS vacs'!B70</f>
        <v>4115</v>
      </c>
      <c r="D57" s="4">
        <f>'JOLTS hires'!B65</f>
        <v>5291</v>
      </c>
      <c r="E57">
        <f t="shared" si="0"/>
        <v>0.77773577773577773</v>
      </c>
      <c r="F57">
        <f t="shared" si="1"/>
        <v>0.90582920215120066</v>
      </c>
      <c r="G57">
        <f>'R'!I1619</f>
        <v>1.6044559589873606</v>
      </c>
      <c r="H57">
        <f t="shared" si="2"/>
        <v>0.88069262452564057</v>
      </c>
    </row>
    <row r="58" spans="1:8" x14ac:dyDescent="0.25">
      <c r="A58">
        <f>thLMSM!A691</f>
        <v>2005</v>
      </c>
      <c r="B58">
        <f>thLMSM!B691</f>
        <v>5</v>
      </c>
      <c r="C58" s="4">
        <f>'JOLTS vacs'!B71</f>
        <v>3824</v>
      </c>
      <c r="D58" s="4">
        <f>'JOLTS hires'!B66</f>
        <v>5271</v>
      </c>
      <c r="E58">
        <f t="shared" si="0"/>
        <v>0.7254790362360084</v>
      </c>
      <c r="F58">
        <f t="shared" si="1"/>
        <v>0.84496575235907978</v>
      </c>
      <c r="G58">
        <f>'R'!I1620</f>
        <v>1.6252384655519063</v>
      </c>
      <c r="H58">
        <f t="shared" si="2"/>
        <v>0.89210022979397274</v>
      </c>
    </row>
    <row r="59" spans="1:8" x14ac:dyDescent="0.25">
      <c r="A59">
        <f>thLMSM!A692</f>
        <v>2005</v>
      </c>
      <c r="B59">
        <f>thLMSM!B692</f>
        <v>6</v>
      </c>
      <c r="C59" s="4">
        <f>'JOLTS vacs'!B72</f>
        <v>4018</v>
      </c>
      <c r="D59" s="4">
        <f>'JOLTS hires'!B67</f>
        <v>5286</v>
      </c>
      <c r="E59">
        <f t="shared" si="0"/>
        <v>0.76012107453651157</v>
      </c>
      <c r="F59">
        <f t="shared" si="1"/>
        <v>0.8853133495931842</v>
      </c>
      <c r="G59">
        <f>'R'!I1621</f>
        <v>1.6574774309756535</v>
      </c>
      <c r="H59">
        <f t="shared" si="2"/>
        <v>0.90979633351809797</v>
      </c>
    </row>
    <row r="60" spans="1:8" x14ac:dyDescent="0.25">
      <c r="A60">
        <f>thLMSM!A693</f>
        <v>2005</v>
      </c>
      <c r="B60">
        <f>thLMSM!B693</f>
        <v>7</v>
      </c>
      <c r="C60" s="4">
        <f>'JOLTS vacs'!B73</f>
        <v>4162</v>
      </c>
      <c r="D60" s="4">
        <f>'JOLTS hires'!B68</f>
        <v>5301</v>
      </c>
      <c r="E60">
        <f t="shared" si="0"/>
        <v>0.78513488021128086</v>
      </c>
      <c r="F60">
        <f t="shared" si="1"/>
        <v>0.91444694005639582</v>
      </c>
      <c r="G60">
        <f>'R'!I1622</f>
        <v>1.6773047359046687</v>
      </c>
      <c r="H60">
        <f t="shared" si="2"/>
        <v>0.92067962459093333</v>
      </c>
    </row>
    <row r="61" spans="1:8" x14ac:dyDescent="0.25">
      <c r="A61">
        <f>thLMSM!A694</f>
        <v>2005</v>
      </c>
      <c r="B61">
        <f>thLMSM!B694</f>
        <v>8</v>
      </c>
      <c r="C61" s="4">
        <f>'JOLTS vacs'!B74</f>
        <v>4085</v>
      </c>
      <c r="D61" s="4">
        <f>'JOLTS hires'!B69</f>
        <v>5431</v>
      </c>
      <c r="E61">
        <f t="shared" si="0"/>
        <v>0.75216350580003688</v>
      </c>
      <c r="F61">
        <f t="shared" si="1"/>
        <v>0.87604516578838432</v>
      </c>
      <c r="G61">
        <f>'R'!I1623</f>
        <v>1.6677059597817494</v>
      </c>
      <c r="H61">
        <f t="shared" si="2"/>
        <v>0.91541081600284147</v>
      </c>
    </row>
    <row r="62" spans="1:8" x14ac:dyDescent="0.25">
      <c r="A62">
        <f>thLMSM!A695</f>
        <v>2005</v>
      </c>
      <c r="B62">
        <f>thLMSM!B695</f>
        <v>9</v>
      </c>
      <c r="C62" s="4">
        <f>'JOLTS vacs'!B75</f>
        <v>4227</v>
      </c>
      <c r="D62" s="4">
        <f>'JOLTS hires'!B70</f>
        <v>5429</v>
      </c>
      <c r="E62">
        <f t="shared" si="0"/>
        <v>0.77859642659790018</v>
      </c>
      <c r="F62">
        <f t="shared" si="1"/>
        <v>0.90683160025917819</v>
      </c>
      <c r="G62">
        <f>'R'!I1624</f>
        <v>1.6460128593238892</v>
      </c>
      <c r="H62">
        <f t="shared" si="2"/>
        <v>0.90350338191634316</v>
      </c>
    </row>
    <row r="63" spans="1:8" x14ac:dyDescent="0.25">
      <c r="A63">
        <f>thLMSM!A696</f>
        <v>2005</v>
      </c>
      <c r="B63">
        <f>thLMSM!B696</f>
        <v>10</v>
      </c>
      <c r="C63" s="4">
        <f>'JOLTS vacs'!B76</f>
        <v>4230</v>
      </c>
      <c r="D63" s="4">
        <f>'JOLTS hires'!B71</f>
        <v>5065</v>
      </c>
      <c r="E63">
        <f t="shared" si="0"/>
        <v>0.83514313919052319</v>
      </c>
      <c r="F63">
        <f t="shared" si="1"/>
        <v>0.9726915812686292</v>
      </c>
      <c r="G63">
        <f>'R'!I1625</f>
        <v>1.5935420857915703</v>
      </c>
      <c r="H63">
        <f t="shared" si="2"/>
        <v>0.87470195362270908</v>
      </c>
    </row>
    <row r="64" spans="1:8" x14ac:dyDescent="0.25">
      <c r="A64">
        <f>thLMSM!A697</f>
        <v>2005</v>
      </c>
      <c r="B64">
        <f>thLMSM!B697</f>
        <v>11</v>
      </c>
      <c r="C64" s="4">
        <f>'JOLTS vacs'!B77</f>
        <v>4341</v>
      </c>
      <c r="D64" s="4">
        <f>'JOLTS hires'!B72</f>
        <v>5227</v>
      </c>
      <c r="E64">
        <f t="shared" si="0"/>
        <v>0.83049550411325812</v>
      </c>
      <c r="F64">
        <f t="shared" si="1"/>
        <v>0.96727847865145833</v>
      </c>
      <c r="G64">
        <f>'R'!I1626</f>
        <v>1.6660901760763218</v>
      </c>
      <c r="H64">
        <f t="shared" si="2"/>
        <v>0.91452390553064811</v>
      </c>
    </row>
    <row r="65" spans="1:8" x14ac:dyDescent="0.25">
      <c r="A65">
        <f>thLMSM!A698</f>
        <v>2005</v>
      </c>
      <c r="B65">
        <f>thLMSM!B698</f>
        <v>12</v>
      </c>
      <c r="C65" s="4">
        <f>'JOLTS vacs'!B78</f>
        <v>4249</v>
      </c>
      <c r="D65" s="4">
        <f>'JOLTS hires'!B73</f>
        <v>5057</v>
      </c>
      <c r="E65">
        <f t="shared" si="0"/>
        <v>0.84022147518291479</v>
      </c>
      <c r="F65">
        <f t="shared" si="1"/>
        <v>0.97860632143094506</v>
      </c>
      <c r="G65">
        <f>'R'!I1627</f>
        <v>1.7046643630180669</v>
      </c>
      <c r="H65">
        <f t="shared" si="2"/>
        <v>0.93569743899311186</v>
      </c>
    </row>
    <row r="66" spans="1:8" x14ac:dyDescent="0.25">
      <c r="A66">
        <f>thLMSM!A699</f>
        <v>2006</v>
      </c>
      <c r="B66">
        <f>thLMSM!B699</f>
        <v>1</v>
      </c>
      <c r="C66" s="4">
        <f>'JOLTS vacs'!B79</f>
        <v>4278</v>
      </c>
      <c r="D66" s="4">
        <f>'JOLTS hires'!B74</f>
        <v>5218</v>
      </c>
      <c r="E66">
        <f t="shared" si="0"/>
        <v>0.81985435032579534</v>
      </c>
      <c r="F66">
        <f t="shared" si="1"/>
        <v>0.95488472215831122</v>
      </c>
      <c r="G66">
        <f>'R'!I1628</f>
        <v>1.7125030113488358</v>
      </c>
      <c r="H66">
        <f t="shared" si="2"/>
        <v>0.94000010603267048</v>
      </c>
    </row>
    <row r="67" spans="1:8" x14ac:dyDescent="0.25">
      <c r="A67">
        <f>thLMSM!A700</f>
        <v>2006</v>
      </c>
      <c r="B67">
        <f>thLMSM!B700</f>
        <v>2</v>
      </c>
      <c r="C67" s="4">
        <f>'JOLTS vacs'!B80</f>
        <v>4308</v>
      </c>
      <c r="D67" s="4">
        <f>'JOLTS hires'!B75</f>
        <v>5347</v>
      </c>
      <c r="E67">
        <f t="shared" si="0"/>
        <v>0.80568543108285018</v>
      </c>
      <c r="F67">
        <f t="shared" si="1"/>
        <v>0.93838217568867699</v>
      </c>
      <c r="G67">
        <f>'R'!I1629</f>
        <v>1.7023213614546666</v>
      </c>
      <c r="H67">
        <f t="shared" si="2"/>
        <v>0.93441135557986499</v>
      </c>
    </row>
    <row r="68" spans="1:8" x14ac:dyDescent="0.25">
      <c r="A68">
        <f>thLMSM!A701</f>
        <v>2006</v>
      </c>
      <c r="B68">
        <f>thLMSM!B701</f>
        <v>3</v>
      </c>
      <c r="C68" s="4">
        <f>'JOLTS vacs'!B81</f>
        <v>4537</v>
      </c>
      <c r="D68" s="4">
        <f>'JOLTS hires'!B76</f>
        <v>5294</v>
      </c>
      <c r="E68">
        <f t="shared" si="0"/>
        <v>0.85700793350963356</v>
      </c>
      <c r="F68">
        <f t="shared" si="1"/>
        <v>0.99815751682188403</v>
      </c>
      <c r="G68">
        <f>'R'!I1630</f>
        <v>1.7116361529691402</v>
      </c>
      <c r="H68">
        <f t="shared" si="2"/>
        <v>0.93952428382188946</v>
      </c>
    </row>
    <row r="69" spans="1:8" x14ac:dyDescent="0.25">
      <c r="A69">
        <f>thLMSM!A702</f>
        <v>2006</v>
      </c>
      <c r="B69">
        <f>thLMSM!B702</f>
        <v>4</v>
      </c>
      <c r="C69" s="4">
        <f>'JOLTS vacs'!B82</f>
        <v>4495</v>
      </c>
      <c r="D69" s="4">
        <f>'JOLTS hires'!B77</f>
        <v>5125</v>
      </c>
      <c r="E69">
        <f t="shared" si="0"/>
        <v>0.87707317073170732</v>
      </c>
      <c r="F69">
        <f t="shared" si="1"/>
        <v>1.0215275074332977</v>
      </c>
      <c r="G69">
        <f>'R'!I1631</f>
        <v>1.7042956154826334</v>
      </c>
      <c r="H69">
        <f t="shared" si="2"/>
        <v>0.93549503191989236</v>
      </c>
    </row>
    <row r="70" spans="1:8" x14ac:dyDescent="0.25">
      <c r="A70">
        <f>thLMSM!A703</f>
        <v>2006</v>
      </c>
      <c r="B70">
        <f>thLMSM!B703</f>
        <v>5</v>
      </c>
      <c r="C70" s="4">
        <f>'JOLTS vacs'!B83</f>
        <v>4432</v>
      </c>
      <c r="D70" s="4">
        <f>'JOLTS hires'!B78</f>
        <v>5470</v>
      </c>
      <c r="E70">
        <f t="shared" ref="E70:E133" si="3">C70/D70</f>
        <v>0.81023765996343688</v>
      </c>
      <c r="F70">
        <f t="shared" ref="F70:F133" si="4">E70/$E$89</f>
        <v>0.94368415866664457</v>
      </c>
      <c r="G70">
        <f>'R'!I1632</f>
        <v>1.680661743533677</v>
      </c>
      <c r="H70">
        <f t="shared" ref="H70:H133" si="5">G70/$G$89</f>
        <v>0.92252230019868886</v>
      </c>
    </row>
    <row r="71" spans="1:8" x14ac:dyDescent="0.25">
      <c r="A71">
        <f>thLMSM!A704</f>
        <v>2006</v>
      </c>
      <c r="B71">
        <f>thLMSM!B704</f>
        <v>6</v>
      </c>
      <c r="C71" s="4">
        <f>'JOLTS vacs'!B84</f>
        <v>4331</v>
      </c>
      <c r="D71" s="4">
        <f>'JOLTS hires'!B79</f>
        <v>5256</v>
      </c>
      <c r="E71">
        <f t="shared" si="3"/>
        <v>0.82401065449010658</v>
      </c>
      <c r="F71">
        <f t="shared" si="4"/>
        <v>0.95972557144522008</v>
      </c>
      <c r="G71">
        <f>'R'!I1633</f>
        <v>1.6300472042099248</v>
      </c>
      <c r="H71">
        <f t="shared" si="5"/>
        <v>0.89473976666980015</v>
      </c>
    </row>
    <row r="72" spans="1:8" x14ac:dyDescent="0.25">
      <c r="A72">
        <f>thLMSM!A705</f>
        <v>2006</v>
      </c>
      <c r="B72">
        <f>thLMSM!B705</f>
        <v>7</v>
      </c>
      <c r="C72" s="4">
        <f>'JOLTS vacs'!B85</f>
        <v>4081</v>
      </c>
      <c r="D72" s="4">
        <f>'JOLTS hires'!B80</f>
        <v>5357</v>
      </c>
      <c r="E72">
        <f t="shared" si="3"/>
        <v>0.76180698151950721</v>
      </c>
      <c r="F72">
        <f t="shared" si="4"/>
        <v>0.88727692619725163</v>
      </c>
      <c r="G72">
        <f>'R'!I1634</f>
        <v>1.6350124297300173</v>
      </c>
      <c r="H72">
        <f t="shared" si="5"/>
        <v>0.89746519984243256</v>
      </c>
    </row>
    <row r="73" spans="1:8" x14ac:dyDescent="0.25">
      <c r="A73">
        <f>thLMSM!A706</f>
        <v>2006</v>
      </c>
      <c r="B73">
        <f>thLMSM!B706</f>
        <v>8</v>
      </c>
      <c r="C73" s="4">
        <f>'JOLTS vacs'!B86</f>
        <v>4411</v>
      </c>
      <c r="D73" s="4">
        <f>'JOLTS hires'!B81</f>
        <v>5208</v>
      </c>
      <c r="E73">
        <f t="shared" si="3"/>
        <v>0.84696620583717352</v>
      </c>
      <c r="F73">
        <f t="shared" si="4"/>
        <v>0.98646191218833412</v>
      </c>
      <c r="G73">
        <f>'R'!I1635</f>
        <v>1.6680693734955556</v>
      </c>
      <c r="H73">
        <f t="shared" si="5"/>
        <v>0.91561029531893467</v>
      </c>
    </row>
    <row r="74" spans="1:8" x14ac:dyDescent="0.25">
      <c r="A74">
        <f>thLMSM!A707</f>
        <v>2006</v>
      </c>
      <c r="B74">
        <f>thLMSM!B707</f>
        <v>9</v>
      </c>
      <c r="C74" s="4">
        <f>'JOLTS vacs'!B87</f>
        <v>4498</v>
      </c>
      <c r="D74" s="4">
        <f>'JOLTS hires'!B82</f>
        <v>5213</v>
      </c>
      <c r="E74">
        <f t="shared" si="3"/>
        <v>0.86284289276807979</v>
      </c>
      <c r="F74">
        <f t="shared" si="4"/>
        <v>1.0049534964347169</v>
      </c>
      <c r="G74">
        <f>'R'!I1636</f>
        <v>1.7175912406469187</v>
      </c>
      <c r="H74">
        <f t="shared" si="5"/>
        <v>0.94279305649641842</v>
      </c>
    </row>
    <row r="75" spans="1:8" x14ac:dyDescent="0.25">
      <c r="A75">
        <f>thLMSM!A708</f>
        <v>2006</v>
      </c>
      <c r="B75">
        <f>thLMSM!B708</f>
        <v>10</v>
      </c>
      <c r="C75" s="4">
        <f>'JOLTS vacs'!B88</f>
        <v>4454</v>
      </c>
      <c r="D75" s="4">
        <f>'JOLTS hires'!B83</f>
        <v>5170</v>
      </c>
      <c r="E75">
        <f t="shared" si="3"/>
        <v>0.8615087040618955</v>
      </c>
      <c r="F75">
        <f t="shared" si="4"/>
        <v>1.0033995662622355</v>
      </c>
      <c r="G75">
        <f>'R'!I1637</f>
        <v>1.7882896072778023</v>
      </c>
      <c r="H75">
        <f t="shared" si="5"/>
        <v>0.98159968731047076</v>
      </c>
    </row>
    <row r="76" spans="1:8" x14ac:dyDescent="0.25">
      <c r="A76">
        <f>thLMSM!A709</f>
        <v>2006</v>
      </c>
      <c r="B76">
        <f>thLMSM!B709</f>
        <v>11</v>
      </c>
      <c r="C76" s="4">
        <f>'JOLTS vacs'!B89</f>
        <v>4622</v>
      </c>
      <c r="D76" s="4">
        <f>'JOLTS hires'!B84</f>
        <v>5469</v>
      </c>
      <c r="E76">
        <f t="shared" si="3"/>
        <v>0.84512707990491864</v>
      </c>
      <c r="F76">
        <f t="shared" si="4"/>
        <v>0.98431988140672333</v>
      </c>
      <c r="G76">
        <f>'R'!I1638</f>
        <v>1.820226296168663</v>
      </c>
      <c r="H76">
        <f t="shared" si="5"/>
        <v>0.99912987017426391</v>
      </c>
    </row>
    <row r="77" spans="1:8" x14ac:dyDescent="0.25">
      <c r="A77">
        <f>thLMSM!A710</f>
        <v>2006</v>
      </c>
      <c r="B77">
        <f>thLMSM!B710</f>
        <v>12</v>
      </c>
      <c r="C77" s="4">
        <f>'JOLTS vacs'!B90</f>
        <v>4552</v>
      </c>
      <c r="D77" s="4">
        <f>'JOLTS hires'!B85</f>
        <v>5190</v>
      </c>
      <c r="E77">
        <f t="shared" si="3"/>
        <v>0.87707129094412328</v>
      </c>
      <c r="F77">
        <f t="shared" si="4"/>
        <v>1.0215253180438724</v>
      </c>
      <c r="G77">
        <f>'R'!I1639</f>
        <v>1.8499088075125816</v>
      </c>
      <c r="H77">
        <f t="shared" si="5"/>
        <v>1.0154227255010544</v>
      </c>
    </row>
    <row r="78" spans="1:8" x14ac:dyDescent="0.25">
      <c r="A78">
        <f>thLMSM!A711</f>
        <v>2007</v>
      </c>
      <c r="B78">
        <f>thLMSM!B711</f>
        <v>1</v>
      </c>
      <c r="C78" s="4">
        <f>'JOLTS vacs'!B91</f>
        <v>4590</v>
      </c>
      <c r="D78" s="4">
        <f>'JOLTS hires'!B86</f>
        <v>5195</v>
      </c>
      <c r="E78">
        <f t="shared" si="3"/>
        <v>0.88354186717998073</v>
      </c>
      <c r="F78">
        <f t="shared" si="4"/>
        <v>1.029061601029656</v>
      </c>
      <c r="G78">
        <f>'R'!I1640</f>
        <v>1.8503847683645966</v>
      </c>
      <c r="H78">
        <f t="shared" si="5"/>
        <v>1.0156839824147044</v>
      </c>
    </row>
    <row r="79" spans="1:8" x14ac:dyDescent="0.25">
      <c r="A79">
        <f>thLMSM!A712</f>
        <v>2007</v>
      </c>
      <c r="B79">
        <f>thLMSM!B712</f>
        <v>2</v>
      </c>
      <c r="C79" s="4">
        <f>'JOLTS vacs'!B92</f>
        <v>4481</v>
      </c>
      <c r="D79" s="4">
        <f>'JOLTS hires'!B87</f>
        <v>5178</v>
      </c>
      <c r="E79">
        <f t="shared" si="3"/>
        <v>0.8653920432599459</v>
      </c>
      <c r="F79">
        <f t="shared" si="4"/>
        <v>1.0079224931329696</v>
      </c>
      <c r="G79">
        <f>'R'!I1641</f>
        <v>1.8684112492464828</v>
      </c>
      <c r="H79">
        <f t="shared" si="5"/>
        <v>1.0255787935934728</v>
      </c>
    </row>
    <row r="80" spans="1:8" x14ac:dyDescent="0.25">
      <c r="A80">
        <f>thLMSM!A713</f>
        <v>2007</v>
      </c>
      <c r="B80">
        <f>thLMSM!B713</f>
        <v>3</v>
      </c>
      <c r="C80" s="4">
        <f>'JOLTS vacs'!B93</f>
        <v>4657</v>
      </c>
      <c r="D80" s="4">
        <f>'JOLTS hires'!B88</f>
        <v>5287</v>
      </c>
      <c r="E80">
        <f t="shared" si="3"/>
        <v>0.88083979572536408</v>
      </c>
      <c r="F80">
        <f t="shared" si="4"/>
        <v>1.0259144972188776</v>
      </c>
      <c r="G80">
        <f>'R'!I1642</f>
        <v>1.8042041067844852</v>
      </c>
      <c r="H80">
        <f t="shared" si="5"/>
        <v>0.99033522302900712</v>
      </c>
    </row>
    <row r="81" spans="1:8" x14ac:dyDescent="0.25">
      <c r="A81">
        <f>thLMSM!A714</f>
        <v>2007</v>
      </c>
      <c r="B81">
        <f>thLMSM!B714</f>
        <v>4</v>
      </c>
      <c r="C81" s="4">
        <f>'JOLTS vacs'!B94</f>
        <v>4534</v>
      </c>
      <c r="D81" s="4">
        <f>'JOLTS hires'!B89</f>
        <v>5153</v>
      </c>
      <c r="E81">
        <f t="shared" si="3"/>
        <v>0.87987580050456049</v>
      </c>
      <c r="F81">
        <f t="shared" si="4"/>
        <v>1.0247917315615225</v>
      </c>
      <c r="G81">
        <f>'R'!I1643</f>
        <v>1.8659846634996138</v>
      </c>
      <c r="H81">
        <f t="shared" si="5"/>
        <v>1.0242468304703494</v>
      </c>
    </row>
    <row r="82" spans="1:8" x14ac:dyDescent="0.25">
      <c r="A82">
        <f>thLMSM!A715</f>
        <v>2007</v>
      </c>
      <c r="B82">
        <f>thLMSM!B715</f>
        <v>5</v>
      </c>
      <c r="C82" s="4">
        <f>'JOLTS vacs'!B95</f>
        <v>4531</v>
      </c>
      <c r="D82" s="4">
        <f>'JOLTS hires'!B90</f>
        <v>5217</v>
      </c>
      <c r="E82">
        <f t="shared" si="3"/>
        <v>0.86850680467701746</v>
      </c>
      <c r="F82">
        <f t="shared" si="4"/>
        <v>1.0115502571244004</v>
      </c>
      <c r="G82">
        <f>'R'!I1644</f>
        <v>1.9095515546778974</v>
      </c>
      <c r="H82">
        <f t="shared" si="5"/>
        <v>1.0481608802884834</v>
      </c>
    </row>
    <row r="83" spans="1:8" x14ac:dyDescent="0.25">
      <c r="A83">
        <f>thLMSM!A716</f>
        <v>2007</v>
      </c>
      <c r="B83">
        <f>thLMSM!B716</f>
        <v>6</v>
      </c>
      <c r="C83" s="4">
        <f>'JOLTS vacs'!B96</f>
        <v>4639</v>
      </c>
      <c r="D83" s="4">
        <f>'JOLTS hires'!B91</f>
        <v>5180</v>
      </c>
      <c r="E83">
        <f t="shared" si="3"/>
        <v>0.89555984555984558</v>
      </c>
      <c r="F83">
        <f t="shared" si="4"/>
        <v>1.0430589457307013</v>
      </c>
      <c r="G83">
        <f>'R'!I1645</f>
        <v>1.9044294338285972</v>
      </c>
      <c r="H83">
        <f t="shared" si="5"/>
        <v>1.0453493266097182</v>
      </c>
    </row>
    <row r="84" spans="1:8" x14ac:dyDescent="0.25">
      <c r="A84">
        <f>thLMSM!A717</f>
        <v>2007</v>
      </c>
      <c r="B84">
        <f>thLMSM!B717</f>
        <v>7</v>
      </c>
      <c r="C84" s="4">
        <f>'JOLTS vacs'!B97</f>
        <v>4430</v>
      </c>
      <c r="D84" s="4">
        <f>'JOLTS hires'!B92</f>
        <v>5106</v>
      </c>
      <c r="E84">
        <f t="shared" si="3"/>
        <v>0.86760673717195458</v>
      </c>
      <c r="F84">
        <f t="shared" si="4"/>
        <v>1.0105019481056652</v>
      </c>
      <c r="G84">
        <f>'R'!I1646</f>
        <v>1.9078317153889521</v>
      </c>
      <c r="H84">
        <f t="shared" si="5"/>
        <v>1.0472168532688202</v>
      </c>
    </row>
    <row r="85" spans="1:8" x14ac:dyDescent="0.25">
      <c r="A85">
        <f>thLMSM!A718</f>
        <v>2007</v>
      </c>
      <c r="B85">
        <f>thLMSM!B718</f>
        <v>8</v>
      </c>
      <c r="C85" s="4">
        <f>'JOLTS vacs'!B98</f>
        <v>4508</v>
      </c>
      <c r="D85" s="4">
        <f>'JOLTS hires'!B93</f>
        <v>5131</v>
      </c>
      <c r="E85">
        <f t="shared" si="3"/>
        <v>0.87858117326057295</v>
      </c>
      <c r="F85">
        <f t="shared" si="4"/>
        <v>1.0232838786414491</v>
      </c>
      <c r="G85">
        <f>'R'!I1647</f>
        <v>1.8223745397688584</v>
      </c>
      <c r="H85">
        <f t="shared" si="5"/>
        <v>1.0003090501223197</v>
      </c>
    </row>
    <row r="86" spans="1:8" x14ac:dyDescent="0.25">
      <c r="A86">
        <f>thLMSM!A719</f>
        <v>2007</v>
      </c>
      <c r="B86">
        <f>thLMSM!B719</f>
        <v>9</v>
      </c>
      <c r="C86" s="4">
        <f>'JOLTS vacs'!B99</f>
        <v>4481</v>
      </c>
      <c r="D86" s="4">
        <f>'JOLTS hires'!B94</f>
        <v>5136</v>
      </c>
      <c r="E86">
        <f t="shared" si="3"/>
        <v>0.8724688473520249</v>
      </c>
      <c r="F86">
        <f t="shared" si="4"/>
        <v>1.0161648499693372</v>
      </c>
      <c r="G86">
        <f>'R'!I1648</f>
        <v>1.8644326743366577</v>
      </c>
      <c r="H86">
        <f t="shared" si="5"/>
        <v>1.0233949370908504</v>
      </c>
    </row>
    <row r="87" spans="1:8" x14ac:dyDescent="0.25">
      <c r="A87">
        <f>thLMSM!A720</f>
        <v>2007</v>
      </c>
      <c r="B87">
        <f>thLMSM!B720</f>
        <v>10</v>
      </c>
      <c r="C87" s="4">
        <f>'JOLTS vacs'!B100</f>
        <v>4278</v>
      </c>
      <c r="D87" s="4">
        <f>'JOLTS hires'!B95</f>
        <v>5203</v>
      </c>
      <c r="E87">
        <f t="shared" si="3"/>
        <v>0.82221795118201035</v>
      </c>
      <c r="F87">
        <f t="shared" si="4"/>
        <v>0.95763760911437013</v>
      </c>
      <c r="G87">
        <f>'R'!I1649</f>
        <v>1.9071467458528735</v>
      </c>
      <c r="H87">
        <f t="shared" si="5"/>
        <v>1.0468408706093586</v>
      </c>
    </row>
    <row r="88" spans="1:8" x14ac:dyDescent="0.25">
      <c r="A88">
        <f>thLMSM!A721</f>
        <v>2007</v>
      </c>
      <c r="B88">
        <f>thLMSM!B721</f>
        <v>11</v>
      </c>
      <c r="C88" s="4">
        <f>'JOLTS vacs'!B101</f>
        <v>4278</v>
      </c>
      <c r="D88" s="4">
        <f>'JOLTS hires'!B96</f>
        <v>5177</v>
      </c>
      <c r="E88">
        <f t="shared" si="3"/>
        <v>0.82634730538922152</v>
      </c>
      <c r="F88">
        <f t="shared" si="4"/>
        <v>0.96244706977439975</v>
      </c>
      <c r="G88">
        <f>'R'!I1650</f>
        <v>1.8015378014664716</v>
      </c>
      <c r="H88">
        <f t="shared" si="5"/>
        <v>0.9888716768249779</v>
      </c>
    </row>
    <row r="89" spans="1:8" x14ac:dyDescent="0.25">
      <c r="A89">
        <f>thLMSM!A722</f>
        <v>2007</v>
      </c>
      <c r="B89">
        <f>thLMSM!B722</f>
        <v>12</v>
      </c>
      <c r="C89" s="4">
        <f>'JOLTS vacs'!B102</f>
        <v>4323</v>
      </c>
      <c r="D89" s="4">
        <f>'JOLTS hires'!B97</f>
        <v>5035</v>
      </c>
      <c r="E89">
        <f t="shared" si="3"/>
        <v>0.85858987090367433</v>
      </c>
      <c r="F89">
        <f t="shared" si="4"/>
        <v>1</v>
      </c>
      <c r="G89">
        <f>'R'!I1651</f>
        <v>1.8218115086992515</v>
      </c>
      <c r="H89">
        <f t="shared" si="5"/>
        <v>1</v>
      </c>
    </row>
    <row r="90" spans="1:8" x14ac:dyDescent="0.25">
      <c r="A90">
        <f>thLMSM!A723</f>
        <v>2008</v>
      </c>
      <c r="B90">
        <f>thLMSM!B723</f>
        <v>1</v>
      </c>
      <c r="C90" s="4">
        <f>'JOLTS vacs'!B103</f>
        <v>4223</v>
      </c>
      <c r="D90" s="4">
        <f>'JOLTS hires'!B98</f>
        <v>4868</v>
      </c>
      <c r="E90">
        <f t="shared" si="3"/>
        <v>0.86750205423171733</v>
      </c>
      <c r="F90">
        <f t="shared" si="4"/>
        <v>1.0103800238391618</v>
      </c>
      <c r="G90">
        <f>'R'!I1652</f>
        <v>1.6892811061108906</v>
      </c>
      <c r="H90">
        <f t="shared" si="5"/>
        <v>0.92725350457194888</v>
      </c>
    </row>
    <row r="91" spans="1:8" x14ac:dyDescent="0.25">
      <c r="A91">
        <f>thLMSM!A724</f>
        <v>2008</v>
      </c>
      <c r="B91">
        <f>thLMSM!B724</f>
        <v>2</v>
      </c>
      <c r="C91" s="4">
        <f>'JOLTS vacs'!B104</f>
        <v>4039</v>
      </c>
      <c r="D91" s="4">
        <f>'JOLTS hires'!B99</f>
        <v>4863</v>
      </c>
      <c r="E91">
        <f t="shared" si="3"/>
        <v>0.83055726917540618</v>
      </c>
      <c r="F91">
        <f t="shared" si="4"/>
        <v>0.96735041644648856</v>
      </c>
      <c r="G91">
        <f>'R'!I1653</f>
        <v>1.6601307251250326</v>
      </c>
      <c r="H91">
        <f t="shared" si="5"/>
        <v>0.91125273783693639</v>
      </c>
    </row>
    <row r="92" spans="1:8" x14ac:dyDescent="0.25">
      <c r="A92">
        <f>thLMSM!A725</f>
        <v>2008</v>
      </c>
      <c r="B92">
        <f>thLMSM!B725</f>
        <v>3</v>
      </c>
      <c r="C92" s="4">
        <f>'JOLTS vacs'!B105</f>
        <v>4012</v>
      </c>
      <c r="D92" s="4">
        <f>'JOLTS hires'!B100</f>
        <v>4759</v>
      </c>
      <c r="E92">
        <f t="shared" si="3"/>
        <v>0.84303425089304473</v>
      </c>
      <c r="F92">
        <f t="shared" si="4"/>
        <v>0.98188236253677541</v>
      </c>
      <c r="G92">
        <f>'R'!I1654</f>
        <v>1.604549570202858</v>
      </c>
      <c r="H92">
        <f t="shared" si="5"/>
        <v>0.88074400811557307</v>
      </c>
    </row>
    <row r="93" spans="1:8" x14ac:dyDescent="0.25">
      <c r="A93">
        <f>thLMSM!A726</f>
        <v>2008</v>
      </c>
      <c r="B93">
        <f>thLMSM!B726</f>
        <v>4</v>
      </c>
      <c r="C93" s="4">
        <f>'JOLTS vacs'!B106</f>
        <v>3850</v>
      </c>
      <c r="D93" s="4">
        <f>'JOLTS hires'!B101</f>
        <v>4857</v>
      </c>
      <c r="E93">
        <f t="shared" si="3"/>
        <v>0.79267037265801932</v>
      </c>
      <c r="F93">
        <f t="shared" si="4"/>
        <v>0.92322353142103331</v>
      </c>
      <c r="G93">
        <f>'R'!I1655</f>
        <v>1.6646447345780107</v>
      </c>
      <c r="H93">
        <f t="shared" si="5"/>
        <v>0.91373049661243178</v>
      </c>
    </row>
    <row r="94" spans="1:8" x14ac:dyDescent="0.25">
      <c r="A94">
        <f>thLMSM!A727</f>
        <v>2008</v>
      </c>
      <c r="B94">
        <f>thLMSM!B727</f>
        <v>5</v>
      </c>
      <c r="C94" s="4">
        <f>'JOLTS vacs'!B107</f>
        <v>4000</v>
      </c>
      <c r="D94" s="4">
        <f>'JOLTS hires'!B102</f>
        <v>4604</v>
      </c>
      <c r="E94">
        <f t="shared" si="3"/>
        <v>0.86880973066898348</v>
      </c>
      <c r="F94">
        <f t="shared" si="4"/>
        <v>1.0119030751603821</v>
      </c>
      <c r="G94">
        <f>'R'!I1656</f>
        <v>1.6849651856928785</v>
      </c>
      <c r="H94">
        <f t="shared" si="5"/>
        <v>0.9248844777009454</v>
      </c>
    </row>
    <row r="95" spans="1:8" x14ac:dyDescent="0.25">
      <c r="A95">
        <f>thLMSM!A728</f>
        <v>2008</v>
      </c>
      <c r="B95">
        <f>thLMSM!B728</f>
        <v>6</v>
      </c>
      <c r="C95" s="4">
        <f>'JOLTS vacs'!B108</f>
        <v>3670</v>
      </c>
      <c r="D95" s="4">
        <f>'JOLTS hires'!B103</f>
        <v>4782</v>
      </c>
      <c r="E95">
        <f t="shared" si="3"/>
        <v>0.767461313258051</v>
      </c>
      <c r="F95">
        <f t="shared" si="4"/>
        <v>0.89386252885826656</v>
      </c>
      <c r="G95">
        <f>'R'!I1657</f>
        <v>1.5895543794862921</v>
      </c>
      <c r="H95">
        <f t="shared" si="5"/>
        <v>0.87251308485871415</v>
      </c>
    </row>
    <row r="96" spans="1:8" x14ac:dyDescent="0.25">
      <c r="A96">
        <f>thLMSM!A729</f>
        <v>2008</v>
      </c>
      <c r="B96">
        <f>thLMSM!B729</f>
        <v>7</v>
      </c>
      <c r="C96" s="4">
        <f>'JOLTS vacs'!B109</f>
        <v>3762</v>
      </c>
      <c r="D96" s="4">
        <f>'JOLTS hires'!B104</f>
        <v>4467</v>
      </c>
      <c r="E96">
        <f t="shared" si="3"/>
        <v>0.84217595701813297</v>
      </c>
      <c r="F96">
        <f t="shared" si="4"/>
        <v>0.98088270728343729</v>
      </c>
      <c r="G96">
        <f>'R'!I1658</f>
        <v>1.4777310000620327</v>
      </c>
      <c r="H96">
        <f t="shared" si="5"/>
        <v>0.81113276154299441</v>
      </c>
    </row>
    <row r="97" spans="1:8" x14ac:dyDescent="0.25">
      <c r="A97">
        <f>thLMSM!A730</f>
        <v>2008</v>
      </c>
      <c r="B97">
        <f>thLMSM!B730</f>
        <v>8</v>
      </c>
      <c r="C97" s="4">
        <f>'JOLTS vacs'!B110</f>
        <v>3584</v>
      </c>
      <c r="D97" s="4">
        <f>'JOLTS hires'!B105</f>
        <v>4580</v>
      </c>
      <c r="E97">
        <f t="shared" si="3"/>
        <v>0.78253275109170306</v>
      </c>
      <c r="F97">
        <f t="shared" si="4"/>
        <v>0.91141623912716274</v>
      </c>
      <c r="G97">
        <f>'R'!I1659</f>
        <v>1.5124087656486307</v>
      </c>
      <c r="H97">
        <f t="shared" si="5"/>
        <v>0.83016753293455148</v>
      </c>
    </row>
    <row r="98" spans="1:8" x14ac:dyDescent="0.25">
      <c r="A98">
        <f>thLMSM!A731</f>
        <v>2008</v>
      </c>
      <c r="B98">
        <f>thLMSM!B731</f>
        <v>9</v>
      </c>
      <c r="C98" s="4">
        <f>'JOLTS vacs'!B111</f>
        <v>3210</v>
      </c>
      <c r="D98" s="4">
        <f>'JOLTS hires'!B106</f>
        <v>4297</v>
      </c>
      <c r="E98">
        <f t="shared" si="3"/>
        <v>0.74703281359087736</v>
      </c>
      <c r="F98">
        <f t="shared" si="4"/>
        <v>0.87006944631738781</v>
      </c>
      <c r="G98">
        <f>'R'!I1660</f>
        <v>1.4385076772614429</v>
      </c>
      <c r="H98">
        <f t="shared" si="5"/>
        <v>0.78960291467722576</v>
      </c>
    </row>
    <row r="99" spans="1:8" x14ac:dyDescent="0.25">
      <c r="A99">
        <f>thLMSM!A732</f>
        <v>2008</v>
      </c>
      <c r="B99">
        <f>thLMSM!B732</f>
        <v>10</v>
      </c>
      <c r="C99" s="4">
        <f>'JOLTS vacs'!B112</f>
        <v>3273</v>
      </c>
      <c r="D99" s="4">
        <f>'JOLTS hires'!B107</f>
        <v>4454</v>
      </c>
      <c r="E99">
        <f t="shared" si="3"/>
        <v>0.73484508307139651</v>
      </c>
      <c r="F99">
        <f t="shared" si="4"/>
        <v>0.85587439122472386</v>
      </c>
      <c r="G99">
        <f>'R'!I1661</f>
        <v>1.1570722913010514</v>
      </c>
      <c r="H99">
        <f t="shared" si="5"/>
        <v>0.63512184755446255</v>
      </c>
    </row>
    <row r="100" spans="1:8" x14ac:dyDescent="0.25">
      <c r="A100">
        <f>thLMSM!A733</f>
        <v>2008</v>
      </c>
      <c r="B100">
        <f>thLMSM!B733</f>
        <v>11</v>
      </c>
      <c r="C100" s="4">
        <f>'JOLTS vacs'!B113</f>
        <v>3059</v>
      </c>
      <c r="D100" s="4">
        <f>'JOLTS hires'!B108</f>
        <v>3899</v>
      </c>
      <c r="E100">
        <f t="shared" si="3"/>
        <v>0.78456014362657089</v>
      </c>
      <c r="F100">
        <f t="shared" si="4"/>
        <v>0.91377754410358181</v>
      </c>
      <c r="G100">
        <f>'R'!I1662</f>
        <v>1.0791360500680116</v>
      </c>
      <c r="H100">
        <f t="shared" si="5"/>
        <v>0.59234231692745209</v>
      </c>
    </row>
    <row r="101" spans="1:8" x14ac:dyDescent="0.25">
      <c r="A101">
        <f>thLMSM!A734</f>
        <v>2008</v>
      </c>
      <c r="B101">
        <f>thLMSM!B734</f>
        <v>12</v>
      </c>
      <c r="C101" s="4">
        <f>'JOLTS vacs'!B114</f>
        <v>3049</v>
      </c>
      <c r="D101" s="4">
        <f>'JOLTS hires'!B109</f>
        <v>4271</v>
      </c>
      <c r="E101">
        <f t="shared" si="3"/>
        <v>0.71388433622102554</v>
      </c>
      <c r="F101">
        <f t="shared" si="4"/>
        <v>0.83146140015564729</v>
      </c>
      <c r="G101">
        <f>'R'!I1663</f>
        <v>1.0875731753484472</v>
      </c>
      <c r="H101">
        <f t="shared" si="5"/>
        <v>0.59697349048198711</v>
      </c>
    </row>
    <row r="102" spans="1:8" x14ac:dyDescent="0.25">
      <c r="A102">
        <f>thLMSM!A735</f>
        <v>2009</v>
      </c>
      <c r="B102">
        <f>thLMSM!B735</f>
        <v>1</v>
      </c>
      <c r="C102" s="4">
        <f>'JOLTS vacs'!B115</f>
        <v>2763</v>
      </c>
      <c r="D102" s="4">
        <f>'JOLTS hires'!B110</f>
        <v>4111</v>
      </c>
      <c r="E102">
        <f t="shared" si="3"/>
        <v>0.67209924592556558</v>
      </c>
      <c r="F102">
        <f t="shared" si="4"/>
        <v>0.78279428712357679</v>
      </c>
      <c r="G102">
        <f>'R'!I1664</f>
        <v>1.0719475278946777</v>
      </c>
      <c r="H102">
        <f t="shared" si="5"/>
        <v>0.58839650687025991</v>
      </c>
    </row>
    <row r="103" spans="1:8" x14ac:dyDescent="0.25">
      <c r="A103">
        <f>thLMSM!A736</f>
        <v>2009</v>
      </c>
      <c r="B103">
        <f>thLMSM!B736</f>
        <v>2</v>
      </c>
      <c r="C103" s="4">
        <f>'JOLTS vacs'!B116</f>
        <v>2794</v>
      </c>
      <c r="D103" s="4">
        <f>'JOLTS hires'!B111</f>
        <v>4004</v>
      </c>
      <c r="E103">
        <f t="shared" si="3"/>
        <v>0.69780219780219777</v>
      </c>
      <c r="F103">
        <f t="shared" si="4"/>
        <v>0.81273052647098443</v>
      </c>
      <c r="G103">
        <f>'R'!I1665</f>
        <v>0.9918451213913444</v>
      </c>
      <c r="H103">
        <f t="shared" si="5"/>
        <v>0.544427959015095</v>
      </c>
    </row>
    <row r="104" spans="1:8" x14ac:dyDescent="0.25">
      <c r="A104">
        <f>thLMSM!A737</f>
        <v>2009</v>
      </c>
      <c r="B104">
        <f>thLMSM!B737</f>
        <v>3</v>
      </c>
      <c r="C104" s="4">
        <f>'JOLTS vacs'!B117</f>
        <v>2493</v>
      </c>
      <c r="D104" s="4">
        <f>'JOLTS hires'!B112</f>
        <v>3697</v>
      </c>
      <c r="E104">
        <f t="shared" si="3"/>
        <v>0.67433053827427647</v>
      </c>
      <c r="F104">
        <f t="shared" si="4"/>
        <v>0.78539307430279481</v>
      </c>
      <c r="G104">
        <f>'R'!I1666</f>
        <v>0.9299327061462721</v>
      </c>
      <c r="H104">
        <f t="shared" si="5"/>
        <v>0.51044397387204532</v>
      </c>
    </row>
    <row r="105" spans="1:8" x14ac:dyDescent="0.25">
      <c r="A105">
        <f>thLMSM!A738</f>
        <v>2009</v>
      </c>
      <c r="B105">
        <f>thLMSM!B738</f>
        <v>4</v>
      </c>
      <c r="C105" s="4">
        <f>'JOLTS vacs'!B118</f>
        <v>2271</v>
      </c>
      <c r="D105" s="4">
        <f>'JOLTS hires'!B113</f>
        <v>3870</v>
      </c>
      <c r="E105">
        <f t="shared" si="3"/>
        <v>0.58682170542635659</v>
      </c>
      <c r="F105">
        <f t="shared" si="4"/>
        <v>0.68347149822385034</v>
      </c>
      <c r="G105">
        <f>'R'!I1667</f>
        <v>1.0386826848358073</v>
      </c>
      <c r="H105">
        <f t="shared" si="5"/>
        <v>0.5701372945971851</v>
      </c>
    </row>
    <row r="106" spans="1:8" x14ac:dyDescent="0.25">
      <c r="A106">
        <f>thLMSM!A739</f>
        <v>2009</v>
      </c>
      <c r="B106">
        <f>thLMSM!B739</f>
        <v>5</v>
      </c>
      <c r="C106" s="4">
        <f>'JOLTS vacs'!B119</f>
        <v>2413</v>
      </c>
      <c r="D106" s="4">
        <f>'JOLTS hires'!B114</f>
        <v>3736</v>
      </c>
      <c r="E106">
        <f t="shared" si="3"/>
        <v>0.64587794432548185</v>
      </c>
      <c r="F106">
        <f t="shared" si="4"/>
        <v>0.75225432562544547</v>
      </c>
      <c r="G106">
        <f>'R'!I1668</f>
        <v>1.0964992078509856</v>
      </c>
      <c r="H106">
        <f t="shared" si="5"/>
        <v>0.60187302726716829</v>
      </c>
    </row>
    <row r="107" spans="1:8" x14ac:dyDescent="0.25">
      <c r="A107">
        <f>thLMSM!A740</f>
        <v>2009</v>
      </c>
      <c r="B107">
        <f>thLMSM!B740</f>
        <v>6</v>
      </c>
      <c r="C107" s="4">
        <f>'JOLTS vacs'!B120</f>
        <v>2388</v>
      </c>
      <c r="D107" s="4">
        <f>'JOLTS hires'!B115</f>
        <v>3649</v>
      </c>
      <c r="E107">
        <f t="shared" si="3"/>
        <v>0.65442587010139763</v>
      </c>
      <c r="F107">
        <f t="shared" si="4"/>
        <v>0.76221009853355004</v>
      </c>
      <c r="G107">
        <f>'R'!I1669</f>
        <v>1.1102071954338317</v>
      </c>
      <c r="H107">
        <f t="shared" si="5"/>
        <v>0.60939739930971482</v>
      </c>
    </row>
    <row r="108" spans="1:8" x14ac:dyDescent="0.25">
      <c r="A108">
        <f>thLMSM!A741</f>
        <v>2009</v>
      </c>
      <c r="B108">
        <f>thLMSM!B741</f>
        <v>7</v>
      </c>
      <c r="C108" s="4">
        <f>'JOLTS vacs'!B121</f>
        <v>2146</v>
      </c>
      <c r="D108" s="4">
        <f>'JOLTS hires'!B116</f>
        <v>3807</v>
      </c>
      <c r="E108">
        <f t="shared" si="3"/>
        <v>0.56369845022327292</v>
      </c>
      <c r="F108">
        <f t="shared" si="4"/>
        <v>0.6565398327259262</v>
      </c>
      <c r="G108">
        <f>'R'!I1670</f>
        <v>1.1180602784440792</v>
      </c>
      <c r="H108">
        <f t="shared" si="5"/>
        <v>0.61370798960555417</v>
      </c>
    </row>
    <row r="109" spans="1:8" x14ac:dyDescent="0.25">
      <c r="A109">
        <f>thLMSM!A742</f>
        <v>2009</v>
      </c>
      <c r="B109">
        <f>thLMSM!B742</f>
        <v>8</v>
      </c>
      <c r="C109" s="4">
        <f>'JOLTS vacs'!B122</f>
        <v>2294</v>
      </c>
      <c r="D109" s="4">
        <f>'JOLTS hires'!B117</f>
        <v>3734</v>
      </c>
      <c r="E109">
        <f t="shared" si="3"/>
        <v>0.61435457953936801</v>
      </c>
      <c r="F109">
        <f t="shared" si="4"/>
        <v>0.71553904880423724</v>
      </c>
      <c r="G109">
        <f>'R'!I1671</f>
        <v>1.1985918070270585</v>
      </c>
      <c r="H109">
        <f t="shared" si="5"/>
        <v>0.65791208437520332</v>
      </c>
    </row>
    <row r="110" spans="1:8" x14ac:dyDescent="0.25">
      <c r="A110">
        <f>thLMSM!A743</f>
        <v>2009</v>
      </c>
      <c r="B110">
        <f>thLMSM!B743</f>
        <v>9</v>
      </c>
      <c r="C110" s="4">
        <f>'JOLTS vacs'!B123</f>
        <v>2434</v>
      </c>
      <c r="D110" s="4">
        <f>'JOLTS hires'!B118</f>
        <v>3846</v>
      </c>
      <c r="E110">
        <f t="shared" si="3"/>
        <v>0.63286531461258455</v>
      </c>
      <c r="F110">
        <f t="shared" si="4"/>
        <v>0.73709851007965832</v>
      </c>
      <c r="G110">
        <f>'R'!I1672</f>
        <v>1.2339280484323631</v>
      </c>
      <c r="H110">
        <f t="shared" si="5"/>
        <v>0.6773082959133192</v>
      </c>
    </row>
    <row r="111" spans="1:8" x14ac:dyDescent="0.25">
      <c r="A111">
        <f>thLMSM!A744</f>
        <v>2009</v>
      </c>
      <c r="B111">
        <f>thLMSM!B744</f>
        <v>10</v>
      </c>
      <c r="C111" s="4">
        <f>'JOLTS vacs'!B124</f>
        <v>2376</v>
      </c>
      <c r="D111" s="4">
        <f>'JOLTS hires'!B119</f>
        <v>3746</v>
      </c>
      <c r="E111">
        <f t="shared" si="3"/>
        <v>0.63427656166577684</v>
      </c>
      <c r="F111">
        <f t="shared" si="4"/>
        <v>0.73874219014276798</v>
      </c>
      <c r="G111">
        <f>'R'!I1673</f>
        <v>1.2547049823537162</v>
      </c>
      <c r="H111">
        <f t="shared" si="5"/>
        <v>0.68871284233436336</v>
      </c>
    </row>
    <row r="112" spans="1:8" x14ac:dyDescent="0.25">
      <c r="A112">
        <f>thLMSM!A745</f>
        <v>2009</v>
      </c>
      <c r="B112">
        <f>thLMSM!B745</f>
        <v>11</v>
      </c>
      <c r="C112" s="4">
        <f>'JOLTS vacs'!B125</f>
        <v>2419</v>
      </c>
      <c r="D112" s="4">
        <f>'JOLTS hires'!B120</f>
        <v>3966</v>
      </c>
      <c r="E112">
        <f t="shared" si="3"/>
        <v>0.60993444276348963</v>
      </c>
      <c r="F112">
        <f t="shared" si="4"/>
        <v>0.71039091355867923</v>
      </c>
      <c r="G112">
        <f>'R'!I1674</f>
        <v>1.2702858964099324</v>
      </c>
      <c r="H112">
        <f t="shared" si="5"/>
        <v>0.69726527159601659</v>
      </c>
    </row>
    <row r="113" spans="1:8" x14ac:dyDescent="0.25">
      <c r="A113">
        <f>thLMSM!A746</f>
        <v>2009</v>
      </c>
      <c r="B113">
        <f>thLMSM!B746</f>
        <v>12</v>
      </c>
      <c r="C113" s="4">
        <f>'JOLTS vacs'!B126</f>
        <v>2490</v>
      </c>
      <c r="D113" s="4">
        <f>'JOLTS hires'!B121</f>
        <v>3819</v>
      </c>
      <c r="E113">
        <f t="shared" si="3"/>
        <v>0.65200314218381772</v>
      </c>
      <c r="F113">
        <f t="shared" si="4"/>
        <v>0.75938834626313256</v>
      </c>
      <c r="G113">
        <f>'R'!I1675</f>
        <v>1.2909965394188103</v>
      </c>
      <c r="H113">
        <f t="shared" si="5"/>
        <v>0.70863343065637141</v>
      </c>
    </row>
    <row r="114" spans="1:8" x14ac:dyDescent="0.25">
      <c r="A114">
        <f>thLMSM!A747</f>
        <v>2010</v>
      </c>
      <c r="B114">
        <f>thLMSM!B747</f>
        <v>1</v>
      </c>
      <c r="C114" s="4">
        <f>'JOLTS vacs'!B127</f>
        <v>2706</v>
      </c>
      <c r="D114" s="4">
        <f>'JOLTS hires'!B122</f>
        <v>3903</v>
      </c>
      <c r="E114">
        <f t="shared" si="3"/>
        <v>0.69331283627978479</v>
      </c>
      <c r="F114">
        <f t="shared" si="4"/>
        <v>0.80750176513271255</v>
      </c>
      <c r="G114">
        <f>'R'!I1676</f>
        <v>1.2942525882888942</v>
      </c>
      <c r="H114">
        <f t="shared" si="5"/>
        <v>0.71042068957670212</v>
      </c>
    </row>
    <row r="115" spans="1:8" x14ac:dyDescent="0.25">
      <c r="A115">
        <f>thLMSM!A748</f>
        <v>2010</v>
      </c>
      <c r="B115">
        <f>thLMSM!B748</f>
        <v>2</v>
      </c>
      <c r="C115" s="4">
        <f>'JOLTS vacs'!B128</f>
        <v>2561</v>
      </c>
      <c r="D115" s="4">
        <f>'JOLTS hires'!B123</f>
        <v>3778</v>
      </c>
      <c r="E115">
        <f t="shared" si="3"/>
        <v>0.67787188988883007</v>
      </c>
      <c r="F115">
        <f t="shared" si="4"/>
        <v>0.78951768808472333</v>
      </c>
      <c r="G115">
        <f>'R'!I1677</f>
        <v>1.2515102005708212</v>
      </c>
      <c r="H115">
        <f t="shared" si="5"/>
        <v>0.68695921317589126</v>
      </c>
    </row>
    <row r="116" spans="1:8" x14ac:dyDescent="0.25">
      <c r="A116">
        <f>thLMSM!A749</f>
        <v>2010</v>
      </c>
      <c r="B116">
        <f>thLMSM!B749</f>
        <v>3</v>
      </c>
      <c r="C116" s="4">
        <f>'JOLTS vacs'!B129</f>
        <v>2652</v>
      </c>
      <c r="D116" s="4">
        <f>'JOLTS hires'!B124</f>
        <v>4189</v>
      </c>
      <c r="E116">
        <f t="shared" si="3"/>
        <v>0.63308665552637866</v>
      </c>
      <c r="F116">
        <f t="shared" si="4"/>
        <v>0.73735630593923585</v>
      </c>
      <c r="G116">
        <f>'R'!I1678</f>
        <v>1.3154375598147297</v>
      </c>
      <c r="H116">
        <f t="shared" si="5"/>
        <v>0.72204920955512797</v>
      </c>
    </row>
    <row r="117" spans="1:8" x14ac:dyDescent="0.25">
      <c r="A117">
        <f>thLMSM!A750</f>
        <v>2010</v>
      </c>
      <c r="B117">
        <f>thLMSM!B750</f>
        <v>4</v>
      </c>
      <c r="C117" s="4">
        <f>'JOLTS vacs'!B130</f>
        <v>3097</v>
      </c>
      <c r="D117" s="4">
        <f>'JOLTS hires'!B125</f>
        <v>4087</v>
      </c>
      <c r="E117">
        <f t="shared" si="3"/>
        <v>0.75776853437729386</v>
      </c>
      <c r="F117">
        <f t="shared" si="4"/>
        <v>0.88257334503577944</v>
      </c>
      <c r="G117">
        <f>'R'!I1679</f>
        <v>1.3617311304029434</v>
      </c>
      <c r="H117">
        <f t="shared" si="5"/>
        <v>0.74745994517028869</v>
      </c>
    </row>
    <row r="118" spans="1:8" x14ac:dyDescent="0.25">
      <c r="A118">
        <f>thLMSM!A751</f>
        <v>2010</v>
      </c>
      <c r="B118">
        <f>thLMSM!B751</f>
        <v>5</v>
      </c>
      <c r="C118" s="4">
        <f>'JOLTS vacs'!B131</f>
        <v>2900</v>
      </c>
      <c r="D118" s="4">
        <f>'JOLTS hires'!B126</f>
        <v>4368</v>
      </c>
      <c r="E118">
        <f t="shared" si="3"/>
        <v>0.66391941391941389</v>
      </c>
      <c r="F118">
        <f t="shared" si="4"/>
        <v>0.77326723319089719</v>
      </c>
      <c r="G118">
        <f>'R'!I1680</f>
        <v>1.2744237661779461</v>
      </c>
      <c r="H118">
        <f t="shared" si="5"/>
        <v>0.69953656571632228</v>
      </c>
    </row>
    <row r="119" spans="1:8" x14ac:dyDescent="0.25">
      <c r="A119">
        <f>thLMSM!A752</f>
        <v>2010</v>
      </c>
      <c r="B119">
        <f>thLMSM!B752</f>
        <v>6</v>
      </c>
      <c r="C119" s="4">
        <f>'JOLTS vacs'!B132</f>
        <v>2728</v>
      </c>
      <c r="D119" s="4">
        <f>'JOLTS hires'!B127</f>
        <v>4074</v>
      </c>
      <c r="E119">
        <f t="shared" si="3"/>
        <v>0.66961217476681389</v>
      </c>
      <c r="F119">
        <f t="shared" si="4"/>
        <v>0.77989759425188709</v>
      </c>
      <c r="G119">
        <f>'R'!I1681</f>
        <v>1.2244153084864493</v>
      </c>
      <c r="H119">
        <f t="shared" si="5"/>
        <v>0.6720867129446696</v>
      </c>
    </row>
    <row r="120" spans="1:8" x14ac:dyDescent="0.25">
      <c r="A120">
        <f>thLMSM!A753</f>
        <v>2010</v>
      </c>
      <c r="B120">
        <f>thLMSM!B753</f>
        <v>7</v>
      </c>
      <c r="C120" s="4">
        <f>'JOLTS vacs'!B133</f>
        <v>2929</v>
      </c>
      <c r="D120" s="4">
        <f>'JOLTS hires'!B128</f>
        <v>4121</v>
      </c>
      <c r="E120">
        <f t="shared" si="3"/>
        <v>0.71074981800533854</v>
      </c>
      <c r="F120">
        <f t="shared" si="4"/>
        <v>0.82781062541218586</v>
      </c>
      <c r="G120">
        <f>'R'!I1682</f>
        <v>1.2161894018144535</v>
      </c>
      <c r="H120">
        <f t="shared" si="5"/>
        <v>0.66757147817273155</v>
      </c>
    </row>
    <row r="121" spans="1:8" x14ac:dyDescent="0.25">
      <c r="A121">
        <f>thLMSM!A754</f>
        <v>2010</v>
      </c>
      <c r="B121">
        <f>thLMSM!B754</f>
        <v>8</v>
      </c>
      <c r="C121" s="4">
        <f>'JOLTS vacs'!B134</f>
        <v>2869</v>
      </c>
      <c r="D121" s="4">
        <f>'JOLTS hires'!B129</f>
        <v>3914</v>
      </c>
      <c r="E121">
        <f t="shared" si="3"/>
        <v>0.73300970873786409</v>
      </c>
      <c r="F121">
        <f t="shared" si="4"/>
        <v>0.85373672993179395</v>
      </c>
      <c r="G121">
        <f>'R'!I1683</f>
        <v>1.2189788794852763</v>
      </c>
      <c r="H121">
        <f t="shared" si="5"/>
        <v>0.66910263419930338</v>
      </c>
    </row>
    <row r="122" spans="1:8" x14ac:dyDescent="0.25">
      <c r="A122">
        <f>thLMSM!A755</f>
        <v>2010</v>
      </c>
      <c r="B122">
        <f>thLMSM!B755</f>
        <v>9</v>
      </c>
      <c r="C122" s="4">
        <f>'JOLTS vacs'!B135</f>
        <v>2782</v>
      </c>
      <c r="D122" s="4">
        <f>'JOLTS hires'!B130</f>
        <v>3995</v>
      </c>
      <c r="E122">
        <f t="shared" si="3"/>
        <v>0.69637046307884853</v>
      </c>
      <c r="F122">
        <f t="shared" si="4"/>
        <v>0.81106298440943836</v>
      </c>
      <c r="G122">
        <f>'R'!I1684</f>
        <v>1.2532050117407141</v>
      </c>
      <c r="H122">
        <f t="shared" si="5"/>
        <v>0.68788950215573363</v>
      </c>
    </row>
    <row r="123" spans="1:8" x14ac:dyDescent="0.25">
      <c r="A123">
        <f>thLMSM!A756</f>
        <v>2010</v>
      </c>
      <c r="B123">
        <f>thLMSM!B756</f>
        <v>10</v>
      </c>
      <c r="C123" s="4">
        <f>'JOLTS vacs'!B136</f>
        <v>3026</v>
      </c>
      <c r="D123" s="4">
        <f>'JOLTS hires'!B131</f>
        <v>4050</v>
      </c>
      <c r="E123">
        <f t="shared" si="3"/>
        <v>0.74716049382716054</v>
      </c>
      <c r="F123">
        <f t="shared" si="4"/>
        <v>0.8702181555447035</v>
      </c>
      <c r="G123">
        <f>'R'!I1685</f>
        <v>1.3026444560565282</v>
      </c>
      <c r="H123">
        <f t="shared" si="5"/>
        <v>0.71502702109209892</v>
      </c>
    </row>
    <row r="124" spans="1:8" x14ac:dyDescent="0.25">
      <c r="A124">
        <f>thLMSM!A757</f>
        <v>2010</v>
      </c>
      <c r="B124">
        <f>thLMSM!B757</f>
        <v>11</v>
      </c>
      <c r="C124" s="4">
        <f>'JOLTS vacs'!B137</f>
        <v>3072</v>
      </c>
      <c r="D124" s="4">
        <f>'JOLTS hires'!B132</f>
        <v>4110</v>
      </c>
      <c r="E124">
        <f t="shared" si="3"/>
        <v>0.74744525547445251</v>
      </c>
      <c r="F124">
        <f t="shared" si="4"/>
        <v>0.8705498175604599</v>
      </c>
      <c r="G124">
        <f>'R'!I1686</f>
        <v>1.3305312441183914</v>
      </c>
      <c r="H124">
        <f t="shared" si="5"/>
        <v>0.73033419635622598</v>
      </c>
    </row>
    <row r="125" spans="1:8" x14ac:dyDescent="0.25">
      <c r="A125">
        <f>thLMSM!A758</f>
        <v>2010</v>
      </c>
      <c r="B125">
        <f>thLMSM!B758</f>
        <v>12</v>
      </c>
      <c r="C125" s="4">
        <f>'JOLTS vacs'!B138</f>
        <v>2909</v>
      </c>
      <c r="D125" s="4">
        <f>'JOLTS hires'!B133</f>
        <v>4180</v>
      </c>
      <c r="E125">
        <f t="shared" si="3"/>
        <v>0.69593301435406696</v>
      </c>
      <c r="F125">
        <f t="shared" si="4"/>
        <v>0.81055348768742241</v>
      </c>
      <c r="G125">
        <f>'R'!I1687</f>
        <v>1.3735096917487852</v>
      </c>
      <c r="H125">
        <f t="shared" si="5"/>
        <v>0.7539252470358212</v>
      </c>
    </row>
    <row r="126" spans="1:8" x14ac:dyDescent="0.25">
      <c r="A126">
        <f>thLMSM!A759</f>
        <v>2011</v>
      </c>
      <c r="B126">
        <f>thLMSM!B759</f>
        <v>1</v>
      </c>
      <c r="C126" s="4">
        <f>'JOLTS vacs'!B139</f>
        <v>2917</v>
      </c>
      <c r="D126" s="4">
        <f>'JOLTS hires'!B134</f>
        <v>3904</v>
      </c>
      <c r="E126">
        <f t="shared" si="3"/>
        <v>0.74718237704918034</v>
      </c>
      <c r="F126">
        <f t="shared" si="4"/>
        <v>0.87024364294300782</v>
      </c>
      <c r="G126">
        <f>'R'!I1688</f>
        <v>1.4102081607809527</v>
      </c>
      <c r="H126">
        <f t="shared" si="5"/>
        <v>0.77406919104810246</v>
      </c>
    </row>
    <row r="127" spans="1:8" x14ac:dyDescent="0.25">
      <c r="A127">
        <f>thLMSM!A760</f>
        <v>2011</v>
      </c>
      <c r="B127">
        <f>thLMSM!B760</f>
        <v>2</v>
      </c>
      <c r="C127" s="4">
        <f>'JOLTS vacs'!B140</f>
        <v>3065</v>
      </c>
      <c r="D127" s="4">
        <f>'JOLTS hires'!B135</f>
        <v>4035</v>
      </c>
      <c r="E127">
        <f t="shared" si="3"/>
        <v>0.7596034696406444</v>
      </c>
      <c r="F127">
        <f t="shared" si="4"/>
        <v>0.88471049494347542</v>
      </c>
      <c r="G127">
        <f>'R'!I1689</f>
        <v>1.4509589021603073</v>
      </c>
      <c r="H127">
        <f t="shared" si="5"/>
        <v>0.79643744439635922</v>
      </c>
    </row>
    <row r="128" spans="1:8" x14ac:dyDescent="0.25">
      <c r="A128">
        <f>thLMSM!A761</f>
        <v>2011</v>
      </c>
      <c r="B128">
        <f>thLMSM!B761</f>
        <v>3</v>
      </c>
      <c r="C128" s="4">
        <f>'JOLTS vacs'!B141</f>
        <v>3132</v>
      </c>
      <c r="D128" s="4">
        <f>'JOLTS hires'!B136</f>
        <v>4266</v>
      </c>
      <c r="E128">
        <f t="shared" si="3"/>
        <v>0.73417721518987344</v>
      </c>
      <c r="F128">
        <f t="shared" si="4"/>
        <v>0.85509652520957957</v>
      </c>
      <c r="G128">
        <f>'R'!I1690</f>
        <v>1.4243060035371973</v>
      </c>
      <c r="H128">
        <f t="shared" si="5"/>
        <v>0.7818075562351301</v>
      </c>
    </row>
    <row r="129" spans="1:8" x14ac:dyDescent="0.25">
      <c r="A129">
        <f>thLMSM!A762</f>
        <v>2011</v>
      </c>
      <c r="B129">
        <f>thLMSM!B762</f>
        <v>4</v>
      </c>
      <c r="C129" s="4">
        <f>'JOLTS vacs'!B142</f>
        <v>3099</v>
      </c>
      <c r="D129" s="4">
        <f>'JOLTS hires'!B137</f>
        <v>4219</v>
      </c>
      <c r="E129">
        <f t="shared" si="3"/>
        <v>0.73453424982223281</v>
      </c>
      <c r="F129">
        <f t="shared" si="4"/>
        <v>0.85551236360280869</v>
      </c>
      <c r="G129">
        <f>'R'!I1691</f>
        <v>1.4500513087975777</v>
      </c>
      <c r="H129">
        <f t="shared" si="5"/>
        <v>0.79593926258205194</v>
      </c>
    </row>
    <row r="130" spans="1:8" x14ac:dyDescent="0.25">
      <c r="A130">
        <f>thLMSM!A763</f>
        <v>2011</v>
      </c>
      <c r="B130">
        <f>thLMSM!B763</f>
        <v>5</v>
      </c>
      <c r="C130" s="4">
        <f>'JOLTS vacs'!B143</f>
        <v>3032</v>
      </c>
      <c r="D130" s="4">
        <f>'JOLTS hires'!B138</f>
        <v>4125</v>
      </c>
      <c r="E130">
        <f t="shared" si="3"/>
        <v>0.73503030303030303</v>
      </c>
      <c r="F130">
        <f t="shared" si="4"/>
        <v>0.85609011699226822</v>
      </c>
      <c r="G130">
        <f>'R'!I1692</f>
        <v>1.4477930445139404</v>
      </c>
      <c r="H130">
        <f t="shared" si="5"/>
        <v>0.79469969181808764</v>
      </c>
    </row>
    <row r="131" spans="1:8" x14ac:dyDescent="0.25">
      <c r="A131">
        <f>thLMSM!A764</f>
        <v>2011</v>
      </c>
      <c r="B131">
        <f>thLMSM!B764</f>
        <v>6</v>
      </c>
      <c r="C131" s="4">
        <f>'JOLTS vacs'!B144</f>
        <v>3194</v>
      </c>
      <c r="D131" s="4">
        <f>'JOLTS hires'!B139</f>
        <v>4297</v>
      </c>
      <c r="E131">
        <f t="shared" si="3"/>
        <v>0.74330928554805675</v>
      </c>
      <c r="F131">
        <f t="shared" si="4"/>
        <v>0.86573265156938828</v>
      </c>
      <c r="G131">
        <f>'R'!I1693</f>
        <v>1.3913633540175376</v>
      </c>
      <c r="H131">
        <f t="shared" si="5"/>
        <v>0.76372519735093347</v>
      </c>
    </row>
    <row r="132" spans="1:8" x14ac:dyDescent="0.25">
      <c r="A132">
        <f>thLMSM!A765</f>
        <v>2011</v>
      </c>
      <c r="B132">
        <f>thLMSM!B765</f>
        <v>7</v>
      </c>
      <c r="C132" s="4">
        <f>'JOLTS vacs'!B145</f>
        <v>3417</v>
      </c>
      <c r="D132" s="4">
        <f>'JOLTS hires'!B140</f>
        <v>4180</v>
      </c>
      <c r="E132">
        <f t="shared" si="3"/>
        <v>0.81746411483253589</v>
      </c>
      <c r="F132">
        <f t="shared" si="4"/>
        <v>0.95210081382878042</v>
      </c>
      <c r="G132">
        <f>'R'!I1694</f>
        <v>1.4282581755398862</v>
      </c>
      <c r="H132">
        <f t="shared" si="5"/>
        <v>0.78397692007096997</v>
      </c>
    </row>
    <row r="133" spans="1:8" x14ac:dyDescent="0.25">
      <c r="A133">
        <f>thLMSM!A766</f>
        <v>2011</v>
      </c>
      <c r="B133">
        <f>thLMSM!B766</f>
        <v>8</v>
      </c>
      <c r="C133" s="4">
        <f>'JOLTS vacs'!B146</f>
        <v>3138</v>
      </c>
      <c r="D133" s="4">
        <f>'JOLTS hires'!B141</f>
        <v>4193</v>
      </c>
      <c r="E133">
        <f t="shared" si="3"/>
        <v>0.74839017409969</v>
      </c>
      <c r="F133">
        <f t="shared" si="4"/>
        <v>0.87165036469857482</v>
      </c>
      <c r="G133">
        <f>'R'!I1695</f>
        <v>1.2745082177205833</v>
      </c>
      <c r="H133">
        <f t="shared" si="5"/>
        <v>0.6995829215232946</v>
      </c>
    </row>
    <row r="134" spans="1:8" x14ac:dyDescent="0.25">
      <c r="A134">
        <f>thLMSM!A767</f>
        <v>2011</v>
      </c>
      <c r="B134">
        <f>thLMSM!B767</f>
        <v>9</v>
      </c>
      <c r="C134" s="4">
        <f>'JOLTS vacs'!B147</f>
        <v>3557</v>
      </c>
      <c r="D134" s="4">
        <f>'JOLTS hires'!B142</f>
        <v>4326</v>
      </c>
      <c r="E134">
        <f t="shared" ref="E134:E178" si="6">C134/D134</f>
        <v>0.82223763291724461</v>
      </c>
      <c r="F134">
        <f t="shared" ref="F134:F178" si="7">E134/$E$89</f>
        <v>0.95766053244004778</v>
      </c>
      <c r="G134">
        <f>'R'!I1696</f>
        <v>1.2608212384284294</v>
      </c>
      <c r="H134">
        <f t="shared" ref="H134:H178" si="8">G134/$G$89</f>
        <v>0.69207008101987377</v>
      </c>
    </row>
    <row r="135" spans="1:8" x14ac:dyDescent="0.25">
      <c r="A135">
        <f>thLMSM!A768</f>
        <v>2011</v>
      </c>
      <c r="B135">
        <f>thLMSM!B768</f>
        <v>10</v>
      </c>
      <c r="C135" s="4">
        <f>'JOLTS vacs'!B148</f>
        <v>3422</v>
      </c>
      <c r="D135" s="4">
        <f>'JOLTS hires'!B143</f>
        <v>4217</v>
      </c>
      <c r="E135">
        <f t="shared" si="6"/>
        <v>0.81147735356888784</v>
      </c>
      <c r="F135">
        <f t="shared" si="7"/>
        <v>0.94512803035377058</v>
      </c>
      <c r="G135">
        <f>'R'!I1697</f>
        <v>1.2998434541654542</v>
      </c>
      <c r="H135">
        <f t="shared" si="8"/>
        <v>0.71348953937255821</v>
      </c>
    </row>
    <row r="136" spans="1:8" x14ac:dyDescent="0.25">
      <c r="A136">
        <f>thLMSM!A769</f>
        <v>2011</v>
      </c>
      <c r="B136">
        <f>thLMSM!B769</f>
        <v>11</v>
      </c>
      <c r="C136" s="4">
        <f>'JOLTS vacs'!B149</f>
        <v>3215</v>
      </c>
      <c r="D136" s="4">
        <f>'JOLTS hires'!B144</f>
        <v>4235</v>
      </c>
      <c r="E136">
        <f t="shared" si="6"/>
        <v>0.75914994096812283</v>
      </c>
      <c r="F136">
        <f t="shared" si="7"/>
        <v>0.88418226989925941</v>
      </c>
      <c r="G136">
        <f>'R'!I1698</f>
        <v>1.3174461029295055</v>
      </c>
      <c r="H136">
        <f t="shared" si="8"/>
        <v>0.72315170731913092</v>
      </c>
    </row>
    <row r="137" spans="1:8" x14ac:dyDescent="0.25">
      <c r="A137">
        <f>thLMSM!A770</f>
        <v>2011</v>
      </c>
      <c r="B137">
        <f>thLMSM!B770</f>
        <v>12</v>
      </c>
      <c r="C137" s="4">
        <f>'JOLTS vacs'!B150</f>
        <v>3527</v>
      </c>
      <c r="D137" s="4">
        <f>'JOLTS hires'!B145</f>
        <v>4254</v>
      </c>
      <c r="E137">
        <f t="shared" si="6"/>
        <v>0.82910202162670432</v>
      </c>
      <c r="F137">
        <f t="shared" si="7"/>
        <v>0.96565548898692022</v>
      </c>
      <c r="G137">
        <f>'R'!I1699</f>
        <v>1.3346628278864709</v>
      </c>
      <c r="H137">
        <f t="shared" si="8"/>
        <v>0.73260204006472762</v>
      </c>
    </row>
    <row r="138" spans="1:8" x14ac:dyDescent="0.25">
      <c r="A138">
        <f>thLMSM!A771</f>
        <v>2012</v>
      </c>
      <c r="B138">
        <f>thLMSM!B771</f>
        <v>1</v>
      </c>
      <c r="C138" s="4">
        <f>'JOLTS vacs'!B151</f>
        <v>3653</v>
      </c>
      <c r="D138" s="4">
        <f>'JOLTS hires'!B146</f>
        <v>4296</v>
      </c>
      <c r="E138">
        <f t="shared" si="6"/>
        <v>0.85032588454376168</v>
      </c>
      <c r="F138">
        <f t="shared" si="7"/>
        <v>0.99037493145450839</v>
      </c>
      <c r="G138">
        <f>'R'!I1700</f>
        <v>1.3856113248262458</v>
      </c>
      <c r="H138">
        <f t="shared" si="8"/>
        <v>0.76056788433373845</v>
      </c>
    </row>
    <row r="139" spans="1:8" x14ac:dyDescent="0.25">
      <c r="A139">
        <f>thLMSM!A772</f>
        <v>2012</v>
      </c>
      <c r="B139">
        <f>thLMSM!B772</f>
        <v>2</v>
      </c>
      <c r="C139" s="4">
        <f>'JOLTS vacs'!B152</f>
        <v>3517</v>
      </c>
      <c r="D139" s="4">
        <f>'JOLTS hires'!B147</f>
        <v>4451</v>
      </c>
      <c r="E139">
        <f t="shared" si="6"/>
        <v>0.79015951471579415</v>
      </c>
      <c r="F139">
        <f t="shared" si="7"/>
        <v>0.92029913407217745</v>
      </c>
      <c r="G139">
        <f>'R'!I1701</f>
        <v>1.4336553070672156</v>
      </c>
      <c r="H139">
        <f t="shared" si="8"/>
        <v>0.78693942826765095</v>
      </c>
    </row>
    <row r="140" spans="1:8" x14ac:dyDescent="0.25">
      <c r="A140">
        <f>thLMSM!A773</f>
        <v>2012</v>
      </c>
      <c r="B140">
        <f>thLMSM!B773</f>
        <v>3</v>
      </c>
      <c r="C140" s="4">
        <f>'JOLTS vacs'!B153</f>
        <v>3837</v>
      </c>
      <c r="D140" s="4">
        <f>'JOLTS hires'!B148</f>
        <v>4472</v>
      </c>
      <c r="E140">
        <f t="shared" si="6"/>
        <v>0.85800536672629701</v>
      </c>
      <c r="F140">
        <f t="shared" si="7"/>
        <v>0.99931922772771342</v>
      </c>
      <c r="G140">
        <f>'R'!I1702</f>
        <v>1.4605501397385743</v>
      </c>
      <c r="H140">
        <f t="shared" si="8"/>
        <v>0.80170211504558297</v>
      </c>
    </row>
    <row r="141" spans="1:8" x14ac:dyDescent="0.25">
      <c r="A141">
        <f>thLMSM!A774</f>
        <v>2012</v>
      </c>
      <c r="B141">
        <f>thLMSM!B774</f>
        <v>4</v>
      </c>
      <c r="C141" s="4">
        <f>'JOLTS vacs'!B154</f>
        <v>3627</v>
      </c>
      <c r="D141" s="4">
        <f>'JOLTS hires'!B149</f>
        <v>4305</v>
      </c>
      <c r="E141">
        <f t="shared" si="6"/>
        <v>0.84250871080139378</v>
      </c>
      <c r="F141">
        <f t="shared" si="7"/>
        <v>0.98127026576104959</v>
      </c>
      <c r="G141">
        <f>'R'!I1703</f>
        <v>1.4522501186972605</v>
      </c>
      <c r="H141">
        <f t="shared" si="8"/>
        <v>0.79714619858458757</v>
      </c>
    </row>
    <row r="142" spans="1:8" x14ac:dyDescent="0.25">
      <c r="A142">
        <f>thLMSM!A775</f>
        <v>2012</v>
      </c>
      <c r="B142">
        <f>thLMSM!B775</f>
        <v>5</v>
      </c>
      <c r="C142" s="4">
        <f>'JOLTS vacs'!B155</f>
        <v>3696</v>
      </c>
      <c r="D142" s="4">
        <f>'JOLTS hires'!B150</f>
        <v>4440</v>
      </c>
      <c r="E142">
        <f t="shared" si="6"/>
        <v>0.83243243243243248</v>
      </c>
      <c r="F142">
        <f t="shared" si="7"/>
        <v>0.96953441991609934</v>
      </c>
      <c r="G142">
        <f>'R'!I1704</f>
        <v>1.4052944943908752</v>
      </c>
      <c r="H142">
        <f t="shared" si="8"/>
        <v>0.77137205889880245</v>
      </c>
    </row>
    <row r="143" spans="1:8" x14ac:dyDescent="0.25">
      <c r="A143">
        <f>thLMSM!A776</f>
        <v>2012</v>
      </c>
      <c r="B143">
        <f>thLMSM!B776</f>
        <v>6</v>
      </c>
      <c r="C143" s="4">
        <f>'JOLTS vacs'!B156</f>
        <v>3785</v>
      </c>
      <c r="D143" s="4">
        <f>'JOLTS hires'!B151</f>
        <v>4338</v>
      </c>
      <c r="E143">
        <f t="shared" si="6"/>
        <v>0.87252189949285386</v>
      </c>
      <c r="F143">
        <f t="shared" si="7"/>
        <v>1.0162266398210777</v>
      </c>
      <c r="G143">
        <f>'R'!I1705</f>
        <v>1.3874059662051019</v>
      </c>
      <c r="H143">
        <f t="shared" si="8"/>
        <v>0.761552970535185</v>
      </c>
    </row>
    <row r="144" spans="1:8" x14ac:dyDescent="0.25">
      <c r="A144">
        <f>thLMSM!A777</f>
        <v>2012</v>
      </c>
      <c r="B144">
        <f>thLMSM!B777</f>
        <v>7</v>
      </c>
      <c r="C144" s="4">
        <f>'JOLTS vacs'!B157</f>
        <v>3587</v>
      </c>
      <c r="D144" s="4">
        <f>'JOLTS hires'!B152</f>
        <v>4285</v>
      </c>
      <c r="E144">
        <f t="shared" si="6"/>
        <v>0.8371061843640607</v>
      </c>
      <c r="F144">
        <f t="shared" si="7"/>
        <v>0.97497794084502554</v>
      </c>
      <c r="G144">
        <f>'R'!I1706</f>
        <v>1.4264643889670445</v>
      </c>
      <c r="H144">
        <f t="shared" si="8"/>
        <v>0.78299230307614021</v>
      </c>
    </row>
    <row r="145" spans="1:8" x14ac:dyDescent="0.25">
      <c r="A145">
        <f>thLMSM!A778</f>
        <v>2012</v>
      </c>
      <c r="B145">
        <f>thLMSM!B778</f>
        <v>8</v>
      </c>
      <c r="C145" s="4">
        <f>'JOLTS vacs'!B158</f>
        <v>3637</v>
      </c>
      <c r="D145" s="4">
        <f>'JOLTS hires'!B153</f>
        <v>4460</v>
      </c>
      <c r="E145">
        <f t="shared" si="6"/>
        <v>0.81547085201793723</v>
      </c>
      <c r="F145">
        <f t="shared" si="7"/>
        <v>0.94977925975255928</v>
      </c>
      <c r="G145">
        <f>'R'!I1707</f>
        <v>1.4654432264528989</v>
      </c>
      <c r="H145">
        <f t="shared" si="8"/>
        <v>0.80438795092430027</v>
      </c>
    </row>
    <row r="146" spans="1:8" x14ac:dyDescent="0.25">
      <c r="A146">
        <f>thLMSM!A779</f>
        <v>2012</v>
      </c>
      <c r="B146">
        <f>thLMSM!B779</f>
        <v>9</v>
      </c>
      <c r="C146" s="4">
        <f>'JOLTS vacs'!B159</f>
        <v>3614</v>
      </c>
      <c r="D146" s="4">
        <f>'JOLTS hires'!B154</f>
        <v>4220</v>
      </c>
      <c r="E146">
        <f t="shared" si="6"/>
        <v>0.85639810426540286</v>
      </c>
      <c r="F146">
        <f t="shared" si="7"/>
        <v>0.99744724843310273</v>
      </c>
      <c r="G146">
        <f>'R'!I1708</f>
        <v>1.5018313070898688</v>
      </c>
      <c r="H146">
        <f t="shared" si="8"/>
        <v>0.8243615214409068</v>
      </c>
    </row>
    <row r="147" spans="1:8" x14ac:dyDescent="0.25">
      <c r="A147">
        <f>thLMSM!A780</f>
        <v>2012</v>
      </c>
      <c r="B147">
        <f>thLMSM!B780</f>
        <v>10</v>
      </c>
      <c r="C147" s="4">
        <f>'JOLTS vacs'!B160</f>
        <v>3729</v>
      </c>
      <c r="D147" s="4">
        <f>'JOLTS hires'!B155</f>
        <v>4322</v>
      </c>
      <c r="E147">
        <f t="shared" si="6"/>
        <v>0.86279500231374362</v>
      </c>
      <c r="F147">
        <f t="shared" si="7"/>
        <v>1.0048977184015033</v>
      </c>
      <c r="G147">
        <f>'R'!I1709</f>
        <v>1.4979312497330204</v>
      </c>
      <c r="H147">
        <f t="shared" si="8"/>
        <v>0.8222207635533727</v>
      </c>
    </row>
    <row r="148" spans="1:8" x14ac:dyDescent="0.25">
      <c r="A148">
        <f>thLMSM!A781</f>
        <v>2012</v>
      </c>
      <c r="B148">
        <f>thLMSM!B781</f>
        <v>11</v>
      </c>
      <c r="C148" s="4">
        <f>'JOLTS vacs'!B161</f>
        <v>3741</v>
      </c>
      <c r="D148" s="4">
        <f>'JOLTS hires'!B156</f>
        <v>4417</v>
      </c>
      <c r="E148">
        <f t="shared" si="6"/>
        <v>0.84695494679646821</v>
      </c>
      <c r="F148">
        <f t="shared" si="7"/>
        <v>0.98644879877867619</v>
      </c>
      <c r="G148">
        <f>'R'!I1710</f>
        <v>1.4615672761506002</v>
      </c>
      <c r="H148">
        <f t="shared" si="8"/>
        <v>0.80226042550040721</v>
      </c>
    </row>
    <row r="149" spans="1:8" x14ac:dyDescent="0.25">
      <c r="A149">
        <f>thLMSM!A782</f>
        <v>2012</v>
      </c>
      <c r="B149">
        <f>thLMSM!B782</f>
        <v>12</v>
      </c>
      <c r="C149" s="4">
        <f>'JOLTS vacs'!B162</f>
        <v>3640</v>
      </c>
      <c r="D149" s="4">
        <f>'JOLTS hires'!B157</f>
        <v>4361</v>
      </c>
      <c r="E149">
        <f t="shared" si="6"/>
        <v>0.8346709470304976</v>
      </c>
      <c r="F149">
        <f t="shared" si="7"/>
        <v>0.97214161885231443</v>
      </c>
      <c r="G149">
        <f>'R'!I1711</f>
        <v>1.4965929569888452</v>
      </c>
      <c r="H149">
        <f t="shared" si="8"/>
        <v>0.82148616903698901</v>
      </c>
    </row>
    <row r="150" spans="1:8" x14ac:dyDescent="0.25">
      <c r="A150">
        <f>thLMSM!A783</f>
        <v>2013</v>
      </c>
      <c r="B150">
        <f>thLMSM!B783</f>
        <v>1</v>
      </c>
      <c r="C150" s="4">
        <f>'JOLTS vacs'!B163</f>
        <v>3770</v>
      </c>
      <c r="D150" s="4">
        <f>'JOLTS hires'!B158</f>
        <v>4411</v>
      </c>
      <c r="E150">
        <f t="shared" si="6"/>
        <v>0.85468147812287465</v>
      </c>
      <c r="F150">
        <f t="shared" si="7"/>
        <v>0.99544789321042648</v>
      </c>
      <c r="G150">
        <f>'R'!I1712</f>
        <v>1.5551037667706278</v>
      </c>
      <c r="H150">
        <f t="shared" si="8"/>
        <v>0.85360299863345945</v>
      </c>
    </row>
    <row r="151" spans="1:8" x14ac:dyDescent="0.25">
      <c r="A151">
        <f>thLMSM!A784</f>
        <v>2013</v>
      </c>
      <c r="B151">
        <f>thLMSM!B784</f>
        <v>2</v>
      </c>
      <c r="C151" s="4">
        <f>'JOLTS vacs'!B164</f>
        <v>4023</v>
      </c>
      <c r="D151" s="4">
        <f>'JOLTS hires'!B159</f>
        <v>4574</v>
      </c>
      <c r="E151">
        <f t="shared" si="6"/>
        <v>0.8795365107127241</v>
      </c>
      <c r="F151">
        <f t="shared" si="7"/>
        <v>1.0243965605918495</v>
      </c>
      <c r="G151">
        <f>'R'!I1713</f>
        <v>1.5743536639852604</v>
      </c>
      <c r="H151">
        <f t="shared" si="8"/>
        <v>0.86416934818318691</v>
      </c>
    </row>
    <row r="152" spans="1:8" x14ac:dyDescent="0.25">
      <c r="A152">
        <f>thLMSM!A785</f>
        <v>2013</v>
      </c>
      <c r="B152">
        <f>thLMSM!B785</f>
        <v>3</v>
      </c>
      <c r="C152" s="4">
        <f>'JOLTS vacs'!B165</f>
        <v>3891</v>
      </c>
      <c r="D152" s="4">
        <f>'JOLTS hires'!B160</f>
        <v>4289</v>
      </c>
      <c r="E152">
        <f t="shared" si="6"/>
        <v>0.90720447656796455</v>
      </c>
      <c r="F152">
        <f t="shared" si="7"/>
        <v>1.0566214525837847</v>
      </c>
      <c r="G152">
        <f>'R'!I1714</f>
        <v>1.6088489101765204</v>
      </c>
      <c r="H152">
        <f t="shared" si="8"/>
        <v>0.88310393391093278</v>
      </c>
    </row>
    <row r="153" spans="1:8" x14ac:dyDescent="0.25">
      <c r="A153">
        <f>thLMSM!A786</f>
        <v>2013</v>
      </c>
      <c r="B153">
        <f>thLMSM!B786</f>
        <v>4</v>
      </c>
      <c r="C153" s="4">
        <f>'JOLTS vacs'!B166</f>
        <v>3840</v>
      </c>
      <c r="D153" s="4">
        <f>'JOLTS hires'!B161</f>
        <v>4490</v>
      </c>
      <c r="E153">
        <f t="shared" si="6"/>
        <v>0.85523385300668153</v>
      </c>
      <c r="F153">
        <f t="shared" si="7"/>
        <v>0.99609124448037045</v>
      </c>
      <c r="G153">
        <f>'R'!I1715</f>
        <v>1.6297449047727883</v>
      </c>
      <c r="H153">
        <f t="shared" si="8"/>
        <v>0.89457383323722872</v>
      </c>
    </row>
    <row r="154" spans="1:8" x14ac:dyDescent="0.25">
      <c r="A154">
        <f>thLMSM!A787</f>
        <v>2013</v>
      </c>
      <c r="B154">
        <f>thLMSM!B787</f>
        <v>5</v>
      </c>
      <c r="C154" s="4">
        <f>'JOLTS vacs'!B167</f>
        <v>3829</v>
      </c>
      <c r="D154" s="4">
        <f>'JOLTS hires'!B162</f>
        <v>4554</v>
      </c>
      <c r="E154">
        <f t="shared" si="6"/>
        <v>0.84079929732103642</v>
      </c>
      <c r="F154">
        <f t="shared" si="7"/>
        <v>0.97927931112917377</v>
      </c>
      <c r="G154">
        <f>'R'!I1716</f>
        <v>1.6986311417464901</v>
      </c>
      <c r="H154">
        <f t="shared" si="8"/>
        <v>0.93238577846030268</v>
      </c>
    </row>
    <row r="155" spans="1:8" x14ac:dyDescent="0.25">
      <c r="A155">
        <f>thLMSM!A788</f>
        <v>2013</v>
      </c>
      <c r="B155">
        <f>thLMSM!B788</f>
        <v>6</v>
      </c>
      <c r="C155" s="4">
        <f>'JOLTS vacs'!B168</f>
        <v>3864</v>
      </c>
      <c r="D155" s="4">
        <f>'JOLTS hires'!B163</f>
        <v>4410</v>
      </c>
      <c r="E155">
        <f t="shared" si="6"/>
        <v>0.87619047619047619</v>
      </c>
      <c r="F155">
        <f t="shared" si="7"/>
        <v>1.0204994327131731</v>
      </c>
      <c r="G155">
        <f>'R'!I1717</f>
        <v>1.6729600628030918</v>
      </c>
      <c r="H155">
        <f t="shared" si="8"/>
        <v>0.918294815250982</v>
      </c>
    </row>
    <row r="156" spans="1:8" x14ac:dyDescent="0.25">
      <c r="A156">
        <f>thLMSM!A789</f>
        <v>2013</v>
      </c>
      <c r="B156">
        <f>thLMSM!B789</f>
        <v>7</v>
      </c>
      <c r="C156" s="4">
        <f>'JOLTS vacs'!B169</f>
        <v>3829</v>
      </c>
      <c r="D156" s="4">
        <f>'JOLTS hires'!B164</f>
        <v>4493</v>
      </c>
      <c r="E156">
        <f t="shared" si="6"/>
        <v>0.85221455597596263</v>
      </c>
      <c r="F156">
        <f t="shared" si="7"/>
        <v>0.99257466790168203</v>
      </c>
      <c r="G156">
        <f>'R'!I1718</f>
        <v>1.7240353304383262</v>
      </c>
      <c r="H156">
        <f t="shared" si="8"/>
        <v>0.94633024448795144</v>
      </c>
    </row>
    <row r="157" spans="1:8" x14ac:dyDescent="0.25">
      <c r="A157">
        <f>thLMSM!A790</f>
        <v>2013</v>
      </c>
      <c r="B157">
        <f>thLMSM!B790</f>
        <v>8</v>
      </c>
      <c r="C157" s="4">
        <f>'JOLTS vacs'!B170</f>
        <v>3893</v>
      </c>
      <c r="D157" s="4">
        <f>'JOLTS hires'!B165</f>
        <v>4647</v>
      </c>
      <c r="E157">
        <f t="shared" si="6"/>
        <v>0.83774478157951371</v>
      </c>
      <c r="F157">
        <f t="shared" si="7"/>
        <v>0.97572171530253327</v>
      </c>
      <c r="G157">
        <f>'R'!I1719</f>
        <v>1.7213780147070934</v>
      </c>
      <c r="H157">
        <f t="shared" si="8"/>
        <v>0.94487163270591801</v>
      </c>
    </row>
    <row r="158" spans="1:8" x14ac:dyDescent="0.25">
      <c r="A158">
        <f>thLMSM!A791</f>
        <v>2013</v>
      </c>
      <c r="B158">
        <f>thLMSM!B791</f>
        <v>9</v>
      </c>
      <c r="C158" s="4">
        <f>'JOLTS vacs'!B171</f>
        <v>3955</v>
      </c>
      <c r="D158" s="4">
        <f>'JOLTS hires'!B166</f>
        <v>4651</v>
      </c>
      <c r="E158">
        <f t="shared" si="6"/>
        <v>0.85035476241668462</v>
      </c>
      <c r="F158">
        <f t="shared" si="7"/>
        <v>0.99040856552579382</v>
      </c>
      <c r="G158">
        <f>'R'!I1720</f>
        <v>1.7349054683139447</v>
      </c>
      <c r="H158">
        <f t="shared" si="8"/>
        <v>0.95229690888968177</v>
      </c>
    </row>
    <row r="159" spans="1:8" x14ac:dyDescent="0.25">
      <c r="A159">
        <f>thLMSM!A792</f>
        <v>2013</v>
      </c>
      <c r="B159">
        <f>thLMSM!B792</f>
        <v>10</v>
      </c>
      <c r="C159" s="4">
        <f>'JOLTS vacs'!B172</f>
        <v>4076</v>
      </c>
      <c r="D159" s="4">
        <f>'JOLTS hires'!B167</f>
        <v>4458</v>
      </c>
      <c r="E159">
        <f t="shared" si="6"/>
        <v>0.91431135038133693</v>
      </c>
      <c r="F159">
        <f t="shared" si="7"/>
        <v>1.0648988316377588</v>
      </c>
      <c r="G159">
        <f>'R'!I1721</f>
        <v>1.7711618744328561</v>
      </c>
      <c r="H159">
        <f t="shared" si="8"/>
        <v>0.97219820270947876</v>
      </c>
    </row>
    <row r="160" spans="1:8" x14ac:dyDescent="0.25">
      <c r="A160">
        <f>thLMSM!A793</f>
        <v>2013</v>
      </c>
      <c r="B160">
        <f>thLMSM!B793</f>
        <v>11</v>
      </c>
      <c r="C160" s="4">
        <f>'JOLTS vacs'!B173</f>
        <v>4073</v>
      </c>
      <c r="D160" s="4">
        <f>'JOLTS hires'!B168</f>
        <v>4616</v>
      </c>
      <c r="E160">
        <f t="shared" si="6"/>
        <v>0.88236568457539</v>
      </c>
      <c r="F160">
        <f t="shared" si="7"/>
        <v>1.0276917006331456</v>
      </c>
      <c r="G160">
        <f>'R'!I1722</f>
        <v>1.8351454287768734</v>
      </c>
      <c r="H160">
        <f t="shared" si="8"/>
        <v>1.007319044815532</v>
      </c>
    </row>
    <row r="161" spans="1:8" x14ac:dyDescent="0.25">
      <c r="A161">
        <f>thLMSM!A794</f>
        <v>2013</v>
      </c>
      <c r="B161">
        <f>thLMSM!B794</f>
        <v>12</v>
      </c>
      <c r="C161" s="4">
        <f>'JOLTS vacs'!B174</f>
        <v>3977</v>
      </c>
      <c r="D161" s="4">
        <f>'JOLTS hires'!B169</f>
        <v>4545</v>
      </c>
      <c r="E161">
        <f t="shared" si="6"/>
        <v>0.87502750275027508</v>
      </c>
      <c r="F161">
        <f t="shared" si="7"/>
        <v>1.0191449170362328</v>
      </c>
      <c r="G161">
        <f>'R'!I1723</f>
        <v>1.8550172701591496</v>
      </c>
      <c r="H161">
        <f t="shared" si="8"/>
        <v>1.0182267821348909</v>
      </c>
    </row>
    <row r="162" spans="1:8" x14ac:dyDescent="0.25">
      <c r="A162">
        <f>thLMSM!A795</f>
        <v>2014</v>
      </c>
      <c r="B162">
        <f>thLMSM!B795</f>
        <v>1</v>
      </c>
      <c r="C162" s="4">
        <f>'JOLTS vacs'!B175</f>
        <v>3906</v>
      </c>
      <c r="D162" s="4">
        <f>'JOLTS hires'!B170</f>
        <v>4600</v>
      </c>
      <c r="E162">
        <f t="shared" si="6"/>
        <v>0.84913043478260875</v>
      </c>
      <c r="F162">
        <f t="shared" si="7"/>
        <v>0.98898259059228188</v>
      </c>
      <c r="G162">
        <f>'R'!I1724</f>
        <v>1.8578102192152408</v>
      </c>
      <c r="H162">
        <f t="shared" si="8"/>
        <v>1.0197598436194379</v>
      </c>
    </row>
    <row r="163" spans="1:8" x14ac:dyDescent="0.25">
      <c r="A163">
        <f>thLMSM!A796</f>
        <v>2014</v>
      </c>
      <c r="B163">
        <f>thLMSM!B796</f>
        <v>2</v>
      </c>
      <c r="C163" s="4">
        <f>'JOLTS vacs'!B176</f>
        <v>4160</v>
      </c>
      <c r="D163" s="4">
        <f>'JOLTS hires'!B171</f>
        <v>4698</v>
      </c>
      <c r="E163">
        <f t="shared" si="6"/>
        <v>0.88548318433375905</v>
      </c>
      <c r="F163">
        <f t="shared" si="7"/>
        <v>1.0313226539718892</v>
      </c>
      <c r="G163">
        <f>'R'!I1725</f>
        <v>1.8513106695241093</v>
      </c>
      <c r="H163">
        <f t="shared" si="8"/>
        <v>1.0161922134556718</v>
      </c>
    </row>
    <row r="164" spans="1:8" x14ac:dyDescent="0.25">
      <c r="A164">
        <f>thLMSM!A797</f>
        <v>2014</v>
      </c>
      <c r="B164">
        <f>thLMSM!B797</f>
        <v>3</v>
      </c>
      <c r="C164" s="4">
        <f>'JOLTS vacs'!B177</f>
        <v>4210</v>
      </c>
      <c r="D164" s="4">
        <f>'JOLTS hires'!B172</f>
        <v>4744</v>
      </c>
      <c r="E164">
        <f t="shared" si="6"/>
        <v>0.88743676222596968</v>
      </c>
      <c r="F164">
        <f t="shared" si="7"/>
        <v>1.033597987001563</v>
      </c>
      <c r="G164">
        <f>'R'!I1726</f>
        <v>1.8923942876601068</v>
      </c>
      <c r="H164">
        <f t="shared" si="8"/>
        <v>1.0387431842557908</v>
      </c>
    </row>
    <row r="165" spans="1:8" x14ac:dyDescent="0.25">
      <c r="A165">
        <f>thLMSM!A798</f>
        <v>2014</v>
      </c>
      <c r="B165">
        <f>thLMSM!B798</f>
        <v>4</v>
      </c>
      <c r="C165" s="4">
        <f>'JOLTS vacs'!B178</f>
        <v>4417</v>
      </c>
      <c r="D165" s="4">
        <f>'JOLTS hires'!B173</f>
        <v>4790</v>
      </c>
      <c r="E165">
        <f t="shared" si="6"/>
        <v>0.92212943632567845</v>
      </c>
      <c r="F165">
        <f t="shared" si="7"/>
        <v>1.0740045597732573</v>
      </c>
      <c r="G165">
        <f>'R'!I1727</f>
        <v>1.8928025244837419</v>
      </c>
      <c r="H165">
        <f t="shared" si="8"/>
        <v>1.0389672671654033</v>
      </c>
    </row>
    <row r="166" spans="1:8" x14ac:dyDescent="0.25">
      <c r="A166">
        <f>thLMSM!A799</f>
        <v>2014</v>
      </c>
      <c r="B166">
        <f>thLMSM!B799</f>
        <v>5</v>
      </c>
      <c r="C166" s="4">
        <f>'JOLTS vacs'!B179</f>
        <v>4608</v>
      </c>
      <c r="D166" s="4">
        <f>'JOLTS hires'!B174</f>
        <v>4805</v>
      </c>
      <c r="E166">
        <f t="shared" si="6"/>
        <v>0.95900104058272628</v>
      </c>
      <c r="F166">
        <f t="shared" si="7"/>
        <v>1.1169489334568647</v>
      </c>
      <c r="G166">
        <f>'R'!I1728</f>
        <v>1.9065566491485648</v>
      </c>
      <c r="H166">
        <f t="shared" si="8"/>
        <v>1.0465169640463081</v>
      </c>
    </row>
    <row r="167" spans="1:8" x14ac:dyDescent="0.25">
      <c r="A167">
        <f>thLMSM!A800</f>
        <v>2014</v>
      </c>
      <c r="B167">
        <f>thLMSM!B800</f>
        <v>6</v>
      </c>
      <c r="C167" s="4">
        <f>'JOLTS vacs'!B180</f>
        <v>4710</v>
      </c>
      <c r="D167" s="4">
        <f>'JOLTS hires'!B175</f>
        <v>4820</v>
      </c>
      <c r="E167">
        <f t="shared" si="6"/>
        <v>0.97717842323651449</v>
      </c>
      <c r="F167">
        <f t="shared" si="7"/>
        <v>1.1381201390228661</v>
      </c>
      <c r="G167">
        <f>'R'!I1729</f>
        <v>1.9551268834894484</v>
      </c>
      <c r="H167">
        <f t="shared" si="8"/>
        <v>1.0731773699713767</v>
      </c>
    </row>
    <row r="168" spans="1:8" x14ac:dyDescent="0.25">
      <c r="A168">
        <f>thLMSM!A801</f>
        <v>2014</v>
      </c>
      <c r="B168">
        <f>thLMSM!B801</f>
        <v>7</v>
      </c>
      <c r="C168" s="4">
        <f>'JOLTS vacs'!B181</f>
        <v>4726</v>
      </c>
      <c r="D168" s="4">
        <f>'JOLTS hires'!B176</f>
        <v>5003</v>
      </c>
      <c r="E168">
        <f t="shared" si="6"/>
        <v>0.94463322006795925</v>
      </c>
      <c r="F168">
        <f t="shared" si="7"/>
        <v>1.1002147265885205</v>
      </c>
      <c r="G168">
        <f>'R'!I1730</f>
        <v>1.9763489474948168</v>
      </c>
      <c r="H168">
        <f t="shared" si="8"/>
        <v>1.0848262501678361</v>
      </c>
    </row>
    <row r="169" spans="1:8" x14ac:dyDescent="0.25">
      <c r="A169">
        <f>thLMSM!A802</f>
        <v>2014</v>
      </c>
      <c r="B169">
        <f>thLMSM!B802</f>
        <v>8</v>
      </c>
      <c r="C169" s="4">
        <f>'JOLTS vacs'!B182</f>
        <v>4925</v>
      </c>
      <c r="D169" s="4">
        <f>'JOLTS hires'!B177</f>
        <v>4792</v>
      </c>
      <c r="E169">
        <f t="shared" si="6"/>
        <v>1.027754590984975</v>
      </c>
      <c r="F169">
        <f t="shared" si="7"/>
        <v>1.1970262238282092</v>
      </c>
      <c r="G169">
        <f>'R'!I1731</f>
        <v>1.963030448551063</v>
      </c>
      <c r="H169">
        <f t="shared" si="8"/>
        <v>1.0775156700775481</v>
      </c>
    </row>
    <row r="170" spans="1:8" x14ac:dyDescent="0.25">
      <c r="A170">
        <f>thLMSM!A803</f>
        <v>2014</v>
      </c>
      <c r="B170">
        <f>thLMSM!B803</f>
        <v>9</v>
      </c>
      <c r="C170" s="4">
        <f>'JOLTS vacs'!B183</f>
        <v>4678</v>
      </c>
      <c r="D170" s="4">
        <f>'JOLTS hires'!B178</f>
        <v>5061</v>
      </c>
      <c r="E170">
        <f t="shared" si="6"/>
        <v>0.92432325627346379</v>
      </c>
      <c r="F170">
        <f t="shared" si="7"/>
        <v>1.0765597028306477</v>
      </c>
      <c r="G170">
        <f>'R'!I1732</f>
        <v>1.9881732770781888</v>
      </c>
      <c r="H170">
        <f t="shared" si="8"/>
        <v>1.0913166744114584</v>
      </c>
    </row>
    <row r="171" spans="1:8" x14ac:dyDescent="0.25">
      <c r="A171">
        <f>thLMSM!A804</f>
        <v>2014</v>
      </c>
      <c r="B171">
        <f>thLMSM!B804</f>
        <v>10</v>
      </c>
      <c r="C171" s="4">
        <f>'JOLTS vacs'!B184</f>
        <v>4849</v>
      </c>
      <c r="D171" s="4">
        <f>'JOLTS hires'!B179</f>
        <v>5106</v>
      </c>
      <c r="E171">
        <f t="shared" si="6"/>
        <v>0.94966705836271048</v>
      </c>
      <c r="F171">
        <f t="shared" si="7"/>
        <v>1.1060776402628376</v>
      </c>
      <c r="G171">
        <f>'R'!I1733</f>
        <v>1.9322835686103728</v>
      </c>
      <c r="H171">
        <f t="shared" si="8"/>
        <v>1.0606385783510595</v>
      </c>
    </row>
    <row r="172" spans="1:8" x14ac:dyDescent="0.25">
      <c r="A172">
        <f>thLMSM!A805</f>
        <v>2014</v>
      </c>
      <c r="B172">
        <f>thLMSM!B805</f>
        <v>11</v>
      </c>
      <c r="C172" s="4">
        <f>'JOLTS vacs'!B185</f>
        <v>4886</v>
      </c>
      <c r="D172" s="4">
        <f>'JOLTS hires'!B180</f>
        <v>5026</v>
      </c>
      <c r="E172">
        <f t="shared" si="6"/>
        <v>0.97214484679665736</v>
      </c>
      <c r="F172">
        <f t="shared" si="7"/>
        <v>1.1322575303310594</v>
      </c>
      <c r="G172">
        <f>'R'!I1734</f>
        <v>2.0530267372803022</v>
      </c>
      <c r="H172">
        <f t="shared" si="8"/>
        <v>1.126915011502005</v>
      </c>
    </row>
    <row r="173" spans="1:8" x14ac:dyDescent="0.25">
      <c r="A173">
        <f>thLMSM!A806</f>
        <v>2014</v>
      </c>
      <c r="B173">
        <f>thLMSM!B806</f>
        <v>12</v>
      </c>
      <c r="C173" s="4">
        <f>'JOLTS vacs'!B186</f>
        <v>4877</v>
      </c>
      <c r="D173" s="4">
        <f>'JOLTS hires'!B181</f>
        <v>5239</v>
      </c>
      <c r="E173">
        <f t="shared" si="6"/>
        <v>0.93090284405420887</v>
      </c>
      <c r="F173">
        <f t="shared" si="7"/>
        <v>1.0842229516106734</v>
      </c>
      <c r="G173">
        <f>'R'!I1735</f>
        <v>2.0772093517919474</v>
      </c>
      <c r="H173">
        <f t="shared" si="8"/>
        <v>1.1401889503239808</v>
      </c>
    </row>
    <row r="174" spans="1:8" x14ac:dyDescent="0.25">
      <c r="A174">
        <f>thLMSM!A807</f>
        <v>2015</v>
      </c>
      <c r="B174">
        <f>thLMSM!B807</f>
        <v>1</v>
      </c>
      <c r="C174" s="4">
        <f>'JOLTS vacs'!B187</f>
        <v>4965</v>
      </c>
      <c r="D174" s="4">
        <f>'JOLTS hires'!B182</f>
        <v>4994</v>
      </c>
      <c r="E174">
        <f t="shared" si="6"/>
        <v>0.99419303163796557</v>
      </c>
      <c r="F174">
        <f t="shared" si="7"/>
        <v>1.1579370609061199</v>
      </c>
      <c r="G174">
        <f>'R'!I1736</f>
        <v>2.0631862309777231</v>
      </c>
      <c r="H174">
        <f t="shared" si="8"/>
        <v>1.1324916003252223</v>
      </c>
    </row>
    <row r="175" spans="1:8" x14ac:dyDescent="0.25">
      <c r="A175">
        <f>thLMSM!A808</f>
        <v>2015</v>
      </c>
      <c r="B175">
        <f>thLMSM!B808</f>
        <v>2</v>
      </c>
      <c r="C175" s="4">
        <f>'JOLTS vacs'!B188</f>
        <v>5144</v>
      </c>
      <c r="D175" s="4">
        <f>'JOLTS hires'!B183</f>
        <v>5011</v>
      </c>
      <c r="E175">
        <f t="shared" si="6"/>
        <v>1.026541608461385</v>
      </c>
      <c r="F175">
        <f t="shared" si="7"/>
        <v>1.1956134625498664</v>
      </c>
      <c r="G175">
        <f>'R'!I1737</f>
        <v>2.1118126568615909</v>
      </c>
      <c r="H175">
        <f t="shared" si="8"/>
        <v>1.1591828500245869</v>
      </c>
    </row>
    <row r="176" spans="1:8" x14ac:dyDescent="0.25">
      <c r="A176">
        <f>thLMSM!A809</f>
        <v>2015</v>
      </c>
      <c r="B176">
        <f>thLMSM!B809</f>
        <v>3</v>
      </c>
      <c r="C176" s="4">
        <f>'JOLTS vacs'!B189</f>
        <v>5109</v>
      </c>
      <c r="D176" s="4">
        <f>'JOLTS hires'!B184</f>
        <v>5088</v>
      </c>
      <c r="E176">
        <f t="shared" si="6"/>
        <v>1.0041273584905661</v>
      </c>
      <c r="F176">
        <f t="shared" si="7"/>
        <v>1.1695075757575757</v>
      </c>
      <c r="G176">
        <f>'R'!I1738</f>
        <v>2.0999073941370026</v>
      </c>
      <c r="H176">
        <f t="shared" si="8"/>
        <v>1.1526480012393312</v>
      </c>
    </row>
    <row r="177" spans="1:8" x14ac:dyDescent="0.25">
      <c r="A177">
        <f>thLMSM!A810</f>
        <v>2015</v>
      </c>
      <c r="B177">
        <f>thLMSM!B810</f>
        <v>4</v>
      </c>
      <c r="C177" s="4">
        <f>'JOLTS vacs'!B190</f>
        <v>5334</v>
      </c>
      <c r="D177" s="4">
        <f>'JOLTS hires'!B185</f>
        <v>5034</v>
      </c>
      <c r="E177">
        <f t="shared" si="6"/>
        <v>1.0595947556615017</v>
      </c>
      <c r="F177">
        <f t="shared" si="7"/>
        <v>1.2341104776210181</v>
      </c>
      <c r="G177">
        <f>'R'!I1739</f>
        <v>2.1134647965236577</v>
      </c>
      <c r="H177">
        <f t="shared" si="8"/>
        <v>1.1600897164342994</v>
      </c>
    </row>
    <row r="178" spans="1:8" x14ac:dyDescent="0.25">
      <c r="A178">
        <f>thLMSM!A811</f>
        <v>2015</v>
      </c>
      <c r="B178">
        <f>thLMSM!B811</f>
        <v>5</v>
      </c>
      <c r="C178" s="4">
        <f>'JOLTS vacs'!B191</f>
        <v>5357</v>
      </c>
      <c r="D178" s="4">
        <f>'JOLTS hires'!B186</f>
        <v>5060</v>
      </c>
      <c r="E178">
        <f t="shared" si="6"/>
        <v>1.058695652173913</v>
      </c>
      <c r="F178">
        <f t="shared" si="7"/>
        <v>1.2330632913938588</v>
      </c>
      <c r="G178">
        <f>'R'!I1740</f>
        <v>2.1191058931690838</v>
      </c>
      <c r="H178">
        <f t="shared" si="8"/>
        <v>1.163186138110466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749"/>
  <sheetViews>
    <sheetView workbookViewId="0">
      <pane xSplit="2" ySplit="5" topLeftCell="J1052" activePane="bottomRight" state="frozen"/>
      <selection pane="topRight" activeCell="C1" sqref="C1"/>
      <selection pane="bottomLeft" activeCell="A6" sqref="A6"/>
      <selection pane="bottomRight" activeCell="R1064" sqref="R1064"/>
    </sheetView>
  </sheetViews>
  <sheetFormatPr defaultColWidth="9.140625" defaultRowHeight="12" x14ac:dyDescent="0.15"/>
  <cols>
    <col min="1" max="6" width="9.140625" style="30"/>
    <col min="7" max="7" width="10.140625" style="30" customWidth="1"/>
    <col min="8" max="22" width="9.140625" style="30"/>
    <col min="23" max="23" width="13" style="30" bestFit="1" customWidth="1"/>
    <col min="24" max="24" width="16.140625" style="30" bestFit="1" customWidth="1"/>
    <col min="25" max="27" width="12.7109375" style="30" customWidth="1"/>
    <col min="28" max="28" width="12" style="30" customWidth="1"/>
    <col min="29" max="29" width="12.7109375" style="30" customWidth="1"/>
    <col min="30" max="30" width="9.140625" style="30"/>
    <col min="31" max="31" width="10.140625" style="30" bestFit="1" customWidth="1"/>
    <col min="32" max="16384" width="9.140625" style="30"/>
  </cols>
  <sheetData>
    <row r="1" spans="1:26" ht="15.75" x14ac:dyDescent="0.25">
      <c r="A1" s="43"/>
      <c r="B1" s="43"/>
      <c r="C1" s="43"/>
      <c r="D1" s="43"/>
      <c r="E1" s="43"/>
      <c r="F1" s="43"/>
      <c r="G1" s="43"/>
    </row>
    <row r="2" spans="1:26" ht="15.75" x14ac:dyDescent="0.25">
      <c r="A2" s="43"/>
      <c r="B2" s="43"/>
      <c r="C2" s="43"/>
      <c r="D2" s="43"/>
      <c r="E2" s="43"/>
      <c r="F2" s="43"/>
      <c r="G2" s="43"/>
    </row>
    <row r="3" spans="1:26" ht="15.75" x14ac:dyDescent="0.25">
      <c r="A3" s="43"/>
      <c r="B3" s="43"/>
      <c r="C3" s="43"/>
      <c r="D3" s="43"/>
      <c r="E3" s="43"/>
      <c r="F3" s="43"/>
      <c r="G3" s="44">
        <f>AVERAGE(G7:G1740)</f>
        <v>1.0063762225546327</v>
      </c>
      <c r="P3" s="155">
        <f>AVERAGE(P1064:P1740)*1200</f>
        <v>6.4850221644284831</v>
      </c>
    </row>
    <row r="4" spans="1:26" ht="15.75" x14ac:dyDescent="0.25">
      <c r="A4" s="43"/>
      <c r="B4" s="43"/>
      <c r="C4" s="43"/>
      <c r="D4" s="43"/>
      <c r="E4" s="43"/>
      <c r="F4" s="43"/>
      <c r="G4" s="43"/>
      <c r="H4" s="43" t="s">
        <v>1387</v>
      </c>
      <c r="I4" s="43"/>
      <c r="J4" s="43"/>
    </row>
    <row r="5" spans="1:26" ht="15.75" x14ac:dyDescent="0.25">
      <c r="A5" s="45" t="s">
        <v>0</v>
      </c>
      <c r="B5" s="45" t="s">
        <v>1154</v>
      </c>
      <c r="C5" s="45" t="s">
        <v>1209</v>
      </c>
      <c r="D5" s="45" t="s">
        <v>1212</v>
      </c>
      <c r="E5" s="45" t="s">
        <v>1230</v>
      </c>
      <c r="F5" s="45" t="s">
        <v>1222</v>
      </c>
      <c r="G5" s="45" t="s">
        <v>1231</v>
      </c>
      <c r="H5" s="45" t="s">
        <v>1388</v>
      </c>
      <c r="I5" s="45" t="s">
        <v>1389</v>
      </c>
      <c r="J5" s="45" t="s">
        <v>1390</v>
      </c>
      <c r="K5" s="153" t="s">
        <v>3401</v>
      </c>
      <c r="L5" s="153" t="s">
        <v>3402</v>
      </c>
      <c r="M5" s="153"/>
      <c r="N5" s="153" t="s">
        <v>7</v>
      </c>
      <c r="O5" s="153" t="s">
        <v>1251</v>
      </c>
      <c r="P5" s="153" t="s">
        <v>3406</v>
      </c>
      <c r="Q5" s="153"/>
      <c r="R5" s="153"/>
      <c r="S5" s="153"/>
      <c r="T5" s="153"/>
      <c r="U5" s="153"/>
      <c r="V5" s="153"/>
      <c r="W5" s="154"/>
      <c r="X5" s="154"/>
      <c r="Y5" s="154"/>
      <c r="Z5" s="154"/>
    </row>
    <row r="6" spans="1:26" ht="15.75" x14ac:dyDescent="0.25">
      <c r="A6" s="45">
        <v>1870</v>
      </c>
      <c r="B6" s="45">
        <v>12</v>
      </c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3"/>
      <c r="O6" s="43"/>
      <c r="P6" s="43"/>
      <c r="Q6" s="43"/>
      <c r="R6" s="43"/>
      <c r="S6" s="43"/>
      <c r="T6" s="43"/>
      <c r="U6" s="43"/>
      <c r="V6" s="43"/>
    </row>
    <row r="7" spans="1:26" ht="15.75" x14ac:dyDescent="0.25">
      <c r="A7" s="43">
        <v>1871</v>
      </c>
      <c r="B7" s="43">
        <v>1</v>
      </c>
      <c r="C7" s="46">
        <f>Shiller!B9</f>
        <v>4.4400000000000004</v>
      </c>
      <c r="D7" s="44">
        <f>Shiller!C9/12</f>
        <v>2.1666666666666667E-2</v>
      </c>
      <c r="E7" s="47">
        <f>D7/C7</f>
        <v>4.8798798798798792E-3</v>
      </c>
      <c r="F7" s="46">
        <f>Shiller!E9</f>
        <v>12.46406116</v>
      </c>
      <c r="G7" s="44">
        <f>E7+(C8/F8)/(C7/F7)</f>
        <v>0.98836350579080723</v>
      </c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</row>
    <row r="8" spans="1:26" ht="15.75" x14ac:dyDescent="0.25">
      <c r="A8" s="43">
        <f>IF(B8=1,A7+1,A7)</f>
        <v>1871</v>
      </c>
      <c r="B8" s="43">
        <f>IF(B7=12,1,B7+1)</f>
        <v>2</v>
      </c>
      <c r="C8" s="46">
        <f>Shiller!B10</f>
        <v>4.5</v>
      </c>
      <c r="D8" s="44">
        <f>Shiller!C10/12</f>
        <v>2.1666666666666667E-2</v>
      </c>
      <c r="E8" s="47">
        <f t="shared" ref="E8:E71" si="0">D8/C8</f>
        <v>4.8148148148148152E-3</v>
      </c>
      <c r="F8" s="46">
        <f>Shiller!E10</f>
        <v>12.844641319999999</v>
      </c>
      <c r="G8" s="44">
        <f t="shared" ref="G8:G71" si="1">E8+(C9/F9)/(C8/F8)</f>
        <v>1.0143007992959594</v>
      </c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</row>
    <row r="9" spans="1:26" ht="15.75" x14ac:dyDescent="0.25">
      <c r="A9" s="43">
        <f t="shared" ref="A9:A72" si="2">IF(B9=1,A8+1,A8)</f>
        <v>1871</v>
      </c>
      <c r="B9" s="43">
        <f t="shared" ref="B9:B72" si="3">IF(B8=12,1,B8+1)</f>
        <v>3</v>
      </c>
      <c r="C9" s="46">
        <f>Shiller!B11</f>
        <v>4.6100000000000003</v>
      </c>
      <c r="D9" s="44">
        <f>Shiller!C11/12</f>
        <v>2.1666666666666667E-2</v>
      </c>
      <c r="E9" s="47">
        <f t="shared" si="0"/>
        <v>4.6999276934201013E-3</v>
      </c>
      <c r="F9" s="46">
        <f>Shiller!E11</f>
        <v>13.0349719</v>
      </c>
      <c r="G9" s="44">
        <f t="shared" si="1"/>
        <v>1.0718478532326221</v>
      </c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</row>
    <row r="10" spans="1:26" ht="15.75" x14ac:dyDescent="0.25">
      <c r="A10" s="43">
        <f t="shared" si="2"/>
        <v>1871</v>
      </c>
      <c r="B10" s="43">
        <f t="shared" si="3"/>
        <v>4</v>
      </c>
      <c r="C10" s="46">
        <f>Shiller!B12</f>
        <v>4.74</v>
      </c>
      <c r="D10" s="44">
        <f>Shiller!C12/12</f>
        <v>2.1666666666666667E-2</v>
      </c>
      <c r="E10" s="47">
        <f t="shared" si="0"/>
        <v>4.5710267229254571E-3</v>
      </c>
      <c r="F10" s="46">
        <f>Shiller!E12</f>
        <v>12.559226450000001</v>
      </c>
      <c r="G10" s="44">
        <f t="shared" si="1"/>
        <v>1.0537301633577729</v>
      </c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</row>
    <row r="11" spans="1:26" ht="15.75" x14ac:dyDescent="0.25">
      <c r="A11" s="43">
        <f t="shared" si="2"/>
        <v>1871</v>
      </c>
      <c r="B11" s="43">
        <f t="shared" si="3"/>
        <v>5</v>
      </c>
      <c r="C11" s="46">
        <f>Shiller!B13</f>
        <v>4.8600000000000003</v>
      </c>
      <c r="D11" s="44">
        <f>Shiller!C13/12</f>
        <v>2.1666666666666667E-2</v>
      </c>
      <c r="E11" s="47">
        <f t="shared" si="0"/>
        <v>4.4581618655692729E-3</v>
      </c>
      <c r="F11" s="46">
        <f>Shiller!E13</f>
        <v>12.273811569999999</v>
      </c>
      <c r="G11" s="44">
        <f t="shared" si="1"/>
        <v>1.0118493726273043</v>
      </c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</row>
    <row r="12" spans="1:26" ht="15.75" x14ac:dyDescent="0.25">
      <c r="A12" s="43">
        <f t="shared" si="2"/>
        <v>1871</v>
      </c>
      <c r="B12" s="43">
        <f t="shared" si="3"/>
        <v>6</v>
      </c>
      <c r="C12" s="46">
        <f>Shiller!B14</f>
        <v>4.82</v>
      </c>
      <c r="D12" s="44">
        <f>Shiller!C14/12</f>
        <v>2.1666666666666667E-2</v>
      </c>
      <c r="E12" s="47">
        <f t="shared" si="0"/>
        <v>4.4951590594744118E-3</v>
      </c>
      <c r="F12" s="46">
        <f>Shiller!E14</f>
        <v>12.08348099</v>
      </c>
      <c r="G12" s="44">
        <f t="shared" si="1"/>
        <v>0.98582295988934998</v>
      </c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</row>
    <row r="13" spans="1:26" ht="15.75" x14ac:dyDescent="0.25">
      <c r="A13" s="43">
        <f t="shared" si="2"/>
        <v>1871</v>
      </c>
      <c r="B13" s="43">
        <f t="shared" si="3"/>
        <v>7</v>
      </c>
      <c r="C13" s="46">
        <f>Shiller!B15</f>
        <v>4.7300000000000004</v>
      </c>
      <c r="D13" s="44">
        <f>Shiller!C15/12</f>
        <v>2.1666666666666667E-2</v>
      </c>
      <c r="E13" s="47">
        <f t="shared" si="0"/>
        <v>4.5806906272022547E-3</v>
      </c>
      <c r="F13" s="46">
        <f>Shiller!E15</f>
        <v>12.08348099</v>
      </c>
      <c r="G13" s="44">
        <f t="shared" si="1"/>
        <v>1.0334650541001766</v>
      </c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</row>
    <row r="14" spans="1:26" ht="15.75" x14ac:dyDescent="0.25">
      <c r="A14" s="43">
        <f t="shared" si="2"/>
        <v>1871</v>
      </c>
      <c r="B14" s="43">
        <f t="shared" si="3"/>
        <v>8</v>
      </c>
      <c r="C14" s="46">
        <f>Shiller!B16</f>
        <v>4.79</v>
      </c>
      <c r="D14" s="44">
        <f>Shiller!C16/12</f>
        <v>2.1666666666666667E-2</v>
      </c>
      <c r="E14" s="47">
        <f t="shared" si="0"/>
        <v>4.523312456506611E-3</v>
      </c>
      <c r="F14" s="46">
        <f>Shiller!E16</f>
        <v>11.893231399999999</v>
      </c>
      <c r="G14" s="44">
        <f t="shared" si="1"/>
        <v>0.99128141259842439</v>
      </c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</row>
    <row r="15" spans="1:26" ht="15.75" x14ac:dyDescent="0.25">
      <c r="A15" s="43">
        <f t="shared" si="2"/>
        <v>1871</v>
      </c>
      <c r="B15" s="43">
        <f t="shared" si="3"/>
        <v>9</v>
      </c>
      <c r="C15" s="46">
        <f>Shiller!B17</f>
        <v>4.84</v>
      </c>
      <c r="D15" s="44">
        <f>Shiller!C17/12</f>
        <v>2.1666666666666667E-2</v>
      </c>
      <c r="E15" s="47">
        <f t="shared" si="0"/>
        <v>4.4765840220385676E-3</v>
      </c>
      <c r="F15" s="46">
        <f>Shiller!E17</f>
        <v>12.178646280000001</v>
      </c>
      <c r="G15" s="44">
        <f t="shared" si="1"/>
        <v>0.93823688838045516</v>
      </c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</row>
    <row r="16" spans="1:26" ht="15.75" x14ac:dyDescent="0.25">
      <c r="A16" s="43">
        <f t="shared" si="2"/>
        <v>1871</v>
      </c>
      <c r="B16" s="43">
        <f t="shared" si="3"/>
        <v>10</v>
      </c>
      <c r="C16" s="46">
        <f>Shiller!B18</f>
        <v>4.59</v>
      </c>
      <c r="D16" s="44">
        <f>Shiller!C18/12</f>
        <v>2.1666666666666667E-2</v>
      </c>
      <c r="E16" s="47">
        <f t="shared" si="0"/>
        <v>4.720406681190995E-3</v>
      </c>
      <c r="F16" s="46">
        <f>Shiller!E18</f>
        <v>12.368895869999999</v>
      </c>
      <c r="G16" s="44">
        <f t="shared" si="1"/>
        <v>1.0156136528685547</v>
      </c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</row>
    <row r="17" spans="1:22" ht="15.75" x14ac:dyDescent="0.25">
      <c r="A17" s="43">
        <f t="shared" si="2"/>
        <v>1871</v>
      </c>
      <c r="B17" s="43">
        <f t="shared" si="3"/>
        <v>11</v>
      </c>
      <c r="C17" s="46">
        <f>Shiller!B19</f>
        <v>4.6399999999999997</v>
      </c>
      <c r="D17" s="44">
        <f>Shiller!C19/12</f>
        <v>2.1666666666666667E-2</v>
      </c>
      <c r="E17" s="47">
        <f t="shared" si="0"/>
        <v>4.6695402298850578E-3</v>
      </c>
      <c r="F17" s="46">
        <f>Shiller!E19</f>
        <v>12.368895869999999</v>
      </c>
      <c r="G17" s="44">
        <f t="shared" si="1"/>
        <v>1.0031740247829322</v>
      </c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</row>
    <row r="18" spans="1:22" ht="15.75" x14ac:dyDescent="0.25">
      <c r="A18" s="43">
        <f t="shared" si="2"/>
        <v>1871</v>
      </c>
      <c r="B18" s="43">
        <f t="shared" si="3"/>
        <v>12</v>
      </c>
      <c r="C18" s="46">
        <f>Shiller!B20</f>
        <v>4.74</v>
      </c>
      <c r="D18" s="44">
        <f>Shiller!C20/12</f>
        <v>2.1666666666666667E-2</v>
      </c>
      <c r="E18" s="47">
        <f t="shared" si="0"/>
        <v>4.5710267229254571E-3</v>
      </c>
      <c r="F18" s="46">
        <f>Shiller!E20</f>
        <v>12.654391739999999</v>
      </c>
      <c r="G18" s="44">
        <f t="shared" si="1"/>
        <v>1.029887482419128</v>
      </c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</row>
    <row r="19" spans="1:22" ht="15.75" x14ac:dyDescent="0.25">
      <c r="A19" s="43">
        <f t="shared" si="2"/>
        <v>1872</v>
      </c>
      <c r="B19" s="43">
        <f t="shared" si="3"/>
        <v>1</v>
      </c>
      <c r="C19" s="46">
        <f>Shiller!B21</f>
        <v>4.8600000000000003</v>
      </c>
      <c r="D19" s="44">
        <f>Shiller!C21/12</f>
        <v>2.1941666666666665E-2</v>
      </c>
      <c r="E19" s="47">
        <f t="shared" si="0"/>
        <v>4.5147462277091901E-3</v>
      </c>
      <c r="F19" s="46">
        <f>Shiller!E21</f>
        <v>12.654391739999999</v>
      </c>
      <c r="G19" s="44">
        <f t="shared" si="1"/>
        <v>1.0086299725651575</v>
      </c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</row>
    <row r="20" spans="1:22" ht="15.75" x14ac:dyDescent="0.25">
      <c r="A20" s="43">
        <f t="shared" si="2"/>
        <v>1872</v>
      </c>
      <c r="B20" s="43">
        <f t="shared" si="3"/>
        <v>2</v>
      </c>
      <c r="C20" s="46">
        <f>Shiller!B22</f>
        <v>4.88</v>
      </c>
      <c r="D20" s="44">
        <f>Shiller!C22/12</f>
        <v>2.2224999999999998E-2</v>
      </c>
      <c r="E20" s="47">
        <f t="shared" si="0"/>
        <v>4.5543032786885245E-3</v>
      </c>
      <c r="F20" s="46">
        <f>Shiller!E22</f>
        <v>12.654391739999999</v>
      </c>
      <c r="G20" s="44">
        <f t="shared" si="1"/>
        <v>1.0220439710895191</v>
      </c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</row>
    <row r="21" spans="1:22" ht="15.75" x14ac:dyDescent="0.25">
      <c r="A21" s="43">
        <f t="shared" si="2"/>
        <v>1872</v>
      </c>
      <c r="B21" s="43">
        <f t="shared" si="3"/>
        <v>3</v>
      </c>
      <c r="C21" s="46">
        <f>Shiller!B23</f>
        <v>5.04</v>
      </c>
      <c r="D21" s="44">
        <f>Shiller!C23/12</f>
        <v>2.2500000000000003E-2</v>
      </c>
      <c r="E21" s="47">
        <f t="shared" si="0"/>
        <v>4.4642857142857149E-3</v>
      </c>
      <c r="F21" s="46">
        <f>Shiller!E23</f>
        <v>12.844641319999999</v>
      </c>
      <c r="G21" s="44">
        <f t="shared" si="1"/>
        <v>1.0098945200820215</v>
      </c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</row>
    <row r="22" spans="1:22" ht="15.75" x14ac:dyDescent="0.25">
      <c r="A22" s="43">
        <f t="shared" si="2"/>
        <v>1872</v>
      </c>
      <c r="B22" s="43">
        <f t="shared" si="3"/>
        <v>4</v>
      </c>
      <c r="C22" s="46">
        <f>Shiller!B24</f>
        <v>5.18</v>
      </c>
      <c r="D22" s="44">
        <f>Shiller!C24/12</f>
        <v>2.2775E-2</v>
      </c>
      <c r="E22" s="47">
        <f t="shared" si="0"/>
        <v>4.3967181467181472E-3</v>
      </c>
      <c r="F22" s="46">
        <f>Shiller!E24</f>
        <v>13.130137189999999</v>
      </c>
      <c r="G22" s="44">
        <f t="shared" si="1"/>
        <v>1.0043967181467182</v>
      </c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</row>
    <row r="23" spans="1:22" ht="15.75" x14ac:dyDescent="0.25">
      <c r="A23" s="43">
        <f t="shared" si="2"/>
        <v>1872</v>
      </c>
      <c r="B23" s="43">
        <f t="shared" si="3"/>
        <v>5</v>
      </c>
      <c r="C23" s="46">
        <f>Shiller!B25</f>
        <v>5.18</v>
      </c>
      <c r="D23" s="44">
        <f>Shiller!C25/12</f>
        <v>2.3058333333333333E-2</v>
      </c>
      <c r="E23" s="47">
        <f t="shared" si="0"/>
        <v>4.4514157014157018E-3</v>
      </c>
      <c r="F23" s="46">
        <f>Shiller!E25</f>
        <v>13.130137189999999</v>
      </c>
      <c r="G23" s="44">
        <f t="shared" si="1"/>
        <v>1.0020292021203299</v>
      </c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</row>
    <row r="24" spans="1:22" ht="15.75" x14ac:dyDescent="0.25">
      <c r="A24" s="43">
        <f t="shared" si="2"/>
        <v>1872</v>
      </c>
      <c r="B24" s="43">
        <f t="shared" si="3"/>
        <v>6</v>
      </c>
      <c r="C24" s="46">
        <f>Shiller!B26</f>
        <v>5.13</v>
      </c>
      <c r="D24" s="44">
        <f>Shiller!C26/12</f>
        <v>2.3333333333333334E-2</v>
      </c>
      <c r="E24" s="47">
        <f t="shared" si="0"/>
        <v>4.5484080571799876E-3</v>
      </c>
      <c r="F24" s="46">
        <f>Shiller!E26</f>
        <v>13.0349719</v>
      </c>
      <c r="G24" s="44">
        <f t="shared" si="1"/>
        <v>1.0134316980852467</v>
      </c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</row>
    <row r="25" spans="1:22" ht="15.75" x14ac:dyDescent="0.25">
      <c r="A25" s="43">
        <f t="shared" si="2"/>
        <v>1872</v>
      </c>
      <c r="B25" s="43">
        <f t="shared" si="3"/>
        <v>7</v>
      </c>
      <c r="C25" s="46">
        <f>Shiller!B27</f>
        <v>5.0999999999999996</v>
      </c>
      <c r="D25" s="44">
        <f>Shiller!C27/12</f>
        <v>2.3608333333333332E-2</v>
      </c>
      <c r="E25" s="47">
        <f t="shared" si="0"/>
        <v>4.6290849673202615E-3</v>
      </c>
      <c r="F25" s="46">
        <f>Shiller!E27</f>
        <v>12.844641319999999</v>
      </c>
      <c r="G25" s="44">
        <f t="shared" si="1"/>
        <v>0.98559644215303044</v>
      </c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</row>
    <row r="26" spans="1:22" ht="15.75" x14ac:dyDescent="0.25">
      <c r="A26" s="43">
        <f t="shared" si="2"/>
        <v>1872</v>
      </c>
      <c r="B26" s="43">
        <f t="shared" si="3"/>
        <v>8</v>
      </c>
      <c r="C26" s="46">
        <f>Shiller!B28</f>
        <v>5.04</v>
      </c>
      <c r="D26" s="44">
        <f>Shiller!C28/12</f>
        <v>2.3891666666666669E-2</v>
      </c>
      <c r="E26" s="47">
        <f t="shared" si="0"/>
        <v>4.7404100529100535E-3</v>
      </c>
      <c r="F26" s="46">
        <f>Shiller!E28</f>
        <v>12.93980661</v>
      </c>
      <c r="G26" s="44">
        <f t="shared" si="1"/>
        <v>0.97971287123799533</v>
      </c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</row>
    <row r="27" spans="1:22" ht="15.75" x14ac:dyDescent="0.25">
      <c r="A27" s="43">
        <f t="shared" si="2"/>
        <v>1872</v>
      </c>
      <c r="B27" s="43">
        <f t="shared" si="3"/>
        <v>9</v>
      </c>
      <c r="C27" s="46">
        <f>Shiller!B29</f>
        <v>4.95</v>
      </c>
      <c r="D27" s="44">
        <f>Shiller!C29/12</f>
        <v>2.4166666666666666E-2</v>
      </c>
      <c r="E27" s="47">
        <f t="shared" si="0"/>
        <v>4.8821548821548818E-3</v>
      </c>
      <c r="F27" s="46">
        <f>Shiller!E29</f>
        <v>13.0349719</v>
      </c>
      <c r="G27" s="44">
        <f t="shared" si="1"/>
        <v>1.0314057878797467</v>
      </c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</row>
    <row r="28" spans="1:22" ht="15.75" x14ac:dyDescent="0.25">
      <c r="A28" s="43">
        <f t="shared" si="2"/>
        <v>1872</v>
      </c>
      <c r="B28" s="43">
        <f t="shared" si="3"/>
        <v>10</v>
      </c>
      <c r="C28" s="46">
        <f>Shiller!B30</f>
        <v>4.97</v>
      </c>
      <c r="D28" s="44">
        <f>Shiller!C30/12</f>
        <v>2.4441666666666667E-2</v>
      </c>
      <c r="E28" s="47">
        <f t="shared" si="0"/>
        <v>4.9178403755868547E-3</v>
      </c>
      <c r="F28" s="46">
        <f>Shiller!E30</f>
        <v>12.74947603</v>
      </c>
      <c r="G28" s="44">
        <f t="shared" si="1"/>
        <v>0.97201895346370482</v>
      </c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</row>
    <row r="29" spans="1:22" ht="15.75" x14ac:dyDescent="0.25">
      <c r="A29" s="43">
        <f t="shared" si="2"/>
        <v>1872</v>
      </c>
      <c r="B29" s="43">
        <f t="shared" si="3"/>
        <v>11</v>
      </c>
      <c r="C29" s="46">
        <f>Shiller!B31</f>
        <v>4.95</v>
      </c>
      <c r="D29" s="44">
        <f>Shiller!C31/12</f>
        <v>2.4725E-2</v>
      </c>
      <c r="E29" s="47">
        <f t="shared" si="0"/>
        <v>4.9949494949494948E-3</v>
      </c>
      <c r="F29" s="46">
        <f>Shiller!E31</f>
        <v>13.130137189999999</v>
      </c>
      <c r="G29" s="44">
        <f t="shared" si="1"/>
        <v>1.0443028735970095</v>
      </c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</row>
    <row r="30" spans="1:22" ht="15.75" x14ac:dyDescent="0.25">
      <c r="A30" s="43">
        <f t="shared" si="2"/>
        <v>1872</v>
      </c>
      <c r="B30" s="43">
        <f t="shared" si="3"/>
        <v>12</v>
      </c>
      <c r="C30" s="46">
        <f>Shiller!B32</f>
        <v>5.07</v>
      </c>
      <c r="D30" s="44">
        <f>Shiller!C32/12</f>
        <v>2.4999999999999998E-2</v>
      </c>
      <c r="E30" s="47">
        <f t="shared" si="0"/>
        <v>4.9309664694280071E-3</v>
      </c>
      <c r="F30" s="46">
        <f>Shiller!E32</f>
        <v>12.93980661</v>
      </c>
      <c r="G30" s="44">
        <f t="shared" si="1"/>
        <v>1.0128205128205128</v>
      </c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</row>
    <row r="31" spans="1:22" ht="15.75" x14ac:dyDescent="0.25">
      <c r="A31" s="43">
        <f t="shared" si="2"/>
        <v>1873</v>
      </c>
      <c r="B31" s="43">
        <f t="shared" si="3"/>
        <v>1</v>
      </c>
      <c r="C31" s="46">
        <f>Shiller!B33</f>
        <v>5.1100000000000003</v>
      </c>
      <c r="D31" s="44">
        <f>Shiller!C33/12</f>
        <v>2.5208333333333333E-2</v>
      </c>
      <c r="E31" s="47">
        <f t="shared" si="0"/>
        <v>4.9331376386170904E-3</v>
      </c>
      <c r="F31" s="46">
        <f>Shiller!E33</f>
        <v>12.93980661</v>
      </c>
      <c r="G31" s="44">
        <f t="shared" si="1"/>
        <v>0.9910108899977691</v>
      </c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</row>
    <row r="32" spans="1:22" ht="15.75" x14ac:dyDescent="0.25">
      <c r="A32" s="43">
        <f t="shared" si="2"/>
        <v>1873</v>
      </c>
      <c r="B32" s="43">
        <f t="shared" si="3"/>
        <v>2</v>
      </c>
      <c r="C32" s="46">
        <f>Shiller!B34</f>
        <v>5.15</v>
      </c>
      <c r="D32" s="44">
        <f>Shiller!C34/12</f>
        <v>2.5416666666666667E-2</v>
      </c>
      <c r="E32" s="47">
        <f t="shared" si="0"/>
        <v>4.9352750809061484E-3</v>
      </c>
      <c r="F32" s="46">
        <f>Shiller!E34</f>
        <v>13.225221489999999</v>
      </c>
      <c r="G32" s="44">
        <f t="shared" si="1"/>
        <v>0.99716828478964414</v>
      </c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</row>
    <row r="33" spans="1:22" ht="15.75" x14ac:dyDescent="0.25">
      <c r="A33" s="43">
        <f t="shared" si="2"/>
        <v>1873</v>
      </c>
      <c r="B33" s="43">
        <f t="shared" si="3"/>
        <v>3</v>
      </c>
      <c r="C33" s="46">
        <f>Shiller!B35</f>
        <v>5.1100000000000003</v>
      </c>
      <c r="D33" s="44">
        <f>Shiller!C35/12</f>
        <v>2.5624999999999998E-2</v>
      </c>
      <c r="E33" s="47">
        <f t="shared" si="0"/>
        <v>5.0146771037181993E-3</v>
      </c>
      <c r="F33" s="46">
        <f>Shiller!E35</f>
        <v>13.225221489999999</v>
      </c>
      <c r="G33" s="44">
        <f t="shared" si="1"/>
        <v>0.99131604696673181</v>
      </c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</row>
    <row r="34" spans="1:22" ht="15.75" x14ac:dyDescent="0.25">
      <c r="A34" s="43">
        <f t="shared" si="2"/>
        <v>1873</v>
      </c>
      <c r="B34" s="43">
        <f t="shared" si="3"/>
        <v>4</v>
      </c>
      <c r="C34" s="46">
        <f>Shiller!B36</f>
        <v>5.04</v>
      </c>
      <c r="D34" s="44">
        <f>Shiller!C36/12</f>
        <v>2.5833333333333333E-2</v>
      </c>
      <c r="E34" s="47">
        <f t="shared" si="0"/>
        <v>5.1256613756613754E-3</v>
      </c>
      <c r="F34" s="46">
        <f>Shiller!E36</f>
        <v>13.225221489999999</v>
      </c>
      <c r="G34" s="44">
        <f t="shared" si="1"/>
        <v>1.029210673479978</v>
      </c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</row>
    <row r="35" spans="1:22" ht="15.75" x14ac:dyDescent="0.25">
      <c r="A35" s="43">
        <f t="shared" si="2"/>
        <v>1873</v>
      </c>
      <c r="B35" s="43">
        <f t="shared" si="3"/>
        <v>5</v>
      </c>
      <c r="C35" s="46">
        <f>Shiller!B37</f>
        <v>5.05</v>
      </c>
      <c r="D35" s="44">
        <f>Shiller!C37/12</f>
        <v>2.6041666666666668E-2</v>
      </c>
      <c r="E35" s="47">
        <f t="shared" si="0"/>
        <v>5.1567656765676576E-3</v>
      </c>
      <c r="F35" s="46">
        <f>Shiller!E37</f>
        <v>12.93980661</v>
      </c>
      <c r="G35" s="44">
        <f t="shared" si="1"/>
        <v>1.0211781747036979</v>
      </c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</row>
    <row r="36" spans="1:22" ht="15.75" x14ac:dyDescent="0.25">
      <c r="A36" s="43">
        <f t="shared" si="2"/>
        <v>1873</v>
      </c>
      <c r="B36" s="43">
        <f t="shared" si="3"/>
        <v>6</v>
      </c>
      <c r="C36" s="46">
        <f>Shiller!B38</f>
        <v>4.9800000000000004</v>
      </c>
      <c r="D36" s="44">
        <f>Shiller!C38/12</f>
        <v>2.6249999999999999E-2</v>
      </c>
      <c r="E36" s="47">
        <f t="shared" si="0"/>
        <v>5.2710843373493972E-3</v>
      </c>
      <c r="F36" s="46">
        <f>Shiller!E38</f>
        <v>12.559226450000001</v>
      </c>
      <c r="G36" s="44">
        <f t="shared" si="1"/>
        <v>1.0032630522088353</v>
      </c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</row>
    <row r="37" spans="1:22" ht="15.75" x14ac:dyDescent="0.25">
      <c r="A37" s="43">
        <f t="shared" si="2"/>
        <v>1873</v>
      </c>
      <c r="B37" s="43">
        <f t="shared" si="3"/>
        <v>7</v>
      </c>
      <c r="C37" s="46">
        <f>Shiller!B39</f>
        <v>4.97</v>
      </c>
      <c r="D37" s="44">
        <f>Shiller!C39/12</f>
        <v>2.6458333333333334E-2</v>
      </c>
      <c r="E37" s="47">
        <f t="shared" si="0"/>
        <v>5.3236083165660638E-3</v>
      </c>
      <c r="F37" s="46">
        <f>Shiller!E39</f>
        <v>12.559226450000001</v>
      </c>
      <c r="G37" s="44">
        <f t="shared" si="1"/>
        <v>1.005323608316566</v>
      </c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</row>
    <row r="38" spans="1:22" ht="15.75" x14ac:dyDescent="0.25">
      <c r="A38" s="43">
        <f t="shared" si="2"/>
        <v>1873</v>
      </c>
      <c r="B38" s="43">
        <f t="shared" si="3"/>
        <v>8</v>
      </c>
      <c r="C38" s="46">
        <f>Shiller!B40</f>
        <v>4.97</v>
      </c>
      <c r="D38" s="44">
        <f>Shiller!C40/12</f>
        <v>2.6666666666666668E-2</v>
      </c>
      <c r="E38" s="47">
        <f t="shared" si="0"/>
        <v>5.3655264922870564E-3</v>
      </c>
      <c r="F38" s="46">
        <f>Shiller!E40</f>
        <v>12.559226450000001</v>
      </c>
      <c r="G38" s="44">
        <f t="shared" si="1"/>
        <v>0.92890677397719656</v>
      </c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</row>
    <row r="39" spans="1:22" ht="15.75" x14ac:dyDescent="0.25">
      <c r="A39" s="43">
        <f t="shared" si="2"/>
        <v>1873</v>
      </c>
      <c r="B39" s="43">
        <f t="shared" si="3"/>
        <v>9</v>
      </c>
      <c r="C39" s="46">
        <f>Shiller!B41</f>
        <v>4.59</v>
      </c>
      <c r="D39" s="44">
        <f>Shiller!C41/12</f>
        <v>2.6875E-2</v>
      </c>
      <c r="E39" s="47">
        <f t="shared" si="0"/>
        <v>5.8551198257080607E-3</v>
      </c>
      <c r="F39" s="46">
        <f>Shiller!E41</f>
        <v>12.559226450000001</v>
      </c>
      <c r="G39" s="44">
        <f t="shared" si="1"/>
        <v>0.93993663309260844</v>
      </c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</row>
    <row r="40" spans="1:22" ht="15.75" x14ac:dyDescent="0.25">
      <c r="A40" s="43">
        <f t="shared" si="2"/>
        <v>1873</v>
      </c>
      <c r="B40" s="43">
        <f t="shared" si="3"/>
        <v>10</v>
      </c>
      <c r="C40" s="46">
        <f>Shiller!B42</f>
        <v>4.1900000000000004</v>
      </c>
      <c r="D40" s="44">
        <f>Shiller!C42/12</f>
        <v>2.7083333333333334E-2</v>
      </c>
      <c r="E40" s="47">
        <f t="shared" si="0"/>
        <v>6.4638027048528239E-3</v>
      </c>
      <c r="F40" s="46">
        <f>Shiller!E42</f>
        <v>12.273811569999999</v>
      </c>
      <c r="G40" s="44">
        <f t="shared" si="1"/>
        <v>1.0015184330566405</v>
      </c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</row>
    <row r="41" spans="1:22" ht="15.75" x14ac:dyDescent="0.25">
      <c r="A41" s="43">
        <f t="shared" si="2"/>
        <v>1873</v>
      </c>
      <c r="B41" s="43">
        <f t="shared" si="3"/>
        <v>11</v>
      </c>
      <c r="C41" s="46">
        <f>Shiller!B43</f>
        <v>4.04</v>
      </c>
      <c r="D41" s="44">
        <f>Shiller!C43/12</f>
        <v>2.7291666666666669E-2</v>
      </c>
      <c r="E41" s="47">
        <f t="shared" si="0"/>
        <v>6.7553630363036306E-3</v>
      </c>
      <c r="F41" s="46">
        <f>Shiller!E43</f>
        <v>11.893231399999999</v>
      </c>
      <c r="G41" s="44">
        <f t="shared" si="1"/>
        <v>1.0751747407767018</v>
      </c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</row>
    <row r="42" spans="1:22" ht="15.75" x14ac:dyDescent="0.25">
      <c r="A42" s="43">
        <f t="shared" si="2"/>
        <v>1873</v>
      </c>
      <c r="B42" s="43">
        <f t="shared" si="3"/>
        <v>12</v>
      </c>
      <c r="C42" s="46">
        <f>Shiller!B44</f>
        <v>4.42</v>
      </c>
      <c r="D42" s="44">
        <f>Shiller!C44/12</f>
        <v>2.75E-2</v>
      </c>
      <c r="E42" s="47">
        <f t="shared" si="0"/>
        <v>6.2217194570135751E-3</v>
      </c>
      <c r="F42" s="46">
        <f>Shiller!E44</f>
        <v>12.178646280000001</v>
      </c>
      <c r="G42" s="44">
        <f t="shared" si="1"/>
        <v>1.0443038874900912</v>
      </c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</row>
    <row r="43" spans="1:22" ht="15.75" x14ac:dyDescent="0.25">
      <c r="A43" s="43">
        <f t="shared" si="2"/>
        <v>1874</v>
      </c>
      <c r="B43" s="43">
        <f t="shared" si="3"/>
        <v>1</v>
      </c>
      <c r="C43" s="46">
        <f>Shiller!B45</f>
        <v>4.66</v>
      </c>
      <c r="D43" s="44">
        <f>Shiller!C45/12</f>
        <v>2.75E-2</v>
      </c>
      <c r="E43" s="47">
        <f t="shared" si="0"/>
        <v>5.9012875536480682E-3</v>
      </c>
      <c r="F43" s="46">
        <f>Shiller!E45</f>
        <v>12.368895869999999</v>
      </c>
      <c r="G43" s="44">
        <f t="shared" si="1"/>
        <v>1.0359442060085837</v>
      </c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</row>
    <row r="44" spans="1:22" ht="15.75" x14ac:dyDescent="0.25">
      <c r="A44" s="43">
        <f t="shared" si="2"/>
        <v>1874</v>
      </c>
      <c r="B44" s="43">
        <f t="shared" si="3"/>
        <v>2</v>
      </c>
      <c r="C44" s="46">
        <f>Shiller!B46</f>
        <v>4.8</v>
      </c>
      <c r="D44" s="44">
        <f>Shiller!C46/12</f>
        <v>2.75E-2</v>
      </c>
      <c r="E44" s="47">
        <f t="shared" si="0"/>
        <v>5.7291666666666671E-3</v>
      </c>
      <c r="F44" s="46">
        <f>Shiller!E46</f>
        <v>12.368895869999999</v>
      </c>
      <c r="G44" s="44">
        <f t="shared" si="1"/>
        <v>0.99114583333333339</v>
      </c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</row>
    <row r="45" spans="1:22" ht="15.75" x14ac:dyDescent="0.25">
      <c r="A45" s="43">
        <f t="shared" si="2"/>
        <v>1874</v>
      </c>
      <c r="B45" s="43">
        <f t="shared" si="3"/>
        <v>3</v>
      </c>
      <c r="C45" s="46">
        <f>Shiller!B47</f>
        <v>4.7300000000000004</v>
      </c>
      <c r="D45" s="44">
        <f>Shiller!C47/12</f>
        <v>2.75E-2</v>
      </c>
      <c r="E45" s="47">
        <f t="shared" si="0"/>
        <v>5.8139534883720929E-3</v>
      </c>
      <c r="F45" s="46">
        <f>Shiller!E47</f>
        <v>12.368895869999999</v>
      </c>
      <c r="G45" s="44">
        <f t="shared" si="1"/>
        <v>0.99352203541787687</v>
      </c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</row>
    <row r="46" spans="1:22" ht="15.75" x14ac:dyDescent="0.25">
      <c r="A46" s="43">
        <f t="shared" si="2"/>
        <v>1874</v>
      </c>
      <c r="B46" s="43">
        <f t="shared" si="3"/>
        <v>4</v>
      </c>
      <c r="C46" s="46">
        <f>Shiller!B48</f>
        <v>4.5999999999999996</v>
      </c>
      <c r="D46" s="44">
        <f>Shiller!C48/12</f>
        <v>2.75E-2</v>
      </c>
      <c r="E46" s="47">
        <f t="shared" si="0"/>
        <v>5.9782608695652176E-3</v>
      </c>
      <c r="F46" s="46">
        <f>Shiller!E48</f>
        <v>12.178646280000001</v>
      </c>
      <c r="G46" s="44">
        <f t="shared" si="1"/>
        <v>0.98756150445771962</v>
      </c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</row>
    <row r="47" spans="1:22" ht="15.75" x14ac:dyDescent="0.25">
      <c r="A47" s="43">
        <f t="shared" si="2"/>
        <v>1874</v>
      </c>
      <c r="B47" s="43">
        <f t="shared" si="3"/>
        <v>5</v>
      </c>
      <c r="C47" s="46">
        <f>Shiller!B49</f>
        <v>4.4800000000000004</v>
      </c>
      <c r="D47" s="44">
        <f>Shiller!C49/12</f>
        <v>2.75E-2</v>
      </c>
      <c r="E47" s="47">
        <f t="shared" si="0"/>
        <v>6.138392857142857E-3</v>
      </c>
      <c r="F47" s="46">
        <f>Shiller!E49</f>
        <v>12.08348099</v>
      </c>
      <c r="G47" s="44">
        <f t="shared" si="1"/>
        <v>1.0257577742102539</v>
      </c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</row>
    <row r="48" spans="1:22" ht="15.75" x14ac:dyDescent="0.25">
      <c r="A48" s="43">
        <f t="shared" si="2"/>
        <v>1874</v>
      </c>
      <c r="B48" s="43">
        <f t="shared" si="3"/>
        <v>6</v>
      </c>
      <c r="C48" s="46">
        <f>Shiller!B50</f>
        <v>4.46</v>
      </c>
      <c r="D48" s="44">
        <f>Shiller!C50/12</f>
        <v>2.75E-2</v>
      </c>
      <c r="E48" s="47">
        <f t="shared" si="0"/>
        <v>6.1659192825112112E-3</v>
      </c>
      <c r="F48" s="46">
        <f>Shiller!E50</f>
        <v>11.79806612</v>
      </c>
      <c r="G48" s="44">
        <f t="shared" si="1"/>
        <v>0.9981642856810663</v>
      </c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</row>
    <row r="49" spans="1:22" ht="15.75" x14ac:dyDescent="0.25">
      <c r="A49" s="43">
        <f t="shared" si="2"/>
        <v>1874</v>
      </c>
      <c r="B49" s="43">
        <f t="shared" si="3"/>
        <v>7</v>
      </c>
      <c r="C49" s="46">
        <f>Shiller!B51</f>
        <v>4.46</v>
      </c>
      <c r="D49" s="44">
        <f>Shiller!C51/12</f>
        <v>2.75E-2</v>
      </c>
      <c r="E49" s="47">
        <f t="shared" si="0"/>
        <v>6.1659192825112112E-3</v>
      </c>
      <c r="F49" s="46">
        <f>Shiller!E51</f>
        <v>11.893231399999999</v>
      </c>
      <c r="G49" s="44">
        <f t="shared" si="1"/>
        <v>1.0164923335335774</v>
      </c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</row>
    <row r="50" spans="1:22" ht="15.75" x14ac:dyDescent="0.25">
      <c r="A50" s="43">
        <f t="shared" si="2"/>
        <v>1874</v>
      </c>
      <c r="B50" s="43">
        <f t="shared" si="3"/>
        <v>8</v>
      </c>
      <c r="C50" s="46">
        <f>Shiller!B52</f>
        <v>4.47</v>
      </c>
      <c r="D50" s="44">
        <f>Shiller!C52/12</f>
        <v>2.75E-2</v>
      </c>
      <c r="E50" s="47">
        <f t="shared" si="0"/>
        <v>6.1521252796420582E-3</v>
      </c>
      <c r="F50" s="46">
        <f>Shiller!E52</f>
        <v>11.79806612</v>
      </c>
      <c r="G50" s="44">
        <f t="shared" si="1"/>
        <v>1.0218120805369129</v>
      </c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</row>
    <row r="51" spans="1:22" ht="15.75" x14ac:dyDescent="0.25">
      <c r="A51" s="43">
        <f t="shared" si="2"/>
        <v>1874</v>
      </c>
      <c r="B51" s="43">
        <f t="shared" si="3"/>
        <v>9</v>
      </c>
      <c r="C51" s="46">
        <f>Shiller!B53</f>
        <v>4.54</v>
      </c>
      <c r="D51" s="44">
        <f>Shiller!C53/12</f>
        <v>2.75E-2</v>
      </c>
      <c r="E51" s="47">
        <f t="shared" si="0"/>
        <v>6.0572687224669606E-3</v>
      </c>
      <c r="F51" s="46">
        <f>Shiller!E53</f>
        <v>11.79806612</v>
      </c>
      <c r="G51" s="44">
        <f t="shared" si="1"/>
        <v>1.0202153833395635</v>
      </c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</row>
    <row r="52" spans="1:22" ht="15.75" x14ac:dyDescent="0.25">
      <c r="A52" s="43">
        <f t="shared" si="2"/>
        <v>1874</v>
      </c>
      <c r="B52" s="43">
        <f t="shared" si="3"/>
        <v>10</v>
      </c>
      <c r="C52" s="46">
        <f>Shiller!B54</f>
        <v>4.53</v>
      </c>
      <c r="D52" s="44">
        <f>Shiller!C54/12</f>
        <v>2.75E-2</v>
      </c>
      <c r="E52" s="47">
        <f t="shared" si="0"/>
        <v>6.0706401766004413E-3</v>
      </c>
      <c r="F52" s="46">
        <f>Shiller!E54</f>
        <v>11.60773554</v>
      </c>
      <c r="G52" s="44">
        <f t="shared" si="1"/>
        <v>1.0232327044952971</v>
      </c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</row>
    <row r="53" spans="1:22" ht="15.75" x14ac:dyDescent="0.25">
      <c r="A53" s="43">
        <f t="shared" si="2"/>
        <v>1874</v>
      </c>
      <c r="B53" s="43">
        <f t="shared" si="3"/>
        <v>11</v>
      </c>
      <c r="C53" s="46">
        <f>Shiller!B55</f>
        <v>4.57</v>
      </c>
      <c r="D53" s="44">
        <f>Shiller!C55/12</f>
        <v>2.75E-2</v>
      </c>
      <c r="E53" s="47">
        <f t="shared" si="0"/>
        <v>6.0175054704595179E-3</v>
      </c>
      <c r="F53" s="46">
        <f>Shiller!E55</f>
        <v>11.51265124</v>
      </c>
      <c r="G53" s="44">
        <f t="shared" si="1"/>
        <v>0.99945295404813994</v>
      </c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</row>
    <row r="54" spans="1:22" ht="15.75" x14ac:dyDescent="0.25">
      <c r="A54" s="43">
        <f t="shared" si="2"/>
        <v>1874</v>
      </c>
      <c r="B54" s="43">
        <f t="shared" si="3"/>
        <v>12</v>
      </c>
      <c r="C54" s="46">
        <f>Shiller!B56</f>
        <v>4.54</v>
      </c>
      <c r="D54" s="44">
        <f>Shiller!C56/12</f>
        <v>2.75E-2</v>
      </c>
      <c r="E54" s="47">
        <f t="shared" si="0"/>
        <v>6.0572687224669606E-3</v>
      </c>
      <c r="F54" s="46">
        <f>Shiller!E56</f>
        <v>11.51265124</v>
      </c>
      <c r="G54" s="44">
        <f t="shared" si="1"/>
        <v>1.0060572687224669</v>
      </c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</row>
    <row r="55" spans="1:22" ht="15.75" x14ac:dyDescent="0.25">
      <c r="A55" s="43">
        <f t="shared" si="2"/>
        <v>1875</v>
      </c>
      <c r="B55" s="43">
        <f t="shared" si="3"/>
        <v>1</v>
      </c>
      <c r="C55" s="46">
        <f>Shiller!B57</f>
        <v>4.54</v>
      </c>
      <c r="D55" s="44">
        <f>Shiller!C57/12</f>
        <v>2.7291666666666669E-2</v>
      </c>
      <c r="E55" s="47">
        <f t="shared" si="0"/>
        <v>6.0113803230543326E-3</v>
      </c>
      <c r="F55" s="46">
        <f>Shiller!E57</f>
        <v>11.51265124</v>
      </c>
      <c r="G55" s="44">
        <f t="shared" si="1"/>
        <v>1.0038087371512483</v>
      </c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</row>
    <row r="56" spans="1:22" ht="15.75" x14ac:dyDescent="0.25">
      <c r="A56" s="43">
        <f t="shared" si="2"/>
        <v>1875</v>
      </c>
      <c r="B56" s="43">
        <f t="shared" si="3"/>
        <v>2</v>
      </c>
      <c r="C56" s="46">
        <f>Shiller!B58</f>
        <v>4.53</v>
      </c>
      <c r="D56" s="44">
        <f>Shiller!C58/12</f>
        <v>2.7083333333333334E-2</v>
      </c>
      <c r="E56" s="47">
        <f t="shared" si="0"/>
        <v>5.9786607799852832E-3</v>
      </c>
      <c r="F56" s="46">
        <f>Shiller!E58</f>
        <v>11.51265124</v>
      </c>
      <c r="G56" s="44">
        <f t="shared" si="1"/>
        <v>1.0192236938925678</v>
      </c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</row>
    <row r="57" spans="1:22" ht="15.75" x14ac:dyDescent="0.25">
      <c r="A57" s="43">
        <f t="shared" si="2"/>
        <v>1875</v>
      </c>
      <c r="B57" s="43">
        <f t="shared" si="3"/>
        <v>3</v>
      </c>
      <c r="C57" s="46">
        <f>Shiller!B59</f>
        <v>4.59</v>
      </c>
      <c r="D57" s="44">
        <f>Shiller!C59/12</f>
        <v>2.6875E-2</v>
      </c>
      <c r="E57" s="47">
        <f t="shared" si="0"/>
        <v>5.8551198257080607E-3</v>
      </c>
      <c r="F57" s="46">
        <f>Shiller!E59</f>
        <v>11.51265124</v>
      </c>
      <c r="G57" s="44">
        <f t="shared" si="1"/>
        <v>1.010628477461309</v>
      </c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</row>
    <row r="58" spans="1:22" ht="15.75" x14ac:dyDescent="0.25">
      <c r="A58" s="43">
        <f t="shared" si="2"/>
        <v>1875</v>
      </c>
      <c r="B58" s="43">
        <f t="shared" si="3"/>
        <v>4</v>
      </c>
      <c r="C58" s="46">
        <f>Shiller!B60</f>
        <v>4.6500000000000004</v>
      </c>
      <c r="D58" s="44">
        <f>Shiller!C60/12</f>
        <v>2.6666666666666668E-2</v>
      </c>
      <c r="E58" s="47">
        <f t="shared" si="0"/>
        <v>5.7347670250896057E-3</v>
      </c>
      <c r="F58" s="46">
        <f>Shiller!E60</f>
        <v>11.60773554</v>
      </c>
      <c r="G58" s="44">
        <f t="shared" si="1"/>
        <v>0.99125745064756676</v>
      </c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</row>
    <row r="59" spans="1:22" ht="15.75" x14ac:dyDescent="0.25">
      <c r="A59" s="43">
        <f t="shared" si="2"/>
        <v>1875</v>
      </c>
      <c r="B59" s="43">
        <f t="shared" si="3"/>
        <v>5</v>
      </c>
      <c r="C59" s="46">
        <f>Shiller!B61</f>
        <v>4.47</v>
      </c>
      <c r="D59" s="44">
        <f>Shiller!C61/12</f>
        <v>2.6458333333333334E-2</v>
      </c>
      <c r="E59" s="47">
        <f t="shared" si="0"/>
        <v>5.9190902311707684E-3</v>
      </c>
      <c r="F59" s="46">
        <f>Shiller!E61</f>
        <v>11.322320660000001</v>
      </c>
      <c r="G59" s="44">
        <f t="shared" si="1"/>
        <v>1.0025309877345134</v>
      </c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</row>
    <row r="60" spans="1:22" ht="15.75" x14ac:dyDescent="0.25">
      <c r="A60" s="43">
        <f t="shared" si="2"/>
        <v>1875</v>
      </c>
      <c r="B60" s="43">
        <f t="shared" si="3"/>
        <v>6</v>
      </c>
      <c r="C60" s="46">
        <f>Shiller!B62</f>
        <v>4.38</v>
      </c>
      <c r="D60" s="44">
        <f>Shiller!C62/12</f>
        <v>2.6249999999999999E-2</v>
      </c>
      <c r="E60" s="47">
        <f t="shared" si="0"/>
        <v>5.9931506849315065E-3</v>
      </c>
      <c r="F60" s="46">
        <f>Shiller!E62</f>
        <v>11.13207107</v>
      </c>
      <c r="G60" s="44">
        <f t="shared" si="1"/>
        <v>1.0082762557077627</v>
      </c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</row>
    <row r="61" spans="1:22" ht="15.75" x14ac:dyDescent="0.25">
      <c r="A61" s="43">
        <f t="shared" si="2"/>
        <v>1875</v>
      </c>
      <c r="B61" s="43">
        <f t="shared" si="3"/>
        <v>7</v>
      </c>
      <c r="C61" s="46">
        <f>Shiller!B63</f>
        <v>4.3899999999999997</v>
      </c>
      <c r="D61" s="44">
        <f>Shiller!C63/12</f>
        <v>2.6041666666666668E-2</v>
      </c>
      <c r="E61" s="47">
        <f t="shared" si="0"/>
        <v>5.9320425208807901E-3</v>
      </c>
      <c r="F61" s="46">
        <f>Shiller!E63</f>
        <v>11.13207107</v>
      </c>
      <c r="G61" s="44">
        <f t="shared" si="1"/>
        <v>1.001980131925768</v>
      </c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</row>
    <row r="62" spans="1:22" ht="15.75" x14ac:dyDescent="0.25">
      <c r="A62" s="43">
        <f t="shared" si="2"/>
        <v>1875</v>
      </c>
      <c r="B62" s="43">
        <f t="shared" si="3"/>
        <v>8</v>
      </c>
      <c r="C62" s="46">
        <f>Shiller!B64</f>
        <v>4.41</v>
      </c>
      <c r="D62" s="44">
        <f>Shiller!C64/12</f>
        <v>2.5833333333333333E-2</v>
      </c>
      <c r="E62" s="47">
        <f t="shared" si="0"/>
        <v>5.8578987150415722E-3</v>
      </c>
      <c r="F62" s="46">
        <f>Shiller!E64</f>
        <v>11.22715537</v>
      </c>
      <c r="G62" s="44">
        <f t="shared" si="1"/>
        <v>1.0052516046341158</v>
      </c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</row>
    <row r="63" spans="1:22" ht="15.75" x14ac:dyDescent="0.25">
      <c r="A63" s="43">
        <f t="shared" si="2"/>
        <v>1875</v>
      </c>
      <c r="B63" s="43">
        <f t="shared" si="3"/>
        <v>9</v>
      </c>
      <c r="C63" s="46">
        <f>Shiller!B65</f>
        <v>4.37</v>
      </c>
      <c r="D63" s="44">
        <f>Shiller!C65/12</f>
        <v>2.5624999999999998E-2</v>
      </c>
      <c r="E63" s="47">
        <f t="shared" si="0"/>
        <v>5.8638443935926767E-3</v>
      </c>
      <c r="F63" s="46">
        <f>Shiller!E65</f>
        <v>11.13207107</v>
      </c>
      <c r="G63" s="44">
        <f t="shared" si="1"/>
        <v>0.989845537757437</v>
      </c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</row>
    <row r="64" spans="1:22" ht="15.75" x14ac:dyDescent="0.25">
      <c r="A64" s="43">
        <f t="shared" si="2"/>
        <v>1875</v>
      </c>
      <c r="B64" s="43">
        <f t="shared" si="3"/>
        <v>10</v>
      </c>
      <c r="C64" s="46">
        <f>Shiller!B66</f>
        <v>4.3</v>
      </c>
      <c r="D64" s="44">
        <f>Shiller!C66/12</f>
        <v>2.5416666666666667E-2</v>
      </c>
      <c r="E64" s="47">
        <f t="shared" si="0"/>
        <v>5.9108527131782954E-3</v>
      </c>
      <c r="F64" s="46">
        <f>Shiller!E66</f>
        <v>11.13207107</v>
      </c>
      <c r="G64" s="44">
        <f t="shared" si="1"/>
        <v>1.0309527482284115</v>
      </c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</row>
    <row r="65" spans="1:22" ht="15.75" x14ac:dyDescent="0.25">
      <c r="A65" s="43">
        <f t="shared" si="2"/>
        <v>1875</v>
      </c>
      <c r="B65" s="43">
        <f t="shared" si="3"/>
        <v>11</v>
      </c>
      <c r="C65" s="46">
        <f>Shiller!B67</f>
        <v>4.37</v>
      </c>
      <c r="D65" s="44">
        <f>Shiller!C67/12</f>
        <v>2.5208333333333333E-2</v>
      </c>
      <c r="E65" s="47">
        <f t="shared" si="0"/>
        <v>5.7684973302822269E-3</v>
      </c>
      <c r="F65" s="46">
        <f>Shiller!E67</f>
        <v>11.03690579</v>
      </c>
      <c r="G65" s="44">
        <f t="shared" si="1"/>
        <v>1.0144659518166139</v>
      </c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</row>
    <row r="66" spans="1:22" ht="15.75" x14ac:dyDescent="0.25">
      <c r="A66" s="43">
        <f t="shared" si="2"/>
        <v>1875</v>
      </c>
      <c r="B66" s="43">
        <f t="shared" si="3"/>
        <v>12</v>
      </c>
      <c r="C66" s="46">
        <f>Shiller!B68</f>
        <v>4.37</v>
      </c>
      <c r="D66" s="44">
        <f>Shiller!C68/12</f>
        <v>2.4999999999999998E-2</v>
      </c>
      <c r="E66" s="47">
        <f t="shared" si="0"/>
        <v>5.7208237986270021E-3</v>
      </c>
      <c r="F66" s="46">
        <f>Shiller!E68</f>
        <v>10.9417405</v>
      </c>
      <c r="G66" s="44">
        <f t="shared" si="1"/>
        <v>1.0352702487385279</v>
      </c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</row>
    <row r="67" spans="1:22" ht="15.75" x14ac:dyDescent="0.25">
      <c r="A67" s="43">
        <f t="shared" si="2"/>
        <v>1876</v>
      </c>
      <c r="B67" s="43">
        <f t="shared" si="3"/>
        <v>1</v>
      </c>
      <c r="C67" s="46">
        <f>Shiller!B69</f>
        <v>4.46</v>
      </c>
      <c r="D67" s="44">
        <f>Shiller!C69/12</f>
        <v>2.4999999999999998E-2</v>
      </c>
      <c r="E67" s="47">
        <f t="shared" si="0"/>
        <v>5.6053811659192822E-3</v>
      </c>
      <c r="F67" s="46">
        <f>Shiller!E69</f>
        <v>10.846575209999999</v>
      </c>
      <c r="G67" s="44">
        <f t="shared" si="1"/>
        <v>1.0190582959641257</v>
      </c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</row>
    <row r="68" spans="1:22" ht="15.75" x14ac:dyDescent="0.25">
      <c r="A68" s="43">
        <f t="shared" si="2"/>
        <v>1876</v>
      </c>
      <c r="B68" s="43">
        <f t="shared" si="3"/>
        <v>2</v>
      </c>
      <c r="C68" s="46">
        <f>Shiller!B70</f>
        <v>4.5199999999999996</v>
      </c>
      <c r="D68" s="44">
        <f>Shiller!C70/12</f>
        <v>2.4999999999999998E-2</v>
      </c>
      <c r="E68" s="47">
        <f t="shared" si="0"/>
        <v>5.5309734513274336E-3</v>
      </c>
      <c r="F68" s="46">
        <f>Shiller!E70</f>
        <v>10.846575209999999</v>
      </c>
      <c r="G68" s="44">
        <f t="shared" si="1"/>
        <v>1.0033185840707963</v>
      </c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</row>
    <row r="69" spans="1:22" ht="15.75" x14ac:dyDescent="0.25">
      <c r="A69" s="43">
        <f t="shared" si="2"/>
        <v>1876</v>
      </c>
      <c r="B69" s="43">
        <f t="shared" si="3"/>
        <v>3</v>
      </c>
      <c r="C69" s="46">
        <f>Shiller!B71</f>
        <v>4.51</v>
      </c>
      <c r="D69" s="44">
        <f>Shiller!C71/12</f>
        <v>2.4999999999999998E-2</v>
      </c>
      <c r="E69" s="47">
        <f t="shared" si="0"/>
        <v>5.5432372505543233E-3</v>
      </c>
      <c r="F69" s="46">
        <f>Shiller!E71</f>
        <v>10.846575209999999</v>
      </c>
      <c r="G69" s="44">
        <f t="shared" si="1"/>
        <v>0.97635968932286732</v>
      </c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</row>
    <row r="70" spans="1:22" ht="15.75" x14ac:dyDescent="0.25">
      <c r="A70" s="43">
        <f t="shared" si="2"/>
        <v>1876</v>
      </c>
      <c r="B70" s="43">
        <f t="shared" si="3"/>
        <v>4</v>
      </c>
      <c r="C70" s="46">
        <f>Shiller!B72</f>
        <v>4.34</v>
      </c>
      <c r="D70" s="44">
        <f>Shiller!C72/12</f>
        <v>2.4999999999999998E-2</v>
      </c>
      <c r="E70" s="47">
        <f t="shared" si="0"/>
        <v>5.7603686635944694E-3</v>
      </c>
      <c r="F70" s="46">
        <f>Shiller!E72</f>
        <v>10.751490909999999</v>
      </c>
      <c r="G70" s="44">
        <f t="shared" si="1"/>
        <v>1.0042380184211641</v>
      </c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</row>
    <row r="71" spans="1:22" ht="15.75" x14ac:dyDescent="0.25">
      <c r="A71" s="43">
        <f t="shared" si="2"/>
        <v>1876</v>
      </c>
      <c r="B71" s="43">
        <f t="shared" si="3"/>
        <v>5</v>
      </c>
      <c r="C71" s="46">
        <f>Shiller!B73</f>
        <v>4.18</v>
      </c>
      <c r="D71" s="44">
        <f>Shiller!C73/12</f>
        <v>2.4999999999999998E-2</v>
      </c>
      <c r="E71" s="47">
        <f t="shared" si="0"/>
        <v>5.9808612440191387E-3</v>
      </c>
      <c r="F71" s="46">
        <f>Shiller!E73</f>
        <v>10.370910739999999</v>
      </c>
      <c r="G71" s="44">
        <f t="shared" si="1"/>
        <v>1.0269084570622631</v>
      </c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</row>
    <row r="72" spans="1:22" ht="15.75" x14ac:dyDescent="0.25">
      <c r="A72" s="43">
        <f t="shared" si="2"/>
        <v>1876</v>
      </c>
      <c r="B72" s="43">
        <f t="shared" si="3"/>
        <v>6</v>
      </c>
      <c r="C72" s="46">
        <f>Shiller!B74</f>
        <v>4.1500000000000004</v>
      </c>
      <c r="D72" s="44">
        <f>Shiller!C74/12</f>
        <v>2.4999999999999998E-2</v>
      </c>
      <c r="E72" s="47">
        <f t="shared" ref="E72:E135" si="4">D72/C72</f>
        <v>6.0240963855421673E-3</v>
      </c>
      <c r="F72" s="46">
        <f>Shiller!E74</f>
        <v>10.08541488</v>
      </c>
      <c r="G72" s="44">
        <f t="shared" ref="G72:G135" si="5">E72+(C73/F73)/(C72/F72)</f>
        <v>0.99397590361445765</v>
      </c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</row>
    <row r="73" spans="1:22" ht="15.75" x14ac:dyDescent="0.25">
      <c r="A73" s="43">
        <f t="shared" ref="A73:A136" si="6">IF(B73=1,A72+1,A72)</f>
        <v>1876</v>
      </c>
      <c r="B73" s="43">
        <f t="shared" ref="B73:B136" si="7">IF(B72=12,1,B72+1)</f>
        <v>7</v>
      </c>
      <c r="C73" s="46">
        <f>Shiller!B75</f>
        <v>4.0999999999999996</v>
      </c>
      <c r="D73" s="44">
        <f>Shiller!C75/12</f>
        <v>2.4999999999999998E-2</v>
      </c>
      <c r="E73" s="47">
        <f t="shared" si="4"/>
        <v>6.0975609756097563E-3</v>
      </c>
      <c r="F73" s="46">
        <f>Shiller!E75</f>
        <v>10.08541488</v>
      </c>
      <c r="G73" s="44">
        <f t="shared" si="5"/>
        <v>0.9556740074693435</v>
      </c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</row>
    <row r="74" spans="1:22" ht="15.75" x14ac:dyDescent="0.25">
      <c r="A74" s="43">
        <f t="shared" si="6"/>
        <v>1876</v>
      </c>
      <c r="B74" s="43">
        <f t="shared" si="7"/>
        <v>8</v>
      </c>
      <c r="C74" s="46">
        <f>Shiller!B76</f>
        <v>3.93</v>
      </c>
      <c r="D74" s="44">
        <f>Shiller!C76/12</f>
        <v>2.4999999999999998E-2</v>
      </c>
      <c r="E74" s="47">
        <f t="shared" si="4"/>
        <v>6.3613231552162846E-3</v>
      </c>
      <c r="F74" s="46">
        <f>Shiller!E76</f>
        <v>10.180580170000001</v>
      </c>
      <c r="G74" s="44">
        <f t="shared" si="5"/>
        <v>0.93659703179258957</v>
      </c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</row>
    <row r="75" spans="1:22" ht="15.75" x14ac:dyDescent="0.25">
      <c r="A75" s="43">
        <f t="shared" si="6"/>
        <v>1876</v>
      </c>
      <c r="B75" s="43">
        <f t="shared" si="7"/>
        <v>9</v>
      </c>
      <c r="C75" s="46">
        <f>Shiller!B77</f>
        <v>3.69</v>
      </c>
      <c r="D75" s="44">
        <f>Shiller!C77/12</f>
        <v>2.4999999999999998E-2</v>
      </c>
      <c r="E75" s="47">
        <f t="shared" si="4"/>
        <v>6.7750677506775063E-3</v>
      </c>
      <c r="F75" s="46">
        <f>Shiller!E77</f>
        <v>10.275745450000001</v>
      </c>
      <c r="G75" s="44">
        <f t="shared" si="5"/>
        <v>0.98327565977752296</v>
      </c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</row>
    <row r="76" spans="1:22" ht="15.75" x14ac:dyDescent="0.25">
      <c r="A76" s="43">
        <f t="shared" si="6"/>
        <v>1876</v>
      </c>
      <c r="B76" s="43">
        <f t="shared" si="7"/>
        <v>10</v>
      </c>
      <c r="C76" s="46">
        <f>Shiller!B78</f>
        <v>3.67</v>
      </c>
      <c r="D76" s="44">
        <f>Shiller!C78/12</f>
        <v>2.4999999999999998E-2</v>
      </c>
      <c r="E76" s="47">
        <f t="shared" si="4"/>
        <v>6.8119891008174387E-3</v>
      </c>
      <c r="F76" s="46">
        <f>Shiller!E78</f>
        <v>10.465995039999999</v>
      </c>
      <c r="G76" s="44">
        <f t="shared" si="5"/>
        <v>0.97889941468800867</v>
      </c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</row>
    <row r="77" spans="1:22" ht="15.75" x14ac:dyDescent="0.25">
      <c r="A77" s="43">
        <f t="shared" si="6"/>
        <v>1876</v>
      </c>
      <c r="B77" s="43">
        <f t="shared" si="7"/>
        <v>11</v>
      </c>
      <c r="C77" s="46">
        <f>Shiller!B79</f>
        <v>3.6</v>
      </c>
      <c r="D77" s="44">
        <f>Shiller!C79/12</f>
        <v>2.4999999999999998E-2</v>
      </c>
      <c r="E77" s="47">
        <f t="shared" si="4"/>
        <v>6.9444444444444441E-3</v>
      </c>
      <c r="F77" s="46">
        <f>Shiller!E79</f>
        <v>10.56116033</v>
      </c>
      <c r="G77" s="44">
        <f t="shared" si="5"/>
        <v>0.98378452225050528</v>
      </c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</row>
    <row r="78" spans="1:22" ht="15.75" x14ac:dyDescent="0.25">
      <c r="A78" s="43">
        <f t="shared" si="6"/>
        <v>1876</v>
      </c>
      <c r="B78" s="43">
        <f t="shared" si="7"/>
        <v>12</v>
      </c>
      <c r="C78" s="46">
        <f>Shiller!B80</f>
        <v>3.58</v>
      </c>
      <c r="D78" s="44">
        <f>Shiller!C80/12</f>
        <v>2.4999999999999998E-2</v>
      </c>
      <c r="E78" s="47">
        <f t="shared" si="4"/>
        <v>6.9832402234636867E-3</v>
      </c>
      <c r="F78" s="46">
        <f>Shiller!E80</f>
        <v>10.751490909999999</v>
      </c>
      <c r="G78" s="44">
        <f t="shared" si="5"/>
        <v>0.9813615502791716</v>
      </c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</row>
    <row r="79" spans="1:22" ht="15.75" x14ac:dyDescent="0.25">
      <c r="A79" s="43">
        <f t="shared" si="6"/>
        <v>1877</v>
      </c>
      <c r="B79" s="43">
        <f t="shared" si="7"/>
        <v>1</v>
      </c>
      <c r="C79" s="46">
        <f>Shiller!B81</f>
        <v>3.55</v>
      </c>
      <c r="D79" s="44">
        <f>Shiller!C81/12</f>
        <v>2.4233333333333332E-2</v>
      </c>
      <c r="E79" s="47">
        <f t="shared" si="4"/>
        <v>6.8262910798122063E-3</v>
      </c>
      <c r="F79" s="46">
        <f>Shiller!E81</f>
        <v>10.9417405</v>
      </c>
      <c r="G79" s="44">
        <f t="shared" si="5"/>
        <v>0.97287058987138819</v>
      </c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</row>
    <row r="80" spans="1:22" ht="15.75" x14ac:dyDescent="0.25">
      <c r="A80" s="43">
        <f t="shared" si="6"/>
        <v>1877</v>
      </c>
      <c r="B80" s="43">
        <f t="shared" si="7"/>
        <v>2</v>
      </c>
      <c r="C80" s="46">
        <f>Shiller!B82</f>
        <v>3.34</v>
      </c>
      <c r="D80" s="44">
        <f>Shiller!C82/12</f>
        <v>2.3474999999999999E-2</v>
      </c>
      <c r="E80" s="47">
        <f t="shared" si="4"/>
        <v>7.0284431137724555E-3</v>
      </c>
      <c r="F80" s="46">
        <f>Shiller!E82</f>
        <v>10.65632562</v>
      </c>
      <c r="G80" s="44">
        <f t="shared" si="5"/>
        <v>1.0004824133349917</v>
      </c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</row>
    <row r="81" spans="1:22" ht="15.75" x14ac:dyDescent="0.25">
      <c r="A81" s="43">
        <f t="shared" si="6"/>
        <v>1877</v>
      </c>
      <c r="B81" s="43">
        <f t="shared" si="7"/>
        <v>3</v>
      </c>
      <c r="C81" s="46">
        <f>Shiller!B83</f>
        <v>3.17</v>
      </c>
      <c r="D81" s="44">
        <f>Shiller!C83/12</f>
        <v>2.2708333333333334E-2</v>
      </c>
      <c r="E81" s="47">
        <f t="shared" si="4"/>
        <v>7.1635120925341751E-3</v>
      </c>
      <c r="F81" s="46">
        <f>Shiller!E83</f>
        <v>10.180580170000001</v>
      </c>
      <c r="G81" s="44">
        <f t="shared" si="5"/>
        <v>0.90931625076466971</v>
      </c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</row>
    <row r="82" spans="1:22" ht="15.75" x14ac:dyDescent="0.25">
      <c r="A82" s="43">
        <f t="shared" si="6"/>
        <v>1877</v>
      </c>
      <c r="B82" s="43">
        <f t="shared" si="7"/>
        <v>4</v>
      </c>
      <c r="C82" s="46">
        <f>Shiller!B84</f>
        <v>2.94</v>
      </c>
      <c r="D82" s="44">
        <f>Shiller!C84/12</f>
        <v>2.1941666666666665E-2</v>
      </c>
      <c r="E82" s="47">
        <f t="shared" si="4"/>
        <v>7.4631519274376409E-3</v>
      </c>
      <c r="F82" s="46">
        <f>Shiller!E84</f>
        <v>10.465995039999999</v>
      </c>
      <c r="G82" s="44">
        <f t="shared" si="5"/>
        <v>0.98960234447962603</v>
      </c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</row>
    <row r="83" spans="1:22" ht="15.75" x14ac:dyDescent="0.25">
      <c r="A83" s="43">
        <f t="shared" si="6"/>
        <v>1877</v>
      </c>
      <c r="B83" s="43">
        <f t="shared" si="7"/>
        <v>5</v>
      </c>
      <c r="C83" s="46">
        <f>Shiller!B85</f>
        <v>2.94</v>
      </c>
      <c r="D83" s="44">
        <f>Shiller!C85/12</f>
        <v>2.1183333333333332E-2</v>
      </c>
      <c r="E83" s="47">
        <f t="shared" si="4"/>
        <v>7.2052154195011335E-3</v>
      </c>
      <c r="F83" s="46">
        <f>Shiller!E85</f>
        <v>10.65632562</v>
      </c>
      <c r="G83" s="44">
        <f t="shared" si="5"/>
        <v>0.98834080795803192</v>
      </c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</row>
    <row r="84" spans="1:22" ht="15.75" x14ac:dyDescent="0.25">
      <c r="A84" s="43">
        <f t="shared" si="6"/>
        <v>1877</v>
      </c>
      <c r="B84" s="43">
        <f t="shared" si="7"/>
        <v>6</v>
      </c>
      <c r="C84" s="46">
        <f>Shiller!B86</f>
        <v>2.73</v>
      </c>
      <c r="D84" s="44">
        <f>Shiller!C86/12</f>
        <v>2.0416666666666666E-2</v>
      </c>
      <c r="E84" s="47">
        <f t="shared" si="4"/>
        <v>7.478632478632479E-3</v>
      </c>
      <c r="F84" s="46">
        <f>Shiller!E86</f>
        <v>10.08541488</v>
      </c>
      <c r="G84" s="44">
        <f t="shared" si="5"/>
        <v>1.0416760597339221</v>
      </c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</row>
    <row r="85" spans="1:22" ht="15.75" x14ac:dyDescent="0.25">
      <c r="A85" s="43">
        <f t="shared" si="6"/>
        <v>1877</v>
      </c>
      <c r="B85" s="43">
        <f t="shared" si="7"/>
        <v>7</v>
      </c>
      <c r="C85" s="46">
        <f>Shiller!B87</f>
        <v>2.85</v>
      </c>
      <c r="D85" s="44">
        <f>Shiller!C87/12</f>
        <v>1.9650000000000001E-2</v>
      </c>
      <c r="E85" s="47">
        <f t="shared" si="4"/>
        <v>6.8947368421052634E-3</v>
      </c>
      <c r="F85" s="46">
        <f>Shiller!E87</f>
        <v>10.180580170000001</v>
      </c>
      <c r="G85" s="44">
        <f t="shared" si="5"/>
        <v>1.118630129556033</v>
      </c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</row>
    <row r="86" spans="1:22" ht="15.75" x14ac:dyDescent="0.25">
      <c r="A86" s="43">
        <f t="shared" si="6"/>
        <v>1877</v>
      </c>
      <c r="B86" s="43">
        <f t="shared" si="7"/>
        <v>8</v>
      </c>
      <c r="C86" s="46">
        <f>Shiller!B88</f>
        <v>3.05</v>
      </c>
      <c r="D86" s="44">
        <f>Shiller!C88/12</f>
        <v>1.8891666666666668E-2</v>
      </c>
      <c r="E86" s="47">
        <f t="shared" si="4"/>
        <v>6.1939890710382521E-3</v>
      </c>
      <c r="F86" s="46">
        <f>Shiller!E88</f>
        <v>9.8000000000000007</v>
      </c>
      <c r="G86" s="44">
        <f t="shared" si="5"/>
        <v>1.0789059015654221</v>
      </c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</row>
    <row r="87" spans="1:22" ht="15.75" x14ac:dyDescent="0.25">
      <c r="A87" s="43">
        <f t="shared" si="6"/>
        <v>1877</v>
      </c>
      <c r="B87" s="43">
        <f t="shared" si="7"/>
        <v>9</v>
      </c>
      <c r="C87" s="46">
        <f>Shiller!B89</f>
        <v>3.24</v>
      </c>
      <c r="D87" s="44">
        <f>Shiller!C89/12</f>
        <v>1.8124999999999999E-2</v>
      </c>
      <c r="E87" s="47">
        <f t="shared" si="4"/>
        <v>5.5941358024691346E-3</v>
      </c>
      <c r="F87" s="46">
        <f>Shiller!E89</f>
        <v>9.7048347110000002</v>
      </c>
      <c r="G87" s="44">
        <f t="shared" si="5"/>
        <v>1.027199074074074</v>
      </c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</row>
    <row r="88" spans="1:22" ht="15.75" x14ac:dyDescent="0.25">
      <c r="A88" s="43">
        <f t="shared" si="6"/>
        <v>1877</v>
      </c>
      <c r="B88" s="43">
        <f t="shared" si="7"/>
        <v>10</v>
      </c>
      <c r="C88" s="46">
        <f>Shiller!B90</f>
        <v>3.31</v>
      </c>
      <c r="D88" s="44">
        <f>Shiller!C90/12</f>
        <v>1.7358333333333333E-2</v>
      </c>
      <c r="E88" s="47">
        <f t="shared" si="4"/>
        <v>5.2442094662638467E-3</v>
      </c>
      <c r="F88" s="46">
        <f>Shiller!E90</f>
        <v>9.7048347110000002</v>
      </c>
      <c r="G88" s="44">
        <f t="shared" si="5"/>
        <v>1.0098319949329542</v>
      </c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</row>
    <row r="89" spans="1:22" ht="15.75" x14ac:dyDescent="0.25">
      <c r="A89" s="43">
        <f t="shared" si="6"/>
        <v>1877</v>
      </c>
      <c r="B89" s="43">
        <f t="shared" si="7"/>
        <v>11</v>
      </c>
      <c r="C89" s="46">
        <f>Shiller!B91</f>
        <v>3.26</v>
      </c>
      <c r="D89" s="44">
        <f>Shiller!C91/12</f>
        <v>1.66E-2</v>
      </c>
      <c r="E89" s="47">
        <f t="shared" si="4"/>
        <v>5.0920245398773014E-3</v>
      </c>
      <c r="F89" s="46">
        <f>Shiller!E91</f>
        <v>9.5145851239999999</v>
      </c>
      <c r="G89" s="44">
        <f t="shared" si="5"/>
        <v>1.0020245398773007</v>
      </c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</row>
    <row r="90" spans="1:22" ht="15.75" x14ac:dyDescent="0.25">
      <c r="A90" s="43">
        <f t="shared" si="6"/>
        <v>1877</v>
      </c>
      <c r="B90" s="43">
        <f t="shared" si="7"/>
        <v>12</v>
      </c>
      <c r="C90" s="46">
        <f>Shiller!B92</f>
        <v>3.25</v>
      </c>
      <c r="D90" s="44">
        <f>Shiller!C92/12</f>
        <v>1.5833333333333335E-2</v>
      </c>
      <c r="E90" s="47">
        <f t="shared" si="4"/>
        <v>4.871794871794872E-3</v>
      </c>
      <c r="F90" s="46">
        <f>Shiller!E92</f>
        <v>9.5145851239999999</v>
      </c>
      <c r="G90" s="44">
        <f t="shared" si="5"/>
        <v>1.0358061438720925</v>
      </c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</row>
    <row r="91" spans="1:22" ht="15.75" x14ac:dyDescent="0.25">
      <c r="A91" s="43">
        <f t="shared" si="6"/>
        <v>1878</v>
      </c>
      <c r="B91" s="43">
        <f t="shared" si="7"/>
        <v>1</v>
      </c>
      <c r="C91" s="46">
        <f>Shiller!B93</f>
        <v>3.25</v>
      </c>
      <c r="D91" s="44">
        <f>Shiller!C93/12</f>
        <v>1.5766666666666668E-2</v>
      </c>
      <c r="E91" s="47">
        <f t="shared" si="4"/>
        <v>4.8512820512820517E-3</v>
      </c>
      <c r="F91" s="46">
        <f>Shiller!E93</f>
        <v>9.229089256</v>
      </c>
      <c r="G91" s="44">
        <f t="shared" si="5"/>
        <v>0.99349853071812122</v>
      </c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</row>
    <row r="92" spans="1:22" ht="15.75" x14ac:dyDescent="0.25">
      <c r="A92" s="43">
        <f t="shared" si="6"/>
        <v>1878</v>
      </c>
      <c r="B92" s="43">
        <f t="shared" si="7"/>
        <v>2</v>
      </c>
      <c r="C92" s="46">
        <f>Shiller!B94</f>
        <v>3.18</v>
      </c>
      <c r="D92" s="44">
        <f>Shiller!C94/12</f>
        <v>1.5691666666666666E-2</v>
      </c>
      <c r="E92" s="47">
        <f t="shared" si="4"/>
        <v>4.9344863731656183E-3</v>
      </c>
      <c r="F92" s="46">
        <f>Shiller!E94</f>
        <v>9.1340049590000003</v>
      </c>
      <c r="G92" s="44">
        <f t="shared" si="5"/>
        <v>1.045484967059108</v>
      </c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</row>
    <row r="93" spans="1:22" ht="15.75" x14ac:dyDescent="0.25">
      <c r="A93" s="43">
        <f t="shared" si="6"/>
        <v>1878</v>
      </c>
      <c r="B93" s="43">
        <f t="shared" si="7"/>
        <v>3</v>
      </c>
      <c r="C93" s="46">
        <f>Shiller!B95</f>
        <v>3.24</v>
      </c>
      <c r="D93" s="44">
        <f>Shiller!C95/12</f>
        <v>1.5625E-2</v>
      </c>
      <c r="E93" s="47">
        <f t="shared" si="4"/>
        <v>4.8225308641975306E-3</v>
      </c>
      <c r="F93" s="46">
        <f>Shiller!E95</f>
        <v>8.9436743799999991</v>
      </c>
      <c r="G93" s="44">
        <f t="shared" si="5"/>
        <v>1.0436540091291548</v>
      </c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</row>
    <row r="94" spans="1:22" ht="15.75" x14ac:dyDescent="0.25">
      <c r="A94" s="43">
        <f t="shared" si="6"/>
        <v>1878</v>
      </c>
      <c r="B94" s="43">
        <f t="shared" si="7"/>
        <v>4</v>
      </c>
      <c r="C94" s="46">
        <f>Shiller!B96</f>
        <v>3.33</v>
      </c>
      <c r="D94" s="44">
        <f>Shiller!C96/12</f>
        <v>1.5558333333333334E-2</v>
      </c>
      <c r="E94" s="47">
        <f t="shared" si="4"/>
        <v>4.672172172172172E-3</v>
      </c>
      <c r="F94" s="46">
        <f>Shiller!E96</f>
        <v>8.8485090910000004</v>
      </c>
      <c r="G94" s="44">
        <f t="shared" si="5"/>
        <v>1.0411060788347735</v>
      </c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</row>
    <row r="95" spans="1:22" ht="15.75" x14ac:dyDescent="0.25">
      <c r="A95" s="43">
        <f t="shared" si="6"/>
        <v>1878</v>
      </c>
      <c r="B95" s="43">
        <f t="shared" si="7"/>
        <v>5</v>
      </c>
      <c r="C95" s="46">
        <f>Shiller!B97</f>
        <v>3.34</v>
      </c>
      <c r="D95" s="44">
        <f>Shiller!C97/12</f>
        <v>1.5483333333333333E-2</v>
      </c>
      <c r="E95" s="47">
        <f t="shared" si="4"/>
        <v>4.6357285429141715E-3</v>
      </c>
      <c r="F95" s="46">
        <f>Shiller!E97</f>
        <v>8.5630942149999996</v>
      </c>
      <c r="G95" s="44">
        <f t="shared" si="5"/>
        <v>1.0487922428278891</v>
      </c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</row>
    <row r="96" spans="1:22" ht="15.75" x14ac:dyDescent="0.25">
      <c r="A96" s="43">
        <f t="shared" si="6"/>
        <v>1878</v>
      </c>
      <c r="B96" s="43">
        <f t="shared" si="7"/>
        <v>6</v>
      </c>
      <c r="C96" s="46">
        <f>Shiller!B98</f>
        <v>3.41</v>
      </c>
      <c r="D96" s="44">
        <f>Shiller!C98/12</f>
        <v>1.5416666666666667E-2</v>
      </c>
      <c r="E96" s="47">
        <f t="shared" si="4"/>
        <v>4.5210166177908117E-3</v>
      </c>
      <c r="F96" s="46">
        <f>Shiller!E98</f>
        <v>8.3728446279999993</v>
      </c>
      <c r="G96" s="44">
        <f t="shared" si="5"/>
        <v>1.0135896187060256</v>
      </c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</row>
    <row r="97" spans="1:22" ht="15.75" x14ac:dyDescent="0.25">
      <c r="A97" s="43">
        <f t="shared" si="6"/>
        <v>1878</v>
      </c>
      <c r="B97" s="43">
        <f t="shared" si="7"/>
        <v>7</v>
      </c>
      <c r="C97" s="46">
        <f>Shiller!B99</f>
        <v>3.48</v>
      </c>
      <c r="D97" s="44">
        <f>Shiller!C99/12</f>
        <v>1.5350000000000001E-2</v>
      </c>
      <c r="E97" s="47">
        <f t="shared" si="4"/>
        <v>4.4109195402298853E-3</v>
      </c>
      <c r="F97" s="46">
        <f>Shiller!E99</f>
        <v>8.4679289260000008</v>
      </c>
      <c r="G97" s="44">
        <f t="shared" si="5"/>
        <v>0.9847726121631456</v>
      </c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</row>
    <row r="98" spans="1:22" ht="15.75" x14ac:dyDescent="0.25">
      <c r="A98" s="43">
        <f t="shared" si="6"/>
        <v>1878</v>
      </c>
      <c r="B98" s="43">
        <f t="shared" si="7"/>
        <v>8</v>
      </c>
      <c r="C98" s="46">
        <f>Shiller!B100</f>
        <v>3.45</v>
      </c>
      <c r="D98" s="44">
        <f>Shiller!C100/12</f>
        <v>1.5274999999999999E-2</v>
      </c>
      <c r="E98" s="47">
        <f t="shared" si="4"/>
        <v>4.4275362318840572E-3</v>
      </c>
      <c r="F98" s="46">
        <f>Shiller!E100</f>
        <v>8.5630942149999996</v>
      </c>
      <c r="G98" s="44">
        <f t="shared" si="5"/>
        <v>1.0247173913043477</v>
      </c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</row>
    <row r="99" spans="1:22" ht="15.75" x14ac:dyDescent="0.25">
      <c r="A99" s="43">
        <f t="shared" si="6"/>
        <v>1878</v>
      </c>
      <c r="B99" s="43">
        <f t="shared" si="7"/>
        <v>9</v>
      </c>
      <c r="C99" s="46">
        <f>Shiller!B101</f>
        <v>3.52</v>
      </c>
      <c r="D99" s="44">
        <f>Shiller!C101/12</f>
        <v>1.5208333333333332E-2</v>
      </c>
      <c r="E99" s="47">
        <f t="shared" si="4"/>
        <v>4.3205492424242421E-3</v>
      </c>
      <c r="F99" s="46">
        <f>Shiller!E101</f>
        <v>8.5630942149999996</v>
      </c>
      <c r="G99" s="44">
        <f t="shared" si="5"/>
        <v>1.004067523995573</v>
      </c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</row>
    <row r="100" spans="1:22" ht="15.75" x14ac:dyDescent="0.25">
      <c r="A100" s="43">
        <f t="shared" si="6"/>
        <v>1878</v>
      </c>
      <c r="B100" s="43">
        <f t="shared" si="7"/>
        <v>10</v>
      </c>
      <c r="C100" s="46">
        <f>Shiller!B102</f>
        <v>3.48</v>
      </c>
      <c r="D100" s="44">
        <f>Shiller!C102/12</f>
        <v>1.5141666666666666E-2</v>
      </c>
      <c r="E100" s="47">
        <f t="shared" si="4"/>
        <v>4.351053639846743E-3</v>
      </c>
      <c r="F100" s="46">
        <f>Shiller!E102</f>
        <v>8.4679289260000008</v>
      </c>
      <c r="G100" s="44">
        <f t="shared" si="5"/>
        <v>1.0128011290975591</v>
      </c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</row>
    <row r="101" spans="1:22" ht="15.75" x14ac:dyDescent="0.25">
      <c r="A101" s="43">
        <f t="shared" si="6"/>
        <v>1878</v>
      </c>
      <c r="B101" s="43">
        <f t="shared" si="7"/>
        <v>11</v>
      </c>
      <c r="C101" s="46">
        <f>Shiller!B103</f>
        <v>3.47</v>
      </c>
      <c r="D101" s="44">
        <f>Shiller!C103/12</f>
        <v>1.5066666666666666E-2</v>
      </c>
      <c r="E101" s="47">
        <f t="shared" si="4"/>
        <v>4.341978866474543E-3</v>
      </c>
      <c r="F101" s="46">
        <f>Shiller!E103</f>
        <v>8.3728446279999993</v>
      </c>
      <c r="G101" s="44">
        <f t="shared" si="5"/>
        <v>1.0217048708399521</v>
      </c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</row>
    <row r="102" spans="1:22" ht="15.75" x14ac:dyDescent="0.25">
      <c r="A102" s="43">
        <f t="shared" si="6"/>
        <v>1878</v>
      </c>
      <c r="B102" s="43">
        <f t="shared" si="7"/>
        <v>12</v>
      </c>
      <c r="C102" s="46">
        <f>Shiller!B104</f>
        <v>3.45</v>
      </c>
      <c r="D102" s="44">
        <f>Shiller!C104/12</f>
        <v>1.4999999999999999E-2</v>
      </c>
      <c r="E102" s="47">
        <f t="shared" si="4"/>
        <v>4.3478260869565209E-3</v>
      </c>
      <c r="F102" s="46">
        <f>Shiller!E104</f>
        <v>8.18251405</v>
      </c>
      <c r="G102" s="44">
        <f t="shared" si="5"/>
        <v>1.0300991651576195</v>
      </c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</row>
    <row r="103" spans="1:22" ht="15.75" x14ac:dyDescent="0.25">
      <c r="A103" s="43">
        <f t="shared" si="6"/>
        <v>1879</v>
      </c>
      <c r="B103" s="43">
        <f t="shared" si="7"/>
        <v>1</v>
      </c>
      <c r="C103" s="46">
        <f>Shiller!B105</f>
        <v>3.58</v>
      </c>
      <c r="D103" s="44">
        <f>Shiller!C105/12</f>
        <v>1.5141666666666666E-2</v>
      </c>
      <c r="E103" s="47">
        <f t="shared" si="4"/>
        <v>4.2295158286778396E-3</v>
      </c>
      <c r="F103" s="46">
        <f>Shiller!E105</f>
        <v>8.2776793390000005</v>
      </c>
      <c r="G103" s="44">
        <f t="shared" si="5"/>
        <v>1.0287636904581279</v>
      </c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</row>
    <row r="104" spans="1:22" ht="15.75" x14ac:dyDescent="0.25">
      <c r="A104" s="43">
        <f t="shared" si="6"/>
        <v>1879</v>
      </c>
      <c r="B104" s="43">
        <f t="shared" si="7"/>
        <v>2</v>
      </c>
      <c r="C104" s="46">
        <f>Shiller!B106</f>
        <v>3.71</v>
      </c>
      <c r="D104" s="44">
        <f>Shiller!C106/12</f>
        <v>1.5274999999999999E-2</v>
      </c>
      <c r="E104" s="47">
        <f t="shared" si="4"/>
        <v>4.1172506738544473E-3</v>
      </c>
      <c r="F104" s="46">
        <f>Shiller!E106</f>
        <v>8.3728446279999993</v>
      </c>
      <c r="G104" s="44">
        <f t="shared" si="5"/>
        <v>0.99925542944124091</v>
      </c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</row>
    <row r="105" spans="1:22" ht="15.75" x14ac:dyDescent="0.25">
      <c r="A105" s="43">
        <f t="shared" si="6"/>
        <v>1879</v>
      </c>
      <c r="B105" s="43">
        <f t="shared" si="7"/>
        <v>3</v>
      </c>
      <c r="C105" s="46">
        <f>Shiller!B107</f>
        <v>3.65</v>
      </c>
      <c r="D105" s="44">
        <f>Shiller!C107/12</f>
        <v>1.5416666666666667E-2</v>
      </c>
      <c r="E105" s="47">
        <f t="shared" si="4"/>
        <v>4.2237442922374432E-3</v>
      </c>
      <c r="F105" s="46">
        <f>Shiller!E107</f>
        <v>8.2776793390000005</v>
      </c>
      <c r="G105" s="44">
        <f t="shared" si="5"/>
        <v>1.0491131473697772</v>
      </c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</row>
    <row r="106" spans="1:22" ht="15.75" x14ac:dyDescent="0.25">
      <c r="A106" s="43">
        <f t="shared" si="6"/>
        <v>1879</v>
      </c>
      <c r="B106" s="43">
        <f t="shared" si="7"/>
        <v>4</v>
      </c>
      <c r="C106" s="46">
        <f>Shiller!B108</f>
        <v>3.77</v>
      </c>
      <c r="D106" s="44">
        <f>Shiller!C108/12</f>
        <v>1.5558333333333334E-2</v>
      </c>
      <c r="E106" s="47">
        <f t="shared" si="4"/>
        <v>4.1268788682581785E-3</v>
      </c>
      <c r="F106" s="46">
        <f>Shiller!E108</f>
        <v>8.18251405</v>
      </c>
      <c r="G106" s="44">
        <f t="shared" si="5"/>
        <v>1.0492197170645448</v>
      </c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</row>
    <row r="107" spans="1:22" ht="15.75" x14ac:dyDescent="0.25">
      <c r="A107" s="43">
        <f t="shared" si="6"/>
        <v>1879</v>
      </c>
      <c r="B107" s="43">
        <f t="shared" si="7"/>
        <v>5</v>
      </c>
      <c r="C107" s="46">
        <f>Shiller!B109</f>
        <v>3.94</v>
      </c>
      <c r="D107" s="44">
        <f>Shiller!C109/12</f>
        <v>1.5691666666666666E-2</v>
      </c>
      <c r="E107" s="47">
        <f t="shared" si="4"/>
        <v>3.9826565143824023E-3</v>
      </c>
      <c r="F107" s="46">
        <f>Shiller!E109</f>
        <v>8.18251405</v>
      </c>
      <c r="G107" s="44">
        <f t="shared" si="5"/>
        <v>1.020881637119053</v>
      </c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</row>
    <row r="108" spans="1:22" ht="15.75" x14ac:dyDescent="0.25">
      <c r="A108" s="43">
        <f t="shared" si="6"/>
        <v>1879</v>
      </c>
      <c r="B108" s="43">
        <f t="shared" si="7"/>
        <v>6</v>
      </c>
      <c r="C108" s="46">
        <f>Shiller!B110</f>
        <v>3.96</v>
      </c>
      <c r="D108" s="44">
        <f>Shiller!C110/12</f>
        <v>1.5833333333333335E-2</v>
      </c>
      <c r="E108" s="47">
        <f t="shared" si="4"/>
        <v>3.9983164983164983E-3</v>
      </c>
      <c r="F108" s="46">
        <f>Shiller!E110</f>
        <v>8.0873811569999994</v>
      </c>
      <c r="G108" s="44">
        <f t="shared" si="5"/>
        <v>1.0123390958844698</v>
      </c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</row>
    <row r="109" spans="1:22" ht="15.75" x14ac:dyDescent="0.25">
      <c r="A109" s="43">
        <f t="shared" si="6"/>
        <v>1879</v>
      </c>
      <c r="B109" s="43">
        <f t="shared" si="7"/>
        <v>7</v>
      </c>
      <c r="C109" s="46">
        <f>Shiller!B111</f>
        <v>4.04</v>
      </c>
      <c r="D109" s="44">
        <f>Shiller!C111/12</f>
        <v>1.5975E-2</v>
      </c>
      <c r="E109" s="47">
        <f t="shared" si="4"/>
        <v>3.9542079207920793E-3</v>
      </c>
      <c r="F109" s="46">
        <f>Shiller!E111</f>
        <v>8.18251405</v>
      </c>
      <c r="G109" s="44">
        <f t="shared" si="5"/>
        <v>1.0113799504950496</v>
      </c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</row>
    <row r="110" spans="1:22" ht="15.75" x14ac:dyDescent="0.25">
      <c r="A110" s="43">
        <f t="shared" si="6"/>
        <v>1879</v>
      </c>
      <c r="B110" s="43">
        <f t="shared" si="7"/>
        <v>8</v>
      </c>
      <c r="C110" s="46">
        <f>Shiller!B112</f>
        <v>4.07</v>
      </c>
      <c r="D110" s="44">
        <f>Shiller!C112/12</f>
        <v>1.6108333333333332E-2</v>
      </c>
      <c r="E110" s="47">
        <f t="shared" si="4"/>
        <v>3.9578214578214572E-3</v>
      </c>
      <c r="F110" s="46">
        <f>Shiller!E112</f>
        <v>8.18251405</v>
      </c>
      <c r="G110" s="44">
        <f t="shared" si="5"/>
        <v>1.0058652513643258</v>
      </c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</row>
    <row r="111" spans="1:22" ht="15.75" x14ac:dyDescent="0.25">
      <c r="A111" s="43">
        <f t="shared" si="6"/>
        <v>1879</v>
      </c>
      <c r="B111" s="43">
        <f t="shared" si="7"/>
        <v>9</v>
      </c>
      <c r="C111" s="46">
        <f>Shiller!B113</f>
        <v>4.22</v>
      </c>
      <c r="D111" s="44">
        <f>Shiller!C113/12</f>
        <v>1.6250000000000001E-2</v>
      </c>
      <c r="E111" s="47">
        <f t="shared" si="4"/>
        <v>3.8507109004739339E-3</v>
      </c>
      <c r="F111" s="46">
        <f>Shiller!E113</f>
        <v>8.4679289260000008</v>
      </c>
      <c r="G111" s="44">
        <f t="shared" si="5"/>
        <v>1.0538635928876399</v>
      </c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</row>
    <row r="112" spans="1:22" ht="15.75" x14ac:dyDescent="0.25">
      <c r="A112" s="43">
        <f t="shared" si="6"/>
        <v>1879</v>
      </c>
      <c r="B112" s="43">
        <f t="shared" si="7"/>
        <v>10</v>
      </c>
      <c r="C112" s="46">
        <f>Shiller!B114</f>
        <v>4.68</v>
      </c>
      <c r="D112" s="44">
        <f>Shiller!C114/12</f>
        <v>1.6391666666666669E-2</v>
      </c>
      <c r="E112" s="47">
        <f t="shared" si="4"/>
        <v>3.5024928774928781E-3</v>
      </c>
      <c r="F112" s="46">
        <f>Shiller!E114</f>
        <v>8.9436743799999991</v>
      </c>
      <c r="G112" s="44">
        <f t="shared" si="5"/>
        <v>1.0037164050485505</v>
      </c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</row>
    <row r="113" spans="1:22" ht="15.75" x14ac:dyDescent="0.25">
      <c r="A113" s="43">
        <f t="shared" si="6"/>
        <v>1879</v>
      </c>
      <c r="B113" s="43">
        <f t="shared" si="7"/>
        <v>11</v>
      </c>
      <c r="C113" s="46">
        <f>Shiller!B115</f>
        <v>4.93</v>
      </c>
      <c r="D113" s="44">
        <f>Shiller!C115/12</f>
        <v>1.6525000000000001E-2</v>
      </c>
      <c r="E113" s="47">
        <f t="shared" si="4"/>
        <v>3.3519269776876273E-3</v>
      </c>
      <c r="F113" s="46">
        <f>Shiller!E115</f>
        <v>9.4194198349999994</v>
      </c>
      <c r="G113" s="44">
        <f t="shared" si="5"/>
        <v>0.9719736280850173</v>
      </c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</row>
    <row r="114" spans="1:22" ht="15.75" x14ac:dyDescent="0.25">
      <c r="A114" s="43">
        <f t="shared" si="6"/>
        <v>1879</v>
      </c>
      <c r="B114" s="43">
        <f t="shared" si="7"/>
        <v>12</v>
      </c>
      <c r="C114" s="46">
        <f>Shiller!B116</f>
        <v>4.92</v>
      </c>
      <c r="D114" s="44">
        <f>Shiller!C116/12</f>
        <v>1.6666666666666666E-2</v>
      </c>
      <c r="E114" s="47">
        <f t="shared" si="4"/>
        <v>3.3875338753387536E-3</v>
      </c>
      <c r="F114" s="46">
        <f>Shiller!E116</f>
        <v>9.7048347110000002</v>
      </c>
      <c r="G114" s="44">
        <f t="shared" si="5"/>
        <v>1.0123246089348714</v>
      </c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</row>
    <row r="115" spans="1:22" ht="15.75" x14ac:dyDescent="0.25">
      <c r="A115" s="43">
        <f t="shared" si="6"/>
        <v>1880</v>
      </c>
      <c r="B115" s="43">
        <f t="shared" si="7"/>
        <v>1</v>
      </c>
      <c r="C115" s="46">
        <f>Shiller!B117</f>
        <v>5.1100000000000003</v>
      </c>
      <c r="D115" s="44">
        <f>Shiller!C117/12</f>
        <v>1.7083333333333332E-2</v>
      </c>
      <c r="E115" s="47">
        <f t="shared" si="4"/>
        <v>3.3431180691454658E-3</v>
      </c>
      <c r="F115" s="46">
        <f>Shiller!E117</f>
        <v>9.9903305790000001</v>
      </c>
      <c r="G115" s="44">
        <f t="shared" si="5"/>
        <v>1.0209556425309849</v>
      </c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</row>
    <row r="116" spans="1:22" ht="15.75" x14ac:dyDescent="0.25">
      <c r="A116" s="43">
        <f t="shared" si="6"/>
        <v>1880</v>
      </c>
      <c r="B116" s="43">
        <f t="shared" si="7"/>
        <v>2</v>
      </c>
      <c r="C116" s="46">
        <f>Shiller!B118</f>
        <v>5.2</v>
      </c>
      <c r="D116" s="44">
        <f>Shiller!C118/12</f>
        <v>1.7499999999999998E-2</v>
      </c>
      <c r="E116" s="47">
        <f t="shared" si="4"/>
        <v>3.3653846153846151E-3</v>
      </c>
      <c r="F116" s="46">
        <f>Shiller!E118</f>
        <v>9.9903305790000001</v>
      </c>
      <c r="G116" s="44">
        <f t="shared" si="5"/>
        <v>1.0129869462525045</v>
      </c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</row>
    <row r="117" spans="1:22" ht="15.75" x14ac:dyDescent="0.25">
      <c r="A117" s="43">
        <f t="shared" si="6"/>
        <v>1880</v>
      </c>
      <c r="B117" s="43">
        <f t="shared" si="7"/>
        <v>3</v>
      </c>
      <c r="C117" s="46">
        <f>Shiller!B119</f>
        <v>5.3</v>
      </c>
      <c r="D117" s="44">
        <f>Shiller!C119/12</f>
        <v>1.7916666666666668E-2</v>
      </c>
      <c r="E117" s="47">
        <f t="shared" si="4"/>
        <v>3.3805031446540882E-3</v>
      </c>
      <c r="F117" s="46">
        <f>Shiller!E119</f>
        <v>10.08541488</v>
      </c>
      <c r="G117" s="44">
        <f t="shared" si="5"/>
        <v>1.0190666180948149</v>
      </c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</row>
    <row r="118" spans="1:22" ht="15.75" x14ac:dyDescent="0.25">
      <c r="A118" s="43">
        <f t="shared" si="6"/>
        <v>1880</v>
      </c>
      <c r="B118" s="43">
        <f t="shared" si="7"/>
        <v>4</v>
      </c>
      <c r="C118" s="46">
        <f>Shiller!B120</f>
        <v>5.18</v>
      </c>
      <c r="D118" s="44">
        <f>Shiller!C120/12</f>
        <v>1.8333333333333333E-2</v>
      </c>
      <c r="E118" s="47">
        <f t="shared" si="4"/>
        <v>3.5392535392535394E-3</v>
      </c>
      <c r="F118" s="46">
        <f>Shiller!E120</f>
        <v>9.7048347110000002</v>
      </c>
      <c r="G118" s="44">
        <f t="shared" si="5"/>
        <v>0.95229104288591748</v>
      </c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</row>
    <row r="119" spans="1:22" ht="15.75" x14ac:dyDescent="0.25">
      <c r="A119" s="43">
        <f t="shared" si="6"/>
        <v>1880</v>
      </c>
      <c r="B119" s="43">
        <f t="shared" si="7"/>
        <v>5</v>
      </c>
      <c r="C119" s="46">
        <f>Shiller!B121</f>
        <v>4.7699999999999996</v>
      </c>
      <c r="D119" s="44">
        <f>Shiller!C121/12</f>
        <v>1.8749999999999999E-2</v>
      </c>
      <c r="E119" s="47">
        <f t="shared" si="4"/>
        <v>3.9308176100628931E-3</v>
      </c>
      <c r="F119" s="46">
        <f>Shiller!E121</f>
        <v>9.4194198349999994</v>
      </c>
      <c r="G119" s="44">
        <f t="shared" si="5"/>
        <v>1.0288330582768597</v>
      </c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</row>
    <row r="120" spans="1:22" ht="15.75" x14ac:dyDescent="0.25">
      <c r="A120" s="43">
        <f t="shared" si="6"/>
        <v>1880</v>
      </c>
      <c r="B120" s="43">
        <f t="shared" si="7"/>
        <v>6</v>
      </c>
      <c r="C120" s="46">
        <f>Shiller!B122</f>
        <v>4.79</v>
      </c>
      <c r="D120" s="44">
        <f>Shiller!C122/12</f>
        <v>1.9166666666666669E-2</v>
      </c>
      <c r="E120" s="47">
        <f t="shared" si="4"/>
        <v>4.0013917884481566E-3</v>
      </c>
      <c r="F120" s="46">
        <f>Shiller!E122</f>
        <v>9.229089256</v>
      </c>
      <c r="G120" s="44">
        <f t="shared" si="5"/>
        <v>1.049930410577592</v>
      </c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</row>
    <row r="121" spans="1:22" ht="15.75" x14ac:dyDescent="0.25">
      <c r="A121" s="43">
        <f t="shared" si="6"/>
        <v>1880</v>
      </c>
      <c r="B121" s="43">
        <f t="shared" si="7"/>
        <v>7</v>
      </c>
      <c r="C121" s="46">
        <f>Shiller!B123</f>
        <v>5.01</v>
      </c>
      <c r="D121" s="44">
        <f>Shiller!C123/12</f>
        <v>1.9583333333333331E-2</v>
      </c>
      <c r="E121" s="47">
        <f t="shared" si="4"/>
        <v>3.9088489687292083E-3</v>
      </c>
      <c r="F121" s="46">
        <f>Shiller!E123</f>
        <v>9.229089256</v>
      </c>
      <c r="G121" s="44">
        <f t="shared" si="5"/>
        <v>1.0398369926813043</v>
      </c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</row>
    <row r="122" spans="1:22" ht="15.75" x14ac:dyDescent="0.25">
      <c r="A122" s="43">
        <f t="shared" si="6"/>
        <v>1880</v>
      </c>
      <c r="B122" s="43">
        <f t="shared" si="7"/>
        <v>8</v>
      </c>
      <c r="C122" s="46">
        <f>Shiller!B124</f>
        <v>5.19</v>
      </c>
      <c r="D122" s="44">
        <f>Shiller!C124/12</f>
        <v>0.02</v>
      </c>
      <c r="E122" s="47">
        <f t="shared" si="4"/>
        <v>3.8535645472061657E-3</v>
      </c>
      <c r="F122" s="46">
        <f>Shiller!E124</f>
        <v>9.229089256</v>
      </c>
      <c r="G122" s="44">
        <f t="shared" si="5"/>
        <v>0.99174023859338711</v>
      </c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</row>
    <row r="123" spans="1:22" ht="15.75" x14ac:dyDescent="0.25">
      <c r="A123" s="43">
        <f t="shared" si="6"/>
        <v>1880</v>
      </c>
      <c r="B123" s="43">
        <f t="shared" si="7"/>
        <v>9</v>
      </c>
      <c r="C123" s="46">
        <f>Shiller!B125</f>
        <v>5.18</v>
      </c>
      <c r="D123" s="44">
        <f>Shiller!C125/12</f>
        <v>2.0416666666666666E-2</v>
      </c>
      <c r="E123" s="47">
        <f t="shared" si="4"/>
        <v>3.9414414414414419E-3</v>
      </c>
      <c r="F123" s="46">
        <f>Shiller!E125</f>
        <v>9.3242545450000005</v>
      </c>
      <c r="G123" s="44">
        <f t="shared" si="5"/>
        <v>1.0328989703989704</v>
      </c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</row>
    <row r="124" spans="1:22" ht="15.75" x14ac:dyDescent="0.25">
      <c r="A124" s="43">
        <f t="shared" si="6"/>
        <v>1880</v>
      </c>
      <c r="B124" s="43">
        <f t="shared" si="7"/>
        <v>10</v>
      </c>
      <c r="C124" s="46">
        <f>Shiller!B126</f>
        <v>5.33</v>
      </c>
      <c r="D124" s="44">
        <f>Shiller!C126/12</f>
        <v>2.0833333333333332E-2</v>
      </c>
      <c r="E124" s="47">
        <f t="shared" si="4"/>
        <v>3.9086929330831768E-3</v>
      </c>
      <c r="F124" s="46">
        <f>Shiller!E126</f>
        <v>9.3242545450000005</v>
      </c>
      <c r="G124" s="44">
        <f t="shared" si="5"/>
        <v>1.0458076871352469</v>
      </c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</row>
    <row r="125" spans="1:22" ht="15.75" x14ac:dyDescent="0.25">
      <c r="A125" s="43">
        <f t="shared" si="6"/>
        <v>1880</v>
      </c>
      <c r="B125" s="43">
        <f t="shared" si="7"/>
        <v>11</v>
      </c>
      <c r="C125" s="46">
        <f>Shiller!B127</f>
        <v>5.61</v>
      </c>
      <c r="D125" s="44">
        <f>Shiller!C127/12</f>
        <v>2.1250000000000002E-2</v>
      </c>
      <c r="E125" s="47">
        <f t="shared" si="4"/>
        <v>3.787878787878788E-3</v>
      </c>
      <c r="F125" s="46">
        <f>Shiller!E127</f>
        <v>9.4194198349999994</v>
      </c>
      <c r="G125" s="44">
        <f t="shared" si="5"/>
        <v>1.0343739873814364</v>
      </c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</row>
    <row r="126" spans="1:22" ht="15.75" x14ac:dyDescent="0.25">
      <c r="A126" s="43">
        <f t="shared" si="6"/>
        <v>1880</v>
      </c>
      <c r="B126" s="43">
        <f t="shared" si="7"/>
        <v>12</v>
      </c>
      <c r="C126" s="46">
        <f>Shiller!B128</f>
        <v>5.84</v>
      </c>
      <c r="D126" s="44">
        <f>Shiller!C128/12</f>
        <v>2.1666666666666667E-2</v>
      </c>
      <c r="E126" s="47">
        <f t="shared" si="4"/>
        <v>3.7100456621004568E-3</v>
      </c>
      <c r="F126" s="46">
        <f>Shiller!E128</f>
        <v>9.5145851239999999</v>
      </c>
      <c r="G126" s="44">
        <f t="shared" si="5"/>
        <v>1.0743501407192286</v>
      </c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</row>
    <row r="127" spans="1:22" ht="15.75" x14ac:dyDescent="0.25">
      <c r="A127" s="43">
        <f t="shared" si="6"/>
        <v>1881</v>
      </c>
      <c r="B127" s="43">
        <f t="shared" si="7"/>
        <v>1</v>
      </c>
      <c r="C127" s="46">
        <f>Shiller!B129</f>
        <v>6.19</v>
      </c>
      <c r="D127" s="44">
        <f>Shiller!C129/12</f>
        <v>2.2083333333333333E-2</v>
      </c>
      <c r="E127" s="47">
        <f t="shared" si="4"/>
        <v>3.5675821217016693E-3</v>
      </c>
      <c r="F127" s="46">
        <f>Shiller!E129</f>
        <v>9.4194198349999994</v>
      </c>
      <c r="G127" s="44">
        <f t="shared" si="5"/>
        <v>0.99036683818607918</v>
      </c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</row>
    <row r="128" spans="1:22" ht="15.75" x14ac:dyDescent="0.25">
      <c r="A128" s="43">
        <f t="shared" si="6"/>
        <v>1881</v>
      </c>
      <c r="B128" s="43">
        <f t="shared" si="7"/>
        <v>2</v>
      </c>
      <c r="C128" s="46">
        <f>Shiller!B130</f>
        <v>6.17</v>
      </c>
      <c r="D128" s="44">
        <f>Shiller!C130/12</f>
        <v>2.2500000000000003E-2</v>
      </c>
      <c r="E128" s="47">
        <f t="shared" si="4"/>
        <v>3.6466774716369535E-3</v>
      </c>
      <c r="F128" s="46">
        <f>Shiller!E130</f>
        <v>9.5145851239999999</v>
      </c>
      <c r="G128" s="44">
        <f t="shared" si="5"/>
        <v>1.0149918962722855</v>
      </c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</row>
    <row r="129" spans="1:22" ht="15.75" x14ac:dyDescent="0.25">
      <c r="A129" s="43">
        <f t="shared" si="6"/>
        <v>1881</v>
      </c>
      <c r="B129" s="43">
        <f t="shared" si="7"/>
        <v>3</v>
      </c>
      <c r="C129" s="46">
        <f>Shiller!B131</f>
        <v>6.24</v>
      </c>
      <c r="D129" s="44">
        <f>Shiller!C131/12</f>
        <v>2.2916666666666669E-2</v>
      </c>
      <c r="E129" s="47">
        <f t="shared" si="4"/>
        <v>3.672542735042735E-3</v>
      </c>
      <c r="F129" s="46">
        <f>Shiller!E131</f>
        <v>9.5145851239999999</v>
      </c>
      <c r="G129" s="44">
        <f t="shared" si="5"/>
        <v>0.990604480074469</v>
      </c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</row>
    <row r="130" spans="1:22" ht="15.75" x14ac:dyDescent="0.25">
      <c r="A130" s="43">
        <f t="shared" si="6"/>
        <v>1881</v>
      </c>
      <c r="B130" s="43">
        <f t="shared" si="7"/>
        <v>4</v>
      </c>
      <c r="C130" s="46">
        <f>Shiller!B132</f>
        <v>6.22</v>
      </c>
      <c r="D130" s="44">
        <f>Shiller!C132/12</f>
        <v>2.3333333333333334E-2</v>
      </c>
      <c r="E130" s="47">
        <f t="shared" si="4"/>
        <v>3.7513397642015009E-3</v>
      </c>
      <c r="F130" s="46">
        <f>Shiller!E132</f>
        <v>9.6096694209999995</v>
      </c>
      <c r="G130" s="44">
        <f t="shared" si="5"/>
        <v>1.0592108170152816</v>
      </c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</row>
    <row r="131" spans="1:22" ht="15.75" x14ac:dyDescent="0.25">
      <c r="A131" s="43">
        <f t="shared" si="6"/>
        <v>1881</v>
      </c>
      <c r="B131" s="43">
        <f t="shared" si="7"/>
        <v>5</v>
      </c>
      <c r="C131" s="46">
        <f>Shiller!B133</f>
        <v>6.5</v>
      </c>
      <c r="D131" s="44">
        <f>Shiller!C133/12</f>
        <v>2.3749999999999997E-2</v>
      </c>
      <c r="E131" s="47">
        <f t="shared" si="4"/>
        <v>3.6538461538461534E-3</v>
      </c>
      <c r="F131" s="46">
        <f>Shiller!E133</f>
        <v>9.5145851239999999</v>
      </c>
      <c r="G131" s="44">
        <f t="shared" si="5"/>
        <v>1.0159615384615386</v>
      </c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</row>
    <row r="132" spans="1:22" ht="15.75" x14ac:dyDescent="0.25">
      <c r="A132" s="43">
        <f t="shared" si="6"/>
        <v>1881</v>
      </c>
      <c r="B132" s="43">
        <f t="shared" si="7"/>
        <v>6</v>
      </c>
      <c r="C132" s="46">
        <f>Shiller!B134</f>
        <v>6.58</v>
      </c>
      <c r="D132" s="44">
        <f>Shiller!C134/12</f>
        <v>2.4166666666666666E-2</v>
      </c>
      <c r="E132" s="47">
        <f t="shared" si="4"/>
        <v>3.6727456940222896E-3</v>
      </c>
      <c r="F132" s="46">
        <f>Shiller!E134</f>
        <v>9.5145851239999999</v>
      </c>
      <c r="G132" s="44">
        <f t="shared" si="5"/>
        <v>0.95916955188684661</v>
      </c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</row>
    <row r="133" spans="1:22" ht="15.75" x14ac:dyDescent="0.25">
      <c r="A133" s="43">
        <f t="shared" si="6"/>
        <v>1881</v>
      </c>
      <c r="B133" s="43">
        <f t="shared" si="7"/>
        <v>7</v>
      </c>
      <c r="C133" s="46">
        <f>Shiller!B135</f>
        <v>6.35</v>
      </c>
      <c r="D133" s="44">
        <f>Shiller!C135/12</f>
        <v>2.4583333333333332E-2</v>
      </c>
      <c r="E133" s="47">
        <f t="shared" si="4"/>
        <v>3.8713910761154855E-3</v>
      </c>
      <c r="F133" s="46">
        <f>Shiller!E135</f>
        <v>9.6096694209999995</v>
      </c>
      <c r="G133" s="44">
        <f t="shared" si="5"/>
        <v>0.96128663147785076</v>
      </c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</row>
    <row r="134" spans="1:22" ht="15.75" x14ac:dyDescent="0.25">
      <c r="A134" s="43">
        <f t="shared" si="6"/>
        <v>1881</v>
      </c>
      <c r="B134" s="43">
        <f t="shared" si="7"/>
        <v>8</v>
      </c>
      <c r="C134" s="46">
        <f>Shiller!B136</f>
        <v>6.2</v>
      </c>
      <c r="D134" s="44">
        <f>Shiller!C136/12</f>
        <v>2.4999999999999998E-2</v>
      </c>
      <c r="E134" s="47">
        <f t="shared" si="4"/>
        <v>4.0322580645161289E-3</v>
      </c>
      <c r="F134" s="46">
        <f>Shiller!E136</f>
        <v>9.8000000000000007</v>
      </c>
      <c r="G134" s="44">
        <f t="shared" si="5"/>
        <v>0.97441234378653796</v>
      </c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</row>
    <row r="135" spans="1:22" ht="15.75" x14ac:dyDescent="0.25">
      <c r="A135" s="43">
        <f t="shared" si="6"/>
        <v>1881</v>
      </c>
      <c r="B135" s="43">
        <f t="shared" si="7"/>
        <v>9</v>
      </c>
      <c r="C135" s="46">
        <f>Shiller!B137</f>
        <v>6.25</v>
      </c>
      <c r="D135" s="44">
        <f>Shiller!C137/12</f>
        <v>2.5416666666666667E-2</v>
      </c>
      <c r="E135" s="47">
        <f t="shared" si="4"/>
        <v>4.0666666666666663E-3</v>
      </c>
      <c r="F135" s="46">
        <f>Shiller!E137</f>
        <v>10.180580170000001</v>
      </c>
      <c r="G135" s="44">
        <f t="shared" si="5"/>
        <v>0.97895368931863413</v>
      </c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</row>
    <row r="136" spans="1:22" ht="15.75" x14ac:dyDescent="0.25">
      <c r="A136" s="43">
        <f t="shared" si="6"/>
        <v>1881</v>
      </c>
      <c r="B136" s="43">
        <f t="shared" si="7"/>
        <v>10</v>
      </c>
      <c r="C136" s="46">
        <f>Shiller!B138</f>
        <v>6.15</v>
      </c>
      <c r="D136" s="44">
        <f>Shiller!C138/12</f>
        <v>2.5833333333333333E-2</v>
      </c>
      <c r="E136" s="47">
        <f t="shared" ref="E136:E199" si="8">D136/C136</f>
        <v>4.200542005420054E-3</v>
      </c>
      <c r="F136" s="46">
        <f>Shiller!E138</f>
        <v>10.275745450000001</v>
      </c>
      <c r="G136" s="44">
        <f t="shared" ref="G136:G199" si="9">E136+(C137/F137)/(C136/F136)</f>
        <v>1.0201131318620713</v>
      </c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</row>
    <row r="137" spans="1:22" ht="15.75" x14ac:dyDescent="0.25">
      <c r="A137" s="43">
        <f t="shared" ref="A137:A200" si="10">IF(B137=1,A136+1,A136)</f>
        <v>1881</v>
      </c>
      <c r="B137" s="43">
        <f t="shared" ref="B137:B200" si="11">IF(B136=12,1,B136+1)</f>
        <v>11</v>
      </c>
      <c r="C137" s="46">
        <f>Shiller!B139</f>
        <v>6.19</v>
      </c>
      <c r="D137" s="44">
        <f>Shiller!C139/12</f>
        <v>2.6249999999999999E-2</v>
      </c>
      <c r="E137" s="47">
        <f t="shared" si="8"/>
        <v>4.2407108239095308E-3</v>
      </c>
      <c r="F137" s="46">
        <f>Shiller!E139</f>
        <v>10.180580170000001</v>
      </c>
      <c r="G137" s="44">
        <f t="shared" si="9"/>
        <v>0.97516155088852974</v>
      </c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</row>
    <row r="138" spans="1:22" ht="15.75" x14ac:dyDescent="0.25">
      <c r="A138" s="43">
        <f t="shared" si="10"/>
        <v>1881</v>
      </c>
      <c r="B138" s="43">
        <f t="shared" si="11"/>
        <v>12</v>
      </c>
      <c r="C138" s="46">
        <f>Shiller!B140</f>
        <v>6.01</v>
      </c>
      <c r="D138" s="44">
        <f>Shiller!C140/12</f>
        <v>2.6666666666666668E-2</v>
      </c>
      <c r="E138" s="47">
        <f t="shared" si="8"/>
        <v>4.4370493621741546E-3</v>
      </c>
      <c r="F138" s="46">
        <f>Shiller!E140</f>
        <v>10.180580170000001</v>
      </c>
      <c r="G138" s="44">
        <f t="shared" si="9"/>
        <v>0.98946200776483639</v>
      </c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</row>
    <row r="139" spans="1:22" ht="15.75" x14ac:dyDescent="0.25">
      <c r="A139" s="43">
        <f t="shared" si="10"/>
        <v>1882</v>
      </c>
      <c r="B139" s="43">
        <f t="shared" si="11"/>
        <v>1</v>
      </c>
      <c r="C139" s="46">
        <f>Shiller!B141</f>
        <v>5.92</v>
      </c>
      <c r="D139" s="44">
        <f>Shiller!C141/12</f>
        <v>2.6666666666666668E-2</v>
      </c>
      <c r="E139" s="47">
        <f t="shared" si="8"/>
        <v>4.5045045045045045E-3</v>
      </c>
      <c r="F139" s="46">
        <f>Shiller!E141</f>
        <v>10.180580170000001</v>
      </c>
      <c r="G139" s="44">
        <f t="shared" si="9"/>
        <v>0.97348725917979739</v>
      </c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</row>
    <row r="140" spans="1:22" ht="15.75" x14ac:dyDescent="0.25">
      <c r="A140" s="43">
        <f t="shared" si="10"/>
        <v>1882</v>
      </c>
      <c r="B140" s="43">
        <f t="shared" si="11"/>
        <v>2</v>
      </c>
      <c r="C140" s="46">
        <f>Shiller!B142</f>
        <v>5.79</v>
      </c>
      <c r="D140" s="44">
        <f>Shiller!C142/12</f>
        <v>2.6666666666666668E-2</v>
      </c>
      <c r="E140" s="47">
        <f t="shared" si="8"/>
        <v>4.6056419113413936E-3</v>
      </c>
      <c r="F140" s="46">
        <f>Shiller!E142</f>
        <v>10.275745450000001</v>
      </c>
      <c r="G140" s="44">
        <f t="shared" si="9"/>
        <v>1.0028785261945885</v>
      </c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</row>
    <row r="141" spans="1:22" ht="15.75" x14ac:dyDescent="0.25">
      <c r="A141" s="43">
        <f t="shared" si="10"/>
        <v>1882</v>
      </c>
      <c r="B141" s="43">
        <f t="shared" si="11"/>
        <v>3</v>
      </c>
      <c r="C141" s="46">
        <f>Shiller!B143</f>
        <v>5.78</v>
      </c>
      <c r="D141" s="44">
        <f>Shiller!C143/12</f>
        <v>2.6666666666666668E-2</v>
      </c>
      <c r="E141" s="47">
        <f t="shared" si="8"/>
        <v>4.61361014994233E-3</v>
      </c>
      <c r="F141" s="46">
        <f>Shiller!E143</f>
        <v>10.275745450000001</v>
      </c>
      <c r="G141" s="44">
        <f t="shared" si="9"/>
        <v>0.99543743532925355</v>
      </c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</row>
    <row r="142" spans="1:22" ht="15.75" x14ac:dyDescent="0.25">
      <c r="A142" s="43">
        <f t="shared" si="10"/>
        <v>1882</v>
      </c>
      <c r="B142" s="43">
        <f t="shared" si="11"/>
        <v>4</v>
      </c>
      <c r="C142" s="46">
        <f>Shiller!B144</f>
        <v>5.78</v>
      </c>
      <c r="D142" s="44">
        <f>Shiller!C144/12</f>
        <v>2.6666666666666668E-2</v>
      </c>
      <c r="E142" s="47">
        <f t="shared" si="8"/>
        <v>4.61361014994233E-3</v>
      </c>
      <c r="F142" s="46">
        <f>Shiller!E144</f>
        <v>10.370910739999999</v>
      </c>
      <c r="G142" s="44">
        <f t="shared" si="9"/>
        <v>0.98352784007515515</v>
      </c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</row>
    <row r="143" spans="1:22" ht="15.75" x14ac:dyDescent="0.25">
      <c r="A143" s="43">
        <f t="shared" si="10"/>
        <v>1882</v>
      </c>
      <c r="B143" s="43">
        <f t="shared" si="11"/>
        <v>5</v>
      </c>
      <c r="C143" s="46">
        <f>Shiller!B145</f>
        <v>5.71</v>
      </c>
      <c r="D143" s="44">
        <f>Shiller!C145/12</f>
        <v>2.6666666666666668E-2</v>
      </c>
      <c r="E143" s="47">
        <f t="shared" si="8"/>
        <v>4.6701692936368944E-3</v>
      </c>
      <c r="F143" s="46">
        <f>Shiller!E145</f>
        <v>10.465995039999999</v>
      </c>
      <c r="G143" s="44">
        <f t="shared" si="9"/>
        <v>0.99045269696537996</v>
      </c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</row>
    <row r="144" spans="1:22" ht="15.75" x14ac:dyDescent="0.25">
      <c r="A144" s="43">
        <f t="shared" si="10"/>
        <v>1882</v>
      </c>
      <c r="B144" s="43">
        <f t="shared" si="11"/>
        <v>6</v>
      </c>
      <c r="C144" s="46">
        <f>Shiller!B146</f>
        <v>5.68</v>
      </c>
      <c r="D144" s="44">
        <f>Shiller!C146/12</f>
        <v>2.6666666666666668E-2</v>
      </c>
      <c r="E144" s="47">
        <f t="shared" si="8"/>
        <v>4.6948356807511738E-3</v>
      </c>
      <c r="F144" s="46">
        <f>Shiller!E146</f>
        <v>10.56116033</v>
      </c>
      <c r="G144" s="44">
        <f t="shared" si="9"/>
        <v>1.0706379433863531</v>
      </c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</row>
    <row r="145" spans="1:22" ht="15.75" x14ac:dyDescent="0.25">
      <c r="A145" s="43">
        <f t="shared" si="10"/>
        <v>1882</v>
      </c>
      <c r="B145" s="43">
        <f t="shared" si="11"/>
        <v>7</v>
      </c>
      <c r="C145" s="46">
        <f>Shiller!B147</f>
        <v>6</v>
      </c>
      <c r="D145" s="44">
        <f>Shiller!C147/12</f>
        <v>2.6666666666666668E-2</v>
      </c>
      <c r="E145" s="47">
        <f t="shared" si="8"/>
        <v>4.4444444444444444E-3</v>
      </c>
      <c r="F145" s="46">
        <f>Shiller!E147</f>
        <v>10.465995039999999</v>
      </c>
      <c r="G145" s="44">
        <f t="shared" si="9"/>
        <v>1.0251632437394835</v>
      </c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</row>
    <row r="146" spans="1:22" ht="15.75" x14ac:dyDescent="0.25">
      <c r="A146" s="43">
        <f t="shared" si="10"/>
        <v>1882</v>
      </c>
      <c r="B146" s="43">
        <f t="shared" si="11"/>
        <v>8</v>
      </c>
      <c r="C146" s="46">
        <f>Shiller!B148</f>
        <v>6.18</v>
      </c>
      <c r="D146" s="44">
        <f>Shiller!C148/12</f>
        <v>2.6666666666666668E-2</v>
      </c>
      <c r="E146" s="47">
        <f t="shared" si="8"/>
        <v>4.3149946062567427E-3</v>
      </c>
      <c r="F146" s="46">
        <f>Shiller!E148</f>
        <v>10.56116033</v>
      </c>
      <c r="G146" s="44">
        <f t="shared" si="9"/>
        <v>1.0420689871581517</v>
      </c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</row>
    <row r="147" spans="1:22" ht="15.75" x14ac:dyDescent="0.25">
      <c r="A147" s="43">
        <f t="shared" si="10"/>
        <v>1882</v>
      </c>
      <c r="B147" s="43">
        <f t="shared" si="11"/>
        <v>9</v>
      </c>
      <c r="C147" s="46">
        <f>Shiller!B149</f>
        <v>6.24</v>
      </c>
      <c r="D147" s="44">
        <f>Shiller!C149/12</f>
        <v>2.6666666666666668E-2</v>
      </c>
      <c r="E147" s="47">
        <f t="shared" si="8"/>
        <v>4.2735042735042739E-3</v>
      </c>
      <c r="F147" s="46">
        <f>Shiller!E149</f>
        <v>10.275745450000001</v>
      </c>
      <c r="G147" s="44">
        <f t="shared" si="9"/>
        <v>0.98612297549579508</v>
      </c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</row>
    <row r="148" spans="1:22" ht="15.75" x14ac:dyDescent="0.25">
      <c r="A148" s="43">
        <f t="shared" si="10"/>
        <v>1882</v>
      </c>
      <c r="B148" s="43">
        <f t="shared" si="11"/>
        <v>10</v>
      </c>
      <c r="C148" s="46">
        <f>Shiller!B150</f>
        <v>6.07</v>
      </c>
      <c r="D148" s="44">
        <f>Shiller!C150/12</f>
        <v>2.6666666666666668E-2</v>
      </c>
      <c r="E148" s="47">
        <f t="shared" si="8"/>
        <v>4.3931905546403076E-3</v>
      </c>
      <c r="F148" s="46">
        <f>Shiller!E150</f>
        <v>10.180580170000001</v>
      </c>
      <c r="G148" s="44">
        <f t="shared" si="9"/>
        <v>0.97059133973032163</v>
      </c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</row>
    <row r="149" spans="1:22" ht="15.75" x14ac:dyDescent="0.25">
      <c r="A149" s="43">
        <f t="shared" si="10"/>
        <v>1882</v>
      </c>
      <c r="B149" s="43">
        <f t="shared" si="11"/>
        <v>11</v>
      </c>
      <c r="C149" s="46">
        <f>Shiller!B151</f>
        <v>5.81</v>
      </c>
      <c r="D149" s="44">
        <f>Shiller!C151/12</f>
        <v>2.6666666666666668E-2</v>
      </c>
      <c r="E149" s="47">
        <f t="shared" si="8"/>
        <v>4.5897877223178432E-3</v>
      </c>
      <c r="F149" s="46">
        <f>Shiller!E151</f>
        <v>10.08541488</v>
      </c>
      <c r="G149" s="44">
        <f t="shared" si="9"/>
        <v>1.0193200764150543</v>
      </c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</row>
    <row r="150" spans="1:22" ht="15.75" x14ac:dyDescent="0.25">
      <c r="A150" s="43">
        <f t="shared" si="10"/>
        <v>1882</v>
      </c>
      <c r="B150" s="43">
        <f t="shared" si="11"/>
        <v>12</v>
      </c>
      <c r="C150" s="46">
        <f>Shiller!B152</f>
        <v>5.84</v>
      </c>
      <c r="D150" s="44">
        <f>Shiller!C152/12</f>
        <v>2.6666666666666668E-2</v>
      </c>
      <c r="E150" s="47">
        <f t="shared" si="8"/>
        <v>4.5662100456621011E-3</v>
      </c>
      <c r="F150" s="46">
        <f>Shiller!E152</f>
        <v>9.9903305790000001</v>
      </c>
      <c r="G150" s="44">
        <f t="shared" si="9"/>
        <v>0.99942922374429222</v>
      </c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</row>
    <row r="151" spans="1:22" ht="15.75" x14ac:dyDescent="0.25">
      <c r="A151" s="43">
        <f t="shared" si="10"/>
        <v>1883</v>
      </c>
      <c r="B151" s="43">
        <f t="shared" si="11"/>
        <v>1</v>
      </c>
      <c r="C151" s="46">
        <f>Shiller!B153</f>
        <v>5.81</v>
      </c>
      <c r="D151" s="44">
        <f>Shiller!C153/12</f>
        <v>2.6733333333333331E-2</v>
      </c>
      <c r="E151" s="47">
        <f t="shared" si="8"/>
        <v>4.6012621916236372E-3</v>
      </c>
      <c r="F151" s="46">
        <f>Shiller!E153</f>
        <v>9.9903305790000001</v>
      </c>
      <c r="G151" s="44">
        <f t="shared" si="9"/>
        <v>0.973009096586258</v>
      </c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</row>
    <row r="152" spans="1:22" ht="15.75" x14ac:dyDescent="0.25">
      <c r="A152" s="43">
        <f t="shared" si="10"/>
        <v>1883</v>
      </c>
      <c r="B152" s="43">
        <f t="shared" si="11"/>
        <v>2</v>
      </c>
      <c r="C152" s="46">
        <f>Shiller!B154</f>
        <v>5.68</v>
      </c>
      <c r="D152" s="44">
        <f>Shiller!C154/12</f>
        <v>2.6808333333333333E-2</v>
      </c>
      <c r="E152" s="47">
        <f t="shared" si="8"/>
        <v>4.7197769953051649E-3</v>
      </c>
      <c r="F152" s="46">
        <f>Shiller!E154</f>
        <v>10.08541488</v>
      </c>
      <c r="G152" s="44">
        <f t="shared" si="9"/>
        <v>1.0266786485315351</v>
      </c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</row>
    <row r="153" spans="1:22" ht="15.75" x14ac:dyDescent="0.25">
      <c r="A153" s="43">
        <f t="shared" si="10"/>
        <v>1883</v>
      </c>
      <c r="B153" s="43">
        <f t="shared" si="11"/>
        <v>3</v>
      </c>
      <c r="C153" s="46">
        <f>Shiller!B155</f>
        <v>5.75</v>
      </c>
      <c r="D153" s="44">
        <f>Shiller!C155/12</f>
        <v>2.6875E-2</v>
      </c>
      <c r="E153" s="47">
        <f t="shared" si="8"/>
        <v>4.6739130434782609E-3</v>
      </c>
      <c r="F153" s="46">
        <f>Shiller!E155</f>
        <v>9.9903305790000001</v>
      </c>
      <c r="G153" s="44">
        <f t="shared" si="9"/>
        <v>1.035361540454746</v>
      </c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</row>
    <row r="154" spans="1:22" ht="15.75" x14ac:dyDescent="0.25">
      <c r="A154" s="43">
        <f t="shared" si="10"/>
        <v>1883</v>
      </c>
      <c r="B154" s="43">
        <f t="shared" si="11"/>
        <v>4</v>
      </c>
      <c r="C154" s="46">
        <f>Shiller!B156</f>
        <v>5.87</v>
      </c>
      <c r="D154" s="44">
        <f>Shiller!C156/12</f>
        <v>2.6941666666666666E-2</v>
      </c>
      <c r="E154" s="47">
        <f t="shared" si="8"/>
        <v>4.5897217490062465E-3</v>
      </c>
      <c r="F154" s="46">
        <f>Shiller!E156</f>
        <v>9.8951652889999995</v>
      </c>
      <c r="G154" s="44">
        <f t="shared" si="9"/>
        <v>0.99709926034946506</v>
      </c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</row>
    <row r="155" spans="1:22" ht="15.75" x14ac:dyDescent="0.25">
      <c r="A155" s="43">
        <f t="shared" si="10"/>
        <v>1883</v>
      </c>
      <c r="B155" s="43">
        <f t="shared" si="11"/>
        <v>5</v>
      </c>
      <c r="C155" s="46">
        <f>Shiller!B157</f>
        <v>5.77</v>
      </c>
      <c r="D155" s="44">
        <f>Shiller!C157/12</f>
        <v>2.7016666666666665E-2</v>
      </c>
      <c r="E155" s="47">
        <f t="shared" si="8"/>
        <v>4.6822645869439633E-3</v>
      </c>
      <c r="F155" s="46">
        <f>Shiller!E157</f>
        <v>9.8000000000000007</v>
      </c>
      <c r="G155" s="44">
        <f t="shared" si="9"/>
        <v>1.0436053370669474</v>
      </c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</row>
    <row r="156" spans="1:22" ht="15.75" x14ac:dyDescent="0.25">
      <c r="A156" s="43">
        <f t="shared" si="10"/>
        <v>1883</v>
      </c>
      <c r="B156" s="43">
        <f t="shared" si="11"/>
        <v>6</v>
      </c>
      <c r="C156" s="46">
        <f>Shiller!B158</f>
        <v>5.82</v>
      </c>
      <c r="D156" s="44">
        <f>Shiller!C158/12</f>
        <v>2.7083333333333334E-2</v>
      </c>
      <c r="E156" s="47">
        <f t="shared" si="8"/>
        <v>4.6534936998854524E-3</v>
      </c>
      <c r="F156" s="46">
        <f>Shiller!E158</f>
        <v>9.5145851239999999</v>
      </c>
      <c r="G156" s="44">
        <f t="shared" si="9"/>
        <v>1.0092863379816495</v>
      </c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</row>
    <row r="157" spans="1:22" ht="15.75" x14ac:dyDescent="0.25">
      <c r="A157" s="43">
        <f t="shared" si="10"/>
        <v>1883</v>
      </c>
      <c r="B157" s="43">
        <f t="shared" si="11"/>
        <v>7</v>
      </c>
      <c r="C157" s="46">
        <f>Shiller!B159</f>
        <v>5.73</v>
      </c>
      <c r="D157" s="44">
        <f>Shiller!C159/12</f>
        <v>2.7149999999999997E-2</v>
      </c>
      <c r="E157" s="47">
        <f t="shared" si="8"/>
        <v>4.7382198952879576E-3</v>
      </c>
      <c r="F157" s="46">
        <f>Shiller!E159</f>
        <v>9.3242545450000005</v>
      </c>
      <c r="G157" s="44">
        <f t="shared" si="9"/>
        <v>0.95936300174520062</v>
      </c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</row>
    <row r="158" spans="1:22" ht="15.75" x14ac:dyDescent="0.25">
      <c r="A158" s="43">
        <f t="shared" si="10"/>
        <v>1883</v>
      </c>
      <c r="B158" s="43">
        <f t="shared" si="11"/>
        <v>8</v>
      </c>
      <c r="C158" s="46">
        <f>Shiller!B160</f>
        <v>5.47</v>
      </c>
      <c r="D158" s="44">
        <f>Shiller!C160/12</f>
        <v>2.7224999999999999E-2</v>
      </c>
      <c r="E158" s="47">
        <f t="shared" si="8"/>
        <v>4.977148080438757E-3</v>
      </c>
      <c r="F158" s="46">
        <f>Shiller!E160</f>
        <v>9.3242545450000005</v>
      </c>
      <c r="G158" s="44">
        <f t="shared" si="9"/>
        <v>1.026370624580893</v>
      </c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</row>
    <row r="159" spans="1:22" ht="15.75" x14ac:dyDescent="0.25">
      <c r="A159" s="43">
        <f t="shared" si="10"/>
        <v>1883</v>
      </c>
      <c r="B159" s="43">
        <f t="shared" si="11"/>
        <v>9</v>
      </c>
      <c r="C159" s="46">
        <f>Shiller!B161</f>
        <v>5.53</v>
      </c>
      <c r="D159" s="44">
        <f>Shiller!C161/12</f>
        <v>2.7291666666666669E-2</v>
      </c>
      <c r="E159" s="47">
        <f t="shared" si="8"/>
        <v>4.9352019288728148E-3</v>
      </c>
      <c r="F159" s="46">
        <f>Shiller!E161</f>
        <v>9.229089256</v>
      </c>
      <c r="G159" s="44">
        <f t="shared" si="9"/>
        <v>0.97781042796865592</v>
      </c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</row>
    <row r="160" spans="1:22" ht="15.75" x14ac:dyDescent="0.25">
      <c r="A160" s="43">
        <f t="shared" si="10"/>
        <v>1883</v>
      </c>
      <c r="B160" s="43">
        <f t="shared" si="11"/>
        <v>10</v>
      </c>
      <c r="C160" s="46">
        <f>Shiller!B162</f>
        <v>5.38</v>
      </c>
      <c r="D160" s="44">
        <f>Shiller!C162/12</f>
        <v>2.7358333333333332E-2</v>
      </c>
      <c r="E160" s="47">
        <f t="shared" si="8"/>
        <v>5.0851920693928123E-3</v>
      </c>
      <c r="F160" s="46">
        <f>Shiller!E162</f>
        <v>9.229089256</v>
      </c>
      <c r="G160" s="44">
        <f t="shared" si="9"/>
        <v>1.0305197989053951</v>
      </c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</row>
    <row r="161" spans="1:22" ht="15.75" x14ac:dyDescent="0.25">
      <c r="A161" s="43">
        <f t="shared" si="10"/>
        <v>1883</v>
      </c>
      <c r="B161" s="43">
        <f t="shared" si="11"/>
        <v>11</v>
      </c>
      <c r="C161" s="46">
        <f>Shiller!B163</f>
        <v>5.46</v>
      </c>
      <c r="D161" s="44">
        <f>Shiller!C163/12</f>
        <v>2.7433333333333334E-2</v>
      </c>
      <c r="E161" s="47">
        <f t="shared" si="8"/>
        <v>5.024420024420025E-3</v>
      </c>
      <c r="F161" s="46">
        <f>Shiller!E163</f>
        <v>9.1340049590000003</v>
      </c>
      <c r="G161" s="44">
        <f t="shared" si="9"/>
        <v>0.97297015653965224</v>
      </c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</row>
    <row r="162" spans="1:22" ht="15.75" x14ac:dyDescent="0.25">
      <c r="A162" s="43">
        <f t="shared" si="10"/>
        <v>1883</v>
      </c>
      <c r="B162" s="43">
        <f t="shared" si="11"/>
        <v>12</v>
      </c>
      <c r="C162" s="46">
        <f>Shiller!B164</f>
        <v>5.34</v>
      </c>
      <c r="D162" s="44">
        <f>Shiller!C164/12</f>
        <v>2.75E-2</v>
      </c>
      <c r="E162" s="47">
        <f t="shared" si="8"/>
        <v>5.1498127340823974E-3</v>
      </c>
      <c r="F162" s="46">
        <f>Shiller!E164</f>
        <v>9.229089256</v>
      </c>
      <c r="G162" s="44">
        <f t="shared" si="9"/>
        <v>0.97518726591760296</v>
      </c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</row>
    <row r="163" spans="1:22" ht="15.75" x14ac:dyDescent="0.25">
      <c r="A163" s="43">
        <f t="shared" si="10"/>
        <v>1884</v>
      </c>
      <c r="B163" s="43">
        <f t="shared" si="11"/>
        <v>1</v>
      </c>
      <c r="C163" s="46">
        <f>Shiller!B165</f>
        <v>5.18</v>
      </c>
      <c r="D163" s="44">
        <f>Shiller!C165/12</f>
        <v>2.7358333333333332E-2</v>
      </c>
      <c r="E163" s="47">
        <f t="shared" si="8"/>
        <v>5.2815315315315314E-3</v>
      </c>
      <c r="F163" s="46">
        <f>Shiller!E165</f>
        <v>9.229089256</v>
      </c>
      <c r="G163" s="44">
        <f t="shared" si="9"/>
        <v>1.0323085585585587</v>
      </c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</row>
    <row r="164" spans="1:22" ht="15.75" x14ac:dyDescent="0.25">
      <c r="A164" s="43">
        <f t="shared" si="10"/>
        <v>1884</v>
      </c>
      <c r="B164" s="43">
        <f t="shared" si="11"/>
        <v>2</v>
      </c>
      <c r="C164" s="46">
        <f>Shiller!B166</f>
        <v>5.32</v>
      </c>
      <c r="D164" s="44">
        <f>Shiller!C166/12</f>
        <v>2.7224999999999999E-2</v>
      </c>
      <c r="E164" s="47">
        <f t="shared" si="8"/>
        <v>5.117481203007518E-3</v>
      </c>
      <c r="F164" s="46">
        <f>Shiller!E166</f>
        <v>9.229089256</v>
      </c>
      <c r="G164" s="44">
        <f t="shared" si="9"/>
        <v>1.0013580827067667</v>
      </c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</row>
    <row r="165" spans="1:22" ht="15.75" x14ac:dyDescent="0.25">
      <c r="A165" s="43">
        <f t="shared" si="10"/>
        <v>1884</v>
      </c>
      <c r="B165" s="43">
        <f t="shared" si="11"/>
        <v>3</v>
      </c>
      <c r="C165" s="46">
        <f>Shiller!B167</f>
        <v>5.3</v>
      </c>
      <c r="D165" s="44">
        <f>Shiller!C167/12</f>
        <v>2.7083333333333334E-2</v>
      </c>
      <c r="E165" s="47">
        <f t="shared" si="8"/>
        <v>5.1100628930817616E-3</v>
      </c>
      <c r="F165" s="46">
        <f>Shiller!E167</f>
        <v>9.229089256</v>
      </c>
      <c r="G165" s="44">
        <f t="shared" si="9"/>
        <v>0.97992193651287385</v>
      </c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</row>
    <row r="166" spans="1:22" ht="15.75" x14ac:dyDescent="0.25">
      <c r="A166" s="43">
        <f t="shared" si="10"/>
        <v>1884</v>
      </c>
      <c r="B166" s="43">
        <f t="shared" si="11"/>
        <v>4</v>
      </c>
      <c r="C166" s="46">
        <f>Shiller!B168</f>
        <v>5.0599999999999996</v>
      </c>
      <c r="D166" s="44">
        <f>Shiller!C168/12</f>
        <v>2.6941666666666666E-2</v>
      </c>
      <c r="E166" s="47">
        <f t="shared" si="8"/>
        <v>5.3244400527009223E-3</v>
      </c>
      <c r="F166" s="46">
        <f>Shiller!E168</f>
        <v>9.0388396689999997</v>
      </c>
      <c r="G166" s="44">
        <f t="shared" si="9"/>
        <v>0.94406377838785605</v>
      </c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</row>
    <row r="167" spans="1:22" ht="15.75" x14ac:dyDescent="0.25">
      <c r="A167" s="43">
        <f t="shared" si="10"/>
        <v>1884</v>
      </c>
      <c r="B167" s="43">
        <f t="shared" si="11"/>
        <v>5</v>
      </c>
      <c r="C167" s="46">
        <f>Shiller!B169</f>
        <v>4.6500000000000004</v>
      </c>
      <c r="D167" s="44">
        <f>Shiller!C169/12</f>
        <v>2.6808333333333333E-2</v>
      </c>
      <c r="E167" s="47">
        <f t="shared" si="8"/>
        <v>5.7652329749103941E-3</v>
      </c>
      <c r="F167" s="46">
        <f>Shiller!E169</f>
        <v>8.8485090910000004</v>
      </c>
      <c r="G167" s="44">
        <f t="shared" si="9"/>
        <v>0.96490501792114691</v>
      </c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</row>
    <row r="168" spans="1:22" ht="15.75" x14ac:dyDescent="0.25">
      <c r="A168" s="43">
        <f t="shared" si="10"/>
        <v>1884</v>
      </c>
      <c r="B168" s="43">
        <f t="shared" si="11"/>
        <v>6</v>
      </c>
      <c r="C168" s="46">
        <f>Shiller!B170</f>
        <v>4.46</v>
      </c>
      <c r="D168" s="44">
        <f>Shiller!C170/12</f>
        <v>2.6666666666666668E-2</v>
      </c>
      <c r="E168" s="47">
        <f t="shared" si="8"/>
        <v>5.9790732436472349E-3</v>
      </c>
      <c r="F168" s="46">
        <f>Shiller!E170</f>
        <v>8.8485090910000004</v>
      </c>
      <c r="G168" s="44">
        <f t="shared" si="9"/>
        <v>1.0168415985121615</v>
      </c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</row>
    <row r="169" spans="1:22" ht="15.75" x14ac:dyDescent="0.25">
      <c r="A169" s="43">
        <f t="shared" si="10"/>
        <v>1884</v>
      </c>
      <c r="B169" s="43">
        <f t="shared" si="11"/>
        <v>7</v>
      </c>
      <c r="C169" s="46">
        <f>Shiller!B171</f>
        <v>4.46</v>
      </c>
      <c r="D169" s="44">
        <f>Shiller!C171/12</f>
        <v>2.6525000000000003E-2</v>
      </c>
      <c r="E169" s="47">
        <f t="shared" si="8"/>
        <v>5.9473094170403593E-3</v>
      </c>
      <c r="F169" s="46">
        <f>Shiller!E171</f>
        <v>8.7534247930000006</v>
      </c>
      <c r="G169" s="44">
        <f t="shared" si="9"/>
        <v>1.0687275784753363</v>
      </c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</row>
    <row r="170" spans="1:22" ht="15.75" x14ac:dyDescent="0.25">
      <c r="A170" s="43">
        <f t="shared" si="10"/>
        <v>1884</v>
      </c>
      <c r="B170" s="43">
        <f t="shared" si="11"/>
        <v>8</v>
      </c>
      <c r="C170" s="46">
        <f>Shiller!B172</f>
        <v>4.74</v>
      </c>
      <c r="D170" s="44">
        <f>Shiller!C172/12</f>
        <v>2.6391666666666664E-2</v>
      </c>
      <c r="E170" s="47">
        <f t="shared" si="8"/>
        <v>5.5678621659634312E-3</v>
      </c>
      <c r="F170" s="46">
        <f>Shiller!E172</f>
        <v>8.7534247930000006</v>
      </c>
      <c r="G170" s="44">
        <f t="shared" si="9"/>
        <v>0.98456573990126051</v>
      </c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</row>
    <row r="171" spans="1:22" ht="15.75" x14ac:dyDescent="0.25">
      <c r="A171" s="43">
        <f t="shared" si="10"/>
        <v>1884</v>
      </c>
      <c r="B171" s="43">
        <f t="shared" si="11"/>
        <v>9</v>
      </c>
      <c r="C171" s="46">
        <f>Shiller!B173</f>
        <v>4.59</v>
      </c>
      <c r="D171" s="44">
        <f>Shiller!C173/12</f>
        <v>2.6249999999999999E-2</v>
      </c>
      <c r="E171" s="47">
        <f t="shared" si="8"/>
        <v>5.7189542483660127E-3</v>
      </c>
      <c r="F171" s="46">
        <f>Shiller!E173</f>
        <v>8.6582595040000001</v>
      </c>
      <c r="G171" s="44">
        <f t="shared" si="9"/>
        <v>0.98378945501845916</v>
      </c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</row>
    <row r="172" spans="1:22" ht="15.75" x14ac:dyDescent="0.25">
      <c r="A172" s="43">
        <f t="shared" si="10"/>
        <v>1884</v>
      </c>
      <c r="B172" s="43">
        <f t="shared" si="11"/>
        <v>10</v>
      </c>
      <c r="C172" s="46">
        <f>Shiller!B174</f>
        <v>4.4400000000000004</v>
      </c>
      <c r="D172" s="44">
        <f>Shiller!C174/12</f>
        <v>2.6108333333333334E-2</v>
      </c>
      <c r="E172" s="47">
        <f t="shared" si="8"/>
        <v>5.8802552552552553E-3</v>
      </c>
      <c r="F172" s="46">
        <f>Shiller!E174</f>
        <v>8.5630942149999996</v>
      </c>
      <c r="G172" s="44">
        <f t="shared" si="9"/>
        <v>1.0078716158564545</v>
      </c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</row>
    <row r="173" spans="1:22" ht="15.75" x14ac:dyDescent="0.25">
      <c r="A173" s="43">
        <f t="shared" si="10"/>
        <v>1884</v>
      </c>
      <c r="B173" s="43">
        <f t="shared" si="11"/>
        <v>11</v>
      </c>
      <c r="C173" s="46">
        <f>Shiller!B175</f>
        <v>4.3499999999999996</v>
      </c>
      <c r="D173" s="44">
        <f>Shiller!C175/12</f>
        <v>2.5974999999999998E-2</v>
      </c>
      <c r="E173" s="47">
        <f t="shared" si="8"/>
        <v>5.9712643678160923E-3</v>
      </c>
      <c r="F173" s="46">
        <f>Shiller!E175</f>
        <v>8.3728446279999993</v>
      </c>
      <c r="G173" s="44">
        <f t="shared" si="9"/>
        <v>1.0151425993768035</v>
      </c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</row>
    <row r="174" spans="1:22" ht="15.75" x14ac:dyDescent="0.25">
      <c r="A174" s="43">
        <f t="shared" si="10"/>
        <v>1884</v>
      </c>
      <c r="B174" s="43">
        <f t="shared" si="11"/>
        <v>12</v>
      </c>
      <c r="C174" s="46">
        <f>Shiller!B176</f>
        <v>4.34</v>
      </c>
      <c r="D174" s="44">
        <f>Shiller!C176/12</f>
        <v>2.5833333333333333E-2</v>
      </c>
      <c r="E174" s="47">
        <f t="shared" si="8"/>
        <v>5.9523809523809529E-3</v>
      </c>
      <c r="F174" s="46">
        <f>Shiller!E176</f>
        <v>8.2776793390000005</v>
      </c>
      <c r="G174" s="44">
        <f t="shared" si="9"/>
        <v>0.98291090629800315</v>
      </c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</row>
    <row r="175" spans="1:22" ht="15.75" x14ac:dyDescent="0.25">
      <c r="A175" s="43">
        <f t="shared" si="10"/>
        <v>1885</v>
      </c>
      <c r="B175" s="43">
        <f t="shared" si="11"/>
        <v>1</v>
      </c>
      <c r="C175" s="46">
        <f>Shiller!B177</f>
        <v>4.24</v>
      </c>
      <c r="D175" s="44">
        <f>Shiller!C177/12</f>
        <v>2.5350000000000001E-2</v>
      </c>
      <c r="E175" s="47">
        <f t="shared" si="8"/>
        <v>5.9787735849056601E-3</v>
      </c>
      <c r="F175" s="46">
        <f>Shiller!E177</f>
        <v>8.2776793390000005</v>
      </c>
      <c r="G175" s="44">
        <f t="shared" si="9"/>
        <v>1.0249247220927562</v>
      </c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</row>
    <row r="176" spans="1:22" ht="15.75" x14ac:dyDescent="0.25">
      <c r="A176" s="43">
        <f t="shared" si="10"/>
        <v>1885</v>
      </c>
      <c r="B176" s="43">
        <f t="shared" si="11"/>
        <v>2</v>
      </c>
      <c r="C176" s="46">
        <f>Shiller!B178</f>
        <v>4.37</v>
      </c>
      <c r="D176" s="44">
        <f>Shiller!C178/12</f>
        <v>2.4858333333333333E-2</v>
      </c>
      <c r="E176" s="47">
        <f t="shared" si="8"/>
        <v>5.6884057971014488E-3</v>
      </c>
      <c r="F176" s="46">
        <f>Shiller!E178</f>
        <v>8.3728446279999993</v>
      </c>
      <c r="G176" s="44">
        <f t="shared" si="9"/>
        <v>1.0312906112126883</v>
      </c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</row>
    <row r="177" spans="1:22" ht="15.75" x14ac:dyDescent="0.25">
      <c r="A177" s="43">
        <f t="shared" si="10"/>
        <v>1885</v>
      </c>
      <c r="B177" s="43">
        <f t="shared" si="11"/>
        <v>3</v>
      </c>
      <c r="C177" s="46">
        <f>Shiller!B179</f>
        <v>4.38</v>
      </c>
      <c r="D177" s="44">
        <f>Shiller!C179/12</f>
        <v>2.4374999999999997E-2</v>
      </c>
      <c r="E177" s="47">
        <f t="shared" si="8"/>
        <v>5.5650684931506846E-3</v>
      </c>
      <c r="F177" s="46">
        <f>Shiller!E179</f>
        <v>8.18251405</v>
      </c>
      <c r="G177" s="44">
        <f t="shared" si="9"/>
        <v>0.99181159686607823</v>
      </c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</row>
    <row r="178" spans="1:22" ht="15.75" x14ac:dyDescent="0.25">
      <c r="A178" s="43">
        <f t="shared" si="10"/>
        <v>1885</v>
      </c>
      <c r="B178" s="43">
        <f t="shared" si="11"/>
        <v>4</v>
      </c>
      <c r="C178" s="46">
        <f>Shiller!B180</f>
        <v>4.37</v>
      </c>
      <c r="D178" s="44">
        <f>Shiller!C180/12</f>
        <v>2.3891666666666669E-2</v>
      </c>
      <c r="E178" s="47">
        <f t="shared" si="8"/>
        <v>5.4672006102212053E-3</v>
      </c>
      <c r="F178" s="46">
        <f>Shiller!E180</f>
        <v>8.2776793390000005</v>
      </c>
      <c r="G178" s="44">
        <f t="shared" si="9"/>
        <v>1.0172865881504458</v>
      </c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</row>
    <row r="179" spans="1:22" ht="15.75" x14ac:dyDescent="0.25">
      <c r="A179" s="43">
        <f t="shared" si="10"/>
        <v>1885</v>
      </c>
      <c r="B179" s="43">
        <f t="shared" si="11"/>
        <v>5</v>
      </c>
      <c r="C179" s="46">
        <f>Shiller!B181</f>
        <v>4.32</v>
      </c>
      <c r="D179" s="44">
        <f>Shiller!C181/12</f>
        <v>2.3400000000000001E-2</v>
      </c>
      <c r="E179" s="47">
        <f t="shared" si="8"/>
        <v>5.4166666666666669E-3</v>
      </c>
      <c r="F179" s="46">
        <f>Shiller!E181</f>
        <v>8.0873811569999994</v>
      </c>
      <c r="G179" s="44">
        <f t="shared" si="9"/>
        <v>1.0247717053938599</v>
      </c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</row>
    <row r="180" spans="1:22" ht="15.75" x14ac:dyDescent="0.25">
      <c r="A180" s="43">
        <f t="shared" si="10"/>
        <v>1885</v>
      </c>
      <c r="B180" s="43">
        <f t="shared" si="11"/>
        <v>6</v>
      </c>
      <c r="C180" s="46">
        <f>Shiller!B182</f>
        <v>4.3</v>
      </c>
      <c r="D180" s="44">
        <f>Shiller!C182/12</f>
        <v>2.2916666666666669E-2</v>
      </c>
      <c r="E180" s="47">
        <f t="shared" si="8"/>
        <v>5.3294573643410861E-3</v>
      </c>
      <c r="F180" s="46">
        <f>Shiller!E182</f>
        <v>7.8970910740000004</v>
      </c>
      <c r="G180" s="44">
        <f t="shared" si="9"/>
        <v>1.0301916304874701</v>
      </c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</row>
    <row r="181" spans="1:22" ht="15.75" x14ac:dyDescent="0.25">
      <c r="A181" s="43">
        <f t="shared" si="10"/>
        <v>1885</v>
      </c>
      <c r="B181" s="43">
        <f t="shared" si="11"/>
        <v>7</v>
      </c>
      <c r="C181" s="46">
        <f>Shiller!B183</f>
        <v>4.46</v>
      </c>
      <c r="D181" s="44">
        <f>Shiller!C183/12</f>
        <v>2.2433333333333333E-2</v>
      </c>
      <c r="E181" s="47">
        <f t="shared" si="8"/>
        <v>5.0298953662182358E-3</v>
      </c>
      <c r="F181" s="46">
        <f>Shiller!E183</f>
        <v>7.9922320659999997</v>
      </c>
      <c r="G181" s="44">
        <f t="shared" si="9"/>
        <v>1.0610837070254111</v>
      </c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</row>
    <row r="182" spans="1:22" ht="15.75" x14ac:dyDescent="0.25">
      <c r="A182" s="43">
        <f t="shared" si="10"/>
        <v>1885</v>
      </c>
      <c r="B182" s="43">
        <f t="shared" si="11"/>
        <v>8</v>
      </c>
      <c r="C182" s="46">
        <f>Shiller!B184</f>
        <v>4.71</v>
      </c>
      <c r="D182" s="44">
        <f>Shiller!C184/12</f>
        <v>2.1941666666666665E-2</v>
      </c>
      <c r="E182" s="47">
        <f t="shared" si="8"/>
        <v>4.6585279547062984E-3</v>
      </c>
      <c r="F182" s="46">
        <f>Shiller!E184</f>
        <v>7.9922320659999997</v>
      </c>
      <c r="G182" s="44">
        <f t="shared" si="9"/>
        <v>1.0038138015371281</v>
      </c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</row>
    <row r="183" spans="1:22" ht="15.75" x14ac:dyDescent="0.25">
      <c r="A183" s="43">
        <f t="shared" si="10"/>
        <v>1885</v>
      </c>
      <c r="B183" s="43">
        <f t="shared" si="11"/>
        <v>9</v>
      </c>
      <c r="C183" s="46">
        <f>Shiller!B185</f>
        <v>4.6500000000000004</v>
      </c>
      <c r="D183" s="44">
        <f>Shiller!C185/12</f>
        <v>2.1458333333333333E-2</v>
      </c>
      <c r="E183" s="47">
        <f t="shared" si="8"/>
        <v>4.6146953405017919E-3</v>
      </c>
      <c r="F183" s="46">
        <f>Shiller!E185</f>
        <v>7.8970910740000004</v>
      </c>
      <c r="G183" s="44">
        <f t="shared" si="9"/>
        <v>1.0626792114695338</v>
      </c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</row>
    <row r="184" spans="1:22" ht="15.75" x14ac:dyDescent="0.25">
      <c r="A184" s="43">
        <f t="shared" si="10"/>
        <v>1885</v>
      </c>
      <c r="B184" s="43">
        <f t="shared" si="11"/>
        <v>10</v>
      </c>
      <c r="C184" s="46">
        <f>Shiller!B186</f>
        <v>4.92</v>
      </c>
      <c r="D184" s="44">
        <f>Shiller!C186/12</f>
        <v>2.0974999999999997E-2</v>
      </c>
      <c r="E184" s="47">
        <f t="shared" si="8"/>
        <v>4.2632113821138209E-3</v>
      </c>
      <c r="F184" s="46">
        <f>Shiller!E186</f>
        <v>7.8970910740000004</v>
      </c>
      <c r="G184" s="44">
        <f t="shared" si="9"/>
        <v>1.0566254231292769</v>
      </c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</row>
    <row r="185" spans="1:22" ht="15.75" x14ac:dyDescent="0.25">
      <c r="A185" s="43">
        <f t="shared" si="10"/>
        <v>1885</v>
      </c>
      <c r="B185" s="43">
        <f t="shared" si="11"/>
        <v>11</v>
      </c>
      <c r="C185" s="46">
        <f>Shiller!B187</f>
        <v>5.24</v>
      </c>
      <c r="D185" s="44">
        <f>Shiller!C187/12</f>
        <v>2.0483333333333333E-2</v>
      </c>
      <c r="E185" s="47">
        <f t="shared" si="8"/>
        <v>3.9090330788804067E-3</v>
      </c>
      <c r="F185" s="46">
        <f>Shiller!E187</f>
        <v>7.9922320659999997</v>
      </c>
      <c r="G185" s="44">
        <f t="shared" si="9"/>
        <v>0.97319825304863161</v>
      </c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</row>
    <row r="186" spans="1:22" ht="15.75" x14ac:dyDescent="0.25">
      <c r="A186" s="43">
        <f t="shared" si="10"/>
        <v>1885</v>
      </c>
      <c r="B186" s="43">
        <f t="shared" si="11"/>
        <v>12</v>
      </c>
      <c r="C186" s="46">
        <f>Shiller!B188</f>
        <v>5.2</v>
      </c>
      <c r="D186" s="44">
        <f>Shiller!C188/12</f>
        <v>0.02</v>
      </c>
      <c r="E186" s="47">
        <f t="shared" si="8"/>
        <v>3.8461538461538459E-3</v>
      </c>
      <c r="F186" s="46">
        <f>Shiller!E188</f>
        <v>8.18251405</v>
      </c>
      <c r="G186" s="44">
        <f t="shared" si="9"/>
        <v>1.0276545195728555</v>
      </c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</row>
    <row r="187" spans="1:22" ht="15.75" x14ac:dyDescent="0.25">
      <c r="A187" s="43">
        <f t="shared" si="10"/>
        <v>1886</v>
      </c>
      <c r="B187" s="43">
        <f t="shared" si="11"/>
        <v>1</v>
      </c>
      <c r="C187" s="46">
        <f>Shiller!B189</f>
        <v>5.2</v>
      </c>
      <c r="D187" s="44">
        <f>Shiller!C189/12</f>
        <v>1.9858333333333335E-2</v>
      </c>
      <c r="E187" s="47">
        <f t="shared" si="8"/>
        <v>3.8189102564102568E-3</v>
      </c>
      <c r="F187" s="46">
        <f>Shiller!E189</f>
        <v>7.9922320659999997</v>
      </c>
      <c r="G187" s="44">
        <f t="shared" si="9"/>
        <v>1.0230496794871795</v>
      </c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</row>
    <row r="188" spans="1:22" ht="15.75" x14ac:dyDescent="0.25">
      <c r="A188" s="43">
        <f t="shared" si="10"/>
        <v>1886</v>
      </c>
      <c r="B188" s="43">
        <f t="shared" si="11"/>
        <v>2</v>
      </c>
      <c r="C188" s="46">
        <f>Shiller!B190</f>
        <v>5.3</v>
      </c>
      <c r="D188" s="44">
        <f>Shiller!C190/12</f>
        <v>1.9724999999999999E-2</v>
      </c>
      <c r="E188" s="47">
        <f t="shared" si="8"/>
        <v>3.7216981132075473E-3</v>
      </c>
      <c r="F188" s="46">
        <f>Shiller!E190</f>
        <v>7.9922320659999997</v>
      </c>
      <c r="G188" s="44">
        <f t="shared" si="9"/>
        <v>0.99476453630330453</v>
      </c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</row>
    <row r="189" spans="1:22" ht="15.75" x14ac:dyDescent="0.25">
      <c r="A189" s="43">
        <f t="shared" si="10"/>
        <v>1886</v>
      </c>
      <c r="B189" s="43">
        <f t="shared" si="11"/>
        <v>3</v>
      </c>
      <c r="C189" s="46">
        <f>Shiller!B191</f>
        <v>5.19</v>
      </c>
      <c r="D189" s="44">
        <f>Shiller!C191/12</f>
        <v>1.9583333333333331E-2</v>
      </c>
      <c r="E189" s="47">
        <f t="shared" si="8"/>
        <v>3.773281952472703E-3</v>
      </c>
      <c r="F189" s="46">
        <f>Shiller!E191</f>
        <v>7.8970910740000004</v>
      </c>
      <c r="G189" s="44">
        <f t="shared" si="9"/>
        <v>1.0023168837011598</v>
      </c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</row>
    <row r="190" spans="1:22" ht="15.75" x14ac:dyDescent="0.25">
      <c r="A190" s="43">
        <f t="shared" si="10"/>
        <v>1886</v>
      </c>
      <c r="B190" s="43">
        <f t="shared" si="11"/>
        <v>4</v>
      </c>
      <c r="C190" s="46">
        <f>Shiller!B192</f>
        <v>5.12</v>
      </c>
      <c r="D190" s="44">
        <f>Shiller!C192/12</f>
        <v>1.9441666666666666E-2</v>
      </c>
      <c r="E190" s="47">
        <f t="shared" si="8"/>
        <v>3.7972005208333332E-3</v>
      </c>
      <c r="F190" s="46">
        <f>Shiller!E192</f>
        <v>7.8019419829999999</v>
      </c>
      <c r="G190" s="44">
        <f t="shared" si="9"/>
        <v>1.0087775126971625</v>
      </c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</row>
    <row r="191" spans="1:22" ht="15.75" x14ac:dyDescent="0.25">
      <c r="A191" s="43">
        <f t="shared" si="10"/>
        <v>1886</v>
      </c>
      <c r="B191" s="43">
        <f t="shared" si="11"/>
        <v>5</v>
      </c>
      <c r="C191" s="46">
        <f>Shiller!B193</f>
        <v>5.0199999999999996</v>
      </c>
      <c r="D191" s="44">
        <f>Shiller!C193/12</f>
        <v>1.9308333333333334E-2</v>
      </c>
      <c r="E191" s="47">
        <f t="shared" si="8"/>
        <v>3.8462815405046484E-3</v>
      </c>
      <c r="F191" s="46">
        <f>Shiller!E193</f>
        <v>7.6116519010000001</v>
      </c>
      <c r="G191" s="44">
        <f t="shared" si="9"/>
        <v>1.0629016861047171</v>
      </c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</row>
    <row r="192" spans="1:22" ht="15.75" x14ac:dyDescent="0.25">
      <c r="A192" s="43">
        <f t="shared" si="10"/>
        <v>1886</v>
      </c>
      <c r="B192" s="43">
        <f t="shared" si="11"/>
        <v>6</v>
      </c>
      <c r="C192" s="46">
        <f>Shiller!B194</f>
        <v>5.25</v>
      </c>
      <c r="D192" s="44">
        <f>Shiller!C194/12</f>
        <v>1.9166666666666669E-2</v>
      </c>
      <c r="E192" s="47">
        <f t="shared" si="8"/>
        <v>3.650793650793651E-3</v>
      </c>
      <c r="F192" s="46">
        <f>Shiller!E194</f>
        <v>7.5165028100000004</v>
      </c>
      <c r="G192" s="44">
        <f t="shared" si="9"/>
        <v>1.0061979535746</v>
      </c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</row>
    <row r="193" spans="1:22" ht="15.75" x14ac:dyDescent="0.25">
      <c r="A193" s="43">
        <f t="shared" si="10"/>
        <v>1886</v>
      </c>
      <c r="B193" s="43">
        <f t="shared" si="11"/>
        <v>7</v>
      </c>
      <c r="C193" s="46">
        <f>Shiller!B195</f>
        <v>5.33</v>
      </c>
      <c r="D193" s="44">
        <f>Shiller!C195/12</f>
        <v>1.9025E-2</v>
      </c>
      <c r="E193" s="47">
        <f t="shared" si="8"/>
        <v>3.5694183864915571E-3</v>
      </c>
      <c r="F193" s="46">
        <f>Shiller!E195</f>
        <v>7.6116519010000001</v>
      </c>
      <c r="G193" s="44">
        <f t="shared" si="9"/>
        <v>0.99863638056669524</v>
      </c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</row>
    <row r="194" spans="1:22" ht="15.75" x14ac:dyDescent="0.25">
      <c r="A194" s="43">
        <f t="shared" si="10"/>
        <v>1886</v>
      </c>
      <c r="B194" s="43">
        <f t="shared" si="11"/>
        <v>8</v>
      </c>
      <c r="C194" s="46">
        <f>Shiller!B196</f>
        <v>5.37</v>
      </c>
      <c r="D194" s="44">
        <f>Shiller!C196/12</f>
        <v>1.8891666666666668E-2</v>
      </c>
      <c r="E194" s="47">
        <f t="shared" si="8"/>
        <v>3.5180012414649285E-3</v>
      </c>
      <c r="F194" s="46">
        <f>Shiller!E196</f>
        <v>7.7067928930000003</v>
      </c>
      <c r="G194" s="44">
        <f t="shared" si="9"/>
        <v>1.029588764742396</v>
      </c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</row>
    <row r="195" spans="1:22" ht="15.75" x14ac:dyDescent="0.25">
      <c r="A195" s="43">
        <f t="shared" si="10"/>
        <v>1886</v>
      </c>
      <c r="B195" s="43">
        <f t="shared" si="11"/>
        <v>9</v>
      </c>
      <c r="C195" s="46">
        <f>Shiller!B197</f>
        <v>5.51</v>
      </c>
      <c r="D195" s="44">
        <f>Shiller!C197/12</f>
        <v>1.8749999999999999E-2</v>
      </c>
      <c r="E195" s="47">
        <f t="shared" si="8"/>
        <v>3.4029038112522686E-3</v>
      </c>
      <c r="F195" s="46">
        <f>Shiller!E197</f>
        <v>7.7067928930000003</v>
      </c>
      <c r="G195" s="44">
        <f t="shared" si="9"/>
        <v>1.0288112522686024</v>
      </c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</row>
    <row r="196" spans="1:22" ht="15.75" x14ac:dyDescent="0.25">
      <c r="A196" s="43">
        <f t="shared" si="10"/>
        <v>1886</v>
      </c>
      <c r="B196" s="43">
        <f t="shared" si="11"/>
        <v>10</v>
      </c>
      <c r="C196" s="46">
        <f>Shiller!B198</f>
        <v>5.65</v>
      </c>
      <c r="D196" s="44">
        <f>Shiller!C198/12</f>
        <v>1.8608333333333334E-2</v>
      </c>
      <c r="E196" s="47">
        <f t="shared" si="8"/>
        <v>3.2935103244837757E-3</v>
      </c>
      <c r="F196" s="46">
        <f>Shiller!E198</f>
        <v>7.7067928930000003</v>
      </c>
      <c r="G196" s="44">
        <f t="shared" si="9"/>
        <v>1.0280722713864308</v>
      </c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</row>
    <row r="197" spans="1:22" ht="15.75" x14ac:dyDescent="0.25">
      <c r="A197" s="43">
        <f t="shared" si="10"/>
        <v>1886</v>
      </c>
      <c r="B197" s="43">
        <f t="shared" si="11"/>
        <v>11</v>
      </c>
      <c r="C197" s="46">
        <f>Shiller!B199</f>
        <v>5.79</v>
      </c>
      <c r="D197" s="44">
        <f>Shiller!C199/12</f>
        <v>1.8475000000000002E-2</v>
      </c>
      <c r="E197" s="47">
        <f t="shared" si="8"/>
        <v>3.1908462867012094E-3</v>
      </c>
      <c r="F197" s="46">
        <f>Shiller!E199</f>
        <v>7.7067928930000003</v>
      </c>
      <c r="G197" s="44">
        <f t="shared" si="9"/>
        <v>0.96540449288760122</v>
      </c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</row>
    <row r="198" spans="1:22" ht="15.75" x14ac:dyDescent="0.25">
      <c r="A198" s="43">
        <f t="shared" si="10"/>
        <v>1886</v>
      </c>
      <c r="B198" s="43">
        <f t="shared" si="11"/>
        <v>12</v>
      </c>
      <c r="C198" s="46">
        <f>Shiller!B200</f>
        <v>5.64</v>
      </c>
      <c r="D198" s="44">
        <f>Shiller!C200/12</f>
        <v>1.8333333333333333E-2</v>
      </c>
      <c r="E198" s="47">
        <f t="shared" si="8"/>
        <v>3.2505910165484637E-3</v>
      </c>
      <c r="F198" s="46">
        <f>Shiller!E200</f>
        <v>7.8019419829999999</v>
      </c>
      <c r="G198" s="44">
        <f t="shared" si="9"/>
        <v>0.96905620532541215</v>
      </c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</row>
    <row r="199" spans="1:22" ht="15.75" x14ac:dyDescent="0.25">
      <c r="A199" s="43">
        <f t="shared" si="10"/>
        <v>1887</v>
      </c>
      <c r="B199" s="43">
        <f t="shared" si="11"/>
        <v>1</v>
      </c>
      <c r="C199" s="46">
        <f>Shiller!B201</f>
        <v>5.58</v>
      </c>
      <c r="D199" s="44">
        <f>Shiller!C201/12</f>
        <v>1.8541666666666668E-2</v>
      </c>
      <c r="E199" s="47">
        <f t="shared" si="8"/>
        <v>3.3228793309438474E-3</v>
      </c>
      <c r="F199" s="46">
        <f>Shiller!E201</f>
        <v>7.9922320659999997</v>
      </c>
      <c r="G199" s="44">
        <f t="shared" si="9"/>
        <v>0.98447362835873575</v>
      </c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</row>
    <row r="200" spans="1:22" ht="15.75" x14ac:dyDescent="0.25">
      <c r="A200" s="43">
        <f t="shared" si="10"/>
        <v>1887</v>
      </c>
      <c r="B200" s="43">
        <f t="shared" si="11"/>
        <v>2</v>
      </c>
      <c r="C200" s="46">
        <f>Shiller!B202</f>
        <v>5.54</v>
      </c>
      <c r="D200" s="44">
        <f>Shiller!C202/12</f>
        <v>1.8749999999999999E-2</v>
      </c>
      <c r="E200" s="47">
        <f t="shared" ref="E200:E263" si="12">D200/C200</f>
        <v>3.3844765342960288E-3</v>
      </c>
      <c r="F200" s="46">
        <f>Shiller!E202</f>
        <v>8.0873811569999994</v>
      </c>
      <c r="G200" s="44">
        <f t="shared" ref="G200:G263" si="13">E200+(C201/F201)/(C200/F200)</f>
        <v>1.0268501805054151</v>
      </c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</row>
    <row r="201" spans="1:22" ht="15.75" x14ac:dyDescent="0.25">
      <c r="A201" s="43">
        <f t="shared" ref="A201:A264" si="14">IF(B201=1,A200+1,A200)</f>
        <v>1887</v>
      </c>
      <c r="B201" s="43">
        <f t="shared" ref="B201:B264" si="15">IF(B200=12,1,B200+1)</f>
        <v>3</v>
      </c>
      <c r="C201" s="46">
        <f>Shiller!B203</f>
        <v>5.67</v>
      </c>
      <c r="D201" s="44">
        <f>Shiller!C203/12</f>
        <v>1.8958333333333334E-2</v>
      </c>
      <c r="E201" s="47">
        <f t="shared" si="12"/>
        <v>3.3436213991769547E-3</v>
      </c>
      <c r="F201" s="46">
        <f>Shiller!E203</f>
        <v>8.0873811569999994</v>
      </c>
      <c r="G201" s="44">
        <f t="shared" si="13"/>
        <v>1.0262713109935331</v>
      </c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</row>
    <row r="202" spans="1:22" ht="15.75" x14ac:dyDescent="0.25">
      <c r="A202" s="43">
        <f t="shared" si="14"/>
        <v>1887</v>
      </c>
      <c r="B202" s="43">
        <f t="shared" si="15"/>
        <v>4</v>
      </c>
      <c r="C202" s="46">
        <f>Shiller!B204</f>
        <v>5.8</v>
      </c>
      <c r="D202" s="44">
        <f>Shiller!C204/12</f>
        <v>1.9166666666666669E-2</v>
      </c>
      <c r="E202" s="47">
        <f t="shared" si="12"/>
        <v>3.3045977011494257E-3</v>
      </c>
      <c r="F202" s="46">
        <f>Shiller!E204</f>
        <v>8.0873811569999994</v>
      </c>
      <c r="G202" s="44">
        <f t="shared" si="13"/>
        <v>1.0205459770114944</v>
      </c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</row>
    <row r="203" spans="1:22" ht="15.75" x14ac:dyDescent="0.25">
      <c r="A203" s="43">
        <f t="shared" si="14"/>
        <v>1887</v>
      </c>
      <c r="B203" s="43">
        <f t="shared" si="15"/>
        <v>5</v>
      </c>
      <c r="C203" s="46">
        <f>Shiller!B205</f>
        <v>5.9</v>
      </c>
      <c r="D203" s="44">
        <f>Shiller!C205/12</f>
        <v>1.9375E-2</v>
      </c>
      <c r="E203" s="47">
        <f t="shared" si="12"/>
        <v>3.2838983050847456E-3</v>
      </c>
      <c r="F203" s="46">
        <f>Shiller!E205</f>
        <v>8.0873811569999994</v>
      </c>
      <c r="G203" s="44">
        <f t="shared" si="13"/>
        <v>0.98603250412777288</v>
      </c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</row>
    <row r="204" spans="1:22" ht="15.75" x14ac:dyDescent="0.25">
      <c r="A204" s="43">
        <f t="shared" si="14"/>
        <v>1887</v>
      </c>
      <c r="B204" s="43">
        <f t="shared" si="15"/>
        <v>6</v>
      </c>
      <c r="C204" s="46">
        <f>Shiller!B206</f>
        <v>5.73</v>
      </c>
      <c r="D204" s="44">
        <f>Shiller!C206/12</f>
        <v>1.9583333333333331E-2</v>
      </c>
      <c r="E204" s="47">
        <f t="shared" si="12"/>
        <v>3.417684700407213E-3</v>
      </c>
      <c r="F204" s="46">
        <f>Shiller!E206</f>
        <v>7.9922320659999997</v>
      </c>
      <c r="G204" s="44">
        <f t="shared" si="13"/>
        <v>0.99073811790891997</v>
      </c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</row>
    <row r="205" spans="1:22" ht="15.75" x14ac:dyDescent="0.25">
      <c r="A205" s="43">
        <f t="shared" si="14"/>
        <v>1887</v>
      </c>
      <c r="B205" s="43">
        <f t="shared" si="15"/>
        <v>7</v>
      </c>
      <c r="C205" s="46">
        <f>Shiller!B207</f>
        <v>5.59</v>
      </c>
      <c r="D205" s="44">
        <f>Shiller!C207/12</f>
        <v>1.9791666666666666E-2</v>
      </c>
      <c r="E205" s="47">
        <f t="shared" si="12"/>
        <v>3.5405485986881335E-3</v>
      </c>
      <c r="F205" s="46">
        <f>Shiller!E207</f>
        <v>7.8970910740000004</v>
      </c>
      <c r="G205" s="44">
        <f t="shared" si="13"/>
        <v>0.96688977997520675</v>
      </c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</row>
    <row r="206" spans="1:22" ht="15.75" x14ac:dyDescent="0.25">
      <c r="A206" s="43">
        <f t="shared" si="14"/>
        <v>1887</v>
      </c>
      <c r="B206" s="43">
        <f t="shared" si="15"/>
        <v>8</v>
      </c>
      <c r="C206" s="46">
        <f>Shiller!B208</f>
        <v>5.45</v>
      </c>
      <c r="D206" s="44">
        <f>Shiller!C208/12</f>
        <v>0.02</v>
      </c>
      <c r="E206" s="47">
        <f t="shared" si="12"/>
        <v>3.6697247706422016E-3</v>
      </c>
      <c r="F206" s="46">
        <f>Shiller!E208</f>
        <v>7.9922320659999997</v>
      </c>
      <c r="G206" s="44">
        <f t="shared" si="13"/>
        <v>1.0027185479539842</v>
      </c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</row>
    <row r="207" spans="1:22" ht="15.75" x14ac:dyDescent="0.25">
      <c r="A207" s="43">
        <f t="shared" si="14"/>
        <v>1887</v>
      </c>
      <c r="B207" s="43">
        <f t="shared" si="15"/>
        <v>9</v>
      </c>
      <c r="C207" s="46">
        <f>Shiller!B209</f>
        <v>5.38</v>
      </c>
      <c r="D207" s="44">
        <f>Shiller!C209/12</f>
        <v>2.0208333333333332E-2</v>
      </c>
      <c r="E207" s="47">
        <f t="shared" si="12"/>
        <v>3.7561957868649317E-3</v>
      </c>
      <c r="F207" s="46">
        <f>Shiller!E209</f>
        <v>7.8970910740000004</v>
      </c>
      <c r="G207" s="44">
        <f t="shared" si="13"/>
        <v>0.95879304506392382</v>
      </c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</row>
    <row r="208" spans="1:22" ht="15.75" x14ac:dyDescent="0.25">
      <c r="A208" s="43">
        <f t="shared" si="14"/>
        <v>1887</v>
      </c>
      <c r="B208" s="43">
        <f t="shared" si="15"/>
        <v>10</v>
      </c>
      <c r="C208" s="46">
        <f>Shiller!B210</f>
        <v>5.2</v>
      </c>
      <c r="D208" s="44">
        <f>Shiller!C210/12</f>
        <v>2.0416666666666666E-2</v>
      </c>
      <c r="E208" s="47">
        <f t="shared" si="12"/>
        <v>3.9262820512820512E-3</v>
      </c>
      <c r="F208" s="46">
        <f>Shiller!E210</f>
        <v>7.9922320659999997</v>
      </c>
      <c r="G208" s="44">
        <f t="shared" si="13"/>
        <v>1.0111656687406707</v>
      </c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</row>
    <row r="209" spans="1:22" ht="15.75" x14ac:dyDescent="0.25">
      <c r="A209" s="43">
        <f t="shared" si="14"/>
        <v>1887</v>
      </c>
      <c r="B209" s="43">
        <f t="shared" si="15"/>
        <v>11</v>
      </c>
      <c r="C209" s="46">
        <f>Shiller!B211</f>
        <v>5.3</v>
      </c>
      <c r="D209" s="44">
        <f>Shiller!C211/12</f>
        <v>2.0625000000000001E-2</v>
      </c>
      <c r="E209" s="47">
        <f t="shared" si="12"/>
        <v>3.8915094339622646E-3</v>
      </c>
      <c r="F209" s="46">
        <f>Shiller!E211</f>
        <v>8.0873811569999994</v>
      </c>
      <c r="G209" s="44">
        <f t="shared" si="13"/>
        <v>0.97537194476825884</v>
      </c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</row>
    <row r="210" spans="1:22" ht="15.75" x14ac:dyDescent="0.25">
      <c r="A210" s="43">
        <f t="shared" si="14"/>
        <v>1887</v>
      </c>
      <c r="B210" s="43">
        <f t="shared" si="15"/>
        <v>12</v>
      </c>
      <c r="C210" s="46">
        <f>Shiller!B212</f>
        <v>5.27</v>
      </c>
      <c r="D210" s="44">
        <f>Shiller!C212/12</f>
        <v>2.0833333333333332E-2</v>
      </c>
      <c r="E210" s="47">
        <f t="shared" si="12"/>
        <v>3.9531941808981655E-3</v>
      </c>
      <c r="F210" s="46">
        <f>Shiller!E212</f>
        <v>8.2776793390000005</v>
      </c>
      <c r="G210" s="44">
        <f t="shared" si="13"/>
        <v>1.0000911132810746</v>
      </c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</row>
    <row r="211" spans="1:22" ht="15.75" x14ac:dyDescent="0.25">
      <c r="A211" s="43">
        <f t="shared" si="14"/>
        <v>1888</v>
      </c>
      <c r="B211" s="43">
        <f t="shared" si="15"/>
        <v>1</v>
      </c>
      <c r="C211" s="46">
        <f>Shiller!B213</f>
        <v>5.31</v>
      </c>
      <c r="D211" s="44">
        <f>Shiller!C213/12</f>
        <v>2.0691666666666667E-2</v>
      </c>
      <c r="E211" s="47">
        <f t="shared" si="12"/>
        <v>3.8967357187696173E-3</v>
      </c>
      <c r="F211" s="46">
        <f>Shiller!E213</f>
        <v>8.3728446279999993</v>
      </c>
      <c r="G211" s="44">
        <f t="shared" si="13"/>
        <v>1.009678680162625</v>
      </c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</row>
    <row r="212" spans="1:22" ht="15.75" x14ac:dyDescent="0.25">
      <c r="A212" s="43">
        <f t="shared" si="14"/>
        <v>1888</v>
      </c>
      <c r="B212" s="43">
        <f t="shared" si="15"/>
        <v>2</v>
      </c>
      <c r="C212" s="46">
        <f>Shiller!B214</f>
        <v>5.28</v>
      </c>
      <c r="D212" s="44">
        <f>Shiller!C214/12</f>
        <v>2.0558333333333335E-2</v>
      </c>
      <c r="E212" s="47">
        <f t="shared" si="12"/>
        <v>3.8936237373737373E-3</v>
      </c>
      <c r="F212" s="46">
        <f>Shiller!E214</f>
        <v>8.2776793390000005</v>
      </c>
      <c r="G212" s="44">
        <f t="shared" si="13"/>
        <v>0.96601483585858572</v>
      </c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</row>
    <row r="213" spans="1:22" ht="15.75" x14ac:dyDescent="0.25">
      <c r="A213" s="43">
        <f t="shared" si="14"/>
        <v>1888</v>
      </c>
      <c r="B213" s="43">
        <f t="shared" si="15"/>
        <v>3</v>
      </c>
      <c r="C213" s="46">
        <f>Shiller!B215</f>
        <v>5.08</v>
      </c>
      <c r="D213" s="44">
        <f>Shiller!C215/12</f>
        <v>2.0416666666666666E-2</v>
      </c>
      <c r="E213" s="47">
        <f t="shared" si="12"/>
        <v>4.0190288713910756E-3</v>
      </c>
      <c r="F213" s="46">
        <f>Shiller!E215</f>
        <v>8.2776793390000005</v>
      </c>
      <c r="G213" s="44">
        <f t="shared" si="13"/>
        <v>1.0196321493568024</v>
      </c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</row>
    <row r="214" spans="1:22" ht="15.75" x14ac:dyDescent="0.25">
      <c r="A214" s="43">
        <f t="shared" si="14"/>
        <v>1888</v>
      </c>
      <c r="B214" s="43">
        <f t="shared" si="15"/>
        <v>4</v>
      </c>
      <c r="C214" s="46">
        <f>Shiller!B216</f>
        <v>5.0999999999999996</v>
      </c>
      <c r="D214" s="44">
        <f>Shiller!C216/12</f>
        <v>2.0274999999999998E-2</v>
      </c>
      <c r="E214" s="47">
        <f t="shared" si="12"/>
        <v>3.9754901960784312E-3</v>
      </c>
      <c r="F214" s="46">
        <f>Shiller!E216</f>
        <v>8.18251405</v>
      </c>
      <c r="G214" s="44">
        <f t="shared" si="13"/>
        <v>1.02962556224604</v>
      </c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</row>
    <row r="215" spans="1:22" ht="15.75" x14ac:dyDescent="0.25">
      <c r="A215" s="43">
        <f t="shared" si="14"/>
        <v>1888</v>
      </c>
      <c r="B215" s="43">
        <f t="shared" si="15"/>
        <v>5</v>
      </c>
      <c r="C215" s="46">
        <f>Shiller!B217</f>
        <v>5.17</v>
      </c>
      <c r="D215" s="44">
        <f>Shiller!C217/12</f>
        <v>2.0141666666666665E-2</v>
      </c>
      <c r="E215" s="47">
        <f t="shared" si="12"/>
        <v>3.8958736299161828E-3</v>
      </c>
      <c r="F215" s="46">
        <f>Shiller!E217</f>
        <v>8.0873811569999994</v>
      </c>
      <c r="G215" s="44">
        <f t="shared" si="13"/>
        <v>0.98448485488210047</v>
      </c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</row>
    <row r="216" spans="1:22" ht="15.75" x14ac:dyDescent="0.25">
      <c r="A216" s="43">
        <f t="shared" si="14"/>
        <v>1888</v>
      </c>
      <c r="B216" s="43">
        <f t="shared" si="15"/>
        <v>6</v>
      </c>
      <c r="C216" s="46">
        <f>Shiller!B218</f>
        <v>5.01</v>
      </c>
      <c r="D216" s="44">
        <f>Shiller!C218/12</f>
        <v>0.02</v>
      </c>
      <c r="E216" s="47">
        <f t="shared" si="12"/>
        <v>3.9920159680638728E-3</v>
      </c>
      <c r="F216" s="46">
        <f>Shiller!E218</f>
        <v>7.9922320659999997</v>
      </c>
      <c r="G216" s="44">
        <f t="shared" si="13"/>
        <v>1.0178697069044547</v>
      </c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</row>
    <row r="217" spans="1:22" ht="15.75" x14ac:dyDescent="0.25">
      <c r="A217" s="43">
        <f t="shared" si="14"/>
        <v>1888</v>
      </c>
      <c r="B217" s="43">
        <f t="shared" si="15"/>
        <v>7</v>
      </c>
      <c r="C217" s="46">
        <f>Shiller!B219</f>
        <v>5.14</v>
      </c>
      <c r="D217" s="44">
        <f>Shiller!C219/12</f>
        <v>1.9858333333333335E-2</v>
      </c>
      <c r="E217" s="47">
        <f t="shared" si="12"/>
        <v>3.8634889753566804E-3</v>
      </c>
      <c r="F217" s="46">
        <f>Shiller!E219</f>
        <v>8.0873811569999994</v>
      </c>
      <c r="G217" s="44">
        <f t="shared" si="13"/>
        <v>1.0252642671854733</v>
      </c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</row>
    <row r="218" spans="1:22" ht="15.75" x14ac:dyDescent="0.25">
      <c r="A218" s="43">
        <f t="shared" si="14"/>
        <v>1888</v>
      </c>
      <c r="B218" s="43">
        <f t="shared" si="15"/>
        <v>8</v>
      </c>
      <c r="C218" s="46">
        <f>Shiller!B220</f>
        <v>5.25</v>
      </c>
      <c r="D218" s="44">
        <f>Shiller!C220/12</f>
        <v>1.9724999999999999E-2</v>
      </c>
      <c r="E218" s="47">
        <f t="shared" si="12"/>
        <v>3.7571428571428569E-3</v>
      </c>
      <c r="F218" s="46">
        <f>Shiller!E220</f>
        <v>8.0873811569999994</v>
      </c>
      <c r="G218" s="44">
        <f t="shared" si="13"/>
        <v>1.0285190476190478</v>
      </c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</row>
    <row r="219" spans="1:22" ht="15.75" x14ac:dyDescent="0.25">
      <c r="A219" s="43">
        <f t="shared" si="14"/>
        <v>1888</v>
      </c>
      <c r="B219" s="43">
        <f t="shared" si="15"/>
        <v>9</v>
      </c>
      <c r="C219" s="46">
        <f>Shiller!B221</f>
        <v>5.38</v>
      </c>
      <c r="D219" s="44">
        <f>Shiller!C221/12</f>
        <v>1.9583333333333331E-2</v>
      </c>
      <c r="E219" s="47">
        <f t="shared" si="12"/>
        <v>3.6400247831474596E-3</v>
      </c>
      <c r="F219" s="46">
        <f>Shiller!E221</f>
        <v>8.0873811569999994</v>
      </c>
      <c r="G219" s="44">
        <f t="shared" si="13"/>
        <v>0.98650228287486252</v>
      </c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</row>
    <row r="220" spans="1:22" ht="15.75" x14ac:dyDescent="0.25">
      <c r="A220" s="43">
        <f t="shared" si="14"/>
        <v>1888</v>
      </c>
      <c r="B220" s="43">
        <f t="shared" si="15"/>
        <v>10</v>
      </c>
      <c r="C220" s="46">
        <f>Shiller!B222</f>
        <v>5.35</v>
      </c>
      <c r="D220" s="44">
        <f>Shiller!C222/12</f>
        <v>1.9441666666666666E-2</v>
      </c>
      <c r="E220" s="47">
        <f t="shared" si="12"/>
        <v>3.6339563862928352E-3</v>
      </c>
      <c r="F220" s="46">
        <f>Shiller!E222</f>
        <v>8.18251405</v>
      </c>
      <c r="G220" s="44">
        <f t="shared" si="13"/>
        <v>0.97181297313142134</v>
      </c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</row>
    <row r="221" spans="1:22" ht="15.75" x14ac:dyDescent="0.25">
      <c r="A221" s="43">
        <f t="shared" si="14"/>
        <v>1888</v>
      </c>
      <c r="B221" s="43">
        <f t="shared" si="15"/>
        <v>11</v>
      </c>
      <c r="C221" s="46">
        <f>Shiller!B223</f>
        <v>5.24</v>
      </c>
      <c r="D221" s="44">
        <f>Shiller!C223/12</f>
        <v>1.9308333333333334E-2</v>
      </c>
      <c r="E221" s="47">
        <f t="shared" si="12"/>
        <v>3.6847964376590329E-3</v>
      </c>
      <c r="F221" s="46">
        <f>Shiller!E223</f>
        <v>8.2776793390000005</v>
      </c>
      <c r="G221" s="44">
        <f t="shared" si="13"/>
        <v>0.98460082697201012</v>
      </c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</row>
    <row r="222" spans="1:22" ht="15.75" x14ac:dyDescent="0.25">
      <c r="A222" s="43">
        <f t="shared" si="14"/>
        <v>1888</v>
      </c>
      <c r="B222" s="43">
        <f t="shared" si="15"/>
        <v>12</v>
      </c>
      <c r="C222" s="46">
        <f>Shiller!B224</f>
        <v>5.14</v>
      </c>
      <c r="D222" s="44">
        <f>Shiller!C224/12</f>
        <v>1.9166666666666669E-2</v>
      </c>
      <c r="E222" s="47">
        <f t="shared" si="12"/>
        <v>3.7289234760051887E-3</v>
      </c>
      <c r="F222" s="46">
        <f>Shiller!E224</f>
        <v>8.2776793390000005</v>
      </c>
      <c r="G222" s="44">
        <f t="shared" si="13"/>
        <v>1.0595946208718763</v>
      </c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</row>
    <row r="223" spans="1:22" ht="15.75" x14ac:dyDescent="0.25">
      <c r="A223" s="43">
        <f t="shared" si="14"/>
        <v>1889</v>
      </c>
      <c r="B223" s="43">
        <f t="shared" si="15"/>
        <v>1</v>
      </c>
      <c r="C223" s="46">
        <f>Shiller!B225</f>
        <v>5.24</v>
      </c>
      <c r="D223" s="44">
        <f>Shiller!C225/12</f>
        <v>1.9099999999999999E-2</v>
      </c>
      <c r="E223" s="47">
        <f t="shared" si="12"/>
        <v>3.6450381679389307E-3</v>
      </c>
      <c r="F223" s="46">
        <f>Shiller!E225</f>
        <v>7.9922320659999997</v>
      </c>
      <c r="G223" s="44">
        <f t="shared" si="13"/>
        <v>1.027280969155298</v>
      </c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</row>
    <row r="224" spans="1:22" ht="15.75" x14ac:dyDescent="0.25">
      <c r="A224" s="43">
        <f t="shared" si="14"/>
        <v>1889</v>
      </c>
      <c r="B224" s="43">
        <f t="shared" si="15"/>
        <v>2</v>
      </c>
      <c r="C224" s="46">
        <f>Shiller!B226</f>
        <v>5.3</v>
      </c>
      <c r="D224" s="44">
        <f>Shiller!C226/12</f>
        <v>1.9025E-2</v>
      </c>
      <c r="E224" s="47">
        <f t="shared" si="12"/>
        <v>3.5896226415094343E-3</v>
      </c>
      <c r="F224" s="46">
        <f>Shiller!E226</f>
        <v>7.8970910740000004</v>
      </c>
      <c r="G224" s="44">
        <f t="shared" si="13"/>
        <v>0.99477735521310473</v>
      </c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</row>
    <row r="225" spans="1:22" ht="15.75" x14ac:dyDescent="0.25">
      <c r="A225" s="43">
        <f t="shared" si="14"/>
        <v>1889</v>
      </c>
      <c r="B225" s="43">
        <f t="shared" si="15"/>
        <v>3</v>
      </c>
      <c r="C225" s="46">
        <f>Shiller!B227</f>
        <v>5.19</v>
      </c>
      <c r="D225" s="44">
        <f>Shiller!C227/12</f>
        <v>1.8958333333333334E-2</v>
      </c>
      <c r="E225" s="47">
        <f t="shared" si="12"/>
        <v>3.652858060372511E-3</v>
      </c>
      <c r="F225" s="46">
        <f>Shiller!E227</f>
        <v>7.8019419829999999</v>
      </c>
      <c r="G225" s="44">
        <f t="shared" si="13"/>
        <v>1.0017260757867692</v>
      </c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</row>
    <row r="226" spans="1:22" ht="15.75" x14ac:dyDescent="0.25">
      <c r="A226" s="43">
        <f t="shared" si="14"/>
        <v>1889</v>
      </c>
      <c r="B226" s="43">
        <f t="shared" si="15"/>
        <v>4</v>
      </c>
      <c r="C226" s="46">
        <f>Shiller!B228</f>
        <v>5.18</v>
      </c>
      <c r="D226" s="44">
        <f>Shiller!C228/12</f>
        <v>1.8891666666666668E-2</v>
      </c>
      <c r="E226" s="47">
        <f t="shared" si="12"/>
        <v>3.6470398970398976E-3</v>
      </c>
      <c r="F226" s="46">
        <f>Shiller!E228</f>
        <v>7.8019419829999999</v>
      </c>
      <c r="G226" s="44">
        <f t="shared" si="13"/>
        <v>1.0563495785910566</v>
      </c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</row>
    <row r="227" spans="1:22" ht="15.75" x14ac:dyDescent="0.25">
      <c r="A227" s="43">
        <f t="shared" si="14"/>
        <v>1889</v>
      </c>
      <c r="B227" s="43">
        <f t="shared" si="15"/>
        <v>5</v>
      </c>
      <c r="C227" s="46">
        <f>Shiller!B229</f>
        <v>5.32</v>
      </c>
      <c r="D227" s="44">
        <f>Shiller!C229/12</f>
        <v>1.8816666666666666E-2</v>
      </c>
      <c r="E227" s="47">
        <f t="shared" si="12"/>
        <v>3.5369674185463653E-3</v>
      </c>
      <c r="F227" s="46">
        <f>Shiller!E229</f>
        <v>7.6116519010000001</v>
      </c>
      <c r="G227" s="44">
        <f t="shared" si="13"/>
        <v>1.0204542606516291</v>
      </c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</row>
    <row r="228" spans="1:22" ht="15.75" x14ac:dyDescent="0.25">
      <c r="A228" s="43">
        <f t="shared" si="14"/>
        <v>1889</v>
      </c>
      <c r="B228" s="43">
        <f t="shared" si="15"/>
        <v>6</v>
      </c>
      <c r="C228" s="46">
        <f>Shiller!B230</f>
        <v>5.41</v>
      </c>
      <c r="D228" s="44">
        <f>Shiller!C230/12</f>
        <v>1.8749999999999999E-2</v>
      </c>
      <c r="E228" s="47">
        <f t="shared" si="12"/>
        <v>3.4658040665434377E-3</v>
      </c>
      <c r="F228" s="46">
        <f>Shiller!E230</f>
        <v>7.6116519010000001</v>
      </c>
      <c r="G228" s="44">
        <f t="shared" si="13"/>
        <v>0.9831330868761553</v>
      </c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</row>
    <row r="229" spans="1:22" ht="15.75" x14ac:dyDescent="0.25">
      <c r="A229" s="43">
        <f t="shared" si="14"/>
        <v>1889</v>
      </c>
      <c r="B229" s="43">
        <f t="shared" si="15"/>
        <v>7</v>
      </c>
      <c r="C229" s="46">
        <f>Shiller!B231</f>
        <v>5.3</v>
      </c>
      <c r="D229" s="44">
        <f>Shiller!C231/12</f>
        <v>1.8683333333333333E-2</v>
      </c>
      <c r="E229" s="47">
        <f t="shared" si="12"/>
        <v>3.5251572327044027E-3</v>
      </c>
      <c r="F229" s="46">
        <f>Shiller!E231</f>
        <v>7.6116519010000001</v>
      </c>
      <c r="G229" s="44">
        <f t="shared" si="13"/>
        <v>1.0167327044025158</v>
      </c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</row>
    <row r="230" spans="1:22" ht="15.75" x14ac:dyDescent="0.25">
      <c r="A230" s="43">
        <f t="shared" si="14"/>
        <v>1889</v>
      </c>
      <c r="B230" s="43">
        <f t="shared" si="15"/>
        <v>8</v>
      </c>
      <c r="C230" s="46">
        <f>Shiller!B232</f>
        <v>5.37</v>
      </c>
      <c r="D230" s="44">
        <f>Shiller!C232/12</f>
        <v>1.8608333333333334E-2</v>
      </c>
      <c r="E230" s="47">
        <f t="shared" si="12"/>
        <v>3.4652389819987586E-3</v>
      </c>
      <c r="F230" s="46">
        <f>Shiller!E232</f>
        <v>7.6116519010000001</v>
      </c>
      <c r="G230" s="44">
        <f t="shared" si="13"/>
        <v>1.0150298661198904</v>
      </c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</row>
    <row r="231" spans="1:22" ht="15.75" x14ac:dyDescent="0.25">
      <c r="A231" s="43">
        <f t="shared" si="14"/>
        <v>1889</v>
      </c>
      <c r="B231" s="43">
        <f t="shared" si="15"/>
        <v>9</v>
      </c>
      <c r="C231" s="46">
        <f>Shiller!B233</f>
        <v>5.5</v>
      </c>
      <c r="D231" s="44">
        <f>Shiller!C233/12</f>
        <v>1.8541666666666668E-2</v>
      </c>
      <c r="E231" s="47">
        <f t="shared" si="12"/>
        <v>3.3712121212121217E-3</v>
      </c>
      <c r="F231" s="46">
        <f>Shiller!E233</f>
        <v>7.7067928930000003</v>
      </c>
      <c r="G231" s="44">
        <f t="shared" si="13"/>
        <v>0.98518939393939398</v>
      </c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</row>
    <row r="232" spans="1:22" ht="15.75" x14ac:dyDescent="0.25">
      <c r="A232" s="43">
        <f t="shared" si="14"/>
        <v>1889</v>
      </c>
      <c r="B232" s="43">
        <f t="shared" si="15"/>
        <v>10</v>
      </c>
      <c r="C232" s="46">
        <f>Shiller!B234</f>
        <v>5.4</v>
      </c>
      <c r="D232" s="44">
        <f>Shiller!C234/12</f>
        <v>1.8475000000000002E-2</v>
      </c>
      <c r="E232" s="47">
        <f t="shared" si="12"/>
        <v>3.4212962962962964E-3</v>
      </c>
      <c r="F232" s="46">
        <f>Shiller!E234</f>
        <v>7.7067928930000003</v>
      </c>
      <c r="G232" s="44">
        <f t="shared" si="13"/>
        <v>0.99416203703703698</v>
      </c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</row>
    <row r="233" spans="1:22" ht="15.75" x14ac:dyDescent="0.25">
      <c r="A233" s="43">
        <f t="shared" si="14"/>
        <v>1889</v>
      </c>
      <c r="B233" s="43">
        <f t="shared" si="15"/>
        <v>11</v>
      </c>
      <c r="C233" s="46">
        <f>Shiller!B235</f>
        <v>5.35</v>
      </c>
      <c r="D233" s="44">
        <f>Shiller!C235/12</f>
        <v>1.84E-2</v>
      </c>
      <c r="E233" s="47">
        <f t="shared" si="12"/>
        <v>3.4392523364485984E-3</v>
      </c>
      <c r="F233" s="46">
        <f>Shiller!E235</f>
        <v>7.7067928930000003</v>
      </c>
      <c r="G233" s="44">
        <f t="shared" si="13"/>
        <v>0.98570459712064062</v>
      </c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</row>
    <row r="234" spans="1:22" ht="15.75" x14ac:dyDescent="0.25">
      <c r="A234" s="43">
        <f t="shared" si="14"/>
        <v>1889</v>
      </c>
      <c r="B234" s="43">
        <f t="shared" si="15"/>
        <v>12</v>
      </c>
      <c r="C234" s="46">
        <f>Shiller!B236</f>
        <v>5.32</v>
      </c>
      <c r="D234" s="44">
        <f>Shiller!C236/12</f>
        <v>1.8333333333333333E-2</v>
      </c>
      <c r="E234" s="47">
        <f t="shared" si="12"/>
        <v>3.4461152882205512E-3</v>
      </c>
      <c r="F234" s="46">
        <f>Shiller!E236</f>
        <v>7.8019419829999999</v>
      </c>
      <c r="G234" s="44">
        <f t="shared" si="13"/>
        <v>1.0400061041704471</v>
      </c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</row>
    <row r="235" spans="1:22" ht="15.75" x14ac:dyDescent="0.25">
      <c r="A235" s="43">
        <f t="shared" si="14"/>
        <v>1890</v>
      </c>
      <c r="B235" s="43">
        <f t="shared" si="15"/>
        <v>1</v>
      </c>
      <c r="C235" s="46">
        <f>Shiller!B237</f>
        <v>5.38</v>
      </c>
      <c r="D235" s="44">
        <f>Shiller!C237/12</f>
        <v>1.8333333333333333E-2</v>
      </c>
      <c r="E235" s="47">
        <f t="shared" si="12"/>
        <v>3.4076827757125155E-3</v>
      </c>
      <c r="F235" s="46">
        <f>Shiller!E237</f>
        <v>7.6116519010000001</v>
      </c>
      <c r="G235" s="44">
        <f t="shared" si="13"/>
        <v>0.9922552664188351</v>
      </c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</row>
    <row r="236" spans="1:22" ht="15.75" x14ac:dyDescent="0.25">
      <c r="A236" s="43">
        <f t="shared" si="14"/>
        <v>1890</v>
      </c>
      <c r="B236" s="43">
        <f t="shared" si="15"/>
        <v>2</v>
      </c>
      <c r="C236" s="46">
        <f>Shiller!B238</f>
        <v>5.32</v>
      </c>
      <c r="D236" s="44">
        <f>Shiller!C238/12</f>
        <v>1.8333333333333333E-2</v>
      </c>
      <c r="E236" s="47">
        <f t="shared" si="12"/>
        <v>3.4461152882205512E-3</v>
      </c>
      <c r="F236" s="46">
        <f>Shiller!E238</f>
        <v>7.6116519010000001</v>
      </c>
      <c r="G236" s="44">
        <f t="shared" si="13"/>
        <v>0.99592731829573944</v>
      </c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</row>
    <row r="237" spans="1:22" ht="15.75" x14ac:dyDescent="0.25">
      <c r="A237" s="43">
        <f t="shared" si="14"/>
        <v>1890</v>
      </c>
      <c r="B237" s="43">
        <f t="shared" si="15"/>
        <v>3</v>
      </c>
      <c r="C237" s="46">
        <f>Shiller!B239</f>
        <v>5.28</v>
      </c>
      <c r="D237" s="44">
        <f>Shiller!C239/12</f>
        <v>1.8333333333333333E-2</v>
      </c>
      <c r="E237" s="47">
        <f t="shared" si="12"/>
        <v>3.472222222222222E-3</v>
      </c>
      <c r="F237" s="46">
        <f>Shiller!E239</f>
        <v>7.6116519010000001</v>
      </c>
      <c r="G237" s="44">
        <f t="shared" si="13"/>
        <v>1.0243055555555556</v>
      </c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</row>
    <row r="238" spans="1:22" ht="15.75" x14ac:dyDescent="0.25">
      <c r="A238" s="43">
        <f t="shared" si="14"/>
        <v>1890</v>
      </c>
      <c r="B238" s="43">
        <f t="shared" si="15"/>
        <v>4</v>
      </c>
      <c r="C238" s="46">
        <f>Shiller!B240</f>
        <v>5.39</v>
      </c>
      <c r="D238" s="44">
        <f>Shiller!C240/12</f>
        <v>1.8333333333333333E-2</v>
      </c>
      <c r="E238" s="47">
        <f t="shared" si="12"/>
        <v>3.4013605442176874E-3</v>
      </c>
      <c r="F238" s="46">
        <f>Shiller!E240</f>
        <v>7.6116519010000001</v>
      </c>
      <c r="G238" s="44">
        <f t="shared" si="13"/>
        <v>1.0332011078285923</v>
      </c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</row>
    <row r="239" spans="1:22" ht="15.75" x14ac:dyDescent="0.25">
      <c r="A239" s="43">
        <f t="shared" si="14"/>
        <v>1890</v>
      </c>
      <c r="B239" s="43">
        <f t="shared" si="15"/>
        <v>5</v>
      </c>
      <c r="C239" s="46">
        <f>Shiller!B241</f>
        <v>5.62</v>
      </c>
      <c r="D239" s="44">
        <f>Shiller!C241/12</f>
        <v>1.8333333333333333E-2</v>
      </c>
      <c r="E239" s="47">
        <f t="shared" si="12"/>
        <v>3.262158956109134E-3</v>
      </c>
      <c r="F239" s="46">
        <f>Shiller!E241</f>
        <v>7.7067928930000003</v>
      </c>
      <c r="G239" s="44">
        <f t="shared" si="13"/>
        <v>0.99614472123368925</v>
      </c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</row>
    <row r="240" spans="1:22" ht="15.75" x14ac:dyDescent="0.25">
      <c r="A240" s="43">
        <f t="shared" si="14"/>
        <v>1890</v>
      </c>
      <c r="B240" s="43">
        <f t="shared" si="15"/>
        <v>6</v>
      </c>
      <c r="C240" s="46">
        <f>Shiller!B242</f>
        <v>5.58</v>
      </c>
      <c r="D240" s="44">
        <f>Shiller!C242/12</f>
        <v>1.8333333333333333E-2</v>
      </c>
      <c r="E240" s="47">
        <f t="shared" si="12"/>
        <v>3.2855436081242534E-3</v>
      </c>
      <c r="F240" s="46">
        <f>Shiller!E242</f>
        <v>7.7067928930000003</v>
      </c>
      <c r="G240" s="44">
        <f t="shared" si="13"/>
        <v>0.99611708482676231</v>
      </c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</row>
    <row r="241" spans="1:22" ht="15.75" x14ac:dyDescent="0.25">
      <c r="A241" s="43">
        <f t="shared" si="14"/>
        <v>1890</v>
      </c>
      <c r="B241" s="43">
        <f t="shared" si="15"/>
        <v>7</v>
      </c>
      <c r="C241" s="46">
        <f>Shiller!B243</f>
        <v>5.54</v>
      </c>
      <c r="D241" s="44">
        <f>Shiller!C243/12</f>
        <v>1.8333333333333333E-2</v>
      </c>
      <c r="E241" s="47">
        <f t="shared" si="12"/>
        <v>3.3092659446450059E-3</v>
      </c>
      <c r="F241" s="46">
        <f>Shiller!E243</f>
        <v>7.7067928930000003</v>
      </c>
      <c r="G241" s="44">
        <f t="shared" si="13"/>
        <v>0.9449670544393638</v>
      </c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</row>
    <row r="242" spans="1:22" ht="15.75" x14ac:dyDescent="0.25">
      <c r="A242" s="43">
        <f t="shared" si="14"/>
        <v>1890</v>
      </c>
      <c r="B242" s="43">
        <f t="shared" si="15"/>
        <v>8</v>
      </c>
      <c r="C242" s="46">
        <f>Shiller!B244</f>
        <v>5.41</v>
      </c>
      <c r="D242" s="44">
        <f>Shiller!C244/12</f>
        <v>1.8333333333333333E-2</v>
      </c>
      <c r="E242" s="47">
        <f t="shared" si="12"/>
        <v>3.3887861983980284E-3</v>
      </c>
      <c r="F242" s="46">
        <f>Shiller!E244</f>
        <v>7.9922320659999997</v>
      </c>
      <c r="G242" s="44">
        <f t="shared" si="13"/>
        <v>0.97518351968897299</v>
      </c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</row>
    <row r="243" spans="1:22" ht="15.75" x14ac:dyDescent="0.25">
      <c r="A243" s="43">
        <f t="shared" si="14"/>
        <v>1890</v>
      </c>
      <c r="B243" s="43">
        <f t="shared" si="15"/>
        <v>9</v>
      </c>
      <c r="C243" s="46">
        <f>Shiller!B245</f>
        <v>5.32</v>
      </c>
      <c r="D243" s="44">
        <f>Shiller!C245/12</f>
        <v>1.8333333333333333E-2</v>
      </c>
      <c r="E243" s="47">
        <f t="shared" si="12"/>
        <v>3.4461152882205512E-3</v>
      </c>
      <c r="F243" s="46">
        <f>Shiller!E245</f>
        <v>8.0873811569999994</v>
      </c>
      <c r="G243" s="44">
        <f t="shared" si="13"/>
        <v>0.95833333333333337</v>
      </c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</row>
    <row r="244" spans="1:22" ht="15.75" x14ac:dyDescent="0.25">
      <c r="A244" s="43">
        <f t="shared" si="14"/>
        <v>1890</v>
      </c>
      <c r="B244" s="43">
        <f t="shared" si="15"/>
        <v>10</v>
      </c>
      <c r="C244" s="46">
        <f>Shiller!B246</f>
        <v>5.08</v>
      </c>
      <c r="D244" s="44">
        <f>Shiller!C246/12</f>
        <v>1.8333333333333333E-2</v>
      </c>
      <c r="E244" s="47">
        <f t="shared" si="12"/>
        <v>3.6089238845144356E-3</v>
      </c>
      <c r="F244" s="46">
        <f>Shiller!E246</f>
        <v>8.0873811569999994</v>
      </c>
      <c r="G244" s="44">
        <f t="shared" si="13"/>
        <v>0.95311546316257467</v>
      </c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</row>
    <row r="245" spans="1:22" ht="15.75" x14ac:dyDescent="0.25">
      <c r="A245" s="43">
        <f t="shared" si="14"/>
        <v>1890</v>
      </c>
      <c r="B245" s="43">
        <f t="shared" si="15"/>
        <v>11</v>
      </c>
      <c r="C245" s="46">
        <f>Shiller!B247</f>
        <v>4.71</v>
      </c>
      <c r="D245" s="44">
        <f>Shiller!C247/12</f>
        <v>1.8333333333333333E-2</v>
      </c>
      <c r="E245" s="47">
        <f t="shared" si="12"/>
        <v>3.8924274593064401E-3</v>
      </c>
      <c r="F245" s="46">
        <f>Shiller!E247</f>
        <v>7.8970910740000004</v>
      </c>
      <c r="G245" s="44">
        <f t="shared" si="13"/>
        <v>0.98053786270346766</v>
      </c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</row>
    <row r="246" spans="1:22" ht="15.75" x14ac:dyDescent="0.25">
      <c r="A246" s="43">
        <f t="shared" si="14"/>
        <v>1890</v>
      </c>
      <c r="B246" s="43">
        <f t="shared" si="15"/>
        <v>12</v>
      </c>
      <c r="C246" s="46">
        <f>Shiller!B248</f>
        <v>4.5999999999999996</v>
      </c>
      <c r="D246" s="44">
        <f>Shiller!C248/12</f>
        <v>1.8333333333333333E-2</v>
      </c>
      <c r="E246" s="47">
        <f t="shared" si="12"/>
        <v>3.9855072463768123E-3</v>
      </c>
      <c r="F246" s="46">
        <f>Shiller!E248</f>
        <v>7.8970910740000004</v>
      </c>
      <c r="G246" s="44">
        <f t="shared" si="13"/>
        <v>1.0689912756943354</v>
      </c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</row>
    <row r="247" spans="1:22" ht="15.75" x14ac:dyDescent="0.25">
      <c r="A247" s="43">
        <f t="shared" si="14"/>
        <v>1891</v>
      </c>
      <c r="B247" s="43">
        <f t="shared" si="15"/>
        <v>1</v>
      </c>
      <c r="C247" s="46">
        <f>Shiller!B249</f>
        <v>4.84</v>
      </c>
      <c r="D247" s="44">
        <f>Shiller!C249/12</f>
        <v>1.8333333333333333E-2</v>
      </c>
      <c r="E247" s="47">
        <f t="shared" si="12"/>
        <v>3.787878787878788E-3</v>
      </c>
      <c r="F247" s="46">
        <f>Shiller!E249</f>
        <v>7.8019419829999999</v>
      </c>
      <c r="G247" s="44">
        <f t="shared" si="13"/>
        <v>1.0039865846190199</v>
      </c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</row>
    <row r="248" spans="1:22" ht="15.75" x14ac:dyDescent="0.25">
      <c r="A248" s="43">
        <f t="shared" si="14"/>
        <v>1891</v>
      </c>
      <c r="B248" s="43">
        <f t="shared" si="15"/>
        <v>2</v>
      </c>
      <c r="C248" s="46">
        <f>Shiller!B250</f>
        <v>4.9000000000000004</v>
      </c>
      <c r="D248" s="44">
        <f>Shiller!C250/12</f>
        <v>1.8333333333333333E-2</v>
      </c>
      <c r="E248" s="47">
        <f t="shared" si="12"/>
        <v>3.7414965986394557E-3</v>
      </c>
      <c r="F248" s="46">
        <f>Shiller!E250</f>
        <v>7.8970910740000004</v>
      </c>
      <c r="G248" s="44">
        <f t="shared" si="13"/>
        <v>0.97368861505318682</v>
      </c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</row>
    <row r="249" spans="1:22" ht="15.75" x14ac:dyDescent="0.25">
      <c r="A249" s="43">
        <f t="shared" si="14"/>
        <v>1891</v>
      </c>
      <c r="B249" s="43">
        <f t="shared" si="15"/>
        <v>3</v>
      </c>
      <c r="C249" s="46">
        <f>Shiller!B251</f>
        <v>4.8099999999999996</v>
      </c>
      <c r="D249" s="44">
        <f>Shiller!C251/12</f>
        <v>1.8333333333333333E-2</v>
      </c>
      <c r="E249" s="47">
        <f t="shared" si="12"/>
        <v>3.811503811503812E-3</v>
      </c>
      <c r="F249" s="46">
        <f>Shiller!E251</f>
        <v>7.9922320659999997</v>
      </c>
      <c r="G249" s="44">
        <f t="shared" si="13"/>
        <v>1.0249190513579114</v>
      </c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</row>
    <row r="250" spans="1:22" ht="15.75" x14ac:dyDescent="0.25">
      <c r="A250" s="43">
        <f t="shared" si="14"/>
        <v>1891</v>
      </c>
      <c r="B250" s="43">
        <f t="shared" si="15"/>
        <v>4</v>
      </c>
      <c r="C250" s="46">
        <f>Shiller!B252</f>
        <v>4.97</v>
      </c>
      <c r="D250" s="44">
        <f>Shiller!C252/12</f>
        <v>1.8333333333333333E-2</v>
      </c>
      <c r="E250" s="47">
        <f t="shared" si="12"/>
        <v>3.6887994634473508E-3</v>
      </c>
      <c r="F250" s="46">
        <f>Shiller!E252</f>
        <v>8.0873811569999994</v>
      </c>
      <c r="G250" s="44">
        <f t="shared" si="13"/>
        <v>1.011521942582251</v>
      </c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</row>
    <row r="251" spans="1:22" ht="15.75" x14ac:dyDescent="0.25">
      <c r="A251" s="43">
        <f t="shared" si="14"/>
        <v>1891</v>
      </c>
      <c r="B251" s="43">
        <f t="shared" si="15"/>
        <v>5</v>
      </c>
      <c r="C251" s="46">
        <f>Shiller!B253</f>
        <v>4.95</v>
      </c>
      <c r="D251" s="44">
        <f>Shiller!C253/12</f>
        <v>1.8333333333333333E-2</v>
      </c>
      <c r="E251" s="47">
        <f t="shared" si="12"/>
        <v>3.7037037037037034E-3</v>
      </c>
      <c r="F251" s="46">
        <f>Shiller!E253</f>
        <v>7.9922320659999997</v>
      </c>
      <c r="G251" s="44">
        <f t="shared" si="13"/>
        <v>1.0073990464025158</v>
      </c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</row>
    <row r="252" spans="1:22" ht="15.75" x14ac:dyDescent="0.25">
      <c r="A252" s="43">
        <f t="shared" si="14"/>
        <v>1891</v>
      </c>
      <c r="B252" s="43">
        <f t="shared" si="15"/>
        <v>6</v>
      </c>
      <c r="C252" s="46">
        <f>Shiller!B254</f>
        <v>4.8499999999999996</v>
      </c>
      <c r="D252" s="44">
        <f>Shiller!C254/12</f>
        <v>1.8333333333333333E-2</v>
      </c>
      <c r="E252" s="47">
        <f t="shared" si="12"/>
        <v>3.7800687285223372E-3</v>
      </c>
      <c r="F252" s="46">
        <f>Shiller!E254</f>
        <v>7.8019419829999999</v>
      </c>
      <c r="G252" s="44">
        <f t="shared" si="13"/>
        <v>0.99942770880534637</v>
      </c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</row>
    <row r="253" spans="1:22" ht="15.75" x14ac:dyDescent="0.25">
      <c r="A253" s="43">
        <f t="shared" si="14"/>
        <v>1891</v>
      </c>
      <c r="B253" s="43">
        <f t="shared" si="15"/>
        <v>7</v>
      </c>
      <c r="C253" s="46">
        <f>Shiller!B255</f>
        <v>4.7699999999999996</v>
      </c>
      <c r="D253" s="44">
        <f>Shiller!C255/12</f>
        <v>1.8333333333333333E-2</v>
      </c>
      <c r="E253" s="47">
        <f t="shared" si="12"/>
        <v>3.8434661076170514E-3</v>
      </c>
      <c r="F253" s="46">
        <f>Shiller!E255</f>
        <v>7.7067928930000003</v>
      </c>
      <c r="G253" s="44">
        <f t="shared" si="13"/>
        <v>1.0373864430468203</v>
      </c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</row>
    <row r="254" spans="1:22" ht="15.75" x14ac:dyDescent="0.25">
      <c r="A254" s="43">
        <f t="shared" si="14"/>
        <v>1891</v>
      </c>
      <c r="B254" s="43">
        <f t="shared" si="15"/>
        <v>8</v>
      </c>
      <c r="C254" s="46">
        <f>Shiller!B256</f>
        <v>4.93</v>
      </c>
      <c r="D254" s="44">
        <f>Shiller!C256/12</f>
        <v>1.8333333333333333E-2</v>
      </c>
      <c r="E254" s="47">
        <f t="shared" si="12"/>
        <v>3.7187288708586887E-3</v>
      </c>
      <c r="F254" s="46">
        <f>Shiller!E256</f>
        <v>7.7067928930000003</v>
      </c>
      <c r="G254" s="44">
        <f t="shared" si="13"/>
        <v>1.0983681688583442</v>
      </c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</row>
    <row r="255" spans="1:22" ht="15.75" x14ac:dyDescent="0.25">
      <c r="A255" s="43">
        <f t="shared" si="14"/>
        <v>1891</v>
      </c>
      <c r="B255" s="43">
        <f t="shared" si="15"/>
        <v>9</v>
      </c>
      <c r="C255" s="46">
        <f>Shiller!B257</f>
        <v>5.33</v>
      </c>
      <c r="D255" s="44">
        <f>Shiller!C257/12</f>
        <v>1.8333333333333333E-2</v>
      </c>
      <c r="E255" s="47">
        <f t="shared" si="12"/>
        <v>3.4396497811131957E-3</v>
      </c>
      <c r="F255" s="46">
        <f>Shiller!E257</f>
        <v>7.6116519010000001</v>
      </c>
      <c r="G255" s="44">
        <f t="shared" si="13"/>
        <v>1.0034396497811131</v>
      </c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</row>
    <row r="256" spans="1:22" ht="15.75" x14ac:dyDescent="0.25">
      <c r="A256" s="43">
        <f t="shared" si="14"/>
        <v>1891</v>
      </c>
      <c r="B256" s="43">
        <f t="shared" si="15"/>
        <v>10</v>
      </c>
      <c r="C256" s="46">
        <f>Shiller!B258</f>
        <v>5.33</v>
      </c>
      <c r="D256" s="44">
        <f>Shiller!C258/12</f>
        <v>1.8333333333333333E-2</v>
      </c>
      <c r="E256" s="47">
        <f t="shared" si="12"/>
        <v>3.4396497811131957E-3</v>
      </c>
      <c r="F256" s="46">
        <f>Shiller!E258</f>
        <v>7.6116519010000001</v>
      </c>
      <c r="G256" s="44">
        <f t="shared" si="13"/>
        <v>1.0008989613969379</v>
      </c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</row>
    <row r="257" spans="1:22" ht="15.75" x14ac:dyDescent="0.25">
      <c r="A257" s="43">
        <f t="shared" si="14"/>
        <v>1891</v>
      </c>
      <c r="B257" s="43">
        <f t="shared" si="15"/>
        <v>11</v>
      </c>
      <c r="C257" s="46">
        <f>Shiller!B259</f>
        <v>5.25</v>
      </c>
      <c r="D257" s="44">
        <f>Shiller!C259/12</f>
        <v>1.8333333333333333E-2</v>
      </c>
      <c r="E257" s="47">
        <f t="shared" si="12"/>
        <v>3.4920634920634921E-3</v>
      </c>
      <c r="F257" s="46">
        <f>Shiller!E259</f>
        <v>7.5165028100000004</v>
      </c>
      <c r="G257" s="44">
        <f t="shared" si="13"/>
        <v>1.033968253968254</v>
      </c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</row>
    <row r="258" spans="1:22" ht="15.75" x14ac:dyDescent="0.25">
      <c r="A258" s="43">
        <f t="shared" si="14"/>
        <v>1891</v>
      </c>
      <c r="B258" s="43">
        <f t="shared" si="15"/>
        <v>12</v>
      </c>
      <c r="C258" s="46">
        <f>Shiller!B260</f>
        <v>5.41</v>
      </c>
      <c r="D258" s="44">
        <f>Shiller!C260/12</f>
        <v>1.8333333333333333E-2</v>
      </c>
      <c r="E258" s="47">
        <f t="shared" si="12"/>
        <v>3.3887861983980284E-3</v>
      </c>
      <c r="F258" s="46">
        <f>Shiller!E260</f>
        <v>7.5165028100000004</v>
      </c>
      <c r="G258" s="44">
        <f t="shared" si="13"/>
        <v>1.0483270511148823</v>
      </c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</row>
    <row r="259" spans="1:22" ht="15.75" x14ac:dyDescent="0.25">
      <c r="A259" s="43">
        <f t="shared" si="14"/>
        <v>1892</v>
      </c>
      <c r="B259" s="43">
        <f t="shared" si="15"/>
        <v>1</v>
      </c>
      <c r="C259" s="46">
        <f>Shiller!B261</f>
        <v>5.51</v>
      </c>
      <c r="D259" s="44">
        <f>Shiller!C261/12</f>
        <v>1.8475000000000002E-2</v>
      </c>
      <c r="E259" s="47">
        <f t="shared" si="12"/>
        <v>3.3529945553539024E-3</v>
      </c>
      <c r="F259" s="46">
        <f>Shiller!E261</f>
        <v>7.3262127269999997</v>
      </c>
      <c r="G259" s="44">
        <f t="shared" si="13"/>
        <v>1.0051678765880216</v>
      </c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</row>
    <row r="260" spans="1:22" ht="15.75" x14ac:dyDescent="0.25">
      <c r="A260" s="43">
        <f t="shared" si="14"/>
        <v>1892</v>
      </c>
      <c r="B260" s="43">
        <f t="shared" si="15"/>
        <v>2</v>
      </c>
      <c r="C260" s="46">
        <f>Shiller!B262</f>
        <v>5.52</v>
      </c>
      <c r="D260" s="44">
        <f>Shiller!C262/12</f>
        <v>1.8608333333333334E-2</v>
      </c>
      <c r="E260" s="47">
        <f t="shared" si="12"/>
        <v>3.3710748792270535E-3</v>
      </c>
      <c r="F260" s="46">
        <f>Shiller!E262</f>
        <v>7.3262127269999997</v>
      </c>
      <c r="G260" s="44">
        <f t="shared" si="13"/>
        <v>1.0411969934689891</v>
      </c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</row>
    <row r="261" spans="1:22" ht="15.75" x14ac:dyDescent="0.25">
      <c r="A261" s="43">
        <f t="shared" si="14"/>
        <v>1892</v>
      </c>
      <c r="B261" s="43">
        <f t="shared" si="15"/>
        <v>3</v>
      </c>
      <c r="C261" s="46">
        <f>Shiller!B263</f>
        <v>5.58</v>
      </c>
      <c r="D261" s="44">
        <f>Shiller!C263/12</f>
        <v>1.8749999999999999E-2</v>
      </c>
      <c r="E261" s="47">
        <f t="shared" si="12"/>
        <v>3.3602150537634405E-3</v>
      </c>
      <c r="F261" s="46">
        <f>Shiller!E263</f>
        <v>7.135922645</v>
      </c>
      <c r="G261" s="44">
        <f t="shared" si="13"/>
        <v>1.0150578926642431</v>
      </c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</row>
    <row r="262" spans="1:22" ht="15.75" x14ac:dyDescent="0.25">
      <c r="A262" s="43">
        <f t="shared" si="14"/>
        <v>1892</v>
      </c>
      <c r="B262" s="43">
        <f t="shared" si="15"/>
        <v>4</v>
      </c>
      <c r="C262" s="46">
        <f>Shiller!B264</f>
        <v>5.57</v>
      </c>
      <c r="D262" s="44">
        <f>Shiller!C264/12</f>
        <v>1.8891666666666668E-2</v>
      </c>
      <c r="E262" s="47">
        <f t="shared" si="12"/>
        <v>3.3916816277678036E-3</v>
      </c>
      <c r="F262" s="46">
        <f>Shiller!E264</f>
        <v>7.0407735540000003</v>
      </c>
      <c r="G262" s="44">
        <f t="shared" si="13"/>
        <v>1.0033916816277677</v>
      </c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</row>
    <row r="263" spans="1:22" ht="15.75" x14ac:dyDescent="0.25">
      <c r="A263" s="43">
        <f t="shared" si="14"/>
        <v>1892</v>
      </c>
      <c r="B263" s="43">
        <f t="shared" si="15"/>
        <v>5</v>
      </c>
      <c r="C263" s="46">
        <f>Shiller!B265</f>
        <v>5.57</v>
      </c>
      <c r="D263" s="44">
        <f>Shiller!C265/12</f>
        <v>1.9025E-2</v>
      </c>
      <c r="E263" s="47">
        <f t="shared" si="12"/>
        <v>3.4156193895870735E-3</v>
      </c>
      <c r="F263" s="46">
        <f>Shiller!E265</f>
        <v>7.0407735540000003</v>
      </c>
      <c r="G263" s="44">
        <f t="shared" si="13"/>
        <v>0.99802962298025133</v>
      </c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</row>
    <row r="264" spans="1:22" ht="15.75" x14ac:dyDescent="0.25">
      <c r="A264" s="43">
        <f t="shared" si="14"/>
        <v>1892</v>
      </c>
      <c r="B264" s="43">
        <f t="shared" si="15"/>
        <v>6</v>
      </c>
      <c r="C264" s="46">
        <f>Shiller!B266</f>
        <v>5.54</v>
      </c>
      <c r="D264" s="44">
        <f>Shiller!C266/12</f>
        <v>1.9166666666666669E-2</v>
      </c>
      <c r="E264" s="47">
        <f t="shared" ref="E264:E327" si="16">D264/C264</f>
        <v>3.4596871239470522E-3</v>
      </c>
      <c r="F264" s="46">
        <f>Shiller!E266</f>
        <v>7.0407735540000003</v>
      </c>
      <c r="G264" s="44">
        <f t="shared" ref="G264:G327" si="17">E264+(C265/F265)/(C264/F264)</f>
        <v>0.97714295442544585</v>
      </c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</row>
    <row r="265" spans="1:22" ht="15.75" x14ac:dyDescent="0.25">
      <c r="A265" s="43">
        <f t="shared" ref="A265:A328" si="18">IF(B265=1,A264+1,A264)</f>
        <v>1892</v>
      </c>
      <c r="B265" s="43">
        <f t="shared" ref="B265:B328" si="19">IF(B264=12,1,B264+1)</f>
        <v>7</v>
      </c>
      <c r="C265" s="46">
        <f>Shiller!B267</f>
        <v>5.54</v>
      </c>
      <c r="D265" s="44">
        <f>Shiller!C267/12</f>
        <v>1.9308333333333334E-2</v>
      </c>
      <c r="E265" s="47">
        <f t="shared" si="16"/>
        <v>3.4852587244283994E-3</v>
      </c>
      <c r="F265" s="46">
        <f>Shiller!E267</f>
        <v>7.2310717359999996</v>
      </c>
      <c r="G265" s="44">
        <f t="shared" si="17"/>
        <v>1.0047517817981986</v>
      </c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</row>
    <row r="266" spans="1:22" ht="15.75" x14ac:dyDescent="0.25">
      <c r="A266" s="43">
        <f t="shared" si="18"/>
        <v>1892</v>
      </c>
      <c r="B266" s="43">
        <f t="shared" si="19"/>
        <v>8</v>
      </c>
      <c r="C266" s="46">
        <f>Shiller!B268</f>
        <v>5.62</v>
      </c>
      <c r="D266" s="44">
        <f>Shiller!C268/12</f>
        <v>1.9441666666666666E-2</v>
      </c>
      <c r="E266" s="47">
        <f t="shared" si="16"/>
        <v>3.459371293001186E-3</v>
      </c>
      <c r="F266" s="46">
        <f>Shiller!E268</f>
        <v>7.3262127269999997</v>
      </c>
      <c r="G266" s="44">
        <f t="shared" si="17"/>
        <v>0.97854833926453144</v>
      </c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</row>
    <row r="267" spans="1:22" ht="15.75" x14ac:dyDescent="0.25">
      <c r="A267" s="43">
        <f t="shared" si="18"/>
        <v>1892</v>
      </c>
      <c r="B267" s="43">
        <f t="shared" si="19"/>
        <v>9</v>
      </c>
      <c r="C267" s="46">
        <f>Shiller!B269</f>
        <v>5.48</v>
      </c>
      <c r="D267" s="44">
        <f>Shiller!C269/12</f>
        <v>1.9583333333333331E-2</v>
      </c>
      <c r="E267" s="47">
        <f t="shared" si="16"/>
        <v>3.5736009732360088E-3</v>
      </c>
      <c r="F267" s="46">
        <f>Shiller!E269</f>
        <v>7.3262127269999997</v>
      </c>
      <c r="G267" s="44">
        <f t="shared" si="17"/>
        <v>1.0236465936739658</v>
      </c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</row>
    <row r="268" spans="1:22" ht="15.75" x14ac:dyDescent="0.25">
      <c r="A268" s="43">
        <f t="shared" si="18"/>
        <v>1892</v>
      </c>
      <c r="B268" s="43">
        <f t="shared" si="19"/>
        <v>10</v>
      </c>
      <c r="C268" s="46">
        <f>Shiller!B270</f>
        <v>5.59</v>
      </c>
      <c r="D268" s="44">
        <f>Shiller!C270/12</f>
        <v>1.9724999999999999E-2</v>
      </c>
      <c r="E268" s="47">
        <f t="shared" si="16"/>
        <v>3.5286225402504472E-3</v>
      </c>
      <c r="F268" s="46">
        <f>Shiller!E270</f>
        <v>7.3262127269999997</v>
      </c>
      <c r="G268" s="44">
        <f t="shared" si="17"/>
        <v>0.97472507642240669</v>
      </c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</row>
    <row r="269" spans="1:22" ht="15.75" x14ac:dyDescent="0.25">
      <c r="A269" s="43">
        <f t="shared" si="18"/>
        <v>1892</v>
      </c>
      <c r="B269" s="43">
        <f t="shared" si="19"/>
        <v>11</v>
      </c>
      <c r="C269" s="46">
        <f>Shiller!B271</f>
        <v>5.57</v>
      </c>
      <c r="D269" s="44">
        <f>Shiller!C271/12</f>
        <v>1.9858333333333335E-2</v>
      </c>
      <c r="E269" s="47">
        <f t="shared" si="16"/>
        <v>3.5652304009575106E-3</v>
      </c>
      <c r="F269" s="46">
        <f>Shiller!E271</f>
        <v>7.5165028100000004</v>
      </c>
      <c r="G269" s="44">
        <f t="shared" si="17"/>
        <v>0.98042744013131755</v>
      </c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</row>
    <row r="270" spans="1:22" ht="15.75" x14ac:dyDescent="0.25">
      <c r="A270" s="43">
        <f t="shared" si="18"/>
        <v>1892</v>
      </c>
      <c r="B270" s="43">
        <f t="shared" si="19"/>
        <v>12</v>
      </c>
      <c r="C270" s="46">
        <f>Shiller!B272</f>
        <v>5.51</v>
      </c>
      <c r="D270" s="44">
        <f>Shiller!C272/12</f>
        <v>0.02</v>
      </c>
      <c r="E270" s="47">
        <f t="shared" si="16"/>
        <v>3.6297640653357535E-3</v>
      </c>
      <c r="F270" s="46">
        <f>Shiller!E272</f>
        <v>7.6116519010000001</v>
      </c>
      <c r="G270" s="44">
        <f t="shared" si="17"/>
        <v>0.98497774791416326</v>
      </c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</row>
    <row r="271" spans="1:22" ht="15.75" x14ac:dyDescent="0.25">
      <c r="A271" s="43">
        <f t="shared" si="18"/>
        <v>1893</v>
      </c>
      <c r="B271" s="43">
        <f t="shared" si="19"/>
        <v>1</v>
      </c>
      <c r="C271" s="46">
        <f>Shiller!B273</f>
        <v>5.61</v>
      </c>
      <c r="D271" s="44">
        <f>Shiller!C273/12</f>
        <v>2.0066666666666667E-2</v>
      </c>
      <c r="E271" s="47">
        <f t="shared" si="16"/>
        <v>3.5769459298871063E-3</v>
      </c>
      <c r="F271" s="46">
        <f>Shiller!E273</f>
        <v>7.8970910740000004</v>
      </c>
      <c r="G271" s="44">
        <f t="shared" si="17"/>
        <v>0.97405964689654256</v>
      </c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</row>
    <row r="272" spans="1:22" ht="15.75" x14ac:dyDescent="0.25">
      <c r="A272" s="43">
        <f t="shared" si="18"/>
        <v>1893</v>
      </c>
      <c r="B272" s="43">
        <f t="shared" si="19"/>
        <v>2</v>
      </c>
      <c r="C272" s="46">
        <f>Shiller!B274</f>
        <v>5.51</v>
      </c>
      <c r="D272" s="44">
        <f>Shiller!C274/12</f>
        <v>2.0141666666666665E-2</v>
      </c>
      <c r="E272" s="47">
        <f t="shared" si="16"/>
        <v>3.6554748941318815E-3</v>
      </c>
      <c r="F272" s="46">
        <f>Shiller!E274</f>
        <v>7.9922320659999997</v>
      </c>
      <c r="G272" s="44">
        <f t="shared" si="17"/>
        <v>0.99086262347747334</v>
      </c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</row>
    <row r="273" spans="1:22" ht="15.75" x14ac:dyDescent="0.25">
      <c r="A273" s="43">
        <f t="shared" si="18"/>
        <v>1893</v>
      </c>
      <c r="B273" s="43">
        <f t="shared" si="19"/>
        <v>3</v>
      </c>
      <c r="C273" s="46">
        <f>Shiller!B275</f>
        <v>5.31</v>
      </c>
      <c r="D273" s="44">
        <f>Shiller!C275/12</f>
        <v>2.0208333333333332E-2</v>
      </c>
      <c r="E273" s="47">
        <f t="shared" si="16"/>
        <v>3.8057124921531699E-3</v>
      </c>
      <c r="F273" s="46">
        <f>Shiller!E275</f>
        <v>7.8019419829999999</v>
      </c>
      <c r="G273" s="44">
        <f t="shared" si="17"/>
        <v>1.0161518454843117</v>
      </c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</row>
    <row r="274" spans="1:22" ht="15.75" x14ac:dyDescent="0.25">
      <c r="A274" s="43">
        <f t="shared" si="18"/>
        <v>1893</v>
      </c>
      <c r="B274" s="43">
        <f t="shared" si="19"/>
        <v>4</v>
      </c>
      <c r="C274" s="46">
        <f>Shiller!B276</f>
        <v>5.31</v>
      </c>
      <c r="D274" s="44">
        <f>Shiller!C276/12</f>
        <v>2.0274999999999998E-2</v>
      </c>
      <c r="E274" s="47">
        <f t="shared" si="16"/>
        <v>3.8182674199623351E-3</v>
      </c>
      <c r="F274" s="46">
        <f>Shiller!E276</f>
        <v>7.7067928930000003</v>
      </c>
      <c r="G274" s="44">
        <f t="shared" si="17"/>
        <v>0.92669906570947913</v>
      </c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</row>
    <row r="275" spans="1:22" ht="15.75" x14ac:dyDescent="0.25">
      <c r="A275" s="43">
        <f t="shared" si="18"/>
        <v>1893</v>
      </c>
      <c r="B275" s="43">
        <f t="shared" si="19"/>
        <v>5</v>
      </c>
      <c r="C275" s="46">
        <f>Shiller!B277</f>
        <v>4.84</v>
      </c>
      <c r="D275" s="44">
        <f>Shiller!C277/12</f>
        <v>2.035E-2</v>
      </c>
      <c r="E275" s="47">
        <f t="shared" si="16"/>
        <v>4.2045454545454547E-3</v>
      </c>
      <c r="F275" s="46">
        <f>Shiller!E277</f>
        <v>7.6116519010000001</v>
      </c>
      <c r="G275" s="44">
        <f t="shared" si="17"/>
        <v>0.98110627157482766</v>
      </c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</row>
    <row r="276" spans="1:22" ht="15.75" x14ac:dyDescent="0.25">
      <c r="A276" s="43">
        <f t="shared" si="18"/>
        <v>1893</v>
      </c>
      <c r="B276" s="43">
        <f t="shared" si="19"/>
        <v>6</v>
      </c>
      <c r="C276" s="46">
        <f>Shiller!B278</f>
        <v>4.6100000000000003</v>
      </c>
      <c r="D276" s="44">
        <f>Shiller!C278/12</f>
        <v>2.0416666666666666E-2</v>
      </c>
      <c r="E276" s="47">
        <f t="shared" si="16"/>
        <v>4.4287780187997105E-3</v>
      </c>
      <c r="F276" s="46">
        <f>Shiller!E278</f>
        <v>7.4213618180000003</v>
      </c>
      <c r="G276" s="44">
        <f t="shared" si="17"/>
        <v>0.93501430087916004</v>
      </c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</row>
    <row r="277" spans="1:22" ht="15.75" x14ac:dyDescent="0.25">
      <c r="A277" s="43">
        <f t="shared" si="18"/>
        <v>1893</v>
      </c>
      <c r="B277" s="43">
        <f t="shared" si="19"/>
        <v>7</v>
      </c>
      <c r="C277" s="46">
        <f>Shiller!B279</f>
        <v>4.18</v>
      </c>
      <c r="D277" s="44">
        <f>Shiller!C279/12</f>
        <v>2.0483333333333333E-2</v>
      </c>
      <c r="E277" s="47">
        <f t="shared" si="16"/>
        <v>4.9003189792663476E-3</v>
      </c>
      <c r="F277" s="46">
        <f>Shiller!E279</f>
        <v>7.2310717359999996</v>
      </c>
      <c r="G277" s="44">
        <f t="shared" si="17"/>
        <v>1.0210899210352324</v>
      </c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</row>
    <row r="278" spans="1:22" ht="15.75" x14ac:dyDescent="0.25">
      <c r="A278" s="43">
        <f t="shared" si="18"/>
        <v>1893</v>
      </c>
      <c r="B278" s="43">
        <f t="shared" si="19"/>
        <v>8</v>
      </c>
      <c r="C278" s="46">
        <f>Shiller!B280</f>
        <v>4.08</v>
      </c>
      <c r="D278" s="44">
        <f>Shiller!C280/12</f>
        <v>2.0558333333333335E-2</v>
      </c>
      <c r="E278" s="47">
        <f t="shared" si="16"/>
        <v>5.0388071895424843E-3</v>
      </c>
      <c r="F278" s="46">
        <f>Shiller!E280</f>
        <v>6.9456325620000001</v>
      </c>
      <c r="G278" s="44">
        <f t="shared" si="17"/>
        <v>1.0338375110331659</v>
      </c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</row>
    <row r="279" spans="1:22" ht="15.75" x14ac:dyDescent="0.25">
      <c r="A279" s="43">
        <f t="shared" si="18"/>
        <v>1893</v>
      </c>
      <c r="B279" s="43">
        <f t="shared" si="19"/>
        <v>9</v>
      </c>
      <c r="C279" s="46">
        <f>Shiller!B281</f>
        <v>4.37</v>
      </c>
      <c r="D279" s="44">
        <f>Shiller!C281/12</f>
        <v>2.0625000000000001E-2</v>
      </c>
      <c r="E279" s="47">
        <f t="shared" si="16"/>
        <v>4.7196796338672773E-3</v>
      </c>
      <c r="F279" s="46">
        <f>Shiller!E281</f>
        <v>7.2310717359999996</v>
      </c>
      <c r="G279" s="44">
        <f t="shared" si="17"/>
        <v>1.0210952596655085</v>
      </c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</row>
    <row r="280" spans="1:22" ht="15.75" x14ac:dyDescent="0.25">
      <c r="A280" s="43">
        <f t="shared" si="18"/>
        <v>1893</v>
      </c>
      <c r="B280" s="43">
        <f t="shared" si="19"/>
        <v>10</v>
      </c>
      <c r="C280" s="46">
        <f>Shiller!B282</f>
        <v>4.5</v>
      </c>
      <c r="D280" s="44">
        <f>Shiller!C282/12</f>
        <v>2.0691666666666667E-2</v>
      </c>
      <c r="E280" s="47">
        <f t="shared" si="16"/>
        <v>4.5981481481481481E-3</v>
      </c>
      <c r="F280" s="46">
        <f>Shiller!E282</f>
        <v>7.3262127269999997</v>
      </c>
      <c r="G280" s="44">
        <f t="shared" si="17"/>
        <v>1.0472350160379438</v>
      </c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</row>
    <row r="281" spans="1:22" ht="15.75" x14ac:dyDescent="0.25">
      <c r="A281" s="43">
        <f t="shared" si="18"/>
        <v>1893</v>
      </c>
      <c r="B281" s="43">
        <f t="shared" si="19"/>
        <v>11</v>
      </c>
      <c r="C281" s="46">
        <f>Shiller!B283</f>
        <v>4.57</v>
      </c>
      <c r="D281" s="44">
        <f>Shiller!C283/12</f>
        <v>2.0766666666666666E-2</v>
      </c>
      <c r="E281" s="47">
        <f t="shared" si="16"/>
        <v>4.5441283734500362E-3</v>
      </c>
      <c r="F281" s="46">
        <f>Shiller!E283</f>
        <v>7.135922645</v>
      </c>
      <c r="G281" s="44">
        <f t="shared" si="17"/>
        <v>0.98257406017845261</v>
      </c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</row>
    <row r="282" spans="1:22" ht="15.75" x14ac:dyDescent="0.25">
      <c r="A282" s="43">
        <f t="shared" si="18"/>
        <v>1893</v>
      </c>
      <c r="B282" s="43">
        <f t="shared" si="19"/>
        <v>12</v>
      </c>
      <c r="C282" s="46">
        <f>Shiller!B284</f>
        <v>4.41</v>
      </c>
      <c r="D282" s="44">
        <f>Shiller!C284/12</f>
        <v>2.0833333333333332E-2</v>
      </c>
      <c r="E282" s="47">
        <f t="shared" si="16"/>
        <v>4.7241118669690092E-3</v>
      </c>
      <c r="F282" s="46">
        <f>Shiller!E284</f>
        <v>7.0407735540000003</v>
      </c>
      <c r="G282" s="44">
        <f t="shared" si="17"/>
        <v>1.0115266721524134</v>
      </c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</row>
    <row r="283" spans="1:22" ht="15.75" x14ac:dyDescent="0.25">
      <c r="A283" s="43">
        <f t="shared" si="18"/>
        <v>1894</v>
      </c>
      <c r="B283" s="43">
        <f t="shared" si="19"/>
        <v>1</v>
      </c>
      <c r="C283" s="46">
        <f>Shiller!B285</f>
        <v>4.32</v>
      </c>
      <c r="D283" s="44">
        <f>Shiller!C285/12</f>
        <v>2.0558333333333335E-2</v>
      </c>
      <c r="E283" s="47">
        <f t="shared" si="16"/>
        <v>4.7588734567901234E-3</v>
      </c>
      <c r="F283" s="46">
        <f>Shiller!E285</f>
        <v>6.8504834710000004</v>
      </c>
      <c r="G283" s="44">
        <f t="shared" si="17"/>
        <v>1.032927185626813</v>
      </c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</row>
    <row r="284" spans="1:22" ht="15.75" x14ac:dyDescent="0.25">
      <c r="A284" s="43">
        <f t="shared" si="18"/>
        <v>1894</v>
      </c>
      <c r="B284" s="43">
        <f t="shared" si="19"/>
        <v>2</v>
      </c>
      <c r="C284" s="46">
        <f>Shiller!B286</f>
        <v>4.38</v>
      </c>
      <c r="D284" s="44">
        <f>Shiller!C286/12</f>
        <v>2.0274999999999998E-2</v>
      </c>
      <c r="E284" s="47">
        <f t="shared" si="16"/>
        <v>4.6289954337899539E-3</v>
      </c>
      <c r="F284" s="46">
        <f>Shiller!E286</f>
        <v>6.7553424790000003</v>
      </c>
      <c r="G284" s="44">
        <f t="shared" si="17"/>
        <v>1.0641549658068996</v>
      </c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</row>
    <row r="285" spans="1:22" ht="15.75" x14ac:dyDescent="0.25">
      <c r="A285" s="43">
        <f t="shared" si="18"/>
        <v>1894</v>
      </c>
      <c r="B285" s="43">
        <f t="shared" si="19"/>
        <v>3</v>
      </c>
      <c r="C285" s="46">
        <f>Shiller!B287</f>
        <v>4.51</v>
      </c>
      <c r="D285" s="44">
        <f>Shiller!C287/12</f>
        <v>0.02</v>
      </c>
      <c r="E285" s="47">
        <f t="shared" si="16"/>
        <v>4.434589800443459E-3</v>
      </c>
      <c r="F285" s="46">
        <f>Shiller!E287</f>
        <v>6.5650523969999997</v>
      </c>
      <c r="G285" s="44">
        <f t="shared" si="17"/>
        <v>1.0177383592017739</v>
      </c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</row>
    <row r="286" spans="1:22" ht="15.75" x14ac:dyDescent="0.25">
      <c r="A286" s="43">
        <f t="shared" si="18"/>
        <v>1894</v>
      </c>
      <c r="B286" s="43">
        <f t="shared" si="19"/>
        <v>4</v>
      </c>
      <c r="C286" s="46">
        <f>Shiller!B288</f>
        <v>4.57</v>
      </c>
      <c r="D286" s="44">
        <f>Shiller!C288/12</f>
        <v>1.9724999999999999E-2</v>
      </c>
      <c r="E286" s="47">
        <f t="shared" si="16"/>
        <v>4.3161925601750547E-3</v>
      </c>
      <c r="F286" s="46">
        <f>Shiller!E288</f>
        <v>6.5650523969999997</v>
      </c>
      <c r="G286" s="44">
        <f t="shared" si="17"/>
        <v>0.96711706783369811</v>
      </c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</row>
    <row r="287" spans="1:22" ht="15.75" x14ac:dyDescent="0.25">
      <c r="A287" s="43">
        <f t="shared" si="18"/>
        <v>1894</v>
      </c>
      <c r="B287" s="43">
        <f t="shared" si="19"/>
        <v>5</v>
      </c>
      <c r="C287" s="46">
        <f>Shiller!B289</f>
        <v>4.4000000000000004</v>
      </c>
      <c r="D287" s="44">
        <f>Shiller!C289/12</f>
        <v>1.9441666666666666E-2</v>
      </c>
      <c r="E287" s="47">
        <f t="shared" si="16"/>
        <v>4.4185606060606055E-3</v>
      </c>
      <c r="F287" s="46">
        <f>Shiller!E289</f>
        <v>6.5650523969999997</v>
      </c>
      <c r="G287" s="44">
        <f t="shared" si="17"/>
        <v>0.99078219696969683</v>
      </c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</row>
    <row r="288" spans="1:22" ht="15.75" x14ac:dyDescent="0.25">
      <c r="A288" s="43">
        <f t="shared" si="18"/>
        <v>1894</v>
      </c>
      <c r="B288" s="43">
        <f t="shared" si="19"/>
        <v>6</v>
      </c>
      <c r="C288" s="46">
        <f>Shiller!B290</f>
        <v>4.34</v>
      </c>
      <c r="D288" s="44">
        <f>Shiller!C290/12</f>
        <v>1.9166666666666669E-2</v>
      </c>
      <c r="E288" s="47">
        <f t="shared" si="16"/>
        <v>4.4162826420890942E-3</v>
      </c>
      <c r="F288" s="46">
        <f>Shiller!E290</f>
        <v>6.5650523969999997</v>
      </c>
      <c r="G288" s="44">
        <f t="shared" si="17"/>
        <v>0.98367895545314898</v>
      </c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</row>
    <row r="289" spans="1:22" ht="15.75" x14ac:dyDescent="0.25">
      <c r="A289" s="43">
        <f t="shared" si="18"/>
        <v>1894</v>
      </c>
      <c r="B289" s="43">
        <f t="shared" si="19"/>
        <v>7</v>
      </c>
      <c r="C289" s="46">
        <f>Shiller!B291</f>
        <v>4.25</v>
      </c>
      <c r="D289" s="44">
        <f>Shiller!C291/12</f>
        <v>1.8891666666666668E-2</v>
      </c>
      <c r="E289" s="47">
        <f t="shared" si="16"/>
        <v>4.4450980392156869E-3</v>
      </c>
      <c r="F289" s="46">
        <f>Shiller!E291</f>
        <v>6.5650523969999997</v>
      </c>
      <c r="G289" s="44">
        <f t="shared" si="17"/>
        <v>1.0128628550879788</v>
      </c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</row>
    <row r="290" spans="1:22" ht="15.75" x14ac:dyDescent="0.25">
      <c r="A290" s="43">
        <f t="shared" si="18"/>
        <v>1894</v>
      </c>
      <c r="B290" s="43">
        <f t="shared" si="19"/>
        <v>8</v>
      </c>
      <c r="C290" s="46">
        <f>Shiller!B292</f>
        <v>4.41</v>
      </c>
      <c r="D290" s="44">
        <f>Shiller!C292/12</f>
        <v>1.8608333333333334E-2</v>
      </c>
      <c r="E290" s="47">
        <f t="shared" si="16"/>
        <v>4.2195767195767194E-3</v>
      </c>
      <c r="F290" s="46">
        <f>Shiller!E292</f>
        <v>6.7553424790000003</v>
      </c>
      <c r="G290" s="44">
        <f t="shared" si="17"/>
        <v>1.0059839290383572</v>
      </c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</row>
    <row r="291" spans="1:22" ht="15.75" x14ac:dyDescent="0.25">
      <c r="A291" s="43">
        <f t="shared" si="18"/>
        <v>1894</v>
      </c>
      <c r="B291" s="43">
        <f t="shared" si="19"/>
        <v>9</v>
      </c>
      <c r="C291" s="46">
        <f>Shiller!B293</f>
        <v>4.4800000000000004</v>
      </c>
      <c r="D291" s="44">
        <f>Shiller!C293/12</f>
        <v>1.8333333333333333E-2</v>
      </c>
      <c r="E291" s="47">
        <f t="shared" si="16"/>
        <v>4.0922619047619041E-3</v>
      </c>
      <c r="F291" s="46">
        <f>Shiller!E293</f>
        <v>6.8504834710000004</v>
      </c>
      <c r="G291" s="44">
        <f t="shared" si="17"/>
        <v>1.0005206650932323</v>
      </c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</row>
    <row r="292" spans="1:22" ht="15.75" x14ac:dyDescent="0.25">
      <c r="A292" s="43">
        <f t="shared" si="18"/>
        <v>1894</v>
      </c>
      <c r="B292" s="43">
        <f t="shared" si="19"/>
        <v>10</v>
      </c>
      <c r="C292" s="46">
        <f>Shiller!B294</f>
        <v>4.34</v>
      </c>
      <c r="D292" s="44">
        <f>Shiller!C294/12</f>
        <v>1.8058333333333332E-2</v>
      </c>
      <c r="E292" s="47">
        <f t="shared" si="16"/>
        <v>4.1609062980030725E-3</v>
      </c>
      <c r="F292" s="46">
        <f>Shiller!E294</f>
        <v>6.6601933879999997</v>
      </c>
      <c r="G292" s="44">
        <f t="shared" si="17"/>
        <v>1.004160906298003</v>
      </c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</row>
    <row r="293" spans="1:22" ht="15.75" x14ac:dyDescent="0.25">
      <c r="A293" s="43">
        <f t="shared" si="18"/>
        <v>1894</v>
      </c>
      <c r="B293" s="43">
        <f t="shared" si="19"/>
        <v>11</v>
      </c>
      <c r="C293" s="46">
        <f>Shiller!B295</f>
        <v>4.34</v>
      </c>
      <c r="D293" s="44">
        <f>Shiller!C295/12</f>
        <v>1.7774999999999999E-2</v>
      </c>
      <c r="E293" s="47">
        <f t="shared" si="16"/>
        <v>4.095622119815668E-3</v>
      </c>
      <c r="F293" s="46">
        <f>Shiller!E295</f>
        <v>6.6601933879999997</v>
      </c>
      <c r="G293" s="44">
        <f t="shared" si="17"/>
        <v>1.0092375034181709</v>
      </c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</row>
    <row r="294" spans="1:22" ht="15.75" x14ac:dyDescent="0.25">
      <c r="A294" s="43">
        <f t="shared" si="18"/>
        <v>1894</v>
      </c>
      <c r="B294" s="43">
        <f t="shared" si="19"/>
        <v>12</v>
      </c>
      <c r="C294" s="46">
        <f>Shiller!B296</f>
        <v>4.3</v>
      </c>
      <c r="D294" s="44">
        <f>Shiller!C296/12</f>
        <v>1.7499999999999998E-2</v>
      </c>
      <c r="E294" s="47">
        <f t="shared" si="16"/>
        <v>4.0697674418604651E-3</v>
      </c>
      <c r="F294" s="46">
        <f>Shiller!E296</f>
        <v>6.5650523969999997</v>
      </c>
      <c r="G294" s="44">
        <f t="shared" si="17"/>
        <v>0.9924418604651164</v>
      </c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</row>
    <row r="295" spans="1:22" ht="15.75" x14ac:dyDescent="0.25">
      <c r="A295" s="43">
        <f t="shared" si="18"/>
        <v>1895</v>
      </c>
      <c r="B295" s="43">
        <f t="shared" si="19"/>
        <v>1</v>
      </c>
      <c r="C295" s="46">
        <f>Shiller!B297</f>
        <v>4.25</v>
      </c>
      <c r="D295" s="44">
        <f>Shiller!C297/12</f>
        <v>1.7358333333333333E-2</v>
      </c>
      <c r="E295" s="47">
        <f t="shared" si="16"/>
        <v>4.0843137254901957E-3</v>
      </c>
      <c r="F295" s="46">
        <f>Shiller!E297</f>
        <v>6.5650523969999997</v>
      </c>
      <c r="G295" s="44">
        <f t="shared" si="17"/>
        <v>0.98996666666666677</v>
      </c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</row>
    <row r="296" spans="1:22" ht="15.75" x14ac:dyDescent="0.25">
      <c r="A296" s="43">
        <f t="shared" si="18"/>
        <v>1895</v>
      </c>
      <c r="B296" s="43">
        <f t="shared" si="19"/>
        <v>2</v>
      </c>
      <c r="C296" s="46">
        <f>Shiller!B298</f>
        <v>4.1900000000000004</v>
      </c>
      <c r="D296" s="44">
        <f>Shiller!C298/12</f>
        <v>1.7225000000000001E-2</v>
      </c>
      <c r="E296" s="47">
        <f t="shared" si="16"/>
        <v>4.1109785202863959E-3</v>
      </c>
      <c r="F296" s="46">
        <f>Shiller!E298</f>
        <v>6.5650523969999997</v>
      </c>
      <c r="G296" s="44">
        <f t="shared" si="17"/>
        <v>1.0041109785202864</v>
      </c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</row>
    <row r="297" spans="1:22" ht="15.75" x14ac:dyDescent="0.25">
      <c r="A297" s="43">
        <f t="shared" si="18"/>
        <v>1895</v>
      </c>
      <c r="B297" s="43">
        <f t="shared" si="19"/>
        <v>3</v>
      </c>
      <c r="C297" s="46">
        <f>Shiller!B299</f>
        <v>4.1900000000000004</v>
      </c>
      <c r="D297" s="44">
        <f>Shiller!C299/12</f>
        <v>1.7083333333333332E-2</v>
      </c>
      <c r="E297" s="47">
        <f t="shared" si="16"/>
        <v>4.0771678599840887E-3</v>
      </c>
      <c r="F297" s="46">
        <f>Shiller!E299</f>
        <v>6.5650523969999997</v>
      </c>
      <c r="G297" s="44">
        <f t="shared" si="17"/>
        <v>1.0035808257476138</v>
      </c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</row>
    <row r="298" spans="1:22" ht="15.75" x14ac:dyDescent="0.25">
      <c r="A298" s="43">
        <f t="shared" si="18"/>
        <v>1895</v>
      </c>
      <c r="B298" s="43">
        <f t="shared" si="19"/>
        <v>4</v>
      </c>
      <c r="C298" s="46">
        <f>Shiller!B300</f>
        <v>4.37</v>
      </c>
      <c r="D298" s="44">
        <f>Shiller!C300/12</f>
        <v>1.6941666666666667E-2</v>
      </c>
      <c r="E298" s="47">
        <f t="shared" si="16"/>
        <v>3.8768115942028987E-3</v>
      </c>
      <c r="F298" s="46">
        <f>Shiller!E300</f>
        <v>6.8504834710000004</v>
      </c>
      <c r="G298" s="44">
        <f t="shared" si="17"/>
        <v>1.0443452400161983</v>
      </c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</row>
    <row r="299" spans="1:22" ht="15.75" x14ac:dyDescent="0.25">
      <c r="A299" s="43">
        <f t="shared" si="18"/>
        <v>1895</v>
      </c>
      <c r="B299" s="43">
        <f t="shared" si="19"/>
        <v>5</v>
      </c>
      <c r="C299" s="46">
        <f>Shiller!B301</f>
        <v>4.6100000000000003</v>
      </c>
      <c r="D299" s="44">
        <f>Shiller!C301/12</f>
        <v>1.6808333333333331E-2</v>
      </c>
      <c r="E299" s="47">
        <f t="shared" si="16"/>
        <v>3.6460592913955163E-3</v>
      </c>
      <c r="F299" s="46">
        <f>Shiller!E301</f>
        <v>6.9456325620000001</v>
      </c>
      <c r="G299" s="44">
        <f t="shared" si="17"/>
        <v>1.0093921666407493</v>
      </c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</row>
    <row r="300" spans="1:22" ht="15.75" x14ac:dyDescent="0.25">
      <c r="A300" s="43">
        <f t="shared" si="18"/>
        <v>1895</v>
      </c>
      <c r="B300" s="43">
        <f t="shared" si="19"/>
        <v>6</v>
      </c>
      <c r="C300" s="46">
        <f>Shiller!B302</f>
        <v>4.7</v>
      </c>
      <c r="D300" s="44">
        <f>Shiller!C302/12</f>
        <v>1.6666666666666666E-2</v>
      </c>
      <c r="E300" s="47">
        <f t="shared" si="16"/>
        <v>3.5460992907801418E-3</v>
      </c>
      <c r="F300" s="46">
        <f>Shiller!E302</f>
        <v>7.0407735540000003</v>
      </c>
      <c r="G300" s="44">
        <f t="shared" si="17"/>
        <v>1.0215576669069679</v>
      </c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</row>
    <row r="301" spans="1:22" ht="15.75" x14ac:dyDescent="0.25">
      <c r="A301" s="43">
        <f t="shared" si="18"/>
        <v>1895</v>
      </c>
      <c r="B301" s="43">
        <f t="shared" si="19"/>
        <v>7</v>
      </c>
      <c r="C301" s="46">
        <f>Shiller!B303</f>
        <v>4.72</v>
      </c>
      <c r="D301" s="44">
        <f>Shiller!C303/12</f>
        <v>1.6525000000000001E-2</v>
      </c>
      <c r="E301" s="47">
        <f t="shared" si="16"/>
        <v>3.5010593220338986E-3</v>
      </c>
      <c r="F301" s="46">
        <f>Shiller!E303</f>
        <v>6.9456325620000001</v>
      </c>
      <c r="G301" s="44">
        <f t="shared" si="17"/>
        <v>1.0324269525689684</v>
      </c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</row>
    <row r="302" spans="1:22" ht="15.75" x14ac:dyDescent="0.25">
      <c r="A302" s="43">
        <f t="shared" si="18"/>
        <v>1895</v>
      </c>
      <c r="B302" s="43">
        <f t="shared" si="19"/>
        <v>8</v>
      </c>
      <c r="C302" s="46">
        <f>Shiller!B304</f>
        <v>4.79</v>
      </c>
      <c r="D302" s="44">
        <f>Shiller!C304/12</f>
        <v>1.6391666666666669E-2</v>
      </c>
      <c r="E302" s="47">
        <f t="shared" si="16"/>
        <v>3.4220598469032713E-3</v>
      </c>
      <c r="F302" s="46">
        <f>Shiller!E304</f>
        <v>6.8504834710000004</v>
      </c>
      <c r="G302" s="44">
        <f t="shared" si="17"/>
        <v>1.0096851078636047</v>
      </c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</row>
    <row r="303" spans="1:22" ht="15.75" x14ac:dyDescent="0.25">
      <c r="A303" s="43">
        <f t="shared" si="18"/>
        <v>1895</v>
      </c>
      <c r="B303" s="43">
        <f t="shared" si="19"/>
        <v>9</v>
      </c>
      <c r="C303" s="46">
        <f>Shiller!B305</f>
        <v>4.82</v>
      </c>
      <c r="D303" s="44">
        <f>Shiller!C305/12</f>
        <v>1.6250000000000001E-2</v>
      </c>
      <c r="E303" s="47">
        <f t="shared" si="16"/>
        <v>3.3713692946058089E-3</v>
      </c>
      <c r="F303" s="46">
        <f>Shiller!E305</f>
        <v>6.8504834710000004</v>
      </c>
      <c r="G303" s="44">
        <f t="shared" si="17"/>
        <v>0.98884854771784225</v>
      </c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</row>
    <row r="304" spans="1:22" ht="15.75" x14ac:dyDescent="0.25">
      <c r="A304" s="43">
        <f t="shared" si="18"/>
        <v>1895</v>
      </c>
      <c r="B304" s="43">
        <f t="shared" si="19"/>
        <v>10</v>
      </c>
      <c r="C304" s="46">
        <f>Shiller!B306</f>
        <v>4.75</v>
      </c>
      <c r="D304" s="44">
        <f>Shiller!C306/12</f>
        <v>1.6108333333333332E-2</v>
      </c>
      <c r="E304" s="47">
        <f t="shared" si="16"/>
        <v>3.3912280701754384E-3</v>
      </c>
      <c r="F304" s="46">
        <f>Shiller!E306</f>
        <v>6.8504834710000004</v>
      </c>
      <c r="G304" s="44">
        <f t="shared" si="17"/>
        <v>0.96970701754385946</v>
      </c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</row>
    <row r="305" spans="1:22" ht="15.75" x14ac:dyDescent="0.25">
      <c r="A305" s="43">
        <f t="shared" si="18"/>
        <v>1895</v>
      </c>
      <c r="B305" s="43">
        <f t="shared" si="19"/>
        <v>11</v>
      </c>
      <c r="C305" s="46">
        <f>Shiller!B307</f>
        <v>4.59</v>
      </c>
      <c r="D305" s="44">
        <f>Shiller!C307/12</f>
        <v>1.5975E-2</v>
      </c>
      <c r="E305" s="47">
        <f t="shared" si="16"/>
        <v>3.4803921568627451E-3</v>
      </c>
      <c r="F305" s="46">
        <f>Shiller!E307</f>
        <v>6.8504834710000004</v>
      </c>
      <c r="G305" s="44">
        <f t="shared" si="17"/>
        <v>0.9579122177973679</v>
      </c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</row>
    <row r="306" spans="1:22" ht="15.75" x14ac:dyDescent="0.25">
      <c r="A306" s="43">
        <f t="shared" si="18"/>
        <v>1895</v>
      </c>
      <c r="B306" s="43">
        <f t="shared" si="19"/>
        <v>12</v>
      </c>
      <c r="C306" s="46">
        <f>Shiller!B308</f>
        <v>4.32</v>
      </c>
      <c r="D306" s="44">
        <f>Shiller!C308/12</f>
        <v>1.5833333333333335E-2</v>
      </c>
      <c r="E306" s="47">
        <f t="shared" si="16"/>
        <v>3.6651234567901237E-3</v>
      </c>
      <c r="F306" s="46">
        <f>Shiller!E308</f>
        <v>6.7553424790000003</v>
      </c>
      <c r="G306" s="44">
        <f t="shared" si="17"/>
        <v>1.0062119349026675</v>
      </c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</row>
    <row r="307" spans="1:22" ht="15.75" x14ac:dyDescent="0.25">
      <c r="A307" s="43">
        <f t="shared" si="18"/>
        <v>1896</v>
      </c>
      <c r="B307" s="43">
        <f t="shared" si="19"/>
        <v>1</v>
      </c>
      <c r="C307" s="46">
        <f>Shiller!B309</f>
        <v>4.2699999999999996</v>
      </c>
      <c r="D307" s="44">
        <f>Shiller!C309/12</f>
        <v>1.5766666666666668E-2</v>
      </c>
      <c r="E307" s="47">
        <f t="shared" si="16"/>
        <v>3.6924277907884472E-3</v>
      </c>
      <c r="F307" s="46">
        <f>Shiller!E309</f>
        <v>6.6601933879999997</v>
      </c>
      <c r="G307" s="44">
        <f t="shared" si="17"/>
        <v>1.0609499384664127</v>
      </c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</row>
    <row r="308" spans="1:22" ht="15.75" x14ac:dyDescent="0.25">
      <c r="A308" s="43">
        <f t="shared" si="18"/>
        <v>1896</v>
      </c>
      <c r="B308" s="43">
        <f t="shared" si="19"/>
        <v>2</v>
      </c>
      <c r="C308" s="46">
        <f>Shiller!B310</f>
        <v>4.45</v>
      </c>
      <c r="D308" s="44">
        <f>Shiller!C310/12</f>
        <v>1.5691666666666666E-2</v>
      </c>
      <c r="E308" s="47">
        <f t="shared" si="16"/>
        <v>3.5262172284644192E-3</v>
      </c>
      <c r="F308" s="46">
        <f>Shiller!E310</f>
        <v>6.5650523969999997</v>
      </c>
      <c r="G308" s="44">
        <f t="shared" si="17"/>
        <v>0.98779588014981279</v>
      </c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</row>
    <row r="309" spans="1:22" ht="15.75" x14ac:dyDescent="0.25">
      <c r="A309" s="43">
        <f t="shared" si="18"/>
        <v>1896</v>
      </c>
      <c r="B309" s="43">
        <f t="shared" si="19"/>
        <v>3</v>
      </c>
      <c r="C309" s="46">
        <f>Shiller!B311</f>
        <v>4.38</v>
      </c>
      <c r="D309" s="44">
        <f>Shiller!C311/12</f>
        <v>1.5625E-2</v>
      </c>
      <c r="E309" s="47">
        <f t="shared" si="16"/>
        <v>3.5673515981735162E-3</v>
      </c>
      <c r="F309" s="46">
        <f>Shiller!E311</f>
        <v>6.5650523969999997</v>
      </c>
      <c r="G309" s="44">
        <f t="shared" si="17"/>
        <v>1.0275404930927488</v>
      </c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</row>
    <row r="310" spans="1:22" ht="15.75" x14ac:dyDescent="0.25">
      <c r="A310" s="43">
        <f t="shared" si="18"/>
        <v>1896</v>
      </c>
      <c r="B310" s="43">
        <f t="shared" si="19"/>
        <v>4</v>
      </c>
      <c r="C310" s="46">
        <f>Shiller!B312</f>
        <v>4.42</v>
      </c>
      <c r="D310" s="44">
        <f>Shiller!C312/12</f>
        <v>1.5558333333333334E-2</v>
      </c>
      <c r="E310" s="47">
        <f t="shared" si="16"/>
        <v>3.5199849170437407E-3</v>
      </c>
      <c r="F310" s="46">
        <f>Shiller!E312</f>
        <v>6.469903306</v>
      </c>
      <c r="G310" s="44">
        <f t="shared" si="17"/>
        <v>1.0138534829952697</v>
      </c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</row>
    <row r="311" spans="1:22" ht="15.75" x14ac:dyDescent="0.25">
      <c r="A311" s="43">
        <f t="shared" si="18"/>
        <v>1896</v>
      </c>
      <c r="B311" s="43">
        <f t="shared" si="19"/>
        <v>5</v>
      </c>
      <c r="C311" s="46">
        <f>Shiller!B313</f>
        <v>4.4000000000000004</v>
      </c>
      <c r="D311" s="44">
        <f>Shiller!C313/12</f>
        <v>1.5483333333333333E-2</v>
      </c>
      <c r="E311" s="47">
        <f t="shared" si="16"/>
        <v>3.5189393939393937E-3</v>
      </c>
      <c r="F311" s="46">
        <f>Shiller!E313</f>
        <v>6.3747542150000003</v>
      </c>
      <c r="G311" s="44">
        <f t="shared" si="17"/>
        <v>1.0002124252260192</v>
      </c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</row>
    <row r="312" spans="1:22" ht="15.75" x14ac:dyDescent="0.25">
      <c r="A312" s="43">
        <f t="shared" si="18"/>
        <v>1896</v>
      </c>
      <c r="B312" s="43">
        <f t="shared" si="19"/>
        <v>6</v>
      </c>
      <c r="C312" s="46">
        <f>Shiller!B314</f>
        <v>4.32</v>
      </c>
      <c r="D312" s="44">
        <f>Shiller!C314/12</f>
        <v>1.5416666666666667E-2</v>
      </c>
      <c r="E312" s="47">
        <f t="shared" si="16"/>
        <v>3.5686728395061726E-3</v>
      </c>
      <c r="F312" s="46">
        <f>Shiller!E314</f>
        <v>6.2796132230000001</v>
      </c>
      <c r="G312" s="44">
        <f t="shared" si="17"/>
        <v>0.93875385802469136</v>
      </c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</row>
    <row r="313" spans="1:22" ht="15.75" x14ac:dyDescent="0.25">
      <c r="A313" s="43">
        <f t="shared" si="18"/>
        <v>1896</v>
      </c>
      <c r="B313" s="43">
        <f t="shared" si="19"/>
        <v>7</v>
      </c>
      <c r="C313" s="46">
        <f>Shiller!B315</f>
        <v>4.04</v>
      </c>
      <c r="D313" s="44">
        <f>Shiller!C315/12</f>
        <v>1.5350000000000001E-2</v>
      </c>
      <c r="E313" s="47">
        <f t="shared" si="16"/>
        <v>3.7995049504950498E-3</v>
      </c>
      <c r="F313" s="46">
        <f>Shiller!E315</f>
        <v>6.2796132230000001</v>
      </c>
      <c r="G313" s="44">
        <f t="shared" si="17"/>
        <v>0.9468688118811881</v>
      </c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</row>
    <row r="314" spans="1:22" ht="15.75" x14ac:dyDescent="0.25">
      <c r="A314" s="43">
        <f t="shared" si="18"/>
        <v>1896</v>
      </c>
      <c r="B314" s="43">
        <f t="shared" si="19"/>
        <v>8</v>
      </c>
      <c r="C314" s="46">
        <f>Shiller!B316</f>
        <v>3.81</v>
      </c>
      <c r="D314" s="44">
        <f>Shiller!C316/12</f>
        <v>1.5274999999999999E-2</v>
      </c>
      <c r="E314" s="47">
        <f t="shared" si="16"/>
        <v>4.0091863517060363E-3</v>
      </c>
      <c r="F314" s="46">
        <f>Shiller!E316</f>
        <v>6.2796132230000001</v>
      </c>
      <c r="G314" s="44">
        <f t="shared" si="17"/>
        <v>1.056502624671916</v>
      </c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</row>
    <row r="315" spans="1:22" ht="15.75" x14ac:dyDescent="0.25">
      <c r="A315" s="43">
        <f t="shared" si="18"/>
        <v>1896</v>
      </c>
      <c r="B315" s="43">
        <f t="shared" si="19"/>
        <v>9</v>
      </c>
      <c r="C315" s="46">
        <f>Shiller!B317</f>
        <v>4.01</v>
      </c>
      <c r="D315" s="44">
        <f>Shiller!C317/12</f>
        <v>1.5208333333333332E-2</v>
      </c>
      <c r="E315" s="47">
        <f t="shared" si="16"/>
        <v>3.7926018287614298E-3</v>
      </c>
      <c r="F315" s="46">
        <f>Shiller!E317</f>
        <v>6.2796132230000001</v>
      </c>
      <c r="G315" s="44">
        <f t="shared" si="17"/>
        <v>0.99616480114554429</v>
      </c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</row>
    <row r="316" spans="1:22" ht="15.75" x14ac:dyDescent="0.25">
      <c r="A316" s="43">
        <f t="shared" si="18"/>
        <v>1896</v>
      </c>
      <c r="B316" s="43">
        <f t="shared" si="19"/>
        <v>10</v>
      </c>
      <c r="C316" s="46">
        <f>Shiller!B318</f>
        <v>4.0999999999999996</v>
      </c>
      <c r="D316" s="44">
        <f>Shiller!C318/12</f>
        <v>1.5141666666666666E-2</v>
      </c>
      <c r="E316" s="47">
        <f t="shared" si="16"/>
        <v>3.693089430894309E-3</v>
      </c>
      <c r="F316" s="46">
        <f>Shiller!E318</f>
        <v>6.469903306</v>
      </c>
      <c r="G316" s="44">
        <f t="shared" si="17"/>
        <v>1.0414633099618995</v>
      </c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</row>
    <row r="317" spans="1:22" ht="15.75" x14ac:dyDescent="0.25">
      <c r="A317" s="43">
        <f t="shared" si="18"/>
        <v>1896</v>
      </c>
      <c r="B317" s="43">
        <f t="shared" si="19"/>
        <v>11</v>
      </c>
      <c r="C317" s="46">
        <f>Shiller!B319</f>
        <v>4.38</v>
      </c>
      <c r="D317" s="44">
        <f>Shiller!C319/12</f>
        <v>1.5066666666666666E-2</v>
      </c>
      <c r="E317" s="47">
        <f t="shared" si="16"/>
        <v>3.439878234398782E-3</v>
      </c>
      <c r="F317" s="46">
        <f>Shiller!E319</f>
        <v>6.6601933879999997</v>
      </c>
      <c r="G317" s="44">
        <f t="shared" si="17"/>
        <v>0.96691019786910204</v>
      </c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</row>
    <row r="318" spans="1:22" ht="15.75" x14ac:dyDescent="0.25">
      <c r="A318" s="43">
        <f t="shared" si="18"/>
        <v>1896</v>
      </c>
      <c r="B318" s="43">
        <f t="shared" si="19"/>
        <v>12</v>
      </c>
      <c r="C318" s="46">
        <f>Shiller!B320</f>
        <v>4.22</v>
      </c>
      <c r="D318" s="44">
        <f>Shiller!C320/12</f>
        <v>1.4999999999999999E-2</v>
      </c>
      <c r="E318" s="47">
        <f t="shared" si="16"/>
        <v>3.5545023696682467E-3</v>
      </c>
      <c r="F318" s="46">
        <f>Shiller!E320</f>
        <v>6.6601933879999997</v>
      </c>
      <c r="G318" s="44">
        <f t="shared" si="17"/>
        <v>1.0329660828833258</v>
      </c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</row>
    <row r="319" spans="1:22" ht="15.75" x14ac:dyDescent="0.25">
      <c r="A319" s="43">
        <f t="shared" si="18"/>
        <v>1897</v>
      </c>
      <c r="B319" s="43">
        <f t="shared" si="19"/>
        <v>1</v>
      </c>
      <c r="C319" s="46">
        <f>Shiller!B321</f>
        <v>4.22</v>
      </c>
      <c r="D319" s="44">
        <f>Shiller!C321/12</f>
        <v>1.4999999999999999E-2</v>
      </c>
      <c r="E319" s="47">
        <f t="shared" si="16"/>
        <v>3.5545023696682467E-3</v>
      </c>
      <c r="F319" s="46">
        <f>Shiller!E321</f>
        <v>6.469903306</v>
      </c>
      <c r="G319" s="44">
        <f t="shared" si="17"/>
        <v>0.99407582938388639</v>
      </c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</row>
    <row r="320" spans="1:22" ht="15.75" x14ac:dyDescent="0.25">
      <c r="A320" s="43">
        <f t="shared" si="18"/>
        <v>1897</v>
      </c>
      <c r="B320" s="43">
        <f t="shared" si="19"/>
        <v>2</v>
      </c>
      <c r="C320" s="46">
        <f>Shiller!B322</f>
        <v>4.18</v>
      </c>
      <c r="D320" s="44">
        <f>Shiller!C322/12</f>
        <v>1.4999999999999999E-2</v>
      </c>
      <c r="E320" s="47">
        <f t="shared" si="16"/>
        <v>3.5885167464114833E-3</v>
      </c>
      <c r="F320" s="46">
        <f>Shiller!E322</f>
        <v>6.469903306</v>
      </c>
      <c r="G320" s="44">
        <f t="shared" si="17"/>
        <v>1.0059808612440193</v>
      </c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</row>
    <row r="321" spans="1:22" ht="15.75" x14ac:dyDescent="0.25">
      <c r="A321" s="43">
        <f t="shared" si="18"/>
        <v>1897</v>
      </c>
      <c r="B321" s="43">
        <f t="shared" si="19"/>
        <v>3</v>
      </c>
      <c r="C321" s="46">
        <f>Shiller!B323</f>
        <v>4.1900000000000004</v>
      </c>
      <c r="D321" s="44">
        <f>Shiller!C323/12</f>
        <v>1.4999999999999999E-2</v>
      </c>
      <c r="E321" s="47">
        <f t="shared" si="16"/>
        <v>3.5799522673031024E-3</v>
      </c>
      <c r="F321" s="46">
        <f>Shiller!E323</f>
        <v>6.469903306</v>
      </c>
      <c r="G321" s="44">
        <f t="shared" si="17"/>
        <v>0.98701652688833663</v>
      </c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</row>
    <row r="322" spans="1:22" ht="15.75" x14ac:dyDescent="0.25">
      <c r="A322" s="43">
        <f t="shared" si="18"/>
        <v>1897</v>
      </c>
      <c r="B322" s="43">
        <f t="shared" si="19"/>
        <v>4</v>
      </c>
      <c r="C322" s="46">
        <f>Shiller!B324</f>
        <v>4.0599999999999996</v>
      </c>
      <c r="D322" s="44">
        <f>Shiller!C324/12</f>
        <v>1.4999999999999999E-2</v>
      </c>
      <c r="E322" s="47">
        <f t="shared" si="16"/>
        <v>3.6945812807881776E-3</v>
      </c>
      <c r="F322" s="46">
        <f>Shiller!E324</f>
        <v>6.3747542150000003</v>
      </c>
      <c r="G322" s="44">
        <f t="shared" si="17"/>
        <v>1.0238460966097369</v>
      </c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</row>
    <row r="323" spans="1:22" ht="15.75" x14ac:dyDescent="0.25">
      <c r="A323" s="43">
        <f t="shared" si="18"/>
        <v>1897</v>
      </c>
      <c r="B323" s="43">
        <f t="shared" si="19"/>
        <v>5</v>
      </c>
      <c r="C323" s="46">
        <f>Shiller!B325</f>
        <v>4.08</v>
      </c>
      <c r="D323" s="44">
        <f>Shiller!C325/12</f>
        <v>1.4999999999999999E-2</v>
      </c>
      <c r="E323" s="47">
        <f t="shared" si="16"/>
        <v>3.6764705882352941E-3</v>
      </c>
      <c r="F323" s="46">
        <f>Shiller!E325</f>
        <v>6.2796132230000001</v>
      </c>
      <c r="G323" s="44">
        <f t="shared" si="17"/>
        <v>1.0502450980392155</v>
      </c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</row>
    <row r="324" spans="1:22" ht="15.75" x14ac:dyDescent="0.25">
      <c r="A324" s="43">
        <f t="shared" si="18"/>
        <v>1897</v>
      </c>
      <c r="B324" s="43">
        <f t="shared" si="19"/>
        <v>6</v>
      </c>
      <c r="C324" s="46">
        <f>Shiller!B326</f>
        <v>4.2699999999999996</v>
      </c>
      <c r="D324" s="44">
        <f>Shiller!C326/12</f>
        <v>1.4999999999999999E-2</v>
      </c>
      <c r="E324" s="47">
        <f t="shared" si="16"/>
        <v>3.5128805620608904E-3</v>
      </c>
      <c r="F324" s="46">
        <f>Shiller!E326</f>
        <v>6.2796132230000001</v>
      </c>
      <c r="G324" s="44">
        <f t="shared" si="17"/>
        <v>1.0480093676814988</v>
      </c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</row>
    <row r="325" spans="1:22" ht="15.75" x14ac:dyDescent="0.25">
      <c r="A325" s="43">
        <f t="shared" si="18"/>
        <v>1897</v>
      </c>
      <c r="B325" s="43">
        <f t="shared" si="19"/>
        <v>7</v>
      </c>
      <c r="C325" s="46">
        <f>Shiller!B327</f>
        <v>4.46</v>
      </c>
      <c r="D325" s="44">
        <f>Shiller!C327/12</f>
        <v>1.4999999999999999E-2</v>
      </c>
      <c r="E325" s="47">
        <f t="shared" si="16"/>
        <v>3.3632286995515692E-3</v>
      </c>
      <c r="F325" s="46">
        <f>Shiller!E327</f>
        <v>6.2796132230000001</v>
      </c>
      <c r="G325" s="44">
        <f t="shared" si="17"/>
        <v>1.0220799847232975</v>
      </c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</row>
    <row r="326" spans="1:22" ht="15.75" x14ac:dyDescent="0.25">
      <c r="A326" s="43">
        <f t="shared" si="18"/>
        <v>1897</v>
      </c>
      <c r="B326" s="43">
        <f t="shared" si="19"/>
        <v>8</v>
      </c>
      <c r="C326" s="46">
        <f>Shiller!B328</f>
        <v>4.75</v>
      </c>
      <c r="D326" s="44">
        <f>Shiller!C328/12</f>
        <v>1.4999999999999999E-2</v>
      </c>
      <c r="E326" s="47">
        <f t="shared" si="16"/>
        <v>3.1578947368421052E-3</v>
      </c>
      <c r="F326" s="46">
        <f>Shiller!E328</f>
        <v>6.5650523969999997</v>
      </c>
      <c r="G326" s="44">
        <f t="shared" si="17"/>
        <v>1.0220461548126063</v>
      </c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</row>
    <row r="327" spans="1:22" ht="15.75" x14ac:dyDescent="0.25">
      <c r="A327" s="43">
        <f t="shared" si="18"/>
        <v>1897</v>
      </c>
      <c r="B327" s="43">
        <f t="shared" si="19"/>
        <v>9</v>
      </c>
      <c r="C327" s="46">
        <f>Shiller!B329</f>
        <v>4.9800000000000004</v>
      </c>
      <c r="D327" s="44">
        <f>Shiller!C329/12</f>
        <v>1.4999999999999999E-2</v>
      </c>
      <c r="E327" s="47">
        <f t="shared" si="16"/>
        <v>3.0120481927710841E-3</v>
      </c>
      <c r="F327" s="46">
        <f>Shiller!E329</f>
        <v>6.7553424790000003</v>
      </c>
      <c r="G327" s="44">
        <f t="shared" si="17"/>
        <v>0.98471077408701035</v>
      </c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</row>
    <row r="328" spans="1:22" ht="15.75" x14ac:dyDescent="0.25">
      <c r="A328" s="43">
        <f t="shared" si="18"/>
        <v>1897</v>
      </c>
      <c r="B328" s="43">
        <f t="shared" si="19"/>
        <v>10</v>
      </c>
      <c r="C328" s="46">
        <f>Shiller!B330</f>
        <v>4.82</v>
      </c>
      <c r="D328" s="44">
        <f>Shiller!C330/12</f>
        <v>1.4999999999999999E-2</v>
      </c>
      <c r="E328" s="47">
        <f t="shared" ref="E328:E391" si="20">D328/C328</f>
        <v>3.1120331950207467E-3</v>
      </c>
      <c r="F328" s="46">
        <f>Shiller!E330</f>
        <v>6.6601933879999997</v>
      </c>
      <c r="G328" s="44">
        <f t="shared" ref="G328:G391" si="21">E328+(C329/F329)/(C328/F328)</f>
        <v>0.96784232365145217</v>
      </c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</row>
    <row r="329" spans="1:22" ht="15.75" x14ac:dyDescent="0.25">
      <c r="A329" s="43">
        <f t="shared" ref="A329:A392" si="22">IF(B329=1,A328+1,A328)</f>
        <v>1897</v>
      </c>
      <c r="B329" s="43">
        <f t="shared" ref="B329:B392" si="23">IF(B328=12,1,B328+1)</f>
        <v>11</v>
      </c>
      <c r="C329" s="46">
        <f>Shiller!B331</f>
        <v>4.6500000000000004</v>
      </c>
      <c r="D329" s="44">
        <f>Shiller!C331/12</f>
        <v>1.4999999999999999E-2</v>
      </c>
      <c r="E329" s="47">
        <f t="shared" si="20"/>
        <v>3.2258064516129028E-3</v>
      </c>
      <c r="F329" s="46">
        <f>Shiller!E331</f>
        <v>6.6601933879999997</v>
      </c>
      <c r="G329" s="44">
        <f t="shared" si="21"/>
        <v>1.0247311827956989</v>
      </c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</row>
    <row r="330" spans="1:22" ht="15.75" x14ac:dyDescent="0.25">
      <c r="A330" s="43">
        <f t="shared" si="22"/>
        <v>1897</v>
      </c>
      <c r="B330" s="43">
        <f t="shared" si="23"/>
        <v>12</v>
      </c>
      <c r="C330" s="46">
        <f>Shiller!B332</f>
        <v>4.75</v>
      </c>
      <c r="D330" s="44">
        <f>Shiller!C332/12</f>
        <v>1.4999999999999999E-2</v>
      </c>
      <c r="E330" s="47">
        <f t="shared" si="20"/>
        <v>3.1578947368421052E-3</v>
      </c>
      <c r="F330" s="46">
        <f>Shiller!E332</f>
        <v>6.6601933879999997</v>
      </c>
      <c r="G330" s="44">
        <f t="shared" si="21"/>
        <v>1.0305263157894737</v>
      </c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</row>
    <row r="331" spans="1:22" ht="15.75" x14ac:dyDescent="0.25">
      <c r="A331" s="43">
        <f t="shared" si="22"/>
        <v>1898</v>
      </c>
      <c r="B331" s="43">
        <f t="shared" si="23"/>
        <v>1</v>
      </c>
      <c r="C331" s="46">
        <f>Shiller!B333</f>
        <v>4.88</v>
      </c>
      <c r="D331" s="44">
        <f>Shiller!C333/12</f>
        <v>1.5141666666666666E-2</v>
      </c>
      <c r="E331" s="47">
        <f t="shared" si="20"/>
        <v>3.1028005464480875E-3</v>
      </c>
      <c r="F331" s="46">
        <f>Shiller!E333</f>
        <v>6.6601933879999997</v>
      </c>
      <c r="G331" s="44">
        <f t="shared" si="21"/>
        <v>0.98699746930547783</v>
      </c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</row>
    <row r="332" spans="1:22" ht="15.75" x14ac:dyDescent="0.25">
      <c r="A332" s="43">
        <f t="shared" si="22"/>
        <v>1898</v>
      </c>
      <c r="B332" s="43">
        <f t="shared" si="23"/>
        <v>2</v>
      </c>
      <c r="C332" s="46">
        <f>Shiller!B334</f>
        <v>4.87</v>
      </c>
      <c r="D332" s="44">
        <f>Shiller!C334/12</f>
        <v>1.5274999999999999E-2</v>
      </c>
      <c r="E332" s="47">
        <f t="shared" si="20"/>
        <v>3.1365503080082132E-3</v>
      </c>
      <c r="F332" s="46">
        <f>Shiller!E334</f>
        <v>6.7553424790000003</v>
      </c>
      <c r="G332" s="44">
        <f t="shared" si="21"/>
        <v>0.95796201232032852</v>
      </c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</row>
    <row r="333" spans="1:22" ht="15.75" x14ac:dyDescent="0.25">
      <c r="A333" s="43">
        <f t="shared" si="22"/>
        <v>1898</v>
      </c>
      <c r="B333" s="43">
        <f t="shared" si="23"/>
        <v>3</v>
      </c>
      <c r="C333" s="46">
        <f>Shiller!B335</f>
        <v>4.6500000000000004</v>
      </c>
      <c r="D333" s="44">
        <f>Shiller!C335/12</f>
        <v>1.5416666666666667E-2</v>
      </c>
      <c r="E333" s="47">
        <f t="shared" si="20"/>
        <v>3.3154121863799282E-3</v>
      </c>
      <c r="F333" s="46">
        <f>Shiller!E335</f>
        <v>6.7553424790000003</v>
      </c>
      <c r="G333" s="44">
        <f t="shared" si="21"/>
        <v>0.98611111111111105</v>
      </c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</row>
    <row r="334" spans="1:22" ht="15.75" x14ac:dyDescent="0.25">
      <c r="A334" s="43">
        <f t="shared" si="22"/>
        <v>1898</v>
      </c>
      <c r="B334" s="43">
        <f t="shared" si="23"/>
        <v>4</v>
      </c>
      <c r="C334" s="46">
        <f>Shiller!B336</f>
        <v>4.57</v>
      </c>
      <c r="D334" s="44">
        <f>Shiller!C336/12</f>
        <v>1.5558333333333334E-2</v>
      </c>
      <c r="E334" s="47">
        <f t="shared" si="20"/>
        <v>3.4044493070751274E-3</v>
      </c>
      <c r="F334" s="46">
        <f>Shiller!E336</f>
        <v>6.7553424790000003</v>
      </c>
      <c r="G334" s="44">
        <f t="shared" si="21"/>
        <v>0.99894158026214652</v>
      </c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</row>
    <row r="335" spans="1:22" ht="15.75" x14ac:dyDescent="0.25">
      <c r="A335" s="43">
        <f t="shared" si="22"/>
        <v>1898</v>
      </c>
      <c r="B335" s="43">
        <f t="shared" si="23"/>
        <v>5</v>
      </c>
      <c r="C335" s="46">
        <f>Shiller!B337</f>
        <v>4.87</v>
      </c>
      <c r="D335" s="44">
        <f>Shiller!C337/12</f>
        <v>1.5691666666666666E-2</v>
      </c>
      <c r="E335" s="47">
        <f t="shared" si="20"/>
        <v>3.2221081451060916E-3</v>
      </c>
      <c r="F335" s="46">
        <f>Shiller!E337</f>
        <v>7.2310717359999996</v>
      </c>
      <c r="G335" s="44">
        <f t="shared" si="21"/>
        <v>1.1154066486678043</v>
      </c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</row>
    <row r="336" spans="1:22" ht="15.75" x14ac:dyDescent="0.25">
      <c r="A336" s="43">
        <f t="shared" si="22"/>
        <v>1898</v>
      </c>
      <c r="B336" s="43">
        <f t="shared" si="23"/>
        <v>6</v>
      </c>
      <c r="C336" s="46">
        <f>Shiller!B338</f>
        <v>5.0599999999999996</v>
      </c>
      <c r="D336" s="44">
        <f>Shiller!C338/12</f>
        <v>1.5833333333333335E-2</v>
      </c>
      <c r="E336" s="47">
        <f t="shared" si="20"/>
        <v>3.1291172595520425E-3</v>
      </c>
      <c r="F336" s="46">
        <f>Shiller!E338</f>
        <v>6.7553424790000003</v>
      </c>
      <c r="G336" s="44">
        <f t="shared" si="21"/>
        <v>1.0214243892308679</v>
      </c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</row>
    <row r="337" spans="1:22" ht="15.75" x14ac:dyDescent="0.25">
      <c r="A337" s="43">
        <f t="shared" si="22"/>
        <v>1898</v>
      </c>
      <c r="B337" s="43">
        <f t="shared" si="23"/>
        <v>7</v>
      </c>
      <c r="C337" s="46">
        <f>Shiller!B339</f>
        <v>5.08</v>
      </c>
      <c r="D337" s="44">
        <f>Shiller!C339/12</f>
        <v>1.5975E-2</v>
      </c>
      <c r="E337" s="47">
        <f t="shared" si="20"/>
        <v>3.1446850393700787E-3</v>
      </c>
      <c r="F337" s="46">
        <f>Shiller!E339</f>
        <v>6.6601933879999997</v>
      </c>
      <c r="G337" s="44">
        <f t="shared" si="21"/>
        <v>1.0405462598425197</v>
      </c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</row>
    <row r="338" spans="1:22" ht="15.75" x14ac:dyDescent="0.25">
      <c r="A338" s="43">
        <f t="shared" si="22"/>
        <v>1898</v>
      </c>
      <c r="B338" s="43">
        <f t="shared" si="23"/>
        <v>8</v>
      </c>
      <c r="C338" s="46">
        <f>Shiller!B340</f>
        <v>5.27</v>
      </c>
      <c r="D338" s="44">
        <f>Shiller!C340/12</f>
        <v>1.6108333333333332E-2</v>
      </c>
      <c r="E338" s="47">
        <f t="shared" si="20"/>
        <v>3.0566097406704617E-3</v>
      </c>
      <c r="F338" s="46">
        <f>Shiller!E340</f>
        <v>6.6601933879999997</v>
      </c>
      <c r="G338" s="44">
        <f t="shared" si="21"/>
        <v>1.0011590765338394</v>
      </c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</row>
    <row r="339" spans="1:22" ht="15.75" x14ac:dyDescent="0.25">
      <c r="A339" s="43">
        <f t="shared" si="22"/>
        <v>1898</v>
      </c>
      <c r="B339" s="43">
        <f t="shared" si="23"/>
        <v>9</v>
      </c>
      <c r="C339" s="46">
        <f>Shiller!B341</f>
        <v>5.26</v>
      </c>
      <c r="D339" s="44">
        <f>Shiller!C341/12</f>
        <v>1.6250000000000001E-2</v>
      </c>
      <c r="E339" s="47">
        <f t="shared" si="20"/>
        <v>3.0893536121673008E-3</v>
      </c>
      <c r="F339" s="46">
        <f>Shiller!E341</f>
        <v>6.6601933879999997</v>
      </c>
      <c r="G339" s="44">
        <f t="shared" si="21"/>
        <v>0.98217680608365032</v>
      </c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</row>
    <row r="340" spans="1:22" ht="15.75" x14ac:dyDescent="0.25">
      <c r="A340" s="43">
        <f t="shared" si="22"/>
        <v>1898</v>
      </c>
      <c r="B340" s="43">
        <f t="shared" si="23"/>
        <v>10</v>
      </c>
      <c r="C340" s="46">
        <f>Shiller!B342</f>
        <v>5.15</v>
      </c>
      <c r="D340" s="44">
        <f>Shiller!C342/12</f>
        <v>1.6391666666666669E-2</v>
      </c>
      <c r="E340" s="47">
        <f t="shared" si="20"/>
        <v>3.1828478964401295E-3</v>
      </c>
      <c r="F340" s="46">
        <f>Shiller!E342</f>
        <v>6.6601933879999997</v>
      </c>
      <c r="G340" s="44">
        <f t="shared" si="21"/>
        <v>1.0361925566343042</v>
      </c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</row>
    <row r="341" spans="1:22" ht="15.75" x14ac:dyDescent="0.25">
      <c r="A341" s="43">
        <f t="shared" si="22"/>
        <v>1898</v>
      </c>
      <c r="B341" s="43">
        <f t="shared" si="23"/>
        <v>11</v>
      </c>
      <c r="C341" s="46">
        <f>Shiller!B343</f>
        <v>5.32</v>
      </c>
      <c r="D341" s="44">
        <f>Shiller!C343/12</f>
        <v>1.6525000000000001E-2</v>
      </c>
      <c r="E341" s="47">
        <f t="shared" si="20"/>
        <v>3.1062030075187973E-3</v>
      </c>
      <c r="F341" s="46">
        <f>Shiller!E343</f>
        <v>6.6601933879999997</v>
      </c>
      <c r="G341" s="44">
        <f t="shared" si="21"/>
        <v>1.0501775700940224</v>
      </c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</row>
    <row r="342" spans="1:22" ht="15.75" x14ac:dyDescent="0.25">
      <c r="A342" s="43">
        <f t="shared" si="22"/>
        <v>1898</v>
      </c>
      <c r="B342" s="43">
        <f t="shared" si="23"/>
        <v>12</v>
      </c>
      <c r="C342" s="46">
        <f>Shiller!B344</f>
        <v>5.65</v>
      </c>
      <c r="D342" s="44">
        <f>Shiller!C344/12</f>
        <v>1.6666666666666666E-2</v>
      </c>
      <c r="E342" s="47">
        <f t="shared" si="20"/>
        <v>2.9498525073746312E-3</v>
      </c>
      <c r="F342" s="46">
        <f>Shiller!E344</f>
        <v>6.7553424790000003</v>
      </c>
      <c r="G342" s="44">
        <f t="shared" si="21"/>
        <v>1.07905604719764</v>
      </c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</row>
    <row r="343" spans="1:22" ht="15.75" x14ac:dyDescent="0.25">
      <c r="A343" s="43">
        <f t="shared" si="22"/>
        <v>1899</v>
      </c>
      <c r="B343" s="43">
        <f t="shared" si="23"/>
        <v>1</v>
      </c>
      <c r="C343" s="46">
        <f>Shiller!B345</f>
        <v>6.08</v>
      </c>
      <c r="D343" s="44">
        <f>Shiller!C345/12</f>
        <v>1.6733333333333333E-2</v>
      </c>
      <c r="E343" s="47">
        <f t="shared" si="20"/>
        <v>2.7521929824561404E-3</v>
      </c>
      <c r="F343" s="46">
        <f>Shiller!E345</f>
        <v>6.7553424790000003</v>
      </c>
      <c r="G343" s="44">
        <f t="shared" si="21"/>
        <v>1.0121476528647968</v>
      </c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</row>
    <row r="344" spans="1:22" ht="15.75" x14ac:dyDescent="0.25">
      <c r="A344" s="43">
        <f t="shared" si="22"/>
        <v>1899</v>
      </c>
      <c r="B344" s="43">
        <f t="shared" si="23"/>
        <v>2</v>
      </c>
      <c r="C344" s="46">
        <f>Shiller!B346</f>
        <v>6.31</v>
      </c>
      <c r="D344" s="44">
        <f>Shiller!C346/12</f>
        <v>1.6808333333333331E-2</v>
      </c>
      <c r="E344" s="47">
        <f t="shared" si="20"/>
        <v>2.6637612255678814E-3</v>
      </c>
      <c r="F344" s="46">
        <f>Shiller!E346</f>
        <v>6.9456325620000001</v>
      </c>
      <c r="G344" s="44">
        <f t="shared" si="21"/>
        <v>1.0169268357105123</v>
      </c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</row>
    <row r="345" spans="1:22" ht="15.75" x14ac:dyDescent="0.25">
      <c r="A345" s="43">
        <f t="shared" si="22"/>
        <v>1899</v>
      </c>
      <c r="B345" s="43">
        <f t="shared" si="23"/>
        <v>3</v>
      </c>
      <c r="C345" s="46">
        <f>Shiller!B347</f>
        <v>6.4</v>
      </c>
      <c r="D345" s="44">
        <f>Shiller!C347/12</f>
        <v>1.6875000000000001E-2</v>
      </c>
      <c r="E345" s="47">
        <f t="shared" si="20"/>
        <v>2.6367187500000002E-3</v>
      </c>
      <c r="F345" s="46">
        <f>Shiller!E347</f>
        <v>6.9456325620000001</v>
      </c>
      <c r="G345" s="44">
        <f t="shared" si="21"/>
        <v>1.0014549473279843</v>
      </c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</row>
    <row r="346" spans="1:22" ht="15.75" x14ac:dyDescent="0.25">
      <c r="A346" s="43">
        <f t="shared" si="22"/>
        <v>1899</v>
      </c>
      <c r="B346" s="43">
        <f t="shared" si="23"/>
        <v>4</v>
      </c>
      <c r="C346" s="46">
        <f>Shiller!B348</f>
        <v>6.48</v>
      </c>
      <c r="D346" s="44">
        <f>Shiller!C348/12</f>
        <v>1.6941666666666667E-2</v>
      </c>
      <c r="E346" s="47">
        <f t="shared" si="20"/>
        <v>2.6144547325102881E-3</v>
      </c>
      <c r="F346" s="46">
        <f>Shiller!E348</f>
        <v>7.0407735540000003</v>
      </c>
      <c r="G346" s="44">
        <f t="shared" si="21"/>
        <v>0.96094778806584358</v>
      </c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</row>
    <row r="347" spans="1:22" ht="15.75" x14ac:dyDescent="0.25">
      <c r="A347" s="43">
        <f t="shared" si="22"/>
        <v>1899</v>
      </c>
      <c r="B347" s="43">
        <f t="shared" si="23"/>
        <v>5</v>
      </c>
      <c r="C347" s="46">
        <f>Shiller!B349</f>
        <v>6.21</v>
      </c>
      <c r="D347" s="44">
        <f>Shiller!C349/12</f>
        <v>1.7016666666666666E-2</v>
      </c>
      <c r="E347" s="47">
        <f t="shared" si="20"/>
        <v>2.7402039720880299E-3</v>
      </c>
      <c r="F347" s="46">
        <f>Shiller!E349</f>
        <v>7.0407735540000003</v>
      </c>
      <c r="G347" s="44">
        <f t="shared" si="21"/>
        <v>0.96716270431519469</v>
      </c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</row>
    <row r="348" spans="1:22" ht="15.75" x14ac:dyDescent="0.25">
      <c r="A348" s="43">
        <f t="shared" si="22"/>
        <v>1899</v>
      </c>
      <c r="B348" s="43">
        <f t="shared" si="23"/>
        <v>6</v>
      </c>
      <c r="C348" s="46">
        <f>Shiller!B350</f>
        <v>6.07</v>
      </c>
      <c r="D348" s="44">
        <f>Shiller!C350/12</f>
        <v>1.7083333333333332E-2</v>
      </c>
      <c r="E348" s="47">
        <f t="shared" si="20"/>
        <v>2.8143876990664469E-3</v>
      </c>
      <c r="F348" s="46">
        <f>Shiller!E350</f>
        <v>7.135922645</v>
      </c>
      <c r="G348" s="44">
        <f t="shared" si="21"/>
        <v>1.023797165182873</v>
      </c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</row>
    <row r="349" spans="1:22" ht="15.75" x14ac:dyDescent="0.25">
      <c r="A349" s="43">
        <f t="shared" si="22"/>
        <v>1899</v>
      </c>
      <c r="B349" s="43">
        <f t="shared" si="23"/>
        <v>7</v>
      </c>
      <c r="C349" s="46">
        <f>Shiller!B351</f>
        <v>6.28</v>
      </c>
      <c r="D349" s="44">
        <f>Shiller!C351/12</f>
        <v>1.7150000000000002E-2</v>
      </c>
      <c r="E349" s="47">
        <f t="shared" si="20"/>
        <v>2.7308917197452231E-3</v>
      </c>
      <c r="F349" s="46">
        <f>Shiller!E351</f>
        <v>7.2310717359999996</v>
      </c>
      <c r="G349" s="44">
        <f t="shared" si="21"/>
        <v>1.0148913543423381</v>
      </c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</row>
    <row r="350" spans="1:22" ht="15.75" x14ac:dyDescent="0.25">
      <c r="A350" s="43">
        <f t="shared" si="22"/>
        <v>1899</v>
      </c>
      <c r="B350" s="43">
        <f t="shared" si="23"/>
        <v>8</v>
      </c>
      <c r="C350" s="46">
        <f>Shiller!B352</f>
        <v>6.44</v>
      </c>
      <c r="D350" s="44">
        <f>Shiller!C352/12</f>
        <v>1.7225000000000001E-2</v>
      </c>
      <c r="E350" s="47">
        <f t="shared" si="20"/>
        <v>2.6746894409937889E-3</v>
      </c>
      <c r="F350" s="46">
        <f>Shiller!E352</f>
        <v>7.3262127269999997</v>
      </c>
      <c r="G350" s="44">
        <f t="shared" si="21"/>
        <v>0.95471244342910677</v>
      </c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</row>
    <row r="351" spans="1:22" ht="15.75" x14ac:dyDescent="0.25">
      <c r="A351" s="43">
        <f t="shared" si="22"/>
        <v>1899</v>
      </c>
      <c r="B351" s="43">
        <f t="shared" si="23"/>
        <v>9</v>
      </c>
      <c r="C351" s="46">
        <f>Shiller!B353</f>
        <v>6.37</v>
      </c>
      <c r="D351" s="44">
        <f>Shiller!C353/12</f>
        <v>1.7291666666666667E-2</v>
      </c>
      <c r="E351" s="47">
        <f t="shared" si="20"/>
        <v>2.7145473574045004E-3</v>
      </c>
      <c r="F351" s="46">
        <f>Shiller!E353</f>
        <v>7.6116519010000001</v>
      </c>
      <c r="G351" s="44">
        <f t="shared" si="21"/>
        <v>0.98571802909313266</v>
      </c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</row>
    <row r="352" spans="1:22" ht="15.75" x14ac:dyDescent="0.25">
      <c r="A352" s="43">
        <f t="shared" si="22"/>
        <v>1899</v>
      </c>
      <c r="B352" s="43">
        <f t="shared" si="23"/>
        <v>10</v>
      </c>
      <c r="C352" s="46">
        <f>Shiller!B354</f>
        <v>6.34</v>
      </c>
      <c r="D352" s="44">
        <f>Shiller!C354/12</f>
        <v>1.7358333333333333E-2</v>
      </c>
      <c r="E352" s="47">
        <f t="shared" si="20"/>
        <v>2.7379074658254472E-3</v>
      </c>
      <c r="F352" s="46">
        <f>Shiller!E354</f>
        <v>7.7067928930000003</v>
      </c>
      <c r="G352" s="44">
        <f t="shared" si="21"/>
        <v>1.0092389564532325</v>
      </c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</row>
    <row r="353" spans="1:22" ht="15.75" x14ac:dyDescent="0.25">
      <c r="A353" s="43">
        <f t="shared" si="22"/>
        <v>1899</v>
      </c>
      <c r="B353" s="43">
        <f t="shared" si="23"/>
        <v>11</v>
      </c>
      <c r="C353" s="46">
        <f>Shiller!B355</f>
        <v>6.46</v>
      </c>
      <c r="D353" s="44">
        <f>Shiller!C355/12</f>
        <v>1.7433333333333332E-2</v>
      </c>
      <c r="E353" s="47">
        <f t="shared" si="20"/>
        <v>2.6986584107327139E-3</v>
      </c>
      <c r="F353" s="46">
        <f>Shiller!E355</f>
        <v>7.8019419829999999</v>
      </c>
      <c r="G353" s="44">
        <f t="shared" si="21"/>
        <v>0.92335922744026389</v>
      </c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</row>
    <row r="354" spans="1:22" ht="15.75" x14ac:dyDescent="0.25">
      <c r="A354" s="43">
        <f t="shared" si="22"/>
        <v>1899</v>
      </c>
      <c r="B354" s="43">
        <f t="shared" si="23"/>
        <v>12</v>
      </c>
      <c r="C354" s="46">
        <f>Shiller!B356</f>
        <v>6.02</v>
      </c>
      <c r="D354" s="44">
        <f>Shiller!C356/12</f>
        <v>1.7499999999999998E-2</v>
      </c>
      <c r="E354" s="47">
        <f t="shared" si="20"/>
        <v>2.9069767441860465E-3</v>
      </c>
      <c r="F354" s="46">
        <f>Shiller!E356</f>
        <v>7.8970910740000004</v>
      </c>
      <c r="G354" s="44">
        <f t="shared" si="21"/>
        <v>1.0161960132890366</v>
      </c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</row>
    <row r="355" spans="1:22" ht="15.75" x14ac:dyDescent="0.25">
      <c r="A355" s="43">
        <f t="shared" si="22"/>
        <v>1900</v>
      </c>
      <c r="B355" s="43">
        <f t="shared" si="23"/>
        <v>1</v>
      </c>
      <c r="C355" s="46">
        <f>Shiller!B357</f>
        <v>6.1</v>
      </c>
      <c r="D355" s="44">
        <f>Shiller!C357/12</f>
        <v>1.8124999999999999E-2</v>
      </c>
      <c r="E355" s="47">
        <f t="shared" si="20"/>
        <v>2.971311475409836E-3</v>
      </c>
      <c r="F355" s="46">
        <f>Shiller!E357</f>
        <v>7.8970910740000004</v>
      </c>
      <c r="G355" s="44">
        <f t="shared" si="21"/>
        <v>1.0088852499046872</v>
      </c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</row>
    <row r="356" spans="1:22" ht="15.75" x14ac:dyDescent="0.25">
      <c r="A356" s="43">
        <f t="shared" si="22"/>
        <v>1900</v>
      </c>
      <c r="B356" s="43">
        <f t="shared" si="23"/>
        <v>2</v>
      </c>
      <c r="C356" s="46">
        <f>Shiller!B358</f>
        <v>6.21</v>
      </c>
      <c r="D356" s="44">
        <f>Shiller!C358/12</f>
        <v>1.8749999999999999E-2</v>
      </c>
      <c r="E356" s="47">
        <f t="shared" si="20"/>
        <v>3.0193236714975845E-3</v>
      </c>
      <c r="F356" s="46">
        <f>Shiller!E358</f>
        <v>7.9922320659999997</v>
      </c>
      <c r="G356" s="44">
        <f t="shared" si="21"/>
        <v>1.0110708534621577</v>
      </c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</row>
    <row r="357" spans="1:22" ht="15.75" x14ac:dyDescent="0.25">
      <c r="A357" s="43">
        <f t="shared" si="22"/>
        <v>1900</v>
      </c>
      <c r="B357" s="43">
        <f t="shared" si="23"/>
        <v>3</v>
      </c>
      <c r="C357" s="46">
        <f>Shiller!B359</f>
        <v>6.26</v>
      </c>
      <c r="D357" s="44">
        <f>Shiller!C359/12</f>
        <v>1.9375E-2</v>
      </c>
      <c r="E357" s="47">
        <f t="shared" si="20"/>
        <v>3.0950479233226836E-3</v>
      </c>
      <c r="F357" s="46">
        <f>Shiller!E359</f>
        <v>7.9922320659999997</v>
      </c>
      <c r="G357" s="44">
        <f t="shared" si="21"/>
        <v>1.0158746006389776</v>
      </c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</row>
    <row r="358" spans="1:22" ht="15.75" x14ac:dyDescent="0.25">
      <c r="A358" s="43">
        <f t="shared" si="22"/>
        <v>1900</v>
      </c>
      <c r="B358" s="43">
        <f t="shared" si="23"/>
        <v>4</v>
      </c>
      <c r="C358" s="46">
        <f>Shiller!B360</f>
        <v>6.34</v>
      </c>
      <c r="D358" s="44">
        <f>Shiller!C360/12</f>
        <v>0.02</v>
      </c>
      <c r="E358" s="47">
        <f t="shared" si="20"/>
        <v>3.1545741324921139E-3</v>
      </c>
      <c r="F358" s="46">
        <f>Shiller!E360</f>
        <v>7.9922320659999997</v>
      </c>
      <c r="G358" s="44">
        <f t="shared" si="21"/>
        <v>0.97907194887668159</v>
      </c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</row>
    <row r="359" spans="1:22" ht="15.75" x14ac:dyDescent="0.25">
      <c r="A359" s="43">
        <f t="shared" si="22"/>
        <v>1900</v>
      </c>
      <c r="B359" s="43">
        <f t="shared" si="23"/>
        <v>5</v>
      </c>
      <c r="C359" s="46">
        <f>Shiller!B361</f>
        <v>6.04</v>
      </c>
      <c r="D359" s="44">
        <f>Shiller!C361/12</f>
        <v>2.0625000000000001E-2</v>
      </c>
      <c r="E359" s="47">
        <f t="shared" si="20"/>
        <v>3.4147350993377484E-3</v>
      </c>
      <c r="F359" s="46">
        <f>Shiller!E361</f>
        <v>7.8019419829999999</v>
      </c>
      <c r="G359" s="44">
        <f t="shared" si="21"/>
        <v>0.98559161247252469</v>
      </c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</row>
    <row r="360" spans="1:22" ht="15.75" x14ac:dyDescent="0.25">
      <c r="A360" s="43">
        <f t="shared" si="22"/>
        <v>1900</v>
      </c>
      <c r="B360" s="43">
        <f t="shared" si="23"/>
        <v>6</v>
      </c>
      <c r="C360" s="46">
        <f>Shiller!B362</f>
        <v>5.86</v>
      </c>
      <c r="D360" s="44">
        <f>Shiller!C362/12</f>
        <v>2.1250000000000002E-2</v>
      </c>
      <c r="E360" s="47">
        <f t="shared" si="20"/>
        <v>3.6262798634812288E-3</v>
      </c>
      <c r="F360" s="46">
        <f>Shiller!E362</f>
        <v>7.7067928930000003</v>
      </c>
      <c r="G360" s="44">
        <f t="shared" si="21"/>
        <v>0.99143071493780965</v>
      </c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</row>
    <row r="361" spans="1:22" ht="15.75" x14ac:dyDescent="0.25">
      <c r="A361" s="43">
        <f t="shared" si="22"/>
        <v>1900</v>
      </c>
      <c r="B361" s="43">
        <f t="shared" si="23"/>
        <v>7</v>
      </c>
      <c r="C361" s="46">
        <f>Shiller!B363</f>
        <v>5.86</v>
      </c>
      <c r="D361" s="44">
        <f>Shiller!C363/12</f>
        <v>2.1875000000000002E-2</v>
      </c>
      <c r="E361" s="47">
        <f t="shared" si="20"/>
        <v>3.7329351535836178E-3</v>
      </c>
      <c r="F361" s="46">
        <f>Shiller!E363</f>
        <v>7.8019419829999999</v>
      </c>
      <c r="G361" s="44">
        <f t="shared" si="21"/>
        <v>1.0298994931695256</v>
      </c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</row>
    <row r="362" spans="1:22" ht="15.75" x14ac:dyDescent="0.25">
      <c r="A362" s="43">
        <f t="shared" si="22"/>
        <v>1900</v>
      </c>
      <c r="B362" s="43">
        <f t="shared" si="23"/>
        <v>8</v>
      </c>
      <c r="C362" s="46">
        <f>Shiller!B364</f>
        <v>5.94</v>
      </c>
      <c r="D362" s="44">
        <f>Shiller!C364/12</f>
        <v>2.2500000000000003E-2</v>
      </c>
      <c r="E362" s="47">
        <f t="shared" si="20"/>
        <v>3.787878787878788E-3</v>
      </c>
      <c r="F362" s="46">
        <f>Shiller!E364</f>
        <v>7.7067928930000003</v>
      </c>
      <c r="G362" s="44">
        <f t="shared" si="21"/>
        <v>0.96831072785035421</v>
      </c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</row>
    <row r="363" spans="1:22" ht="15.75" x14ac:dyDescent="0.25">
      <c r="A363" s="43">
        <f t="shared" si="22"/>
        <v>1900</v>
      </c>
      <c r="B363" s="43">
        <f t="shared" si="23"/>
        <v>9</v>
      </c>
      <c r="C363" s="46">
        <f>Shiller!B365</f>
        <v>5.8</v>
      </c>
      <c r="D363" s="44">
        <f>Shiller!C365/12</f>
        <v>2.3125000000000003E-2</v>
      </c>
      <c r="E363" s="47">
        <f t="shared" si="20"/>
        <v>3.9870689655172424E-3</v>
      </c>
      <c r="F363" s="46">
        <f>Shiller!E365</f>
        <v>7.8019419829999999</v>
      </c>
      <c r="G363" s="44">
        <f t="shared" si="21"/>
        <v>1.0529871136694609</v>
      </c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</row>
    <row r="364" spans="1:22" ht="15.75" x14ac:dyDescent="0.25">
      <c r="A364" s="43">
        <f t="shared" si="22"/>
        <v>1900</v>
      </c>
      <c r="B364" s="43">
        <f t="shared" si="23"/>
        <v>10</v>
      </c>
      <c r="C364" s="46">
        <f>Shiller!B366</f>
        <v>6.01</v>
      </c>
      <c r="D364" s="44">
        <f>Shiller!C366/12</f>
        <v>2.3749999999999997E-2</v>
      </c>
      <c r="E364" s="47">
        <f t="shared" si="20"/>
        <v>3.951747088186356E-3</v>
      </c>
      <c r="F364" s="46">
        <f>Shiller!E366</f>
        <v>7.7067928930000003</v>
      </c>
      <c r="G364" s="44">
        <f t="shared" si="21"/>
        <v>1.0821547420965061</v>
      </c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</row>
    <row r="365" spans="1:22" ht="15.75" x14ac:dyDescent="0.25">
      <c r="A365" s="43">
        <f t="shared" si="22"/>
        <v>1900</v>
      </c>
      <c r="B365" s="43">
        <f t="shared" si="23"/>
        <v>11</v>
      </c>
      <c r="C365" s="46">
        <f>Shiller!B367</f>
        <v>6.48</v>
      </c>
      <c r="D365" s="44">
        <f>Shiller!C367/12</f>
        <v>2.4374999999999997E-2</v>
      </c>
      <c r="E365" s="47">
        <f t="shared" si="20"/>
        <v>3.7615740740740734E-3</v>
      </c>
      <c r="F365" s="46">
        <f>Shiller!E367</f>
        <v>7.7067928930000003</v>
      </c>
      <c r="G365" s="44">
        <f t="shared" si="21"/>
        <v>1.0771984254592033</v>
      </c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</row>
    <row r="366" spans="1:22" ht="15.75" x14ac:dyDescent="0.25">
      <c r="A366" s="43">
        <f t="shared" si="22"/>
        <v>1900</v>
      </c>
      <c r="B366" s="43">
        <f t="shared" si="23"/>
        <v>12</v>
      </c>
      <c r="C366" s="46">
        <f>Shiller!B368</f>
        <v>6.87</v>
      </c>
      <c r="D366" s="44">
        <f>Shiller!C368/12</f>
        <v>2.4999999999999998E-2</v>
      </c>
      <c r="E366" s="47">
        <f t="shared" si="20"/>
        <v>3.6390101892285294E-3</v>
      </c>
      <c r="F366" s="46">
        <f>Shiller!E368</f>
        <v>7.6116519010000001</v>
      </c>
      <c r="G366" s="44">
        <f t="shared" si="21"/>
        <v>1.020046618432036</v>
      </c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</row>
    <row r="367" spans="1:22" ht="15.75" x14ac:dyDescent="0.25">
      <c r="A367" s="43">
        <f t="shared" si="22"/>
        <v>1901</v>
      </c>
      <c r="B367" s="43">
        <f t="shared" si="23"/>
        <v>1</v>
      </c>
      <c r="C367" s="46">
        <f>Shiller!B369</f>
        <v>7.07</v>
      </c>
      <c r="D367" s="44">
        <f>Shiller!C369/12</f>
        <v>2.514166666666667E-2</v>
      </c>
      <c r="E367" s="47">
        <f t="shared" si="20"/>
        <v>3.5561056105610565E-3</v>
      </c>
      <c r="F367" s="46">
        <f>Shiller!E369</f>
        <v>7.7067928930000003</v>
      </c>
      <c r="G367" s="44">
        <f t="shared" si="21"/>
        <v>1.0418334131768894</v>
      </c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</row>
    <row r="368" spans="1:22" ht="15.75" x14ac:dyDescent="0.25">
      <c r="A368" s="43">
        <f t="shared" si="22"/>
        <v>1901</v>
      </c>
      <c r="B368" s="43">
        <f t="shared" si="23"/>
        <v>2</v>
      </c>
      <c r="C368" s="46">
        <f>Shiller!B370</f>
        <v>7.25</v>
      </c>
      <c r="D368" s="44">
        <f>Shiller!C370/12</f>
        <v>2.5275000000000002E-2</v>
      </c>
      <c r="E368" s="47">
        <f t="shared" si="20"/>
        <v>3.4862068965517243E-3</v>
      </c>
      <c r="F368" s="46">
        <f>Shiller!E370</f>
        <v>7.6116519010000001</v>
      </c>
      <c r="G368" s="44">
        <f t="shared" si="21"/>
        <v>1.0393482758620689</v>
      </c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</row>
    <row r="369" spans="1:22" ht="15.75" x14ac:dyDescent="0.25">
      <c r="A369" s="43">
        <f t="shared" si="22"/>
        <v>1901</v>
      </c>
      <c r="B369" s="43">
        <f t="shared" si="23"/>
        <v>3</v>
      </c>
      <c r="C369" s="46">
        <f>Shiller!B371</f>
        <v>7.51</v>
      </c>
      <c r="D369" s="44">
        <f>Shiller!C371/12</f>
        <v>2.5416666666666667E-2</v>
      </c>
      <c r="E369" s="47">
        <f t="shared" si="20"/>
        <v>3.384376387039503E-3</v>
      </c>
      <c r="F369" s="46">
        <f>Shiller!E371</f>
        <v>7.6116519010000001</v>
      </c>
      <c r="G369" s="44">
        <f t="shared" si="21"/>
        <v>1.1009931313328645</v>
      </c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</row>
    <row r="370" spans="1:22" ht="15.75" x14ac:dyDescent="0.25">
      <c r="A370" s="43">
        <f t="shared" si="22"/>
        <v>1901</v>
      </c>
      <c r="B370" s="43">
        <f t="shared" si="23"/>
        <v>4</v>
      </c>
      <c r="C370" s="46">
        <f>Shiller!B372</f>
        <v>8.14</v>
      </c>
      <c r="D370" s="44">
        <f>Shiller!C372/12</f>
        <v>2.5558333333333332E-2</v>
      </c>
      <c r="E370" s="47">
        <f t="shared" si="20"/>
        <v>3.1398443898443896E-3</v>
      </c>
      <c r="F370" s="46">
        <f>Shiller!E372</f>
        <v>7.5165028100000004</v>
      </c>
      <c r="G370" s="44">
        <f t="shared" si="21"/>
        <v>0.9527712940212939</v>
      </c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</row>
    <row r="371" spans="1:22" ht="15.75" x14ac:dyDescent="0.25">
      <c r="A371" s="43">
        <f t="shared" si="22"/>
        <v>1901</v>
      </c>
      <c r="B371" s="43">
        <f t="shared" si="23"/>
        <v>5</v>
      </c>
      <c r="C371" s="46">
        <f>Shiller!B373</f>
        <v>7.73</v>
      </c>
      <c r="D371" s="44">
        <f>Shiller!C373/12</f>
        <v>2.5691666666666668E-2</v>
      </c>
      <c r="E371" s="47">
        <f t="shared" si="20"/>
        <v>3.3236308753773177E-3</v>
      </c>
      <c r="F371" s="46">
        <f>Shiller!E373</f>
        <v>7.5165028100000004</v>
      </c>
      <c r="G371" s="44">
        <f t="shared" si="21"/>
        <v>1.1029355325571366</v>
      </c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</row>
    <row r="372" spans="1:22" ht="15.75" x14ac:dyDescent="0.25">
      <c r="A372" s="43">
        <f t="shared" si="22"/>
        <v>1901</v>
      </c>
      <c r="B372" s="43">
        <f t="shared" si="23"/>
        <v>6</v>
      </c>
      <c r="C372" s="46">
        <f>Shiller!B374</f>
        <v>8.5</v>
      </c>
      <c r="D372" s="44">
        <f>Shiller!C374/12</f>
        <v>2.5833333333333333E-2</v>
      </c>
      <c r="E372" s="47">
        <f t="shared" si="20"/>
        <v>3.0392156862745099E-3</v>
      </c>
      <c r="F372" s="46">
        <f>Shiller!E374</f>
        <v>7.5165028100000004</v>
      </c>
      <c r="G372" s="44">
        <f t="shared" si="21"/>
        <v>0.92431820554452127</v>
      </c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</row>
    <row r="373" spans="1:22" ht="15.75" x14ac:dyDescent="0.25">
      <c r="A373" s="43">
        <f t="shared" si="22"/>
        <v>1901</v>
      </c>
      <c r="B373" s="43">
        <f t="shared" si="23"/>
        <v>7</v>
      </c>
      <c r="C373" s="46">
        <f>Shiller!B375</f>
        <v>7.93</v>
      </c>
      <c r="D373" s="44">
        <f>Shiller!C375/12</f>
        <v>2.5974999999999998E-2</v>
      </c>
      <c r="E373" s="47">
        <f t="shared" si="20"/>
        <v>3.2755359394703656E-3</v>
      </c>
      <c r="F373" s="46">
        <f>Shiller!E375</f>
        <v>7.6116519010000001</v>
      </c>
      <c r="G373" s="44">
        <f t="shared" si="21"/>
        <v>1.0046305849765687</v>
      </c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</row>
    <row r="374" spans="1:22" ht="15.75" x14ac:dyDescent="0.25">
      <c r="A374" s="43">
        <f t="shared" si="22"/>
        <v>1901</v>
      </c>
      <c r="B374" s="43">
        <f t="shared" si="23"/>
        <v>8</v>
      </c>
      <c r="C374" s="46">
        <f>Shiller!B376</f>
        <v>8.0399999999999991</v>
      </c>
      <c r="D374" s="44">
        <f>Shiller!C376/12</f>
        <v>2.6108333333333334E-2</v>
      </c>
      <c r="E374" s="47">
        <f t="shared" si="20"/>
        <v>3.2473051409618579E-3</v>
      </c>
      <c r="F374" s="46">
        <f>Shiller!E376</f>
        <v>7.7067928930000003</v>
      </c>
      <c r="G374" s="44">
        <f t="shared" si="21"/>
        <v>0.98613729028954722</v>
      </c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</row>
    <row r="375" spans="1:22" ht="15.75" x14ac:dyDescent="0.25">
      <c r="A375" s="43">
        <f t="shared" si="22"/>
        <v>1901</v>
      </c>
      <c r="B375" s="43">
        <f t="shared" si="23"/>
        <v>9</v>
      </c>
      <c r="C375" s="46">
        <f>Shiller!B377</f>
        <v>8</v>
      </c>
      <c r="D375" s="44">
        <f>Shiller!C377/12</f>
        <v>2.6249999999999999E-2</v>
      </c>
      <c r="E375" s="47">
        <f t="shared" si="20"/>
        <v>3.2812499999999999E-3</v>
      </c>
      <c r="F375" s="46">
        <f>Shiller!E377</f>
        <v>7.8019419829999999</v>
      </c>
      <c r="G375" s="44">
        <f t="shared" si="21"/>
        <v>0.99203125000000003</v>
      </c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</row>
    <row r="376" spans="1:22" ht="15.75" x14ac:dyDescent="0.25">
      <c r="A376" s="43">
        <f t="shared" si="22"/>
        <v>1901</v>
      </c>
      <c r="B376" s="43">
        <f t="shared" si="23"/>
        <v>10</v>
      </c>
      <c r="C376" s="46">
        <f>Shiller!B378</f>
        <v>7.91</v>
      </c>
      <c r="D376" s="44">
        <f>Shiller!C378/12</f>
        <v>2.6391666666666664E-2</v>
      </c>
      <c r="E376" s="47">
        <f t="shared" si="20"/>
        <v>3.3364938895912343E-3</v>
      </c>
      <c r="F376" s="46">
        <f>Shiller!E378</f>
        <v>7.8019419829999999</v>
      </c>
      <c r="G376" s="44">
        <f t="shared" si="21"/>
        <v>1.0125207047484779</v>
      </c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</row>
    <row r="377" spans="1:22" ht="15.75" x14ac:dyDescent="0.25">
      <c r="A377" s="43">
        <f t="shared" si="22"/>
        <v>1901</v>
      </c>
      <c r="B377" s="43">
        <f t="shared" si="23"/>
        <v>11</v>
      </c>
      <c r="C377" s="46">
        <f>Shiller!B379</f>
        <v>8.08</v>
      </c>
      <c r="D377" s="44">
        <f>Shiller!C379/12</f>
        <v>2.6525000000000003E-2</v>
      </c>
      <c r="E377" s="47">
        <f t="shared" si="20"/>
        <v>3.2827970297029706E-3</v>
      </c>
      <c r="F377" s="46">
        <f>Shiller!E379</f>
        <v>7.8970910740000004</v>
      </c>
      <c r="G377" s="44">
        <f t="shared" si="21"/>
        <v>0.97548103295004496</v>
      </c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</row>
    <row r="378" spans="1:22" ht="15.75" x14ac:dyDescent="0.25">
      <c r="A378" s="43">
        <f t="shared" si="22"/>
        <v>1901</v>
      </c>
      <c r="B378" s="43">
        <f t="shared" si="23"/>
        <v>12</v>
      </c>
      <c r="C378" s="46">
        <f>Shiller!B380</f>
        <v>7.95</v>
      </c>
      <c r="D378" s="44">
        <f>Shiller!C380/12</f>
        <v>2.6666666666666668E-2</v>
      </c>
      <c r="E378" s="47">
        <f t="shared" si="20"/>
        <v>3.3542976939203357E-3</v>
      </c>
      <c r="F378" s="46">
        <f>Shiller!E380</f>
        <v>7.9922320659999997</v>
      </c>
      <c r="G378" s="44">
        <f t="shared" si="21"/>
        <v>1.0370431668144837</v>
      </c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</row>
    <row r="379" spans="1:22" ht="15.75" x14ac:dyDescent="0.25">
      <c r="A379" s="43">
        <f t="shared" si="22"/>
        <v>1902</v>
      </c>
      <c r="B379" s="43">
        <f t="shared" si="23"/>
        <v>1</v>
      </c>
      <c r="C379" s="46">
        <f>Shiller!B381</f>
        <v>8.1199999999999992</v>
      </c>
      <c r="D379" s="44">
        <f>Shiller!C381/12</f>
        <v>2.6733333333333331E-2</v>
      </c>
      <c r="E379" s="47">
        <f t="shared" si="20"/>
        <v>3.2922824302134648E-3</v>
      </c>
      <c r="F379" s="46">
        <f>Shiller!E381</f>
        <v>7.8970910740000004</v>
      </c>
      <c r="G379" s="44">
        <f t="shared" si="21"/>
        <v>1.0119129720853859</v>
      </c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</row>
    <row r="380" spans="1:22" ht="15.75" x14ac:dyDescent="0.25">
      <c r="A380" s="43">
        <f t="shared" si="22"/>
        <v>1902</v>
      </c>
      <c r="B380" s="43">
        <f t="shared" si="23"/>
        <v>2</v>
      </c>
      <c r="C380" s="46">
        <f>Shiller!B382</f>
        <v>8.19</v>
      </c>
      <c r="D380" s="44">
        <f>Shiller!C382/12</f>
        <v>2.6808333333333333E-2</v>
      </c>
      <c r="E380" s="47">
        <f t="shared" si="20"/>
        <v>3.2733007733007735E-3</v>
      </c>
      <c r="F380" s="46">
        <f>Shiller!E382</f>
        <v>7.8970910740000004</v>
      </c>
      <c r="G380" s="44">
        <f t="shared" si="21"/>
        <v>1.004494301994302</v>
      </c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</row>
    <row r="381" spans="1:22" ht="15.75" x14ac:dyDescent="0.25">
      <c r="A381" s="43">
        <f t="shared" si="22"/>
        <v>1902</v>
      </c>
      <c r="B381" s="43">
        <f t="shared" si="23"/>
        <v>3</v>
      </c>
      <c r="C381" s="46">
        <f>Shiller!B383</f>
        <v>8.1999999999999993</v>
      </c>
      <c r="D381" s="44">
        <f>Shiller!C383/12</f>
        <v>2.6875E-2</v>
      </c>
      <c r="E381" s="47">
        <f t="shared" si="20"/>
        <v>3.2774390243902442E-3</v>
      </c>
      <c r="F381" s="46">
        <f>Shiller!E383</f>
        <v>7.8970910740000004</v>
      </c>
      <c r="G381" s="44">
        <f t="shared" si="21"/>
        <v>1.0251131133315594</v>
      </c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</row>
    <row r="382" spans="1:22" ht="15.75" x14ac:dyDescent="0.25">
      <c r="A382" s="43">
        <f t="shared" si="22"/>
        <v>1902</v>
      </c>
      <c r="B382" s="43">
        <f t="shared" si="23"/>
        <v>4</v>
      </c>
      <c r="C382" s="46">
        <f>Shiller!B384</f>
        <v>8.48</v>
      </c>
      <c r="D382" s="44">
        <f>Shiller!C384/12</f>
        <v>2.6941666666666666E-2</v>
      </c>
      <c r="E382" s="47">
        <f t="shared" si="20"/>
        <v>3.177083333333333E-3</v>
      </c>
      <c r="F382" s="46">
        <f>Shiller!E384</f>
        <v>7.9922320659999997</v>
      </c>
      <c r="G382" s="44">
        <f t="shared" si="21"/>
        <v>0.98908121067490506</v>
      </c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</row>
    <row r="383" spans="1:22" ht="15.75" x14ac:dyDescent="0.25">
      <c r="A383" s="43">
        <f t="shared" si="22"/>
        <v>1902</v>
      </c>
      <c r="B383" s="43">
        <f t="shared" si="23"/>
        <v>5</v>
      </c>
      <c r="C383" s="46">
        <f>Shiller!B385</f>
        <v>8.4600000000000009</v>
      </c>
      <c r="D383" s="44">
        <f>Shiller!C385/12</f>
        <v>2.7016666666666665E-2</v>
      </c>
      <c r="E383" s="47">
        <f t="shared" si="20"/>
        <v>3.1934594168636717E-3</v>
      </c>
      <c r="F383" s="46">
        <f>Shiller!E385</f>
        <v>8.0873811569999994</v>
      </c>
      <c r="G383" s="44">
        <f t="shared" si="21"/>
        <v>0.98572564291183995</v>
      </c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</row>
    <row r="384" spans="1:22" ht="15.75" x14ac:dyDescent="0.25">
      <c r="A384" s="43">
        <f t="shared" si="22"/>
        <v>1902</v>
      </c>
      <c r="B384" s="43">
        <f t="shared" si="23"/>
        <v>6</v>
      </c>
      <c r="C384" s="46">
        <f>Shiller!B386</f>
        <v>8.41</v>
      </c>
      <c r="D384" s="44">
        <f>Shiller!C386/12</f>
        <v>2.7083333333333334E-2</v>
      </c>
      <c r="E384" s="47">
        <f t="shared" si="20"/>
        <v>3.2203725723345226E-3</v>
      </c>
      <c r="F384" s="46">
        <f>Shiller!E386</f>
        <v>8.18251405</v>
      </c>
      <c r="G384" s="44">
        <f t="shared" si="21"/>
        <v>1.0258125247720966</v>
      </c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</row>
    <row r="385" spans="1:22" ht="15.75" x14ac:dyDescent="0.25">
      <c r="A385" s="43">
        <f t="shared" si="22"/>
        <v>1902</v>
      </c>
      <c r="B385" s="43">
        <f t="shared" si="23"/>
        <v>7</v>
      </c>
      <c r="C385" s="46">
        <f>Shiller!B387</f>
        <v>8.6</v>
      </c>
      <c r="D385" s="44">
        <f>Shiller!C387/12</f>
        <v>2.7149999999999997E-2</v>
      </c>
      <c r="E385" s="47">
        <f t="shared" si="20"/>
        <v>3.1569767441860463E-3</v>
      </c>
      <c r="F385" s="46">
        <f>Shiller!E387</f>
        <v>8.18251405</v>
      </c>
      <c r="G385" s="44">
        <f t="shared" si="21"/>
        <v>1.0419788852194214</v>
      </c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</row>
    <row r="386" spans="1:22" ht="15.75" x14ac:dyDescent="0.25">
      <c r="A386" s="43">
        <f t="shared" si="22"/>
        <v>1902</v>
      </c>
      <c r="B386" s="43">
        <f t="shared" si="23"/>
        <v>8</v>
      </c>
      <c r="C386" s="46">
        <f>Shiller!B388</f>
        <v>8.83</v>
      </c>
      <c r="D386" s="44">
        <f>Shiller!C388/12</f>
        <v>2.7224999999999999E-2</v>
      </c>
      <c r="E386" s="47">
        <f t="shared" si="20"/>
        <v>3.0832389580973951E-3</v>
      </c>
      <c r="F386" s="46">
        <f>Shiller!E388</f>
        <v>8.0873811569999994</v>
      </c>
      <c r="G386" s="44">
        <f t="shared" si="21"/>
        <v>0.99369554607848831</v>
      </c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</row>
    <row r="387" spans="1:22" ht="15.75" x14ac:dyDescent="0.25">
      <c r="A387" s="43">
        <f t="shared" si="22"/>
        <v>1902</v>
      </c>
      <c r="B387" s="43">
        <f t="shared" si="23"/>
        <v>9</v>
      </c>
      <c r="C387" s="46">
        <f>Shiller!B389</f>
        <v>8.85</v>
      </c>
      <c r="D387" s="44">
        <f>Shiller!C389/12</f>
        <v>2.7291666666666669E-2</v>
      </c>
      <c r="E387" s="47">
        <f t="shared" si="20"/>
        <v>3.0838041431261775E-3</v>
      </c>
      <c r="F387" s="46">
        <f>Shiller!E389</f>
        <v>8.18251405</v>
      </c>
      <c r="G387" s="44">
        <f t="shared" si="21"/>
        <v>0.90828747435509261</v>
      </c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</row>
    <row r="388" spans="1:22" ht="15.75" x14ac:dyDescent="0.25">
      <c r="A388" s="43">
        <f t="shared" si="22"/>
        <v>1902</v>
      </c>
      <c r="B388" s="43">
        <f t="shared" si="23"/>
        <v>10</v>
      </c>
      <c r="C388" s="46">
        <f>Shiller!B390</f>
        <v>8.57</v>
      </c>
      <c r="D388" s="44">
        <f>Shiller!C390/12</f>
        <v>2.7358333333333332E-2</v>
      </c>
      <c r="E388" s="47">
        <f t="shared" si="20"/>
        <v>3.1923376118241928E-3</v>
      </c>
      <c r="F388" s="46">
        <f>Shiller!E390</f>
        <v>8.7534247930000006</v>
      </c>
      <c r="G388" s="44">
        <f t="shared" si="21"/>
        <v>0.99710263549539324</v>
      </c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</row>
    <row r="389" spans="1:22" ht="15.75" x14ac:dyDescent="0.25">
      <c r="A389" s="43">
        <f t="shared" si="22"/>
        <v>1902</v>
      </c>
      <c r="B389" s="43">
        <f t="shared" si="23"/>
        <v>11</v>
      </c>
      <c r="C389" s="46">
        <f>Shiller!B391</f>
        <v>8.24</v>
      </c>
      <c r="D389" s="44">
        <f>Shiller!C391/12</f>
        <v>2.7433333333333334E-2</v>
      </c>
      <c r="E389" s="47">
        <f t="shared" si="20"/>
        <v>3.3292880258899678E-3</v>
      </c>
      <c r="F389" s="46">
        <f>Shiller!E391</f>
        <v>8.4679289260000008</v>
      </c>
      <c r="G389" s="44">
        <f t="shared" si="21"/>
        <v>0.96941386862031653</v>
      </c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</row>
    <row r="390" spans="1:22" ht="15.75" x14ac:dyDescent="0.25">
      <c r="A390" s="43">
        <f t="shared" si="22"/>
        <v>1902</v>
      </c>
      <c r="B390" s="43">
        <f t="shared" si="23"/>
        <v>12</v>
      </c>
      <c r="C390" s="46">
        <f>Shiller!B392</f>
        <v>8.0500000000000007</v>
      </c>
      <c r="D390" s="44">
        <f>Shiller!C392/12</f>
        <v>2.75E-2</v>
      </c>
      <c r="E390" s="47">
        <f t="shared" si="20"/>
        <v>3.4161490683229812E-3</v>
      </c>
      <c r="F390" s="46">
        <f>Shiller!E392</f>
        <v>8.5630942149999996</v>
      </c>
      <c r="G390" s="44">
        <f t="shared" si="21"/>
        <v>1.0427967497168698</v>
      </c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</row>
    <row r="391" spans="1:22" ht="15.75" x14ac:dyDescent="0.25">
      <c r="A391" s="43">
        <f t="shared" si="22"/>
        <v>1903</v>
      </c>
      <c r="B391" s="43">
        <f t="shared" si="23"/>
        <v>1</v>
      </c>
      <c r="C391" s="46">
        <f>Shiller!B393</f>
        <v>8.4600000000000009</v>
      </c>
      <c r="D391" s="44">
        <f>Shiller!C393/12</f>
        <v>2.7641666666666665E-2</v>
      </c>
      <c r="E391" s="47">
        <f t="shared" si="20"/>
        <v>3.2673364854215914E-3</v>
      </c>
      <c r="F391" s="46">
        <f>Shiller!E393</f>
        <v>8.6582595040000001</v>
      </c>
      <c r="G391" s="44">
        <f t="shared" si="21"/>
        <v>0.9973571710007878</v>
      </c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</row>
    <row r="392" spans="1:22" ht="15.75" x14ac:dyDescent="0.25">
      <c r="A392" s="43">
        <f t="shared" si="22"/>
        <v>1903</v>
      </c>
      <c r="B392" s="43">
        <f t="shared" si="23"/>
        <v>2</v>
      </c>
      <c r="C392" s="46">
        <f>Shiller!B394</f>
        <v>8.41</v>
      </c>
      <c r="D392" s="44">
        <f>Shiller!C394/12</f>
        <v>2.7774999999999998E-2</v>
      </c>
      <c r="E392" s="47">
        <f t="shared" ref="E392:E455" si="24">D392/C392</f>
        <v>3.3026159334126038E-3</v>
      </c>
      <c r="F392" s="46">
        <f>Shiller!E394</f>
        <v>8.6582595040000001</v>
      </c>
      <c r="G392" s="44">
        <f t="shared" ref="G392:G455" si="25">E392+(C393/F393)/(C392/F392)</f>
        <v>0.99681419038793262</v>
      </c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</row>
    <row r="393" spans="1:22" ht="15.75" x14ac:dyDescent="0.25">
      <c r="A393" s="43">
        <f t="shared" ref="A393:A456" si="26">IF(B393=1,A392+1,A392)</f>
        <v>1903</v>
      </c>
      <c r="B393" s="43">
        <f t="shared" ref="B393:B456" si="27">IF(B392=12,1,B392+1)</f>
        <v>3</v>
      </c>
      <c r="C393" s="46">
        <f>Shiller!B395</f>
        <v>8.08</v>
      </c>
      <c r="D393" s="44">
        <f>Shiller!C395/12</f>
        <v>2.7916666666666669E-2</v>
      </c>
      <c r="E393" s="47">
        <f t="shared" si="24"/>
        <v>3.4550330033003302E-3</v>
      </c>
      <c r="F393" s="46">
        <f>Shiller!E395</f>
        <v>8.3728446279999993</v>
      </c>
      <c r="G393" s="44">
        <f t="shared" si="25"/>
        <v>0.96261344884488442</v>
      </c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</row>
    <row r="394" spans="1:22" ht="15.75" x14ac:dyDescent="0.25">
      <c r="A394" s="43">
        <f t="shared" si="26"/>
        <v>1903</v>
      </c>
      <c r="B394" s="43">
        <f t="shared" si="27"/>
        <v>4</v>
      </c>
      <c r="C394" s="46">
        <f>Shiller!B396</f>
        <v>7.75</v>
      </c>
      <c r="D394" s="44">
        <f>Shiller!C396/12</f>
        <v>2.8058333333333334E-2</v>
      </c>
      <c r="E394" s="47">
        <f t="shared" si="24"/>
        <v>3.6204301075268819E-3</v>
      </c>
      <c r="F394" s="46">
        <f>Shiller!E396</f>
        <v>8.3728446279999993</v>
      </c>
      <c r="G394" s="44">
        <f t="shared" si="25"/>
        <v>1.0070760331790387</v>
      </c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</row>
    <row r="395" spans="1:22" ht="15.75" x14ac:dyDescent="0.25">
      <c r="A395" s="43">
        <f t="shared" si="26"/>
        <v>1903</v>
      </c>
      <c r="B395" s="43">
        <f t="shared" si="27"/>
        <v>5</v>
      </c>
      <c r="C395" s="46">
        <f>Shiller!B397</f>
        <v>7.6</v>
      </c>
      <c r="D395" s="44">
        <f>Shiller!C397/12</f>
        <v>2.8191666666666667E-2</v>
      </c>
      <c r="E395" s="47">
        <f t="shared" si="24"/>
        <v>3.7094298245614037E-3</v>
      </c>
      <c r="F395" s="46">
        <f>Shiller!E397</f>
        <v>8.18251405</v>
      </c>
      <c r="G395" s="44">
        <f t="shared" si="25"/>
        <v>0.94844627192982456</v>
      </c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</row>
    <row r="396" spans="1:22" ht="15.75" x14ac:dyDescent="0.25">
      <c r="A396" s="43">
        <f t="shared" si="26"/>
        <v>1903</v>
      </c>
      <c r="B396" s="43">
        <f t="shared" si="27"/>
        <v>6</v>
      </c>
      <c r="C396" s="46">
        <f>Shiller!B398</f>
        <v>7.18</v>
      </c>
      <c r="D396" s="44">
        <f>Shiller!C398/12</f>
        <v>2.8333333333333335E-2</v>
      </c>
      <c r="E396" s="47">
        <f t="shared" si="24"/>
        <v>3.9461467038068715E-3</v>
      </c>
      <c r="F396" s="46">
        <f>Shiller!E398</f>
        <v>8.18251405</v>
      </c>
      <c r="G396" s="44">
        <f t="shared" si="25"/>
        <v>0.95798514391829159</v>
      </c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</row>
    <row r="397" spans="1:22" ht="15.75" x14ac:dyDescent="0.25">
      <c r="A397" s="43">
        <f t="shared" si="26"/>
        <v>1903</v>
      </c>
      <c r="B397" s="43">
        <f t="shared" si="27"/>
        <v>7</v>
      </c>
      <c r="C397" s="46">
        <f>Shiller!B399</f>
        <v>6.85</v>
      </c>
      <c r="D397" s="44">
        <f>Shiller!C399/12</f>
        <v>2.8475E-2</v>
      </c>
      <c r="E397" s="47">
        <f t="shared" si="24"/>
        <v>4.156934306569343E-3</v>
      </c>
      <c r="F397" s="46">
        <f>Shiller!E399</f>
        <v>8.18251405</v>
      </c>
      <c r="G397" s="44">
        <f t="shared" si="25"/>
        <v>0.97204014598540156</v>
      </c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</row>
    <row r="398" spans="1:22" ht="15.75" x14ac:dyDescent="0.25">
      <c r="A398" s="43">
        <f t="shared" si="26"/>
        <v>1903</v>
      </c>
      <c r="B398" s="43">
        <f t="shared" si="27"/>
        <v>8</v>
      </c>
      <c r="C398" s="46">
        <f>Shiller!B400</f>
        <v>6.63</v>
      </c>
      <c r="D398" s="44">
        <f>Shiller!C400/12</f>
        <v>2.8608333333333333E-2</v>
      </c>
      <c r="E398" s="47">
        <f t="shared" si="24"/>
        <v>4.3149824032176973E-3</v>
      </c>
      <c r="F398" s="46">
        <f>Shiller!E400</f>
        <v>8.18251405</v>
      </c>
      <c r="G398" s="44">
        <f t="shared" si="25"/>
        <v>0.96896308250120655</v>
      </c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</row>
    <row r="399" spans="1:22" ht="15.75" x14ac:dyDescent="0.25">
      <c r="A399" s="43">
        <f t="shared" si="26"/>
        <v>1903</v>
      </c>
      <c r="B399" s="43">
        <f t="shared" si="27"/>
        <v>9</v>
      </c>
      <c r="C399" s="46">
        <f>Shiller!B401</f>
        <v>6.47</v>
      </c>
      <c r="D399" s="44">
        <f>Shiller!C401/12</f>
        <v>2.8749999999999998E-2</v>
      </c>
      <c r="E399" s="47">
        <f t="shared" si="24"/>
        <v>4.4435857805255018E-3</v>
      </c>
      <c r="F399" s="46">
        <f>Shiller!E401</f>
        <v>8.2776793390000005</v>
      </c>
      <c r="G399" s="44">
        <f t="shared" si="25"/>
        <v>0.98323892238483701</v>
      </c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</row>
    <row r="400" spans="1:22" ht="15.75" x14ac:dyDescent="0.25">
      <c r="A400" s="43">
        <f t="shared" si="26"/>
        <v>1903</v>
      </c>
      <c r="B400" s="43">
        <f t="shared" si="27"/>
        <v>10</v>
      </c>
      <c r="C400" s="46">
        <f>Shiller!B402</f>
        <v>6.26</v>
      </c>
      <c r="D400" s="44">
        <f>Shiller!C402/12</f>
        <v>2.8891666666666666E-2</v>
      </c>
      <c r="E400" s="47">
        <f t="shared" si="24"/>
        <v>4.6152822151224711E-3</v>
      </c>
      <c r="F400" s="46">
        <f>Shiller!E402</f>
        <v>8.18251405</v>
      </c>
      <c r="G400" s="44">
        <f t="shared" si="25"/>
        <v>1.0196108794372434</v>
      </c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</row>
    <row r="401" spans="1:22" ht="15.75" x14ac:dyDescent="0.25">
      <c r="A401" s="43">
        <f t="shared" si="26"/>
        <v>1903</v>
      </c>
      <c r="B401" s="43">
        <f t="shared" si="27"/>
        <v>11</v>
      </c>
      <c r="C401" s="46">
        <f>Shiller!B403</f>
        <v>6.28</v>
      </c>
      <c r="D401" s="44">
        <f>Shiller!C403/12</f>
        <v>2.9024999999999999E-2</v>
      </c>
      <c r="E401" s="47">
        <f t="shared" si="24"/>
        <v>4.6218152866242031E-3</v>
      </c>
      <c r="F401" s="46">
        <f>Shiller!E403</f>
        <v>8.0873811569999994</v>
      </c>
      <c r="G401" s="44">
        <f t="shared" si="25"/>
        <v>1.0508001592356688</v>
      </c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</row>
    <row r="402" spans="1:22" ht="15.75" x14ac:dyDescent="0.25">
      <c r="A402" s="43">
        <f t="shared" si="26"/>
        <v>1903</v>
      </c>
      <c r="B402" s="43">
        <f t="shared" si="27"/>
        <v>12</v>
      </c>
      <c r="C402" s="46">
        <f>Shiller!B404</f>
        <v>6.57</v>
      </c>
      <c r="D402" s="44">
        <f>Shiller!C404/12</f>
        <v>2.9166666666666664E-2</v>
      </c>
      <c r="E402" s="47">
        <f t="shared" si="24"/>
        <v>4.4393708777270419E-3</v>
      </c>
      <c r="F402" s="46">
        <f>Shiller!E404</f>
        <v>8.0873811569999994</v>
      </c>
      <c r="G402" s="44">
        <f t="shared" si="25"/>
        <v>0.9978079207110917</v>
      </c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</row>
    <row r="403" spans="1:22" ht="15.75" x14ac:dyDescent="0.25">
      <c r="A403" s="43">
        <f t="shared" si="26"/>
        <v>1904</v>
      </c>
      <c r="B403" s="43">
        <f t="shared" si="27"/>
        <v>1</v>
      </c>
      <c r="C403" s="46">
        <f>Shiller!B405</f>
        <v>6.68</v>
      </c>
      <c r="D403" s="44">
        <f>Shiller!C405/12</f>
        <v>2.8891666666666666E-2</v>
      </c>
      <c r="E403" s="47">
        <f t="shared" si="24"/>
        <v>4.3250998003992016E-3</v>
      </c>
      <c r="F403" s="46">
        <f>Shiller!E405</f>
        <v>8.2776793390000005</v>
      </c>
      <c r="G403" s="44">
        <f t="shared" si="25"/>
        <v>0.95551731807650553</v>
      </c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</row>
    <row r="404" spans="1:22" ht="15.75" x14ac:dyDescent="0.25">
      <c r="A404" s="43">
        <f t="shared" si="26"/>
        <v>1904</v>
      </c>
      <c r="B404" s="43">
        <f t="shared" si="27"/>
        <v>2</v>
      </c>
      <c r="C404" s="46">
        <f>Shiller!B406</f>
        <v>6.5</v>
      </c>
      <c r="D404" s="44">
        <f>Shiller!C406/12</f>
        <v>2.8608333333333333E-2</v>
      </c>
      <c r="E404" s="47">
        <f t="shared" si="24"/>
        <v>4.4012820512820509E-3</v>
      </c>
      <c r="F404" s="46">
        <f>Shiller!E406</f>
        <v>8.4679289260000008</v>
      </c>
      <c r="G404" s="44">
        <f t="shared" si="25"/>
        <v>1.0126456882406678</v>
      </c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</row>
    <row r="405" spans="1:22" ht="15.75" x14ac:dyDescent="0.25">
      <c r="A405" s="43">
        <f t="shared" si="26"/>
        <v>1904</v>
      </c>
      <c r="B405" s="43">
        <f t="shared" si="27"/>
        <v>3</v>
      </c>
      <c r="C405" s="46">
        <f>Shiller!B407</f>
        <v>6.48</v>
      </c>
      <c r="D405" s="44">
        <f>Shiller!C407/12</f>
        <v>2.8333333333333335E-2</v>
      </c>
      <c r="E405" s="47">
        <f t="shared" si="24"/>
        <v>4.3724279835390947E-3</v>
      </c>
      <c r="F405" s="46">
        <f>Shiller!E407</f>
        <v>8.3728446279999993</v>
      </c>
      <c r="G405" s="44">
        <f t="shared" si="25"/>
        <v>1.0408442676177054</v>
      </c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</row>
    <row r="406" spans="1:22" ht="15.75" x14ac:dyDescent="0.25">
      <c r="A406" s="43">
        <f t="shared" si="26"/>
        <v>1904</v>
      </c>
      <c r="B406" s="43">
        <f t="shared" si="27"/>
        <v>4</v>
      </c>
      <c r="C406" s="46">
        <f>Shiller!B408</f>
        <v>6.64</v>
      </c>
      <c r="D406" s="44">
        <f>Shiller!C408/12</f>
        <v>2.8058333333333334E-2</v>
      </c>
      <c r="E406" s="47">
        <f t="shared" si="24"/>
        <v>4.2256526104417673E-3</v>
      </c>
      <c r="F406" s="46">
        <f>Shiller!E408</f>
        <v>8.2776793390000005</v>
      </c>
      <c r="G406" s="44">
        <f t="shared" si="25"/>
        <v>1.0061754554007727</v>
      </c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</row>
    <row r="407" spans="1:22" ht="15.75" x14ac:dyDescent="0.25">
      <c r="A407" s="43">
        <f t="shared" si="26"/>
        <v>1904</v>
      </c>
      <c r="B407" s="43">
        <f t="shared" si="27"/>
        <v>5</v>
      </c>
      <c r="C407" s="46">
        <f>Shiller!B409</f>
        <v>6.5</v>
      </c>
      <c r="D407" s="44">
        <f>Shiller!C409/12</f>
        <v>2.7774999999999998E-2</v>
      </c>
      <c r="E407" s="47">
        <f t="shared" si="24"/>
        <v>4.2730769230769228E-3</v>
      </c>
      <c r="F407" s="46">
        <f>Shiller!E409</f>
        <v>8.0873811569999994</v>
      </c>
      <c r="G407" s="44">
        <f t="shared" si="25"/>
        <v>1.0058115384615385</v>
      </c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</row>
    <row r="408" spans="1:22" ht="15.75" x14ac:dyDescent="0.25">
      <c r="A408" s="43">
        <f t="shared" si="26"/>
        <v>1904</v>
      </c>
      <c r="B408" s="43">
        <f t="shared" si="27"/>
        <v>6</v>
      </c>
      <c r="C408" s="46">
        <f>Shiller!B410</f>
        <v>6.51</v>
      </c>
      <c r="D408" s="44">
        <f>Shiller!C410/12</f>
        <v>2.75E-2</v>
      </c>
      <c r="E408" s="47">
        <f t="shared" si="24"/>
        <v>4.2242703533026116E-3</v>
      </c>
      <c r="F408" s="46">
        <f>Shiller!E410</f>
        <v>8.0873811569999994</v>
      </c>
      <c r="G408" s="44">
        <f t="shared" si="25"/>
        <v>1.045698924731183</v>
      </c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</row>
    <row r="409" spans="1:22" ht="15.75" x14ac:dyDescent="0.25">
      <c r="A409" s="43">
        <f t="shared" si="26"/>
        <v>1904</v>
      </c>
      <c r="B409" s="43">
        <f t="shared" si="27"/>
        <v>7</v>
      </c>
      <c r="C409" s="46">
        <f>Shiller!B411</f>
        <v>6.78</v>
      </c>
      <c r="D409" s="44">
        <f>Shiller!C411/12</f>
        <v>2.7224999999999999E-2</v>
      </c>
      <c r="E409" s="47">
        <f t="shared" si="24"/>
        <v>4.0154867256637162E-3</v>
      </c>
      <c r="F409" s="46">
        <f>Shiller!E411</f>
        <v>8.0873811569999994</v>
      </c>
      <c r="G409" s="44">
        <f t="shared" si="25"/>
        <v>1.0259180210961134</v>
      </c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</row>
    <row r="410" spans="1:22" ht="15.75" x14ac:dyDescent="0.25">
      <c r="A410" s="43">
        <f t="shared" si="26"/>
        <v>1904</v>
      </c>
      <c r="B410" s="43">
        <f t="shared" si="27"/>
        <v>8</v>
      </c>
      <c r="C410" s="46">
        <f>Shiller!B412</f>
        <v>7.01</v>
      </c>
      <c r="D410" s="44">
        <f>Shiller!C412/12</f>
        <v>2.6941666666666666E-2</v>
      </c>
      <c r="E410" s="47">
        <f t="shared" si="24"/>
        <v>3.843319067998098E-3</v>
      </c>
      <c r="F410" s="46">
        <f>Shiller!E412</f>
        <v>8.18251405</v>
      </c>
      <c r="G410" s="44">
        <f t="shared" si="25"/>
        <v>1.0360608342255353</v>
      </c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</row>
    <row r="411" spans="1:22" ht="15.75" x14ac:dyDescent="0.25">
      <c r="A411" s="43">
        <f t="shared" si="26"/>
        <v>1904</v>
      </c>
      <c r="B411" s="43">
        <f t="shared" si="27"/>
        <v>9</v>
      </c>
      <c r="C411" s="46">
        <f>Shiller!B413</f>
        <v>7.32</v>
      </c>
      <c r="D411" s="44">
        <f>Shiller!C413/12</f>
        <v>2.6666666666666668E-2</v>
      </c>
      <c r="E411" s="47">
        <f t="shared" si="24"/>
        <v>3.6429872495446266E-3</v>
      </c>
      <c r="F411" s="46">
        <f>Shiller!E413</f>
        <v>8.2776793390000005</v>
      </c>
      <c r="G411" s="44">
        <f t="shared" si="25"/>
        <v>1.0623861566484518</v>
      </c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</row>
    <row r="412" spans="1:22" ht="15.75" x14ac:dyDescent="0.25">
      <c r="A412" s="43">
        <f t="shared" si="26"/>
        <v>1904</v>
      </c>
      <c r="B412" s="43">
        <f t="shared" si="27"/>
        <v>10</v>
      </c>
      <c r="C412" s="46">
        <f>Shiller!B414</f>
        <v>7.75</v>
      </c>
      <c r="D412" s="44">
        <f>Shiller!C414/12</f>
        <v>2.6391666666666664E-2</v>
      </c>
      <c r="E412" s="47">
        <f t="shared" si="24"/>
        <v>3.4053763440860213E-3</v>
      </c>
      <c r="F412" s="46">
        <f>Shiller!E414</f>
        <v>8.2776793390000005</v>
      </c>
      <c r="G412" s="44">
        <f t="shared" si="25"/>
        <v>1.0339142801207504</v>
      </c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</row>
    <row r="413" spans="1:22" ht="15.75" x14ac:dyDescent="0.25">
      <c r="A413" s="43">
        <f t="shared" si="26"/>
        <v>1904</v>
      </c>
      <c r="B413" s="43">
        <f t="shared" si="27"/>
        <v>11</v>
      </c>
      <c r="C413" s="46">
        <f>Shiller!B415</f>
        <v>8.17</v>
      </c>
      <c r="D413" s="44">
        <f>Shiller!C415/12</f>
        <v>2.6108333333333334E-2</v>
      </c>
      <c r="E413" s="47">
        <f t="shared" si="24"/>
        <v>3.1956344349245206E-3</v>
      </c>
      <c r="F413" s="46">
        <f>Shiller!E415</f>
        <v>8.4679289260000008</v>
      </c>
      <c r="G413" s="44">
        <f t="shared" si="25"/>
        <v>1.0129875560995512</v>
      </c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</row>
    <row r="414" spans="1:22" ht="15.75" x14ac:dyDescent="0.25">
      <c r="A414" s="43">
        <f t="shared" si="26"/>
        <v>1904</v>
      </c>
      <c r="B414" s="43">
        <f t="shared" si="27"/>
        <v>12</v>
      </c>
      <c r="C414" s="46">
        <f>Shiller!B416</f>
        <v>8.25</v>
      </c>
      <c r="D414" s="44">
        <f>Shiller!C416/12</f>
        <v>2.5833333333333333E-2</v>
      </c>
      <c r="E414" s="47">
        <f t="shared" si="24"/>
        <v>3.1313131313131311E-3</v>
      </c>
      <c r="F414" s="46">
        <f>Shiller!E416</f>
        <v>8.4679289260000008</v>
      </c>
      <c r="G414" s="44">
        <f t="shared" si="25"/>
        <v>1.0249494949494948</v>
      </c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</row>
    <row r="415" spans="1:22" ht="15.75" x14ac:dyDescent="0.25">
      <c r="A415" s="43">
        <f t="shared" si="26"/>
        <v>1905</v>
      </c>
      <c r="B415" s="43">
        <f t="shared" si="27"/>
        <v>1</v>
      </c>
      <c r="C415" s="46">
        <f>Shiller!B417</f>
        <v>8.43</v>
      </c>
      <c r="D415" s="44">
        <f>Shiller!C417/12</f>
        <v>2.5974999999999998E-2</v>
      </c>
      <c r="E415" s="47">
        <f t="shared" si="24"/>
        <v>3.0812574139976274E-3</v>
      </c>
      <c r="F415" s="46">
        <f>Shiller!E417</f>
        <v>8.4679289260000008</v>
      </c>
      <c r="G415" s="44">
        <f t="shared" si="25"/>
        <v>1.0469721233689206</v>
      </c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</row>
    <row r="416" spans="1:22" ht="15.75" x14ac:dyDescent="0.25">
      <c r="A416" s="43">
        <f t="shared" si="26"/>
        <v>1905</v>
      </c>
      <c r="B416" s="43">
        <f t="shared" si="27"/>
        <v>2</v>
      </c>
      <c r="C416" s="46">
        <f>Shiller!B418</f>
        <v>8.8000000000000007</v>
      </c>
      <c r="D416" s="44">
        <f>Shiller!C418/12</f>
        <v>2.6108333333333334E-2</v>
      </c>
      <c r="E416" s="47">
        <f t="shared" si="24"/>
        <v>2.9668560606060605E-3</v>
      </c>
      <c r="F416" s="46">
        <f>Shiller!E418</f>
        <v>8.4679289260000008</v>
      </c>
      <c r="G416" s="44">
        <f t="shared" si="25"/>
        <v>1.0430548399637101</v>
      </c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</row>
    <row r="417" spans="1:22" ht="15.75" x14ac:dyDescent="0.25">
      <c r="A417" s="43">
        <f t="shared" si="26"/>
        <v>1905</v>
      </c>
      <c r="B417" s="43">
        <f t="shared" si="27"/>
        <v>3</v>
      </c>
      <c r="C417" s="46">
        <f>Shiller!B419</f>
        <v>9.0500000000000007</v>
      </c>
      <c r="D417" s="44">
        <f>Shiller!C419/12</f>
        <v>2.6249999999999999E-2</v>
      </c>
      <c r="E417" s="47">
        <f t="shared" si="24"/>
        <v>2.900552486187845E-3</v>
      </c>
      <c r="F417" s="46">
        <f>Shiller!E419</f>
        <v>8.3728446279999993</v>
      </c>
      <c r="G417" s="44">
        <f t="shared" si="25"/>
        <v>0.99074585635359103</v>
      </c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</row>
    <row r="418" spans="1:22" ht="15.75" x14ac:dyDescent="0.25">
      <c r="A418" s="43">
        <f t="shared" si="26"/>
        <v>1905</v>
      </c>
      <c r="B418" s="43">
        <f t="shared" si="27"/>
        <v>4</v>
      </c>
      <c r="C418" s="46">
        <f>Shiller!B420</f>
        <v>8.94</v>
      </c>
      <c r="D418" s="44">
        <f>Shiller!C420/12</f>
        <v>2.6391666666666664E-2</v>
      </c>
      <c r="E418" s="47">
        <f t="shared" si="24"/>
        <v>2.9520879940343027E-3</v>
      </c>
      <c r="F418" s="46">
        <f>Shiller!E420</f>
        <v>8.3728446279999993</v>
      </c>
      <c r="G418" s="44">
        <f t="shared" si="25"/>
        <v>0.9646658714340004</v>
      </c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</row>
    <row r="419" spans="1:22" ht="15.75" x14ac:dyDescent="0.25">
      <c r="A419" s="43">
        <f t="shared" si="26"/>
        <v>1905</v>
      </c>
      <c r="B419" s="43">
        <f t="shared" si="27"/>
        <v>5</v>
      </c>
      <c r="C419" s="46">
        <f>Shiller!B421</f>
        <v>8.5</v>
      </c>
      <c r="D419" s="44">
        <f>Shiller!C421/12</f>
        <v>2.6525000000000003E-2</v>
      </c>
      <c r="E419" s="47">
        <f t="shared" si="24"/>
        <v>3.1205882352941181E-3</v>
      </c>
      <c r="F419" s="46">
        <f>Shiller!E421</f>
        <v>8.2776793390000005</v>
      </c>
      <c r="G419" s="44">
        <f t="shared" si="25"/>
        <v>1.0148852941176467</v>
      </c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</row>
    <row r="420" spans="1:22" ht="15.75" x14ac:dyDescent="0.25">
      <c r="A420" s="43">
        <f t="shared" si="26"/>
        <v>1905</v>
      </c>
      <c r="B420" s="43">
        <f t="shared" si="27"/>
        <v>6</v>
      </c>
      <c r="C420" s="46">
        <f>Shiller!B422</f>
        <v>8.6</v>
      </c>
      <c r="D420" s="44">
        <f>Shiller!C422/12</f>
        <v>2.6666666666666668E-2</v>
      </c>
      <c r="E420" s="47">
        <f t="shared" si="24"/>
        <v>3.10077519379845E-3</v>
      </c>
      <c r="F420" s="46">
        <f>Shiller!E422</f>
        <v>8.2776793390000005</v>
      </c>
      <c r="G420" s="44">
        <f t="shared" si="25"/>
        <v>1.0344961240310078</v>
      </c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</row>
    <row r="421" spans="1:22" ht="15.75" x14ac:dyDescent="0.25">
      <c r="A421" s="43">
        <f t="shared" si="26"/>
        <v>1905</v>
      </c>
      <c r="B421" s="43">
        <f t="shared" si="27"/>
        <v>7</v>
      </c>
      <c r="C421" s="46">
        <f>Shiller!B423</f>
        <v>8.8699999999999992</v>
      </c>
      <c r="D421" s="44">
        <f>Shiller!C423/12</f>
        <v>2.6808333333333333E-2</v>
      </c>
      <c r="E421" s="47">
        <f t="shared" si="24"/>
        <v>3.0223600150319431E-3</v>
      </c>
      <c r="F421" s="46">
        <f>Shiller!E423</f>
        <v>8.2776793390000005</v>
      </c>
      <c r="G421" s="44">
        <f t="shared" si="25"/>
        <v>1.0284376146695828</v>
      </c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</row>
    <row r="422" spans="1:22" ht="15.75" x14ac:dyDescent="0.25">
      <c r="A422" s="43">
        <f t="shared" si="26"/>
        <v>1905</v>
      </c>
      <c r="B422" s="43">
        <f t="shared" si="27"/>
        <v>8</v>
      </c>
      <c r="C422" s="46">
        <f>Shiller!B424</f>
        <v>9.1999999999999993</v>
      </c>
      <c r="D422" s="44">
        <f>Shiller!C424/12</f>
        <v>2.6941666666666666E-2</v>
      </c>
      <c r="E422" s="47">
        <f t="shared" si="24"/>
        <v>2.9284420289855074E-3</v>
      </c>
      <c r="F422" s="46">
        <f>Shiller!E424</f>
        <v>8.3728446279999993</v>
      </c>
      <c r="G422" s="44">
        <f t="shared" si="25"/>
        <v>1.0177234151375398</v>
      </c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</row>
    <row r="423" spans="1:22" ht="15.75" x14ac:dyDescent="0.25">
      <c r="A423" s="43">
        <f t="shared" si="26"/>
        <v>1905</v>
      </c>
      <c r="B423" s="43">
        <f t="shared" si="27"/>
        <v>9</v>
      </c>
      <c r="C423" s="46">
        <f>Shiller!B425</f>
        <v>9.23</v>
      </c>
      <c r="D423" s="44">
        <f>Shiller!C425/12</f>
        <v>2.7083333333333334E-2</v>
      </c>
      <c r="E423" s="47">
        <f t="shared" si="24"/>
        <v>2.9342723004694834E-3</v>
      </c>
      <c r="F423" s="46">
        <f>Shiller!E425</f>
        <v>8.2776793390000005</v>
      </c>
      <c r="G423" s="44">
        <f t="shared" si="25"/>
        <v>1.0170187793427228</v>
      </c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</row>
    <row r="424" spans="1:22" ht="15.75" x14ac:dyDescent="0.25">
      <c r="A424" s="43">
        <f t="shared" si="26"/>
        <v>1905</v>
      </c>
      <c r="B424" s="43">
        <f t="shared" si="27"/>
        <v>10</v>
      </c>
      <c r="C424" s="46">
        <f>Shiller!B426</f>
        <v>9.36</v>
      </c>
      <c r="D424" s="44">
        <f>Shiller!C426/12</f>
        <v>2.7224999999999999E-2</v>
      </c>
      <c r="E424" s="47">
        <f t="shared" si="24"/>
        <v>2.9086538461538464E-3</v>
      </c>
      <c r="F424" s="46">
        <f>Shiller!E426</f>
        <v>8.2776793390000005</v>
      </c>
      <c r="G424" s="44">
        <f t="shared" si="25"/>
        <v>0.98626154432362989</v>
      </c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</row>
    <row r="425" spans="1:22" ht="15.75" x14ac:dyDescent="0.25">
      <c r="A425" s="43">
        <f t="shared" si="26"/>
        <v>1905</v>
      </c>
      <c r="B425" s="43">
        <f t="shared" si="27"/>
        <v>11</v>
      </c>
      <c r="C425" s="46">
        <f>Shiller!B427</f>
        <v>9.31</v>
      </c>
      <c r="D425" s="44">
        <f>Shiller!C427/12</f>
        <v>2.7358333333333332E-2</v>
      </c>
      <c r="E425" s="47">
        <f t="shared" si="24"/>
        <v>2.9385964912280699E-3</v>
      </c>
      <c r="F425" s="46">
        <f>Shiller!E427</f>
        <v>8.3728446279999993</v>
      </c>
      <c r="G425" s="44">
        <f t="shared" si="25"/>
        <v>1.0161370582235516</v>
      </c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</row>
    <row r="426" spans="1:22" ht="15.75" x14ac:dyDescent="0.25">
      <c r="A426" s="43">
        <f t="shared" si="26"/>
        <v>1905</v>
      </c>
      <c r="B426" s="43">
        <f t="shared" si="27"/>
        <v>12</v>
      </c>
      <c r="C426" s="46">
        <f>Shiller!B428</f>
        <v>9.5399999999999991</v>
      </c>
      <c r="D426" s="44">
        <f>Shiller!C428/12</f>
        <v>2.75E-2</v>
      </c>
      <c r="E426" s="47">
        <f t="shared" si="24"/>
        <v>2.8825995807127886E-3</v>
      </c>
      <c r="F426" s="46">
        <f>Shiller!E428</f>
        <v>8.4679289260000008</v>
      </c>
      <c r="G426" s="44">
        <f t="shared" si="25"/>
        <v>1.037473794549266</v>
      </c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</row>
    <row r="427" spans="1:22" ht="15.75" x14ac:dyDescent="0.25">
      <c r="A427" s="43">
        <f t="shared" si="26"/>
        <v>1906</v>
      </c>
      <c r="B427" s="43">
        <f t="shared" si="27"/>
        <v>1</v>
      </c>
      <c r="C427" s="46">
        <f>Shiller!B429</f>
        <v>9.8699999999999992</v>
      </c>
      <c r="D427" s="44">
        <f>Shiller!C429/12</f>
        <v>2.7983333333333332E-2</v>
      </c>
      <c r="E427" s="47">
        <f t="shared" si="24"/>
        <v>2.8351908139142182E-3</v>
      </c>
      <c r="F427" s="46">
        <f>Shiller!E429</f>
        <v>8.4679289260000008</v>
      </c>
      <c r="G427" s="44">
        <f t="shared" si="25"/>
        <v>0.99574299223235407</v>
      </c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</row>
    <row r="428" spans="1:22" ht="15.75" x14ac:dyDescent="0.25">
      <c r="A428" s="43">
        <f t="shared" si="26"/>
        <v>1906</v>
      </c>
      <c r="B428" s="43">
        <f t="shared" si="27"/>
        <v>2</v>
      </c>
      <c r="C428" s="46">
        <f>Shiller!B430</f>
        <v>9.8000000000000007</v>
      </c>
      <c r="D428" s="44">
        <f>Shiller!C430/12</f>
        <v>2.8475E-2</v>
      </c>
      <c r="E428" s="47">
        <f t="shared" si="24"/>
        <v>2.9056122448979588E-3</v>
      </c>
      <c r="F428" s="46">
        <f>Shiller!E430</f>
        <v>8.4679289260000008</v>
      </c>
      <c r="G428" s="44">
        <f t="shared" si="25"/>
        <v>0.97841581632653063</v>
      </c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</row>
    <row r="429" spans="1:22" ht="15.75" x14ac:dyDescent="0.25">
      <c r="A429" s="43">
        <f t="shared" si="26"/>
        <v>1906</v>
      </c>
      <c r="B429" s="43">
        <f t="shared" si="27"/>
        <v>3</v>
      </c>
      <c r="C429" s="46">
        <f>Shiller!B431</f>
        <v>9.56</v>
      </c>
      <c r="D429" s="44">
        <f>Shiller!C431/12</f>
        <v>2.8958333333333332E-2</v>
      </c>
      <c r="E429" s="47">
        <f t="shared" si="24"/>
        <v>3.0291143654114362E-3</v>
      </c>
      <c r="F429" s="46">
        <f>Shiller!E431</f>
        <v>8.4679289260000008</v>
      </c>
      <c r="G429" s="44">
        <f t="shared" si="25"/>
        <v>0.98943078800557871</v>
      </c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</row>
    <row r="430" spans="1:22" ht="15.75" x14ac:dyDescent="0.25">
      <c r="A430" s="43">
        <f t="shared" si="26"/>
        <v>1906</v>
      </c>
      <c r="B430" s="43">
        <f t="shared" si="27"/>
        <v>4</v>
      </c>
      <c r="C430" s="46">
        <f>Shiller!B432</f>
        <v>9.43</v>
      </c>
      <c r="D430" s="44">
        <f>Shiller!C432/12</f>
        <v>2.9441666666666668E-2</v>
      </c>
      <c r="E430" s="47">
        <f t="shared" si="24"/>
        <v>3.122127960410039E-3</v>
      </c>
      <c r="F430" s="46">
        <f>Shiller!E432</f>
        <v>8.4679289260000008</v>
      </c>
      <c r="G430" s="44">
        <f t="shared" si="25"/>
        <v>0.96579219964678598</v>
      </c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</row>
    <row r="431" spans="1:22" ht="15.75" x14ac:dyDescent="0.25">
      <c r="A431" s="43">
        <f t="shared" si="26"/>
        <v>1906</v>
      </c>
      <c r="B431" s="43">
        <f t="shared" si="27"/>
        <v>5</v>
      </c>
      <c r="C431" s="46">
        <f>Shiller!B433</f>
        <v>9.18</v>
      </c>
      <c r="D431" s="44">
        <f>Shiller!C433/12</f>
        <v>2.9933333333333336E-2</v>
      </c>
      <c r="E431" s="47">
        <f t="shared" si="24"/>
        <v>3.2607116920842414E-3</v>
      </c>
      <c r="F431" s="46">
        <f>Shiller!E433</f>
        <v>8.5630942149999996</v>
      </c>
      <c r="G431" s="44">
        <f t="shared" si="25"/>
        <v>1.016332607116921</v>
      </c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</row>
    <row r="432" spans="1:22" ht="15.75" x14ac:dyDescent="0.25">
      <c r="A432" s="43">
        <f t="shared" si="26"/>
        <v>1906</v>
      </c>
      <c r="B432" s="43">
        <f t="shared" si="27"/>
        <v>6</v>
      </c>
      <c r="C432" s="46">
        <f>Shiller!B434</f>
        <v>9.3000000000000007</v>
      </c>
      <c r="D432" s="44">
        <f>Shiller!C434/12</f>
        <v>3.0416666666666665E-2</v>
      </c>
      <c r="E432" s="47">
        <f t="shared" si="24"/>
        <v>3.2706093189964155E-3</v>
      </c>
      <c r="F432" s="46">
        <f>Shiller!E434</f>
        <v>8.5630942149999996</v>
      </c>
      <c r="G432" s="44">
        <f t="shared" si="25"/>
        <v>1.0110544092036211</v>
      </c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</row>
    <row r="433" spans="1:22" ht="15.75" x14ac:dyDescent="0.25">
      <c r="A433" s="43">
        <f t="shared" si="26"/>
        <v>1906</v>
      </c>
      <c r="B433" s="43">
        <f t="shared" si="27"/>
        <v>7</v>
      </c>
      <c r="C433" s="46">
        <f>Shiller!B435</f>
        <v>9.06</v>
      </c>
      <c r="D433" s="44">
        <f>Shiller!C435/12</f>
        <v>3.09E-2</v>
      </c>
      <c r="E433" s="47">
        <f t="shared" si="24"/>
        <v>3.4105960264900659E-3</v>
      </c>
      <c r="F433" s="46">
        <f>Shiller!E435</f>
        <v>8.2776793390000005</v>
      </c>
      <c r="G433" s="44">
        <f t="shared" si="25"/>
        <v>1.0532334843939739</v>
      </c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</row>
    <row r="434" spans="1:22" ht="15.75" x14ac:dyDescent="0.25">
      <c r="A434" s="43">
        <f t="shared" si="26"/>
        <v>1906</v>
      </c>
      <c r="B434" s="43">
        <f t="shared" si="27"/>
        <v>8</v>
      </c>
      <c r="C434" s="46">
        <f>Shiller!B436</f>
        <v>9.73</v>
      </c>
      <c r="D434" s="44">
        <f>Shiller!C436/12</f>
        <v>3.1391666666666665E-2</v>
      </c>
      <c r="E434" s="47">
        <f t="shared" si="24"/>
        <v>3.226276121959575E-3</v>
      </c>
      <c r="F434" s="46">
        <f>Shiller!E436</f>
        <v>8.4679289260000008</v>
      </c>
      <c r="G434" s="44">
        <f t="shared" si="25"/>
        <v>1.0226026755436584</v>
      </c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</row>
    <row r="435" spans="1:22" ht="15.75" x14ac:dyDescent="0.25">
      <c r="A435" s="43">
        <f t="shared" si="26"/>
        <v>1906</v>
      </c>
      <c r="B435" s="43">
        <f t="shared" si="27"/>
        <v>9</v>
      </c>
      <c r="C435" s="46">
        <f>Shiller!B437</f>
        <v>10.029999999999999</v>
      </c>
      <c r="D435" s="44">
        <f>Shiller!C437/12</f>
        <v>3.1875000000000001E-2</v>
      </c>
      <c r="E435" s="47">
        <f t="shared" si="24"/>
        <v>3.1779661016949155E-3</v>
      </c>
      <c r="F435" s="46">
        <f>Shiller!E437</f>
        <v>8.5630942149999996</v>
      </c>
      <c r="G435" s="44">
        <f t="shared" si="25"/>
        <v>0.95217449698549816</v>
      </c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</row>
    <row r="436" spans="1:22" ht="15.75" x14ac:dyDescent="0.25">
      <c r="A436" s="43">
        <f t="shared" si="26"/>
        <v>1906</v>
      </c>
      <c r="B436" s="43">
        <f t="shared" si="27"/>
        <v>10</v>
      </c>
      <c r="C436" s="46">
        <f>Shiller!B438</f>
        <v>9.73</v>
      </c>
      <c r="D436" s="44">
        <f>Shiller!C438/12</f>
        <v>3.2358333333333329E-2</v>
      </c>
      <c r="E436" s="47">
        <f t="shared" si="24"/>
        <v>3.3256252141144224E-3</v>
      </c>
      <c r="F436" s="46">
        <f>Shiller!E438</f>
        <v>8.7534247930000006</v>
      </c>
      <c r="G436" s="44">
        <f t="shared" si="25"/>
        <v>1.0129139313120903</v>
      </c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</row>
    <row r="437" spans="1:22" ht="15.75" x14ac:dyDescent="0.25">
      <c r="A437" s="43">
        <f t="shared" si="26"/>
        <v>1906</v>
      </c>
      <c r="B437" s="43">
        <f t="shared" si="27"/>
        <v>11</v>
      </c>
      <c r="C437" s="46">
        <f>Shiller!B439</f>
        <v>9.93</v>
      </c>
      <c r="D437" s="44">
        <f>Shiller!C439/12</f>
        <v>3.2849999999999997E-2</v>
      </c>
      <c r="E437" s="47">
        <f t="shared" si="24"/>
        <v>3.3081570996978849E-3</v>
      </c>
      <c r="F437" s="46">
        <f>Shiller!E439</f>
        <v>8.8485090910000004</v>
      </c>
      <c r="G437" s="44">
        <f t="shared" si="25"/>
        <v>0.98370063907731842</v>
      </c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</row>
    <row r="438" spans="1:22" ht="15.75" x14ac:dyDescent="0.25">
      <c r="A438" s="43">
        <f t="shared" si="26"/>
        <v>1906</v>
      </c>
      <c r="B438" s="43">
        <f t="shared" si="27"/>
        <v>12</v>
      </c>
      <c r="C438" s="46">
        <f>Shiller!B440</f>
        <v>9.84</v>
      </c>
      <c r="D438" s="44">
        <f>Shiller!C440/12</f>
        <v>3.3333333333333333E-2</v>
      </c>
      <c r="E438" s="47">
        <f t="shared" si="24"/>
        <v>3.3875338753387536E-3</v>
      </c>
      <c r="F438" s="46">
        <f>Shiller!E440</f>
        <v>8.9436743799999991</v>
      </c>
      <c r="G438" s="44">
        <f t="shared" si="25"/>
        <v>0.98538116593331415</v>
      </c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</row>
    <row r="439" spans="1:22" ht="15.75" x14ac:dyDescent="0.25">
      <c r="A439" s="43">
        <f t="shared" si="26"/>
        <v>1907</v>
      </c>
      <c r="B439" s="43">
        <f t="shared" si="27"/>
        <v>1</v>
      </c>
      <c r="C439" s="46">
        <f>Shiller!B441</f>
        <v>9.56</v>
      </c>
      <c r="D439" s="44">
        <f>Shiller!C441/12</f>
        <v>3.360833333333333E-2</v>
      </c>
      <c r="E439" s="47">
        <f t="shared" si="24"/>
        <v>3.5155160390516033E-3</v>
      </c>
      <c r="F439" s="46">
        <f>Shiller!E441</f>
        <v>8.8485090910000004</v>
      </c>
      <c r="G439" s="44">
        <f t="shared" si="25"/>
        <v>0.95173857623672597</v>
      </c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</row>
    <row r="440" spans="1:22" ht="15.75" x14ac:dyDescent="0.25">
      <c r="A440" s="43">
        <f t="shared" si="26"/>
        <v>1907</v>
      </c>
      <c r="B440" s="43">
        <f t="shared" si="27"/>
        <v>2</v>
      </c>
      <c r="C440" s="46">
        <f>Shiller!B442</f>
        <v>9.26</v>
      </c>
      <c r="D440" s="44">
        <f>Shiller!C442/12</f>
        <v>3.3891666666666667E-2</v>
      </c>
      <c r="E440" s="47">
        <f t="shared" si="24"/>
        <v>3.6600071994240461E-3</v>
      </c>
      <c r="F440" s="46">
        <f>Shiller!E442</f>
        <v>9.0388396689999997</v>
      </c>
      <c r="G440" s="44">
        <f t="shared" si="25"/>
        <v>0.91498271655982344</v>
      </c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</row>
    <row r="441" spans="1:22" ht="15.75" x14ac:dyDescent="0.25">
      <c r="A441" s="43">
        <f t="shared" si="26"/>
        <v>1907</v>
      </c>
      <c r="B441" s="43">
        <f t="shared" si="27"/>
        <v>3</v>
      </c>
      <c r="C441" s="46">
        <f>Shiller!B443</f>
        <v>8.35</v>
      </c>
      <c r="D441" s="44">
        <f>Shiller!C443/12</f>
        <v>3.4166666666666665E-2</v>
      </c>
      <c r="E441" s="47">
        <f t="shared" si="24"/>
        <v>4.0918163672654688E-3</v>
      </c>
      <c r="F441" s="46">
        <f>Shiller!E443</f>
        <v>8.9436743799999991</v>
      </c>
      <c r="G441" s="44">
        <f t="shared" si="25"/>
        <v>1.0088822355289422</v>
      </c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</row>
    <row r="442" spans="1:22" ht="15.75" x14ac:dyDescent="0.25">
      <c r="A442" s="43">
        <f t="shared" si="26"/>
        <v>1907</v>
      </c>
      <c r="B442" s="43">
        <f t="shared" si="27"/>
        <v>4</v>
      </c>
      <c r="C442" s="46">
        <f>Shiller!B444</f>
        <v>8.39</v>
      </c>
      <c r="D442" s="44">
        <f>Shiller!C444/12</f>
        <v>3.4441666666666669E-2</v>
      </c>
      <c r="E442" s="47">
        <f t="shared" si="24"/>
        <v>4.1050854191497814E-3</v>
      </c>
      <c r="F442" s="46">
        <f>Shiller!E444</f>
        <v>8.9436743799999991</v>
      </c>
      <c r="G442" s="44">
        <f t="shared" si="25"/>
        <v>0.94942279511063632</v>
      </c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</row>
    <row r="443" spans="1:22" ht="15.75" x14ac:dyDescent="0.25">
      <c r="A443" s="43">
        <f t="shared" si="26"/>
        <v>1907</v>
      </c>
      <c r="B443" s="43">
        <f t="shared" si="27"/>
        <v>5</v>
      </c>
      <c r="C443" s="46">
        <f>Shiller!B445</f>
        <v>8.1</v>
      </c>
      <c r="D443" s="44">
        <f>Shiller!C445/12</f>
        <v>3.4724999999999999E-2</v>
      </c>
      <c r="E443" s="47">
        <f t="shared" si="24"/>
        <v>4.2870370370370371E-3</v>
      </c>
      <c r="F443" s="46">
        <f>Shiller!E445</f>
        <v>9.1340049590000003</v>
      </c>
      <c r="G443" s="44">
        <f t="shared" si="25"/>
        <v>0.96221630081762688</v>
      </c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</row>
    <row r="444" spans="1:22" ht="15.75" x14ac:dyDescent="0.25">
      <c r="A444" s="43">
        <f t="shared" si="26"/>
        <v>1907</v>
      </c>
      <c r="B444" s="43">
        <f t="shared" si="27"/>
        <v>6</v>
      </c>
      <c r="C444" s="46">
        <f>Shiller!B446</f>
        <v>7.84</v>
      </c>
      <c r="D444" s="44">
        <f>Shiller!C446/12</f>
        <v>3.4999999999999996E-2</v>
      </c>
      <c r="E444" s="47">
        <f t="shared" si="24"/>
        <v>4.464285714285714E-3</v>
      </c>
      <c r="F444" s="46">
        <f>Shiller!E446</f>
        <v>9.229089256</v>
      </c>
      <c r="G444" s="44">
        <f t="shared" si="25"/>
        <v>1.042729591836735</v>
      </c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</row>
    <row r="445" spans="1:22" ht="15.75" x14ac:dyDescent="0.25">
      <c r="A445" s="43">
        <f t="shared" si="26"/>
        <v>1907</v>
      </c>
      <c r="B445" s="43">
        <f t="shared" si="27"/>
        <v>7</v>
      </c>
      <c r="C445" s="46">
        <f>Shiller!B447</f>
        <v>8.14</v>
      </c>
      <c r="D445" s="44">
        <f>Shiller!C447/12</f>
        <v>3.5275000000000001E-2</v>
      </c>
      <c r="E445" s="47">
        <f t="shared" si="24"/>
        <v>4.3335380835380832E-3</v>
      </c>
      <c r="F445" s="46">
        <f>Shiller!E447</f>
        <v>9.229089256</v>
      </c>
      <c r="G445" s="44">
        <f t="shared" si="25"/>
        <v>0.92939496314496317</v>
      </c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</row>
    <row r="446" spans="1:22" ht="15.75" x14ac:dyDescent="0.25">
      <c r="A446" s="43">
        <f t="shared" si="26"/>
        <v>1907</v>
      </c>
      <c r="B446" s="43">
        <f t="shared" si="27"/>
        <v>8</v>
      </c>
      <c r="C446" s="46">
        <f>Shiller!B448</f>
        <v>7.53</v>
      </c>
      <c r="D446" s="44">
        <f>Shiller!C448/12</f>
        <v>3.5558333333333338E-2</v>
      </c>
      <c r="E446" s="47">
        <f t="shared" si="24"/>
        <v>4.7222222222222223E-3</v>
      </c>
      <c r="F446" s="46">
        <f>Shiller!E448</f>
        <v>9.229089256</v>
      </c>
      <c r="G446" s="44">
        <f t="shared" si="25"/>
        <v>0.99409805223550241</v>
      </c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</row>
    <row r="447" spans="1:22" ht="15.75" x14ac:dyDescent="0.25">
      <c r="A447" s="43">
        <f t="shared" si="26"/>
        <v>1907</v>
      </c>
      <c r="B447" s="43">
        <f t="shared" si="27"/>
        <v>9</v>
      </c>
      <c r="C447" s="46">
        <f>Shiller!B449</f>
        <v>7.45</v>
      </c>
      <c r="D447" s="44">
        <f>Shiller!C449/12</f>
        <v>3.5833333333333335E-2</v>
      </c>
      <c r="E447" s="47">
        <f t="shared" si="24"/>
        <v>4.8098434004474272E-3</v>
      </c>
      <c r="F447" s="46">
        <f>Shiller!E449</f>
        <v>9.229089256</v>
      </c>
      <c r="G447" s="44">
        <f t="shared" si="25"/>
        <v>0.88698847070499698</v>
      </c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</row>
    <row r="448" spans="1:22" ht="15.75" x14ac:dyDescent="0.25">
      <c r="A448" s="43">
        <f t="shared" si="26"/>
        <v>1907</v>
      </c>
      <c r="B448" s="43">
        <f t="shared" si="27"/>
        <v>10</v>
      </c>
      <c r="C448" s="46">
        <f>Shiller!B450</f>
        <v>6.64</v>
      </c>
      <c r="D448" s="44">
        <f>Shiller!C450/12</f>
        <v>3.6108333333333333E-2</v>
      </c>
      <c r="E448" s="47">
        <f t="shared" si="24"/>
        <v>5.4380020080321287E-3</v>
      </c>
      <c r="F448" s="46">
        <f>Shiller!E450</f>
        <v>9.3242545450000005</v>
      </c>
      <c r="G448" s="44">
        <f t="shared" si="25"/>
        <v>0.98675671321110114</v>
      </c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</row>
    <row r="449" spans="1:22" ht="15.75" x14ac:dyDescent="0.25">
      <c r="A449" s="43">
        <f t="shared" si="26"/>
        <v>1907</v>
      </c>
      <c r="B449" s="43">
        <f t="shared" si="27"/>
        <v>11</v>
      </c>
      <c r="C449" s="46">
        <f>Shiller!B451</f>
        <v>6.25</v>
      </c>
      <c r="D449" s="44">
        <f>Shiller!C451/12</f>
        <v>3.6391666666666662E-2</v>
      </c>
      <c r="E449" s="47">
        <f t="shared" si="24"/>
        <v>5.8226666666666661E-3</v>
      </c>
      <c r="F449" s="46">
        <f>Shiller!E451</f>
        <v>8.9436743799999991</v>
      </c>
      <c r="G449" s="44">
        <f t="shared" si="25"/>
        <v>1.0798697660116372</v>
      </c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</row>
    <row r="450" spans="1:22" ht="15.75" x14ac:dyDescent="0.25">
      <c r="A450" s="43">
        <f t="shared" si="26"/>
        <v>1907</v>
      </c>
      <c r="B450" s="43">
        <f t="shared" si="27"/>
        <v>12</v>
      </c>
      <c r="C450" s="46">
        <f>Shiller!B452</f>
        <v>6.57</v>
      </c>
      <c r="D450" s="44">
        <f>Shiller!C452/12</f>
        <v>3.6666666666666667E-2</v>
      </c>
      <c r="E450" s="47">
        <f t="shared" si="24"/>
        <v>5.5809233891425669E-3</v>
      </c>
      <c r="F450" s="46">
        <f>Shiller!E452</f>
        <v>8.7534247930000006</v>
      </c>
      <c r="G450" s="44">
        <f t="shared" si="25"/>
        <v>1.0596585818614144</v>
      </c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</row>
    <row r="451" spans="1:22" ht="15.75" x14ac:dyDescent="0.25">
      <c r="A451" s="43">
        <f t="shared" si="26"/>
        <v>1908</v>
      </c>
      <c r="B451" s="43">
        <f t="shared" si="27"/>
        <v>1</v>
      </c>
      <c r="C451" s="46">
        <f>Shiller!B453</f>
        <v>6.85</v>
      </c>
      <c r="D451" s="44">
        <f>Shiller!C453/12</f>
        <v>3.6391666666666662E-2</v>
      </c>
      <c r="E451" s="47">
        <f t="shared" si="24"/>
        <v>5.3126520681265202E-3</v>
      </c>
      <c r="F451" s="46">
        <f>Shiller!E453</f>
        <v>8.6582595040000001</v>
      </c>
      <c r="G451" s="44">
        <f t="shared" si="25"/>
        <v>0.9795241254135989</v>
      </c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</row>
    <row r="452" spans="1:22" ht="15.75" x14ac:dyDescent="0.25">
      <c r="A452" s="43">
        <f t="shared" si="26"/>
        <v>1908</v>
      </c>
      <c r="B452" s="43">
        <f t="shared" si="27"/>
        <v>2</v>
      </c>
      <c r="C452" s="46">
        <f>Shiller!B454</f>
        <v>6.6</v>
      </c>
      <c r="D452" s="44">
        <f>Shiller!C454/12</f>
        <v>3.6108333333333333E-2</v>
      </c>
      <c r="E452" s="47">
        <f t="shared" si="24"/>
        <v>5.470959595959596E-3</v>
      </c>
      <c r="F452" s="46">
        <f>Shiller!E454</f>
        <v>8.5630942149999996</v>
      </c>
      <c r="G452" s="44">
        <f t="shared" si="25"/>
        <v>1.0463800505050507</v>
      </c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</row>
    <row r="453" spans="1:22" ht="15.75" x14ac:dyDescent="0.25">
      <c r="A453" s="43">
        <f t="shared" si="26"/>
        <v>1908</v>
      </c>
      <c r="B453" s="43">
        <f t="shared" si="27"/>
        <v>3</v>
      </c>
      <c r="C453" s="46">
        <f>Shiller!B455</f>
        <v>6.87</v>
      </c>
      <c r="D453" s="44">
        <f>Shiller!C455/12</f>
        <v>3.5833333333333335E-2</v>
      </c>
      <c r="E453" s="47">
        <f t="shared" si="24"/>
        <v>5.215914604560893E-3</v>
      </c>
      <c r="F453" s="46">
        <f>Shiller!E455</f>
        <v>8.5630942149999996</v>
      </c>
      <c r="G453" s="44">
        <f t="shared" si="25"/>
        <v>1.0474900321574703</v>
      </c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</row>
    <row r="454" spans="1:22" ht="15.75" x14ac:dyDescent="0.25">
      <c r="A454" s="43">
        <f t="shared" si="26"/>
        <v>1908</v>
      </c>
      <c r="B454" s="43">
        <f t="shared" si="27"/>
        <v>4</v>
      </c>
      <c r="C454" s="46">
        <f>Shiller!B456</f>
        <v>7.24</v>
      </c>
      <c r="D454" s="44">
        <f>Shiller!C456/12</f>
        <v>3.5558333333333338E-2</v>
      </c>
      <c r="E454" s="47">
        <f t="shared" si="24"/>
        <v>4.9113720073664831E-3</v>
      </c>
      <c r="F454" s="46">
        <f>Shiller!E456</f>
        <v>8.6582595040000001</v>
      </c>
      <c r="G454" s="44">
        <f t="shared" si="25"/>
        <v>1.0587787753222837</v>
      </c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</row>
    <row r="455" spans="1:22" ht="15.75" x14ac:dyDescent="0.25">
      <c r="A455" s="43">
        <f t="shared" si="26"/>
        <v>1908</v>
      </c>
      <c r="B455" s="43">
        <f t="shared" si="27"/>
        <v>5</v>
      </c>
      <c r="C455" s="46">
        <f>Shiller!B457</f>
        <v>7.63</v>
      </c>
      <c r="D455" s="44">
        <f>Shiller!C457/12</f>
        <v>3.5275000000000001E-2</v>
      </c>
      <c r="E455" s="47">
        <f t="shared" si="24"/>
        <v>4.6231979030144166E-3</v>
      </c>
      <c r="F455" s="46">
        <f>Shiller!E457</f>
        <v>8.6582595040000001</v>
      </c>
      <c r="G455" s="44">
        <f t="shared" si="25"/>
        <v>1.0059338138925296</v>
      </c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</row>
    <row r="456" spans="1:22" ht="15.75" x14ac:dyDescent="0.25">
      <c r="A456" s="43">
        <f t="shared" si="26"/>
        <v>1908</v>
      </c>
      <c r="B456" s="43">
        <f t="shared" si="27"/>
        <v>6</v>
      </c>
      <c r="C456" s="46">
        <f>Shiller!B458</f>
        <v>7.64</v>
      </c>
      <c r="D456" s="44">
        <f>Shiller!C458/12</f>
        <v>3.4999999999999996E-2</v>
      </c>
      <c r="E456" s="47">
        <f t="shared" ref="E456:E519" si="28">D456/C456</f>
        <v>4.5811518324607326E-3</v>
      </c>
      <c r="F456" s="46">
        <f>Shiller!E458</f>
        <v>8.6582595040000001</v>
      </c>
      <c r="G456" s="44">
        <f t="shared" ref="G456:G519" si="29">E456+(C457/F457)/(C456/F456)</f>
        <v>1.0299601466139106</v>
      </c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</row>
    <row r="457" spans="1:22" ht="15.75" x14ac:dyDescent="0.25">
      <c r="A457" s="43">
        <f t="shared" ref="A457:A520" si="30">IF(B457=1,A456+1,A456)</f>
        <v>1908</v>
      </c>
      <c r="B457" s="43">
        <f t="shared" ref="B457:B520" si="31">IF(B456=12,1,B456+1)</f>
        <v>7</v>
      </c>
      <c r="C457" s="46">
        <f>Shiller!B459</f>
        <v>7.92</v>
      </c>
      <c r="D457" s="44">
        <f>Shiller!C459/12</f>
        <v>3.4724999999999999E-2</v>
      </c>
      <c r="E457" s="47">
        <f t="shared" si="28"/>
        <v>4.3844696969696966E-3</v>
      </c>
      <c r="F457" s="46">
        <f>Shiller!E459</f>
        <v>8.7534247930000006</v>
      </c>
      <c r="G457" s="44">
        <f t="shared" si="29"/>
        <v>1.0473137626262627</v>
      </c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</row>
    <row r="458" spans="1:22" ht="15.75" x14ac:dyDescent="0.25">
      <c r="A458" s="43">
        <f t="shared" si="30"/>
        <v>1908</v>
      </c>
      <c r="B458" s="43">
        <f t="shared" si="31"/>
        <v>8</v>
      </c>
      <c r="C458" s="46">
        <f>Shiller!B460</f>
        <v>8.26</v>
      </c>
      <c r="D458" s="44">
        <f>Shiller!C460/12</f>
        <v>3.4441666666666669E-2</v>
      </c>
      <c r="E458" s="47">
        <f t="shared" si="28"/>
        <v>4.1696933010492336E-3</v>
      </c>
      <c r="F458" s="46">
        <f>Shiller!E460</f>
        <v>8.7534247930000006</v>
      </c>
      <c r="G458" s="44">
        <f t="shared" si="29"/>
        <v>0.9932738095238095</v>
      </c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</row>
    <row r="459" spans="1:22" ht="15.75" x14ac:dyDescent="0.25">
      <c r="A459" s="43">
        <f t="shared" si="30"/>
        <v>1908</v>
      </c>
      <c r="B459" s="43">
        <f t="shared" si="31"/>
        <v>9</v>
      </c>
      <c r="C459" s="46">
        <f>Shiller!B461</f>
        <v>8.17</v>
      </c>
      <c r="D459" s="44">
        <f>Shiller!C461/12</f>
        <v>3.4166666666666665E-2</v>
      </c>
      <c r="E459" s="47">
        <f t="shared" si="28"/>
        <v>4.1819665442676453E-3</v>
      </c>
      <c r="F459" s="46">
        <f>Shiller!E461</f>
        <v>8.7534247930000006</v>
      </c>
      <c r="G459" s="44">
        <f t="shared" si="29"/>
        <v>1.0055445423424985</v>
      </c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</row>
    <row r="460" spans="1:22" ht="15.75" x14ac:dyDescent="0.25">
      <c r="A460" s="43">
        <f t="shared" si="30"/>
        <v>1908</v>
      </c>
      <c r="B460" s="43">
        <f t="shared" si="31"/>
        <v>10</v>
      </c>
      <c r="C460" s="46">
        <f>Shiller!B462</f>
        <v>8.27</v>
      </c>
      <c r="D460" s="44">
        <f>Shiller!C462/12</f>
        <v>3.3891666666666667E-2</v>
      </c>
      <c r="E460" s="47">
        <f t="shared" si="28"/>
        <v>4.0981459089076992E-3</v>
      </c>
      <c r="F460" s="46">
        <f>Shiller!E462</f>
        <v>8.8485090910000004</v>
      </c>
      <c r="G460" s="44">
        <f t="shared" si="29"/>
        <v>1.0604517450368354</v>
      </c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</row>
    <row r="461" spans="1:22" ht="15.75" x14ac:dyDescent="0.25">
      <c r="A461" s="43">
        <f t="shared" si="30"/>
        <v>1908</v>
      </c>
      <c r="B461" s="43">
        <f t="shared" si="31"/>
        <v>11</v>
      </c>
      <c r="C461" s="46">
        <f>Shiller!B463</f>
        <v>8.83</v>
      </c>
      <c r="D461" s="44">
        <f>Shiller!C463/12</f>
        <v>3.360833333333333E-2</v>
      </c>
      <c r="E461" s="47">
        <f t="shared" si="28"/>
        <v>3.806153265383163E-3</v>
      </c>
      <c r="F461" s="46">
        <f>Shiller!E463</f>
        <v>8.9436743799999991</v>
      </c>
      <c r="G461" s="44">
        <f t="shared" si="29"/>
        <v>1.0156892539815296</v>
      </c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</row>
    <row r="462" spans="1:22" ht="15.75" x14ac:dyDescent="0.25">
      <c r="A462" s="43">
        <f t="shared" si="30"/>
        <v>1908</v>
      </c>
      <c r="B462" s="43">
        <f t="shared" si="31"/>
        <v>12</v>
      </c>
      <c r="C462" s="46">
        <f>Shiller!B464</f>
        <v>9.0299999999999994</v>
      </c>
      <c r="D462" s="44">
        <f>Shiller!C464/12</f>
        <v>3.3333333333333333E-2</v>
      </c>
      <c r="E462" s="47">
        <f t="shared" si="28"/>
        <v>3.6913990402362498E-3</v>
      </c>
      <c r="F462" s="46">
        <f>Shiller!E464</f>
        <v>9.0388396689999997</v>
      </c>
      <c r="G462" s="44">
        <f t="shared" si="29"/>
        <v>1.0176895223340652</v>
      </c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</row>
    <row r="463" spans="1:22" ht="15.75" x14ac:dyDescent="0.25">
      <c r="A463" s="43">
        <f t="shared" si="30"/>
        <v>1909</v>
      </c>
      <c r="B463" s="43">
        <f t="shared" si="31"/>
        <v>1</v>
      </c>
      <c r="C463" s="46">
        <f>Shiller!B465</f>
        <v>9.06</v>
      </c>
      <c r="D463" s="44">
        <f>Shiller!C465/12</f>
        <v>3.360833333333333E-2</v>
      </c>
      <c r="E463" s="47">
        <f t="shared" si="28"/>
        <v>3.7095290654893297E-3</v>
      </c>
      <c r="F463" s="46">
        <f>Shiller!E465</f>
        <v>8.9436743799999991</v>
      </c>
      <c r="G463" s="44">
        <f t="shared" si="29"/>
        <v>0.96478561415403952</v>
      </c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</row>
    <row r="464" spans="1:22" ht="15.75" x14ac:dyDescent="0.25">
      <c r="A464" s="43">
        <f t="shared" si="30"/>
        <v>1909</v>
      </c>
      <c r="B464" s="43">
        <f t="shared" si="31"/>
        <v>2</v>
      </c>
      <c r="C464" s="46">
        <f>Shiller!B466</f>
        <v>8.8000000000000007</v>
      </c>
      <c r="D464" s="44">
        <f>Shiller!C466/12</f>
        <v>3.3891666666666667E-2</v>
      </c>
      <c r="E464" s="47">
        <f t="shared" si="28"/>
        <v>3.8513257575757574E-3</v>
      </c>
      <c r="F464" s="46">
        <f>Shiller!E466</f>
        <v>9.0388396689999997</v>
      </c>
      <c r="G464" s="44">
        <f t="shared" si="29"/>
        <v>1.0174876893939395</v>
      </c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</row>
    <row r="465" spans="1:22" ht="15.75" x14ac:dyDescent="0.25">
      <c r="A465" s="43">
        <f t="shared" si="30"/>
        <v>1909</v>
      </c>
      <c r="B465" s="43">
        <f t="shared" si="31"/>
        <v>3</v>
      </c>
      <c r="C465" s="46">
        <f>Shiller!B467</f>
        <v>8.92</v>
      </c>
      <c r="D465" s="44">
        <f>Shiller!C467/12</f>
        <v>3.4166666666666665E-2</v>
      </c>
      <c r="E465" s="47">
        <f t="shared" si="28"/>
        <v>3.8303437967115096E-3</v>
      </c>
      <c r="F465" s="46">
        <f>Shiller!E467</f>
        <v>9.0388396689999997</v>
      </c>
      <c r="G465" s="44">
        <f t="shared" si="29"/>
        <v>1.0271348693217179</v>
      </c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</row>
    <row r="466" spans="1:22" ht="15.75" x14ac:dyDescent="0.25">
      <c r="A466" s="43">
        <f t="shared" si="30"/>
        <v>1909</v>
      </c>
      <c r="B466" s="43">
        <f t="shared" si="31"/>
        <v>4</v>
      </c>
      <c r="C466" s="46">
        <f>Shiller!B468</f>
        <v>9.32</v>
      </c>
      <c r="D466" s="44">
        <f>Shiller!C468/12</f>
        <v>3.4441666666666669E-2</v>
      </c>
      <c r="E466" s="47">
        <f t="shared" si="28"/>
        <v>3.6954577968526469E-3</v>
      </c>
      <c r="F466" s="46">
        <f>Shiller!E468</f>
        <v>9.229089256</v>
      </c>
      <c r="G466" s="44">
        <f t="shared" si="29"/>
        <v>1.0264115746466116</v>
      </c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</row>
    <row r="467" spans="1:22" ht="15.75" x14ac:dyDescent="0.25">
      <c r="A467" s="43">
        <f t="shared" si="30"/>
        <v>1909</v>
      </c>
      <c r="B467" s="43">
        <f t="shared" si="31"/>
        <v>5</v>
      </c>
      <c r="C467" s="46">
        <f>Shiller!B469</f>
        <v>9.6300000000000008</v>
      </c>
      <c r="D467" s="44">
        <f>Shiller!C469/12</f>
        <v>3.4724999999999999E-2</v>
      </c>
      <c r="E467" s="47">
        <f t="shared" si="28"/>
        <v>3.6059190031152645E-3</v>
      </c>
      <c r="F467" s="46">
        <f>Shiller!E469</f>
        <v>9.3242545450000005</v>
      </c>
      <c r="G467" s="44">
        <f t="shared" si="29"/>
        <v>1.0109776399352848</v>
      </c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</row>
    <row r="468" spans="1:22" ht="15.75" x14ac:dyDescent="0.25">
      <c r="A468" s="43">
        <f t="shared" si="30"/>
        <v>1909</v>
      </c>
      <c r="B468" s="43">
        <f t="shared" si="31"/>
        <v>6</v>
      </c>
      <c r="C468" s="46">
        <f>Shiller!B470</f>
        <v>9.8000000000000007</v>
      </c>
      <c r="D468" s="44">
        <f>Shiller!C470/12</f>
        <v>3.4999999999999996E-2</v>
      </c>
      <c r="E468" s="47">
        <f t="shared" si="28"/>
        <v>3.5714285714285709E-3</v>
      </c>
      <c r="F468" s="46">
        <f>Shiller!E470</f>
        <v>9.4194198349999994</v>
      </c>
      <c r="G468" s="44">
        <f t="shared" si="29"/>
        <v>1.0178571428571426</v>
      </c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</row>
    <row r="469" spans="1:22" ht="15.75" x14ac:dyDescent="0.25">
      <c r="A469" s="43">
        <f t="shared" si="30"/>
        <v>1909</v>
      </c>
      <c r="B469" s="43">
        <f t="shared" si="31"/>
        <v>7</v>
      </c>
      <c r="C469" s="46">
        <f>Shiller!B471</f>
        <v>9.94</v>
      </c>
      <c r="D469" s="44">
        <f>Shiller!C471/12</f>
        <v>3.5275000000000001E-2</v>
      </c>
      <c r="E469" s="47">
        <f t="shared" si="28"/>
        <v>3.5487927565392356E-3</v>
      </c>
      <c r="F469" s="46">
        <f>Shiller!E471</f>
        <v>9.4194198349999994</v>
      </c>
      <c r="G469" s="44">
        <f t="shared" si="29"/>
        <v>1.0174501210095566</v>
      </c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</row>
    <row r="470" spans="1:22" ht="15.75" x14ac:dyDescent="0.25">
      <c r="A470" s="43">
        <f t="shared" si="30"/>
        <v>1909</v>
      </c>
      <c r="B470" s="43">
        <f t="shared" si="31"/>
        <v>8</v>
      </c>
      <c r="C470" s="46">
        <f>Shiller!B472</f>
        <v>10.18</v>
      </c>
      <c r="D470" s="44">
        <f>Shiller!C472/12</f>
        <v>3.5558333333333338E-2</v>
      </c>
      <c r="E470" s="47">
        <f t="shared" si="28"/>
        <v>3.4929600523903085E-3</v>
      </c>
      <c r="F470" s="46">
        <f>Shiller!E472</f>
        <v>9.5145851239999999</v>
      </c>
      <c r="G470" s="44">
        <f t="shared" si="29"/>
        <v>0.99457091055886604</v>
      </c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</row>
    <row r="471" spans="1:22" ht="15.75" x14ac:dyDescent="0.25">
      <c r="A471" s="43">
        <f t="shared" si="30"/>
        <v>1909</v>
      </c>
      <c r="B471" s="43">
        <f t="shared" si="31"/>
        <v>9</v>
      </c>
      <c r="C471" s="46">
        <f>Shiller!B473</f>
        <v>10.19</v>
      </c>
      <c r="D471" s="44">
        <f>Shiller!C473/12</f>
        <v>3.5833333333333335E-2</v>
      </c>
      <c r="E471" s="47">
        <f t="shared" si="28"/>
        <v>3.5165194635263333E-3</v>
      </c>
      <c r="F471" s="46">
        <f>Shiller!E473</f>
        <v>9.6096694209999995</v>
      </c>
      <c r="G471" s="44">
        <f t="shared" si="29"/>
        <v>0.98794421144676314</v>
      </c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</row>
    <row r="472" spans="1:22" ht="15.75" x14ac:dyDescent="0.25">
      <c r="A472" s="43">
        <f t="shared" si="30"/>
        <v>1909</v>
      </c>
      <c r="B472" s="43">
        <f t="shared" si="31"/>
        <v>10</v>
      </c>
      <c r="C472" s="46">
        <f>Shiller!B474</f>
        <v>10.23</v>
      </c>
      <c r="D472" s="44">
        <f>Shiller!C474/12</f>
        <v>3.6108333333333333E-2</v>
      </c>
      <c r="E472" s="47">
        <f t="shared" si="28"/>
        <v>3.529651352231997E-3</v>
      </c>
      <c r="F472" s="46">
        <f>Shiller!E474</f>
        <v>9.8000000000000007</v>
      </c>
      <c r="G472" s="44">
        <f t="shared" si="29"/>
        <v>0.98907171931748827</v>
      </c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</row>
    <row r="473" spans="1:22" ht="15.75" x14ac:dyDescent="0.25">
      <c r="A473" s="43">
        <f t="shared" si="30"/>
        <v>1909</v>
      </c>
      <c r="B473" s="43">
        <f t="shared" si="31"/>
        <v>11</v>
      </c>
      <c r="C473" s="46">
        <f>Shiller!B475</f>
        <v>10.18</v>
      </c>
      <c r="D473" s="44">
        <f>Shiller!C475/12</f>
        <v>3.6391666666666662E-2</v>
      </c>
      <c r="E473" s="47">
        <f t="shared" si="28"/>
        <v>3.5748199083169611E-3</v>
      </c>
      <c r="F473" s="46">
        <f>Shiller!E475</f>
        <v>9.8951652889999995</v>
      </c>
      <c r="G473" s="44">
        <f t="shared" si="29"/>
        <v>1.0057246116233951</v>
      </c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</row>
    <row r="474" spans="1:22" ht="15.75" x14ac:dyDescent="0.25">
      <c r="A474" s="43">
        <f t="shared" si="30"/>
        <v>1909</v>
      </c>
      <c r="B474" s="43">
        <f t="shared" si="31"/>
        <v>12</v>
      </c>
      <c r="C474" s="46">
        <f>Shiller!B476</f>
        <v>10.3</v>
      </c>
      <c r="D474" s="44">
        <f>Shiller!C476/12</f>
        <v>3.6666666666666667E-2</v>
      </c>
      <c r="E474" s="47">
        <f t="shared" si="28"/>
        <v>3.5598705501618121E-3</v>
      </c>
      <c r="F474" s="46">
        <f>Shiller!E476</f>
        <v>9.9903305790000001</v>
      </c>
      <c r="G474" s="44">
        <f t="shared" si="29"/>
        <v>0.99161258030946231</v>
      </c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</row>
    <row r="475" spans="1:22" ht="15.75" x14ac:dyDescent="0.25">
      <c r="A475" s="43">
        <f t="shared" si="30"/>
        <v>1910</v>
      </c>
      <c r="B475" s="43">
        <f t="shared" si="31"/>
        <v>1</v>
      </c>
      <c r="C475" s="46">
        <f>Shiller!B477</f>
        <v>10.08</v>
      </c>
      <c r="D475" s="44">
        <f>Shiller!C477/12</f>
        <v>3.6874999999999998E-2</v>
      </c>
      <c r="E475" s="47">
        <f t="shared" si="28"/>
        <v>3.6582341269841266E-3</v>
      </c>
      <c r="F475" s="46">
        <f>Shiller!E477</f>
        <v>9.8951652889999995</v>
      </c>
      <c r="G475" s="44">
        <f t="shared" si="29"/>
        <v>0.96794394841269848</v>
      </c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</row>
    <row r="476" spans="1:22" ht="15.75" x14ac:dyDescent="0.25">
      <c r="A476" s="43">
        <f t="shared" si="30"/>
        <v>1910</v>
      </c>
      <c r="B476" s="43">
        <f t="shared" si="31"/>
        <v>2</v>
      </c>
      <c r="C476" s="46">
        <f>Shiller!B478</f>
        <v>9.7200000000000006</v>
      </c>
      <c r="D476" s="44">
        <f>Shiller!C478/12</f>
        <v>3.7083333333333336E-2</v>
      </c>
      <c r="E476" s="47">
        <f t="shared" si="28"/>
        <v>3.8151577503429354E-3</v>
      </c>
      <c r="F476" s="46">
        <f>Shiller!E478</f>
        <v>9.8951652889999995</v>
      </c>
      <c r="G476" s="44">
        <f t="shared" si="29"/>
        <v>1.0091769082095563</v>
      </c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</row>
    <row r="477" spans="1:22" ht="15.75" x14ac:dyDescent="0.25">
      <c r="A477" s="43">
        <f t="shared" si="30"/>
        <v>1910</v>
      </c>
      <c r="B477" s="43">
        <f t="shared" si="31"/>
        <v>3</v>
      </c>
      <c r="C477" s="46">
        <f>Shiller!B479</f>
        <v>9.9600000000000009</v>
      </c>
      <c r="D477" s="44">
        <f>Shiller!C479/12</f>
        <v>3.7291666666666667E-2</v>
      </c>
      <c r="E477" s="47">
        <f t="shared" si="28"/>
        <v>3.7441432396251671E-3</v>
      </c>
      <c r="F477" s="46">
        <f>Shiller!E479</f>
        <v>10.08541488</v>
      </c>
      <c r="G477" s="44">
        <f t="shared" si="29"/>
        <v>0.97052527656857113</v>
      </c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</row>
    <row r="478" spans="1:22" ht="15.75" x14ac:dyDescent="0.25">
      <c r="A478" s="43">
        <f t="shared" si="30"/>
        <v>1910</v>
      </c>
      <c r="B478" s="43">
        <f t="shared" si="31"/>
        <v>4</v>
      </c>
      <c r="C478" s="46">
        <f>Shiller!B480</f>
        <v>9.7200000000000006</v>
      </c>
      <c r="D478" s="44">
        <f>Shiller!C480/12</f>
        <v>3.7499999999999999E-2</v>
      </c>
      <c r="E478" s="47">
        <f t="shared" si="28"/>
        <v>3.8580246913580245E-3</v>
      </c>
      <c r="F478" s="46">
        <f>Shiller!E480</f>
        <v>10.180580170000001</v>
      </c>
      <c r="G478" s="44">
        <f t="shared" si="29"/>
        <v>1.0061270211210944</v>
      </c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</row>
    <row r="479" spans="1:22" ht="15.75" x14ac:dyDescent="0.25">
      <c r="A479" s="43">
        <f t="shared" si="30"/>
        <v>1910</v>
      </c>
      <c r="B479" s="43">
        <f t="shared" si="31"/>
        <v>5</v>
      </c>
      <c r="C479" s="46">
        <f>Shiller!B481</f>
        <v>9.56</v>
      </c>
      <c r="D479" s="44">
        <f>Shiller!C481/12</f>
        <v>3.7708333333333337E-2</v>
      </c>
      <c r="E479" s="47">
        <f t="shared" si="28"/>
        <v>3.9443863319386331E-3</v>
      </c>
      <c r="F479" s="46">
        <f>Shiller!E481</f>
        <v>9.9903305790000001</v>
      </c>
      <c r="G479" s="44">
        <f t="shared" si="29"/>
        <v>0.96498182412809685</v>
      </c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</row>
    <row r="480" spans="1:22" ht="15.75" x14ac:dyDescent="0.25">
      <c r="A480" s="43">
        <f t="shared" si="30"/>
        <v>1910</v>
      </c>
      <c r="B480" s="43">
        <f t="shared" si="31"/>
        <v>6</v>
      </c>
      <c r="C480" s="46">
        <f>Shiller!B482</f>
        <v>9.1</v>
      </c>
      <c r="D480" s="44">
        <f>Shiller!C482/12</f>
        <v>3.7916666666666668E-2</v>
      </c>
      <c r="E480" s="47">
        <f t="shared" si="28"/>
        <v>4.1666666666666666E-3</v>
      </c>
      <c r="F480" s="46">
        <f>Shiller!E482</f>
        <v>9.8951652889999995</v>
      </c>
      <c r="G480" s="44">
        <f t="shared" si="29"/>
        <v>0.95361721611721617</v>
      </c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</row>
    <row r="481" spans="1:22" ht="15.75" x14ac:dyDescent="0.25">
      <c r="A481" s="43">
        <f t="shared" si="30"/>
        <v>1910</v>
      </c>
      <c r="B481" s="43">
        <f t="shared" si="31"/>
        <v>7</v>
      </c>
      <c r="C481" s="46">
        <f>Shiller!B483</f>
        <v>8.64</v>
      </c>
      <c r="D481" s="44">
        <f>Shiller!C483/12</f>
        <v>3.8124999999999999E-2</v>
      </c>
      <c r="E481" s="47">
        <f t="shared" si="28"/>
        <v>4.4126157407407404E-3</v>
      </c>
      <c r="F481" s="46">
        <f>Shiller!E483</f>
        <v>9.8951652889999995</v>
      </c>
      <c r="G481" s="44">
        <f t="shared" si="29"/>
        <v>1.0386649400941277</v>
      </c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</row>
    <row r="482" spans="1:22" ht="15.75" x14ac:dyDescent="0.25">
      <c r="A482" s="43">
        <f t="shared" si="30"/>
        <v>1910</v>
      </c>
      <c r="B482" s="43">
        <f t="shared" si="31"/>
        <v>8</v>
      </c>
      <c r="C482" s="46">
        <f>Shiller!B484</f>
        <v>8.85</v>
      </c>
      <c r="D482" s="44">
        <f>Shiller!C484/12</f>
        <v>3.8333333333333337E-2</v>
      </c>
      <c r="E482" s="47">
        <f t="shared" si="28"/>
        <v>4.3314500941619592E-3</v>
      </c>
      <c r="F482" s="46">
        <f>Shiller!E484</f>
        <v>9.8000000000000007</v>
      </c>
      <c r="G482" s="44">
        <f t="shared" si="29"/>
        <v>1.0209835592519747</v>
      </c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</row>
    <row r="483" spans="1:22" ht="15.75" x14ac:dyDescent="0.25">
      <c r="A483" s="43">
        <f t="shared" si="30"/>
        <v>1910</v>
      </c>
      <c r="B483" s="43">
        <f t="shared" si="31"/>
        <v>9</v>
      </c>
      <c r="C483" s="46">
        <f>Shiller!B485</f>
        <v>8.91</v>
      </c>
      <c r="D483" s="44">
        <f>Shiller!C485/12</f>
        <v>3.8541666666666669E-2</v>
      </c>
      <c r="E483" s="47">
        <f t="shared" si="28"/>
        <v>4.3256640478862704E-3</v>
      </c>
      <c r="F483" s="46">
        <f>Shiller!E485</f>
        <v>9.7048347110000002</v>
      </c>
      <c r="G483" s="44">
        <f t="shared" si="29"/>
        <v>1.0820363696447943</v>
      </c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</row>
    <row r="484" spans="1:22" ht="15.75" x14ac:dyDescent="0.25">
      <c r="A484" s="43">
        <f t="shared" si="30"/>
        <v>1910</v>
      </c>
      <c r="B484" s="43">
        <f t="shared" si="31"/>
        <v>10</v>
      </c>
      <c r="C484" s="46">
        <f>Shiller!B486</f>
        <v>9.32</v>
      </c>
      <c r="D484" s="44">
        <f>Shiller!C486/12</f>
        <v>3.875E-2</v>
      </c>
      <c r="E484" s="47">
        <f t="shared" si="28"/>
        <v>4.1577253218884119E-3</v>
      </c>
      <c r="F484" s="46">
        <f>Shiller!E486</f>
        <v>9.4194198349999994</v>
      </c>
      <c r="G484" s="44">
        <f t="shared" si="29"/>
        <v>1.0236855357437162</v>
      </c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</row>
    <row r="485" spans="1:22" ht="15.75" x14ac:dyDescent="0.25">
      <c r="A485" s="43">
        <f t="shared" si="30"/>
        <v>1910</v>
      </c>
      <c r="B485" s="43">
        <f t="shared" si="31"/>
        <v>11</v>
      </c>
      <c r="C485" s="46">
        <f>Shiller!B487</f>
        <v>9.31</v>
      </c>
      <c r="D485" s="44">
        <f>Shiller!C487/12</f>
        <v>3.8958333333333338E-2</v>
      </c>
      <c r="E485" s="47">
        <f t="shared" si="28"/>
        <v>4.1845685642678127E-3</v>
      </c>
      <c r="F485" s="46">
        <f>Shiller!E487</f>
        <v>9.229089256</v>
      </c>
      <c r="G485" s="44">
        <f t="shared" si="29"/>
        <v>0.97625760830648045</v>
      </c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</row>
    <row r="486" spans="1:22" ht="15.75" x14ac:dyDescent="0.25">
      <c r="A486" s="43">
        <f t="shared" si="30"/>
        <v>1910</v>
      </c>
      <c r="B486" s="43">
        <f t="shared" si="31"/>
        <v>12</v>
      </c>
      <c r="C486" s="46">
        <f>Shiller!B488</f>
        <v>9.0500000000000007</v>
      </c>
      <c r="D486" s="44">
        <f>Shiller!C488/12</f>
        <v>3.9166666666666662E-2</v>
      </c>
      <c r="E486" s="47">
        <f t="shared" si="28"/>
        <v>4.3278084714548793E-3</v>
      </c>
      <c r="F486" s="46">
        <f>Shiller!E488</f>
        <v>9.229089256</v>
      </c>
      <c r="G486" s="44">
        <f t="shared" si="29"/>
        <v>1.0286372007366482</v>
      </c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</row>
    <row r="487" spans="1:22" ht="15.75" x14ac:dyDescent="0.25">
      <c r="A487" s="43">
        <f t="shared" si="30"/>
        <v>1911</v>
      </c>
      <c r="B487" s="43">
        <f t="shared" si="31"/>
        <v>1</v>
      </c>
      <c r="C487" s="46">
        <f>Shiller!B489</f>
        <v>9.27</v>
      </c>
      <c r="D487" s="44">
        <f>Shiller!C489/12</f>
        <v>3.9166666666666662E-2</v>
      </c>
      <c r="E487" s="47">
        <f t="shared" si="28"/>
        <v>4.2250988852930594E-3</v>
      </c>
      <c r="F487" s="46">
        <f>Shiller!E489</f>
        <v>9.229089256</v>
      </c>
      <c r="G487" s="44">
        <f t="shared" si="29"/>
        <v>1.0539483712839028</v>
      </c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</row>
    <row r="488" spans="1:22" ht="15.75" x14ac:dyDescent="0.25">
      <c r="A488" s="43">
        <f t="shared" si="30"/>
        <v>1911</v>
      </c>
      <c r="B488" s="43">
        <f t="shared" si="31"/>
        <v>2</v>
      </c>
      <c r="C488" s="46">
        <f>Shiller!B490</f>
        <v>9.43</v>
      </c>
      <c r="D488" s="44">
        <f>Shiller!C490/12</f>
        <v>3.9166666666666662E-2</v>
      </c>
      <c r="E488" s="47">
        <f t="shared" si="28"/>
        <v>4.1534110993283841E-3</v>
      </c>
      <c r="F488" s="46">
        <f>Shiller!E490</f>
        <v>8.9436743799999991</v>
      </c>
      <c r="G488" s="44">
        <f t="shared" si="29"/>
        <v>0.98208284043521377</v>
      </c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</row>
    <row r="489" spans="1:22" ht="15.75" x14ac:dyDescent="0.25">
      <c r="A489" s="43">
        <f t="shared" si="30"/>
        <v>1911</v>
      </c>
      <c r="B489" s="43">
        <f t="shared" si="31"/>
        <v>3</v>
      </c>
      <c r="C489" s="46">
        <f>Shiller!B491</f>
        <v>9.32</v>
      </c>
      <c r="D489" s="44">
        <f>Shiller!C491/12</f>
        <v>3.9166666666666662E-2</v>
      </c>
      <c r="E489" s="47">
        <f t="shared" si="28"/>
        <v>4.2024320457796846E-3</v>
      </c>
      <c r="F489" s="46">
        <f>Shiller!E491</f>
        <v>9.0388396689999997</v>
      </c>
      <c r="G489" s="44">
        <f t="shared" si="29"/>
        <v>1.0323767270824822</v>
      </c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</row>
    <row r="490" spans="1:22" ht="15.75" x14ac:dyDescent="0.25">
      <c r="A490" s="43">
        <f t="shared" si="30"/>
        <v>1911</v>
      </c>
      <c r="B490" s="43">
        <f t="shared" si="31"/>
        <v>4</v>
      </c>
      <c r="C490" s="46">
        <f>Shiller!B492</f>
        <v>9.2799999999999994</v>
      </c>
      <c r="D490" s="44">
        <f>Shiller!C492/12</f>
        <v>3.9166666666666662E-2</v>
      </c>
      <c r="E490" s="47">
        <f t="shared" si="28"/>
        <v>4.2205459770114943E-3</v>
      </c>
      <c r="F490" s="46">
        <f>Shiller!E492</f>
        <v>8.7534247930000006</v>
      </c>
      <c r="G490" s="44">
        <f t="shared" si="29"/>
        <v>1.0257722701149428</v>
      </c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</row>
    <row r="491" spans="1:22" ht="15.75" x14ac:dyDescent="0.25">
      <c r="A491" s="43">
        <f t="shared" si="30"/>
        <v>1911</v>
      </c>
      <c r="B491" s="43">
        <f t="shared" si="31"/>
        <v>5</v>
      </c>
      <c r="C491" s="46">
        <f>Shiller!B493</f>
        <v>9.48</v>
      </c>
      <c r="D491" s="44">
        <f>Shiller!C493/12</f>
        <v>3.9166666666666662E-2</v>
      </c>
      <c r="E491" s="47">
        <f t="shared" si="28"/>
        <v>4.1315049226441627E-3</v>
      </c>
      <c r="F491" s="46">
        <f>Shiller!E493</f>
        <v>8.7534247930000006</v>
      </c>
      <c r="G491" s="44">
        <f t="shared" si="29"/>
        <v>1.0241736990154711</v>
      </c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</row>
    <row r="492" spans="1:22" ht="15.75" x14ac:dyDescent="0.25">
      <c r="A492" s="43">
        <f t="shared" si="30"/>
        <v>1911</v>
      </c>
      <c r="B492" s="43">
        <f t="shared" si="31"/>
        <v>6</v>
      </c>
      <c r="C492" s="46">
        <f>Shiller!B494</f>
        <v>9.67</v>
      </c>
      <c r="D492" s="44">
        <f>Shiller!C494/12</f>
        <v>3.9166666666666662E-2</v>
      </c>
      <c r="E492" s="47">
        <f t="shared" si="28"/>
        <v>4.0503274732850737E-3</v>
      </c>
      <c r="F492" s="46">
        <f>Shiller!E494</f>
        <v>8.7534247930000006</v>
      </c>
      <c r="G492" s="44">
        <f t="shared" si="29"/>
        <v>0.98921247410831104</v>
      </c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</row>
    <row r="493" spans="1:22" ht="15.75" x14ac:dyDescent="0.25">
      <c r="A493" s="43">
        <f t="shared" si="30"/>
        <v>1911</v>
      </c>
      <c r="B493" s="43">
        <f t="shared" si="31"/>
        <v>7</v>
      </c>
      <c r="C493" s="46">
        <f>Shiller!B495</f>
        <v>9.6300000000000008</v>
      </c>
      <c r="D493" s="44">
        <f>Shiller!C495/12</f>
        <v>3.9166666666666662E-2</v>
      </c>
      <c r="E493" s="47">
        <f t="shared" si="28"/>
        <v>4.0671512634129449E-3</v>
      </c>
      <c r="F493" s="46">
        <f>Shiller!E495</f>
        <v>8.8485090910000004</v>
      </c>
      <c r="G493" s="44">
        <f t="shared" si="29"/>
        <v>0.92653641996168923</v>
      </c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</row>
    <row r="494" spans="1:22" ht="15.75" x14ac:dyDescent="0.25">
      <c r="A494" s="43">
        <f t="shared" si="30"/>
        <v>1911</v>
      </c>
      <c r="B494" s="43">
        <f t="shared" si="31"/>
        <v>8</v>
      </c>
      <c r="C494" s="46">
        <f>Shiller!B496</f>
        <v>9.17</v>
      </c>
      <c r="D494" s="44">
        <f>Shiller!C496/12</f>
        <v>3.9166666666666662E-2</v>
      </c>
      <c r="E494" s="47">
        <f t="shared" si="28"/>
        <v>4.2711741185023624E-3</v>
      </c>
      <c r="F494" s="46">
        <f>Shiller!E496</f>
        <v>9.1340049590000003</v>
      </c>
      <c r="G494" s="44">
        <f t="shared" si="29"/>
        <v>0.94000463292827874</v>
      </c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</row>
    <row r="495" spans="1:22" ht="15.75" x14ac:dyDescent="0.25">
      <c r="A495" s="43">
        <f t="shared" si="30"/>
        <v>1911</v>
      </c>
      <c r="B495" s="43">
        <f t="shared" si="31"/>
        <v>9</v>
      </c>
      <c r="C495" s="46">
        <f>Shiller!B497</f>
        <v>8.67</v>
      </c>
      <c r="D495" s="44">
        <f>Shiller!C497/12</f>
        <v>3.9166666666666662E-2</v>
      </c>
      <c r="E495" s="47">
        <f t="shared" si="28"/>
        <v>4.5174932718185313E-3</v>
      </c>
      <c r="F495" s="46">
        <f>Shiller!E497</f>
        <v>9.229089256</v>
      </c>
      <c r="G495" s="44">
        <f t="shared" si="29"/>
        <v>1.0102845059592467</v>
      </c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</row>
    <row r="496" spans="1:22" ht="15.75" x14ac:dyDescent="0.25">
      <c r="A496" s="43">
        <f t="shared" si="30"/>
        <v>1911</v>
      </c>
      <c r="B496" s="43">
        <f t="shared" si="31"/>
        <v>10</v>
      </c>
      <c r="C496" s="46">
        <f>Shiller!B498</f>
        <v>8.7200000000000006</v>
      </c>
      <c r="D496" s="44">
        <f>Shiller!C498/12</f>
        <v>3.9166666666666662E-2</v>
      </c>
      <c r="E496" s="47">
        <f t="shared" si="28"/>
        <v>4.4915902140672771E-3</v>
      </c>
      <c r="F496" s="46">
        <f>Shiller!E498</f>
        <v>9.229089256</v>
      </c>
      <c r="G496" s="44">
        <f t="shared" si="29"/>
        <v>1.0554569583613449</v>
      </c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</row>
    <row r="497" spans="1:22" ht="15.75" x14ac:dyDescent="0.25">
      <c r="A497" s="43">
        <f t="shared" si="30"/>
        <v>1911</v>
      </c>
      <c r="B497" s="43">
        <f t="shared" si="31"/>
        <v>11</v>
      </c>
      <c r="C497" s="46">
        <f>Shiller!B499</f>
        <v>9.07</v>
      </c>
      <c r="D497" s="44">
        <f>Shiller!C499/12</f>
        <v>3.9166666666666662E-2</v>
      </c>
      <c r="E497" s="47">
        <f t="shared" si="28"/>
        <v>4.3182653436236668E-3</v>
      </c>
      <c r="F497" s="46">
        <f>Shiller!E499</f>
        <v>9.1340049590000003</v>
      </c>
      <c r="G497" s="44">
        <f t="shared" si="29"/>
        <v>1.0193033260375901</v>
      </c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</row>
    <row r="498" spans="1:22" ht="15.75" x14ac:dyDescent="0.25">
      <c r="A498" s="43">
        <f t="shared" si="30"/>
        <v>1911</v>
      </c>
      <c r="B498" s="43">
        <f t="shared" si="31"/>
        <v>12</v>
      </c>
      <c r="C498" s="46">
        <f>Shiller!B500</f>
        <v>9.11</v>
      </c>
      <c r="D498" s="44">
        <f>Shiller!C500/12</f>
        <v>3.9166666666666662E-2</v>
      </c>
      <c r="E498" s="47">
        <f t="shared" si="28"/>
        <v>4.2993047932674711E-3</v>
      </c>
      <c r="F498" s="46">
        <f>Shiller!E500</f>
        <v>9.0388396689999997</v>
      </c>
      <c r="G498" s="44">
        <f t="shared" si="29"/>
        <v>0.99496677183419358</v>
      </c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</row>
    <row r="499" spans="1:22" ht="15.75" x14ac:dyDescent="0.25">
      <c r="A499" s="43">
        <f t="shared" si="30"/>
        <v>1912</v>
      </c>
      <c r="B499" s="43">
        <f t="shared" si="31"/>
        <v>1</v>
      </c>
      <c r="C499" s="46">
        <f>Shiller!B501</f>
        <v>9.1199999999999992</v>
      </c>
      <c r="D499" s="44">
        <f>Shiller!C501/12</f>
        <v>3.9233333333333335E-2</v>
      </c>
      <c r="E499" s="47">
        <f t="shared" si="28"/>
        <v>4.3019005847953224E-3</v>
      </c>
      <c r="F499" s="46">
        <f>Shiller!E501</f>
        <v>9.1340049590000003</v>
      </c>
      <c r="G499" s="44">
        <f t="shared" si="29"/>
        <v>0.98531767119253566</v>
      </c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</row>
    <row r="500" spans="1:22" ht="15.75" x14ac:dyDescent="0.25">
      <c r="A500" s="43">
        <f t="shared" si="30"/>
        <v>1912</v>
      </c>
      <c r="B500" s="43">
        <f t="shared" si="31"/>
        <v>2</v>
      </c>
      <c r="C500" s="46">
        <f>Shiller!B502</f>
        <v>9.0399999999999991</v>
      </c>
      <c r="D500" s="44">
        <f>Shiller!C502/12</f>
        <v>3.9308333333333334E-2</v>
      </c>
      <c r="E500" s="47">
        <f t="shared" si="28"/>
        <v>4.3482669616519178E-3</v>
      </c>
      <c r="F500" s="46">
        <f>Shiller!E502</f>
        <v>9.229089256</v>
      </c>
      <c r="G500" s="44">
        <f t="shared" si="29"/>
        <v>1.0123219882864232</v>
      </c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</row>
    <row r="501" spans="1:22" ht="15.75" x14ac:dyDescent="0.25">
      <c r="A501" s="43">
        <f t="shared" si="30"/>
        <v>1912</v>
      </c>
      <c r="B501" s="43">
        <f t="shared" si="31"/>
        <v>3</v>
      </c>
      <c r="C501" s="46">
        <f>Shiller!B503</f>
        <v>9.3000000000000007</v>
      </c>
      <c r="D501" s="44">
        <f>Shiller!C503/12</f>
        <v>3.9375E-2</v>
      </c>
      <c r="E501" s="47">
        <f t="shared" si="28"/>
        <v>4.233870967741935E-3</v>
      </c>
      <c r="F501" s="46">
        <f>Shiller!E503</f>
        <v>9.4194198349999994</v>
      </c>
      <c r="G501" s="44">
        <f t="shared" si="29"/>
        <v>1.0050900389051292</v>
      </c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</row>
    <row r="502" spans="1:22" ht="15.75" x14ac:dyDescent="0.25">
      <c r="A502" s="43">
        <f t="shared" si="30"/>
        <v>1912</v>
      </c>
      <c r="B502" s="43">
        <f t="shared" si="31"/>
        <v>4</v>
      </c>
      <c r="C502" s="46">
        <f>Shiller!B504</f>
        <v>9.59</v>
      </c>
      <c r="D502" s="44">
        <f>Shiller!C504/12</f>
        <v>3.9441666666666667E-2</v>
      </c>
      <c r="E502" s="47">
        <f t="shared" si="28"/>
        <v>4.1127911018421972E-3</v>
      </c>
      <c r="F502" s="46">
        <f>Shiller!E504</f>
        <v>9.7048347110000002</v>
      </c>
      <c r="G502" s="44">
        <f t="shared" si="29"/>
        <v>1.0030700382342719</v>
      </c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</row>
    <row r="503" spans="1:22" ht="15.75" x14ac:dyDescent="0.25">
      <c r="A503" s="43">
        <f t="shared" si="30"/>
        <v>1912</v>
      </c>
      <c r="B503" s="43">
        <f t="shared" si="31"/>
        <v>5</v>
      </c>
      <c r="C503" s="46">
        <f>Shiller!B505</f>
        <v>9.58</v>
      </c>
      <c r="D503" s="44">
        <f>Shiller!C505/12</f>
        <v>3.9516666666666665E-2</v>
      </c>
      <c r="E503" s="47">
        <f t="shared" si="28"/>
        <v>4.1249130132219904E-3</v>
      </c>
      <c r="F503" s="46">
        <f>Shiller!E505</f>
        <v>9.7048347110000002</v>
      </c>
      <c r="G503" s="44">
        <f t="shared" si="29"/>
        <v>1.0140279893658835</v>
      </c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</row>
    <row r="504" spans="1:22" ht="15.75" x14ac:dyDescent="0.25">
      <c r="A504" s="43">
        <f t="shared" si="30"/>
        <v>1912</v>
      </c>
      <c r="B504" s="43">
        <f t="shared" si="31"/>
        <v>6</v>
      </c>
      <c r="C504" s="46">
        <f>Shiller!B506</f>
        <v>9.58</v>
      </c>
      <c r="D504" s="44">
        <f>Shiller!C506/12</f>
        <v>3.9583333333333331E-2</v>
      </c>
      <c r="E504" s="47">
        <f t="shared" si="28"/>
        <v>4.1318719554627693E-3</v>
      </c>
      <c r="F504" s="46">
        <f>Shiller!E506</f>
        <v>9.6096694209999995</v>
      </c>
      <c r="G504" s="44">
        <f t="shared" si="29"/>
        <v>1.0051757132915797</v>
      </c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</row>
    <row r="505" spans="1:22" ht="15.75" x14ac:dyDescent="0.25">
      <c r="A505" s="43">
        <f t="shared" si="30"/>
        <v>1912</v>
      </c>
      <c r="B505" s="43">
        <f t="shared" si="31"/>
        <v>7</v>
      </c>
      <c r="C505" s="46">
        <f>Shiller!B507</f>
        <v>9.59</v>
      </c>
      <c r="D505" s="44">
        <f>Shiller!C507/12</f>
        <v>3.9649999999999998E-2</v>
      </c>
      <c r="E505" s="47">
        <f t="shared" si="28"/>
        <v>4.1345151199165793E-3</v>
      </c>
      <c r="F505" s="46">
        <f>Shiller!E507</f>
        <v>9.6096694209999995</v>
      </c>
      <c r="G505" s="44">
        <f t="shared" si="29"/>
        <v>1.0170441566876727</v>
      </c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</row>
    <row r="506" spans="1:22" ht="15.75" x14ac:dyDescent="0.25">
      <c r="A506" s="43">
        <f t="shared" si="30"/>
        <v>1912</v>
      </c>
      <c r="B506" s="43">
        <f t="shared" si="31"/>
        <v>8</v>
      </c>
      <c r="C506" s="46">
        <f>Shiller!B508</f>
        <v>9.81</v>
      </c>
      <c r="D506" s="44">
        <f>Shiller!C508/12</f>
        <v>3.9725000000000003E-2</v>
      </c>
      <c r="E506" s="47">
        <f t="shared" si="28"/>
        <v>4.0494393476044853E-3</v>
      </c>
      <c r="F506" s="46">
        <f>Shiller!E508</f>
        <v>9.7048347110000002</v>
      </c>
      <c r="G506" s="44">
        <f t="shared" si="29"/>
        <v>0.99938604142441045</v>
      </c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</row>
    <row r="507" spans="1:22" ht="15.75" x14ac:dyDescent="0.25">
      <c r="A507" s="43">
        <f t="shared" si="30"/>
        <v>1912</v>
      </c>
      <c r="B507" s="43">
        <f t="shared" si="31"/>
        <v>9</v>
      </c>
      <c r="C507" s="46">
        <f>Shiller!B509</f>
        <v>9.86</v>
      </c>
      <c r="D507" s="44">
        <f>Shiller!C509/12</f>
        <v>3.9791666666666663E-2</v>
      </c>
      <c r="E507" s="47">
        <f t="shared" si="28"/>
        <v>4.0356659905341442E-3</v>
      </c>
      <c r="F507" s="46">
        <f>Shiller!E509</f>
        <v>9.8000000000000007</v>
      </c>
      <c r="G507" s="44">
        <f t="shared" si="29"/>
        <v>1.0020072684246111</v>
      </c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</row>
    <row r="508" spans="1:22" ht="15.75" x14ac:dyDescent="0.25">
      <c r="A508" s="43">
        <f t="shared" si="30"/>
        <v>1912</v>
      </c>
      <c r="B508" s="43">
        <f t="shared" si="31"/>
        <v>10</v>
      </c>
      <c r="C508" s="46">
        <f>Shiller!B510</f>
        <v>9.84</v>
      </c>
      <c r="D508" s="44">
        <f>Shiller!C510/12</f>
        <v>3.9858333333333336E-2</v>
      </c>
      <c r="E508" s="47">
        <f t="shared" si="28"/>
        <v>4.0506436314363143E-3</v>
      </c>
      <c r="F508" s="46">
        <f>Shiller!E510</f>
        <v>9.8000000000000007</v>
      </c>
      <c r="G508" s="44">
        <f t="shared" si="29"/>
        <v>0.99287178184281866</v>
      </c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</row>
    <row r="509" spans="1:22" ht="15.75" x14ac:dyDescent="0.25">
      <c r="A509" s="43">
        <f t="shared" si="30"/>
        <v>1912</v>
      </c>
      <c r="B509" s="43">
        <f t="shared" si="31"/>
        <v>11</v>
      </c>
      <c r="C509" s="46">
        <f>Shiller!B511</f>
        <v>9.73</v>
      </c>
      <c r="D509" s="44">
        <f>Shiller!C511/12</f>
        <v>3.9933333333333335E-2</v>
      </c>
      <c r="E509" s="47">
        <f t="shared" si="28"/>
        <v>4.104145255224392E-3</v>
      </c>
      <c r="F509" s="46">
        <f>Shiller!E511</f>
        <v>9.8000000000000007</v>
      </c>
      <c r="G509" s="44">
        <f t="shared" si="29"/>
        <v>0.97758615661603487</v>
      </c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</row>
    <row r="510" spans="1:22" ht="15.75" x14ac:dyDescent="0.25">
      <c r="A510" s="43">
        <f t="shared" si="30"/>
        <v>1912</v>
      </c>
      <c r="B510" s="43">
        <f t="shared" si="31"/>
        <v>12</v>
      </c>
      <c r="C510" s="46">
        <f>Shiller!B512</f>
        <v>9.3800000000000008</v>
      </c>
      <c r="D510" s="44">
        <f>Shiller!C512/12</f>
        <v>0.04</v>
      </c>
      <c r="E510" s="47">
        <f t="shared" si="28"/>
        <v>4.2643923240938165E-3</v>
      </c>
      <c r="F510" s="46">
        <f>Shiller!E512</f>
        <v>9.7048347110000002</v>
      </c>
      <c r="G510" s="44">
        <f t="shared" si="29"/>
        <v>0.98610768474283095</v>
      </c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</row>
    <row r="511" spans="1:22" ht="15.75" x14ac:dyDescent="0.25">
      <c r="A511" s="43">
        <f t="shared" si="30"/>
        <v>1913</v>
      </c>
      <c r="B511" s="43">
        <f t="shared" si="31"/>
        <v>1</v>
      </c>
      <c r="C511" s="46">
        <f>Shiller!B513</f>
        <v>9.3000000000000007</v>
      </c>
      <c r="D511" s="44">
        <f>Shiller!C513/12</f>
        <v>0.04</v>
      </c>
      <c r="E511" s="47">
        <f t="shared" si="28"/>
        <v>4.3010752688172043E-3</v>
      </c>
      <c r="F511" s="46">
        <f>Shiller!E513</f>
        <v>9.8000000000000007</v>
      </c>
      <c r="G511" s="44">
        <f t="shared" si="29"/>
        <v>0.96881720430107521</v>
      </c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</row>
    <row r="512" spans="1:22" ht="15.75" x14ac:dyDescent="0.25">
      <c r="A512" s="43">
        <f t="shared" si="30"/>
        <v>1913</v>
      </c>
      <c r="B512" s="43">
        <f t="shared" si="31"/>
        <v>2</v>
      </c>
      <c r="C512" s="46">
        <f>Shiller!B514</f>
        <v>8.9700000000000006</v>
      </c>
      <c r="D512" s="44">
        <f>Shiller!C514/12</f>
        <v>0.04</v>
      </c>
      <c r="E512" s="47">
        <f t="shared" si="28"/>
        <v>4.459308807134894E-3</v>
      </c>
      <c r="F512" s="46">
        <f>Shiller!E514</f>
        <v>9.8000000000000007</v>
      </c>
      <c r="G512" s="44">
        <f t="shared" si="29"/>
        <v>0.98550724637681153</v>
      </c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</row>
    <row r="513" spans="1:22" ht="15.75" x14ac:dyDescent="0.25">
      <c r="A513" s="43">
        <f t="shared" si="30"/>
        <v>1913</v>
      </c>
      <c r="B513" s="43">
        <f t="shared" si="31"/>
        <v>3</v>
      </c>
      <c r="C513" s="46">
        <f>Shiller!B515</f>
        <v>8.8000000000000007</v>
      </c>
      <c r="D513" s="44">
        <f>Shiller!C515/12</f>
        <v>0.04</v>
      </c>
      <c r="E513" s="47">
        <f t="shared" si="28"/>
        <v>4.5454545454545452E-3</v>
      </c>
      <c r="F513" s="46">
        <f>Shiller!E515</f>
        <v>9.8000000000000007</v>
      </c>
      <c r="G513" s="44">
        <f t="shared" si="29"/>
        <v>1.0034090909090907</v>
      </c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</row>
    <row r="514" spans="1:22" ht="15.75" x14ac:dyDescent="0.25">
      <c r="A514" s="43">
        <f t="shared" si="30"/>
        <v>1913</v>
      </c>
      <c r="B514" s="43">
        <f t="shared" si="31"/>
        <v>4</v>
      </c>
      <c r="C514" s="46">
        <f>Shiller!B516</f>
        <v>8.7899999999999991</v>
      </c>
      <c r="D514" s="44">
        <f>Shiller!C516/12</f>
        <v>0.04</v>
      </c>
      <c r="E514" s="47">
        <f t="shared" si="28"/>
        <v>4.550625711035268E-3</v>
      </c>
      <c r="F514" s="46">
        <f>Shiller!E516</f>
        <v>9.8000000000000007</v>
      </c>
      <c r="G514" s="44">
        <f t="shared" si="29"/>
        <v>0.98727466779259487</v>
      </c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</row>
    <row r="515" spans="1:22" ht="15.75" x14ac:dyDescent="0.25">
      <c r="A515" s="43">
        <f t="shared" si="30"/>
        <v>1913</v>
      </c>
      <c r="B515" s="43">
        <f t="shared" si="31"/>
        <v>5</v>
      </c>
      <c r="C515" s="46">
        <f>Shiller!B517</f>
        <v>8.5500000000000007</v>
      </c>
      <c r="D515" s="44">
        <f>Shiller!C517/12</f>
        <v>0.04</v>
      </c>
      <c r="E515" s="47">
        <f t="shared" si="28"/>
        <v>4.6783625730994153E-3</v>
      </c>
      <c r="F515" s="46">
        <f>Shiller!E517</f>
        <v>9.6999999999999993</v>
      </c>
      <c r="G515" s="44">
        <f t="shared" si="29"/>
        <v>0.94469507101086014</v>
      </c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</row>
    <row r="516" spans="1:22" ht="15.75" x14ac:dyDescent="0.25">
      <c r="A516" s="43">
        <f t="shared" si="30"/>
        <v>1913</v>
      </c>
      <c r="B516" s="43">
        <f t="shared" si="31"/>
        <v>6</v>
      </c>
      <c r="C516" s="46">
        <f>Shiller!B518</f>
        <v>8.1199999999999992</v>
      </c>
      <c r="D516" s="44">
        <f>Shiller!C518/12</f>
        <v>0.04</v>
      </c>
      <c r="E516" s="47">
        <f t="shared" si="28"/>
        <v>4.9261083743842374E-3</v>
      </c>
      <c r="F516" s="46">
        <f>Shiller!E518</f>
        <v>9.8000000000000007</v>
      </c>
      <c r="G516" s="44">
        <f t="shared" si="29"/>
        <v>1.0082350599591983</v>
      </c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</row>
    <row r="517" spans="1:22" ht="15.75" x14ac:dyDescent="0.25">
      <c r="A517" s="43">
        <f t="shared" si="30"/>
        <v>1913</v>
      </c>
      <c r="B517" s="43">
        <f t="shared" si="31"/>
        <v>7</v>
      </c>
      <c r="C517" s="46">
        <f>Shiller!B519</f>
        <v>8.23</v>
      </c>
      <c r="D517" s="44">
        <f>Shiller!C519/12</f>
        <v>0.04</v>
      </c>
      <c r="E517" s="47">
        <f t="shared" si="28"/>
        <v>4.8602673147023082E-3</v>
      </c>
      <c r="F517" s="46">
        <f>Shiller!E519</f>
        <v>9.9</v>
      </c>
      <c r="G517" s="44">
        <f t="shared" si="29"/>
        <v>1.0315917375455648</v>
      </c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</row>
    <row r="518" spans="1:22" ht="15.75" x14ac:dyDescent="0.25">
      <c r="A518" s="43">
        <f t="shared" si="30"/>
        <v>1913</v>
      </c>
      <c r="B518" s="43">
        <f t="shared" si="31"/>
        <v>8</v>
      </c>
      <c r="C518" s="46">
        <f>Shiller!B520</f>
        <v>8.4499999999999993</v>
      </c>
      <c r="D518" s="44">
        <f>Shiller!C520/12</f>
        <v>0.04</v>
      </c>
      <c r="E518" s="47">
        <f t="shared" si="28"/>
        <v>4.7337278106508885E-3</v>
      </c>
      <c r="F518" s="46">
        <f>Shiller!E520</f>
        <v>9.9</v>
      </c>
      <c r="G518" s="44">
        <f t="shared" si="29"/>
        <v>1.0041065088757397</v>
      </c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</row>
    <row r="519" spans="1:22" ht="15.75" x14ac:dyDescent="0.25">
      <c r="A519" s="43">
        <f t="shared" si="30"/>
        <v>1913</v>
      </c>
      <c r="B519" s="43">
        <f t="shared" si="31"/>
        <v>9</v>
      </c>
      <c r="C519" s="46">
        <f>Shiller!B521</f>
        <v>8.5299999999999994</v>
      </c>
      <c r="D519" s="44">
        <f>Shiller!C521/12</f>
        <v>0.04</v>
      </c>
      <c r="E519" s="47">
        <f t="shared" si="28"/>
        <v>4.6893317702227438E-3</v>
      </c>
      <c r="F519" s="46">
        <f>Shiller!E521</f>
        <v>10</v>
      </c>
      <c r="G519" s="44">
        <f t="shared" si="29"/>
        <v>0.97303634232121927</v>
      </c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</row>
    <row r="520" spans="1:22" ht="15.75" x14ac:dyDescent="0.25">
      <c r="A520" s="43">
        <f t="shared" si="30"/>
        <v>1913</v>
      </c>
      <c r="B520" s="43">
        <f t="shared" si="31"/>
        <v>10</v>
      </c>
      <c r="C520" s="46">
        <f>Shiller!B522</f>
        <v>8.26</v>
      </c>
      <c r="D520" s="44">
        <f>Shiller!C522/12</f>
        <v>0.04</v>
      </c>
      <c r="E520" s="47">
        <f t="shared" ref="E520:E583" si="32">D520/C520</f>
        <v>4.8426150121065378E-3</v>
      </c>
      <c r="F520" s="46">
        <f>Shiller!E522</f>
        <v>10</v>
      </c>
      <c r="G520" s="44">
        <f t="shared" ref="G520:G583" si="33">E520+(C521/F521)/(C520/F520)</f>
        <v>0.96976961618680058</v>
      </c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</row>
    <row r="521" spans="1:22" ht="15.75" x14ac:dyDescent="0.25">
      <c r="A521" s="43">
        <f t="shared" ref="A521:A584" si="34">IF(B521=1,A520+1,A520)</f>
        <v>1913</v>
      </c>
      <c r="B521" s="43">
        <f t="shared" ref="B521:B584" si="35">IF(B520=12,1,B520+1)</f>
        <v>11</v>
      </c>
      <c r="C521" s="46">
        <f>Shiller!B523</f>
        <v>8.0500000000000007</v>
      </c>
      <c r="D521" s="44">
        <f>Shiller!C523/12</f>
        <v>0.04</v>
      </c>
      <c r="E521" s="47">
        <f t="shared" si="32"/>
        <v>4.9689440993788813E-3</v>
      </c>
      <c r="F521" s="46">
        <f>Shiller!E523</f>
        <v>10.1</v>
      </c>
      <c r="G521" s="44">
        <f t="shared" si="33"/>
        <v>1.0137142857142856</v>
      </c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</row>
    <row r="522" spans="1:22" ht="15.75" x14ac:dyDescent="0.25">
      <c r="A522" s="43">
        <f t="shared" si="34"/>
        <v>1913</v>
      </c>
      <c r="B522" s="43">
        <f t="shared" si="35"/>
        <v>12</v>
      </c>
      <c r="C522" s="46">
        <f>Shiller!B524</f>
        <v>8.0399999999999991</v>
      </c>
      <c r="D522" s="44">
        <f>Shiller!C524/12</f>
        <v>0.04</v>
      </c>
      <c r="E522" s="47">
        <f t="shared" si="32"/>
        <v>4.9751243781094535E-3</v>
      </c>
      <c r="F522" s="46">
        <f>Shiller!E524</f>
        <v>10</v>
      </c>
      <c r="G522" s="44">
        <f t="shared" si="33"/>
        <v>1.0460199004975126</v>
      </c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</row>
    <row r="523" spans="1:22" ht="15.75" x14ac:dyDescent="0.25">
      <c r="A523" s="43">
        <f t="shared" si="34"/>
        <v>1914</v>
      </c>
      <c r="B523" s="43">
        <f t="shared" si="35"/>
        <v>1</v>
      </c>
      <c r="C523" s="46">
        <f>Shiller!B525</f>
        <v>8.3699999999999992</v>
      </c>
      <c r="D523" s="44">
        <f>Shiller!C525/12</f>
        <v>3.9583333333333331E-2</v>
      </c>
      <c r="E523" s="47">
        <f t="shared" si="32"/>
        <v>4.7291915571485467E-3</v>
      </c>
      <c r="F523" s="46">
        <f>Shiller!E525</f>
        <v>10</v>
      </c>
      <c r="G523" s="44">
        <f t="shared" si="33"/>
        <v>1.0281051253273477</v>
      </c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</row>
    <row r="524" spans="1:22" ht="15.75" x14ac:dyDescent="0.25">
      <c r="A524" s="43">
        <f t="shared" si="34"/>
        <v>1914</v>
      </c>
      <c r="B524" s="43">
        <f t="shared" si="35"/>
        <v>2</v>
      </c>
      <c r="C524" s="46">
        <f>Shiller!B526</f>
        <v>8.48</v>
      </c>
      <c r="D524" s="44">
        <f>Shiller!C526/12</f>
        <v>3.9166666666666662E-2</v>
      </c>
      <c r="E524" s="47">
        <f t="shared" si="32"/>
        <v>4.6187106918238983E-3</v>
      </c>
      <c r="F524" s="46">
        <f>Shiller!E526</f>
        <v>9.9</v>
      </c>
      <c r="G524" s="44">
        <f t="shared" si="33"/>
        <v>0.98575078616352196</v>
      </c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</row>
    <row r="525" spans="1:22" ht="15.75" x14ac:dyDescent="0.25">
      <c r="A525" s="43">
        <f t="shared" si="34"/>
        <v>1914</v>
      </c>
      <c r="B525" s="43">
        <f t="shared" si="35"/>
        <v>3</v>
      </c>
      <c r="C525" s="46">
        <f>Shiller!B527</f>
        <v>8.32</v>
      </c>
      <c r="D525" s="44">
        <f>Shiller!C527/12</f>
        <v>3.875E-2</v>
      </c>
      <c r="E525" s="47">
        <f t="shared" si="32"/>
        <v>4.657451923076923E-3</v>
      </c>
      <c r="F525" s="46">
        <f>Shiller!E527</f>
        <v>9.9</v>
      </c>
      <c r="G525" s="44">
        <f t="shared" si="33"/>
        <v>0.99057778159340637</v>
      </c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</row>
    <row r="526" spans="1:22" ht="15.75" x14ac:dyDescent="0.25">
      <c r="A526" s="43">
        <f t="shared" si="34"/>
        <v>1914</v>
      </c>
      <c r="B526" s="43">
        <f t="shared" si="35"/>
        <v>4</v>
      </c>
      <c r="C526" s="46">
        <f>Shiller!B528</f>
        <v>8.1199999999999992</v>
      </c>
      <c r="D526" s="44">
        <f>Shiller!C528/12</f>
        <v>3.8333333333333337E-2</v>
      </c>
      <c r="E526" s="47">
        <f t="shared" si="32"/>
        <v>4.7208538587848944E-3</v>
      </c>
      <c r="F526" s="46">
        <f>Shiller!E528</f>
        <v>9.8000000000000007</v>
      </c>
      <c r="G526" s="44">
        <f t="shared" si="33"/>
        <v>1.0007152808876949</v>
      </c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</row>
    <row r="527" spans="1:22" ht="15.75" x14ac:dyDescent="0.25">
      <c r="A527" s="43">
        <f t="shared" si="34"/>
        <v>1914</v>
      </c>
      <c r="B527" s="43">
        <f t="shared" si="35"/>
        <v>5</v>
      </c>
      <c r="C527" s="46">
        <f>Shiller!B529</f>
        <v>8.17</v>
      </c>
      <c r="D527" s="44">
        <f>Shiller!C529/12</f>
        <v>3.7916666666666668E-2</v>
      </c>
      <c r="E527" s="47">
        <f t="shared" si="32"/>
        <v>4.6409628722970222E-3</v>
      </c>
      <c r="F527" s="46">
        <f>Shiller!E529</f>
        <v>9.9</v>
      </c>
      <c r="G527" s="44">
        <f t="shared" si="33"/>
        <v>0.99974500203998373</v>
      </c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</row>
    <row r="528" spans="1:22" ht="15.75" x14ac:dyDescent="0.25">
      <c r="A528" s="43">
        <f t="shared" si="34"/>
        <v>1914</v>
      </c>
      <c r="B528" s="43">
        <f t="shared" si="35"/>
        <v>6</v>
      </c>
      <c r="C528" s="46">
        <f>Shiller!B530</f>
        <v>8.1300000000000008</v>
      </c>
      <c r="D528" s="44">
        <f>Shiller!C530/12</f>
        <v>3.7499999999999999E-2</v>
      </c>
      <c r="E528" s="47">
        <f t="shared" si="32"/>
        <v>4.6125461254612537E-3</v>
      </c>
      <c r="F528" s="46">
        <f>Shiller!E530</f>
        <v>9.9</v>
      </c>
      <c r="G528" s="44">
        <f t="shared" si="33"/>
        <v>0.93981549815498144</v>
      </c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</row>
    <row r="529" spans="1:22" ht="15.75" x14ac:dyDescent="0.25">
      <c r="A529" s="43">
        <f t="shared" si="34"/>
        <v>1914</v>
      </c>
      <c r="B529" s="43">
        <f t="shared" si="35"/>
        <v>7</v>
      </c>
      <c r="C529" s="46">
        <f>Shiller!B531</f>
        <v>7.68</v>
      </c>
      <c r="D529" s="44">
        <f>Shiller!C531/12</f>
        <v>3.7083333333333336E-2</v>
      </c>
      <c r="E529" s="47">
        <f t="shared" si="32"/>
        <v>4.828559027777778E-3</v>
      </c>
      <c r="F529" s="46">
        <f>Shiller!E531</f>
        <v>10</v>
      </c>
      <c r="G529" s="44">
        <f t="shared" si="33"/>
        <v>0.98522071589052285</v>
      </c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</row>
    <row r="530" spans="1:22" ht="15.75" x14ac:dyDescent="0.25">
      <c r="A530" s="43">
        <f t="shared" si="34"/>
        <v>1914</v>
      </c>
      <c r="B530" s="43">
        <f t="shared" si="35"/>
        <v>8</v>
      </c>
      <c r="C530" s="46">
        <f>Shiller!B532</f>
        <v>7.68</v>
      </c>
      <c r="D530" s="44">
        <f>Shiller!C532/12</f>
        <v>3.6666666666666667E-2</v>
      </c>
      <c r="E530" s="47">
        <f t="shared" si="32"/>
        <v>4.7743055555555559E-3</v>
      </c>
      <c r="F530" s="46">
        <f>Shiller!E532</f>
        <v>10.199999999999999</v>
      </c>
      <c r="G530" s="44">
        <f t="shared" si="33"/>
        <v>1.0047743055555556</v>
      </c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</row>
    <row r="531" spans="1:22" ht="15.75" x14ac:dyDescent="0.25">
      <c r="A531" s="43">
        <f t="shared" si="34"/>
        <v>1914</v>
      </c>
      <c r="B531" s="43">
        <f t="shared" si="35"/>
        <v>9</v>
      </c>
      <c r="C531" s="46">
        <f>Shiller!B533</f>
        <v>7.68</v>
      </c>
      <c r="D531" s="44">
        <f>Shiller!C533/12</f>
        <v>3.6249999999999998E-2</v>
      </c>
      <c r="E531" s="47">
        <f t="shared" si="32"/>
        <v>4.720052083333333E-3</v>
      </c>
      <c r="F531" s="46">
        <f>Shiller!E533</f>
        <v>10.199999999999999</v>
      </c>
      <c r="G531" s="44">
        <f t="shared" si="33"/>
        <v>1.0146210421823432</v>
      </c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</row>
    <row r="532" spans="1:22" ht="15.75" x14ac:dyDescent="0.25">
      <c r="A532" s="43">
        <f t="shared" si="34"/>
        <v>1914</v>
      </c>
      <c r="B532" s="43">
        <f t="shared" si="35"/>
        <v>10</v>
      </c>
      <c r="C532" s="46">
        <f>Shiller!B534</f>
        <v>7.68</v>
      </c>
      <c r="D532" s="44">
        <f>Shiller!C534/12</f>
        <v>3.5833333333333335E-2</v>
      </c>
      <c r="E532" s="47">
        <f t="shared" si="32"/>
        <v>4.6657986111111119E-3</v>
      </c>
      <c r="F532" s="46">
        <f>Shiller!E534</f>
        <v>10.1</v>
      </c>
      <c r="G532" s="44">
        <f t="shared" si="33"/>
        <v>0.99486187704248363</v>
      </c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</row>
    <row r="533" spans="1:22" ht="15.75" x14ac:dyDescent="0.25">
      <c r="A533" s="43">
        <f t="shared" si="34"/>
        <v>1914</v>
      </c>
      <c r="B533" s="43">
        <f t="shared" si="35"/>
        <v>11</v>
      </c>
      <c r="C533" s="46">
        <f>Shiller!B535</f>
        <v>7.68</v>
      </c>
      <c r="D533" s="44">
        <f>Shiller!C535/12</f>
        <v>3.5416666666666666E-2</v>
      </c>
      <c r="E533" s="47">
        <f t="shared" si="32"/>
        <v>4.611545138888889E-3</v>
      </c>
      <c r="F533" s="46">
        <f>Shiller!E535</f>
        <v>10.199999999999999</v>
      </c>
      <c r="G533" s="44">
        <f t="shared" si="33"/>
        <v>0.97111835206958186</v>
      </c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</row>
    <row r="534" spans="1:22" ht="15.75" x14ac:dyDescent="0.25">
      <c r="A534" s="43">
        <f t="shared" si="34"/>
        <v>1914</v>
      </c>
      <c r="B534" s="43">
        <f t="shared" si="35"/>
        <v>12</v>
      </c>
      <c r="C534" s="46">
        <f>Shiller!B536</f>
        <v>7.35</v>
      </c>
      <c r="D534" s="44">
        <f>Shiller!C536/12</f>
        <v>3.4999999999999996E-2</v>
      </c>
      <c r="E534" s="47">
        <f t="shared" si="32"/>
        <v>4.7619047619047615E-3</v>
      </c>
      <c r="F534" s="46">
        <f>Shiller!E536</f>
        <v>10.1</v>
      </c>
      <c r="G534" s="44">
        <f t="shared" si="33"/>
        <v>1.0224489795918368</v>
      </c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</row>
    <row r="535" spans="1:22" ht="15.75" x14ac:dyDescent="0.25">
      <c r="A535" s="43">
        <f t="shared" si="34"/>
        <v>1915</v>
      </c>
      <c r="B535" s="43">
        <f t="shared" si="35"/>
        <v>1</v>
      </c>
      <c r="C535" s="46">
        <f>Shiller!B537</f>
        <v>7.48</v>
      </c>
      <c r="D535" s="44">
        <f>Shiller!C537/12</f>
        <v>3.506666666666667E-2</v>
      </c>
      <c r="E535" s="47">
        <f t="shared" si="32"/>
        <v>4.6880570409982177E-3</v>
      </c>
      <c r="F535" s="46">
        <f>Shiller!E537</f>
        <v>10.1</v>
      </c>
      <c r="G535" s="44">
        <f t="shared" si="33"/>
        <v>1.0011853832442066</v>
      </c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</row>
    <row r="536" spans="1:22" ht="15.75" x14ac:dyDescent="0.25">
      <c r="A536" s="43">
        <f t="shared" si="34"/>
        <v>1915</v>
      </c>
      <c r="B536" s="43">
        <f t="shared" si="35"/>
        <v>2</v>
      </c>
      <c r="C536" s="46">
        <f>Shiller!B538</f>
        <v>7.38</v>
      </c>
      <c r="D536" s="44">
        <f>Shiller!C538/12</f>
        <v>3.5141666666666668E-2</v>
      </c>
      <c r="E536" s="47">
        <f t="shared" si="32"/>
        <v>4.7617434507678412E-3</v>
      </c>
      <c r="F536" s="46">
        <f>Shiller!E538</f>
        <v>10</v>
      </c>
      <c r="G536" s="44">
        <f t="shared" si="33"/>
        <v>1.0408680641099342</v>
      </c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</row>
    <row r="537" spans="1:22" ht="15.75" x14ac:dyDescent="0.25">
      <c r="A537" s="43">
        <f t="shared" si="34"/>
        <v>1915</v>
      </c>
      <c r="B537" s="43">
        <f t="shared" si="35"/>
        <v>3</v>
      </c>
      <c r="C537" s="46">
        <f>Shiller!B539</f>
        <v>7.57</v>
      </c>
      <c r="D537" s="44">
        <f>Shiller!C539/12</f>
        <v>3.5208333333333335E-2</v>
      </c>
      <c r="E537" s="47">
        <f t="shared" si="32"/>
        <v>4.6510347864376928E-3</v>
      </c>
      <c r="F537" s="46">
        <f>Shiller!E539</f>
        <v>9.9</v>
      </c>
      <c r="G537" s="44">
        <f t="shared" si="33"/>
        <v>1.0691952884191986</v>
      </c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</row>
    <row r="538" spans="1:22" ht="15.75" x14ac:dyDescent="0.25">
      <c r="A538" s="43">
        <f t="shared" si="34"/>
        <v>1915</v>
      </c>
      <c r="B538" s="43">
        <f t="shared" si="35"/>
        <v>4</v>
      </c>
      <c r="C538" s="46">
        <f>Shiller!B540</f>
        <v>8.14</v>
      </c>
      <c r="D538" s="44">
        <f>Shiller!C540/12</f>
        <v>3.5275000000000001E-2</v>
      </c>
      <c r="E538" s="47">
        <f t="shared" si="32"/>
        <v>4.3335380835380832E-3</v>
      </c>
      <c r="F538" s="46">
        <f>Shiller!E540</f>
        <v>10</v>
      </c>
      <c r="G538" s="44">
        <f t="shared" si="33"/>
        <v>0.97132212883450508</v>
      </c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</row>
    <row r="539" spans="1:22" ht="15.75" x14ac:dyDescent="0.25">
      <c r="A539" s="43">
        <f t="shared" si="34"/>
        <v>1915</v>
      </c>
      <c r="B539" s="43">
        <f t="shared" si="35"/>
        <v>5</v>
      </c>
      <c r="C539" s="46">
        <f>Shiller!B541</f>
        <v>7.95</v>
      </c>
      <c r="D539" s="44">
        <f>Shiller!C541/12</f>
        <v>3.5349999999999999E-2</v>
      </c>
      <c r="E539" s="47">
        <f t="shared" si="32"/>
        <v>4.4465408805031449E-3</v>
      </c>
      <c r="F539" s="46">
        <f>Shiller!E541</f>
        <v>10.1</v>
      </c>
      <c r="G539" s="44">
        <f t="shared" si="33"/>
        <v>1.0157672955974841</v>
      </c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</row>
    <row r="540" spans="1:22" ht="15.75" x14ac:dyDescent="0.25">
      <c r="A540" s="43">
        <f t="shared" si="34"/>
        <v>1915</v>
      </c>
      <c r="B540" s="43">
        <f t="shared" si="35"/>
        <v>6</v>
      </c>
      <c r="C540" s="46">
        <f>Shiller!B542</f>
        <v>8.0399999999999991</v>
      </c>
      <c r="D540" s="44">
        <f>Shiller!C542/12</f>
        <v>3.5416666666666666E-2</v>
      </c>
      <c r="E540" s="47">
        <f t="shared" si="32"/>
        <v>4.4050580431177454E-3</v>
      </c>
      <c r="F540" s="46">
        <f>Shiller!E542</f>
        <v>10.1</v>
      </c>
      <c r="G540" s="44">
        <f t="shared" si="33"/>
        <v>1.0006737147595357</v>
      </c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</row>
    <row r="541" spans="1:22" ht="15.75" x14ac:dyDescent="0.25">
      <c r="A541" s="43">
        <f t="shared" si="34"/>
        <v>1915</v>
      </c>
      <c r="B541" s="43">
        <f t="shared" si="35"/>
        <v>7</v>
      </c>
      <c r="C541" s="46">
        <f>Shiller!B543</f>
        <v>8.01</v>
      </c>
      <c r="D541" s="44">
        <f>Shiller!C543/12</f>
        <v>3.5483333333333332E-2</v>
      </c>
      <c r="E541" s="47">
        <f t="shared" si="32"/>
        <v>4.4298793175197668E-3</v>
      </c>
      <c r="F541" s="46">
        <f>Shiller!E543</f>
        <v>10.1</v>
      </c>
      <c r="G541" s="44">
        <f t="shared" si="33"/>
        <v>1.0468768206408654</v>
      </c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</row>
    <row r="542" spans="1:22" ht="15.75" x14ac:dyDescent="0.25">
      <c r="A542" s="43">
        <f t="shared" si="34"/>
        <v>1915</v>
      </c>
      <c r="B542" s="43">
        <f t="shared" si="35"/>
        <v>8</v>
      </c>
      <c r="C542" s="46">
        <f>Shiller!B544</f>
        <v>8.35</v>
      </c>
      <c r="D542" s="44">
        <f>Shiller!C544/12</f>
        <v>3.5558333333333338E-2</v>
      </c>
      <c r="E542" s="47">
        <f t="shared" si="32"/>
        <v>4.2584830339321362E-3</v>
      </c>
      <c r="F542" s="46">
        <f>Shiller!E544</f>
        <v>10.1</v>
      </c>
      <c r="G542" s="44">
        <f t="shared" si="33"/>
        <v>1.0413842315369262</v>
      </c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</row>
    <row r="543" spans="1:22" ht="15.75" x14ac:dyDescent="0.25">
      <c r="A543" s="43">
        <f t="shared" si="34"/>
        <v>1915</v>
      </c>
      <c r="B543" s="43">
        <f t="shared" si="35"/>
        <v>9</v>
      </c>
      <c r="C543" s="46">
        <f>Shiller!B545</f>
        <v>8.66</v>
      </c>
      <c r="D543" s="44">
        <f>Shiller!C545/12</f>
        <v>3.5624999999999997E-2</v>
      </c>
      <c r="E543" s="47">
        <f t="shared" si="32"/>
        <v>4.1137413394919161E-3</v>
      </c>
      <c r="F543" s="46">
        <f>Shiller!E545</f>
        <v>10.1</v>
      </c>
      <c r="G543" s="44">
        <f t="shared" si="33"/>
        <v>1.0491936670742199</v>
      </c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</row>
    <row r="544" spans="1:22" ht="15.75" x14ac:dyDescent="0.25">
      <c r="A544" s="43">
        <f t="shared" si="34"/>
        <v>1915</v>
      </c>
      <c r="B544" s="43">
        <f t="shared" si="35"/>
        <v>10</v>
      </c>
      <c r="C544" s="46">
        <f>Shiller!B546</f>
        <v>9.14</v>
      </c>
      <c r="D544" s="44">
        <f>Shiller!C546/12</f>
        <v>3.569166666666667E-2</v>
      </c>
      <c r="E544" s="47">
        <f t="shared" si="32"/>
        <v>3.9049963530269878E-3</v>
      </c>
      <c r="F544" s="46">
        <f>Shiller!E546</f>
        <v>10.199999999999999</v>
      </c>
      <c r="G544" s="44">
        <f t="shared" si="33"/>
        <v>1.0288672873602285</v>
      </c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</row>
    <row r="545" spans="1:22" ht="15.75" x14ac:dyDescent="0.25">
      <c r="A545" s="43">
        <f t="shared" si="34"/>
        <v>1915</v>
      </c>
      <c r="B545" s="43">
        <f t="shared" si="35"/>
        <v>11</v>
      </c>
      <c r="C545" s="46">
        <f>Shiller!B547</f>
        <v>9.4600000000000009</v>
      </c>
      <c r="D545" s="44">
        <f>Shiller!C547/12</f>
        <v>3.5766666666666669E-2</v>
      </c>
      <c r="E545" s="47">
        <f t="shared" si="32"/>
        <v>3.7808315715292459E-3</v>
      </c>
      <c r="F545" s="46">
        <f>Shiller!E547</f>
        <v>10.3</v>
      </c>
      <c r="G545" s="44">
        <f t="shared" si="33"/>
        <v>1.0058949964763919</v>
      </c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</row>
    <row r="546" spans="1:22" ht="15.75" x14ac:dyDescent="0.25">
      <c r="A546" s="43">
        <f t="shared" si="34"/>
        <v>1915</v>
      </c>
      <c r="B546" s="43">
        <f t="shared" si="35"/>
        <v>12</v>
      </c>
      <c r="C546" s="46">
        <f>Shiller!B548</f>
        <v>9.48</v>
      </c>
      <c r="D546" s="44">
        <f>Shiller!C548/12</f>
        <v>3.5833333333333335E-2</v>
      </c>
      <c r="E546" s="47">
        <f t="shared" si="32"/>
        <v>3.7798874824191281E-3</v>
      </c>
      <c r="F546" s="46">
        <f>Shiller!E548</f>
        <v>10.3</v>
      </c>
      <c r="G546" s="44">
        <f t="shared" si="33"/>
        <v>0.97849386021854368</v>
      </c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</row>
    <row r="547" spans="1:22" ht="15.75" x14ac:dyDescent="0.25">
      <c r="A547" s="43">
        <f t="shared" si="34"/>
        <v>1916</v>
      </c>
      <c r="B547" s="43">
        <f t="shared" si="35"/>
        <v>1</v>
      </c>
      <c r="C547" s="46">
        <f>Shiller!B549</f>
        <v>9.33</v>
      </c>
      <c r="D547" s="44">
        <f>Shiller!C549/12</f>
        <v>3.6733333333333333E-2</v>
      </c>
      <c r="E547" s="47">
        <f t="shared" si="32"/>
        <v>3.9371204001429081E-3</v>
      </c>
      <c r="F547" s="46">
        <f>Shiller!E549</f>
        <v>10.4</v>
      </c>
      <c r="G547" s="44">
        <f t="shared" si="33"/>
        <v>0.99000357270453732</v>
      </c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</row>
    <row r="548" spans="1:22" ht="15.75" x14ac:dyDescent="0.25">
      <c r="A548" s="43">
        <f t="shared" si="34"/>
        <v>1916</v>
      </c>
      <c r="B548" s="43">
        <f t="shared" si="35"/>
        <v>2</v>
      </c>
      <c r="C548" s="46">
        <f>Shiller!B550</f>
        <v>9.1999999999999993</v>
      </c>
      <c r="D548" s="44">
        <f>Shiller!C550/12</f>
        <v>3.7641666666666664E-2</v>
      </c>
      <c r="E548" s="47">
        <f t="shared" si="32"/>
        <v>4.0914855072463766E-3</v>
      </c>
      <c r="F548" s="46">
        <f>Shiller!E550</f>
        <v>10.4</v>
      </c>
      <c r="G548" s="44">
        <f t="shared" si="33"/>
        <v>0.99133786231884069</v>
      </c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</row>
    <row r="549" spans="1:22" ht="15.75" x14ac:dyDescent="0.25">
      <c r="A549" s="43">
        <f t="shared" si="34"/>
        <v>1916</v>
      </c>
      <c r="B549" s="43">
        <f t="shared" si="35"/>
        <v>3</v>
      </c>
      <c r="C549" s="46">
        <f>Shiller!B551</f>
        <v>9.17</v>
      </c>
      <c r="D549" s="44">
        <f>Shiller!C551/12</f>
        <v>3.8541666666666669E-2</v>
      </c>
      <c r="E549" s="47">
        <f t="shared" si="32"/>
        <v>4.2030170846964745E-3</v>
      </c>
      <c r="F549" s="46">
        <f>Shiller!E551</f>
        <v>10.5</v>
      </c>
      <c r="G549" s="44">
        <f t="shared" si="33"/>
        <v>0.98396680795319724</v>
      </c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</row>
    <row r="550" spans="1:22" ht="15.75" x14ac:dyDescent="0.25">
      <c r="A550" s="43">
        <f t="shared" si="34"/>
        <v>1916</v>
      </c>
      <c r="B550" s="43">
        <f t="shared" si="35"/>
        <v>4</v>
      </c>
      <c r="C550" s="46">
        <f>Shiller!B552</f>
        <v>9.07</v>
      </c>
      <c r="D550" s="44">
        <f>Shiller!C552/12</f>
        <v>3.9441666666666667E-2</v>
      </c>
      <c r="E550" s="47">
        <f t="shared" si="32"/>
        <v>4.3485850790150682E-3</v>
      </c>
      <c r="F550" s="46">
        <f>Shiller!E552</f>
        <v>10.6</v>
      </c>
      <c r="G550" s="44">
        <f t="shared" si="33"/>
        <v>1.01684742587078</v>
      </c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</row>
    <row r="551" spans="1:22" ht="15.75" x14ac:dyDescent="0.25">
      <c r="A551" s="43">
        <f t="shared" si="34"/>
        <v>1916</v>
      </c>
      <c r="B551" s="43">
        <f t="shared" si="35"/>
        <v>5</v>
      </c>
      <c r="C551" s="46">
        <f>Shiller!B553</f>
        <v>9.27</v>
      </c>
      <c r="D551" s="44">
        <f>Shiller!C553/12</f>
        <v>4.0350000000000004E-2</v>
      </c>
      <c r="E551" s="47">
        <f t="shared" si="32"/>
        <v>4.3527508090614895E-3</v>
      </c>
      <c r="F551" s="46">
        <f>Shiller!E553</f>
        <v>10.7</v>
      </c>
      <c r="G551" s="44">
        <f t="shared" si="33"/>
        <v>1.004712333692916</v>
      </c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</row>
    <row r="552" spans="1:22" ht="15.75" x14ac:dyDescent="0.25">
      <c r="A552" s="43">
        <f t="shared" si="34"/>
        <v>1916</v>
      </c>
      <c r="B552" s="43">
        <f t="shared" si="35"/>
        <v>6</v>
      </c>
      <c r="C552" s="46">
        <f>Shiller!B554</f>
        <v>9.36</v>
      </c>
      <c r="D552" s="44">
        <f>Shiller!C554/12</f>
        <v>4.1250000000000002E-2</v>
      </c>
      <c r="E552" s="47">
        <f t="shared" si="32"/>
        <v>4.4070512820512829E-3</v>
      </c>
      <c r="F552" s="46">
        <f>Shiller!E554</f>
        <v>10.8</v>
      </c>
      <c r="G552" s="44">
        <f t="shared" si="33"/>
        <v>0.99051816239316248</v>
      </c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</row>
    <row r="553" spans="1:22" ht="15.75" x14ac:dyDescent="0.25">
      <c r="A553" s="43">
        <f t="shared" si="34"/>
        <v>1916</v>
      </c>
      <c r="B553" s="43">
        <f t="shared" si="35"/>
        <v>7</v>
      </c>
      <c r="C553" s="46">
        <f>Shiller!B555</f>
        <v>9.23</v>
      </c>
      <c r="D553" s="44">
        <f>Shiller!C555/12</f>
        <v>4.215E-2</v>
      </c>
      <c r="E553" s="47">
        <f t="shared" si="32"/>
        <v>4.5666305525460457E-3</v>
      </c>
      <c r="F553" s="46">
        <f>Shiller!E555</f>
        <v>10.8</v>
      </c>
      <c r="G553" s="44">
        <f t="shared" si="33"/>
        <v>1.0029067062928028</v>
      </c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</row>
    <row r="554" spans="1:22" ht="15.75" x14ac:dyDescent="0.25">
      <c r="A554" s="43">
        <f t="shared" si="34"/>
        <v>1916</v>
      </c>
      <c r="B554" s="43">
        <f t="shared" si="35"/>
        <v>8</v>
      </c>
      <c r="C554" s="46">
        <f>Shiller!B556</f>
        <v>9.3000000000000007</v>
      </c>
      <c r="D554" s="44">
        <f>Shiller!C556/12</f>
        <v>4.3058333333333337E-2</v>
      </c>
      <c r="E554" s="47">
        <f t="shared" si="32"/>
        <v>4.6299283154121861E-3</v>
      </c>
      <c r="F554" s="46">
        <f>Shiller!E556</f>
        <v>10.9</v>
      </c>
      <c r="G554" s="44">
        <f t="shared" si="33"/>
        <v>1.0267359052600986</v>
      </c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</row>
    <row r="555" spans="1:22" ht="15.75" x14ac:dyDescent="0.25">
      <c r="A555" s="43">
        <f t="shared" si="34"/>
        <v>1916</v>
      </c>
      <c r="B555" s="43">
        <f t="shared" si="35"/>
        <v>9</v>
      </c>
      <c r="C555" s="46">
        <f>Shiller!B557</f>
        <v>9.68</v>
      </c>
      <c r="D555" s="44">
        <f>Shiller!C557/12</f>
        <v>4.3958333333333328E-2</v>
      </c>
      <c r="E555" s="47">
        <f t="shared" si="32"/>
        <v>4.5411501377410467E-3</v>
      </c>
      <c r="F555" s="46">
        <f>Shiller!E557</f>
        <v>11.1</v>
      </c>
      <c r="G555" s="44">
        <f t="shared" si="33"/>
        <v>1.0172852443379896</v>
      </c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</row>
    <row r="556" spans="1:22" ht="15.75" x14ac:dyDescent="0.25">
      <c r="A556" s="43">
        <f t="shared" si="34"/>
        <v>1916</v>
      </c>
      <c r="B556" s="43">
        <f t="shared" si="35"/>
        <v>10</v>
      </c>
      <c r="C556" s="46">
        <f>Shiller!B558</f>
        <v>9.98</v>
      </c>
      <c r="D556" s="44">
        <f>Shiller!C558/12</f>
        <v>4.4858333333333333E-2</v>
      </c>
      <c r="E556" s="47">
        <f t="shared" si="32"/>
        <v>4.4948229792919174E-3</v>
      </c>
      <c r="F556" s="46">
        <f>Shiller!E558</f>
        <v>11.3</v>
      </c>
      <c r="G556" s="44">
        <f t="shared" si="33"/>
        <v>1.0097488092126281</v>
      </c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</row>
    <row r="557" spans="1:22" ht="15.75" x14ac:dyDescent="0.25">
      <c r="A557" s="43">
        <f t="shared" si="34"/>
        <v>1916</v>
      </c>
      <c r="B557" s="43">
        <f t="shared" si="35"/>
        <v>11</v>
      </c>
      <c r="C557" s="46">
        <f>Shiller!B559</f>
        <v>10.210000000000001</v>
      </c>
      <c r="D557" s="44">
        <f>Shiller!C559/12</f>
        <v>4.5766666666666671E-2</v>
      </c>
      <c r="E557" s="47">
        <f t="shared" si="32"/>
        <v>4.482533463924257E-3</v>
      </c>
      <c r="F557" s="46">
        <f>Shiller!E559</f>
        <v>11.5</v>
      </c>
      <c r="G557" s="44">
        <f t="shared" si="33"/>
        <v>0.95605131322683434</v>
      </c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</row>
    <row r="558" spans="1:22" ht="15.75" x14ac:dyDescent="0.25">
      <c r="A558" s="43">
        <f t="shared" si="34"/>
        <v>1916</v>
      </c>
      <c r="B558" s="43">
        <f t="shared" si="35"/>
        <v>12</v>
      </c>
      <c r="C558" s="46">
        <f>Shiller!B560</f>
        <v>9.8000000000000007</v>
      </c>
      <c r="D558" s="44">
        <f>Shiller!C560/12</f>
        <v>4.6666666666666669E-2</v>
      </c>
      <c r="E558" s="47">
        <f t="shared" si="32"/>
        <v>4.7619047619047615E-3</v>
      </c>
      <c r="F558" s="46">
        <f>Shiller!E560</f>
        <v>11.6</v>
      </c>
      <c r="G558" s="44">
        <f t="shared" si="33"/>
        <v>0.97294610151753003</v>
      </c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</row>
    <row r="559" spans="1:22" ht="15.75" x14ac:dyDescent="0.25">
      <c r="A559" s="43">
        <f t="shared" si="34"/>
        <v>1917</v>
      </c>
      <c r="B559" s="43">
        <f t="shared" si="35"/>
        <v>1</v>
      </c>
      <c r="C559" s="46">
        <f>Shiller!B561</f>
        <v>9.57</v>
      </c>
      <c r="D559" s="44">
        <f>Shiller!C561/12</f>
        <v>4.7566666666666667E-2</v>
      </c>
      <c r="E559" s="47">
        <f t="shared" si="32"/>
        <v>4.9703935910832458E-3</v>
      </c>
      <c r="F559" s="46">
        <f>Shiller!E561</f>
        <v>11.7</v>
      </c>
      <c r="G559" s="44">
        <f t="shared" si="33"/>
        <v>0.92495471960989184</v>
      </c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</row>
    <row r="560" spans="1:22" ht="15.75" x14ac:dyDescent="0.25">
      <c r="A560" s="43">
        <f t="shared" si="34"/>
        <v>1917</v>
      </c>
      <c r="B560" s="43">
        <f t="shared" si="35"/>
        <v>2</v>
      </c>
      <c r="C560" s="46">
        <f>Shiller!B562</f>
        <v>9.0299999999999994</v>
      </c>
      <c r="D560" s="44">
        <f>Shiller!C562/12</f>
        <v>4.8474999999999997E-2</v>
      </c>
      <c r="E560" s="47">
        <f t="shared" si="32"/>
        <v>5.3682170542635656E-3</v>
      </c>
      <c r="F560" s="46">
        <f>Shiller!E562</f>
        <v>12</v>
      </c>
      <c r="G560" s="44">
        <f t="shared" si="33"/>
        <v>1.036375968992248</v>
      </c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</row>
    <row r="561" spans="1:22" ht="15.75" x14ac:dyDescent="0.25">
      <c r="A561" s="43">
        <f t="shared" si="34"/>
        <v>1917</v>
      </c>
      <c r="B561" s="43">
        <f t="shared" si="35"/>
        <v>3</v>
      </c>
      <c r="C561" s="46">
        <f>Shiller!B563</f>
        <v>9.31</v>
      </c>
      <c r="D561" s="44">
        <f>Shiller!C563/12</f>
        <v>4.9375000000000002E-2</v>
      </c>
      <c r="E561" s="47">
        <f t="shared" si="32"/>
        <v>5.3034371643394199E-3</v>
      </c>
      <c r="F561" s="46">
        <f>Shiller!E563</f>
        <v>12</v>
      </c>
      <c r="G561" s="44">
        <f t="shared" si="33"/>
        <v>0.94336287146437514</v>
      </c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</row>
    <row r="562" spans="1:22" ht="15.75" x14ac:dyDescent="0.25">
      <c r="A562" s="43">
        <f t="shared" si="34"/>
        <v>1917</v>
      </c>
      <c r="B562" s="43">
        <f t="shared" si="35"/>
        <v>4</v>
      </c>
      <c r="C562" s="46">
        <f>Shiller!B564</f>
        <v>9.17</v>
      </c>
      <c r="D562" s="44">
        <f>Shiller!C564/12</f>
        <v>5.0274999999999993E-2</v>
      </c>
      <c r="E562" s="47">
        <f t="shared" si="32"/>
        <v>5.4825517993456916E-3</v>
      </c>
      <c r="F562" s="46">
        <f>Shiller!E564</f>
        <v>12.6</v>
      </c>
      <c r="G562" s="44">
        <f t="shared" si="33"/>
        <v>0.95657988004362049</v>
      </c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</row>
    <row r="563" spans="1:22" ht="15.75" x14ac:dyDescent="0.25">
      <c r="A563" s="43">
        <f t="shared" si="34"/>
        <v>1917</v>
      </c>
      <c r="B563" s="43">
        <f t="shared" si="35"/>
        <v>5</v>
      </c>
      <c r="C563" s="46">
        <f>Shiller!B565</f>
        <v>8.86</v>
      </c>
      <c r="D563" s="44">
        <f>Shiller!C565/12</f>
        <v>5.1183333333333331E-2</v>
      </c>
      <c r="E563" s="47">
        <f t="shared" si="32"/>
        <v>5.7768999247554556E-3</v>
      </c>
      <c r="F563" s="46">
        <f>Shiller!E565</f>
        <v>12.8</v>
      </c>
      <c r="G563" s="44">
        <f t="shared" si="33"/>
        <v>1.0103957573652831</v>
      </c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</row>
    <row r="564" spans="1:22" ht="15.75" x14ac:dyDescent="0.25">
      <c r="A564" s="43">
        <f t="shared" si="34"/>
        <v>1917</v>
      </c>
      <c r="B564" s="43">
        <f t="shared" si="35"/>
        <v>6</v>
      </c>
      <c r="C564" s="46">
        <f>Shiller!B566</f>
        <v>9.0399999999999991</v>
      </c>
      <c r="D564" s="44">
        <f>Shiller!C566/12</f>
        <v>5.2083333333333336E-2</v>
      </c>
      <c r="E564" s="47">
        <f t="shared" si="32"/>
        <v>5.7614306784660773E-3</v>
      </c>
      <c r="F564" s="46">
        <f>Shiller!E566</f>
        <v>13</v>
      </c>
      <c r="G564" s="44">
        <f t="shared" si="33"/>
        <v>0.99329945612094406</v>
      </c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</row>
    <row r="565" spans="1:22" ht="15.75" x14ac:dyDescent="0.25">
      <c r="A565" s="43">
        <f t="shared" si="34"/>
        <v>1917</v>
      </c>
      <c r="B565" s="43">
        <f t="shared" si="35"/>
        <v>7</v>
      </c>
      <c r="C565" s="46">
        <f>Shiller!B567</f>
        <v>8.7899999999999991</v>
      </c>
      <c r="D565" s="44">
        <f>Shiller!C567/12</f>
        <v>5.2983333333333334E-2</v>
      </c>
      <c r="E565" s="47">
        <f t="shared" si="32"/>
        <v>6.0276829730754652E-3</v>
      </c>
      <c r="F565" s="46">
        <f>Shiller!E567</f>
        <v>12.8</v>
      </c>
      <c r="G565" s="44">
        <f t="shared" si="33"/>
        <v>0.9615190630378343</v>
      </c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</row>
    <row r="566" spans="1:22" ht="15.75" x14ac:dyDescent="0.25">
      <c r="A566" s="43">
        <f t="shared" si="34"/>
        <v>1917</v>
      </c>
      <c r="B566" s="43">
        <f t="shared" si="35"/>
        <v>8</v>
      </c>
      <c r="C566" s="46">
        <f>Shiller!B568</f>
        <v>8.5299999999999994</v>
      </c>
      <c r="D566" s="44">
        <f>Shiller!C568/12</f>
        <v>5.3891666666666671E-2</v>
      </c>
      <c r="E566" s="47">
        <f t="shared" si="32"/>
        <v>6.3178976162563509E-3</v>
      </c>
      <c r="F566" s="46">
        <f>Shiller!E568</f>
        <v>13</v>
      </c>
      <c r="G566" s="44">
        <f t="shared" si="33"/>
        <v>0.93678004360255851</v>
      </c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</row>
    <row r="567" spans="1:22" ht="15.75" x14ac:dyDescent="0.25">
      <c r="A567" s="43">
        <f t="shared" si="34"/>
        <v>1917</v>
      </c>
      <c r="B567" s="43">
        <f t="shared" si="35"/>
        <v>9</v>
      </c>
      <c r="C567" s="46">
        <f>Shiller!B569</f>
        <v>8.1199999999999992</v>
      </c>
      <c r="D567" s="44">
        <f>Shiller!C569/12</f>
        <v>5.4791666666666662E-2</v>
      </c>
      <c r="E567" s="47">
        <f t="shared" si="32"/>
        <v>6.7477422003284077E-3</v>
      </c>
      <c r="F567" s="46">
        <f>Shiller!E569</f>
        <v>13.3</v>
      </c>
      <c r="G567" s="44">
        <f t="shared" si="33"/>
        <v>0.93854850848385341</v>
      </c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</row>
    <row r="568" spans="1:22" ht="15.75" x14ac:dyDescent="0.25">
      <c r="A568" s="43">
        <f t="shared" si="34"/>
        <v>1917</v>
      </c>
      <c r="B568" s="43">
        <f t="shared" si="35"/>
        <v>10</v>
      </c>
      <c r="C568" s="46">
        <f>Shiller!B570</f>
        <v>7.68</v>
      </c>
      <c r="D568" s="44">
        <f>Shiller!C570/12</f>
        <v>5.5691666666666667E-2</v>
      </c>
      <c r="E568" s="47">
        <f t="shared" si="32"/>
        <v>7.2515190972222221E-3</v>
      </c>
      <c r="F568" s="46">
        <f>Shiller!E570</f>
        <v>13.5</v>
      </c>
      <c r="G568" s="44">
        <f t="shared" si="33"/>
        <v>0.92391818576388884</v>
      </c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</row>
    <row r="569" spans="1:22" ht="15.75" x14ac:dyDescent="0.25">
      <c r="A569" s="43">
        <f t="shared" si="34"/>
        <v>1917</v>
      </c>
      <c r="B569" s="43">
        <f t="shared" si="35"/>
        <v>11</v>
      </c>
      <c r="C569" s="46">
        <f>Shiller!B571</f>
        <v>7.04</v>
      </c>
      <c r="D569" s="44">
        <f>Shiller!C571/12</f>
        <v>5.6600000000000004E-2</v>
      </c>
      <c r="E569" s="47">
        <f t="shared" si="32"/>
        <v>8.039772727272727E-3</v>
      </c>
      <c r="F569" s="46">
        <f>Shiller!E571</f>
        <v>13.5</v>
      </c>
      <c r="G569" s="44">
        <f t="shared" si="33"/>
        <v>0.95984800099535517</v>
      </c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</row>
    <row r="570" spans="1:22" ht="15.75" x14ac:dyDescent="0.25">
      <c r="A570" s="43">
        <f t="shared" si="34"/>
        <v>1917</v>
      </c>
      <c r="B570" s="43">
        <f t="shared" si="35"/>
        <v>12</v>
      </c>
      <c r="C570" s="46">
        <f>Shiller!B572</f>
        <v>6.8</v>
      </c>
      <c r="D570" s="44">
        <f>Shiller!C572/12</f>
        <v>5.7499999999999996E-2</v>
      </c>
      <c r="E570" s="47">
        <f t="shared" si="32"/>
        <v>8.4558823529411759E-3</v>
      </c>
      <c r="F570" s="46">
        <f>Shiller!E572</f>
        <v>13.7</v>
      </c>
      <c r="G570" s="44">
        <f t="shared" si="33"/>
        <v>1.046029411764706</v>
      </c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</row>
    <row r="571" spans="1:22" ht="15.75" x14ac:dyDescent="0.25">
      <c r="A571" s="43">
        <f t="shared" si="34"/>
        <v>1918</v>
      </c>
      <c r="B571" s="43">
        <f t="shared" si="35"/>
        <v>1</v>
      </c>
      <c r="C571" s="46">
        <f>Shiller!B573</f>
        <v>7.21</v>
      </c>
      <c r="D571" s="44">
        <f>Shiller!C573/12</f>
        <v>5.6666666666666671E-2</v>
      </c>
      <c r="E571" s="47">
        <f t="shared" si="32"/>
        <v>7.8594544613962095E-3</v>
      </c>
      <c r="F571" s="46">
        <f>Shiller!E573</f>
        <v>14</v>
      </c>
      <c r="G571" s="44">
        <f t="shared" si="33"/>
        <v>1.0310640265195108</v>
      </c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</row>
    <row r="572" spans="1:22" ht="15.75" x14ac:dyDescent="0.25">
      <c r="A572" s="43">
        <f t="shared" si="34"/>
        <v>1918</v>
      </c>
      <c r="B572" s="43">
        <f t="shared" si="35"/>
        <v>2</v>
      </c>
      <c r="C572" s="46">
        <f>Shiller!B574</f>
        <v>7.43</v>
      </c>
      <c r="D572" s="44">
        <f>Shiller!C574/12</f>
        <v>5.5833333333333339E-2</v>
      </c>
      <c r="E572" s="47">
        <f t="shared" si="32"/>
        <v>7.5145805293853757E-3</v>
      </c>
      <c r="F572" s="46">
        <f>Shiller!E574</f>
        <v>14.1</v>
      </c>
      <c r="G572" s="44">
        <f t="shared" si="33"/>
        <v>0.99432480933153877</v>
      </c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</row>
    <row r="573" spans="1:22" ht="15.75" x14ac:dyDescent="0.25">
      <c r="A573" s="43">
        <f t="shared" si="34"/>
        <v>1918</v>
      </c>
      <c r="B573" s="43">
        <f t="shared" si="35"/>
        <v>3</v>
      </c>
      <c r="C573" s="46">
        <f>Shiller!B575</f>
        <v>7.28</v>
      </c>
      <c r="D573" s="44">
        <f>Shiller!C575/12</f>
        <v>5.5E-2</v>
      </c>
      <c r="E573" s="47">
        <f t="shared" si="32"/>
        <v>7.554945054945055E-3</v>
      </c>
      <c r="F573" s="46">
        <f>Shiller!E575</f>
        <v>14</v>
      </c>
      <c r="G573" s="44">
        <f t="shared" si="33"/>
        <v>0.98399048134963618</v>
      </c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</row>
    <row r="574" spans="1:22" ht="15.75" x14ac:dyDescent="0.25">
      <c r="A574" s="43">
        <f t="shared" si="34"/>
        <v>1918</v>
      </c>
      <c r="B574" s="43">
        <f t="shared" si="35"/>
        <v>4</v>
      </c>
      <c r="C574" s="46">
        <f>Shiller!B576</f>
        <v>7.21</v>
      </c>
      <c r="D574" s="44">
        <f>Shiller!C576/12</f>
        <v>5.4166666666666669E-2</v>
      </c>
      <c r="E574" s="47">
        <f t="shared" si="32"/>
        <v>7.5127138233934358E-3</v>
      </c>
      <c r="F574" s="46">
        <f>Shiller!E576</f>
        <v>14.2</v>
      </c>
      <c r="G574" s="44">
        <f t="shared" si="33"/>
        <v>1.0180631944776573</v>
      </c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</row>
    <row r="575" spans="1:22" ht="15.75" x14ac:dyDescent="0.25">
      <c r="A575" s="43">
        <f t="shared" si="34"/>
        <v>1918</v>
      </c>
      <c r="B575" s="43">
        <f t="shared" si="35"/>
        <v>5</v>
      </c>
      <c r="C575" s="46">
        <f>Shiller!B577</f>
        <v>7.44</v>
      </c>
      <c r="D575" s="44">
        <f>Shiller!C577/12</f>
        <v>5.3333333333333337E-2</v>
      </c>
      <c r="E575" s="47">
        <f t="shared" si="32"/>
        <v>7.1684587813620072E-3</v>
      </c>
      <c r="F575" s="46">
        <f>Shiller!E577</f>
        <v>14.5</v>
      </c>
      <c r="G575" s="44">
        <f t="shared" si="33"/>
        <v>0.99488881574135024</v>
      </c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</row>
    <row r="576" spans="1:22" ht="15.75" x14ac:dyDescent="0.25">
      <c r="A576" s="43">
        <f t="shared" si="34"/>
        <v>1918</v>
      </c>
      <c r="B576" s="43">
        <f t="shared" si="35"/>
        <v>6</v>
      </c>
      <c r="C576" s="46">
        <f>Shiller!B578</f>
        <v>7.45</v>
      </c>
      <c r="D576" s="44">
        <f>Shiller!C578/12</f>
        <v>5.2499999999999998E-2</v>
      </c>
      <c r="E576" s="47">
        <f t="shared" si="32"/>
        <v>7.046979865771812E-3</v>
      </c>
      <c r="F576" s="46">
        <f>Shiller!E578</f>
        <v>14.7</v>
      </c>
      <c r="G576" s="44">
        <f t="shared" si="33"/>
        <v>0.9883972621005378</v>
      </c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</row>
    <row r="577" spans="1:22" ht="15.75" x14ac:dyDescent="0.25">
      <c r="A577" s="43">
        <f t="shared" si="34"/>
        <v>1918</v>
      </c>
      <c r="B577" s="43">
        <f t="shared" si="35"/>
        <v>7</v>
      </c>
      <c r="C577" s="46">
        <f>Shiller!B579</f>
        <v>7.51</v>
      </c>
      <c r="D577" s="44">
        <f>Shiller!C579/12</f>
        <v>5.1666666666666666E-2</v>
      </c>
      <c r="E577" s="47">
        <f t="shared" si="32"/>
        <v>6.879715934309809E-3</v>
      </c>
      <c r="F577" s="46">
        <f>Shiller!E579</f>
        <v>15.1</v>
      </c>
      <c r="G577" s="44">
        <f t="shared" si="33"/>
        <v>0.99653852583280012</v>
      </c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</row>
    <row r="578" spans="1:22" ht="15.75" x14ac:dyDescent="0.25">
      <c r="A578" s="43">
        <f t="shared" si="34"/>
        <v>1918</v>
      </c>
      <c r="B578" s="43">
        <f t="shared" si="35"/>
        <v>8</v>
      </c>
      <c r="C578" s="46">
        <f>Shiller!B580</f>
        <v>7.58</v>
      </c>
      <c r="D578" s="44">
        <f>Shiller!C580/12</f>
        <v>5.0833333333333335E-2</v>
      </c>
      <c r="E578" s="47">
        <f t="shared" si="32"/>
        <v>6.7062445030782762E-3</v>
      </c>
      <c r="F578" s="46">
        <f>Shiller!E580</f>
        <v>15.4</v>
      </c>
      <c r="G578" s="44">
        <f t="shared" si="33"/>
        <v>0.98242175464542414</v>
      </c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</row>
    <row r="579" spans="1:22" ht="15.75" x14ac:dyDescent="0.25">
      <c r="A579" s="43">
        <f t="shared" si="34"/>
        <v>1918</v>
      </c>
      <c r="B579" s="43">
        <f t="shared" si="35"/>
        <v>9</v>
      </c>
      <c r="C579" s="46">
        <f>Shiller!B581</f>
        <v>7.54</v>
      </c>
      <c r="D579" s="44">
        <f>Shiller!C581/12</f>
        <v>4.9999999999999996E-2</v>
      </c>
      <c r="E579" s="47">
        <f t="shared" si="32"/>
        <v>6.6312997347480101E-3</v>
      </c>
      <c r="F579" s="46">
        <f>Shiller!E581</f>
        <v>15.7</v>
      </c>
      <c r="G579" s="44">
        <f t="shared" si="33"/>
        <v>1.0295258620689656</v>
      </c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</row>
    <row r="580" spans="1:22" ht="15.75" x14ac:dyDescent="0.25">
      <c r="A580" s="43">
        <f t="shared" si="34"/>
        <v>1918</v>
      </c>
      <c r="B580" s="43">
        <f t="shared" si="35"/>
        <v>10</v>
      </c>
      <c r="C580" s="46">
        <f>Shiller!B582</f>
        <v>7.86</v>
      </c>
      <c r="D580" s="44">
        <f>Shiller!C582/12</f>
        <v>4.9166666666666664E-2</v>
      </c>
      <c r="E580" s="47">
        <f t="shared" si="32"/>
        <v>6.2553011026293464E-3</v>
      </c>
      <c r="F580" s="46">
        <f>Shiller!E582</f>
        <v>16</v>
      </c>
      <c r="G580" s="44">
        <f t="shared" si="33"/>
        <v>1.0128273674789388</v>
      </c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</row>
    <row r="581" spans="1:22" ht="15.75" x14ac:dyDescent="0.25">
      <c r="A581" s="43">
        <f t="shared" si="34"/>
        <v>1918</v>
      </c>
      <c r="B581" s="43">
        <f t="shared" si="35"/>
        <v>11</v>
      </c>
      <c r="C581" s="46">
        <f>Shiller!B583</f>
        <v>8.06</v>
      </c>
      <c r="D581" s="44">
        <f>Shiller!C583/12</f>
        <v>4.8333333333333332E-2</v>
      </c>
      <c r="E581" s="47">
        <f t="shared" si="32"/>
        <v>5.9966914805624476E-3</v>
      </c>
      <c r="F581" s="46">
        <f>Shiller!E583</f>
        <v>16.3</v>
      </c>
      <c r="G581" s="44">
        <f t="shared" si="33"/>
        <v>0.97426498232949843</v>
      </c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</row>
    <row r="582" spans="1:22" ht="15.75" x14ac:dyDescent="0.25">
      <c r="A582" s="43">
        <f t="shared" si="34"/>
        <v>1918</v>
      </c>
      <c r="B582" s="43">
        <f t="shared" si="35"/>
        <v>12</v>
      </c>
      <c r="C582" s="46">
        <f>Shiller!B584</f>
        <v>7.9</v>
      </c>
      <c r="D582" s="44">
        <f>Shiller!C584/12</f>
        <v>4.7499999999999994E-2</v>
      </c>
      <c r="E582" s="47">
        <f t="shared" si="32"/>
        <v>6.0126582278481003E-3</v>
      </c>
      <c r="F582" s="46">
        <f>Shiller!E584</f>
        <v>16.5</v>
      </c>
      <c r="G582" s="44">
        <f t="shared" si="33"/>
        <v>0.99968354430379736</v>
      </c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</row>
    <row r="583" spans="1:22" ht="15.75" x14ac:dyDescent="0.25">
      <c r="A583" s="43">
        <f t="shared" si="34"/>
        <v>1919</v>
      </c>
      <c r="B583" s="43">
        <f t="shared" si="35"/>
        <v>1</v>
      </c>
      <c r="C583" s="46">
        <f>Shiller!B585</f>
        <v>7.85</v>
      </c>
      <c r="D583" s="44">
        <f>Shiller!C585/12</f>
        <v>4.7224999999999996E-2</v>
      </c>
      <c r="E583" s="47">
        <f t="shared" si="32"/>
        <v>6.0159235668789807E-3</v>
      </c>
      <c r="F583" s="46">
        <f>Shiller!E585</f>
        <v>16.5</v>
      </c>
      <c r="G583" s="44">
        <f t="shared" si="33"/>
        <v>1.0284268695447041</v>
      </c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</row>
    <row r="584" spans="1:22" ht="15.75" x14ac:dyDescent="0.25">
      <c r="A584" s="43">
        <f t="shared" si="34"/>
        <v>1919</v>
      </c>
      <c r="B584" s="43">
        <f t="shared" si="35"/>
        <v>2</v>
      </c>
      <c r="C584" s="46">
        <f>Shiller!B586</f>
        <v>7.88</v>
      </c>
      <c r="D584" s="44">
        <f>Shiller!C586/12</f>
        <v>4.6941666666666666E-2</v>
      </c>
      <c r="E584" s="47">
        <f t="shared" ref="E584:E647" si="36">D584/C584</f>
        <v>5.9570642978003388E-3</v>
      </c>
      <c r="F584" s="46">
        <f>Shiller!E586</f>
        <v>16.2</v>
      </c>
      <c r="G584" s="44">
        <f t="shared" ref="G584:G647" si="37">E584+(C585/F585)/(C584/F584)</f>
        <v>1.0238473701044117</v>
      </c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</row>
    <row r="585" spans="1:22" ht="15.75" x14ac:dyDescent="0.25">
      <c r="A585" s="43">
        <f t="shared" ref="A585:A648" si="38">IF(B585=1,A584+1,A584)</f>
        <v>1919</v>
      </c>
      <c r="B585" s="43">
        <f t="shared" ref="B585:B648" si="39">IF(B584=12,1,B584+1)</f>
        <v>3</v>
      </c>
      <c r="C585" s="46">
        <f>Shiller!B587</f>
        <v>8.1199999999999992</v>
      </c>
      <c r="D585" s="44">
        <f>Shiller!C587/12</f>
        <v>4.6666666666666669E-2</v>
      </c>
      <c r="E585" s="47">
        <f t="shared" si="36"/>
        <v>5.74712643678161E-3</v>
      </c>
      <c r="F585" s="46">
        <f>Shiller!E587</f>
        <v>16.399999999999999</v>
      </c>
      <c r="G585" s="44">
        <f t="shared" si="37"/>
        <v>1.0204369585951252</v>
      </c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</row>
    <row r="586" spans="1:22" ht="15.75" x14ac:dyDescent="0.25">
      <c r="A586" s="43">
        <f t="shared" si="38"/>
        <v>1919</v>
      </c>
      <c r="B586" s="43">
        <f t="shared" si="39"/>
        <v>4</v>
      </c>
      <c r="C586" s="46">
        <f>Shiller!B588</f>
        <v>8.39</v>
      </c>
      <c r="D586" s="44">
        <f>Shiller!C588/12</f>
        <v>4.6391666666666664E-2</v>
      </c>
      <c r="E586" s="47">
        <f t="shared" si="36"/>
        <v>5.5294000794596735E-3</v>
      </c>
      <c r="F586" s="46">
        <f>Shiller!E588</f>
        <v>16.7</v>
      </c>
      <c r="G586" s="44">
        <f t="shared" si="37"/>
        <v>1.0620068915986676</v>
      </c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</row>
    <row r="587" spans="1:22" ht="15.75" x14ac:dyDescent="0.25">
      <c r="A587" s="43">
        <f t="shared" si="38"/>
        <v>1919</v>
      </c>
      <c r="B587" s="43">
        <f t="shared" si="39"/>
        <v>5</v>
      </c>
      <c r="C587" s="46">
        <f>Shiller!B589</f>
        <v>8.9700000000000006</v>
      </c>
      <c r="D587" s="44">
        <f>Shiller!C589/12</f>
        <v>4.6108333333333335E-2</v>
      </c>
      <c r="E587" s="47">
        <f t="shared" si="36"/>
        <v>5.1402824228911183E-3</v>
      </c>
      <c r="F587" s="46">
        <f>Shiller!E589</f>
        <v>16.899999999999999</v>
      </c>
      <c r="G587" s="44">
        <f t="shared" si="37"/>
        <v>1.0318961352657006</v>
      </c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</row>
    <row r="588" spans="1:22" ht="15.75" x14ac:dyDescent="0.25">
      <c r="A588" s="43">
        <f t="shared" si="38"/>
        <v>1919</v>
      </c>
      <c r="B588" s="43">
        <f t="shared" si="39"/>
        <v>6</v>
      </c>
      <c r="C588" s="46">
        <f>Shiller!B590</f>
        <v>9.2100000000000009</v>
      </c>
      <c r="D588" s="44">
        <f>Shiller!C590/12</f>
        <v>4.5833333333333337E-2</v>
      </c>
      <c r="E588" s="47">
        <f t="shared" si="36"/>
        <v>4.9764748461816862E-3</v>
      </c>
      <c r="F588" s="46">
        <f>Shiller!E590</f>
        <v>16.899999999999999</v>
      </c>
      <c r="G588" s="44">
        <f t="shared" si="37"/>
        <v>1.0078781184869019</v>
      </c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</row>
    <row r="589" spans="1:22" ht="15.75" x14ac:dyDescent="0.25">
      <c r="A589" s="43">
        <f t="shared" si="38"/>
        <v>1919</v>
      </c>
      <c r="B589" s="43">
        <f t="shared" si="39"/>
        <v>7</v>
      </c>
      <c r="C589" s="46">
        <f>Shiller!B591</f>
        <v>9.51</v>
      </c>
      <c r="D589" s="44">
        <f>Shiller!C591/12</f>
        <v>4.5558333333333333E-2</v>
      </c>
      <c r="E589" s="47">
        <f t="shared" si="36"/>
        <v>4.7905713284262181E-3</v>
      </c>
      <c r="F589" s="46">
        <f>Shiller!E591</f>
        <v>17.399999999999999</v>
      </c>
      <c r="G589" s="44">
        <f t="shared" si="37"/>
        <v>0.92168447426734845</v>
      </c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</row>
    <row r="590" spans="1:22" ht="15.75" x14ac:dyDescent="0.25">
      <c r="A590" s="43">
        <f t="shared" si="38"/>
        <v>1919</v>
      </c>
      <c r="B590" s="43">
        <f t="shared" si="39"/>
        <v>8</v>
      </c>
      <c r="C590" s="46">
        <f>Shiller!B592</f>
        <v>8.8699999999999992</v>
      </c>
      <c r="D590" s="44">
        <f>Shiller!C592/12</f>
        <v>4.5275000000000003E-2</v>
      </c>
      <c r="E590" s="47">
        <f t="shared" si="36"/>
        <v>5.104284103720407E-3</v>
      </c>
      <c r="F590" s="46">
        <f>Shiller!E592</f>
        <v>17.7</v>
      </c>
      <c r="G590" s="44">
        <f t="shared" si="37"/>
        <v>1.0151811750250181</v>
      </c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</row>
    <row r="591" spans="1:22" ht="15.75" x14ac:dyDescent="0.25">
      <c r="A591" s="43">
        <f t="shared" si="38"/>
        <v>1919</v>
      </c>
      <c r="B591" s="43">
        <f t="shared" si="39"/>
        <v>9</v>
      </c>
      <c r="C591" s="46">
        <f>Shiller!B593</f>
        <v>9.01</v>
      </c>
      <c r="D591" s="44">
        <f>Shiller!C593/12</f>
        <v>4.5000000000000005E-2</v>
      </c>
      <c r="E591" s="47">
        <f t="shared" si="36"/>
        <v>4.9944506104328528E-3</v>
      </c>
      <c r="F591" s="46">
        <f>Shiller!E593</f>
        <v>17.8</v>
      </c>
      <c r="G591" s="44">
        <f t="shared" si="37"/>
        <v>1.038628043732869</v>
      </c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</row>
    <row r="592" spans="1:22" ht="15.75" x14ac:dyDescent="0.25">
      <c r="A592" s="43">
        <f t="shared" si="38"/>
        <v>1919</v>
      </c>
      <c r="B592" s="43">
        <f t="shared" si="39"/>
        <v>10</v>
      </c>
      <c r="C592" s="46">
        <f>Shiller!B594</f>
        <v>9.4700000000000006</v>
      </c>
      <c r="D592" s="44">
        <f>Shiller!C594/12</f>
        <v>4.4724999999999994E-2</v>
      </c>
      <c r="E592" s="47">
        <f t="shared" si="36"/>
        <v>4.7228088701161556E-3</v>
      </c>
      <c r="F592" s="46">
        <f>Shiller!E594</f>
        <v>18.100000000000001</v>
      </c>
      <c r="G592" s="44">
        <f t="shared" si="37"/>
        <v>0.95417342104512115</v>
      </c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</row>
    <row r="593" spans="1:22" ht="15.75" x14ac:dyDescent="0.25">
      <c r="A593" s="43">
        <f t="shared" si="38"/>
        <v>1919</v>
      </c>
      <c r="B593" s="43">
        <f t="shared" si="39"/>
        <v>11</v>
      </c>
      <c r="C593" s="46">
        <f>Shiller!B595</f>
        <v>9.19</v>
      </c>
      <c r="D593" s="44">
        <f>Shiller!C595/12</f>
        <v>4.4441666666666664E-2</v>
      </c>
      <c r="E593" s="47">
        <f t="shared" si="36"/>
        <v>4.8358723249909323E-3</v>
      </c>
      <c r="F593" s="46">
        <f>Shiller!E595</f>
        <v>18.5</v>
      </c>
      <c r="G593" s="44">
        <f t="shared" si="37"/>
        <v>0.95491388442694214</v>
      </c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</row>
    <row r="594" spans="1:22" ht="15.75" x14ac:dyDescent="0.25">
      <c r="A594" s="43">
        <f t="shared" si="38"/>
        <v>1919</v>
      </c>
      <c r="B594" s="43">
        <f t="shared" si="39"/>
        <v>12</v>
      </c>
      <c r="C594" s="46">
        <f>Shiller!B596</f>
        <v>8.92</v>
      </c>
      <c r="D594" s="44">
        <f>Shiller!C596/12</f>
        <v>4.4166666666666667E-2</v>
      </c>
      <c r="E594" s="47">
        <f t="shared" si="36"/>
        <v>4.9514200298953663E-3</v>
      </c>
      <c r="F594" s="46">
        <f>Shiller!E596</f>
        <v>18.899999999999999</v>
      </c>
      <c r="G594" s="44">
        <f t="shared" si="37"/>
        <v>0.97434545799546135</v>
      </c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</row>
    <row r="595" spans="1:22" ht="15.75" x14ac:dyDescent="0.25">
      <c r="A595" s="43">
        <f t="shared" si="38"/>
        <v>1920</v>
      </c>
      <c r="B595" s="43">
        <f t="shared" si="39"/>
        <v>1</v>
      </c>
      <c r="C595" s="46">
        <f>Shiller!B597</f>
        <v>8.83</v>
      </c>
      <c r="D595" s="44">
        <f>Shiller!C597/12</f>
        <v>4.4025000000000002E-2</v>
      </c>
      <c r="E595" s="47">
        <f t="shared" si="36"/>
        <v>4.9858437146092869E-3</v>
      </c>
      <c r="F595" s="46">
        <f>Shiller!E597</f>
        <v>19.3</v>
      </c>
      <c r="G595" s="44">
        <f t="shared" si="37"/>
        <v>0.91290465197316839</v>
      </c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</row>
    <row r="596" spans="1:22" ht="15.75" x14ac:dyDescent="0.25">
      <c r="A596" s="43">
        <f t="shared" si="38"/>
        <v>1920</v>
      </c>
      <c r="B596" s="43">
        <f t="shared" si="39"/>
        <v>2</v>
      </c>
      <c r="C596" s="46">
        <f>Shiller!B598</f>
        <v>8.1</v>
      </c>
      <c r="D596" s="44">
        <f>Shiller!C598/12</f>
        <v>4.3891666666666662E-2</v>
      </c>
      <c r="E596" s="47">
        <f t="shared" si="36"/>
        <v>5.4187242798353907E-3</v>
      </c>
      <c r="F596" s="46">
        <f>Shiller!E598</f>
        <v>19.5</v>
      </c>
      <c r="G596" s="44">
        <f t="shared" si="37"/>
        <v>1.0649223903824863</v>
      </c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</row>
    <row r="597" spans="1:22" ht="15.75" x14ac:dyDescent="0.25">
      <c r="A597" s="43">
        <f t="shared" si="38"/>
        <v>1920</v>
      </c>
      <c r="B597" s="43">
        <f t="shared" si="39"/>
        <v>3</v>
      </c>
      <c r="C597" s="46">
        <f>Shiller!B599</f>
        <v>8.67</v>
      </c>
      <c r="D597" s="44">
        <f>Shiller!C599/12</f>
        <v>4.3750000000000004E-2</v>
      </c>
      <c r="E597" s="47">
        <f t="shared" si="36"/>
        <v>5.046136101499424E-3</v>
      </c>
      <c r="F597" s="46">
        <f>Shiller!E599</f>
        <v>19.7</v>
      </c>
      <c r="G597" s="44">
        <f t="shared" si="37"/>
        <v>0.96765430310055045</v>
      </c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</row>
    <row r="598" spans="1:22" ht="15.75" x14ac:dyDescent="0.25">
      <c r="A598" s="43">
        <f t="shared" si="38"/>
        <v>1920</v>
      </c>
      <c r="B598" s="43">
        <f t="shared" si="39"/>
        <v>4</v>
      </c>
      <c r="C598" s="46">
        <f>Shiller!B600</f>
        <v>8.6</v>
      </c>
      <c r="D598" s="44">
        <f>Shiller!C600/12</f>
        <v>4.3608333333333332E-2</v>
      </c>
      <c r="E598" s="47">
        <f t="shared" si="36"/>
        <v>5.0707364341085271E-3</v>
      </c>
      <c r="F598" s="46">
        <f>Shiller!E600</f>
        <v>20.3</v>
      </c>
      <c r="G598" s="44">
        <f t="shared" si="37"/>
        <v>0.92863135959960863</v>
      </c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</row>
    <row r="599" spans="1:22" ht="15.75" x14ac:dyDescent="0.25">
      <c r="A599" s="43">
        <f t="shared" si="38"/>
        <v>1920</v>
      </c>
      <c r="B599" s="43">
        <f t="shared" si="39"/>
        <v>5</v>
      </c>
      <c r="C599" s="46">
        <f>Shiller!B601</f>
        <v>8.06</v>
      </c>
      <c r="D599" s="44">
        <f>Shiller!C601/12</f>
        <v>4.3475000000000007E-2</v>
      </c>
      <c r="E599" s="47">
        <f t="shared" si="36"/>
        <v>5.3939205955334992E-3</v>
      </c>
      <c r="F599" s="46">
        <f>Shiller!E601</f>
        <v>20.6</v>
      </c>
      <c r="G599" s="44">
        <f t="shared" si="37"/>
        <v>0.97391945278829828</v>
      </c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</row>
    <row r="600" spans="1:22" ht="15.75" x14ac:dyDescent="0.25">
      <c r="A600" s="43">
        <f t="shared" si="38"/>
        <v>1920</v>
      </c>
      <c r="B600" s="43">
        <f t="shared" si="39"/>
        <v>6</v>
      </c>
      <c r="C600" s="46">
        <f>Shiller!B602</f>
        <v>7.92</v>
      </c>
      <c r="D600" s="44">
        <f>Shiller!C602/12</f>
        <v>4.3333333333333335E-2</v>
      </c>
      <c r="E600" s="47">
        <f t="shared" si="36"/>
        <v>5.4713804713804716E-3</v>
      </c>
      <c r="F600" s="46">
        <f>Shiller!E602</f>
        <v>20.9</v>
      </c>
      <c r="G600" s="44">
        <f t="shared" si="37"/>
        <v>1.0090103761978761</v>
      </c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</row>
    <row r="601" spans="1:22" ht="15.75" x14ac:dyDescent="0.25">
      <c r="A601" s="43">
        <f t="shared" si="38"/>
        <v>1920</v>
      </c>
      <c r="B601" s="43">
        <f t="shared" si="39"/>
        <v>7</v>
      </c>
      <c r="C601" s="46">
        <f>Shiller!B603</f>
        <v>7.91</v>
      </c>
      <c r="D601" s="44">
        <f>Shiller!C603/12</f>
        <v>4.3191666666666663E-2</v>
      </c>
      <c r="E601" s="47">
        <f t="shared" si="36"/>
        <v>5.4603876949009689E-3</v>
      </c>
      <c r="F601" s="46">
        <f>Shiller!E603</f>
        <v>20.8</v>
      </c>
      <c r="G601" s="44">
        <f t="shared" si="37"/>
        <v>0.98993473892455974</v>
      </c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</row>
    <row r="602" spans="1:22" ht="15.75" x14ac:dyDescent="0.25">
      <c r="A602" s="43">
        <f t="shared" si="38"/>
        <v>1920</v>
      </c>
      <c r="B602" s="43">
        <f t="shared" si="39"/>
        <v>8</v>
      </c>
      <c r="C602" s="46">
        <f>Shiller!B604</f>
        <v>7.6</v>
      </c>
      <c r="D602" s="44">
        <f>Shiller!C604/12</f>
        <v>4.3058333333333337E-2</v>
      </c>
      <c r="E602" s="47">
        <f t="shared" si="36"/>
        <v>5.6655701754385977E-3</v>
      </c>
      <c r="F602" s="46">
        <f>Shiller!E604</f>
        <v>20.3</v>
      </c>
      <c r="G602" s="44">
        <f t="shared" si="37"/>
        <v>1.0567247807017546</v>
      </c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</row>
    <row r="603" spans="1:22" ht="15.75" x14ac:dyDescent="0.25">
      <c r="A603" s="43">
        <f t="shared" si="38"/>
        <v>1920</v>
      </c>
      <c r="B603" s="43">
        <f t="shared" si="39"/>
        <v>9</v>
      </c>
      <c r="C603" s="46">
        <f>Shiller!B605</f>
        <v>7.87</v>
      </c>
      <c r="D603" s="44">
        <f>Shiller!C605/12</f>
        <v>4.2916666666666665E-2</v>
      </c>
      <c r="E603" s="47">
        <f t="shared" si="36"/>
        <v>5.4531977975434132E-3</v>
      </c>
      <c r="F603" s="46">
        <f>Shiller!E605</f>
        <v>20</v>
      </c>
      <c r="G603" s="44">
        <f t="shared" si="37"/>
        <v>1.011755356622162</v>
      </c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</row>
    <row r="604" spans="1:22" ht="15.75" x14ac:dyDescent="0.25">
      <c r="A604" s="43">
        <f t="shared" si="38"/>
        <v>1920</v>
      </c>
      <c r="B604" s="43">
        <f t="shared" si="39"/>
        <v>10</v>
      </c>
      <c r="C604" s="46">
        <f>Shiller!B606</f>
        <v>7.88</v>
      </c>
      <c r="D604" s="44">
        <f>Shiller!C606/12</f>
        <v>4.2775000000000001E-2</v>
      </c>
      <c r="E604" s="47">
        <f t="shared" si="36"/>
        <v>5.4282994923857868E-3</v>
      </c>
      <c r="F604" s="46">
        <f>Shiller!E606</f>
        <v>19.899999999999999</v>
      </c>
      <c r="G604" s="44">
        <f t="shared" si="37"/>
        <v>0.95946101240834736</v>
      </c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</row>
    <row r="605" spans="1:22" ht="15.75" x14ac:dyDescent="0.25">
      <c r="A605" s="43">
        <f t="shared" si="38"/>
        <v>1920</v>
      </c>
      <c r="B605" s="43">
        <f t="shared" si="39"/>
        <v>11</v>
      </c>
      <c r="C605" s="46">
        <f>Shiller!B607</f>
        <v>7.48</v>
      </c>
      <c r="D605" s="44">
        <f>Shiller!C607/12</f>
        <v>4.2641666666666668E-2</v>
      </c>
      <c r="E605" s="47">
        <f t="shared" si="36"/>
        <v>5.700757575757576E-3</v>
      </c>
      <c r="F605" s="46">
        <f>Shiller!E607</f>
        <v>19.8</v>
      </c>
      <c r="G605" s="44">
        <f t="shared" si="37"/>
        <v>0.93490027243324714</v>
      </c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</row>
    <row r="606" spans="1:22" ht="15.75" x14ac:dyDescent="0.25">
      <c r="A606" s="43">
        <f t="shared" si="38"/>
        <v>1920</v>
      </c>
      <c r="B606" s="43">
        <f t="shared" si="39"/>
        <v>12</v>
      </c>
      <c r="C606" s="46">
        <f>Shiller!B608</f>
        <v>6.81</v>
      </c>
      <c r="D606" s="44">
        <f>Shiller!C608/12</f>
        <v>4.2500000000000003E-2</v>
      </c>
      <c r="E606" s="47">
        <f t="shared" si="36"/>
        <v>6.2408223201174751E-3</v>
      </c>
      <c r="F606" s="46">
        <f>Shiller!E608</f>
        <v>19.399999999999999</v>
      </c>
      <c r="G606" s="44">
        <f t="shared" si="37"/>
        <v>1.0722737460391067</v>
      </c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</row>
    <row r="607" spans="1:22" ht="15.75" x14ac:dyDescent="0.25">
      <c r="A607" s="43">
        <f t="shared" si="38"/>
        <v>1921</v>
      </c>
      <c r="B607" s="43">
        <f t="shared" si="39"/>
        <v>1</v>
      </c>
      <c r="C607" s="46">
        <f>Shiller!B609</f>
        <v>7.11</v>
      </c>
      <c r="D607" s="44">
        <f>Shiller!C609/12</f>
        <v>4.215E-2</v>
      </c>
      <c r="E607" s="47">
        <f t="shared" si="36"/>
        <v>5.9282700421940922E-3</v>
      </c>
      <c r="F607" s="46">
        <f>Shiller!E609</f>
        <v>19</v>
      </c>
      <c r="G607" s="44">
        <f t="shared" si="37"/>
        <v>1.0312753011679814</v>
      </c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</row>
    <row r="608" spans="1:22" ht="15.75" x14ac:dyDescent="0.25">
      <c r="A608" s="43">
        <f t="shared" si="38"/>
        <v>1921</v>
      </c>
      <c r="B608" s="43">
        <f t="shared" si="39"/>
        <v>2</v>
      </c>
      <c r="C608" s="46">
        <f>Shiller!B610</f>
        <v>7.06</v>
      </c>
      <c r="D608" s="44">
        <f>Shiller!C610/12</f>
        <v>4.1808333333333336E-2</v>
      </c>
      <c r="E608" s="47">
        <f t="shared" si="36"/>
        <v>5.9218602455146374E-3</v>
      </c>
      <c r="F608" s="46">
        <f>Shiller!E610</f>
        <v>18.399999999999999</v>
      </c>
      <c r="G608" s="44">
        <f t="shared" si="37"/>
        <v>0.98575126936949486</v>
      </c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</row>
    <row r="609" spans="1:22" ht="15.75" x14ac:dyDescent="0.25">
      <c r="A609" s="43">
        <f t="shared" si="38"/>
        <v>1921</v>
      </c>
      <c r="B609" s="43">
        <f t="shared" si="39"/>
        <v>3</v>
      </c>
      <c r="C609" s="46">
        <f>Shiller!B611</f>
        <v>6.88</v>
      </c>
      <c r="D609" s="44">
        <f>Shiller!C611/12</f>
        <v>4.1458333333333333E-2</v>
      </c>
      <c r="E609" s="47">
        <f t="shared" si="36"/>
        <v>6.0259205426356592E-3</v>
      </c>
      <c r="F609" s="46">
        <f>Shiller!E611</f>
        <v>18.3</v>
      </c>
      <c r="G609" s="44">
        <f t="shared" si="37"/>
        <v>1.0214842913508073</v>
      </c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</row>
    <row r="610" spans="1:22" ht="15.75" x14ac:dyDescent="0.25">
      <c r="A610" s="43">
        <f t="shared" si="38"/>
        <v>1921</v>
      </c>
      <c r="B610" s="43">
        <f t="shared" si="39"/>
        <v>4</v>
      </c>
      <c r="C610" s="46">
        <f>Shiller!B612</f>
        <v>6.91</v>
      </c>
      <c r="D610" s="44">
        <f>Shiller!C612/12</f>
        <v>4.1108333333333337E-2</v>
      </c>
      <c r="E610" s="47">
        <f t="shared" si="36"/>
        <v>5.9491075735648826E-3</v>
      </c>
      <c r="F610" s="46">
        <f>Shiller!E612</f>
        <v>18.100000000000001</v>
      </c>
      <c r="G610" s="44">
        <f t="shared" si="37"/>
        <v>1.0596255120312004</v>
      </c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</row>
    <row r="611" spans="1:22" ht="15.75" x14ac:dyDescent="0.25">
      <c r="A611" s="43">
        <f t="shared" si="38"/>
        <v>1921</v>
      </c>
      <c r="B611" s="43">
        <f t="shared" si="39"/>
        <v>5</v>
      </c>
      <c r="C611" s="46">
        <f>Shiller!B613</f>
        <v>7.12</v>
      </c>
      <c r="D611" s="44">
        <f>Shiller!C613/12</f>
        <v>4.0766666666666666E-2</v>
      </c>
      <c r="E611" s="47">
        <f t="shared" si="36"/>
        <v>5.7256554307116101E-3</v>
      </c>
      <c r="F611" s="46">
        <f>Shiller!E613</f>
        <v>17.7</v>
      </c>
      <c r="G611" s="44">
        <f t="shared" si="37"/>
        <v>0.9308964291794346</v>
      </c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</row>
    <row r="612" spans="1:22" ht="15.75" x14ac:dyDescent="0.25">
      <c r="A612" s="43">
        <f t="shared" si="38"/>
        <v>1921</v>
      </c>
      <c r="B612" s="43">
        <f t="shared" si="39"/>
        <v>6</v>
      </c>
      <c r="C612" s="46">
        <f>Shiller!B614</f>
        <v>6.55</v>
      </c>
      <c r="D612" s="44">
        <f>Shiller!C614/12</f>
        <v>4.0416666666666663E-2</v>
      </c>
      <c r="E612" s="47">
        <f t="shared" si="36"/>
        <v>6.1704834605597961E-3</v>
      </c>
      <c r="F612" s="46">
        <f>Shiller!E614</f>
        <v>17.600000000000001</v>
      </c>
      <c r="G612" s="44">
        <f t="shared" si="37"/>
        <v>0.99748458187777655</v>
      </c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</row>
    <row r="613" spans="1:22" ht="15.75" x14ac:dyDescent="0.25">
      <c r="A613" s="43">
        <f t="shared" si="38"/>
        <v>1921</v>
      </c>
      <c r="B613" s="43">
        <f t="shared" si="39"/>
        <v>7</v>
      </c>
      <c r="C613" s="46">
        <f>Shiller!B615</f>
        <v>6.53</v>
      </c>
      <c r="D613" s="44">
        <f>Shiller!C615/12</f>
        <v>4.0066666666666667E-2</v>
      </c>
      <c r="E613" s="47">
        <f t="shared" si="36"/>
        <v>6.1357835630423685E-3</v>
      </c>
      <c r="F613" s="46">
        <f>Shiller!E615</f>
        <v>17.7</v>
      </c>
      <c r="G613" s="44">
        <f t="shared" si="37"/>
        <v>0.99388463501786617</v>
      </c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</row>
    <row r="614" spans="1:22" ht="15.75" x14ac:dyDescent="0.25">
      <c r="A614" s="43">
        <f t="shared" si="38"/>
        <v>1921</v>
      </c>
      <c r="B614" s="43">
        <f t="shared" si="39"/>
        <v>8</v>
      </c>
      <c r="C614" s="46">
        <f>Shiller!B616</f>
        <v>6.45</v>
      </c>
      <c r="D614" s="44">
        <f>Shiller!C616/12</f>
        <v>3.9725000000000003E-2</v>
      </c>
      <c r="E614" s="47">
        <f t="shared" si="36"/>
        <v>6.1589147286821707E-3</v>
      </c>
      <c r="F614" s="46">
        <f>Shiller!E616</f>
        <v>17.7</v>
      </c>
      <c r="G614" s="44">
        <f t="shared" si="37"/>
        <v>1.0426771871539313</v>
      </c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</row>
    <row r="615" spans="1:22" ht="15.75" x14ac:dyDescent="0.25">
      <c r="A615" s="43">
        <f t="shared" si="38"/>
        <v>1921</v>
      </c>
      <c r="B615" s="43">
        <f t="shared" si="39"/>
        <v>9</v>
      </c>
      <c r="C615" s="46">
        <f>Shiller!B617</f>
        <v>6.61</v>
      </c>
      <c r="D615" s="44">
        <f>Shiller!C617/12</f>
        <v>3.9375E-2</v>
      </c>
      <c r="E615" s="47">
        <f t="shared" si="36"/>
        <v>5.9568835098335856E-3</v>
      </c>
      <c r="F615" s="46">
        <f>Shiller!E617</f>
        <v>17.5</v>
      </c>
      <c r="G615" s="44">
        <f t="shared" si="37"/>
        <v>1.019572617246596</v>
      </c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</row>
    <row r="616" spans="1:22" ht="15.75" x14ac:dyDescent="0.25">
      <c r="A616" s="43">
        <f t="shared" si="38"/>
        <v>1921</v>
      </c>
      <c r="B616" s="43">
        <f t="shared" si="39"/>
        <v>10</v>
      </c>
      <c r="C616" s="46">
        <f>Shiller!B618</f>
        <v>6.7</v>
      </c>
      <c r="D616" s="44">
        <f>Shiller!C618/12</f>
        <v>3.9024999999999997E-2</v>
      </c>
      <c r="E616" s="47">
        <f t="shared" si="36"/>
        <v>5.8246268656716414E-3</v>
      </c>
      <c r="F616" s="46">
        <f>Shiller!E618</f>
        <v>17.5</v>
      </c>
      <c r="G616" s="44">
        <f t="shared" si="37"/>
        <v>1.0656118974095043</v>
      </c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</row>
    <row r="617" spans="1:22" ht="15.75" x14ac:dyDescent="0.25">
      <c r="A617" s="43">
        <f t="shared" si="38"/>
        <v>1921</v>
      </c>
      <c r="B617" s="43">
        <f t="shared" si="39"/>
        <v>11</v>
      </c>
      <c r="C617" s="46">
        <f>Shiller!B619</f>
        <v>7.06</v>
      </c>
      <c r="D617" s="44">
        <f>Shiller!C619/12</f>
        <v>3.8683333333333333E-2</v>
      </c>
      <c r="E617" s="47">
        <f t="shared" si="36"/>
        <v>5.479225684608121E-3</v>
      </c>
      <c r="F617" s="46">
        <f>Shiller!E619</f>
        <v>17.399999999999999</v>
      </c>
      <c r="G617" s="44">
        <f t="shared" si="37"/>
        <v>1.0468750238800919</v>
      </c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</row>
    <row r="618" spans="1:22" ht="15.75" x14ac:dyDescent="0.25">
      <c r="A618" s="43">
        <f t="shared" si="38"/>
        <v>1921</v>
      </c>
      <c r="B618" s="43">
        <f t="shared" si="39"/>
        <v>12</v>
      </c>
      <c r="C618" s="46">
        <f>Shiller!B620</f>
        <v>7.31</v>
      </c>
      <c r="D618" s="44">
        <f>Shiller!C620/12</f>
        <v>3.8333333333333337E-2</v>
      </c>
      <c r="E618" s="47">
        <f t="shared" si="36"/>
        <v>5.2439580483356141E-3</v>
      </c>
      <c r="F618" s="46">
        <f>Shiller!E620</f>
        <v>17.3</v>
      </c>
      <c r="G618" s="44">
        <f t="shared" si="37"/>
        <v>1.0275122296063053</v>
      </c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</row>
    <row r="619" spans="1:22" ht="15.75" x14ac:dyDescent="0.25">
      <c r="A619" s="43">
        <f t="shared" si="38"/>
        <v>1922</v>
      </c>
      <c r="B619" s="43">
        <f t="shared" si="39"/>
        <v>1</v>
      </c>
      <c r="C619" s="46">
        <f>Shiller!B621</f>
        <v>7.3</v>
      </c>
      <c r="D619" s="44">
        <f>Shiller!C621/12</f>
        <v>3.8683333333333333E-2</v>
      </c>
      <c r="E619" s="47">
        <f t="shared" si="36"/>
        <v>5.2990867579908677E-3</v>
      </c>
      <c r="F619" s="46">
        <f>Shiller!E621</f>
        <v>16.899999999999999</v>
      </c>
      <c r="G619" s="44">
        <f t="shared" si="37"/>
        <v>1.0272168949771689</v>
      </c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</row>
    <row r="620" spans="1:22" ht="15.75" x14ac:dyDescent="0.25">
      <c r="A620" s="43">
        <f t="shared" si="38"/>
        <v>1922</v>
      </c>
      <c r="B620" s="43">
        <f t="shared" si="39"/>
        <v>2</v>
      </c>
      <c r="C620" s="46">
        <f>Shiller!B622</f>
        <v>7.46</v>
      </c>
      <c r="D620" s="44">
        <f>Shiller!C622/12</f>
        <v>3.9024999999999997E-2</v>
      </c>
      <c r="E620" s="47">
        <f t="shared" si="36"/>
        <v>5.2312332439678278E-3</v>
      </c>
      <c r="F620" s="46">
        <f>Shiller!E622</f>
        <v>16.899999999999999</v>
      </c>
      <c r="G620" s="44">
        <f t="shared" si="37"/>
        <v>1.0551902963509978</v>
      </c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</row>
    <row r="621" spans="1:22" ht="15.75" x14ac:dyDescent="0.25">
      <c r="A621" s="43">
        <f t="shared" si="38"/>
        <v>1922</v>
      </c>
      <c r="B621" s="43">
        <f t="shared" si="39"/>
        <v>3</v>
      </c>
      <c r="C621" s="46">
        <f>Shiller!B623</f>
        <v>7.74</v>
      </c>
      <c r="D621" s="44">
        <f>Shiller!C623/12</f>
        <v>3.9375E-2</v>
      </c>
      <c r="E621" s="47">
        <f t="shared" si="36"/>
        <v>5.0872093023255809E-3</v>
      </c>
      <c r="F621" s="46">
        <f>Shiller!E623</f>
        <v>16.7</v>
      </c>
      <c r="G621" s="44">
        <f t="shared" si="37"/>
        <v>1.0658107235142118</v>
      </c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</row>
    <row r="622" spans="1:22" ht="15.75" x14ac:dyDescent="0.25">
      <c r="A622" s="43">
        <f t="shared" si="38"/>
        <v>1922</v>
      </c>
      <c r="B622" s="43">
        <f t="shared" si="39"/>
        <v>4</v>
      </c>
      <c r="C622" s="46">
        <f>Shiller!B624</f>
        <v>8.2100000000000009</v>
      </c>
      <c r="D622" s="44">
        <f>Shiller!C624/12</f>
        <v>3.9725000000000003E-2</v>
      </c>
      <c r="E622" s="47">
        <f t="shared" si="36"/>
        <v>4.8386114494518876E-3</v>
      </c>
      <c r="F622" s="46">
        <f>Shiller!E624</f>
        <v>16.7</v>
      </c>
      <c r="G622" s="44">
        <f t="shared" si="37"/>
        <v>1.0438154689403165</v>
      </c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</row>
    <row r="623" spans="1:22" ht="15.75" x14ac:dyDescent="0.25">
      <c r="A623" s="43">
        <f t="shared" si="38"/>
        <v>1922</v>
      </c>
      <c r="B623" s="43">
        <f t="shared" si="39"/>
        <v>5</v>
      </c>
      <c r="C623" s="46">
        <f>Shiller!B625</f>
        <v>8.5299999999999994</v>
      </c>
      <c r="D623" s="44">
        <f>Shiller!C625/12</f>
        <v>4.0066666666666667E-2</v>
      </c>
      <c r="E623" s="47">
        <f t="shared" si="36"/>
        <v>4.6971473231731146E-3</v>
      </c>
      <c r="F623" s="46">
        <f>Shiller!E625</f>
        <v>16.7</v>
      </c>
      <c r="G623" s="44">
        <f t="shared" si="37"/>
        <v>0.99531848378272769</v>
      </c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</row>
    <row r="624" spans="1:22" ht="15.75" x14ac:dyDescent="0.25">
      <c r="A624" s="43">
        <f t="shared" si="38"/>
        <v>1922</v>
      </c>
      <c r="B624" s="43">
        <f t="shared" si="39"/>
        <v>6</v>
      </c>
      <c r="C624" s="46">
        <f>Shiller!B626</f>
        <v>8.4499999999999993</v>
      </c>
      <c r="D624" s="44">
        <f>Shiller!C626/12</f>
        <v>4.0416666666666663E-2</v>
      </c>
      <c r="E624" s="47">
        <f t="shared" si="36"/>
        <v>4.7830374753451673E-3</v>
      </c>
      <c r="F624" s="46">
        <f>Shiller!E626</f>
        <v>16.7</v>
      </c>
      <c r="G624" s="44">
        <f t="shared" si="37"/>
        <v>1.0058889828120599</v>
      </c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</row>
    <row r="625" spans="1:22" ht="15.75" x14ac:dyDescent="0.25">
      <c r="A625" s="43">
        <f t="shared" si="38"/>
        <v>1922</v>
      </c>
      <c r="B625" s="43">
        <f t="shared" si="39"/>
        <v>7</v>
      </c>
      <c r="C625" s="46">
        <f>Shiller!B627</f>
        <v>8.51</v>
      </c>
      <c r="D625" s="44">
        <f>Shiller!C627/12</f>
        <v>4.0766666666666666E-2</v>
      </c>
      <c r="E625" s="47">
        <f t="shared" si="36"/>
        <v>4.7904426165295728E-3</v>
      </c>
      <c r="F625" s="46">
        <f>Shiller!E627</f>
        <v>16.8</v>
      </c>
      <c r="G625" s="44">
        <f t="shared" si="37"/>
        <v>1.0548945016257745</v>
      </c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</row>
    <row r="626" spans="1:22" ht="15.75" x14ac:dyDescent="0.25">
      <c r="A626" s="43">
        <f t="shared" si="38"/>
        <v>1922</v>
      </c>
      <c r="B626" s="43">
        <f t="shared" si="39"/>
        <v>8</v>
      </c>
      <c r="C626" s="46">
        <f>Shiller!B628</f>
        <v>8.83</v>
      </c>
      <c r="D626" s="44">
        <f>Shiller!C628/12</f>
        <v>4.1108333333333337E-2</v>
      </c>
      <c r="E626" s="47">
        <f t="shared" si="36"/>
        <v>4.655530388825972E-3</v>
      </c>
      <c r="F626" s="46">
        <f>Shiller!E628</f>
        <v>16.600000000000001</v>
      </c>
      <c r="G626" s="44">
        <f t="shared" si="37"/>
        <v>1.030703095507739</v>
      </c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</row>
    <row r="627" spans="1:22" ht="15.75" x14ac:dyDescent="0.25">
      <c r="A627" s="43">
        <f t="shared" si="38"/>
        <v>1922</v>
      </c>
      <c r="B627" s="43">
        <f t="shared" si="39"/>
        <v>9</v>
      </c>
      <c r="C627" s="46">
        <f>Shiller!B629</f>
        <v>9.06</v>
      </c>
      <c r="D627" s="44">
        <f>Shiller!C629/12</f>
        <v>4.1458333333333333E-2</v>
      </c>
      <c r="E627" s="47">
        <f t="shared" si="36"/>
        <v>4.57597498160412E-3</v>
      </c>
      <c r="F627" s="46">
        <f>Shiller!E629</f>
        <v>16.600000000000001</v>
      </c>
      <c r="G627" s="44">
        <f t="shared" si="37"/>
        <v>1.0205308202579388</v>
      </c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</row>
    <row r="628" spans="1:22" ht="15.75" x14ac:dyDescent="0.25">
      <c r="A628" s="43">
        <f t="shared" si="38"/>
        <v>1922</v>
      </c>
      <c r="B628" s="43">
        <f t="shared" si="39"/>
        <v>10</v>
      </c>
      <c r="C628" s="46">
        <f>Shiller!B630</f>
        <v>9.26</v>
      </c>
      <c r="D628" s="44">
        <f>Shiller!C630/12</f>
        <v>4.1808333333333336E-2</v>
      </c>
      <c r="E628" s="47">
        <f t="shared" si="36"/>
        <v>4.514938804895609E-3</v>
      </c>
      <c r="F628" s="46">
        <f>Shiller!E630</f>
        <v>16.7</v>
      </c>
      <c r="G628" s="44">
        <f t="shared" si="37"/>
        <v>0.94918222256505203</v>
      </c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</row>
    <row r="629" spans="1:22" ht="15.75" x14ac:dyDescent="0.25">
      <c r="A629" s="43">
        <f t="shared" si="38"/>
        <v>1922</v>
      </c>
      <c r="B629" s="43">
        <f t="shared" si="39"/>
        <v>11</v>
      </c>
      <c r="C629" s="46">
        <f>Shiller!B631</f>
        <v>8.8000000000000007</v>
      </c>
      <c r="D629" s="44">
        <f>Shiller!C631/12</f>
        <v>4.215E-2</v>
      </c>
      <c r="E629" s="47">
        <f t="shared" si="36"/>
        <v>4.7897727272727267E-3</v>
      </c>
      <c r="F629" s="46">
        <f>Shiller!E631</f>
        <v>16.8</v>
      </c>
      <c r="G629" s="44">
        <f t="shared" si="37"/>
        <v>0.99661333378160311</v>
      </c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</row>
    <row r="630" spans="1:22" ht="15.75" x14ac:dyDescent="0.25">
      <c r="A630" s="43">
        <f t="shared" si="38"/>
        <v>1922</v>
      </c>
      <c r="B630" s="43">
        <f t="shared" si="39"/>
        <v>12</v>
      </c>
      <c r="C630" s="46">
        <f>Shiller!B632</f>
        <v>8.7799999999999994</v>
      </c>
      <c r="D630" s="44">
        <f>Shiller!C632/12</f>
        <v>4.2500000000000003E-2</v>
      </c>
      <c r="E630" s="47">
        <f t="shared" si="36"/>
        <v>4.8405466970387247E-3</v>
      </c>
      <c r="F630" s="46">
        <f>Shiller!E632</f>
        <v>16.899999999999999</v>
      </c>
      <c r="G630" s="44">
        <f t="shared" si="37"/>
        <v>1.0245417073435297</v>
      </c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</row>
    <row r="631" spans="1:22" ht="15.75" x14ac:dyDescent="0.25">
      <c r="A631" s="43">
        <f t="shared" si="38"/>
        <v>1923</v>
      </c>
      <c r="B631" s="43">
        <f t="shared" si="39"/>
        <v>1</v>
      </c>
      <c r="C631" s="46">
        <f>Shiller!B633</f>
        <v>8.9</v>
      </c>
      <c r="D631" s="44">
        <f>Shiller!C633/12</f>
        <v>4.2641666666666668E-2</v>
      </c>
      <c r="E631" s="47">
        <f t="shared" si="36"/>
        <v>4.7911985018726589E-3</v>
      </c>
      <c r="F631" s="46">
        <f>Shiller!E633</f>
        <v>16.8</v>
      </c>
      <c r="G631" s="44">
        <f t="shared" si="37"/>
        <v>1.0474878277153556</v>
      </c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</row>
    <row r="632" spans="1:22" ht="15.75" x14ac:dyDescent="0.25">
      <c r="A632" s="43">
        <f t="shared" si="38"/>
        <v>1923</v>
      </c>
      <c r="B632" s="43">
        <f t="shared" si="39"/>
        <v>2</v>
      </c>
      <c r="C632" s="46">
        <f>Shiller!B634</f>
        <v>9.2799999999999994</v>
      </c>
      <c r="D632" s="44">
        <f>Shiller!C634/12</f>
        <v>4.2775000000000001E-2</v>
      </c>
      <c r="E632" s="47">
        <f t="shared" si="36"/>
        <v>4.6093750000000006E-3</v>
      </c>
      <c r="F632" s="46">
        <f>Shiller!E634</f>
        <v>16.8</v>
      </c>
      <c r="G632" s="44">
        <f t="shared" si="37"/>
        <v>1.0207731681034484</v>
      </c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</row>
    <row r="633" spans="1:22" ht="15.75" x14ac:dyDescent="0.25">
      <c r="A633" s="43">
        <f t="shared" si="38"/>
        <v>1923</v>
      </c>
      <c r="B633" s="43">
        <f t="shared" si="39"/>
        <v>3</v>
      </c>
      <c r="C633" s="46">
        <f>Shiller!B635</f>
        <v>9.43</v>
      </c>
      <c r="D633" s="44">
        <f>Shiller!C635/12</f>
        <v>4.2916666666666665E-2</v>
      </c>
      <c r="E633" s="47">
        <f t="shared" si="36"/>
        <v>4.5510781194768469E-3</v>
      </c>
      <c r="F633" s="46">
        <f>Shiller!E635</f>
        <v>16.8</v>
      </c>
      <c r="G633" s="44">
        <f t="shared" si="37"/>
        <v>0.96384628980069065</v>
      </c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</row>
    <row r="634" spans="1:22" ht="15.75" x14ac:dyDescent="0.25">
      <c r="A634" s="43">
        <f t="shared" si="38"/>
        <v>1923</v>
      </c>
      <c r="B634" s="43">
        <f t="shared" si="39"/>
        <v>4</v>
      </c>
      <c r="C634" s="46">
        <f>Shiller!B636</f>
        <v>9.1</v>
      </c>
      <c r="D634" s="44">
        <f>Shiller!C636/12</f>
        <v>4.3058333333333337E-2</v>
      </c>
      <c r="E634" s="47">
        <f t="shared" si="36"/>
        <v>4.7316849816849823E-3</v>
      </c>
      <c r="F634" s="46">
        <f>Shiller!E636</f>
        <v>16.899999999999999</v>
      </c>
      <c r="G634" s="44">
        <f t="shared" si="37"/>
        <v>0.95747893772893777</v>
      </c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</row>
    <row r="635" spans="1:22" ht="15.75" x14ac:dyDescent="0.25">
      <c r="A635" s="43">
        <f t="shared" si="38"/>
        <v>1923</v>
      </c>
      <c r="B635" s="43">
        <f t="shared" si="39"/>
        <v>5</v>
      </c>
      <c r="C635" s="46">
        <f>Shiller!B637</f>
        <v>8.67</v>
      </c>
      <c r="D635" s="44">
        <f>Shiller!C637/12</f>
        <v>4.3191666666666663E-2</v>
      </c>
      <c r="E635" s="47">
        <f t="shared" si="36"/>
        <v>4.981737793156478E-3</v>
      </c>
      <c r="F635" s="46">
        <f>Shiller!E637</f>
        <v>16.899999999999999</v>
      </c>
      <c r="G635" s="44">
        <f t="shared" si="37"/>
        <v>0.96126099690164413</v>
      </c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</row>
    <row r="636" spans="1:22" ht="15.75" x14ac:dyDescent="0.25">
      <c r="A636" s="43">
        <f t="shared" si="38"/>
        <v>1923</v>
      </c>
      <c r="B636" s="43">
        <f t="shared" si="39"/>
        <v>6</v>
      </c>
      <c r="C636" s="46">
        <f>Shiller!B638</f>
        <v>8.34</v>
      </c>
      <c r="D636" s="44">
        <f>Shiller!C638/12</f>
        <v>4.3333333333333335E-2</v>
      </c>
      <c r="E636" s="47">
        <f t="shared" si="36"/>
        <v>5.1958433253397286E-3</v>
      </c>
      <c r="F636" s="46">
        <f>Shiller!E638</f>
        <v>17</v>
      </c>
      <c r="G636" s="44">
        <f t="shared" si="37"/>
        <v>0.96038518022791086</v>
      </c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</row>
    <row r="637" spans="1:22" ht="15.75" x14ac:dyDescent="0.25">
      <c r="A637" s="43">
        <f t="shared" si="38"/>
        <v>1923</v>
      </c>
      <c r="B637" s="43">
        <f t="shared" si="39"/>
        <v>7</v>
      </c>
      <c r="C637" s="46">
        <f>Shiller!B639</f>
        <v>8.06</v>
      </c>
      <c r="D637" s="44">
        <f>Shiller!C639/12</f>
        <v>4.3475000000000007E-2</v>
      </c>
      <c r="E637" s="47">
        <f t="shared" si="36"/>
        <v>5.3939205955334992E-3</v>
      </c>
      <c r="F637" s="46">
        <f>Shiller!E639</f>
        <v>17.2</v>
      </c>
      <c r="G637" s="44">
        <f t="shared" si="37"/>
        <v>1.0162336750685645</v>
      </c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</row>
    <row r="638" spans="1:22" ht="15.75" x14ac:dyDescent="0.25">
      <c r="A638" s="43">
        <f t="shared" si="38"/>
        <v>1923</v>
      </c>
      <c r="B638" s="43">
        <f t="shared" si="39"/>
        <v>8</v>
      </c>
      <c r="C638" s="46">
        <f>Shiller!B640</f>
        <v>8.1</v>
      </c>
      <c r="D638" s="44">
        <f>Shiller!C640/12</f>
        <v>4.3608333333333332E-2</v>
      </c>
      <c r="E638" s="47">
        <f t="shared" si="36"/>
        <v>5.3837448559670787E-3</v>
      </c>
      <c r="F638" s="46">
        <f>Shiller!E640</f>
        <v>17.100000000000001</v>
      </c>
      <c r="G638" s="44">
        <f t="shared" si="37"/>
        <v>1.0057067422719881</v>
      </c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</row>
    <row r="639" spans="1:22" ht="15.75" x14ac:dyDescent="0.25">
      <c r="A639" s="43">
        <f t="shared" si="38"/>
        <v>1923</v>
      </c>
      <c r="B639" s="43">
        <f t="shared" si="39"/>
        <v>9</v>
      </c>
      <c r="C639" s="46">
        <f>Shiller!B641</f>
        <v>8.15</v>
      </c>
      <c r="D639" s="44">
        <f>Shiller!C641/12</f>
        <v>4.3750000000000004E-2</v>
      </c>
      <c r="E639" s="47">
        <f t="shared" si="36"/>
        <v>5.3680981595092027E-3</v>
      </c>
      <c r="F639" s="46">
        <f>Shiller!E641</f>
        <v>17.2</v>
      </c>
      <c r="G639" s="44">
        <f t="shared" si="37"/>
        <v>0.98494893435937425</v>
      </c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</row>
    <row r="640" spans="1:22" ht="15.75" x14ac:dyDescent="0.25">
      <c r="A640" s="43">
        <f t="shared" si="38"/>
        <v>1923</v>
      </c>
      <c r="B640" s="43">
        <f t="shared" si="39"/>
        <v>10</v>
      </c>
      <c r="C640" s="46">
        <f>Shiller!B642</f>
        <v>8.0299999999999994</v>
      </c>
      <c r="D640" s="44">
        <f>Shiller!C642/12</f>
        <v>4.3891666666666662E-2</v>
      </c>
      <c r="E640" s="47">
        <f t="shared" si="36"/>
        <v>5.4659609796596093E-3</v>
      </c>
      <c r="F640" s="46">
        <f>Shiller!E642</f>
        <v>17.3</v>
      </c>
      <c r="G640" s="44">
        <f t="shared" si="37"/>
        <v>1.0353538812785388</v>
      </c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</row>
    <row r="641" spans="1:22" ht="15.75" x14ac:dyDescent="0.25">
      <c r="A641" s="43">
        <f t="shared" si="38"/>
        <v>1923</v>
      </c>
      <c r="B641" s="43">
        <f t="shared" si="39"/>
        <v>11</v>
      </c>
      <c r="C641" s="46">
        <f>Shiller!B643</f>
        <v>8.27</v>
      </c>
      <c r="D641" s="44">
        <f>Shiller!C643/12</f>
        <v>4.4025000000000002E-2</v>
      </c>
      <c r="E641" s="47">
        <f t="shared" si="36"/>
        <v>5.323458282950424E-3</v>
      </c>
      <c r="F641" s="46">
        <f>Shiller!E643</f>
        <v>17.3</v>
      </c>
      <c r="G641" s="44">
        <f t="shared" si="37"/>
        <v>1.0391807738814995</v>
      </c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</row>
    <row r="642" spans="1:22" ht="15.75" x14ac:dyDescent="0.25">
      <c r="A642" s="43">
        <f t="shared" si="38"/>
        <v>1923</v>
      </c>
      <c r="B642" s="43">
        <f t="shared" si="39"/>
        <v>12</v>
      </c>
      <c r="C642" s="46">
        <f>Shiller!B644</f>
        <v>8.5500000000000007</v>
      </c>
      <c r="D642" s="44">
        <f>Shiller!C644/12</f>
        <v>4.4166666666666667E-2</v>
      </c>
      <c r="E642" s="47">
        <f t="shared" si="36"/>
        <v>5.1656920077972701E-3</v>
      </c>
      <c r="F642" s="46">
        <f>Shiller!E644</f>
        <v>17.3</v>
      </c>
      <c r="G642" s="44">
        <f t="shared" si="37"/>
        <v>1.0379142300194932</v>
      </c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</row>
    <row r="643" spans="1:22" ht="15.75" x14ac:dyDescent="0.25">
      <c r="A643" s="43">
        <f t="shared" si="38"/>
        <v>1924</v>
      </c>
      <c r="B643" s="43">
        <f t="shared" si="39"/>
        <v>1</v>
      </c>
      <c r="C643" s="46">
        <f>Shiller!B645</f>
        <v>8.83</v>
      </c>
      <c r="D643" s="44">
        <f>Shiller!C645/12</f>
        <v>4.4308333333333332E-2</v>
      </c>
      <c r="E643" s="47">
        <f t="shared" si="36"/>
        <v>5.0179312948282371E-3</v>
      </c>
      <c r="F643" s="46">
        <f>Shiller!E645</f>
        <v>17.3</v>
      </c>
      <c r="G643" s="44">
        <f t="shared" si="37"/>
        <v>1.0153882333833741</v>
      </c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</row>
    <row r="644" spans="1:22" ht="15.75" x14ac:dyDescent="0.25">
      <c r="A644" s="43">
        <f t="shared" si="38"/>
        <v>1924</v>
      </c>
      <c r="B644" s="43">
        <f t="shared" si="39"/>
        <v>2</v>
      </c>
      <c r="C644" s="46">
        <f>Shiller!B646</f>
        <v>8.8699999999999992</v>
      </c>
      <c r="D644" s="44">
        <f>Shiller!C646/12</f>
        <v>4.4441666666666664E-2</v>
      </c>
      <c r="E644" s="47">
        <f t="shared" si="36"/>
        <v>5.0103344607290495E-3</v>
      </c>
      <c r="F644" s="46">
        <f>Shiller!E646</f>
        <v>17.2</v>
      </c>
      <c r="G644" s="44">
        <f t="shared" si="37"/>
        <v>0.99158048023101719</v>
      </c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</row>
    <row r="645" spans="1:22" ht="15.75" x14ac:dyDescent="0.25">
      <c r="A645" s="43">
        <f t="shared" si="38"/>
        <v>1924</v>
      </c>
      <c r="B645" s="43">
        <f t="shared" si="39"/>
        <v>3</v>
      </c>
      <c r="C645" s="46">
        <f>Shiller!B647</f>
        <v>8.6999999999999993</v>
      </c>
      <c r="D645" s="44">
        <f>Shiller!C647/12</f>
        <v>4.4583333333333336E-2</v>
      </c>
      <c r="E645" s="47">
        <f t="shared" si="36"/>
        <v>5.124521072796936E-3</v>
      </c>
      <c r="F645" s="46">
        <f>Shiller!E647</f>
        <v>17.100000000000001</v>
      </c>
      <c r="G645" s="44">
        <f t="shared" si="37"/>
        <v>0.98788314176245229</v>
      </c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</row>
    <row r="646" spans="1:22" ht="15.75" x14ac:dyDescent="0.25">
      <c r="A646" s="43">
        <f t="shared" si="38"/>
        <v>1924</v>
      </c>
      <c r="B646" s="43">
        <f t="shared" si="39"/>
        <v>4</v>
      </c>
      <c r="C646" s="46">
        <f>Shiller!B648</f>
        <v>8.5</v>
      </c>
      <c r="D646" s="44">
        <f>Shiller!C648/12</f>
        <v>4.4724999999999994E-2</v>
      </c>
      <c r="E646" s="47">
        <f t="shared" si="36"/>
        <v>5.2617647058823521E-3</v>
      </c>
      <c r="F646" s="46">
        <f>Shiller!E648</f>
        <v>17</v>
      </c>
      <c r="G646" s="44">
        <f t="shared" si="37"/>
        <v>1.0017323529411766</v>
      </c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</row>
    <row r="647" spans="1:22" ht="15.75" x14ac:dyDescent="0.25">
      <c r="A647" s="43">
        <f t="shared" si="38"/>
        <v>1924</v>
      </c>
      <c r="B647" s="43">
        <f t="shared" si="39"/>
        <v>5</v>
      </c>
      <c r="C647" s="46">
        <f>Shiller!B649</f>
        <v>8.4700000000000006</v>
      </c>
      <c r="D647" s="44">
        <f>Shiller!C649/12</f>
        <v>4.4858333333333333E-2</v>
      </c>
      <c r="E647" s="47">
        <f t="shared" si="36"/>
        <v>5.2961432506887047E-3</v>
      </c>
      <c r="F647" s="46">
        <f>Shiller!E649</f>
        <v>17</v>
      </c>
      <c r="G647" s="44">
        <f t="shared" si="37"/>
        <v>1.024186343959071</v>
      </c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</row>
    <row r="648" spans="1:22" ht="15.75" x14ac:dyDescent="0.25">
      <c r="A648" s="43">
        <f t="shared" si="38"/>
        <v>1924</v>
      </c>
      <c r="B648" s="43">
        <f t="shared" si="39"/>
        <v>6</v>
      </c>
      <c r="C648" s="46">
        <f>Shiller!B650</f>
        <v>8.6300000000000008</v>
      </c>
      <c r="D648" s="44">
        <f>Shiller!C650/12</f>
        <v>4.5000000000000005E-2</v>
      </c>
      <c r="E648" s="47">
        <f t="shared" ref="E648:E711" si="40">D648/C648</f>
        <v>5.2143684820393976E-3</v>
      </c>
      <c r="F648" s="46">
        <f>Shiller!E650</f>
        <v>17</v>
      </c>
      <c r="G648" s="44">
        <f t="shared" ref="G648:G711" si="41">E648+(C649/F649)/(C648/F648)</f>
        <v>1.0454453050354735</v>
      </c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</row>
    <row r="649" spans="1:22" ht="15.75" x14ac:dyDescent="0.25">
      <c r="A649" s="43">
        <f t="shared" ref="A649:A712" si="42">IF(B649=1,A648+1,A648)</f>
        <v>1924</v>
      </c>
      <c r="B649" s="43">
        <f t="shared" ref="B649:B712" si="43">IF(B648=12,1,B648+1)</f>
        <v>7</v>
      </c>
      <c r="C649" s="46">
        <f>Shiller!B651</f>
        <v>9.0299999999999994</v>
      </c>
      <c r="D649" s="44">
        <f>Shiller!C651/12</f>
        <v>4.5141666666666663E-2</v>
      </c>
      <c r="E649" s="47">
        <f t="shared" si="40"/>
        <v>4.9990771502399405E-3</v>
      </c>
      <c r="F649" s="46">
        <f>Shiller!E651</f>
        <v>17.100000000000001</v>
      </c>
      <c r="G649" s="44">
        <f t="shared" si="41"/>
        <v>1.0454133824072267</v>
      </c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</row>
    <row r="650" spans="1:22" ht="15.75" x14ac:dyDescent="0.25">
      <c r="A650" s="43">
        <f t="shared" si="42"/>
        <v>1924</v>
      </c>
      <c r="B650" s="43">
        <f t="shared" si="43"/>
        <v>8</v>
      </c>
      <c r="C650" s="46">
        <f>Shiller!B652</f>
        <v>9.34</v>
      </c>
      <c r="D650" s="44">
        <f>Shiller!C652/12</f>
        <v>4.5275000000000003E-2</v>
      </c>
      <c r="E650" s="47">
        <f t="shared" si="40"/>
        <v>4.8474304068522487E-3</v>
      </c>
      <c r="F650" s="46">
        <f>Shiller!E652</f>
        <v>17</v>
      </c>
      <c r="G650" s="44">
        <f t="shared" si="41"/>
        <v>0.98941985361333362</v>
      </c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</row>
    <row r="651" spans="1:22" ht="15.75" x14ac:dyDescent="0.25">
      <c r="A651" s="43">
        <f t="shared" si="42"/>
        <v>1924</v>
      </c>
      <c r="B651" s="43">
        <f t="shared" si="43"/>
        <v>9</v>
      </c>
      <c r="C651" s="46">
        <f>Shiller!B653</f>
        <v>9.25</v>
      </c>
      <c r="D651" s="44">
        <f>Shiller!C653/12</f>
        <v>4.5416666666666668E-2</v>
      </c>
      <c r="E651" s="47">
        <f t="shared" si="40"/>
        <v>4.9099099099099101E-3</v>
      </c>
      <c r="F651" s="46">
        <f>Shiller!E653</f>
        <v>17.100000000000001</v>
      </c>
      <c r="G651" s="44">
        <f t="shared" si="41"/>
        <v>0.98619840771003575</v>
      </c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</row>
    <row r="652" spans="1:22" ht="15.75" x14ac:dyDescent="0.25">
      <c r="A652" s="43">
        <f t="shared" si="42"/>
        <v>1924</v>
      </c>
      <c r="B652" s="43">
        <f t="shared" si="43"/>
        <v>10</v>
      </c>
      <c r="C652" s="46">
        <f>Shiller!B654</f>
        <v>9.1300000000000008</v>
      </c>
      <c r="D652" s="44">
        <f>Shiller!C654/12</f>
        <v>4.5558333333333333E-2</v>
      </c>
      <c r="E652" s="47">
        <f t="shared" si="40"/>
        <v>4.9899598393574295E-3</v>
      </c>
      <c r="F652" s="46">
        <f>Shiller!E654</f>
        <v>17.2</v>
      </c>
      <c r="G652" s="44">
        <f t="shared" si="41"/>
        <v>1.0608497626871121</v>
      </c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</row>
    <row r="653" spans="1:22" ht="15.75" x14ac:dyDescent="0.25">
      <c r="A653" s="43">
        <f t="shared" si="42"/>
        <v>1924</v>
      </c>
      <c r="B653" s="43">
        <f t="shared" si="43"/>
        <v>11</v>
      </c>
      <c r="C653" s="46">
        <f>Shiller!B655</f>
        <v>9.64</v>
      </c>
      <c r="D653" s="44">
        <f>Shiller!C655/12</f>
        <v>4.5691666666666665E-2</v>
      </c>
      <c r="E653" s="47">
        <f t="shared" si="40"/>
        <v>4.739799446749654E-3</v>
      </c>
      <c r="F653" s="46">
        <f>Shiller!E655</f>
        <v>17.2</v>
      </c>
      <c r="G653" s="44">
        <f t="shared" si="41"/>
        <v>1.0525895583990916</v>
      </c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</row>
    <row r="654" spans="1:22" ht="15.75" x14ac:dyDescent="0.25">
      <c r="A654" s="43">
        <f t="shared" si="42"/>
        <v>1924</v>
      </c>
      <c r="B654" s="43">
        <f t="shared" si="43"/>
        <v>12</v>
      </c>
      <c r="C654" s="46">
        <f>Shiller!B656</f>
        <v>10.16</v>
      </c>
      <c r="D654" s="44">
        <f>Shiller!C656/12</f>
        <v>4.5833333333333337E-2</v>
      </c>
      <c r="E654" s="47">
        <f t="shared" si="40"/>
        <v>4.511154855643045E-3</v>
      </c>
      <c r="F654" s="46">
        <f>Shiller!E656</f>
        <v>17.3</v>
      </c>
      <c r="G654" s="44">
        <f t="shared" si="41"/>
        <v>1.0458497375328086</v>
      </c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</row>
    <row r="655" spans="1:22" ht="15.75" x14ac:dyDescent="0.25">
      <c r="A655" s="43">
        <f t="shared" si="42"/>
        <v>1925</v>
      </c>
      <c r="B655" s="43">
        <f t="shared" si="43"/>
        <v>1</v>
      </c>
      <c r="C655" s="46">
        <f>Shiller!B657</f>
        <v>10.58</v>
      </c>
      <c r="D655" s="44">
        <f>Shiller!C657/12</f>
        <v>4.6183333333333333E-2</v>
      </c>
      <c r="E655" s="47">
        <f t="shared" si="40"/>
        <v>4.3651543793320731E-3</v>
      </c>
      <c r="F655" s="46">
        <f>Shiller!E657</f>
        <v>17.3</v>
      </c>
      <c r="G655" s="44">
        <f t="shared" si="41"/>
        <v>1.0187351811960552</v>
      </c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</row>
    <row r="656" spans="1:22" ht="15.75" x14ac:dyDescent="0.25">
      <c r="A656" s="43">
        <f t="shared" si="42"/>
        <v>1925</v>
      </c>
      <c r="B656" s="43">
        <f t="shared" si="43"/>
        <v>2</v>
      </c>
      <c r="C656" s="46">
        <f>Shiller!B658</f>
        <v>10.67</v>
      </c>
      <c r="D656" s="44">
        <f>Shiller!C658/12</f>
        <v>4.6525000000000004E-2</v>
      </c>
      <c r="E656" s="47">
        <f t="shared" si="40"/>
        <v>4.3603561387066548E-3</v>
      </c>
      <c r="F656" s="46">
        <f>Shiller!E658</f>
        <v>17.2</v>
      </c>
      <c r="G656" s="44">
        <f t="shared" si="41"/>
        <v>0.97248989658217355</v>
      </c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</row>
    <row r="657" spans="1:22" ht="15.75" x14ac:dyDescent="0.25">
      <c r="A657" s="43">
        <f t="shared" si="42"/>
        <v>1925</v>
      </c>
      <c r="B657" s="43">
        <f t="shared" si="43"/>
        <v>3</v>
      </c>
      <c r="C657" s="46">
        <f>Shiller!B659</f>
        <v>10.39</v>
      </c>
      <c r="D657" s="44">
        <f>Shiller!C659/12</f>
        <v>4.6875E-2</v>
      </c>
      <c r="E657" s="47">
        <f t="shared" si="40"/>
        <v>4.5115495668912415E-3</v>
      </c>
      <c r="F657" s="46">
        <f>Shiller!E659</f>
        <v>17.3</v>
      </c>
      <c r="G657" s="44">
        <f t="shared" si="41"/>
        <v>0.99967684714730187</v>
      </c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</row>
    <row r="658" spans="1:22" ht="15.75" x14ac:dyDescent="0.25">
      <c r="A658" s="43">
        <f t="shared" si="42"/>
        <v>1925</v>
      </c>
      <c r="B658" s="43">
        <f t="shared" si="43"/>
        <v>4</v>
      </c>
      <c r="C658" s="46">
        <f>Shiller!B660</f>
        <v>10.28</v>
      </c>
      <c r="D658" s="44">
        <f>Shiller!C660/12</f>
        <v>4.7224999999999996E-2</v>
      </c>
      <c r="E658" s="47">
        <f t="shared" si="40"/>
        <v>4.5938715953307389E-3</v>
      </c>
      <c r="F658" s="46">
        <f>Shiller!E660</f>
        <v>17.2</v>
      </c>
      <c r="G658" s="44">
        <f t="shared" si="41"/>
        <v>1.0307291362092619</v>
      </c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</row>
    <row r="659" spans="1:22" ht="15.75" x14ac:dyDescent="0.25">
      <c r="A659" s="43">
        <f t="shared" si="42"/>
        <v>1925</v>
      </c>
      <c r="B659" s="43">
        <f t="shared" si="43"/>
        <v>5</v>
      </c>
      <c r="C659" s="46">
        <f>Shiller!B661</f>
        <v>10.61</v>
      </c>
      <c r="D659" s="44">
        <f>Shiller!C661/12</f>
        <v>4.7566666666666667E-2</v>
      </c>
      <c r="E659" s="47">
        <f t="shared" si="40"/>
        <v>4.4831919572730135E-3</v>
      </c>
      <c r="F659" s="46">
        <f>Shiller!E661</f>
        <v>17.3</v>
      </c>
      <c r="G659" s="44">
        <f t="shared" si="41"/>
        <v>1.0107575961581619</v>
      </c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</row>
    <row r="660" spans="1:22" ht="15.75" x14ac:dyDescent="0.25">
      <c r="A660" s="43">
        <f t="shared" si="42"/>
        <v>1925</v>
      </c>
      <c r="B660" s="43">
        <f t="shared" si="43"/>
        <v>6</v>
      </c>
      <c r="C660" s="46">
        <f>Shiller!B662</f>
        <v>10.8</v>
      </c>
      <c r="D660" s="44">
        <f>Shiller!C662/12</f>
        <v>4.7916666666666663E-2</v>
      </c>
      <c r="E660" s="47">
        <f t="shared" si="40"/>
        <v>4.4367283950617281E-3</v>
      </c>
      <c r="F660" s="46">
        <f>Shiller!E662</f>
        <v>17.5</v>
      </c>
      <c r="G660" s="44">
        <f t="shared" si="41"/>
        <v>1.0206011979493617</v>
      </c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</row>
    <row r="661" spans="1:22" ht="15.75" x14ac:dyDescent="0.25">
      <c r="A661" s="43">
        <f t="shared" si="42"/>
        <v>1925</v>
      </c>
      <c r="B661" s="43">
        <f t="shared" si="43"/>
        <v>7</v>
      </c>
      <c r="C661" s="46">
        <f>Shiller!B663</f>
        <v>11.1</v>
      </c>
      <c r="D661" s="44">
        <f>Shiller!C663/12</f>
        <v>4.8266666666666673E-2</v>
      </c>
      <c r="E661" s="47">
        <f t="shared" si="40"/>
        <v>4.3483483483483494E-3</v>
      </c>
      <c r="F661" s="46">
        <f>Shiller!E663</f>
        <v>17.7</v>
      </c>
      <c r="G661" s="44">
        <f t="shared" si="41"/>
        <v>1.0178618618618618</v>
      </c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</row>
    <row r="662" spans="1:22" ht="15.75" x14ac:dyDescent="0.25">
      <c r="A662" s="43">
        <f t="shared" si="42"/>
        <v>1925</v>
      </c>
      <c r="B662" s="43">
        <f t="shared" si="43"/>
        <v>8</v>
      </c>
      <c r="C662" s="46">
        <f>Shiller!B664</f>
        <v>11.25</v>
      </c>
      <c r="D662" s="44">
        <f>Shiller!C664/12</f>
        <v>4.8608333333333337E-2</v>
      </c>
      <c r="E662" s="47">
        <f t="shared" si="40"/>
        <v>4.3207407407407413E-3</v>
      </c>
      <c r="F662" s="46">
        <f>Shiller!E664</f>
        <v>17.7</v>
      </c>
      <c r="G662" s="44">
        <f t="shared" si="41"/>
        <v>1.0274318518518522</v>
      </c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</row>
    <row r="663" spans="1:22" ht="15.75" x14ac:dyDescent="0.25">
      <c r="A663" s="43">
        <f t="shared" si="42"/>
        <v>1925</v>
      </c>
      <c r="B663" s="43">
        <f t="shared" si="43"/>
        <v>9</v>
      </c>
      <c r="C663" s="46">
        <f>Shiller!B665</f>
        <v>11.51</v>
      </c>
      <c r="D663" s="44">
        <f>Shiller!C665/12</f>
        <v>4.8958333333333333E-2</v>
      </c>
      <c r="E663" s="47">
        <f t="shared" si="40"/>
        <v>4.2535476397335655E-3</v>
      </c>
      <c r="F663" s="46">
        <f>Shiller!E665</f>
        <v>17.7</v>
      </c>
      <c r="G663" s="44">
        <f t="shared" si="41"/>
        <v>1.0372683174051551</v>
      </c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</row>
    <row r="664" spans="1:22" ht="15.75" x14ac:dyDescent="0.25">
      <c r="A664" s="43">
        <f t="shared" si="42"/>
        <v>1925</v>
      </c>
      <c r="B664" s="43">
        <f t="shared" si="43"/>
        <v>10</v>
      </c>
      <c r="C664" s="46">
        <f>Shiller!B666</f>
        <v>11.89</v>
      </c>
      <c r="D664" s="44">
        <f>Shiller!C666/12</f>
        <v>4.9308333333333336E-2</v>
      </c>
      <c r="E664" s="47">
        <f t="shared" si="40"/>
        <v>4.1470423324922907E-3</v>
      </c>
      <c r="F664" s="46">
        <f>Shiller!E666</f>
        <v>17.7</v>
      </c>
      <c r="G664" s="44">
        <f t="shared" si="41"/>
        <v>1.0180803195962993</v>
      </c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</row>
    <row r="665" spans="1:22" ht="15.75" x14ac:dyDescent="0.25">
      <c r="A665" s="43">
        <f t="shared" si="42"/>
        <v>1925</v>
      </c>
      <c r="B665" s="43">
        <f t="shared" si="43"/>
        <v>11</v>
      </c>
      <c r="C665" s="46">
        <f>Shiller!B667</f>
        <v>12.26</v>
      </c>
      <c r="D665" s="44">
        <f>Shiller!C667/12</f>
        <v>4.965E-2</v>
      </c>
      <c r="E665" s="47">
        <f t="shared" si="40"/>
        <v>4.0497553017944535E-3</v>
      </c>
      <c r="F665" s="46">
        <f>Shiller!E667</f>
        <v>18</v>
      </c>
      <c r="G665" s="44">
        <f t="shared" si="41"/>
        <v>1.0260406964557494</v>
      </c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</row>
    <row r="666" spans="1:22" ht="15.75" x14ac:dyDescent="0.25">
      <c r="A666" s="43">
        <f t="shared" si="42"/>
        <v>1925</v>
      </c>
      <c r="B666" s="43">
        <f t="shared" si="43"/>
        <v>12</v>
      </c>
      <c r="C666" s="46">
        <f>Shiller!B668</f>
        <v>12.46</v>
      </c>
      <c r="D666" s="44">
        <f>Shiller!C668/12</f>
        <v>4.9999999999999996E-2</v>
      </c>
      <c r="E666" s="47">
        <f t="shared" si="40"/>
        <v>4.0128410914927765E-3</v>
      </c>
      <c r="F666" s="46">
        <f>Shiller!E668</f>
        <v>17.899999999999999</v>
      </c>
      <c r="G666" s="44">
        <f t="shared" si="41"/>
        <v>1.0192616372391652</v>
      </c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</row>
    <row r="667" spans="1:22" ht="15.75" x14ac:dyDescent="0.25">
      <c r="A667" s="43">
        <f t="shared" si="42"/>
        <v>1926</v>
      </c>
      <c r="B667" s="43">
        <f t="shared" si="43"/>
        <v>1</v>
      </c>
      <c r="C667" s="46">
        <f>Shiller!B669</f>
        <v>12.65</v>
      </c>
      <c r="D667" s="44">
        <f>Shiller!C669/12</f>
        <v>5.0625000000000003E-2</v>
      </c>
      <c r="E667" s="47">
        <f t="shared" si="40"/>
        <v>4.0019762845849806E-3</v>
      </c>
      <c r="F667" s="46">
        <f>Shiller!E669</f>
        <v>17.899999999999999</v>
      </c>
      <c r="G667" s="44">
        <f t="shared" si="41"/>
        <v>1.0055830039525691</v>
      </c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</row>
    <row r="668" spans="1:22" ht="15.75" x14ac:dyDescent="0.25">
      <c r="A668" s="43">
        <f t="shared" si="42"/>
        <v>1926</v>
      </c>
      <c r="B668" s="43">
        <f t="shared" si="43"/>
        <v>2</v>
      </c>
      <c r="C668" s="46">
        <f>Shiller!B670</f>
        <v>12.67</v>
      </c>
      <c r="D668" s="44">
        <f>Shiller!C670/12</f>
        <v>5.1249999999999997E-2</v>
      </c>
      <c r="E668" s="47">
        <f t="shared" si="40"/>
        <v>4.04498816101026E-3</v>
      </c>
      <c r="F668" s="46">
        <f>Shiller!E670</f>
        <v>17.899999999999999</v>
      </c>
      <c r="G668" s="44">
        <f t="shared" si="41"/>
        <v>0.94140476042673582</v>
      </c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</row>
    <row r="669" spans="1:22" ht="15.75" x14ac:dyDescent="0.25">
      <c r="A669" s="43">
        <f t="shared" si="42"/>
        <v>1926</v>
      </c>
      <c r="B669" s="43">
        <f t="shared" si="43"/>
        <v>3</v>
      </c>
      <c r="C669" s="46">
        <f>Shiller!B671</f>
        <v>11.81</v>
      </c>
      <c r="D669" s="44">
        <f>Shiller!C671/12</f>
        <v>5.1875000000000004E-2</v>
      </c>
      <c r="E669" s="47">
        <f t="shared" si="40"/>
        <v>4.3924640135478412E-3</v>
      </c>
      <c r="F669" s="46">
        <f>Shiller!E671</f>
        <v>17.8</v>
      </c>
      <c r="G669" s="44">
        <f t="shared" si="41"/>
        <v>0.97101955307262589</v>
      </c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</row>
    <row r="670" spans="1:22" ht="15.75" x14ac:dyDescent="0.25">
      <c r="A670" s="43">
        <f t="shared" si="42"/>
        <v>1926</v>
      </c>
      <c r="B670" s="43">
        <f t="shared" si="43"/>
        <v>4</v>
      </c>
      <c r="C670" s="46">
        <f>Shiller!B672</f>
        <v>11.48</v>
      </c>
      <c r="D670" s="44">
        <f>Shiller!C672/12</f>
        <v>5.2499999999999998E-2</v>
      </c>
      <c r="E670" s="47">
        <f t="shared" si="40"/>
        <v>4.5731707317073168E-3</v>
      </c>
      <c r="F670" s="46">
        <f>Shiller!E672</f>
        <v>17.899999999999999</v>
      </c>
      <c r="G670" s="44">
        <f t="shared" si="41"/>
        <v>1.0171989390439651</v>
      </c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</row>
    <row r="671" spans="1:22" ht="15.75" x14ac:dyDescent="0.25">
      <c r="A671" s="43">
        <f t="shared" si="42"/>
        <v>1926</v>
      </c>
      <c r="B671" s="43">
        <f t="shared" si="43"/>
        <v>5</v>
      </c>
      <c r="C671" s="46">
        <f>Shiller!B673</f>
        <v>11.56</v>
      </c>
      <c r="D671" s="44">
        <f>Shiller!C673/12</f>
        <v>5.3124999999999999E-2</v>
      </c>
      <c r="E671" s="47">
        <f t="shared" si="40"/>
        <v>4.5955882352941169E-3</v>
      </c>
      <c r="F671" s="46">
        <f>Shiller!E673</f>
        <v>17.8</v>
      </c>
      <c r="G671" s="44">
        <f t="shared" si="41"/>
        <v>1.0580919618595193</v>
      </c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</row>
    <row r="672" spans="1:22" ht="15.75" x14ac:dyDescent="0.25">
      <c r="A672" s="43">
        <f t="shared" si="42"/>
        <v>1926</v>
      </c>
      <c r="B672" s="43">
        <f t="shared" si="43"/>
        <v>6</v>
      </c>
      <c r="C672" s="46">
        <f>Shiller!B674</f>
        <v>12.11</v>
      </c>
      <c r="D672" s="44">
        <f>Shiller!C674/12</f>
        <v>5.3749999999999999E-2</v>
      </c>
      <c r="E672" s="47">
        <f t="shared" si="40"/>
        <v>4.4384805945499586E-3</v>
      </c>
      <c r="F672" s="46">
        <f>Shiller!E674</f>
        <v>17.7</v>
      </c>
      <c r="G672" s="44">
        <f t="shared" si="41"/>
        <v>1.058462309779403</v>
      </c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</row>
    <row r="673" spans="1:22" ht="15.75" x14ac:dyDescent="0.25">
      <c r="A673" s="43">
        <f t="shared" si="42"/>
        <v>1926</v>
      </c>
      <c r="B673" s="43">
        <f t="shared" si="43"/>
        <v>7</v>
      </c>
      <c r="C673" s="46">
        <f>Shiller!B675</f>
        <v>12.62</v>
      </c>
      <c r="D673" s="44">
        <f>Shiller!C675/12</f>
        <v>5.4375E-2</v>
      </c>
      <c r="E673" s="47">
        <f t="shared" si="40"/>
        <v>4.3086370839936607E-3</v>
      </c>
      <c r="F673" s="46">
        <f>Shiller!E675</f>
        <v>17.5</v>
      </c>
      <c r="G673" s="44">
        <f t="shared" si="41"/>
        <v>1.0499031140135164</v>
      </c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</row>
    <row r="674" spans="1:22" ht="15.75" x14ac:dyDescent="0.25">
      <c r="A674" s="43">
        <f t="shared" si="42"/>
        <v>1926</v>
      </c>
      <c r="B674" s="43">
        <f t="shared" si="43"/>
        <v>8</v>
      </c>
      <c r="C674" s="46">
        <f>Shiller!B676</f>
        <v>13.12</v>
      </c>
      <c r="D674" s="44">
        <f>Shiller!C676/12</f>
        <v>5.5E-2</v>
      </c>
      <c r="E674" s="47">
        <f t="shared" si="40"/>
        <v>4.1920731707317076E-3</v>
      </c>
      <c r="F674" s="46">
        <f>Shiller!E676</f>
        <v>17.399999999999999</v>
      </c>
      <c r="G674" s="44">
        <f t="shared" si="41"/>
        <v>1.0136345818815331</v>
      </c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</row>
    <row r="675" spans="1:22" ht="15.75" x14ac:dyDescent="0.25">
      <c r="A675" s="43">
        <f t="shared" si="42"/>
        <v>1926</v>
      </c>
      <c r="B675" s="43">
        <f t="shared" si="43"/>
        <v>9</v>
      </c>
      <c r="C675" s="46">
        <f>Shiller!B677</f>
        <v>13.32</v>
      </c>
      <c r="D675" s="44">
        <f>Shiller!C677/12</f>
        <v>5.5625000000000001E-2</v>
      </c>
      <c r="E675" s="47">
        <f t="shared" si="40"/>
        <v>4.1760510510510506E-3</v>
      </c>
      <c r="F675" s="46">
        <f>Shiller!E677</f>
        <v>17.5</v>
      </c>
      <c r="G675" s="44">
        <f t="shared" si="41"/>
        <v>0.976099679224679</v>
      </c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</row>
    <row r="676" spans="1:22" ht="15.75" x14ac:dyDescent="0.25">
      <c r="A676" s="43">
        <f t="shared" si="42"/>
        <v>1926</v>
      </c>
      <c r="B676" s="43">
        <f t="shared" si="43"/>
        <v>10</v>
      </c>
      <c r="C676" s="46">
        <f>Shiller!B678</f>
        <v>13.02</v>
      </c>
      <c r="D676" s="44">
        <f>Shiller!C678/12</f>
        <v>5.6250000000000001E-2</v>
      </c>
      <c r="E676" s="47">
        <f t="shared" si="40"/>
        <v>4.3202764976958529E-3</v>
      </c>
      <c r="F676" s="46">
        <f>Shiller!E678</f>
        <v>17.600000000000001</v>
      </c>
      <c r="G676" s="44">
        <f t="shared" si="41"/>
        <v>1.0116536271880725</v>
      </c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</row>
    <row r="677" spans="1:22" ht="15.75" x14ac:dyDescent="0.25">
      <c r="A677" s="43">
        <f t="shared" si="42"/>
        <v>1926</v>
      </c>
      <c r="B677" s="43">
        <f t="shared" si="43"/>
        <v>11</v>
      </c>
      <c r="C677" s="46">
        <f>Shiller!B679</f>
        <v>13.19</v>
      </c>
      <c r="D677" s="44">
        <f>Shiller!C679/12</f>
        <v>5.6875000000000002E-2</v>
      </c>
      <c r="E677" s="47">
        <f t="shared" si="40"/>
        <v>4.3119787717968159E-3</v>
      </c>
      <c r="F677" s="46">
        <f>Shiller!E679</f>
        <v>17.7</v>
      </c>
      <c r="G677" s="44">
        <f t="shared" si="41"/>
        <v>1.0270564821834725</v>
      </c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</row>
    <row r="678" spans="1:22" ht="15.75" x14ac:dyDescent="0.25">
      <c r="A678" s="43">
        <f t="shared" si="42"/>
        <v>1926</v>
      </c>
      <c r="B678" s="43">
        <f t="shared" si="43"/>
        <v>12</v>
      </c>
      <c r="C678" s="46">
        <f>Shiller!B680</f>
        <v>13.49</v>
      </c>
      <c r="D678" s="44">
        <f>Shiller!C680/12</f>
        <v>5.7499999999999996E-2</v>
      </c>
      <c r="E678" s="47">
        <f t="shared" si="40"/>
        <v>4.2624166048925126E-3</v>
      </c>
      <c r="F678" s="46">
        <f>Shiller!E680</f>
        <v>17.7</v>
      </c>
      <c r="G678" s="44">
        <f t="shared" si="41"/>
        <v>1.008943132479085</v>
      </c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</row>
    <row r="679" spans="1:22" ht="15.75" x14ac:dyDescent="0.25">
      <c r="A679" s="43">
        <f t="shared" si="42"/>
        <v>1927</v>
      </c>
      <c r="B679" s="43">
        <f t="shared" si="43"/>
        <v>1</v>
      </c>
      <c r="C679" s="46">
        <f>Shiller!B681</f>
        <v>13.4</v>
      </c>
      <c r="D679" s="44">
        <f>Shiller!C681/12</f>
        <v>5.805833333333333E-2</v>
      </c>
      <c r="E679" s="47">
        <f t="shared" si="40"/>
        <v>4.3327114427860695E-3</v>
      </c>
      <c r="F679" s="46">
        <f>Shiller!E681</f>
        <v>17.5</v>
      </c>
      <c r="G679" s="44">
        <f t="shared" si="41"/>
        <v>1.0295943343626694</v>
      </c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</row>
    <row r="680" spans="1:22" ht="15.75" x14ac:dyDescent="0.25">
      <c r="A680" s="43">
        <f t="shared" si="42"/>
        <v>1927</v>
      </c>
      <c r="B680" s="43">
        <f t="shared" si="43"/>
        <v>2</v>
      </c>
      <c r="C680" s="46">
        <f>Shiller!B682</f>
        <v>13.66</v>
      </c>
      <c r="D680" s="44">
        <f>Shiller!C682/12</f>
        <v>5.8608333333333339E-2</v>
      </c>
      <c r="E680" s="47">
        <f t="shared" si="40"/>
        <v>4.2905075646656908E-3</v>
      </c>
      <c r="F680" s="46">
        <f>Shiller!E682</f>
        <v>17.399999999999999</v>
      </c>
      <c r="G680" s="44">
        <f t="shared" si="41"/>
        <v>1.0255330705518269</v>
      </c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</row>
    <row r="681" spans="1:22" ht="15.75" x14ac:dyDescent="0.25">
      <c r="A681" s="43">
        <f t="shared" si="42"/>
        <v>1927</v>
      </c>
      <c r="B681" s="43">
        <f t="shared" si="43"/>
        <v>3</v>
      </c>
      <c r="C681" s="46">
        <f>Shiller!B683</f>
        <v>13.87</v>
      </c>
      <c r="D681" s="44">
        <f>Shiller!C683/12</f>
        <v>5.9166666666666666E-2</v>
      </c>
      <c r="E681" s="47">
        <f t="shared" si="40"/>
        <v>4.2658014900264357E-3</v>
      </c>
      <c r="F681" s="46">
        <f>Shiller!E683</f>
        <v>17.3</v>
      </c>
      <c r="G681" s="44">
        <f t="shared" si="41"/>
        <v>1.0287791396298969</v>
      </c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</row>
    <row r="682" spans="1:22" ht="15.75" x14ac:dyDescent="0.25">
      <c r="A682" s="43">
        <f t="shared" si="42"/>
        <v>1927</v>
      </c>
      <c r="B682" s="43">
        <f t="shared" si="43"/>
        <v>4</v>
      </c>
      <c r="C682" s="46">
        <f>Shiller!B684</f>
        <v>14.21</v>
      </c>
      <c r="D682" s="44">
        <f>Shiller!C684/12</f>
        <v>5.9725E-2</v>
      </c>
      <c r="E682" s="47">
        <f t="shared" si="40"/>
        <v>4.203026038001407E-3</v>
      </c>
      <c r="F682" s="46">
        <f>Shiller!E684</f>
        <v>17.3</v>
      </c>
      <c r="G682" s="44">
        <f t="shared" si="41"/>
        <v>1.0327404814482273</v>
      </c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</row>
    <row r="683" spans="1:22" ht="15.75" x14ac:dyDescent="0.25">
      <c r="A683" s="43">
        <f t="shared" si="42"/>
        <v>1927</v>
      </c>
      <c r="B683" s="43">
        <f t="shared" si="43"/>
        <v>5</v>
      </c>
      <c r="C683" s="46">
        <f>Shiller!B685</f>
        <v>14.7</v>
      </c>
      <c r="D683" s="44">
        <f>Shiller!C685/12</f>
        <v>6.0275000000000002E-2</v>
      </c>
      <c r="E683" s="47">
        <f t="shared" si="40"/>
        <v>4.1003401360544221E-3</v>
      </c>
      <c r="F683" s="46">
        <f>Shiller!E685</f>
        <v>17.399999999999999</v>
      </c>
      <c r="G683" s="44">
        <f t="shared" si="41"/>
        <v>1.0055149969078538</v>
      </c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</row>
    <row r="684" spans="1:22" ht="15.75" x14ac:dyDescent="0.25">
      <c r="A684" s="43">
        <f t="shared" si="42"/>
        <v>1927</v>
      </c>
      <c r="B684" s="43">
        <f t="shared" si="43"/>
        <v>6</v>
      </c>
      <c r="C684" s="46">
        <f>Shiller!B686</f>
        <v>14.89</v>
      </c>
      <c r="D684" s="44">
        <f>Shiller!C686/12</f>
        <v>6.083333333333333E-2</v>
      </c>
      <c r="E684" s="47">
        <f t="shared" si="40"/>
        <v>4.0855160062681882E-3</v>
      </c>
      <c r="F684" s="46">
        <f>Shiller!E686</f>
        <v>17.600000000000001</v>
      </c>
      <c r="G684" s="44">
        <f t="shared" si="41"/>
        <v>1.043973402899361</v>
      </c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</row>
    <row r="685" spans="1:22" ht="15.75" x14ac:dyDescent="0.25">
      <c r="A685" s="43">
        <f t="shared" si="42"/>
        <v>1927</v>
      </c>
      <c r="B685" s="43">
        <f t="shared" si="43"/>
        <v>7</v>
      </c>
      <c r="C685" s="46">
        <f>Shiller!B687</f>
        <v>15.22</v>
      </c>
      <c r="D685" s="44">
        <f>Shiller!C687/12</f>
        <v>6.1391666666666671E-2</v>
      </c>
      <c r="E685" s="47">
        <f t="shared" si="40"/>
        <v>4.0336180464301359E-3</v>
      </c>
      <c r="F685" s="46">
        <f>Shiller!E687</f>
        <v>17.3</v>
      </c>
      <c r="G685" s="44">
        <f t="shared" si="41"/>
        <v>1.0633764350253136</v>
      </c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</row>
    <row r="686" spans="1:22" ht="15.75" x14ac:dyDescent="0.25">
      <c r="A686" s="43">
        <f t="shared" si="42"/>
        <v>1927</v>
      </c>
      <c r="B686" s="43">
        <f t="shared" si="43"/>
        <v>8</v>
      </c>
      <c r="C686" s="46">
        <f>Shiller!B688</f>
        <v>16.03</v>
      </c>
      <c r="D686" s="44">
        <f>Shiller!C688/12</f>
        <v>6.1941666666666666E-2</v>
      </c>
      <c r="E686" s="47">
        <f t="shared" si="40"/>
        <v>3.864108962362237E-3</v>
      </c>
      <c r="F686" s="46">
        <f>Shiller!E688</f>
        <v>17.2</v>
      </c>
      <c r="G686" s="44">
        <f t="shared" si="41"/>
        <v>1.0545241791342581</v>
      </c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</row>
    <row r="687" spans="1:22" ht="15.75" x14ac:dyDescent="0.25">
      <c r="A687" s="43">
        <f t="shared" si="42"/>
        <v>1927</v>
      </c>
      <c r="B687" s="43">
        <f t="shared" si="43"/>
        <v>9</v>
      </c>
      <c r="C687" s="46">
        <f>Shiller!B689</f>
        <v>16.940000000000001</v>
      </c>
      <c r="D687" s="44">
        <f>Shiller!C689/12</f>
        <v>6.25E-2</v>
      </c>
      <c r="E687" s="47">
        <f t="shared" si="40"/>
        <v>3.689492325855962E-3</v>
      </c>
      <c r="F687" s="46">
        <f>Shiller!E689</f>
        <v>17.3</v>
      </c>
      <c r="G687" s="44">
        <f t="shared" si="41"/>
        <v>0.9826822863656719</v>
      </c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</row>
    <row r="688" spans="1:22" ht="15.75" x14ac:dyDescent="0.25">
      <c r="A688" s="43">
        <f t="shared" si="42"/>
        <v>1927</v>
      </c>
      <c r="B688" s="43">
        <f t="shared" si="43"/>
        <v>10</v>
      </c>
      <c r="C688" s="46">
        <f>Shiller!B690</f>
        <v>16.68</v>
      </c>
      <c r="D688" s="44">
        <f>Shiller!C690/12</f>
        <v>6.3058333333333341E-2</v>
      </c>
      <c r="E688" s="47">
        <f t="shared" si="40"/>
        <v>3.7804756195043972E-3</v>
      </c>
      <c r="F688" s="46">
        <f>Shiller!E690</f>
        <v>17.399999999999999</v>
      </c>
      <c r="G688" s="44">
        <f t="shared" si="41"/>
        <v>1.0324742835789171</v>
      </c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</row>
    <row r="689" spans="1:22" ht="15.75" x14ac:dyDescent="0.25">
      <c r="A689" s="43">
        <f t="shared" si="42"/>
        <v>1927</v>
      </c>
      <c r="B689" s="43">
        <f t="shared" si="43"/>
        <v>11</v>
      </c>
      <c r="C689" s="46">
        <f>Shiller!B691</f>
        <v>17.059999999999999</v>
      </c>
      <c r="D689" s="44">
        <f>Shiller!C691/12</f>
        <v>6.3608333333333336E-2</v>
      </c>
      <c r="E689" s="47">
        <f t="shared" si="40"/>
        <v>3.7285072293864797E-3</v>
      </c>
      <c r="F689" s="46">
        <f>Shiller!E691</f>
        <v>17.3</v>
      </c>
      <c r="G689" s="44">
        <f t="shared" si="41"/>
        <v>1.0271751660805002</v>
      </c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</row>
    <row r="690" spans="1:22" ht="15.75" x14ac:dyDescent="0.25">
      <c r="A690" s="43">
        <f t="shared" si="42"/>
        <v>1927</v>
      </c>
      <c r="B690" s="43">
        <f t="shared" si="43"/>
        <v>12</v>
      </c>
      <c r="C690" s="46">
        <f>Shiller!B692</f>
        <v>17.46</v>
      </c>
      <c r="D690" s="44">
        <f>Shiller!C692/12</f>
        <v>6.4166666666666664E-2</v>
      </c>
      <c r="E690" s="47">
        <f t="shared" si="40"/>
        <v>3.6750668193967161E-3</v>
      </c>
      <c r="F690" s="46">
        <f>Shiller!E692</f>
        <v>17.3</v>
      </c>
      <c r="G690" s="44">
        <f t="shared" si="41"/>
        <v>1.007684230622375</v>
      </c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</row>
    <row r="691" spans="1:22" ht="15.75" x14ac:dyDescent="0.25">
      <c r="A691" s="43">
        <f t="shared" si="42"/>
        <v>1928</v>
      </c>
      <c r="B691" s="43">
        <f t="shared" si="43"/>
        <v>1</v>
      </c>
      <c r="C691" s="46">
        <f>Shiller!B693</f>
        <v>17.53</v>
      </c>
      <c r="D691" s="44">
        <f>Shiller!C693/12</f>
        <v>6.4724999999999991E-2</v>
      </c>
      <c r="E691" s="47">
        <f t="shared" si="40"/>
        <v>3.6922418710781508E-3</v>
      </c>
      <c r="F691" s="46">
        <f>Shiller!E693</f>
        <v>17.3</v>
      </c>
      <c r="G691" s="44">
        <f t="shared" si="41"/>
        <v>1.0032685738400002</v>
      </c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</row>
    <row r="692" spans="1:22" ht="15.75" x14ac:dyDescent="0.25">
      <c r="A692" s="43">
        <f t="shared" si="42"/>
        <v>1928</v>
      </c>
      <c r="B692" s="43">
        <f t="shared" si="43"/>
        <v>2</v>
      </c>
      <c r="C692" s="46">
        <f>Shiller!B694</f>
        <v>17.32</v>
      </c>
      <c r="D692" s="44">
        <f>Shiller!C694/12</f>
        <v>6.5275E-2</v>
      </c>
      <c r="E692" s="47">
        <f t="shared" si="40"/>
        <v>3.7687644341801384E-3</v>
      </c>
      <c r="F692" s="46">
        <f>Shiller!E694</f>
        <v>17.100000000000001</v>
      </c>
      <c r="G692" s="44">
        <f t="shared" si="41"/>
        <v>1.0574639145496536</v>
      </c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</row>
    <row r="693" spans="1:22" ht="15.75" x14ac:dyDescent="0.25">
      <c r="A693" s="43">
        <f t="shared" si="42"/>
        <v>1928</v>
      </c>
      <c r="B693" s="43">
        <f t="shared" si="43"/>
        <v>3</v>
      </c>
      <c r="C693" s="46">
        <f>Shiller!B695</f>
        <v>18.25</v>
      </c>
      <c r="D693" s="44">
        <f>Shiller!C695/12</f>
        <v>6.5833333333333341E-2</v>
      </c>
      <c r="E693" s="47">
        <f t="shared" si="40"/>
        <v>3.6073059360730597E-3</v>
      </c>
      <c r="F693" s="46">
        <f>Shiller!E695</f>
        <v>17.100000000000001</v>
      </c>
      <c r="G693" s="44">
        <f t="shared" si="41"/>
        <v>1.0666210045662099</v>
      </c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</row>
    <row r="694" spans="1:22" ht="15.75" x14ac:dyDescent="0.25">
      <c r="A694" s="43">
        <f t="shared" si="42"/>
        <v>1928</v>
      </c>
      <c r="B694" s="43">
        <f t="shared" si="43"/>
        <v>4</v>
      </c>
      <c r="C694" s="46">
        <f>Shiller!B696</f>
        <v>19.399999999999999</v>
      </c>
      <c r="D694" s="44">
        <f>Shiller!C696/12</f>
        <v>6.6391666666666668E-2</v>
      </c>
      <c r="E694" s="47">
        <f t="shared" si="40"/>
        <v>3.4222508591065294E-3</v>
      </c>
      <c r="F694" s="46">
        <f>Shiller!E696</f>
        <v>17.100000000000001</v>
      </c>
      <c r="G694" s="44">
        <f t="shared" si="41"/>
        <v>1.0283563194277954</v>
      </c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</row>
    <row r="695" spans="1:22" ht="15.75" x14ac:dyDescent="0.25">
      <c r="A695" s="43">
        <f t="shared" si="42"/>
        <v>1928</v>
      </c>
      <c r="B695" s="43">
        <f t="shared" si="43"/>
        <v>5</v>
      </c>
      <c r="C695" s="46">
        <f>Shiller!B697</f>
        <v>20</v>
      </c>
      <c r="D695" s="44">
        <f>Shiller!C697/12</f>
        <v>6.6941666666666663E-2</v>
      </c>
      <c r="E695" s="47">
        <f t="shared" si="40"/>
        <v>3.347083333333333E-3</v>
      </c>
      <c r="F695" s="46">
        <f>Shiller!E697</f>
        <v>17.2</v>
      </c>
      <c r="G695" s="44">
        <f t="shared" si="41"/>
        <v>0.95990848684210517</v>
      </c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</row>
    <row r="696" spans="1:22" ht="15.75" x14ac:dyDescent="0.25">
      <c r="A696" s="43">
        <f t="shared" si="42"/>
        <v>1928</v>
      </c>
      <c r="B696" s="43">
        <f t="shared" si="43"/>
        <v>6</v>
      </c>
      <c r="C696" s="46">
        <f>Shiller!B698</f>
        <v>19.02</v>
      </c>
      <c r="D696" s="44">
        <f>Shiller!C698/12</f>
        <v>6.7500000000000004E-2</v>
      </c>
      <c r="E696" s="47">
        <f t="shared" si="40"/>
        <v>3.5488958990536282E-3</v>
      </c>
      <c r="F696" s="46">
        <f>Shiller!E698</f>
        <v>17.100000000000001</v>
      </c>
      <c r="G696" s="44">
        <f t="shared" si="41"/>
        <v>1.0109095688748688</v>
      </c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</row>
    <row r="697" spans="1:22" ht="15.75" x14ac:dyDescent="0.25">
      <c r="A697" s="43">
        <f t="shared" si="42"/>
        <v>1928</v>
      </c>
      <c r="B697" s="43">
        <f t="shared" si="43"/>
        <v>7</v>
      </c>
      <c r="C697" s="46">
        <f>Shiller!B699</f>
        <v>19.16</v>
      </c>
      <c r="D697" s="44">
        <f>Shiller!C699/12</f>
        <v>6.8058333333333332E-2</v>
      </c>
      <c r="E697" s="47">
        <f t="shared" si="40"/>
        <v>3.5521050800278358E-3</v>
      </c>
      <c r="F697" s="46">
        <f>Shiller!E699</f>
        <v>17.100000000000001</v>
      </c>
      <c r="G697" s="44">
        <f t="shared" si="41"/>
        <v>1.035911186499652</v>
      </c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</row>
    <row r="698" spans="1:22" ht="15.75" x14ac:dyDescent="0.25">
      <c r="A698" s="43">
        <f t="shared" si="42"/>
        <v>1928</v>
      </c>
      <c r="B698" s="43">
        <f t="shared" si="43"/>
        <v>8</v>
      </c>
      <c r="C698" s="46">
        <f>Shiller!B700</f>
        <v>19.78</v>
      </c>
      <c r="D698" s="44">
        <f>Shiller!C700/12</f>
        <v>6.8608333333333341E-2</v>
      </c>
      <c r="E698" s="47">
        <f t="shared" si="40"/>
        <v>3.4685709470845972E-3</v>
      </c>
      <c r="F698" s="46">
        <f>Shiller!E700</f>
        <v>17.100000000000001</v>
      </c>
      <c r="G698" s="44">
        <f t="shared" si="41"/>
        <v>1.0613684756794879</v>
      </c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</row>
    <row r="699" spans="1:22" ht="15.75" x14ac:dyDescent="0.25">
      <c r="A699" s="43">
        <f t="shared" si="42"/>
        <v>1928</v>
      </c>
      <c r="B699" s="43">
        <f t="shared" si="43"/>
        <v>9</v>
      </c>
      <c r="C699" s="46">
        <f>Shiller!B701</f>
        <v>21.17</v>
      </c>
      <c r="D699" s="44">
        <f>Shiller!C701/12</f>
        <v>6.9166666666666668E-2</v>
      </c>
      <c r="E699" s="47">
        <f t="shared" si="40"/>
        <v>3.2672020154306406E-3</v>
      </c>
      <c r="F699" s="46">
        <f>Shiller!E701</f>
        <v>17.3</v>
      </c>
      <c r="G699" s="44">
        <f t="shared" si="41"/>
        <v>1.0295110090701705</v>
      </c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</row>
    <row r="700" spans="1:22" ht="15.75" x14ac:dyDescent="0.25">
      <c r="A700" s="43">
        <f t="shared" si="42"/>
        <v>1928</v>
      </c>
      <c r="B700" s="43">
        <f t="shared" si="43"/>
        <v>10</v>
      </c>
      <c r="C700" s="46">
        <f>Shiller!B702</f>
        <v>21.6</v>
      </c>
      <c r="D700" s="44">
        <f>Shiller!C702/12</f>
        <v>6.9724999999999995E-2</v>
      </c>
      <c r="E700" s="47">
        <f t="shared" si="40"/>
        <v>3.228009259259259E-3</v>
      </c>
      <c r="F700" s="46">
        <f>Shiller!E702</f>
        <v>17.2</v>
      </c>
      <c r="G700" s="44">
        <f t="shared" si="41"/>
        <v>1.0708206018518516</v>
      </c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</row>
    <row r="701" spans="1:22" ht="15.75" x14ac:dyDescent="0.25">
      <c r="A701" s="43">
        <f t="shared" si="42"/>
        <v>1928</v>
      </c>
      <c r="B701" s="43">
        <f t="shared" si="43"/>
        <v>11</v>
      </c>
      <c r="C701" s="46">
        <f>Shiller!B703</f>
        <v>23.06</v>
      </c>
      <c r="D701" s="44">
        <f>Shiller!C703/12</f>
        <v>7.0275000000000004E-2</v>
      </c>
      <c r="E701" s="47">
        <f t="shared" si="40"/>
        <v>3.047484822202949E-3</v>
      </c>
      <c r="F701" s="46">
        <f>Shiller!E703</f>
        <v>17.2</v>
      </c>
      <c r="G701" s="44">
        <f t="shared" si="41"/>
        <v>1.0128211238924139</v>
      </c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</row>
    <row r="702" spans="1:22" ht="15.75" x14ac:dyDescent="0.25">
      <c r="A702" s="43">
        <f t="shared" si="42"/>
        <v>1928</v>
      </c>
      <c r="B702" s="43">
        <f t="shared" si="43"/>
        <v>12</v>
      </c>
      <c r="C702" s="46">
        <f>Shiller!B704</f>
        <v>23.15</v>
      </c>
      <c r="D702" s="44">
        <f>Shiller!C704/12</f>
        <v>7.0833333333333331E-2</v>
      </c>
      <c r="E702" s="47">
        <f t="shared" si="40"/>
        <v>3.0597552195824333E-3</v>
      </c>
      <c r="F702" s="46">
        <f>Shiller!E704</f>
        <v>17.100000000000001</v>
      </c>
      <c r="G702" s="44">
        <f t="shared" si="41"/>
        <v>1.0769258459323254</v>
      </c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</row>
    <row r="703" spans="1:22" ht="15.75" x14ac:dyDescent="0.25">
      <c r="A703" s="43">
        <f t="shared" si="42"/>
        <v>1929</v>
      </c>
      <c r="B703" s="43">
        <f t="shared" si="43"/>
        <v>1</v>
      </c>
      <c r="C703" s="46">
        <f>Shiller!B705</f>
        <v>24.86</v>
      </c>
      <c r="D703" s="44">
        <f>Shiller!C705/12</f>
        <v>7.166666666666667E-2</v>
      </c>
      <c r="E703" s="47">
        <f t="shared" si="40"/>
        <v>2.8828104049342987E-3</v>
      </c>
      <c r="F703" s="46">
        <f>Shiller!E705</f>
        <v>17.100000000000001</v>
      </c>
      <c r="G703" s="44">
        <f t="shared" si="41"/>
        <v>1.0081120943952802</v>
      </c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</row>
    <row r="704" spans="1:22" ht="15.75" x14ac:dyDescent="0.25">
      <c r="A704" s="43">
        <f t="shared" si="42"/>
        <v>1929</v>
      </c>
      <c r="B704" s="43">
        <f t="shared" si="43"/>
        <v>2</v>
      </c>
      <c r="C704" s="46">
        <f>Shiller!B706</f>
        <v>24.99</v>
      </c>
      <c r="D704" s="44">
        <f>Shiller!C706/12</f>
        <v>7.2499999999999995E-2</v>
      </c>
      <c r="E704" s="47">
        <f t="shared" si="40"/>
        <v>2.9011604641856741E-3</v>
      </c>
      <c r="F704" s="46">
        <f>Shiller!E706</f>
        <v>17.100000000000001</v>
      </c>
      <c r="G704" s="44">
        <f t="shared" si="41"/>
        <v>1.0264941270625898</v>
      </c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</row>
    <row r="705" spans="1:22" ht="15.75" x14ac:dyDescent="0.25">
      <c r="A705" s="43">
        <f t="shared" si="42"/>
        <v>1929</v>
      </c>
      <c r="B705" s="43">
        <f t="shared" si="43"/>
        <v>3</v>
      </c>
      <c r="C705" s="46">
        <f>Shiller!B707</f>
        <v>25.43</v>
      </c>
      <c r="D705" s="44">
        <f>Shiller!C707/12</f>
        <v>7.3333333333333334E-2</v>
      </c>
      <c r="E705" s="47">
        <f t="shared" si="40"/>
        <v>2.8837331236072879E-3</v>
      </c>
      <c r="F705" s="46">
        <f>Shiller!E707</f>
        <v>17</v>
      </c>
      <c r="G705" s="44">
        <f t="shared" si="41"/>
        <v>1.0028674452280733</v>
      </c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</row>
    <row r="706" spans="1:22" ht="15.75" x14ac:dyDescent="0.25">
      <c r="A706" s="43">
        <f t="shared" si="42"/>
        <v>1929</v>
      </c>
      <c r="B706" s="43">
        <f t="shared" si="43"/>
        <v>4</v>
      </c>
      <c r="C706" s="46">
        <f>Shiller!B708</f>
        <v>25.28</v>
      </c>
      <c r="D706" s="44">
        <f>Shiller!C708/12</f>
        <v>7.4166666666666672E-2</v>
      </c>
      <c r="E706" s="47">
        <f t="shared" si="40"/>
        <v>2.9338080168776373E-3</v>
      </c>
      <c r="F706" s="46">
        <f>Shiller!E708</f>
        <v>16.899999999999999</v>
      </c>
      <c r="G706" s="44">
        <f t="shared" si="41"/>
        <v>1.0119946792007943</v>
      </c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</row>
    <row r="707" spans="1:22" ht="15.75" x14ac:dyDescent="0.25">
      <c r="A707" s="43">
        <f t="shared" si="42"/>
        <v>1929</v>
      </c>
      <c r="B707" s="43">
        <f t="shared" si="43"/>
        <v>5</v>
      </c>
      <c r="C707" s="46">
        <f>Shiller!B709</f>
        <v>25.66</v>
      </c>
      <c r="D707" s="44">
        <f>Shiller!C709/12</f>
        <v>7.4999999999999997E-2</v>
      </c>
      <c r="E707" s="47">
        <f t="shared" si="40"/>
        <v>2.9228371005455963E-3</v>
      </c>
      <c r="F707" s="46">
        <f>Shiller!E709</f>
        <v>17</v>
      </c>
      <c r="G707" s="44">
        <f t="shared" si="41"/>
        <v>1.0160590811921983</v>
      </c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</row>
    <row r="708" spans="1:22" ht="15.75" x14ac:dyDescent="0.25">
      <c r="A708" s="43">
        <f t="shared" si="42"/>
        <v>1929</v>
      </c>
      <c r="B708" s="43">
        <f t="shared" si="43"/>
        <v>6</v>
      </c>
      <c r="C708" s="46">
        <f>Shiller!B710</f>
        <v>26.15</v>
      </c>
      <c r="D708" s="44">
        <f>Shiller!C710/12</f>
        <v>7.5833333333333336E-2</v>
      </c>
      <c r="E708" s="47">
        <f t="shared" si="40"/>
        <v>2.89993626513703E-3</v>
      </c>
      <c r="F708" s="46">
        <f>Shiller!E710</f>
        <v>17.100000000000001</v>
      </c>
      <c r="G708" s="44">
        <f t="shared" si="41"/>
        <v>1.0794105077789691</v>
      </c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</row>
    <row r="709" spans="1:22" ht="15.75" x14ac:dyDescent="0.25">
      <c r="A709" s="43">
        <f t="shared" si="42"/>
        <v>1929</v>
      </c>
      <c r="B709" s="43">
        <f t="shared" si="43"/>
        <v>7</v>
      </c>
      <c r="C709" s="46">
        <f>Shiller!B711</f>
        <v>28.48</v>
      </c>
      <c r="D709" s="44">
        <f>Shiller!C711/12</f>
        <v>7.6666666666666675E-2</v>
      </c>
      <c r="E709" s="47">
        <f t="shared" si="40"/>
        <v>2.6919475655430712E-3</v>
      </c>
      <c r="F709" s="46">
        <f>Shiller!E711</f>
        <v>17.3</v>
      </c>
      <c r="G709" s="44">
        <f t="shared" si="41"/>
        <v>1.0595739700374533</v>
      </c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</row>
    <row r="710" spans="1:22" ht="15.75" x14ac:dyDescent="0.25">
      <c r="A710" s="43">
        <f t="shared" si="42"/>
        <v>1929</v>
      </c>
      <c r="B710" s="43">
        <f t="shared" si="43"/>
        <v>8</v>
      </c>
      <c r="C710" s="46">
        <f>Shiller!B712</f>
        <v>30.1</v>
      </c>
      <c r="D710" s="44">
        <f>Shiller!C712/12</f>
        <v>7.7499999999999999E-2</v>
      </c>
      <c r="E710" s="47">
        <f t="shared" si="40"/>
        <v>2.5747508305647838E-3</v>
      </c>
      <c r="F710" s="46">
        <f>Shiller!E712</f>
        <v>17.3</v>
      </c>
      <c r="G710" s="44">
        <f t="shared" si="41"/>
        <v>1.0424418604651162</v>
      </c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</row>
    <row r="711" spans="1:22" ht="15.75" x14ac:dyDescent="0.25">
      <c r="A711" s="43">
        <f t="shared" si="42"/>
        <v>1929</v>
      </c>
      <c r="B711" s="43">
        <f t="shared" si="43"/>
        <v>9</v>
      </c>
      <c r="C711" s="46">
        <f>Shiller!B713</f>
        <v>31.3</v>
      </c>
      <c r="D711" s="44">
        <f>Shiller!C713/12</f>
        <v>7.8333333333333324E-2</v>
      </c>
      <c r="E711" s="47">
        <f t="shared" si="40"/>
        <v>2.5026624068157613E-3</v>
      </c>
      <c r="F711" s="46">
        <f>Shiller!E713</f>
        <v>17.3</v>
      </c>
      <c r="G711" s="44">
        <f t="shared" si="41"/>
        <v>0.89675186368477089</v>
      </c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</row>
    <row r="712" spans="1:22" ht="15.75" x14ac:dyDescent="0.25">
      <c r="A712" s="43">
        <f t="shared" si="42"/>
        <v>1929</v>
      </c>
      <c r="B712" s="43">
        <f t="shared" si="43"/>
        <v>10</v>
      </c>
      <c r="C712" s="46">
        <f>Shiller!B714</f>
        <v>27.99</v>
      </c>
      <c r="D712" s="44">
        <f>Shiller!C714/12</f>
        <v>7.9166666666666663E-2</v>
      </c>
      <c r="E712" s="47">
        <f t="shared" ref="E712:E775" si="44">D712/C712</f>
        <v>2.8283910920566869E-3</v>
      </c>
      <c r="F712" s="46">
        <f>Shiller!E714</f>
        <v>17.3</v>
      </c>
      <c r="G712" s="44">
        <f t="shared" ref="G712:G775" si="45">E712+(C713/F713)/(C712/F712)</f>
        <v>0.7380909848755508</v>
      </c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</row>
    <row r="713" spans="1:22" ht="15.75" x14ac:dyDescent="0.25">
      <c r="A713" s="43">
        <f t="shared" ref="A713:A776" si="46">IF(B713=1,A712+1,A712)</f>
        <v>1929</v>
      </c>
      <c r="B713" s="43">
        <f t="shared" ref="B713:B776" si="47">IF(B712=12,1,B712+1)</f>
        <v>11</v>
      </c>
      <c r="C713" s="46">
        <f>Shiller!B715</f>
        <v>20.58</v>
      </c>
      <c r="D713" s="44">
        <f>Shiller!C715/12</f>
        <v>0.08</v>
      </c>
      <c r="E713" s="47">
        <f t="shared" si="44"/>
        <v>3.8872691933916426E-3</v>
      </c>
      <c r="F713" s="46">
        <f>Shiller!E715</f>
        <v>17.3</v>
      </c>
      <c r="G713" s="44">
        <f t="shared" si="45"/>
        <v>1.0497773860374715</v>
      </c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</row>
    <row r="714" spans="1:22" ht="15.75" x14ac:dyDescent="0.25">
      <c r="A714" s="43">
        <f t="shared" si="46"/>
        <v>1929</v>
      </c>
      <c r="B714" s="43">
        <f t="shared" si="47"/>
        <v>12</v>
      </c>
      <c r="C714" s="46">
        <f>Shiller!B716</f>
        <v>21.4</v>
      </c>
      <c r="D714" s="44">
        <f>Shiller!C716/12</f>
        <v>8.0833333333333326E-2</v>
      </c>
      <c r="E714" s="47">
        <f t="shared" si="44"/>
        <v>3.777258566978193E-3</v>
      </c>
      <c r="F714" s="46">
        <f>Shiller!E716</f>
        <v>17.2</v>
      </c>
      <c r="G714" s="44">
        <f t="shared" si="45"/>
        <v>1.0241959064327486</v>
      </c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</row>
    <row r="715" spans="1:22" ht="15.75" x14ac:dyDescent="0.25">
      <c r="A715" s="43">
        <f t="shared" si="46"/>
        <v>1930</v>
      </c>
      <c r="B715" s="43">
        <f t="shared" si="47"/>
        <v>1</v>
      </c>
      <c r="C715" s="46">
        <f>Shiller!B717</f>
        <v>21.71</v>
      </c>
      <c r="D715" s="44">
        <f>Shiller!C717/12</f>
        <v>8.09E-2</v>
      </c>
      <c r="E715" s="47">
        <f t="shared" si="44"/>
        <v>3.72639336711193E-3</v>
      </c>
      <c r="F715" s="46">
        <f>Shiller!E717</f>
        <v>17.100000000000001</v>
      </c>
      <c r="G715" s="44">
        <f t="shared" si="45"/>
        <v>1.0726211829734198</v>
      </c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</row>
    <row r="716" spans="1:22" ht="15.75" x14ac:dyDescent="0.25">
      <c r="A716" s="43">
        <f t="shared" si="46"/>
        <v>1930</v>
      </c>
      <c r="B716" s="43">
        <f t="shared" si="47"/>
        <v>2</v>
      </c>
      <c r="C716" s="46">
        <f>Shiller!B718</f>
        <v>23.07</v>
      </c>
      <c r="D716" s="44">
        <f>Shiller!C718/12</f>
        <v>8.0975000000000005E-2</v>
      </c>
      <c r="E716" s="47">
        <f t="shared" si="44"/>
        <v>3.509969657563936E-3</v>
      </c>
      <c r="F716" s="46">
        <f>Shiller!E718</f>
        <v>17</v>
      </c>
      <c r="G716" s="44">
        <f t="shared" si="45"/>
        <v>1.0473615866811328</v>
      </c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</row>
    <row r="717" spans="1:22" ht="15.75" x14ac:dyDescent="0.25">
      <c r="A717" s="43">
        <f t="shared" si="46"/>
        <v>1930</v>
      </c>
      <c r="B717" s="43">
        <f t="shared" si="47"/>
        <v>3</v>
      </c>
      <c r="C717" s="46">
        <f>Shiller!B719</f>
        <v>23.94</v>
      </c>
      <c r="D717" s="44">
        <f>Shiller!C719/12</f>
        <v>8.1041666666666665E-2</v>
      </c>
      <c r="E717" s="47">
        <f t="shared" si="44"/>
        <v>3.3851991088833192E-3</v>
      </c>
      <c r="F717" s="46">
        <f>Shiller!E719</f>
        <v>16.899999999999999</v>
      </c>
      <c r="G717" s="44">
        <f t="shared" si="45"/>
        <v>1.0606214269333463</v>
      </c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</row>
    <row r="718" spans="1:22" ht="15.75" x14ac:dyDescent="0.25">
      <c r="A718" s="43">
        <f t="shared" si="46"/>
        <v>1930</v>
      </c>
      <c r="B718" s="43">
        <f t="shared" si="47"/>
        <v>4</v>
      </c>
      <c r="C718" s="46">
        <f>Shiller!B720</f>
        <v>25.46</v>
      </c>
      <c r="D718" s="44">
        <f>Shiller!C720/12</f>
        <v>8.1108333333333338E-2</v>
      </c>
      <c r="E718" s="47">
        <f t="shared" si="44"/>
        <v>3.1857161560617962E-3</v>
      </c>
      <c r="F718" s="46">
        <f>Shiller!E720</f>
        <v>17</v>
      </c>
      <c r="G718" s="44">
        <f t="shared" si="45"/>
        <v>0.94904812011261053</v>
      </c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</row>
    <row r="719" spans="1:22" ht="15.75" x14ac:dyDescent="0.25">
      <c r="A719" s="43">
        <f t="shared" si="46"/>
        <v>1930</v>
      </c>
      <c r="B719" s="43">
        <f t="shared" si="47"/>
        <v>5</v>
      </c>
      <c r="C719" s="46">
        <f>Shiller!B721</f>
        <v>23.94</v>
      </c>
      <c r="D719" s="44">
        <f>Shiller!C721/12</f>
        <v>8.118333333333333E-2</v>
      </c>
      <c r="E719" s="47">
        <f t="shared" si="44"/>
        <v>3.3911166805903645E-3</v>
      </c>
      <c r="F719" s="46">
        <f>Shiller!E721</f>
        <v>16.899999999999999</v>
      </c>
      <c r="G719" s="44">
        <f t="shared" si="45"/>
        <v>0.90765574650912972</v>
      </c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</row>
    <row r="720" spans="1:22" ht="15.75" x14ac:dyDescent="0.25">
      <c r="A720" s="43">
        <f t="shared" si="46"/>
        <v>1930</v>
      </c>
      <c r="B720" s="43">
        <f t="shared" si="47"/>
        <v>6</v>
      </c>
      <c r="C720" s="46">
        <f>Shiller!B722</f>
        <v>21.52</v>
      </c>
      <c r="D720" s="44">
        <f>Shiller!C722/12</f>
        <v>8.1250000000000003E-2</v>
      </c>
      <c r="E720" s="47">
        <f t="shared" si="44"/>
        <v>3.7755576208178439E-3</v>
      </c>
      <c r="F720" s="46">
        <f>Shiller!E722</f>
        <v>16.8</v>
      </c>
      <c r="G720" s="44">
        <f t="shared" si="45"/>
        <v>0.99419074998880264</v>
      </c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</row>
    <row r="721" spans="1:22" ht="15.75" x14ac:dyDescent="0.25">
      <c r="A721" s="43">
        <f t="shared" si="46"/>
        <v>1930</v>
      </c>
      <c r="B721" s="43">
        <f t="shared" si="47"/>
        <v>7</v>
      </c>
      <c r="C721" s="46">
        <f>Shiller!B723</f>
        <v>21.06</v>
      </c>
      <c r="D721" s="44">
        <f>Shiller!C723/12</f>
        <v>8.1316666666666662E-2</v>
      </c>
      <c r="E721" s="47">
        <f t="shared" si="44"/>
        <v>3.8611902500791388E-3</v>
      </c>
      <c r="F721" s="46">
        <f>Shiller!E723</f>
        <v>16.600000000000001</v>
      </c>
      <c r="G721" s="44">
        <f t="shared" si="45"/>
        <v>0.99702358341247255</v>
      </c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</row>
    <row r="722" spans="1:22" ht="15.75" x14ac:dyDescent="0.25">
      <c r="A722" s="43">
        <f t="shared" si="46"/>
        <v>1930</v>
      </c>
      <c r="B722" s="43">
        <f t="shared" si="47"/>
        <v>8</v>
      </c>
      <c r="C722" s="46">
        <f>Shiller!B724</f>
        <v>20.79</v>
      </c>
      <c r="D722" s="44">
        <f>Shiller!C724/12</f>
        <v>8.1391666666666668E-2</v>
      </c>
      <c r="E722" s="47">
        <f t="shared" si="44"/>
        <v>3.9149430816097482E-3</v>
      </c>
      <c r="F722" s="46">
        <f>Shiller!E724</f>
        <v>16.5</v>
      </c>
      <c r="G722" s="44">
        <f t="shared" si="45"/>
        <v>0.99741274380832612</v>
      </c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</row>
    <row r="723" spans="1:22" ht="15.75" x14ac:dyDescent="0.25">
      <c r="A723" s="43">
        <f t="shared" si="46"/>
        <v>1930</v>
      </c>
      <c r="B723" s="43">
        <f t="shared" si="47"/>
        <v>9</v>
      </c>
      <c r="C723" s="46">
        <f>Shiller!B725</f>
        <v>20.78</v>
      </c>
      <c r="D723" s="44">
        <f>Shiller!C725/12</f>
        <v>8.1458333333333341E-2</v>
      </c>
      <c r="E723" s="47">
        <f t="shared" si="44"/>
        <v>3.9200352903432786E-3</v>
      </c>
      <c r="F723" s="46">
        <f>Shiller!E725</f>
        <v>16.600000000000001</v>
      </c>
      <c r="G723" s="44">
        <f t="shared" si="45"/>
        <v>0.87151416717706431</v>
      </c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</row>
    <row r="724" spans="1:22" ht="15.75" x14ac:dyDescent="0.25">
      <c r="A724" s="43">
        <f t="shared" si="46"/>
        <v>1930</v>
      </c>
      <c r="B724" s="43">
        <f t="shared" si="47"/>
        <v>10</v>
      </c>
      <c r="C724" s="46">
        <f>Shiller!B726</f>
        <v>17.920000000000002</v>
      </c>
      <c r="D724" s="44">
        <f>Shiller!C726/12</f>
        <v>8.1525E-2</v>
      </c>
      <c r="E724" s="47">
        <f t="shared" si="44"/>
        <v>4.5493861607142855E-3</v>
      </c>
      <c r="F724" s="46">
        <f>Shiller!E726</f>
        <v>16.5</v>
      </c>
      <c r="G724" s="44">
        <f t="shared" si="45"/>
        <v>0.93765995889590603</v>
      </c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</row>
    <row r="725" spans="1:22" ht="15.75" x14ac:dyDescent="0.25">
      <c r="A725" s="43">
        <f t="shared" si="46"/>
        <v>1930</v>
      </c>
      <c r="B725" s="43">
        <f t="shared" si="47"/>
        <v>11</v>
      </c>
      <c r="C725" s="46">
        <f>Shiller!B727</f>
        <v>16.62</v>
      </c>
      <c r="D725" s="44">
        <f>Shiller!C727/12</f>
        <v>8.1599999999999992E-2</v>
      </c>
      <c r="E725" s="47">
        <f t="shared" si="44"/>
        <v>4.9097472924187714E-3</v>
      </c>
      <c r="F725" s="46">
        <f>Shiller!E727</f>
        <v>16.399999999999999</v>
      </c>
      <c r="G725" s="44">
        <f t="shared" si="45"/>
        <v>0.95551180572684236</v>
      </c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</row>
    <row r="726" spans="1:22" ht="15.75" x14ac:dyDescent="0.25">
      <c r="A726" s="43">
        <f t="shared" si="46"/>
        <v>1930</v>
      </c>
      <c r="B726" s="43">
        <f t="shared" si="47"/>
        <v>12</v>
      </c>
      <c r="C726" s="46">
        <f>Shiller!B728</f>
        <v>15.51</v>
      </c>
      <c r="D726" s="44">
        <f>Shiller!C728/12</f>
        <v>8.1666666666666665E-2</v>
      </c>
      <c r="E726" s="47">
        <f t="shared" si="44"/>
        <v>5.2654201590371799E-3</v>
      </c>
      <c r="F726" s="46">
        <f>Shiller!E728</f>
        <v>16.100000000000001</v>
      </c>
      <c r="G726" s="44">
        <f t="shared" si="45"/>
        <v>1.0485282370067597</v>
      </c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</row>
    <row r="727" spans="1:22" ht="15.75" x14ac:dyDescent="0.25">
      <c r="A727" s="43">
        <f t="shared" si="46"/>
        <v>1931</v>
      </c>
      <c r="B727" s="43">
        <f t="shared" si="47"/>
        <v>1</v>
      </c>
      <c r="C727" s="46">
        <f>Shiller!B729</f>
        <v>15.98</v>
      </c>
      <c r="D727" s="44">
        <f>Shiller!C729/12</f>
        <v>8.0558333333333329E-2</v>
      </c>
      <c r="E727" s="47">
        <f t="shared" si="44"/>
        <v>5.0411973299958274E-3</v>
      </c>
      <c r="F727" s="46">
        <f>Shiller!E729</f>
        <v>15.9</v>
      </c>
      <c r="G727" s="44">
        <f t="shared" si="45"/>
        <v>1.0950980358941245</v>
      </c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</row>
    <row r="728" spans="1:22" ht="15.75" x14ac:dyDescent="0.25">
      <c r="A728" s="43">
        <f t="shared" si="46"/>
        <v>1931</v>
      </c>
      <c r="B728" s="43">
        <f t="shared" si="47"/>
        <v>2</v>
      </c>
      <c r="C728" s="46">
        <f>Shiller!B730</f>
        <v>17.2</v>
      </c>
      <c r="D728" s="44">
        <f>Shiller!C730/12</f>
        <v>7.9441666666666674E-2</v>
      </c>
      <c r="E728" s="47">
        <f t="shared" si="44"/>
        <v>4.6187015503875977E-3</v>
      </c>
      <c r="F728" s="46">
        <f>Shiller!E730</f>
        <v>15.7</v>
      </c>
      <c r="G728" s="44">
        <f t="shared" si="45"/>
        <v>1.0303379919499105</v>
      </c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</row>
    <row r="729" spans="1:22" ht="15.75" x14ac:dyDescent="0.25">
      <c r="A729" s="43">
        <f t="shared" si="46"/>
        <v>1931</v>
      </c>
      <c r="B729" s="43">
        <f t="shared" si="47"/>
        <v>3</v>
      </c>
      <c r="C729" s="46">
        <f>Shiller!B731</f>
        <v>17.53</v>
      </c>
      <c r="D729" s="44">
        <f>Shiller!C731/12</f>
        <v>7.8333333333333324E-2</v>
      </c>
      <c r="E729" s="47">
        <f t="shared" si="44"/>
        <v>4.4685301388096592E-3</v>
      </c>
      <c r="F729" s="46">
        <f>Shiller!E731</f>
        <v>15.6</v>
      </c>
      <c r="G729" s="44">
        <f t="shared" si="45"/>
        <v>0.91504026890921242</v>
      </c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</row>
    <row r="730" spans="1:22" ht="15.75" x14ac:dyDescent="0.25">
      <c r="A730" s="43">
        <f t="shared" si="46"/>
        <v>1931</v>
      </c>
      <c r="B730" s="43">
        <f t="shared" si="47"/>
        <v>4</v>
      </c>
      <c r="C730" s="46">
        <f>Shiller!B732</f>
        <v>15.86</v>
      </c>
      <c r="D730" s="44">
        <f>Shiller!C732/12</f>
        <v>7.7225000000000002E-2</v>
      </c>
      <c r="E730" s="47">
        <f t="shared" si="44"/>
        <v>4.8691677175283733E-3</v>
      </c>
      <c r="F730" s="46">
        <f>Shiller!E732</f>
        <v>15.5</v>
      </c>
      <c r="G730" s="44">
        <f t="shared" si="45"/>
        <v>0.92021092442861974</v>
      </c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</row>
    <row r="731" spans="1:22" ht="15.75" x14ac:dyDescent="0.25">
      <c r="A731" s="43">
        <f t="shared" si="46"/>
        <v>1931</v>
      </c>
      <c r="B731" s="43">
        <f t="shared" si="47"/>
        <v>5</v>
      </c>
      <c r="C731" s="46">
        <f>Shiller!B733</f>
        <v>14.33</v>
      </c>
      <c r="D731" s="44">
        <f>Shiller!C733/12</f>
        <v>7.6108333333333333E-2</v>
      </c>
      <c r="E731" s="47">
        <f t="shared" si="44"/>
        <v>5.3111188648522914E-3</v>
      </c>
      <c r="F731" s="46">
        <f>Shiller!E733</f>
        <v>15.3</v>
      </c>
      <c r="G731" s="44">
        <f t="shared" si="45"/>
        <v>0.98603049145881749</v>
      </c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</row>
    <row r="732" spans="1:22" ht="15.75" x14ac:dyDescent="0.25">
      <c r="A732" s="43">
        <f t="shared" si="46"/>
        <v>1931</v>
      </c>
      <c r="B732" s="43">
        <f t="shared" si="47"/>
        <v>6</v>
      </c>
      <c r="C732" s="46">
        <f>Shiller!B734</f>
        <v>13.87</v>
      </c>
      <c r="D732" s="44">
        <f>Shiller!C734/12</f>
        <v>7.4999999999999997E-2</v>
      </c>
      <c r="E732" s="47">
        <f t="shared" si="44"/>
        <v>5.4073540014419608E-3</v>
      </c>
      <c r="F732" s="46">
        <f>Shiller!E734</f>
        <v>15.1</v>
      </c>
      <c r="G732" s="44">
        <f t="shared" si="45"/>
        <v>1.0385724585436193</v>
      </c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</row>
    <row r="733" spans="1:22" ht="15.75" x14ac:dyDescent="0.25">
      <c r="A733" s="43">
        <f t="shared" si="46"/>
        <v>1931</v>
      </c>
      <c r="B733" s="43">
        <f t="shared" si="47"/>
        <v>7</v>
      </c>
      <c r="C733" s="46">
        <f>Shiller!B735</f>
        <v>14.33</v>
      </c>
      <c r="D733" s="44">
        <f>Shiller!C735/12</f>
        <v>7.3891666666666675E-2</v>
      </c>
      <c r="E733" s="47">
        <f t="shared" si="44"/>
        <v>5.1564317283089092E-3</v>
      </c>
      <c r="F733" s="46">
        <f>Shiller!E735</f>
        <v>15.1</v>
      </c>
      <c r="G733" s="44">
        <f t="shared" si="45"/>
        <v>0.97514945336124681</v>
      </c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</row>
    <row r="734" spans="1:22" ht="15.75" x14ac:dyDescent="0.25">
      <c r="A734" s="43">
        <f t="shared" si="46"/>
        <v>1931</v>
      </c>
      <c r="B734" s="43">
        <f t="shared" si="47"/>
        <v>8</v>
      </c>
      <c r="C734" s="46">
        <f>Shiller!B736</f>
        <v>13.9</v>
      </c>
      <c r="D734" s="44">
        <f>Shiller!C736/12</f>
        <v>7.2774999999999992E-2</v>
      </c>
      <c r="E734" s="47">
        <f t="shared" si="44"/>
        <v>5.2356115107913661E-3</v>
      </c>
      <c r="F734" s="46">
        <f>Shiller!E736</f>
        <v>15.1</v>
      </c>
      <c r="G734" s="44">
        <f t="shared" si="45"/>
        <v>0.86198860911270969</v>
      </c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</row>
    <row r="735" spans="1:22" ht="15.75" x14ac:dyDescent="0.25">
      <c r="A735" s="43">
        <f t="shared" si="46"/>
        <v>1931</v>
      </c>
      <c r="B735" s="43">
        <f t="shared" si="47"/>
        <v>9</v>
      </c>
      <c r="C735" s="46">
        <f>Shiller!B737</f>
        <v>11.83</v>
      </c>
      <c r="D735" s="44">
        <f>Shiller!C737/12</f>
        <v>7.166666666666667E-2</v>
      </c>
      <c r="E735" s="47">
        <f t="shared" si="44"/>
        <v>6.0580445195829811E-3</v>
      </c>
      <c r="F735" s="46">
        <f>Shiller!E737</f>
        <v>15</v>
      </c>
      <c r="G735" s="44">
        <f t="shared" si="45"/>
        <v>0.87831433752961896</v>
      </c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</row>
    <row r="736" spans="1:22" ht="15.75" x14ac:dyDescent="0.25">
      <c r="A736" s="43">
        <f t="shared" si="46"/>
        <v>1931</v>
      </c>
      <c r="B736" s="43">
        <f t="shared" si="47"/>
        <v>10</v>
      </c>
      <c r="C736" s="46">
        <f>Shiller!B738</f>
        <v>10.25</v>
      </c>
      <c r="D736" s="44">
        <f>Shiller!C738/12</f>
        <v>7.0558333333333334E-2</v>
      </c>
      <c r="E736" s="47">
        <f t="shared" si="44"/>
        <v>6.8837398373983744E-3</v>
      </c>
      <c r="F736" s="46">
        <f>Shiller!E738</f>
        <v>14.9</v>
      </c>
      <c r="G736" s="44">
        <f t="shared" si="45"/>
        <v>1.0343335490293681</v>
      </c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</row>
    <row r="737" spans="1:22" ht="15.75" x14ac:dyDescent="0.25">
      <c r="A737" s="43">
        <f t="shared" si="46"/>
        <v>1931</v>
      </c>
      <c r="B737" s="43">
        <f t="shared" si="47"/>
        <v>11</v>
      </c>
      <c r="C737" s="46">
        <f>Shiller!B739</f>
        <v>10.39</v>
      </c>
      <c r="D737" s="44">
        <f>Shiller!C739/12</f>
        <v>6.9441666666666665E-2</v>
      </c>
      <c r="E737" s="47">
        <f t="shared" si="44"/>
        <v>6.6835097850497264E-3</v>
      </c>
      <c r="F737" s="46">
        <f>Shiller!E739</f>
        <v>14.7</v>
      </c>
      <c r="G737" s="44">
        <f t="shared" si="45"/>
        <v>0.82456688025454739</v>
      </c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</row>
    <row r="738" spans="1:22" ht="15.75" x14ac:dyDescent="0.25">
      <c r="A738" s="43">
        <f t="shared" si="46"/>
        <v>1931</v>
      </c>
      <c r="B738" s="43">
        <f t="shared" si="47"/>
        <v>12</v>
      </c>
      <c r="C738" s="46">
        <f>Shiller!B740</f>
        <v>8.44</v>
      </c>
      <c r="D738" s="44">
        <f>Shiller!C740/12</f>
        <v>6.8333333333333329E-2</v>
      </c>
      <c r="E738" s="47">
        <f t="shared" si="44"/>
        <v>8.0963665086887827E-3</v>
      </c>
      <c r="F738" s="46">
        <f>Shiller!E740</f>
        <v>14.6</v>
      </c>
      <c r="G738" s="44">
        <f t="shared" si="45"/>
        <v>1.0121397165236028</v>
      </c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</row>
    <row r="739" spans="1:22" ht="15.75" x14ac:dyDescent="0.25">
      <c r="A739" s="43">
        <f t="shared" si="46"/>
        <v>1932</v>
      </c>
      <c r="B739" s="43">
        <f t="shared" si="47"/>
        <v>1</v>
      </c>
      <c r="C739" s="46">
        <f>Shiller!B741</f>
        <v>8.3000000000000007</v>
      </c>
      <c r="D739" s="44">
        <f>Shiller!C741/12</f>
        <v>6.6108333333333338E-2</v>
      </c>
      <c r="E739" s="47">
        <f t="shared" si="44"/>
        <v>7.9648594377510033E-3</v>
      </c>
      <c r="F739" s="46">
        <f>Shiller!E741</f>
        <v>14.3</v>
      </c>
      <c r="G739" s="44">
        <f t="shared" si="45"/>
        <v>1.0135958942151586</v>
      </c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</row>
    <row r="740" spans="1:22" ht="15.75" x14ac:dyDescent="0.25">
      <c r="A740" s="43">
        <f t="shared" si="46"/>
        <v>1932</v>
      </c>
      <c r="B740" s="43">
        <f t="shared" si="47"/>
        <v>2</v>
      </c>
      <c r="C740" s="46">
        <f>Shiller!B742</f>
        <v>8.23</v>
      </c>
      <c r="D740" s="44">
        <f>Shiller!C742/12</f>
        <v>6.3891666666666666E-2</v>
      </c>
      <c r="E740" s="47">
        <f t="shared" si="44"/>
        <v>7.7632644795463746E-3</v>
      </c>
      <c r="F740" s="46">
        <f>Shiller!E742</f>
        <v>14.1</v>
      </c>
      <c r="G740" s="44">
        <f t="shared" si="45"/>
        <v>1.0185773592547591</v>
      </c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</row>
    <row r="741" spans="1:22" ht="15.75" x14ac:dyDescent="0.25">
      <c r="A741" s="43">
        <f t="shared" si="46"/>
        <v>1932</v>
      </c>
      <c r="B741" s="43">
        <f t="shared" si="47"/>
        <v>3</v>
      </c>
      <c r="C741" s="46">
        <f>Shiller!B743</f>
        <v>8.26</v>
      </c>
      <c r="D741" s="44">
        <f>Shiller!C743/12</f>
        <v>6.1666666666666668E-2</v>
      </c>
      <c r="E741" s="47">
        <f t="shared" si="44"/>
        <v>7.4656981436642461E-3</v>
      </c>
      <c r="F741" s="46">
        <f>Shiller!E743</f>
        <v>14</v>
      </c>
      <c r="G741" s="44">
        <f t="shared" si="45"/>
        <v>0.77322597128108661</v>
      </c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</row>
    <row r="742" spans="1:22" ht="15.75" x14ac:dyDescent="0.25">
      <c r="A742" s="43">
        <f t="shared" si="46"/>
        <v>1932</v>
      </c>
      <c r="B742" s="43">
        <f t="shared" si="47"/>
        <v>4</v>
      </c>
      <c r="C742" s="46">
        <f>Shiller!B744</f>
        <v>6.28</v>
      </c>
      <c r="D742" s="44">
        <f>Shiller!C744/12</f>
        <v>5.944166666666667E-2</v>
      </c>
      <c r="E742" s="47">
        <f t="shared" si="44"/>
        <v>9.4652335456475584E-3</v>
      </c>
      <c r="F742" s="46">
        <f>Shiller!E744</f>
        <v>13.9</v>
      </c>
      <c r="G742" s="44">
        <f t="shared" si="45"/>
        <v>0.89966236032978453</v>
      </c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</row>
    <row r="743" spans="1:22" ht="15.75" x14ac:dyDescent="0.25">
      <c r="A743" s="43">
        <f t="shared" si="46"/>
        <v>1932</v>
      </c>
      <c r="B743" s="43">
        <f t="shared" si="47"/>
        <v>5</v>
      </c>
      <c r="C743" s="46">
        <f>Shiller!B745</f>
        <v>5.51</v>
      </c>
      <c r="D743" s="44">
        <f>Shiller!C745/12</f>
        <v>5.7224999999999998E-2</v>
      </c>
      <c r="E743" s="47">
        <f t="shared" si="44"/>
        <v>1.0385662431941924E-2</v>
      </c>
      <c r="F743" s="46">
        <f>Shiller!E745</f>
        <v>13.7</v>
      </c>
      <c r="G743" s="44">
        <f t="shared" si="45"/>
        <v>0.88244982384968496</v>
      </c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</row>
    <row r="744" spans="1:22" ht="15.75" x14ac:dyDescent="0.25">
      <c r="A744" s="43">
        <f t="shared" si="46"/>
        <v>1932</v>
      </c>
      <c r="B744" s="43">
        <f t="shared" si="47"/>
        <v>6</v>
      </c>
      <c r="C744" s="46">
        <f>Shiller!B746</f>
        <v>4.7699999999999996</v>
      </c>
      <c r="D744" s="44">
        <f>Shiller!C746/12</f>
        <v>5.5E-2</v>
      </c>
      <c r="E744" s="47">
        <f t="shared" si="44"/>
        <v>1.1530398322851155E-2</v>
      </c>
      <c r="F744" s="46">
        <f>Shiller!E746</f>
        <v>13.6</v>
      </c>
      <c r="G744" s="44">
        <f t="shared" si="45"/>
        <v>1.0618448637316562</v>
      </c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</row>
    <row r="745" spans="1:22" ht="15.75" x14ac:dyDescent="0.25">
      <c r="A745" s="43">
        <f t="shared" si="46"/>
        <v>1932</v>
      </c>
      <c r="B745" s="43">
        <f t="shared" si="47"/>
        <v>7</v>
      </c>
      <c r="C745" s="46">
        <f>Shiller!B747</f>
        <v>5.01</v>
      </c>
      <c r="D745" s="44">
        <f>Shiller!C747/12</f>
        <v>5.2774999999999996E-2</v>
      </c>
      <c r="E745" s="47">
        <f t="shared" si="44"/>
        <v>1.0533932135728542E-2</v>
      </c>
      <c r="F745" s="46">
        <f>Shiller!E747</f>
        <v>13.6</v>
      </c>
      <c r="G745" s="44">
        <f t="shared" si="45"/>
        <v>1.524661233089377</v>
      </c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</row>
    <row r="746" spans="1:22" ht="15.75" x14ac:dyDescent="0.25">
      <c r="A746" s="43">
        <f t="shared" si="46"/>
        <v>1932</v>
      </c>
      <c r="B746" s="43">
        <f t="shared" si="47"/>
        <v>8</v>
      </c>
      <c r="C746" s="46">
        <f>Shiller!B748</f>
        <v>7.53</v>
      </c>
      <c r="D746" s="44">
        <f>Shiller!C748/12</f>
        <v>5.0558333333333337E-2</v>
      </c>
      <c r="E746" s="47">
        <f t="shared" si="44"/>
        <v>6.7142540947321824E-3</v>
      </c>
      <c r="F746" s="46">
        <f>Shiller!E748</f>
        <v>13.5</v>
      </c>
      <c r="G746" s="44">
        <f t="shared" si="45"/>
        <v>1.1118459660528697</v>
      </c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</row>
    <row r="747" spans="1:22" ht="15.75" x14ac:dyDescent="0.25">
      <c r="A747" s="43">
        <f t="shared" si="46"/>
        <v>1932</v>
      </c>
      <c r="B747" s="43">
        <f t="shared" si="47"/>
        <v>9</v>
      </c>
      <c r="C747" s="46">
        <f>Shiller!B749</f>
        <v>8.26</v>
      </c>
      <c r="D747" s="44">
        <f>Shiller!C749/12</f>
        <v>4.8333333333333332E-2</v>
      </c>
      <c r="E747" s="47">
        <f t="shared" si="44"/>
        <v>5.8514931396287332E-3</v>
      </c>
      <c r="F747" s="46">
        <f>Shiller!E749</f>
        <v>13.4</v>
      </c>
      <c r="G747" s="44">
        <f t="shared" si="45"/>
        <v>0.87431805907019366</v>
      </c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</row>
    <row r="748" spans="1:22" ht="15.75" x14ac:dyDescent="0.25">
      <c r="A748" s="43">
        <f t="shared" si="46"/>
        <v>1932</v>
      </c>
      <c r="B748" s="43">
        <f t="shared" si="47"/>
        <v>10</v>
      </c>
      <c r="C748" s="46">
        <f>Shiller!B750</f>
        <v>7.12</v>
      </c>
      <c r="D748" s="44">
        <f>Shiller!C750/12</f>
        <v>4.6108333333333335E-2</v>
      </c>
      <c r="E748" s="47">
        <f t="shared" si="44"/>
        <v>6.4758895131086141E-3</v>
      </c>
      <c r="F748" s="46">
        <f>Shiller!E750</f>
        <v>13.3</v>
      </c>
      <c r="G748" s="44">
        <f t="shared" si="45"/>
        <v>1.0041457056520258</v>
      </c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</row>
    <row r="749" spans="1:22" ht="15.75" x14ac:dyDescent="0.25">
      <c r="A749" s="43">
        <f t="shared" si="46"/>
        <v>1932</v>
      </c>
      <c r="B749" s="43">
        <f t="shared" si="47"/>
        <v>11</v>
      </c>
      <c r="C749" s="46">
        <f>Shiller!B751</f>
        <v>7.05</v>
      </c>
      <c r="D749" s="44">
        <f>Shiller!C751/12</f>
        <v>4.3891666666666662E-2</v>
      </c>
      <c r="E749" s="47">
        <f t="shared" si="44"/>
        <v>6.2257683215130016E-3</v>
      </c>
      <c r="F749" s="46">
        <f>Shiller!E751</f>
        <v>13.2</v>
      </c>
      <c r="G749" s="44">
        <f t="shared" si="45"/>
        <v>0.98098620359843369</v>
      </c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</row>
    <row r="750" spans="1:22" ht="15.75" x14ac:dyDescent="0.25">
      <c r="A750" s="43">
        <f t="shared" si="46"/>
        <v>1932</v>
      </c>
      <c r="B750" s="43">
        <f t="shared" si="47"/>
        <v>12</v>
      </c>
      <c r="C750" s="46">
        <f>Shiller!B752</f>
        <v>6.82</v>
      </c>
      <c r="D750" s="44">
        <f>Shiller!C752/12</f>
        <v>4.1666666666666664E-2</v>
      </c>
      <c r="E750" s="47">
        <f t="shared" si="44"/>
        <v>6.1094819159335286E-3</v>
      </c>
      <c r="F750" s="46">
        <f>Shiller!E752</f>
        <v>13.1</v>
      </c>
      <c r="G750" s="44">
        <f t="shared" si="45"/>
        <v>1.061816590511264</v>
      </c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</row>
    <row r="751" spans="1:22" ht="15.75" x14ac:dyDescent="0.25">
      <c r="A751" s="43">
        <f t="shared" si="46"/>
        <v>1933</v>
      </c>
      <c r="B751" s="43">
        <f t="shared" si="47"/>
        <v>1</v>
      </c>
      <c r="C751" s="46">
        <f>Shiller!B753</f>
        <v>7.09</v>
      </c>
      <c r="D751" s="44">
        <f>Shiller!C753/12</f>
        <v>4.1250000000000002E-2</v>
      </c>
      <c r="E751" s="47">
        <f t="shared" si="44"/>
        <v>5.8180535966149511E-3</v>
      </c>
      <c r="F751" s="46">
        <f>Shiller!E753</f>
        <v>12.9</v>
      </c>
      <c r="G751" s="44">
        <f t="shared" si="45"/>
        <v>0.90122358206634612</v>
      </c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</row>
    <row r="752" spans="1:22" ht="15.75" x14ac:dyDescent="0.25">
      <c r="A752" s="43">
        <f t="shared" si="46"/>
        <v>1933</v>
      </c>
      <c r="B752" s="43">
        <f t="shared" si="47"/>
        <v>2</v>
      </c>
      <c r="C752" s="46">
        <f>Shiller!B754</f>
        <v>6.25</v>
      </c>
      <c r="D752" s="44">
        <f>Shiller!C754/12</f>
        <v>4.0833333333333333E-2</v>
      </c>
      <c r="E752" s="47">
        <f t="shared" si="44"/>
        <v>6.5333333333333328E-3</v>
      </c>
      <c r="F752" s="46">
        <f>Shiller!E754</f>
        <v>12.7</v>
      </c>
      <c r="G752" s="44">
        <f t="shared" si="45"/>
        <v>1.0112444444444446</v>
      </c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</row>
    <row r="753" spans="1:22" ht="15.75" x14ac:dyDescent="0.25">
      <c r="A753" s="43">
        <f t="shared" si="46"/>
        <v>1933</v>
      </c>
      <c r="B753" s="43">
        <f t="shared" si="47"/>
        <v>3</v>
      </c>
      <c r="C753" s="46">
        <f>Shiller!B755</f>
        <v>6.23</v>
      </c>
      <c r="D753" s="44">
        <f>Shiller!C755/12</f>
        <v>4.0416666666666663E-2</v>
      </c>
      <c r="E753" s="47">
        <f t="shared" si="44"/>
        <v>6.4874264312466548E-3</v>
      </c>
      <c r="F753" s="46">
        <f>Shiller!E755</f>
        <v>12.6</v>
      </c>
      <c r="G753" s="44">
        <f t="shared" si="45"/>
        <v>1.1124264312466556</v>
      </c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</row>
    <row r="754" spans="1:22" ht="15.75" x14ac:dyDescent="0.25">
      <c r="A754" s="43">
        <f t="shared" si="46"/>
        <v>1933</v>
      </c>
      <c r="B754" s="43">
        <f t="shared" si="47"/>
        <v>4</v>
      </c>
      <c r="C754" s="46">
        <f>Shiller!B756</f>
        <v>6.89</v>
      </c>
      <c r="D754" s="44">
        <f>Shiller!C756/12</f>
        <v>0.04</v>
      </c>
      <c r="E754" s="47">
        <f t="shared" si="44"/>
        <v>5.8055152394775036E-3</v>
      </c>
      <c r="F754" s="46">
        <f>Shiller!E756</f>
        <v>12.6</v>
      </c>
      <c r="G754" s="44">
        <f t="shared" si="45"/>
        <v>1.2931785195936141</v>
      </c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</row>
    <row r="755" spans="1:22" ht="15.75" x14ac:dyDescent="0.25">
      <c r="A755" s="43">
        <f t="shared" si="46"/>
        <v>1933</v>
      </c>
      <c r="B755" s="43">
        <f t="shared" si="47"/>
        <v>5</v>
      </c>
      <c r="C755" s="46">
        <f>Shiller!B757</f>
        <v>8.8699999999999992</v>
      </c>
      <c r="D755" s="44">
        <f>Shiller!C757/12</f>
        <v>3.9583333333333331E-2</v>
      </c>
      <c r="E755" s="47">
        <f t="shared" si="44"/>
        <v>4.4626080420894403E-3</v>
      </c>
      <c r="F755" s="46">
        <f>Shiller!E757</f>
        <v>12.6</v>
      </c>
      <c r="G755" s="44">
        <f t="shared" si="45"/>
        <v>1.1666034171038657</v>
      </c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</row>
    <row r="756" spans="1:22" ht="15.75" x14ac:dyDescent="0.25">
      <c r="A756" s="43">
        <f t="shared" si="46"/>
        <v>1933</v>
      </c>
      <c r="B756" s="43">
        <f t="shared" si="47"/>
        <v>6</v>
      </c>
      <c r="C756" s="46">
        <f>Shiller!B758</f>
        <v>10.39</v>
      </c>
      <c r="D756" s="44">
        <f>Shiller!C758/12</f>
        <v>3.9166666666666662E-2</v>
      </c>
      <c r="E756" s="47">
        <f t="shared" si="44"/>
        <v>3.7696503047802369E-3</v>
      </c>
      <c r="F756" s="46">
        <f>Shiller!E758</f>
        <v>12.7</v>
      </c>
      <c r="G756" s="44">
        <f t="shared" si="45"/>
        <v>1.0516136576812212</v>
      </c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</row>
    <row r="757" spans="1:22" ht="15.75" x14ac:dyDescent="0.25">
      <c r="A757" s="43">
        <f t="shared" si="46"/>
        <v>1933</v>
      </c>
      <c r="B757" s="43">
        <f t="shared" si="47"/>
        <v>7</v>
      </c>
      <c r="C757" s="46">
        <f>Shiller!B759</f>
        <v>11.23</v>
      </c>
      <c r="D757" s="44">
        <f>Shiller!C759/12</f>
        <v>3.875E-2</v>
      </c>
      <c r="E757" s="47">
        <f t="shared" si="44"/>
        <v>3.4505788067675865E-3</v>
      </c>
      <c r="F757" s="46">
        <f>Shiller!E759</f>
        <v>13.1</v>
      </c>
      <c r="G757" s="44">
        <f t="shared" si="45"/>
        <v>0.94638616800237452</v>
      </c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</row>
    <row r="758" spans="1:22" ht="15.75" x14ac:dyDescent="0.25">
      <c r="A758" s="43">
        <f t="shared" si="46"/>
        <v>1933</v>
      </c>
      <c r="B758" s="43">
        <f t="shared" si="47"/>
        <v>8</v>
      </c>
      <c r="C758" s="46">
        <f>Shiller!B760</f>
        <v>10.67</v>
      </c>
      <c r="D758" s="44">
        <f>Shiller!C760/12</f>
        <v>3.8333333333333337E-2</v>
      </c>
      <c r="E758" s="47">
        <f t="shared" si="44"/>
        <v>3.5926273039675106E-3</v>
      </c>
      <c r="F758" s="46">
        <f>Shiller!E760</f>
        <v>13.2</v>
      </c>
      <c r="G758" s="44">
        <f t="shared" si="45"/>
        <v>0.99515776319900029</v>
      </c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</row>
    <row r="759" spans="1:22" ht="15.75" x14ac:dyDescent="0.25">
      <c r="A759" s="43">
        <f t="shared" si="46"/>
        <v>1933</v>
      </c>
      <c r="B759" s="43">
        <f t="shared" si="47"/>
        <v>9</v>
      </c>
      <c r="C759" s="46">
        <f>Shiller!B761</f>
        <v>10.58</v>
      </c>
      <c r="D759" s="44">
        <f>Shiller!C761/12</f>
        <v>3.7916666666666668E-2</v>
      </c>
      <c r="E759" s="47">
        <f t="shared" si="44"/>
        <v>3.5838059231253941E-3</v>
      </c>
      <c r="F759" s="46">
        <f>Shiller!E761</f>
        <v>13.2</v>
      </c>
      <c r="G759" s="44">
        <f t="shared" si="45"/>
        <v>0.90623030875866428</v>
      </c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</row>
    <row r="760" spans="1:22" ht="15.75" x14ac:dyDescent="0.25">
      <c r="A760" s="43">
        <f t="shared" si="46"/>
        <v>1933</v>
      </c>
      <c r="B760" s="43">
        <f t="shared" si="47"/>
        <v>10</v>
      </c>
      <c r="C760" s="46">
        <f>Shiller!B762</f>
        <v>9.5500000000000007</v>
      </c>
      <c r="D760" s="44">
        <f>Shiller!C762/12</f>
        <v>3.7499999999999999E-2</v>
      </c>
      <c r="E760" s="47">
        <f t="shared" si="44"/>
        <v>3.9267015706806281E-3</v>
      </c>
      <c r="F760" s="46">
        <f>Shiller!E762</f>
        <v>13.2</v>
      </c>
      <c r="G760" s="44">
        <f t="shared" si="45"/>
        <v>1.0280104712041882</v>
      </c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</row>
    <row r="761" spans="1:22" ht="15.75" x14ac:dyDescent="0.25">
      <c r="A761" s="43">
        <f t="shared" si="46"/>
        <v>1933</v>
      </c>
      <c r="B761" s="43">
        <f t="shared" si="47"/>
        <v>11</v>
      </c>
      <c r="C761" s="46">
        <f>Shiller!B763</f>
        <v>9.7799999999999994</v>
      </c>
      <c r="D761" s="44">
        <f>Shiller!C763/12</f>
        <v>3.7083333333333336E-2</v>
      </c>
      <c r="E761" s="47">
        <f t="shared" si="44"/>
        <v>3.7917518745739609E-3</v>
      </c>
      <c r="F761" s="46">
        <f>Shiller!E763</f>
        <v>13.2</v>
      </c>
      <c r="G761" s="44">
        <f t="shared" si="45"/>
        <v>1.02321915473756</v>
      </c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</row>
    <row r="762" spans="1:22" ht="15.75" x14ac:dyDescent="0.25">
      <c r="A762" s="43">
        <f t="shared" si="46"/>
        <v>1933</v>
      </c>
      <c r="B762" s="43">
        <f t="shared" si="47"/>
        <v>12</v>
      </c>
      <c r="C762" s="46">
        <f>Shiller!B764</f>
        <v>9.9700000000000006</v>
      </c>
      <c r="D762" s="44">
        <f>Shiller!C764/12</f>
        <v>3.6666666666666667E-2</v>
      </c>
      <c r="E762" s="47">
        <f t="shared" si="44"/>
        <v>3.67769976596456E-3</v>
      </c>
      <c r="F762" s="46">
        <f>Shiller!E764</f>
        <v>13.2</v>
      </c>
      <c r="G762" s="44">
        <f t="shared" si="45"/>
        <v>1.0608492143095953</v>
      </c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</row>
    <row r="763" spans="1:22" ht="15.75" x14ac:dyDescent="0.25">
      <c r="A763" s="43">
        <f t="shared" si="46"/>
        <v>1934</v>
      </c>
      <c r="B763" s="43">
        <f t="shared" si="47"/>
        <v>1</v>
      </c>
      <c r="C763" s="46">
        <f>Shiller!B765</f>
        <v>10.54</v>
      </c>
      <c r="D763" s="44">
        <f>Shiller!C765/12</f>
        <v>3.6733333333333333E-2</v>
      </c>
      <c r="E763" s="47">
        <f t="shared" si="44"/>
        <v>3.485135989879823E-3</v>
      </c>
      <c r="F763" s="46">
        <f>Shiller!E765</f>
        <v>13.2</v>
      </c>
      <c r="G763" s="44">
        <f t="shared" si="45"/>
        <v>1.0694137145520346</v>
      </c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</row>
    <row r="764" spans="1:22" ht="15.75" x14ac:dyDescent="0.25">
      <c r="A764" s="43">
        <f t="shared" si="46"/>
        <v>1934</v>
      </c>
      <c r="B764" s="43">
        <f t="shared" si="47"/>
        <v>2</v>
      </c>
      <c r="C764" s="46">
        <f>Shiller!B766</f>
        <v>11.32</v>
      </c>
      <c r="D764" s="44">
        <f>Shiller!C766/12</f>
        <v>3.6808333333333332E-2</v>
      </c>
      <c r="E764" s="47">
        <f t="shared" si="44"/>
        <v>3.2516195524146052E-3</v>
      </c>
      <c r="F764" s="46">
        <f>Shiller!E766</f>
        <v>13.3</v>
      </c>
      <c r="G764" s="44">
        <f t="shared" si="45"/>
        <v>0.95201487043580679</v>
      </c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</row>
    <row r="765" spans="1:22" ht="15.75" x14ac:dyDescent="0.25">
      <c r="A765" s="43">
        <f t="shared" si="46"/>
        <v>1934</v>
      </c>
      <c r="B765" s="43">
        <f t="shared" si="47"/>
        <v>3</v>
      </c>
      <c r="C765" s="46">
        <f>Shiller!B767</f>
        <v>10.74</v>
      </c>
      <c r="D765" s="44">
        <f>Shiller!C767/12</f>
        <v>3.6874999999999998E-2</v>
      </c>
      <c r="E765" s="47">
        <f t="shared" si="44"/>
        <v>3.4334264432029794E-3</v>
      </c>
      <c r="F765" s="46">
        <f>Shiller!E767</f>
        <v>13.3</v>
      </c>
      <c r="G765" s="44">
        <f t="shared" si="45"/>
        <v>1.0201932029795158</v>
      </c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</row>
    <row r="766" spans="1:22" ht="15.75" x14ac:dyDescent="0.25">
      <c r="A766" s="43">
        <f t="shared" si="46"/>
        <v>1934</v>
      </c>
      <c r="B766" s="43">
        <f t="shared" si="47"/>
        <v>4</v>
      </c>
      <c r="C766" s="46">
        <f>Shiller!B768</f>
        <v>10.92</v>
      </c>
      <c r="D766" s="44">
        <f>Shiller!C768/12</f>
        <v>3.6941666666666671E-2</v>
      </c>
      <c r="E766" s="47">
        <f t="shared" si="44"/>
        <v>3.3829365079365084E-3</v>
      </c>
      <c r="F766" s="46">
        <f>Shiller!E768</f>
        <v>13.3</v>
      </c>
      <c r="G766" s="44">
        <f t="shared" si="45"/>
        <v>0.90173458485958491</v>
      </c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</row>
    <row r="767" spans="1:22" ht="15.75" x14ac:dyDescent="0.25">
      <c r="A767" s="43">
        <f t="shared" si="46"/>
        <v>1934</v>
      </c>
      <c r="B767" s="43">
        <f t="shared" si="47"/>
        <v>5</v>
      </c>
      <c r="C767" s="46">
        <f>Shiller!B769</f>
        <v>9.81</v>
      </c>
      <c r="D767" s="44">
        <f>Shiller!C769/12</f>
        <v>3.7016666666666663E-2</v>
      </c>
      <c r="E767" s="47">
        <f t="shared" si="44"/>
        <v>3.773360516479782E-3</v>
      </c>
      <c r="F767" s="46">
        <f>Shiller!E769</f>
        <v>13.3</v>
      </c>
      <c r="G767" s="44">
        <f t="shared" si="45"/>
        <v>1.0094635639336447</v>
      </c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</row>
    <row r="768" spans="1:22" ht="15.75" x14ac:dyDescent="0.25">
      <c r="A768" s="43">
        <f t="shared" si="46"/>
        <v>1934</v>
      </c>
      <c r="B768" s="43">
        <f t="shared" si="47"/>
        <v>6</v>
      </c>
      <c r="C768" s="46">
        <f>Shiller!B770</f>
        <v>9.94</v>
      </c>
      <c r="D768" s="44">
        <f>Shiller!C770/12</f>
        <v>3.7083333333333336E-2</v>
      </c>
      <c r="E768" s="47">
        <f t="shared" si="44"/>
        <v>3.7307176391683438E-3</v>
      </c>
      <c r="F768" s="46">
        <f>Shiller!E770</f>
        <v>13.4</v>
      </c>
      <c r="G768" s="44">
        <f t="shared" si="45"/>
        <v>0.95644701542588884</v>
      </c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</row>
    <row r="769" spans="1:22" ht="15.75" x14ac:dyDescent="0.25">
      <c r="A769" s="43">
        <f t="shared" si="46"/>
        <v>1934</v>
      </c>
      <c r="B769" s="43">
        <f t="shared" si="47"/>
        <v>7</v>
      </c>
      <c r="C769" s="46">
        <f>Shiller!B771</f>
        <v>9.4700000000000006</v>
      </c>
      <c r="D769" s="44">
        <f>Shiller!C771/12</f>
        <v>3.7149999999999996E-2</v>
      </c>
      <c r="E769" s="47">
        <f t="shared" si="44"/>
        <v>3.9229144667370635E-3</v>
      </c>
      <c r="F769" s="46">
        <f>Shiller!E771</f>
        <v>13.4</v>
      </c>
      <c r="G769" s="44">
        <f t="shared" si="45"/>
        <v>0.96485216473072855</v>
      </c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</row>
    <row r="770" spans="1:22" ht="15.75" x14ac:dyDescent="0.25">
      <c r="A770" s="43">
        <f t="shared" si="46"/>
        <v>1934</v>
      </c>
      <c r="B770" s="43">
        <f t="shared" si="47"/>
        <v>8</v>
      </c>
      <c r="C770" s="46">
        <f>Shiller!B772</f>
        <v>9.1</v>
      </c>
      <c r="D770" s="44">
        <f>Shiller!C772/12</f>
        <v>3.7225000000000001E-2</v>
      </c>
      <c r="E770" s="47">
        <f t="shared" si="44"/>
        <v>4.090659340659341E-3</v>
      </c>
      <c r="F770" s="46">
        <f>Shiller!E772</f>
        <v>13.4</v>
      </c>
      <c r="G770" s="44">
        <f t="shared" si="45"/>
        <v>0.96556447963800929</v>
      </c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</row>
    <row r="771" spans="1:22" ht="15.75" x14ac:dyDescent="0.25">
      <c r="A771" s="43">
        <f t="shared" si="46"/>
        <v>1934</v>
      </c>
      <c r="B771" s="43">
        <f t="shared" si="47"/>
        <v>9</v>
      </c>
      <c r="C771" s="46">
        <f>Shiller!B773</f>
        <v>8.8800000000000008</v>
      </c>
      <c r="D771" s="44">
        <f>Shiller!C773/12</f>
        <v>3.7291666666666667E-2</v>
      </c>
      <c r="E771" s="47">
        <f t="shared" si="44"/>
        <v>4.1995120120120119E-3</v>
      </c>
      <c r="F771" s="46">
        <f>Shiller!E773</f>
        <v>13.6</v>
      </c>
      <c r="G771" s="44">
        <f t="shared" si="45"/>
        <v>1.0195481940273603</v>
      </c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</row>
    <row r="772" spans="1:22" ht="15.75" x14ac:dyDescent="0.25">
      <c r="A772" s="43">
        <f t="shared" si="46"/>
        <v>1934</v>
      </c>
      <c r="B772" s="43">
        <f t="shared" si="47"/>
        <v>10</v>
      </c>
      <c r="C772" s="46">
        <f>Shiller!B774</f>
        <v>8.9499999999999993</v>
      </c>
      <c r="D772" s="44">
        <f>Shiller!C774/12</f>
        <v>3.7358333333333334E-2</v>
      </c>
      <c r="E772" s="47">
        <f t="shared" si="44"/>
        <v>4.1741154562383613E-3</v>
      </c>
      <c r="F772" s="46">
        <f>Shiller!E774</f>
        <v>13.5</v>
      </c>
      <c r="G772" s="44">
        <f t="shared" si="45"/>
        <v>1.0321070763500932</v>
      </c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</row>
    <row r="773" spans="1:22" ht="15.75" x14ac:dyDescent="0.25">
      <c r="A773" s="43">
        <f t="shared" si="46"/>
        <v>1934</v>
      </c>
      <c r="B773" s="43">
        <f t="shared" si="47"/>
        <v>11</v>
      </c>
      <c r="C773" s="46">
        <f>Shiller!B775</f>
        <v>9.1999999999999993</v>
      </c>
      <c r="D773" s="44">
        <f>Shiller!C775/12</f>
        <v>3.7433333333333332E-2</v>
      </c>
      <c r="E773" s="47">
        <f t="shared" si="44"/>
        <v>4.0688405797101451E-3</v>
      </c>
      <c r="F773" s="46">
        <f>Shiller!E775</f>
        <v>13.5</v>
      </c>
      <c r="G773" s="44">
        <f t="shared" si="45"/>
        <v>1.0181019359723125</v>
      </c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</row>
    <row r="774" spans="1:22" ht="15.75" x14ac:dyDescent="0.25">
      <c r="A774" s="43">
        <f t="shared" si="46"/>
        <v>1934</v>
      </c>
      <c r="B774" s="43">
        <f t="shared" si="47"/>
        <v>12</v>
      </c>
      <c r="C774" s="46">
        <f>Shiller!B776</f>
        <v>9.26</v>
      </c>
      <c r="D774" s="44">
        <f>Shiller!C776/12</f>
        <v>3.7499999999999999E-2</v>
      </c>
      <c r="E774" s="47">
        <f t="shared" si="44"/>
        <v>4.0496760259179261E-3</v>
      </c>
      <c r="F774" s="46">
        <f>Shiller!E776</f>
        <v>13.4</v>
      </c>
      <c r="G774" s="44">
        <f t="shared" si="45"/>
        <v>0.98934379367297676</v>
      </c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</row>
    <row r="775" spans="1:22" ht="15.75" x14ac:dyDescent="0.25">
      <c r="A775" s="43">
        <f t="shared" si="46"/>
        <v>1935</v>
      </c>
      <c r="B775" s="43">
        <f t="shared" si="47"/>
        <v>1</v>
      </c>
      <c r="C775" s="46">
        <f>Shiller!B777</f>
        <v>9.26</v>
      </c>
      <c r="D775" s="44">
        <f>Shiller!C777/12</f>
        <v>3.7499999999999999E-2</v>
      </c>
      <c r="E775" s="47">
        <f t="shared" si="44"/>
        <v>4.0496760259179261E-3</v>
      </c>
      <c r="F775" s="46">
        <f>Shiller!E777</f>
        <v>13.6</v>
      </c>
      <c r="G775" s="44">
        <f t="shared" si="45"/>
        <v>0.96673353722943034</v>
      </c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</row>
    <row r="776" spans="1:22" ht="15.75" x14ac:dyDescent="0.25">
      <c r="A776" s="43">
        <f t="shared" si="46"/>
        <v>1935</v>
      </c>
      <c r="B776" s="43">
        <f t="shared" si="47"/>
        <v>2</v>
      </c>
      <c r="C776" s="46">
        <f>Shiller!B778</f>
        <v>8.98</v>
      </c>
      <c r="D776" s="44">
        <f>Shiller!C778/12</f>
        <v>3.7499999999999999E-2</v>
      </c>
      <c r="E776" s="47">
        <f t="shared" ref="E776:E839" si="48">D776/C776</f>
        <v>4.1759465478841866E-3</v>
      </c>
      <c r="F776" s="46">
        <f>Shiller!E778</f>
        <v>13.7</v>
      </c>
      <c r="G776" s="44">
        <f t="shared" ref="G776:G839" si="49">E776+(C777/F777)/(C776/F776)</f>
        <v>0.94070155902004449</v>
      </c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</row>
    <row r="777" spans="1:22" ht="15.75" x14ac:dyDescent="0.25">
      <c r="A777" s="43">
        <f t="shared" ref="A777:A840" si="50">IF(B777=1,A776+1,A776)</f>
        <v>1935</v>
      </c>
      <c r="B777" s="43">
        <f t="shared" ref="B777:B840" si="51">IF(B776=12,1,B776+1)</f>
        <v>3</v>
      </c>
      <c r="C777" s="46">
        <f>Shiller!B779</f>
        <v>8.41</v>
      </c>
      <c r="D777" s="44">
        <f>Shiller!C779/12</f>
        <v>3.7499999999999999E-2</v>
      </c>
      <c r="E777" s="47">
        <f t="shared" si="48"/>
        <v>4.4589774078478001E-3</v>
      </c>
      <c r="F777" s="46">
        <f>Shiller!E779</f>
        <v>13.7</v>
      </c>
      <c r="G777" s="44">
        <f t="shared" si="49"/>
        <v>1.071580589015837</v>
      </c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</row>
    <row r="778" spans="1:22" ht="15.75" x14ac:dyDescent="0.25">
      <c r="A778" s="43">
        <f t="shared" si="50"/>
        <v>1935</v>
      </c>
      <c r="B778" s="43">
        <f t="shared" si="51"/>
        <v>4</v>
      </c>
      <c r="C778" s="46">
        <f>Shiller!B780</f>
        <v>9.0399999999999991</v>
      </c>
      <c r="D778" s="44">
        <f>Shiller!C780/12</f>
        <v>3.7222249999999998E-2</v>
      </c>
      <c r="E778" s="47">
        <f t="shared" si="48"/>
        <v>4.1175055309734514E-3</v>
      </c>
      <c r="F778" s="46">
        <f>Shiller!E780</f>
        <v>13.8</v>
      </c>
      <c r="G778" s="44">
        <f t="shared" si="49"/>
        <v>1.0826573285398229</v>
      </c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</row>
    <row r="779" spans="1:22" ht="15.75" x14ac:dyDescent="0.25">
      <c r="A779" s="43">
        <f t="shared" si="50"/>
        <v>1935</v>
      </c>
      <c r="B779" s="43">
        <f t="shared" si="51"/>
        <v>5</v>
      </c>
      <c r="C779" s="46">
        <f>Shiller!B781</f>
        <v>9.75</v>
      </c>
      <c r="D779" s="44">
        <f>Shiller!C781/12</f>
        <v>3.6944416666666667E-2</v>
      </c>
      <c r="E779" s="47">
        <f t="shared" si="48"/>
        <v>3.7891709401709404E-3</v>
      </c>
      <c r="F779" s="46">
        <f>Shiller!E781</f>
        <v>13.8</v>
      </c>
      <c r="G779" s="44">
        <f t="shared" si="49"/>
        <v>1.0493141569031132</v>
      </c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</row>
    <row r="780" spans="1:22" ht="15.75" x14ac:dyDescent="0.25">
      <c r="A780" s="43">
        <f t="shared" si="50"/>
        <v>1935</v>
      </c>
      <c r="B780" s="43">
        <f t="shared" si="51"/>
        <v>6</v>
      </c>
      <c r="C780" s="46">
        <f>Shiller!B782</f>
        <v>10.119999999999999</v>
      </c>
      <c r="D780" s="44">
        <f>Shiller!C782/12</f>
        <v>3.6666666666666667E-2</v>
      </c>
      <c r="E780" s="47">
        <f t="shared" si="48"/>
        <v>3.6231884057971019E-3</v>
      </c>
      <c r="F780" s="46">
        <f>Shiller!E782</f>
        <v>13.7</v>
      </c>
      <c r="G780" s="44">
        <f t="shared" si="49"/>
        <v>1.0559947299077734</v>
      </c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</row>
    <row r="781" spans="1:22" ht="15.75" x14ac:dyDescent="0.25">
      <c r="A781" s="43">
        <f t="shared" si="50"/>
        <v>1935</v>
      </c>
      <c r="B781" s="43">
        <f t="shared" si="51"/>
        <v>7</v>
      </c>
      <c r="C781" s="46">
        <f>Shiller!B783</f>
        <v>10.65</v>
      </c>
      <c r="D781" s="44">
        <f>Shiller!C783/12</f>
        <v>3.6666666666666667E-2</v>
      </c>
      <c r="E781" s="47">
        <f t="shared" si="48"/>
        <v>3.4428794992175274E-3</v>
      </c>
      <c r="F781" s="46">
        <f>Shiller!E783</f>
        <v>13.7</v>
      </c>
      <c r="G781" s="44">
        <f t="shared" si="49"/>
        <v>1.0710485133020344</v>
      </c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</row>
    <row r="782" spans="1:22" ht="15.75" x14ac:dyDescent="0.25">
      <c r="A782" s="43">
        <f t="shared" si="50"/>
        <v>1935</v>
      </c>
      <c r="B782" s="43">
        <f t="shared" si="51"/>
        <v>8</v>
      </c>
      <c r="C782" s="46">
        <f>Shiller!B784</f>
        <v>11.37</v>
      </c>
      <c r="D782" s="44">
        <f>Shiller!C784/12</f>
        <v>3.6666666666666667E-2</v>
      </c>
      <c r="E782" s="47">
        <f t="shared" si="48"/>
        <v>3.2248607446496631E-3</v>
      </c>
      <c r="F782" s="46">
        <f>Shiller!E784</f>
        <v>13.7</v>
      </c>
      <c r="G782" s="44">
        <f t="shared" si="49"/>
        <v>1.0243330401641748</v>
      </c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</row>
    <row r="783" spans="1:22" ht="15.75" x14ac:dyDescent="0.25">
      <c r="A783" s="43">
        <f t="shared" si="50"/>
        <v>1935</v>
      </c>
      <c r="B783" s="43">
        <f t="shared" si="51"/>
        <v>9</v>
      </c>
      <c r="C783" s="46">
        <f>Shiller!B785</f>
        <v>11.61</v>
      </c>
      <c r="D783" s="44">
        <f>Shiller!C785/12</f>
        <v>3.6666666666666667E-2</v>
      </c>
      <c r="E783" s="47">
        <f t="shared" si="48"/>
        <v>3.1581969566465691E-3</v>
      </c>
      <c r="F783" s="46">
        <f>Shiller!E785</f>
        <v>13.7</v>
      </c>
      <c r="G783" s="44">
        <f t="shared" si="49"/>
        <v>1.0298593166810222</v>
      </c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</row>
    <row r="784" spans="1:22" ht="15.75" x14ac:dyDescent="0.25">
      <c r="A784" s="43">
        <f t="shared" si="50"/>
        <v>1935</v>
      </c>
      <c r="B784" s="43">
        <f t="shared" si="51"/>
        <v>10</v>
      </c>
      <c r="C784" s="46">
        <f>Shiller!B786</f>
        <v>11.92</v>
      </c>
      <c r="D784" s="44">
        <f>Shiller!C786/12</f>
        <v>3.7499999999999999E-2</v>
      </c>
      <c r="E784" s="47">
        <f t="shared" si="48"/>
        <v>3.1459731543624159E-3</v>
      </c>
      <c r="F784" s="46">
        <f>Shiller!E786</f>
        <v>13.7</v>
      </c>
      <c r="G784" s="44">
        <f t="shared" si="49"/>
        <v>1.0891784602665109</v>
      </c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</row>
    <row r="785" spans="1:22" ht="15.75" x14ac:dyDescent="0.25">
      <c r="A785" s="43">
        <f t="shared" si="50"/>
        <v>1935</v>
      </c>
      <c r="B785" s="43">
        <f t="shared" si="51"/>
        <v>11</v>
      </c>
      <c r="C785" s="46">
        <f>Shiller!B787</f>
        <v>13.04</v>
      </c>
      <c r="D785" s="44">
        <f>Shiller!C787/12</f>
        <v>3.8333333333333337E-2</v>
      </c>
      <c r="E785" s="47">
        <f t="shared" si="48"/>
        <v>2.9396728016359923E-3</v>
      </c>
      <c r="F785" s="46">
        <f>Shiller!E787</f>
        <v>13.8</v>
      </c>
      <c r="G785" s="44">
        <f t="shared" si="49"/>
        <v>1.002939672801636</v>
      </c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</row>
    <row r="786" spans="1:22" ht="15.75" x14ac:dyDescent="0.25">
      <c r="A786" s="43">
        <f t="shared" si="50"/>
        <v>1935</v>
      </c>
      <c r="B786" s="43">
        <f t="shared" si="51"/>
        <v>12</v>
      </c>
      <c r="C786" s="46">
        <f>Shiller!B788</f>
        <v>13.04</v>
      </c>
      <c r="D786" s="44">
        <f>Shiller!C788/12</f>
        <v>3.9166666666666662E-2</v>
      </c>
      <c r="E786" s="47">
        <f t="shared" si="48"/>
        <v>3.0035787321063393E-3</v>
      </c>
      <c r="F786" s="46">
        <f>Shiller!E788</f>
        <v>13.8</v>
      </c>
      <c r="G786" s="44">
        <f t="shared" si="49"/>
        <v>1.0582183026584868</v>
      </c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</row>
    <row r="787" spans="1:22" ht="15.75" x14ac:dyDescent="0.25">
      <c r="A787" s="43">
        <f t="shared" si="50"/>
        <v>1936</v>
      </c>
      <c r="B787" s="43">
        <f t="shared" si="51"/>
        <v>1</v>
      </c>
      <c r="C787" s="46">
        <f>Shiller!B789</f>
        <v>13.76</v>
      </c>
      <c r="D787" s="44">
        <f>Shiller!C789/12</f>
        <v>0.04</v>
      </c>
      <c r="E787" s="47">
        <f t="shared" si="48"/>
        <v>2.9069767441860465E-3</v>
      </c>
      <c r="F787" s="46">
        <f>Shiller!E789</f>
        <v>13.8</v>
      </c>
      <c r="G787" s="44">
        <f t="shared" si="49"/>
        <v>1.0603197674418605</v>
      </c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</row>
    <row r="788" spans="1:22" ht="15.75" x14ac:dyDescent="0.25">
      <c r="A788" s="43">
        <f t="shared" si="50"/>
        <v>1936</v>
      </c>
      <c r="B788" s="43">
        <f t="shared" si="51"/>
        <v>2</v>
      </c>
      <c r="C788" s="46">
        <f>Shiller!B790</f>
        <v>14.55</v>
      </c>
      <c r="D788" s="44">
        <f>Shiller!C790/12</f>
        <v>4.0833333333333333E-2</v>
      </c>
      <c r="E788" s="47">
        <f t="shared" si="48"/>
        <v>2.8064146620847652E-3</v>
      </c>
      <c r="F788" s="46">
        <f>Shiller!E790</f>
        <v>13.8</v>
      </c>
      <c r="G788" s="44">
        <f t="shared" si="49"/>
        <v>1.0315670437538147</v>
      </c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</row>
    <row r="789" spans="1:22" ht="15.75" x14ac:dyDescent="0.25">
      <c r="A789" s="43">
        <f t="shared" si="50"/>
        <v>1936</v>
      </c>
      <c r="B789" s="43">
        <f t="shared" si="51"/>
        <v>3</v>
      </c>
      <c r="C789" s="46">
        <f>Shiller!B791</f>
        <v>14.86</v>
      </c>
      <c r="D789" s="44">
        <f>Shiller!C791/12</f>
        <v>4.1666666666666664E-2</v>
      </c>
      <c r="E789" s="47">
        <f t="shared" si="48"/>
        <v>2.8039479587258858E-3</v>
      </c>
      <c r="F789" s="46">
        <f>Shiller!E791</f>
        <v>13.7</v>
      </c>
      <c r="G789" s="44">
        <f t="shared" si="49"/>
        <v>1.0041498429789144</v>
      </c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</row>
    <row r="790" spans="1:22" ht="15.75" x14ac:dyDescent="0.25">
      <c r="A790" s="43">
        <f t="shared" si="50"/>
        <v>1936</v>
      </c>
      <c r="B790" s="43">
        <f t="shared" si="51"/>
        <v>4</v>
      </c>
      <c r="C790" s="46">
        <f>Shiller!B792</f>
        <v>14.88</v>
      </c>
      <c r="D790" s="44">
        <f>Shiller!C792/12</f>
        <v>4.3055583333333335E-2</v>
      </c>
      <c r="E790" s="47">
        <f t="shared" si="48"/>
        <v>2.8935203853046594E-3</v>
      </c>
      <c r="F790" s="46">
        <f>Shiller!E792</f>
        <v>13.7</v>
      </c>
      <c r="G790" s="44">
        <f t="shared" si="49"/>
        <v>0.94980212253584229</v>
      </c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</row>
    <row r="791" spans="1:22" ht="15.75" x14ac:dyDescent="0.25">
      <c r="A791" s="43">
        <f t="shared" si="50"/>
        <v>1936</v>
      </c>
      <c r="B791" s="43">
        <f t="shared" si="51"/>
        <v>5</v>
      </c>
      <c r="C791" s="46">
        <f>Shiller!B793</f>
        <v>14.09</v>
      </c>
      <c r="D791" s="44">
        <f>Shiller!C793/12</f>
        <v>4.444441666666666E-2</v>
      </c>
      <c r="E791" s="47">
        <f t="shared" si="48"/>
        <v>3.1543233972084216E-3</v>
      </c>
      <c r="F791" s="46">
        <f>Shiller!E793</f>
        <v>13.7</v>
      </c>
      <c r="G791" s="44">
        <f t="shared" si="49"/>
        <v>1.0381827637547441</v>
      </c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</row>
    <row r="792" spans="1:22" ht="15.75" x14ac:dyDescent="0.25">
      <c r="A792" s="43">
        <f t="shared" si="50"/>
        <v>1936</v>
      </c>
      <c r="B792" s="43">
        <f t="shared" si="51"/>
        <v>6</v>
      </c>
      <c r="C792" s="46">
        <f>Shiller!B794</f>
        <v>14.69</v>
      </c>
      <c r="D792" s="44">
        <f>Shiller!C794/12</f>
        <v>4.5833333333333337E-2</v>
      </c>
      <c r="E792" s="47">
        <f t="shared" si="48"/>
        <v>3.1200363058770143E-3</v>
      </c>
      <c r="F792" s="46">
        <f>Shiller!E794</f>
        <v>13.8</v>
      </c>
      <c r="G792" s="44">
        <f t="shared" si="49"/>
        <v>1.0547236819121968</v>
      </c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</row>
    <row r="793" spans="1:22" ht="15.75" x14ac:dyDescent="0.25">
      <c r="A793" s="43">
        <f t="shared" si="50"/>
        <v>1936</v>
      </c>
      <c r="B793" s="43">
        <f t="shared" si="51"/>
        <v>7</v>
      </c>
      <c r="C793" s="46">
        <f>Shiller!B795</f>
        <v>15.56</v>
      </c>
      <c r="D793" s="44">
        <f>Shiller!C795/12</f>
        <v>4.7499999999999994E-2</v>
      </c>
      <c r="E793" s="47">
        <f t="shared" si="48"/>
        <v>3.0526992287917732E-3</v>
      </c>
      <c r="F793" s="46">
        <f>Shiller!E795</f>
        <v>13.9</v>
      </c>
      <c r="G793" s="44">
        <f t="shared" si="49"/>
        <v>1.015690414983474</v>
      </c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</row>
    <row r="794" spans="1:22" ht="15.75" x14ac:dyDescent="0.25">
      <c r="A794" s="43">
        <f t="shared" si="50"/>
        <v>1936</v>
      </c>
      <c r="B794" s="43">
        <f t="shared" si="51"/>
        <v>8</v>
      </c>
      <c r="C794" s="46">
        <f>Shiller!B796</f>
        <v>15.87</v>
      </c>
      <c r="D794" s="44">
        <f>Shiller!C796/12</f>
        <v>4.9166666666666664E-2</v>
      </c>
      <c r="E794" s="47">
        <f t="shared" si="48"/>
        <v>3.0980886368409998E-3</v>
      </c>
      <c r="F794" s="46">
        <f>Shiller!E796</f>
        <v>14</v>
      </c>
      <c r="G794" s="44">
        <f t="shared" si="49"/>
        <v>1.0144402436462931</v>
      </c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</row>
    <row r="795" spans="1:22" ht="15.75" x14ac:dyDescent="0.25">
      <c r="A795" s="43">
        <f t="shared" si="50"/>
        <v>1936</v>
      </c>
      <c r="B795" s="43">
        <f t="shared" si="51"/>
        <v>9</v>
      </c>
      <c r="C795" s="46">
        <f>Shiller!B797</f>
        <v>16.05</v>
      </c>
      <c r="D795" s="44">
        <f>Shiller!C797/12</f>
        <v>5.0833333333333335E-2</v>
      </c>
      <c r="E795" s="47">
        <f t="shared" si="48"/>
        <v>3.1671858774662514E-3</v>
      </c>
      <c r="F795" s="46">
        <f>Shiller!E797</f>
        <v>14</v>
      </c>
      <c r="G795" s="44">
        <f t="shared" si="49"/>
        <v>1.0555036344755968</v>
      </c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</row>
    <row r="796" spans="1:22" ht="15.75" x14ac:dyDescent="0.25">
      <c r="A796" s="43">
        <f t="shared" si="50"/>
        <v>1936</v>
      </c>
      <c r="B796" s="43">
        <f t="shared" si="51"/>
        <v>10</v>
      </c>
      <c r="C796" s="46">
        <f>Shiller!B798</f>
        <v>16.89</v>
      </c>
      <c r="D796" s="44">
        <f>Shiller!C798/12</f>
        <v>5.3888916666666668E-2</v>
      </c>
      <c r="E796" s="47">
        <f t="shared" si="48"/>
        <v>3.1905812117623842E-3</v>
      </c>
      <c r="F796" s="46">
        <f>Shiller!E798</f>
        <v>14</v>
      </c>
      <c r="G796" s="44">
        <f t="shared" si="49"/>
        <v>1.0310176978488257</v>
      </c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</row>
    <row r="797" spans="1:22" ht="15.75" x14ac:dyDescent="0.25">
      <c r="A797" s="43">
        <f t="shared" si="50"/>
        <v>1936</v>
      </c>
      <c r="B797" s="43">
        <f t="shared" si="51"/>
        <v>11</v>
      </c>
      <c r="C797" s="46">
        <f>Shiller!B799</f>
        <v>17.36</v>
      </c>
      <c r="D797" s="44">
        <f>Shiller!C799/12</f>
        <v>5.6944416666666664E-2</v>
      </c>
      <c r="E797" s="47">
        <f t="shared" si="48"/>
        <v>3.2802083333333333E-3</v>
      </c>
      <c r="F797" s="46">
        <f>Shiller!E799</f>
        <v>14</v>
      </c>
      <c r="G797" s="44">
        <f t="shared" si="49"/>
        <v>0.98599910234254984</v>
      </c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</row>
    <row r="798" spans="1:22" ht="15.75" x14ac:dyDescent="0.25">
      <c r="A798" s="43">
        <f t="shared" si="50"/>
        <v>1936</v>
      </c>
      <c r="B798" s="43">
        <f t="shared" si="51"/>
        <v>12</v>
      </c>
      <c r="C798" s="46">
        <f>Shiller!B800</f>
        <v>17.059999999999999</v>
      </c>
      <c r="D798" s="44">
        <f>Shiller!C800/12</f>
        <v>0.06</v>
      </c>
      <c r="E798" s="47">
        <f t="shared" si="48"/>
        <v>3.5169988276670576E-3</v>
      </c>
      <c r="F798" s="46">
        <f>Shiller!E800</f>
        <v>14</v>
      </c>
      <c r="G798" s="44">
        <f t="shared" si="49"/>
        <v>1.0272712911459765</v>
      </c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</row>
    <row r="799" spans="1:22" ht="15.75" x14ac:dyDescent="0.25">
      <c r="A799" s="43">
        <f t="shared" si="50"/>
        <v>1937</v>
      </c>
      <c r="B799" s="43">
        <f t="shared" si="51"/>
        <v>1</v>
      </c>
      <c r="C799" s="46">
        <f>Shiller!B801</f>
        <v>17.59</v>
      </c>
      <c r="D799" s="44">
        <f>Shiller!C801/12</f>
        <v>6.083333333333333E-2</v>
      </c>
      <c r="E799" s="47">
        <f t="shared" si="48"/>
        <v>3.4584043964373695E-3</v>
      </c>
      <c r="F799" s="46">
        <f>Shiller!E801</f>
        <v>14.1</v>
      </c>
      <c r="G799" s="44">
        <f t="shared" si="49"/>
        <v>1.0330206556755732</v>
      </c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</row>
    <row r="800" spans="1:22" ht="15.75" x14ac:dyDescent="0.25">
      <c r="A800" s="43">
        <f t="shared" si="50"/>
        <v>1937</v>
      </c>
      <c r="B800" s="43">
        <f t="shared" si="51"/>
        <v>2</v>
      </c>
      <c r="C800" s="46">
        <f>Shiller!B802</f>
        <v>18.11</v>
      </c>
      <c r="D800" s="44">
        <f>Shiller!C802/12</f>
        <v>6.1666666666666668E-2</v>
      </c>
      <c r="E800" s="47">
        <f t="shared" si="48"/>
        <v>3.4051168783360945E-3</v>
      </c>
      <c r="F800" s="46">
        <f>Shiller!E802</f>
        <v>14.1</v>
      </c>
      <c r="G800" s="44">
        <f t="shared" si="49"/>
        <v>0.9952662783252062</v>
      </c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</row>
    <row r="801" spans="1:22" ht="15.75" x14ac:dyDescent="0.25">
      <c r="A801" s="43">
        <f t="shared" si="50"/>
        <v>1937</v>
      </c>
      <c r="B801" s="43">
        <f t="shared" si="51"/>
        <v>3</v>
      </c>
      <c r="C801" s="46">
        <f>Shiller!B803</f>
        <v>18.09</v>
      </c>
      <c r="D801" s="44">
        <f>Shiller!C803/12</f>
        <v>6.25E-2</v>
      </c>
      <c r="E801" s="47">
        <f t="shared" si="48"/>
        <v>3.454947484798231E-3</v>
      </c>
      <c r="F801" s="46">
        <f>Shiller!E803</f>
        <v>14.2</v>
      </c>
      <c r="G801" s="44">
        <f t="shared" si="49"/>
        <v>0.9371779409092843</v>
      </c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</row>
    <row r="802" spans="1:22" ht="15.75" x14ac:dyDescent="0.25">
      <c r="A802" s="43">
        <f t="shared" si="50"/>
        <v>1937</v>
      </c>
      <c r="B802" s="43">
        <f t="shared" si="51"/>
        <v>4</v>
      </c>
      <c r="C802" s="46">
        <f>Shiller!B804</f>
        <v>17.010000000000002</v>
      </c>
      <c r="D802" s="44">
        <f>Shiller!C804/12</f>
        <v>6.5000000000000002E-2</v>
      </c>
      <c r="E802" s="47">
        <f t="shared" si="48"/>
        <v>3.8212815990593765E-3</v>
      </c>
      <c r="F802" s="46">
        <f>Shiller!E804</f>
        <v>14.3</v>
      </c>
      <c r="G802" s="44">
        <f t="shared" si="49"/>
        <v>0.95250751192109206</v>
      </c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</row>
    <row r="803" spans="1:22" ht="15.75" x14ac:dyDescent="0.25">
      <c r="A803" s="43">
        <f t="shared" si="50"/>
        <v>1937</v>
      </c>
      <c r="B803" s="43">
        <f t="shared" si="51"/>
        <v>5</v>
      </c>
      <c r="C803" s="46">
        <f>Shiller!B805</f>
        <v>16.25</v>
      </c>
      <c r="D803" s="44">
        <f>Shiller!C805/12</f>
        <v>6.7500000000000004E-2</v>
      </c>
      <c r="E803" s="47">
        <f t="shared" si="48"/>
        <v>4.1538461538461538E-3</v>
      </c>
      <c r="F803" s="46">
        <f>Shiller!E805</f>
        <v>14.4</v>
      </c>
      <c r="G803" s="44">
        <f t="shared" si="49"/>
        <v>0.96661538461538465</v>
      </c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</row>
    <row r="804" spans="1:22" ht="15.75" x14ac:dyDescent="0.25">
      <c r="A804" s="43">
        <f t="shared" si="50"/>
        <v>1937</v>
      </c>
      <c r="B804" s="43">
        <f t="shared" si="51"/>
        <v>6</v>
      </c>
      <c r="C804" s="46">
        <f>Shiller!B806</f>
        <v>15.64</v>
      </c>
      <c r="D804" s="44">
        <f>Shiller!C806/12</f>
        <v>6.9999999999999993E-2</v>
      </c>
      <c r="E804" s="47">
        <f t="shared" si="48"/>
        <v>4.4757033248081831E-3</v>
      </c>
      <c r="F804" s="46">
        <f>Shiller!E806</f>
        <v>14.4</v>
      </c>
      <c r="G804" s="44">
        <f t="shared" si="49"/>
        <v>1.0566319781285829</v>
      </c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</row>
    <row r="805" spans="1:22" ht="15.75" x14ac:dyDescent="0.25">
      <c r="A805" s="43">
        <f t="shared" si="50"/>
        <v>1937</v>
      </c>
      <c r="B805" s="43">
        <f t="shared" si="51"/>
        <v>7</v>
      </c>
      <c r="C805" s="46">
        <f>Shiller!B807</f>
        <v>16.57</v>
      </c>
      <c r="D805" s="44">
        <f>Shiller!C807/12</f>
        <v>6.8055583333333336E-2</v>
      </c>
      <c r="E805" s="47">
        <f t="shared" si="48"/>
        <v>4.1071565077449206E-3</v>
      </c>
      <c r="F805" s="46">
        <f>Shiller!E807</f>
        <v>14.5</v>
      </c>
      <c r="G805" s="44">
        <f t="shared" si="49"/>
        <v>1.0143666616374973</v>
      </c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</row>
    <row r="806" spans="1:22" ht="15.75" x14ac:dyDescent="0.25">
      <c r="A806" s="43">
        <f t="shared" si="50"/>
        <v>1937</v>
      </c>
      <c r="B806" s="43">
        <f t="shared" si="51"/>
        <v>8</v>
      </c>
      <c r="C806" s="46">
        <f>Shiller!B808</f>
        <v>16.739999999999998</v>
      </c>
      <c r="D806" s="44">
        <f>Shiller!C808/12</f>
        <v>6.6111083333333334E-2</v>
      </c>
      <c r="E806" s="47">
        <f t="shared" si="48"/>
        <v>3.9492881322182403E-3</v>
      </c>
      <c r="F806" s="46">
        <f>Shiller!E808</f>
        <v>14.5</v>
      </c>
      <c r="G806" s="44">
        <f t="shared" si="49"/>
        <v>0.85649261802861931</v>
      </c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</row>
    <row r="807" spans="1:22" ht="15.75" x14ac:dyDescent="0.25">
      <c r="A807" s="43">
        <f t="shared" si="50"/>
        <v>1937</v>
      </c>
      <c r="B807" s="43">
        <f t="shared" si="51"/>
        <v>9</v>
      </c>
      <c r="C807" s="46">
        <f>Shiller!B809</f>
        <v>14.37</v>
      </c>
      <c r="D807" s="44">
        <f>Shiller!C809/12</f>
        <v>6.4166666666666664E-2</v>
      </c>
      <c r="E807" s="47">
        <f t="shared" si="48"/>
        <v>4.465321271166783E-3</v>
      </c>
      <c r="F807" s="46">
        <f>Shiller!E809</f>
        <v>14.6</v>
      </c>
      <c r="G807" s="44">
        <f t="shared" si="49"/>
        <v>0.85902342843887736</v>
      </c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</row>
    <row r="808" spans="1:22" ht="15.75" x14ac:dyDescent="0.25">
      <c r="A808" s="43">
        <f t="shared" si="50"/>
        <v>1937</v>
      </c>
      <c r="B808" s="43">
        <f t="shared" si="51"/>
        <v>10</v>
      </c>
      <c r="C808" s="46">
        <f>Shiller!B810</f>
        <v>12.28</v>
      </c>
      <c r="D808" s="44">
        <f>Shiller!C810/12</f>
        <v>6.5000000000000002E-2</v>
      </c>
      <c r="E808" s="47">
        <f t="shared" si="48"/>
        <v>5.2931596091205218E-3</v>
      </c>
      <c r="F808" s="46">
        <f>Shiller!E810</f>
        <v>14.6</v>
      </c>
      <c r="G808" s="44">
        <f t="shared" si="49"/>
        <v>0.92363529147478374</v>
      </c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</row>
    <row r="809" spans="1:22" ht="15.75" x14ac:dyDescent="0.25">
      <c r="A809" s="43">
        <f t="shared" si="50"/>
        <v>1937</v>
      </c>
      <c r="B809" s="43">
        <f t="shared" si="51"/>
        <v>11</v>
      </c>
      <c r="C809" s="46">
        <f>Shiller!B811</f>
        <v>11.2</v>
      </c>
      <c r="D809" s="44">
        <f>Shiller!C811/12</f>
        <v>6.5833333333333341E-2</v>
      </c>
      <c r="E809" s="47">
        <f t="shared" si="48"/>
        <v>5.8779761904761913E-3</v>
      </c>
      <c r="F809" s="46">
        <f>Shiller!E811</f>
        <v>14.5</v>
      </c>
      <c r="G809" s="44">
        <f t="shared" si="49"/>
        <v>0.99663938492063486</v>
      </c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</row>
    <row r="810" spans="1:22" ht="15.75" x14ac:dyDescent="0.25">
      <c r="A810" s="43">
        <f t="shared" si="50"/>
        <v>1937</v>
      </c>
      <c r="B810" s="43">
        <f t="shared" si="51"/>
        <v>12</v>
      </c>
      <c r="C810" s="46">
        <f>Shiller!B812</f>
        <v>11.02</v>
      </c>
      <c r="D810" s="44">
        <f>Shiller!C812/12</f>
        <v>6.6666666666666666E-2</v>
      </c>
      <c r="E810" s="47">
        <f t="shared" si="48"/>
        <v>6.0496067755595887E-3</v>
      </c>
      <c r="F810" s="46">
        <f>Shiller!E812</f>
        <v>14.4</v>
      </c>
      <c r="G810" s="44">
        <f t="shared" si="49"/>
        <v>1.0468205482136619</v>
      </c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</row>
    <row r="811" spans="1:22" ht="15.75" x14ac:dyDescent="0.25">
      <c r="A811" s="43">
        <f t="shared" si="50"/>
        <v>1938</v>
      </c>
      <c r="B811" s="43">
        <f t="shared" si="51"/>
        <v>1</v>
      </c>
      <c r="C811" s="46">
        <f>Shiller!B813</f>
        <v>11.31</v>
      </c>
      <c r="D811" s="44">
        <f>Shiller!C813/12</f>
        <v>6.6111083333333334E-2</v>
      </c>
      <c r="E811" s="47">
        <f t="shared" si="48"/>
        <v>5.8453654582964927E-3</v>
      </c>
      <c r="F811" s="46">
        <f>Shiller!E813</f>
        <v>14.2</v>
      </c>
      <c r="G811" s="44">
        <f t="shared" si="49"/>
        <v>0.98889557521430216</v>
      </c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</row>
    <row r="812" spans="1:22" ht="15.75" x14ac:dyDescent="0.25">
      <c r="A812" s="43">
        <f t="shared" si="50"/>
        <v>1938</v>
      </c>
      <c r="B812" s="43">
        <f t="shared" si="51"/>
        <v>2</v>
      </c>
      <c r="C812" s="46">
        <f>Shiller!B814</f>
        <v>11.04</v>
      </c>
      <c r="D812" s="44">
        <f>Shiller!C814/12</f>
        <v>6.5555583333333334E-2</v>
      </c>
      <c r="E812" s="47">
        <f t="shared" si="48"/>
        <v>5.938005736714976E-3</v>
      </c>
      <c r="F812" s="46">
        <f>Shiller!E814</f>
        <v>14.1</v>
      </c>
      <c r="G812" s="44">
        <f t="shared" si="49"/>
        <v>0.93981481733091798</v>
      </c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</row>
    <row r="813" spans="1:22" ht="15.75" x14ac:dyDescent="0.25">
      <c r="A813" s="43">
        <f t="shared" si="50"/>
        <v>1938</v>
      </c>
      <c r="B813" s="43">
        <f t="shared" si="51"/>
        <v>3</v>
      </c>
      <c r="C813" s="46">
        <f>Shiller!B815</f>
        <v>10.31</v>
      </c>
      <c r="D813" s="44">
        <f>Shiller!C815/12</f>
        <v>6.5000000000000002E-2</v>
      </c>
      <c r="E813" s="47">
        <f t="shared" si="48"/>
        <v>6.3045586808923373E-3</v>
      </c>
      <c r="F813" s="46">
        <f>Shiller!E815</f>
        <v>14.1</v>
      </c>
      <c r="G813" s="44">
        <f t="shared" si="49"/>
        <v>0.9588120380869114</v>
      </c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</row>
    <row r="814" spans="1:22" ht="15.75" x14ac:dyDescent="0.25">
      <c r="A814" s="43">
        <f t="shared" si="50"/>
        <v>1938</v>
      </c>
      <c r="B814" s="43">
        <f t="shared" si="51"/>
        <v>4</v>
      </c>
      <c r="C814" s="46">
        <f>Shiller!B816</f>
        <v>9.89</v>
      </c>
      <c r="D814" s="44">
        <f>Shiller!C816/12</f>
        <v>6.388891666666667E-2</v>
      </c>
      <c r="E814" s="47">
        <f t="shared" si="48"/>
        <v>6.4599511290866192E-3</v>
      </c>
      <c r="F814" s="46">
        <f>Shiller!E816</f>
        <v>14.2</v>
      </c>
      <c r="G814" s="44">
        <f t="shared" si="49"/>
        <v>1.0227167905470815</v>
      </c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</row>
    <row r="815" spans="1:22" ht="15.75" x14ac:dyDescent="0.25">
      <c r="A815" s="43">
        <f t="shared" si="50"/>
        <v>1938</v>
      </c>
      <c r="B815" s="43">
        <f t="shared" si="51"/>
        <v>5</v>
      </c>
      <c r="C815" s="46">
        <f>Shiller!B817</f>
        <v>9.98</v>
      </c>
      <c r="D815" s="44">
        <f>Shiller!C817/12</f>
        <v>6.2777750000000007E-2</v>
      </c>
      <c r="E815" s="47">
        <f t="shared" si="48"/>
        <v>6.2903557114228461E-3</v>
      </c>
      <c r="F815" s="46">
        <f>Shiller!E817</f>
        <v>14.1</v>
      </c>
      <c r="G815" s="44">
        <f t="shared" si="49"/>
        <v>1.0293364478957918</v>
      </c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</row>
    <row r="816" spans="1:22" ht="15.75" x14ac:dyDescent="0.25">
      <c r="A816" s="43">
        <f t="shared" si="50"/>
        <v>1938</v>
      </c>
      <c r="B816" s="43">
        <f t="shared" si="51"/>
        <v>6</v>
      </c>
      <c r="C816" s="46">
        <f>Shiller!B818</f>
        <v>10.210000000000001</v>
      </c>
      <c r="D816" s="44">
        <f>Shiller!C818/12</f>
        <v>6.1666666666666668E-2</v>
      </c>
      <c r="E816" s="47">
        <f t="shared" si="48"/>
        <v>6.0398302317988895E-3</v>
      </c>
      <c r="F816" s="46">
        <f>Shiller!E818</f>
        <v>14.1</v>
      </c>
      <c r="G816" s="44">
        <f t="shared" si="49"/>
        <v>1.2048645119164219</v>
      </c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</row>
    <row r="817" spans="1:22" ht="15.75" x14ac:dyDescent="0.25">
      <c r="A817" s="43">
        <f t="shared" si="50"/>
        <v>1938</v>
      </c>
      <c r="B817" s="43">
        <f t="shared" si="51"/>
        <v>7</v>
      </c>
      <c r="C817" s="46">
        <f>Shiller!B819</f>
        <v>12.24</v>
      </c>
      <c r="D817" s="44">
        <f>Shiller!C819/12</f>
        <v>5.9444416666666666E-2</v>
      </c>
      <c r="E817" s="47">
        <f t="shared" si="48"/>
        <v>4.8565699891067538E-3</v>
      </c>
      <c r="F817" s="46">
        <f>Shiller!E819</f>
        <v>14.1</v>
      </c>
      <c r="G817" s="44">
        <f t="shared" si="49"/>
        <v>1.0105755242374728</v>
      </c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</row>
    <row r="818" spans="1:22" ht="15.75" x14ac:dyDescent="0.25">
      <c r="A818" s="43">
        <f t="shared" si="50"/>
        <v>1938</v>
      </c>
      <c r="B818" s="43">
        <f t="shared" si="51"/>
        <v>8</v>
      </c>
      <c r="C818" s="46">
        <f>Shiller!B820</f>
        <v>12.31</v>
      </c>
      <c r="D818" s="44">
        <f>Shiller!C820/12</f>
        <v>5.7222250000000002E-2</v>
      </c>
      <c r="E818" s="47">
        <f t="shared" si="48"/>
        <v>4.6484362307067425E-3</v>
      </c>
      <c r="F818" s="46">
        <f>Shiller!E820</f>
        <v>14.1</v>
      </c>
      <c r="G818" s="44">
        <f t="shared" si="49"/>
        <v>0.95915696588139721</v>
      </c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</row>
    <row r="819" spans="1:22" ht="15.75" x14ac:dyDescent="0.25">
      <c r="A819" s="43">
        <f t="shared" si="50"/>
        <v>1938</v>
      </c>
      <c r="B819" s="43">
        <f t="shared" si="51"/>
        <v>9</v>
      </c>
      <c r="C819" s="46">
        <f>Shiller!B821</f>
        <v>11.75</v>
      </c>
      <c r="D819" s="44">
        <f>Shiller!C821/12</f>
        <v>5.5E-2</v>
      </c>
      <c r="E819" s="47">
        <f t="shared" si="48"/>
        <v>4.6808510638297876E-3</v>
      </c>
      <c r="F819" s="46">
        <f>Shiller!E821</f>
        <v>14.1</v>
      </c>
      <c r="G819" s="44">
        <f t="shared" si="49"/>
        <v>1.1241094224924013</v>
      </c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</row>
    <row r="820" spans="1:22" ht="15.75" x14ac:dyDescent="0.25">
      <c r="A820" s="43">
        <f t="shared" si="50"/>
        <v>1938</v>
      </c>
      <c r="B820" s="43">
        <f t="shared" si="51"/>
        <v>10</v>
      </c>
      <c r="C820" s="46">
        <f>Shiller!B822</f>
        <v>13.06</v>
      </c>
      <c r="D820" s="44">
        <f>Shiller!C822/12</f>
        <v>5.0833333333333335E-2</v>
      </c>
      <c r="E820" s="47">
        <f t="shared" si="48"/>
        <v>3.8922919857069934E-3</v>
      </c>
      <c r="F820" s="46">
        <f>Shiller!E822</f>
        <v>14</v>
      </c>
      <c r="G820" s="44">
        <f t="shared" si="49"/>
        <v>1.0046579887697804</v>
      </c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</row>
    <row r="821" spans="1:22" ht="15.75" x14ac:dyDescent="0.25">
      <c r="A821" s="43">
        <f t="shared" si="50"/>
        <v>1938</v>
      </c>
      <c r="B821" s="43">
        <f t="shared" si="51"/>
        <v>11</v>
      </c>
      <c r="C821" s="46">
        <f>Shiller!B823</f>
        <v>13.07</v>
      </c>
      <c r="D821" s="44">
        <f>Shiller!C823/12</f>
        <v>4.6666666666666669E-2</v>
      </c>
      <c r="E821" s="47">
        <f t="shared" si="48"/>
        <v>3.5705177250701351E-3</v>
      </c>
      <c r="F821" s="46">
        <f>Shiller!E823</f>
        <v>14</v>
      </c>
      <c r="G821" s="44">
        <f t="shared" si="49"/>
        <v>0.97449630196378456</v>
      </c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</row>
    <row r="822" spans="1:22" ht="15.75" x14ac:dyDescent="0.25">
      <c r="A822" s="43">
        <f t="shared" si="50"/>
        <v>1938</v>
      </c>
      <c r="B822" s="43">
        <f t="shared" si="51"/>
        <v>12</v>
      </c>
      <c r="C822" s="46">
        <f>Shiller!B824</f>
        <v>12.69</v>
      </c>
      <c r="D822" s="44">
        <f>Shiller!C824/12</f>
        <v>4.2500000000000003E-2</v>
      </c>
      <c r="E822" s="47">
        <f t="shared" si="48"/>
        <v>3.34909377462569E-3</v>
      </c>
      <c r="F822" s="46">
        <f>Shiller!E824</f>
        <v>14</v>
      </c>
      <c r="G822" s="44">
        <f t="shared" si="49"/>
        <v>0.98837667454688738</v>
      </c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</row>
    <row r="823" spans="1:22" ht="15.75" x14ac:dyDescent="0.25">
      <c r="A823" s="43">
        <f t="shared" si="50"/>
        <v>1939</v>
      </c>
      <c r="B823" s="43">
        <f t="shared" si="51"/>
        <v>1</v>
      </c>
      <c r="C823" s="46">
        <f>Shiller!B825</f>
        <v>12.5</v>
      </c>
      <c r="D823" s="44">
        <f>Shiller!C825/12</f>
        <v>4.2777750000000003E-2</v>
      </c>
      <c r="E823" s="47">
        <f t="shared" si="48"/>
        <v>3.4222200000000001E-3</v>
      </c>
      <c r="F823" s="46">
        <f>Shiller!E825</f>
        <v>14</v>
      </c>
      <c r="G823" s="44">
        <f t="shared" si="49"/>
        <v>1.0025589106474819</v>
      </c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</row>
    <row r="824" spans="1:22" ht="15.75" x14ac:dyDescent="0.25">
      <c r="A824" s="43">
        <f t="shared" si="50"/>
        <v>1939</v>
      </c>
      <c r="B824" s="43">
        <f t="shared" si="51"/>
        <v>2</v>
      </c>
      <c r="C824" s="46">
        <f>Shiller!B826</f>
        <v>12.4</v>
      </c>
      <c r="D824" s="44">
        <f>Shiller!C826/12</f>
        <v>4.3055583333333335E-2</v>
      </c>
      <c r="E824" s="47">
        <f t="shared" si="48"/>
        <v>3.4722244623655914E-3</v>
      </c>
      <c r="F824" s="46">
        <f>Shiller!E826</f>
        <v>13.9</v>
      </c>
      <c r="G824" s="44">
        <f t="shared" si="49"/>
        <v>1.0026657728494623</v>
      </c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</row>
    <row r="825" spans="1:22" ht="15.75" x14ac:dyDescent="0.25">
      <c r="A825" s="43">
        <f t="shared" si="50"/>
        <v>1939</v>
      </c>
      <c r="B825" s="43">
        <f t="shared" si="51"/>
        <v>3</v>
      </c>
      <c r="C825" s="46">
        <f>Shiller!B827</f>
        <v>12.39</v>
      </c>
      <c r="D825" s="44">
        <f>Shiller!C827/12</f>
        <v>4.3333333333333335E-2</v>
      </c>
      <c r="E825" s="47">
        <f t="shared" si="48"/>
        <v>3.4974441754102772E-3</v>
      </c>
      <c r="F825" s="46">
        <f>Shiller!E827</f>
        <v>13.9</v>
      </c>
      <c r="G825" s="44">
        <f t="shared" si="49"/>
        <v>0.88392345393082306</v>
      </c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</row>
    <row r="826" spans="1:22" ht="15.75" x14ac:dyDescent="0.25">
      <c r="A826" s="43">
        <f t="shared" si="50"/>
        <v>1939</v>
      </c>
      <c r="B826" s="43">
        <f t="shared" si="51"/>
        <v>4</v>
      </c>
      <c r="C826" s="46">
        <f>Shiller!B828</f>
        <v>10.83</v>
      </c>
      <c r="D826" s="44">
        <f>Shiller!C828/12</f>
        <v>4.3611083333333335E-2</v>
      </c>
      <c r="E826" s="47">
        <f t="shared" si="48"/>
        <v>4.0268775007694674E-3</v>
      </c>
      <c r="F826" s="46">
        <f>Shiller!E828</f>
        <v>13.8</v>
      </c>
      <c r="G826" s="44">
        <f t="shared" si="49"/>
        <v>1.0409613188673439</v>
      </c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</row>
    <row r="827" spans="1:22" ht="15.75" x14ac:dyDescent="0.25">
      <c r="A827" s="43">
        <f t="shared" si="50"/>
        <v>1939</v>
      </c>
      <c r="B827" s="43">
        <f t="shared" si="51"/>
        <v>5</v>
      </c>
      <c r="C827" s="46">
        <f>Shiller!B829</f>
        <v>11.23</v>
      </c>
      <c r="D827" s="44">
        <f>Shiller!C829/12</f>
        <v>4.3888916666666666E-2</v>
      </c>
      <c r="E827" s="47">
        <f t="shared" si="48"/>
        <v>3.9081849213416439E-3</v>
      </c>
      <c r="F827" s="46">
        <f>Shiller!E829</f>
        <v>13.8</v>
      </c>
      <c r="G827" s="44">
        <f t="shared" si="49"/>
        <v>1.0217176239240129</v>
      </c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</row>
    <row r="828" spans="1:22" ht="15.75" x14ac:dyDescent="0.25">
      <c r="A828" s="43">
        <f t="shared" si="50"/>
        <v>1939</v>
      </c>
      <c r="B828" s="43">
        <f t="shared" si="51"/>
        <v>6</v>
      </c>
      <c r="C828" s="46">
        <f>Shiller!B830</f>
        <v>11.43</v>
      </c>
      <c r="D828" s="44">
        <f>Shiller!C830/12</f>
        <v>4.4166666666666667E-2</v>
      </c>
      <c r="E828" s="47">
        <f t="shared" si="48"/>
        <v>3.8641003207932341E-3</v>
      </c>
      <c r="F828" s="46">
        <f>Shiller!E830</f>
        <v>13.8</v>
      </c>
      <c r="G828" s="44">
        <f t="shared" si="49"/>
        <v>1.0283610382035582</v>
      </c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</row>
    <row r="829" spans="1:22" ht="15.75" x14ac:dyDescent="0.25">
      <c r="A829" s="43">
        <f t="shared" si="50"/>
        <v>1939</v>
      </c>
      <c r="B829" s="43">
        <f t="shared" si="51"/>
        <v>7</v>
      </c>
      <c r="C829" s="46">
        <f>Shiller!B831</f>
        <v>11.71</v>
      </c>
      <c r="D829" s="44">
        <f>Shiller!C831/12</f>
        <v>4.5000000000000005E-2</v>
      </c>
      <c r="E829" s="47">
        <f t="shared" si="48"/>
        <v>3.8428693424423571E-3</v>
      </c>
      <c r="F829" s="46">
        <f>Shiller!E831</f>
        <v>13.8</v>
      </c>
      <c r="G829" s="44">
        <f t="shared" si="49"/>
        <v>0.98932536293765994</v>
      </c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</row>
    <row r="830" spans="1:22" ht="15.75" x14ac:dyDescent="0.25">
      <c r="A830" s="43">
        <f t="shared" si="50"/>
        <v>1939</v>
      </c>
      <c r="B830" s="43">
        <f t="shared" si="51"/>
        <v>8</v>
      </c>
      <c r="C830" s="46">
        <f>Shiller!B832</f>
        <v>11.54</v>
      </c>
      <c r="D830" s="44">
        <f>Shiller!C832/12</f>
        <v>4.5833333333333337E-2</v>
      </c>
      <c r="E830" s="47">
        <f t="shared" si="48"/>
        <v>3.9716926632004631E-3</v>
      </c>
      <c r="F830" s="46">
        <f>Shiller!E832</f>
        <v>13.8</v>
      </c>
      <c r="G830" s="44">
        <f t="shared" si="49"/>
        <v>1.0870131027446934</v>
      </c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</row>
    <row r="831" spans="1:22" ht="15.75" x14ac:dyDescent="0.25">
      <c r="A831" s="43">
        <f t="shared" si="50"/>
        <v>1939</v>
      </c>
      <c r="B831" s="43">
        <f t="shared" si="51"/>
        <v>9</v>
      </c>
      <c r="C831" s="46">
        <f>Shiller!B833</f>
        <v>12.77</v>
      </c>
      <c r="D831" s="44">
        <f>Shiller!C833/12</f>
        <v>4.6666666666666669E-2</v>
      </c>
      <c r="E831" s="47">
        <f t="shared" si="48"/>
        <v>3.6543983294179067E-3</v>
      </c>
      <c r="F831" s="46">
        <f>Shiller!E833</f>
        <v>14.1</v>
      </c>
      <c r="G831" s="44">
        <f t="shared" si="49"/>
        <v>1.0210500801730247</v>
      </c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</row>
    <row r="832" spans="1:22" ht="15.75" x14ac:dyDescent="0.25">
      <c r="A832" s="43">
        <f t="shared" si="50"/>
        <v>1939</v>
      </c>
      <c r="B832" s="43">
        <f t="shared" si="51"/>
        <v>10</v>
      </c>
      <c r="C832" s="46">
        <f>Shiller!B834</f>
        <v>12.9</v>
      </c>
      <c r="D832" s="44">
        <f>Shiller!C834/12</f>
        <v>4.8333333333333332E-2</v>
      </c>
      <c r="E832" s="47">
        <f t="shared" si="48"/>
        <v>3.7467700258397929E-3</v>
      </c>
      <c r="F832" s="46">
        <f>Shiller!E834</f>
        <v>14</v>
      </c>
      <c r="G832" s="44">
        <f t="shared" si="49"/>
        <v>0.98591731266149862</v>
      </c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</row>
    <row r="833" spans="1:22" ht="15.75" x14ac:dyDescent="0.25">
      <c r="A833" s="43">
        <f t="shared" si="50"/>
        <v>1939</v>
      </c>
      <c r="B833" s="43">
        <f t="shared" si="51"/>
        <v>11</v>
      </c>
      <c r="C833" s="46">
        <f>Shiller!B835</f>
        <v>12.67</v>
      </c>
      <c r="D833" s="44">
        <f>Shiller!C835/12</f>
        <v>4.9999999999999996E-2</v>
      </c>
      <c r="E833" s="47">
        <f t="shared" si="48"/>
        <v>3.9463299131807413E-3</v>
      </c>
      <c r="F833" s="46">
        <f>Shiller!E835</f>
        <v>14</v>
      </c>
      <c r="G833" s="44">
        <f t="shared" si="49"/>
        <v>0.98026835043409632</v>
      </c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</row>
    <row r="834" spans="1:22" ht="15.75" x14ac:dyDescent="0.25">
      <c r="A834" s="43">
        <f t="shared" si="50"/>
        <v>1939</v>
      </c>
      <c r="B834" s="43">
        <f t="shared" si="51"/>
        <v>12</v>
      </c>
      <c r="C834" s="46">
        <f>Shiller!B836</f>
        <v>12.37</v>
      </c>
      <c r="D834" s="44">
        <f>Shiller!C836/12</f>
        <v>5.1666666666666666E-2</v>
      </c>
      <c r="E834" s="47">
        <f t="shared" si="48"/>
        <v>4.176771759633522E-3</v>
      </c>
      <c r="F834" s="46">
        <f>Shiller!E836</f>
        <v>14</v>
      </c>
      <c r="G834" s="44">
        <f t="shared" si="49"/>
        <v>1.0056714531366016</v>
      </c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</row>
    <row r="835" spans="1:22" ht="15.75" x14ac:dyDescent="0.25">
      <c r="A835" s="43">
        <f t="shared" si="50"/>
        <v>1940</v>
      </c>
      <c r="B835" s="43">
        <f t="shared" si="51"/>
        <v>1</v>
      </c>
      <c r="C835" s="46">
        <f>Shiller!B837</f>
        <v>12.3</v>
      </c>
      <c r="D835" s="44">
        <f>Shiller!C837/12</f>
        <v>5.1944416666666667E-2</v>
      </c>
      <c r="E835" s="47">
        <f t="shared" si="48"/>
        <v>4.223123306233062E-3</v>
      </c>
      <c r="F835" s="46">
        <f>Shiller!E837</f>
        <v>13.9</v>
      </c>
      <c r="G835" s="44">
        <f t="shared" si="49"/>
        <v>0.99062265873015876</v>
      </c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</row>
    <row r="836" spans="1:22" ht="15.75" x14ac:dyDescent="0.25">
      <c r="A836" s="43">
        <f t="shared" si="50"/>
        <v>1940</v>
      </c>
      <c r="B836" s="43">
        <f t="shared" si="51"/>
        <v>2</v>
      </c>
      <c r="C836" s="46">
        <f>Shiller!B838</f>
        <v>12.22</v>
      </c>
      <c r="D836" s="44">
        <f>Shiller!C838/12</f>
        <v>5.2222249999999998E-2</v>
      </c>
      <c r="E836" s="47">
        <f t="shared" si="48"/>
        <v>4.2735065466448438E-3</v>
      </c>
      <c r="F836" s="46">
        <f>Shiller!E838</f>
        <v>14</v>
      </c>
      <c r="G836" s="44">
        <f t="shared" si="49"/>
        <v>0.99854519230769223</v>
      </c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</row>
    <row r="837" spans="1:22" ht="15.75" x14ac:dyDescent="0.25">
      <c r="A837" s="43">
        <f t="shared" si="50"/>
        <v>1940</v>
      </c>
      <c r="B837" s="43">
        <f t="shared" si="51"/>
        <v>3</v>
      </c>
      <c r="C837" s="46">
        <f>Shiller!B839</f>
        <v>12.15</v>
      </c>
      <c r="D837" s="44">
        <f>Shiller!C839/12</f>
        <v>5.2499999999999998E-2</v>
      </c>
      <c r="E837" s="47">
        <f t="shared" si="48"/>
        <v>4.3209876543209872E-3</v>
      </c>
      <c r="F837" s="46">
        <f>Shiller!E839</f>
        <v>14</v>
      </c>
      <c r="G837" s="44">
        <f t="shared" si="49"/>
        <v>1.0141975308641977</v>
      </c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</row>
    <row r="838" spans="1:22" ht="15.75" x14ac:dyDescent="0.25">
      <c r="A838" s="43">
        <f t="shared" si="50"/>
        <v>1940</v>
      </c>
      <c r="B838" s="43">
        <f t="shared" si="51"/>
        <v>4</v>
      </c>
      <c r="C838" s="46">
        <f>Shiller!B840</f>
        <v>12.27</v>
      </c>
      <c r="D838" s="44">
        <f>Shiller!C840/12</f>
        <v>5.305558333333333E-2</v>
      </c>
      <c r="E838" s="47">
        <f t="shared" si="48"/>
        <v>4.324008421624558E-3</v>
      </c>
      <c r="F838" s="46">
        <f>Shiller!E840</f>
        <v>14</v>
      </c>
      <c r="G838" s="44">
        <f t="shared" si="49"/>
        <v>0.86658969709318112</v>
      </c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</row>
    <row r="839" spans="1:22" ht="15.75" x14ac:dyDescent="0.25">
      <c r="A839" s="43">
        <f t="shared" si="50"/>
        <v>1940</v>
      </c>
      <c r="B839" s="43">
        <f t="shared" si="51"/>
        <v>5</v>
      </c>
      <c r="C839" s="46">
        <f>Shiller!B841</f>
        <v>10.58</v>
      </c>
      <c r="D839" s="44">
        <f>Shiller!C841/12</f>
        <v>5.3611083333333337E-2</v>
      </c>
      <c r="E839" s="47">
        <f t="shared" si="48"/>
        <v>5.0672101449275369E-3</v>
      </c>
      <c r="F839" s="46">
        <f>Shiller!E841</f>
        <v>14</v>
      </c>
      <c r="G839" s="44">
        <f t="shared" si="49"/>
        <v>0.91257367892718777</v>
      </c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</row>
    <row r="840" spans="1:22" ht="15.75" x14ac:dyDescent="0.25">
      <c r="A840" s="43">
        <f t="shared" si="50"/>
        <v>1940</v>
      </c>
      <c r="B840" s="43">
        <f t="shared" si="51"/>
        <v>6</v>
      </c>
      <c r="C840" s="46">
        <f>Shiller!B842</f>
        <v>9.67</v>
      </c>
      <c r="D840" s="44">
        <f>Shiller!C842/12</f>
        <v>5.4166666666666669E-2</v>
      </c>
      <c r="E840" s="47">
        <f t="shared" ref="E840:E903" si="52">D840/C840</f>
        <v>5.6015167183729748E-3</v>
      </c>
      <c r="F840" s="46">
        <f>Shiller!E842</f>
        <v>14.1</v>
      </c>
      <c r="G840" s="44">
        <f t="shared" ref="G840:G903" si="53">E840+(C841/F841)/(C840/F840)</f>
        <v>1.0460727827842615</v>
      </c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</row>
    <row r="841" spans="1:22" ht="15.75" x14ac:dyDescent="0.25">
      <c r="A841" s="43">
        <f t="shared" ref="A841:A904" si="54">IF(B841=1,A840+1,A840)</f>
        <v>1940</v>
      </c>
      <c r="B841" s="43">
        <f t="shared" ref="B841:B904" si="55">IF(B840=12,1,B840+1)</f>
        <v>7</v>
      </c>
      <c r="C841" s="46">
        <f>Shiller!B843</f>
        <v>9.99</v>
      </c>
      <c r="D841" s="44">
        <f>Shiller!C843/12</f>
        <v>5.472225E-2</v>
      </c>
      <c r="E841" s="47">
        <f t="shared" si="52"/>
        <v>5.4777027027027025E-3</v>
      </c>
      <c r="F841" s="46">
        <f>Shiller!E843</f>
        <v>14</v>
      </c>
      <c r="G841" s="44">
        <f t="shared" si="53"/>
        <v>1.0264987237237235</v>
      </c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</row>
    <row r="842" spans="1:22" ht="15.75" x14ac:dyDescent="0.25">
      <c r="A842" s="43">
        <f t="shared" si="54"/>
        <v>1940</v>
      </c>
      <c r="B842" s="43">
        <f t="shared" si="55"/>
        <v>8</v>
      </c>
      <c r="C842" s="46">
        <f>Shiller!B844</f>
        <v>10.199999999999999</v>
      </c>
      <c r="D842" s="44">
        <f>Shiller!C844/12</f>
        <v>5.5277749999999994E-2</v>
      </c>
      <c r="E842" s="47">
        <f t="shared" si="52"/>
        <v>5.4193872549019601E-3</v>
      </c>
      <c r="F842" s="46">
        <f>Shiller!E844</f>
        <v>14</v>
      </c>
      <c r="G842" s="44">
        <f t="shared" si="53"/>
        <v>1.0475762500000001</v>
      </c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</row>
    <row r="843" spans="1:22" ht="15.75" x14ac:dyDescent="0.25">
      <c r="A843" s="43">
        <f t="shared" si="54"/>
        <v>1940</v>
      </c>
      <c r="B843" s="43">
        <f t="shared" si="55"/>
        <v>9</v>
      </c>
      <c r="C843" s="46">
        <f>Shiller!B845</f>
        <v>10.63</v>
      </c>
      <c r="D843" s="44">
        <f>Shiller!C845/12</f>
        <v>5.5833333333333339E-2</v>
      </c>
      <c r="E843" s="47">
        <f t="shared" si="52"/>
        <v>5.2524302289118849E-3</v>
      </c>
      <c r="F843" s="46">
        <f>Shiller!E845</f>
        <v>14</v>
      </c>
      <c r="G843" s="44">
        <f t="shared" si="53"/>
        <v>1.0146597679523361</v>
      </c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</row>
    <row r="844" spans="1:22" ht="15.75" x14ac:dyDescent="0.25">
      <c r="A844" s="43">
        <f t="shared" si="54"/>
        <v>1940</v>
      </c>
      <c r="B844" s="43">
        <f t="shared" si="55"/>
        <v>10</v>
      </c>
      <c r="C844" s="46">
        <f>Shiller!B846</f>
        <v>10.73</v>
      </c>
      <c r="D844" s="44">
        <f>Shiller!C846/12</f>
        <v>5.5833333333333339E-2</v>
      </c>
      <c r="E844" s="47">
        <f t="shared" si="52"/>
        <v>5.2034793414103761E-3</v>
      </c>
      <c r="F844" s="46">
        <f>Shiller!E846</f>
        <v>14</v>
      </c>
      <c r="G844" s="44">
        <f t="shared" si="53"/>
        <v>1.0285026405716062</v>
      </c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</row>
    <row r="845" spans="1:22" ht="15.75" x14ac:dyDescent="0.25">
      <c r="A845" s="43">
        <f t="shared" si="54"/>
        <v>1940</v>
      </c>
      <c r="B845" s="43">
        <f t="shared" si="55"/>
        <v>11</v>
      </c>
      <c r="C845" s="46">
        <f>Shiller!B847</f>
        <v>10.98</v>
      </c>
      <c r="D845" s="44">
        <f>Shiller!C847/12</f>
        <v>5.5833333333333339E-2</v>
      </c>
      <c r="E845" s="47">
        <f t="shared" si="52"/>
        <v>5.0850030358227079E-3</v>
      </c>
      <c r="F845" s="46">
        <f>Shiller!E847</f>
        <v>14</v>
      </c>
      <c r="G845" s="44">
        <f t="shared" si="53"/>
        <v>0.95729986177317872</v>
      </c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</row>
    <row r="846" spans="1:22" ht="15.75" x14ac:dyDescent="0.25">
      <c r="A846" s="43">
        <f t="shared" si="54"/>
        <v>1940</v>
      </c>
      <c r="B846" s="43">
        <f t="shared" si="55"/>
        <v>12</v>
      </c>
      <c r="C846" s="46">
        <f>Shiller!B848</f>
        <v>10.53</v>
      </c>
      <c r="D846" s="44">
        <f>Shiller!C848/12</f>
        <v>5.5833333333333339E-2</v>
      </c>
      <c r="E846" s="47">
        <f t="shared" si="52"/>
        <v>5.3023108578664144E-3</v>
      </c>
      <c r="F846" s="46">
        <f>Shiller!E848</f>
        <v>14.1</v>
      </c>
      <c r="G846" s="44">
        <f t="shared" si="53"/>
        <v>1.0072016460905351</v>
      </c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</row>
    <row r="847" spans="1:22" ht="15.75" x14ac:dyDescent="0.25">
      <c r="A847" s="43">
        <f t="shared" si="54"/>
        <v>1941</v>
      </c>
      <c r="B847" s="43">
        <f t="shared" si="55"/>
        <v>1</v>
      </c>
      <c r="C847" s="46">
        <f>Shiller!B849</f>
        <v>10.55</v>
      </c>
      <c r="D847" s="44">
        <f>Shiller!C849/12</f>
        <v>5.6111083333333332E-2</v>
      </c>
      <c r="E847" s="47">
        <f t="shared" si="52"/>
        <v>5.3185860979462866E-3</v>
      </c>
      <c r="F847" s="46">
        <f>Shiller!E849</f>
        <v>14.1</v>
      </c>
      <c r="G847" s="44">
        <f t="shared" si="53"/>
        <v>0.94275934439178521</v>
      </c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</row>
    <row r="848" spans="1:22" ht="15.75" x14ac:dyDescent="0.25">
      <c r="A848" s="43">
        <f t="shared" si="54"/>
        <v>1941</v>
      </c>
      <c r="B848" s="43">
        <f t="shared" si="55"/>
        <v>2</v>
      </c>
      <c r="C848" s="46">
        <f>Shiller!B850</f>
        <v>9.89</v>
      </c>
      <c r="D848" s="44">
        <f>Shiller!C850/12</f>
        <v>5.6388916666666671E-2</v>
      </c>
      <c r="E848" s="47">
        <f t="shared" si="52"/>
        <v>5.7016093697337383E-3</v>
      </c>
      <c r="F848" s="46">
        <f>Shiller!E850</f>
        <v>14.1</v>
      </c>
      <c r="G848" s="44">
        <f t="shared" si="53"/>
        <v>1.0046833664440296</v>
      </c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</row>
    <row r="849" spans="1:22" ht="15.75" x14ac:dyDescent="0.25">
      <c r="A849" s="43">
        <f t="shared" si="54"/>
        <v>1941</v>
      </c>
      <c r="B849" s="43">
        <f t="shared" si="55"/>
        <v>3</v>
      </c>
      <c r="C849" s="46">
        <f>Shiller!B851</f>
        <v>9.9499999999999993</v>
      </c>
      <c r="D849" s="44">
        <f>Shiller!C851/12</f>
        <v>5.6666666666666671E-2</v>
      </c>
      <c r="E849" s="47">
        <f t="shared" si="52"/>
        <v>5.6951423785594644E-3</v>
      </c>
      <c r="F849" s="46">
        <f>Shiller!E851</f>
        <v>14.2</v>
      </c>
      <c r="G849" s="44">
        <f t="shared" si="53"/>
        <v>0.96776422907076176</v>
      </c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</row>
    <row r="850" spans="1:22" ht="15.75" x14ac:dyDescent="0.25">
      <c r="A850" s="43">
        <f t="shared" si="54"/>
        <v>1941</v>
      </c>
      <c r="B850" s="43">
        <f t="shared" si="55"/>
        <v>4</v>
      </c>
      <c r="C850" s="46">
        <f>Shiller!B852</f>
        <v>9.64</v>
      </c>
      <c r="D850" s="44">
        <f>Shiller!C852/12</f>
        <v>5.6944416666666664E-2</v>
      </c>
      <c r="E850" s="47">
        <f t="shared" si="52"/>
        <v>5.9070971645919772E-3</v>
      </c>
      <c r="F850" s="46">
        <f>Shiller!E852</f>
        <v>14.3</v>
      </c>
      <c r="G850" s="44">
        <f t="shared" si="53"/>
        <v>0.97732969974642692</v>
      </c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</row>
    <row r="851" spans="1:22" ht="15.75" x14ac:dyDescent="0.25">
      <c r="A851" s="43">
        <f t="shared" si="54"/>
        <v>1941</v>
      </c>
      <c r="B851" s="43">
        <f t="shared" si="55"/>
        <v>5</v>
      </c>
      <c r="C851" s="46">
        <f>Shiller!B853</f>
        <v>9.43</v>
      </c>
      <c r="D851" s="44">
        <f>Shiller!C853/12</f>
        <v>5.7222250000000002E-2</v>
      </c>
      <c r="E851" s="47">
        <f t="shared" si="52"/>
        <v>6.068107104984094E-3</v>
      </c>
      <c r="F851" s="46">
        <f>Shiller!E853</f>
        <v>14.4</v>
      </c>
      <c r="G851" s="44">
        <f t="shared" si="53"/>
        <v>1.0199404641071701</v>
      </c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</row>
    <row r="852" spans="1:22" ht="15.75" x14ac:dyDescent="0.25">
      <c r="A852" s="43">
        <f t="shared" si="54"/>
        <v>1941</v>
      </c>
      <c r="B852" s="43">
        <f t="shared" si="55"/>
        <v>6</v>
      </c>
      <c r="C852" s="46">
        <f>Shiller!B854</f>
        <v>9.76</v>
      </c>
      <c r="D852" s="44">
        <f>Shiller!C854/12</f>
        <v>5.7499999999999996E-2</v>
      </c>
      <c r="E852" s="47">
        <f t="shared" si="52"/>
        <v>5.8913934426229504E-3</v>
      </c>
      <c r="F852" s="46">
        <f>Shiller!E854</f>
        <v>14.7</v>
      </c>
      <c r="G852" s="44">
        <f t="shared" si="53"/>
        <v>1.0571209016393444</v>
      </c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</row>
    <row r="853" spans="1:22" ht="15.75" x14ac:dyDescent="0.25">
      <c r="A853" s="43">
        <f t="shared" si="54"/>
        <v>1941</v>
      </c>
      <c r="B853" s="43">
        <f t="shared" si="55"/>
        <v>7</v>
      </c>
      <c r="C853" s="46">
        <f>Shiller!B855</f>
        <v>10.26</v>
      </c>
      <c r="D853" s="44">
        <f>Shiller!C855/12</f>
        <v>5.7777749999999996E-2</v>
      </c>
      <c r="E853" s="47">
        <f t="shared" si="52"/>
        <v>5.6313596491228066E-3</v>
      </c>
      <c r="F853" s="46">
        <f>Shiller!E855</f>
        <v>14.7</v>
      </c>
      <c r="G853" s="44">
        <f t="shared" si="53"/>
        <v>0.9874006598571371</v>
      </c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</row>
    <row r="854" spans="1:22" ht="15.75" x14ac:dyDescent="0.25">
      <c r="A854" s="43">
        <f t="shared" si="54"/>
        <v>1941</v>
      </c>
      <c r="B854" s="43">
        <f t="shared" si="55"/>
        <v>8</v>
      </c>
      <c r="C854" s="46">
        <f>Shiller!B856</f>
        <v>10.210000000000001</v>
      </c>
      <c r="D854" s="44">
        <f>Shiller!C856/12</f>
        <v>5.8055583333333334E-2</v>
      </c>
      <c r="E854" s="47">
        <f t="shared" si="52"/>
        <v>5.6861492001305906E-3</v>
      </c>
      <c r="F854" s="46">
        <f>Shiller!E856</f>
        <v>14.9</v>
      </c>
      <c r="G854" s="44">
        <f t="shared" si="53"/>
        <v>0.99534049405097802</v>
      </c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</row>
    <row r="855" spans="1:22" ht="15.75" x14ac:dyDescent="0.25">
      <c r="A855" s="43">
        <f t="shared" si="54"/>
        <v>1941</v>
      </c>
      <c r="B855" s="43">
        <f t="shared" si="55"/>
        <v>9</v>
      </c>
      <c r="C855" s="46">
        <f>Shiller!B857</f>
        <v>10.24</v>
      </c>
      <c r="D855" s="44">
        <f>Shiller!C857/12</f>
        <v>5.8333333333333327E-2</v>
      </c>
      <c r="E855" s="47">
        <f t="shared" si="52"/>
        <v>5.696614583333333E-3</v>
      </c>
      <c r="F855" s="46">
        <f>Shiller!E857</f>
        <v>15.1</v>
      </c>
      <c r="G855" s="44">
        <f t="shared" si="53"/>
        <v>0.95310904309640521</v>
      </c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</row>
    <row r="856" spans="1:22" ht="15.75" x14ac:dyDescent="0.25">
      <c r="A856" s="43">
        <f t="shared" si="54"/>
        <v>1941</v>
      </c>
      <c r="B856" s="43">
        <f t="shared" si="55"/>
        <v>10</v>
      </c>
      <c r="C856" s="46">
        <f>Shiller!B858</f>
        <v>9.83</v>
      </c>
      <c r="D856" s="44">
        <f>Shiller!C858/12</f>
        <v>5.8611083333333334E-2</v>
      </c>
      <c r="E856" s="47">
        <f t="shared" si="52"/>
        <v>5.9624703289250592E-3</v>
      </c>
      <c r="F856" s="46">
        <f>Shiller!E858</f>
        <v>15.3</v>
      </c>
      <c r="G856" s="44">
        <f t="shared" si="53"/>
        <v>0.95297730696736282</v>
      </c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</row>
    <row r="857" spans="1:22" ht="15.75" x14ac:dyDescent="0.25">
      <c r="A857" s="43">
        <f t="shared" si="54"/>
        <v>1941</v>
      </c>
      <c r="B857" s="43">
        <f t="shared" si="55"/>
        <v>11</v>
      </c>
      <c r="C857" s="46">
        <f>Shiller!B859</f>
        <v>9.3699999999999992</v>
      </c>
      <c r="D857" s="44">
        <f>Shiller!C859/12</f>
        <v>5.8888916666666673E-2</v>
      </c>
      <c r="E857" s="47">
        <f t="shared" si="52"/>
        <v>6.2848363571682683E-3</v>
      </c>
      <c r="F857" s="46">
        <f>Shiller!E859</f>
        <v>15.4</v>
      </c>
      <c r="G857" s="44">
        <f t="shared" si="53"/>
        <v>0.93515184499833626</v>
      </c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</row>
    <row r="858" spans="1:22" ht="15.75" x14ac:dyDescent="0.25">
      <c r="A858" s="43">
        <f t="shared" si="54"/>
        <v>1941</v>
      </c>
      <c r="B858" s="43">
        <f t="shared" si="55"/>
        <v>12</v>
      </c>
      <c r="C858" s="46">
        <f>Shiller!B860</f>
        <v>8.76</v>
      </c>
      <c r="D858" s="44">
        <f>Shiller!C860/12</f>
        <v>5.9166666666666666E-2</v>
      </c>
      <c r="E858" s="47">
        <f t="shared" si="52"/>
        <v>6.7541856925418574E-3</v>
      </c>
      <c r="F858" s="46">
        <f>Shiller!E860</f>
        <v>15.5</v>
      </c>
      <c r="G858" s="44">
        <f t="shared" si="53"/>
        <v>1.0131745096898661</v>
      </c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</row>
    <row r="859" spans="1:22" ht="15.75" x14ac:dyDescent="0.25">
      <c r="A859" s="43">
        <f t="shared" si="54"/>
        <v>1942</v>
      </c>
      <c r="B859" s="43">
        <f t="shared" si="55"/>
        <v>1</v>
      </c>
      <c r="C859" s="46">
        <f>Shiller!B861</f>
        <v>8.93</v>
      </c>
      <c r="D859" s="44">
        <f>Shiller!C861/12</f>
        <v>5.8611083333333334E-2</v>
      </c>
      <c r="E859" s="47">
        <f t="shared" si="52"/>
        <v>6.5633911907428148E-3</v>
      </c>
      <c r="F859" s="46">
        <f>Shiller!E861</f>
        <v>15.7</v>
      </c>
      <c r="G859" s="44">
        <f t="shared" si="53"/>
        <v>0.96907774332478114</v>
      </c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</row>
    <row r="860" spans="1:22" ht="15.75" x14ac:dyDescent="0.25">
      <c r="A860" s="43">
        <f t="shared" si="54"/>
        <v>1942</v>
      </c>
      <c r="B860" s="43">
        <f t="shared" si="55"/>
        <v>2</v>
      </c>
      <c r="C860" s="46">
        <f>Shiller!B862</f>
        <v>8.65</v>
      </c>
      <c r="D860" s="44">
        <f>Shiller!C862/12</f>
        <v>5.8055583333333334E-2</v>
      </c>
      <c r="E860" s="47">
        <f t="shared" si="52"/>
        <v>6.7116281310211946E-3</v>
      </c>
      <c r="F860" s="46">
        <f>Shiller!E862</f>
        <v>15.8</v>
      </c>
      <c r="G860" s="44">
        <f t="shared" si="53"/>
        <v>0.94055555876685926</v>
      </c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</row>
    <row r="861" spans="1:22" ht="15.75" x14ac:dyDescent="0.25">
      <c r="A861" s="43">
        <f t="shared" si="54"/>
        <v>1942</v>
      </c>
      <c r="B861" s="43">
        <f t="shared" si="55"/>
        <v>3</v>
      </c>
      <c r="C861" s="46">
        <f>Shiller!B863</f>
        <v>8.18</v>
      </c>
      <c r="D861" s="44">
        <f>Shiller!C863/12</f>
        <v>5.7499999999999996E-2</v>
      </c>
      <c r="E861" s="47">
        <f t="shared" si="52"/>
        <v>7.0293398533007329E-3</v>
      </c>
      <c r="F861" s="46">
        <f>Shiller!E863</f>
        <v>16</v>
      </c>
      <c r="G861" s="44">
        <f t="shared" si="53"/>
        <v>0.9595115339640693</v>
      </c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</row>
    <row r="862" spans="1:22" ht="15.75" x14ac:dyDescent="0.25">
      <c r="A862" s="43">
        <f t="shared" si="54"/>
        <v>1942</v>
      </c>
      <c r="B862" s="43">
        <f t="shared" si="55"/>
        <v>4</v>
      </c>
      <c r="C862" s="46">
        <f>Shiller!B864</f>
        <v>7.84</v>
      </c>
      <c r="D862" s="44">
        <f>Shiller!C864/12</f>
        <v>5.6666666666666671E-2</v>
      </c>
      <c r="E862" s="47">
        <f t="shared" si="52"/>
        <v>7.2278911564625853E-3</v>
      </c>
      <c r="F862" s="46">
        <f>Shiller!E864</f>
        <v>16.100000000000001</v>
      </c>
      <c r="G862" s="44">
        <f t="shared" si="53"/>
        <v>1.0062966904553232</v>
      </c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</row>
    <row r="863" spans="1:22" ht="15.75" x14ac:dyDescent="0.25">
      <c r="A863" s="43">
        <f t="shared" si="54"/>
        <v>1942</v>
      </c>
      <c r="B863" s="43">
        <f t="shared" si="55"/>
        <v>5</v>
      </c>
      <c r="C863" s="46">
        <f>Shiller!B865</f>
        <v>7.93</v>
      </c>
      <c r="D863" s="44">
        <f>Shiller!C865/12</f>
        <v>5.5833333333333339E-2</v>
      </c>
      <c r="E863" s="47">
        <f t="shared" si="52"/>
        <v>7.0407734342160582E-3</v>
      </c>
      <c r="F863" s="46">
        <f>Shiller!E865</f>
        <v>16.3</v>
      </c>
      <c r="G863" s="44">
        <f t="shared" si="53"/>
        <v>1.0574821353509878</v>
      </c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</row>
    <row r="864" spans="1:22" ht="15.75" x14ac:dyDescent="0.25">
      <c r="A864" s="43">
        <f t="shared" si="54"/>
        <v>1942</v>
      </c>
      <c r="B864" s="43">
        <f t="shared" si="55"/>
        <v>6</v>
      </c>
      <c r="C864" s="46">
        <f>Shiller!B866</f>
        <v>8.33</v>
      </c>
      <c r="D864" s="44">
        <f>Shiller!C866/12</f>
        <v>5.5E-2</v>
      </c>
      <c r="E864" s="47">
        <f t="shared" si="52"/>
        <v>6.6026410564225691E-3</v>
      </c>
      <c r="F864" s="46">
        <f>Shiller!E866</f>
        <v>16.3</v>
      </c>
      <c r="G864" s="44">
        <f t="shared" si="53"/>
        <v>1.0374930459988878</v>
      </c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</row>
    <row r="865" spans="1:22" ht="15.75" x14ac:dyDescent="0.25">
      <c r="A865" s="43">
        <f t="shared" si="54"/>
        <v>1942</v>
      </c>
      <c r="B865" s="43">
        <f t="shared" si="55"/>
        <v>7</v>
      </c>
      <c r="C865" s="46">
        <f>Shiller!B867</f>
        <v>8.64</v>
      </c>
      <c r="D865" s="44">
        <f>Shiller!C867/12</f>
        <v>5.3888916666666668E-2</v>
      </c>
      <c r="E865" s="47">
        <f t="shared" si="52"/>
        <v>6.2371431327160488E-3</v>
      </c>
      <c r="F865" s="46">
        <f>Shiller!E867</f>
        <v>16.399999999999999</v>
      </c>
      <c r="G865" s="44">
        <f t="shared" si="53"/>
        <v>0.99442457298681242</v>
      </c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</row>
    <row r="866" spans="1:22" ht="15.75" x14ac:dyDescent="0.25">
      <c r="A866" s="43">
        <f t="shared" si="54"/>
        <v>1942</v>
      </c>
      <c r="B866" s="43">
        <f t="shared" si="55"/>
        <v>8</v>
      </c>
      <c r="C866" s="46">
        <f>Shiller!B868</f>
        <v>8.59</v>
      </c>
      <c r="D866" s="44">
        <f>Shiller!C868/12</f>
        <v>5.2777750000000005E-2</v>
      </c>
      <c r="E866" s="47">
        <f t="shared" si="52"/>
        <v>6.144091967403959E-3</v>
      </c>
      <c r="F866" s="46">
        <f>Shiller!E868</f>
        <v>16.5</v>
      </c>
      <c r="G866" s="44">
        <f t="shared" si="53"/>
        <v>1.0166213911525028</v>
      </c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</row>
    <row r="867" spans="1:22" ht="15.75" x14ac:dyDescent="0.25">
      <c r="A867" s="43">
        <f t="shared" si="54"/>
        <v>1942</v>
      </c>
      <c r="B867" s="43">
        <f t="shared" si="55"/>
        <v>9</v>
      </c>
      <c r="C867" s="46">
        <f>Shiller!B869</f>
        <v>8.68</v>
      </c>
      <c r="D867" s="44">
        <f>Shiller!C869/12</f>
        <v>5.1666666666666666E-2</v>
      </c>
      <c r="E867" s="47">
        <f t="shared" si="52"/>
        <v>5.9523809523809529E-3</v>
      </c>
      <c r="F867" s="46">
        <f>Shiller!E869</f>
        <v>16.5</v>
      </c>
      <c r="G867" s="44">
        <f t="shared" si="53"/>
        <v>1.0668260253686179</v>
      </c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</row>
    <row r="868" spans="1:22" ht="15.75" x14ac:dyDescent="0.25">
      <c r="A868" s="43">
        <f t="shared" si="54"/>
        <v>1942</v>
      </c>
      <c r="B868" s="43">
        <f t="shared" si="55"/>
        <v>10</v>
      </c>
      <c r="C868" s="46">
        <f>Shiller!B870</f>
        <v>9.32</v>
      </c>
      <c r="D868" s="44">
        <f>Shiller!C870/12</f>
        <v>5.0833333333333335E-2</v>
      </c>
      <c r="E868" s="47">
        <f t="shared" si="52"/>
        <v>5.454220314735336E-3</v>
      </c>
      <c r="F868" s="46">
        <f>Shiller!E870</f>
        <v>16.7</v>
      </c>
      <c r="G868" s="44">
        <f t="shared" si="53"/>
        <v>1.0155004598405886</v>
      </c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</row>
    <row r="869" spans="1:22" ht="15.75" x14ac:dyDescent="0.25">
      <c r="A869" s="43">
        <f t="shared" si="54"/>
        <v>1942</v>
      </c>
      <c r="B869" s="43">
        <f t="shared" si="55"/>
        <v>11</v>
      </c>
      <c r="C869" s="46">
        <f>Shiller!B871</f>
        <v>9.4700000000000006</v>
      </c>
      <c r="D869" s="44">
        <f>Shiller!C871/12</f>
        <v>4.9999999999999996E-2</v>
      </c>
      <c r="E869" s="47">
        <f t="shared" si="52"/>
        <v>5.2798310454065462E-3</v>
      </c>
      <c r="F869" s="46">
        <f>Shiller!E871</f>
        <v>16.8</v>
      </c>
      <c r="G869" s="44">
        <f t="shared" si="53"/>
        <v>1.0046112607236806</v>
      </c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</row>
    <row r="870" spans="1:22" ht="15.75" x14ac:dyDescent="0.25">
      <c r="A870" s="43">
        <f t="shared" si="54"/>
        <v>1942</v>
      </c>
      <c r="B870" s="43">
        <f t="shared" si="55"/>
        <v>12</v>
      </c>
      <c r="C870" s="46">
        <f>Shiller!B872</f>
        <v>9.52</v>
      </c>
      <c r="D870" s="44">
        <f>Shiller!C872/12</f>
        <v>4.9166666666666664E-2</v>
      </c>
      <c r="E870" s="47">
        <f t="shared" si="52"/>
        <v>5.1645658263305321E-3</v>
      </c>
      <c r="F870" s="46">
        <f>Shiller!E872</f>
        <v>16.899999999999999</v>
      </c>
      <c r="G870" s="44">
        <f t="shared" si="53"/>
        <v>1.0650385154061626</v>
      </c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</row>
    <row r="871" spans="1:22" ht="15.75" x14ac:dyDescent="0.25">
      <c r="A871" s="43">
        <f t="shared" si="54"/>
        <v>1943</v>
      </c>
      <c r="B871" s="43">
        <f t="shared" si="55"/>
        <v>1</v>
      </c>
      <c r="C871" s="46">
        <f>Shiller!B873</f>
        <v>10.09</v>
      </c>
      <c r="D871" s="44">
        <f>Shiller!C873/12</f>
        <v>4.9166666666666664E-2</v>
      </c>
      <c r="E871" s="47">
        <f t="shared" si="52"/>
        <v>4.8728113643871822E-3</v>
      </c>
      <c r="F871" s="46">
        <f>Shiller!E873</f>
        <v>16.899999999999999</v>
      </c>
      <c r="G871" s="44">
        <f t="shared" si="53"/>
        <v>1.0643376280145358</v>
      </c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</row>
    <row r="872" spans="1:22" ht="15.75" x14ac:dyDescent="0.25">
      <c r="A872" s="43">
        <f t="shared" si="54"/>
        <v>1943</v>
      </c>
      <c r="B872" s="43">
        <f t="shared" si="55"/>
        <v>2</v>
      </c>
      <c r="C872" s="46">
        <f>Shiller!B874</f>
        <v>10.69</v>
      </c>
      <c r="D872" s="44">
        <f>Shiller!C874/12</f>
        <v>4.9166666666666664E-2</v>
      </c>
      <c r="E872" s="47">
        <f t="shared" si="52"/>
        <v>4.5993140006236359E-3</v>
      </c>
      <c r="F872" s="46">
        <f>Shiller!E874</f>
        <v>16.899999999999999</v>
      </c>
      <c r="G872" s="44">
        <f t="shared" si="53"/>
        <v>1.022084683939928</v>
      </c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</row>
    <row r="873" spans="1:22" ht="15.75" x14ac:dyDescent="0.25">
      <c r="A873" s="43">
        <f t="shared" si="54"/>
        <v>1943</v>
      </c>
      <c r="B873" s="43">
        <f t="shared" si="55"/>
        <v>3</v>
      </c>
      <c r="C873" s="46">
        <f>Shiller!B875</f>
        <v>11.07</v>
      </c>
      <c r="D873" s="44">
        <f>Shiller!C875/12</f>
        <v>4.9166666666666664E-2</v>
      </c>
      <c r="E873" s="47">
        <f t="shared" si="52"/>
        <v>4.4414333032219205E-3</v>
      </c>
      <c r="F873" s="46">
        <f>Shiller!E875</f>
        <v>17.2</v>
      </c>
      <c r="G873" s="44">
        <f t="shared" si="53"/>
        <v>1.0259866679126561</v>
      </c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</row>
    <row r="874" spans="1:22" ht="15.75" x14ac:dyDescent="0.25">
      <c r="A874" s="43">
        <f t="shared" si="54"/>
        <v>1943</v>
      </c>
      <c r="B874" s="43">
        <f t="shared" si="55"/>
        <v>4</v>
      </c>
      <c r="C874" s="46">
        <f>Shiller!B876</f>
        <v>11.44</v>
      </c>
      <c r="D874" s="44">
        <f>Shiller!C876/12</f>
        <v>4.9166666666666664E-2</v>
      </c>
      <c r="E874" s="47">
        <f t="shared" si="52"/>
        <v>4.297785547785548E-3</v>
      </c>
      <c r="F874" s="46">
        <f>Shiller!E876</f>
        <v>17.399999999999999</v>
      </c>
      <c r="G874" s="44">
        <f t="shared" si="53"/>
        <v>1.037694388944389</v>
      </c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</row>
    <row r="875" spans="1:22" ht="15.75" x14ac:dyDescent="0.25">
      <c r="A875" s="43">
        <f t="shared" si="54"/>
        <v>1943</v>
      </c>
      <c r="B875" s="43">
        <f t="shared" si="55"/>
        <v>5</v>
      </c>
      <c r="C875" s="46">
        <f>Shiller!B877</f>
        <v>11.89</v>
      </c>
      <c r="D875" s="44">
        <f>Shiller!C877/12</f>
        <v>4.9166666666666664E-2</v>
      </c>
      <c r="E875" s="47">
        <f t="shared" si="52"/>
        <v>4.1351275581721332E-3</v>
      </c>
      <c r="F875" s="46">
        <f>Shiller!E877</f>
        <v>17.5</v>
      </c>
      <c r="G875" s="44">
        <f t="shared" si="53"/>
        <v>1.0217970283151105</v>
      </c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</row>
    <row r="876" spans="1:22" ht="15.75" x14ac:dyDescent="0.25">
      <c r="A876" s="43">
        <f t="shared" si="54"/>
        <v>1943</v>
      </c>
      <c r="B876" s="43">
        <f t="shared" si="55"/>
        <v>6</v>
      </c>
      <c r="C876" s="46">
        <f>Shiller!B878</f>
        <v>12.1</v>
      </c>
      <c r="D876" s="44">
        <f>Shiller!C878/12</f>
        <v>4.9166666666666664E-2</v>
      </c>
      <c r="E876" s="47">
        <f t="shared" si="52"/>
        <v>4.0633608815426993E-3</v>
      </c>
      <c r="F876" s="46">
        <f>Shiller!E878</f>
        <v>17.5</v>
      </c>
      <c r="G876" s="44">
        <f t="shared" si="53"/>
        <v>1.0305903866248696</v>
      </c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</row>
    <row r="877" spans="1:22" ht="15.75" x14ac:dyDescent="0.25">
      <c r="A877" s="43">
        <f t="shared" si="54"/>
        <v>1943</v>
      </c>
      <c r="B877" s="43">
        <f t="shared" si="55"/>
        <v>7</v>
      </c>
      <c r="C877" s="46">
        <f>Shiller!B879</f>
        <v>12.35</v>
      </c>
      <c r="D877" s="44">
        <f>Shiller!C879/12</f>
        <v>4.9444416666666664E-2</v>
      </c>
      <c r="E877" s="47">
        <f t="shared" si="52"/>
        <v>4.0035964912280703E-3</v>
      </c>
      <c r="F877" s="46">
        <f>Shiller!E879</f>
        <v>17.399999999999999</v>
      </c>
      <c r="G877" s="44">
        <f t="shared" si="53"/>
        <v>0.96010572375246694</v>
      </c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</row>
    <row r="878" spans="1:22" ht="15.75" x14ac:dyDescent="0.25">
      <c r="A878" s="43">
        <f t="shared" si="54"/>
        <v>1943</v>
      </c>
      <c r="B878" s="43">
        <f t="shared" si="55"/>
        <v>8</v>
      </c>
      <c r="C878" s="46">
        <f>Shiller!B880</f>
        <v>11.74</v>
      </c>
      <c r="D878" s="44">
        <f>Shiller!C880/12</f>
        <v>4.9722249999999996E-2</v>
      </c>
      <c r="E878" s="47">
        <f t="shared" si="52"/>
        <v>4.2352853492333897E-3</v>
      </c>
      <c r="F878" s="46">
        <f>Shiller!E880</f>
        <v>17.3</v>
      </c>
      <c r="G878" s="44">
        <f t="shared" si="53"/>
        <v>1.0196604943801524</v>
      </c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</row>
    <row r="879" spans="1:22" ht="15.75" x14ac:dyDescent="0.25">
      <c r="A879" s="43">
        <f t="shared" si="54"/>
        <v>1943</v>
      </c>
      <c r="B879" s="43">
        <f t="shared" si="55"/>
        <v>9</v>
      </c>
      <c r="C879" s="46">
        <f>Shiller!B881</f>
        <v>11.99</v>
      </c>
      <c r="D879" s="44">
        <f>Shiller!C881/12</f>
        <v>4.9999999999999996E-2</v>
      </c>
      <c r="E879" s="47">
        <f t="shared" si="52"/>
        <v>4.1701417848206837E-3</v>
      </c>
      <c r="F879" s="46">
        <f>Shiller!E881</f>
        <v>17.399999999999999</v>
      </c>
      <c r="G879" s="44">
        <f t="shared" si="53"/>
        <v>0.99499582985821533</v>
      </c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</row>
    <row r="880" spans="1:22" ht="15.75" x14ac:dyDescent="0.25">
      <c r="A880" s="43">
        <f t="shared" si="54"/>
        <v>1943</v>
      </c>
      <c r="B880" s="43">
        <f t="shared" si="55"/>
        <v>10</v>
      </c>
      <c r="C880" s="46">
        <f>Shiller!B882</f>
        <v>11.88</v>
      </c>
      <c r="D880" s="44">
        <f>Shiller!C882/12</f>
        <v>5.0277750000000003E-2</v>
      </c>
      <c r="E880" s="47">
        <f t="shared" si="52"/>
        <v>4.2321338383838379E-3</v>
      </c>
      <c r="F880" s="46">
        <f>Shiller!E882</f>
        <v>17.399999999999999</v>
      </c>
      <c r="G880" s="44">
        <f t="shared" si="53"/>
        <v>0.95793583754208744</v>
      </c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</row>
    <row r="881" spans="1:22" ht="15.75" x14ac:dyDescent="0.25">
      <c r="A881" s="43">
        <f t="shared" si="54"/>
        <v>1943</v>
      </c>
      <c r="B881" s="43">
        <f t="shared" si="55"/>
        <v>11</v>
      </c>
      <c r="C881" s="46">
        <f>Shiller!B883</f>
        <v>11.33</v>
      </c>
      <c r="D881" s="44">
        <f>Shiller!C883/12</f>
        <v>5.0555583333333327E-2</v>
      </c>
      <c r="E881" s="47">
        <f t="shared" si="52"/>
        <v>4.4620991468078842E-3</v>
      </c>
      <c r="F881" s="46">
        <f>Shiller!E883</f>
        <v>17.399999999999999</v>
      </c>
      <c r="G881" s="44">
        <f t="shared" si="53"/>
        <v>1.0177012871432773</v>
      </c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</row>
    <row r="882" spans="1:22" ht="15.75" x14ac:dyDescent="0.25">
      <c r="A882" s="43">
        <f t="shared" si="54"/>
        <v>1943</v>
      </c>
      <c r="B882" s="43">
        <f t="shared" si="55"/>
        <v>12</v>
      </c>
      <c r="C882" s="46">
        <f>Shiller!B884</f>
        <v>11.48</v>
      </c>
      <c r="D882" s="44">
        <f>Shiller!C884/12</f>
        <v>5.0833333333333335E-2</v>
      </c>
      <c r="E882" s="47">
        <f t="shared" si="52"/>
        <v>4.4279907084785134E-3</v>
      </c>
      <c r="F882" s="46">
        <f>Shiller!E884</f>
        <v>17.399999999999999</v>
      </c>
      <c r="G882" s="44">
        <f t="shared" si="53"/>
        <v>1.0366579558652731</v>
      </c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</row>
    <row r="883" spans="1:22" ht="15.75" x14ac:dyDescent="0.25">
      <c r="A883" s="43">
        <f t="shared" si="54"/>
        <v>1944</v>
      </c>
      <c r="B883" s="43">
        <f t="shared" si="55"/>
        <v>1</v>
      </c>
      <c r="C883" s="46">
        <f>Shiller!B885</f>
        <v>11.85</v>
      </c>
      <c r="D883" s="44">
        <f>Shiller!C885/12</f>
        <v>5.1111083333333335E-2</v>
      </c>
      <c r="E883" s="47">
        <f t="shared" si="52"/>
        <v>4.3131715893108304E-3</v>
      </c>
      <c r="F883" s="46">
        <f>Shiller!E885</f>
        <v>17.399999999999999</v>
      </c>
      <c r="G883" s="44">
        <f t="shared" si="53"/>
        <v>0.99756211673699013</v>
      </c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</row>
    <row r="884" spans="1:22" ht="15.75" x14ac:dyDescent="0.25">
      <c r="A884" s="43">
        <f t="shared" si="54"/>
        <v>1944</v>
      </c>
      <c r="B884" s="43">
        <f t="shared" si="55"/>
        <v>2</v>
      </c>
      <c r="C884" s="46">
        <f>Shiller!B886</f>
        <v>11.77</v>
      </c>
      <c r="D884" s="44">
        <f>Shiller!C886/12</f>
        <v>5.1388916666666666E-2</v>
      </c>
      <c r="E884" s="47">
        <f t="shared" si="52"/>
        <v>4.3660931747380345E-3</v>
      </c>
      <c r="F884" s="46">
        <f>Shiller!E886</f>
        <v>17.399999999999999</v>
      </c>
      <c r="G884" s="44">
        <f t="shared" si="53"/>
        <v>1.032403476352308</v>
      </c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</row>
    <row r="885" spans="1:22" ht="15.75" x14ac:dyDescent="0.25">
      <c r="A885" s="43">
        <f t="shared" si="54"/>
        <v>1944</v>
      </c>
      <c r="B885" s="43">
        <f t="shared" si="55"/>
        <v>3</v>
      </c>
      <c r="C885" s="46">
        <f>Shiller!B887</f>
        <v>12.1</v>
      </c>
      <c r="D885" s="44">
        <f>Shiller!C887/12</f>
        <v>5.1666666666666666E-2</v>
      </c>
      <c r="E885" s="47">
        <f t="shared" si="52"/>
        <v>4.2699724517906339E-3</v>
      </c>
      <c r="F885" s="46">
        <f>Shiller!E887</f>
        <v>17.399999999999999</v>
      </c>
      <c r="G885" s="44">
        <f t="shared" si="53"/>
        <v>0.9812994883903976</v>
      </c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</row>
    <row r="886" spans="1:22" ht="15.75" x14ac:dyDescent="0.25">
      <c r="A886" s="43">
        <f t="shared" si="54"/>
        <v>1944</v>
      </c>
      <c r="B886" s="43">
        <f t="shared" si="55"/>
        <v>4</v>
      </c>
      <c r="C886" s="46">
        <f>Shiller!B888</f>
        <v>11.89</v>
      </c>
      <c r="D886" s="44">
        <f>Shiller!C888/12</f>
        <v>5.1944416666666667E-2</v>
      </c>
      <c r="E886" s="47">
        <f t="shared" si="52"/>
        <v>4.368748247827306E-3</v>
      </c>
      <c r="F886" s="46">
        <f>Shiller!E888</f>
        <v>17.5</v>
      </c>
      <c r="G886" s="44">
        <f t="shared" si="53"/>
        <v>1.0220306490047659</v>
      </c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</row>
    <row r="887" spans="1:22" ht="15.75" x14ac:dyDescent="0.25">
      <c r="A887" s="43">
        <f t="shared" si="54"/>
        <v>1944</v>
      </c>
      <c r="B887" s="43">
        <f t="shared" si="55"/>
        <v>5</v>
      </c>
      <c r="C887" s="46">
        <f>Shiller!B889</f>
        <v>12.1</v>
      </c>
      <c r="D887" s="44">
        <f>Shiller!C889/12</f>
        <v>5.2222249999999998E-2</v>
      </c>
      <c r="E887" s="47">
        <f t="shared" si="52"/>
        <v>4.3158884297520659E-3</v>
      </c>
      <c r="F887" s="46">
        <f>Shiller!E889</f>
        <v>17.5</v>
      </c>
      <c r="G887" s="44">
        <f t="shared" si="53"/>
        <v>1.0454738523666416</v>
      </c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</row>
    <row r="888" spans="1:22" ht="15.75" x14ac:dyDescent="0.25">
      <c r="A888" s="43">
        <f t="shared" si="54"/>
        <v>1944</v>
      </c>
      <c r="B888" s="43">
        <f t="shared" si="55"/>
        <v>6</v>
      </c>
      <c r="C888" s="46">
        <f>Shiller!B890</f>
        <v>12.67</v>
      </c>
      <c r="D888" s="44">
        <f>Shiller!C890/12</f>
        <v>5.2499999999999998E-2</v>
      </c>
      <c r="E888" s="47">
        <f t="shared" si="52"/>
        <v>4.1436464088397788E-3</v>
      </c>
      <c r="F888" s="46">
        <f>Shiller!E890</f>
        <v>17.600000000000001</v>
      </c>
      <c r="G888" s="44">
        <f t="shared" si="53"/>
        <v>1.0243925550368103</v>
      </c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</row>
    <row r="889" spans="1:22" ht="15.75" x14ac:dyDescent="0.25">
      <c r="A889" s="43">
        <f t="shared" si="54"/>
        <v>1944</v>
      </c>
      <c r="B889" s="43">
        <f t="shared" si="55"/>
        <v>7</v>
      </c>
      <c r="C889" s="46">
        <f>Shiller!B891</f>
        <v>13</v>
      </c>
      <c r="D889" s="44">
        <f>Shiller!C891/12</f>
        <v>5.2777750000000005E-2</v>
      </c>
      <c r="E889" s="47">
        <f t="shared" si="52"/>
        <v>4.0598269230769238E-3</v>
      </c>
      <c r="F889" s="46">
        <f>Shiller!E891</f>
        <v>17.7</v>
      </c>
      <c r="G889" s="44">
        <f t="shared" si="53"/>
        <v>0.98944444230769235</v>
      </c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</row>
    <row r="890" spans="1:22" ht="15.75" x14ac:dyDescent="0.25">
      <c r="A890" s="43">
        <f t="shared" si="54"/>
        <v>1944</v>
      </c>
      <c r="B890" s="43">
        <f t="shared" si="55"/>
        <v>8</v>
      </c>
      <c r="C890" s="46">
        <f>Shiller!B892</f>
        <v>12.81</v>
      </c>
      <c r="D890" s="44">
        <f>Shiller!C892/12</f>
        <v>5.305558333333333E-2</v>
      </c>
      <c r="E890" s="47">
        <f t="shared" si="52"/>
        <v>4.1417317200104081E-3</v>
      </c>
      <c r="F890" s="46">
        <f>Shiller!E892</f>
        <v>17.7</v>
      </c>
      <c r="G890" s="44">
        <f t="shared" si="53"/>
        <v>0.98774828909705958</v>
      </c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</row>
    <row r="891" spans="1:22" ht="15.75" x14ac:dyDescent="0.25">
      <c r="A891" s="43">
        <f t="shared" si="54"/>
        <v>1944</v>
      </c>
      <c r="B891" s="43">
        <f t="shared" si="55"/>
        <v>9</v>
      </c>
      <c r="C891" s="46">
        <f>Shiller!B893</f>
        <v>12.6</v>
      </c>
      <c r="D891" s="44">
        <f>Shiller!C893/12</f>
        <v>5.3333333333333337E-2</v>
      </c>
      <c r="E891" s="47">
        <f t="shared" si="52"/>
        <v>4.2328042328042331E-3</v>
      </c>
      <c r="F891" s="46">
        <f>Shiller!E893</f>
        <v>17.7</v>
      </c>
      <c r="G891" s="44">
        <f t="shared" si="53"/>
        <v>1.0288359788359789</v>
      </c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</row>
    <row r="892" spans="1:22" ht="15.75" x14ac:dyDescent="0.25">
      <c r="A892" s="43">
        <f t="shared" si="54"/>
        <v>1944</v>
      </c>
      <c r="B892" s="43">
        <f t="shared" si="55"/>
        <v>10</v>
      </c>
      <c r="C892" s="46">
        <f>Shiller!B894</f>
        <v>12.91</v>
      </c>
      <c r="D892" s="44">
        <f>Shiller!C894/12</f>
        <v>5.3333333333333337E-2</v>
      </c>
      <c r="E892" s="47">
        <f t="shared" si="52"/>
        <v>4.1311644719855415E-3</v>
      </c>
      <c r="F892" s="46">
        <f>Shiller!E894</f>
        <v>17.7</v>
      </c>
      <c r="G892" s="44">
        <f t="shared" si="53"/>
        <v>0.99715982442550999</v>
      </c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</row>
    <row r="893" spans="1:22" ht="15.75" x14ac:dyDescent="0.25">
      <c r="A893" s="43">
        <f t="shared" si="54"/>
        <v>1944</v>
      </c>
      <c r="B893" s="43">
        <f t="shared" si="55"/>
        <v>11</v>
      </c>
      <c r="C893" s="46">
        <f>Shiller!B895</f>
        <v>12.82</v>
      </c>
      <c r="D893" s="44">
        <f>Shiller!C895/12</f>
        <v>5.3333333333333337E-2</v>
      </c>
      <c r="E893" s="47">
        <f t="shared" si="52"/>
        <v>4.1601664066562667E-3</v>
      </c>
      <c r="F893" s="46">
        <f>Shiller!E895</f>
        <v>17.7</v>
      </c>
      <c r="G893" s="44">
        <f t="shared" si="53"/>
        <v>1.0202603609762364</v>
      </c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</row>
    <row r="894" spans="1:22" ht="15.75" x14ac:dyDescent="0.25">
      <c r="A894" s="43">
        <f t="shared" si="54"/>
        <v>1944</v>
      </c>
      <c r="B894" s="43">
        <f t="shared" si="55"/>
        <v>12</v>
      </c>
      <c r="C894" s="46">
        <f>Shiller!B896</f>
        <v>13.1</v>
      </c>
      <c r="D894" s="44">
        <f>Shiller!C896/12</f>
        <v>5.3333333333333337E-2</v>
      </c>
      <c r="E894" s="47">
        <f t="shared" si="52"/>
        <v>4.0712468193384223E-3</v>
      </c>
      <c r="F894" s="46">
        <f>Shiller!E896</f>
        <v>17.8</v>
      </c>
      <c r="G894" s="44">
        <f t="shared" si="53"/>
        <v>1.0338422391857507</v>
      </c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</row>
    <row r="895" spans="1:22" ht="15.75" x14ac:dyDescent="0.25">
      <c r="A895" s="43">
        <f t="shared" si="54"/>
        <v>1945</v>
      </c>
      <c r="B895" s="43">
        <f t="shared" si="55"/>
        <v>1</v>
      </c>
      <c r="C895" s="46">
        <f>Shiller!B897</f>
        <v>13.49</v>
      </c>
      <c r="D895" s="44">
        <f>Shiller!C897/12</f>
        <v>5.3611083333333337E-2</v>
      </c>
      <c r="E895" s="47">
        <f t="shared" si="52"/>
        <v>3.9741351618482832E-3</v>
      </c>
      <c r="F895" s="46">
        <f>Shiller!E897</f>
        <v>17.8</v>
      </c>
      <c r="G895" s="44">
        <f t="shared" si="53"/>
        <v>1.0373321781566591</v>
      </c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</row>
    <row r="896" spans="1:22" ht="15.75" x14ac:dyDescent="0.25">
      <c r="A896" s="43">
        <f t="shared" si="54"/>
        <v>1945</v>
      </c>
      <c r="B896" s="43">
        <f t="shared" si="55"/>
        <v>2</v>
      </c>
      <c r="C896" s="46">
        <f>Shiller!B898</f>
        <v>13.94</v>
      </c>
      <c r="D896" s="44">
        <f>Shiller!C898/12</f>
        <v>5.3888916666666668E-2</v>
      </c>
      <c r="E896" s="47">
        <f t="shared" si="52"/>
        <v>3.8657759445241513E-3</v>
      </c>
      <c r="F896" s="46">
        <f>Shiller!E898</f>
        <v>17.8</v>
      </c>
      <c r="G896" s="44">
        <f t="shared" si="53"/>
        <v>1.0031484158297466</v>
      </c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</row>
    <row r="897" spans="1:22" ht="15.75" x14ac:dyDescent="0.25">
      <c r="A897" s="43">
        <f t="shared" si="54"/>
        <v>1945</v>
      </c>
      <c r="B897" s="43">
        <f t="shared" si="55"/>
        <v>3</v>
      </c>
      <c r="C897" s="46">
        <f>Shiller!B899</f>
        <v>13.93</v>
      </c>
      <c r="D897" s="44">
        <f>Shiller!C899/12</f>
        <v>5.4166666666666669E-2</v>
      </c>
      <c r="E897" s="47">
        <f t="shared" si="52"/>
        <v>3.8884900693945922E-3</v>
      </c>
      <c r="F897" s="46">
        <f>Shiller!E899</f>
        <v>17.8</v>
      </c>
      <c r="G897" s="44">
        <f t="shared" si="53"/>
        <v>1.029014118210098</v>
      </c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</row>
    <row r="898" spans="1:22" ht="15.75" x14ac:dyDescent="0.25">
      <c r="A898" s="43">
        <f t="shared" si="54"/>
        <v>1945</v>
      </c>
      <c r="B898" s="43">
        <f t="shared" si="55"/>
        <v>4</v>
      </c>
      <c r="C898" s="46">
        <f>Shiller!B900</f>
        <v>14.28</v>
      </c>
      <c r="D898" s="44">
        <f>Shiller!C900/12</f>
        <v>5.4166666666666669E-2</v>
      </c>
      <c r="E898" s="47">
        <f t="shared" si="52"/>
        <v>3.7931839402427642E-3</v>
      </c>
      <c r="F898" s="46">
        <f>Shiller!E900</f>
        <v>17.8</v>
      </c>
      <c r="G898" s="44">
        <f t="shared" si="53"/>
        <v>1.0358104601244595</v>
      </c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</row>
    <row r="899" spans="1:22" ht="15.75" x14ac:dyDescent="0.25">
      <c r="A899" s="43">
        <f t="shared" si="54"/>
        <v>1945</v>
      </c>
      <c r="B899" s="43">
        <f t="shared" si="55"/>
        <v>5</v>
      </c>
      <c r="C899" s="46">
        <f>Shiller!B901</f>
        <v>14.82</v>
      </c>
      <c r="D899" s="44">
        <f>Shiller!C901/12</f>
        <v>5.4166666666666669E-2</v>
      </c>
      <c r="E899" s="47">
        <f t="shared" si="52"/>
        <v>3.6549707602339184E-3</v>
      </c>
      <c r="F899" s="46">
        <f>Shiller!E901</f>
        <v>17.899999999999999</v>
      </c>
      <c r="G899" s="44">
        <f t="shared" si="53"/>
        <v>1.0106225597284044</v>
      </c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</row>
    <row r="900" spans="1:22" ht="15.75" x14ac:dyDescent="0.25">
      <c r="A900" s="43">
        <f t="shared" si="54"/>
        <v>1945</v>
      </c>
      <c r="B900" s="43">
        <f t="shared" si="55"/>
        <v>6</v>
      </c>
      <c r="C900" s="46">
        <f>Shiller!B902</f>
        <v>15.09</v>
      </c>
      <c r="D900" s="44">
        <f>Shiller!C902/12</f>
        <v>5.4166666666666669E-2</v>
      </c>
      <c r="E900" s="47">
        <f t="shared" si="52"/>
        <v>3.5895736690965321E-3</v>
      </c>
      <c r="F900" s="46">
        <f>Shiller!E902</f>
        <v>18.100000000000001</v>
      </c>
      <c r="G900" s="44">
        <f t="shared" si="53"/>
        <v>0.98304616743980555</v>
      </c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</row>
    <row r="901" spans="1:22" ht="15.75" x14ac:dyDescent="0.25">
      <c r="A901" s="43">
        <f t="shared" si="54"/>
        <v>1945</v>
      </c>
      <c r="B901" s="43">
        <f t="shared" si="55"/>
        <v>7</v>
      </c>
      <c r="C901" s="46">
        <f>Shiller!B903</f>
        <v>14.78</v>
      </c>
      <c r="D901" s="44">
        <f>Shiller!C903/12</f>
        <v>5.4444416666666669E-2</v>
      </c>
      <c r="E901" s="47">
        <f t="shared" si="52"/>
        <v>3.6836547135769061E-3</v>
      </c>
      <c r="F901" s="46">
        <f>Shiller!E903</f>
        <v>18.100000000000001</v>
      </c>
      <c r="G901" s="44">
        <f t="shared" si="53"/>
        <v>1.007066604645918</v>
      </c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</row>
    <row r="902" spans="1:22" ht="15.75" x14ac:dyDescent="0.25">
      <c r="A902" s="43">
        <f t="shared" si="54"/>
        <v>1945</v>
      </c>
      <c r="B902" s="43">
        <f t="shared" si="55"/>
        <v>8</v>
      </c>
      <c r="C902" s="46">
        <f>Shiller!B904</f>
        <v>14.83</v>
      </c>
      <c r="D902" s="44">
        <f>Shiller!C904/12</f>
        <v>5.472225E-2</v>
      </c>
      <c r="E902" s="47">
        <f t="shared" si="52"/>
        <v>3.6899696561024948E-3</v>
      </c>
      <c r="F902" s="46">
        <f>Shiller!E904</f>
        <v>18.100000000000001</v>
      </c>
      <c r="G902" s="44">
        <f t="shared" si="53"/>
        <v>1.0717951618341202</v>
      </c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</row>
    <row r="903" spans="1:22" ht="15.75" x14ac:dyDescent="0.25">
      <c r="A903" s="43">
        <f t="shared" si="54"/>
        <v>1945</v>
      </c>
      <c r="B903" s="43">
        <f t="shared" si="55"/>
        <v>9</v>
      </c>
      <c r="C903" s="46">
        <f>Shiller!B905</f>
        <v>15.84</v>
      </c>
      <c r="D903" s="44">
        <f>Shiller!C905/12</f>
        <v>5.5E-2</v>
      </c>
      <c r="E903" s="47">
        <f t="shared" si="52"/>
        <v>3.4722222222222225E-3</v>
      </c>
      <c r="F903" s="46">
        <f>Shiller!E905</f>
        <v>18.100000000000001</v>
      </c>
      <c r="G903" s="44">
        <f t="shared" si="53"/>
        <v>1.0451388888888891</v>
      </c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</row>
    <row r="904" spans="1:22" ht="15.75" x14ac:dyDescent="0.25">
      <c r="A904" s="43">
        <f t="shared" si="54"/>
        <v>1945</v>
      </c>
      <c r="B904" s="43">
        <f t="shared" si="55"/>
        <v>10</v>
      </c>
      <c r="C904" s="46">
        <f>Shiller!B906</f>
        <v>16.5</v>
      </c>
      <c r="D904" s="44">
        <f>Shiller!C906/12</f>
        <v>5.5E-2</v>
      </c>
      <c r="E904" s="47">
        <f t="shared" ref="E904:E968" si="56">D904/C904</f>
        <v>3.3333333333333335E-3</v>
      </c>
      <c r="F904" s="46">
        <f>Shiller!E906</f>
        <v>18.100000000000001</v>
      </c>
      <c r="G904" s="44">
        <f t="shared" ref="G904:G967" si="57">E904+(C905/F905)/(C904/F904)</f>
        <v>1.0360606060606061</v>
      </c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</row>
    <row r="905" spans="1:22" ht="15.75" x14ac:dyDescent="0.25">
      <c r="A905" s="43">
        <f t="shared" ref="A905:A969" si="58">IF(B905=1,A904+1,A904)</f>
        <v>1945</v>
      </c>
      <c r="B905" s="43">
        <f t="shared" ref="B905:B969" si="59">IF(B904=12,1,B904+1)</f>
        <v>11</v>
      </c>
      <c r="C905" s="46">
        <f>Shiller!B907</f>
        <v>17.04</v>
      </c>
      <c r="D905" s="44">
        <f>Shiller!C907/12</f>
        <v>5.5E-2</v>
      </c>
      <c r="E905" s="47">
        <f t="shared" si="56"/>
        <v>3.2276995305164321E-3</v>
      </c>
      <c r="F905" s="46">
        <f>Shiller!E907</f>
        <v>18.100000000000001</v>
      </c>
      <c r="G905" s="44">
        <f t="shared" si="57"/>
        <v>1.0146584636021256</v>
      </c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</row>
    <row r="906" spans="1:22" ht="15.75" x14ac:dyDescent="0.25">
      <c r="A906" s="43">
        <f t="shared" si="58"/>
        <v>1945</v>
      </c>
      <c r="B906" s="43">
        <f t="shared" si="59"/>
        <v>12</v>
      </c>
      <c r="C906" s="46">
        <f>Shiller!B908</f>
        <v>17.329999999999998</v>
      </c>
      <c r="D906" s="44">
        <f>Shiller!C908/12</f>
        <v>5.5E-2</v>
      </c>
      <c r="E906" s="47">
        <f t="shared" si="56"/>
        <v>3.1736872475476058E-3</v>
      </c>
      <c r="F906" s="46">
        <f>Shiller!E908</f>
        <v>18.2</v>
      </c>
      <c r="G906" s="44">
        <f t="shared" si="57"/>
        <v>1.0429890363531449</v>
      </c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</row>
    <row r="907" spans="1:22" ht="15.75" x14ac:dyDescent="0.25">
      <c r="A907" s="43">
        <f t="shared" si="58"/>
        <v>1946</v>
      </c>
      <c r="B907" s="43">
        <f t="shared" si="59"/>
        <v>1</v>
      </c>
      <c r="C907" s="46">
        <f>Shiller!B909</f>
        <v>18.02</v>
      </c>
      <c r="D907" s="44">
        <f>Shiller!C909/12</f>
        <v>5.5555583333333332E-2</v>
      </c>
      <c r="E907" s="47">
        <f t="shared" si="56"/>
        <v>3.0829957454679984E-3</v>
      </c>
      <c r="F907" s="46">
        <f>Shiller!E909</f>
        <v>18.2</v>
      </c>
      <c r="G907" s="44">
        <f t="shared" si="57"/>
        <v>1.011397882212929</v>
      </c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</row>
    <row r="908" spans="1:22" ht="15.75" x14ac:dyDescent="0.25">
      <c r="A908" s="43">
        <f t="shared" si="58"/>
        <v>1946</v>
      </c>
      <c r="B908" s="43">
        <f t="shared" si="59"/>
        <v>2</v>
      </c>
      <c r="C908" s="46">
        <f>Shiller!B910</f>
        <v>18.07</v>
      </c>
      <c r="D908" s="44">
        <f>Shiller!C910/12</f>
        <v>5.6111083333333332E-2</v>
      </c>
      <c r="E908" s="47">
        <f t="shared" si="56"/>
        <v>3.1052066039476112E-3</v>
      </c>
      <c r="F908" s="46">
        <f>Shiller!E910</f>
        <v>18.100000000000001</v>
      </c>
      <c r="G908" s="44">
        <f t="shared" si="57"/>
        <v>0.96261905832206884</v>
      </c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</row>
    <row r="909" spans="1:22" ht="15.75" x14ac:dyDescent="0.25">
      <c r="A909" s="43">
        <f t="shared" si="58"/>
        <v>1946</v>
      </c>
      <c r="B909" s="43">
        <f t="shared" si="59"/>
        <v>3</v>
      </c>
      <c r="C909" s="46">
        <f>Shiller!B911</f>
        <v>17.53</v>
      </c>
      <c r="D909" s="44">
        <f>Shiller!C911/12</f>
        <v>5.6666666666666671E-2</v>
      </c>
      <c r="E909" s="47">
        <f t="shared" si="56"/>
        <v>3.2325537174367749E-3</v>
      </c>
      <c r="F909" s="46">
        <f>Shiller!E911</f>
        <v>18.3</v>
      </c>
      <c r="G909" s="44">
        <f t="shared" si="57"/>
        <v>1.0619083641294014</v>
      </c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</row>
    <row r="910" spans="1:22" ht="15.75" x14ac:dyDescent="0.25">
      <c r="A910" s="43">
        <f t="shared" si="58"/>
        <v>1946</v>
      </c>
      <c r="B910" s="43">
        <f t="shared" si="59"/>
        <v>4</v>
      </c>
      <c r="C910" s="46">
        <f>Shiller!B912</f>
        <v>18.66</v>
      </c>
      <c r="D910" s="44">
        <f>Shiller!C912/12</f>
        <v>5.6666666666666671E-2</v>
      </c>
      <c r="E910" s="47">
        <f t="shared" si="56"/>
        <v>3.0367988567345482E-3</v>
      </c>
      <c r="F910" s="46">
        <f>Shiller!E912</f>
        <v>18.399999999999999</v>
      </c>
      <c r="G910" s="44">
        <f t="shared" si="57"/>
        <v>0.99976342902387905</v>
      </c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</row>
    <row r="911" spans="1:22" ht="15.75" x14ac:dyDescent="0.25">
      <c r="A911" s="43">
        <f t="shared" si="58"/>
        <v>1946</v>
      </c>
      <c r="B911" s="43">
        <f t="shared" si="59"/>
        <v>5</v>
      </c>
      <c r="C911" s="46">
        <f>Shiller!B913</f>
        <v>18.7</v>
      </c>
      <c r="D911" s="44">
        <f>Shiller!C913/12</f>
        <v>5.6666666666666671E-2</v>
      </c>
      <c r="E911" s="47">
        <f t="shared" si="56"/>
        <v>3.0303030303030307E-3</v>
      </c>
      <c r="F911" s="46">
        <f>Shiller!E913</f>
        <v>18.5</v>
      </c>
      <c r="G911" s="44">
        <f t="shared" si="57"/>
        <v>0.98598663578216905</v>
      </c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</row>
    <row r="912" spans="1:22" ht="15.75" x14ac:dyDescent="0.25">
      <c r="A912" s="43">
        <f t="shared" si="58"/>
        <v>1946</v>
      </c>
      <c r="B912" s="43">
        <f t="shared" si="59"/>
        <v>6</v>
      </c>
      <c r="C912" s="46">
        <f>Shiller!B914</f>
        <v>18.579999999999998</v>
      </c>
      <c r="D912" s="44">
        <f>Shiller!C914/12</f>
        <v>5.6666666666666671E-2</v>
      </c>
      <c r="E912" s="47">
        <f t="shared" si="56"/>
        <v>3.0498744169357738E-3</v>
      </c>
      <c r="F912" s="46">
        <f>Shiller!E914</f>
        <v>18.7</v>
      </c>
      <c r="G912" s="44">
        <f t="shared" si="57"/>
        <v>0.92055376151178103</v>
      </c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</row>
    <row r="913" spans="1:22" ht="15.75" x14ac:dyDescent="0.25">
      <c r="A913" s="43">
        <f t="shared" si="58"/>
        <v>1946</v>
      </c>
      <c r="B913" s="43">
        <f t="shared" si="59"/>
        <v>7</v>
      </c>
      <c r="C913" s="46">
        <f>Shiller!B915</f>
        <v>18.05</v>
      </c>
      <c r="D913" s="44">
        <f>Shiller!C915/12</f>
        <v>5.6944416666666664E-2</v>
      </c>
      <c r="E913" s="47">
        <f t="shared" si="56"/>
        <v>3.1548153277931668E-3</v>
      </c>
      <c r="F913" s="46">
        <f>Shiller!E915</f>
        <v>19.8</v>
      </c>
      <c r="G913" s="44">
        <f t="shared" si="57"/>
        <v>0.9643462253275189</v>
      </c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</row>
    <row r="914" spans="1:22" ht="15.75" x14ac:dyDescent="0.25">
      <c r="A914" s="43">
        <f t="shared" si="58"/>
        <v>1946</v>
      </c>
      <c r="B914" s="43">
        <f t="shared" si="59"/>
        <v>8</v>
      </c>
      <c r="C914" s="46">
        <f>Shiller!B916</f>
        <v>17.7</v>
      </c>
      <c r="D914" s="44">
        <f>Shiller!C916/12</f>
        <v>5.7222250000000002E-2</v>
      </c>
      <c r="E914" s="47">
        <f t="shared" si="56"/>
        <v>3.2328954802259891E-3</v>
      </c>
      <c r="F914" s="46">
        <f>Shiller!E916</f>
        <v>20.2</v>
      </c>
      <c r="G914" s="44">
        <f t="shared" si="57"/>
        <v>0.84741700980392165</v>
      </c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</row>
    <row r="915" spans="1:22" ht="15.75" x14ac:dyDescent="0.25">
      <c r="A915" s="43">
        <f t="shared" si="58"/>
        <v>1946</v>
      </c>
      <c r="B915" s="43">
        <f t="shared" si="59"/>
        <v>9</v>
      </c>
      <c r="C915" s="46">
        <f>Shiller!B917</f>
        <v>15.09</v>
      </c>
      <c r="D915" s="44">
        <f>Shiller!C917/12</f>
        <v>5.7499999999999996E-2</v>
      </c>
      <c r="E915" s="47">
        <f t="shared" si="56"/>
        <v>3.8104705102717028E-3</v>
      </c>
      <c r="F915" s="46">
        <f>Shiller!E917</f>
        <v>20.399999999999999</v>
      </c>
      <c r="G915" s="44">
        <f t="shared" si="57"/>
        <v>0.96248152112963237</v>
      </c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</row>
    <row r="916" spans="1:22" ht="15.75" x14ac:dyDescent="0.25">
      <c r="A916" s="43">
        <f t="shared" si="58"/>
        <v>1946</v>
      </c>
      <c r="B916" s="43">
        <f t="shared" si="59"/>
        <v>10</v>
      </c>
      <c r="C916" s="46">
        <f>Shiller!B918</f>
        <v>14.75</v>
      </c>
      <c r="D916" s="44">
        <f>Shiller!C918/12</f>
        <v>5.8055583333333334E-2</v>
      </c>
      <c r="E916" s="47">
        <f t="shared" si="56"/>
        <v>3.9359717514124296E-3</v>
      </c>
      <c r="F916" s="46">
        <f>Shiller!E918</f>
        <v>20.8</v>
      </c>
      <c r="G916" s="44">
        <f t="shared" si="57"/>
        <v>0.97648948492082455</v>
      </c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</row>
    <row r="917" spans="1:22" ht="15.75" x14ac:dyDescent="0.25">
      <c r="A917" s="43">
        <f t="shared" si="58"/>
        <v>1946</v>
      </c>
      <c r="B917" s="43">
        <f t="shared" si="59"/>
        <v>11</v>
      </c>
      <c r="C917" s="46">
        <f>Shiller!B919</f>
        <v>14.69</v>
      </c>
      <c r="D917" s="44">
        <f>Shiller!C919/12</f>
        <v>5.8611083333333334E-2</v>
      </c>
      <c r="E917" s="47">
        <f t="shared" si="56"/>
        <v>3.9898627184025417E-3</v>
      </c>
      <c r="F917" s="46">
        <f>Shiller!E919</f>
        <v>21.3</v>
      </c>
      <c r="G917" s="44">
        <f t="shared" si="57"/>
        <v>1.0243612591754134</v>
      </c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</row>
    <row r="918" spans="1:22" ht="15.75" x14ac:dyDescent="0.25">
      <c r="A918" s="43">
        <f t="shared" si="58"/>
        <v>1946</v>
      </c>
      <c r="B918" s="43">
        <f t="shared" si="59"/>
        <v>12</v>
      </c>
      <c r="C918" s="46">
        <f>Shiller!B920</f>
        <v>15.13</v>
      </c>
      <c r="D918" s="44">
        <f>Shiller!C920/12</f>
        <v>5.9166666666666666E-2</v>
      </c>
      <c r="E918" s="47">
        <f t="shared" si="56"/>
        <v>3.9105529852390391E-3</v>
      </c>
      <c r="F918" s="46">
        <f>Shiller!E920</f>
        <v>21.5</v>
      </c>
      <c r="G918" s="44">
        <f t="shared" si="57"/>
        <v>1.0091980612469706</v>
      </c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</row>
    <row r="919" spans="1:22" ht="15.75" x14ac:dyDescent="0.25">
      <c r="A919" s="43">
        <f t="shared" si="58"/>
        <v>1947</v>
      </c>
      <c r="B919" s="43">
        <f t="shared" si="59"/>
        <v>1</v>
      </c>
      <c r="C919" s="46">
        <f>Shiller!B921</f>
        <v>15.21</v>
      </c>
      <c r="D919" s="44">
        <f>Shiller!C921/12</f>
        <v>5.9444416666666666E-2</v>
      </c>
      <c r="E919" s="47">
        <f t="shared" si="56"/>
        <v>3.9082456717072101E-3</v>
      </c>
      <c r="F919" s="46">
        <f>Shiller!E921</f>
        <v>21.5</v>
      </c>
      <c r="G919" s="44">
        <f t="shared" si="57"/>
        <v>1.0426985152312074</v>
      </c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</row>
    <row r="920" spans="1:22" ht="15.75" x14ac:dyDescent="0.25">
      <c r="A920" s="43">
        <f t="shared" si="58"/>
        <v>1947</v>
      </c>
      <c r="B920" s="43">
        <f t="shared" si="59"/>
        <v>2</v>
      </c>
      <c r="C920" s="46">
        <f>Shiller!B922</f>
        <v>15.8</v>
      </c>
      <c r="D920" s="44">
        <f>Shiller!C922/12</f>
        <v>5.9722250000000004E-2</v>
      </c>
      <c r="E920" s="47">
        <f t="shared" si="56"/>
        <v>3.7798892405063291E-3</v>
      </c>
      <c r="F920" s="46">
        <f>Shiller!E922</f>
        <v>21.5</v>
      </c>
      <c r="G920" s="44">
        <f t="shared" si="57"/>
        <v>0.94574856157158538</v>
      </c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</row>
    <row r="921" spans="1:22" ht="15.75" x14ac:dyDescent="0.25">
      <c r="A921" s="43">
        <f t="shared" si="58"/>
        <v>1947</v>
      </c>
      <c r="B921" s="43">
        <f t="shared" si="59"/>
        <v>3</v>
      </c>
      <c r="C921" s="46">
        <f>Shiller!B923</f>
        <v>15.16</v>
      </c>
      <c r="D921" s="44">
        <f>Shiller!C923/12</f>
        <v>0.06</v>
      </c>
      <c r="E921" s="47">
        <f t="shared" si="56"/>
        <v>3.9577836411609493E-3</v>
      </c>
      <c r="F921" s="46">
        <f>Shiller!E923</f>
        <v>21.9</v>
      </c>
      <c r="G921" s="44">
        <f t="shared" si="57"/>
        <v>0.96701846965699223</v>
      </c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</row>
    <row r="922" spans="1:22" ht="15.75" x14ac:dyDescent="0.25">
      <c r="A922" s="43">
        <f t="shared" si="58"/>
        <v>1947</v>
      </c>
      <c r="B922" s="43">
        <f t="shared" si="59"/>
        <v>4</v>
      </c>
      <c r="C922" s="46">
        <f>Shiller!B924</f>
        <v>14.6</v>
      </c>
      <c r="D922" s="44">
        <f>Shiller!C924/12</f>
        <v>6.1111083333333337E-2</v>
      </c>
      <c r="E922" s="47">
        <f t="shared" si="56"/>
        <v>4.1856906392694071E-3</v>
      </c>
      <c r="F922" s="46">
        <f>Shiller!E924</f>
        <v>21.9</v>
      </c>
      <c r="G922" s="44">
        <f t="shared" si="57"/>
        <v>0.98637747146118726</v>
      </c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</row>
    <row r="923" spans="1:22" ht="15.75" x14ac:dyDescent="0.25">
      <c r="A923" s="43">
        <f t="shared" si="58"/>
        <v>1947</v>
      </c>
      <c r="B923" s="43">
        <f t="shared" si="59"/>
        <v>5</v>
      </c>
      <c r="C923" s="46">
        <f>Shiller!B925</f>
        <v>14.34</v>
      </c>
      <c r="D923" s="44">
        <f>Shiller!C925/12</f>
        <v>6.222225E-2</v>
      </c>
      <c r="E923" s="47">
        <f t="shared" si="56"/>
        <v>4.3390690376569037E-3</v>
      </c>
      <c r="F923" s="46">
        <f>Shiller!E925</f>
        <v>21.9</v>
      </c>
      <c r="G923" s="44">
        <f t="shared" si="57"/>
        <v>1.0345026293267401</v>
      </c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</row>
    <row r="924" spans="1:22" ht="15.75" x14ac:dyDescent="0.25">
      <c r="A924" s="43">
        <f t="shared" si="58"/>
        <v>1947</v>
      </c>
      <c r="B924" s="43">
        <f t="shared" si="59"/>
        <v>6</v>
      </c>
      <c r="C924" s="46">
        <f>Shiller!B926</f>
        <v>14.84</v>
      </c>
      <c r="D924" s="44">
        <f>Shiller!C926/12</f>
        <v>6.3333333333333339E-2</v>
      </c>
      <c r="E924" s="47">
        <f t="shared" si="56"/>
        <v>4.2677448337825703E-3</v>
      </c>
      <c r="F924" s="46">
        <f>Shiller!E926</f>
        <v>22</v>
      </c>
      <c r="G924" s="44">
        <f t="shared" si="57"/>
        <v>1.0573626186833733</v>
      </c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</row>
    <row r="925" spans="1:22" ht="15.75" x14ac:dyDescent="0.25">
      <c r="A925" s="43">
        <f t="shared" si="58"/>
        <v>1947</v>
      </c>
      <c r="B925" s="43">
        <f t="shared" si="59"/>
        <v>7</v>
      </c>
      <c r="C925" s="46">
        <f>Shiller!B927</f>
        <v>15.77</v>
      </c>
      <c r="D925" s="44">
        <f>Shiller!C927/12</f>
        <v>6.4166666666666664E-2</v>
      </c>
      <c r="E925" s="47">
        <f t="shared" si="56"/>
        <v>4.068907207778482E-3</v>
      </c>
      <c r="F925" s="46">
        <f>Shiller!E927</f>
        <v>22.2</v>
      </c>
      <c r="G925" s="44">
        <f t="shared" si="57"/>
        <v>0.97134009723102954</v>
      </c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</row>
    <row r="926" spans="1:22" ht="15.75" x14ac:dyDescent="0.25">
      <c r="A926" s="43">
        <f t="shared" si="58"/>
        <v>1947</v>
      </c>
      <c r="B926" s="43">
        <f t="shared" si="59"/>
        <v>8</v>
      </c>
      <c r="C926" s="46">
        <f>Shiller!B928</f>
        <v>15.46</v>
      </c>
      <c r="D926" s="44">
        <f>Shiller!C928/12</f>
        <v>6.5000000000000002E-2</v>
      </c>
      <c r="E926" s="47">
        <f t="shared" si="56"/>
        <v>4.2043984476067267E-3</v>
      </c>
      <c r="F926" s="46">
        <f>Shiller!E928</f>
        <v>22.5</v>
      </c>
      <c r="G926" s="44">
        <f t="shared" si="57"/>
        <v>0.95715450812756619</v>
      </c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</row>
    <row r="927" spans="1:22" ht="15.75" x14ac:dyDescent="0.25">
      <c r="A927" s="43">
        <f t="shared" si="58"/>
        <v>1947</v>
      </c>
      <c r="B927" s="43">
        <f t="shared" si="59"/>
        <v>9</v>
      </c>
      <c r="C927" s="46">
        <f>Shiller!B929</f>
        <v>15.06</v>
      </c>
      <c r="D927" s="44">
        <f>Shiller!C929/12</f>
        <v>6.5833333333333341E-2</v>
      </c>
      <c r="E927" s="47">
        <f t="shared" si="56"/>
        <v>4.3714032757857461E-3</v>
      </c>
      <c r="F927" s="46">
        <f>Shiller!E929</f>
        <v>23</v>
      </c>
      <c r="G927" s="44">
        <f t="shared" si="57"/>
        <v>1.0302678176184152</v>
      </c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</row>
    <row r="928" spans="1:22" ht="15.75" x14ac:dyDescent="0.25">
      <c r="A928" s="43">
        <f t="shared" si="58"/>
        <v>1947</v>
      </c>
      <c r="B928" s="43">
        <f t="shared" si="59"/>
        <v>10</v>
      </c>
      <c r="C928" s="46">
        <f>Shiller!B930</f>
        <v>15.45</v>
      </c>
      <c r="D928" s="44">
        <f>Shiller!C930/12</f>
        <v>6.7222249999999997E-2</v>
      </c>
      <c r="E928" s="47">
        <f t="shared" si="56"/>
        <v>4.3509546925566342E-3</v>
      </c>
      <c r="F928" s="46">
        <f>Shiller!E930</f>
        <v>23</v>
      </c>
      <c r="G928" s="44">
        <f t="shared" si="57"/>
        <v>0.98842189992855034</v>
      </c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</row>
    <row r="929" spans="1:22" ht="15.75" x14ac:dyDescent="0.25">
      <c r="A929" s="43">
        <f t="shared" si="58"/>
        <v>1947</v>
      </c>
      <c r="B929" s="43">
        <f t="shared" si="59"/>
        <v>11</v>
      </c>
      <c r="C929" s="46">
        <f>Shiller!B931</f>
        <v>15.27</v>
      </c>
      <c r="D929" s="44">
        <f>Shiller!C931/12</f>
        <v>6.8611083333333336E-2</v>
      </c>
      <c r="E929" s="47">
        <f t="shared" si="56"/>
        <v>4.4931947173106309E-3</v>
      </c>
      <c r="F929" s="46">
        <f>Shiller!E931</f>
        <v>23.1</v>
      </c>
      <c r="G929" s="44">
        <f t="shared" si="57"/>
        <v>0.97615709074269985</v>
      </c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</row>
    <row r="930" spans="1:22" ht="15.75" x14ac:dyDescent="0.25">
      <c r="A930" s="43">
        <f t="shared" si="58"/>
        <v>1947</v>
      </c>
      <c r="B930" s="43">
        <f t="shared" si="59"/>
        <v>12</v>
      </c>
      <c r="C930" s="46">
        <f>Shiller!B932</f>
        <v>15.03</v>
      </c>
      <c r="D930" s="44">
        <f>Shiller!C932/12</f>
        <v>6.9999999999999993E-2</v>
      </c>
      <c r="E930" s="47">
        <f t="shared" si="56"/>
        <v>4.6573519627411842E-3</v>
      </c>
      <c r="F930" s="46">
        <f>Shiller!E932</f>
        <v>23.4</v>
      </c>
      <c r="G930" s="44"/>
      <c r="H930" s="43" t="s">
        <v>1387</v>
      </c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</row>
    <row r="931" spans="1:22" ht="15.75" x14ac:dyDescent="0.25">
      <c r="A931" s="45" t="s">
        <v>0</v>
      </c>
      <c r="B931" s="45" t="s">
        <v>1154</v>
      </c>
      <c r="C931" s="45" t="s">
        <v>1209</v>
      </c>
      <c r="D931" s="45" t="s">
        <v>1212</v>
      </c>
      <c r="E931" s="45" t="s">
        <v>1230</v>
      </c>
      <c r="F931" s="45" t="s">
        <v>1222</v>
      </c>
      <c r="G931" s="158" t="s">
        <v>1231</v>
      </c>
      <c r="H931" s="45" t="s">
        <v>1388</v>
      </c>
      <c r="I931" s="45" t="s">
        <v>1389</v>
      </c>
      <c r="J931" s="45" t="s">
        <v>1390</v>
      </c>
      <c r="K931" s="45"/>
      <c r="L931" s="45"/>
      <c r="M931" s="45"/>
      <c r="N931" s="45"/>
      <c r="O931" s="45"/>
      <c r="P931" s="45"/>
      <c r="Q931" s="45"/>
      <c r="R931" s="45"/>
      <c r="S931" s="43"/>
      <c r="T931" s="43"/>
      <c r="U931" s="43"/>
      <c r="V931" s="43"/>
    </row>
    <row r="932" spans="1:22" ht="15.75" x14ac:dyDescent="0.25">
      <c r="A932" s="43">
        <f>IF(B932=1,A930+1,A930)</f>
        <v>1948</v>
      </c>
      <c r="B932" s="43">
        <f>IF(B930=12,1,B930+1)</f>
        <v>1</v>
      </c>
      <c r="C932" s="46">
        <f>Shiller!B933</f>
        <v>14.83</v>
      </c>
      <c r="D932" s="44">
        <f>Shiller!C933/12</f>
        <v>7.027775E-2</v>
      </c>
      <c r="E932" s="47">
        <f t="shared" si="56"/>
        <v>4.7388907619689818E-3</v>
      </c>
      <c r="F932" s="46">
        <f>Shiller!E933</f>
        <v>23.7</v>
      </c>
      <c r="G932" s="44">
        <f t="shared" si="57"/>
        <v>0.96360605192178006</v>
      </c>
      <c r="H932" s="44">
        <f>'x calcs'!J4</f>
        <v>1</v>
      </c>
      <c r="I932" s="43">
        <f>C932/(F932*H932)</f>
        <v>0.62573839662447261</v>
      </c>
      <c r="J932" s="43">
        <f>E932+I933/I932</f>
        <v>0.95727316653301076</v>
      </c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</row>
    <row r="933" spans="1:22" ht="15.75" x14ac:dyDescent="0.25">
      <c r="A933" s="43">
        <f t="shared" si="58"/>
        <v>1948</v>
      </c>
      <c r="B933" s="43">
        <f t="shared" si="59"/>
        <v>2</v>
      </c>
      <c r="C933" s="46">
        <f>Shiller!B934</f>
        <v>14.1</v>
      </c>
      <c r="D933" s="44">
        <f>Shiller!C934/12</f>
        <v>7.0555583333333324E-2</v>
      </c>
      <c r="E933" s="47">
        <f t="shared" si="56"/>
        <v>5.00394208037825E-3</v>
      </c>
      <c r="F933" s="46">
        <f>Shiller!E934</f>
        <v>23.5</v>
      </c>
      <c r="G933" s="44">
        <f t="shared" si="57"/>
        <v>1.0235224605988968</v>
      </c>
      <c r="H933" s="44">
        <f>'x calcs'!J5</f>
        <v>1.006648459325669</v>
      </c>
      <c r="I933" s="43">
        <f>C933/(F933*H933)</f>
        <v>0.59603727045082489</v>
      </c>
      <c r="J933" s="43">
        <f>E933+I934/I933</f>
        <v>1.0167956048827045</v>
      </c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</row>
    <row r="934" spans="1:22" ht="15.75" x14ac:dyDescent="0.25">
      <c r="A934" s="43">
        <f t="shared" si="58"/>
        <v>1948</v>
      </c>
      <c r="B934" s="43">
        <f t="shared" si="59"/>
        <v>3</v>
      </c>
      <c r="C934" s="46">
        <f>Shiller!B935</f>
        <v>14.3</v>
      </c>
      <c r="D934" s="44">
        <f>Shiller!C935/12</f>
        <v>7.0833333333333331E-2</v>
      </c>
      <c r="E934" s="47">
        <f t="shared" si="56"/>
        <v>4.9533799533799531E-3</v>
      </c>
      <c r="F934" s="46">
        <f>Shiller!E935</f>
        <v>23.4</v>
      </c>
      <c r="G934" s="44">
        <f t="shared" si="57"/>
        <v>1.0637769093651446</v>
      </c>
      <c r="H934" s="44">
        <f>'x calcs'!J6</f>
        <v>1.0133411206627432</v>
      </c>
      <c r="I934" s="43">
        <f t="shared" ref="I934:I997" si="60">C934/(F934*H934)</f>
        <v>0.60306554096159992</v>
      </c>
      <c r="J934" s="43">
        <f t="shared" ref="J934:J997" si="61">E934+I935/I934</f>
        <v>1.0567838572195414</v>
      </c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</row>
    <row r="935" spans="1:22" ht="15.75" x14ac:dyDescent="0.25">
      <c r="A935" s="43">
        <f t="shared" si="58"/>
        <v>1948</v>
      </c>
      <c r="B935" s="43">
        <f t="shared" si="59"/>
        <v>4</v>
      </c>
      <c r="C935" s="46">
        <f>Shiller!B936</f>
        <v>15.4</v>
      </c>
      <c r="D935" s="44">
        <f>Shiller!C936/12</f>
        <v>7.0833333333333331E-2</v>
      </c>
      <c r="E935" s="47">
        <f t="shared" si="56"/>
        <v>4.5995670995670991E-3</v>
      </c>
      <c r="F935" s="46">
        <f>Shiller!E936</f>
        <v>23.8</v>
      </c>
      <c r="G935" s="44">
        <f t="shared" si="57"/>
        <v>1.0489129942581825</v>
      </c>
      <c r="H935" s="44">
        <f>'x calcs'!J7</f>
        <v>1.0200782778864974</v>
      </c>
      <c r="I935" s="43">
        <f t="shared" si="60"/>
        <v>0.6343227157724155</v>
      </c>
      <c r="J935" s="43">
        <f t="shared" si="61"/>
        <v>1.0400759208920551</v>
      </c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</row>
    <row r="936" spans="1:22" ht="15.75" x14ac:dyDescent="0.25">
      <c r="A936" s="43">
        <f t="shared" si="58"/>
        <v>1948</v>
      </c>
      <c r="B936" s="43">
        <f t="shared" si="59"/>
        <v>5</v>
      </c>
      <c r="C936" s="46">
        <f>Shiller!B937</f>
        <v>16.149999999999999</v>
      </c>
      <c r="D936" s="44">
        <f>Shiller!C937/12</f>
        <v>7.0833333333333331E-2</v>
      </c>
      <c r="E936" s="47">
        <f t="shared" si="56"/>
        <v>4.3859649122807024E-3</v>
      </c>
      <c r="F936" s="46">
        <f>Shiller!E937</f>
        <v>23.9</v>
      </c>
      <c r="G936" s="44">
        <f t="shared" si="57"/>
        <v>1.0372289951140969</v>
      </c>
      <c r="H936" s="44">
        <f>'x calcs'!J8</f>
        <v>1.0287839393415945</v>
      </c>
      <c r="I936" s="43">
        <f t="shared" si="60"/>
        <v>0.65682617285576961</v>
      </c>
      <c r="J936" s="43">
        <f t="shared" si="61"/>
        <v>1.0284889852700978</v>
      </c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</row>
    <row r="937" spans="1:22" ht="15.75" x14ac:dyDescent="0.25">
      <c r="A937" s="43">
        <f t="shared" si="58"/>
        <v>1948</v>
      </c>
      <c r="B937" s="43">
        <f t="shared" si="59"/>
        <v>6</v>
      </c>
      <c r="C937" s="46">
        <f>Shiller!B938</f>
        <v>16.82</v>
      </c>
      <c r="D937" s="44">
        <f>Shiller!C938/12</f>
        <v>7.0833333333333331E-2</v>
      </c>
      <c r="E937" s="47">
        <f t="shared" si="56"/>
        <v>4.2112564407451444E-3</v>
      </c>
      <c r="F937" s="46">
        <f>Shiller!E938</f>
        <v>24.1</v>
      </c>
      <c r="G937" s="44">
        <f t="shared" si="57"/>
        <v>0.9684273535928476</v>
      </c>
      <c r="H937" s="44">
        <f>'x calcs'!J9</f>
        <v>1.0375638975864712</v>
      </c>
      <c r="I937" s="43">
        <f t="shared" si="60"/>
        <v>0.67265766747165945</v>
      </c>
      <c r="J937" s="43">
        <f t="shared" si="61"/>
        <v>0.96026807097736144</v>
      </c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</row>
    <row r="938" spans="1:22" ht="15.75" x14ac:dyDescent="0.25">
      <c r="A938" s="43">
        <f t="shared" si="58"/>
        <v>1948</v>
      </c>
      <c r="B938" s="43">
        <f t="shared" si="59"/>
        <v>7</v>
      </c>
      <c r="C938" s="46">
        <f>Shiller!B939</f>
        <v>16.420000000000002</v>
      </c>
      <c r="D938" s="44">
        <f>Shiller!C939/12</f>
        <v>7.1388916666666663E-2</v>
      </c>
      <c r="E938" s="47">
        <f t="shared" si="56"/>
        <v>4.3476806739748269E-3</v>
      </c>
      <c r="F938" s="46">
        <f>Shiller!E939</f>
        <v>24.4</v>
      </c>
      <c r="G938" s="44">
        <f t="shared" si="57"/>
        <v>0.97115272181345125</v>
      </c>
      <c r="H938" s="44">
        <f>'x calcs'!J10</f>
        <v>1.0464187866927599</v>
      </c>
      <c r="I938" s="43">
        <f t="shared" si="60"/>
        <v>0.64309894683658519</v>
      </c>
      <c r="J938" s="43">
        <f t="shared" si="61"/>
        <v>0.97397766795081364</v>
      </c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</row>
    <row r="939" spans="1:22" ht="15.75" x14ac:dyDescent="0.25">
      <c r="A939" s="43">
        <f t="shared" si="58"/>
        <v>1948</v>
      </c>
      <c r="B939" s="43">
        <f t="shared" si="59"/>
        <v>8</v>
      </c>
      <c r="C939" s="46">
        <f>Shiller!B940</f>
        <v>15.94</v>
      </c>
      <c r="D939" s="44">
        <f>Shiller!C940/12</f>
        <v>7.1944416666666663E-2</v>
      </c>
      <c r="E939" s="47">
        <f t="shared" si="56"/>
        <v>4.5134514847344209E-3</v>
      </c>
      <c r="F939" s="46">
        <f>Shiller!E940</f>
        <v>24.5</v>
      </c>
      <c r="G939" s="44">
        <f t="shared" si="57"/>
        <v>0.99322110518611439</v>
      </c>
      <c r="H939" s="44">
        <f>'x calcs'!J11</f>
        <v>1.0433701219976497</v>
      </c>
      <c r="I939" s="43">
        <f t="shared" si="60"/>
        <v>0.62356802363890651</v>
      </c>
      <c r="J939" s="43">
        <f t="shared" si="61"/>
        <v>0.99611004943904513</v>
      </c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</row>
    <row r="940" spans="1:22" ht="15.75" x14ac:dyDescent="0.25">
      <c r="A940" s="43">
        <f t="shared" si="58"/>
        <v>1948</v>
      </c>
      <c r="B940" s="43">
        <f t="shared" si="59"/>
        <v>9</v>
      </c>
      <c r="C940" s="46">
        <f>Shiller!B941</f>
        <v>15.76</v>
      </c>
      <c r="D940" s="44">
        <f>Shiller!C941/12</f>
        <v>7.2499999999999995E-2</v>
      </c>
      <c r="E940" s="47">
        <f t="shared" si="56"/>
        <v>4.6002538071065989E-3</v>
      </c>
      <c r="F940" s="46">
        <f>Shiller!E941</f>
        <v>24.5</v>
      </c>
      <c r="G940" s="44">
        <f t="shared" si="57"/>
        <v>1.0360946991761673</v>
      </c>
      <c r="H940" s="44">
        <f>'x calcs'!J12</f>
        <v>1.0403303393644265</v>
      </c>
      <c r="I940" s="43">
        <f t="shared" si="60"/>
        <v>0.61832793083343296</v>
      </c>
      <c r="J940" s="43">
        <f t="shared" si="61"/>
        <v>1.0391086638589762</v>
      </c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</row>
    <row r="941" spans="1:22" ht="15.75" x14ac:dyDescent="0.25">
      <c r="A941" s="43">
        <f t="shared" si="58"/>
        <v>1948</v>
      </c>
      <c r="B941" s="43">
        <f t="shared" si="59"/>
        <v>10</v>
      </c>
      <c r="C941" s="46">
        <f>Shiller!B942</f>
        <v>16.190000000000001</v>
      </c>
      <c r="D941" s="44">
        <f>Shiller!C942/12</f>
        <v>7.4166666666666672E-2</v>
      </c>
      <c r="E941" s="47">
        <f t="shared" si="56"/>
        <v>4.5810170887379039E-3</v>
      </c>
      <c r="F941" s="46">
        <f>Shiller!E942</f>
        <v>24.4</v>
      </c>
      <c r="G941" s="44">
        <f t="shared" si="57"/>
        <v>0.95679618919273024</v>
      </c>
      <c r="H941" s="44">
        <f>'x calcs'!J13</f>
        <v>1.0372994129158519</v>
      </c>
      <c r="I941" s="43">
        <f t="shared" si="60"/>
        <v>0.63966544461715713</v>
      </c>
      <c r="J941" s="43">
        <f t="shared" si="61"/>
        <v>0.95632957532792151</v>
      </c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</row>
    <row r="942" spans="1:22" ht="15.75" x14ac:dyDescent="0.25">
      <c r="A942" s="43">
        <f t="shared" si="58"/>
        <v>1948</v>
      </c>
      <c r="B942" s="43">
        <f t="shared" si="59"/>
        <v>11</v>
      </c>
      <c r="C942" s="46">
        <f>Shiller!B943</f>
        <v>15.29</v>
      </c>
      <c r="D942" s="44">
        <f>Shiller!C943/12</f>
        <v>7.5833333333333336E-2</v>
      </c>
      <c r="E942" s="47">
        <f t="shared" si="56"/>
        <v>4.9596686287333774E-3</v>
      </c>
      <c r="F942" s="46">
        <f>Shiller!E943</f>
        <v>24.2</v>
      </c>
      <c r="G942" s="44">
        <f t="shared" si="57"/>
        <v>1.0025416860023864</v>
      </c>
      <c r="H942" s="44">
        <f>'x calcs'!J14</f>
        <v>1.0378079698070963</v>
      </c>
      <c r="I942" s="43">
        <f t="shared" si="60"/>
        <v>0.60880066466980565</v>
      </c>
      <c r="J942" s="43">
        <f t="shared" si="61"/>
        <v>1.0020528410288685</v>
      </c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</row>
    <row r="943" spans="1:22" ht="15.75" x14ac:dyDescent="0.25">
      <c r="A943" s="43">
        <f t="shared" si="58"/>
        <v>1948</v>
      </c>
      <c r="B943" s="43">
        <f t="shared" si="59"/>
        <v>12</v>
      </c>
      <c r="C943" s="46">
        <f>Shiller!B944</f>
        <v>15.19</v>
      </c>
      <c r="D943" s="44">
        <f>Shiller!C944/12</f>
        <v>7.7499999999999999E-2</v>
      </c>
      <c r="E943" s="47">
        <f t="shared" si="56"/>
        <v>5.1020408163265311E-3</v>
      </c>
      <c r="F943" s="46">
        <f>Shiller!E944</f>
        <v>24.1</v>
      </c>
      <c r="G943" s="44">
        <f t="shared" si="57"/>
        <v>1.0205069124423962</v>
      </c>
      <c r="H943" s="44">
        <f>'x calcs'!J15</f>
        <v>1.0383167760285807</v>
      </c>
      <c r="I943" s="43">
        <f t="shared" si="60"/>
        <v>0.60703098609492734</v>
      </c>
      <c r="J943" s="43">
        <f t="shared" si="61"/>
        <v>1.0200093337381544</v>
      </c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</row>
    <row r="944" spans="1:22" ht="15.75" x14ac:dyDescent="0.25">
      <c r="A944" s="43">
        <f t="shared" si="58"/>
        <v>1949</v>
      </c>
      <c r="B944" s="43">
        <f t="shared" si="59"/>
        <v>1</v>
      </c>
      <c r="C944" s="46">
        <f>Shiller!B945</f>
        <v>15.36</v>
      </c>
      <c r="D944" s="44">
        <f>Shiller!C945/12</f>
        <v>7.888891666666667E-2</v>
      </c>
      <c r="E944" s="47">
        <f t="shared" si="56"/>
        <v>5.1359971788194451E-3</v>
      </c>
      <c r="F944" s="46">
        <f>Shiller!E945</f>
        <v>24</v>
      </c>
      <c r="G944" s="44">
        <f t="shared" si="57"/>
        <v>0.97480511482587828</v>
      </c>
      <c r="H944" s="44">
        <f>'x calcs'!J16</f>
        <v>1.0388258317025445</v>
      </c>
      <c r="I944" s="43">
        <f t="shared" si="60"/>
        <v>0.6160801748172704</v>
      </c>
      <c r="J944" s="43">
        <f t="shared" si="61"/>
        <v>0.9773514107789022</v>
      </c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</row>
    <row r="945" spans="1:22" ht="15.75" x14ac:dyDescent="0.25">
      <c r="A945" s="43">
        <f t="shared" si="58"/>
        <v>1949</v>
      </c>
      <c r="B945" s="43">
        <f t="shared" si="59"/>
        <v>2</v>
      </c>
      <c r="C945" s="46">
        <f>Shiller!B946</f>
        <v>14.77</v>
      </c>
      <c r="D945" s="44">
        <f>Shiller!C946/12</f>
        <v>8.0277749999999995E-2</v>
      </c>
      <c r="E945" s="47">
        <f t="shared" si="56"/>
        <v>5.4351895734597155E-3</v>
      </c>
      <c r="F945" s="46">
        <f>Shiller!E946</f>
        <v>23.8</v>
      </c>
      <c r="G945" s="44">
        <f t="shared" si="57"/>
        <v>1.0149138625592415</v>
      </c>
      <c r="H945" s="44">
        <f>'x calcs'!J17</f>
        <v>1.0361050786943546</v>
      </c>
      <c r="I945" s="43">
        <f t="shared" si="60"/>
        <v>0.59896264197078386</v>
      </c>
      <c r="J945" s="43">
        <f t="shared" si="61"/>
        <v>1.0175646961404172</v>
      </c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</row>
    <row r="946" spans="1:22" ht="15.75" x14ac:dyDescent="0.25">
      <c r="A946" s="43">
        <f t="shared" si="58"/>
        <v>1949</v>
      </c>
      <c r="B946" s="43">
        <f t="shared" si="59"/>
        <v>3</v>
      </c>
      <c r="C946" s="46">
        <f>Shiller!B947</f>
        <v>14.91</v>
      </c>
      <c r="D946" s="44">
        <f>Shiller!C947/12</f>
        <v>8.1666666666666665E-2</v>
      </c>
      <c r="E946" s="47">
        <f t="shared" si="56"/>
        <v>5.4773082942097028E-3</v>
      </c>
      <c r="F946" s="46">
        <f>Shiller!E947</f>
        <v>23.8</v>
      </c>
      <c r="G946" s="44">
        <f t="shared" si="57"/>
        <v>0.99995743872813836</v>
      </c>
      <c r="H946" s="44">
        <f>'x calcs'!J18</f>
        <v>1.0333914515167957</v>
      </c>
      <c r="I946" s="43">
        <f t="shared" si="60"/>
        <v>0.60622776326993078</v>
      </c>
      <c r="J946" s="43">
        <f t="shared" si="61"/>
        <v>1.0025688869896143</v>
      </c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</row>
    <row r="947" spans="1:22" ht="15.75" x14ac:dyDescent="0.25">
      <c r="A947" s="43">
        <f t="shared" si="58"/>
        <v>1949</v>
      </c>
      <c r="B947" s="43">
        <f t="shared" si="59"/>
        <v>4</v>
      </c>
      <c r="C947" s="46">
        <f>Shiller!B948</f>
        <v>14.89</v>
      </c>
      <c r="D947" s="44">
        <f>Shiller!C948/12</f>
        <v>8.2777749999999997E-2</v>
      </c>
      <c r="E947" s="47">
        <f t="shared" si="56"/>
        <v>5.5592847548690391E-3</v>
      </c>
      <c r="F947" s="46">
        <f>Shiller!E948</f>
        <v>23.9</v>
      </c>
      <c r="G947" s="44">
        <f t="shared" si="57"/>
        <v>1.0023424170810027</v>
      </c>
      <c r="H947" s="44">
        <f>'x calcs'!J19</f>
        <v>1.0306849315068496</v>
      </c>
      <c r="I947" s="43">
        <f t="shared" si="60"/>
        <v>0.60446459752779935</v>
      </c>
      <c r="J947" s="43">
        <f t="shared" si="61"/>
        <v>1.0003693553915645</v>
      </c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</row>
    <row r="948" spans="1:22" ht="15.75" x14ac:dyDescent="0.25">
      <c r="A948" s="43">
        <f t="shared" si="58"/>
        <v>1949</v>
      </c>
      <c r="B948" s="43">
        <f t="shared" si="59"/>
        <v>5</v>
      </c>
      <c r="C948" s="46">
        <f>Shiller!B949</f>
        <v>14.78</v>
      </c>
      <c r="D948" s="44">
        <f>Shiller!C949/12</f>
        <v>8.3889166666666667E-2</v>
      </c>
      <c r="E948" s="47">
        <f t="shared" si="56"/>
        <v>5.6758570139828603E-3</v>
      </c>
      <c r="F948" s="46">
        <f>Shiller!E949</f>
        <v>23.8</v>
      </c>
      <c r="G948" s="44">
        <f t="shared" si="57"/>
        <v>0.94691727224773214</v>
      </c>
      <c r="H948" s="44">
        <f>'x calcs'!J20</f>
        <v>1.0327291457868035</v>
      </c>
      <c r="I948" s="43">
        <f t="shared" si="60"/>
        <v>0.60132746896401179</v>
      </c>
      <c r="J948" s="43">
        <f t="shared" si="61"/>
        <v>0.94505415145778016</v>
      </c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</row>
    <row r="949" spans="1:22" ht="15.75" x14ac:dyDescent="0.25">
      <c r="A949" s="43">
        <f t="shared" si="58"/>
        <v>1949</v>
      </c>
      <c r="B949" s="43">
        <f t="shared" si="59"/>
        <v>6</v>
      </c>
      <c r="C949" s="46">
        <f>Shiller!B950</f>
        <v>13.97</v>
      </c>
      <c r="D949" s="44">
        <f>Shiller!C950/12</f>
        <v>8.5000000000000006E-2</v>
      </c>
      <c r="E949" s="47">
        <f t="shared" si="56"/>
        <v>6.0844667143879743E-3</v>
      </c>
      <c r="F949" s="46">
        <f>Shiller!E950</f>
        <v>23.9</v>
      </c>
      <c r="G949" s="44">
        <f t="shared" si="57"/>
        <v>1.0715502478185623</v>
      </c>
      <c r="H949" s="44">
        <f>'x calcs'!J21</f>
        <v>1.0347774144697031</v>
      </c>
      <c r="I949" s="43">
        <f t="shared" si="60"/>
        <v>0.56487397219761881</v>
      </c>
      <c r="J949" s="43">
        <f t="shared" si="61"/>
        <v>1.0694412336850683</v>
      </c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</row>
    <row r="950" spans="1:22" ht="15.75" x14ac:dyDescent="0.25">
      <c r="A950" s="43">
        <f t="shared" si="58"/>
        <v>1949</v>
      </c>
      <c r="B950" s="43">
        <f t="shared" si="59"/>
        <v>7</v>
      </c>
      <c r="C950" s="46">
        <f>Shiller!B951</f>
        <v>14.76</v>
      </c>
      <c r="D950" s="44">
        <f>Shiller!C951/12</f>
        <v>8.5555833333333331E-2</v>
      </c>
      <c r="E950" s="47">
        <f t="shared" si="56"/>
        <v>5.7964656729900628E-3</v>
      </c>
      <c r="F950" s="46">
        <f>Shiller!E951</f>
        <v>23.7</v>
      </c>
      <c r="G950" s="44">
        <f t="shared" si="57"/>
        <v>1.0373517707218387</v>
      </c>
      <c r="H950" s="44">
        <f>'x calcs'!J22</f>
        <v>1.0368297455968694</v>
      </c>
      <c r="I950" s="43">
        <f t="shared" si="60"/>
        <v>0.60066256082194591</v>
      </c>
      <c r="J950" s="43">
        <f t="shared" si="61"/>
        <v>1.0297801680702823</v>
      </c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</row>
    <row r="951" spans="1:22" ht="15.75" x14ac:dyDescent="0.25">
      <c r="A951" s="43">
        <f t="shared" si="58"/>
        <v>1949</v>
      </c>
      <c r="B951" s="43">
        <f t="shared" si="59"/>
        <v>8</v>
      </c>
      <c r="C951" s="46">
        <f>Shiller!B952</f>
        <v>15.29</v>
      </c>
      <c r="D951" s="44">
        <f>Shiller!C952/12</f>
        <v>8.6110833333333345E-2</v>
      </c>
      <c r="E951" s="47">
        <f t="shared" si="56"/>
        <v>5.6318399825594084E-3</v>
      </c>
      <c r="F951" s="46">
        <f>Shiller!E952</f>
        <v>23.8</v>
      </c>
      <c r="G951" s="44">
        <f t="shared" si="57"/>
        <v>1.0144734544049814</v>
      </c>
      <c r="H951" s="44">
        <f>'x calcs'!J23</f>
        <v>1.0444963352433598</v>
      </c>
      <c r="I951" s="43">
        <f t="shared" si="60"/>
        <v>0.61506867292189482</v>
      </c>
      <c r="J951" s="43">
        <f t="shared" si="61"/>
        <v>1.007068569950047</v>
      </c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</row>
    <row r="952" spans="1:22" ht="15.75" x14ac:dyDescent="0.25">
      <c r="A952" s="43">
        <f t="shared" si="58"/>
        <v>1949</v>
      </c>
      <c r="B952" s="43">
        <f t="shared" si="59"/>
        <v>9</v>
      </c>
      <c r="C952" s="46">
        <f>Shiller!B953</f>
        <v>15.49</v>
      </c>
      <c r="D952" s="44">
        <f>Shiller!C953/12</f>
        <v>8.666666666666667E-2</v>
      </c>
      <c r="E952" s="47">
        <f t="shared" si="56"/>
        <v>5.5950075317409082E-3</v>
      </c>
      <c r="F952" s="46">
        <f>Shiller!E953</f>
        <v>23.9</v>
      </c>
      <c r="G952" s="44">
        <f t="shared" si="57"/>
        <v>1.0400748543364033</v>
      </c>
      <c r="H952" s="44">
        <f>'x calcs'!J24</f>
        <v>1.0522196136538997</v>
      </c>
      <c r="I952" s="43">
        <f t="shared" si="60"/>
        <v>0.6159523605163445</v>
      </c>
      <c r="J952" s="43">
        <f t="shared" si="61"/>
        <v>1.0324817855860302</v>
      </c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</row>
    <row r="953" spans="1:22" ht="15.75" x14ac:dyDescent="0.25">
      <c r="A953" s="43">
        <f t="shared" si="58"/>
        <v>1949</v>
      </c>
      <c r="B953" s="43">
        <f t="shared" si="59"/>
        <v>10</v>
      </c>
      <c r="C953" s="46">
        <f>Shiller!B954</f>
        <v>15.89</v>
      </c>
      <c r="D953" s="44">
        <f>Shiller!C954/12</f>
        <v>8.9444166666666658E-2</v>
      </c>
      <c r="E953" s="47">
        <f t="shared" si="56"/>
        <v>5.6289595133207464E-3</v>
      </c>
      <c r="F953" s="46">
        <f>Shiller!E954</f>
        <v>23.7</v>
      </c>
      <c r="G953" s="44">
        <f t="shared" si="57"/>
        <v>1.0152142914434494</v>
      </c>
      <c r="H953" s="44">
        <f>'x calcs'!J25</f>
        <v>1.0600000000000005</v>
      </c>
      <c r="I953" s="43">
        <f t="shared" si="60"/>
        <v>0.63251333492556305</v>
      </c>
      <c r="J953" s="43">
        <f t="shared" si="61"/>
        <v>1.0144946212032318</v>
      </c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</row>
    <row r="954" spans="1:22" ht="15.75" x14ac:dyDescent="0.25">
      <c r="A954" s="43">
        <f t="shared" si="58"/>
        <v>1949</v>
      </c>
      <c r="B954" s="43">
        <f t="shared" si="59"/>
        <v>11</v>
      </c>
      <c r="C954" s="46">
        <f>Shiller!B955</f>
        <v>16.11</v>
      </c>
      <c r="D954" s="44">
        <f>Shiller!C955/12</f>
        <v>9.2222499999999999E-2</v>
      </c>
      <c r="E954" s="47">
        <f t="shared" si="56"/>
        <v>5.7245499689633772E-3</v>
      </c>
      <c r="F954" s="46">
        <f>Shiller!E955</f>
        <v>23.8</v>
      </c>
      <c r="G954" s="44">
        <f t="shared" si="57"/>
        <v>1.0411168213237381</v>
      </c>
      <c r="H954" s="44">
        <f>'x calcs'!J26</f>
        <v>1.0607561467136799</v>
      </c>
      <c r="I954" s="43">
        <f t="shared" si="60"/>
        <v>0.6381209841673704</v>
      </c>
      <c r="J954" s="43">
        <f t="shared" si="61"/>
        <v>1.0403787549304588</v>
      </c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</row>
    <row r="955" spans="1:22" ht="15.75" x14ac:dyDescent="0.25">
      <c r="A955" s="43">
        <f t="shared" si="58"/>
        <v>1949</v>
      </c>
      <c r="B955" s="43">
        <f t="shared" si="59"/>
        <v>12</v>
      </c>
      <c r="C955" s="46">
        <f>Shiller!B956</f>
        <v>16.54</v>
      </c>
      <c r="D955" s="44">
        <f>Shiller!C956/12</f>
        <v>9.4999999999999987E-2</v>
      </c>
      <c r="E955" s="47">
        <f t="shared" si="56"/>
        <v>5.7436517533252717E-3</v>
      </c>
      <c r="F955" s="46">
        <f>Shiller!E956</f>
        <v>23.6</v>
      </c>
      <c r="G955" s="44">
        <f t="shared" si="57"/>
        <v>1.0306426715377295</v>
      </c>
      <c r="H955" s="44">
        <f>'x calcs'!J27</f>
        <v>1.0615128328215599</v>
      </c>
      <c r="I955" s="43">
        <f t="shared" si="60"/>
        <v>0.66023455954293764</v>
      </c>
      <c r="J955" s="43">
        <f t="shared" si="61"/>
        <v>1.0299120851272106</v>
      </c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</row>
    <row r="956" spans="1:22" ht="15.75" x14ac:dyDescent="0.25">
      <c r="A956" s="43">
        <f t="shared" si="58"/>
        <v>1950</v>
      </c>
      <c r="B956" s="43">
        <f t="shared" si="59"/>
        <v>1</v>
      </c>
      <c r="C956" s="46">
        <f>Shiller!B957</f>
        <v>16.88</v>
      </c>
      <c r="D956" s="44">
        <f>Shiller!C957/12</f>
        <v>9.5833333333333326E-2</v>
      </c>
      <c r="E956" s="47">
        <f t="shared" si="56"/>
        <v>5.6773301737756713E-3</v>
      </c>
      <c r="F956" s="46">
        <f>Shiller!E957</f>
        <v>23.5</v>
      </c>
      <c r="G956" s="44">
        <f t="shared" si="57"/>
        <v>1.0252270932069509</v>
      </c>
      <c r="H956" s="44">
        <f>'x calcs'!J28</f>
        <v>1.0622700587084153</v>
      </c>
      <c r="I956" s="43">
        <f t="shared" si="60"/>
        <v>0.67619139450638754</v>
      </c>
      <c r="J956" s="43">
        <f t="shared" si="61"/>
        <v>1.0088273892430502</v>
      </c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</row>
    <row r="957" spans="1:22" ht="15.75" x14ac:dyDescent="0.25">
      <c r="A957" s="43">
        <f t="shared" si="58"/>
        <v>1950</v>
      </c>
      <c r="B957" s="43">
        <f t="shared" si="59"/>
        <v>2</v>
      </c>
      <c r="C957" s="46">
        <f>Shiller!B958</f>
        <v>17.21</v>
      </c>
      <c r="D957" s="44">
        <f>Shiller!C958/12</f>
        <v>9.6666666666666665E-2</v>
      </c>
      <c r="E957" s="47">
        <f t="shared" si="56"/>
        <v>5.6168894053844664E-3</v>
      </c>
      <c r="F957" s="46">
        <f>Shiller!E958</f>
        <v>23.5</v>
      </c>
      <c r="G957" s="44">
        <f t="shared" si="57"/>
        <v>1.0094799371013436</v>
      </c>
      <c r="H957" s="44">
        <f>'x calcs'!J29</f>
        <v>1.0796362686139369</v>
      </c>
      <c r="I957" s="43">
        <f t="shared" si="60"/>
        <v>0.67832143734121786</v>
      </c>
      <c r="J957" s="43">
        <f t="shared" si="61"/>
        <v>0.99333255773897211</v>
      </c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</row>
    <row r="958" spans="1:22" ht="15.75" x14ac:dyDescent="0.25">
      <c r="A958" s="43">
        <f t="shared" si="58"/>
        <v>1950</v>
      </c>
      <c r="B958" s="43">
        <f t="shared" si="59"/>
        <v>3</v>
      </c>
      <c r="C958" s="46">
        <f>Shiller!B959</f>
        <v>17.350000000000001</v>
      </c>
      <c r="D958" s="44">
        <f>Shiller!C959/12</f>
        <v>9.7499999999999989E-2</v>
      </c>
      <c r="E958" s="47">
        <f t="shared" si="56"/>
        <v>5.6195965417867423E-3</v>
      </c>
      <c r="F958" s="46">
        <f>Shiller!E959</f>
        <v>23.6</v>
      </c>
      <c r="G958" s="44">
        <f t="shared" si="57"/>
        <v>1.0338616714697404</v>
      </c>
      <c r="H958" s="44">
        <f>'x calcs'!J30</f>
        <v>1.0972863848990182</v>
      </c>
      <c r="I958" s="43">
        <f t="shared" si="60"/>
        <v>0.66998871182848074</v>
      </c>
      <c r="J958" s="43">
        <f t="shared" si="61"/>
        <v>1.0173221495714879</v>
      </c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</row>
    <row r="959" spans="1:22" ht="15.75" x14ac:dyDescent="0.25">
      <c r="A959" s="43">
        <f t="shared" si="58"/>
        <v>1950</v>
      </c>
      <c r="B959" s="43">
        <f t="shared" si="59"/>
        <v>4</v>
      </c>
      <c r="C959" s="46">
        <f>Shiller!B960</f>
        <v>17.84</v>
      </c>
      <c r="D959" s="44">
        <f>Shiller!C960/12</f>
        <v>9.8333333333333328E-2</v>
      </c>
      <c r="E959" s="47">
        <f t="shared" si="56"/>
        <v>5.5119581464872945E-3</v>
      </c>
      <c r="F959" s="46">
        <f>Shiller!E960</f>
        <v>23.6</v>
      </c>
      <c r="G959" s="44">
        <f t="shared" si="57"/>
        <v>1.0347829274753555</v>
      </c>
      <c r="H959" s="44">
        <f>'x calcs'!J31</f>
        <v>1.1152250489236792</v>
      </c>
      <c r="I959" s="43">
        <f t="shared" si="60"/>
        <v>0.6778292902579548</v>
      </c>
      <c r="J959" s="43">
        <f t="shared" si="61"/>
        <v>1.0312433381327488</v>
      </c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</row>
    <row r="960" spans="1:22" ht="15.75" x14ac:dyDescent="0.25">
      <c r="A960" s="43">
        <f t="shared" si="58"/>
        <v>1950</v>
      </c>
      <c r="B960" s="43">
        <f t="shared" si="59"/>
        <v>5</v>
      </c>
      <c r="C960" s="46">
        <f>Shiller!B961</f>
        <v>18.440000000000001</v>
      </c>
      <c r="D960" s="44">
        <f>Shiller!C961/12</f>
        <v>9.9166666666666667E-2</v>
      </c>
      <c r="E960" s="47">
        <f t="shared" si="56"/>
        <v>5.3778018799710767E-3</v>
      </c>
      <c r="F960" s="46">
        <f>Shiller!E961</f>
        <v>23.7</v>
      </c>
      <c r="G960" s="44">
        <f t="shared" si="57"/>
        <v>1.0173767446240967</v>
      </c>
      <c r="H960" s="44">
        <f>'x calcs'!J32</f>
        <v>1.1190734626261352</v>
      </c>
      <c r="I960" s="43">
        <f t="shared" si="60"/>
        <v>0.69527077329140019</v>
      </c>
      <c r="J960" s="43">
        <f t="shared" si="61"/>
        <v>1.0138965525471728</v>
      </c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</row>
    <row r="961" spans="1:22" ht="15.75" x14ac:dyDescent="0.25">
      <c r="A961" s="43">
        <f t="shared" si="58"/>
        <v>1950</v>
      </c>
      <c r="B961" s="43">
        <f t="shared" si="59"/>
        <v>6</v>
      </c>
      <c r="C961" s="46">
        <f>Shiller!B962</f>
        <v>18.739999999999998</v>
      </c>
      <c r="D961" s="44">
        <f>Shiller!C962/12</f>
        <v>9.9999999999999992E-2</v>
      </c>
      <c r="E961" s="47">
        <f t="shared" si="56"/>
        <v>5.3361792956243331E-3</v>
      </c>
      <c r="F961" s="46">
        <f>Shiller!E962</f>
        <v>23.8</v>
      </c>
      <c r="G961" s="44">
        <f t="shared" si="57"/>
        <v>0.92121939446543</v>
      </c>
      <c r="H961" s="44">
        <f>'x calcs'!J33</f>
        <v>1.1229351564176993</v>
      </c>
      <c r="I961" s="43">
        <f t="shared" si="60"/>
        <v>0.70119361165526217</v>
      </c>
      <c r="J961" s="43">
        <f t="shared" si="61"/>
        <v>0.91806973751007892</v>
      </c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</row>
    <row r="962" spans="1:22" ht="15.75" x14ac:dyDescent="0.25">
      <c r="A962" s="43">
        <f t="shared" si="58"/>
        <v>1950</v>
      </c>
      <c r="B962" s="43">
        <f t="shared" si="59"/>
        <v>7</v>
      </c>
      <c r="C962" s="46">
        <f>Shiller!B963</f>
        <v>17.38</v>
      </c>
      <c r="D962" s="44">
        <f>Shiller!C963/12</f>
        <v>0.10361083333333333</v>
      </c>
      <c r="E962" s="47">
        <f t="shared" si="56"/>
        <v>5.9614978902953588E-3</v>
      </c>
      <c r="F962" s="46">
        <f>Shiller!E963</f>
        <v>24.1</v>
      </c>
      <c r="G962" s="44">
        <f t="shared" si="57"/>
        <v>1.0576480777062705</v>
      </c>
      <c r="H962" s="44">
        <f>'x calcs'!J34</f>
        <v>1.1268101761252447</v>
      </c>
      <c r="I962" s="43">
        <f t="shared" si="60"/>
        <v>0.64000294016335191</v>
      </c>
      <c r="J962" s="43">
        <f t="shared" si="61"/>
        <v>1.0504775919765141</v>
      </c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</row>
    <row r="963" spans="1:22" ht="15.75" x14ac:dyDescent="0.25">
      <c r="A963" s="43">
        <f t="shared" si="58"/>
        <v>1950</v>
      </c>
      <c r="B963" s="43">
        <f t="shared" si="59"/>
        <v>8</v>
      </c>
      <c r="C963" s="46">
        <f>Shiller!B964</f>
        <v>18.43</v>
      </c>
      <c r="D963" s="44">
        <f>Shiller!C964/12</f>
        <v>0.1072225</v>
      </c>
      <c r="E963" s="47">
        <f t="shared" si="56"/>
        <v>5.8178241996744437E-3</v>
      </c>
      <c r="F963" s="46">
        <f>Shiller!E964</f>
        <v>24.3</v>
      </c>
      <c r="G963" s="44">
        <f t="shared" si="57"/>
        <v>1.0368435039982922</v>
      </c>
      <c r="H963" s="44">
        <f>'x calcs'!J35</f>
        <v>1.1345456014899622</v>
      </c>
      <c r="I963" s="43">
        <f t="shared" si="60"/>
        <v>0.66849337126312036</v>
      </c>
      <c r="J963" s="43">
        <f t="shared" si="61"/>
        <v>1.0298138859867152</v>
      </c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</row>
    <row r="964" spans="1:22" ht="15.75" x14ac:dyDescent="0.25">
      <c r="A964" s="43">
        <f t="shared" si="58"/>
        <v>1950</v>
      </c>
      <c r="B964" s="43">
        <f t="shared" si="59"/>
        <v>9</v>
      </c>
      <c r="C964" s="46">
        <f>Shiller!B965</f>
        <v>19.079999999999998</v>
      </c>
      <c r="D964" s="44">
        <f>Shiller!C965/12</f>
        <v>0.11083333333333334</v>
      </c>
      <c r="E964" s="47">
        <f t="shared" si="56"/>
        <v>5.8088749126484988E-3</v>
      </c>
      <c r="F964" s="46">
        <f>Shiller!E965</f>
        <v>24.4</v>
      </c>
      <c r="G964" s="44">
        <f t="shared" si="57"/>
        <v>1.0387467829080808</v>
      </c>
      <c r="H964" s="44">
        <f>'x calcs'!J36</f>
        <v>1.1423341296814387</v>
      </c>
      <c r="I964" s="43">
        <f t="shared" si="60"/>
        <v>0.6845345795041774</v>
      </c>
      <c r="J964" s="43">
        <f t="shared" si="61"/>
        <v>1.0317041271671457</v>
      </c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</row>
    <row r="965" spans="1:22" ht="15.75" x14ac:dyDescent="0.25">
      <c r="A965" s="43">
        <f t="shared" si="58"/>
        <v>1950</v>
      </c>
      <c r="B965" s="43">
        <f t="shared" si="59"/>
        <v>10</v>
      </c>
      <c r="C965" s="46">
        <f>Shiller!B966</f>
        <v>19.87</v>
      </c>
      <c r="D965" s="44">
        <f>Shiller!C966/12</f>
        <v>0.11472250000000001</v>
      </c>
      <c r="E965" s="47">
        <f t="shared" si="56"/>
        <v>5.7736537493709109E-3</v>
      </c>
      <c r="F965" s="46">
        <f>Shiller!E966</f>
        <v>24.6</v>
      </c>
      <c r="G965" s="44">
        <f t="shared" si="57"/>
        <v>0.99972013584249031</v>
      </c>
      <c r="H965" s="44">
        <f>'x calcs'!J37</f>
        <v>1.1501761252446185</v>
      </c>
      <c r="I965" s="43">
        <f t="shared" si="60"/>
        <v>0.70226077511736418</v>
      </c>
      <c r="J965" s="43">
        <f t="shared" si="61"/>
        <v>0.99730793444771637</v>
      </c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</row>
    <row r="966" spans="1:22" ht="15.75" x14ac:dyDescent="0.25">
      <c r="A966" s="43">
        <f t="shared" si="58"/>
        <v>1950</v>
      </c>
      <c r="B966" s="43">
        <f t="shared" si="59"/>
        <v>11</v>
      </c>
      <c r="C966" s="46">
        <f>Shiller!B967</f>
        <v>19.829999999999998</v>
      </c>
      <c r="D966" s="44">
        <f>Shiller!C967/12</f>
        <v>0.11861083333333333</v>
      </c>
      <c r="E966" s="47">
        <f t="shared" si="56"/>
        <v>5.9813834257858465E-3</v>
      </c>
      <c r="F966" s="46">
        <f>Shiller!E967</f>
        <v>24.7</v>
      </c>
      <c r="G966" s="44">
        <f t="shared" si="57"/>
        <v>0.98999550344595733</v>
      </c>
      <c r="H966" s="44">
        <f>'x calcs'!J38</f>
        <v>1.152974270006287</v>
      </c>
      <c r="I966" s="43">
        <f t="shared" si="60"/>
        <v>0.69631563251865825</v>
      </c>
      <c r="J966" s="43">
        <f t="shared" si="61"/>
        <v>0.98760740682752424</v>
      </c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</row>
    <row r="967" spans="1:22" ht="15.75" x14ac:dyDescent="0.25">
      <c r="A967" s="43">
        <f t="shared" si="58"/>
        <v>1950</v>
      </c>
      <c r="B967" s="43">
        <f t="shared" si="59"/>
        <v>12</v>
      </c>
      <c r="C967" s="46">
        <f>Shiller!B968</f>
        <v>19.75</v>
      </c>
      <c r="D967" s="44">
        <f>Shiller!C968/12</f>
        <v>0.1225</v>
      </c>
      <c r="E967" s="47">
        <f t="shared" si="56"/>
        <v>6.2025316455696202E-3</v>
      </c>
      <c r="F967" s="46">
        <f>Shiller!E968</f>
        <v>25</v>
      </c>
      <c r="G967" s="44">
        <f t="shared" si="57"/>
        <v>1.0632143925047344</v>
      </c>
      <c r="H967" s="44">
        <f>'x calcs'!J39</f>
        <v>1.1557792220854919</v>
      </c>
      <c r="I967" s="43">
        <f t="shared" si="60"/>
        <v>0.68352154538175669</v>
      </c>
      <c r="J967" s="43">
        <f t="shared" si="61"/>
        <v>1.0606491382068495</v>
      </c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</row>
    <row r="968" spans="1:22" ht="15.75" x14ac:dyDescent="0.25">
      <c r="A968" s="43">
        <f t="shared" si="58"/>
        <v>1951</v>
      </c>
      <c r="B968" s="43">
        <f t="shared" si="59"/>
        <v>1</v>
      </c>
      <c r="C968" s="46">
        <f>Shiller!B969</f>
        <v>21.21</v>
      </c>
      <c r="D968" s="44">
        <f>Shiller!C969/12</f>
        <v>0.12388916666666666</v>
      </c>
      <c r="E968" s="47">
        <f t="shared" si="56"/>
        <v>5.841073393053591E-3</v>
      </c>
      <c r="F968" s="46">
        <f>Shiller!E969</f>
        <v>25.4</v>
      </c>
      <c r="G968" s="44">
        <f t="shared" ref="G968:G1031" si="62">E968+(C969/F969)/(C968/F968)</f>
        <v>1.0309797184415497</v>
      </c>
      <c r="H968" s="44">
        <f>'x calcs'!J40</f>
        <v>1.1585909980430531</v>
      </c>
      <c r="I968" s="43">
        <f t="shared" si="60"/>
        <v>0.72073697403931514</v>
      </c>
      <c r="J968" s="43">
        <f t="shared" si="61"/>
        <v>1.0295408204554071</v>
      </c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</row>
    <row r="969" spans="1:22" ht="15.75" x14ac:dyDescent="0.25">
      <c r="A969" s="43">
        <f t="shared" si="58"/>
        <v>1951</v>
      </c>
      <c r="B969" s="43">
        <f t="shared" si="59"/>
        <v>2</v>
      </c>
      <c r="C969" s="46">
        <f>Shiller!B970</f>
        <v>22</v>
      </c>
      <c r="D969" s="44">
        <f>Shiller!C970/12</f>
        <v>0.12527750000000001</v>
      </c>
      <c r="E969" s="47">
        <f t="shared" ref="E969:E1032" si="63">D969/C969</f>
        <v>5.694431818181819E-3</v>
      </c>
      <c r="F969" s="46">
        <f>Shiller!E970</f>
        <v>25.7</v>
      </c>
      <c r="G969" s="44">
        <f t="shared" si="62"/>
        <v>0.98506546775898507</v>
      </c>
      <c r="H969" s="44">
        <f>'x calcs'!J41</f>
        <v>1.1602194972769653</v>
      </c>
      <c r="I969" s="43">
        <f t="shared" si="60"/>
        <v>0.73781825802253287</v>
      </c>
      <c r="J969" s="43">
        <f t="shared" si="61"/>
        <v>0.98369080978651646</v>
      </c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</row>
    <row r="970" spans="1:22" ht="15.75" x14ac:dyDescent="0.25">
      <c r="A970" s="43">
        <f t="shared" ref="A970:A1033" si="64">IF(B970=1,A969+1,A969)</f>
        <v>1951</v>
      </c>
      <c r="B970" s="43">
        <f t="shared" ref="B970:B1033" si="65">IF(B969=12,1,B969+1)</f>
        <v>3</v>
      </c>
      <c r="C970" s="46">
        <f>Shiller!B971</f>
        <v>21.63</v>
      </c>
      <c r="D970" s="44">
        <f>Shiller!C971/12</f>
        <v>0.12666666666666668</v>
      </c>
      <c r="E970" s="47">
        <f t="shared" si="63"/>
        <v>5.8560641084912934E-3</v>
      </c>
      <c r="F970" s="46">
        <f>Shiller!E971</f>
        <v>25.8</v>
      </c>
      <c r="G970" s="44">
        <f t="shared" si="62"/>
        <v>1.019263368777932</v>
      </c>
      <c r="H970" s="44">
        <f>'x calcs'!J42</f>
        <v>1.1618502855065276</v>
      </c>
      <c r="I970" s="43">
        <f t="shared" si="60"/>
        <v>0.72158358394494326</v>
      </c>
      <c r="J970" s="43">
        <f t="shared" si="61"/>
        <v>1.0178409370543069</v>
      </c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</row>
    <row r="971" spans="1:22" ht="15.75" x14ac:dyDescent="0.25">
      <c r="A971" s="43">
        <f t="shared" si="64"/>
        <v>1951</v>
      </c>
      <c r="B971" s="43">
        <f t="shared" si="65"/>
        <v>4</v>
      </c>
      <c r="C971" s="46">
        <f>Shiller!B972</f>
        <v>21.92</v>
      </c>
      <c r="D971" s="44">
        <f>Shiller!C972/12</f>
        <v>0.12777750000000002</v>
      </c>
      <c r="E971" s="47">
        <f t="shared" si="63"/>
        <v>5.8292655109489057E-3</v>
      </c>
      <c r="F971" s="46">
        <f>Shiller!E972</f>
        <v>25.8</v>
      </c>
      <c r="G971" s="44">
        <f t="shared" si="62"/>
        <v>1.0024227046226362</v>
      </c>
      <c r="H971" s="44">
        <f>'x calcs'!J43</f>
        <v>1.1634833659491202</v>
      </c>
      <c r="I971" s="43">
        <f t="shared" si="60"/>
        <v>0.7302316715183097</v>
      </c>
      <c r="J971" s="43">
        <f t="shared" si="61"/>
        <v>1.0009408536615725</v>
      </c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</row>
    <row r="972" spans="1:22" ht="15.75" x14ac:dyDescent="0.25">
      <c r="A972" s="43">
        <f t="shared" si="64"/>
        <v>1951</v>
      </c>
      <c r="B972" s="43">
        <f t="shared" si="65"/>
        <v>5</v>
      </c>
      <c r="C972" s="46">
        <f>Shiller!B973</f>
        <v>21.93</v>
      </c>
      <c r="D972" s="44">
        <f>Shiller!C973/12</f>
        <v>0.12888916666666667</v>
      </c>
      <c r="E972" s="47">
        <f t="shared" si="63"/>
        <v>5.8772989816081467E-3</v>
      </c>
      <c r="F972" s="46">
        <f>Shiller!E973</f>
        <v>25.9</v>
      </c>
      <c r="G972" s="44">
        <f t="shared" si="62"/>
        <v>0.98854943760449931</v>
      </c>
      <c r="H972" s="44">
        <f>'x calcs'!J44</f>
        <v>1.1652159444504091</v>
      </c>
      <c r="I972" s="43">
        <f t="shared" si="60"/>
        <v>0.7266619983624697</v>
      </c>
      <c r="J972" s="43">
        <f t="shared" si="61"/>
        <v>0.98708828645109936</v>
      </c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</row>
    <row r="973" spans="1:22" ht="15.75" x14ac:dyDescent="0.25">
      <c r="A973" s="43">
        <f t="shared" si="64"/>
        <v>1951</v>
      </c>
      <c r="B973" s="43">
        <f t="shared" si="65"/>
        <v>6</v>
      </c>
      <c r="C973" s="46">
        <f>Shiller!B974</f>
        <v>21.55</v>
      </c>
      <c r="D973" s="44">
        <f>Shiller!C974/12</f>
        <v>0.13</v>
      </c>
      <c r="E973" s="47">
        <f t="shared" si="63"/>
        <v>6.0324825986078886E-3</v>
      </c>
      <c r="F973" s="46">
        <f>Shiller!E974</f>
        <v>25.9</v>
      </c>
      <c r="G973" s="44">
        <f t="shared" si="62"/>
        <v>1.0236658932714615</v>
      </c>
      <c r="H973" s="44">
        <f>'x calcs'!J45</f>
        <v>1.1669511029870909</v>
      </c>
      <c r="I973" s="43">
        <f t="shared" si="60"/>
        <v>0.71300873696979272</v>
      </c>
      <c r="J973" s="43">
        <f t="shared" si="61"/>
        <v>1.0221527576351681</v>
      </c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</row>
    <row r="974" spans="1:22" ht="15.75" x14ac:dyDescent="0.25">
      <c r="A974" s="43">
        <f t="shared" si="64"/>
        <v>1951</v>
      </c>
      <c r="B974" s="43">
        <f t="shared" si="65"/>
        <v>7</v>
      </c>
      <c r="C974" s="46">
        <f>Shiller!B975</f>
        <v>21.93</v>
      </c>
      <c r="D974" s="44">
        <f>Shiller!C975/12</f>
        <v>0.12888916666666667</v>
      </c>
      <c r="E974" s="47">
        <f t="shared" si="63"/>
        <v>5.8772989816081467E-3</v>
      </c>
      <c r="F974" s="46">
        <f>Shiller!E975</f>
        <v>25.9</v>
      </c>
      <c r="G974" s="44">
        <f t="shared" si="62"/>
        <v>1.0496529487764097</v>
      </c>
      <c r="H974" s="44">
        <f>'x calcs'!J46</f>
        <v>1.1686888454011748</v>
      </c>
      <c r="I974" s="43">
        <f t="shared" si="60"/>
        <v>0.72450263391321623</v>
      </c>
      <c r="J974" s="43">
        <f t="shared" si="61"/>
        <v>1.0418026434435352</v>
      </c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</row>
    <row r="975" spans="1:22" ht="15.75" x14ac:dyDescent="0.25">
      <c r="A975" s="43">
        <f t="shared" si="64"/>
        <v>1951</v>
      </c>
      <c r="B975" s="43">
        <f t="shared" si="65"/>
        <v>8</v>
      </c>
      <c r="C975" s="46">
        <f>Shiller!B976</f>
        <v>22.89</v>
      </c>
      <c r="D975" s="44">
        <f>Shiller!C976/12</f>
        <v>0.12777750000000002</v>
      </c>
      <c r="E975" s="47">
        <f t="shared" si="63"/>
        <v>5.5822411533420716E-3</v>
      </c>
      <c r="F975" s="46">
        <f>Shiller!E976</f>
        <v>25.9</v>
      </c>
      <c r="G975" s="44">
        <f t="shared" si="62"/>
        <v>1.0234973406881822</v>
      </c>
      <c r="H975" s="44">
        <f>'x calcs'!J47</f>
        <v>1.177545240627502</v>
      </c>
      <c r="I975" s="43">
        <f t="shared" si="60"/>
        <v>0.75053064060012198</v>
      </c>
      <c r="J975" s="43">
        <f t="shared" si="61"/>
        <v>1.0158415342551974</v>
      </c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</row>
    <row r="976" spans="1:22" ht="15.75" x14ac:dyDescent="0.25">
      <c r="A976" s="43">
        <f t="shared" si="64"/>
        <v>1951</v>
      </c>
      <c r="B976" s="43">
        <f t="shared" si="65"/>
        <v>9</v>
      </c>
      <c r="C976" s="46">
        <f>Shiller!B977</f>
        <v>23.48</v>
      </c>
      <c r="D976" s="44">
        <f>Shiller!C977/12</f>
        <v>0.12666666666666668</v>
      </c>
      <c r="E976" s="47">
        <f t="shared" si="63"/>
        <v>5.3946621237933E-3</v>
      </c>
      <c r="F976" s="46">
        <f>Shiller!E977</f>
        <v>26.1</v>
      </c>
      <c r="G976" s="44">
        <f t="shared" si="62"/>
        <v>0.99648664230507467</v>
      </c>
      <c r="H976" s="44">
        <f>'x calcs'!J48</f>
        <v>1.1864687501560778</v>
      </c>
      <c r="I976" s="43">
        <f t="shared" si="60"/>
        <v>0.75823055442396181</v>
      </c>
      <c r="J976" s="43">
        <f t="shared" si="61"/>
        <v>0.98903257431746083</v>
      </c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</row>
    <row r="977" spans="1:22" ht="15.75" x14ac:dyDescent="0.25">
      <c r="A977" s="43">
        <f t="shared" si="64"/>
        <v>1951</v>
      </c>
      <c r="B977" s="43">
        <f t="shared" si="65"/>
        <v>10</v>
      </c>
      <c r="C977" s="46">
        <f>Shiller!B978</f>
        <v>23.36</v>
      </c>
      <c r="D977" s="44">
        <f>Shiller!C978/12</f>
        <v>0.12361083333333334</v>
      </c>
      <c r="E977" s="47">
        <f t="shared" si="63"/>
        <v>5.2915596461187214E-3</v>
      </c>
      <c r="F977" s="46">
        <f>Shiller!E978</f>
        <v>26.2</v>
      </c>
      <c r="G977" s="44">
        <f t="shared" si="62"/>
        <v>0.9701012576535909</v>
      </c>
      <c r="H977" s="44">
        <f>'x calcs'!J49</f>
        <v>1.195459882583171</v>
      </c>
      <c r="I977" s="43">
        <f t="shared" si="60"/>
        <v>0.74582431951503281</v>
      </c>
      <c r="J977" s="43">
        <f t="shared" si="61"/>
        <v>0.97156926950694877</v>
      </c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</row>
    <row r="978" spans="1:22" ht="15.75" x14ac:dyDescent="0.25">
      <c r="A978" s="43">
        <f t="shared" si="64"/>
        <v>1951</v>
      </c>
      <c r="B978" s="43">
        <f t="shared" si="65"/>
        <v>11</v>
      </c>
      <c r="C978" s="46">
        <f>Shiller!B979</f>
        <v>22.71</v>
      </c>
      <c r="D978" s="44">
        <f>Shiller!C979/12</f>
        <v>0.12055583333333332</v>
      </c>
      <c r="E978" s="47">
        <f t="shared" si="63"/>
        <v>5.3084911199178034E-3</v>
      </c>
      <c r="F978" s="46">
        <f>Shiller!E979</f>
        <v>26.4</v>
      </c>
      <c r="G978" s="44">
        <f t="shared" si="62"/>
        <v>1.0322420172035147</v>
      </c>
      <c r="H978" s="44">
        <f>'x calcs'!J50</f>
        <v>1.1936436870319989</v>
      </c>
      <c r="I978" s="43">
        <f t="shared" si="60"/>
        <v>0.72067341541949792</v>
      </c>
      <c r="J978" s="43">
        <f t="shared" si="61"/>
        <v>1.0338045539317575</v>
      </c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</row>
    <row r="979" spans="1:22" ht="15.75" x14ac:dyDescent="0.25">
      <c r="A979" s="43">
        <f t="shared" si="64"/>
        <v>1951</v>
      </c>
      <c r="B979" s="43">
        <f t="shared" si="65"/>
        <v>12</v>
      </c>
      <c r="C979" s="46">
        <f>Shiller!B980</f>
        <v>23.41</v>
      </c>
      <c r="D979" s="44">
        <f>Shiller!C980/12</f>
        <v>0.11749999999999999</v>
      </c>
      <c r="E979" s="47">
        <f t="shared" si="63"/>
        <v>5.0192225544639039E-3</v>
      </c>
      <c r="F979" s="46">
        <f>Shiller!E980</f>
        <v>26.5</v>
      </c>
      <c r="G979" s="44">
        <f t="shared" si="62"/>
        <v>1.0383383169585647</v>
      </c>
      <c r="H979" s="44">
        <f>'x calcs'!J51</f>
        <v>1.1918302507254723</v>
      </c>
      <c r="I979" s="43">
        <f t="shared" si="60"/>
        <v>0.74120977033211499</v>
      </c>
      <c r="J979" s="43">
        <f t="shared" si="61"/>
        <v>1.0399105696857285</v>
      </c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</row>
    <row r="980" spans="1:22" ht="15.75" x14ac:dyDescent="0.25">
      <c r="A980" s="43">
        <f t="shared" si="64"/>
        <v>1952</v>
      </c>
      <c r="B980" s="43">
        <f t="shared" si="65"/>
        <v>1</v>
      </c>
      <c r="C980" s="46">
        <f>Shiller!B981</f>
        <v>24.19</v>
      </c>
      <c r="D980" s="44">
        <f>Shiller!C981/12</f>
        <v>0.11777749999999999</v>
      </c>
      <c r="E980" s="47">
        <f t="shared" si="63"/>
        <v>4.8688507647788341E-3</v>
      </c>
      <c r="F980" s="46">
        <f>Shiller!E981</f>
        <v>26.5</v>
      </c>
      <c r="G980" s="44">
        <f t="shared" si="62"/>
        <v>0.99414575713183173</v>
      </c>
      <c r="H980" s="44">
        <f>'x calcs'!J52</f>
        <v>1.1900195694716249</v>
      </c>
      <c r="I980" s="43">
        <f t="shared" si="60"/>
        <v>0.76707157772585777</v>
      </c>
      <c r="J980" s="43">
        <f t="shared" si="61"/>
        <v>0.99192161217225239</v>
      </c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</row>
    <row r="981" spans="1:22" ht="15.75" x14ac:dyDescent="0.25">
      <c r="A981" s="43">
        <f t="shared" si="64"/>
        <v>1952</v>
      </c>
      <c r="B981" s="43">
        <f t="shared" si="65"/>
        <v>2</v>
      </c>
      <c r="C981" s="46">
        <f>Shiller!B982</f>
        <v>23.75</v>
      </c>
      <c r="D981" s="44">
        <f>Shiller!C982/12</f>
        <v>0.11805583333333335</v>
      </c>
      <c r="E981" s="47">
        <f t="shared" si="63"/>
        <v>4.9707719298245617E-3</v>
      </c>
      <c r="F981" s="46">
        <f>Shiller!E982</f>
        <v>26.3</v>
      </c>
      <c r="G981" s="44">
        <f t="shared" si="62"/>
        <v>1.0074970877192984</v>
      </c>
      <c r="H981" s="44">
        <f>'x calcs'!J53</f>
        <v>1.1927010634410729</v>
      </c>
      <c r="I981" s="43">
        <f t="shared" si="60"/>
        <v>0.75714011899149536</v>
      </c>
      <c r="J981" s="43">
        <f t="shared" si="61"/>
        <v>1.0052431547327323</v>
      </c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</row>
    <row r="982" spans="1:22" ht="15.75" x14ac:dyDescent="0.25">
      <c r="A982" s="43">
        <f t="shared" si="64"/>
        <v>1952</v>
      </c>
      <c r="B982" s="43">
        <f t="shared" si="65"/>
        <v>3</v>
      </c>
      <c r="C982" s="46">
        <f>Shiller!B983</f>
        <v>23.81</v>
      </c>
      <c r="D982" s="44">
        <f>Shiller!C983/12</f>
        <v>0.11833333333333333</v>
      </c>
      <c r="E982" s="47">
        <f t="shared" si="63"/>
        <v>4.9699006019879605E-3</v>
      </c>
      <c r="F982" s="46">
        <f>Shiller!E983</f>
        <v>26.3</v>
      </c>
      <c r="G982" s="44">
        <f t="shared" si="62"/>
        <v>0.99825321675384682</v>
      </c>
      <c r="H982" s="44">
        <f>'x calcs'!J54</f>
        <v>1.1953885996724236</v>
      </c>
      <c r="I982" s="43">
        <f t="shared" si="60"/>
        <v>0.75734635093930003</v>
      </c>
      <c r="J982" s="43">
        <f t="shared" si="61"/>
        <v>0.99602006437069202</v>
      </c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</row>
    <row r="983" spans="1:22" ht="15.75" x14ac:dyDescent="0.25">
      <c r="A983" s="43">
        <f t="shared" si="64"/>
        <v>1952</v>
      </c>
      <c r="B983" s="43">
        <f t="shared" si="65"/>
        <v>4</v>
      </c>
      <c r="C983" s="46">
        <f>Shiller!B984</f>
        <v>23.74</v>
      </c>
      <c r="D983" s="44">
        <f>Shiller!C984/12</f>
        <v>0.11916666666666666</v>
      </c>
      <c r="E983" s="47">
        <f t="shared" si="63"/>
        <v>5.0196573996068522E-3</v>
      </c>
      <c r="F983" s="46">
        <f>Shiller!E984</f>
        <v>26.4</v>
      </c>
      <c r="G983" s="44">
        <f t="shared" si="62"/>
        <v>1.0045984274080315</v>
      </c>
      <c r="H983" s="44">
        <f>'x calcs'!J55</f>
        <v>1.1980821917808222</v>
      </c>
      <c r="I983" s="43">
        <f t="shared" si="60"/>
        <v>0.75056822512802368</v>
      </c>
      <c r="J983" s="43">
        <f t="shared" si="61"/>
        <v>1.0026576191951369</v>
      </c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</row>
    <row r="984" spans="1:22" ht="15.75" x14ac:dyDescent="0.25">
      <c r="A984" s="43">
        <f t="shared" si="64"/>
        <v>1952</v>
      </c>
      <c r="B984" s="43">
        <f t="shared" si="65"/>
        <v>5</v>
      </c>
      <c r="C984" s="46">
        <f>Shiller!B985</f>
        <v>23.73</v>
      </c>
      <c r="D984" s="44">
        <f>Shiller!C985/12</f>
        <v>0.12</v>
      </c>
      <c r="E984" s="47">
        <f t="shared" si="63"/>
        <v>5.0568900126422246E-3</v>
      </c>
      <c r="F984" s="46">
        <f>Shiller!E985</f>
        <v>26.4</v>
      </c>
      <c r="G984" s="44">
        <f t="shared" si="62"/>
        <v>1.0285714285714285</v>
      </c>
      <c r="H984" s="44">
        <f>'x calcs'!J56</f>
        <v>1.2004129448661862</v>
      </c>
      <c r="I984" s="43">
        <f t="shared" si="60"/>
        <v>0.74879535430521005</v>
      </c>
      <c r="J984" s="43">
        <f t="shared" si="61"/>
        <v>1.0265841460459748</v>
      </c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</row>
    <row r="985" spans="1:22" ht="15.75" x14ac:dyDescent="0.25">
      <c r="A985" s="43">
        <f t="shared" si="64"/>
        <v>1952</v>
      </c>
      <c r="B985" s="43">
        <f t="shared" si="65"/>
        <v>6</v>
      </c>
      <c r="C985" s="46">
        <f>Shiller!B986</f>
        <v>24.38</v>
      </c>
      <c r="D985" s="44">
        <f>Shiller!C986/12</f>
        <v>0.12083333333333333</v>
      </c>
      <c r="E985" s="47">
        <f t="shared" si="63"/>
        <v>4.9562482909488656E-3</v>
      </c>
      <c r="F985" s="46">
        <f>Shiller!E986</f>
        <v>26.5</v>
      </c>
      <c r="G985" s="44">
        <f t="shared" si="62"/>
        <v>1.0259625990481547</v>
      </c>
      <c r="H985" s="44">
        <f>'x calcs'!J57</f>
        <v>1.2027482322063636</v>
      </c>
      <c r="I985" s="43">
        <f t="shared" si="60"/>
        <v>0.76491486361390837</v>
      </c>
      <c r="J985" s="43">
        <f t="shared" si="61"/>
        <v>1.0239801864855602</v>
      </c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</row>
    <row r="986" spans="1:22" ht="15.75" x14ac:dyDescent="0.25">
      <c r="A986" s="43">
        <f t="shared" si="64"/>
        <v>1952</v>
      </c>
      <c r="B986" s="43">
        <f t="shared" si="65"/>
        <v>7</v>
      </c>
      <c r="C986" s="46">
        <f>Shiller!B987</f>
        <v>25.08</v>
      </c>
      <c r="D986" s="44">
        <f>Shiller!C987/12</f>
        <v>0.12083333333333333</v>
      </c>
      <c r="E986" s="47">
        <f t="shared" si="63"/>
        <v>4.8179160021265292E-3</v>
      </c>
      <c r="F986" s="46">
        <f>Shiller!E987</f>
        <v>26.7</v>
      </c>
      <c r="G986" s="44">
        <f t="shared" si="62"/>
        <v>1.0088051568314726</v>
      </c>
      <c r="H986" s="44">
        <f>'x calcs'!J58</f>
        <v>1.2050880626223088</v>
      </c>
      <c r="I986" s="43">
        <f t="shared" si="60"/>
        <v>0.7794665567034389</v>
      </c>
      <c r="J986" s="43">
        <f t="shared" si="61"/>
        <v>1.0075258593482175</v>
      </c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</row>
    <row r="987" spans="1:22" ht="15.75" x14ac:dyDescent="0.25">
      <c r="A987" s="43">
        <f t="shared" si="64"/>
        <v>1952</v>
      </c>
      <c r="B987" s="43">
        <f t="shared" si="65"/>
        <v>8</v>
      </c>
      <c r="C987" s="46">
        <f>Shiller!B988</f>
        <v>25.18</v>
      </c>
      <c r="D987" s="44">
        <f>Shiller!C988/12</f>
        <v>0.12083333333333333</v>
      </c>
      <c r="E987" s="47">
        <f t="shared" si="63"/>
        <v>4.7987821021975114E-3</v>
      </c>
      <c r="F987" s="46">
        <f>Shiller!E988</f>
        <v>26.7</v>
      </c>
      <c r="G987" s="44">
        <f t="shared" si="62"/>
        <v>0.98891315859147477</v>
      </c>
      <c r="H987" s="44">
        <f>'x calcs'!J59</f>
        <v>1.2066255652778366</v>
      </c>
      <c r="I987" s="43">
        <f t="shared" si="60"/>
        <v>0.78157730797916447</v>
      </c>
      <c r="J987" s="43">
        <f t="shared" si="61"/>
        <v>0.98765918344729087</v>
      </c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</row>
    <row r="988" spans="1:22" ht="15.75" x14ac:dyDescent="0.25">
      <c r="A988" s="43">
        <f t="shared" si="64"/>
        <v>1952</v>
      </c>
      <c r="B988" s="43">
        <f t="shared" si="65"/>
        <v>9</v>
      </c>
      <c r="C988" s="46">
        <f>Shiller!B989</f>
        <v>24.78</v>
      </c>
      <c r="D988" s="44">
        <f>Shiller!C989/12</f>
        <v>0.12083333333333333</v>
      </c>
      <c r="E988" s="47">
        <f t="shared" si="63"/>
        <v>4.8762442830239438E-3</v>
      </c>
      <c r="F988" s="46">
        <f>Shiller!E989</f>
        <v>26.7</v>
      </c>
      <c r="G988" s="44">
        <f t="shared" si="62"/>
        <v>0.98389157923056225</v>
      </c>
      <c r="H988" s="44">
        <f>'x calcs'!J60</f>
        <v>1.2081650295447097</v>
      </c>
      <c r="I988" s="43">
        <f t="shared" si="60"/>
        <v>0.76818138660261925</v>
      </c>
      <c r="J988" s="43">
        <f t="shared" si="61"/>
        <v>0.98264410137115021</v>
      </c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</row>
    <row r="989" spans="1:22" ht="15.75" x14ac:dyDescent="0.25">
      <c r="A989" s="43">
        <f t="shared" si="64"/>
        <v>1952</v>
      </c>
      <c r="B989" s="43">
        <f t="shared" si="65"/>
        <v>10</v>
      </c>
      <c r="C989" s="46">
        <f>Shiller!B990</f>
        <v>24.26</v>
      </c>
      <c r="D989" s="44">
        <f>Shiller!C990/12</f>
        <v>0.1197225</v>
      </c>
      <c r="E989" s="47">
        <f t="shared" si="63"/>
        <v>4.9349752679307499E-3</v>
      </c>
      <c r="F989" s="46">
        <f>Shiller!E990</f>
        <v>26.7</v>
      </c>
      <c r="G989" s="44">
        <f t="shared" si="62"/>
        <v>1.0366744641384997</v>
      </c>
      <c r="H989" s="44">
        <f>'x calcs'!J61</f>
        <v>1.2097064579256356</v>
      </c>
      <c r="I989" s="43">
        <f t="shared" si="60"/>
        <v>0.75110306823342854</v>
      </c>
      <c r="J989" s="43">
        <f t="shared" si="61"/>
        <v>1.0302244129206504</v>
      </c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</row>
    <row r="990" spans="1:22" ht="15.75" x14ac:dyDescent="0.25">
      <c r="A990" s="43">
        <f t="shared" si="64"/>
        <v>1952</v>
      </c>
      <c r="B990" s="43">
        <f t="shared" si="65"/>
        <v>11</v>
      </c>
      <c r="C990" s="46">
        <f>Shiller!B991</f>
        <v>25.03</v>
      </c>
      <c r="D990" s="44">
        <f>Shiller!C991/12</f>
        <v>0.11861083333333333</v>
      </c>
      <c r="E990" s="47">
        <f t="shared" si="63"/>
        <v>4.7387468371287789E-3</v>
      </c>
      <c r="F990" s="46">
        <f>Shiller!E991</f>
        <v>26.7</v>
      </c>
      <c r="G990" s="44">
        <f t="shared" si="62"/>
        <v>1.0450903249434009</v>
      </c>
      <c r="H990" s="44">
        <f>'x calcs'!J62</f>
        <v>1.2173166685897059</v>
      </c>
      <c r="I990" s="43">
        <f t="shared" si="60"/>
        <v>0.77009804244828417</v>
      </c>
      <c r="J990" s="43">
        <f t="shared" si="61"/>
        <v>1.0385864341495132</v>
      </c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</row>
    <row r="991" spans="1:22" ht="15.75" x14ac:dyDescent="0.25">
      <c r="A991" s="43">
        <f t="shared" si="64"/>
        <v>1952</v>
      </c>
      <c r="B991" s="43">
        <f t="shared" si="65"/>
        <v>12</v>
      </c>
      <c r="C991" s="46">
        <f>Shiller!B992</f>
        <v>26.04</v>
      </c>
      <c r="D991" s="44">
        <f>Shiller!C992/12</f>
        <v>0.11749999999999999</v>
      </c>
      <c r="E991" s="47">
        <f t="shared" si="63"/>
        <v>4.5122887864823347E-3</v>
      </c>
      <c r="F991" s="46">
        <f>Shiller!E992</f>
        <v>26.7</v>
      </c>
      <c r="G991" s="44">
        <f t="shared" si="62"/>
        <v>1.0136682431886168</v>
      </c>
      <c r="H991" s="44">
        <f>'x calcs'!J63</f>
        <v>1.224974754757765</v>
      </c>
      <c r="I991" s="43">
        <f t="shared" si="60"/>
        <v>0.79616408018895313</v>
      </c>
      <c r="J991" s="43">
        <f t="shared" si="61"/>
        <v>1.0073593758215098</v>
      </c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</row>
    <row r="992" spans="1:22" ht="15.75" x14ac:dyDescent="0.25">
      <c r="A992" s="43">
        <f t="shared" si="64"/>
        <v>1953</v>
      </c>
      <c r="B992" s="43">
        <f t="shared" si="65"/>
        <v>1</v>
      </c>
      <c r="C992" s="46">
        <f>Shiller!B993</f>
        <v>26.18</v>
      </c>
      <c r="D992" s="44">
        <f>Shiller!C993/12</f>
        <v>0.11749999999999999</v>
      </c>
      <c r="E992" s="47">
        <f t="shared" si="63"/>
        <v>4.488158899923606E-3</v>
      </c>
      <c r="F992" s="46">
        <f>Shiller!E993</f>
        <v>26.6</v>
      </c>
      <c r="G992" s="44">
        <f t="shared" si="62"/>
        <v>0.99599254796258119</v>
      </c>
      <c r="H992" s="44">
        <f>'x calcs'!J64</f>
        <v>1.232681017612524</v>
      </c>
      <c r="I992" s="43">
        <f t="shared" si="60"/>
        <v>0.79843082861941361</v>
      </c>
      <c r="J992" s="43">
        <f t="shared" si="61"/>
        <v>0.99045138861577753</v>
      </c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</row>
    <row r="993" spans="1:22" ht="15.75" x14ac:dyDescent="0.25">
      <c r="A993" s="43">
        <f t="shared" si="64"/>
        <v>1953</v>
      </c>
      <c r="B993" s="43">
        <f t="shared" si="65"/>
        <v>2</v>
      </c>
      <c r="C993" s="46">
        <f>Shiller!B994</f>
        <v>25.86</v>
      </c>
      <c r="D993" s="44">
        <f>Shiller!C994/12</f>
        <v>0.11749999999999999</v>
      </c>
      <c r="E993" s="47">
        <f t="shared" si="63"/>
        <v>4.5436968290796598E-3</v>
      </c>
      <c r="F993" s="46">
        <f>Shiller!E994</f>
        <v>26.5</v>
      </c>
      <c r="G993" s="44">
        <f t="shared" si="62"/>
        <v>1.0057924684100041</v>
      </c>
      <c r="H993" s="44">
        <f>'x calcs'!J65</f>
        <v>1.2396087424368458</v>
      </c>
      <c r="I993" s="43">
        <f t="shared" si="60"/>
        <v>0.78722343849030252</v>
      </c>
      <c r="J993" s="43">
        <f t="shared" si="61"/>
        <v>1.0001968512344044</v>
      </c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</row>
    <row r="994" spans="1:22" ht="15.75" x14ac:dyDescent="0.25">
      <c r="A994" s="43">
        <f t="shared" si="64"/>
        <v>1953</v>
      </c>
      <c r="B994" s="43">
        <f t="shared" si="65"/>
        <v>3</v>
      </c>
      <c r="C994" s="46">
        <f>Shiller!B995</f>
        <v>25.99</v>
      </c>
      <c r="D994" s="44">
        <f>Shiller!C995/12</f>
        <v>0.11749999999999999</v>
      </c>
      <c r="E994" s="47">
        <f t="shared" si="63"/>
        <v>4.5209696036937284E-3</v>
      </c>
      <c r="F994" s="46">
        <f>Shiller!E995</f>
        <v>26.6</v>
      </c>
      <c r="G994" s="44">
        <f t="shared" si="62"/>
        <v>0.95527125817622183</v>
      </c>
      <c r="H994" s="44">
        <f>'x calcs'!J66</f>
        <v>1.2465754013978632</v>
      </c>
      <c r="I994" s="43">
        <f t="shared" si="60"/>
        <v>0.78380149975467583</v>
      </c>
      <c r="J994" s="43">
        <f t="shared" si="61"/>
        <v>0.94995785875397554</v>
      </c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</row>
    <row r="995" spans="1:22" ht="15.75" x14ac:dyDescent="0.25">
      <c r="A995" s="43">
        <f t="shared" si="64"/>
        <v>1953</v>
      </c>
      <c r="B995" s="43">
        <f t="shared" si="65"/>
        <v>4</v>
      </c>
      <c r="C995" s="46">
        <f>Shiller!B996</f>
        <v>24.71</v>
      </c>
      <c r="D995" s="44">
        <f>Shiller!C996/12</f>
        <v>0.11777749999999999</v>
      </c>
      <c r="E995" s="47">
        <f t="shared" si="63"/>
        <v>4.7663901254552804E-3</v>
      </c>
      <c r="F995" s="46">
        <f>Shiller!E996</f>
        <v>26.6</v>
      </c>
      <c r="G995" s="44">
        <f t="shared" si="62"/>
        <v>1.0062623954728789</v>
      </c>
      <c r="H995" s="44">
        <f>'x calcs'!J67</f>
        <v>1.2535812133072404</v>
      </c>
      <c r="I995" s="43">
        <f t="shared" si="60"/>
        <v>0.74103485163938609</v>
      </c>
      <c r="J995" s="43">
        <f t="shared" si="61"/>
        <v>1.0036186004337271</v>
      </c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</row>
    <row r="996" spans="1:22" ht="15.75" x14ac:dyDescent="0.25">
      <c r="A996" s="43">
        <f t="shared" si="64"/>
        <v>1953</v>
      </c>
      <c r="B996" s="43">
        <f t="shared" si="65"/>
        <v>5</v>
      </c>
      <c r="C996" s="46">
        <f>Shiller!B997</f>
        <v>24.84</v>
      </c>
      <c r="D996" s="44">
        <f>Shiller!C997/12</f>
        <v>0.11805583333333335</v>
      </c>
      <c r="E996" s="47">
        <f t="shared" si="63"/>
        <v>4.7526502952227592E-3</v>
      </c>
      <c r="F996" s="46">
        <f>Shiller!E997</f>
        <v>26.7</v>
      </c>
      <c r="G996" s="44">
        <f t="shared" si="62"/>
        <v>0.96532569088935349</v>
      </c>
      <c r="H996" s="44">
        <f>'x calcs'!J68</f>
        <v>1.2568992334895179</v>
      </c>
      <c r="I996" s="43">
        <f t="shared" si="60"/>
        <v>0.74018429947546316</v>
      </c>
      <c r="J996" s="43">
        <f t="shared" si="61"/>
        <v>0.96278992616747161</v>
      </c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</row>
    <row r="997" spans="1:22" ht="15.75" x14ac:dyDescent="0.25">
      <c r="A997" s="43">
        <f t="shared" si="64"/>
        <v>1953</v>
      </c>
      <c r="B997" s="43">
        <f t="shared" si="65"/>
        <v>6</v>
      </c>
      <c r="C997" s="46">
        <f>Shiller!B998</f>
        <v>23.95</v>
      </c>
      <c r="D997" s="44">
        <f>Shiller!C998/12</f>
        <v>0.11833333333333333</v>
      </c>
      <c r="E997" s="47">
        <f t="shared" si="63"/>
        <v>4.9408489909533752E-3</v>
      </c>
      <c r="F997" s="46">
        <f>Shiller!E998</f>
        <v>26.8</v>
      </c>
      <c r="G997" s="44">
        <f t="shared" si="62"/>
        <v>1.0191370911621433</v>
      </c>
      <c r="H997" s="44">
        <f>'x calcs'!J69</f>
        <v>1.2602260359172641</v>
      </c>
      <c r="I997" s="43">
        <f t="shared" si="60"/>
        <v>0.70912414991288153</v>
      </c>
      <c r="J997" s="43">
        <f t="shared" si="61"/>
        <v>1.0164597694559541</v>
      </c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</row>
    <row r="998" spans="1:22" ht="15.75" x14ac:dyDescent="0.25">
      <c r="A998" s="43">
        <f t="shared" si="64"/>
        <v>1953</v>
      </c>
      <c r="B998" s="43">
        <f t="shared" si="65"/>
        <v>7</v>
      </c>
      <c r="C998" s="46">
        <f>Shiller!B999</f>
        <v>24.29</v>
      </c>
      <c r="D998" s="44">
        <f>Shiller!C999/12</f>
        <v>0.11833333333333333</v>
      </c>
      <c r="E998" s="47">
        <f t="shared" si="63"/>
        <v>4.8716893097296553E-3</v>
      </c>
      <c r="F998" s="46">
        <f>Shiller!E999</f>
        <v>26.8</v>
      </c>
      <c r="G998" s="44">
        <f t="shared" si="62"/>
        <v>1.005255833196868</v>
      </c>
      <c r="H998" s="44">
        <f>'x calcs'!J70</f>
        <v>1.2635616438356163</v>
      </c>
      <c r="I998" s="43">
        <f t="shared" ref="I998:I1061" si="66">C998/(F998*H998)</f>
        <v>0.71729249459553912</v>
      </c>
      <c r="J998" s="43">
        <f t="shared" ref="J998:J1061" si="67">E998+I999/I998</f>
        <v>1.0077680154496609</v>
      </c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</row>
    <row r="999" spans="1:22" ht="15.75" x14ac:dyDescent="0.25">
      <c r="A999" s="43">
        <f t="shared" si="64"/>
        <v>1953</v>
      </c>
      <c r="B999" s="43">
        <f t="shared" si="65"/>
        <v>8</v>
      </c>
      <c r="C999" s="46">
        <f>Shiller!B1000</f>
        <v>24.39</v>
      </c>
      <c r="D999" s="44">
        <f>Shiller!C1000/12</f>
        <v>0.11833333333333333</v>
      </c>
      <c r="E999" s="47">
        <f t="shared" si="63"/>
        <v>4.8517151838185051E-3</v>
      </c>
      <c r="F999" s="46">
        <f>Shiller!E1000</f>
        <v>26.9</v>
      </c>
      <c r="G999" s="44">
        <f t="shared" si="62"/>
        <v>0.95893125597922646</v>
      </c>
      <c r="H999" s="44">
        <f>'x calcs'!J71</f>
        <v>1.2603965139470954</v>
      </c>
      <c r="I999" s="43">
        <f t="shared" si="66"/>
        <v>0.71937000759761272</v>
      </c>
      <c r="J999" s="43">
        <f t="shared" si="67"/>
        <v>0.96132715729851903</v>
      </c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</row>
    <row r="1000" spans="1:22" ht="15.75" x14ac:dyDescent="0.25">
      <c r="A1000" s="43">
        <f t="shared" si="64"/>
        <v>1953</v>
      </c>
      <c r="B1000" s="43">
        <f t="shared" si="65"/>
        <v>9</v>
      </c>
      <c r="C1000" s="46">
        <f>Shiller!B1001</f>
        <v>23.27</v>
      </c>
      <c r="D1000" s="44">
        <f>Shiller!C1001/12</f>
        <v>0.11833333333333333</v>
      </c>
      <c r="E1000" s="47">
        <f t="shared" si="63"/>
        <v>5.0852313422145821E-3</v>
      </c>
      <c r="F1000" s="46">
        <f>Shiller!E1001</f>
        <v>26.9</v>
      </c>
      <c r="G1000" s="44">
        <f t="shared" si="62"/>
        <v>1.0313517643126582</v>
      </c>
      <c r="H1000" s="44">
        <f>'x calcs'!J72</f>
        <v>1.2572393124784187</v>
      </c>
      <c r="I1000" s="43">
        <f t="shared" si="66"/>
        <v>0.68805974606098208</v>
      </c>
      <c r="J1000" s="43">
        <f t="shared" si="67"/>
        <v>1.0339289428760301</v>
      </c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</row>
    <row r="1001" spans="1:22" ht="15.75" x14ac:dyDescent="0.25">
      <c r="A1001" s="43">
        <f t="shared" si="64"/>
        <v>1953</v>
      </c>
      <c r="B1001" s="43">
        <f t="shared" si="65"/>
        <v>10</v>
      </c>
      <c r="C1001" s="46">
        <f>Shiller!B1002</f>
        <v>23.97</v>
      </c>
      <c r="D1001" s="44">
        <f>Shiller!C1002/12</f>
        <v>0.11916666666666666</v>
      </c>
      <c r="E1001" s="47">
        <f t="shared" si="63"/>
        <v>4.9714921429564731E-3</v>
      </c>
      <c r="F1001" s="46">
        <f>Shiller!E1002</f>
        <v>27</v>
      </c>
      <c r="G1001" s="44">
        <f t="shared" si="62"/>
        <v>1.0308821332324225</v>
      </c>
      <c r="H1001" s="44">
        <f>'x calcs'!J73</f>
        <v>1.2540900195694717</v>
      </c>
      <c r="I1001" s="43">
        <f t="shared" si="66"/>
        <v>0.70790594289439546</v>
      </c>
      <c r="J1001" s="43">
        <f t="shared" si="67"/>
        <v>1.0326061940642526</v>
      </c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  <c r="U1001" s="43"/>
      <c r="V1001" s="43"/>
    </row>
    <row r="1002" spans="1:22" ht="15.75" x14ac:dyDescent="0.25">
      <c r="A1002" s="43">
        <f t="shared" si="64"/>
        <v>1953</v>
      </c>
      <c r="B1002" s="43">
        <f t="shared" si="65"/>
        <v>11</v>
      </c>
      <c r="C1002" s="46">
        <f>Shiller!B1003</f>
        <v>24.5</v>
      </c>
      <c r="D1002" s="44">
        <f>Shiller!C1003/12</f>
        <v>0.12</v>
      </c>
      <c r="E1002" s="47">
        <f t="shared" si="63"/>
        <v>4.8979591836734691E-3</v>
      </c>
      <c r="F1002" s="46">
        <f>Shiller!E1003</f>
        <v>26.9</v>
      </c>
      <c r="G1002" s="44">
        <f t="shared" si="62"/>
        <v>1.0183673469387755</v>
      </c>
      <c r="H1002" s="44">
        <f>'x calcs'!J74</f>
        <v>1.2519860350715888</v>
      </c>
      <c r="I1002" s="43">
        <f t="shared" si="66"/>
        <v>0.72746871261459622</v>
      </c>
      <c r="J1002" s="43">
        <f t="shared" si="67"/>
        <v>1.020070500026097</v>
      </c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  <c r="U1002" s="43"/>
      <c r="V1002" s="43"/>
    </row>
    <row r="1003" spans="1:22" ht="15.75" x14ac:dyDescent="0.25">
      <c r="A1003" s="43">
        <f t="shared" si="64"/>
        <v>1953</v>
      </c>
      <c r="B1003" s="43">
        <f t="shared" si="65"/>
        <v>12</v>
      </c>
      <c r="C1003" s="46">
        <f>Shiller!B1004</f>
        <v>24.83</v>
      </c>
      <c r="D1003" s="44">
        <f>Shiller!C1004/12</f>
        <v>0.12083333333333333</v>
      </c>
      <c r="E1003" s="47">
        <f t="shared" si="63"/>
        <v>4.8664250234930866E-3</v>
      </c>
      <c r="F1003" s="46">
        <f>Shiller!E1004</f>
        <v>26.9</v>
      </c>
      <c r="G1003" s="44">
        <f t="shared" si="62"/>
        <v>1.0302389582494296</v>
      </c>
      <c r="H1003" s="44">
        <f>'x calcs'!J75</f>
        <v>1.2498855804245923</v>
      </c>
      <c r="I1003" s="43">
        <f t="shared" si="66"/>
        <v>0.73850626136832642</v>
      </c>
      <c r="J1003" s="43">
        <f t="shared" si="67"/>
        <v>1.0319621147815543</v>
      </c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  <c r="U1003" s="43"/>
      <c r="V1003" s="43"/>
    </row>
    <row r="1004" spans="1:22" ht="15.75" x14ac:dyDescent="0.25">
      <c r="A1004" s="43">
        <f t="shared" si="64"/>
        <v>1954</v>
      </c>
      <c r="B1004" s="43">
        <f t="shared" si="65"/>
        <v>1</v>
      </c>
      <c r="C1004" s="46">
        <f>Shiller!B1005</f>
        <v>25.46</v>
      </c>
      <c r="D1004" s="44">
        <f>Shiller!C1005/12</f>
        <v>0.12138916666666666</v>
      </c>
      <c r="E1004" s="47">
        <f t="shared" si="63"/>
        <v>4.7678384393820368E-3</v>
      </c>
      <c r="F1004" s="46">
        <f>Shiller!E1005</f>
        <v>26.9</v>
      </c>
      <c r="G1004" s="44">
        <f t="shared" si="62"/>
        <v>1.0267631251636553</v>
      </c>
      <c r="H1004" s="44">
        <f>'x calcs'!J76</f>
        <v>1.2477886497064579</v>
      </c>
      <c r="I1004" s="43">
        <f t="shared" si="66"/>
        <v>0.75851659791074832</v>
      </c>
      <c r="J1004" s="43">
        <f t="shared" si="67"/>
        <v>1.0267844970995188</v>
      </c>
      <c r="K1004" s="43"/>
      <c r="L1004" s="43"/>
      <c r="M1004" s="43"/>
      <c r="N1004" s="43"/>
      <c r="O1004" s="43"/>
      <c r="P1004" s="43"/>
      <c r="Q1004" s="43"/>
      <c r="R1004" s="43"/>
      <c r="S1004" s="43"/>
      <c r="T1004" s="43"/>
      <c r="U1004" s="43"/>
      <c r="V1004" s="43"/>
    </row>
    <row r="1005" spans="1:22" ht="15.75" x14ac:dyDescent="0.25">
      <c r="A1005" s="43">
        <f t="shared" si="64"/>
        <v>1954</v>
      </c>
      <c r="B1005" s="43">
        <f t="shared" si="65"/>
        <v>2</v>
      </c>
      <c r="C1005" s="46">
        <f>Shiller!B1006</f>
        <v>26.02</v>
      </c>
      <c r="D1005" s="44">
        <f>Shiller!C1006/12</f>
        <v>0.12194416666666667</v>
      </c>
      <c r="E1005" s="47">
        <f t="shared" si="63"/>
        <v>4.6865552139379969E-3</v>
      </c>
      <c r="F1005" s="46">
        <f>Shiller!E1006</f>
        <v>26.9</v>
      </c>
      <c r="G1005" s="44">
        <f t="shared" si="62"/>
        <v>1.0258241416858827</v>
      </c>
      <c r="H1005" s="44">
        <f>'x calcs'!J77</f>
        <v>1.247762556531981</v>
      </c>
      <c r="I1005" s="43">
        <f t="shared" si="66"/>
        <v>0.7752165989349975</v>
      </c>
      <c r="J1005" s="43">
        <f t="shared" si="67"/>
        <v>1.0258454956855432</v>
      </c>
      <c r="K1005" s="43"/>
      <c r="L1005" s="43"/>
      <c r="M1005" s="43"/>
      <c r="N1005" s="43"/>
      <c r="O1005" s="43"/>
      <c r="P1005" s="43"/>
      <c r="Q1005" s="43"/>
      <c r="R1005" s="43"/>
      <c r="S1005" s="43"/>
      <c r="T1005" s="43"/>
      <c r="U1005" s="43"/>
      <c r="V1005" s="43"/>
    </row>
    <row r="1006" spans="1:22" ht="15.75" x14ac:dyDescent="0.25">
      <c r="A1006" s="43">
        <f t="shared" si="64"/>
        <v>1954</v>
      </c>
      <c r="B1006" s="43">
        <f t="shared" si="65"/>
        <v>3</v>
      </c>
      <c r="C1006" s="46">
        <f>Shiller!B1007</f>
        <v>26.57</v>
      </c>
      <c r="D1006" s="44">
        <f>Shiller!C1007/12</f>
        <v>0.1225</v>
      </c>
      <c r="E1006" s="47">
        <f t="shared" si="63"/>
        <v>4.6104629281144144E-3</v>
      </c>
      <c r="F1006" s="46">
        <f>Shiller!E1007</f>
        <v>26.9</v>
      </c>
      <c r="G1006" s="44">
        <f t="shared" si="62"/>
        <v>1.0483852847167998</v>
      </c>
      <c r="H1006" s="44">
        <f>'x calcs'!J78</f>
        <v>1.2477364639031525</v>
      </c>
      <c r="I1006" s="43">
        <f t="shared" si="66"/>
        <v>0.79161936080446338</v>
      </c>
      <c r="J1006" s="43">
        <f t="shared" si="67"/>
        <v>1.0484071121056704</v>
      </c>
      <c r="K1006" s="43"/>
      <c r="L1006" s="43"/>
      <c r="M1006" s="43"/>
      <c r="N1006" s="43"/>
      <c r="O1006" s="43"/>
      <c r="P1006" s="43"/>
      <c r="Q1006" s="43"/>
      <c r="R1006" s="43"/>
      <c r="S1006" s="43"/>
      <c r="T1006" s="43"/>
      <c r="U1006" s="43"/>
      <c r="V1006" s="43"/>
    </row>
    <row r="1007" spans="1:22" ht="15.75" x14ac:dyDescent="0.25">
      <c r="A1007" s="43">
        <f t="shared" si="64"/>
        <v>1954</v>
      </c>
      <c r="B1007" s="43">
        <f t="shared" si="65"/>
        <v>4</v>
      </c>
      <c r="C1007" s="46">
        <f>Shiller!B1008</f>
        <v>27.63</v>
      </c>
      <c r="D1007" s="44">
        <f>Shiller!C1008/12</f>
        <v>0.12194416666666667</v>
      </c>
      <c r="E1007" s="47">
        <f t="shared" si="63"/>
        <v>4.4134696585836656E-3</v>
      </c>
      <c r="F1007" s="46">
        <f>Shiller!E1008</f>
        <v>26.8</v>
      </c>
      <c r="G1007" s="44">
        <f t="shared" si="62"/>
        <v>1.040359797057147</v>
      </c>
      <c r="H1007" s="44">
        <f>'x calcs'!J79</f>
        <v>1.2477103718199609</v>
      </c>
      <c r="I1007" s="43">
        <f t="shared" si="66"/>
        <v>0.82628963623177742</v>
      </c>
      <c r="J1007" s="43">
        <f t="shared" si="67"/>
        <v>1.0369379307780919</v>
      </c>
      <c r="K1007" s="43"/>
      <c r="L1007" s="43"/>
      <c r="M1007" s="43"/>
      <c r="N1007" s="43"/>
      <c r="O1007" s="43"/>
      <c r="P1007" s="43"/>
      <c r="Q1007" s="43"/>
      <c r="R1007" s="43"/>
      <c r="S1007" s="43"/>
      <c r="T1007" s="43"/>
      <c r="U1007" s="43"/>
      <c r="V1007" s="43"/>
    </row>
    <row r="1008" spans="1:22" ht="15.75" x14ac:dyDescent="0.25">
      <c r="A1008" s="43">
        <f t="shared" si="64"/>
        <v>1954</v>
      </c>
      <c r="B1008" s="43">
        <f t="shared" si="65"/>
        <v>5</v>
      </c>
      <c r="C1008" s="46">
        <f>Shiller!B1009</f>
        <v>28.73</v>
      </c>
      <c r="D1008" s="44">
        <f>Shiller!C1009/12</f>
        <v>0.12138916666666666</v>
      </c>
      <c r="E1008" s="47">
        <f t="shared" si="63"/>
        <v>4.2251711335421736E-3</v>
      </c>
      <c r="F1008" s="46">
        <f>Shiller!E1009</f>
        <v>26.9</v>
      </c>
      <c r="G1008" s="44">
        <f t="shared" si="62"/>
        <v>1.0122307402250841</v>
      </c>
      <c r="H1008" s="44">
        <f>'x calcs'!J80</f>
        <v>1.2518453809244705</v>
      </c>
      <c r="I1008" s="43">
        <f t="shared" si="66"/>
        <v>0.8531642613788506</v>
      </c>
      <c r="J1008" s="43">
        <f t="shared" si="67"/>
        <v>1.0089011659269291</v>
      </c>
      <c r="K1008" s="43"/>
      <c r="L1008" s="43"/>
      <c r="M1008" s="43"/>
      <c r="N1008" s="43"/>
      <c r="O1008" s="43"/>
      <c r="P1008" s="43"/>
      <c r="Q1008" s="43"/>
      <c r="R1008" s="43"/>
      <c r="S1008" s="43"/>
      <c r="T1008" s="43"/>
      <c r="U1008" s="43"/>
      <c r="V1008" s="43"/>
    </row>
    <row r="1009" spans="1:22" ht="15.75" x14ac:dyDescent="0.25">
      <c r="A1009" s="43">
        <f t="shared" si="64"/>
        <v>1954</v>
      </c>
      <c r="B1009" s="43">
        <f t="shared" si="65"/>
        <v>6</v>
      </c>
      <c r="C1009" s="46">
        <f>Shiller!B1010</f>
        <v>28.96</v>
      </c>
      <c r="D1009" s="44">
        <f>Shiller!C1010/12</f>
        <v>0.12083333333333333</v>
      </c>
      <c r="E1009" s="47">
        <f t="shared" si="63"/>
        <v>4.1724217311233883E-3</v>
      </c>
      <c r="F1009" s="46">
        <f>Shiller!E1010</f>
        <v>26.9</v>
      </c>
      <c r="G1009" s="44">
        <f t="shared" si="62"/>
        <v>1.0445729742173113</v>
      </c>
      <c r="H1009" s="44">
        <f>'x calcs'!J81</f>
        <v>1.2559940937703937</v>
      </c>
      <c r="I1009" s="43">
        <f t="shared" si="66"/>
        <v>0.85715365302296198</v>
      </c>
      <c r="J1009" s="43">
        <f t="shared" si="67"/>
        <v>1.0411363950499299</v>
      </c>
      <c r="K1009" s="43"/>
      <c r="L1009" s="43"/>
      <c r="M1009" s="43"/>
      <c r="N1009" s="43"/>
      <c r="O1009" s="43"/>
      <c r="P1009" s="43"/>
      <c r="Q1009" s="43"/>
      <c r="R1009" s="43"/>
      <c r="S1009" s="43"/>
      <c r="T1009" s="43"/>
      <c r="U1009" s="43"/>
      <c r="V1009" s="43"/>
    </row>
    <row r="1010" spans="1:22" ht="15.75" x14ac:dyDescent="0.25">
      <c r="A1010" s="43">
        <f t="shared" si="64"/>
        <v>1954</v>
      </c>
      <c r="B1010" s="43">
        <f t="shared" si="65"/>
        <v>7</v>
      </c>
      <c r="C1010" s="46">
        <f>Shiller!B1011</f>
        <v>30.13</v>
      </c>
      <c r="D1010" s="44">
        <f>Shiller!C1011/12</f>
        <v>0.12138916666666666</v>
      </c>
      <c r="E1010" s="47">
        <f t="shared" si="63"/>
        <v>4.0288472176125681E-3</v>
      </c>
      <c r="F1010" s="46">
        <f>Shiller!E1011</f>
        <v>26.9</v>
      </c>
      <c r="G1010" s="44">
        <f t="shared" si="62"/>
        <v>1.0239425544861158</v>
      </c>
      <c r="H1010" s="44">
        <f>'x calcs'!J82</f>
        <v>1.2601565557729941</v>
      </c>
      <c r="I1010" s="43">
        <f t="shared" si="66"/>
        <v>0.88883745778342038</v>
      </c>
      <c r="J1010" s="43">
        <f t="shared" si="67"/>
        <v>1.0198055016487961</v>
      </c>
      <c r="K1010" s="43"/>
      <c r="L1010" s="43"/>
      <c r="M1010" s="43"/>
      <c r="N1010" s="43"/>
      <c r="O1010" s="43"/>
      <c r="P1010" s="43"/>
      <c r="Q1010" s="43"/>
      <c r="R1010" s="43"/>
      <c r="S1010" s="43"/>
      <c r="T1010" s="43"/>
      <c r="U1010" s="43"/>
      <c r="V1010" s="43"/>
    </row>
    <row r="1011" spans="1:22" ht="15.75" x14ac:dyDescent="0.25">
      <c r="A1011" s="43">
        <f t="shared" si="64"/>
        <v>1954</v>
      </c>
      <c r="B1011" s="43">
        <f t="shared" si="65"/>
        <v>8</v>
      </c>
      <c r="C1011" s="46">
        <f>Shiller!B1012</f>
        <v>30.73</v>
      </c>
      <c r="D1011" s="44">
        <f>Shiller!C1012/12</f>
        <v>0.12194416666666667</v>
      </c>
      <c r="E1011" s="47">
        <f t="shared" si="63"/>
        <v>3.9682449289510794E-3</v>
      </c>
      <c r="F1011" s="46">
        <f>Shiller!E1012</f>
        <v>26.9</v>
      </c>
      <c r="G1011" s="44">
        <f t="shared" si="62"/>
        <v>1.0312168862003033</v>
      </c>
      <c r="H1011" s="44">
        <f>'x calcs'!J83</f>
        <v>1.2652889185141396</v>
      </c>
      <c r="I1011" s="43">
        <f t="shared" si="66"/>
        <v>0.90286033920036102</v>
      </c>
      <c r="J1011" s="43">
        <f t="shared" si="67"/>
        <v>1.027050080836557</v>
      </c>
      <c r="K1011" s="43"/>
      <c r="L1011" s="43"/>
      <c r="M1011" s="43"/>
      <c r="N1011" s="43"/>
      <c r="O1011" s="43"/>
      <c r="P1011" s="43"/>
      <c r="Q1011" s="43"/>
      <c r="R1011" s="43"/>
      <c r="S1011" s="43"/>
      <c r="T1011" s="43"/>
      <c r="U1011" s="43"/>
      <c r="V1011" s="43"/>
    </row>
    <row r="1012" spans="1:22" ht="15.75" x14ac:dyDescent="0.25">
      <c r="A1012" s="43">
        <f t="shared" si="64"/>
        <v>1954</v>
      </c>
      <c r="B1012" s="43">
        <f t="shared" si="65"/>
        <v>9</v>
      </c>
      <c r="C1012" s="46">
        <f>Shiller!B1013</f>
        <v>31.45</v>
      </c>
      <c r="D1012" s="44">
        <f>Shiller!C1013/12</f>
        <v>0.1225</v>
      </c>
      <c r="E1012" s="47">
        <f t="shared" si="63"/>
        <v>3.8950715421303657E-3</v>
      </c>
      <c r="F1012" s="46">
        <f>Shiller!E1013</f>
        <v>26.8</v>
      </c>
      <c r="G1012" s="44">
        <f t="shared" si="62"/>
        <v>1.0271065182829888</v>
      </c>
      <c r="H1012" s="44">
        <f>'x calcs'!J84</f>
        <v>1.2704421843305307</v>
      </c>
      <c r="I1012" s="43">
        <f t="shared" si="66"/>
        <v>0.92370001339726926</v>
      </c>
      <c r="J1012" s="43">
        <f t="shared" si="67"/>
        <v>1.0229560888998459</v>
      </c>
      <c r="K1012" s="43"/>
      <c r="L1012" s="43"/>
      <c r="M1012" s="43"/>
      <c r="N1012" s="43"/>
      <c r="O1012" s="43"/>
      <c r="P1012" s="43"/>
      <c r="Q1012" s="43"/>
      <c r="R1012" s="43"/>
      <c r="S1012" s="43"/>
      <c r="T1012" s="43"/>
      <c r="U1012" s="43"/>
      <c r="V1012" s="43"/>
    </row>
    <row r="1013" spans="1:22" ht="15.75" x14ac:dyDescent="0.25">
      <c r="A1013" s="43">
        <f t="shared" si="64"/>
        <v>1954</v>
      </c>
      <c r="B1013" s="43">
        <f t="shared" si="65"/>
        <v>10</v>
      </c>
      <c r="C1013" s="46">
        <f>Shiller!B1014</f>
        <v>32.18</v>
      </c>
      <c r="D1013" s="44">
        <f>Shiller!C1014/12</f>
        <v>0.12444416666666668</v>
      </c>
      <c r="E1013" s="47">
        <f t="shared" si="63"/>
        <v>3.8671276154961676E-3</v>
      </c>
      <c r="F1013" s="46">
        <f>Shiller!E1014</f>
        <v>26.8</v>
      </c>
      <c r="G1013" s="44">
        <f t="shared" si="62"/>
        <v>1.0430218821214003</v>
      </c>
      <c r="H1013" s="44">
        <f>'x calcs'!J85</f>
        <v>1.2756164383561646</v>
      </c>
      <c r="I1013" s="43">
        <f t="shared" si="66"/>
        <v>0.94130667538595658</v>
      </c>
      <c r="J1013" s="43">
        <f t="shared" si="67"/>
        <v>1.0361938347149489</v>
      </c>
      <c r="K1013" s="43"/>
      <c r="L1013" s="43"/>
      <c r="M1013" s="43"/>
      <c r="N1013" s="43"/>
      <c r="O1013" s="43"/>
      <c r="P1013" s="43"/>
      <c r="Q1013" s="43"/>
      <c r="R1013" s="43"/>
      <c r="S1013" s="43"/>
      <c r="T1013" s="43"/>
      <c r="U1013" s="43"/>
      <c r="V1013" s="43"/>
    </row>
    <row r="1014" spans="1:22" ht="15.75" x14ac:dyDescent="0.25">
      <c r="A1014" s="43">
        <f t="shared" si="64"/>
        <v>1954</v>
      </c>
      <c r="B1014" s="43">
        <f t="shared" si="65"/>
        <v>11</v>
      </c>
      <c r="C1014" s="46">
        <f>Shiller!B1015</f>
        <v>33.44</v>
      </c>
      <c r="D1014" s="44">
        <f>Shiller!C1015/12</f>
        <v>0.12638916666666666</v>
      </c>
      <c r="E1014" s="47">
        <f t="shared" si="63"/>
        <v>3.7795803429027117E-3</v>
      </c>
      <c r="F1014" s="46">
        <f>Shiller!E1015</f>
        <v>26.8</v>
      </c>
      <c r="G1014" s="44">
        <f t="shared" si="62"/>
        <v>1.0534498489664537</v>
      </c>
      <c r="H1014" s="44">
        <f>'x calcs'!J86</f>
        <v>1.2840536602682251</v>
      </c>
      <c r="I1014" s="43">
        <f t="shared" si="66"/>
        <v>0.97173602057191799</v>
      </c>
      <c r="J1014" s="43">
        <f t="shared" si="67"/>
        <v>1.0465527065300393</v>
      </c>
      <c r="K1014" s="43"/>
      <c r="L1014" s="43"/>
      <c r="M1014" s="43"/>
      <c r="N1014" s="43"/>
      <c r="O1014" s="43"/>
      <c r="P1014" s="43"/>
      <c r="Q1014" s="43"/>
      <c r="R1014" s="43"/>
      <c r="S1014" s="43"/>
      <c r="T1014" s="43"/>
      <c r="U1014" s="43"/>
      <c r="V1014" s="43"/>
    </row>
    <row r="1015" spans="1:22" ht="15.75" x14ac:dyDescent="0.25">
      <c r="A1015" s="43">
        <f t="shared" si="64"/>
        <v>1954</v>
      </c>
      <c r="B1015" s="43">
        <f t="shared" si="65"/>
        <v>12</v>
      </c>
      <c r="C1015" s="46">
        <f>Shiller!B1016</f>
        <v>34.97</v>
      </c>
      <c r="D1015" s="44">
        <f>Shiller!C1016/12</f>
        <v>0.12833333333333333</v>
      </c>
      <c r="E1015" s="47">
        <f t="shared" si="63"/>
        <v>3.6698122199980937E-3</v>
      </c>
      <c r="F1015" s="46">
        <f>Shiller!E1016</f>
        <v>26.7</v>
      </c>
      <c r="G1015" s="44">
        <f t="shared" si="62"/>
        <v>1.0216852540272616</v>
      </c>
      <c r="H1015" s="44">
        <f>'x calcs'!J87</f>
        <v>1.292546687915813</v>
      </c>
      <c r="I1015" s="43">
        <f t="shared" si="66"/>
        <v>1.0133002080004265</v>
      </c>
      <c r="J1015" s="43">
        <f t="shared" si="67"/>
        <v>1.0149961081930929</v>
      </c>
      <c r="K1015" s="43"/>
      <c r="L1015" s="43"/>
      <c r="M1015" s="43"/>
      <c r="N1015" s="43"/>
      <c r="O1015" s="43"/>
      <c r="P1015" s="43"/>
      <c r="Q1015" s="43"/>
      <c r="R1015" s="43"/>
      <c r="S1015" s="43"/>
      <c r="T1015" s="43"/>
      <c r="U1015" s="43"/>
      <c r="V1015" s="43"/>
    </row>
    <row r="1016" spans="1:22" ht="15.75" x14ac:dyDescent="0.25">
      <c r="A1016" s="43">
        <f t="shared" si="64"/>
        <v>1955</v>
      </c>
      <c r="B1016" s="43">
        <f t="shared" si="65"/>
        <v>1</v>
      </c>
      <c r="C1016" s="46">
        <f>Shiller!B1017</f>
        <v>35.6</v>
      </c>
      <c r="D1016" s="44">
        <f>Shiller!C1017/12</f>
        <v>0.12888916666666667</v>
      </c>
      <c r="E1016" s="47">
        <f t="shared" si="63"/>
        <v>3.6204822097378278E-3</v>
      </c>
      <c r="F1016" s="46">
        <f>Shiller!E1017</f>
        <v>26.7</v>
      </c>
      <c r="G1016" s="44">
        <f t="shared" si="62"/>
        <v>1.0370474485018726</v>
      </c>
      <c r="H1016" s="44">
        <f>'x calcs'!J88</f>
        <v>1.3010958904109595</v>
      </c>
      <c r="I1016" s="43">
        <f t="shared" si="66"/>
        <v>1.0247771460658379</v>
      </c>
      <c r="J1016" s="43">
        <f t="shared" si="67"/>
        <v>1.0295213603189652</v>
      </c>
      <c r="K1016" s="43"/>
      <c r="L1016" s="43"/>
      <c r="M1016" s="43"/>
      <c r="N1016" s="43"/>
      <c r="O1016" s="43"/>
      <c r="P1016" s="43"/>
      <c r="Q1016" s="43"/>
      <c r="R1016" s="43"/>
      <c r="S1016" s="43"/>
      <c r="T1016" s="43"/>
      <c r="U1016" s="43"/>
      <c r="V1016" s="43"/>
    </row>
    <row r="1017" spans="1:22" ht="15.75" x14ac:dyDescent="0.25">
      <c r="A1017" s="43">
        <f t="shared" si="64"/>
        <v>1955</v>
      </c>
      <c r="B1017" s="43">
        <f t="shared" si="65"/>
        <v>2</v>
      </c>
      <c r="C1017" s="46">
        <f>Shiller!B1018</f>
        <v>36.79</v>
      </c>
      <c r="D1017" s="44">
        <f>Shiller!C1018/12</f>
        <v>0.12944416666666667</v>
      </c>
      <c r="E1017" s="47">
        <f t="shared" si="63"/>
        <v>3.5184606324182295E-3</v>
      </c>
      <c r="F1017" s="46">
        <f>Shiller!E1018</f>
        <v>26.7</v>
      </c>
      <c r="G1017" s="44">
        <f t="shared" si="62"/>
        <v>0.99563588384524782</v>
      </c>
      <c r="H1017" s="44">
        <f>'x calcs'!J89</f>
        <v>1.3106408304871378</v>
      </c>
      <c r="I1017" s="43">
        <f t="shared" si="66"/>
        <v>1.0513197740152112</v>
      </c>
      <c r="J1017" s="43">
        <f t="shared" si="67"/>
        <v>0.98841063865768652</v>
      </c>
      <c r="K1017" s="43"/>
      <c r="L1017" s="43"/>
      <c r="M1017" s="43"/>
      <c r="N1017" s="43"/>
      <c r="O1017" s="43"/>
      <c r="P1017" s="43"/>
      <c r="Q1017" s="43"/>
      <c r="R1017" s="43"/>
      <c r="S1017" s="43"/>
      <c r="T1017" s="43"/>
      <c r="U1017" s="43"/>
      <c r="V1017" s="43"/>
    </row>
    <row r="1018" spans="1:22" ht="15.75" x14ac:dyDescent="0.25">
      <c r="A1018" s="43">
        <f t="shared" si="64"/>
        <v>1955</v>
      </c>
      <c r="B1018" s="43">
        <f t="shared" si="65"/>
        <v>3</v>
      </c>
      <c r="C1018" s="46">
        <f>Shiller!B1019</f>
        <v>36.5</v>
      </c>
      <c r="D1018" s="44">
        <f>Shiller!C1019/12</f>
        <v>0.13</v>
      </c>
      <c r="E1018" s="47">
        <f t="shared" si="63"/>
        <v>3.5616438356164386E-3</v>
      </c>
      <c r="F1018" s="46">
        <f>Shiller!E1019</f>
        <v>26.7</v>
      </c>
      <c r="G1018" s="44">
        <f t="shared" si="62"/>
        <v>1.0380821917808221</v>
      </c>
      <c r="H1018" s="44">
        <f>'x calcs'!J90</f>
        <v>1.3202557929819012</v>
      </c>
      <c r="I1018" s="43">
        <f t="shared" si="66"/>
        <v>1.0354366220308742</v>
      </c>
      <c r="J1018" s="43">
        <f t="shared" si="67"/>
        <v>1.0305481394241272</v>
      </c>
      <c r="K1018" s="43"/>
      <c r="L1018" s="43"/>
      <c r="M1018" s="43"/>
      <c r="N1018" s="43"/>
      <c r="O1018" s="43"/>
      <c r="P1018" s="43"/>
      <c r="Q1018" s="43"/>
      <c r="R1018" s="43"/>
      <c r="S1018" s="43"/>
      <c r="T1018" s="43"/>
      <c r="U1018" s="43"/>
      <c r="V1018" s="43"/>
    </row>
    <row r="1019" spans="1:22" ht="15.75" x14ac:dyDescent="0.25">
      <c r="A1019" s="43">
        <f t="shared" si="64"/>
        <v>1955</v>
      </c>
      <c r="B1019" s="43">
        <f t="shared" si="65"/>
        <v>4</v>
      </c>
      <c r="C1019" s="46">
        <f>Shiller!B1020</f>
        <v>37.76</v>
      </c>
      <c r="D1019" s="44">
        <f>Shiller!C1020/12</f>
        <v>0.13027750000000002</v>
      </c>
      <c r="E1019" s="47">
        <f t="shared" si="63"/>
        <v>3.4501456567796619E-3</v>
      </c>
      <c r="F1019" s="46">
        <f>Shiller!E1020</f>
        <v>26.7</v>
      </c>
      <c r="G1019" s="44">
        <f t="shared" si="62"/>
        <v>0.9992128575211866</v>
      </c>
      <c r="H1019" s="44">
        <f>'x calcs'!J91</f>
        <v>1.3299412915851279</v>
      </c>
      <c r="I1019" s="43">
        <f t="shared" si="66"/>
        <v>1.0633794278634927</v>
      </c>
      <c r="J1019" s="43">
        <f t="shared" si="67"/>
        <v>0.99679240912212264</v>
      </c>
      <c r="K1019" s="43"/>
      <c r="L1019" s="43"/>
      <c r="M1019" s="43"/>
      <c r="N1019" s="43"/>
      <c r="O1019" s="43"/>
      <c r="P1019" s="43"/>
      <c r="Q1019" s="43"/>
      <c r="R1019" s="43"/>
      <c r="S1019" s="43"/>
      <c r="T1019" s="43"/>
      <c r="U1019" s="43"/>
      <c r="V1019" s="43"/>
    </row>
    <row r="1020" spans="1:22" ht="15.75" x14ac:dyDescent="0.25">
      <c r="A1020" s="43">
        <f t="shared" si="64"/>
        <v>1955</v>
      </c>
      <c r="B1020" s="43">
        <f t="shared" si="65"/>
        <v>5</v>
      </c>
      <c r="C1020" s="46">
        <f>Shiller!B1021</f>
        <v>37.6</v>
      </c>
      <c r="D1020" s="44">
        <f>Shiller!C1021/12</f>
        <v>0.13055583333333334</v>
      </c>
      <c r="E1020" s="47">
        <f t="shared" si="63"/>
        <v>3.472229609929078E-3</v>
      </c>
      <c r="F1020" s="46">
        <f>Shiller!E1021</f>
        <v>26.7</v>
      </c>
      <c r="G1020" s="44">
        <f t="shared" si="62"/>
        <v>1.0614509530141842</v>
      </c>
      <c r="H1020" s="44">
        <f>'x calcs'!J92</f>
        <v>1.3331819211127955</v>
      </c>
      <c r="I1020" s="43">
        <f t="shared" si="66"/>
        <v>1.0562997277964032</v>
      </c>
      <c r="J1020" s="43">
        <f t="shared" si="67"/>
        <v>1.0588792731583354</v>
      </c>
      <c r="K1020" s="43"/>
      <c r="L1020" s="43"/>
      <c r="M1020" s="43"/>
      <c r="N1020" s="43"/>
      <c r="O1020" s="43"/>
      <c r="P1020" s="43"/>
      <c r="Q1020" s="43"/>
      <c r="R1020" s="43"/>
      <c r="S1020" s="43"/>
      <c r="T1020" s="43"/>
      <c r="U1020" s="43"/>
      <c r="V1020" s="43"/>
    </row>
    <row r="1021" spans="1:22" ht="15.75" x14ac:dyDescent="0.25">
      <c r="A1021" s="43">
        <f t="shared" si="64"/>
        <v>1955</v>
      </c>
      <c r="B1021" s="43">
        <f t="shared" si="65"/>
        <v>6</v>
      </c>
      <c r="C1021" s="46">
        <f>Shiller!B1022</f>
        <v>39.78</v>
      </c>
      <c r="D1021" s="44">
        <f>Shiller!C1022/12</f>
        <v>0.13083333333333333</v>
      </c>
      <c r="E1021" s="47">
        <f t="shared" si="63"/>
        <v>3.2889224065694653E-3</v>
      </c>
      <c r="F1021" s="46">
        <f>Shiller!E1022</f>
        <v>26.7</v>
      </c>
      <c r="G1021" s="44">
        <f t="shared" si="62"/>
        <v>1.0724369604966619</v>
      </c>
      <c r="H1021" s="44">
        <f>'x calcs'!J93</f>
        <v>1.3364304469888224</v>
      </c>
      <c r="I1021" s="43">
        <f t="shared" si="66"/>
        <v>1.1148261728145883</v>
      </c>
      <c r="J1021" s="43">
        <f t="shared" si="67"/>
        <v>1.069838130849474</v>
      </c>
      <c r="K1021" s="43"/>
      <c r="L1021" s="43"/>
      <c r="M1021" s="43"/>
      <c r="N1021" s="43"/>
      <c r="O1021" s="43"/>
      <c r="P1021" s="43"/>
      <c r="Q1021" s="43"/>
      <c r="R1021" s="43"/>
      <c r="S1021" s="43"/>
      <c r="T1021" s="43"/>
      <c r="U1021" s="43"/>
      <c r="V1021" s="43"/>
    </row>
    <row r="1022" spans="1:22" ht="15.75" x14ac:dyDescent="0.25">
      <c r="A1022" s="43">
        <f t="shared" si="64"/>
        <v>1955</v>
      </c>
      <c r="B1022" s="43">
        <f t="shared" si="65"/>
        <v>7</v>
      </c>
      <c r="C1022" s="46">
        <f>Shiller!B1023</f>
        <v>42.69</v>
      </c>
      <c r="D1022" s="44">
        <f>Shiller!C1023/12</f>
        <v>0.13222249999999999</v>
      </c>
      <c r="E1022" s="47">
        <f t="shared" si="63"/>
        <v>3.0972710236589363E-3</v>
      </c>
      <c r="F1022" s="46">
        <f>Shiller!E1023</f>
        <v>26.8</v>
      </c>
      <c r="G1022" s="44">
        <f t="shared" si="62"/>
        <v>0.99700685172171477</v>
      </c>
      <c r="H1022" s="44">
        <f>'x calcs'!J94</f>
        <v>1.3396868884540123</v>
      </c>
      <c r="I1022" s="43">
        <f t="shared" si="66"/>
        <v>1.1890169721668318</v>
      </c>
      <c r="J1022" s="43">
        <f t="shared" si="67"/>
        <v>0.99721988146017693</v>
      </c>
      <c r="K1022" s="43"/>
      <c r="L1022" s="43"/>
      <c r="M1022" s="43"/>
      <c r="N1022" s="43"/>
      <c r="O1022" s="43"/>
      <c r="P1022" s="43"/>
      <c r="Q1022" s="43"/>
      <c r="R1022" s="43"/>
      <c r="S1022" s="43"/>
      <c r="T1022" s="43"/>
      <c r="U1022" s="43"/>
      <c r="V1022" s="43"/>
    </row>
    <row r="1023" spans="1:22" ht="15.75" x14ac:dyDescent="0.25">
      <c r="A1023" s="43">
        <f t="shared" si="64"/>
        <v>1955</v>
      </c>
      <c r="B1023" s="43">
        <f t="shared" si="65"/>
        <v>8</v>
      </c>
      <c r="C1023" s="46">
        <f>Shiller!B1024</f>
        <v>42.43</v>
      </c>
      <c r="D1023" s="44">
        <f>Shiller!C1024/12</f>
        <v>0.13361083333333332</v>
      </c>
      <c r="E1023" s="47">
        <f t="shared" si="63"/>
        <v>3.1489708539555344E-3</v>
      </c>
      <c r="F1023" s="46">
        <f>Shiller!E1024</f>
        <v>26.8</v>
      </c>
      <c r="G1023" s="44">
        <f t="shared" si="62"/>
        <v>1.0442794748899056</v>
      </c>
      <c r="H1023" s="44">
        <f>'x calcs'!J95</f>
        <v>1.3393998080230149</v>
      </c>
      <c r="I1023" s="43">
        <f t="shared" si="66"/>
        <v>1.1820286562238154</v>
      </c>
      <c r="J1023" s="43">
        <f t="shared" si="67"/>
        <v>1.0445026257310752</v>
      </c>
      <c r="K1023" s="43"/>
      <c r="L1023" s="43"/>
      <c r="M1023" s="43"/>
      <c r="N1023" s="43"/>
      <c r="O1023" s="43"/>
      <c r="P1023" s="43"/>
      <c r="Q1023" s="43"/>
      <c r="R1023" s="43"/>
      <c r="S1023" s="43"/>
      <c r="T1023" s="43"/>
      <c r="U1023" s="43"/>
      <c r="V1023" s="43"/>
    </row>
    <row r="1024" spans="1:22" ht="15.75" x14ac:dyDescent="0.25">
      <c r="A1024" s="43">
        <f t="shared" si="64"/>
        <v>1955</v>
      </c>
      <c r="B1024" s="43">
        <f t="shared" si="65"/>
        <v>9</v>
      </c>
      <c r="C1024" s="46">
        <f>Shiller!B1025</f>
        <v>44.34</v>
      </c>
      <c r="D1024" s="44">
        <f>Shiller!C1025/12</f>
        <v>0.13500000000000001</v>
      </c>
      <c r="E1024" s="47">
        <f t="shared" si="63"/>
        <v>3.0446549391069011E-3</v>
      </c>
      <c r="F1024" s="46">
        <f>Shiller!E1025</f>
        <v>26.9</v>
      </c>
      <c r="G1024" s="44">
        <f t="shared" si="62"/>
        <v>0.95275146594497073</v>
      </c>
      <c r="H1024" s="44">
        <f>'x calcs'!J96</f>
        <v>1.3391127891102534</v>
      </c>
      <c r="I1024" s="43">
        <f t="shared" si="66"/>
        <v>1.2309098613281606</v>
      </c>
      <c r="J1024" s="43">
        <f t="shared" si="67"/>
        <v>0.95295502147707656</v>
      </c>
      <c r="K1024" s="43"/>
      <c r="L1024" s="43"/>
      <c r="M1024" s="43"/>
      <c r="N1024" s="43"/>
      <c r="O1024" s="43"/>
      <c r="P1024" s="43"/>
      <c r="Q1024" s="43"/>
      <c r="R1024" s="43"/>
      <c r="S1024" s="43"/>
      <c r="T1024" s="43"/>
      <c r="U1024" s="43"/>
      <c r="V1024" s="43"/>
    </row>
    <row r="1025" spans="1:22" ht="15.75" x14ac:dyDescent="0.25">
      <c r="A1025" s="43">
        <f t="shared" si="64"/>
        <v>1955</v>
      </c>
      <c r="B1025" s="43">
        <f t="shared" si="65"/>
        <v>10</v>
      </c>
      <c r="C1025" s="46">
        <f>Shiller!B1026</f>
        <v>42.11</v>
      </c>
      <c r="D1025" s="44">
        <f>Shiller!C1026/12</f>
        <v>0.13555583333333335</v>
      </c>
      <c r="E1025" s="47">
        <f t="shared" si="63"/>
        <v>3.2190888941660734E-3</v>
      </c>
      <c r="F1025" s="46">
        <f>Shiller!E1026</f>
        <v>26.9</v>
      </c>
      <c r="G1025" s="44">
        <f t="shared" si="62"/>
        <v>1.0706615016227341</v>
      </c>
      <c r="H1025" s="44">
        <f>'x calcs'!J97</f>
        <v>1.338825831702545</v>
      </c>
      <c r="I1025" s="43">
        <f t="shared" si="66"/>
        <v>1.1692540375494345</v>
      </c>
      <c r="J1025" s="43">
        <f t="shared" si="67"/>
        <v>1.0722472741265994</v>
      </c>
      <c r="K1025" s="43"/>
      <c r="L1025" s="43"/>
      <c r="M1025" s="43"/>
      <c r="N1025" s="43"/>
      <c r="O1025" s="43"/>
      <c r="P1025" s="43"/>
      <c r="Q1025" s="43"/>
      <c r="R1025" s="43"/>
      <c r="S1025" s="43"/>
      <c r="T1025" s="43"/>
      <c r="U1025" s="43"/>
      <c r="V1025" s="43"/>
    </row>
    <row r="1026" spans="1:22" ht="15.75" x14ac:dyDescent="0.25">
      <c r="A1026" s="43">
        <f t="shared" si="64"/>
        <v>1955</v>
      </c>
      <c r="B1026" s="43">
        <f t="shared" si="65"/>
        <v>11</v>
      </c>
      <c r="C1026" s="46">
        <f>Shiller!B1027</f>
        <v>44.95</v>
      </c>
      <c r="D1026" s="44">
        <f>Shiller!C1027/12</f>
        <v>0.13611083333333332</v>
      </c>
      <c r="E1026" s="47">
        <f t="shared" si="63"/>
        <v>3.0280496848350013E-3</v>
      </c>
      <c r="F1026" s="46">
        <f>Shiller!E1027</f>
        <v>26.9</v>
      </c>
      <c r="G1026" s="44">
        <f t="shared" si="62"/>
        <v>1.0161379728166728</v>
      </c>
      <c r="H1026" s="44">
        <f>'x calcs'!J98</f>
        <v>1.3368398474032475</v>
      </c>
      <c r="I1026" s="43">
        <f t="shared" si="66"/>
        <v>1.2499655218371672</v>
      </c>
      <c r="J1026" s="43">
        <f t="shared" si="67"/>
        <v>1.017643029989161</v>
      </c>
      <c r="K1026" s="43"/>
      <c r="L1026" s="43"/>
      <c r="M1026" s="43"/>
      <c r="N1026" s="43"/>
      <c r="O1026" s="43"/>
      <c r="P1026" s="43"/>
      <c r="Q1026" s="43"/>
      <c r="R1026" s="43"/>
      <c r="S1026" s="43"/>
      <c r="T1026" s="43"/>
      <c r="U1026" s="43"/>
      <c r="V1026" s="43"/>
    </row>
    <row r="1027" spans="1:22" ht="15.75" x14ac:dyDescent="0.25">
      <c r="A1027" s="43">
        <f t="shared" si="64"/>
        <v>1955</v>
      </c>
      <c r="B1027" s="43">
        <f t="shared" si="65"/>
        <v>12</v>
      </c>
      <c r="C1027" s="46">
        <f>Shiller!B1028</f>
        <v>45.37</v>
      </c>
      <c r="D1027" s="44">
        <f>Shiller!C1028/12</f>
        <v>0.13666666666666666</v>
      </c>
      <c r="E1027" s="47">
        <f t="shared" si="63"/>
        <v>3.0122694879141871E-3</v>
      </c>
      <c r="F1027" s="46">
        <f>Shiller!E1028</f>
        <v>26.8</v>
      </c>
      <c r="G1027" s="44">
        <f t="shared" si="62"/>
        <v>0.97612225405921693</v>
      </c>
      <c r="H1027" s="44">
        <f>'x calcs'!J99</f>
        <v>1.3348568090686479</v>
      </c>
      <c r="I1027" s="43">
        <f t="shared" si="66"/>
        <v>1.268233743319904</v>
      </c>
      <c r="J1027" s="43">
        <f t="shared" si="67"/>
        <v>0.97756788807035333</v>
      </c>
      <c r="K1027" s="43"/>
      <c r="L1027" s="43"/>
      <c r="M1027" s="43"/>
      <c r="N1027" s="43"/>
      <c r="O1027" s="43"/>
      <c r="P1027" s="43"/>
      <c r="Q1027" s="43"/>
      <c r="R1027" s="43"/>
      <c r="S1027" s="43"/>
      <c r="T1027" s="43"/>
      <c r="U1027" s="43"/>
      <c r="V1027" s="43"/>
    </row>
    <row r="1028" spans="1:22" ht="15.75" x14ac:dyDescent="0.25">
      <c r="A1028" s="43">
        <f t="shared" si="64"/>
        <v>1956</v>
      </c>
      <c r="B1028" s="43">
        <f t="shared" si="65"/>
        <v>1</v>
      </c>
      <c r="C1028" s="46">
        <f>Shiller!B1029</f>
        <v>44.15</v>
      </c>
      <c r="D1028" s="44">
        <f>Shiller!C1029/12</f>
        <v>0.13916666666666666</v>
      </c>
      <c r="E1028" s="47">
        <f t="shared" si="63"/>
        <v>3.152132880332201E-3</v>
      </c>
      <c r="F1028" s="46">
        <f>Shiller!E1029</f>
        <v>26.8</v>
      </c>
      <c r="G1028" s="44">
        <f t="shared" si="62"/>
        <v>1.0094941487353717</v>
      </c>
      <c r="H1028" s="44">
        <f>'x calcs'!J100</f>
        <v>1.3328767123287681</v>
      </c>
      <c r="I1028" s="43">
        <f t="shared" si="66"/>
        <v>1.2359643202282513</v>
      </c>
      <c r="J1028" s="43">
        <f t="shared" si="67"/>
        <v>1.0123172106685994</v>
      </c>
      <c r="K1028" s="43"/>
      <c r="L1028" s="43"/>
      <c r="M1028" s="43"/>
      <c r="N1028" s="43"/>
      <c r="O1028" s="43"/>
      <c r="P1028" s="43"/>
      <c r="Q1028" s="43"/>
      <c r="R1028" s="43"/>
      <c r="S1028" s="43"/>
      <c r="T1028" s="43"/>
      <c r="U1028" s="43"/>
      <c r="V1028" s="43"/>
    </row>
    <row r="1029" spans="1:22" ht="15.75" x14ac:dyDescent="0.25">
      <c r="A1029" s="43">
        <f t="shared" si="64"/>
        <v>1956</v>
      </c>
      <c r="B1029" s="43">
        <f t="shared" si="65"/>
        <v>2</v>
      </c>
      <c r="C1029" s="46">
        <f>Shiller!B1030</f>
        <v>44.43</v>
      </c>
      <c r="D1029" s="44">
        <f>Shiller!C1030/12</f>
        <v>0.14166666666666666</v>
      </c>
      <c r="E1029" s="47">
        <f t="shared" si="63"/>
        <v>3.188536274289144E-3</v>
      </c>
      <c r="F1029" s="46">
        <f>Shiller!E1030</f>
        <v>26.8</v>
      </c>
      <c r="G1029" s="44">
        <f t="shared" si="62"/>
        <v>1.0720609197989346</v>
      </c>
      <c r="H1029" s="44">
        <f>'x calcs'!J101</f>
        <v>1.3291480919166274</v>
      </c>
      <c r="I1029" s="43">
        <f t="shared" si="66"/>
        <v>1.2472920293666661</v>
      </c>
      <c r="J1029" s="43">
        <f t="shared" si="67"/>
        <v>1.0750593963505104</v>
      </c>
      <c r="K1029" s="43"/>
      <c r="L1029" s="43"/>
      <c r="M1029" s="43"/>
      <c r="N1029" s="43"/>
      <c r="O1029" s="43"/>
      <c r="P1029" s="43"/>
      <c r="Q1029" s="43"/>
      <c r="R1029" s="43"/>
      <c r="S1029" s="43"/>
      <c r="T1029" s="43"/>
      <c r="U1029" s="43"/>
      <c r="V1029" s="43"/>
    </row>
    <row r="1030" spans="1:22" ht="15.75" x14ac:dyDescent="0.25">
      <c r="A1030" s="43">
        <f t="shared" si="64"/>
        <v>1956</v>
      </c>
      <c r="B1030" s="43">
        <f t="shared" si="65"/>
        <v>3</v>
      </c>
      <c r="C1030" s="46">
        <f>Shiller!B1031</f>
        <v>47.49</v>
      </c>
      <c r="D1030" s="44">
        <f>Shiller!C1031/12</f>
        <v>0.14416666666666667</v>
      </c>
      <c r="E1030" s="47">
        <f t="shared" si="63"/>
        <v>3.0357268196813361E-3</v>
      </c>
      <c r="F1030" s="46">
        <f>Shiller!E1031</f>
        <v>26.8</v>
      </c>
      <c r="G1030" s="44">
        <f t="shared" si="62"/>
        <v>1.0110663746336213</v>
      </c>
      <c r="H1030" s="44">
        <f>'x calcs'!J102</f>
        <v>1.3254299020342193</v>
      </c>
      <c r="I1030" s="43">
        <f t="shared" si="66"/>
        <v>1.3369359802834637</v>
      </c>
      <c r="J1030" s="43">
        <f t="shared" si="67"/>
        <v>1.0138941736368781</v>
      </c>
      <c r="K1030" s="43"/>
      <c r="L1030" s="43"/>
      <c r="M1030" s="43"/>
      <c r="N1030" s="43"/>
      <c r="O1030" s="43"/>
      <c r="P1030" s="43"/>
      <c r="Q1030" s="43"/>
      <c r="R1030" s="43"/>
      <c r="S1030" s="43"/>
      <c r="T1030" s="43"/>
      <c r="U1030" s="43"/>
      <c r="V1030" s="43"/>
    </row>
    <row r="1031" spans="1:22" ht="15.75" x14ac:dyDescent="0.25">
      <c r="A1031" s="43">
        <f t="shared" si="64"/>
        <v>1956</v>
      </c>
      <c r="B1031" s="43">
        <f t="shared" si="65"/>
        <v>4</v>
      </c>
      <c r="C1031" s="46">
        <f>Shiller!B1032</f>
        <v>48.05</v>
      </c>
      <c r="D1031" s="44">
        <f>Shiller!C1032/12</f>
        <v>0.14611083333333333</v>
      </c>
      <c r="E1031" s="47">
        <f t="shared" si="63"/>
        <v>3.0408081859174471E-3</v>
      </c>
      <c r="F1031" s="46">
        <f>Shiller!E1032</f>
        <v>26.9</v>
      </c>
      <c r="G1031" s="44">
        <f t="shared" si="62"/>
        <v>0.96802789725209082</v>
      </c>
      <c r="H1031" s="44">
        <f>'x calcs'!J103</f>
        <v>1.3217221135029367</v>
      </c>
      <c r="I1031" s="43">
        <f t="shared" si="66"/>
        <v>1.3514530285233686</v>
      </c>
      <c r="J1031" s="43">
        <f t="shared" si="67"/>
        <v>0.96699189069650704</v>
      </c>
      <c r="K1031" s="43"/>
      <c r="L1031" s="43"/>
      <c r="M1031" s="43"/>
      <c r="N1031" s="43"/>
      <c r="O1031" s="43"/>
      <c r="P1031" s="43"/>
      <c r="Q1031" s="43"/>
      <c r="R1031" s="43"/>
      <c r="S1031" s="43"/>
      <c r="T1031" s="43"/>
      <c r="U1031" s="43"/>
      <c r="V1031" s="43"/>
    </row>
    <row r="1032" spans="1:22" ht="15.75" x14ac:dyDescent="0.25">
      <c r="A1032" s="43">
        <f t="shared" si="64"/>
        <v>1956</v>
      </c>
      <c r="B1032" s="43">
        <f t="shared" si="65"/>
        <v>5</v>
      </c>
      <c r="C1032" s="46">
        <f>Shiller!B1033</f>
        <v>46.54</v>
      </c>
      <c r="D1032" s="44">
        <f>Shiller!C1033/12</f>
        <v>0.14805583333333333</v>
      </c>
      <c r="E1032" s="47">
        <f t="shared" si="63"/>
        <v>3.1812598481592894E-3</v>
      </c>
      <c r="F1032" s="46">
        <f>Shiller!E1033</f>
        <v>27</v>
      </c>
      <c r="G1032" s="44">
        <f t="shared" ref="G1032:G1095" si="68">E1032+(C1033/F1033)/(C1032/F1032)</f>
        <v>0.99006951536523513</v>
      </c>
      <c r="H1032" s="44">
        <f>'x calcs'!J104</f>
        <v>1.3231426345222013</v>
      </c>
      <c r="I1032" s="43">
        <f t="shared" si="66"/>
        <v>1.3027346098073158</v>
      </c>
      <c r="J1032" s="43">
        <f t="shared" si="67"/>
        <v>0.9890099957986741</v>
      </c>
      <c r="K1032" s="43"/>
      <c r="L1032" s="43"/>
      <c r="M1032" s="43"/>
      <c r="N1032" s="43"/>
      <c r="O1032" s="43"/>
      <c r="P1032" s="43"/>
      <c r="Q1032" s="43"/>
      <c r="R1032" s="43"/>
      <c r="S1032" s="43"/>
      <c r="T1032" s="43"/>
      <c r="U1032" s="43"/>
      <c r="V1032" s="43"/>
    </row>
    <row r="1033" spans="1:22" ht="15.75" x14ac:dyDescent="0.25">
      <c r="A1033" s="43">
        <f t="shared" si="64"/>
        <v>1956</v>
      </c>
      <c r="B1033" s="43">
        <f t="shared" si="65"/>
        <v>6</v>
      </c>
      <c r="C1033" s="46">
        <f>Shiller!B1034</f>
        <v>46.27</v>
      </c>
      <c r="D1033" s="44">
        <f>Shiller!C1034/12</f>
        <v>0.15</v>
      </c>
      <c r="E1033" s="47">
        <f t="shared" ref="E1033:E1096" si="69">D1033/C1033</f>
        <v>3.2418413658958285E-3</v>
      </c>
      <c r="F1033" s="46">
        <f>Shiller!E1034</f>
        <v>27.2</v>
      </c>
      <c r="G1033" s="44">
        <f t="shared" si="68"/>
        <v>1.049793421349458</v>
      </c>
      <c r="H1033" s="44">
        <f>'x calcs'!J105</f>
        <v>1.3245646822466224</v>
      </c>
      <c r="I1033" s="43">
        <f t="shared" si="66"/>
        <v>1.2842732136653332</v>
      </c>
      <c r="J1033" s="43">
        <f t="shared" si="67"/>
        <v>1.0486698474592948</v>
      </c>
      <c r="K1033" s="43"/>
      <c r="L1033" s="43"/>
      <c r="M1033" s="43"/>
      <c r="N1033" s="43"/>
      <c r="O1033" s="43"/>
      <c r="P1033" s="43"/>
      <c r="Q1033" s="43"/>
      <c r="R1033" s="43"/>
      <c r="S1033" s="43"/>
      <c r="T1033" s="43"/>
      <c r="U1033" s="43"/>
      <c r="V1033" s="43"/>
    </row>
    <row r="1034" spans="1:22" ht="15.75" x14ac:dyDescent="0.25">
      <c r="A1034" s="43">
        <f t="shared" ref="A1034:A1097" si="70">IF(B1034=1,A1033+1,A1033)</f>
        <v>1956</v>
      </c>
      <c r="B1034" s="43">
        <f t="shared" ref="B1034:B1097" si="71">IF(B1033=12,1,B1033+1)</f>
        <v>7</v>
      </c>
      <c r="C1034" s="46">
        <f>Shiller!B1035</f>
        <v>48.78</v>
      </c>
      <c r="D1034" s="44">
        <f>Shiller!C1035/12</f>
        <v>0.15111083333333333</v>
      </c>
      <c r="E1034" s="47">
        <f t="shared" si="69"/>
        <v>3.097803061363947E-3</v>
      </c>
      <c r="F1034" s="46">
        <f>Shiller!E1035</f>
        <v>27.4</v>
      </c>
      <c r="G1034" s="44">
        <f t="shared" si="68"/>
        <v>1.0007939704992288</v>
      </c>
      <c r="H1034" s="44">
        <f>'x calcs'!J106</f>
        <v>1.3259882583170266</v>
      </c>
      <c r="I1034" s="43">
        <f t="shared" si="66"/>
        <v>1.3426151850413108</v>
      </c>
      <c r="J1034" s="43">
        <f t="shared" si="67"/>
        <v>1.0005781060174794</v>
      </c>
      <c r="K1034" s="43"/>
      <c r="L1034" s="43"/>
      <c r="M1034" s="43"/>
      <c r="N1034" s="43"/>
      <c r="O1034" s="43"/>
      <c r="P1034" s="43"/>
      <c r="Q1034" s="43"/>
      <c r="R1034" s="43"/>
      <c r="S1034" s="43"/>
      <c r="T1034" s="43"/>
      <c r="U1034" s="43"/>
      <c r="V1034" s="43"/>
    </row>
    <row r="1035" spans="1:22" ht="15.75" x14ac:dyDescent="0.25">
      <c r="A1035" s="43">
        <f t="shared" si="70"/>
        <v>1956</v>
      </c>
      <c r="B1035" s="43">
        <f t="shared" si="71"/>
        <v>8</v>
      </c>
      <c r="C1035" s="46">
        <f>Shiller!B1036</f>
        <v>48.49</v>
      </c>
      <c r="D1035" s="44">
        <f>Shiller!C1036/12</f>
        <v>0.15222250000000001</v>
      </c>
      <c r="E1035" s="47">
        <f t="shared" si="69"/>
        <v>3.1392555166013612E-3</v>
      </c>
      <c r="F1035" s="46">
        <f>Shiller!E1036</f>
        <v>27.3</v>
      </c>
      <c r="G1035" s="44">
        <f t="shared" si="68"/>
        <v>0.96558617436359073</v>
      </c>
      <c r="H1035" s="44">
        <f>'x calcs'!J107</f>
        <v>1.3262752151294455</v>
      </c>
      <c r="I1035" s="43">
        <f t="shared" si="66"/>
        <v>1.3392322015284879</v>
      </c>
      <c r="J1035" s="43">
        <f t="shared" si="67"/>
        <v>0.96537793651310233</v>
      </c>
      <c r="K1035" s="43"/>
      <c r="L1035" s="43"/>
      <c r="M1035" s="43"/>
      <c r="N1035" s="43"/>
      <c r="O1035" s="43"/>
      <c r="P1035" s="43"/>
      <c r="Q1035" s="43"/>
      <c r="R1035" s="43"/>
      <c r="S1035" s="43"/>
      <c r="T1035" s="43"/>
      <c r="U1035" s="43"/>
      <c r="V1035" s="43"/>
    </row>
    <row r="1036" spans="1:22" ht="15.75" x14ac:dyDescent="0.25">
      <c r="A1036" s="43">
        <f t="shared" si="70"/>
        <v>1956</v>
      </c>
      <c r="B1036" s="43">
        <f t="shared" si="71"/>
        <v>9</v>
      </c>
      <c r="C1036" s="46">
        <f>Shiller!B1037</f>
        <v>46.84</v>
      </c>
      <c r="D1036" s="44">
        <f>Shiller!C1037/12</f>
        <v>0.15333333333333335</v>
      </c>
      <c r="E1036" s="47">
        <f t="shared" si="69"/>
        <v>3.2735553657842302E-3</v>
      </c>
      <c r="F1036" s="46">
        <f>Shiller!E1037</f>
        <v>27.4</v>
      </c>
      <c r="G1036" s="44">
        <f t="shared" si="68"/>
        <v>0.9868742074890664</v>
      </c>
      <c r="H1036" s="44">
        <f>'x calcs'!J108</f>
        <v>1.3265622340421217</v>
      </c>
      <c r="I1036" s="43">
        <f t="shared" si="66"/>
        <v>1.2886610271468124</v>
      </c>
      <c r="J1036" s="43">
        <f t="shared" si="67"/>
        <v>0.98666139275453268</v>
      </c>
      <c r="K1036" s="43"/>
      <c r="L1036" s="43"/>
      <c r="M1036" s="43"/>
      <c r="N1036" s="43"/>
      <c r="O1036" s="43"/>
      <c r="P1036" s="43"/>
      <c r="Q1036" s="43"/>
      <c r="R1036" s="43"/>
      <c r="S1036" s="43"/>
      <c r="T1036" s="43"/>
      <c r="U1036" s="43"/>
      <c r="V1036" s="43"/>
    </row>
    <row r="1037" spans="1:22" ht="15.75" x14ac:dyDescent="0.25">
      <c r="A1037" s="43">
        <f t="shared" si="70"/>
        <v>1956</v>
      </c>
      <c r="B1037" s="43">
        <f t="shared" si="71"/>
        <v>10</v>
      </c>
      <c r="C1037" s="46">
        <f>Shiller!B1038</f>
        <v>46.24</v>
      </c>
      <c r="D1037" s="44">
        <f>Shiller!C1038/12</f>
        <v>0.15055583333333333</v>
      </c>
      <c r="E1037" s="47">
        <f t="shared" si="69"/>
        <v>3.2559652537485582E-3</v>
      </c>
      <c r="F1037" s="46">
        <f>Shiller!E1038</f>
        <v>27.5</v>
      </c>
      <c r="G1037" s="44">
        <f t="shared" si="68"/>
        <v>0.99287534241637831</v>
      </c>
      <c r="H1037" s="44">
        <f>'x calcs'!J109</f>
        <v>1.3268493150684946</v>
      </c>
      <c r="I1037" s="43">
        <f t="shared" si="66"/>
        <v>1.2672535806130671</v>
      </c>
      <c r="J1037" s="43">
        <f t="shared" si="67"/>
        <v>0.98657327069095468</v>
      </c>
      <c r="K1037" s="43"/>
      <c r="L1037" s="43"/>
      <c r="M1037" s="43"/>
      <c r="N1037" s="43"/>
      <c r="O1037" s="43"/>
      <c r="P1037" s="43"/>
      <c r="Q1037" s="43"/>
      <c r="R1037" s="43"/>
      <c r="S1037" s="43"/>
      <c r="T1037" s="43"/>
      <c r="U1037" s="43"/>
      <c r="V1037" s="43"/>
    </row>
    <row r="1038" spans="1:22" ht="15.75" x14ac:dyDescent="0.25">
      <c r="A1038" s="43">
        <f t="shared" si="70"/>
        <v>1956</v>
      </c>
      <c r="B1038" s="43">
        <f t="shared" si="71"/>
        <v>11</v>
      </c>
      <c r="C1038" s="46">
        <f>Shiller!B1039</f>
        <v>45.76</v>
      </c>
      <c r="D1038" s="44">
        <f>Shiller!C1039/12</f>
        <v>0.14777750000000001</v>
      </c>
      <c r="E1038" s="47">
        <f t="shared" si="69"/>
        <v>3.2294034090909092E-3</v>
      </c>
      <c r="F1038" s="46">
        <f>Shiller!E1039</f>
        <v>27.5</v>
      </c>
      <c r="G1038" s="44">
        <f t="shared" si="68"/>
        <v>1.0144125137769839</v>
      </c>
      <c r="H1038" s="44">
        <f>'x calcs'!J110</f>
        <v>1.3353530803395359</v>
      </c>
      <c r="I1038" s="43">
        <f t="shared" si="66"/>
        <v>1.2461123761940924</v>
      </c>
      <c r="J1038" s="43">
        <f t="shared" si="67"/>
        <v>1.0079731203736872</v>
      </c>
      <c r="K1038" s="43"/>
      <c r="L1038" s="43"/>
      <c r="M1038" s="43"/>
      <c r="N1038" s="43"/>
      <c r="O1038" s="43"/>
      <c r="P1038" s="43"/>
      <c r="Q1038" s="43"/>
      <c r="R1038" s="43"/>
      <c r="S1038" s="43"/>
      <c r="T1038" s="43"/>
      <c r="U1038" s="43"/>
      <c r="V1038" s="43"/>
    </row>
    <row r="1039" spans="1:22" ht="15.75" x14ac:dyDescent="0.25">
      <c r="A1039" s="43">
        <f t="shared" si="70"/>
        <v>1956</v>
      </c>
      <c r="B1039" s="43">
        <f t="shared" si="71"/>
        <v>12</v>
      </c>
      <c r="C1039" s="46">
        <f>Shiller!B1040</f>
        <v>46.44</v>
      </c>
      <c r="D1039" s="44">
        <f>Shiller!C1040/12</f>
        <v>0.14499999999999999</v>
      </c>
      <c r="E1039" s="47">
        <f t="shared" si="69"/>
        <v>3.1223083548664946E-3</v>
      </c>
      <c r="F1039" s="46">
        <f>Shiller!E1040</f>
        <v>27.6</v>
      </c>
      <c r="G1039" s="44">
        <f t="shared" si="68"/>
        <v>0.98137381567614135</v>
      </c>
      <c r="H1039" s="44">
        <f>'x calcs'!J111</f>
        <v>1.3439113461653607</v>
      </c>
      <c r="I1039" s="43">
        <f t="shared" si="66"/>
        <v>1.2520235806128377</v>
      </c>
      <c r="J1039" s="43">
        <f t="shared" si="67"/>
        <v>0.97514413656221932</v>
      </c>
      <c r="K1039" s="43"/>
      <c r="L1039" s="43"/>
      <c r="M1039" s="43"/>
      <c r="N1039" s="43"/>
      <c r="O1039" s="43"/>
      <c r="P1039" s="43"/>
      <c r="Q1039" s="43"/>
      <c r="R1039" s="43"/>
      <c r="S1039" s="43"/>
      <c r="T1039" s="43"/>
      <c r="U1039" s="43"/>
      <c r="V1039" s="43"/>
    </row>
    <row r="1040" spans="1:22" ht="15.75" x14ac:dyDescent="0.25">
      <c r="A1040" s="43">
        <f t="shared" si="70"/>
        <v>1957</v>
      </c>
      <c r="B1040" s="43">
        <f t="shared" si="71"/>
        <v>1</v>
      </c>
      <c r="C1040" s="46">
        <f>Shiller!B1041</f>
        <v>45.43</v>
      </c>
      <c r="D1040" s="44">
        <f>Shiller!C1041/12</f>
        <v>0.1447225</v>
      </c>
      <c r="E1040" s="47">
        <f t="shared" si="69"/>
        <v>3.1856152322254018E-3</v>
      </c>
      <c r="F1040" s="46">
        <f>Shiller!E1041</f>
        <v>27.6</v>
      </c>
      <c r="G1040" s="44">
        <f t="shared" si="68"/>
        <v>0.9565879615244941</v>
      </c>
      <c r="H1040" s="44">
        <f>'x calcs'!J112</f>
        <v>1.3525244618395318</v>
      </c>
      <c r="I1040" s="43">
        <f t="shared" si="66"/>
        <v>1.2169942497860065</v>
      </c>
      <c r="J1040" s="43">
        <f t="shared" si="67"/>
        <v>0.95474661604002653</v>
      </c>
      <c r="K1040" s="43"/>
      <c r="L1040" s="43"/>
      <c r="M1040" s="43"/>
      <c r="N1040" s="43"/>
      <c r="O1040" s="43"/>
      <c r="P1040" s="43"/>
      <c r="Q1040" s="43"/>
      <c r="R1040" s="43"/>
      <c r="S1040" s="43"/>
      <c r="T1040" s="43"/>
      <c r="U1040" s="43"/>
      <c r="V1040" s="43"/>
    </row>
    <row r="1041" spans="1:28" ht="15.75" x14ac:dyDescent="0.25">
      <c r="A1041" s="43">
        <f t="shared" si="70"/>
        <v>1957</v>
      </c>
      <c r="B1041" s="43">
        <f t="shared" si="71"/>
        <v>2</v>
      </c>
      <c r="C1041" s="46">
        <f>Shiller!B1042</f>
        <v>43.47</v>
      </c>
      <c r="D1041" s="44">
        <f>Shiller!C1042/12</f>
        <v>0.14444416666666668</v>
      </c>
      <c r="E1041" s="47">
        <f t="shared" si="69"/>
        <v>3.32284717429645E-3</v>
      </c>
      <c r="F1041" s="46">
        <f>Shiller!E1042</f>
        <v>27.7</v>
      </c>
      <c r="G1041" s="44">
        <f t="shared" si="68"/>
        <v>1.0125618327973922</v>
      </c>
      <c r="H1041" s="44">
        <f>'x calcs'!J113</f>
        <v>1.3551417032022253</v>
      </c>
      <c r="I1041" s="43">
        <f t="shared" si="66"/>
        <v>1.1580442663037114</v>
      </c>
      <c r="J1041" s="43">
        <f t="shared" si="67"/>
        <v>1.0106126476961046</v>
      </c>
      <c r="K1041" s="43"/>
      <c r="L1041" s="43"/>
      <c r="M1041" s="43"/>
      <c r="N1041" s="43"/>
      <c r="O1041" s="43"/>
      <c r="P1041" s="43"/>
      <c r="Q1041" s="43"/>
      <c r="R1041" s="43"/>
      <c r="S1041" s="43"/>
      <c r="T1041" s="43"/>
      <c r="U1041" s="43"/>
      <c r="V1041" s="43"/>
    </row>
    <row r="1042" spans="1:28" ht="15.75" x14ac:dyDescent="0.25">
      <c r="A1042" s="43">
        <f t="shared" si="70"/>
        <v>1957</v>
      </c>
      <c r="B1042" s="43">
        <f t="shared" si="71"/>
        <v>3</v>
      </c>
      <c r="C1042" s="46">
        <f>Shiller!B1043</f>
        <v>44.03</v>
      </c>
      <c r="D1042" s="44">
        <f>Shiller!C1043/12</f>
        <v>0.14416666666666667</v>
      </c>
      <c r="E1042" s="47">
        <f t="shared" si="69"/>
        <v>3.274282686047392E-3</v>
      </c>
      <c r="F1042" s="46">
        <f>Shiller!E1043</f>
        <v>27.8</v>
      </c>
      <c r="G1042" s="44">
        <f t="shared" si="68"/>
        <v>1.0227730441202927</v>
      </c>
      <c r="H1042" s="44">
        <f>'x calcs'!J114</f>
        <v>1.3577640091330976</v>
      </c>
      <c r="I1042" s="43">
        <f t="shared" si="66"/>
        <v>1.1664861780004889</v>
      </c>
      <c r="J1042" s="43">
        <f t="shared" si="67"/>
        <v>1.0208040438885566</v>
      </c>
      <c r="K1042" s="43"/>
      <c r="L1042" s="43"/>
      <c r="M1042" s="43"/>
      <c r="N1042" s="43"/>
      <c r="O1042" s="43"/>
      <c r="P1042" s="43"/>
      <c r="Q1042" s="43"/>
      <c r="R1042" s="43"/>
      <c r="S1042" s="43"/>
      <c r="T1042" s="43"/>
      <c r="U1042" s="43"/>
      <c r="V1042" s="43"/>
    </row>
    <row r="1043" spans="1:28" ht="15.75" x14ac:dyDescent="0.25">
      <c r="A1043" s="43">
        <f t="shared" si="70"/>
        <v>1957</v>
      </c>
      <c r="B1043" s="43">
        <f t="shared" si="71"/>
        <v>4</v>
      </c>
      <c r="C1043" s="46">
        <f>Shiller!B1044</f>
        <v>45.05</v>
      </c>
      <c r="D1043" s="44">
        <f>Shiller!C1044/12</f>
        <v>0.14416666666666667</v>
      </c>
      <c r="E1043" s="47">
        <f t="shared" si="69"/>
        <v>3.2001479837217906E-3</v>
      </c>
      <c r="F1043" s="46">
        <f>Shiller!E1044</f>
        <v>27.9</v>
      </c>
      <c r="G1043" s="44">
        <f t="shared" si="68"/>
        <v>1.0378933460176525</v>
      </c>
      <c r="H1043" s="44">
        <f>'x calcs'!J115</f>
        <v>1.3603913894324871</v>
      </c>
      <c r="I1043" s="43">
        <f t="shared" si="66"/>
        <v>1.1869344021468651</v>
      </c>
      <c r="J1043" s="43">
        <f t="shared" si="67"/>
        <v>1.0410983274689876</v>
      </c>
      <c r="K1043" s="43"/>
      <c r="L1043" s="43"/>
      <c r="M1043" s="43"/>
      <c r="N1043" s="43"/>
      <c r="O1043" s="43"/>
      <c r="P1043" s="43"/>
      <c r="Q1043" s="43"/>
      <c r="R1043" s="43"/>
      <c r="S1043" s="43"/>
      <c r="T1043" s="43"/>
      <c r="U1043" s="43"/>
      <c r="V1043" s="43"/>
    </row>
    <row r="1044" spans="1:28" ht="15.75" x14ac:dyDescent="0.25">
      <c r="A1044" s="43">
        <f t="shared" si="70"/>
        <v>1957</v>
      </c>
      <c r="B1044" s="43">
        <f t="shared" si="71"/>
        <v>5</v>
      </c>
      <c r="C1044" s="46">
        <f>Shiller!B1045</f>
        <v>46.78</v>
      </c>
      <c r="D1044" s="44">
        <f>Shiller!C1045/12</f>
        <v>0.14416666666666667</v>
      </c>
      <c r="E1044" s="47">
        <f t="shared" si="69"/>
        <v>3.0818013396038194E-3</v>
      </c>
      <c r="F1044" s="46">
        <f>Shiller!E1045</f>
        <v>28</v>
      </c>
      <c r="G1044" s="44">
        <f t="shared" si="68"/>
        <v>1.0159245315266381</v>
      </c>
      <c r="H1044" s="44">
        <f>'x calcs'!J116</f>
        <v>1.3561905639027134</v>
      </c>
      <c r="I1044" s="43">
        <f t="shared" si="66"/>
        <v>1.2319170551566636</v>
      </c>
      <c r="J1044" s="43">
        <f t="shared" si="67"/>
        <v>1.0190618307468684</v>
      </c>
      <c r="K1044" s="43"/>
      <c r="L1044" s="43"/>
      <c r="M1044" s="43"/>
      <c r="N1044" s="43"/>
      <c r="O1044" s="43"/>
      <c r="P1044" s="43"/>
      <c r="Q1044" s="43"/>
      <c r="R1044" s="43"/>
      <c r="S1044" s="43"/>
      <c r="T1044" s="43"/>
      <c r="U1044" s="43"/>
      <c r="V1044" s="43"/>
    </row>
    <row r="1045" spans="1:28" ht="15.75" x14ac:dyDescent="0.25">
      <c r="A1045" s="43">
        <f t="shared" si="70"/>
        <v>1957</v>
      </c>
      <c r="B1045" s="43">
        <f t="shared" si="71"/>
        <v>6</v>
      </c>
      <c r="C1045" s="46">
        <f>Shiller!B1046</f>
        <v>47.55</v>
      </c>
      <c r="D1045" s="44">
        <f>Shiller!C1046/12</f>
        <v>0.14416666666666667</v>
      </c>
      <c r="E1045" s="47">
        <f t="shared" si="69"/>
        <v>3.0318962495618647E-3</v>
      </c>
      <c r="F1045" s="46">
        <f>Shiller!E1046</f>
        <v>28.1</v>
      </c>
      <c r="G1045" s="44">
        <f t="shared" si="68"/>
        <v>1.016011352503533</v>
      </c>
      <c r="H1045" s="44">
        <f>'x calcs'!J117</f>
        <v>1.3520027103273851</v>
      </c>
      <c r="I1045" s="43">
        <f t="shared" si="66"/>
        <v>1.2516031259253777</v>
      </c>
      <c r="J1045" s="43">
        <f t="shared" si="67"/>
        <v>1.0191490752353018</v>
      </c>
      <c r="K1045" s="43"/>
      <c r="L1045" s="43"/>
      <c r="M1045" s="43"/>
      <c r="N1045" s="43"/>
      <c r="O1045" s="43"/>
      <c r="P1045" s="43"/>
      <c r="Q1045" s="43"/>
      <c r="R1045" s="43"/>
      <c r="S1045" s="43"/>
      <c r="T1045" s="43"/>
      <c r="U1045" s="43"/>
      <c r="V1045" s="43"/>
    </row>
    <row r="1046" spans="1:28" ht="15.75" x14ac:dyDescent="0.25">
      <c r="A1046" s="43">
        <f t="shared" si="70"/>
        <v>1957</v>
      </c>
      <c r="B1046" s="43">
        <f t="shared" si="71"/>
        <v>7</v>
      </c>
      <c r="C1046" s="46">
        <f>Shiller!B1047</f>
        <v>48.51</v>
      </c>
      <c r="D1046" s="44">
        <f>Shiller!C1047/12</f>
        <v>0.14499999999999999</v>
      </c>
      <c r="E1046" s="47">
        <f t="shared" si="69"/>
        <v>2.9890744176458463E-3</v>
      </c>
      <c r="F1046" s="46">
        <f>Shiller!E1047</f>
        <v>28.3</v>
      </c>
      <c r="G1046" s="44">
        <f t="shared" si="68"/>
        <v>0.94794887652030524</v>
      </c>
      <c r="H1046" s="44">
        <f>'x calcs'!J118</f>
        <v>1.3478277886497083</v>
      </c>
      <c r="I1046" s="43">
        <f t="shared" si="66"/>
        <v>1.2717754375250285</v>
      </c>
      <c r="J1046" s="43">
        <f t="shared" si="67"/>
        <v>0.94451649206883159</v>
      </c>
      <c r="K1046" s="43"/>
      <c r="L1046" s="43"/>
      <c r="M1046" s="43"/>
      <c r="N1046" s="43"/>
      <c r="O1046" s="43"/>
      <c r="P1046" s="43"/>
      <c r="Q1046" s="43"/>
      <c r="R1046" s="43"/>
      <c r="S1046" s="43"/>
      <c r="T1046" s="43"/>
      <c r="U1046" s="43"/>
      <c r="V1046" s="43"/>
    </row>
    <row r="1047" spans="1:28" ht="15.75" x14ac:dyDescent="0.25">
      <c r="A1047" s="43">
        <f t="shared" si="70"/>
        <v>1957</v>
      </c>
      <c r="B1047" s="43">
        <f t="shared" si="71"/>
        <v>8</v>
      </c>
      <c r="C1047" s="46">
        <f>Shiller!B1048</f>
        <v>45.84</v>
      </c>
      <c r="D1047" s="44">
        <f>Shiller!C1048/12</f>
        <v>0.14583333333333334</v>
      </c>
      <c r="E1047" s="47">
        <f t="shared" si="69"/>
        <v>3.1813554392088423E-3</v>
      </c>
      <c r="F1047" s="46">
        <f>Shiller!E1048</f>
        <v>28.3</v>
      </c>
      <c r="G1047" s="44">
        <f t="shared" si="68"/>
        <v>0.96260543920884212</v>
      </c>
      <c r="H1047" s="44">
        <f>'x calcs'!J119</f>
        <v>1.3527413610622527</v>
      </c>
      <c r="I1047" s="43">
        <f t="shared" si="66"/>
        <v>1.1974114435251471</v>
      </c>
      <c r="J1047" s="43">
        <f t="shared" si="67"/>
        <v>0.95912051604049964</v>
      </c>
      <c r="K1047" s="43"/>
      <c r="L1047" s="43"/>
      <c r="M1047" s="43"/>
      <c r="N1047" s="43"/>
      <c r="O1047" s="43"/>
      <c r="P1047" s="43"/>
      <c r="Q1047" s="43"/>
      <c r="R1047" s="43"/>
      <c r="S1047" s="43"/>
      <c r="T1047" s="43"/>
      <c r="U1047" s="43"/>
      <c r="V1047" s="43"/>
    </row>
    <row r="1048" spans="1:28" ht="15.75" x14ac:dyDescent="0.25">
      <c r="A1048" s="43">
        <f t="shared" si="70"/>
        <v>1957</v>
      </c>
      <c r="B1048" s="43">
        <f t="shared" si="71"/>
        <v>9</v>
      </c>
      <c r="C1048" s="46">
        <f>Shiller!B1049</f>
        <v>43.98</v>
      </c>
      <c r="D1048" s="44">
        <f>Shiller!C1049/12</f>
        <v>0.14666666666666667</v>
      </c>
      <c r="E1048" s="47">
        <f t="shared" si="69"/>
        <v>3.3348491738669096E-3</v>
      </c>
      <c r="F1048" s="46">
        <f>Shiller!E1049</f>
        <v>28.3</v>
      </c>
      <c r="G1048" s="44">
        <f t="shared" si="68"/>
        <v>0.94103380324389896</v>
      </c>
      <c r="H1048" s="44">
        <f>'x calcs'!J120</f>
        <v>1.3576728461443954</v>
      </c>
      <c r="I1048" s="43">
        <f t="shared" si="66"/>
        <v>1.144652490217809</v>
      </c>
      <c r="J1048" s="43">
        <f t="shared" si="67"/>
        <v>0.937627792424231</v>
      </c>
      <c r="K1048" s="43"/>
      <c r="L1048" s="43"/>
      <c r="M1048" s="43"/>
      <c r="N1048" s="43"/>
      <c r="O1048" s="43"/>
      <c r="P1048" s="43"/>
      <c r="Q1048" s="43"/>
      <c r="R1048" s="43"/>
      <c r="S1048" s="43"/>
      <c r="T1048" s="43"/>
      <c r="U1048" s="43"/>
      <c r="V1048" s="43"/>
    </row>
    <row r="1049" spans="1:28" ht="15.75" x14ac:dyDescent="0.25">
      <c r="A1049" s="43">
        <f t="shared" si="70"/>
        <v>1957</v>
      </c>
      <c r="B1049" s="43">
        <f t="shared" si="71"/>
        <v>10</v>
      </c>
      <c r="C1049" s="46">
        <f>Shiller!B1050</f>
        <v>41.24</v>
      </c>
      <c r="D1049" s="44">
        <f>Shiller!C1050/12</f>
        <v>0.14749999999999999</v>
      </c>
      <c r="E1049" s="47">
        <f t="shared" si="69"/>
        <v>3.5766246362754603E-3</v>
      </c>
      <c r="F1049" s="46">
        <f>Shiller!E1050</f>
        <v>28.3</v>
      </c>
      <c r="G1049" s="44">
        <f t="shared" si="68"/>
        <v>0.97855049794401716</v>
      </c>
      <c r="H1049" s="44">
        <f>'x calcs'!J121</f>
        <v>1.3626223091976533</v>
      </c>
      <c r="I1049" s="43">
        <f t="shared" si="66"/>
        <v>1.0694407440844553</v>
      </c>
      <c r="J1049" s="43">
        <f t="shared" si="67"/>
        <v>0.97904574539867661</v>
      </c>
      <c r="K1049" s="43"/>
      <c r="L1049" s="43"/>
      <c r="M1049" s="43"/>
      <c r="N1049" s="43"/>
      <c r="O1049" s="43"/>
      <c r="P1049" s="43"/>
      <c r="Q1049" s="43"/>
      <c r="R1049" s="43"/>
      <c r="S1049" s="43"/>
      <c r="T1049" s="43"/>
      <c r="U1049" s="43"/>
      <c r="V1049" s="43"/>
    </row>
    <row r="1050" spans="1:28" ht="15.75" x14ac:dyDescent="0.25">
      <c r="A1050" s="43">
        <f t="shared" si="70"/>
        <v>1957</v>
      </c>
      <c r="B1050" s="43">
        <f t="shared" si="71"/>
        <v>11</v>
      </c>
      <c r="C1050" s="46">
        <f>Shiller!B1051</f>
        <v>40.35</v>
      </c>
      <c r="D1050" s="44">
        <f>Shiller!C1051/12</f>
        <v>0.14833333333333334</v>
      </c>
      <c r="E1050" s="47">
        <f t="shared" si="69"/>
        <v>3.6761668731928958E-3</v>
      </c>
      <c r="F1050" s="46">
        <f>Shiller!E1051</f>
        <v>28.4</v>
      </c>
      <c r="G1050" s="44">
        <f t="shared" si="68"/>
        <v>1.0031805039239983</v>
      </c>
      <c r="H1050" s="44">
        <f>'x calcs'!J122</f>
        <v>1.3619305033619495</v>
      </c>
      <c r="I1050" s="43">
        <f t="shared" si="66"/>
        <v>1.0432064223395516</v>
      </c>
      <c r="J1050" s="43">
        <f t="shared" si="67"/>
        <v>1.0036882118661259</v>
      </c>
      <c r="K1050" s="43"/>
      <c r="L1050" s="43"/>
      <c r="M1050" s="43"/>
      <c r="N1050" s="43"/>
      <c r="O1050" s="43"/>
      <c r="P1050" s="43"/>
      <c r="Q1050" s="43"/>
      <c r="R1050" s="43"/>
      <c r="S1050" s="43"/>
      <c r="T1050" s="43"/>
      <c r="U1050" s="43"/>
      <c r="V1050" s="43"/>
    </row>
    <row r="1051" spans="1:28" ht="15.75" x14ac:dyDescent="0.25">
      <c r="A1051" s="43">
        <f t="shared" si="70"/>
        <v>1957</v>
      </c>
      <c r="B1051" s="43">
        <f t="shared" si="71"/>
        <v>12</v>
      </c>
      <c r="C1051" s="46">
        <f>Shiller!B1052</f>
        <v>40.33</v>
      </c>
      <c r="D1051" s="44">
        <f>Shiller!C1052/12</f>
        <v>0.14916666666666667</v>
      </c>
      <c r="E1051" s="47">
        <f t="shared" si="69"/>
        <v>3.6986527812215889E-3</v>
      </c>
      <c r="F1051" s="46">
        <f>Shiller!E1052</f>
        <v>28.4</v>
      </c>
      <c r="G1051" s="44">
        <f t="shared" si="68"/>
        <v>1.0161570597350413</v>
      </c>
      <c r="H1051" s="44">
        <f>'x calcs'!J123</f>
        <v>1.3612390487573325</v>
      </c>
      <c r="I1051" s="43">
        <f t="shared" si="66"/>
        <v>1.0432189877535365</v>
      </c>
      <c r="J1051" s="43">
        <f t="shared" si="67"/>
        <v>1.0166713478228759</v>
      </c>
      <c r="K1051" s="43"/>
      <c r="L1051" s="43"/>
      <c r="M1051" s="43"/>
      <c r="N1051" s="43"/>
      <c r="O1051" s="43"/>
      <c r="P1051" s="43"/>
      <c r="Q1051" s="43"/>
      <c r="R1051" s="43"/>
      <c r="S1051" s="43"/>
      <c r="T1051" s="43"/>
      <c r="U1051" s="43"/>
      <c r="V1051" s="43"/>
      <c r="X1051" s="56" t="s">
        <v>1237</v>
      </c>
    </row>
    <row r="1052" spans="1:28" ht="15.75" x14ac:dyDescent="0.25">
      <c r="A1052" s="43">
        <f t="shared" si="70"/>
        <v>1958</v>
      </c>
      <c r="B1052" s="43">
        <f t="shared" si="71"/>
        <v>1</v>
      </c>
      <c r="C1052" s="46">
        <f>Shiller!B1053</f>
        <v>41.12</v>
      </c>
      <c r="D1052" s="44">
        <f>Shiller!C1053/12</f>
        <v>0.14861083333333333</v>
      </c>
      <c r="E1052" s="47">
        <f t="shared" si="69"/>
        <v>3.6140766861219196E-3</v>
      </c>
      <c r="F1052" s="46">
        <f>Shiller!E1053</f>
        <v>28.6</v>
      </c>
      <c r="G1052" s="44">
        <f t="shared" si="68"/>
        <v>1.0070187459468223</v>
      </c>
      <c r="H1052" s="44">
        <f>'x calcs'!J124</f>
        <v>1.3605479452054814</v>
      </c>
      <c r="I1052" s="43">
        <f t="shared" si="66"/>
        <v>1.0567523495433266</v>
      </c>
      <c r="J1052" s="43">
        <f t="shared" si="67"/>
        <v>1.0106042333852996</v>
      </c>
      <c r="K1052" s="43"/>
      <c r="L1052" s="43"/>
      <c r="M1052" s="43"/>
      <c r="N1052" s="43"/>
      <c r="O1052" s="43"/>
      <c r="P1052" s="43"/>
      <c r="Q1052" s="43"/>
      <c r="R1052" s="43"/>
      <c r="S1052" s="43"/>
      <c r="T1052" s="43"/>
      <c r="U1052" s="43"/>
      <c r="V1052" s="43"/>
      <c r="X1052" s="30">
        <f>SS!S36</f>
        <v>0.90740740740740744</v>
      </c>
      <c r="Y1052" s="30">
        <f>SS!T36</f>
        <v>9.2592592592592587E-2</v>
      </c>
      <c r="Z1052" s="30">
        <f>SS!U36</f>
        <v>0</v>
      </c>
      <c r="AA1052" s="30">
        <f>SS!V36</f>
        <v>0</v>
      </c>
      <c r="AB1052" s="30">
        <f>SS!W36</f>
        <v>0</v>
      </c>
    </row>
    <row r="1053" spans="1:28" ht="15.75" x14ac:dyDescent="0.25">
      <c r="A1053" s="43">
        <f t="shared" si="70"/>
        <v>1958</v>
      </c>
      <c r="B1053" s="43">
        <f t="shared" si="71"/>
        <v>2</v>
      </c>
      <c r="C1053" s="46">
        <f>Shiller!B1054</f>
        <v>41.26</v>
      </c>
      <c r="D1053" s="44">
        <f>Shiller!C1054/12</f>
        <v>0.14805583333333333</v>
      </c>
      <c r="E1053" s="47">
        <f t="shared" si="69"/>
        <v>3.5883624171917919E-3</v>
      </c>
      <c r="F1053" s="46">
        <f>Shiller!E1054</f>
        <v>28.6</v>
      </c>
      <c r="G1053" s="44">
        <f t="shared" si="68"/>
        <v>1.017101921419723</v>
      </c>
      <c r="H1053" s="44">
        <f>'x calcs'!J125</f>
        <v>1.3557035805068525</v>
      </c>
      <c r="I1053" s="43">
        <f t="shared" si="66"/>
        <v>1.0641392140588586</v>
      </c>
      <c r="J1053" s="43">
        <f t="shared" si="67"/>
        <v>1.0207235311708593</v>
      </c>
      <c r="K1053" s="43"/>
      <c r="L1053" s="43"/>
      <c r="M1053" s="43"/>
      <c r="N1053" s="43"/>
      <c r="O1053" s="43"/>
      <c r="P1053" s="43"/>
      <c r="Q1053" s="43"/>
      <c r="R1053" s="43"/>
      <c r="S1053" s="43"/>
      <c r="T1053" s="43"/>
      <c r="U1053" s="43"/>
      <c r="V1053" s="43"/>
      <c r="X1053" s="30">
        <f>SS!S37</f>
        <v>9.2592592592592587E-2</v>
      </c>
      <c r="Y1053" s="30">
        <f>SS!T37</f>
        <v>0.81481481481481477</v>
      </c>
      <c r="Z1053" s="30">
        <f>SS!U37</f>
        <v>9.2592592592592587E-2</v>
      </c>
      <c r="AA1053" s="30">
        <f>SS!V37</f>
        <v>0</v>
      </c>
      <c r="AB1053" s="30">
        <f>SS!W37</f>
        <v>0</v>
      </c>
    </row>
    <row r="1054" spans="1:28" ht="15.75" x14ac:dyDescent="0.25">
      <c r="A1054" s="43">
        <f t="shared" si="70"/>
        <v>1958</v>
      </c>
      <c r="B1054" s="43">
        <f t="shared" si="71"/>
        <v>3</v>
      </c>
      <c r="C1054" s="46">
        <f>Shiller!B1055</f>
        <v>42.11</v>
      </c>
      <c r="D1054" s="44">
        <f>Shiller!C1055/12</f>
        <v>0.14749999999999999</v>
      </c>
      <c r="E1054" s="47">
        <f t="shared" si="69"/>
        <v>3.5027309427689383E-3</v>
      </c>
      <c r="F1054" s="46">
        <f>Shiller!E1055</f>
        <v>28.8</v>
      </c>
      <c r="G1054" s="44">
        <f t="shared" si="68"/>
        <v>1.0054855096102728</v>
      </c>
      <c r="H1054" s="44">
        <f>'x calcs'!J126</f>
        <v>1.3508764646449263</v>
      </c>
      <c r="I1054" s="43">
        <f t="shared" si="66"/>
        <v>1.0823734190691523</v>
      </c>
      <c r="J1054" s="43">
        <f t="shared" si="67"/>
        <v>1.0090659161765787</v>
      </c>
      <c r="K1054" s="43"/>
      <c r="L1054" s="43"/>
      <c r="M1054" s="43"/>
      <c r="N1054" s="43"/>
      <c r="O1054" s="43"/>
      <c r="P1054" s="43"/>
      <c r="Q1054" s="43"/>
      <c r="R1054" s="43"/>
      <c r="S1054" s="43"/>
      <c r="T1054" s="43"/>
      <c r="U1054" s="43"/>
      <c r="V1054" s="43"/>
      <c r="X1054" s="30">
        <f>SS!S38</f>
        <v>0</v>
      </c>
      <c r="Y1054" s="30">
        <f>SS!T38</f>
        <v>9.3167701863354033E-2</v>
      </c>
      <c r="Z1054" s="30">
        <f>SS!U38</f>
        <v>0.81987577639751552</v>
      </c>
      <c r="AA1054" s="30">
        <f>SS!V38</f>
        <v>8.6956521739130432E-2</v>
      </c>
      <c r="AB1054" s="30">
        <f>SS!W38</f>
        <v>0</v>
      </c>
    </row>
    <row r="1055" spans="1:28" ht="15.75" x14ac:dyDescent="0.25">
      <c r="A1055" s="43">
        <f t="shared" si="70"/>
        <v>1958</v>
      </c>
      <c r="B1055" s="43">
        <f t="shared" si="71"/>
        <v>4</v>
      </c>
      <c r="C1055" s="46">
        <f>Shiller!B1056</f>
        <v>42.34</v>
      </c>
      <c r="D1055" s="44">
        <f>Shiller!C1056/12</f>
        <v>0.14638916666666665</v>
      </c>
      <c r="E1055" s="47">
        <f t="shared" si="69"/>
        <v>3.4574673279798452E-3</v>
      </c>
      <c r="F1055" s="46">
        <f>Shiller!E1056</f>
        <v>28.9</v>
      </c>
      <c r="G1055" s="44">
        <f t="shared" si="68"/>
        <v>1.0355783931664304</v>
      </c>
      <c r="H1055" s="44">
        <f>'x calcs'!J127</f>
        <v>1.3460665362035245</v>
      </c>
      <c r="I1055" s="43">
        <f t="shared" si="66"/>
        <v>1.088394862891586</v>
      </c>
      <c r="J1055" s="43">
        <f t="shared" si="67"/>
        <v>1.0284455982371223</v>
      </c>
      <c r="K1055" s="43"/>
      <c r="L1055" s="43"/>
      <c r="M1055" s="43"/>
      <c r="N1055" s="43"/>
      <c r="O1055" s="43"/>
      <c r="P1055" s="43"/>
      <c r="Q1055" s="43"/>
      <c r="R1055" s="43"/>
      <c r="S1055" s="43"/>
      <c r="T1055" s="43"/>
      <c r="U1055" s="43"/>
      <c r="V1055" s="43"/>
      <c r="X1055" s="30">
        <f>SS!S39</f>
        <v>0</v>
      </c>
      <c r="Y1055" s="30">
        <f>SS!T39</f>
        <v>0</v>
      </c>
      <c r="Z1055" s="30">
        <f>SS!U39</f>
        <v>8.6956521739130432E-2</v>
      </c>
      <c r="AA1055" s="30">
        <f>SS!V39</f>
        <v>0.83850931677018636</v>
      </c>
      <c r="AB1055" s="30">
        <f>SS!W39</f>
        <v>7.4534161490683232E-2</v>
      </c>
    </row>
    <row r="1056" spans="1:28" ht="15.75" x14ac:dyDescent="0.25">
      <c r="A1056" s="43">
        <f t="shared" si="70"/>
        <v>1958</v>
      </c>
      <c r="B1056" s="43">
        <f t="shared" si="71"/>
        <v>5</v>
      </c>
      <c r="C1056" s="46">
        <f>Shiller!B1057</f>
        <v>43.7</v>
      </c>
      <c r="D1056" s="44">
        <f>Shiller!C1057/12</f>
        <v>0.1452775</v>
      </c>
      <c r="E1056" s="47">
        <f t="shared" si="69"/>
        <v>3.324427917620137E-3</v>
      </c>
      <c r="F1056" s="46">
        <f>Shiller!E1057</f>
        <v>28.9</v>
      </c>
      <c r="G1056" s="44">
        <f t="shared" si="68"/>
        <v>1.0273518878718535</v>
      </c>
      <c r="H1056" s="44">
        <f>'x calcs'!J128</f>
        <v>1.35543368522156</v>
      </c>
      <c r="I1056" s="43">
        <f t="shared" si="66"/>
        <v>1.1155918162063592</v>
      </c>
      <c r="J1056" s="43">
        <f t="shared" si="67"/>
        <v>1.0202750253734985</v>
      </c>
      <c r="K1056" s="43"/>
      <c r="L1056" s="43"/>
      <c r="M1056" s="43"/>
      <c r="N1056" s="43"/>
      <c r="O1056" s="43"/>
      <c r="P1056" s="43"/>
      <c r="Q1056" s="43"/>
      <c r="R1056" s="43"/>
      <c r="S1056" s="43"/>
      <c r="T1056" s="43"/>
      <c r="U1056" s="43"/>
      <c r="V1056" s="43"/>
      <c r="X1056" s="30">
        <f>SS!S40</f>
        <v>0</v>
      </c>
      <c r="Y1056" s="30">
        <f>SS!T40</f>
        <v>0</v>
      </c>
      <c r="Z1056" s="30">
        <f>SS!U40</f>
        <v>0</v>
      </c>
      <c r="AA1056" s="30">
        <f>SS!V40</f>
        <v>8.0246913580246909E-2</v>
      </c>
      <c r="AB1056" s="30">
        <f>SS!W40</f>
        <v>0.91975308641975306</v>
      </c>
    </row>
    <row r="1057" spans="1:31" ht="15.75" x14ac:dyDescent="0.25">
      <c r="A1057" s="43">
        <f t="shared" si="70"/>
        <v>1958</v>
      </c>
      <c r="B1057" s="43">
        <f t="shared" si="71"/>
        <v>6</v>
      </c>
      <c r="C1057" s="46">
        <f>Shiller!B1058</f>
        <v>44.75</v>
      </c>
      <c r="D1057" s="44">
        <f>Shiller!C1058/12</f>
        <v>0.14416666666666667</v>
      </c>
      <c r="E1057" s="47">
        <f t="shared" si="69"/>
        <v>3.2216014897579145E-3</v>
      </c>
      <c r="F1057" s="46">
        <f>Shiller!E1058</f>
        <v>28.9</v>
      </c>
      <c r="G1057" s="44">
        <f t="shared" si="68"/>
        <v>1.0271645797213123</v>
      </c>
      <c r="H1057" s="44">
        <f>'x calcs'!J129</f>
        <v>1.3648660193388207</v>
      </c>
      <c r="I1057" s="43">
        <f t="shared" si="66"/>
        <v>1.1345017640079453</v>
      </c>
      <c r="J1057" s="43">
        <f t="shared" si="67"/>
        <v>1.0200883010603625</v>
      </c>
      <c r="K1057" s="43"/>
      <c r="L1057" s="43"/>
      <c r="M1057" s="43"/>
      <c r="N1057" s="43"/>
      <c r="O1057" s="43"/>
      <c r="P1057" s="43"/>
      <c r="Q1057" s="43"/>
      <c r="R1057" s="43"/>
      <c r="S1057" s="43"/>
      <c r="T1057" s="43"/>
      <c r="U1057" s="43"/>
      <c r="V1057" s="43"/>
      <c r="W1057" s="56" t="s">
        <v>3409</v>
      </c>
    </row>
    <row r="1058" spans="1:31" ht="15.75" x14ac:dyDescent="0.25">
      <c r="A1058" s="43">
        <f t="shared" si="70"/>
        <v>1958</v>
      </c>
      <c r="B1058" s="43">
        <f t="shared" si="71"/>
        <v>7</v>
      </c>
      <c r="C1058" s="46">
        <f>Shiller!B1059</f>
        <v>45.98</v>
      </c>
      <c r="D1058" s="44">
        <f>Shiller!C1059/12</f>
        <v>0.14416666666666667</v>
      </c>
      <c r="E1058" s="47">
        <f t="shared" si="69"/>
        <v>3.1354211976221545E-3</v>
      </c>
      <c r="F1058" s="46">
        <f>Shiller!E1059</f>
        <v>29</v>
      </c>
      <c r="G1058" s="44">
        <f t="shared" si="68"/>
        <v>1.0441326352714413</v>
      </c>
      <c r="H1058" s="44">
        <f>'x calcs'!J130</f>
        <v>1.3743639921722131</v>
      </c>
      <c r="I1058" s="43">
        <f t="shared" si="66"/>
        <v>1.1536370644237883</v>
      </c>
      <c r="J1058" s="43">
        <f t="shared" si="67"/>
        <v>1.037344411251879</v>
      </c>
      <c r="K1058" s="43"/>
      <c r="L1058" s="43"/>
      <c r="M1058" s="43"/>
      <c r="N1058" s="43"/>
      <c r="O1058" s="43"/>
      <c r="P1058" s="43"/>
      <c r="Q1058" s="43"/>
      <c r="R1058" s="43"/>
      <c r="S1058" s="43"/>
      <c r="T1058" s="43"/>
      <c r="U1058" s="43"/>
      <c r="V1058" s="43"/>
      <c r="W1058" s="28" t="s">
        <v>3408</v>
      </c>
      <c r="X1058" s="28" t="s">
        <v>1199</v>
      </c>
      <c r="Y1058"/>
      <c r="Z1058"/>
      <c r="AA1058"/>
      <c r="AB1058"/>
      <c r="AC1058"/>
    </row>
    <row r="1059" spans="1:31" ht="15.75" x14ac:dyDescent="0.25">
      <c r="A1059" s="43">
        <f t="shared" si="70"/>
        <v>1958</v>
      </c>
      <c r="B1059" s="43">
        <f t="shared" si="71"/>
        <v>8</v>
      </c>
      <c r="C1059" s="46">
        <f>Shiller!B1060</f>
        <v>47.7</v>
      </c>
      <c r="D1059" s="44">
        <f>Shiller!C1060/12</f>
        <v>0.14416666666666667</v>
      </c>
      <c r="E1059" s="47">
        <f t="shared" si="69"/>
        <v>3.0223619846261353E-3</v>
      </c>
      <c r="F1059" s="46">
        <f>Shiller!E1060</f>
        <v>28.9</v>
      </c>
      <c r="G1059" s="44">
        <f t="shared" si="68"/>
        <v>1.0294374563242488</v>
      </c>
      <c r="H1059" s="44">
        <f>'x calcs'!J131</f>
        <v>1.3833848871296193</v>
      </c>
      <c r="I1059" s="43">
        <f t="shared" si="66"/>
        <v>1.1931018232868837</v>
      </c>
      <c r="J1059" s="43">
        <f t="shared" si="67"/>
        <v>1.0227443206431543</v>
      </c>
      <c r="K1059" s="43"/>
      <c r="L1059" s="43"/>
      <c r="M1059" s="43"/>
      <c r="N1059" s="43"/>
      <c r="O1059" s="43"/>
      <c r="P1059" s="43"/>
      <c r="Q1059" s="43"/>
      <c r="R1059" s="43"/>
      <c r="S1059" s="43"/>
      <c r="T1059" s="43"/>
      <c r="U1059" s="43"/>
      <c r="V1059" s="43"/>
      <c r="W1059" s="28" t="s">
        <v>43</v>
      </c>
      <c r="X1059">
        <v>1</v>
      </c>
      <c r="Y1059">
        <v>2</v>
      </c>
      <c r="Z1059">
        <v>3</v>
      </c>
      <c r="AA1059">
        <v>4</v>
      </c>
      <c r="AB1059">
        <v>5</v>
      </c>
      <c r="AC1059" t="s">
        <v>220</v>
      </c>
    </row>
    <row r="1060" spans="1:31" ht="15.75" x14ac:dyDescent="0.25">
      <c r="A1060" s="43">
        <f t="shared" si="70"/>
        <v>1958</v>
      </c>
      <c r="B1060" s="43">
        <f t="shared" si="71"/>
        <v>9</v>
      </c>
      <c r="C1060" s="46">
        <f>Shiller!B1061</f>
        <v>48.96</v>
      </c>
      <c r="D1060" s="44">
        <f>Shiller!C1061/12</f>
        <v>0.14416666666666667</v>
      </c>
      <c r="E1060" s="47">
        <f t="shared" si="69"/>
        <v>2.9445806100217866E-3</v>
      </c>
      <c r="F1060" s="46">
        <f>Shiller!E1061</f>
        <v>28.9</v>
      </c>
      <c r="G1060" s="44">
        <f t="shared" si="68"/>
        <v>1.0435900054466232</v>
      </c>
      <c r="H1060" s="44">
        <f>'x calcs'!J132</f>
        <v>1.3924649924172554</v>
      </c>
      <c r="I1060" s="43">
        <f t="shared" si="66"/>
        <v>1.2166321281211623</v>
      </c>
      <c r="J1060" s="43">
        <f t="shared" si="67"/>
        <v>1.036804075404526</v>
      </c>
      <c r="K1060" s="43"/>
      <c r="L1060" s="43"/>
      <c r="M1060" s="43"/>
      <c r="N1060" s="43"/>
      <c r="O1060" s="43"/>
      <c r="P1060" s="43"/>
      <c r="Q1060" s="43"/>
      <c r="R1060" s="43"/>
      <c r="S1060" s="43"/>
      <c r="T1060" s="43"/>
      <c r="U1060" s="43"/>
      <c r="V1060" s="43"/>
      <c r="W1060" s="15">
        <v>1</v>
      </c>
      <c r="X1060" s="16">
        <v>1.1185364246897844E-2</v>
      </c>
      <c r="Y1060" s="16">
        <v>1.8909593941832933E-2</v>
      </c>
      <c r="Z1060" s="16"/>
      <c r="AA1060" s="16"/>
      <c r="AB1060" s="16"/>
      <c r="AC1060" s="16">
        <v>1.1850364154408813E-2</v>
      </c>
    </row>
    <row r="1061" spans="1:31" ht="15.75" x14ac:dyDescent="0.25">
      <c r="A1061" s="43">
        <f t="shared" si="70"/>
        <v>1958</v>
      </c>
      <c r="B1061" s="43">
        <f t="shared" si="71"/>
        <v>10</v>
      </c>
      <c r="C1061" s="46">
        <f>Shiller!B1062</f>
        <v>50.95</v>
      </c>
      <c r="D1061" s="44">
        <f>Shiller!C1062/12</f>
        <v>0.1447225</v>
      </c>
      <c r="E1061" s="47">
        <f t="shared" si="69"/>
        <v>2.8404808635917565E-3</v>
      </c>
      <c r="F1061" s="46">
        <f>Shiller!E1062</f>
        <v>28.9</v>
      </c>
      <c r="G1061" s="44">
        <f t="shared" si="68"/>
        <v>1.0297092839497817</v>
      </c>
      <c r="H1061" s="44">
        <f>'x calcs'!J133</f>
        <v>1.4016046966731914</v>
      </c>
      <c r="I1061" s="43">
        <f t="shared" si="66"/>
        <v>1.2578266773301072</v>
      </c>
      <c r="J1061" s="43">
        <f t="shared" si="67"/>
        <v>1.0235799029066071</v>
      </c>
      <c r="K1061" s="43"/>
      <c r="L1061" s="43"/>
      <c r="M1061" s="43"/>
      <c r="N1061" s="43"/>
      <c r="O1061" s="43"/>
      <c r="P1061" s="43"/>
      <c r="Q1061" s="43"/>
      <c r="R1061" s="43"/>
      <c r="S1061" s="43"/>
      <c r="T1061" s="43"/>
      <c r="U1061" s="43"/>
      <c r="V1061" s="43"/>
      <c r="W1061" s="15">
        <v>2</v>
      </c>
      <c r="X1061" s="16">
        <v>-2.744324965614179E-2</v>
      </c>
      <c r="Y1061" s="16">
        <v>6.7521746256860547E-3</v>
      </c>
      <c r="Z1061" s="16">
        <v>2.992724391398921E-2</v>
      </c>
      <c r="AA1061" s="16"/>
      <c r="AB1061" s="16"/>
      <c r="AC1061" s="16">
        <v>5.4619445155765656E-3</v>
      </c>
    </row>
    <row r="1062" spans="1:31" ht="15.75" x14ac:dyDescent="0.25">
      <c r="A1062" s="43">
        <f t="shared" si="70"/>
        <v>1958</v>
      </c>
      <c r="B1062" s="43">
        <f t="shared" si="71"/>
        <v>11</v>
      </c>
      <c r="C1062" s="46">
        <f>Shiller!B1063</f>
        <v>52.5</v>
      </c>
      <c r="D1062" s="44">
        <f>Shiller!C1063/12</f>
        <v>0.1452775</v>
      </c>
      <c r="E1062" s="47">
        <f t="shared" si="69"/>
        <v>2.7671904761904765E-3</v>
      </c>
      <c r="F1062" s="46">
        <f>Shiller!E1063</f>
        <v>29</v>
      </c>
      <c r="G1062" s="44">
        <f t="shared" si="68"/>
        <v>1.0251497905750537</v>
      </c>
      <c r="H1062" s="44">
        <f>'x calcs'!J134</f>
        <v>1.4100211142938788</v>
      </c>
      <c r="I1062" s="43">
        <f t="shared" ref="I1062:I1125" si="72">C1062/(F1062*H1062)</f>
        <v>1.2839132756482199</v>
      </c>
      <c r="J1062" s="43">
        <f t="shared" ref="J1062:J1125" si="73">E1062+I1063/I1062</f>
        <v>1.0190471876825677</v>
      </c>
      <c r="K1062" s="43"/>
      <c r="L1062" s="43"/>
      <c r="M1062" s="43"/>
      <c r="N1062" s="43"/>
      <c r="O1062" s="43"/>
      <c r="P1062" s="43"/>
      <c r="Q1062" s="43"/>
      <c r="R1062" s="43"/>
      <c r="S1062" s="43"/>
      <c r="T1062" s="156"/>
      <c r="U1062" s="43"/>
      <c r="V1062" s="43"/>
      <c r="W1062" s="15">
        <v>3</v>
      </c>
      <c r="X1062" s="16"/>
      <c r="Y1062" s="16">
        <v>-2.8938338743933256E-2</v>
      </c>
      <c r="Z1062" s="16">
        <v>8.4235054851673884E-3</v>
      </c>
      <c r="AA1062" s="16">
        <v>3.0663531946795563E-2</v>
      </c>
      <c r="AB1062" s="16"/>
      <c r="AC1062" s="16">
        <v>7.1806163535943091E-3</v>
      </c>
    </row>
    <row r="1063" spans="1:31" ht="15.75" x14ac:dyDescent="0.25">
      <c r="A1063" s="43">
        <f t="shared" si="70"/>
        <v>1958</v>
      </c>
      <c r="B1063" s="43">
        <f t="shared" si="71"/>
        <v>12</v>
      </c>
      <c r="C1063" s="46">
        <f>Shiller!B1064</f>
        <v>53.49</v>
      </c>
      <c r="D1063" s="44">
        <f>Shiller!C1064/12</f>
        <v>0.14583333333333334</v>
      </c>
      <c r="E1063" s="47">
        <f t="shared" si="69"/>
        <v>2.7263662989966972E-3</v>
      </c>
      <c r="F1063" s="46">
        <f>Shiller!E1064</f>
        <v>28.9</v>
      </c>
      <c r="G1063" s="44">
        <f t="shared" si="68"/>
        <v>1.0389613054755102</v>
      </c>
      <c r="H1063" s="44">
        <f>'x calcs'!J135</f>
        <v>1.4184880711898225</v>
      </c>
      <c r="I1063" s="43">
        <f t="shared" si="72"/>
        <v>1.3048153801890034</v>
      </c>
      <c r="J1063" s="43">
        <f t="shared" si="73"/>
        <v>1.0327760179554546</v>
      </c>
      <c r="K1063" s="45" t="s">
        <v>3401</v>
      </c>
      <c r="L1063" s="45" t="s">
        <v>3403</v>
      </c>
      <c r="M1063" s="45" t="s">
        <v>3415</v>
      </c>
      <c r="N1063" s="45" t="s">
        <v>3404</v>
      </c>
      <c r="O1063" s="45" t="s">
        <v>3405</v>
      </c>
      <c r="P1063" s="45" t="s">
        <v>1275</v>
      </c>
      <c r="Q1063" s="45" t="s">
        <v>3407</v>
      </c>
      <c r="R1063" s="45" t="s">
        <v>1197</v>
      </c>
      <c r="S1063" s="45" t="s">
        <v>1198</v>
      </c>
      <c r="T1063" s="45" t="s">
        <v>3410</v>
      </c>
      <c r="U1063" s="56" t="s">
        <v>3411</v>
      </c>
      <c r="V1063" s="45"/>
      <c r="W1063" s="15">
        <v>4</v>
      </c>
      <c r="X1063" s="16"/>
      <c r="Y1063" s="16"/>
      <c r="Z1063" s="16">
        <v>-4.3736391827101755E-2</v>
      </c>
      <c r="AA1063" s="16">
        <v>3.7512272374525639E-3</v>
      </c>
      <c r="AB1063" s="16">
        <v>3.2294830370835664E-2</v>
      </c>
      <c r="AC1063" s="16">
        <v>1.2166153008746961E-3</v>
      </c>
      <c r="AD1063" s="33"/>
    </row>
    <row r="1064" spans="1:31" ht="15.75" x14ac:dyDescent="0.25">
      <c r="A1064" s="43">
        <f t="shared" si="70"/>
        <v>1959</v>
      </c>
      <c r="B1064" s="43">
        <f t="shared" si="71"/>
        <v>1</v>
      </c>
      <c r="C1064" s="46">
        <f>Shiller!B1065</f>
        <v>55.62</v>
      </c>
      <c r="D1064" s="44">
        <f>Shiller!C1065/12</f>
        <v>0.14638916666666665</v>
      </c>
      <c r="E1064" s="47">
        <f t="shared" si="69"/>
        <v>2.6319519357545246E-3</v>
      </c>
      <c r="F1064" s="46">
        <f>Shiller!E1065</f>
        <v>29</v>
      </c>
      <c r="G1064" s="44">
        <f t="shared" si="68"/>
        <v>0.99075700714852455</v>
      </c>
      <c r="H1064" s="44">
        <f>'x calcs'!J136</f>
        <v>1.4270058708414888</v>
      </c>
      <c r="I1064" s="43">
        <f t="shared" si="72"/>
        <v>1.3440246278396717</v>
      </c>
      <c r="J1064" s="43">
        <f t="shared" si="73"/>
        <v>0.98736561642135612</v>
      </c>
      <c r="K1064" s="43">
        <f>PCE!B16</f>
        <v>306.5</v>
      </c>
      <c r="L1064" s="43">
        <f>y!B28</f>
        <v>392.1</v>
      </c>
      <c r="M1064" s="43">
        <v>1</v>
      </c>
      <c r="N1064" s="48">
        <f>K1064/L1064</f>
        <v>0.78168834480999738</v>
      </c>
      <c r="O1064" s="46">
        <f>Shiller!B1065/Shiller!C1065</f>
        <v>31.662179009147991</v>
      </c>
      <c r="P1064" s="44">
        <f>G1064-1</f>
        <v>-9.2429928514754511E-3</v>
      </c>
      <c r="Q1064" s="161">
        <f>1200*SUMPRODUCT(M1064:O1064,$X$1093:$Z$1093)</f>
        <v>8.6198588338926196</v>
      </c>
      <c r="R1064" s="43">
        <f>SS!I137</f>
        <v>3</v>
      </c>
      <c r="S1064" s="43">
        <f>R1065</f>
        <v>3</v>
      </c>
      <c r="T1064" s="46">
        <f t="shared" ref="T1064:T1127" si="74">INDEX($Y$1068:$Y$1072,R1064)</f>
        <v>8.2518043985458469</v>
      </c>
      <c r="U1064" s="43">
        <v>6.1553697939385588</v>
      </c>
      <c r="V1064" s="43"/>
      <c r="W1064" s="15">
        <v>5</v>
      </c>
      <c r="X1064" s="16"/>
      <c r="Y1064" s="16"/>
      <c r="Z1064" s="16"/>
      <c r="AA1064" s="16">
        <v>-3.9560494275769811E-2</v>
      </c>
      <c r="AB1064" s="16">
        <v>2.3765780545774956E-3</v>
      </c>
      <c r="AC1064" s="16">
        <v>-1.2712775618950787E-4</v>
      </c>
    </row>
    <row r="1065" spans="1:31" ht="15.75" x14ac:dyDescent="0.25">
      <c r="A1065" s="43">
        <f t="shared" si="70"/>
        <v>1959</v>
      </c>
      <c r="B1065" s="43">
        <f t="shared" si="71"/>
        <v>2</v>
      </c>
      <c r="C1065" s="46">
        <f>Shiller!B1066</f>
        <v>54.77</v>
      </c>
      <c r="D1065" s="44">
        <f>Shiller!C1066/12</f>
        <v>0.14694416666666668</v>
      </c>
      <c r="E1065" s="47">
        <f t="shared" si="69"/>
        <v>2.6829316535816445E-3</v>
      </c>
      <c r="F1065" s="46">
        <f>Shiller!E1066</f>
        <v>28.9</v>
      </c>
      <c r="G1065" s="44">
        <f t="shared" si="68"/>
        <v>1.0280617886921062</v>
      </c>
      <c r="H1065" s="44">
        <f>'x calcs'!J137</f>
        <v>1.4319204326692443</v>
      </c>
      <c r="I1065" s="43">
        <f t="shared" si="72"/>
        <v>1.3235062969314568</v>
      </c>
      <c r="J1065" s="43">
        <f t="shared" si="73"/>
        <v>1.0245425374300823</v>
      </c>
      <c r="K1065" s="43">
        <f>PCE!B17</f>
        <v>310</v>
      </c>
      <c r="L1065" s="43">
        <f>y!B29</f>
        <v>394.1</v>
      </c>
      <c r="M1065" s="43">
        <v>1</v>
      </c>
      <c r="N1065" s="48">
        <f t="shared" ref="N1065:N1128" si="75">K1065/L1065</f>
        <v>0.786602385181426</v>
      </c>
      <c r="O1065" s="46">
        <f>Shiller!B1066/Shiller!C1066</f>
        <v>31.060550208979603</v>
      </c>
      <c r="P1065" s="44">
        <f t="shared" ref="P1065:P1128" si="76">G1065-1</f>
        <v>2.8061788692106182E-2</v>
      </c>
      <c r="Q1065" s="161">
        <f t="shared" ref="Q1065:Q1128" si="77">1200*SUMPRODUCT(M1065:O1065,$X$1093:$Z$1093)</f>
        <v>9.8369063500616001</v>
      </c>
      <c r="R1065" s="43">
        <f>SS!I138</f>
        <v>3</v>
      </c>
      <c r="S1065" s="43">
        <f t="shared" ref="S1065:S1128" si="78">R1066</f>
        <v>3</v>
      </c>
      <c r="T1065" s="46">
        <f t="shared" si="74"/>
        <v>8.2518043985458469</v>
      </c>
      <c r="U1065" s="43">
        <v>6.1553697939385588</v>
      </c>
      <c r="V1065" s="43"/>
      <c r="W1065" s="15" t="s">
        <v>220</v>
      </c>
      <c r="X1065" s="16">
        <v>7.8597219903447611E-3</v>
      </c>
      <c r="Y1065" s="16">
        <v>4.6572931580463476E-3</v>
      </c>
      <c r="Z1065" s="16">
        <v>6.2461674900701567E-3</v>
      </c>
      <c r="AA1065" s="16">
        <v>3.5499783862246747E-3</v>
      </c>
      <c r="AB1065" s="16">
        <v>4.1627423719660427E-3</v>
      </c>
      <c r="AC1065" s="16">
        <v>5.4237545458904546E-3</v>
      </c>
    </row>
    <row r="1066" spans="1:31" ht="15.75" x14ac:dyDescent="0.25">
      <c r="A1066" s="43">
        <f t="shared" si="70"/>
        <v>1959</v>
      </c>
      <c r="B1066" s="43">
        <f t="shared" si="71"/>
        <v>3</v>
      </c>
      <c r="C1066" s="46">
        <f>Shiller!B1067</f>
        <v>56.16</v>
      </c>
      <c r="D1066" s="44">
        <f>Shiller!C1067/12</f>
        <v>0.14749999999999999</v>
      </c>
      <c r="E1066" s="47">
        <f t="shared" si="69"/>
        <v>2.6264245014245013E-3</v>
      </c>
      <c r="F1066" s="46">
        <f>Shiller!E1067</f>
        <v>28.9</v>
      </c>
      <c r="G1066" s="44">
        <f t="shared" si="68"/>
        <v>1.0158583235091856</v>
      </c>
      <c r="H1066" s="44">
        <f>'x calcs'!J138</f>
        <v>1.436851920088164</v>
      </c>
      <c r="I1066" s="43">
        <f t="shared" si="72"/>
        <v>1.3524376228250945</v>
      </c>
      <c r="J1066" s="43">
        <f t="shared" si="73"/>
        <v>1.0123807623962087</v>
      </c>
      <c r="K1066" s="43">
        <f>PCE!B18</f>
        <v>313.10000000000002</v>
      </c>
      <c r="L1066" s="43">
        <f>y!B30</f>
        <v>396.9</v>
      </c>
      <c r="M1066" s="43">
        <v>1</v>
      </c>
      <c r="N1066" s="48">
        <f t="shared" si="75"/>
        <v>0.78886369362559849</v>
      </c>
      <c r="O1066" s="46">
        <f>Shiller!B1067/Shiller!C1067</f>
        <v>31.728813559322031</v>
      </c>
      <c r="P1066" s="44">
        <f t="shared" si="76"/>
        <v>1.585832350918559E-2</v>
      </c>
      <c r="Q1066" s="161">
        <f t="shared" si="77"/>
        <v>10.119331281681285</v>
      </c>
      <c r="R1066" s="43">
        <f>SS!I139</f>
        <v>3</v>
      </c>
      <c r="S1066" s="43">
        <f t="shared" si="78"/>
        <v>4</v>
      </c>
      <c r="T1066" s="46">
        <f t="shared" si="74"/>
        <v>8.2518043985458469</v>
      </c>
      <c r="U1066" s="43">
        <v>6.1553697939385588</v>
      </c>
      <c r="V1066" s="43"/>
      <c r="W1066"/>
      <c r="X1066"/>
      <c r="Y1066"/>
    </row>
    <row r="1067" spans="1:31" ht="15.75" x14ac:dyDescent="0.25">
      <c r="A1067" s="43">
        <f t="shared" si="70"/>
        <v>1959</v>
      </c>
      <c r="B1067" s="43">
        <f t="shared" si="71"/>
        <v>4</v>
      </c>
      <c r="C1067" s="46">
        <f>Shiller!B1068</f>
        <v>57.1</v>
      </c>
      <c r="D1067" s="44">
        <f>Shiller!C1068/12</f>
        <v>0.14805583333333333</v>
      </c>
      <c r="E1067" s="47">
        <f t="shared" si="69"/>
        <v>2.5929217746643316E-3</v>
      </c>
      <c r="F1067" s="46">
        <f>Shiller!E1068</f>
        <v>29</v>
      </c>
      <c r="G1067" s="44">
        <f t="shared" si="68"/>
        <v>1.0176542177466432</v>
      </c>
      <c r="H1067" s="44">
        <f>'x calcs'!J139</f>
        <v>1.4418003913894337</v>
      </c>
      <c r="I1067" s="43">
        <f t="shared" si="72"/>
        <v>1.365629756379749</v>
      </c>
      <c r="J1067" s="43">
        <f t="shared" si="73"/>
        <v>1.0148409316637359</v>
      </c>
      <c r="K1067" s="43">
        <f>PCE!B19</f>
        <v>312.60000000000002</v>
      </c>
      <c r="L1067" s="43">
        <f>y!B31</f>
        <v>400.1</v>
      </c>
      <c r="M1067" s="43">
        <v>1</v>
      </c>
      <c r="N1067" s="48">
        <f t="shared" si="75"/>
        <v>0.78130467383154212</v>
      </c>
      <c r="O1067" s="46">
        <f>Shiller!B1068/Shiller!C1068</f>
        <v>32.138776475091042</v>
      </c>
      <c r="P1067" s="44">
        <f t="shared" si="76"/>
        <v>1.7654217746643219E-2</v>
      </c>
      <c r="Q1067" s="161">
        <f t="shared" si="77"/>
        <v>8.3986341520301036</v>
      </c>
      <c r="R1067" s="43">
        <f>SS!I140</f>
        <v>4</v>
      </c>
      <c r="S1067" s="43">
        <f t="shared" si="78"/>
        <v>4</v>
      </c>
      <c r="T1067" s="46">
        <f t="shared" si="74"/>
        <v>2.0992111000747795</v>
      </c>
      <c r="U1067" s="43">
        <v>6.1553697939385588</v>
      </c>
      <c r="V1067" s="43"/>
      <c r="W1067"/>
      <c r="X1067" s="286" t="s">
        <v>3422</v>
      </c>
      <c r="Y1067" s="286"/>
      <c r="Z1067" s="309" t="s">
        <v>3423</v>
      </c>
      <c r="AA1067" s="309"/>
      <c r="AE1067" s="159"/>
    </row>
    <row r="1068" spans="1:31" ht="15.75" x14ac:dyDescent="0.25">
      <c r="A1068" s="43">
        <f t="shared" si="70"/>
        <v>1959</v>
      </c>
      <c r="B1068" s="43">
        <f t="shared" si="71"/>
        <v>5</v>
      </c>
      <c r="C1068" s="46">
        <f>Shiller!B1069</f>
        <v>57.96</v>
      </c>
      <c r="D1068" s="44">
        <f>Shiller!C1069/12</f>
        <v>0.14861083333333333</v>
      </c>
      <c r="E1068" s="47">
        <f t="shared" si="69"/>
        <v>2.5640240395675179E-3</v>
      </c>
      <c r="F1068" s="46">
        <f>Shiller!E1069</f>
        <v>29</v>
      </c>
      <c r="G1068" s="44">
        <f t="shared" si="68"/>
        <v>0.99053060366907852</v>
      </c>
      <c r="H1068" s="44">
        <f>'x calcs'!J140</f>
        <v>1.4458075091469396</v>
      </c>
      <c r="I1068" s="43">
        <f t="shared" si="72"/>
        <v>1.3823560031406987</v>
      </c>
      <c r="J1068" s="43">
        <f t="shared" si="73"/>
        <v>0.98779241175901455</v>
      </c>
      <c r="K1068" s="43">
        <f>PCE!B20</f>
        <v>316.5</v>
      </c>
      <c r="L1068" s="43">
        <f>y!B32</f>
        <v>402.7</v>
      </c>
      <c r="M1068" s="43">
        <v>1</v>
      </c>
      <c r="N1068" s="48">
        <f t="shared" si="75"/>
        <v>0.78594487211323572</v>
      </c>
      <c r="O1068" s="46">
        <f>Shiller!B1069/Shiller!C1069</f>
        <v>32.500995328963228</v>
      </c>
      <c r="P1068" s="44">
        <f t="shared" si="76"/>
        <v>-9.4693963309214757E-3</v>
      </c>
      <c r="Q1068" s="161">
        <f t="shared" si="77"/>
        <v>9.2745787127102819</v>
      </c>
      <c r="R1068" s="43">
        <f>SS!I141</f>
        <v>4</v>
      </c>
      <c r="S1068" s="43">
        <f t="shared" si="78"/>
        <v>4</v>
      </c>
      <c r="T1068" s="46">
        <f t="shared" si="74"/>
        <v>2.0992111000747795</v>
      </c>
      <c r="U1068" s="43">
        <v>6.1553697939385588</v>
      </c>
      <c r="V1068" s="43"/>
      <c r="W1068"/>
      <c r="X1068">
        <f>SUMPRODUCT(X1052:AB1052,X1060:AB1060)</f>
        <v>1.1900570700132576E-2</v>
      </c>
      <c r="Y1068" s="5">
        <f>1200*X1068</f>
        <v>14.280684840159092</v>
      </c>
      <c r="Z1068" s="30">
        <f>SUMPRODUCT(X1052:AB1052,SS!S48:W48)-1</f>
        <v>1.1253961464328777E-2</v>
      </c>
      <c r="AA1068" s="36">
        <f>1200*Z1068</f>
        <v>13.504753757194532</v>
      </c>
    </row>
    <row r="1069" spans="1:31" ht="15.75" x14ac:dyDescent="0.25">
      <c r="A1069" s="43">
        <f t="shared" si="70"/>
        <v>1959</v>
      </c>
      <c r="B1069" s="43">
        <f t="shared" si="71"/>
        <v>6</v>
      </c>
      <c r="C1069" s="46">
        <f>Shiller!B1070</f>
        <v>57.46</v>
      </c>
      <c r="D1069" s="44">
        <f>Shiller!C1070/12</f>
        <v>0.14916666666666667</v>
      </c>
      <c r="E1069" s="47">
        <f t="shared" si="69"/>
        <v>2.5960088177282748E-3</v>
      </c>
      <c r="F1069" s="46">
        <f>Shiller!E1070</f>
        <v>29.1</v>
      </c>
      <c r="G1069" s="44">
        <f t="shared" si="68"/>
        <v>1.0387152388717507</v>
      </c>
      <c r="H1069" s="44">
        <f>'x calcs'!J141</f>
        <v>1.4498257636698524</v>
      </c>
      <c r="I1069" s="43">
        <f t="shared" si="72"/>
        <v>1.3619363762286094</v>
      </c>
      <c r="J1069" s="43">
        <f t="shared" si="73"/>
        <v>1.0358435898179339</v>
      </c>
      <c r="K1069" s="43">
        <f>PCE!B21</f>
        <v>318.60000000000002</v>
      </c>
      <c r="L1069" s="43">
        <f>y!B33</f>
        <v>405.2</v>
      </c>
      <c r="M1069" s="43">
        <v>1</v>
      </c>
      <c r="N1069" s="48">
        <f t="shared" si="75"/>
        <v>0.78627838104639691</v>
      </c>
      <c r="O1069" s="46">
        <f>Shiller!B1070/Shiller!C1070</f>
        <v>32.100558659217874</v>
      </c>
      <c r="P1069" s="44">
        <f t="shared" si="76"/>
        <v>3.8715238871750657E-2</v>
      </c>
      <c r="Q1069" s="161">
        <f t="shared" si="77"/>
        <v>9.4628117298721488</v>
      </c>
      <c r="R1069" s="43">
        <f>SS!I142</f>
        <v>4</v>
      </c>
      <c r="S1069" s="43">
        <f t="shared" si="78"/>
        <v>4</v>
      </c>
      <c r="T1069" s="46">
        <f t="shared" si="74"/>
        <v>2.0992111000747795</v>
      </c>
      <c r="U1069" s="43">
        <v>6.1553697939385588</v>
      </c>
      <c r="V1069" s="43"/>
      <c r="W1069"/>
      <c r="X1069">
        <f t="shared" ref="X1069:X1072" si="79">SUMPRODUCT(X1053:AB1053,X1061:AB1061)</f>
        <v>5.7317713855448791E-3</v>
      </c>
      <c r="Y1069" s="5">
        <f t="shared" ref="Y1069:Y1072" si="80">1200*X1069</f>
        <v>6.8781256626538552</v>
      </c>
      <c r="Z1069" s="30">
        <f>SUMPRODUCT(X1053:AB1053,SS!S49:W49)-1</f>
        <v>7.6279267735972489E-3</v>
      </c>
      <c r="AA1069" s="36">
        <f t="shared" ref="AA1069:AA1072" si="81">1200*Z1069</f>
        <v>9.1535121283166987</v>
      </c>
    </row>
    <row r="1070" spans="1:31" ht="15.75" x14ac:dyDescent="0.25">
      <c r="A1070" s="43">
        <f t="shared" si="70"/>
        <v>1959</v>
      </c>
      <c r="B1070" s="43">
        <f t="shared" si="71"/>
        <v>7</v>
      </c>
      <c r="C1070" s="46">
        <f>Shiller!B1071</f>
        <v>59.74</v>
      </c>
      <c r="D1070" s="44">
        <f>Shiller!C1071/12</f>
        <v>0.14972250000000001</v>
      </c>
      <c r="E1070" s="47">
        <f t="shared" si="69"/>
        <v>2.506235353197188E-3</v>
      </c>
      <c r="F1070" s="46">
        <f>Shiller!E1071</f>
        <v>29.2</v>
      </c>
      <c r="G1070" s="44">
        <f t="shared" si="68"/>
        <v>0.99681490626046187</v>
      </c>
      <c r="H1070" s="44">
        <f>'x calcs'!J142</f>
        <v>1.4538551859099813</v>
      </c>
      <c r="I1070" s="43">
        <f t="shared" si="72"/>
        <v>1.4072174662143966</v>
      </c>
      <c r="J1070" s="43">
        <f t="shared" si="73"/>
        <v>0.99646717103567051</v>
      </c>
      <c r="K1070" s="43">
        <f>PCE!B22</f>
        <v>318.10000000000002</v>
      </c>
      <c r="L1070" s="43">
        <f>y!B34</f>
        <v>405.7</v>
      </c>
      <c r="M1070" s="43">
        <v>1</v>
      </c>
      <c r="N1070" s="48">
        <f t="shared" si="75"/>
        <v>0.78407690411634223</v>
      </c>
      <c r="O1070" s="46">
        <f>Shiller!B1071/Shiller!C1071</f>
        <v>33.250402132834637</v>
      </c>
      <c r="P1070" s="44">
        <f t="shared" si="76"/>
        <v>-3.1850937395381251E-3</v>
      </c>
      <c r="Q1070" s="161">
        <f t="shared" si="77"/>
        <v>8.6589856200900535</v>
      </c>
      <c r="R1070" s="43">
        <f>SS!I143</f>
        <v>4</v>
      </c>
      <c r="S1070" s="43">
        <f t="shared" si="78"/>
        <v>4</v>
      </c>
      <c r="T1070" s="46">
        <f t="shared" si="74"/>
        <v>2.0992111000747795</v>
      </c>
      <c r="U1070" s="43">
        <v>3.3834349105822614</v>
      </c>
      <c r="V1070" s="43"/>
      <c r="W1070"/>
      <c r="X1070">
        <f t="shared" si="79"/>
        <v>6.8765036654548717E-3</v>
      </c>
      <c r="Y1070" s="5">
        <f t="shared" si="80"/>
        <v>8.2518043985458469</v>
      </c>
      <c r="Z1070" s="30">
        <f>SUMPRODUCT(X1054:AB1054,SS!S50:W50)-1</f>
        <v>5.3157895225126595E-3</v>
      </c>
      <c r="AA1070" s="36">
        <f t="shared" si="81"/>
        <v>6.3789474270151914</v>
      </c>
    </row>
    <row r="1071" spans="1:31" ht="15.75" x14ac:dyDescent="0.25">
      <c r="A1071" s="43">
        <f t="shared" si="70"/>
        <v>1959</v>
      </c>
      <c r="B1071" s="43">
        <f t="shared" si="71"/>
        <v>8</v>
      </c>
      <c r="C1071" s="46">
        <f>Shiller!B1072</f>
        <v>59.4</v>
      </c>
      <c r="D1071" s="44">
        <f>Shiller!C1072/12</f>
        <v>0.15027750000000001</v>
      </c>
      <c r="E1071" s="47">
        <f t="shared" si="69"/>
        <v>2.5299242424242428E-3</v>
      </c>
      <c r="F1071" s="46">
        <f>Shiller!E1072</f>
        <v>29.2</v>
      </c>
      <c r="G1071" s="44">
        <f t="shared" si="68"/>
        <v>0.95968969027591033</v>
      </c>
      <c r="H1071" s="44">
        <f>'x calcs'!J143</f>
        <v>1.4543638142088786</v>
      </c>
      <c r="I1071" s="43">
        <f t="shared" si="72"/>
        <v>1.3987191894271809</v>
      </c>
      <c r="J1071" s="43">
        <f t="shared" si="73"/>
        <v>0.9593549469752215</v>
      </c>
      <c r="K1071" s="43">
        <f>PCE!B23</f>
        <v>320.5</v>
      </c>
      <c r="L1071" s="43">
        <f>y!B35</f>
        <v>404.1</v>
      </c>
      <c r="M1071" s="43">
        <v>1</v>
      </c>
      <c r="N1071" s="48">
        <f t="shared" si="75"/>
        <v>0.79312051472407818</v>
      </c>
      <c r="O1071" s="46">
        <f>Shiller!B1072/Shiller!C1072</f>
        <v>32.939062733942201</v>
      </c>
      <c r="P1071" s="44">
        <f t="shared" si="76"/>
        <v>-4.0310309724089666E-2</v>
      </c>
      <c r="Q1071" s="161">
        <f t="shared" si="77"/>
        <v>10.665005194207451</v>
      </c>
      <c r="R1071" s="43">
        <f>SS!I144</f>
        <v>4</v>
      </c>
      <c r="S1071" s="43">
        <f t="shared" si="78"/>
        <v>3</v>
      </c>
      <c r="T1071" s="46">
        <f t="shared" si="74"/>
        <v>2.0992111000747795</v>
      </c>
      <c r="U1071" s="43">
        <v>3.3834349105822614</v>
      </c>
      <c r="V1071" s="43"/>
      <c r="W1071"/>
      <c r="X1071">
        <f t="shared" si="79"/>
        <v>1.7493425833956496E-3</v>
      </c>
      <c r="Y1071" s="5">
        <f t="shared" si="80"/>
        <v>2.0992111000747795</v>
      </c>
      <c r="Z1071" s="30">
        <f>SUMPRODUCT(X1055:AB1055,SS!S51:W51)-1</f>
        <v>1.5068208421360474E-3</v>
      </c>
      <c r="AA1071" s="36">
        <f t="shared" si="81"/>
        <v>1.8081850105632569</v>
      </c>
    </row>
    <row r="1072" spans="1:31" ht="15.75" x14ac:dyDescent="0.25">
      <c r="A1072" s="43">
        <f t="shared" si="70"/>
        <v>1959</v>
      </c>
      <c r="B1072" s="43">
        <f t="shared" si="71"/>
        <v>9</v>
      </c>
      <c r="C1072" s="46">
        <f>Shiller!B1073</f>
        <v>57.05</v>
      </c>
      <c r="D1072" s="44">
        <f>Shiller!C1073/12</f>
        <v>0.15083333333333335</v>
      </c>
      <c r="E1072" s="47">
        <f t="shared" si="69"/>
        <v>2.6438796377446687E-3</v>
      </c>
      <c r="F1072" s="46">
        <f>Shiller!E1073</f>
        <v>29.3</v>
      </c>
      <c r="G1072" s="44">
        <f t="shared" si="68"/>
        <v>0.99836907593887714</v>
      </c>
      <c r="H1072" s="44">
        <f>'x calcs'!J144</f>
        <v>1.4548726204503586</v>
      </c>
      <c r="I1072" s="43">
        <f t="shared" si="72"/>
        <v>1.3383295202204621</v>
      </c>
      <c r="J1072" s="43">
        <f t="shared" si="73"/>
        <v>0.99802084531885216</v>
      </c>
      <c r="K1072" s="43">
        <f>PCE!B24</f>
        <v>324.60000000000002</v>
      </c>
      <c r="L1072" s="43">
        <f>y!B36</f>
        <v>405.3</v>
      </c>
      <c r="M1072" s="43">
        <v>1</v>
      </c>
      <c r="N1072" s="48">
        <f t="shared" si="75"/>
        <v>0.80088823094004447</v>
      </c>
      <c r="O1072" s="46">
        <f>Shiller!B1073/Shiller!C1073</f>
        <v>31.519337016574582</v>
      </c>
      <c r="P1072" s="44">
        <f t="shared" si="76"/>
        <v>-1.6309240611228626E-3</v>
      </c>
      <c r="Q1072" s="161">
        <f t="shared" si="77"/>
        <v>12.726501260111066</v>
      </c>
      <c r="R1072" s="43">
        <f>SS!I145</f>
        <v>3</v>
      </c>
      <c r="S1072" s="43">
        <f t="shared" si="78"/>
        <v>3</v>
      </c>
      <c r="T1072" s="46">
        <f t="shared" si="74"/>
        <v>8.2518043985458469</v>
      </c>
      <c r="U1072" s="43">
        <v>3.3834349105822614</v>
      </c>
      <c r="V1072" s="43"/>
      <c r="W1072"/>
      <c r="X1072">
        <f t="shared" si="79"/>
        <v>-9.8874256452444837E-4</v>
      </c>
      <c r="Y1072" s="5">
        <f t="shared" si="80"/>
        <v>-1.186491077429338</v>
      </c>
      <c r="Z1072" s="30">
        <f>SUMPRODUCT(X1056:AB1056,SS!S52:W52)-1</f>
        <v>-9.7516381415618802E-4</v>
      </c>
      <c r="AA1072" s="36">
        <f t="shared" si="81"/>
        <v>-1.1701965769874256</v>
      </c>
    </row>
    <row r="1073" spans="1:26" ht="15.75" x14ac:dyDescent="0.25">
      <c r="A1073" s="43">
        <f t="shared" si="70"/>
        <v>1959</v>
      </c>
      <c r="B1073" s="43">
        <f t="shared" si="71"/>
        <v>10</v>
      </c>
      <c r="C1073" s="46">
        <f>Shiller!B1074</f>
        <v>57</v>
      </c>
      <c r="D1073" s="44">
        <f>Shiller!C1074/12</f>
        <v>0.15138916666666666</v>
      </c>
      <c r="E1073" s="47">
        <f t="shared" si="69"/>
        <v>2.6559502923976606E-3</v>
      </c>
      <c r="F1073" s="46">
        <f>Shiller!E1074</f>
        <v>29.4</v>
      </c>
      <c r="G1073" s="44">
        <f t="shared" si="68"/>
        <v>1.006691038011696</v>
      </c>
      <c r="H1073" s="44">
        <f>'x calcs'!J145</f>
        <v>1.4553816046966739</v>
      </c>
      <c r="I1073" s="43">
        <f t="shared" si="72"/>
        <v>1.3321423769184959</v>
      </c>
      <c r="J1073" s="43">
        <f t="shared" si="73"/>
        <v>1.0065380785196729</v>
      </c>
      <c r="K1073" s="43">
        <f>PCE!B25</f>
        <v>323.10000000000002</v>
      </c>
      <c r="L1073" s="43">
        <f>y!B37</f>
        <v>407</v>
      </c>
      <c r="M1073" s="43">
        <v>1</v>
      </c>
      <c r="N1073" s="48">
        <f t="shared" si="75"/>
        <v>0.79385749385749393</v>
      </c>
      <c r="O1073" s="46">
        <f>Shiller!B1074/Shiller!C1074</f>
        <v>31.376089218184919</v>
      </c>
      <c r="P1073" s="44">
        <f t="shared" si="76"/>
        <v>6.6910380116960155E-3</v>
      </c>
      <c r="Q1073" s="161">
        <f t="shared" si="77"/>
        <v>11.280148711963532</v>
      </c>
      <c r="R1073" s="43">
        <f>SS!I146</f>
        <v>3</v>
      </c>
      <c r="S1073" s="43">
        <f t="shared" si="78"/>
        <v>3</v>
      </c>
      <c r="T1073" s="46">
        <f t="shared" si="74"/>
        <v>8.2518043985458469</v>
      </c>
      <c r="U1073" s="43">
        <v>3.3834349105822614</v>
      </c>
      <c r="V1073" s="43"/>
      <c r="W1073"/>
      <c r="X1073"/>
      <c r="Y1073"/>
    </row>
    <row r="1074" spans="1:26" ht="15.75" x14ac:dyDescent="0.25">
      <c r="A1074" s="43">
        <f t="shared" si="70"/>
        <v>1959</v>
      </c>
      <c r="B1074" s="43">
        <f t="shared" si="71"/>
        <v>11</v>
      </c>
      <c r="C1074" s="46">
        <f>Shiller!B1075</f>
        <v>57.23</v>
      </c>
      <c r="D1074" s="44">
        <f>Shiller!C1075/12</f>
        <v>0.15194416666666666</v>
      </c>
      <c r="E1074" s="47">
        <f t="shared" si="69"/>
        <v>2.6549740811928476E-3</v>
      </c>
      <c r="F1074" s="46">
        <f>Shiller!E1075</f>
        <v>29.4</v>
      </c>
      <c r="G1074" s="44">
        <f t="shared" si="68"/>
        <v>1.0346312103209272</v>
      </c>
      <c r="H1074" s="44">
        <f>'x calcs'!J146</f>
        <v>1.4556033582518915</v>
      </c>
      <c r="I1074" s="43">
        <f t="shared" si="72"/>
        <v>1.3373139244426806</v>
      </c>
      <c r="J1074" s="43">
        <f t="shared" si="73"/>
        <v>1.0344739941411289</v>
      </c>
      <c r="K1074" s="43">
        <f>PCE!B26</f>
        <v>323.2</v>
      </c>
      <c r="L1074" s="43">
        <f>y!B38</f>
        <v>410.3</v>
      </c>
      <c r="M1074" s="43">
        <v>1</v>
      </c>
      <c r="N1074" s="48">
        <f t="shared" si="75"/>
        <v>0.78771630514257851</v>
      </c>
      <c r="O1074" s="46">
        <f>Shiller!B1075/Shiller!C1075</f>
        <v>31.387625937158933</v>
      </c>
      <c r="P1074" s="44">
        <f t="shared" si="76"/>
        <v>3.4631210320927197E-2</v>
      </c>
      <c r="Q1074" s="161">
        <f t="shared" si="77"/>
        <v>9.9766487945405764</v>
      </c>
      <c r="R1074" s="43">
        <f>SS!I147</f>
        <v>3</v>
      </c>
      <c r="S1074" s="43">
        <f t="shared" si="78"/>
        <v>3</v>
      </c>
      <c r="T1074" s="46">
        <f t="shared" si="74"/>
        <v>8.2518043985458469</v>
      </c>
      <c r="U1074" s="43">
        <v>3.3834349105822614</v>
      </c>
      <c r="V1074" s="43"/>
      <c r="W1074"/>
      <c r="X1074"/>
      <c r="Y1074"/>
    </row>
    <row r="1075" spans="1:26" ht="15.75" x14ac:dyDescent="0.25">
      <c r="A1075" s="43">
        <f t="shared" si="70"/>
        <v>1959</v>
      </c>
      <c r="B1075" s="43">
        <f t="shared" si="71"/>
        <v>12</v>
      </c>
      <c r="C1075" s="46">
        <f>Shiller!B1076</f>
        <v>59.06</v>
      </c>
      <c r="D1075" s="44">
        <f>Shiller!C1076/12</f>
        <v>0.1525</v>
      </c>
      <c r="E1075" s="47">
        <f t="shared" si="69"/>
        <v>2.5821198780900776E-3</v>
      </c>
      <c r="F1075" s="46">
        <f>Shiller!E1076</f>
        <v>29.4</v>
      </c>
      <c r="G1075" s="44">
        <f t="shared" si="68"/>
        <v>0.98849567571128572</v>
      </c>
      <c r="H1075" s="44">
        <f>'x calcs'!J147</f>
        <v>1.4558251455952504</v>
      </c>
      <c r="I1075" s="43">
        <f t="shared" si="72"/>
        <v>1.3798659430309541</v>
      </c>
      <c r="J1075" s="43">
        <f t="shared" si="73"/>
        <v>0.98834547693982489</v>
      </c>
      <c r="K1075" s="43">
        <f>PCE!B27</f>
        <v>323.2</v>
      </c>
      <c r="L1075" s="43">
        <f>y!B39</f>
        <v>414.7</v>
      </c>
      <c r="M1075" s="43">
        <v>1</v>
      </c>
      <c r="N1075" s="48">
        <f t="shared" si="75"/>
        <v>0.77935857246202078</v>
      </c>
      <c r="O1075" s="46">
        <f>Shiller!B1076/Shiller!C1076</f>
        <v>32.27322404371585</v>
      </c>
      <c r="P1075" s="44">
        <f t="shared" si="76"/>
        <v>-1.1504324288714285E-2</v>
      </c>
      <c r="Q1075" s="161">
        <f t="shared" si="77"/>
        <v>7.9471438350467958</v>
      </c>
      <c r="R1075" s="43">
        <f>SS!I148</f>
        <v>3</v>
      </c>
      <c r="S1075" s="43">
        <f t="shared" si="78"/>
        <v>3</v>
      </c>
      <c r="T1075" s="46">
        <f t="shared" si="74"/>
        <v>8.2518043985458469</v>
      </c>
      <c r="U1075" s="43">
        <v>3.3834349105822614</v>
      </c>
      <c r="V1075" s="43"/>
      <c r="W1075"/>
      <c r="X1075" t="s">
        <v>3414</v>
      </c>
      <c r="Y1075"/>
    </row>
    <row r="1076" spans="1:26" ht="15.75" x14ac:dyDescent="0.25">
      <c r="A1076" s="43">
        <f t="shared" si="70"/>
        <v>1960</v>
      </c>
      <c r="B1076" s="43">
        <f t="shared" si="71"/>
        <v>1</v>
      </c>
      <c r="C1076" s="46">
        <f>Shiller!B1077</f>
        <v>58.03</v>
      </c>
      <c r="D1076" s="44">
        <f>Shiller!C1077/12</f>
        <v>0.15555583333333334</v>
      </c>
      <c r="E1076" s="47">
        <f t="shared" si="69"/>
        <v>2.6806106037107241E-3</v>
      </c>
      <c r="F1076" s="46">
        <f>Shiller!E1077</f>
        <v>29.3</v>
      </c>
      <c r="G1076" s="44">
        <f t="shared" si="68"/>
        <v>0.9606380827533495</v>
      </c>
      <c r="H1076" s="44">
        <f>'x calcs'!J148</f>
        <v>1.4560469667318989</v>
      </c>
      <c r="I1076" s="43">
        <f t="shared" si="72"/>
        <v>1.3602212842973498</v>
      </c>
      <c r="J1076" s="43">
        <f t="shared" si="73"/>
        <v>0.95392660825863018</v>
      </c>
      <c r="K1076" s="43">
        <f>PCE!B28</f>
        <v>324</v>
      </c>
      <c r="L1076" s="43">
        <f>y!B40</f>
        <v>416.3</v>
      </c>
      <c r="M1076" s="43">
        <v>1</v>
      </c>
      <c r="N1076" s="48">
        <f t="shared" si="75"/>
        <v>0.77828489070381934</v>
      </c>
      <c r="O1076" s="46">
        <f>Shiller!B1077/Shiller!C1077</f>
        <v>31.087444486706275</v>
      </c>
      <c r="P1076" s="44">
        <f t="shared" si="76"/>
        <v>-3.9361917246650502E-2</v>
      </c>
      <c r="Q1076" s="161">
        <f t="shared" si="77"/>
        <v>8.0681636591411898</v>
      </c>
      <c r="R1076" s="43">
        <f>SS!I149</f>
        <v>3</v>
      </c>
      <c r="S1076" s="43">
        <f t="shared" si="78"/>
        <v>3</v>
      </c>
      <c r="T1076" s="46">
        <f t="shared" si="74"/>
        <v>8.2518043985458469</v>
      </c>
      <c r="U1076" s="43">
        <v>3.0210611287099676</v>
      </c>
      <c r="V1076" s="43"/>
      <c r="X1076" s="43" t="s">
        <v>3416</v>
      </c>
      <c r="Y1076" s="43"/>
      <c r="Z1076" s="43"/>
    </row>
    <row r="1077" spans="1:26" ht="15.75" x14ac:dyDescent="0.25">
      <c r="A1077" s="43">
        <f t="shared" si="70"/>
        <v>1960</v>
      </c>
      <c r="B1077" s="43">
        <f t="shared" si="71"/>
        <v>2</v>
      </c>
      <c r="C1077" s="46">
        <f>Shiller!B1078</f>
        <v>55.78</v>
      </c>
      <c r="D1077" s="44">
        <f>Shiller!C1078/12</f>
        <v>0.15861083333333334</v>
      </c>
      <c r="E1077" s="47">
        <f t="shared" si="69"/>
        <v>2.8435072307876181E-3</v>
      </c>
      <c r="F1077" s="46">
        <f>Shiller!E1078</f>
        <v>29.4</v>
      </c>
      <c r="G1077" s="44">
        <f t="shared" si="68"/>
        <v>0.9892185520497192</v>
      </c>
      <c r="H1077" s="44">
        <f>'x calcs'!J149</f>
        <v>1.466320042365779</v>
      </c>
      <c r="I1077" s="43">
        <f t="shared" si="72"/>
        <v>1.2939050526128884</v>
      </c>
      <c r="J1077" s="43">
        <f t="shared" si="73"/>
        <v>0.98230798331572888</v>
      </c>
      <c r="K1077" s="43">
        <f>PCE!B29</f>
        <v>325.7</v>
      </c>
      <c r="L1077" s="43">
        <f>y!B41</f>
        <v>417</v>
      </c>
      <c r="M1077" s="43">
        <v>1</v>
      </c>
      <c r="N1077" s="48">
        <f t="shared" si="75"/>
        <v>0.78105515587529972</v>
      </c>
      <c r="O1077" s="46">
        <f>Shiller!B1078/Shiller!C1078</f>
        <v>29.306531184818187</v>
      </c>
      <c r="P1077" s="44">
        <f t="shared" si="76"/>
        <v>-1.0781447950280798E-2</v>
      </c>
      <c r="Q1077" s="161">
        <f t="shared" si="77"/>
        <v>9.177780577034202</v>
      </c>
      <c r="R1077" s="43">
        <f>SS!I150</f>
        <v>3</v>
      </c>
      <c r="S1077" s="43">
        <f t="shared" si="78"/>
        <v>3</v>
      </c>
      <c r="T1077" s="46">
        <f t="shared" si="74"/>
        <v>8.2518043985458469</v>
      </c>
      <c r="U1077" s="43">
        <v>3.0210611287099676</v>
      </c>
      <c r="V1077" s="43"/>
      <c r="X1077" s="43">
        <f t="array" ref="X1077:Z1079">MMULT(TRANSPOSE(M1064:O1740),M1064:O1740)</f>
        <v>677</v>
      </c>
      <c r="Y1077" s="43">
        <v>529.02860921223896</v>
      </c>
      <c r="Z1077" s="43">
        <v>26229.733843123817</v>
      </c>
    </row>
    <row r="1078" spans="1:26" ht="15.75" x14ac:dyDescent="0.25">
      <c r="A1078" s="43">
        <f t="shared" si="70"/>
        <v>1960</v>
      </c>
      <c r="B1078" s="43">
        <f t="shared" si="71"/>
        <v>3</v>
      </c>
      <c r="C1078" s="46">
        <f>Shiller!B1079</f>
        <v>55.02</v>
      </c>
      <c r="D1078" s="44">
        <f>Shiller!C1079/12</f>
        <v>0.16166666666666665</v>
      </c>
      <c r="E1078" s="47">
        <f t="shared" si="69"/>
        <v>2.9383254574094266E-3</v>
      </c>
      <c r="F1078" s="46">
        <f>Shiller!E1079</f>
        <v>29.4</v>
      </c>
      <c r="G1078" s="44">
        <f t="shared" si="68"/>
        <v>1.0124091496261243</v>
      </c>
      <c r="H1078" s="44">
        <f>'x calcs'!J150</f>
        <v>1.4766655992350797</v>
      </c>
      <c r="I1078" s="43">
        <f t="shared" si="72"/>
        <v>1.267334034461141</v>
      </c>
      <c r="J1078" s="43">
        <f t="shared" si="73"/>
        <v>1.0053367712726586</v>
      </c>
      <c r="K1078" s="43">
        <f>PCE!B30</f>
        <v>330.5</v>
      </c>
      <c r="L1078" s="43">
        <f>y!B42</f>
        <v>418</v>
      </c>
      <c r="M1078" s="43">
        <v>1</v>
      </c>
      <c r="N1078" s="48">
        <f t="shared" si="75"/>
        <v>0.79066985645933019</v>
      </c>
      <c r="O1078" s="46">
        <f>Shiller!B1079/Shiller!C1079</f>
        <v>28.360824742268044</v>
      </c>
      <c r="P1078" s="44">
        <f t="shared" si="76"/>
        <v>1.2409149626124272E-2</v>
      </c>
      <c r="Q1078" s="161">
        <f t="shared" si="77"/>
        <v>11.491046799453983</v>
      </c>
      <c r="R1078" s="43">
        <f>SS!I151</f>
        <v>3</v>
      </c>
      <c r="S1078" s="43">
        <f t="shared" si="78"/>
        <v>3</v>
      </c>
      <c r="T1078" s="46">
        <f t="shared" si="74"/>
        <v>8.2518043985458469</v>
      </c>
      <c r="U1078" s="43">
        <v>3.0210611287099676</v>
      </c>
      <c r="V1078" s="43"/>
      <c r="X1078" s="43">
        <v>529.02860921223896</v>
      </c>
      <c r="Y1078" s="43">
        <v>413.72690223436103</v>
      </c>
      <c r="Z1078" s="43">
        <v>20650.062643209076</v>
      </c>
    </row>
    <row r="1079" spans="1:26" ht="15.75" x14ac:dyDescent="0.25">
      <c r="A1079" s="43">
        <f t="shared" si="70"/>
        <v>1960</v>
      </c>
      <c r="B1079" s="43">
        <f t="shared" si="71"/>
        <v>4</v>
      </c>
      <c r="C1079" s="46">
        <f>Shiller!B1080</f>
        <v>55.73</v>
      </c>
      <c r="D1079" s="44">
        <f>Shiller!C1080/12</f>
        <v>0.16194416666666667</v>
      </c>
      <c r="E1079" s="47">
        <f t="shared" si="69"/>
        <v>2.9058705664214367E-3</v>
      </c>
      <c r="F1079" s="46">
        <f>Shiller!E1080</f>
        <v>29.5</v>
      </c>
      <c r="G1079" s="44">
        <f t="shared" si="68"/>
        <v>0.99375460553860884</v>
      </c>
      <c r="H1079" s="44">
        <f>'x calcs'!J151</f>
        <v>1.4870841487279849</v>
      </c>
      <c r="I1079" s="43">
        <f t="shared" si="72"/>
        <v>1.2703736664726173</v>
      </c>
      <c r="J1079" s="43">
        <f t="shared" si="73"/>
        <v>0.99754744038710408</v>
      </c>
      <c r="K1079" s="43">
        <f>PCE!B31</f>
        <v>336.9</v>
      </c>
      <c r="L1079" s="43">
        <f>y!B43</f>
        <v>421</v>
      </c>
      <c r="M1079" s="43">
        <v>1</v>
      </c>
      <c r="N1079" s="48">
        <f t="shared" si="75"/>
        <v>0.80023752969121131</v>
      </c>
      <c r="O1079" s="46">
        <f>Shiller!B1080/Shiller!C1080</f>
        <v>28.677579206825396</v>
      </c>
      <c r="P1079" s="44">
        <f t="shared" si="76"/>
        <v>-6.2453944613911627E-3</v>
      </c>
      <c r="Q1079" s="161">
        <f t="shared" si="77"/>
        <v>13.423510083041453</v>
      </c>
      <c r="R1079" s="43">
        <f>SS!I152</f>
        <v>3</v>
      </c>
      <c r="S1079" s="43">
        <f t="shared" si="78"/>
        <v>3</v>
      </c>
      <c r="T1079" s="46">
        <f t="shared" si="74"/>
        <v>8.2518043985458469</v>
      </c>
      <c r="U1079" s="43">
        <v>3.0210611287099676</v>
      </c>
      <c r="V1079" s="43"/>
      <c r="X1079" s="43">
        <v>26229.733843123817</v>
      </c>
      <c r="Y1079" s="43">
        <v>20650.062643209076</v>
      </c>
      <c r="Z1079" s="43">
        <v>1195803.8687797848</v>
      </c>
    </row>
    <row r="1080" spans="1:26" ht="15.75" x14ac:dyDescent="0.25">
      <c r="A1080" s="43">
        <f t="shared" si="70"/>
        <v>1960</v>
      </c>
      <c r="B1080" s="43">
        <f t="shared" si="71"/>
        <v>5</v>
      </c>
      <c r="C1080" s="46">
        <f>Shiller!B1081</f>
        <v>55.22</v>
      </c>
      <c r="D1080" s="44">
        <f>Shiller!C1081/12</f>
        <v>0.16222249999999999</v>
      </c>
      <c r="E1080" s="47">
        <f t="shared" si="69"/>
        <v>2.9377490039840639E-3</v>
      </c>
      <c r="F1080" s="46">
        <f>Shiller!E1081</f>
        <v>29.5</v>
      </c>
      <c r="G1080" s="44">
        <f t="shared" si="68"/>
        <v>1.0363776992766036</v>
      </c>
      <c r="H1080" s="44">
        <f>'x calcs'!J152</f>
        <v>1.4814134983619871</v>
      </c>
      <c r="I1080" s="43">
        <f t="shared" si="72"/>
        <v>1.2635664578791803</v>
      </c>
      <c r="J1080" s="43">
        <f t="shared" si="73"/>
        <v>1.0403335675326508</v>
      </c>
      <c r="K1080" s="43">
        <f>PCE!B32</f>
        <v>330.4</v>
      </c>
      <c r="L1080" s="43">
        <f>y!B44</f>
        <v>422.5</v>
      </c>
      <c r="M1080" s="43">
        <v>1</v>
      </c>
      <c r="N1080" s="48">
        <f t="shared" si="75"/>
        <v>0.78201183431952659</v>
      </c>
      <c r="O1080" s="46">
        <f>Shiller!B1081/Shiller!C1081</f>
        <v>28.366389783579137</v>
      </c>
      <c r="P1080" s="44">
        <f t="shared" si="76"/>
        <v>3.6377699276603614E-2</v>
      </c>
      <c r="Q1080" s="161">
        <f t="shared" si="77"/>
        <v>9.6564786674604157</v>
      </c>
      <c r="R1080" s="43">
        <f>SS!I153</f>
        <v>3</v>
      </c>
      <c r="S1080" s="43">
        <f t="shared" si="78"/>
        <v>3</v>
      </c>
      <c r="T1080" s="46">
        <f t="shared" si="74"/>
        <v>8.2518043985458469</v>
      </c>
      <c r="U1080" s="43">
        <v>3.0210611287099676</v>
      </c>
      <c r="V1080" s="43"/>
      <c r="X1080" s="43" t="s">
        <v>3417</v>
      </c>
      <c r="Y1080" s="43"/>
      <c r="Z1080" s="43"/>
    </row>
    <row r="1081" spans="1:26" ht="15.75" x14ac:dyDescent="0.25">
      <c r="A1081" s="43">
        <f t="shared" si="70"/>
        <v>1960</v>
      </c>
      <c r="B1081" s="43">
        <f t="shared" si="71"/>
        <v>6</v>
      </c>
      <c r="C1081" s="46">
        <f>Shiller!B1082</f>
        <v>57.26</v>
      </c>
      <c r="D1081" s="44">
        <f>Shiller!C1082/12</f>
        <v>0.16250000000000001</v>
      </c>
      <c r="E1081" s="47">
        <f t="shared" si="69"/>
        <v>2.8379322389102341E-3</v>
      </c>
      <c r="F1081" s="46">
        <f>Shiller!E1082</f>
        <v>29.6</v>
      </c>
      <c r="G1081" s="44">
        <f t="shared" si="68"/>
        <v>0.9780387705204332</v>
      </c>
      <c r="H1081" s="44">
        <f>'x calcs'!J153</f>
        <v>1.4757644717054486</v>
      </c>
      <c r="I1081" s="43">
        <f t="shared" si="72"/>
        <v>1.3108185598369404</v>
      </c>
      <c r="J1081" s="43">
        <f t="shared" si="73"/>
        <v>0.98177170733830144</v>
      </c>
      <c r="K1081" s="43">
        <f>PCE!B33</f>
        <v>330.5</v>
      </c>
      <c r="L1081" s="43">
        <f>y!B45</f>
        <v>422.9</v>
      </c>
      <c r="M1081" s="43">
        <v>1</v>
      </c>
      <c r="N1081" s="48">
        <f t="shared" si="75"/>
        <v>0.78150863088200528</v>
      </c>
      <c r="O1081" s="46">
        <f>Shiller!B1082/Shiller!C1082</f>
        <v>29.364102564102563</v>
      </c>
      <c r="P1081" s="44">
        <f t="shared" si="76"/>
        <v>-2.1961229479566802E-2</v>
      </c>
      <c r="Q1081" s="161">
        <f t="shared" si="77"/>
        <v>9.256871257526603</v>
      </c>
      <c r="R1081" s="43">
        <f>SS!I154</f>
        <v>3</v>
      </c>
      <c r="S1081" s="43">
        <f t="shared" si="78"/>
        <v>3</v>
      </c>
      <c r="T1081" s="46">
        <f t="shared" si="74"/>
        <v>8.2518043985458469</v>
      </c>
      <c r="U1081" s="43">
        <v>3.0210611287099676</v>
      </c>
      <c r="V1081" s="43"/>
      <c r="X1081" s="43">
        <f t="array" ref="X1081:X1083">MMULT(TRANSPOSE(M1064:P1740),P1064:P1740)</f>
        <v>3.6586333377650693</v>
      </c>
      <c r="Y1081" s="43"/>
      <c r="Z1081" s="43"/>
    </row>
    <row r="1082" spans="1:26" ht="15.75" x14ac:dyDescent="0.25">
      <c r="A1082" s="43">
        <f t="shared" si="70"/>
        <v>1960</v>
      </c>
      <c r="B1082" s="43">
        <f t="shared" si="71"/>
        <v>7</v>
      </c>
      <c r="C1082" s="46">
        <f>Shiller!B1083</f>
        <v>55.84</v>
      </c>
      <c r="D1082" s="44">
        <f>Shiller!C1083/12</f>
        <v>0.16250000000000001</v>
      </c>
      <c r="E1082" s="47">
        <f t="shared" si="69"/>
        <v>2.9101002865329511E-3</v>
      </c>
      <c r="F1082" s="46">
        <f>Shiller!E1083</f>
        <v>29.6</v>
      </c>
      <c r="G1082" s="44">
        <f t="shared" si="68"/>
        <v>1.0149086676217765</v>
      </c>
      <c r="H1082" s="44">
        <f>'x calcs'!J154</f>
        <v>1.4701369863013702</v>
      </c>
      <c r="I1082" s="43">
        <f t="shared" si="72"/>
        <v>1.2832045612515233</v>
      </c>
      <c r="J1082" s="43">
        <f t="shared" si="73"/>
        <v>1.0137617432924624</v>
      </c>
      <c r="K1082" s="43">
        <f>PCE!B34</f>
        <v>331.8</v>
      </c>
      <c r="L1082" s="43">
        <f>y!B46</f>
        <v>424.1</v>
      </c>
      <c r="M1082" s="43">
        <v>1</v>
      </c>
      <c r="N1082" s="48">
        <f t="shared" si="75"/>
        <v>0.78236265031832108</v>
      </c>
      <c r="O1082" s="46">
        <f>Shiller!B1083/Shiller!C1083</f>
        <v>28.635897435897437</v>
      </c>
      <c r="P1082" s="44">
        <f t="shared" si="76"/>
        <v>1.490866762177645E-2</v>
      </c>
      <c r="Q1082" s="161">
        <f t="shared" si="77"/>
        <v>9.6515799340862145</v>
      </c>
      <c r="R1082" s="43">
        <f>SS!I155</f>
        <v>3</v>
      </c>
      <c r="S1082" s="43">
        <f t="shared" si="78"/>
        <v>3</v>
      </c>
      <c r="T1082" s="46">
        <f t="shared" si="74"/>
        <v>8.2518043985458469</v>
      </c>
      <c r="U1082" s="43">
        <v>11.987635959377464</v>
      </c>
      <c r="V1082" s="43"/>
      <c r="X1082" s="43">
        <v>2.8792419191174332</v>
      </c>
      <c r="Y1082" s="43"/>
      <c r="Z1082" s="43"/>
    </row>
    <row r="1083" spans="1:26" ht="15.75" x14ac:dyDescent="0.25">
      <c r="A1083" s="43">
        <f t="shared" si="70"/>
        <v>1960</v>
      </c>
      <c r="B1083" s="43">
        <f t="shared" si="71"/>
        <v>8</v>
      </c>
      <c r="C1083" s="46">
        <f>Shiller!B1084</f>
        <v>56.51</v>
      </c>
      <c r="D1083" s="44">
        <f>Shiller!C1084/12</f>
        <v>0.16250000000000001</v>
      </c>
      <c r="E1083" s="47">
        <f t="shared" si="69"/>
        <v>2.8755972394266505E-3</v>
      </c>
      <c r="F1083" s="46">
        <f>Shiller!E1084</f>
        <v>29.6</v>
      </c>
      <c r="G1083" s="44">
        <f t="shared" si="68"/>
        <v>0.97279242611927108</v>
      </c>
      <c r="H1083" s="44">
        <f>'x calcs'!J155</f>
        <v>1.4718050212585079</v>
      </c>
      <c r="I1083" s="43">
        <f t="shared" si="72"/>
        <v>1.2971294390538048</v>
      </c>
      <c r="J1083" s="43">
        <f t="shared" si="73"/>
        <v>0.9716931941199779</v>
      </c>
      <c r="K1083" s="43">
        <f>PCE!B35</f>
        <v>332</v>
      </c>
      <c r="L1083" s="43">
        <f>y!B47</f>
        <v>424.6</v>
      </c>
      <c r="M1083" s="43">
        <v>1</v>
      </c>
      <c r="N1083" s="48">
        <f t="shared" si="75"/>
        <v>0.78191238813000463</v>
      </c>
      <c r="O1083" s="46">
        <f>Shiller!B1084/Shiller!C1084</f>
        <v>28.97948717948718</v>
      </c>
      <c r="P1083" s="44">
        <f t="shared" si="76"/>
        <v>-2.7207573880728919E-2</v>
      </c>
      <c r="Q1083" s="161">
        <f t="shared" si="77"/>
        <v>9.4553285949067902</v>
      </c>
      <c r="R1083" s="43">
        <f>SS!I156</f>
        <v>3</v>
      </c>
      <c r="S1083" s="43">
        <f t="shared" si="78"/>
        <v>2</v>
      </c>
      <c r="T1083" s="46">
        <f t="shared" si="74"/>
        <v>8.2518043985458469</v>
      </c>
      <c r="U1083" s="43">
        <v>11.987635959377464</v>
      </c>
      <c r="V1083" s="43"/>
      <c r="X1083" s="43">
        <v>124.84890330300802</v>
      </c>
      <c r="Y1083" s="43"/>
      <c r="Z1083" s="43"/>
    </row>
    <row r="1084" spans="1:26" ht="15.75" x14ac:dyDescent="0.25">
      <c r="A1084" s="43">
        <f t="shared" si="70"/>
        <v>1960</v>
      </c>
      <c r="B1084" s="43">
        <f t="shared" si="71"/>
        <v>9</v>
      </c>
      <c r="C1084" s="46">
        <f>Shiller!B1085</f>
        <v>54.81</v>
      </c>
      <c r="D1084" s="44">
        <f>Shiller!C1085/12</f>
        <v>0.16250000000000001</v>
      </c>
      <c r="E1084" s="47">
        <f t="shared" si="69"/>
        <v>2.9647874475460683E-3</v>
      </c>
      <c r="F1084" s="46">
        <f>Shiller!E1085</f>
        <v>29.6</v>
      </c>
      <c r="G1084" s="44">
        <f t="shared" si="68"/>
        <v>0.97668118907415358</v>
      </c>
      <c r="H1084" s="44">
        <f>'x calcs'!J156</f>
        <v>1.4734749487880003</v>
      </c>
      <c r="I1084" s="43">
        <f t="shared" si="72"/>
        <v>1.2566818259871246</v>
      </c>
      <c r="J1084" s="43">
        <f t="shared" si="73"/>
        <v>0.97557765092012383</v>
      </c>
      <c r="K1084" s="43">
        <f>PCE!B36</f>
        <v>333.8</v>
      </c>
      <c r="L1084" s="43">
        <f>y!B48</f>
        <v>425.5</v>
      </c>
      <c r="M1084" s="43">
        <v>1</v>
      </c>
      <c r="N1084" s="48">
        <f t="shared" si="75"/>
        <v>0.78448883666274971</v>
      </c>
      <c r="O1084" s="46">
        <f>Shiller!B1085/Shiller!C1085</f>
        <v>28.107692307692311</v>
      </c>
      <c r="P1084" s="44">
        <f t="shared" si="76"/>
        <v>-2.3318810925846423E-2</v>
      </c>
      <c r="Q1084" s="161">
        <f t="shared" si="77"/>
        <v>10.256860898227441</v>
      </c>
      <c r="R1084" s="43">
        <f>SS!I157</f>
        <v>2</v>
      </c>
      <c r="S1084" s="43">
        <f t="shared" si="78"/>
        <v>2</v>
      </c>
      <c r="T1084" s="46">
        <f t="shared" si="74"/>
        <v>6.8781256626538552</v>
      </c>
      <c r="U1084" s="43">
        <v>11.987635959377464</v>
      </c>
      <c r="V1084" s="43"/>
      <c r="X1084" s="43" t="s">
        <v>3418</v>
      </c>
      <c r="Y1084" s="43"/>
      <c r="Z1084" s="43"/>
    </row>
    <row r="1085" spans="1:26" ht="15.75" x14ac:dyDescent="0.25">
      <c r="A1085" s="43">
        <f t="shared" si="70"/>
        <v>1960</v>
      </c>
      <c r="B1085" s="43">
        <f t="shared" si="71"/>
        <v>10</v>
      </c>
      <c r="C1085" s="46">
        <f>Shiller!B1086</f>
        <v>53.73</v>
      </c>
      <c r="D1085" s="44">
        <f>Shiller!C1086/12</f>
        <v>0.16250000000000001</v>
      </c>
      <c r="E1085" s="47">
        <f t="shared" si="69"/>
        <v>3.0243811650846829E-3</v>
      </c>
      <c r="F1085" s="46">
        <f>Shiller!E1086</f>
        <v>29.8</v>
      </c>
      <c r="G1085" s="44">
        <f t="shared" si="68"/>
        <v>1.0354085241019917</v>
      </c>
      <c r="H1085" s="44">
        <f>'x calcs'!J157</f>
        <v>1.4751467710371828</v>
      </c>
      <c r="I1085" s="43">
        <f t="shared" si="72"/>
        <v>1.222264909247285</v>
      </c>
      <c r="J1085" s="43">
        <f t="shared" si="73"/>
        <v>1.0401168240754246</v>
      </c>
      <c r="K1085" s="43">
        <f>PCE!B37</f>
        <v>335.8</v>
      </c>
      <c r="L1085" s="43">
        <f>y!B49</f>
        <v>427.2</v>
      </c>
      <c r="M1085" s="43">
        <v>1</v>
      </c>
      <c r="N1085" s="48">
        <f t="shared" si="75"/>
        <v>0.78604868913857684</v>
      </c>
      <c r="O1085" s="46">
        <f>Shiller!B1086/Shiller!C1086</f>
        <v>27.553846153846152</v>
      </c>
      <c r="P1085" s="44">
        <f t="shared" si="76"/>
        <v>3.540852410199169E-2</v>
      </c>
      <c r="Q1085" s="161">
        <f t="shared" si="77"/>
        <v>10.749779047243456</v>
      </c>
      <c r="R1085" s="43">
        <f>SS!I158</f>
        <v>2</v>
      </c>
      <c r="S1085" s="43">
        <f t="shared" si="78"/>
        <v>2</v>
      </c>
      <c r="T1085" s="46">
        <f t="shared" si="74"/>
        <v>6.8781256626538552</v>
      </c>
      <c r="U1085" s="43">
        <v>11.987635959377464</v>
      </c>
      <c r="V1085" s="43"/>
      <c r="X1085" s="43">
        <f t="array" ref="X1085:Z1087">MINVERSE(X1077:Z1079)</f>
        <v>2.8564492599140445</v>
      </c>
      <c r="Y1085" s="43">
        <v>-3.8038858641318041</v>
      </c>
      <c r="Z1085" s="43">
        <v>3.0327528223390589E-3</v>
      </c>
    </row>
    <row r="1086" spans="1:26" ht="15.75" x14ac:dyDescent="0.25">
      <c r="A1086" s="43">
        <f t="shared" si="70"/>
        <v>1960</v>
      </c>
      <c r="B1086" s="43">
        <f t="shared" si="71"/>
        <v>11</v>
      </c>
      <c r="C1086" s="46">
        <f>Shiller!B1087</f>
        <v>55.47</v>
      </c>
      <c r="D1086" s="44">
        <f>Shiller!C1087/12</f>
        <v>0.16250000000000001</v>
      </c>
      <c r="E1086" s="47">
        <f t="shared" si="69"/>
        <v>2.9295114476293495E-3</v>
      </c>
      <c r="F1086" s="46">
        <f>Shiller!E1087</f>
        <v>29.8</v>
      </c>
      <c r="G1086" s="44">
        <f t="shared" si="68"/>
        <v>1.0269064359113034</v>
      </c>
      <c r="H1086" s="44">
        <f>'x calcs'!J158</f>
        <v>1.468449746533375</v>
      </c>
      <c r="I1086" s="43">
        <f t="shared" si="72"/>
        <v>1.2676017006148517</v>
      </c>
      <c r="J1086" s="43">
        <f t="shared" si="73"/>
        <v>1.0315763938520883</v>
      </c>
      <c r="K1086" s="43">
        <f>PCE!B38</f>
        <v>335.8</v>
      </c>
      <c r="L1086" s="43">
        <f>y!B50</f>
        <v>426.7</v>
      </c>
      <c r="M1086" s="43">
        <v>1</v>
      </c>
      <c r="N1086" s="48">
        <f t="shared" si="75"/>
        <v>0.78696976798687612</v>
      </c>
      <c r="O1086" s="46">
        <f>Shiller!B1087/Shiller!C1087</f>
        <v>28.446153846153845</v>
      </c>
      <c r="P1086" s="44">
        <f t="shared" si="76"/>
        <v>2.6906435911303372E-2</v>
      </c>
      <c r="Q1086" s="161">
        <f t="shared" si="77"/>
        <v>10.682659829018288</v>
      </c>
      <c r="R1086" s="43">
        <f>SS!I159</f>
        <v>2</v>
      </c>
      <c r="S1086" s="43">
        <f t="shared" si="78"/>
        <v>2</v>
      </c>
      <c r="T1086" s="46">
        <f t="shared" si="74"/>
        <v>6.8781256626538552</v>
      </c>
      <c r="U1086" s="43">
        <v>11.987635959377464</v>
      </c>
      <c r="V1086" s="43"/>
      <c r="X1086" s="43">
        <v>-3.8038858641318019</v>
      </c>
      <c r="Y1086" s="43">
        <v>5.0830766501400442</v>
      </c>
      <c r="Z1086" s="43">
        <v>-4.3409605833805657E-3</v>
      </c>
    </row>
    <row r="1087" spans="1:26" ht="15.75" x14ac:dyDescent="0.25">
      <c r="A1087" s="43">
        <f t="shared" si="70"/>
        <v>1960</v>
      </c>
      <c r="B1087" s="43">
        <f t="shared" si="71"/>
        <v>12</v>
      </c>
      <c r="C1087" s="46">
        <f>Shiller!B1088</f>
        <v>56.8</v>
      </c>
      <c r="D1087" s="44">
        <f>Shiller!C1088/12</f>
        <v>0.16250000000000001</v>
      </c>
      <c r="E1087" s="47">
        <f t="shared" si="69"/>
        <v>2.8609154929577466E-3</v>
      </c>
      <c r="F1087" s="46">
        <f>Shiller!E1088</f>
        <v>29.8</v>
      </c>
      <c r="G1087" s="44">
        <f t="shared" si="68"/>
        <v>1.0542693661971829</v>
      </c>
      <c r="H1087" s="44">
        <f>'x calcs'!J159</f>
        <v>1.4617831258768894</v>
      </c>
      <c r="I1087" s="43">
        <f t="shared" si="72"/>
        <v>1.3039145374680576</v>
      </c>
      <c r="J1087" s="43">
        <f t="shared" si="73"/>
        <v>1.059064428591725</v>
      </c>
      <c r="K1087" s="43">
        <f>PCE!B39</f>
        <v>331.7</v>
      </c>
      <c r="L1087" s="43">
        <f>y!B51</f>
        <v>424.6</v>
      </c>
      <c r="M1087" s="43">
        <v>1</v>
      </c>
      <c r="N1087" s="48">
        <f t="shared" si="75"/>
        <v>0.78120584079133293</v>
      </c>
      <c r="O1087" s="46">
        <f>Shiller!B1088/Shiller!C1088</f>
        <v>29.128205128205128</v>
      </c>
      <c r="P1087" s="44">
        <f t="shared" si="76"/>
        <v>5.4269366197182922E-2</v>
      </c>
      <c r="Q1087" s="161">
        <f t="shared" si="77"/>
        <v>9.2620642631146133</v>
      </c>
      <c r="R1087" s="43">
        <f>SS!I160</f>
        <v>2</v>
      </c>
      <c r="S1087" s="43">
        <f t="shared" si="78"/>
        <v>2</v>
      </c>
      <c r="T1087" s="46">
        <f t="shared" si="74"/>
        <v>6.8781256626538552</v>
      </c>
      <c r="U1087" s="43">
        <v>11.987635959377464</v>
      </c>
      <c r="V1087" s="43"/>
      <c r="X1087" s="43">
        <v>3.0327528223390195E-3</v>
      </c>
      <c r="Y1087" s="43">
        <v>-4.3409605833805154E-3</v>
      </c>
      <c r="Z1087" s="43">
        <v>9.276444847007611E-6</v>
      </c>
    </row>
    <row r="1088" spans="1:26" ht="15.75" x14ac:dyDescent="0.25">
      <c r="A1088" s="43">
        <f t="shared" si="70"/>
        <v>1961</v>
      </c>
      <c r="B1088" s="43">
        <f t="shared" si="71"/>
        <v>1</v>
      </c>
      <c r="C1088" s="46">
        <f>Shiller!B1089</f>
        <v>59.72</v>
      </c>
      <c r="D1088" s="44">
        <f>Shiller!C1089/12</f>
        <v>0.16222249999999999</v>
      </c>
      <c r="E1088" s="47">
        <f t="shared" si="69"/>
        <v>2.7163847957133286E-3</v>
      </c>
      <c r="F1088" s="46">
        <f>Shiller!E1089</f>
        <v>29.8</v>
      </c>
      <c r="G1088" s="44">
        <f t="shared" si="68"/>
        <v>1.0437411671131949</v>
      </c>
      <c r="H1088" s="44">
        <f>'x calcs'!J160</f>
        <v>1.4551467710371828</v>
      </c>
      <c r="I1088" s="43">
        <f t="shared" si="72"/>
        <v>1.3771991152543166</v>
      </c>
      <c r="J1088" s="43">
        <f t="shared" si="73"/>
        <v>1.0399239524047468</v>
      </c>
      <c r="K1088" s="43">
        <f>PCE!B40</f>
        <v>332.6</v>
      </c>
      <c r="L1088" s="43">
        <f>y!B52</f>
        <v>428.8</v>
      </c>
      <c r="M1088" s="43">
        <v>1</v>
      </c>
      <c r="N1088" s="48">
        <f t="shared" si="75"/>
        <v>0.77565298507462688</v>
      </c>
      <c r="O1088" s="46">
        <f>Shiller!B1089/Shiller!C1089</f>
        <v>30.678029660908116</v>
      </c>
      <c r="P1088" s="44">
        <f t="shared" si="76"/>
        <v>4.3741167113194868E-2</v>
      </c>
      <c r="Q1088" s="161">
        <f t="shared" si="77"/>
        <v>7.631245425609297</v>
      </c>
      <c r="R1088" s="43">
        <f>SS!I161</f>
        <v>2</v>
      </c>
      <c r="S1088" s="43">
        <f t="shared" si="78"/>
        <v>2</v>
      </c>
      <c r="T1088" s="46">
        <f t="shared" si="74"/>
        <v>6.8781256626538552</v>
      </c>
      <c r="U1088" s="43">
        <v>10.345864661654126</v>
      </c>
      <c r="V1088" s="43"/>
      <c r="X1088" s="43" t="s">
        <v>3419</v>
      </c>
      <c r="Y1088" s="43"/>
      <c r="Z1088" s="43"/>
    </row>
    <row r="1089" spans="1:26" ht="15.75" x14ac:dyDescent="0.25">
      <c r="A1089" s="43">
        <f t="shared" si="70"/>
        <v>1961</v>
      </c>
      <c r="B1089" s="43">
        <f t="shared" si="71"/>
        <v>2</v>
      </c>
      <c r="C1089" s="46">
        <f>Shiller!B1090</f>
        <v>62.17</v>
      </c>
      <c r="D1089" s="44">
        <f>Shiller!C1090/12</f>
        <v>0.16194416666666667</v>
      </c>
      <c r="E1089" s="47">
        <f t="shared" si="69"/>
        <v>2.6048603292048683E-3</v>
      </c>
      <c r="F1089" s="46">
        <f>Shiller!E1090</f>
        <v>29.8</v>
      </c>
      <c r="G1089" s="44">
        <f t="shared" si="68"/>
        <v>1.0339704707522386</v>
      </c>
      <c r="H1089" s="44">
        <f>'x calcs'!J161</f>
        <v>1.4605021192151355</v>
      </c>
      <c r="I1089" s="43">
        <f t="shared" si="72"/>
        <v>1.4284413444462427</v>
      </c>
      <c r="J1089" s="43">
        <f t="shared" si="73"/>
        <v>1.0301886741564552</v>
      </c>
      <c r="K1089" s="43">
        <f>PCE!B41</f>
        <v>334.2</v>
      </c>
      <c r="L1089" s="43">
        <f>y!B53</f>
        <v>430.9</v>
      </c>
      <c r="M1089" s="43">
        <v>1</v>
      </c>
      <c r="N1089" s="48">
        <f t="shared" si="75"/>
        <v>0.77558598282664193</v>
      </c>
      <c r="O1089" s="46">
        <f>Shiller!B1090/Shiller!C1090</f>
        <v>31.991478544560113</v>
      </c>
      <c r="P1089" s="44">
        <f t="shared" si="76"/>
        <v>3.397047075223858E-2</v>
      </c>
      <c r="Q1089" s="161">
        <f t="shared" si="77"/>
        <v>7.2312360463138461</v>
      </c>
      <c r="R1089" s="43">
        <f>SS!I162</f>
        <v>2</v>
      </c>
      <c r="S1089" s="43">
        <f t="shared" si="78"/>
        <v>2</v>
      </c>
      <c r="T1089" s="46">
        <f t="shared" si="74"/>
        <v>6.8781256626538552</v>
      </c>
      <c r="U1089" s="43">
        <v>10.345864661654126</v>
      </c>
      <c r="V1089" s="43"/>
      <c r="X1089" s="43">
        <f t="array" ref="X1089:X1091">MMULT(X1085:Z1087,X1081:X1083)</f>
        <v>-0.12297128173251498</v>
      </c>
      <c r="Y1089" s="43"/>
      <c r="Z1089" s="43">
        <v>-0.125139</v>
      </c>
    </row>
    <row r="1090" spans="1:26" ht="15.75" x14ac:dyDescent="0.25">
      <c r="A1090" s="43">
        <f t="shared" si="70"/>
        <v>1961</v>
      </c>
      <c r="B1090" s="43">
        <f t="shared" si="71"/>
        <v>3</v>
      </c>
      <c r="C1090" s="46">
        <f>Shiller!B1091</f>
        <v>64.12</v>
      </c>
      <c r="D1090" s="44">
        <f>Shiller!C1091/12</f>
        <v>0.16166666666666665</v>
      </c>
      <c r="E1090" s="47">
        <f t="shared" si="69"/>
        <v>2.5213142025369097E-3</v>
      </c>
      <c r="F1090" s="46">
        <f>Shiller!E1091</f>
        <v>29.8</v>
      </c>
      <c r="G1090" s="44">
        <f t="shared" si="68"/>
        <v>1.0291900603035973</v>
      </c>
      <c r="H1090" s="44">
        <f>'x calcs'!J162</f>
        <v>1.4658771765761602</v>
      </c>
      <c r="I1090" s="43">
        <f t="shared" si="72"/>
        <v>1.4678432045545953</v>
      </c>
      <c r="J1090" s="43">
        <f t="shared" si="73"/>
        <v>1.0254254861023986</v>
      </c>
      <c r="K1090" s="43">
        <f>PCE!B42</f>
        <v>338.1</v>
      </c>
      <c r="L1090" s="43">
        <f>y!B54</f>
        <v>432.3</v>
      </c>
      <c r="M1090" s="43">
        <v>1</v>
      </c>
      <c r="N1090" s="48">
        <f t="shared" si="75"/>
        <v>0.78209576682859128</v>
      </c>
      <c r="O1090" s="46">
        <f>Shiller!B1091/Shiller!C1091</f>
        <v>33.051546391752581</v>
      </c>
      <c r="P1090" s="44">
        <f t="shared" si="76"/>
        <v>2.9190060303597276E-2</v>
      </c>
      <c r="Q1090" s="161">
        <f t="shared" si="77"/>
        <v>8.2979857115991447</v>
      </c>
      <c r="R1090" s="43">
        <f>SS!I163</f>
        <v>2</v>
      </c>
      <c r="S1090" s="43">
        <f t="shared" si="78"/>
        <v>3</v>
      </c>
      <c r="T1090" s="46">
        <f t="shared" si="74"/>
        <v>6.8781256626538552</v>
      </c>
      <c r="U1090" s="43">
        <v>10.345864661654126</v>
      </c>
      <c r="V1090" s="43"/>
      <c r="X1090" s="43">
        <v>0.17641956548768623</v>
      </c>
      <c r="Y1090" s="43"/>
      <c r="Z1090" s="43">
        <v>-2.4699999999999999E-4</v>
      </c>
    </row>
    <row r="1091" spans="1:26" ht="15.75" x14ac:dyDescent="0.25">
      <c r="A1091" s="43">
        <f t="shared" si="70"/>
        <v>1961</v>
      </c>
      <c r="B1091" s="43">
        <f t="shared" si="71"/>
        <v>4</v>
      </c>
      <c r="C1091" s="46">
        <f>Shiller!B1092</f>
        <v>65.83</v>
      </c>
      <c r="D1091" s="44">
        <f>Shiller!C1092/12</f>
        <v>0.16166666666666665</v>
      </c>
      <c r="E1091" s="47">
        <f t="shared" si="69"/>
        <v>2.4558205478758415E-3</v>
      </c>
      <c r="F1091" s="46">
        <f>Shiller!E1092</f>
        <v>29.8</v>
      </c>
      <c r="G1091" s="44">
        <f t="shared" si="68"/>
        <v>1.0126335510658768</v>
      </c>
      <c r="H1091" s="44">
        <f>'x calcs'!J163</f>
        <v>1.4712720156555779</v>
      </c>
      <c r="I1091" s="43">
        <f t="shared" si="72"/>
        <v>1.5014629376337576</v>
      </c>
      <c r="J1091" s="43">
        <f t="shared" si="73"/>
        <v>1.0031491984796261</v>
      </c>
      <c r="K1091" s="43">
        <f>PCE!B43</f>
        <v>338.1</v>
      </c>
      <c r="L1091" s="43">
        <f>y!B55</f>
        <v>433.1</v>
      </c>
      <c r="M1091" s="43">
        <v>1</v>
      </c>
      <c r="N1091" s="48">
        <f t="shared" si="75"/>
        <v>0.78065111983375668</v>
      </c>
      <c r="O1091" s="46">
        <f>Shiller!B1092/Shiller!C1092</f>
        <v>33.932989690721648</v>
      </c>
      <c r="P1091" s="44">
        <f t="shared" si="76"/>
        <v>1.2633551065876825E-2</v>
      </c>
      <c r="Q1091" s="161">
        <f t="shared" si="77"/>
        <v>7.7332255116048136</v>
      </c>
      <c r="R1091" s="43">
        <f>SS!I164</f>
        <v>3</v>
      </c>
      <c r="S1091" s="43">
        <f t="shared" si="78"/>
        <v>3</v>
      </c>
      <c r="T1091" s="46">
        <f t="shared" si="74"/>
        <v>8.2518043985458469</v>
      </c>
      <c r="U1091" s="43">
        <v>10.345864661654126</v>
      </c>
      <c r="V1091" s="43"/>
      <c r="X1091" s="43">
        <v>-2.4479113419526629E-4</v>
      </c>
      <c r="Y1091" s="43"/>
      <c r="Z1091" s="43">
        <v>0.17929200000000001</v>
      </c>
    </row>
    <row r="1092" spans="1:26" ht="15.75" x14ac:dyDescent="0.25">
      <c r="A1092" s="43">
        <f t="shared" si="70"/>
        <v>1961</v>
      </c>
      <c r="B1092" s="43">
        <f t="shared" si="71"/>
        <v>5</v>
      </c>
      <c r="C1092" s="46">
        <f>Shiller!B1093</f>
        <v>66.5</v>
      </c>
      <c r="D1092" s="44">
        <f>Shiller!C1093/12</f>
        <v>0.16166666666666665</v>
      </c>
      <c r="E1092" s="47">
        <f t="shared" si="69"/>
        <v>2.431077694235589E-3</v>
      </c>
      <c r="F1092" s="46">
        <f>Shiller!E1093</f>
        <v>29.8</v>
      </c>
      <c r="G1092" s="44">
        <f t="shared" si="68"/>
        <v>0.98919799498746863</v>
      </c>
      <c r="H1092" s="44">
        <f>'x calcs'!J164</f>
        <v>1.4852164094673983</v>
      </c>
      <c r="I1092" s="43">
        <f t="shared" si="72"/>
        <v>1.5025040189000538</v>
      </c>
      <c r="J1092" s="43">
        <f t="shared" si="73"/>
        <v>0.97993344174963626</v>
      </c>
      <c r="K1092" s="43">
        <f>PCE!B44</f>
        <v>340.4</v>
      </c>
      <c r="L1092" s="43">
        <f>y!B56</f>
        <v>436.6</v>
      </c>
      <c r="M1092" s="43">
        <v>1</v>
      </c>
      <c r="N1092" s="48">
        <f t="shared" si="75"/>
        <v>0.77966101694915246</v>
      </c>
      <c r="O1092" s="46">
        <f>Shiller!B1093/Shiller!C1093</f>
        <v>34.27835051546392</v>
      </c>
      <c r="P1092" s="44">
        <f t="shared" si="76"/>
        <v>-1.0802005012531368E-2</v>
      </c>
      <c r="Q1092" s="161">
        <f t="shared" si="77"/>
        <v>7.422167765182512</v>
      </c>
      <c r="R1092" s="43">
        <f>SS!I165</f>
        <v>3</v>
      </c>
      <c r="S1092" s="43">
        <f t="shared" si="78"/>
        <v>3</v>
      </c>
      <c r="T1092" s="46">
        <f t="shared" si="74"/>
        <v>8.2518043985458469</v>
      </c>
      <c r="U1092" s="43">
        <v>10.345864661654126</v>
      </c>
      <c r="V1092" s="43"/>
      <c r="X1092" s="43" t="s">
        <v>3420</v>
      </c>
      <c r="Y1092" s="43"/>
      <c r="Z1092" s="43"/>
    </row>
    <row r="1093" spans="1:26" ht="15.75" x14ac:dyDescent="0.25">
      <c r="A1093" s="43">
        <f t="shared" si="70"/>
        <v>1961</v>
      </c>
      <c r="B1093" s="43">
        <f t="shared" si="71"/>
        <v>6</v>
      </c>
      <c r="C1093" s="46">
        <f>Shiller!B1094</f>
        <v>65.62</v>
      </c>
      <c r="D1093" s="44">
        <f>Shiller!C1094/12</f>
        <v>0.16166666666666665</v>
      </c>
      <c r="E1093" s="47">
        <f t="shared" si="69"/>
        <v>2.4636797724271052E-3</v>
      </c>
      <c r="F1093" s="46">
        <f>Shiller!E1094</f>
        <v>29.8</v>
      </c>
      <c r="G1093" s="44">
        <f t="shared" si="68"/>
        <v>0.99307223407497713</v>
      </c>
      <c r="H1093" s="44">
        <f>'x calcs'!J165</f>
        <v>1.4992929651885802</v>
      </c>
      <c r="I1093" s="43">
        <f t="shared" si="72"/>
        <v>1.4687012304775431</v>
      </c>
      <c r="J1093" s="43">
        <f t="shared" si="73"/>
        <v>0.98377161249114586</v>
      </c>
      <c r="K1093" s="43">
        <f>PCE!B45</f>
        <v>341.3</v>
      </c>
      <c r="L1093" s="43">
        <f>y!B57</f>
        <v>441</v>
      </c>
      <c r="M1093" s="43">
        <v>1</v>
      </c>
      <c r="N1093" s="48">
        <f t="shared" si="75"/>
        <v>0.77392290249433104</v>
      </c>
      <c r="O1093" s="46">
        <f>Shiller!B1094/Shiller!C1094</f>
        <v>33.824742268041241</v>
      </c>
      <c r="P1093" s="44">
        <f t="shared" si="76"/>
        <v>-6.9277659250228663E-3</v>
      </c>
      <c r="Q1093" s="161">
        <f t="shared" si="77"/>
        <v>6.3406361074169579</v>
      </c>
      <c r="R1093" s="43">
        <f>SS!I166</f>
        <v>3</v>
      </c>
      <c r="S1093" s="43">
        <f t="shared" si="78"/>
        <v>3</v>
      </c>
      <c r="T1093" s="46">
        <f t="shared" si="74"/>
        <v>8.2518043985458469</v>
      </c>
      <c r="U1093" s="43">
        <v>10.345864661654126</v>
      </c>
      <c r="V1093" s="43"/>
      <c r="X1093" s="43">
        <f t="array" ref="X1093:Z1093">TRANSPOSE(X1089:X1091)</f>
        <v>-0.12297128173251498</v>
      </c>
      <c r="Y1093" s="43">
        <v>0.17641956548768623</v>
      </c>
      <c r="Z1093" s="43">
        <v>-2.4479113419526629E-4</v>
      </c>
    </row>
    <row r="1094" spans="1:26" ht="15.75" x14ac:dyDescent="0.25">
      <c r="A1094" s="43">
        <f t="shared" si="70"/>
        <v>1961</v>
      </c>
      <c r="B1094" s="43">
        <f t="shared" si="71"/>
        <v>7</v>
      </c>
      <c r="C1094" s="46">
        <f>Shiller!B1095</f>
        <v>65.44</v>
      </c>
      <c r="D1094" s="44">
        <f>Shiller!C1095/12</f>
        <v>0.16222249999999999</v>
      </c>
      <c r="E1094" s="47">
        <f t="shared" si="69"/>
        <v>2.478950183374083E-3</v>
      </c>
      <c r="F1094" s="46">
        <f>Shiller!E1095</f>
        <v>30</v>
      </c>
      <c r="G1094" s="44">
        <f t="shared" si="68"/>
        <v>1.0418542926043211</v>
      </c>
      <c r="H1094" s="44">
        <f>'x calcs'!J166</f>
        <v>1.5135029354207441</v>
      </c>
      <c r="I1094" s="43">
        <f t="shared" si="72"/>
        <v>1.4412481682613563</v>
      </c>
      <c r="J1094" s="43">
        <f t="shared" si="73"/>
        <v>1.0369992355458113</v>
      </c>
      <c r="K1094" s="43">
        <f>PCE!B46</f>
        <v>341.1</v>
      </c>
      <c r="L1094" s="43">
        <f>y!B58</f>
        <v>443.3</v>
      </c>
      <c r="M1094" s="43">
        <v>1</v>
      </c>
      <c r="N1094" s="48">
        <f t="shared" si="75"/>
        <v>0.76945635010151148</v>
      </c>
      <c r="O1094" s="46">
        <f>Shiller!B1095/Shiller!C1095</f>
        <v>33.616380793868501</v>
      </c>
      <c r="P1094" s="44">
        <f t="shared" si="76"/>
        <v>4.1854292604321053E-2</v>
      </c>
      <c r="Q1094" s="161">
        <f t="shared" si="77"/>
        <v>5.4562574784763322</v>
      </c>
      <c r="R1094" s="43">
        <f>SS!I167</f>
        <v>3</v>
      </c>
      <c r="S1094" s="43">
        <f t="shared" si="78"/>
        <v>3</v>
      </c>
      <c r="T1094" s="46">
        <f t="shared" si="74"/>
        <v>8.2518043985458469</v>
      </c>
      <c r="U1094" s="43">
        <v>5.5998417793426292</v>
      </c>
      <c r="V1094" s="43"/>
    </row>
    <row r="1095" spans="1:26" ht="15.75" x14ac:dyDescent="0.25">
      <c r="A1095" s="43">
        <f t="shared" si="70"/>
        <v>1961</v>
      </c>
      <c r="B1095" s="43">
        <f t="shared" si="71"/>
        <v>8</v>
      </c>
      <c r="C1095" s="46">
        <f>Shiller!B1096</f>
        <v>67.790000000000006</v>
      </c>
      <c r="D1095" s="44">
        <f>Shiller!C1096/12</f>
        <v>0.16277749999999999</v>
      </c>
      <c r="E1095" s="47">
        <f t="shared" si="69"/>
        <v>2.4012022422186161E-3</v>
      </c>
      <c r="F1095" s="46">
        <f>Shiller!E1096</f>
        <v>29.9</v>
      </c>
      <c r="G1095" s="44">
        <f t="shared" si="68"/>
        <v>0.99127566750258134</v>
      </c>
      <c r="H1095" s="44">
        <f>'x calcs'!J167</f>
        <v>1.5206058827613227</v>
      </c>
      <c r="I1095" s="43">
        <f t="shared" si="72"/>
        <v>1.4910004663078282</v>
      </c>
      <c r="J1095" s="43">
        <f t="shared" si="73"/>
        <v>0.98665650659256832</v>
      </c>
      <c r="K1095" s="43">
        <f>PCE!B47</f>
        <v>342.6</v>
      </c>
      <c r="L1095" s="43">
        <f>y!B59</f>
        <v>443.8</v>
      </c>
      <c r="M1095" s="43">
        <v>1</v>
      </c>
      <c r="N1095" s="48">
        <f t="shared" si="75"/>
        <v>0.77196935556557011</v>
      </c>
      <c r="O1095" s="46">
        <f>Shiller!B1096/Shiller!C1096</f>
        <v>34.704837380268572</v>
      </c>
      <c r="P1095" s="44">
        <f t="shared" si="76"/>
        <v>-8.7243324974186631E-3</v>
      </c>
      <c r="Q1095" s="161">
        <f t="shared" si="77"/>
        <v>5.6685360501526079</v>
      </c>
      <c r="R1095" s="43">
        <f>SS!I168</f>
        <v>3</v>
      </c>
      <c r="S1095" s="43">
        <f t="shared" si="78"/>
        <v>3</v>
      </c>
      <c r="T1095" s="46">
        <f t="shared" si="74"/>
        <v>8.2518043985458469</v>
      </c>
      <c r="U1095" s="43">
        <v>5.5998417793426292</v>
      </c>
      <c r="V1095" s="43"/>
    </row>
    <row r="1096" spans="1:26" ht="15.75" x14ac:dyDescent="0.25">
      <c r="A1096" s="43">
        <f t="shared" si="70"/>
        <v>1961</v>
      </c>
      <c r="B1096" s="43">
        <f t="shared" si="71"/>
        <v>9</v>
      </c>
      <c r="C1096" s="46">
        <f>Shiller!B1097</f>
        <v>67.260000000000005</v>
      </c>
      <c r="D1096" s="44">
        <f>Shiller!C1097/12</f>
        <v>0.16333333333333333</v>
      </c>
      <c r="E1096" s="47">
        <f t="shared" si="69"/>
        <v>2.4283873525621962E-3</v>
      </c>
      <c r="F1096" s="46">
        <f>Shiller!E1097</f>
        <v>30</v>
      </c>
      <c r="G1096" s="44">
        <f t="shared" ref="G1096:G1159" si="82">E1096+(C1097/F1097)/(C1096/F1096)</f>
        <v>1.0134304688274358</v>
      </c>
      <c r="H1096" s="44">
        <f>'x calcs'!J168</f>
        <v>1.5277421646001319</v>
      </c>
      <c r="I1096" s="43">
        <f t="shared" si="72"/>
        <v>1.4675251177523247</v>
      </c>
      <c r="J1096" s="43">
        <f t="shared" si="73"/>
        <v>1.0087079469515563</v>
      </c>
      <c r="K1096" s="43">
        <f>PCE!B48</f>
        <v>344.9</v>
      </c>
      <c r="L1096" s="43">
        <f>y!B60</f>
        <v>444.9</v>
      </c>
      <c r="M1096" s="43">
        <v>1</v>
      </c>
      <c r="N1096" s="48">
        <f t="shared" si="75"/>
        <v>0.77523038885142725</v>
      </c>
      <c r="O1096" s="46">
        <f>Shiller!B1097/Shiller!C1097</f>
        <v>34.316326530612251</v>
      </c>
      <c r="P1096" s="44">
        <f t="shared" si="76"/>
        <v>1.3430468827435815E-2</v>
      </c>
      <c r="Q1096" s="161">
        <f t="shared" si="77"/>
        <v>6.4730329543922025</v>
      </c>
      <c r="R1096" s="43">
        <f>SS!I169</f>
        <v>3</v>
      </c>
      <c r="S1096" s="43">
        <f t="shared" si="78"/>
        <v>3</v>
      </c>
      <c r="T1096" s="46">
        <f t="shared" si="74"/>
        <v>8.2518043985458469</v>
      </c>
      <c r="U1096" s="43">
        <v>5.5998417793426292</v>
      </c>
      <c r="V1096" s="43"/>
    </row>
    <row r="1097" spans="1:26" ht="15.75" x14ac:dyDescent="0.25">
      <c r="A1097" s="43">
        <f t="shared" si="70"/>
        <v>1961</v>
      </c>
      <c r="B1097" s="43">
        <f t="shared" si="71"/>
        <v>10</v>
      </c>
      <c r="C1097" s="46">
        <f>Shiller!B1098</f>
        <v>68</v>
      </c>
      <c r="D1097" s="44">
        <f>Shiller!C1098/12</f>
        <v>0.16500000000000001</v>
      </c>
      <c r="E1097" s="47">
        <f t="shared" ref="E1097:E1160" si="83">D1097/C1097</f>
        <v>2.4264705882352943E-3</v>
      </c>
      <c r="F1097" s="46">
        <f>Shiller!E1098</f>
        <v>30</v>
      </c>
      <c r="G1097" s="44">
        <f t="shared" si="82"/>
        <v>1.047720588235294</v>
      </c>
      <c r="H1097" s="44">
        <f>'x calcs'!J169</f>
        <v>1.5349119373776916</v>
      </c>
      <c r="I1097" s="43">
        <f t="shared" si="72"/>
        <v>1.4767405291922713</v>
      </c>
      <c r="J1097" s="43">
        <f t="shared" si="73"/>
        <v>1.0429315300857163</v>
      </c>
      <c r="K1097" s="43">
        <f>PCE!B49</f>
        <v>347</v>
      </c>
      <c r="L1097" s="43">
        <f>y!B61</f>
        <v>449.1</v>
      </c>
      <c r="M1097" s="43">
        <v>1</v>
      </c>
      <c r="N1097" s="48">
        <f t="shared" si="75"/>
        <v>0.77265642395902911</v>
      </c>
      <c r="O1097" s="46">
        <f>Shiller!B1098/Shiller!C1098</f>
        <v>34.343434343434346</v>
      </c>
      <c r="P1097" s="44">
        <f t="shared" si="76"/>
        <v>4.7720588235294015E-2</v>
      </c>
      <c r="Q1097" s="161">
        <f t="shared" si="77"/>
        <v>5.920152730219729</v>
      </c>
      <c r="R1097" s="43">
        <f>SS!I170</f>
        <v>3</v>
      </c>
      <c r="S1097" s="43">
        <f t="shared" si="78"/>
        <v>3</v>
      </c>
      <c r="T1097" s="46">
        <f t="shared" si="74"/>
        <v>8.2518043985458469</v>
      </c>
      <c r="U1097" s="43">
        <v>5.5998417793426292</v>
      </c>
      <c r="V1097" s="43"/>
    </row>
    <row r="1098" spans="1:26" ht="15.75" x14ac:dyDescent="0.25">
      <c r="A1098" s="43">
        <f t="shared" ref="A1098:A1161" si="84">IF(B1098=1,A1097+1,A1097)</f>
        <v>1961</v>
      </c>
      <c r="B1098" s="43">
        <f t="shared" ref="B1098:B1161" si="85">IF(B1097=12,1,B1097+1)</f>
        <v>11</v>
      </c>
      <c r="C1098" s="46">
        <f>Shiller!B1099</f>
        <v>71.08</v>
      </c>
      <c r="D1098" s="44">
        <f>Shiller!C1099/12</f>
        <v>0.16666666666666666</v>
      </c>
      <c r="E1098" s="47">
        <f t="shared" si="83"/>
        <v>2.3447758394297504E-3</v>
      </c>
      <c r="F1098" s="46">
        <f>Shiller!E1099</f>
        <v>30</v>
      </c>
      <c r="G1098" s="44">
        <f t="shared" si="82"/>
        <v>1.0116300881635716</v>
      </c>
      <c r="H1098" s="44">
        <f>'x calcs'!J170</f>
        <v>1.5419765666704441</v>
      </c>
      <c r="I1098" s="43">
        <f t="shared" si="72"/>
        <v>1.5365559921895457</v>
      </c>
      <c r="J1098" s="43">
        <f t="shared" si="73"/>
        <v>1.0070060058420183</v>
      </c>
      <c r="K1098" s="43">
        <f>PCE!B50</f>
        <v>350.4</v>
      </c>
      <c r="L1098" s="43">
        <f>y!B62</f>
        <v>453.3</v>
      </c>
      <c r="M1098" s="43">
        <v>1</v>
      </c>
      <c r="N1098" s="48">
        <f t="shared" si="75"/>
        <v>0.77299801455989403</v>
      </c>
      <c r="O1098" s="46">
        <f>Shiller!B1099/Shiller!C1099</f>
        <v>35.54</v>
      </c>
      <c r="P1098" s="44">
        <f t="shared" si="76"/>
        <v>1.1630088163571584E-2</v>
      </c>
      <c r="Q1098" s="161">
        <f t="shared" si="77"/>
        <v>5.6409782516230917</v>
      </c>
      <c r="R1098" s="43">
        <f>SS!I171</f>
        <v>3</v>
      </c>
      <c r="S1098" s="43">
        <f t="shared" si="78"/>
        <v>3</v>
      </c>
      <c r="T1098" s="46">
        <f t="shared" si="74"/>
        <v>8.2518043985458469</v>
      </c>
      <c r="U1098" s="43">
        <v>5.5998417793426292</v>
      </c>
      <c r="V1098" s="43"/>
    </row>
    <row r="1099" spans="1:26" ht="15.75" x14ac:dyDescent="0.25">
      <c r="A1099" s="43">
        <f t="shared" si="84"/>
        <v>1961</v>
      </c>
      <c r="B1099" s="43">
        <f t="shared" si="85"/>
        <v>12</v>
      </c>
      <c r="C1099" s="46">
        <f>Shiller!B1100</f>
        <v>71.739999999999995</v>
      </c>
      <c r="D1099" s="44">
        <f>Shiller!C1100/12</f>
        <v>0.16833333333333333</v>
      </c>
      <c r="E1099" s="47">
        <f t="shared" si="83"/>
        <v>2.3464362048136794E-3</v>
      </c>
      <c r="F1099" s="46">
        <f>Shiller!E1100</f>
        <v>30</v>
      </c>
      <c r="G1099" s="44">
        <f t="shared" si="82"/>
        <v>0.96512870551064012</v>
      </c>
      <c r="H1099" s="44">
        <f>'x calcs'!J171</f>
        <v>1.5490737118266991</v>
      </c>
      <c r="I1099" s="43">
        <f t="shared" si="72"/>
        <v>1.5437182330809969</v>
      </c>
      <c r="J1099" s="43">
        <f t="shared" si="73"/>
        <v>0.96071767880031389</v>
      </c>
      <c r="K1099" s="43">
        <f>PCE!B51</f>
        <v>352.9</v>
      </c>
      <c r="L1099" s="43">
        <f>y!B63</f>
        <v>456</v>
      </c>
      <c r="M1099" s="43">
        <v>1</v>
      </c>
      <c r="N1099" s="48">
        <f t="shared" si="75"/>
        <v>0.77390350877192982</v>
      </c>
      <c r="O1099" s="46">
        <f>Shiller!B1100/Shiller!C1100</f>
        <v>35.514851485148512</v>
      </c>
      <c r="P1099" s="44">
        <f t="shared" si="76"/>
        <v>-3.4871294489359883E-2</v>
      </c>
      <c r="Q1099" s="161">
        <f t="shared" si="77"/>
        <v>5.8400618863184324</v>
      </c>
      <c r="R1099" s="43">
        <f>SS!I172</f>
        <v>3</v>
      </c>
      <c r="S1099" s="43">
        <f t="shared" si="78"/>
        <v>3</v>
      </c>
      <c r="T1099" s="46">
        <f t="shared" si="74"/>
        <v>8.2518043985458469</v>
      </c>
      <c r="U1099" s="43">
        <v>5.5998417793426292</v>
      </c>
      <c r="V1099" s="43"/>
    </row>
    <row r="1100" spans="1:26" ht="15.75" x14ac:dyDescent="0.25">
      <c r="A1100" s="43">
        <f t="shared" si="84"/>
        <v>1962</v>
      </c>
      <c r="B1100" s="43">
        <f t="shared" si="85"/>
        <v>1</v>
      </c>
      <c r="C1100" s="46">
        <f>Shiller!B1101</f>
        <v>69.069999999999993</v>
      </c>
      <c r="D1100" s="44">
        <f>Shiller!C1101/12</f>
        <v>0.16888916666666667</v>
      </c>
      <c r="E1100" s="47">
        <f t="shared" si="83"/>
        <v>2.4451884561555912E-3</v>
      </c>
      <c r="F1100" s="46">
        <f>Shiller!E1101</f>
        <v>30</v>
      </c>
      <c r="G1100" s="44">
        <f t="shared" si="82"/>
        <v>1.0157173900408545</v>
      </c>
      <c r="H1100" s="44">
        <f>'x calcs'!J172</f>
        <v>1.5562035225048936</v>
      </c>
      <c r="I1100" s="43">
        <f t="shared" si="72"/>
        <v>1.479455161255165</v>
      </c>
      <c r="J1100" s="43">
        <f t="shared" si="73"/>
        <v>1.0120154363117837</v>
      </c>
      <c r="K1100" s="43">
        <f>PCE!B52</f>
        <v>353.7</v>
      </c>
      <c r="L1100" s="43">
        <f>y!B64</f>
        <v>456.3</v>
      </c>
      <c r="M1100" s="43">
        <v>1</v>
      </c>
      <c r="N1100" s="48">
        <f t="shared" si="75"/>
        <v>0.7751479289940828</v>
      </c>
      <c r="O1100" s="46">
        <f>Shiller!B1101/Shiller!C1101</f>
        <v>34.08053605174991</v>
      </c>
      <c r="P1100" s="44">
        <f t="shared" si="76"/>
        <v>1.5717390040854484E-2</v>
      </c>
      <c r="Q1100" s="161">
        <f t="shared" si="77"/>
        <v>6.5248392182525174</v>
      </c>
      <c r="R1100" s="43">
        <f>SS!I173</f>
        <v>3</v>
      </c>
      <c r="S1100" s="43">
        <f t="shared" si="78"/>
        <v>3</v>
      </c>
      <c r="T1100" s="46">
        <f t="shared" si="74"/>
        <v>8.2518043985458469</v>
      </c>
      <c r="U1100" s="43">
        <v>0.71648134899442439</v>
      </c>
      <c r="V1100" s="43"/>
    </row>
    <row r="1101" spans="1:26" ht="15.75" x14ac:dyDescent="0.25">
      <c r="A1101" s="43">
        <f t="shared" si="84"/>
        <v>1962</v>
      </c>
      <c r="B1101" s="43">
        <f t="shared" si="85"/>
        <v>2</v>
      </c>
      <c r="C1101" s="46">
        <f>Shiller!B1102</f>
        <v>70.22</v>
      </c>
      <c r="D1101" s="44">
        <f>Shiller!C1102/12</f>
        <v>0.16944416666666665</v>
      </c>
      <c r="E1101" s="47">
        <f t="shared" si="83"/>
        <v>2.4130470900977875E-3</v>
      </c>
      <c r="F1101" s="46">
        <f>Shiller!E1102</f>
        <v>30.1</v>
      </c>
      <c r="G1101" s="44">
        <f t="shared" si="82"/>
        <v>1.0034099140795596</v>
      </c>
      <c r="H1101" s="44">
        <f>'x calcs'!J173</f>
        <v>1.5619099044486631</v>
      </c>
      <c r="I1101" s="43">
        <f t="shared" si="72"/>
        <v>1.4936139138396651</v>
      </c>
      <c r="J1101" s="43">
        <f t="shared" si="73"/>
        <v>0.99975280784616594</v>
      </c>
      <c r="K1101" s="43">
        <f>PCE!B53</f>
        <v>354.5</v>
      </c>
      <c r="L1101" s="43">
        <f>y!B65</f>
        <v>459.6</v>
      </c>
      <c r="M1101" s="43">
        <v>1</v>
      </c>
      <c r="N1101" s="48">
        <f t="shared" si="75"/>
        <v>0.77132288946910355</v>
      </c>
      <c r="O1101" s="46">
        <f>Shiller!B1102/Shiller!C1102</f>
        <v>34.534482843414501</v>
      </c>
      <c r="P1101" s="44">
        <f t="shared" si="76"/>
        <v>3.409914079559595E-3</v>
      </c>
      <c r="Q1101" s="161">
        <f t="shared" si="77"/>
        <v>5.5817184650933838</v>
      </c>
      <c r="R1101" s="43">
        <f>SS!I174</f>
        <v>3</v>
      </c>
      <c r="S1101" s="43">
        <f t="shared" si="78"/>
        <v>3</v>
      </c>
      <c r="T1101" s="46">
        <f t="shared" si="74"/>
        <v>8.2518043985458469</v>
      </c>
      <c r="U1101" s="43">
        <v>0.71648134899442439</v>
      </c>
      <c r="V1101" s="43"/>
    </row>
    <row r="1102" spans="1:26" ht="15.75" x14ac:dyDescent="0.25">
      <c r="A1102" s="43">
        <f t="shared" si="84"/>
        <v>1962</v>
      </c>
      <c r="B1102" s="43">
        <f t="shared" si="85"/>
        <v>3</v>
      </c>
      <c r="C1102" s="46">
        <f>Shiller!B1103</f>
        <v>70.290000000000006</v>
      </c>
      <c r="D1102" s="44">
        <f>Shiller!C1103/12</f>
        <v>0.17</v>
      </c>
      <c r="E1102" s="47">
        <f t="shared" si="83"/>
        <v>2.4185517143263621E-3</v>
      </c>
      <c r="F1102" s="46">
        <f>Shiller!E1103</f>
        <v>30.1</v>
      </c>
      <c r="G1102" s="44">
        <f t="shared" si="82"/>
        <v>0.96734484100401452</v>
      </c>
      <c r="H1102" s="44">
        <f>'x calcs'!J174</f>
        <v>1.5676372109016097</v>
      </c>
      <c r="I1102" s="43">
        <f t="shared" si="72"/>
        <v>1.4896405434907862</v>
      </c>
      <c r="J1102" s="43">
        <f t="shared" si="73"/>
        <v>0.96381951733548021</v>
      </c>
      <c r="K1102" s="43">
        <f>PCE!B54</f>
        <v>357.9</v>
      </c>
      <c r="L1102" s="43">
        <f>y!B66</f>
        <v>463.3</v>
      </c>
      <c r="M1102" s="43">
        <v>1</v>
      </c>
      <c r="N1102" s="48">
        <f t="shared" si="75"/>
        <v>0.77250161882149793</v>
      </c>
      <c r="O1102" s="46">
        <f>Shiller!B1103/Shiller!C1103</f>
        <v>34.455882352941181</v>
      </c>
      <c r="P1102" s="44">
        <f t="shared" si="76"/>
        <v>-3.2655158995985478E-2</v>
      </c>
      <c r="Q1102" s="161">
        <f t="shared" si="77"/>
        <v>5.8543484131593093</v>
      </c>
      <c r="R1102" s="43">
        <f>SS!I175</f>
        <v>3</v>
      </c>
      <c r="S1102" s="43">
        <f t="shared" si="78"/>
        <v>3</v>
      </c>
      <c r="T1102" s="46">
        <f t="shared" si="74"/>
        <v>8.2518043985458469</v>
      </c>
      <c r="U1102" s="43">
        <v>0.71648134899442439</v>
      </c>
      <c r="V1102" s="43"/>
    </row>
    <row r="1103" spans="1:26" ht="15.75" x14ac:dyDescent="0.25">
      <c r="A1103" s="43">
        <f t="shared" si="84"/>
        <v>1962</v>
      </c>
      <c r="B1103" s="43">
        <f t="shared" si="85"/>
        <v>4</v>
      </c>
      <c r="C1103" s="46">
        <f>Shiller!B1104</f>
        <v>68.05</v>
      </c>
      <c r="D1103" s="44">
        <f>Shiller!C1104/12</f>
        <v>0.17055583333333335</v>
      </c>
      <c r="E1103" s="47">
        <f t="shared" si="83"/>
        <v>2.5063311290717612E-3</v>
      </c>
      <c r="F1103" s="46">
        <f>Shiller!E1104</f>
        <v>30.2</v>
      </c>
      <c r="G1103" s="44">
        <f t="shared" si="82"/>
        <v>0.92814924075434746</v>
      </c>
      <c r="H1103" s="44">
        <f>'x calcs'!J175</f>
        <v>1.5733855185909993</v>
      </c>
      <c r="I1103" s="43">
        <f t="shared" si="72"/>
        <v>1.4321418569404623</v>
      </c>
      <c r="J1103" s="43">
        <f t="shared" si="73"/>
        <v>0.92558461238578271</v>
      </c>
      <c r="K1103" s="43">
        <f>PCE!B55</f>
        <v>359.6</v>
      </c>
      <c r="L1103" s="43">
        <f>y!B67</f>
        <v>466.1</v>
      </c>
      <c r="M1103" s="43">
        <v>1</v>
      </c>
      <c r="N1103" s="48">
        <f t="shared" si="75"/>
        <v>0.77150826003003647</v>
      </c>
      <c r="O1103" s="46">
        <f>Shiller!B1104/Shiller!C1104</f>
        <v>33.249131516072445</v>
      </c>
      <c r="P1103" s="44">
        <f t="shared" si="76"/>
        <v>-7.185075924565254E-2</v>
      </c>
      <c r="Q1103" s="161">
        <f t="shared" si="77"/>
        <v>5.9985331887815265</v>
      </c>
      <c r="R1103" s="43">
        <f>SS!I176</f>
        <v>3</v>
      </c>
      <c r="S1103" s="43">
        <f t="shared" si="78"/>
        <v>3</v>
      </c>
      <c r="T1103" s="46">
        <f t="shared" si="74"/>
        <v>8.2518043985458469</v>
      </c>
      <c r="U1103" s="43">
        <v>0.71648134899442439</v>
      </c>
      <c r="V1103" s="43"/>
    </row>
    <row r="1104" spans="1:26" ht="15.75" x14ac:dyDescent="0.25">
      <c r="A1104" s="43">
        <f t="shared" si="84"/>
        <v>1962</v>
      </c>
      <c r="B1104" s="43">
        <f t="shared" si="85"/>
        <v>5</v>
      </c>
      <c r="C1104" s="46">
        <f>Shiller!B1105</f>
        <v>62.99</v>
      </c>
      <c r="D1104" s="44">
        <f>Shiller!C1105/12</f>
        <v>0.17111083333333332</v>
      </c>
      <c r="E1104" s="47">
        <f t="shared" si="83"/>
        <v>2.7164761602370743E-3</v>
      </c>
      <c r="F1104" s="46">
        <f>Shiller!E1105</f>
        <v>30.2</v>
      </c>
      <c r="G1104" s="44">
        <f t="shared" si="82"/>
        <v>0.8858725326771445</v>
      </c>
      <c r="H1104" s="44">
        <f>'x calcs'!J176</f>
        <v>1.5777569237227214</v>
      </c>
      <c r="I1104" s="43">
        <f t="shared" si="72"/>
        <v>1.3219790438203964</v>
      </c>
      <c r="J1104" s="43">
        <f t="shared" si="73"/>
        <v>0.88342562031724803</v>
      </c>
      <c r="K1104" s="43">
        <f>PCE!B56</f>
        <v>362.5</v>
      </c>
      <c r="L1104" s="43">
        <f>y!B68</f>
        <v>466.9</v>
      </c>
      <c r="M1104" s="43">
        <v>1</v>
      </c>
      <c r="N1104" s="48">
        <f t="shared" si="75"/>
        <v>0.77639751552795033</v>
      </c>
      <c r="O1104" s="46">
        <f>Shiller!B1105/Shiller!C1105</f>
        <v>30.676997852269242</v>
      </c>
      <c r="P1104" s="44">
        <f t="shared" si="76"/>
        <v>-0.1141274673228555</v>
      </c>
      <c r="Q1104" s="161">
        <f t="shared" si="77"/>
        <v>7.7891682056188811</v>
      </c>
      <c r="R1104" s="43">
        <f>SS!I177</f>
        <v>3</v>
      </c>
      <c r="S1104" s="43">
        <f t="shared" si="78"/>
        <v>2</v>
      </c>
      <c r="T1104" s="46">
        <f t="shared" si="74"/>
        <v>8.2518043985458469</v>
      </c>
      <c r="U1104" s="43">
        <v>0.71648134899442439</v>
      </c>
      <c r="V1104" s="43"/>
    </row>
    <row r="1105" spans="1:22" ht="15.75" x14ac:dyDescent="0.25">
      <c r="A1105" s="43">
        <f t="shared" si="84"/>
        <v>1962</v>
      </c>
      <c r="B1105" s="43">
        <f t="shared" si="85"/>
        <v>6</v>
      </c>
      <c r="C1105" s="46">
        <f>Shiller!B1106</f>
        <v>55.63</v>
      </c>
      <c r="D1105" s="44">
        <f>Shiller!C1106/12</f>
        <v>0.17166666666666666</v>
      </c>
      <c r="E1105" s="47">
        <f t="shared" si="83"/>
        <v>3.0858649409790878E-3</v>
      </c>
      <c r="F1105" s="46">
        <f>Shiller!E1106</f>
        <v>30.2</v>
      </c>
      <c r="G1105" s="44">
        <f t="shared" si="82"/>
        <v>1.0237937599260554</v>
      </c>
      <c r="H1105" s="44">
        <f>'x calcs'!J177</f>
        <v>1.5821404741186524</v>
      </c>
      <c r="I1105" s="43">
        <f t="shared" si="72"/>
        <v>1.164279032276565</v>
      </c>
      <c r="J1105" s="43">
        <f t="shared" si="73"/>
        <v>1.0209657401829386</v>
      </c>
      <c r="K1105" s="43">
        <f>PCE!B57</f>
        <v>360.9</v>
      </c>
      <c r="L1105" s="43">
        <f>y!B69</f>
        <v>468.2</v>
      </c>
      <c r="M1105" s="43">
        <v>1</v>
      </c>
      <c r="N1105" s="48">
        <f t="shared" si="75"/>
        <v>0.77082443400256295</v>
      </c>
      <c r="O1105" s="46">
        <f>Shiller!B1106/Shiller!C1106</f>
        <v>27.00485436893204</v>
      </c>
      <c r="P1105" s="44">
        <f t="shared" si="76"/>
        <v>2.3793759926055369E-2</v>
      </c>
      <c r="Q1105" s="161">
        <f t="shared" si="77"/>
        <v>7.6880172621119653</v>
      </c>
      <c r="R1105" s="43">
        <f>SS!I178</f>
        <v>2</v>
      </c>
      <c r="S1105" s="43">
        <f t="shared" si="78"/>
        <v>3</v>
      </c>
      <c r="T1105" s="46">
        <f t="shared" si="74"/>
        <v>6.8781256626538552</v>
      </c>
      <c r="U1105" s="43">
        <v>0.71648134899442439</v>
      </c>
      <c r="V1105" s="43"/>
    </row>
    <row r="1106" spans="1:22" ht="15.75" x14ac:dyDescent="0.25">
      <c r="A1106" s="43">
        <f t="shared" si="84"/>
        <v>1962</v>
      </c>
      <c r="B1106" s="43">
        <f t="shared" si="85"/>
        <v>7</v>
      </c>
      <c r="C1106" s="46">
        <f>Shiller!B1107</f>
        <v>56.97</v>
      </c>
      <c r="D1106" s="44">
        <f>Shiller!C1107/12</f>
        <v>0.17222249999999997</v>
      </c>
      <c r="E1106" s="47">
        <f t="shared" si="83"/>
        <v>3.0230384412848863E-3</v>
      </c>
      <c r="F1106" s="46">
        <f>Shiller!E1107</f>
        <v>30.3</v>
      </c>
      <c r="G1106" s="44">
        <f t="shared" si="82"/>
        <v>1.0302303405301036</v>
      </c>
      <c r="H1106" s="44">
        <f>'x calcs'!J178</f>
        <v>1.5865362035225059</v>
      </c>
      <c r="I1106" s="43">
        <f t="shared" si="72"/>
        <v>1.1850961961204993</v>
      </c>
      <c r="J1106" s="43">
        <f t="shared" si="73"/>
        <v>1.0255349006043866</v>
      </c>
      <c r="K1106" s="43">
        <f>PCE!B58</f>
        <v>361.9</v>
      </c>
      <c r="L1106" s="43">
        <f>y!B70</f>
        <v>470</v>
      </c>
      <c r="M1106" s="43">
        <v>1</v>
      </c>
      <c r="N1106" s="48">
        <f t="shared" si="75"/>
        <v>0.76999999999999991</v>
      </c>
      <c r="O1106" s="46">
        <f>Shiller!B1107/Shiller!C1107</f>
        <v>27.56608457083134</v>
      </c>
      <c r="P1106" s="44">
        <f t="shared" si="76"/>
        <v>3.023034053010365E-2</v>
      </c>
      <c r="Q1106" s="161">
        <f t="shared" si="77"/>
        <v>7.3486207027043626</v>
      </c>
      <c r="R1106" s="43">
        <f>SS!I179</f>
        <v>3</v>
      </c>
      <c r="S1106" s="43">
        <f t="shared" si="78"/>
        <v>2</v>
      </c>
      <c r="T1106" s="46">
        <f t="shared" si="74"/>
        <v>8.2518043985458469</v>
      </c>
      <c r="U1106" s="43">
        <v>13.121488511756741</v>
      </c>
      <c r="V1106" s="43"/>
    </row>
    <row r="1107" spans="1:22" ht="15.75" x14ac:dyDescent="0.25">
      <c r="A1107" s="43">
        <f t="shared" si="84"/>
        <v>1962</v>
      </c>
      <c r="B1107" s="43">
        <f t="shared" si="85"/>
        <v>8</v>
      </c>
      <c r="C1107" s="46">
        <f>Shiller!B1108</f>
        <v>58.52</v>
      </c>
      <c r="D1107" s="44">
        <f>Shiller!C1108/12</f>
        <v>0.1727775</v>
      </c>
      <c r="E1107" s="47">
        <f t="shared" si="83"/>
        <v>2.9524521531100476E-3</v>
      </c>
      <c r="F1107" s="46">
        <f>Shiller!E1108</f>
        <v>30.3</v>
      </c>
      <c r="G1107" s="44">
        <f t="shared" si="82"/>
        <v>0.99080635725078248</v>
      </c>
      <c r="H1107" s="44">
        <f>'x calcs'!J179</f>
        <v>1.5938216793289732</v>
      </c>
      <c r="I1107" s="43">
        <f t="shared" si="72"/>
        <v>1.2117749183375801</v>
      </c>
      <c r="J1107" s="43">
        <f t="shared" si="73"/>
        <v>0.98629080458936835</v>
      </c>
      <c r="K1107" s="43">
        <f>PCE!B59</f>
        <v>363.4</v>
      </c>
      <c r="L1107" s="43">
        <f>y!B71</f>
        <v>471.3</v>
      </c>
      <c r="M1107" s="43">
        <v>1</v>
      </c>
      <c r="N1107" s="48">
        <f t="shared" si="75"/>
        <v>0.77105877360492248</v>
      </c>
      <c r="O1107" s="46">
        <f>Shiller!B1108/Shiller!C1108</f>
        <v>28.225125763867791</v>
      </c>
      <c r="P1107" s="44">
        <f t="shared" si="76"/>
        <v>-9.1936427492175232E-3</v>
      </c>
      <c r="Q1107" s="161">
        <f t="shared" si="77"/>
        <v>7.3791738285509147</v>
      </c>
      <c r="R1107" s="43">
        <f>SS!I180</f>
        <v>2</v>
      </c>
      <c r="S1107" s="43">
        <f t="shared" si="78"/>
        <v>2</v>
      </c>
      <c r="T1107" s="46">
        <f t="shared" si="74"/>
        <v>6.8781256626538552</v>
      </c>
      <c r="U1107" s="43">
        <v>13.121488511756741</v>
      </c>
      <c r="V1107" s="43"/>
    </row>
    <row r="1108" spans="1:22" ht="15.75" x14ac:dyDescent="0.25">
      <c r="A1108" s="43">
        <f t="shared" si="84"/>
        <v>1962</v>
      </c>
      <c r="B1108" s="43">
        <f t="shared" si="85"/>
        <v>9</v>
      </c>
      <c r="C1108" s="46">
        <f>Shiller!B1109</f>
        <v>58</v>
      </c>
      <c r="D1108" s="44">
        <f>Shiller!C1109/12</f>
        <v>0.17333333333333334</v>
      </c>
      <c r="E1108" s="47">
        <f t="shared" si="83"/>
        <v>2.9885057471264369E-3</v>
      </c>
      <c r="F1108" s="46">
        <f>Shiller!E1109</f>
        <v>30.4</v>
      </c>
      <c r="G1108" s="44">
        <f t="shared" si="82"/>
        <v>0.97143678160919533</v>
      </c>
      <c r="H1108" s="44">
        <f>'x calcs'!J180</f>
        <v>1.6011406105067134</v>
      </c>
      <c r="I1108" s="43">
        <f t="shared" si="72"/>
        <v>1.1915847517216576</v>
      </c>
      <c r="J1108" s="43">
        <f t="shared" si="73"/>
        <v>0.967009933502462</v>
      </c>
      <c r="K1108" s="43">
        <f>PCE!B60</f>
        <v>369.3</v>
      </c>
      <c r="L1108" s="43">
        <f>y!B72</f>
        <v>473.8</v>
      </c>
      <c r="M1108" s="43">
        <v>1</v>
      </c>
      <c r="N1108" s="48">
        <f t="shared" si="75"/>
        <v>0.77944280287040946</v>
      </c>
      <c r="O1108" s="46">
        <f>Shiller!B1109/Shiller!C1109</f>
        <v>27.884615384615383</v>
      </c>
      <c r="P1108" s="44">
        <f t="shared" si="76"/>
        <v>-2.8563218390804668E-2</v>
      </c>
      <c r="Q1108" s="161">
        <f t="shared" si="77"/>
        <v>9.2541266949458016</v>
      </c>
      <c r="R1108" s="43">
        <f>SS!I181</f>
        <v>2</v>
      </c>
      <c r="S1108" s="43">
        <f t="shared" si="78"/>
        <v>2</v>
      </c>
      <c r="T1108" s="46">
        <f t="shared" si="74"/>
        <v>6.8781256626538552</v>
      </c>
      <c r="U1108" s="43">
        <v>13.121488511756741</v>
      </c>
      <c r="V1108" s="43"/>
    </row>
    <row r="1109" spans="1:22" ht="15.75" x14ac:dyDescent="0.25">
      <c r="A1109" s="43">
        <f t="shared" si="84"/>
        <v>1962</v>
      </c>
      <c r="B1109" s="43">
        <f t="shared" si="85"/>
        <v>10</v>
      </c>
      <c r="C1109" s="46">
        <f>Shiller!B1110</f>
        <v>56.17</v>
      </c>
      <c r="D1109" s="44">
        <f>Shiller!C1110/12</f>
        <v>0.1747225</v>
      </c>
      <c r="E1109" s="47">
        <f t="shared" si="83"/>
        <v>3.1106017447035785E-3</v>
      </c>
      <c r="F1109" s="46">
        <f>Shiller!E1110</f>
        <v>30.4</v>
      </c>
      <c r="G1109" s="44">
        <f t="shared" si="82"/>
        <v>1.072008589994659</v>
      </c>
      <c r="H1109" s="44">
        <f>'x calcs'!J181</f>
        <v>1.6084931506849329</v>
      </c>
      <c r="I1109" s="43">
        <f t="shared" si="72"/>
        <v>1.1487132336461994</v>
      </c>
      <c r="J1109" s="43">
        <f t="shared" si="73"/>
        <v>1.0696092210956119</v>
      </c>
      <c r="K1109" s="43">
        <f>PCE!B61</f>
        <v>367.1</v>
      </c>
      <c r="L1109" s="43">
        <f>y!B73</f>
        <v>475.6</v>
      </c>
      <c r="M1109" s="43">
        <v>1</v>
      </c>
      <c r="N1109" s="48">
        <f t="shared" si="75"/>
        <v>0.77186711522287643</v>
      </c>
      <c r="O1109" s="46">
        <f>Shiller!B1110/Shiller!C1110</f>
        <v>26.790100492686022</v>
      </c>
      <c r="P1109" s="44">
        <f t="shared" si="76"/>
        <v>7.2008589994658978E-2</v>
      </c>
      <c r="Q1109" s="161">
        <f t="shared" si="77"/>
        <v>7.9718403174347161</v>
      </c>
      <c r="R1109" s="43">
        <f>SS!I182</f>
        <v>2</v>
      </c>
      <c r="S1109" s="43">
        <f t="shared" si="78"/>
        <v>2</v>
      </c>
      <c r="T1109" s="46">
        <f t="shared" si="74"/>
        <v>6.8781256626538552</v>
      </c>
      <c r="U1109" s="43">
        <v>13.121488511756741</v>
      </c>
      <c r="V1109" s="43"/>
    </row>
    <row r="1110" spans="1:22" ht="15.75" x14ac:dyDescent="0.25">
      <c r="A1110" s="43">
        <f t="shared" si="84"/>
        <v>1962</v>
      </c>
      <c r="B1110" s="43">
        <f t="shared" si="85"/>
        <v>11</v>
      </c>
      <c r="C1110" s="46">
        <f>Shiller!B1111</f>
        <v>60.04</v>
      </c>
      <c r="D1110" s="44">
        <f>Shiller!C1111/12</f>
        <v>0.17611083333333333</v>
      </c>
      <c r="E1110" s="47">
        <f t="shared" si="83"/>
        <v>2.9332250721741059E-3</v>
      </c>
      <c r="F1110" s="46">
        <f>Shiller!E1111</f>
        <v>30.4</v>
      </c>
      <c r="G1110" s="44">
        <f t="shared" si="82"/>
        <v>1.0462376887630469</v>
      </c>
      <c r="H1110" s="44">
        <f>'x calcs'!J182</f>
        <v>1.6121118787076967</v>
      </c>
      <c r="I1110" s="43">
        <f t="shared" si="72"/>
        <v>1.225101077713789</v>
      </c>
      <c r="J1110" s="43">
        <f t="shared" si="73"/>
        <v>1.0438957699738503</v>
      </c>
      <c r="K1110" s="43">
        <f>PCE!B62</f>
        <v>372.2</v>
      </c>
      <c r="L1110" s="43">
        <f>y!B74</f>
        <v>478.1</v>
      </c>
      <c r="M1110" s="43">
        <v>1</v>
      </c>
      <c r="N1110" s="48">
        <f t="shared" si="75"/>
        <v>0.77849822212926156</v>
      </c>
      <c r="O1110" s="46">
        <f>Shiller!B1111/Shiller!C1111</f>
        <v>28.410139448169478</v>
      </c>
      <c r="P1110" s="44">
        <f t="shared" si="76"/>
        <v>4.6237688763046902E-2</v>
      </c>
      <c r="Q1110" s="161">
        <f t="shared" si="77"/>
        <v>8.8997833083629789</v>
      </c>
      <c r="R1110" s="43">
        <f>SS!I183</f>
        <v>2</v>
      </c>
      <c r="S1110" s="43">
        <f t="shared" si="78"/>
        <v>3</v>
      </c>
      <c r="T1110" s="46">
        <f t="shared" si="74"/>
        <v>6.8781256626538552</v>
      </c>
      <c r="U1110" s="43">
        <v>13.121488511756741</v>
      </c>
      <c r="V1110" s="43"/>
    </row>
    <row r="1111" spans="1:22" ht="15.75" x14ac:dyDescent="0.25">
      <c r="A1111" s="43">
        <f t="shared" si="84"/>
        <v>1962</v>
      </c>
      <c r="B1111" s="43">
        <f t="shared" si="85"/>
        <v>12</v>
      </c>
      <c r="C1111" s="46">
        <f>Shiller!B1112</f>
        <v>62.64</v>
      </c>
      <c r="D1111" s="44">
        <f>Shiller!C1112/12</f>
        <v>0.17749999999999999</v>
      </c>
      <c r="E1111" s="47">
        <f t="shared" si="83"/>
        <v>2.8336526181353765E-3</v>
      </c>
      <c r="F1111" s="46">
        <f>Shiller!E1112</f>
        <v>30.4</v>
      </c>
      <c r="G1111" s="44">
        <f t="shared" si="82"/>
        <v>1.0414671136653895</v>
      </c>
      <c r="H1111" s="44">
        <f>'x calcs'!J183</f>
        <v>1.615738748010078</v>
      </c>
      <c r="I1111" s="43">
        <f t="shared" si="72"/>
        <v>1.2752843356187318</v>
      </c>
      <c r="J1111" s="43">
        <f t="shared" si="73"/>
        <v>1.0391356799351916</v>
      </c>
      <c r="K1111" s="43">
        <f>PCE!B63</f>
        <v>374.1</v>
      </c>
      <c r="L1111" s="43">
        <f>y!B75</f>
        <v>480.1</v>
      </c>
      <c r="M1111" s="43">
        <v>1</v>
      </c>
      <c r="N1111" s="48">
        <f t="shared" si="75"/>
        <v>0.77921266402832745</v>
      </c>
      <c r="O1111" s="46">
        <f>Shiller!B1112/Shiller!C1112</f>
        <v>29.408450704225356</v>
      </c>
      <c r="P1111" s="44">
        <f t="shared" si="76"/>
        <v>4.1467113665389466E-2</v>
      </c>
      <c r="Q1111" s="161">
        <f t="shared" si="77"/>
        <v>8.7577798500624837</v>
      </c>
      <c r="R1111" s="43">
        <f>SS!I184</f>
        <v>3</v>
      </c>
      <c r="S1111" s="43">
        <f t="shared" si="78"/>
        <v>3</v>
      </c>
      <c r="T1111" s="46">
        <f t="shared" si="74"/>
        <v>8.2518043985458469</v>
      </c>
      <c r="U1111" s="43">
        <v>13.121488511756741</v>
      </c>
      <c r="V1111" s="43"/>
    </row>
    <row r="1112" spans="1:22" ht="15.75" x14ac:dyDescent="0.25">
      <c r="A1112" s="43">
        <f t="shared" si="84"/>
        <v>1963</v>
      </c>
      <c r="B1112" s="43">
        <f t="shared" si="85"/>
        <v>1</v>
      </c>
      <c r="C1112" s="46">
        <f>Shiller!B1113</f>
        <v>65.06</v>
      </c>
      <c r="D1112" s="44">
        <f>Shiller!C1113/12</f>
        <v>0.17805583333333333</v>
      </c>
      <c r="E1112" s="47">
        <f t="shared" si="83"/>
        <v>2.7367942412132389E-3</v>
      </c>
      <c r="F1112" s="46">
        <f>Shiller!E1113</f>
        <v>30.4</v>
      </c>
      <c r="G1112" s="44">
        <f t="shared" si="82"/>
        <v>1.0159553617173891</v>
      </c>
      <c r="H1112" s="44">
        <f>'x calcs'!J184</f>
        <v>1.6193737769080248</v>
      </c>
      <c r="I1112" s="43">
        <f t="shared" si="72"/>
        <v>1.321579742407377</v>
      </c>
      <c r="J1112" s="43">
        <f t="shared" si="73"/>
        <v>1.0135748649366554</v>
      </c>
      <c r="K1112" s="43">
        <f>PCE!B64</f>
        <v>374.9</v>
      </c>
      <c r="L1112" s="43">
        <f>y!B76</f>
        <v>484.2</v>
      </c>
      <c r="M1112" s="43">
        <v>1</v>
      </c>
      <c r="N1112" s="48">
        <f t="shared" si="75"/>
        <v>0.77426683188764966</v>
      </c>
      <c r="O1112" s="46">
        <f>Shiller!B1113/Shiller!C1113</f>
        <v>30.449250469188037</v>
      </c>
      <c r="P1112" s="44">
        <f t="shared" si="76"/>
        <v>1.5955361717389094E-2</v>
      </c>
      <c r="Q1112" s="161">
        <f t="shared" si="77"/>
        <v>7.4049957154599424</v>
      </c>
      <c r="R1112" s="43">
        <f>SS!I185</f>
        <v>3</v>
      </c>
      <c r="S1112" s="43">
        <f t="shared" si="78"/>
        <v>3</v>
      </c>
      <c r="T1112" s="46">
        <f t="shared" si="74"/>
        <v>8.2518043985458469</v>
      </c>
      <c r="U1112" s="43">
        <v>7.2392650991453422</v>
      </c>
      <c r="V1112" s="43"/>
    </row>
    <row r="1113" spans="1:22" ht="15.75" x14ac:dyDescent="0.25">
      <c r="A1113" s="43">
        <f t="shared" si="84"/>
        <v>1963</v>
      </c>
      <c r="B1113" s="43">
        <f t="shared" si="85"/>
        <v>2</v>
      </c>
      <c r="C1113" s="46">
        <f>Shiller!B1114</f>
        <v>65.92</v>
      </c>
      <c r="D1113" s="44">
        <f>Shiller!C1114/12</f>
        <v>0.17861083333333336</v>
      </c>
      <c r="E1113" s="47">
        <f t="shared" si="83"/>
        <v>2.7095090008090617E-3</v>
      </c>
      <c r="F1113" s="46">
        <f>Shiller!E1114</f>
        <v>30.4</v>
      </c>
      <c r="G1113" s="44">
        <f t="shared" si="82"/>
        <v>0.99565077909471311</v>
      </c>
      <c r="H1113" s="44">
        <f>'x calcs'!J185</f>
        <v>1.623187359097388</v>
      </c>
      <c r="I1113" s="43">
        <f t="shared" si="72"/>
        <v>1.3359031170852522</v>
      </c>
      <c r="J1113" s="43">
        <f t="shared" si="73"/>
        <v>0.99331792261853924</v>
      </c>
      <c r="K1113" s="43">
        <f>PCE!B65</f>
        <v>373.8</v>
      </c>
      <c r="L1113" s="43">
        <f>y!B77</f>
        <v>482</v>
      </c>
      <c r="M1113" s="43">
        <v>1</v>
      </c>
      <c r="N1113" s="48">
        <f t="shared" si="75"/>
        <v>0.77551867219917014</v>
      </c>
      <c r="O1113" s="46">
        <f>Shiller!B1114/Shiller!C1114</f>
        <v>30.755879869175534</v>
      </c>
      <c r="P1113" s="44">
        <f t="shared" si="76"/>
        <v>-4.349220905286888E-3</v>
      </c>
      <c r="Q1113" s="161">
        <f t="shared" si="77"/>
        <v>7.5799424737213865</v>
      </c>
      <c r="R1113" s="43">
        <f>SS!I186</f>
        <v>3</v>
      </c>
      <c r="S1113" s="43">
        <f t="shared" si="78"/>
        <v>3</v>
      </c>
      <c r="T1113" s="46">
        <f t="shared" si="74"/>
        <v>8.2518043985458469</v>
      </c>
      <c r="U1113" s="43">
        <v>7.2392650991453422</v>
      </c>
      <c r="V1113" s="43"/>
    </row>
    <row r="1114" spans="1:22" ht="15.75" x14ac:dyDescent="0.25">
      <c r="A1114" s="43">
        <f t="shared" si="84"/>
        <v>1963</v>
      </c>
      <c r="B1114" s="43">
        <f t="shared" si="85"/>
        <v>3</v>
      </c>
      <c r="C1114" s="46">
        <f>Shiller!B1115</f>
        <v>65.67</v>
      </c>
      <c r="D1114" s="44">
        <f>Shiller!C1115/12</f>
        <v>0.17916666666666667</v>
      </c>
      <c r="E1114" s="47">
        <f t="shared" si="83"/>
        <v>2.7282879041673012E-3</v>
      </c>
      <c r="F1114" s="46">
        <f>Shiller!E1115</f>
        <v>30.5</v>
      </c>
      <c r="G1114" s="44">
        <f t="shared" si="82"/>
        <v>1.0497817369676667</v>
      </c>
      <c r="H1114" s="44">
        <f>'x calcs'!J186</f>
        <v>1.6270099221714134</v>
      </c>
      <c r="I1114" s="43">
        <f t="shared" si="72"/>
        <v>1.3233568675628027</v>
      </c>
      <c r="J1114" s="43">
        <f t="shared" si="73"/>
        <v>1.0473217471443841</v>
      </c>
      <c r="K1114" s="43">
        <f>PCE!B66</f>
        <v>375.4</v>
      </c>
      <c r="L1114" s="43">
        <f>y!B78</f>
        <v>483.7</v>
      </c>
      <c r="M1114" s="43">
        <v>1</v>
      </c>
      <c r="N1114" s="48">
        <f t="shared" si="75"/>
        <v>0.77610088898077323</v>
      </c>
      <c r="O1114" s="46">
        <f>Shiller!B1115/Shiller!C1115</f>
        <v>30.54418604651163</v>
      </c>
      <c r="P1114" s="44">
        <f t="shared" si="76"/>
        <v>4.9781736967666745E-2</v>
      </c>
      <c r="Q1114" s="161">
        <f t="shared" si="77"/>
        <v>7.7653847168198702</v>
      </c>
      <c r="R1114" s="43">
        <f>SS!I187</f>
        <v>3</v>
      </c>
      <c r="S1114" s="43">
        <f t="shared" si="78"/>
        <v>3</v>
      </c>
      <c r="T1114" s="46">
        <f t="shared" si="74"/>
        <v>8.2518043985458469</v>
      </c>
      <c r="U1114" s="43">
        <v>7.2392650991453422</v>
      </c>
      <c r="V1114" s="43"/>
    </row>
    <row r="1115" spans="1:22" ht="15.75" x14ac:dyDescent="0.25">
      <c r="A1115" s="43">
        <f t="shared" si="84"/>
        <v>1963</v>
      </c>
      <c r="B1115" s="43">
        <f t="shared" si="85"/>
        <v>4</v>
      </c>
      <c r="C1115" s="46">
        <f>Shiller!B1116</f>
        <v>68.760000000000005</v>
      </c>
      <c r="D1115" s="44">
        <f>Shiller!C1116/12</f>
        <v>0.18055583333333333</v>
      </c>
      <c r="E1115" s="47">
        <f t="shared" si="83"/>
        <v>2.6258847197983323E-3</v>
      </c>
      <c r="F1115" s="46">
        <f>Shiller!E1116</f>
        <v>30.5</v>
      </c>
      <c r="G1115" s="44">
        <f t="shared" si="82"/>
        <v>1.0226956927477215</v>
      </c>
      <c r="H1115" s="44">
        <f>'x calcs'!J187</f>
        <v>1.6308414872798453</v>
      </c>
      <c r="I1115" s="43">
        <f t="shared" si="72"/>
        <v>1.3823699280967257</v>
      </c>
      <c r="J1115" s="43">
        <f t="shared" si="73"/>
        <v>1.0189532646302319</v>
      </c>
      <c r="K1115" s="43">
        <f>PCE!B67</f>
        <v>376.8</v>
      </c>
      <c r="L1115" s="43">
        <f>y!B79</f>
        <v>485.1</v>
      </c>
      <c r="M1115" s="43">
        <v>1</v>
      </c>
      <c r="N1115" s="48">
        <f t="shared" si="75"/>
        <v>0.77674706246134817</v>
      </c>
      <c r="O1115" s="46">
        <f>Shiller!B1116/Shiller!C1116</f>
        <v>31.735335791791094</v>
      </c>
      <c r="P1115" s="44">
        <f t="shared" si="76"/>
        <v>2.2695692747721541E-2</v>
      </c>
      <c r="Q1115" s="161">
        <f t="shared" si="77"/>
        <v>7.5522824138550861</v>
      </c>
      <c r="R1115" s="43">
        <f>SS!I188</f>
        <v>3</v>
      </c>
      <c r="S1115" s="43">
        <f t="shared" si="78"/>
        <v>3</v>
      </c>
      <c r="T1115" s="46">
        <f t="shared" si="74"/>
        <v>8.2518043985458469</v>
      </c>
      <c r="U1115" s="43">
        <v>7.2392650991453422</v>
      </c>
      <c r="V1115" s="43"/>
    </row>
    <row r="1116" spans="1:22" ht="15.75" x14ac:dyDescent="0.25">
      <c r="A1116" s="43">
        <f t="shared" si="84"/>
        <v>1963</v>
      </c>
      <c r="B1116" s="43">
        <f t="shared" si="85"/>
        <v>5</v>
      </c>
      <c r="C1116" s="46">
        <f>Shiller!B1117</f>
        <v>70.14</v>
      </c>
      <c r="D1116" s="44">
        <f>Shiller!C1117/12</f>
        <v>0.18194416666666668</v>
      </c>
      <c r="E1116" s="47">
        <f t="shared" si="83"/>
        <v>2.5940143522478853E-3</v>
      </c>
      <c r="F1116" s="46">
        <f>Shiller!E1117</f>
        <v>30.5</v>
      </c>
      <c r="G1116" s="44">
        <f t="shared" si="82"/>
        <v>0.99889972226415513</v>
      </c>
      <c r="H1116" s="44">
        <f>'x calcs'!J188</f>
        <v>1.6368467442057213</v>
      </c>
      <c r="I1116" s="43">
        <f t="shared" si="72"/>
        <v>1.4049404070895197</v>
      </c>
      <c r="J1116" s="43">
        <f t="shared" si="73"/>
        <v>0.99524447978412012</v>
      </c>
      <c r="K1116" s="43">
        <f>PCE!B68</f>
        <v>377.6</v>
      </c>
      <c r="L1116" s="43">
        <f>y!B80</f>
        <v>487.8</v>
      </c>
      <c r="M1116" s="43">
        <v>1</v>
      </c>
      <c r="N1116" s="48">
        <f t="shared" si="75"/>
        <v>0.77408774087740884</v>
      </c>
      <c r="O1116" s="46">
        <f>Shiller!B1117/Shiller!C1117</f>
        <v>32.12523988586242</v>
      </c>
      <c r="P1116" s="44">
        <f t="shared" si="76"/>
        <v>-1.1002777358448679E-3</v>
      </c>
      <c r="Q1116" s="161">
        <f t="shared" si="77"/>
        <v>6.8747607053602326</v>
      </c>
      <c r="R1116" s="43">
        <f>SS!I189</f>
        <v>3</v>
      </c>
      <c r="S1116" s="43">
        <f t="shared" si="78"/>
        <v>3</v>
      </c>
      <c r="T1116" s="46">
        <f t="shared" si="74"/>
        <v>8.2518043985458469</v>
      </c>
      <c r="U1116" s="43">
        <v>7.2392650991453422</v>
      </c>
      <c r="V1116" s="43"/>
    </row>
    <row r="1117" spans="1:22" ht="15.75" x14ac:dyDescent="0.25">
      <c r="A1117" s="43">
        <f t="shared" si="84"/>
        <v>1963</v>
      </c>
      <c r="B1117" s="43">
        <f t="shared" si="85"/>
        <v>6</v>
      </c>
      <c r="C1117" s="46">
        <f>Shiller!B1118</f>
        <v>70.11</v>
      </c>
      <c r="D1117" s="44">
        <f>Shiller!C1118/12</f>
        <v>0.18333333333333335</v>
      </c>
      <c r="E1117" s="47">
        <f t="shared" si="83"/>
        <v>2.6149384300860556E-3</v>
      </c>
      <c r="F1117" s="46">
        <f>Shiller!E1118</f>
        <v>30.6</v>
      </c>
      <c r="G1117" s="44">
        <f t="shared" si="82"/>
        <v>0.98457209556380376</v>
      </c>
      <c r="H1117" s="44">
        <f>'x calcs'!J189</f>
        <v>1.6428741143234844</v>
      </c>
      <c r="I1117" s="43">
        <f t="shared" si="72"/>
        <v>1.3946147490014558</v>
      </c>
      <c r="J1117" s="43">
        <f t="shared" si="73"/>
        <v>0.98096949499068042</v>
      </c>
      <c r="K1117" s="43">
        <f>PCE!B69</f>
        <v>382.1</v>
      </c>
      <c r="L1117" s="43">
        <f>y!B81</f>
        <v>491.4</v>
      </c>
      <c r="M1117" s="43">
        <v>1</v>
      </c>
      <c r="N1117" s="48">
        <f t="shared" si="75"/>
        <v>0.77757427757427766</v>
      </c>
      <c r="O1117" s="46">
        <f>Shiller!B1118/Shiller!C1118</f>
        <v>31.868181818181814</v>
      </c>
      <c r="P1117" s="44">
        <f t="shared" si="76"/>
        <v>-1.5427904436196238E-2</v>
      </c>
      <c r="Q1117" s="161">
        <f t="shared" si="77"/>
        <v>7.6883832954322822</v>
      </c>
      <c r="R1117" s="43">
        <f>SS!I190</f>
        <v>3</v>
      </c>
      <c r="S1117" s="43">
        <f t="shared" si="78"/>
        <v>3</v>
      </c>
      <c r="T1117" s="46">
        <f t="shared" si="74"/>
        <v>8.2518043985458469</v>
      </c>
      <c r="U1117" s="43">
        <v>7.2392650991453422</v>
      </c>
      <c r="V1117" s="43"/>
    </row>
    <row r="1118" spans="1:22" ht="15.75" x14ac:dyDescent="0.25">
      <c r="A1118" s="43">
        <f t="shared" si="84"/>
        <v>1963</v>
      </c>
      <c r="B1118" s="43">
        <f t="shared" si="85"/>
        <v>7</v>
      </c>
      <c r="C1118" s="46">
        <f>Shiller!B1119</f>
        <v>69.069999999999993</v>
      </c>
      <c r="D1118" s="44">
        <f>Shiller!C1119/12</f>
        <v>0.18361083333333331</v>
      </c>
      <c r="E1118" s="47">
        <f t="shared" si="83"/>
        <v>2.6583297138169006E-3</v>
      </c>
      <c r="F1118" s="46">
        <f>Shiller!E1119</f>
        <v>30.7</v>
      </c>
      <c r="G1118" s="44">
        <f t="shared" si="82"/>
        <v>1.0303114352589164</v>
      </c>
      <c r="H1118" s="44">
        <f>'x calcs'!J190</f>
        <v>1.6489236790606676</v>
      </c>
      <c r="I1118" s="43">
        <f t="shared" si="72"/>
        <v>1.3644276943321838</v>
      </c>
      <c r="J1118" s="43">
        <f t="shared" si="73"/>
        <v>1.0243164816259203</v>
      </c>
      <c r="K1118" s="43">
        <f>PCE!B70</f>
        <v>384.9</v>
      </c>
      <c r="L1118" s="43">
        <f>y!B82</f>
        <v>492.5</v>
      </c>
      <c r="M1118" s="43">
        <v>1</v>
      </c>
      <c r="N1118" s="48">
        <f t="shared" si="75"/>
        <v>0.78152284263959382</v>
      </c>
      <c r="O1118" s="46">
        <f>Shiller!B1119/Shiller!C1119</f>
        <v>31.348005065060612</v>
      </c>
      <c r="P1118" s="44">
        <f t="shared" si="76"/>
        <v>3.0311435258916442E-2</v>
      </c>
      <c r="Q1118" s="161">
        <f t="shared" si="77"/>
        <v>8.6771098440340779</v>
      </c>
      <c r="R1118" s="43">
        <f>SS!I191</f>
        <v>3</v>
      </c>
      <c r="S1118" s="43">
        <f t="shared" si="78"/>
        <v>3</v>
      </c>
      <c r="T1118" s="46">
        <f t="shared" si="74"/>
        <v>8.2518043985458469</v>
      </c>
      <c r="U1118" s="43">
        <v>5.8658333613436087</v>
      </c>
      <c r="V1118" s="43"/>
    </row>
    <row r="1119" spans="1:22" ht="15.75" x14ac:dyDescent="0.25">
      <c r="A1119" s="43">
        <f t="shared" si="84"/>
        <v>1963</v>
      </c>
      <c r="B1119" s="43">
        <f t="shared" si="85"/>
        <v>8</v>
      </c>
      <c r="C1119" s="46">
        <f>Shiller!B1120</f>
        <v>70.98</v>
      </c>
      <c r="D1119" s="44">
        <f>Shiller!C1120/12</f>
        <v>0.18388916666666666</v>
      </c>
      <c r="E1119" s="47">
        <f t="shared" si="83"/>
        <v>2.5907180426411195E-3</v>
      </c>
      <c r="F1119" s="46">
        <f>Shiller!E1120</f>
        <v>30.7</v>
      </c>
      <c r="G1119" s="44">
        <f t="shared" si="82"/>
        <v>1.0289361674650135</v>
      </c>
      <c r="H1119" s="44">
        <f>'x calcs'!J191</f>
        <v>1.6585993430602322</v>
      </c>
      <c r="I1119" s="43">
        <f t="shared" si="72"/>
        <v>1.3939786766091111</v>
      </c>
      <c r="J1119" s="43">
        <f t="shared" si="73"/>
        <v>1.0229488422211905</v>
      </c>
      <c r="K1119" s="43">
        <f>PCE!B71</f>
        <v>386.7</v>
      </c>
      <c r="L1119" s="43">
        <f>y!B83</f>
        <v>495</v>
      </c>
      <c r="M1119" s="43">
        <v>1</v>
      </c>
      <c r="N1119" s="48">
        <f t="shared" si="75"/>
        <v>0.78121212121212114</v>
      </c>
      <c r="O1119" s="46">
        <f>Shiller!B1120/Shiller!C1120</f>
        <v>32.166114552697053</v>
      </c>
      <c r="P1119" s="44">
        <f t="shared" si="76"/>
        <v>2.8936167465013485E-2</v>
      </c>
      <c r="Q1119" s="161">
        <f t="shared" si="77"/>
        <v>8.3710098977178298</v>
      </c>
      <c r="R1119" s="43">
        <f>SS!I192</f>
        <v>3</v>
      </c>
      <c r="S1119" s="43">
        <f t="shared" si="78"/>
        <v>3</v>
      </c>
      <c r="T1119" s="46">
        <f t="shared" si="74"/>
        <v>8.2518043985458469</v>
      </c>
      <c r="U1119" s="43">
        <v>5.8658333613436087</v>
      </c>
      <c r="V1119" s="43"/>
    </row>
    <row r="1120" spans="1:22" ht="15.75" x14ac:dyDescent="0.25">
      <c r="A1120" s="43">
        <f t="shared" si="84"/>
        <v>1963</v>
      </c>
      <c r="B1120" s="43">
        <f t="shared" si="85"/>
        <v>9</v>
      </c>
      <c r="C1120" s="46">
        <f>Shiller!B1121</f>
        <v>72.849999999999994</v>
      </c>
      <c r="D1120" s="44">
        <f>Shiller!C1121/12</f>
        <v>0.18416666666666667</v>
      </c>
      <c r="E1120" s="47">
        <f t="shared" si="83"/>
        <v>2.5280256234271339E-3</v>
      </c>
      <c r="F1120" s="46">
        <f>Shiller!E1121</f>
        <v>30.7</v>
      </c>
      <c r="G1120" s="44">
        <f t="shared" si="82"/>
        <v>1.0017440806733875</v>
      </c>
      <c r="H1120" s="44">
        <f>'x calcs'!J192</f>
        <v>1.6683317825643402</v>
      </c>
      <c r="I1120" s="43">
        <f t="shared" si="72"/>
        <v>1.4223574676097692</v>
      </c>
      <c r="J1120" s="43">
        <f t="shared" si="73"/>
        <v>0.99591501842753172</v>
      </c>
      <c r="K1120" s="43">
        <f>PCE!B72</f>
        <v>385.9</v>
      </c>
      <c r="L1120" s="43">
        <f>y!B84</f>
        <v>498.2</v>
      </c>
      <c r="M1120" s="43">
        <v>1</v>
      </c>
      <c r="N1120" s="48">
        <f t="shared" si="75"/>
        <v>0.77458851866720191</v>
      </c>
      <c r="O1120" s="46">
        <f>Shiller!B1121/Shiller!C1121</f>
        <v>32.963800904977376</v>
      </c>
      <c r="P1120" s="44">
        <f t="shared" si="76"/>
        <v>1.7440806733874936E-3</v>
      </c>
      <c r="Q1120" s="161">
        <f t="shared" si="77"/>
        <v>6.7344503419043331</v>
      </c>
      <c r="R1120" s="43">
        <f>SS!I193</f>
        <v>3</v>
      </c>
      <c r="S1120" s="43">
        <f t="shared" si="78"/>
        <v>3</v>
      </c>
      <c r="T1120" s="46">
        <f t="shared" si="74"/>
        <v>8.2518043985458469</v>
      </c>
      <c r="U1120" s="43">
        <v>5.8658333613436087</v>
      </c>
      <c r="V1120" s="43"/>
    </row>
    <row r="1121" spans="1:22" ht="15.75" x14ac:dyDescent="0.25">
      <c r="A1121" s="43">
        <f t="shared" si="84"/>
        <v>1963</v>
      </c>
      <c r="B1121" s="43">
        <f t="shared" si="85"/>
        <v>10</v>
      </c>
      <c r="C1121" s="46">
        <f>Shiller!B1122</f>
        <v>73.03</v>
      </c>
      <c r="D1121" s="44">
        <f>Shiller!C1122/12</f>
        <v>0.18611083333333334</v>
      </c>
      <c r="E1121" s="47">
        <f t="shared" si="83"/>
        <v>2.5484161760007304E-3</v>
      </c>
      <c r="F1121" s="46">
        <f>Shiller!E1122</f>
        <v>30.8</v>
      </c>
      <c r="G1121" s="44">
        <f t="shared" si="82"/>
        <v>0.99693428499703318</v>
      </c>
      <c r="H1121" s="44">
        <f>'x calcs'!J193</f>
        <v>1.6781213307240723</v>
      </c>
      <c r="I1121" s="43">
        <f t="shared" si="72"/>
        <v>1.4129514074413303</v>
      </c>
      <c r="J1121" s="43">
        <f t="shared" si="73"/>
        <v>0.99588512612522562</v>
      </c>
      <c r="K1121" s="43">
        <f>PCE!B73</f>
        <v>386.5</v>
      </c>
      <c r="L1121" s="43">
        <f>y!B85</f>
        <v>502.1</v>
      </c>
      <c r="M1121" s="43">
        <v>1</v>
      </c>
      <c r="N1121" s="48">
        <f t="shared" si="75"/>
        <v>0.76976697868950406</v>
      </c>
      <c r="O1121" s="46">
        <f>Shiller!B1122/Shiller!C1122</f>
        <v>32.700048806042993</v>
      </c>
      <c r="P1121" s="44">
        <f t="shared" si="76"/>
        <v>-3.0657150029668179E-3</v>
      </c>
      <c r="Q1121" s="161">
        <f t="shared" si="77"/>
        <v>5.7911905670214381</v>
      </c>
      <c r="R1121" s="43">
        <f>SS!I194</f>
        <v>3</v>
      </c>
      <c r="S1121" s="43">
        <f t="shared" si="78"/>
        <v>3</v>
      </c>
      <c r="T1121" s="46">
        <f t="shared" si="74"/>
        <v>8.2518043985458469</v>
      </c>
      <c r="U1121" s="43">
        <v>5.8658333613436087</v>
      </c>
      <c r="V1121" s="43"/>
    </row>
    <row r="1122" spans="1:22" ht="15.75" x14ac:dyDescent="0.25">
      <c r="A1122" s="43">
        <f t="shared" si="84"/>
        <v>1963</v>
      </c>
      <c r="B1122" s="43">
        <f t="shared" si="85"/>
        <v>11</v>
      </c>
      <c r="C1122" s="46">
        <f>Shiller!B1123</f>
        <v>72.62</v>
      </c>
      <c r="D1122" s="44">
        <f>Shiller!C1123/12</f>
        <v>0.18805583333333334</v>
      </c>
      <c r="E1122" s="47">
        <f t="shared" si="83"/>
        <v>2.5895873496741026E-3</v>
      </c>
      <c r="F1122" s="46">
        <f>Shiller!E1123</f>
        <v>30.8</v>
      </c>
      <c r="G1122" s="44">
        <f t="shared" si="82"/>
        <v>1.0206282493923684</v>
      </c>
      <c r="H1122" s="44">
        <f>'x calcs'!J194</f>
        <v>1.6798937567951766</v>
      </c>
      <c r="I1122" s="43">
        <f t="shared" si="72"/>
        <v>1.4035365023858977</v>
      </c>
      <c r="J1122" s="43">
        <f t="shared" si="73"/>
        <v>1.0195541348784607</v>
      </c>
      <c r="K1122" s="43">
        <f>PCE!B74</f>
        <v>389.9</v>
      </c>
      <c r="L1122" s="43">
        <f>y!B86</f>
        <v>503.7</v>
      </c>
      <c r="M1122" s="43">
        <v>1</v>
      </c>
      <c r="N1122" s="48">
        <f t="shared" si="75"/>
        <v>0.77407186817550122</v>
      </c>
      <c r="O1122" s="46">
        <f>Shiller!B1123/Shiller!C1123</f>
        <v>32.180159261212317</v>
      </c>
      <c r="P1122" s="44">
        <f t="shared" si="76"/>
        <v>2.0628249392368403E-2</v>
      </c>
      <c r="Q1122" s="161">
        <f t="shared" si="77"/>
        <v>6.8552678677344066</v>
      </c>
      <c r="R1122" s="43">
        <f>SS!I195</f>
        <v>3</v>
      </c>
      <c r="S1122" s="43">
        <f t="shared" si="78"/>
        <v>3</v>
      </c>
      <c r="T1122" s="46">
        <f t="shared" si="74"/>
        <v>8.2518043985458469</v>
      </c>
      <c r="U1122" s="43">
        <v>5.8658333613436087</v>
      </c>
      <c r="V1122" s="43"/>
    </row>
    <row r="1123" spans="1:22" ht="15.75" x14ac:dyDescent="0.25">
      <c r="A1123" s="43">
        <f t="shared" si="84"/>
        <v>1963</v>
      </c>
      <c r="B1123" s="43">
        <f t="shared" si="85"/>
        <v>12</v>
      </c>
      <c r="C1123" s="46">
        <f>Shiller!B1124</f>
        <v>74.17</v>
      </c>
      <c r="D1123" s="44">
        <f>Shiller!C1124/12</f>
        <v>0.18999999999999997</v>
      </c>
      <c r="E1123" s="47">
        <f t="shared" si="83"/>
        <v>2.5616826210057972E-3</v>
      </c>
      <c r="F1123" s="46">
        <f>Shiller!E1124</f>
        <v>30.9</v>
      </c>
      <c r="G1123" s="44">
        <f t="shared" si="82"/>
        <v>1.0333018740730755</v>
      </c>
      <c r="H1123" s="44">
        <f>'x calcs'!J195</f>
        <v>1.6816680548966996</v>
      </c>
      <c r="I1123" s="43">
        <f t="shared" si="72"/>
        <v>1.4273468640890101</v>
      </c>
      <c r="J1123" s="43">
        <f t="shared" si="73"/>
        <v>1.0322143584010426</v>
      </c>
      <c r="K1123" s="43">
        <f>PCE!B75</f>
        <v>395.2</v>
      </c>
      <c r="L1123" s="43">
        <f>y!B87</f>
        <v>508.4</v>
      </c>
      <c r="M1123" s="43">
        <v>1</v>
      </c>
      <c r="N1123" s="48">
        <f t="shared" si="75"/>
        <v>0.77734067663257278</v>
      </c>
      <c r="O1123" s="46">
        <f>Shiller!B1124/Shiller!C1124</f>
        <v>32.530701754385966</v>
      </c>
      <c r="P1123" s="44">
        <f t="shared" si="76"/>
        <v>3.3301874073075499E-2</v>
      </c>
      <c r="Q1123" s="161">
        <f t="shared" si="77"/>
        <v>7.4443143555401212</v>
      </c>
      <c r="R1123" s="43">
        <f>SS!I196</f>
        <v>3</v>
      </c>
      <c r="S1123" s="43">
        <f t="shared" si="78"/>
        <v>3</v>
      </c>
      <c r="T1123" s="46">
        <f t="shared" si="74"/>
        <v>8.2518043985458469</v>
      </c>
      <c r="U1123" s="43">
        <v>5.8658333613436087</v>
      </c>
      <c r="V1123" s="43"/>
    </row>
    <row r="1124" spans="1:22" ht="15.75" x14ac:dyDescent="0.25">
      <c r="A1124" s="43">
        <f t="shared" si="84"/>
        <v>1964</v>
      </c>
      <c r="B1124" s="43">
        <f t="shared" si="85"/>
        <v>1</v>
      </c>
      <c r="C1124" s="46">
        <f>Shiller!B1125</f>
        <v>76.45</v>
      </c>
      <c r="D1124" s="44">
        <f>Shiller!C1125/12</f>
        <v>0.19138916666666669</v>
      </c>
      <c r="E1124" s="47">
        <f t="shared" si="83"/>
        <v>2.5034554174841947E-3</v>
      </c>
      <c r="F1124" s="46">
        <f>Shiller!E1125</f>
        <v>30.9</v>
      </c>
      <c r="G1124" s="44">
        <f t="shared" si="82"/>
        <v>1.0147990734684977</v>
      </c>
      <c r="H1124" s="44">
        <f>'x calcs'!J196</f>
        <v>1.6834442270058736</v>
      </c>
      <c r="I1124" s="43">
        <f t="shared" si="72"/>
        <v>1.469671517875494</v>
      </c>
      <c r="J1124" s="43">
        <f t="shared" si="73"/>
        <v>1.0081408748210405</v>
      </c>
      <c r="K1124" s="43">
        <f>PCE!B76</f>
        <v>397.3</v>
      </c>
      <c r="L1124" s="43">
        <f>y!B88</f>
        <v>511.6</v>
      </c>
      <c r="M1124" s="43">
        <v>1</v>
      </c>
      <c r="N1124" s="48">
        <f t="shared" si="75"/>
        <v>0.77658326817826429</v>
      </c>
      <c r="O1124" s="46">
        <f>Shiller!B1125/Shiller!C1125</f>
        <v>33.287324691836439</v>
      </c>
      <c r="P1124" s="44">
        <f t="shared" si="76"/>
        <v>1.4799073468497737E-2</v>
      </c>
      <c r="Q1124" s="161">
        <f t="shared" si="77"/>
        <v>7.061710846633158</v>
      </c>
      <c r="R1124" s="43">
        <f>SS!I197</f>
        <v>3</v>
      </c>
      <c r="S1124" s="43">
        <f t="shared" si="78"/>
        <v>3</v>
      </c>
      <c r="T1124" s="46">
        <f t="shared" si="74"/>
        <v>8.2518043985458469</v>
      </c>
      <c r="U1124" s="43">
        <v>4.9986867139022673</v>
      </c>
      <c r="V1124" s="43"/>
    </row>
    <row r="1125" spans="1:22" ht="15.75" x14ac:dyDescent="0.25">
      <c r="A1125" s="43">
        <f t="shared" si="84"/>
        <v>1964</v>
      </c>
      <c r="B1125" s="43">
        <f t="shared" si="85"/>
        <v>2</v>
      </c>
      <c r="C1125" s="46">
        <f>Shiller!B1126</f>
        <v>77.39</v>
      </c>
      <c r="D1125" s="44">
        <f>Shiller!C1126/12</f>
        <v>0.19277750000000002</v>
      </c>
      <c r="E1125" s="47">
        <f t="shared" si="83"/>
        <v>2.4909872076495673E-3</v>
      </c>
      <c r="F1125" s="46">
        <f>Shiller!E1126</f>
        <v>30.9</v>
      </c>
      <c r="G1125" s="44">
        <f t="shared" si="82"/>
        <v>1.0207103953999224</v>
      </c>
      <c r="H1125" s="44">
        <f>'x calcs'!J197</f>
        <v>1.6945900991254375</v>
      </c>
      <c r="I1125" s="43">
        <f t="shared" si="72"/>
        <v>1.4779566726072195</v>
      </c>
      <c r="J1125" s="43">
        <f t="shared" si="73"/>
        <v>1.0140132340514487</v>
      </c>
      <c r="K1125" s="43">
        <f>PCE!B77</f>
        <v>400.7</v>
      </c>
      <c r="L1125" s="43">
        <f>y!B89</f>
        <v>514.29999999999995</v>
      </c>
      <c r="M1125" s="43">
        <v>1</v>
      </c>
      <c r="N1125" s="48">
        <f t="shared" si="75"/>
        <v>0.77911724674314609</v>
      </c>
      <c r="O1125" s="46">
        <f>Shiller!B1126/Shiller!C1126</f>
        <v>33.453938694436161</v>
      </c>
      <c r="P1125" s="44">
        <f t="shared" si="76"/>
        <v>2.0710395399922366E-2</v>
      </c>
      <c r="Q1125" s="161">
        <f t="shared" si="77"/>
        <v>7.5492201666759913</v>
      </c>
      <c r="R1125" s="43">
        <f>SS!I198</f>
        <v>3</v>
      </c>
      <c r="S1125" s="43">
        <f t="shared" si="78"/>
        <v>3</v>
      </c>
      <c r="T1125" s="46">
        <f t="shared" si="74"/>
        <v>8.2518043985458469</v>
      </c>
      <c r="U1125" s="43">
        <v>4.9986867139022673</v>
      </c>
      <c r="V1125" s="43"/>
    </row>
    <row r="1126" spans="1:22" ht="15.75" x14ac:dyDescent="0.25">
      <c r="A1126" s="43">
        <f t="shared" si="84"/>
        <v>1964</v>
      </c>
      <c r="B1126" s="43">
        <f t="shared" si="85"/>
        <v>3</v>
      </c>
      <c r="C1126" s="46">
        <f>Shiller!B1127</f>
        <v>78.8</v>
      </c>
      <c r="D1126" s="44">
        <f>Shiller!C1127/12</f>
        <v>0.19416666666666668</v>
      </c>
      <c r="E1126" s="47">
        <f t="shared" si="83"/>
        <v>2.4640439932318106E-3</v>
      </c>
      <c r="F1126" s="46">
        <f>Shiller!E1127</f>
        <v>30.9</v>
      </c>
      <c r="G1126" s="44">
        <f t="shared" si="82"/>
        <v>1.0169310490693739</v>
      </c>
      <c r="H1126" s="44">
        <f>'x calcs'!J198</f>
        <v>1.7058097666599683</v>
      </c>
      <c r="I1126" s="43">
        <f t="shared" ref="I1126:I1189" si="86">C1126/(F1126*H1126)</f>
        <v>1.4949860542134399</v>
      </c>
      <c r="J1126" s="43">
        <f t="shared" ref="J1126:J1189" si="87">E1126+I1127/I1126</f>
        <v>1.0102585685008096</v>
      </c>
      <c r="K1126" s="43">
        <f>PCE!B78</f>
        <v>402.4</v>
      </c>
      <c r="L1126" s="43">
        <f>y!B90</f>
        <v>517</v>
      </c>
      <c r="M1126" s="43">
        <v>1</v>
      </c>
      <c r="N1126" s="48">
        <f t="shared" si="75"/>
        <v>0.7783365570599613</v>
      </c>
      <c r="O1126" s="46">
        <f>Shiller!B1127/Shiller!C1127</f>
        <v>33.819742489270382</v>
      </c>
      <c r="P1126" s="44">
        <f t="shared" si="76"/>
        <v>1.6931049069373927E-2</v>
      </c>
      <c r="Q1126" s="161">
        <f t="shared" si="77"/>
        <v>7.2764908140537123</v>
      </c>
      <c r="R1126" s="43">
        <f>SS!I199</f>
        <v>3</v>
      </c>
      <c r="S1126" s="43">
        <f t="shared" si="78"/>
        <v>3</v>
      </c>
      <c r="T1126" s="46">
        <f t="shared" si="74"/>
        <v>8.2518043985458469</v>
      </c>
      <c r="U1126" s="43">
        <v>4.9986867139022673</v>
      </c>
      <c r="V1126" s="43"/>
    </row>
    <row r="1127" spans="1:22" ht="15.75" x14ac:dyDescent="0.25">
      <c r="A1127" s="43">
        <f t="shared" si="84"/>
        <v>1964</v>
      </c>
      <c r="B1127" s="43">
        <f t="shared" si="85"/>
        <v>4</v>
      </c>
      <c r="C1127" s="46">
        <f>Shiller!B1128</f>
        <v>79.94</v>
      </c>
      <c r="D1127" s="44">
        <f>Shiller!C1128/12</f>
        <v>0.19555583333333335</v>
      </c>
      <c r="E1127" s="47">
        <f t="shared" si="83"/>
        <v>2.4462826286381456E-3</v>
      </c>
      <c r="F1127" s="46">
        <f>Shiller!E1128</f>
        <v>30.9</v>
      </c>
      <c r="G1127" s="44">
        <f t="shared" si="82"/>
        <v>1.0122036006171296</v>
      </c>
      <c r="H1127" s="44">
        <f>'x calcs'!J199</f>
        <v>1.7171037181996107</v>
      </c>
      <c r="I1127" s="43">
        <f t="shared" si="86"/>
        <v>1.5066387596514939</v>
      </c>
      <c r="J1127" s="43">
        <f t="shared" si="87"/>
        <v>1.0089866258613305</v>
      </c>
      <c r="K1127" s="43">
        <f>PCE!B79</f>
        <v>403.4</v>
      </c>
      <c r="L1127" s="43">
        <f>y!B91</f>
        <v>520.6</v>
      </c>
      <c r="M1127" s="43">
        <v>1</v>
      </c>
      <c r="N1127" s="48">
        <f t="shared" si="75"/>
        <v>0.77487514406454083</v>
      </c>
      <c r="O1127" s="46">
        <f>Shiller!B1128/Shiller!C1128</f>
        <v>34.065292520891305</v>
      </c>
      <c r="P1127" s="44">
        <f t="shared" si="76"/>
        <v>1.2203600617129551E-2</v>
      </c>
      <c r="Q1127" s="161">
        <f t="shared" si="77"/>
        <v>6.4715674772124911</v>
      </c>
      <c r="R1127" s="43">
        <f>SS!I200</f>
        <v>3</v>
      </c>
      <c r="S1127" s="43">
        <f t="shared" si="78"/>
        <v>4</v>
      </c>
      <c r="T1127" s="46">
        <f t="shared" si="74"/>
        <v>8.2518043985458469</v>
      </c>
      <c r="U1127" s="43">
        <v>4.9986867139022673</v>
      </c>
      <c r="V1127" s="43"/>
    </row>
    <row r="1128" spans="1:22" ht="15.75" x14ac:dyDescent="0.25">
      <c r="A1128" s="43">
        <f t="shared" si="84"/>
        <v>1964</v>
      </c>
      <c r="B1128" s="43">
        <f t="shared" si="85"/>
        <v>5</v>
      </c>
      <c r="C1128" s="46">
        <f>Shiller!B1129</f>
        <v>80.72</v>
      </c>
      <c r="D1128" s="44">
        <f>Shiller!C1129/12</f>
        <v>0.19694416666666667</v>
      </c>
      <c r="E1128" s="47">
        <f t="shared" si="83"/>
        <v>2.4398434919061778E-3</v>
      </c>
      <c r="F1128" s="46">
        <f>Shiller!E1129</f>
        <v>30.9</v>
      </c>
      <c r="G1128" s="44">
        <f t="shared" si="82"/>
        <v>0.99328673757419783</v>
      </c>
      <c r="H1128" s="44">
        <f>'x calcs'!J200</f>
        <v>1.7225917042020358</v>
      </c>
      <c r="I1128" s="43">
        <f t="shared" si="86"/>
        <v>1.5164926942672923</v>
      </c>
      <c r="J1128" s="43">
        <f t="shared" si="87"/>
        <v>0.99013000933035133</v>
      </c>
      <c r="K1128" s="43">
        <f>PCE!B80</f>
        <v>409</v>
      </c>
      <c r="L1128" s="43">
        <f>y!B92</f>
        <v>523.9</v>
      </c>
      <c r="M1128" s="43">
        <v>1</v>
      </c>
      <c r="N1128" s="48">
        <f t="shared" si="75"/>
        <v>0.78068333651460209</v>
      </c>
      <c r="O1128" s="46">
        <f>Shiller!B1129/Shiller!C1129</f>
        <v>34.155196269670341</v>
      </c>
      <c r="P1128" s="44">
        <f t="shared" si="76"/>
        <v>-6.7132624258021689E-3</v>
      </c>
      <c r="Q1128" s="161">
        <f t="shared" si="77"/>
        <v>7.6747728544244636</v>
      </c>
      <c r="R1128" s="43">
        <f>SS!I201</f>
        <v>4</v>
      </c>
      <c r="S1128" s="43">
        <f t="shared" si="78"/>
        <v>3</v>
      </c>
      <c r="T1128" s="46">
        <f t="shared" ref="T1128:T1191" si="88">INDEX($Y$1068:$Y$1072,R1128)</f>
        <v>2.0992111000747795</v>
      </c>
      <c r="U1128" s="43">
        <v>4.9986867139022673</v>
      </c>
      <c r="V1128" s="43"/>
    </row>
    <row r="1129" spans="1:22" ht="15.75" x14ac:dyDescent="0.25">
      <c r="A1129" s="43">
        <f t="shared" si="84"/>
        <v>1964</v>
      </c>
      <c r="B1129" s="43">
        <f t="shared" si="85"/>
        <v>6</v>
      </c>
      <c r="C1129" s="46">
        <f>Shiller!B1130</f>
        <v>80.239999999999995</v>
      </c>
      <c r="D1129" s="44">
        <f>Shiller!C1130/12</f>
        <v>0.19833333333333333</v>
      </c>
      <c r="E1129" s="47">
        <f t="shared" si="83"/>
        <v>2.4717514124293787E-3</v>
      </c>
      <c r="F1129" s="46">
        <f>Shiller!E1130</f>
        <v>31</v>
      </c>
      <c r="G1129" s="44">
        <f t="shared" si="82"/>
        <v>1.0362754849064808</v>
      </c>
      <c r="H1129" s="44">
        <f>'x calcs'!J201</f>
        <v>1.7280972301993043</v>
      </c>
      <c r="I1129" s="43">
        <f t="shared" si="86"/>
        <v>1.4978249206936525</v>
      </c>
      <c r="J1129" s="43">
        <f t="shared" si="87"/>
        <v>1.0329819009394674</v>
      </c>
      <c r="K1129" s="43">
        <f>PCE!B81</f>
        <v>411.9</v>
      </c>
      <c r="L1129" s="43">
        <f>y!B93</f>
        <v>526.6</v>
      </c>
      <c r="M1129" s="43">
        <v>1</v>
      </c>
      <c r="N1129" s="48">
        <f t="shared" ref="N1129:N1192" si="89">K1129/L1129</f>
        <v>0.78218761868590958</v>
      </c>
      <c r="O1129" s="46">
        <f>Shiller!B1130/Shiller!C1130</f>
        <v>33.714285714285715</v>
      </c>
      <c r="P1129" s="44">
        <f t="shared" ref="P1129:P1192" si="90">G1129-1</f>
        <v>3.6275484906480804E-2</v>
      </c>
      <c r="Q1129" s="161">
        <f t="shared" ref="Q1129:Q1192" si="91">1200*SUMPRODUCT(M1129:O1129,$X$1093:$Z$1093)</f>
        <v>8.1227518167815216</v>
      </c>
      <c r="R1129" s="43">
        <f>SS!I202</f>
        <v>3</v>
      </c>
      <c r="S1129" s="43">
        <f t="shared" ref="S1129:S1192" si="92">R1130</f>
        <v>4</v>
      </c>
      <c r="T1129" s="46">
        <f t="shared" si="88"/>
        <v>8.2518043985458469</v>
      </c>
      <c r="U1129" s="43">
        <v>4.9986867139022673</v>
      </c>
      <c r="V1129" s="43"/>
    </row>
    <row r="1130" spans="1:22" ht="15.75" x14ac:dyDescent="0.25">
      <c r="A1130" s="43">
        <f t="shared" si="84"/>
        <v>1964</v>
      </c>
      <c r="B1130" s="43">
        <f t="shared" si="85"/>
        <v>7</v>
      </c>
      <c r="C1130" s="46">
        <f>Shiller!B1131</f>
        <v>83.22</v>
      </c>
      <c r="D1130" s="44">
        <f>Shiller!C1131/12</f>
        <v>0.19999999999999998</v>
      </c>
      <c r="E1130" s="47">
        <f t="shared" si="83"/>
        <v>2.4032684450853159E-3</v>
      </c>
      <c r="F1130" s="46">
        <f>Shiller!E1131</f>
        <v>31.1</v>
      </c>
      <c r="G1130" s="44">
        <f t="shared" si="82"/>
        <v>0.99092184726066157</v>
      </c>
      <c r="H1130" s="44">
        <f>'x calcs'!J202</f>
        <v>1.7336203522504912</v>
      </c>
      <c r="I1130" s="43">
        <f t="shared" si="86"/>
        <v>1.5435237829893398</v>
      </c>
      <c r="J1130" s="43">
        <f t="shared" si="87"/>
        <v>0.98923892478399267</v>
      </c>
      <c r="K1130" s="43">
        <f>PCE!B82</f>
        <v>415.5</v>
      </c>
      <c r="L1130" s="43">
        <f>y!B94</f>
        <v>529.6</v>
      </c>
      <c r="M1130" s="43">
        <v>1</v>
      </c>
      <c r="N1130" s="48">
        <f t="shared" si="89"/>
        <v>0.78455438066465255</v>
      </c>
      <c r="O1130" s="46">
        <f>Shiller!B1131/Shiller!C1131</f>
        <v>34.675000000000004</v>
      </c>
      <c r="P1130" s="44">
        <f t="shared" si="90"/>
        <v>-9.0781527393384298E-3</v>
      </c>
      <c r="Q1130" s="161">
        <f t="shared" si="91"/>
        <v>8.341594353099536</v>
      </c>
      <c r="R1130" s="43">
        <f>SS!I203</f>
        <v>4</v>
      </c>
      <c r="S1130" s="43">
        <f t="shared" si="92"/>
        <v>4</v>
      </c>
      <c r="T1130" s="46">
        <f t="shared" si="88"/>
        <v>2.0992111000747795</v>
      </c>
      <c r="U1130" s="43">
        <v>2.4337810546795513</v>
      </c>
      <c r="V1130" s="43"/>
    </row>
    <row r="1131" spans="1:22" ht="15.75" x14ac:dyDescent="0.25">
      <c r="A1131" s="43">
        <f t="shared" si="84"/>
        <v>1964</v>
      </c>
      <c r="B1131" s="43">
        <f t="shared" si="85"/>
        <v>8</v>
      </c>
      <c r="C1131" s="46">
        <f>Shiller!B1132</f>
        <v>82</v>
      </c>
      <c r="D1131" s="44">
        <f>Shiller!C1132/12</f>
        <v>0.20166666666666666</v>
      </c>
      <c r="E1131" s="47">
        <f t="shared" si="83"/>
        <v>2.4593495934959347E-3</v>
      </c>
      <c r="F1131" s="46">
        <f>Shiller!E1132</f>
        <v>31</v>
      </c>
      <c r="G1131" s="44">
        <f t="shared" si="82"/>
        <v>1.0163837476799205</v>
      </c>
      <c r="H1131" s="44">
        <f>'x calcs'!J203</f>
        <v>1.7365768208763182</v>
      </c>
      <c r="I1131" s="43">
        <f t="shared" si="86"/>
        <v>1.5232043054609983</v>
      </c>
      <c r="J1131" s="43">
        <f t="shared" si="87"/>
        <v>1.014657572577347</v>
      </c>
      <c r="K1131" s="43">
        <f>PCE!B83</f>
        <v>418.3</v>
      </c>
      <c r="L1131" s="43">
        <f>y!B95</f>
        <v>533.70000000000005</v>
      </c>
      <c r="M1131" s="43">
        <v>1</v>
      </c>
      <c r="N1131" s="48">
        <f t="shared" si="89"/>
        <v>0.78377365561176682</v>
      </c>
      <c r="O1131" s="46">
        <f>Shiller!B1132/Shiller!C1132</f>
        <v>33.884297520661157</v>
      </c>
      <c r="P1131" s="44">
        <f t="shared" si="90"/>
        <v>1.6383747679920457E-2</v>
      </c>
      <c r="Q1131" s="161">
        <f t="shared" si="91"/>
        <v>8.4085804916590341</v>
      </c>
      <c r="R1131" s="43">
        <f>SS!I204</f>
        <v>4</v>
      </c>
      <c r="S1131" s="43">
        <f t="shared" si="92"/>
        <v>4</v>
      </c>
      <c r="T1131" s="46">
        <f t="shared" si="88"/>
        <v>2.0992111000747795</v>
      </c>
      <c r="U1131" s="43">
        <v>2.4337810546795513</v>
      </c>
      <c r="V1131" s="43"/>
    </row>
    <row r="1132" spans="1:22" ht="15.75" x14ac:dyDescent="0.25">
      <c r="A1132" s="43">
        <f t="shared" si="84"/>
        <v>1964</v>
      </c>
      <c r="B1132" s="43">
        <f t="shared" si="85"/>
        <v>9</v>
      </c>
      <c r="C1132" s="46">
        <f>Shiller!B1133</f>
        <v>83.41</v>
      </c>
      <c r="D1132" s="44">
        <f>Shiller!C1133/12</f>
        <v>0.20333333333333334</v>
      </c>
      <c r="E1132" s="47">
        <f t="shared" si="83"/>
        <v>2.4377572633177478E-3</v>
      </c>
      <c r="F1132" s="46">
        <f>Shiller!E1133</f>
        <v>31.1</v>
      </c>
      <c r="G1132" s="44">
        <f t="shared" si="82"/>
        <v>1.0197018742756665</v>
      </c>
      <c r="H1132" s="44">
        <f>'x calcs'!J204</f>
        <v>1.7395383313826953</v>
      </c>
      <c r="I1132" s="43">
        <f t="shared" si="86"/>
        <v>1.5417846912289734</v>
      </c>
      <c r="J1132" s="43">
        <f t="shared" si="87"/>
        <v>1.0179700134043408</v>
      </c>
      <c r="K1132" s="43">
        <f>PCE!B84</f>
        <v>417.2</v>
      </c>
      <c r="L1132" s="43">
        <f>y!B96</f>
        <v>536.70000000000005</v>
      </c>
      <c r="M1132" s="43">
        <v>1</v>
      </c>
      <c r="N1132" s="48">
        <f t="shared" si="89"/>
        <v>0.77734302217253581</v>
      </c>
      <c r="O1132" s="46">
        <f>Shiller!B1133/Shiller!C1133</f>
        <v>34.184426229508198</v>
      </c>
      <c r="P1132" s="44">
        <f t="shared" si="90"/>
        <v>1.9701874275666498E-2</v>
      </c>
      <c r="Q1132" s="161">
        <f t="shared" si="91"/>
        <v>6.9590304066154935</v>
      </c>
      <c r="R1132" s="43">
        <f>SS!I205</f>
        <v>4</v>
      </c>
      <c r="S1132" s="43">
        <f t="shared" si="92"/>
        <v>4</v>
      </c>
      <c r="T1132" s="46">
        <f t="shared" si="88"/>
        <v>2.0992111000747795</v>
      </c>
      <c r="U1132" s="43">
        <v>2.4337810546795513</v>
      </c>
      <c r="V1132" s="43"/>
    </row>
    <row r="1133" spans="1:22" ht="15.75" x14ac:dyDescent="0.25">
      <c r="A1133" s="43">
        <f t="shared" si="84"/>
        <v>1964</v>
      </c>
      <c r="B1133" s="43">
        <f t="shared" si="85"/>
        <v>10</v>
      </c>
      <c r="C1133" s="46">
        <f>Shiller!B1134</f>
        <v>84.85</v>
      </c>
      <c r="D1133" s="44">
        <f>Shiller!C1134/12</f>
        <v>0.20499999999999999</v>
      </c>
      <c r="E1133" s="47">
        <f t="shared" si="83"/>
        <v>2.4160282852091928E-3</v>
      </c>
      <c r="F1133" s="46">
        <f>Shiller!E1134</f>
        <v>31.1</v>
      </c>
      <c r="G1133" s="44">
        <f t="shared" si="82"/>
        <v>1.006142060650016</v>
      </c>
      <c r="H1133" s="44">
        <f>'x calcs'!J205</f>
        <v>1.7425048923679076</v>
      </c>
      <c r="I1133" s="43">
        <f t="shared" si="86"/>
        <v>1.5657320859674499</v>
      </c>
      <c r="J1133" s="43">
        <f t="shared" si="87"/>
        <v>1.0071737329052943</v>
      </c>
      <c r="K1133" s="43">
        <f>PCE!B85</f>
        <v>420.2</v>
      </c>
      <c r="L1133" s="43">
        <f>y!B97</f>
        <v>537.4</v>
      </c>
      <c r="M1133" s="43">
        <v>1</v>
      </c>
      <c r="N1133" s="48">
        <f t="shared" si="89"/>
        <v>0.78191291403051733</v>
      </c>
      <c r="O1133" s="46">
        <f>Shiller!B1134/Shiller!C1134</f>
        <v>34.491869918699187</v>
      </c>
      <c r="P1133" s="44">
        <f t="shared" si="90"/>
        <v>6.1420606500159902E-3</v>
      </c>
      <c r="Q1133" s="161">
        <f t="shared" si="91"/>
        <v>7.8361810224545625</v>
      </c>
      <c r="R1133" s="43">
        <f>SS!I206</f>
        <v>4</v>
      </c>
      <c r="S1133" s="43">
        <f t="shared" si="92"/>
        <v>4</v>
      </c>
      <c r="T1133" s="46">
        <f t="shared" si="88"/>
        <v>2.0992111000747795</v>
      </c>
      <c r="U1133" s="43">
        <v>2.4337810546795513</v>
      </c>
      <c r="V1133" s="43"/>
    </row>
    <row r="1134" spans="1:22" ht="15.75" x14ac:dyDescent="0.25">
      <c r="A1134" s="43">
        <f t="shared" si="84"/>
        <v>1964</v>
      </c>
      <c r="B1134" s="43">
        <f t="shared" si="85"/>
        <v>11</v>
      </c>
      <c r="C1134" s="46">
        <f>Shiller!B1135</f>
        <v>85.44</v>
      </c>
      <c r="D1134" s="44">
        <f>Shiller!C1135/12</f>
        <v>0.20666666666666667</v>
      </c>
      <c r="E1134" s="47">
        <f t="shared" si="83"/>
        <v>2.4188514357053681E-3</v>
      </c>
      <c r="F1134" s="46">
        <f>Shiller!E1135</f>
        <v>31.2</v>
      </c>
      <c r="G1134" s="44">
        <f t="shared" si="82"/>
        <v>0.98509675405742814</v>
      </c>
      <c r="H1134" s="44">
        <f>'x calcs'!J206</f>
        <v>1.7407157108131146</v>
      </c>
      <c r="I1134" s="43">
        <f t="shared" si="86"/>
        <v>1.5731813767466727</v>
      </c>
      <c r="J1134" s="43">
        <f t="shared" si="87"/>
        <v>0.98610679215081221</v>
      </c>
      <c r="K1134" s="43">
        <f>PCE!B86</f>
        <v>416.9</v>
      </c>
      <c r="L1134" s="43">
        <f>y!B98</f>
        <v>541.29999999999995</v>
      </c>
      <c r="M1134" s="43">
        <v>1</v>
      </c>
      <c r="N1134" s="48">
        <f t="shared" si="89"/>
        <v>0.77018289303528542</v>
      </c>
      <c r="O1134" s="46">
        <f>Shiller!B1135/Shiller!C1135</f>
        <v>34.451612903225808</v>
      </c>
      <c r="P1134" s="44">
        <f t="shared" si="90"/>
        <v>-1.4903245942571863E-2</v>
      </c>
      <c r="Q1134" s="161">
        <f t="shared" si="91"/>
        <v>5.364720246458722</v>
      </c>
      <c r="R1134" s="43">
        <f>SS!I207</f>
        <v>4</v>
      </c>
      <c r="S1134" s="43">
        <f t="shared" si="92"/>
        <v>4</v>
      </c>
      <c r="T1134" s="46">
        <f t="shared" si="88"/>
        <v>2.0992111000747795</v>
      </c>
      <c r="U1134" s="43">
        <v>2.4337810546795513</v>
      </c>
      <c r="V1134" s="43"/>
    </row>
    <row r="1135" spans="1:22" ht="15.75" x14ac:dyDescent="0.25">
      <c r="A1135" s="43">
        <f t="shared" si="84"/>
        <v>1964</v>
      </c>
      <c r="B1135" s="43">
        <f t="shared" si="85"/>
        <v>12</v>
      </c>
      <c r="C1135" s="46">
        <f>Shiller!B1136</f>
        <v>83.96</v>
      </c>
      <c r="D1135" s="44">
        <f>Shiller!C1136/12</f>
        <v>0.20833333333333334</v>
      </c>
      <c r="E1135" s="47">
        <f t="shared" si="83"/>
        <v>2.4813403207876771E-3</v>
      </c>
      <c r="F1135" s="46">
        <f>Shiller!E1136</f>
        <v>31.2</v>
      </c>
      <c r="G1135" s="44">
        <f t="shared" si="82"/>
        <v>1.0282078767667147</v>
      </c>
      <c r="H1135" s="44">
        <f>'x calcs'!J207</f>
        <v>1.7389283663668715</v>
      </c>
      <c r="I1135" s="43">
        <f t="shared" si="86"/>
        <v>1.5475195488632911</v>
      </c>
      <c r="J1135" s="43">
        <f t="shared" si="87"/>
        <v>1.0292621620746891</v>
      </c>
      <c r="K1135" s="43">
        <f>PCE!B87</f>
        <v>421.6</v>
      </c>
      <c r="L1135" s="43">
        <f>y!B99</f>
        <v>547.5</v>
      </c>
      <c r="M1135" s="43">
        <v>1</v>
      </c>
      <c r="N1135" s="48">
        <f t="shared" si="89"/>
        <v>0.77004566210045666</v>
      </c>
      <c r="O1135" s="46">
        <f>Shiller!B1136/Shiller!C1136</f>
        <v>33.583999999999996</v>
      </c>
      <c r="P1135" s="44">
        <f t="shared" si="90"/>
        <v>2.8207876766714657E-2</v>
      </c>
      <c r="Q1135" s="161">
        <f t="shared" si="91"/>
        <v>5.5905287161337016</v>
      </c>
      <c r="R1135" s="43">
        <f>SS!I208</f>
        <v>4</v>
      </c>
      <c r="S1135" s="43">
        <f t="shared" si="92"/>
        <v>4</v>
      </c>
      <c r="T1135" s="46">
        <f t="shared" si="88"/>
        <v>2.0992111000747795</v>
      </c>
      <c r="U1135" s="43">
        <v>2.4337810546795513</v>
      </c>
      <c r="V1135" s="43"/>
    </row>
    <row r="1136" spans="1:22" ht="15.75" x14ac:dyDescent="0.25">
      <c r="A1136" s="43">
        <f t="shared" si="84"/>
        <v>1965</v>
      </c>
      <c r="B1136" s="43">
        <f t="shared" si="85"/>
        <v>1</v>
      </c>
      <c r="C1136" s="46">
        <f>Shiller!B1137</f>
        <v>86.12</v>
      </c>
      <c r="D1136" s="44">
        <f>Shiller!C1137/12</f>
        <v>0.20972250000000001</v>
      </c>
      <c r="E1136" s="47">
        <f t="shared" si="83"/>
        <v>2.4352357176033439E-3</v>
      </c>
      <c r="F1136" s="46">
        <f>Shiller!E1137</f>
        <v>31.2</v>
      </c>
      <c r="G1136" s="44">
        <f t="shared" si="82"/>
        <v>1.0097506096144913</v>
      </c>
      <c r="H1136" s="44">
        <f>'x calcs'!J208</f>
        <v>1.7371428571428589</v>
      </c>
      <c r="I1136" s="43">
        <f t="shared" si="86"/>
        <v>1.5889633940620769</v>
      </c>
      <c r="J1136" s="43">
        <f t="shared" si="87"/>
        <v>1.0018349064142384</v>
      </c>
      <c r="K1136" s="43">
        <f>PCE!B88</f>
        <v>425</v>
      </c>
      <c r="L1136" s="43">
        <f>y!B100</f>
        <v>551.79999999999995</v>
      </c>
      <c r="M1136" s="43">
        <v>1</v>
      </c>
      <c r="N1136" s="48">
        <f t="shared" si="89"/>
        <v>0.77020659659296853</v>
      </c>
      <c r="O1136" s="46">
        <f>Shiller!B1137/Shiller!C1137</f>
        <v>34.219822225401032</v>
      </c>
      <c r="P1136" s="44">
        <f t="shared" si="90"/>
        <v>9.7506096144912568E-3</v>
      </c>
      <c r="Q1136" s="161">
        <f t="shared" si="91"/>
        <v>5.4378267355798346</v>
      </c>
      <c r="R1136" s="43">
        <f>SS!I209</f>
        <v>4</v>
      </c>
      <c r="S1136" s="43">
        <f t="shared" si="92"/>
        <v>4</v>
      </c>
      <c r="T1136" s="46">
        <f t="shared" si="88"/>
        <v>2.0992111000747795</v>
      </c>
      <c r="U1136" s="43">
        <v>0.81911431805319346</v>
      </c>
      <c r="V1136" s="43"/>
    </row>
    <row r="1137" spans="1:22" ht="15.75" x14ac:dyDescent="0.25">
      <c r="A1137" s="43">
        <f t="shared" si="84"/>
        <v>1965</v>
      </c>
      <c r="B1137" s="43">
        <f t="shared" si="85"/>
        <v>2</v>
      </c>
      <c r="C1137" s="46">
        <f>Shiller!B1138</f>
        <v>86.75</v>
      </c>
      <c r="D1137" s="44">
        <f>Shiller!C1138/12</f>
        <v>0.21111083333333333</v>
      </c>
      <c r="E1137" s="47">
        <f t="shared" si="83"/>
        <v>2.433554274735831E-3</v>
      </c>
      <c r="F1137" s="46">
        <f>Shiller!E1138</f>
        <v>31.2</v>
      </c>
      <c r="G1137" s="44">
        <f t="shared" si="82"/>
        <v>1.0001579100029769</v>
      </c>
      <c r="H1137" s="44">
        <f>'x calcs'!J209</f>
        <v>1.750901824327626</v>
      </c>
      <c r="I1137" s="43">
        <f t="shared" si="86"/>
        <v>1.5880094927746473</v>
      </c>
      <c r="J1137" s="43">
        <f t="shared" si="87"/>
        <v>0.99231757510859786</v>
      </c>
      <c r="K1137" s="43">
        <f>PCE!B89</f>
        <v>432</v>
      </c>
      <c r="L1137" s="43">
        <f>y!B101</f>
        <v>552.20000000000005</v>
      </c>
      <c r="M1137" s="43">
        <v>1</v>
      </c>
      <c r="N1137" s="48">
        <f t="shared" si="89"/>
        <v>0.78232524447663887</v>
      </c>
      <c r="O1137" s="46">
        <f>Shiller!B1138/Shiller!C1138</f>
        <v>34.243466109823828</v>
      </c>
      <c r="P1137" s="44">
        <f t="shared" si="90"/>
        <v>1.5791000297693536E-4</v>
      </c>
      <c r="Q1137" s="161">
        <f t="shared" si="91"/>
        <v>7.9964412723607392</v>
      </c>
      <c r="R1137" s="43">
        <f>SS!I210</f>
        <v>4</v>
      </c>
      <c r="S1137" s="43">
        <f t="shared" si="92"/>
        <v>4</v>
      </c>
      <c r="T1137" s="46">
        <f t="shared" si="88"/>
        <v>2.0992111000747795</v>
      </c>
      <c r="U1137" s="43">
        <v>0.81911431805319346</v>
      </c>
      <c r="V1137" s="43"/>
    </row>
    <row r="1138" spans="1:22" ht="15.75" x14ac:dyDescent="0.25">
      <c r="A1138" s="43">
        <f t="shared" si="84"/>
        <v>1965</v>
      </c>
      <c r="B1138" s="43">
        <f t="shared" si="85"/>
        <v>3</v>
      </c>
      <c r="C1138" s="46">
        <f>Shiller!B1139</f>
        <v>86.83</v>
      </c>
      <c r="D1138" s="44">
        <f>Shiller!C1139/12</f>
        <v>0.21249999999999999</v>
      </c>
      <c r="E1138" s="47">
        <f t="shared" si="83"/>
        <v>2.4473108372682251E-3</v>
      </c>
      <c r="F1138" s="46">
        <f>Shiller!E1139</f>
        <v>31.3</v>
      </c>
      <c r="G1138" s="44">
        <f t="shared" si="82"/>
        <v>1.0123498878766695</v>
      </c>
      <c r="H1138" s="44">
        <f>'x calcs'!J210</f>
        <v>1.7647697688352499</v>
      </c>
      <c r="I1138" s="43">
        <f t="shared" si="86"/>
        <v>1.5719452218301098</v>
      </c>
      <c r="J1138" s="43">
        <f t="shared" si="87"/>
        <v>1.0044138538716603</v>
      </c>
      <c r="K1138" s="43">
        <f>PCE!B90</f>
        <v>433.9</v>
      </c>
      <c r="L1138" s="43">
        <f>y!B102</f>
        <v>555.4</v>
      </c>
      <c r="M1138" s="43">
        <v>1</v>
      </c>
      <c r="N1138" s="48">
        <f t="shared" si="89"/>
        <v>0.78123874684911776</v>
      </c>
      <c r="O1138" s="46">
        <f>Shiller!B1139/Shiller!C1139</f>
        <v>34.050980392156866</v>
      </c>
      <c r="P1138" s="44">
        <f t="shared" si="90"/>
        <v>1.2349887876669463E-2</v>
      </c>
      <c r="Q1138" s="161">
        <f t="shared" si="91"/>
        <v>7.8229685017128086</v>
      </c>
      <c r="R1138" s="43">
        <f>SS!I211</f>
        <v>4</v>
      </c>
      <c r="S1138" s="43">
        <f t="shared" si="92"/>
        <v>4</v>
      </c>
      <c r="T1138" s="46">
        <f t="shared" si="88"/>
        <v>2.0992111000747795</v>
      </c>
      <c r="U1138" s="43">
        <v>0.81911431805319346</v>
      </c>
      <c r="V1138" s="43"/>
    </row>
    <row r="1139" spans="1:22" ht="15.75" x14ac:dyDescent="0.25">
      <c r="A1139" s="43">
        <f t="shared" si="84"/>
        <v>1965</v>
      </c>
      <c r="B1139" s="43">
        <f t="shared" si="85"/>
        <v>4</v>
      </c>
      <c r="C1139" s="46">
        <f>Shiller!B1140</f>
        <v>87.97</v>
      </c>
      <c r="D1139" s="44">
        <f>Shiller!C1140/12</f>
        <v>0.21416666666666664</v>
      </c>
      <c r="E1139" s="47">
        <f t="shared" si="83"/>
        <v>2.4345420787389637E-3</v>
      </c>
      <c r="F1139" s="46">
        <f>Shiller!E1140</f>
        <v>31.4</v>
      </c>
      <c r="G1139" s="44">
        <f t="shared" si="82"/>
        <v>1.0173259823424654</v>
      </c>
      <c r="H1139" s="44">
        <f>'x calcs'!J211</f>
        <v>1.7787475538160487</v>
      </c>
      <c r="I1139" s="43">
        <f t="shared" si="86"/>
        <v>1.5750365197565457</v>
      </c>
      <c r="J1139" s="43">
        <f t="shared" si="87"/>
        <v>1.0174227698479008</v>
      </c>
      <c r="K1139" s="43">
        <f>PCE!B91</f>
        <v>437.6</v>
      </c>
      <c r="L1139" s="43">
        <f>y!B103</f>
        <v>558.9</v>
      </c>
      <c r="M1139" s="43">
        <v>1</v>
      </c>
      <c r="N1139" s="48">
        <f t="shared" si="89"/>
        <v>0.78296654142064781</v>
      </c>
      <c r="O1139" s="46">
        <f>Shiller!B1140/Shiller!C1140</f>
        <v>34.2295719844358</v>
      </c>
      <c r="P1139" s="44">
        <f t="shared" si="90"/>
        <v>1.7325982342465407E-2</v>
      </c>
      <c r="Q1139" s="161">
        <f t="shared" si="91"/>
        <v>8.1362874566683701</v>
      </c>
      <c r="R1139" s="43">
        <f>SS!I212</f>
        <v>4</v>
      </c>
      <c r="S1139" s="43">
        <f t="shared" si="92"/>
        <v>4</v>
      </c>
      <c r="T1139" s="46">
        <f t="shared" si="88"/>
        <v>2.0992111000747795</v>
      </c>
      <c r="U1139" s="43">
        <v>0.81911431805319346</v>
      </c>
      <c r="V1139" s="43"/>
    </row>
    <row r="1140" spans="1:22" ht="15.75" x14ac:dyDescent="0.25">
      <c r="A1140" s="43">
        <f t="shared" si="84"/>
        <v>1965</v>
      </c>
      <c r="B1140" s="43">
        <f t="shared" si="85"/>
        <v>5</v>
      </c>
      <c r="C1140" s="46">
        <f>Shiller!B1141</f>
        <v>89.28</v>
      </c>
      <c r="D1140" s="44">
        <f>Shiller!C1141/12</f>
        <v>0.21583333333333332</v>
      </c>
      <c r="E1140" s="47">
        <f t="shared" si="83"/>
        <v>2.4174880525686974E-3</v>
      </c>
      <c r="F1140" s="46">
        <f>Shiller!E1141</f>
        <v>31.4</v>
      </c>
      <c r="G1140" s="44">
        <f t="shared" si="82"/>
        <v>0.94889791090089681</v>
      </c>
      <c r="H1140" s="44">
        <f>'x calcs'!J212</f>
        <v>1.7785779355546512</v>
      </c>
      <c r="I1140" s="43">
        <f t="shared" si="86"/>
        <v>1.5986435258594045</v>
      </c>
      <c r="J1140" s="43">
        <f t="shared" si="87"/>
        <v>0.94898817422900905</v>
      </c>
      <c r="K1140" s="43">
        <f>PCE!B92</f>
        <v>438.2</v>
      </c>
      <c r="L1140" s="43">
        <f>y!B104</f>
        <v>563.1</v>
      </c>
      <c r="M1140" s="43">
        <v>1</v>
      </c>
      <c r="N1140" s="48">
        <f t="shared" si="89"/>
        <v>0.77819215059492097</v>
      </c>
      <c r="O1140" s="46">
        <f>Shiller!B1141/Shiller!C1141</f>
        <v>34.471042471042473</v>
      </c>
      <c r="P1140" s="44">
        <f t="shared" si="90"/>
        <v>-5.1102089099103187E-2</v>
      </c>
      <c r="Q1140" s="161">
        <f t="shared" si="91"/>
        <v>7.0546005095872388</v>
      </c>
      <c r="R1140" s="43">
        <f>SS!I213</f>
        <v>4</v>
      </c>
      <c r="S1140" s="43">
        <f t="shared" si="92"/>
        <v>4</v>
      </c>
      <c r="T1140" s="46">
        <f t="shared" si="88"/>
        <v>2.0992111000747795</v>
      </c>
      <c r="U1140" s="43">
        <v>0.81911431805319346</v>
      </c>
      <c r="V1140" s="43"/>
    </row>
    <row r="1141" spans="1:22" ht="15.75" x14ac:dyDescent="0.25">
      <c r="A1141" s="43">
        <f t="shared" si="84"/>
        <v>1965</v>
      </c>
      <c r="B1141" s="43">
        <f t="shared" si="85"/>
        <v>6</v>
      </c>
      <c r="C1141" s="46">
        <f>Shiller!B1142</f>
        <v>85.04</v>
      </c>
      <c r="D1141" s="44">
        <f>Shiller!C1142/12</f>
        <v>0.2175</v>
      </c>
      <c r="E1141" s="47">
        <f t="shared" si="83"/>
        <v>2.5576199435559735E-3</v>
      </c>
      <c r="F1141" s="46">
        <f>Shiller!E1142</f>
        <v>31.6</v>
      </c>
      <c r="G1141" s="44">
        <f t="shared" si="82"/>
        <v>1.0010289275634996</v>
      </c>
      <c r="H1141" s="44">
        <f>'x calcs'!J213</f>
        <v>1.778408333467755</v>
      </c>
      <c r="I1141" s="43">
        <f t="shared" si="86"/>
        <v>1.5132290992242605</v>
      </c>
      <c r="J1141" s="43">
        <f t="shared" si="87"/>
        <v>1.0011241491244265</v>
      </c>
      <c r="K1141" s="43">
        <f>PCE!B93</f>
        <v>435.8</v>
      </c>
      <c r="L1141" s="43">
        <f>y!B105</f>
        <v>566.20000000000005</v>
      </c>
      <c r="M1141" s="43">
        <v>1</v>
      </c>
      <c r="N1141" s="48">
        <f t="shared" si="89"/>
        <v>0.76969268809607905</v>
      </c>
      <c r="O1141" s="46">
        <f>Shiller!B1142/Shiller!C1142</f>
        <v>32.582375478927204</v>
      </c>
      <c r="P1141" s="44">
        <f t="shared" si="90"/>
        <v>1.0289275634995931E-3</v>
      </c>
      <c r="Q1141" s="161">
        <f t="shared" si="91"/>
        <v>5.810029454618248</v>
      </c>
      <c r="R1141" s="43">
        <f>SS!I214</f>
        <v>4</v>
      </c>
      <c r="S1141" s="43">
        <f t="shared" si="92"/>
        <v>4</v>
      </c>
      <c r="T1141" s="46">
        <f t="shared" si="88"/>
        <v>2.0992111000747795</v>
      </c>
      <c r="U1141" s="43">
        <v>0.81911431805319346</v>
      </c>
      <c r="V1141" s="43"/>
    </row>
    <row r="1142" spans="1:22" ht="15.75" x14ac:dyDescent="0.25">
      <c r="A1142" s="43">
        <f t="shared" si="84"/>
        <v>1965</v>
      </c>
      <c r="B1142" s="43">
        <f t="shared" si="85"/>
        <v>7</v>
      </c>
      <c r="C1142" s="46">
        <f>Shiller!B1143</f>
        <v>84.91</v>
      </c>
      <c r="D1142" s="44">
        <f>Shiller!C1143/12</f>
        <v>0.21888916666666666</v>
      </c>
      <c r="E1142" s="47">
        <f t="shared" si="83"/>
        <v>2.5778962038236564E-3</v>
      </c>
      <c r="F1142" s="46">
        <f>Shiller!E1143</f>
        <v>31.6</v>
      </c>
      <c r="G1142" s="44">
        <f t="shared" si="82"/>
        <v>1.0211858340203352</v>
      </c>
      <c r="H1142" s="44">
        <f>'x calcs'!J214</f>
        <v>1.7782387475538177</v>
      </c>
      <c r="I1142" s="43">
        <f t="shared" si="86"/>
        <v>1.5110599294678648</v>
      </c>
      <c r="J1142" s="43">
        <f t="shared" si="87"/>
        <v>1.0144455536871473</v>
      </c>
      <c r="K1142" s="43">
        <f>PCE!B94</f>
        <v>441.6</v>
      </c>
      <c r="L1142" s="43">
        <f>y!B106</f>
        <v>570.4</v>
      </c>
      <c r="M1142" s="43">
        <v>1</v>
      </c>
      <c r="N1142" s="48">
        <f t="shared" si="89"/>
        <v>0.77419354838709686</v>
      </c>
      <c r="O1142" s="46">
        <f>Shiller!B1143/Shiller!C1143</f>
        <v>32.326101109008746</v>
      </c>
      <c r="P1142" s="44">
        <f t="shared" si="90"/>
        <v>2.1185834020335248E-2</v>
      </c>
      <c r="Q1142" s="161">
        <f t="shared" si="91"/>
        <v>6.838157667265822</v>
      </c>
      <c r="R1142" s="43">
        <f>SS!I215</f>
        <v>4</v>
      </c>
      <c r="S1142" s="43">
        <f t="shared" si="92"/>
        <v>4</v>
      </c>
      <c r="T1142" s="46">
        <f t="shared" si="88"/>
        <v>2.0992111000747795</v>
      </c>
      <c r="U1142" s="43">
        <v>5.0983727728747708</v>
      </c>
      <c r="V1142" s="43"/>
    </row>
    <row r="1143" spans="1:22" ht="15.75" x14ac:dyDescent="0.25">
      <c r="A1143" s="43">
        <f t="shared" si="84"/>
        <v>1965</v>
      </c>
      <c r="B1143" s="43">
        <f t="shared" si="85"/>
        <v>8</v>
      </c>
      <c r="C1143" s="46">
        <f>Shiller!B1144</f>
        <v>86.49</v>
      </c>
      <c r="D1143" s="44">
        <f>Shiller!C1144/12</f>
        <v>0.22027750000000001</v>
      </c>
      <c r="E1143" s="47">
        <f t="shared" si="83"/>
        <v>2.5468551277604353E-3</v>
      </c>
      <c r="F1143" s="46">
        <f>Shiller!E1144</f>
        <v>31.6</v>
      </c>
      <c r="G1143" s="44">
        <f t="shared" si="82"/>
        <v>1.0359611226731416</v>
      </c>
      <c r="H1143" s="44">
        <f>'x calcs'!J215</f>
        <v>1.7900839998150275</v>
      </c>
      <c r="I1143" s="43">
        <f t="shared" si="86"/>
        <v>1.5289926711475648</v>
      </c>
      <c r="J1143" s="43">
        <f t="shared" si="87"/>
        <v>1.0291228666523777</v>
      </c>
      <c r="K1143" s="43">
        <f>PCE!B95</f>
        <v>445</v>
      </c>
      <c r="L1143" s="43">
        <f>y!B107</f>
        <v>572.9</v>
      </c>
      <c r="M1143" s="43">
        <v>1</v>
      </c>
      <c r="N1143" s="48">
        <f t="shared" si="89"/>
        <v>0.77674986908710075</v>
      </c>
      <c r="O1143" s="46">
        <f>Shiller!B1144/Shiller!C1144</f>
        <v>32.720091702511603</v>
      </c>
      <c r="P1143" s="44">
        <f t="shared" si="90"/>
        <v>3.5961122673141555E-2</v>
      </c>
      <c r="Q1143" s="161">
        <f t="shared" si="91"/>
        <v>7.2636051667410531</v>
      </c>
      <c r="R1143" s="43">
        <f>SS!I216</f>
        <v>4</v>
      </c>
      <c r="S1143" s="43">
        <f t="shared" si="92"/>
        <v>4</v>
      </c>
      <c r="T1143" s="46">
        <f t="shared" si="88"/>
        <v>2.0992111000747795</v>
      </c>
      <c r="U1143" s="43">
        <v>5.0983727728747708</v>
      </c>
      <c r="V1143" s="43"/>
    </row>
    <row r="1144" spans="1:22" ht="15.75" x14ac:dyDescent="0.25">
      <c r="A1144" s="43">
        <f t="shared" si="84"/>
        <v>1965</v>
      </c>
      <c r="B1144" s="43">
        <f t="shared" si="85"/>
        <v>9</v>
      </c>
      <c r="C1144" s="46">
        <f>Shiller!B1145</f>
        <v>89.38</v>
      </c>
      <c r="D1144" s="44">
        <f>Shiller!C1145/12</f>
        <v>0.22166666666666668</v>
      </c>
      <c r="E1144" s="47">
        <f t="shared" si="83"/>
        <v>2.4800477362571793E-3</v>
      </c>
      <c r="F1144" s="46">
        <f>Shiller!E1145</f>
        <v>31.6</v>
      </c>
      <c r="G1144" s="44">
        <f t="shared" si="82"/>
        <v>1.0217427851499019</v>
      </c>
      <c r="H1144" s="44">
        <f>'x calcs'!J216</f>
        <v>1.8020081559924435</v>
      </c>
      <c r="I1144" s="43">
        <f t="shared" si="86"/>
        <v>1.5696271979970375</v>
      </c>
      <c r="J1144" s="43">
        <f t="shared" si="87"/>
        <v>1.0149981719103203</v>
      </c>
      <c r="K1144" s="43">
        <f>PCE!B96</f>
        <v>452.6</v>
      </c>
      <c r="L1144" s="43">
        <f>y!B108</f>
        <v>587.9</v>
      </c>
      <c r="M1144" s="43">
        <v>1</v>
      </c>
      <c r="N1144" s="48">
        <f t="shared" si="89"/>
        <v>0.76985881952713053</v>
      </c>
      <c r="O1144" s="46">
        <f>Shiller!B1145/Shiller!C1145</f>
        <v>33.60150375939849</v>
      </c>
      <c r="P1144" s="44">
        <f t="shared" si="90"/>
        <v>2.1742785149901911E-2</v>
      </c>
      <c r="Q1144" s="161">
        <f t="shared" si="91"/>
        <v>5.54583177527374</v>
      </c>
      <c r="R1144" s="43">
        <f>SS!I217</f>
        <v>4</v>
      </c>
      <c r="S1144" s="43">
        <f t="shared" si="92"/>
        <v>5</v>
      </c>
      <c r="T1144" s="46">
        <f t="shared" si="88"/>
        <v>2.0992111000747795</v>
      </c>
      <c r="U1144" s="43">
        <v>5.0983727728747708</v>
      </c>
      <c r="V1144" s="43"/>
    </row>
    <row r="1145" spans="1:22" ht="15.75" x14ac:dyDescent="0.25">
      <c r="A1145" s="43">
        <f t="shared" si="84"/>
        <v>1965</v>
      </c>
      <c r="B1145" s="43">
        <f t="shared" si="85"/>
        <v>10</v>
      </c>
      <c r="C1145" s="46">
        <f>Shiller!B1146</f>
        <v>91.39</v>
      </c>
      <c r="D1145" s="44">
        <f>Shiller!C1146/12</f>
        <v>0.22333333333333336</v>
      </c>
      <c r="E1145" s="47">
        <f t="shared" si="83"/>
        <v>2.4437392858445493E-3</v>
      </c>
      <c r="F1145" s="46">
        <f>Shiller!E1146</f>
        <v>31.7</v>
      </c>
      <c r="G1145" s="44">
        <f t="shared" si="82"/>
        <v>1.0107597476018528</v>
      </c>
      <c r="H1145" s="44">
        <f>'x calcs'!J217</f>
        <v>1.8140117416829762</v>
      </c>
      <c r="I1145" s="43">
        <f t="shared" si="86"/>
        <v>1.589275986168551</v>
      </c>
      <c r="J1145" s="43">
        <f t="shared" si="87"/>
        <v>1.0046700420984427</v>
      </c>
      <c r="K1145" s="43">
        <f>PCE!B97</f>
        <v>459.1</v>
      </c>
      <c r="L1145" s="43">
        <f>y!B109</f>
        <v>585</v>
      </c>
      <c r="M1145" s="43">
        <v>1</v>
      </c>
      <c r="N1145" s="48">
        <f t="shared" si="89"/>
        <v>0.78478632478632482</v>
      </c>
      <c r="O1145" s="46">
        <f>Shiller!B1146/Shiller!C1146</f>
        <v>34.100746268656714</v>
      </c>
      <c r="P1145" s="44">
        <f t="shared" si="90"/>
        <v>1.0759747601852832E-2</v>
      </c>
      <c r="Q1145" s="161">
        <f t="shared" si="91"/>
        <v>8.5593843971485999</v>
      </c>
      <c r="R1145" s="43">
        <f>SS!I218</f>
        <v>5</v>
      </c>
      <c r="S1145" s="43">
        <f t="shared" si="92"/>
        <v>5</v>
      </c>
      <c r="T1145" s="46">
        <f t="shared" si="88"/>
        <v>-1.186491077429338</v>
      </c>
      <c r="U1145" s="43">
        <v>5.0983727728747708</v>
      </c>
      <c r="V1145" s="43"/>
    </row>
    <row r="1146" spans="1:22" ht="15.75" x14ac:dyDescent="0.25">
      <c r="A1146" s="43">
        <f t="shared" si="84"/>
        <v>1965</v>
      </c>
      <c r="B1146" s="43">
        <f t="shared" si="85"/>
        <v>11</v>
      </c>
      <c r="C1146" s="46">
        <f>Shiller!B1147</f>
        <v>92.15</v>
      </c>
      <c r="D1146" s="44">
        <f>Shiller!C1147/12</f>
        <v>0.22500000000000001</v>
      </c>
      <c r="E1146" s="47">
        <f t="shared" si="83"/>
        <v>2.4416711882799783E-3</v>
      </c>
      <c r="F1146" s="46">
        <f>Shiller!E1147</f>
        <v>31.7</v>
      </c>
      <c r="G1146" s="44">
        <f t="shared" si="82"/>
        <v>0.99475356354317035</v>
      </c>
      <c r="H1146" s="44">
        <f>'x calcs'!J218</f>
        <v>1.8250340000846725</v>
      </c>
      <c r="I1146" s="43">
        <f t="shared" si="86"/>
        <v>1.5928141957665529</v>
      </c>
      <c r="J1146" s="43">
        <f t="shared" si="87"/>
        <v>0.98876051459607972</v>
      </c>
      <c r="K1146" s="43">
        <f>PCE!B98</f>
        <v>459.7</v>
      </c>
      <c r="L1146" s="43">
        <f>y!B110</f>
        <v>590.5</v>
      </c>
      <c r="M1146" s="43">
        <v>1</v>
      </c>
      <c r="N1146" s="48">
        <f t="shared" si="89"/>
        <v>0.77849280270956811</v>
      </c>
      <c r="O1146" s="46">
        <f>Shiller!B1147/Shiller!C1147</f>
        <v>34.129629629629626</v>
      </c>
      <c r="P1146" s="44">
        <f t="shared" si="90"/>
        <v>-5.2464364568296507E-3</v>
      </c>
      <c r="Q1146" s="161">
        <f t="shared" si="91"/>
        <v>7.2185394121159918</v>
      </c>
      <c r="R1146" s="43">
        <f>SS!I219</f>
        <v>5</v>
      </c>
      <c r="S1146" s="43">
        <f t="shared" si="92"/>
        <v>5</v>
      </c>
      <c r="T1146" s="46">
        <f t="shared" si="88"/>
        <v>-1.186491077429338</v>
      </c>
      <c r="U1146" s="43">
        <v>5.0983727728747708</v>
      </c>
      <c r="V1146" s="43"/>
    </row>
    <row r="1147" spans="1:22" ht="15.75" x14ac:dyDescent="0.25">
      <c r="A1147" s="43">
        <f t="shared" si="84"/>
        <v>1965</v>
      </c>
      <c r="B1147" s="43">
        <f t="shared" si="85"/>
        <v>12</v>
      </c>
      <c r="C1147" s="46">
        <f>Shiller!B1148</f>
        <v>91.73</v>
      </c>
      <c r="D1147" s="44">
        <f>Shiller!C1148/12</f>
        <v>0.22666666666666668</v>
      </c>
      <c r="E1147" s="47">
        <f t="shared" si="83"/>
        <v>2.4710200225298885E-3</v>
      </c>
      <c r="F1147" s="46">
        <f>Shiller!E1148</f>
        <v>31.8</v>
      </c>
      <c r="G1147" s="44">
        <f t="shared" si="82"/>
        <v>1.0198044987099821</v>
      </c>
      <c r="H1147" s="44">
        <f>'x calcs'!J219</f>
        <v>1.8361232316913829</v>
      </c>
      <c r="I1147" s="43">
        <f t="shared" si="86"/>
        <v>1.5710226553319913</v>
      </c>
      <c r="J1147" s="43">
        <f t="shared" si="87"/>
        <v>1.0136603323644404</v>
      </c>
      <c r="K1147" s="43">
        <f>PCE!B99</f>
        <v>462.3</v>
      </c>
      <c r="L1147" s="43">
        <f>y!B111</f>
        <v>595.79999999999995</v>
      </c>
      <c r="M1147" s="43">
        <v>1</v>
      </c>
      <c r="N1147" s="48">
        <f t="shared" si="89"/>
        <v>0.77593152064451165</v>
      </c>
      <c r="O1147" s="46">
        <f>Shiller!B1148/Shiller!C1148</f>
        <v>33.724264705882355</v>
      </c>
      <c r="P1147" s="44">
        <f t="shared" si="90"/>
        <v>1.9804498709982132E-2</v>
      </c>
      <c r="Q1147" s="161">
        <f t="shared" si="91"/>
        <v>6.7953827766420689</v>
      </c>
      <c r="R1147" s="43">
        <f>SS!I220</f>
        <v>5</v>
      </c>
      <c r="S1147" s="43">
        <f t="shared" si="92"/>
        <v>5</v>
      </c>
      <c r="T1147" s="46">
        <f t="shared" si="88"/>
        <v>-1.186491077429338</v>
      </c>
      <c r="U1147" s="43">
        <v>5.0983727728747708</v>
      </c>
      <c r="V1147" s="43"/>
    </row>
    <row r="1148" spans="1:22" ht="15.75" x14ac:dyDescent="0.25">
      <c r="A1148" s="43">
        <f t="shared" si="84"/>
        <v>1966</v>
      </c>
      <c r="B1148" s="43">
        <f t="shared" si="85"/>
        <v>1</v>
      </c>
      <c r="C1148" s="46">
        <f>Shiller!B1149</f>
        <v>93.32</v>
      </c>
      <c r="D1148" s="44">
        <f>Shiller!C1149/12</f>
        <v>0.22833333333333336</v>
      </c>
      <c r="E1148" s="47">
        <f t="shared" si="83"/>
        <v>2.4467781111587373E-3</v>
      </c>
      <c r="F1148" s="46">
        <f>Shiller!E1149</f>
        <v>31.8</v>
      </c>
      <c r="G1148" s="44">
        <f t="shared" si="82"/>
        <v>0.9894880072153166</v>
      </c>
      <c r="H1148" s="44">
        <f>'x calcs'!J220</f>
        <v>1.8472798434442286</v>
      </c>
      <c r="I1148" s="43">
        <f t="shared" si="86"/>
        <v>1.5886013185187184</v>
      </c>
      <c r="J1148" s="43">
        <f t="shared" si="87"/>
        <v>0.98285132212549375</v>
      </c>
      <c r="K1148" s="43">
        <f>PCE!B100</f>
        <v>465.8</v>
      </c>
      <c r="L1148" s="43">
        <f>y!B112</f>
        <v>598.29999999999995</v>
      </c>
      <c r="M1148" s="43">
        <v>1</v>
      </c>
      <c r="N1148" s="48">
        <f t="shared" si="89"/>
        <v>0.77853919438408836</v>
      </c>
      <c r="O1148" s="46">
        <f>Shiller!B1149/Shiller!C1149</f>
        <v>34.058394160583937</v>
      </c>
      <c r="P1148" s="44">
        <f t="shared" si="90"/>
        <v>-1.0511992784683399E-2</v>
      </c>
      <c r="Q1148" s="161">
        <f t="shared" si="91"/>
        <v>7.249286064504477</v>
      </c>
      <c r="R1148" s="43">
        <f>SS!I221</f>
        <v>5</v>
      </c>
      <c r="S1148" s="43">
        <f t="shared" si="92"/>
        <v>5</v>
      </c>
      <c r="T1148" s="46">
        <f t="shared" si="88"/>
        <v>-1.186491077429338</v>
      </c>
      <c r="U1148" s="43">
        <v>4.4693757903769393</v>
      </c>
      <c r="V1148" s="43"/>
    </row>
    <row r="1149" spans="1:22" ht="15.75" x14ac:dyDescent="0.25">
      <c r="A1149" s="43">
        <f t="shared" si="84"/>
        <v>1966</v>
      </c>
      <c r="B1149" s="43">
        <f t="shared" si="85"/>
        <v>2</v>
      </c>
      <c r="C1149" s="46">
        <f>Shiller!B1150</f>
        <v>92.69</v>
      </c>
      <c r="D1149" s="44">
        <f>Shiller!C1150/12</f>
        <v>0.22999999999999998</v>
      </c>
      <c r="E1149" s="47">
        <f t="shared" si="83"/>
        <v>2.4813895781637717E-3</v>
      </c>
      <c r="F1149" s="46">
        <f>Shiller!E1150</f>
        <v>32</v>
      </c>
      <c r="G1149" s="44">
        <f t="shared" si="82"/>
        <v>0.95838941919082421</v>
      </c>
      <c r="H1149" s="44">
        <f>'x calcs'!J221</f>
        <v>1.859784696332321</v>
      </c>
      <c r="I1149" s="43">
        <f t="shared" si="86"/>
        <v>1.5574719513029154</v>
      </c>
      <c r="J1149" s="43">
        <f t="shared" si="87"/>
        <v>0.95196206805258443</v>
      </c>
      <c r="K1149" s="43">
        <f>PCE!B101</f>
        <v>470.9</v>
      </c>
      <c r="L1149" s="43">
        <f>y!B113</f>
        <v>603.4</v>
      </c>
      <c r="M1149" s="43">
        <v>1</v>
      </c>
      <c r="N1149" s="48">
        <f t="shared" si="89"/>
        <v>0.78041100430891608</v>
      </c>
      <c r="O1149" s="46">
        <f>Shiller!B1150/Shiller!C1150</f>
        <v>33.583333333333336</v>
      </c>
      <c r="P1149" s="44">
        <f t="shared" si="90"/>
        <v>-4.161058080917579E-2</v>
      </c>
      <c r="Q1149" s="161">
        <f t="shared" si="91"/>
        <v>7.7851035512981515</v>
      </c>
      <c r="R1149" s="43">
        <f>SS!I222</f>
        <v>5</v>
      </c>
      <c r="S1149" s="43">
        <f t="shared" si="92"/>
        <v>5</v>
      </c>
      <c r="T1149" s="46">
        <f t="shared" si="88"/>
        <v>-1.186491077429338</v>
      </c>
      <c r="U1149" s="43">
        <v>4.4693757903769393</v>
      </c>
      <c r="V1149" s="43"/>
    </row>
    <row r="1150" spans="1:22" ht="15.75" x14ac:dyDescent="0.25">
      <c r="A1150" s="43">
        <f t="shared" si="84"/>
        <v>1966</v>
      </c>
      <c r="B1150" s="43">
        <f t="shared" si="85"/>
        <v>3</v>
      </c>
      <c r="C1150" s="46">
        <f>Shiller!B1151</f>
        <v>88.88</v>
      </c>
      <c r="D1150" s="44">
        <f>Shiller!C1151/12</f>
        <v>0.23166666666666666</v>
      </c>
      <c r="E1150" s="47">
        <f t="shared" si="83"/>
        <v>2.6065106510651066E-3</v>
      </c>
      <c r="F1150" s="46">
        <f>Shiller!E1151</f>
        <v>32.1</v>
      </c>
      <c r="G1150" s="44">
        <f t="shared" si="82"/>
        <v>1.0268281278592257</v>
      </c>
      <c r="H1150" s="44">
        <f>'x calcs'!J222</f>
        <v>1.8723741987370028</v>
      </c>
      <c r="I1150" s="43">
        <f t="shared" si="86"/>
        <v>1.4787895250279719</v>
      </c>
      <c r="J1150" s="43">
        <f t="shared" si="87"/>
        <v>1.0199414486251992</v>
      </c>
      <c r="K1150" s="43">
        <f>PCE!B102</f>
        <v>475.7</v>
      </c>
      <c r="L1150" s="43">
        <f>y!B114</f>
        <v>607.70000000000005</v>
      </c>
      <c r="M1150" s="43">
        <v>1</v>
      </c>
      <c r="N1150" s="48">
        <f t="shared" si="89"/>
        <v>0.78278755965114355</v>
      </c>
      <c r="O1150" s="46">
        <f>Shiller!B1151/Shiller!C1151</f>
        <v>31.971223021582734</v>
      </c>
      <c r="P1150" s="44">
        <f t="shared" si="90"/>
        <v>2.6828127859225726E-2</v>
      </c>
      <c r="Q1150" s="161">
        <f t="shared" si="91"/>
        <v>8.7617849582915799</v>
      </c>
      <c r="R1150" s="43">
        <f>SS!I223</f>
        <v>5</v>
      </c>
      <c r="S1150" s="43">
        <f t="shared" si="92"/>
        <v>5</v>
      </c>
      <c r="T1150" s="46">
        <f t="shared" si="88"/>
        <v>-1.186491077429338</v>
      </c>
      <c r="U1150" s="43">
        <v>4.4693757903769393</v>
      </c>
      <c r="V1150" s="43"/>
    </row>
    <row r="1151" spans="1:22" ht="15.75" x14ac:dyDescent="0.25">
      <c r="A1151" s="43">
        <f t="shared" si="84"/>
        <v>1966</v>
      </c>
      <c r="B1151" s="43">
        <f t="shared" si="85"/>
        <v>4</v>
      </c>
      <c r="C1151" s="46">
        <f>Shiller!B1152</f>
        <v>91.6</v>
      </c>
      <c r="D1151" s="44">
        <f>Shiller!C1152/12</f>
        <v>0.23305583333333335</v>
      </c>
      <c r="E1151" s="47">
        <f t="shared" si="83"/>
        <v>2.5442776564774386E-3</v>
      </c>
      <c r="F1151" s="46">
        <f>Shiller!E1152</f>
        <v>32.299999999999997</v>
      </c>
      <c r="G1151" s="44">
        <f t="shared" si="82"/>
        <v>0.94992419032023301</v>
      </c>
      <c r="H1151" s="44">
        <f>'x calcs'!J223</f>
        <v>1.8850489236790622</v>
      </c>
      <c r="I1151" s="43">
        <f t="shared" si="86"/>
        <v>1.5044242497211309</v>
      </c>
      <c r="J1151" s="43">
        <f t="shared" si="87"/>
        <v>0.95299949933061423</v>
      </c>
      <c r="K1151" s="43">
        <f>PCE!B103</f>
        <v>477.6</v>
      </c>
      <c r="L1151" s="43">
        <f>y!B115</f>
        <v>609.70000000000005</v>
      </c>
      <c r="M1151" s="43">
        <v>1</v>
      </c>
      <c r="N1151" s="48">
        <f t="shared" si="89"/>
        <v>0.78333606691815649</v>
      </c>
      <c r="O1151" s="46">
        <f>Shiller!B1152/Shiller!C1152</f>
        <v>32.753238673136259</v>
      </c>
      <c r="P1151" s="44">
        <f t="shared" si="90"/>
        <v>-5.0075809679766992E-2</v>
      </c>
      <c r="Q1151" s="161">
        <f t="shared" si="91"/>
        <v>8.6481892567848018</v>
      </c>
      <c r="R1151" s="43">
        <f>SS!I224</f>
        <v>5</v>
      </c>
      <c r="S1151" s="43">
        <f t="shared" si="92"/>
        <v>5</v>
      </c>
      <c r="T1151" s="46">
        <f t="shared" si="88"/>
        <v>-1.186491077429338</v>
      </c>
      <c r="U1151" s="43">
        <v>4.4693757903769393</v>
      </c>
      <c r="V1151" s="43"/>
    </row>
    <row r="1152" spans="1:22" ht="15.75" x14ac:dyDescent="0.25">
      <c r="A1152" s="43">
        <f t="shared" si="84"/>
        <v>1966</v>
      </c>
      <c r="B1152" s="43">
        <f t="shared" si="85"/>
        <v>5</v>
      </c>
      <c r="C1152" s="46">
        <f>Shiller!B1153</f>
        <v>86.78</v>
      </c>
      <c r="D1152" s="44">
        <f>Shiller!C1153/12</f>
        <v>0.23444416666666668</v>
      </c>
      <c r="E1152" s="47">
        <f t="shared" si="83"/>
        <v>2.7015921487285859E-3</v>
      </c>
      <c r="F1152" s="46">
        <f>Shiller!E1153</f>
        <v>32.299999999999997</v>
      </c>
      <c r="G1152" s="44">
        <f t="shared" si="82"/>
        <v>0.99134393734404302</v>
      </c>
      <c r="H1152" s="44">
        <f>'x calcs'!J224</f>
        <v>1.8789496274599424</v>
      </c>
      <c r="I1152" s="43">
        <f t="shared" si="86"/>
        <v>1.4298878837606444</v>
      </c>
      <c r="J1152" s="43">
        <f t="shared" si="87"/>
        <v>0.99455318916750091</v>
      </c>
      <c r="K1152" s="43">
        <f>PCE!B104</f>
        <v>473.8</v>
      </c>
      <c r="L1152" s="43">
        <f>y!B116</f>
        <v>612.4</v>
      </c>
      <c r="M1152" s="43">
        <v>1</v>
      </c>
      <c r="N1152" s="48">
        <f t="shared" si="89"/>
        <v>0.77367733507511438</v>
      </c>
      <c r="O1152" s="46">
        <f>Shiller!B1153/Shiller!C1153</f>
        <v>30.846008111384016</v>
      </c>
      <c r="P1152" s="44">
        <f t="shared" si="90"/>
        <v>-8.6560626559569753E-3</v>
      </c>
      <c r="Q1152" s="161">
        <f t="shared" si="91"/>
        <v>7.1636498857507842</v>
      </c>
      <c r="R1152" s="43">
        <f>SS!I225</f>
        <v>5</v>
      </c>
      <c r="S1152" s="43">
        <f t="shared" si="92"/>
        <v>5</v>
      </c>
      <c r="T1152" s="46">
        <f t="shared" si="88"/>
        <v>-1.186491077429338</v>
      </c>
      <c r="U1152" s="43">
        <v>4.4693757903769393</v>
      </c>
      <c r="V1152" s="43"/>
    </row>
    <row r="1153" spans="1:22" ht="15.75" x14ac:dyDescent="0.25">
      <c r="A1153" s="43">
        <f t="shared" si="84"/>
        <v>1966</v>
      </c>
      <c r="B1153" s="43">
        <f t="shared" si="85"/>
        <v>6</v>
      </c>
      <c r="C1153" s="46">
        <f>Shiller!B1154</f>
        <v>86.06</v>
      </c>
      <c r="D1153" s="44">
        <f>Shiller!C1154/12</f>
        <v>0.23583333333333334</v>
      </c>
      <c r="E1153" s="47">
        <f t="shared" si="83"/>
        <v>2.740336199550701E-3</v>
      </c>
      <c r="F1153" s="46">
        <f>Shiller!E1154</f>
        <v>32.4</v>
      </c>
      <c r="G1153" s="44">
        <f t="shared" si="82"/>
        <v>0.997114922802815</v>
      </c>
      <c r="H1153" s="44">
        <f>'x calcs'!J225</f>
        <v>1.8728700662269555</v>
      </c>
      <c r="I1153" s="43">
        <f t="shared" si="86"/>
        <v>1.4182365810657878</v>
      </c>
      <c r="J1153" s="43">
        <f t="shared" si="87"/>
        <v>1.0003427821705284</v>
      </c>
      <c r="K1153" s="43">
        <f>PCE!B105</f>
        <v>476.2</v>
      </c>
      <c r="L1153" s="43">
        <f>y!B117</f>
        <v>617</v>
      </c>
      <c r="M1153" s="43">
        <v>1</v>
      </c>
      <c r="N1153" s="48">
        <f t="shared" si="89"/>
        <v>0.77179902755267427</v>
      </c>
      <c r="O1153" s="46">
        <f>Shiller!B1154/Shiller!C1154</f>
        <v>30.409893992932862</v>
      </c>
      <c r="P1153" s="44">
        <f t="shared" si="90"/>
        <v>-2.8850771971850042E-3</v>
      </c>
      <c r="Q1153" s="161">
        <f t="shared" si="91"/>
        <v>6.8941138930304895</v>
      </c>
      <c r="R1153" s="43">
        <f>SS!I226</f>
        <v>5</v>
      </c>
      <c r="S1153" s="43">
        <f t="shared" si="92"/>
        <v>5</v>
      </c>
      <c r="T1153" s="46">
        <f t="shared" si="88"/>
        <v>-1.186491077429338</v>
      </c>
      <c r="U1153" s="43">
        <v>4.4693757903769393</v>
      </c>
      <c r="V1153" s="43"/>
    </row>
    <row r="1154" spans="1:22" ht="15.75" x14ac:dyDescent="0.25">
      <c r="A1154" s="43">
        <f t="shared" si="84"/>
        <v>1966</v>
      </c>
      <c r="B1154" s="43">
        <f t="shared" si="85"/>
        <v>7</v>
      </c>
      <c r="C1154" s="46">
        <f>Shiller!B1155</f>
        <v>85.84</v>
      </c>
      <c r="D1154" s="44">
        <f>Shiller!C1155/12</f>
        <v>0.23750000000000002</v>
      </c>
      <c r="E1154" s="47">
        <f t="shared" si="83"/>
        <v>2.766775396085741E-3</v>
      </c>
      <c r="F1154" s="46">
        <f>Shiller!E1155</f>
        <v>32.5</v>
      </c>
      <c r="G1154" s="44">
        <f t="shared" si="82"/>
        <v>0.93655903807952201</v>
      </c>
      <c r="H1154" s="44">
        <f>'x calcs'!J226</f>
        <v>1.8668101761252462</v>
      </c>
      <c r="I1154" s="43">
        <f t="shared" si="86"/>
        <v>1.4148362822367466</v>
      </c>
      <c r="J1154" s="43">
        <f t="shared" si="87"/>
        <v>0.93706207101104688</v>
      </c>
      <c r="K1154" s="43">
        <f>PCE!B106</f>
        <v>481.2</v>
      </c>
      <c r="L1154" s="43">
        <f>y!B118</f>
        <v>620.79999999999995</v>
      </c>
      <c r="M1154" s="43">
        <v>1</v>
      </c>
      <c r="N1154" s="48">
        <f t="shared" si="89"/>
        <v>0.77512886597938147</v>
      </c>
      <c r="O1154" s="46">
        <f>Shiller!B1155/Shiller!C1155</f>
        <v>30.119298245614036</v>
      </c>
      <c r="P1154" s="44">
        <f t="shared" si="90"/>
        <v>-6.344096192047799E-2</v>
      </c>
      <c r="Q1154" s="161">
        <f t="shared" si="91"/>
        <v>7.6844145861853219</v>
      </c>
      <c r="R1154" s="43">
        <f>SS!I227</f>
        <v>5</v>
      </c>
      <c r="S1154" s="43">
        <f t="shared" si="92"/>
        <v>5</v>
      </c>
      <c r="T1154" s="46">
        <f t="shared" si="88"/>
        <v>-1.186491077429338</v>
      </c>
      <c r="U1154" s="43">
        <v>7.2464642293003312</v>
      </c>
      <c r="V1154" s="43"/>
    </row>
    <row r="1155" spans="1:22" ht="15.75" x14ac:dyDescent="0.25">
      <c r="A1155" s="43">
        <f t="shared" si="84"/>
        <v>1966</v>
      </c>
      <c r="B1155" s="43">
        <f t="shared" si="85"/>
        <v>8</v>
      </c>
      <c r="C1155" s="46">
        <f>Shiller!B1156</f>
        <v>80.650000000000006</v>
      </c>
      <c r="D1155" s="44">
        <f>Shiller!C1156/12</f>
        <v>0.23916666666666667</v>
      </c>
      <c r="E1155" s="47">
        <f t="shared" si="83"/>
        <v>2.9654887373424259E-3</v>
      </c>
      <c r="F1155" s="46">
        <f>Shiller!E1156</f>
        <v>32.700000000000003</v>
      </c>
      <c r="G1155" s="44">
        <f t="shared" si="82"/>
        <v>0.96775160157057227</v>
      </c>
      <c r="H1155" s="44">
        <f>'x calcs'!J227</f>
        <v>1.8658050688535901</v>
      </c>
      <c r="I1155" s="43">
        <f t="shared" si="86"/>
        <v>1.3218748825591538</v>
      </c>
      <c r="J1155" s="43">
        <f t="shared" si="87"/>
        <v>0.96827133085729644</v>
      </c>
      <c r="K1155" s="43">
        <f>PCE!B107</f>
        <v>483.8</v>
      </c>
      <c r="L1155" s="43">
        <f>y!B119</f>
        <v>626.20000000000005</v>
      </c>
      <c r="M1155" s="43">
        <v>1</v>
      </c>
      <c r="N1155" s="48">
        <f t="shared" si="89"/>
        <v>0.77259661450015971</v>
      </c>
      <c r="O1155" s="46">
        <f>Shiller!B1156/Shiller!C1156</f>
        <v>28.10104529616725</v>
      </c>
      <c r="P1155" s="44">
        <f t="shared" si="90"/>
        <v>-3.2248398429427727E-2</v>
      </c>
      <c r="Q1155" s="161">
        <f t="shared" si="91"/>
        <v>7.7411886536871508</v>
      </c>
      <c r="R1155" s="43">
        <f>SS!I228</f>
        <v>5</v>
      </c>
      <c r="S1155" s="43">
        <f t="shared" si="92"/>
        <v>5</v>
      </c>
      <c r="T1155" s="46">
        <f t="shared" si="88"/>
        <v>-1.186491077429338</v>
      </c>
      <c r="U1155" s="43">
        <v>7.2464642293003312</v>
      </c>
      <c r="V1155" s="43"/>
    </row>
    <row r="1156" spans="1:22" ht="15.75" x14ac:dyDescent="0.25">
      <c r="A1156" s="43">
        <f t="shared" si="84"/>
        <v>1966</v>
      </c>
      <c r="B1156" s="43">
        <f t="shared" si="85"/>
        <v>9</v>
      </c>
      <c r="C1156" s="46">
        <f>Shiller!B1157</f>
        <v>77.81</v>
      </c>
      <c r="D1156" s="44">
        <f>Shiller!C1157/12</f>
        <v>0.24083333333333334</v>
      </c>
      <c r="E1156" s="47">
        <f t="shared" si="83"/>
        <v>3.0951462965342928E-3</v>
      </c>
      <c r="F1156" s="46">
        <f>Shiller!E1157</f>
        <v>32.700000000000003</v>
      </c>
      <c r="G1156" s="44">
        <f t="shared" si="82"/>
        <v>0.98833000839730289</v>
      </c>
      <c r="H1156" s="44">
        <f>'x calcs'!J228</f>
        <v>1.8648005027406658</v>
      </c>
      <c r="I1156" s="43">
        <f t="shared" si="86"/>
        <v>1.2760135466859792</v>
      </c>
      <c r="J1156" s="43">
        <f t="shared" si="87"/>
        <v>0.9888607534042263</v>
      </c>
      <c r="K1156" s="43">
        <f>PCE!B108</f>
        <v>489.9</v>
      </c>
      <c r="L1156" s="43">
        <f>y!B120</f>
        <v>631.70000000000005</v>
      </c>
      <c r="M1156" s="43">
        <v>1</v>
      </c>
      <c r="N1156" s="48">
        <f t="shared" si="89"/>
        <v>0.77552635744815568</v>
      </c>
      <c r="O1156" s="46">
        <f>Shiller!B1157/Shiller!C1157</f>
        <v>26.92387543252595</v>
      </c>
      <c r="P1156" s="44">
        <f t="shared" si="90"/>
        <v>-1.1669991602697105E-2</v>
      </c>
      <c r="Q1156" s="161">
        <f t="shared" si="91"/>
        <v>8.7072183224118831</v>
      </c>
      <c r="R1156" s="43">
        <f>SS!I229</f>
        <v>5</v>
      </c>
      <c r="S1156" s="43">
        <f t="shared" si="92"/>
        <v>5</v>
      </c>
      <c r="T1156" s="46">
        <f t="shared" si="88"/>
        <v>-1.186491077429338</v>
      </c>
      <c r="U1156" s="43">
        <v>7.2464642293003312</v>
      </c>
      <c r="V1156" s="43"/>
    </row>
    <row r="1157" spans="1:22" ht="15.75" x14ac:dyDescent="0.25">
      <c r="A1157" s="43">
        <f t="shared" si="84"/>
        <v>1966</v>
      </c>
      <c r="B1157" s="43">
        <f t="shared" si="85"/>
        <v>10</v>
      </c>
      <c r="C1157" s="46">
        <f>Shiller!B1158</f>
        <v>77.13</v>
      </c>
      <c r="D1157" s="44">
        <f>Shiller!C1158/12</f>
        <v>0.2402775</v>
      </c>
      <c r="E1157" s="47">
        <f t="shared" si="83"/>
        <v>3.1152275379229873E-3</v>
      </c>
      <c r="F1157" s="46">
        <f>Shiller!E1158</f>
        <v>32.9</v>
      </c>
      <c r="G1157" s="44">
        <f t="shared" si="82"/>
        <v>1.0531606054712821</v>
      </c>
      <c r="H1157" s="44">
        <f>'x calcs'!J229</f>
        <v>1.8637964774951088</v>
      </c>
      <c r="I1157" s="43">
        <f t="shared" si="86"/>
        <v>1.2578502685265436</v>
      </c>
      <c r="J1157" s="43">
        <f t="shared" si="87"/>
        <v>1.0512637848638446</v>
      </c>
      <c r="K1157" s="43">
        <f>PCE!B109</f>
        <v>489</v>
      </c>
      <c r="L1157" s="43">
        <f>y!B121</f>
        <v>636.29999999999995</v>
      </c>
      <c r="M1157" s="43">
        <v>1</v>
      </c>
      <c r="N1157" s="48">
        <f t="shared" si="89"/>
        <v>0.76850542197076854</v>
      </c>
      <c r="O1157" s="46">
        <f>Shiller!B1158/Shiller!C1158</f>
        <v>26.750319942566406</v>
      </c>
      <c r="P1157" s="44">
        <f t="shared" si="90"/>
        <v>5.3160605471282096E-2</v>
      </c>
      <c r="Q1157" s="161">
        <f t="shared" si="91"/>
        <v>7.2718436732062584</v>
      </c>
      <c r="R1157" s="43">
        <f>SS!I230</f>
        <v>5</v>
      </c>
      <c r="S1157" s="43">
        <f t="shared" si="92"/>
        <v>5</v>
      </c>
      <c r="T1157" s="46">
        <f t="shared" si="88"/>
        <v>-1.186491077429338</v>
      </c>
      <c r="U1157" s="43">
        <v>7.2464642293003312</v>
      </c>
      <c r="V1157" s="43"/>
    </row>
    <row r="1158" spans="1:22" ht="15.75" x14ac:dyDescent="0.25">
      <c r="A1158" s="43">
        <f t="shared" si="84"/>
        <v>1966</v>
      </c>
      <c r="B1158" s="43">
        <f t="shared" si="85"/>
        <v>11</v>
      </c>
      <c r="C1158" s="46">
        <f>Shiller!B1159</f>
        <v>80.989999999999995</v>
      </c>
      <c r="D1158" s="44">
        <f>Shiller!C1159/12</f>
        <v>0.23972249999999998</v>
      </c>
      <c r="E1158" s="47">
        <f t="shared" si="83"/>
        <v>2.959902457093468E-3</v>
      </c>
      <c r="F1158" s="46">
        <f>Shiller!E1159</f>
        <v>32.9</v>
      </c>
      <c r="G1158" s="44">
        <f t="shared" si="82"/>
        <v>1.0071579515989628</v>
      </c>
      <c r="H1158" s="44">
        <f>'x calcs'!J230</f>
        <v>1.8671693653761949</v>
      </c>
      <c r="I1158" s="43">
        <f t="shared" si="86"/>
        <v>1.3184139442881198</v>
      </c>
      <c r="J1158" s="43">
        <f t="shared" si="87"/>
        <v>1.0053439504199755</v>
      </c>
      <c r="K1158" s="43">
        <f>PCE!B110</f>
        <v>490.7</v>
      </c>
      <c r="L1158" s="43">
        <f>y!B122</f>
        <v>641.1</v>
      </c>
      <c r="M1158" s="43">
        <v>1</v>
      </c>
      <c r="N1158" s="48">
        <f t="shared" si="89"/>
        <v>0.76540321322726557</v>
      </c>
      <c r="O1158" s="46">
        <f>Shiller!B1159/Shiller!C1159</f>
        <v>28.15408093385755</v>
      </c>
      <c r="P1158" s="44">
        <f t="shared" si="90"/>
        <v>7.1579515989628195E-3</v>
      </c>
      <c r="Q1158" s="161">
        <f t="shared" si="91"/>
        <v>6.202741396672514</v>
      </c>
      <c r="R1158" s="43">
        <f>SS!I231</f>
        <v>5</v>
      </c>
      <c r="S1158" s="43">
        <f t="shared" si="92"/>
        <v>5</v>
      </c>
      <c r="T1158" s="46">
        <f t="shared" si="88"/>
        <v>-1.186491077429338</v>
      </c>
      <c r="U1158" s="43">
        <v>7.2464642293003312</v>
      </c>
      <c r="V1158" s="43"/>
    </row>
    <row r="1159" spans="1:22" ht="15.75" x14ac:dyDescent="0.25">
      <c r="A1159" s="43">
        <f t="shared" si="84"/>
        <v>1966</v>
      </c>
      <c r="B1159" s="43">
        <f t="shared" si="85"/>
        <v>12</v>
      </c>
      <c r="C1159" s="46">
        <f>Shiller!B1160</f>
        <v>81.33</v>
      </c>
      <c r="D1159" s="44">
        <f>Shiller!C1160/12</f>
        <v>0.23916666666666667</v>
      </c>
      <c r="E1159" s="47">
        <f t="shared" si="83"/>
        <v>2.9406942907496208E-3</v>
      </c>
      <c r="F1159" s="46">
        <f>Shiller!E1160</f>
        <v>32.9</v>
      </c>
      <c r="G1159" s="44">
        <f t="shared" si="82"/>
        <v>1.041302922250912</v>
      </c>
      <c r="H1159" s="44">
        <f>'x calcs'!J231</f>
        <v>1.8705483571279535</v>
      </c>
      <c r="I1159" s="43">
        <f t="shared" si="86"/>
        <v>1.3215571063662352</v>
      </c>
      <c r="J1159" s="43">
        <f t="shared" si="87"/>
        <v>1.0394272062929446</v>
      </c>
      <c r="K1159" s="43">
        <f>PCE!B111</f>
        <v>492.6</v>
      </c>
      <c r="L1159" s="43">
        <f>y!B123</f>
        <v>642.1</v>
      </c>
      <c r="M1159" s="43">
        <v>1</v>
      </c>
      <c r="N1159" s="48">
        <f t="shared" si="89"/>
        <v>0.76717022270674351</v>
      </c>
      <c r="O1159" s="46">
        <f>Shiller!B1160/Shiller!C1160</f>
        <v>28.337979094076655</v>
      </c>
      <c r="P1159" s="44">
        <f t="shared" si="90"/>
        <v>4.1302922250912033E-2</v>
      </c>
      <c r="Q1159" s="161">
        <f t="shared" si="91"/>
        <v>6.5228034831112796</v>
      </c>
      <c r="R1159" s="43">
        <f>SS!I232</f>
        <v>5</v>
      </c>
      <c r="S1159" s="43">
        <f t="shared" si="92"/>
        <v>5</v>
      </c>
      <c r="T1159" s="46">
        <f t="shared" si="88"/>
        <v>-1.186491077429338</v>
      </c>
      <c r="U1159" s="43">
        <v>7.2464642293003312</v>
      </c>
      <c r="V1159" s="43"/>
    </row>
    <row r="1160" spans="1:22" ht="15.75" x14ac:dyDescent="0.25">
      <c r="A1160" s="43">
        <f t="shared" si="84"/>
        <v>1967</v>
      </c>
      <c r="B1160" s="43">
        <f t="shared" si="85"/>
        <v>1</v>
      </c>
      <c r="C1160" s="46">
        <f>Shiller!B1161</f>
        <v>84.45</v>
      </c>
      <c r="D1160" s="44">
        <f>Shiller!C1161/12</f>
        <v>0.24</v>
      </c>
      <c r="E1160" s="47">
        <f t="shared" si="83"/>
        <v>2.8419182948490229E-3</v>
      </c>
      <c r="F1160" s="46">
        <f>Shiller!E1161</f>
        <v>32.9</v>
      </c>
      <c r="G1160" s="44">
        <f t="shared" ref="G1160:G1223" si="93">E1160+(C1161/F1161)/(C1160/F1160)</f>
        <v>1.0373001776198933</v>
      </c>
      <c r="H1160" s="44">
        <f>'x calcs'!J232</f>
        <v>1.8739334637964788</v>
      </c>
      <c r="I1160" s="43">
        <f t="shared" si="86"/>
        <v>1.3697761155892527</v>
      </c>
      <c r="J1160" s="43">
        <f t="shared" si="87"/>
        <v>1.0355631693441258</v>
      </c>
      <c r="K1160" s="43">
        <f>PCE!B112</f>
        <v>494.9</v>
      </c>
      <c r="L1160" s="43">
        <f>y!B124</f>
        <v>648.29999999999995</v>
      </c>
      <c r="M1160" s="43">
        <v>1</v>
      </c>
      <c r="N1160" s="48">
        <f t="shared" si="89"/>
        <v>0.76338115070183554</v>
      </c>
      <c r="O1160" s="46">
        <f>Shiller!B1161/Shiller!C1161</f>
        <v>29.322916666666668</v>
      </c>
      <c r="P1160" s="44">
        <f t="shared" si="90"/>
        <v>3.7300177619893349E-2</v>
      </c>
      <c r="Q1160" s="161">
        <f t="shared" si="91"/>
        <v>5.4313189764553913</v>
      </c>
      <c r="R1160" s="43">
        <f>SS!I233</f>
        <v>5</v>
      </c>
      <c r="S1160" s="43">
        <f t="shared" si="92"/>
        <v>5</v>
      </c>
      <c r="T1160" s="46">
        <f t="shared" si="88"/>
        <v>-1.186491077429338</v>
      </c>
      <c r="U1160" s="43">
        <v>10.429384995752855</v>
      </c>
      <c r="V1160" s="43"/>
    </row>
    <row r="1161" spans="1:22" ht="15.75" x14ac:dyDescent="0.25">
      <c r="A1161" s="43">
        <f t="shared" si="84"/>
        <v>1967</v>
      </c>
      <c r="B1161" s="43">
        <f t="shared" si="85"/>
        <v>2</v>
      </c>
      <c r="C1161" s="46">
        <f>Shiller!B1162</f>
        <v>87.36</v>
      </c>
      <c r="D1161" s="44">
        <f>Shiller!C1162/12</f>
        <v>0.24083333333333334</v>
      </c>
      <c r="E1161" s="47">
        <f t="shared" ref="E1161:E1224" si="94">D1161/C1161</f>
        <v>2.7567918192918195E-3</v>
      </c>
      <c r="F1161" s="46">
        <f>Shiller!E1162</f>
        <v>32.9</v>
      </c>
      <c r="G1161" s="44">
        <f t="shared" si="93"/>
        <v>1.0232356185481186</v>
      </c>
      <c r="H1161" s="44">
        <f>'x calcs'!J233</f>
        <v>1.8770853674989976</v>
      </c>
      <c r="I1161" s="43">
        <f t="shared" si="86"/>
        <v>1.414596903748752</v>
      </c>
      <c r="J1161" s="43">
        <f t="shared" si="87"/>
        <v>1.0215220838053731</v>
      </c>
      <c r="K1161" s="43">
        <f>PCE!B113</f>
        <v>493.7</v>
      </c>
      <c r="L1161" s="43">
        <f>y!B125</f>
        <v>649.70000000000005</v>
      </c>
      <c r="M1161" s="43">
        <v>1</v>
      </c>
      <c r="N1161" s="48">
        <f t="shared" si="89"/>
        <v>0.7598891796213636</v>
      </c>
      <c r="O1161" s="46">
        <f>Shiller!B1162/Shiller!C1162</f>
        <v>30.228373702422143</v>
      </c>
      <c r="P1161" s="44">
        <f t="shared" si="90"/>
        <v>2.3235618548118619E-2</v>
      </c>
      <c r="Q1161" s="161">
        <f t="shared" si="91"/>
        <v>4.4260791259032661</v>
      </c>
      <c r="R1161" s="43">
        <f>SS!I234</f>
        <v>5</v>
      </c>
      <c r="S1161" s="43">
        <f t="shared" si="92"/>
        <v>5</v>
      </c>
      <c r="T1161" s="46">
        <f t="shared" si="88"/>
        <v>-1.186491077429338</v>
      </c>
      <c r="U1161" s="43">
        <v>10.429384995752855</v>
      </c>
      <c r="V1161" s="43"/>
    </row>
    <row r="1162" spans="1:22" ht="15.75" x14ac:dyDescent="0.25">
      <c r="A1162" s="43">
        <f t="shared" ref="A1162:A1225" si="95">IF(B1162=1,A1161+1,A1161)</f>
        <v>1967</v>
      </c>
      <c r="B1162" s="43">
        <f t="shared" ref="B1162:B1225" si="96">IF(B1161=12,1,B1161+1)</f>
        <v>3</v>
      </c>
      <c r="C1162" s="46">
        <f>Shiller!B1163</f>
        <v>89.42</v>
      </c>
      <c r="D1162" s="44">
        <f>Shiller!C1163/12</f>
        <v>0.24166666666666667</v>
      </c>
      <c r="E1162" s="47">
        <f t="shared" si="94"/>
        <v>2.7026019533288601E-3</v>
      </c>
      <c r="F1162" s="46">
        <f>Shiller!E1163</f>
        <v>33</v>
      </c>
      <c r="G1162" s="44">
        <f t="shared" si="93"/>
        <v>1.0168515213742901</v>
      </c>
      <c r="H1162" s="44">
        <f>'x calcs'!J234</f>
        <v>1.8802425726154361</v>
      </c>
      <c r="I1162" s="43">
        <f t="shared" si="86"/>
        <v>1.4411422276902039</v>
      </c>
      <c r="J1162" s="43">
        <f t="shared" si="87"/>
        <v>1.0151486154812634</v>
      </c>
      <c r="K1162" s="43">
        <f>PCE!B114</f>
        <v>496.6</v>
      </c>
      <c r="L1162" s="43">
        <f>y!B126</f>
        <v>654</v>
      </c>
      <c r="M1162" s="43">
        <v>1</v>
      </c>
      <c r="N1162" s="48">
        <f t="shared" si="89"/>
        <v>0.75932721712538231</v>
      </c>
      <c r="O1162" s="46">
        <f>Shiller!B1163/Shiller!C1163</f>
        <v>30.834482758620691</v>
      </c>
      <c r="P1162" s="44">
        <f t="shared" si="90"/>
        <v>1.6851521374290135E-2</v>
      </c>
      <c r="Q1162" s="161">
        <f t="shared" si="91"/>
        <v>4.1290655626941675</v>
      </c>
      <c r="R1162" s="43">
        <f>SS!I235</f>
        <v>5</v>
      </c>
      <c r="S1162" s="43">
        <f t="shared" si="92"/>
        <v>5</v>
      </c>
      <c r="T1162" s="46">
        <f t="shared" si="88"/>
        <v>-1.186491077429338</v>
      </c>
      <c r="U1162" s="43">
        <v>10.429384995752855</v>
      </c>
      <c r="V1162" s="43"/>
    </row>
    <row r="1163" spans="1:22" ht="15.75" x14ac:dyDescent="0.25">
      <c r="A1163" s="43">
        <f t="shared" si="95"/>
        <v>1967</v>
      </c>
      <c r="B1163" s="43">
        <f t="shared" si="96"/>
        <v>4</v>
      </c>
      <c r="C1163" s="46">
        <f>Shiller!B1164</f>
        <v>90.96</v>
      </c>
      <c r="D1163" s="44">
        <f>Shiller!C1164/12</f>
        <v>0.24166666666666667</v>
      </c>
      <c r="E1163" s="47">
        <f t="shared" si="94"/>
        <v>2.6568454998534157E-3</v>
      </c>
      <c r="F1163" s="46">
        <f>Shiller!E1164</f>
        <v>33.1</v>
      </c>
      <c r="G1163" s="44">
        <f t="shared" si="93"/>
        <v>1.0175107863291335</v>
      </c>
      <c r="H1163" s="44">
        <f>'x calcs'!J235</f>
        <v>1.8834050880626247</v>
      </c>
      <c r="I1163" s="43">
        <f t="shared" si="86"/>
        <v>1.4590787033517139</v>
      </c>
      <c r="J1163" s="43">
        <f t="shared" si="87"/>
        <v>1.0173913065812612</v>
      </c>
      <c r="K1163" s="43">
        <f>PCE!B115</f>
        <v>502.1</v>
      </c>
      <c r="L1163" s="43">
        <f>y!B127</f>
        <v>654.5</v>
      </c>
      <c r="M1163" s="43">
        <v>1</v>
      </c>
      <c r="N1163" s="48">
        <f t="shared" si="89"/>
        <v>0.76715049656226131</v>
      </c>
      <c r="O1163" s="46">
        <f>Shiller!B1164/Shiller!C1164</f>
        <v>31.365517241379308</v>
      </c>
      <c r="P1163" s="44">
        <f t="shared" si="90"/>
        <v>1.7510786329133499E-2</v>
      </c>
      <c r="Q1163" s="161">
        <f t="shared" si="91"/>
        <v>5.6292899934281477</v>
      </c>
      <c r="R1163" s="43">
        <f>SS!I236</f>
        <v>5</v>
      </c>
      <c r="S1163" s="43">
        <f t="shared" si="92"/>
        <v>5</v>
      </c>
      <c r="T1163" s="46">
        <f t="shared" si="88"/>
        <v>-1.186491077429338</v>
      </c>
      <c r="U1163" s="43">
        <v>10.429384995752855</v>
      </c>
      <c r="V1163" s="43"/>
    </row>
    <row r="1164" spans="1:22" ht="15.75" x14ac:dyDescent="0.25">
      <c r="A1164" s="43">
        <f t="shared" si="95"/>
        <v>1967</v>
      </c>
      <c r="B1164" s="43">
        <f t="shared" si="96"/>
        <v>5</v>
      </c>
      <c r="C1164" s="46">
        <f>Shiller!B1165</f>
        <v>92.59</v>
      </c>
      <c r="D1164" s="44">
        <f>Shiller!C1165/12</f>
        <v>0.24166666666666667</v>
      </c>
      <c r="E1164" s="47">
        <f t="shared" si="94"/>
        <v>2.6100730820462974E-3</v>
      </c>
      <c r="F1164" s="46">
        <f>Shiller!E1165</f>
        <v>33.200000000000003</v>
      </c>
      <c r="G1164" s="44">
        <f t="shared" si="93"/>
        <v>0.98711634196027775</v>
      </c>
      <c r="H1164" s="44">
        <f>'x calcs'!J236</f>
        <v>1.883626849295434</v>
      </c>
      <c r="I1164" s="43">
        <f t="shared" si="86"/>
        <v>1.4805774417209605</v>
      </c>
      <c r="J1164" s="43">
        <f t="shared" si="87"/>
        <v>0.98700043507353075</v>
      </c>
      <c r="K1164" s="43">
        <f>PCE!B116</f>
        <v>503</v>
      </c>
      <c r="L1164" s="43">
        <f>y!B128</f>
        <v>656.9</v>
      </c>
      <c r="M1164" s="43">
        <v>1</v>
      </c>
      <c r="N1164" s="48">
        <f t="shared" si="89"/>
        <v>0.76571776526107482</v>
      </c>
      <c r="O1164" s="46">
        <f>Shiller!B1165/Shiller!C1165</f>
        <v>31.927586206896553</v>
      </c>
      <c r="P1164" s="44">
        <f t="shared" si="90"/>
        <v>-1.2883658039722246E-2</v>
      </c>
      <c r="Q1164" s="161">
        <f t="shared" si="91"/>
        <v>5.1608683936111364</v>
      </c>
      <c r="R1164" s="43">
        <f>SS!I237</f>
        <v>5</v>
      </c>
      <c r="S1164" s="43">
        <f t="shared" si="92"/>
        <v>5</v>
      </c>
      <c r="T1164" s="46">
        <f t="shared" si="88"/>
        <v>-1.186491077429338</v>
      </c>
      <c r="U1164" s="43">
        <v>10.429384995752855</v>
      </c>
      <c r="V1164" s="43"/>
    </row>
    <row r="1165" spans="1:22" ht="15.75" x14ac:dyDescent="0.25">
      <c r="A1165" s="43">
        <f t="shared" si="95"/>
        <v>1967</v>
      </c>
      <c r="B1165" s="43">
        <f t="shared" si="96"/>
        <v>6</v>
      </c>
      <c r="C1165" s="46">
        <f>Shiller!B1166</f>
        <v>91.43</v>
      </c>
      <c r="D1165" s="44">
        <f>Shiller!C1166/12</f>
        <v>0.24166666666666667</v>
      </c>
      <c r="E1165" s="47">
        <f t="shared" si="94"/>
        <v>2.6431878668562469E-3</v>
      </c>
      <c r="F1165" s="46">
        <f>Shiller!E1166</f>
        <v>33.299999999999997</v>
      </c>
      <c r="G1165" s="44">
        <f t="shared" si="93"/>
        <v>1.016878416414464</v>
      </c>
      <c r="H1165" s="44">
        <f>'x calcs'!J237</f>
        <v>1.8838486366394844</v>
      </c>
      <c r="I1165" s="43">
        <f t="shared" si="86"/>
        <v>1.4574661638121222</v>
      </c>
      <c r="J1165" s="43">
        <f t="shared" si="87"/>
        <v>1.0167590095081942</v>
      </c>
      <c r="K1165" s="43">
        <f>PCE!B117</f>
        <v>507.5</v>
      </c>
      <c r="L1165" s="43">
        <f>y!B129</f>
        <v>661.6</v>
      </c>
      <c r="M1165" s="43">
        <v>1</v>
      </c>
      <c r="N1165" s="48">
        <f t="shared" si="89"/>
        <v>0.76707980652962515</v>
      </c>
      <c r="O1165" s="46">
        <f>Shiller!B1166/Shiller!C1166</f>
        <v>31.527586206896554</v>
      </c>
      <c r="P1165" s="44">
        <f t="shared" si="90"/>
        <v>1.687841641446397E-2</v>
      </c>
      <c r="Q1165" s="161">
        <f t="shared" si="91"/>
        <v>5.5667170125535854</v>
      </c>
      <c r="R1165" s="43">
        <f>SS!I238</f>
        <v>5</v>
      </c>
      <c r="S1165" s="43">
        <f t="shared" si="92"/>
        <v>5</v>
      </c>
      <c r="T1165" s="46">
        <f t="shared" si="88"/>
        <v>-1.186491077429338</v>
      </c>
      <c r="U1165" s="43">
        <v>10.429384995752855</v>
      </c>
      <c r="V1165" s="43"/>
    </row>
    <row r="1166" spans="1:22" ht="15.75" x14ac:dyDescent="0.25">
      <c r="A1166" s="43">
        <f t="shared" si="95"/>
        <v>1967</v>
      </c>
      <c r="B1166" s="43">
        <f t="shared" si="96"/>
        <v>7</v>
      </c>
      <c r="C1166" s="46">
        <f>Shiller!B1167</f>
        <v>93.01</v>
      </c>
      <c r="D1166" s="44">
        <f>Shiller!C1167/12</f>
        <v>0.24222250000000001</v>
      </c>
      <c r="E1166" s="47">
        <f t="shared" si="94"/>
        <v>2.6042629824750028E-3</v>
      </c>
      <c r="F1166" s="46">
        <f>Shiller!E1167</f>
        <v>33.4</v>
      </c>
      <c r="G1166" s="44">
        <f t="shared" si="93"/>
        <v>1.0154839565477631</v>
      </c>
      <c r="H1166" s="44">
        <f>'x calcs'!J238</f>
        <v>1.8840704500978505</v>
      </c>
      <c r="I1166" s="43">
        <f t="shared" si="86"/>
        <v>1.4780394962287791</v>
      </c>
      <c r="J1166" s="43">
        <f t="shared" si="87"/>
        <v>1.0150914924339152</v>
      </c>
      <c r="K1166" s="43">
        <f>PCE!B118</f>
        <v>507.4</v>
      </c>
      <c r="L1166" s="43">
        <f>y!B130</f>
        <v>667.5</v>
      </c>
      <c r="M1166" s="43">
        <v>1</v>
      </c>
      <c r="N1166" s="48">
        <f t="shared" si="89"/>
        <v>0.76014981273408233</v>
      </c>
      <c r="O1166" s="46">
        <f>Shiller!B1167/Shiller!C1167</f>
        <v>31.998816515118676</v>
      </c>
      <c r="P1166" s="44">
        <f t="shared" si="90"/>
        <v>1.5483956547763134E-2</v>
      </c>
      <c r="Q1166" s="161">
        <f t="shared" si="91"/>
        <v>3.961189617522924</v>
      </c>
      <c r="R1166" s="43">
        <f>SS!I239</f>
        <v>5</v>
      </c>
      <c r="S1166" s="43">
        <f t="shared" si="92"/>
        <v>5</v>
      </c>
      <c r="T1166" s="46">
        <f t="shared" si="88"/>
        <v>-1.186491077429338</v>
      </c>
      <c r="U1166" s="43">
        <v>10.381385928272424</v>
      </c>
      <c r="V1166" s="43"/>
    </row>
    <row r="1167" spans="1:22" ht="15.75" x14ac:dyDescent="0.25">
      <c r="A1167" s="43">
        <f t="shared" si="95"/>
        <v>1967</v>
      </c>
      <c r="B1167" s="43">
        <f t="shared" si="96"/>
        <v>8</v>
      </c>
      <c r="C1167" s="46">
        <f>Shiller!B1168</f>
        <v>94.49</v>
      </c>
      <c r="D1167" s="44">
        <f>Shiller!C1168/12</f>
        <v>0.24277750000000001</v>
      </c>
      <c r="E1167" s="47">
        <f t="shared" si="94"/>
        <v>2.5693459625357185E-3</v>
      </c>
      <c r="F1167" s="46">
        <f>Shiller!E1168</f>
        <v>33.5</v>
      </c>
      <c r="G1167" s="44">
        <f t="shared" si="93"/>
        <v>1.013521311149076</v>
      </c>
      <c r="H1167" s="44">
        <f>'x calcs'!J239</f>
        <v>1.884800760582878</v>
      </c>
      <c r="I1167" s="43">
        <f t="shared" si="86"/>
        <v>1.4964961145564788</v>
      </c>
      <c r="J1167" s="43">
        <f t="shared" si="87"/>
        <v>1.0131295939790306</v>
      </c>
      <c r="K1167" s="43">
        <f>PCE!B119</f>
        <v>510.5</v>
      </c>
      <c r="L1167" s="43">
        <f>y!B131</f>
        <v>672.4</v>
      </c>
      <c r="M1167" s="43">
        <v>1</v>
      </c>
      <c r="N1167" s="48">
        <f t="shared" si="89"/>
        <v>0.75922070196311719</v>
      </c>
      <c r="O1167" s="46">
        <f>Shiller!B1168/Shiller!C1168</f>
        <v>32.43367555340452</v>
      </c>
      <c r="P1167" s="44">
        <f t="shared" si="90"/>
        <v>1.3521311149075954E-2</v>
      </c>
      <c r="Q1167" s="161">
        <f t="shared" si="91"/>
        <v>3.6367540706821377</v>
      </c>
      <c r="R1167" s="43">
        <f>SS!I240</f>
        <v>5</v>
      </c>
      <c r="S1167" s="43">
        <f t="shared" si="92"/>
        <v>5</v>
      </c>
      <c r="T1167" s="46">
        <f t="shared" si="88"/>
        <v>-1.186491077429338</v>
      </c>
      <c r="U1167" s="43">
        <v>10.381385928272424</v>
      </c>
      <c r="V1167" s="43"/>
    </row>
    <row r="1168" spans="1:22" ht="15.75" x14ac:dyDescent="0.25">
      <c r="A1168" s="43">
        <f t="shared" si="95"/>
        <v>1967</v>
      </c>
      <c r="B1168" s="43">
        <f t="shared" si="96"/>
        <v>9</v>
      </c>
      <c r="C1168" s="46">
        <f>Shiller!B1169</f>
        <v>95.81</v>
      </c>
      <c r="D1168" s="44">
        <f>Shiller!C1169/12</f>
        <v>0.24333333333333332</v>
      </c>
      <c r="E1168" s="47">
        <f t="shared" si="94"/>
        <v>2.5397488084055245E-3</v>
      </c>
      <c r="F1168" s="46">
        <f>Shiller!E1169</f>
        <v>33.6</v>
      </c>
      <c r="G1168" s="44">
        <f t="shared" si="93"/>
        <v>0.99801143687055371</v>
      </c>
      <c r="H1168" s="44">
        <f>'x calcs'!J240</f>
        <v>1.885531354153607</v>
      </c>
      <c r="I1168" s="43">
        <f t="shared" si="86"/>
        <v>1.512299484681916</v>
      </c>
      <c r="J1168" s="43">
        <f t="shared" si="87"/>
        <v>0.99762571789879606</v>
      </c>
      <c r="K1168" s="43">
        <f>PCE!B120</f>
        <v>516.29999999999995</v>
      </c>
      <c r="L1168" s="43">
        <f>y!B132</f>
        <v>674.8</v>
      </c>
      <c r="M1168" s="43">
        <v>1</v>
      </c>
      <c r="N1168" s="48">
        <f t="shared" si="89"/>
        <v>0.76511558980438643</v>
      </c>
      <c r="O1168" s="46">
        <f>Shiller!B1169/Shiller!C1169</f>
        <v>32.811643835616437</v>
      </c>
      <c r="P1168" s="44">
        <f t="shared" si="90"/>
        <v>-1.9885631294462858E-3</v>
      </c>
      <c r="Q1168" s="161">
        <f t="shared" si="91"/>
        <v>4.7736943911575764</v>
      </c>
      <c r="R1168" s="43">
        <f>SS!I241</f>
        <v>5</v>
      </c>
      <c r="S1168" s="43">
        <f t="shared" si="92"/>
        <v>5</v>
      </c>
      <c r="T1168" s="46">
        <f t="shared" si="88"/>
        <v>-1.186491077429338</v>
      </c>
      <c r="U1168" s="43">
        <v>10.381385928272424</v>
      </c>
      <c r="V1168" s="43"/>
    </row>
    <row r="1169" spans="1:22" ht="15.75" x14ac:dyDescent="0.25">
      <c r="A1169" s="43">
        <f t="shared" si="95"/>
        <v>1967</v>
      </c>
      <c r="B1169" s="43">
        <f t="shared" si="96"/>
        <v>10</v>
      </c>
      <c r="C1169" s="46">
        <f>Shiller!B1170</f>
        <v>95.66</v>
      </c>
      <c r="D1169" s="44">
        <f>Shiller!C1170/12</f>
        <v>0.24333333333333332</v>
      </c>
      <c r="E1169" s="47">
        <f t="shared" si="94"/>
        <v>2.5437312704718099E-3</v>
      </c>
      <c r="F1169" s="46">
        <f>Shiller!E1170</f>
        <v>33.700000000000003</v>
      </c>
      <c r="G1169" s="44">
        <f t="shared" si="93"/>
        <v>0.96831686516306748</v>
      </c>
      <c r="H1169" s="44">
        <f>'x calcs'!J241</f>
        <v>1.8862622309197679</v>
      </c>
      <c r="I1169" s="43">
        <f t="shared" si="86"/>
        <v>1.5048679982696025</v>
      </c>
      <c r="J1169" s="43">
        <f t="shared" si="87"/>
        <v>0.96804315020557785</v>
      </c>
      <c r="K1169" s="43">
        <f>PCE!B121</f>
        <v>512.9</v>
      </c>
      <c r="L1169" s="43">
        <f>y!B133</f>
        <v>676.5</v>
      </c>
      <c r="M1169" s="43">
        <v>1</v>
      </c>
      <c r="N1169" s="48">
        <f t="shared" si="89"/>
        <v>0.75816703621581671</v>
      </c>
      <c r="O1169" s="46">
        <f>Shiller!B1170/Shiller!C1170</f>
        <v>32.760273972602739</v>
      </c>
      <c r="P1169" s="44">
        <f t="shared" si="90"/>
        <v>-3.1683134836932525E-2</v>
      </c>
      <c r="Q1169" s="161">
        <f t="shared" si="91"/>
        <v>3.317751289758232</v>
      </c>
      <c r="R1169" s="43">
        <f>SS!I242</f>
        <v>5</v>
      </c>
      <c r="S1169" s="43">
        <f t="shared" si="92"/>
        <v>5</v>
      </c>
      <c r="T1169" s="46">
        <f t="shared" si="88"/>
        <v>-1.186491077429338</v>
      </c>
      <c r="U1169" s="43">
        <v>10.381385928272424</v>
      </c>
      <c r="V1169" s="43"/>
    </row>
    <row r="1170" spans="1:22" ht="15.75" x14ac:dyDescent="0.25">
      <c r="A1170" s="43">
        <f t="shared" si="95"/>
        <v>1967</v>
      </c>
      <c r="B1170" s="43">
        <f t="shared" si="96"/>
        <v>11</v>
      </c>
      <c r="C1170" s="46">
        <f>Shiller!B1171</f>
        <v>92.66</v>
      </c>
      <c r="D1170" s="44">
        <f>Shiller!C1171/12</f>
        <v>0.24333333333333332</v>
      </c>
      <c r="E1170" s="47">
        <f t="shared" si="94"/>
        <v>2.6260882077847325E-3</v>
      </c>
      <c r="F1170" s="46">
        <f>Shiller!E1171</f>
        <v>33.799999999999997</v>
      </c>
      <c r="G1170" s="44">
        <f t="shared" si="93"/>
        <v>1.028083449054398</v>
      </c>
      <c r="H1170" s="44">
        <f>'x calcs'!J242</f>
        <v>1.8867969781979381</v>
      </c>
      <c r="I1170" s="43">
        <f t="shared" si="86"/>
        <v>1.4529491779033374</v>
      </c>
      <c r="J1170" s="43">
        <f t="shared" si="87"/>
        <v>1.0277928186691849</v>
      </c>
      <c r="K1170" s="43">
        <f>PCE!B122</f>
        <v>518.1</v>
      </c>
      <c r="L1170" s="43">
        <f>y!B134</f>
        <v>682.8</v>
      </c>
      <c r="M1170" s="43">
        <v>1</v>
      </c>
      <c r="N1170" s="48">
        <f t="shared" si="89"/>
        <v>0.75878734622144117</v>
      </c>
      <c r="O1170" s="46">
        <f>Shiller!B1171/Shiller!C1171</f>
        <v>31.732876712328768</v>
      </c>
      <c r="P1170" s="44">
        <f t="shared" si="90"/>
        <v>2.8083449054397969E-2</v>
      </c>
      <c r="Q1170" s="161">
        <f t="shared" si="91"/>
        <v>3.7508703644840327</v>
      </c>
      <c r="R1170" s="43">
        <f>SS!I243</f>
        <v>5</v>
      </c>
      <c r="S1170" s="43">
        <f t="shared" si="92"/>
        <v>5</v>
      </c>
      <c r="T1170" s="46">
        <f t="shared" si="88"/>
        <v>-1.186491077429338</v>
      </c>
      <c r="U1170" s="43">
        <v>10.381385928272424</v>
      </c>
      <c r="V1170" s="43"/>
    </row>
    <row r="1171" spans="1:22" ht="15.75" x14ac:dyDescent="0.25">
      <c r="A1171" s="43">
        <f t="shared" si="95"/>
        <v>1967</v>
      </c>
      <c r="B1171" s="43">
        <f t="shared" si="96"/>
        <v>12</v>
      </c>
      <c r="C1171" s="46">
        <f>Shiller!B1172</f>
        <v>95.3</v>
      </c>
      <c r="D1171" s="44">
        <f>Shiller!C1172/12</f>
        <v>0.24333333333333332</v>
      </c>
      <c r="E1171" s="47">
        <f t="shared" si="94"/>
        <v>2.5533403287862889E-3</v>
      </c>
      <c r="F1171" s="46">
        <f>Shiller!E1172</f>
        <v>33.9</v>
      </c>
      <c r="G1171" s="44">
        <f t="shared" si="93"/>
        <v>0.99397601236615551</v>
      </c>
      <c r="H1171" s="44">
        <f>'x calcs'!J243</f>
        <v>1.8873318770746756</v>
      </c>
      <c r="I1171" s="43">
        <f t="shared" si="86"/>
        <v>1.4895151582377439</v>
      </c>
      <c r="J1171" s="43">
        <f t="shared" si="87"/>
        <v>0.99369502793512543</v>
      </c>
      <c r="K1171" s="43">
        <f>PCE!B123</f>
        <v>525.79999999999995</v>
      </c>
      <c r="L1171" s="43">
        <f>y!B135</f>
        <v>689.9</v>
      </c>
      <c r="M1171" s="43">
        <v>1</v>
      </c>
      <c r="N1171" s="48">
        <f t="shared" si="89"/>
        <v>0.76213944049862292</v>
      </c>
      <c r="O1171" s="46">
        <f>Shiller!B1172/Shiller!C1172</f>
        <v>32.636986301369866</v>
      </c>
      <c r="P1171" s="44">
        <f t="shared" si="90"/>
        <v>-6.0239876338444853E-3</v>
      </c>
      <c r="Q1171" s="161">
        <f t="shared" si="91"/>
        <v>4.1949387694231959</v>
      </c>
      <c r="R1171" s="43">
        <f>SS!I244</f>
        <v>5</v>
      </c>
      <c r="S1171" s="43">
        <f t="shared" si="92"/>
        <v>5</v>
      </c>
      <c r="T1171" s="46">
        <f t="shared" si="88"/>
        <v>-1.186491077429338</v>
      </c>
      <c r="U1171" s="43">
        <v>10.381385928272424</v>
      </c>
      <c r="V1171" s="43"/>
    </row>
    <row r="1172" spans="1:22" ht="15.75" x14ac:dyDescent="0.25">
      <c r="A1172" s="43">
        <f t="shared" si="95"/>
        <v>1968</v>
      </c>
      <c r="B1172" s="43">
        <f t="shared" si="96"/>
        <v>1</v>
      </c>
      <c r="C1172" s="46">
        <f>Shiller!B1173</f>
        <v>95.04</v>
      </c>
      <c r="D1172" s="44">
        <f>Shiller!C1173/12</f>
        <v>0.24416666666666667</v>
      </c>
      <c r="E1172" s="47">
        <f t="shared" si="94"/>
        <v>2.5690937149270483E-3</v>
      </c>
      <c r="F1172" s="46">
        <f>Shiller!E1173</f>
        <v>34.1</v>
      </c>
      <c r="G1172" s="44">
        <f t="shared" si="93"/>
        <v>0.95463821327308174</v>
      </c>
      <c r="H1172" s="44">
        <f>'x calcs'!J244</f>
        <v>1.8878669275929578</v>
      </c>
      <c r="I1172" s="43">
        <f t="shared" si="86"/>
        <v>1.4763205676509807</v>
      </c>
      <c r="J1172" s="43">
        <f t="shared" si="87"/>
        <v>0.94855839856635671</v>
      </c>
      <c r="K1172" s="43">
        <f>PCE!B124</f>
        <v>531.5</v>
      </c>
      <c r="L1172" s="43">
        <f>y!B136</f>
        <v>694.5</v>
      </c>
      <c r="M1172" s="43">
        <v>1</v>
      </c>
      <c r="N1172" s="48">
        <f t="shared" si="89"/>
        <v>0.76529877609791219</v>
      </c>
      <c r="O1172" s="46">
        <f>Shiller!B1173/Shiller!C1173</f>
        <v>32.436860068259385</v>
      </c>
      <c r="P1172" s="44">
        <f t="shared" si="90"/>
        <v>-4.5361786726918263E-2</v>
      </c>
      <c r="Q1172" s="161">
        <f t="shared" si="91"/>
        <v>4.9225680589132939</v>
      </c>
      <c r="R1172" s="43">
        <f>SS!I245</f>
        <v>5</v>
      </c>
      <c r="S1172" s="43">
        <f t="shared" si="92"/>
        <v>5</v>
      </c>
      <c r="T1172" s="46">
        <f t="shared" si="88"/>
        <v>-1.186491077429338</v>
      </c>
      <c r="U1172" s="43">
        <v>5.353307350148917</v>
      </c>
      <c r="V1172" s="43"/>
    </row>
    <row r="1173" spans="1:22" ht="15.75" x14ac:dyDescent="0.25">
      <c r="A1173" s="43">
        <f t="shared" si="95"/>
        <v>1968</v>
      </c>
      <c r="B1173" s="43">
        <f t="shared" si="96"/>
        <v>2</v>
      </c>
      <c r="C1173" s="46">
        <f>Shiller!B1174</f>
        <v>90.75</v>
      </c>
      <c r="D1173" s="44">
        <f>Shiller!C1174/12</f>
        <v>0.245</v>
      </c>
      <c r="E1173" s="47">
        <f t="shared" si="94"/>
        <v>2.699724517906336E-3</v>
      </c>
      <c r="F1173" s="46">
        <f>Shiller!E1174</f>
        <v>34.200000000000003</v>
      </c>
      <c r="G1173" s="44">
        <f t="shared" si="93"/>
        <v>0.98154559108176942</v>
      </c>
      <c r="H1173" s="44">
        <f>'x calcs'!J245</f>
        <v>1.9000001314799952</v>
      </c>
      <c r="I1173" s="43">
        <f t="shared" si="86"/>
        <v>1.3965834675300193</v>
      </c>
      <c r="J1173" s="43">
        <f t="shared" si="87"/>
        <v>0.97529478284432369</v>
      </c>
      <c r="K1173" s="43">
        <f>PCE!B125</f>
        <v>534.20000000000005</v>
      </c>
      <c r="L1173" s="43">
        <f>y!B137</f>
        <v>702.6</v>
      </c>
      <c r="M1173" s="43">
        <v>1</v>
      </c>
      <c r="N1173" s="48">
        <f t="shared" si="89"/>
        <v>0.76031881582692862</v>
      </c>
      <c r="O1173" s="46">
        <f>Shiller!B1174/Shiller!C1174</f>
        <v>30.867346938775512</v>
      </c>
      <c r="P1173" s="44">
        <f t="shared" si="90"/>
        <v>-1.845440891823058E-2</v>
      </c>
      <c r="Q1173" s="161">
        <f t="shared" si="91"/>
        <v>4.3293366252507139</v>
      </c>
      <c r="R1173" s="43">
        <f>SS!I246</f>
        <v>5</v>
      </c>
      <c r="S1173" s="43">
        <f t="shared" si="92"/>
        <v>5</v>
      </c>
      <c r="T1173" s="46">
        <f t="shared" si="88"/>
        <v>-1.186491077429338</v>
      </c>
      <c r="U1173" s="43">
        <v>5.353307350148917</v>
      </c>
      <c r="V1173" s="43"/>
    </row>
    <row r="1174" spans="1:22" ht="15.75" x14ac:dyDescent="0.25">
      <c r="A1174" s="43">
        <f t="shared" si="95"/>
        <v>1968</v>
      </c>
      <c r="B1174" s="43">
        <f t="shared" si="96"/>
        <v>3</v>
      </c>
      <c r="C1174" s="46">
        <f>Shiller!B1175</f>
        <v>89.09</v>
      </c>
      <c r="D1174" s="44">
        <f>Shiller!C1175/12</f>
        <v>0.24583333333333335</v>
      </c>
      <c r="E1174" s="47">
        <f t="shared" si="94"/>
        <v>2.7593818984547464E-3</v>
      </c>
      <c r="F1174" s="46">
        <f>Shiller!E1175</f>
        <v>34.299999999999997</v>
      </c>
      <c r="G1174" s="44">
        <f t="shared" si="93"/>
        <v>1.07349559847589</v>
      </c>
      <c r="H1174" s="44">
        <f>'x calcs'!J246</f>
        <v>1.9122113147173845</v>
      </c>
      <c r="I1174" s="43">
        <f t="shared" si="86"/>
        <v>1.3583101790600693</v>
      </c>
      <c r="J1174" s="43">
        <f t="shared" si="87"/>
        <v>1.0666579879885425</v>
      </c>
      <c r="K1174" s="43">
        <f>PCE!B126</f>
        <v>544.9</v>
      </c>
      <c r="L1174" s="43">
        <f>y!B138</f>
        <v>710.8</v>
      </c>
      <c r="M1174" s="43">
        <v>1</v>
      </c>
      <c r="N1174" s="48">
        <f t="shared" si="89"/>
        <v>0.76660101294316263</v>
      </c>
      <c r="O1174" s="46">
        <f>Shiller!B1175/Shiller!C1175</f>
        <v>30.2</v>
      </c>
      <c r="P1174" s="44">
        <f t="shared" si="90"/>
        <v>7.3495598475890045E-2</v>
      </c>
      <c r="Q1174" s="161">
        <f t="shared" si="91"/>
        <v>5.8553323447690202</v>
      </c>
      <c r="R1174" s="43">
        <f>SS!I247</f>
        <v>5</v>
      </c>
      <c r="S1174" s="43">
        <f t="shared" si="92"/>
        <v>5</v>
      </c>
      <c r="T1174" s="46">
        <f t="shared" si="88"/>
        <v>-1.186491077429338</v>
      </c>
      <c r="U1174" s="43">
        <v>5.353307350148917</v>
      </c>
      <c r="V1174" s="43"/>
    </row>
    <row r="1175" spans="1:22" ht="15.75" x14ac:dyDescent="0.25">
      <c r="A1175" s="43">
        <f t="shared" si="95"/>
        <v>1968</v>
      </c>
      <c r="B1175" s="43">
        <f t="shared" si="96"/>
        <v>4</v>
      </c>
      <c r="C1175" s="46">
        <f>Shiller!B1176</f>
        <v>95.67</v>
      </c>
      <c r="D1175" s="44">
        <f>Shiller!C1176/12</f>
        <v>0.24694416666666666</v>
      </c>
      <c r="E1175" s="47">
        <f t="shared" si="94"/>
        <v>2.5812079718476708E-3</v>
      </c>
      <c r="F1175" s="46">
        <f>Shiller!E1176</f>
        <v>34.4</v>
      </c>
      <c r="G1175" s="44">
        <f t="shared" si="93"/>
        <v>1.022611717437508</v>
      </c>
      <c r="H1175" s="44">
        <f>'x calcs'!J247</f>
        <v>1.9245009784735836</v>
      </c>
      <c r="I1175" s="43">
        <f t="shared" si="86"/>
        <v>1.4451043061399853</v>
      </c>
      <c r="J1175" s="43">
        <f t="shared" si="87"/>
        <v>1.0183737990371466</v>
      </c>
      <c r="K1175" s="43">
        <f>PCE!B127</f>
        <v>544.6</v>
      </c>
      <c r="L1175" s="43">
        <f>y!B139</f>
        <v>716.7</v>
      </c>
      <c r="M1175" s="43">
        <v>1</v>
      </c>
      <c r="N1175" s="48">
        <f t="shared" si="89"/>
        <v>0.75987163387749401</v>
      </c>
      <c r="O1175" s="46">
        <f>Shiller!B1176/Shiller!C1176</f>
        <v>32.284625741986211</v>
      </c>
      <c r="P1175" s="44">
        <f t="shared" si="90"/>
        <v>2.2611717437508005E-2</v>
      </c>
      <c r="Q1175" s="161">
        <f t="shared" si="91"/>
        <v>3.8183419081442627</v>
      </c>
      <c r="R1175" s="43">
        <f>SS!I248</f>
        <v>5</v>
      </c>
      <c r="S1175" s="43">
        <f t="shared" si="92"/>
        <v>5</v>
      </c>
      <c r="T1175" s="46">
        <f t="shared" si="88"/>
        <v>-1.186491077429338</v>
      </c>
      <c r="U1175" s="43">
        <v>5.353307350148917</v>
      </c>
      <c r="V1175" s="43"/>
    </row>
    <row r="1176" spans="1:22" ht="15.75" x14ac:dyDescent="0.25">
      <c r="A1176" s="43">
        <f t="shared" si="95"/>
        <v>1968</v>
      </c>
      <c r="B1176" s="43">
        <f t="shared" si="96"/>
        <v>5</v>
      </c>
      <c r="C1176" s="46">
        <f>Shiller!B1177</f>
        <v>97.87</v>
      </c>
      <c r="D1176" s="44">
        <f>Shiller!C1177/12</f>
        <v>0.24805583333333334</v>
      </c>
      <c r="E1176" s="47">
        <f t="shared" si="94"/>
        <v>2.534544123156568E-3</v>
      </c>
      <c r="F1176" s="46">
        <f>Shiller!E1177</f>
        <v>34.5</v>
      </c>
      <c r="G1176" s="44">
        <f t="shared" si="93"/>
        <v>1.0234883530486587</v>
      </c>
      <c r="H1176" s="44">
        <f>'x calcs'!J248</f>
        <v>1.9325300566337547</v>
      </c>
      <c r="I1176" s="43">
        <f t="shared" si="86"/>
        <v>1.4679262474935568</v>
      </c>
      <c r="J1176" s="43">
        <f t="shared" si="87"/>
        <v>1.0192465986181658</v>
      </c>
      <c r="K1176" s="43">
        <f>PCE!B128</f>
        <v>550.4</v>
      </c>
      <c r="L1176" s="43">
        <f>y!B140</f>
        <v>722.9</v>
      </c>
      <c r="M1176" s="43">
        <v>1</v>
      </c>
      <c r="N1176" s="48">
        <f t="shared" si="89"/>
        <v>0.7613777839258542</v>
      </c>
      <c r="O1176" s="46">
        <f>Shiller!B1177/Shiller!C1177</f>
        <v>32.879022531889667</v>
      </c>
      <c r="P1176" s="44">
        <f t="shared" si="90"/>
        <v>2.3488353048658706E-2</v>
      </c>
      <c r="Q1176" s="161">
        <f t="shared" si="91"/>
        <v>3.9625954354184314</v>
      </c>
      <c r="R1176" s="43">
        <f>SS!I249</f>
        <v>5</v>
      </c>
      <c r="S1176" s="43">
        <f t="shared" si="92"/>
        <v>5</v>
      </c>
      <c r="T1176" s="46">
        <f t="shared" si="88"/>
        <v>-1.186491077429338</v>
      </c>
      <c r="U1176" s="43">
        <v>5.353307350148917</v>
      </c>
      <c r="V1176" s="43"/>
    </row>
    <row r="1177" spans="1:22" ht="15.75" x14ac:dyDescent="0.25">
      <c r="A1177" s="43">
        <f t="shared" si="95"/>
        <v>1968</v>
      </c>
      <c r="B1177" s="43">
        <f t="shared" si="96"/>
        <v>6</v>
      </c>
      <c r="C1177" s="46">
        <f>Shiller!B1178</f>
        <v>100.5</v>
      </c>
      <c r="D1177" s="44">
        <f>Shiller!C1178/12</f>
        <v>0.24916666666666668</v>
      </c>
      <c r="E1177" s="47">
        <f t="shared" si="94"/>
        <v>2.4792703150912105E-3</v>
      </c>
      <c r="F1177" s="46">
        <f>Shiller!E1178</f>
        <v>34.700000000000003</v>
      </c>
      <c r="G1177" s="44">
        <f t="shared" si="93"/>
        <v>0.99476996583462829</v>
      </c>
      <c r="H1177" s="44">
        <f>'x calcs'!J249</f>
        <v>1.9405926323586573</v>
      </c>
      <c r="I1177" s="43">
        <f t="shared" si="86"/>
        <v>1.4924583109363234</v>
      </c>
      <c r="J1177" s="43">
        <f t="shared" si="87"/>
        <v>0.9906472979751616</v>
      </c>
      <c r="K1177" s="43">
        <f>PCE!B129</f>
        <v>556.79999999999995</v>
      </c>
      <c r="L1177" s="43">
        <f>y!B141</f>
        <v>728.3</v>
      </c>
      <c r="M1177" s="43">
        <v>1</v>
      </c>
      <c r="N1177" s="48">
        <f t="shared" si="89"/>
        <v>0.7645201153370863</v>
      </c>
      <c r="O1177" s="46">
        <f>Shiller!B1178/Shiller!C1178</f>
        <v>33.61204013377926</v>
      </c>
      <c r="P1177" s="44">
        <f t="shared" si="90"/>
        <v>-5.2300341653717108E-3</v>
      </c>
      <c r="Q1177" s="161">
        <f t="shared" si="91"/>
        <v>4.4125144738618935</v>
      </c>
      <c r="R1177" s="43">
        <f>SS!I250</f>
        <v>5</v>
      </c>
      <c r="S1177" s="43">
        <f t="shared" si="92"/>
        <v>5</v>
      </c>
      <c r="T1177" s="46">
        <f t="shared" si="88"/>
        <v>-1.186491077429338</v>
      </c>
      <c r="U1177" s="43">
        <v>5.353307350148917</v>
      </c>
      <c r="V1177" s="43"/>
    </row>
    <row r="1178" spans="1:22" ht="15.75" x14ac:dyDescent="0.25">
      <c r="A1178" s="43">
        <f t="shared" si="95"/>
        <v>1968</v>
      </c>
      <c r="B1178" s="43">
        <f t="shared" si="96"/>
        <v>7</v>
      </c>
      <c r="C1178" s="46">
        <f>Shiller!B1179</f>
        <v>100.3</v>
      </c>
      <c r="D1178" s="44">
        <f>Shiller!C1179/12</f>
        <v>0.25027749999999999</v>
      </c>
      <c r="E1178" s="47">
        <f t="shared" si="94"/>
        <v>2.4952891326021935E-3</v>
      </c>
      <c r="F1178" s="46">
        <f>Shiller!E1179</f>
        <v>34.9</v>
      </c>
      <c r="G1178" s="44">
        <f t="shared" si="93"/>
        <v>0.9778660340407348</v>
      </c>
      <c r="H1178" s="44">
        <f>'x calcs'!J250</f>
        <v>1.948688845401177</v>
      </c>
      <c r="I1178" s="43">
        <f t="shared" si="86"/>
        <v>1.4747995854828269</v>
      </c>
      <c r="J1178" s="43">
        <f t="shared" si="87"/>
        <v>0.97725298282763118</v>
      </c>
      <c r="K1178" s="43">
        <f>PCE!B130</f>
        <v>563.79999999999995</v>
      </c>
      <c r="L1178" s="43">
        <f>y!B142</f>
        <v>735</v>
      </c>
      <c r="M1178" s="43">
        <v>1</v>
      </c>
      <c r="N1178" s="48">
        <f t="shared" si="89"/>
        <v>0.76707482993197273</v>
      </c>
      <c r="O1178" s="46">
        <f>Shiller!B1179/Shiller!C1179</f>
        <v>33.396263480869564</v>
      </c>
      <c r="P1178" s="44">
        <f t="shared" si="90"/>
        <v>-2.21339659592652E-2</v>
      </c>
      <c r="Q1178" s="161">
        <f t="shared" si="91"/>
        <v>5.016740694310144</v>
      </c>
      <c r="R1178" s="43">
        <f>SS!I251</f>
        <v>5</v>
      </c>
      <c r="S1178" s="43">
        <f t="shared" si="92"/>
        <v>5</v>
      </c>
      <c r="T1178" s="46">
        <f t="shared" si="88"/>
        <v>-1.186491077429338</v>
      </c>
      <c r="U1178" s="43">
        <v>7.5377475730825427</v>
      </c>
      <c r="V1178" s="43"/>
    </row>
    <row r="1179" spans="1:22" ht="15.75" x14ac:dyDescent="0.25">
      <c r="A1179" s="43">
        <f t="shared" si="95"/>
        <v>1968</v>
      </c>
      <c r="B1179" s="43">
        <f t="shared" si="96"/>
        <v>8</v>
      </c>
      <c r="C1179" s="46">
        <f>Shiller!B1180</f>
        <v>98.11</v>
      </c>
      <c r="D1179" s="44">
        <f>Shiller!C1180/12</f>
        <v>0.25138916666666666</v>
      </c>
      <c r="E1179" s="47">
        <f t="shared" si="94"/>
        <v>2.5623195053171609E-3</v>
      </c>
      <c r="F1179" s="46">
        <f>Shiller!E1180</f>
        <v>35</v>
      </c>
      <c r="G1179" s="44">
        <f t="shared" si="93"/>
        <v>1.0321352071966434</v>
      </c>
      <c r="H1179" s="44">
        <f>'x calcs'!J251</f>
        <v>1.9499144279929974</v>
      </c>
      <c r="I1179" s="43">
        <f t="shared" si="86"/>
        <v>1.437572242607625</v>
      </c>
      <c r="J1179" s="43">
        <f t="shared" si="87"/>
        <v>1.03148808823078</v>
      </c>
      <c r="K1179" s="43">
        <f>PCE!B131</f>
        <v>567.6</v>
      </c>
      <c r="L1179" s="43">
        <f>y!B143</f>
        <v>741.1</v>
      </c>
      <c r="M1179" s="43">
        <v>1</v>
      </c>
      <c r="N1179" s="48">
        <f t="shared" si="89"/>
        <v>0.76588854405613283</v>
      </c>
      <c r="O1179" s="46">
        <f>Shiller!B1180/Shiller!C1180</f>
        <v>32.522615997109398</v>
      </c>
      <c r="P1179" s="44">
        <f t="shared" si="90"/>
        <v>3.2135207196643423E-2</v>
      </c>
      <c r="Q1179" s="161">
        <f t="shared" si="91"/>
        <v>5.0222332379221024</v>
      </c>
      <c r="R1179" s="43">
        <f>SS!I252</f>
        <v>5</v>
      </c>
      <c r="S1179" s="43">
        <f t="shared" si="92"/>
        <v>5</v>
      </c>
      <c r="T1179" s="46">
        <f t="shared" si="88"/>
        <v>-1.186491077429338</v>
      </c>
      <c r="U1179" s="43">
        <v>7.5377475730825427</v>
      </c>
      <c r="V1179" s="43"/>
    </row>
    <row r="1180" spans="1:22" ht="15.75" x14ac:dyDescent="0.25">
      <c r="A1180" s="43">
        <f t="shared" si="95"/>
        <v>1968</v>
      </c>
      <c r="B1180" s="43">
        <f t="shared" si="96"/>
        <v>9</v>
      </c>
      <c r="C1180" s="46">
        <f>Shiller!B1181</f>
        <v>101.3</v>
      </c>
      <c r="D1180" s="44">
        <f>Shiller!C1181/12</f>
        <v>0.2525</v>
      </c>
      <c r="E1180" s="47">
        <f t="shared" si="94"/>
        <v>2.4925962487660418E-3</v>
      </c>
      <c r="F1180" s="46">
        <f>Shiller!E1181</f>
        <v>35.1</v>
      </c>
      <c r="G1180" s="44">
        <f t="shared" si="93"/>
        <v>1.0213662193188271</v>
      </c>
      <c r="H1180" s="44">
        <f>'x calcs'!J252</f>
        <v>1.9511407813865254</v>
      </c>
      <c r="I1180" s="43">
        <f t="shared" si="86"/>
        <v>1.4791551248234378</v>
      </c>
      <c r="J1180" s="43">
        <f t="shared" si="87"/>
        <v>1.0207258251775388</v>
      </c>
      <c r="K1180" s="43">
        <f>PCE!B132</f>
        <v>568.79999999999995</v>
      </c>
      <c r="L1180" s="43">
        <f>y!B144</f>
        <v>746.8</v>
      </c>
      <c r="M1180" s="43">
        <v>1</v>
      </c>
      <c r="N1180" s="48">
        <f t="shared" si="89"/>
        <v>0.76164970540974819</v>
      </c>
      <c r="O1180" s="46">
        <f>Shiller!B1181/Shiller!C1181</f>
        <v>33.432343234323433</v>
      </c>
      <c r="P1180" s="44">
        <f t="shared" si="90"/>
        <v>2.1366219318827095E-2</v>
      </c>
      <c r="Q1180" s="161">
        <f t="shared" si="91"/>
        <v>3.8576245566738541</v>
      </c>
      <c r="R1180" s="43">
        <f>SS!I253</f>
        <v>5</v>
      </c>
      <c r="S1180" s="43">
        <f t="shared" si="92"/>
        <v>5</v>
      </c>
      <c r="T1180" s="46">
        <f t="shared" si="88"/>
        <v>-1.186491077429338</v>
      </c>
      <c r="U1180" s="43">
        <v>7.5377475730825427</v>
      </c>
      <c r="V1180" s="43"/>
    </row>
    <row r="1181" spans="1:22" ht="15.75" x14ac:dyDescent="0.25">
      <c r="A1181" s="43">
        <f t="shared" si="95"/>
        <v>1968</v>
      </c>
      <c r="B1181" s="43">
        <f t="shared" si="96"/>
        <v>10</v>
      </c>
      <c r="C1181" s="46">
        <f>Shiller!B1182</f>
        <v>103.8</v>
      </c>
      <c r="D1181" s="44">
        <f>Shiller!C1182/12</f>
        <v>0.25361083333333334</v>
      </c>
      <c r="E1181" s="47">
        <f t="shared" si="94"/>
        <v>2.4432642903018625E-3</v>
      </c>
      <c r="F1181" s="46">
        <f>Shiller!E1182</f>
        <v>35.299999999999997</v>
      </c>
      <c r="G1181" s="44">
        <f t="shared" si="93"/>
        <v>1.014989120619836</v>
      </c>
      <c r="H1181" s="44">
        <f>'x calcs'!J253</f>
        <v>1.9523679060665386</v>
      </c>
      <c r="I1181" s="43">
        <f t="shared" si="86"/>
        <v>1.5061248988355111</v>
      </c>
      <c r="J1181" s="43">
        <f t="shared" si="87"/>
        <v>1.016822597997231</v>
      </c>
      <c r="K1181" s="43">
        <f>PCE!B133</f>
        <v>572.29999999999995</v>
      </c>
      <c r="L1181" s="43">
        <f>y!B145</f>
        <v>751.4</v>
      </c>
      <c r="M1181" s="43">
        <v>1</v>
      </c>
      <c r="N1181" s="48">
        <f t="shared" si="89"/>
        <v>0.76164492946499862</v>
      </c>
      <c r="O1181" s="46">
        <f>Shiller!B1182/Shiller!C1182</f>
        <v>34.107375802164071</v>
      </c>
      <c r="P1181" s="44">
        <f t="shared" si="90"/>
        <v>1.4989120619836038E-2</v>
      </c>
      <c r="Q1181" s="161">
        <f t="shared" si="91"/>
        <v>3.6583230870762802</v>
      </c>
      <c r="R1181" s="43">
        <f>SS!I254</f>
        <v>5</v>
      </c>
      <c r="S1181" s="43">
        <f t="shared" si="92"/>
        <v>5</v>
      </c>
      <c r="T1181" s="46">
        <f t="shared" si="88"/>
        <v>-1.186491077429338</v>
      </c>
      <c r="U1181" s="43">
        <v>7.5377475730825427</v>
      </c>
      <c r="V1181" s="43"/>
    </row>
    <row r="1182" spans="1:22" ht="15.75" x14ac:dyDescent="0.25">
      <c r="A1182" s="43">
        <f t="shared" si="95"/>
        <v>1968</v>
      </c>
      <c r="B1182" s="43">
        <f t="shared" si="96"/>
        <v>11</v>
      </c>
      <c r="C1182" s="46">
        <f>Shiller!B1183</f>
        <v>105.4</v>
      </c>
      <c r="D1182" s="44">
        <f>Shiller!C1183/12</f>
        <v>0.25472250000000002</v>
      </c>
      <c r="E1182" s="47">
        <f t="shared" si="94"/>
        <v>2.4167220113851993E-3</v>
      </c>
      <c r="F1182" s="46">
        <f>Shiller!E1183</f>
        <v>35.4</v>
      </c>
      <c r="G1182" s="44">
        <f t="shared" si="93"/>
        <v>1.0100068548387096</v>
      </c>
      <c r="H1182" s="44">
        <f>'x calcs'!J254</f>
        <v>1.9488390266136784</v>
      </c>
      <c r="I1182" s="43">
        <f t="shared" si="86"/>
        <v>1.5277819713601817</v>
      </c>
      <c r="J1182" s="43">
        <f t="shared" si="87"/>
        <v>1.0118313585909857</v>
      </c>
      <c r="K1182" s="43">
        <f>PCE!B134</f>
        <v>577.4</v>
      </c>
      <c r="L1182" s="43">
        <f>y!B146</f>
        <v>757.1</v>
      </c>
      <c r="M1182" s="43">
        <v>1</v>
      </c>
      <c r="N1182" s="48">
        <f t="shared" si="89"/>
        <v>0.76264694227975161</v>
      </c>
      <c r="O1182" s="46">
        <f>Shiller!B1183/Shiller!C1183</f>
        <v>34.481968940055687</v>
      </c>
      <c r="P1182" s="44">
        <f t="shared" si="90"/>
        <v>1.0006854838709556E-2</v>
      </c>
      <c r="Q1182" s="161">
        <f t="shared" si="91"/>
        <v>3.7604161906429554</v>
      </c>
      <c r="R1182" s="43">
        <f>SS!I255</f>
        <v>5</v>
      </c>
      <c r="S1182" s="43">
        <f t="shared" si="92"/>
        <v>5</v>
      </c>
      <c r="T1182" s="46">
        <f t="shared" si="88"/>
        <v>-1.186491077429338</v>
      </c>
      <c r="U1182" s="43">
        <v>7.5377475730825427</v>
      </c>
      <c r="V1182" s="43"/>
    </row>
    <row r="1183" spans="1:22" ht="15.75" x14ac:dyDescent="0.25">
      <c r="A1183" s="43">
        <f t="shared" si="95"/>
        <v>1968</v>
      </c>
      <c r="B1183" s="43">
        <f t="shared" si="96"/>
        <v>12</v>
      </c>
      <c r="C1183" s="46">
        <f>Shiller!B1184</f>
        <v>106.5</v>
      </c>
      <c r="D1183" s="44">
        <f>Shiller!C1184/12</f>
        <v>0.2558333333333333</v>
      </c>
      <c r="E1183" s="47">
        <f t="shared" si="94"/>
        <v>2.4021909233176834E-3</v>
      </c>
      <c r="F1183" s="46">
        <f>Shiller!E1184</f>
        <v>35.5</v>
      </c>
      <c r="G1183" s="44">
        <f t="shared" si="93"/>
        <v>0.95745837069859852</v>
      </c>
      <c r="H1183" s="44">
        <f>'x calcs'!J255</f>
        <v>1.9453165255642708</v>
      </c>
      <c r="I1183" s="43">
        <f t="shared" si="86"/>
        <v>1.5421654833934035</v>
      </c>
      <c r="J1183" s="43">
        <f t="shared" si="87"/>
        <v>0.95918774807821339</v>
      </c>
      <c r="K1183" s="43">
        <f>PCE!B135</f>
        <v>577.20000000000005</v>
      </c>
      <c r="L1183" s="43">
        <f>y!B147</f>
        <v>761.6</v>
      </c>
      <c r="M1183" s="43">
        <v>1</v>
      </c>
      <c r="N1183" s="48">
        <f t="shared" si="89"/>
        <v>0.75787815126050428</v>
      </c>
      <c r="O1183" s="46">
        <f>Shiller!B1184/Shiller!C1184</f>
        <v>34.690553745928341</v>
      </c>
      <c r="P1183" s="44">
        <f t="shared" si="90"/>
        <v>-4.2541629301401485E-2</v>
      </c>
      <c r="Q1183" s="161">
        <f t="shared" si="91"/>
        <v>2.6895748897757787</v>
      </c>
      <c r="R1183" s="43">
        <f>SS!I256</f>
        <v>5</v>
      </c>
      <c r="S1183" s="43">
        <f t="shared" si="92"/>
        <v>5</v>
      </c>
      <c r="T1183" s="46">
        <f t="shared" si="88"/>
        <v>-1.186491077429338</v>
      </c>
      <c r="U1183" s="43">
        <v>7.5377475730825427</v>
      </c>
      <c r="V1183" s="43"/>
    </row>
    <row r="1184" spans="1:22" ht="15.75" x14ac:dyDescent="0.25">
      <c r="A1184" s="43">
        <f t="shared" si="95"/>
        <v>1969</v>
      </c>
      <c r="B1184" s="43">
        <f t="shared" si="96"/>
        <v>1</v>
      </c>
      <c r="C1184" s="46">
        <f>Shiller!B1185</f>
        <v>102</v>
      </c>
      <c r="D1184" s="44">
        <f>Shiller!C1185/12</f>
        <v>0.25666666666666665</v>
      </c>
      <c r="E1184" s="47">
        <f t="shared" si="94"/>
        <v>2.5163398692810458E-3</v>
      </c>
      <c r="F1184" s="46">
        <f>Shiller!E1185</f>
        <v>35.6</v>
      </c>
      <c r="G1184" s="44">
        <f t="shared" si="93"/>
        <v>0.99205517216197481</v>
      </c>
      <c r="H1184" s="44">
        <f>'x calcs'!J256</f>
        <v>1.9418003913894351</v>
      </c>
      <c r="I1184" s="43">
        <f t="shared" si="86"/>
        <v>1.4755216612536066</v>
      </c>
      <c r="J1184" s="43">
        <f t="shared" si="87"/>
        <v>0.99070260779959252</v>
      </c>
      <c r="K1184" s="43">
        <f>PCE!B136</f>
        <v>584.20000000000005</v>
      </c>
      <c r="L1184" s="43">
        <f>y!B148</f>
        <v>765.4</v>
      </c>
      <c r="M1184" s="43">
        <v>1</v>
      </c>
      <c r="N1184" s="48">
        <f t="shared" si="89"/>
        <v>0.763261039979096</v>
      </c>
      <c r="O1184" s="46">
        <f>Shiller!B1185/Shiller!C1185</f>
        <v>33.116883116883116</v>
      </c>
      <c r="P1184" s="44">
        <f t="shared" si="90"/>
        <v>-7.9448278380251924E-3</v>
      </c>
      <c r="Q1184" s="161">
        <f t="shared" si="91"/>
        <v>4.2914158980992934</v>
      </c>
      <c r="R1184" s="43">
        <f>SS!I257</f>
        <v>5</v>
      </c>
      <c r="S1184" s="43">
        <f t="shared" si="92"/>
        <v>5</v>
      </c>
      <c r="T1184" s="46">
        <f t="shared" si="88"/>
        <v>-1.186491077429338</v>
      </c>
      <c r="U1184" s="43"/>
      <c r="V1184" s="43"/>
    </row>
    <row r="1185" spans="1:22" ht="15.75" x14ac:dyDescent="0.25">
      <c r="A1185" s="43">
        <f t="shared" si="95"/>
        <v>1969</v>
      </c>
      <c r="B1185" s="43">
        <f t="shared" si="96"/>
        <v>2</v>
      </c>
      <c r="C1185" s="46">
        <f>Shiller!B1186</f>
        <v>101.5</v>
      </c>
      <c r="D1185" s="44">
        <f>Shiller!C1186/12</f>
        <v>0.25750000000000001</v>
      </c>
      <c r="E1185" s="47">
        <f t="shared" si="94"/>
        <v>2.5369458128078818E-3</v>
      </c>
      <c r="F1185" s="46">
        <f>Shiller!E1186</f>
        <v>35.799999999999997</v>
      </c>
      <c r="G1185" s="44">
        <f t="shared" si="93"/>
        <v>0.97273194328834767</v>
      </c>
      <c r="H1185" s="44">
        <f>'x calcs'!J257</f>
        <v>1.9444582000369424</v>
      </c>
      <c r="I1185" s="43">
        <f t="shared" si="86"/>
        <v>1.4580902436845349</v>
      </c>
      <c r="J1185" s="43">
        <f t="shared" si="87"/>
        <v>0.97140581930480829</v>
      </c>
      <c r="K1185" s="43">
        <f>PCE!B137</f>
        <v>589.5</v>
      </c>
      <c r="L1185" s="43">
        <f>y!B149</f>
        <v>770.8</v>
      </c>
      <c r="M1185" s="43">
        <v>1</v>
      </c>
      <c r="N1185" s="48">
        <f t="shared" si="89"/>
        <v>0.76478982874935142</v>
      </c>
      <c r="O1185" s="46">
        <f>Shiller!B1186/Shiller!C1186</f>
        <v>32.847896440129453</v>
      </c>
      <c r="P1185" s="44">
        <f t="shared" si="90"/>
        <v>-2.7268056711652333E-2</v>
      </c>
      <c r="Q1185" s="161">
        <f t="shared" si="91"/>
        <v>4.6940804632075457</v>
      </c>
      <c r="R1185" s="43">
        <f>SS!I258</f>
        <v>5</v>
      </c>
      <c r="S1185" s="43">
        <f t="shared" si="92"/>
        <v>5</v>
      </c>
      <c r="T1185" s="46">
        <f t="shared" si="88"/>
        <v>-1.186491077429338</v>
      </c>
      <c r="U1185" s="43"/>
      <c r="V1185" s="43"/>
    </row>
    <row r="1186" spans="1:22" ht="15.75" x14ac:dyDescent="0.25">
      <c r="A1186" s="43">
        <f t="shared" si="95"/>
        <v>1969</v>
      </c>
      <c r="B1186" s="43">
        <f t="shared" si="96"/>
        <v>3</v>
      </c>
      <c r="C1186" s="46">
        <f>Shiller!B1187</f>
        <v>99.3</v>
      </c>
      <c r="D1186" s="44">
        <f>Shiller!C1187/12</f>
        <v>0.25833333333333336</v>
      </c>
      <c r="E1186" s="47">
        <f t="shared" si="94"/>
        <v>2.601544142329641E-3</v>
      </c>
      <c r="F1186" s="46">
        <f>Shiller!E1187</f>
        <v>36.1</v>
      </c>
      <c r="G1186" s="44">
        <f t="shared" si="93"/>
        <v>1.0171219195525707</v>
      </c>
      <c r="H1186" s="44">
        <f>'x calcs'!J258</f>
        <v>1.9471196465181002</v>
      </c>
      <c r="I1186" s="43">
        <f t="shared" si="86"/>
        <v>1.4126982518483118</v>
      </c>
      <c r="J1186" s="43">
        <f t="shared" si="87"/>
        <v>1.0157352088344969</v>
      </c>
      <c r="K1186" s="43">
        <f>PCE!B138</f>
        <v>589.70000000000005</v>
      </c>
      <c r="L1186" s="43">
        <f>y!B150</f>
        <v>777.8</v>
      </c>
      <c r="M1186" s="43">
        <v>1</v>
      </c>
      <c r="N1186" s="48">
        <f t="shared" si="89"/>
        <v>0.75816405245564422</v>
      </c>
      <c r="O1186" s="46">
        <f>Shiller!B1187/Shiller!C1187</f>
        <v>32.032258064516128</v>
      </c>
      <c r="P1186" s="44">
        <f t="shared" si="90"/>
        <v>1.7121919552570697E-2</v>
      </c>
      <c r="Q1186" s="161">
        <f t="shared" si="91"/>
        <v>3.5309738251737133</v>
      </c>
      <c r="R1186" s="43">
        <f>SS!I259</f>
        <v>5</v>
      </c>
      <c r="S1186" s="43">
        <f t="shared" si="92"/>
        <v>5</v>
      </c>
      <c r="T1186" s="46">
        <f t="shared" si="88"/>
        <v>-1.186491077429338</v>
      </c>
      <c r="U1186" s="43"/>
      <c r="V1186" s="43"/>
    </row>
    <row r="1187" spans="1:22" ht="15.75" x14ac:dyDescent="0.25">
      <c r="A1187" s="43">
        <f t="shared" si="95"/>
        <v>1969</v>
      </c>
      <c r="B1187" s="43">
        <f t="shared" si="96"/>
        <v>4</v>
      </c>
      <c r="C1187" s="46">
        <f>Shiller!B1188</f>
        <v>101.3</v>
      </c>
      <c r="D1187" s="44">
        <f>Shiller!C1188/12</f>
        <v>0.25916666666666666</v>
      </c>
      <c r="E1187" s="47">
        <f t="shared" si="94"/>
        <v>2.5584073708456727E-3</v>
      </c>
      <c r="F1187" s="46">
        <f>Shiller!E1188</f>
        <v>36.299999999999997</v>
      </c>
      <c r="G1187" s="44">
        <f t="shared" si="93"/>
        <v>1.0322981641589737</v>
      </c>
      <c r="H1187" s="44">
        <f>'x calcs'!J259</f>
        <v>1.9497847358121363</v>
      </c>
      <c r="I1187" s="43">
        <f t="shared" si="86"/>
        <v>1.4312521569992982</v>
      </c>
      <c r="J1187" s="43">
        <f t="shared" si="87"/>
        <v>1.0341374953215658</v>
      </c>
      <c r="K1187" s="43">
        <f>PCE!B139</f>
        <v>594.70000000000005</v>
      </c>
      <c r="L1187" s="43">
        <f>y!B151</f>
        <v>784.1</v>
      </c>
      <c r="M1187" s="43">
        <v>1</v>
      </c>
      <c r="N1187" s="48">
        <f t="shared" si="89"/>
        <v>0.75844917740084172</v>
      </c>
      <c r="O1187" s="46">
        <f>Shiller!B1188/Shiller!C1188</f>
        <v>32.572347266881032</v>
      </c>
      <c r="P1187" s="44">
        <f t="shared" si="90"/>
        <v>3.2298164158973686E-2</v>
      </c>
      <c r="Q1187" s="161">
        <f t="shared" si="91"/>
        <v>3.4326849098072021</v>
      </c>
      <c r="R1187" s="43">
        <f>SS!I260</f>
        <v>5</v>
      </c>
      <c r="S1187" s="43">
        <f t="shared" si="92"/>
        <v>5</v>
      </c>
      <c r="T1187" s="46">
        <f t="shared" si="88"/>
        <v>-1.186491077429338</v>
      </c>
      <c r="U1187" s="43"/>
      <c r="V1187" s="43"/>
    </row>
    <row r="1188" spans="1:22" ht="15.75" x14ac:dyDescent="0.25">
      <c r="A1188" s="43">
        <f t="shared" si="95"/>
        <v>1969</v>
      </c>
      <c r="B1188" s="43">
        <f t="shared" si="96"/>
        <v>5</v>
      </c>
      <c r="C1188" s="46">
        <f>Shiller!B1189</f>
        <v>104.6</v>
      </c>
      <c r="D1188" s="44">
        <f>Shiller!C1189/12</f>
        <v>0.26</v>
      </c>
      <c r="E1188" s="47">
        <f t="shared" si="94"/>
        <v>2.4856596558317403E-3</v>
      </c>
      <c r="F1188" s="46">
        <f>Shiller!E1189</f>
        <v>36.4</v>
      </c>
      <c r="G1188" s="44">
        <f t="shared" si="93"/>
        <v>0.94510756564168463</v>
      </c>
      <c r="H1188" s="44">
        <f>'x calcs'!J260</f>
        <v>1.9463082211495035</v>
      </c>
      <c r="I1188" s="43">
        <f t="shared" si="86"/>
        <v>1.476449794744837</v>
      </c>
      <c r="J1188" s="43">
        <f t="shared" si="87"/>
        <v>0.94679128605239293</v>
      </c>
      <c r="K1188" s="43">
        <f>PCE!B140</f>
        <v>601.1</v>
      </c>
      <c r="L1188" s="43">
        <f>y!B152</f>
        <v>790.4</v>
      </c>
      <c r="M1188" s="43">
        <v>1</v>
      </c>
      <c r="N1188" s="48">
        <f t="shared" si="89"/>
        <v>0.76050101214574906</v>
      </c>
      <c r="O1188" s="46">
        <f>Shiller!B1189/Shiller!C1189</f>
        <v>33.525641025641022</v>
      </c>
      <c r="P1188" s="44">
        <f t="shared" si="90"/>
        <v>-5.4892434358315367E-2</v>
      </c>
      <c r="Q1188" s="161">
        <f t="shared" si="91"/>
        <v>3.5870360302723587</v>
      </c>
      <c r="R1188" s="43">
        <f>SS!I261</f>
        <v>5</v>
      </c>
      <c r="S1188" s="43">
        <f t="shared" si="92"/>
        <v>5</v>
      </c>
      <c r="T1188" s="46">
        <f t="shared" si="88"/>
        <v>-1.186491077429338</v>
      </c>
      <c r="U1188" s="43"/>
      <c r="V1188" s="43"/>
    </row>
    <row r="1189" spans="1:22" ht="15.75" x14ac:dyDescent="0.25">
      <c r="A1189" s="43">
        <f t="shared" si="95"/>
        <v>1969</v>
      </c>
      <c r="B1189" s="43">
        <f t="shared" si="96"/>
        <v>6</v>
      </c>
      <c r="C1189" s="46">
        <f>Shiller!B1190</f>
        <v>99.14</v>
      </c>
      <c r="D1189" s="44">
        <f>Shiller!C1190/12</f>
        <v>0.26083333333333331</v>
      </c>
      <c r="E1189" s="47">
        <f t="shared" si="94"/>
        <v>2.6309595857709634E-3</v>
      </c>
      <c r="F1189" s="46">
        <f>Shiller!E1190</f>
        <v>36.6</v>
      </c>
      <c r="G1189" s="44">
        <f t="shared" si="93"/>
        <v>0.95275474150155104</v>
      </c>
      <c r="H1189" s="44">
        <f>'x calcs'!J261</f>
        <v>1.9428379051989528</v>
      </c>
      <c r="I1189" s="43">
        <f t="shared" si="86"/>
        <v>1.3942198482695976</v>
      </c>
      <c r="J1189" s="43">
        <f t="shared" si="87"/>
        <v>0.95445186183596331</v>
      </c>
      <c r="K1189" s="43">
        <f>PCE!B141</f>
        <v>601.70000000000005</v>
      </c>
      <c r="L1189" s="43">
        <f>y!B153</f>
        <v>796.8</v>
      </c>
      <c r="M1189" s="43">
        <v>1</v>
      </c>
      <c r="N1189" s="48">
        <f t="shared" si="89"/>
        <v>0.75514558232931739</v>
      </c>
      <c r="O1189" s="46">
        <f>Shiller!B1190/Shiller!C1190</f>
        <v>31.6741214057508</v>
      </c>
      <c r="P1189" s="44">
        <f t="shared" si="90"/>
        <v>-4.7245258498448961E-2</v>
      </c>
      <c r="Q1189" s="161">
        <f t="shared" si="91"/>
        <v>2.997155614099996</v>
      </c>
      <c r="R1189" s="43">
        <f>SS!I262</f>
        <v>5</v>
      </c>
      <c r="S1189" s="43">
        <f t="shared" si="92"/>
        <v>5</v>
      </c>
      <c r="T1189" s="46">
        <f t="shared" si="88"/>
        <v>-1.186491077429338</v>
      </c>
      <c r="U1189" s="43"/>
      <c r="V1189" s="43"/>
    </row>
    <row r="1190" spans="1:22" ht="15.75" x14ac:dyDescent="0.25">
      <c r="A1190" s="43">
        <f t="shared" si="95"/>
        <v>1969</v>
      </c>
      <c r="B1190" s="43">
        <f t="shared" si="96"/>
        <v>7</v>
      </c>
      <c r="C1190" s="46">
        <f>Shiller!B1191</f>
        <v>94.71</v>
      </c>
      <c r="D1190" s="44">
        <f>Shiller!C1191/12</f>
        <v>0.26138916666666667</v>
      </c>
      <c r="E1190" s="47">
        <f t="shared" si="94"/>
        <v>2.7598898391581321E-3</v>
      </c>
      <c r="F1190" s="46">
        <f>Shiller!E1191</f>
        <v>36.799999999999997</v>
      </c>
      <c r="G1190" s="44">
        <f t="shared" si="93"/>
        <v>0.99178870325821544</v>
      </c>
      <c r="H1190" s="44">
        <f>'x calcs'!J262</f>
        <v>1.9393737769080266</v>
      </c>
      <c r="I1190" s="43">
        <f t="shared" ref="I1190:I1253" si="97">C1190/(F1190*H1190)</f>
        <v>1.3270475939150945</v>
      </c>
      <c r="J1190" s="43">
        <f t="shared" ref="J1190:J1253" si="98">E1190+I1191/I1190</f>
        <v>0.99113090531656267</v>
      </c>
      <c r="K1190" s="43">
        <f>PCE!B142</f>
        <v>603.5</v>
      </c>
      <c r="L1190" s="43">
        <f>y!B154</f>
        <v>805.2</v>
      </c>
      <c r="M1190" s="43">
        <v>1</v>
      </c>
      <c r="N1190" s="48">
        <f t="shared" si="89"/>
        <v>0.74950322901142574</v>
      </c>
      <c r="O1190" s="46">
        <f>Shiller!B1191/Shiller!C1191</f>
        <v>30.194441876257301</v>
      </c>
      <c r="P1190" s="44">
        <f t="shared" si="90"/>
        <v>-8.2112967417845573E-3</v>
      </c>
      <c r="Q1190" s="161">
        <f t="shared" si="91"/>
        <v>2.2373047056197368</v>
      </c>
      <c r="R1190" s="43">
        <f>SS!I263</f>
        <v>5</v>
      </c>
      <c r="S1190" s="43">
        <f t="shared" si="92"/>
        <v>5</v>
      </c>
      <c r="T1190" s="46">
        <f t="shared" si="88"/>
        <v>-1.186491077429338</v>
      </c>
      <c r="U1190" s="43">
        <v>7.2483840404919064</v>
      </c>
      <c r="V1190" s="43"/>
    </row>
    <row r="1191" spans="1:22" ht="15.75" x14ac:dyDescent="0.25">
      <c r="A1191" s="43">
        <f t="shared" si="95"/>
        <v>1969</v>
      </c>
      <c r="B1191" s="43">
        <f t="shared" si="96"/>
        <v>8</v>
      </c>
      <c r="C1191" s="46">
        <f>Shiller!B1192</f>
        <v>94.18</v>
      </c>
      <c r="D1191" s="44">
        <f>Shiller!C1192/12</f>
        <v>0.2619441666666667</v>
      </c>
      <c r="E1191" s="47">
        <f t="shared" si="94"/>
        <v>2.7813141502088202E-3</v>
      </c>
      <c r="F1191" s="46">
        <f>Shiller!E1192</f>
        <v>37</v>
      </c>
      <c r="G1191" s="44">
        <f t="shared" si="93"/>
        <v>1.0035803804561128</v>
      </c>
      <c r="H1191" s="44">
        <f>'x calcs'!J263</f>
        <v>1.9406645028182046</v>
      </c>
      <c r="I1191" s="43">
        <f t="shared" si="97"/>
        <v>1.3116153779847084</v>
      </c>
      <c r="J1191" s="43">
        <f t="shared" si="98"/>
        <v>1.0029147541802228</v>
      </c>
      <c r="K1191" s="43">
        <f>PCE!B143</f>
        <v>610.79999999999995</v>
      </c>
      <c r="L1191" s="43">
        <f>y!B155</f>
        <v>812.8</v>
      </c>
      <c r="M1191" s="43">
        <v>1</v>
      </c>
      <c r="N1191" s="48">
        <f t="shared" si="89"/>
        <v>0.7514763779527559</v>
      </c>
      <c r="O1191" s="46">
        <f>Shiller!B1192/Shiller!C1192</f>
        <v>29.961855738977455</v>
      </c>
      <c r="P1191" s="44">
        <f t="shared" si="90"/>
        <v>3.5803804561127528E-3</v>
      </c>
      <c r="Q1191" s="161">
        <f t="shared" si="91"/>
        <v>2.7233492294775097</v>
      </c>
      <c r="R1191" s="43">
        <f>SS!I264</f>
        <v>5</v>
      </c>
      <c r="S1191" s="43">
        <f t="shared" si="92"/>
        <v>5</v>
      </c>
      <c r="T1191" s="46">
        <f t="shared" si="88"/>
        <v>-1.186491077429338</v>
      </c>
      <c r="U1191" s="43">
        <v>7.2483840404919064</v>
      </c>
      <c r="V1191" s="43"/>
    </row>
    <row r="1192" spans="1:22" ht="15.75" x14ac:dyDescent="0.25">
      <c r="A1192" s="43">
        <f t="shared" si="95"/>
        <v>1969</v>
      </c>
      <c r="B1192" s="43">
        <f t="shared" si="96"/>
        <v>9</v>
      </c>
      <c r="C1192" s="46">
        <f>Shiller!B1193</f>
        <v>94.51</v>
      </c>
      <c r="D1192" s="44">
        <f>Shiller!C1193/12</f>
        <v>0.26250000000000001</v>
      </c>
      <c r="E1192" s="47">
        <f t="shared" si="94"/>
        <v>2.7774838641413608E-3</v>
      </c>
      <c r="F1192" s="46">
        <f>Shiller!E1193</f>
        <v>37.1</v>
      </c>
      <c r="G1192" s="44">
        <f t="shared" si="93"/>
        <v>1.008044952049842</v>
      </c>
      <c r="H1192" s="44">
        <f>'x calcs'!J264</f>
        <v>1.9419560877548347</v>
      </c>
      <c r="I1192" s="43">
        <f t="shared" si="97"/>
        <v>1.3117903999801133</v>
      </c>
      <c r="J1192" s="43">
        <f t="shared" si="98"/>
        <v>1.0073763538630034</v>
      </c>
      <c r="K1192" s="43">
        <f>PCE!B144</f>
        <v>614.1</v>
      </c>
      <c r="L1192" s="43">
        <f>y!B156</f>
        <v>818</v>
      </c>
      <c r="M1192" s="43">
        <v>1</v>
      </c>
      <c r="N1192" s="48">
        <f t="shared" si="89"/>
        <v>0.7507334963325184</v>
      </c>
      <c r="O1192" s="46">
        <f>Shiller!B1193/Shiller!C1193</f>
        <v>30.003174603174607</v>
      </c>
      <c r="P1192" s="44">
        <f t="shared" si="90"/>
        <v>8.0449520498420135E-3</v>
      </c>
      <c r="Q1192" s="161">
        <f t="shared" si="91"/>
        <v>2.5539412163396058</v>
      </c>
      <c r="R1192" s="43">
        <f>SS!I265</f>
        <v>5</v>
      </c>
      <c r="S1192" s="43">
        <f t="shared" si="92"/>
        <v>5</v>
      </c>
      <c r="T1192" s="46">
        <f t="shared" ref="T1192:T1255" si="99">INDEX($Y$1068:$Y$1072,R1192)</f>
        <v>-1.186491077429338</v>
      </c>
      <c r="U1192" s="43">
        <v>7.2483840404919064</v>
      </c>
      <c r="V1192" s="43"/>
    </row>
    <row r="1193" spans="1:22" ht="15.75" x14ac:dyDescent="0.25">
      <c r="A1193" s="43">
        <f t="shared" si="95"/>
        <v>1969</v>
      </c>
      <c r="B1193" s="43">
        <f t="shared" si="96"/>
        <v>10</v>
      </c>
      <c r="C1193" s="46">
        <f>Shiller!B1194</f>
        <v>95.52</v>
      </c>
      <c r="D1193" s="44">
        <f>Shiller!C1194/12</f>
        <v>0.2627775</v>
      </c>
      <c r="E1193" s="47">
        <f t="shared" si="94"/>
        <v>2.7510207286432164E-3</v>
      </c>
      <c r="F1193" s="46">
        <f>Shiller!E1194</f>
        <v>37.299999999999997</v>
      </c>
      <c r="G1193" s="44">
        <f t="shared" si="93"/>
        <v>1.0046027795226129</v>
      </c>
      <c r="H1193" s="44">
        <f>'x calcs'!J265</f>
        <v>1.9432485322896313</v>
      </c>
      <c r="I1193" s="43">
        <f t="shared" si="97"/>
        <v>1.317823153495377</v>
      </c>
      <c r="J1193" s="43">
        <f t="shared" si="98"/>
        <v>1.0067508561347995</v>
      </c>
      <c r="K1193" s="43">
        <f>PCE!B145</f>
        <v>619.4</v>
      </c>
      <c r="L1193" s="43">
        <f>y!B157</f>
        <v>822.9</v>
      </c>
      <c r="M1193" s="43">
        <v>1</v>
      </c>
      <c r="N1193" s="48">
        <f t="shared" ref="N1193:N1256" si="100">K1193/L1193</f>
        <v>0.75270385222991854</v>
      </c>
      <c r="O1193" s="46">
        <f>Shiller!B1194/Shiller!C1194</f>
        <v>30.291786777787291</v>
      </c>
      <c r="P1193" s="44">
        <f t="shared" ref="P1193:P1256" si="101">G1193-1</f>
        <v>4.6027795226128987E-3</v>
      </c>
      <c r="Q1193" s="161">
        <f t="shared" ref="Q1193:Q1256" si="102">1200*SUMPRODUCT(M1193:O1193,$X$1093:$Z$1093)</f>
        <v>2.8862927719909113</v>
      </c>
      <c r="R1193" s="43">
        <f>SS!I266</f>
        <v>5</v>
      </c>
      <c r="S1193" s="43">
        <f t="shared" ref="S1193:S1256" si="103">R1194</f>
        <v>5</v>
      </c>
      <c r="T1193" s="46">
        <f t="shared" si="99"/>
        <v>-1.186491077429338</v>
      </c>
      <c r="U1193" s="43">
        <v>7.2483840404919064</v>
      </c>
      <c r="V1193" s="43"/>
    </row>
    <row r="1194" spans="1:22" ht="15.75" x14ac:dyDescent="0.25">
      <c r="A1194" s="43">
        <f t="shared" si="95"/>
        <v>1969</v>
      </c>
      <c r="B1194" s="43">
        <f t="shared" si="96"/>
        <v>11</v>
      </c>
      <c r="C1194" s="46">
        <f>Shiller!B1195</f>
        <v>96.21</v>
      </c>
      <c r="D1194" s="44">
        <f>Shiller!C1195/12</f>
        <v>0.26305583333333332</v>
      </c>
      <c r="E1194" s="47">
        <f t="shared" si="94"/>
        <v>2.7341839032671588E-3</v>
      </c>
      <c r="F1194" s="46">
        <f>Shiller!E1195</f>
        <v>37.5</v>
      </c>
      <c r="G1194" s="44">
        <f t="shared" si="93"/>
        <v>0.94470131647715427</v>
      </c>
      <c r="H1194" s="44">
        <f>'x calcs'!J266</f>
        <v>1.939090915349198</v>
      </c>
      <c r="I1194" s="43">
        <f t="shared" si="97"/>
        <v>1.3230942292037804</v>
      </c>
      <c r="J1194" s="43">
        <f t="shared" si="98"/>
        <v>0.94672099408830712</v>
      </c>
      <c r="K1194" s="43">
        <f>PCE!B146</f>
        <v>621.4</v>
      </c>
      <c r="L1194" s="43">
        <f>y!B158</f>
        <v>826.8</v>
      </c>
      <c r="M1194" s="43">
        <v>1</v>
      </c>
      <c r="N1194" s="48">
        <f t="shared" si="100"/>
        <v>0.75157232704402521</v>
      </c>
      <c r="O1194" s="46">
        <f>Shiller!B1195/Shiller!C1195</f>
        <v>30.478320508637264</v>
      </c>
      <c r="P1194" s="44">
        <f t="shared" si="101"/>
        <v>-5.5298683522845726E-2</v>
      </c>
      <c r="Q1194" s="161">
        <f t="shared" si="102"/>
        <v>2.5919507897819885</v>
      </c>
      <c r="R1194" s="43">
        <f>SS!I267</f>
        <v>5</v>
      </c>
      <c r="S1194" s="43">
        <f t="shared" si="103"/>
        <v>5</v>
      </c>
      <c r="T1194" s="46">
        <f t="shared" si="99"/>
        <v>-1.186491077429338</v>
      </c>
      <c r="U1194" s="43">
        <v>7.2483840404919064</v>
      </c>
      <c r="V1194" s="43"/>
    </row>
    <row r="1195" spans="1:22" ht="15.75" x14ac:dyDescent="0.25">
      <c r="A1195" s="43">
        <f t="shared" si="95"/>
        <v>1969</v>
      </c>
      <c r="B1195" s="43">
        <f t="shared" si="96"/>
        <v>12</v>
      </c>
      <c r="C1195" s="46">
        <f>Shiller!B1196</f>
        <v>91.11</v>
      </c>
      <c r="D1195" s="44">
        <f>Shiller!C1196/12</f>
        <v>0.26333333333333336</v>
      </c>
      <c r="E1195" s="47">
        <f t="shared" si="94"/>
        <v>2.8902791497457288E-3</v>
      </c>
      <c r="F1195" s="46">
        <f>Shiller!E1196</f>
        <v>37.700000000000003</v>
      </c>
      <c r="G1195" s="44">
        <f t="shared" si="93"/>
        <v>0.99148741070593793</v>
      </c>
      <c r="H1195" s="44">
        <f>'x calcs'!J267</f>
        <v>1.934942193708741</v>
      </c>
      <c r="I1195" s="43">
        <f t="shared" si="97"/>
        <v>1.2489835010003107</v>
      </c>
      <c r="J1195" s="43">
        <f t="shared" si="98"/>
        <v>0.99360706798909404</v>
      </c>
      <c r="K1195" s="43">
        <f>PCE!B147</f>
        <v>623.70000000000005</v>
      </c>
      <c r="L1195" s="43">
        <f>y!B159</f>
        <v>832.1</v>
      </c>
      <c r="M1195" s="43">
        <v>1</v>
      </c>
      <c r="N1195" s="48">
        <f t="shared" si="100"/>
        <v>0.74954933301285909</v>
      </c>
      <c r="O1195" s="46">
        <f>Shiller!B1196/Shiller!C1196</f>
        <v>28.832278481012658</v>
      </c>
      <c r="P1195" s="44">
        <f t="shared" si="101"/>
        <v>-8.5125892940620673E-3</v>
      </c>
      <c r="Q1195" s="161">
        <f t="shared" si="102"/>
        <v>2.6471997100773295</v>
      </c>
      <c r="R1195" s="43">
        <f>SS!I268</f>
        <v>5</v>
      </c>
      <c r="S1195" s="43">
        <f t="shared" si="103"/>
        <v>5</v>
      </c>
      <c r="T1195" s="46">
        <f t="shared" si="99"/>
        <v>-1.186491077429338</v>
      </c>
      <c r="U1195" s="43">
        <v>7.2483840404919064</v>
      </c>
      <c r="V1195" s="43"/>
    </row>
    <row r="1196" spans="1:22" ht="15.75" x14ac:dyDescent="0.25">
      <c r="A1196" s="43">
        <f t="shared" si="95"/>
        <v>1970</v>
      </c>
      <c r="B1196" s="43">
        <f t="shared" si="96"/>
        <v>1</v>
      </c>
      <c r="C1196" s="46">
        <f>Shiller!B1197</f>
        <v>90.31</v>
      </c>
      <c r="D1196" s="44">
        <f>Shiller!C1197/12</f>
        <v>0.26361083333333335</v>
      </c>
      <c r="E1196" s="47">
        <f t="shared" si="94"/>
        <v>2.9189550806481379E-3</v>
      </c>
      <c r="F1196" s="46">
        <f>Shiller!E1197</f>
        <v>37.799999999999997</v>
      </c>
      <c r="G1196" s="44">
        <f t="shared" si="93"/>
        <v>0.96295951712133832</v>
      </c>
      <c r="H1196" s="44">
        <f>'x calcs'!J268</f>
        <v>1.9308023483365981</v>
      </c>
      <c r="I1196" s="43">
        <f t="shared" si="97"/>
        <v>1.2373889234243549</v>
      </c>
      <c r="J1196" s="43">
        <f t="shared" si="98"/>
        <v>0.96345303120081116</v>
      </c>
      <c r="K1196" s="43">
        <f>PCE!B148</f>
        <v>629.6</v>
      </c>
      <c r="L1196" s="43">
        <f>y!B160</f>
        <v>836.8</v>
      </c>
      <c r="M1196" s="43">
        <v>1</v>
      </c>
      <c r="N1196" s="48">
        <f t="shared" si="100"/>
        <v>0.75239005736137676</v>
      </c>
      <c r="O1196" s="46">
        <f>Shiller!B1197/Shiller!C1197</f>
        <v>28.54902902953533</v>
      </c>
      <c r="P1196" s="44">
        <f t="shared" si="101"/>
        <v>-3.7040482878661685E-2</v>
      </c>
      <c r="Q1196" s="161">
        <f t="shared" si="102"/>
        <v>3.3317952817450593</v>
      </c>
      <c r="R1196" s="43">
        <f>SS!I269</f>
        <v>5</v>
      </c>
      <c r="S1196" s="43">
        <f t="shared" si="103"/>
        <v>4</v>
      </c>
      <c r="T1196" s="46">
        <f t="shared" si="99"/>
        <v>-1.186491077429338</v>
      </c>
      <c r="U1196" s="43">
        <v>13.71642872540848</v>
      </c>
      <c r="V1196" s="43"/>
    </row>
    <row r="1197" spans="1:22" ht="15.75" x14ac:dyDescent="0.25">
      <c r="A1197" s="43">
        <f t="shared" si="95"/>
        <v>1970</v>
      </c>
      <c r="B1197" s="43">
        <f t="shared" si="96"/>
        <v>2</v>
      </c>
      <c r="C1197" s="46">
        <f>Shiller!B1198</f>
        <v>87.16</v>
      </c>
      <c r="D1197" s="44">
        <f>Shiller!C1198/12</f>
        <v>0.26388916666666667</v>
      </c>
      <c r="E1197" s="47">
        <f t="shared" si="94"/>
        <v>3.0276407373412881E-3</v>
      </c>
      <c r="F1197" s="46">
        <f>Shiller!E1198</f>
        <v>38</v>
      </c>
      <c r="G1197" s="44">
        <f t="shared" si="93"/>
        <v>1.0147975337426827</v>
      </c>
      <c r="H1197" s="44">
        <f>'x calcs'!J269</f>
        <v>1.9298103188321036</v>
      </c>
      <c r="I1197" s="43">
        <f t="shared" si="97"/>
        <v>1.188554226362736</v>
      </c>
      <c r="J1197" s="43">
        <f t="shared" si="98"/>
        <v>1.0153176395664654</v>
      </c>
      <c r="K1197" s="43">
        <f>PCE!B149</f>
        <v>634.9</v>
      </c>
      <c r="L1197" s="43">
        <f>y!B161</f>
        <v>841.8</v>
      </c>
      <c r="M1197" s="43">
        <v>1</v>
      </c>
      <c r="N1197" s="48">
        <f t="shared" si="100"/>
        <v>0.75421715371822284</v>
      </c>
      <c r="O1197" s="46">
        <f>Shiller!B1198/Shiller!C1198</f>
        <v>27.524181553493101</v>
      </c>
      <c r="P1197" s="44">
        <f t="shared" si="101"/>
        <v>1.4797533742682667E-2</v>
      </c>
      <c r="Q1197" s="161">
        <f t="shared" si="102"/>
        <v>4.0196462274447979</v>
      </c>
      <c r="R1197" s="43">
        <f>SS!I270</f>
        <v>4</v>
      </c>
      <c r="S1197" s="43">
        <f t="shared" si="103"/>
        <v>4</v>
      </c>
      <c r="T1197" s="46">
        <f t="shared" si="99"/>
        <v>2.0992111000747795</v>
      </c>
      <c r="U1197" s="43">
        <v>13.71642872540848</v>
      </c>
      <c r="V1197" s="43"/>
    </row>
    <row r="1198" spans="1:22" ht="15.75" x14ac:dyDescent="0.25">
      <c r="A1198" s="43">
        <f t="shared" si="95"/>
        <v>1970</v>
      </c>
      <c r="B1198" s="43">
        <f t="shared" si="96"/>
        <v>3</v>
      </c>
      <c r="C1198" s="46">
        <f>Shiller!B1199</f>
        <v>88.65</v>
      </c>
      <c r="D1198" s="44">
        <f>Shiller!C1199/12</f>
        <v>0.26416666666666666</v>
      </c>
      <c r="E1198" s="47">
        <f t="shared" si="94"/>
        <v>2.9798834367362284E-3</v>
      </c>
      <c r="F1198" s="46">
        <f>Shiller!E1199</f>
        <v>38.200000000000003</v>
      </c>
      <c r="G1198" s="44">
        <f t="shared" si="93"/>
        <v>0.9649681489783013</v>
      </c>
      <c r="H1198" s="44">
        <f>'x calcs'!J270</f>
        <v>1.9288187990237666</v>
      </c>
      <c r="I1198" s="43">
        <f t="shared" si="97"/>
        <v>1.2031615564130844</v>
      </c>
      <c r="J1198" s="43">
        <f t="shared" si="98"/>
        <v>0.96546266428536653</v>
      </c>
      <c r="K1198" s="43">
        <f>PCE!B150</f>
        <v>633.20000000000005</v>
      </c>
      <c r="L1198" s="43">
        <f>y!B162</f>
        <v>846.7</v>
      </c>
      <c r="M1198" s="43">
        <v>1</v>
      </c>
      <c r="N1198" s="48">
        <f t="shared" si="100"/>
        <v>0.74784457304830521</v>
      </c>
      <c r="O1198" s="46">
        <f>Shiller!B1199/Shiller!C1199</f>
        <v>27.96529968454259</v>
      </c>
      <c r="P1198" s="44">
        <f t="shared" si="101"/>
        <v>-3.5031851021698701E-2</v>
      </c>
      <c r="Q1198" s="161">
        <f t="shared" si="102"/>
        <v>2.5409705629218484</v>
      </c>
      <c r="R1198" s="43">
        <f>SS!I271</f>
        <v>4</v>
      </c>
      <c r="S1198" s="43">
        <f t="shared" si="103"/>
        <v>4</v>
      </c>
      <c r="T1198" s="46">
        <f t="shared" si="99"/>
        <v>2.0992111000747795</v>
      </c>
      <c r="U1198" s="43">
        <v>13.71642872540848</v>
      </c>
      <c r="V1198" s="43"/>
    </row>
    <row r="1199" spans="1:22" ht="15.75" x14ac:dyDescent="0.25">
      <c r="A1199" s="43">
        <f t="shared" si="95"/>
        <v>1970</v>
      </c>
      <c r="B1199" s="43">
        <f t="shared" si="96"/>
        <v>4</v>
      </c>
      <c r="C1199" s="46">
        <f>Shiller!B1200</f>
        <v>85.95</v>
      </c>
      <c r="D1199" s="44">
        <f>Shiller!C1200/12</f>
        <v>0.26444416666666665</v>
      </c>
      <c r="E1199" s="47">
        <f t="shared" si="94"/>
        <v>3.0767209617994953E-3</v>
      </c>
      <c r="F1199" s="46">
        <f>Shiller!E1200</f>
        <v>38.5</v>
      </c>
      <c r="G1199" s="44">
        <f t="shared" si="93"/>
        <v>0.8857172488021211</v>
      </c>
      <c r="H1199" s="44">
        <f>'x calcs'!J271</f>
        <v>1.9278277886497097</v>
      </c>
      <c r="I1199" s="43">
        <f t="shared" si="97"/>
        <v>1.1580222806266316</v>
      </c>
      <c r="J1199" s="43">
        <f t="shared" si="98"/>
        <v>0.8839799503467497</v>
      </c>
      <c r="K1199" s="43">
        <f>PCE!B151</f>
        <v>637</v>
      </c>
      <c r="L1199" s="43">
        <f>y!B163</f>
        <v>861.4</v>
      </c>
      <c r="M1199" s="43">
        <v>1</v>
      </c>
      <c r="N1199" s="48">
        <f t="shared" si="100"/>
        <v>0.73949384722544698</v>
      </c>
      <c r="O1199" s="46">
        <f>Shiller!B1200/Shiller!C1200</f>
        <v>27.085112484361854</v>
      </c>
      <c r="P1199" s="44">
        <f t="shared" si="101"/>
        <v>-0.1142827511978789</v>
      </c>
      <c r="Q1199" s="161">
        <f t="shared" si="102"/>
        <v>1.0316472851549903</v>
      </c>
      <c r="R1199" s="43">
        <f>SS!I272</f>
        <v>4</v>
      </c>
      <c r="S1199" s="43">
        <f t="shared" si="103"/>
        <v>3</v>
      </c>
      <c r="T1199" s="46">
        <f t="shared" si="99"/>
        <v>2.0992111000747795</v>
      </c>
      <c r="U1199" s="43">
        <v>13.71642872540848</v>
      </c>
      <c r="V1199" s="43"/>
    </row>
    <row r="1200" spans="1:22" ht="15.75" x14ac:dyDescent="0.25">
      <c r="A1200" s="43">
        <f t="shared" si="95"/>
        <v>1970</v>
      </c>
      <c r="B1200" s="43">
        <f t="shared" si="96"/>
        <v>5</v>
      </c>
      <c r="C1200" s="46">
        <f>Shiller!B1201</f>
        <v>76.06</v>
      </c>
      <c r="D1200" s="44">
        <f>Shiller!C1201/12</f>
        <v>0.26472250000000003</v>
      </c>
      <c r="E1200" s="47">
        <f t="shared" si="94"/>
        <v>3.4804430712595323E-3</v>
      </c>
      <c r="F1200" s="46">
        <f>Shiller!E1201</f>
        <v>38.6</v>
      </c>
      <c r="G1200" s="44">
        <f t="shared" si="93"/>
        <v>0.99217832401712158</v>
      </c>
      <c r="H1200" s="44">
        <f>'x calcs'!J272</f>
        <v>1.9316298092664144</v>
      </c>
      <c r="I1200" s="43">
        <f t="shared" si="97"/>
        <v>1.0201055667037249</v>
      </c>
      <c r="J1200" s="43">
        <f t="shared" si="98"/>
        <v>0.99023227322156238</v>
      </c>
      <c r="K1200" s="43">
        <f>PCE!B152</f>
        <v>643.4</v>
      </c>
      <c r="L1200" s="43">
        <f>y!B164</f>
        <v>858.3</v>
      </c>
      <c r="M1200" s="43">
        <v>1</v>
      </c>
      <c r="N1200" s="48">
        <f t="shared" si="100"/>
        <v>0.7496213445182337</v>
      </c>
      <c r="O1200" s="46">
        <f>Shiller!B1201/Shiller!C1201</f>
        <v>23.943311706913214</v>
      </c>
      <c r="P1200" s="44">
        <f t="shared" si="101"/>
        <v>-7.8216759828784177E-3</v>
      </c>
      <c r="Q1200" s="161">
        <f t="shared" si="102"/>
        <v>4.0985756622730376</v>
      </c>
      <c r="R1200" s="43">
        <f>SS!I273</f>
        <v>3</v>
      </c>
      <c r="S1200" s="43">
        <f t="shared" si="103"/>
        <v>3</v>
      </c>
      <c r="T1200" s="46">
        <f t="shared" si="99"/>
        <v>8.2518043985458469</v>
      </c>
      <c r="U1200" s="43">
        <v>13.71642872540848</v>
      </c>
      <c r="V1200" s="43"/>
    </row>
    <row r="1201" spans="1:22" ht="15.75" x14ac:dyDescent="0.25">
      <c r="A1201" s="43">
        <f t="shared" si="95"/>
        <v>1970</v>
      </c>
      <c r="B1201" s="43">
        <f t="shared" si="96"/>
        <v>6</v>
      </c>
      <c r="C1201" s="46">
        <f>Shiller!B1202</f>
        <v>75.59</v>
      </c>
      <c r="D1201" s="44">
        <f>Shiller!C1202/12</f>
        <v>0.26500000000000001</v>
      </c>
      <c r="E1201" s="47">
        <f t="shared" si="94"/>
        <v>3.5057547294615691E-3</v>
      </c>
      <c r="F1201" s="46">
        <f>Shiller!E1202</f>
        <v>38.799999999999997</v>
      </c>
      <c r="G1201" s="44">
        <f t="shared" si="93"/>
        <v>1.0000885342994086</v>
      </c>
      <c r="H1201" s="44">
        <f>'x calcs'!J273</f>
        <v>1.9354393281466336</v>
      </c>
      <c r="I1201" s="43">
        <f t="shared" si="97"/>
        <v>1.0065910348914124</v>
      </c>
      <c r="J1201" s="43">
        <f t="shared" si="98"/>
        <v>0.99812696368375498</v>
      </c>
      <c r="K1201" s="43">
        <f>PCE!B153</f>
        <v>647.20000000000005</v>
      </c>
      <c r="L1201" s="43">
        <f>y!B165</f>
        <v>859.2</v>
      </c>
      <c r="M1201" s="43">
        <v>1</v>
      </c>
      <c r="N1201" s="48">
        <f t="shared" si="100"/>
        <v>0.75325884543761645</v>
      </c>
      <c r="O1201" s="46">
        <f>Shiller!B1202/Shiller!C1202</f>
        <v>23.770440251572328</v>
      </c>
      <c r="P1201" s="44">
        <f t="shared" si="101"/>
        <v>8.8534299408582484E-5</v>
      </c>
      <c r="Q1201" s="161">
        <f t="shared" si="102"/>
        <v>4.9194281398107806</v>
      </c>
      <c r="R1201" s="43">
        <f>SS!I274</f>
        <v>3</v>
      </c>
      <c r="S1201" s="43">
        <f t="shared" si="103"/>
        <v>3</v>
      </c>
      <c r="T1201" s="46">
        <f t="shared" si="99"/>
        <v>8.2518043985458469</v>
      </c>
      <c r="U1201" s="43">
        <v>13.71642872540848</v>
      </c>
      <c r="V1201" s="43"/>
    </row>
    <row r="1202" spans="1:22" ht="15.75" x14ac:dyDescent="0.25">
      <c r="A1202" s="43">
        <f t="shared" si="95"/>
        <v>1970</v>
      </c>
      <c r="B1202" s="43">
        <f t="shared" si="96"/>
        <v>7</v>
      </c>
      <c r="C1202" s="46">
        <f>Shiller!B1203</f>
        <v>75.72</v>
      </c>
      <c r="D1202" s="44">
        <f>Shiller!C1203/12</f>
        <v>0.2652775</v>
      </c>
      <c r="E1202" s="47">
        <f t="shared" si="94"/>
        <v>3.5034006867406234E-3</v>
      </c>
      <c r="F1202" s="46">
        <f>Shiller!E1203</f>
        <v>39</v>
      </c>
      <c r="G1202" s="44">
        <f t="shared" si="93"/>
        <v>1.0325578116745908</v>
      </c>
      <c r="H1202" s="44">
        <f>'x calcs'!J274</f>
        <v>1.9392563600782817</v>
      </c>
      <c r="I1202" s="43">
        <f t="shared" si="97"/>
        <v>1.00117679204625</v>
      </c>
      <c r="J1202" s="43">
        <f t="shared" si="98"/>
        <v>1.0281580949262958</v>
      </c>
      <c r="K1202" s="43">
        <f>PCE!B154</f>
        <v>649.5</v>
      </c>
      <c r="L1202" s="43">
        <f>y!B166</f>
        <v>869</v>
      </c>
      <c r="M1202" s="43">
        <v>1</v>
      </c>
      <c r="N1202" s="48">
        <f t="shared" si="100"/>
        <v>0.74741081703107015</v>
      </c>
      <c r="O1202" s="46">
        <f>Shiller!B1203/Shiller!C1203</f>
        <v>23.786412341793024</v>
      </c>
      <c r="P1202" s="44">
        <f t="shared" si="101"/>
        <v>3.255781167459082E-2</v>
      </c>
      <c r="Q1202" s="161">
        <f t="shared" si="102"/>
        <v>3.6766883919830051</v>
      </c>
      <c r="R1202" s="43">
        <f>SS!I275</f>
        <v>3</v>
      </c>
      <c r="S1202" s="43">
        <f t="shared" si="103"/>
        <v>3</v>
      </c>
      <c r="T1202" s="46">
        <f t="shared" si="99"/>
        <v>8.2518043985458469</v>
      </c>
      <c r="U1202" s="43">
        <v>15.484935656273047</v>
      </c>
      <c r="V1202" s="43"/>
    </row>
    <row r="1203" spans="1:22" ht="15.75" x14ac:dyDescent="0.25">
      <c r="A1203" s="43">
        <f t="shared" si="95"/>
        <v>1970</v>
      </c>
      <c r="B1203" s="43">
        <f t="shared" si="96"/>
        <v>8</v>
      </c>
      <c r="C1203" s="46">
        <f>Shiller!B1204</f>
        <v>77.92</v>
      </c>
      <c r="D1203" s="44">
        <f>Shiller!C1204/12</f>
        <v>0.26555583333333332</v>
      </c>
      <c r="E1203" s="47">
        <f t="shared" si="94"/>
        <v>3.4080574093086923E-3</v>
      </c>
      <c r="F1203" s="46">
        <f>Shiller!E1204</f>
        <v>39</v>
      </c>
      <c r="G1203" s="44">
        <f t="shared" si="93"/>
        <v>1.0578058175400551</v>
      </c>
      <c r="H1203" s="44">
        <f>'x calcs'!J275</f>
        <v>1.9475832420363115</v>
      </c>
      <c r="I1203" s="43">
        <f t="shared" si="97"/>
        <v>1.0258604997338889</v>
      </c>
      <c r="J1203" s="43">
        <f t="shared" si="98"/>
        <v>1.053297745435142</v>
      </c>
      <c r="K1203" s="43">
        <f>PCE!B155</f>
        <v>653.9</v>
      </c>
      <c r="L1203" s="43">
        <f>y!B167</f>
        <v>873.8</v>
      </c>
      <c r="M1203" s="43">
        <v>1</v>
      </c>
      <c r="N1203" s="48">
        <f t="shared" si="100"/>
        <v>0.74834058136873427</v>
      </c>
      <c r="O1203" s="46">
        <f>Shiller!B1204/Shiller!C1204</f>
        <v>24.451857267931729</v>
      </c>
      <c r="P1203" s="44">
        <f t="shared" si="101"/>
        <v>5.7805817540055093E-2</v>
      </c>
      <c r="Q1203" s="161">
        <f t="shared" si="102"/>
        <v>3.6780487146741998</v>
      </c>
      <c r="R1203" s="43">
        <f>SS!I276</f>
        <v>3</v>
      </c>
      <c r="S1203" s="43">
        <f t="shared" si="103"/>
        <v>3</v>
      </c>
      <c r="T1203" s="46">
        <f t="shared" si="99"/>
        <v>8.2518043985458469</v>
      </c>
      <c r="U1203" s="43">
        <v>15.484935656273047</v>
      </c>
      <c r="V1203" s="43"/>
    </row>
    <row r="1204" spans="1:22" ht="15.75" x14ac:dyDescent="0.25">
      <c r="A1204" s="43">
        <f t="shared" si="95"/>
        <v>1970</v>
      </c>
      <c r="B1204" s="43">
        <f t="shared" si="96"/>
        <v>9</v>
      </c>
      <c r="C1204" s="46">
        <f>Shiller!B1205</f>
        <v>82.58</v>
      </c>
      <c r="D1204" s="44">
        <f>Shiller!C1205/12</f>
        <v>0.26583333333333331</v>
      </c>
      <c r="E1204" s="47">
        <f t="shared" si="94"/>
        <v>3.2191006700573181E-3</v>
      </c>
      <c r="F1204" s="46">
        <f>Shiller!E1205</f>
        <v>39.200000000000003</v>
      </c>
      <c r="G1204" s="44">
        <f t="shared" si="93"/>
        <v>1.0197088789253841</v>
      </c>
      <c r="H1204" s="44">
        <f>'x calcs'!J276</f>
        <v>1.9559458784023558</v>
      </c>
      <c r="I1204" s="43">
        <f t="shared" si="97"/>
        <v>1.077040360023638</v>
      </c>
      <c r="J1204" s="43">
        <f t="shared" si="98"/>
        <v>1.0153628821985761</v>
      </c>
      <c r="K1204" s="43">
        <f>PCE!B156</f>
        <v>660.1</v>
      </c>
      <c r="L1204" s="43">
        <f>y!B168</f>
        <v>879.2</v>
      </c>
      <c r="M1204" s="43">
        <v>1</v>
      </c>
      <c r="N1204" s="48">
        <f t="shared" si="100"/>
        <v>0.75079617834394907</v>
      </c>
      <c r="O1204" s="46">
        <f>Shiller!B1205/Shiller!C1205</f>
        <v>25.887147335423197</v>
      </c>
      <c r="P1204" s="44">
        <f t="shared" si="101"/>
        <v>1.9708878925384088E-2</v>
      </c>
      <c r="Q1204" s="161">
        <f t="shared" si="102"/>
        <v>3.7762915961060028</v>
      </c>
      <c r="R1204" s="43">
        <f>SS!I277</f>
        <v>3</v>
      </c>
      <c r="S1204" s="43">
        <f t="shared" si="103"/>
        <v>2</v>
      </c>
      <c r="T1204" s="46">
        <f t="shared" si="99"/>
        <v>8.2518043985458469</v>
      </c>
      <c r="U1204" s="43">
        <v>15.484935656273047</v>
      </c>
      <c r="V1204" s="43"/>
    </row>
    <row r="1205" spans="1:22" ht="15.75" x14ac:dyDescent="0.25">
      <c r="A1205" s="43">
        <f t="shared" si="95"/>
        <v>1970</v>
      </c>
      <c r="B1205" s="43">
        <f t="shared" si="96"/>
        <v>10</v>
      </c>
      <c r="C1205" s="46">
        <f>Shiller!B1206</f>
        <v>84.37</v>
      </c>
      <c r="D1205" s="44">
        <f>Shiller!C1206/12</f>
        <v>0.26444416666666665</v>
      </c>
      <c r="E1205" s="47">
        <f t="shared" si="94"/>
        <v>3.1343388250167905E-3</v>
      </c>
      <c r="F1205" s="46">
        <f>Shiller!E1206</f>
        <v>39.4</v>
      </c>
      <c r="G1205" s="44">
        <f t="shared" si="93"/>
        <v>0.99702249141887023</v>
      </c>
      <c r="H1205" s="44">
        <f>'x calcs'!J277</f>
        <v>1.9643444227005906</v>
      </c>
      <c r="I1205" s="43">
        <f t="shared" si="97"/>
        <v>1.0901197028531624</v>
      </c>
      <c r="J1205" s="43">
        <f t="shared" si="98"/>
        <v>0.999416932406065</v>
      </c>
      <c r="K1205" s="43">
        <f>PCE!B157</f>
        <v>659.3</v>
      </c>
      <c r="L1205" s="43">
        <f>y!B169</f>
        <v>879.3</v>
      </c>
      <c r="M1205" s="43">
        <v>1</v>
      </c>
      <c r="N1205" s="48">
        <f t="shared" si="100"/>
        <v>0.7498009780507221</v>
      </c>
      <c r="O1205" s="46">
        <f>Shiller!B1206/Shiller!C1206</f>
        <v>26.587212801694122</v>
      </c>
      <c r="P1205" s="44">
        <f t="shared" si="101"/>
        <v>-2.977508581129773E-3</v>
      </c>
      <c r="Q1205" s="161">
        <f t="shared" si="102"/>
        <v>3.3599604487415697</v>
      </c>
      <c r="R1205" s="43">
        <f>SS!I278</f>
        <v>2</v>
      </c>
      <c r="S1205" s="43">
        <f t="shared" si="103"/>
        <v>2</v>
      </c>
      <c r="T1205" s="46">
        <f t="shared" si="99"/>
        <v>6.8781256626538552</v>
      </c>
      <c r="U1205" s="43">
        <v>15.484935656273047</v>
      </c>
      <c r="V1205" s="43"/>
    </row>
    <row r="1206" spans="1:22" ht="15.75" x14ac:dyDescent="0.25">
      <c r="A1206" s="43">
        <f t="shared" si="95"/>
        <v>1970</v>
      </c>
      <c r="B1206" s="43">
        <f t="shared" si="96"/>
        <v>11</v>
      </c>
      <c r="C1206" s="46">
        <f>Shiller!B1207</f>
        <v>84.28</v>
      </c>
      <c r="D1206" s="44">
        <f>Shiller!C1207/12</f>
        <v>0.26305583333333332</v>
      </c>
      <c r="E1206" s="47">
        <f t="shared" si="94"/>
        <v>3.1212130200917575E-3</v>
      </c>
      <c r="F1206" s="46">
        <f>Shiller!E1207</f>
        <v>39.6</v>
      </c>
      <c r="G1206" s="44">
        <f t="shared" si="93"/>
        <v>1.0662143245196876</v>
      </c>
      <c r="H1206" s="44">
        <f>'x calcs'!J278</f>
        <v>1.9596233658147373</v>
      </c>
      <c r="I1206" s="43">
        <f t="shared" si="97"/>
        <v>1.0860672848723503</v>
      </c>
      <c r="J1206" s="43">
        <f t="shared" si="98"/>
        <v>1.0687754917020669</v>
      </c>
      <c r="K1206" s="43">
        <f>PCE!B158</f>
        <v>657.6</v>
      </c>
      <c r="L1206" s="43">
        <f>y!B170</f>
        <v>881.5</v>
      </c>
      <c r="M1206" s="43">
        <v>1</v>
      </c>
      <c r="N1206" s="48">
        <f t="shared" si="100"/>
        <v>0.74600113442994898</v>
      </c>
      <c r="O1206" s="46">
        <f>Shiller!B1207/Shiller!C1207</f>
        <v>26.699021437147373</v>
      </c>
      <c r="P1206" s="44">
        <f t="shared" si="101"/>
        <v>6.6214324519687562E-2</v>
      </c>
      <c r="Q1206" s="161">
        <f t="shared" si="102"/>
        <v>2.5226766209214873</v>
      </c>
      <c r="R1206" s="43">
        <f>SS!I279</f>
        <v>2</v>
      </c>
      <c r="S1206" s="43">
        <f t="shared" si="103"/>
        <v>2</v>
      </c>
      <c r="T1206" s="46">
        <f t="shared" si="99"/>
        <v>6.8781256626538552</v>
      </c>
      <c r="U1206" s="43">
        <v>15.484935656273047</v>
      </c>
      <c r="V1206" s="43"/>
    </row>
    <row r="1207" spans="1:22" ht="15.75" x14ac:dyDescent="0.25">
      <c r="A1207" s="43">
        <f t="shared" si="95"/>
        <v>1970</v>
      </c>
      <c r="B1207" s="43">
        <f t="shared" si="96"/>
        <v>12</v>
      </c>
      <c r="C1207" s="46">
        <f>Shiller!B1208</f>
        <v>90.05</v>
      </c>
      <c r="D1207" s="44">
        <f>Shiller!C1208/12</f>
        <v>0.26166666666666666</v>
      </c>
      <c r="E1207" s="47">
        <f t="shared" si="94"/>
        <v>2.9057930779196744E-3</v>
      </c>
      <c r="F1207" s="46">
        <f>Shiller!E1208</f>
        <v>39.799999999999997</v>
      </c>
      <c r="G1207" s="44">
        <f t="shared" si="93"/>
        <v>1.0411067925226725</v>
      </c>
      <c r="H1207" s="44">
        <f>'x calcs'!J279</f>
        <v>1.9549136554004405</v>
      </c>
      <c r="I1207" s="43">
        <f t="shared" si="97"/>
        <v>1.1573722490607357</v>
      </c>
      <c r="J1207" s="43">
        <f t="shared" si="98"/>
        <v>1.0436079904889923</v>
      </c>
      <c r="K1207" s="43">
        <f>PCE!B159</f>
        <v>666.6</v>
      </c>
      <c r="L1207" s="43">
        <f>y!B171</f>
        <v>888</v>
      </c>
      <c r="M1207" s="43">
        <v>1</v>
      </c>
      <c r="N1207" s="48">
        <f t="shared" si="100"/>
        <v>0.75067567567567572</v>
      </c>
      <c r="O1207" s="46">
        <f>Shiller!B1208/Shiller!C1208</f>
        <v>28.678343949044585</v>
      </c>
      <c r="P1207" s="44">
        <f t="shared" si="101"/>
        <v>4.1106792522672464E-2</v>
      </c>
      <c r="Q1207" s="161">
        <f t="shared" si="102"/>
        <v>2.9308685402813084</v>
      </c>
      <c r="R1207" s="43">
        <f>SS!I280</f>
        <v>2</v>
      </c>
      <c r="S1207" s="43">
        <f t="shared" si="103"/>
        <v>2</v>
      </c>
      <c r="T1207" s="46">
        <f t="shared" si="99"/>
        <v>6.8781256626538552</v>
      </c>
      <c r="U1207" s="43">
        <v>15.484935656273047</v>
      </c>
      <c r="V1207" s="43"/>
    </row>
    <row r="1208" spans="1:22" ht="15.75" x14ac:dyDescent="0.25">
      <c r="A1208" s="43">
        <f t="shared" si="95"/>
        <v>1971</v>
      </c>
      <c r="B1208" s="43">
        <f t="shared" si="96"/>
        <v>1</v>
      </c>
      <c r="C1208" s="46">
        <f>Shiller!B1209</f>
        <v>93.49</v>
      </c>
      <c r="D1208" s="44">
        <f>Shiller!C1209/12</f>
        <v>0.26083333333333331</v>
      </c>
      <c r="E1208" s="47">
        <f t="shared" si="94"/>
        <v>2.7899597104859698E-3</v>
      </c>
      <c r="F1208" s="46">
        <f>Shiller!E1209</f>
        <v>39.799999999999997</v>
      </c>
      <c r="G1208" s="44">
        <f t="shared" si="93"/>
        <v>1.0389073684317758</v>
      </c>
      <c r="H1208" s="44">
        <f>'x calcs'!J280</f>
        <v>1.9502152641878707</v>
      </c>
      <c r="I1208" s="43">
        <f t="shared" si="97"/>
        <v>1.2044798428201029</v>
      </c>
      <c r="J1208" s="43">
        <f t="shared" si="98"/>
        <v>1.029221172773511</v>
      </c>
      <c r="K1208" s="43">
        <f>PCE!B160</f>
        <v>677.2</v>
      </c>
      <c r="L1208" s="43">
        <f>y!B172</f>
        <v>898.2</v>
      </c>
      <c r="M1208" s="43">
        <v>1</v>
      </c>
      <c r="N1208" s="48">
        <f t="shared" si="100"/>
        <v>0.75395234914272991</v>
      </c>
      <c r="O1208" s="46">
        <f>Shiller!B1209/Shiller!C1209</f>
        <v>29.869009584664536</v>
      </c>
      <c r="P1208" s="44">
        <f t="shared" si="101"/>
        <v>3.890736843177578E-2</v>
      </c>
      <c r="Q1208" s="161">
        <f t="shared" si="102"/>
        <v>3.2747944417757093</v>
      </c>
      <c r="R1208" s="43">
        <f>SS!I281</f>
        <v>2</v>
      </c>
      <c r="S1208" s="43">
        <f t="shared" si="103"/>
        <v>3</v>
      </c>
      <c r="T1208" s="46">
        <f t="shared" si="99"/>
        <v>6.8781256626538552</v>
      </c>
      <c r="U1208" s="43">
        <v>9.3188967644204368</v>
      </c>
      <c r="V1208" s="43"/>
    </row>
    <row r="1209" spans="1:22" ht="15.75" x14ac:dyDescent="0.25">
      <c r="A1209" s="43">
        <f t="shared" si="95"/>
        <v>1971</v>
      </c>
      <c r="B1209" s="43">
        <f t="shared" si="96"/>
        <v>2</v>
      </c>
      <c r="C1209" s="46">
        <f>Shiller!B1210</f>
        <v>97.11</v>
      </c>
      <c r="D1209" s="44">
        <f>Shiller!C1210/12</f>
        <v>0.26</v>
      </c>
      <c r="E1209" s="47">
        <f t="shared" si="94"/>
        <v>2.6773761713520749E-3</v>
      </c>
      <c r="F1209" s="46">
        <f>Shiller!E1210</f>
        <v>39.9</v>
      </c>
      <c r="G1209" s="44">
        <f t="shared" si="93"/>
        <v>1.0257542992482751</v>
      </c>
      <c r="H1209" s="44">
        <f>'x calcs'!J281</f>
        <v>1.9686189978080588</v>
      </c>
      <c r="I1209" s="43">
        <f t="shared" si="97"/>
        <v>1.2363157061757999</v>
      </c>
      <c r="J1209" s="43">
        <f t="shared" si="98"/>
        <v>1.016190013225315</v>
      </c>
      <c r="K1209" s="43">
        <f>PCE!B161</f>
        <v>680.4</v>
      </c>
      <c r="L1209" s="43">
        <f>y!B173</f>
        <v>902.6</v>
      </c>
      <c r="M1209" s="43">
        <v>1</v>
      </c>
      <c r="N1209" s="48">
        <f t="shared" si="100"/>
        <v>0.75382229115887434</v>
      </c>
      <c r="O1209" s="46">
        <f>Shiller!B1210/Shiller!C1210</f>
        <v>31.125</v>
      </c>
      <c r="P1209" s="44">
        <f t="shared" si="101"/>
        <v>2.5754299248275103E-2</v>
      </c>
      <c r="Q1209" s="161">
        <f t="shared" si="102"/>
        <v>2.8783143322056608</v>
      </c>
      <c r="R1209" s="43">
        <f>SS!I282</f>
        <v>3</v>
      </c>
      <c r="S1209" s="43">
        <f t="shared" si="103"/>
        <v>3</v>
      </c>
      <c r="T1209" s="46">
        <f t="shared" si="99"/>
        <v>8.2518043985458469</v>
      </c>
      <c r="U1209" s="43">
        <v>9.3188967644204368</v>
      </c>
      <c r="V1209" s="43"/>
    </row>
    <row r="1210" spans="1:22" ht="15.75" x14ac:dyDescent="0.25">
      <c r="A1210" s="43">
        <f t="shared" si="95"/>
        <v>1971</v>
      </c>
      <c r="B1210" s="43">
        <f t="shared" si="96"/>
        <v>3</v>
      </c>
      <c r="C1210" s="46">
        <f>Shiller!B1211</f>
        <v>99.6</v>
      </c>
      <c r="D1210" s="44">
        <f>Shiller!C1211/12</f>
        <v>0.25916666666666666</v>
      </c>
      <c r="E1210" s="47">
        <f t="shared" si="94"/>
        <v>2.602074966532798E-3</v>
      </c>
      <c r="F1210" s="46">
        <f>Shiller!E1211</f>
        <v>40</v>
      </c>
      <c r="G1210" s="44">
        <f t="shared" si="93"/>
        <v>1.0341597270211353</v>
      </c>
      <c r="H1210" s="44">
        <f>'x calcs'!J282</f>
        <v>1.9871964032363711</v>
      </c>
      <c r="I1210" s="43">
        <f t="shared" si="97"/>
        <v>1.2530215915974672</v>
      </c>
      <c r="J1210" s="43">
        <f t="shared" si="98"/>
        <v>1.0245161584771874</v>
      </c>
      <c r="K1210" s="43">
        <f>PCE!B162</f>
        <v>683</v>
      </c>
      <c r="L1210" s="43">
        <f>y!B174</f>
        <v>908.2</v>
      </c>
      <c r="M1210" s="43">
        <v>1</v>
      </c>
      <c r="N1210" s="48">
        <f t="shared" si="100"/>
        <v>0.75203699625633114</v>
      </c>
      <c r="O1210" s="46">
        <f>Shiller!B1211/Shiller!C1211</f>
        <v>32.025723472668808</v>
      </c>
      <c r="P1210" s="44">
        <f t="shared" si="101"/>
        <v>3.4159727021135344E-2</v>
      </c>
      <c r="Q1210" s="161">
        <f t="shared" si="102"/>
        <v>2.2357742464717223</v>
      </c>
      <c r="R1210" s="43">
        <f>SS!I283</f>
        <v>3</v>
      </c>
      <c r="S1210" s="43">
        <f t="shared" si="103"/>
        <v>3</v>
      </c>
      <c r="T1210" s="46">
        <f t="shared" si="99"/>
        <v>8.2518043985458469</v>
      </c>
      <c r="U1210" s="43">
        <v>9.3188967644204368</v>
      </c>
      <c r="V1210" s="43"/>
    </row>
    <row r="1211" spans="1:22" ht="15.75" x14ac:dyDescent="0.25">
      <c r="A1211" s="43">
        <f t="shared" si="95"/>
        <v>1971</v>
      </c>
      <c r="B1211" s="43">
        <f t="shared" si="96"/>
        <v>4</v>
      </c>
      <c r="C1211" s="46">
        <f>Shiller!B1212</f>
        <v>103</v>
      </c>
      <c r="D1211" s="44">
        <f>Shiller!C1212/12</f>
        <v>0.25888916666666667</v>
      </c>
      <c r="E1211" s="47">
        <f t="shared" si="94"/>
        <v>2.5134870550161813E-3</v>
      </c>
      <c r="F1211" s="46">
        <f>Shiller!E1212</f>
        <v>40.1</v>
      </c>
      <c r="G1211" s="44">
        <f t="shared" si="93"/>
        <v>0.98402593013964845</v>
      </c>
      <c r="H1211" s="44">
        <f>'x calcs'!J283</f>
        <v>2.0059491193737808</v>
      </c>
      <c r="I1211" s="43">
        <f t="shared" si="97"/>
        <v>1.2804804113963875</v>
      </c>
      <c r="J1211" s="43">
        <f t="shared" si="98"/>
        <v>0.98357311468168673</v>
      </c>
      <c r="K1211" s="43">
        <f>PCE!B163</f>
        <v>689.8</v>
      </c>
      <c r="L1211" s="43">
        <f>y!B175</f>
        <v>914.7</v>
      </c>
      <c r="M1211" s="43">
        <v>1</v>
      </c>
      <c r="N1211" s="48">
        <f t="shared" si="100"/>
        <v>0.75412703618672783</v>
      </c>
      <c r="O1211" s="46">
        <f>Shiller!B1212/Shiller!C1212</f>
        <v>33.154470864301651</v>
      </c>
      <c r="P1211" s="44">
        <f t="shared" si="101"/>
        <v>-1.5974069860351547E-2</v>
      </c>
      <c r="Q1211" s="161">
        <f t="shared" si="102"/>
        <v>2.3466741450574133</v>
      </c>
      <c r="R1211" s="43">
        <f>SS!I284</f>
        <v>3</v>
      </c>
      <c r="S1211" s="43">
        <f t="shared" si="103"/>
        <v>3</v>
      </c>
      <c r="T1211" s="46">
        <f t="shared" si="99"/>
        <v>8.2518043985458469</v>
      </c>
      <c r="U1211" s="43">
        <v>9.3188967644204368</v>
      </c>
      <c r="V1211" s="43"/>
    </row>
    <row r="1212" spans="1:22" ht="15.75" x14ac:dyDescent="0.25">
      <c r="A1212" s="43">
        <f t="shared" si="95"/>
        <v>1971</v>
      </c>
      <c r="B1212" s="43">
        <f t="shared" si="96"/>
        <v>5</v>
      </c>
      <c r="C1212" s="46">
        <f>Shiller!B1213</f>
        <v>101.6</v>
      </c>
      <c r="D1212" s="44">
        <f>Shiller!C1213/12</f>
        <v>0.25861083333333335</v>
      </c>
      <c r="E1212" s="47">
        <f t="shared" si="94"/>
        <v>2.5453822178477695E-3</v>
      </c>
      <c r="F1212" s="46">
        <f>Shiller!E1213</f>
        <v>40.299999999999997</v>
      </c>
      <c r="G1212" s="44">
        <f t="shared" si="93"/>
        <v>0.97678901124697759</v>
      </c>
      <c r="H1212" s="44">
        <f>'x calcs'!J284</f>
        <v>2.0068749802935035</v>
      </c>
      <c r="I1212" s="43">
        <f t="shared" si="97"/>
        <v>1.2562276355877857</v>
      </c>
      <c r="J1212" s="43">
        <f t="shared" si="98"/>
        <v>0.97633954921707333</v>
      </c>
      <c r="K1212" s="43">
        <f>PCE!B164</f>
        <v>692.2</v>
      </c>
      <c r="L1212" s="43">
        <f>y!B176</f>
        <v>921.7</v>
      </c>
      <c r="M1212" s="43">
        <v>1</v>
      </c>
      <c r="N1212" s="48">
        <f t="shared" si="100"/>
        <v>0.75100358034067483</v>
      </c>
      <c r="O1212" s="46">
        <f>Shiller!B1213/Shiller!C1213</f>
        <v>32.739025498416211</v>
      </c>
      <c r="P1212" s="44">
        <f t="shared" si="101"/>
        <v>-2.321098875302241E-2</v>
      </c>
      <c r="Q1212" s="161">
        <f t="shared" si="102"/>
        <v>1.8074644880141739</v>
      </c>
      <c r="R1212" s="43">
        <f>SS!I285</f>
        <v>3</v>
      </c>
      <c r="S1212" s="43">
        <f t="shared" si="103"/>
        <v>3</v>
      </c>
      <c r="T1212" s="46">
        <f t="shared" si="99"/>
        <v>8.2518043985458469</v>
      </c>
      <c r="U1212" s="43">
        <v>9.3188967644204368</v>
      </c>
      <c r="V1212" s="43"/>
    </row>
    <row r="1213" spans="1:22" ht="15.75" x14ac:dyDescent="0.25">
      <c r="A1213" s="43">
        <f t="shared" si="95"/>
        <v>1971</v>
      </c>
      <c r="B1213" s="43">
        <f t="shared" si="96"/>
        <v>6</v>
      </c>
      <c r="C1213" s="46">
        <f>Shiller!B1214</f>
        <v>99.72</v>
      </c>
      <c r="D1213" s="44">
        <f>Shiller!C1214/12</f>
        <v>0.25833333333333336</v>
      </c>
      <c r="E1213" s="47">
        <f t="shared" si="94"/>
        <v>2.5905869768685654E-3</v>
      </c>
      <c r="F1213" s="46">
        <f>Shiller!E1214</f>
        <v>40.6</v>
      </c>
      <c r="G1213" s="44">
        <f t="shared" si="93"/>
        <v>0.99293110800331019</v>
      </c>
      <c r="H1213" s="44">
        <f>'x calcs'!J285</f>
        <v>2.0078012685513049</v>
      </c>
      <c r="I1213" s="43">
        <f t="shared" si="97"/>
        <v>1.2233071439586145</v>
      </c>
      <c r="J1213" s="43">
        <f t="shared" si="98"/>
        <v>0.99247421975932892</v>
      </c>
      <c r="K1213" s="43">
        <f>PCE!B165</f>
        <v>700.8</v>
      </c>
      <c r="L1213" s="43">
        <f>y!B177</f>
        <v>942.7</v>
      </c>
      <c r="M1213" s="43">
        <v>1</v>
      </c>
      <c r="N1213" s="48">
        <f t="shared" si="100"/>
        <v>0.74339662671051232</v>
      </c>
      <c r="O1213" s="46">
        <f>Shiller!B1214/Shiller!C1214</f>
        <v>32.167741935483868</v>
      </c>
      <c r="P1213" s="44">
        <f t="shared" si="101"/>
        <v>-7.0688919966898078E-3</v>
      </c>
      <c r="Q1213" s="161">
        <f t="shared" si="102"/>
        <v>0.36486012465306517</v>
      </c>
      <c r="R1213" s="43">
        <f>SS!I286</f>
        <v>3</v>
      </c>
      <c r="S1213" s="43">
        <f t="shared" si="103"/>
        <v>3</v>
      </c>
      <c r="T1213" s="46">
        <f t="shared" si="99"/>
        <v>8.2518043985458469</v>
      </c>
      <c r="U1213" s="43">
        <v>9.3188967644204368</v>
      </c>
      <c r="V1213" s="43"/>
    </row>
    <row r="1214" spans="1:22" ht="15.75" x14ac:dyDescent="0.25">
      <c r="A1214" s="43">
        <f t="shared" si="95"/>
        <v>1971</v>
      </c>
      <c r="B1214" s="43">
        <f t="shared" si="96"/>
        <v>7</v>
      </c>
      <c r="C1214" s="46">
        <f>Shiller!B1215</f>
        <v>99</v>
      </c>
      <c r="D1214" s="44">
        <f>Shiller!C1215/12</f>
        <v>0.25805583333333332</v>
      </c>
      <c r="E1214" s="47">
        <f t="shared" si="94"/>
        <v>2.6066245791245791E-3</v>
      </c>
      <c r="F1214" s="46">
        <f>Shiller!E1215</f>
        <v>40.700000000000003</v>
      </c>
      <c r="G1214" s="44">
        <f t="shared" si="93"/>
        <v>0.98242143939393933</v>
      </c>
      <c r="H1214" s="44">
        <f>'x calcs'!J286</f>
        <v>2.0087279843444263</v>
      </c>
      <c r="I1214" s="43">
        <f t="shared" si="97"/>
        <v>1.2109317196704896</v>
      </c>
      <c r="J1214" s="43">
        <f t="shared" si="98"/>
        <v>0.97946119842081647</v>
      </c>
      <c r="K1214" s="43">
        <f>PCE!B166</f>
        <v>699.9</v>
      </c>
      <c r="L1214" s="43">
        <f>y!B178</f>
        <v>934.1</v>
      </c>
      <c r="M1214" s="43">
        <v>1</v>
      </c>
      <c r="N1214" s="48">
        <f t="shared" si="100"/>
        <v>0.74927737929557858</v>
      </c>
      <c r="O1214" s="46">
        <f>Shiller!B1215/Shiller!C1215</f>
        <v>31.969825651425563</v>
      </c>
      <c r="P1214" s="44">
        <f t="shared" si="101"/>
        <v>-1.7578560606060667E-2</v>
      </c>
      <c r="Q1214" s="161">
        <f t="shared" si="102"/>
        <v>1.6679736855910363</v>
      </c>
      <c r="R1214" s="43">
        <f>SS!I287</f>
        <v>3</v>
      </c>
      <c r="S1214" s="43">
        <f t="shared" si="103"/>
        <v>3</v>
      </c>
      <c r="T1214" s="46">
        <f t="shared" si="99"/>
        <v>8.2518043985458469</v>
      </c>
      <c r="U1214" s="43">
        <v>15.304795281399119</v>
      </c>
      <c r="V1214" s="43"/>
    </row>
    <row r="1215" spans="1:22" ht="15.75" x14ac:dyDescent="0.25">
      <c r="A1215" s="43">
        <f t="shared" si="95"/>
        <v>1971</v>
      </c>
      <c r="B1215" s="43">
        <f t="shared" si="96"/>
        <v>8</v>
      </c>
      <c r="C1215" s="46">
        <f>Shiller!B1216</f>
        <v>97.24</v>
      </c>
      <c r="D1215" s="44">
        <f>Shiller!C1216/12</f>
        <v>0.25777749999999999</v>
      </c>
      <c r="E1215" s="47">
        <f t="shared" si="94"/>
        <v>2.6509409707939119E-3</v>
      </c>
      <c r="F1215" s="46">
        <f>Shiller!E1216</f>
        <v>40.799999999999997</v>
      </c>
      <c r="G1215" s="44">
        <f t="shared" si="93"/>
        <v>1.0248640220074046</v>
      </c>
      <c r="H1215" s="44">
        <f>'x calcs'!J287</f>
        <v>2.0148151942959851</v>
      </c>
      <c r="I1215" s="43">
        <f t="shared" si="97"/>
        <v>1.1829041889701033</v>
      </c>
      <c r="J1215" s="43">
        <f t="shared" si="98"/>
        <v>1.0217756863341798</v>
      </c>
      <c r="K1215" s="43">
        <f>PCE!B167</f>
        <v>706</v>
      </c>
      <c r="L1215" s="43">
        <f>y!B179</f>
        <v>941.6</v>
      </c>
      <c r="M1215" s="43">
        <v>1</v>
      </c>
      <c r="N1215" s="48">
        <f t="shared" si="100"/>
        <v>0.74978759558198804</v>
      </c>
      <c r="O1215" s="46">
        <f>Shiller!B1216/Shiller!C1216</f>
        <v>31.435378701916704</v>
      </c>
      <c r="P1215" s="44">
        <f t="shared" si="101"/>
        <v>2.4864022007404563E-2</v>
      </c>
      <c r="Q1215" s="161">
        <f t="shared" si="102"/>
        <v>1.9329816981797217</v>
      </c>
      <c r="R1215" s="43">
        <f>SS!I288</f>
        <v>3</v>
      </c>
      <c r="S1215" s="43">
        <f t="shared" si="103"/>
        <v>3</v>
      </c>
      <c r="T1215" s="46">
        <f t="shared" si="99"/>
        <v>8.2518043985458469</v>
      </c>
      <c r="U1215" s="43">
        <v>15.304795281399119</v>
      </c>
      <c r="V1215" s="43"/>
    </row>
    <row r="1216" spans="1:22" ht="15.75" x14ac:dyDescent="0.25">
      <c r="A1216" s="43">
        <f t="shared" si="95"/>
        <v>1971</v>
      </c>
      <c r="B1216" s="43">
        <f t="shared" si="96"/>
        <v>9</v>
      </c>
      <c r="C1216" s="46">
        <f>Shiller!B1217</f>
        <v>99.4</v>
      </c>
      <c r="D1216" s="44">
        <f>Shiller!C1217/12</f>
        <v>0.25750000000000001</v>
      </c>
      <c r="E1216" s="47">
        <f t="shared" si="94"/>
        <v>2.5905432595573438E-3</v>
      </c>
      <c r="F1216" s="46">
        <f>Shiller!E1217</f>
        <v>40.799999999999997</v>
      </c>
      <c r="G1216" s="44">
        <f t="shared" si="93"/>
        <v>0.97897009194531492</v>
      </c>
      <c r="H1216" s="44">
        <f>'x calcs'!J288</f>
        <v>2.0209208508093894</v>
      </c>
      <c r="I1216" s="43">
        <f t="shared" si="97"/>
        <v>1.2055269303734391</v>
      </c>
      <c r="J1216" s="43">
        <f t="shared" si="98"/>
        <v>0.97602022968395985</v>
      </c>
      <c r="K1216" s="43">
        <f>PCE!B168</f>
        <v>714.1</v>
      </c>
      <c r="L1216" s="43">
        <f>y!B180</f>
        <v>945.8</v>
      </c>
      <c r="M1216" s="43">
        <v>1</v>
      </c>
      <c r="N1216" s="48">
        <f t="shared" si="100"/>
        <v>0.7550222034256715</v>
      </c>
      <c r="O1216" s="46">
        <f>Shiller!B1217/Shiller!C1217</f>
        <v>32.168284789644019</v>
      </c>
      <c r="P1216" s="44">
        <f t="shared" si="101"/>
        <v>-2.1029908054685076E-2</v>
      </c>
      <c r="Q1216" s="161">
        <f t="shared" si="102"/>
        <v>2.8258756927489546</v>
      </c>
      <c r="R1216" s="43">
        <f>SS!I289</f>
        <v>3</v>
      </c>
      <c r="S1216" s="43">
        <f t="shared" si="103"/>
        <v>3</v>
      </c>
      <c r="T1216" s="46">
        <f t="shared" si="99"/>
        <v>8.2518043985458469</v>
      </c>
      <c r="U1216" s="43">
        <v>15.304795281399119</v>
      </c>
      <c r="V1216" s="43"/>
    </row>
    <row r="1217" spans="1:22" ht="15.75" x14ac:dyDescent="0.25">
      <c r="A1217" s="43">
        <f t="shared" si="95"/>
        <v>1971</v>
      </c>
      <c r="B1217" s="43">
        <f t="shared" si="96"/>
        <v>10</v>
      </c>
      <c r="C1217" s="46">
        <f>Shiller!B1218</f>
        <v>97.29</v>
      </c>
      <c r="D1217" s="44">
        <f>Shiller!C1218/12</f>
        <v>0.2569441666666667</v>
      </c>
      <c r="E1217" s="47">
        <f t="shared" si="94"/>
        <v>2.6410131222804677E-3</v>
      </c>
      <c r="F1217" s="46">
        <f>Shiller!E1218</f>
        <v>40.9</v>
      </c>
      <c r="G1217" s="44">
        <f t="shared" si="93"/>
        <v>0.95628475862541551</v>
      </c>
      <c r="H1217" s="44">
        <f>'x calcs'!J289</f>
        <v>2.0270450097847394</v>
      </c>
      <c r="I1217" s="43">
        <f t="shared" si="97"/>
        <v>1.1734957018095893</v>
      </c>
      <c r="J1217" s="43">
        <f t="shared" si="98"/>
        <v>0.95739212399738371</v>
      </c>
      <c r="K1217" s="43">
        <f>PCE!B169</f>
        <v>716.9</v>
      </c>
      <c r="L1217" s="43">
        <f>y!B181</f>
        <v>950.2</v>
      </c>
      <c r="M1217" s="43">
        <v>1</v>
      </c>
      <c r="N1217" s="48">
        <f t="shared" si="100"/>
        <v>0.75447274258050934</v>
      </c>
      <c r="O1217" s="46">
        <f>Shiller!B1218/Shiller!C1218</f>
        <v>31.553547625456893</v>
      </c>
      <c r="P1217" s="44">
        <f t="shared" si="101"/>
        <v>-4.371524137458449E-2</v>
      </c>
      <c r="Q1217" s="161">
        <f t="shared" si="102"/>
        <v>2.8901315696657655</v>
      </c>
      <c r="R1217" s="43">
        <f>SS!I290</f>
        <v>3</v>
      </c>
      <c r="S1217" s="43">
        <f t="shared" si="103"/>
        <v>3</v>
      </c>
      <c r="T1217" s="46">
        <f t="shared" si="99"/>
        <v>8.2518043985458469</v>
      </c>
      <c r="U1217" s="43">
        <v>15.304795281399119</v>
      </c>
      <c r="V1217" s="43"/>
    </row>
    <row r="1218" spans="1:22" ht="15.75" x14ac:dyDescent="0.25">
      <c r="A1218" s="43">
        <f t="shared" si="95"/>
        <v>1971</v>
      </c>
      <c r="B1218" s="43">
        <f t="shared" si="96"/>
        <v>11</v>
      </c>
      <c r="C1218" s="46">
        <f>Shiller!B1219</f>
        <v>92.78</v>
      </c>
      <c r="D1218" s="44">
        <f>Shiller!C1219/12</f>
        <v>0.25638916666666667</v>
      </c>
      <c r="E1218" s="47">
        <f t="shared" si="94"/>
        <v>2.7634098584465041E-3</v>
      </c>
      <c r="F1218" s="46">
        <f>Shiller!E1219</f>
        <v>40.9</v>
      </c>
      <c r="G1218" s="44">
        <f t="shared" si="93"/>
        <v>1.0664346851825919</v>
      </c>
      <c r="H1218" s="44">
        <f>'x calcs'!J290</f>
        <v>2.0246939473709973</v>
      </c>
      <c r="I1218" s="43">
        <f t="shared" si="97"/>
        <v>1.1203963249098643</v>
      </c>
      <c r="J1218" s="43">
        <f t="shared" si="98"/>
        <v>1.0676698138593181</v>
      </c>
      <c r="K1218" s="43">
        <f>PCE!B170</f>
        <v>722.1</v>
      </c>
      <c r="L1218" s="43">
        <f>y!B182</f>
        <v>957.8</v>
      </c>
      <c r="M1218" s="43">
        <v>1</v>
      </c>
      <c r="N1218" s="48">
        <f t="shared" si="100"/>
        <v>0.75391522238463149</v>
      </c>
      <c r="O1218" s="46">
        <f>Shiller!B1219/Shiller!C1219</f>
        <v>30.155980329382093</v>
      </c>
      <c r="P1218" s="44">
        <f t="shared" si="101"/>
        <v>6.6434685182591879E-2</v>
      </c>
      <c r="Q1218" s="161">
        <f t="shared" si="102"/>
        <v>3.1826371050413402</v>
      </c>
      <c r="R1218" s="43">
        <f>SS!I291</f>
        <v>3</v>
      </c>
      <c r="S1218" s="43">
        <f t="shared" si="103"/>
        <v>3</v>
      </c>
      <c r="T1218" s="46">
        <f t="shared" si="99"/>
        <v>8.2518043985458469</v>
      </c>
      <c r="U1218" s="43">
        <v>15.304795281399119</v>
      </c>
      <c r="V1218" s="43"/>
    </row>
    <row r="1219" spans="1:22" ht="15.75" x14ac:dyDescent="0.25">
      <c r="A1219" s="43">
        <f t="shared" si="95"/>
        <v>1971</v>
      </c>
      <c r="B1219" s="43">
        <f t="shared" si="96"/>
        <v>12</v>
      </c>
      <c r="C1219" s="46">
        <f>Shiller!B1220</f>
        <v>99.17</v>
      </c>
      <c r="D1219" s="44">
        <f>Shiller!C1220/12</f>
        <v>0.2558333333333333</v>
      </c>
      <c r="E1219" s="47">
        <f t="shared" si="94"/>
        <v>2.5797452186481122E-3</v>
      </c>
      <c r="F1219" s="46">
        <f>Shiller!E1220</f>
        <v>41.1</v>
      </c>
      <c r="G1219" s="44">
        <f t="shared" si="93"/>
        <v>1.0442254041880943</v>
      </c>
      <c r="H1219" s="44">
        <f>'x calcs'!J291</f>
        <v>2.0223456118303371</v>
      </c>
      <c r="I1219" s="43">
        <f t="shared" si="97"/>
        <v>1.1931172214155557</v>
      </c>
      <c r="J1219" s="43">
        <f t="shared" si="98"/>
        <v>1.0454349568518047</v>
      </c>
      <c r="K1219" s="43">
        <f>PCE!B171</f>
        <v>729.6</v>
      </c>
      <c r="L1219" s="43">
        <f>y!B183</f>
        <v>968.1</v>
      </c>
      <c r="M1219" s="43">
        <v>1</v>
      </c>
      <c r="N1219" s="48">
        <f t="shared" si="100"/>
        <v>0.75364115277347377</v>
      </c>
      <c r="O1219" s="46">
        <f>Shiller!B1220/Shiller!C1220</f>
        <v>32.302931596091206</v>
      </c>
      <c r="P1219" s="44">
        <f t="shared" si="101"/>
        <v>4.4225404188094286E-2</v>
      </c>
      <c r="Q1219" s="161">
        <f t="shared" si="102"/>
        <v>2.4939500522171336</v>
      </c>
      <c r="R1219" s="43">
        <f>SS!I292</f>
        <v>3</v>
      </c>
      <c r="S1219" s="43">
        <f t="shared" si="103"/>
        <v>3</v>
      </c>
      <c r="T1219" s="46">
        <f t="shared" si="99"/>
        <v>8.2518043985458469</v>
      </c>
      <c r="U1219" s="43">
        <v>15.304795281399119</v>
      </c>
      <c r="V1219" s="43"/>
    </row>
    <row r="1220" spans="1:22" ht="15.75" x14ac:dyDescent="0.25">
      <c r="A1220" s="43">
        <f t="shared" si="95"/>
        <v>1972</v>
      </c>
      <c r="B1220" s="43">
        <f t="shared" si="96"/>
        <v>1</v>
      </c>
      <c r="C1220" s="46">
        <f>Shiller!B1221</f>
        <v>103.3</v>
      </c>
      <c r="D1220" s="44">
        <f>Shiller!C1221/12</f>
        <v>0.2558333333333333</v>
      </c>
      <c r="E1220" s="47">
        <f t="shared" si="94"/>
        <v>2.4766053565666341E-3</v>
      </c>
      <c r="F1220" s="46">
        <f>Shiller!E1221</f>
        <v>41.1</v>
      </c>
      <c r="G1220" s="44">
        <f t="shared" si="93"/>
        <v>1.0159379499908978</v>
      </c>
      <c r="H1220" s="44">
        <f>'x calcs'!J292</f>
        <v>2.0200000000000031</v>
      </c>
      <c r="I1220" s="43">
        <f t="shared" si="97"/>
        <v>1.2442485124424831</v>
      </c>
      <c r="J1220" s="43">
        <f t="shared" si="98"/>
        <v>1.0117960007592859</v>
      </c>
      <c r="K1220" s="43">
        <f>PCE!B172</f>
        <v>732.6</v>
      </c>
      <c r="L1220" s="43">
        <f>y!B184</f>
        <v>976.3</v>
      </c>
      <c r="M1220" s="43">
        <v>1</v>
      </c>
      <c r="N1220" s="48">
        <f t="shared" si="100"/>
        <v>0.75038410324695282</v>
      </c>
      <c r="O1220" s="46">
        <f>Shiller!B1221/Shiller!C1221</f>
        <v>33.648208469055376</v>
      </c>
      <c r="P1220" s="44">
        <f t="shared" si="101"/>
        <v>1.5937949990897815E-2</v>
      </c>
      <c r="Q1220" s="161">
        <f t="shared" si="102"/>
        <v>1.4092471156808144</v>
      </c>
      <c r="R1220" s="43">
        <f>SS!I293</f>
        <v>3</v>
      </c>
      <c r="S1220" s="43">
        <f t="shared" si="103"/>
        <v>3</v>
      </c>
      <c r="T1220" s="46">
        <f t="shared" si="99"/>
        <v>8.2518043985458469</v>
      </c>
      <c r="U1220" s="43">
        <v>10.49983205219216</v>
      </c>
      <c r="V1220" s="43"/>
    </row>
    <row r="1221" spans="1:22" ht="15.75" x14ac:dyDescent="0.25">
      <c r="A1221" s="43">
        <f t="shared" si="95"/>
        <v>1972</v>
      </c>
      <c r="B1221" s="43">
        <f t="shared" si="96"/>
        <v>2</v>
      </c>
      <c r="C1221" s="46">
        <f>Shiller!B1222</f>
        <v>105.2</v>
      </c>
      <c r="D1221" s="44">
        <f>Shiller!C1222/12</f>
        <v>0.2558333333333333</v>
      </c>
      <c r="E1221" s="47">
        <f t="shared" si="94"/>
        <v>2.4318757921419514E-3</v>
      </c>
      <c r="F1221" s="46">
        <f>Shiller!E1222</f>
        <v>41.3</v>
      </c>
      <c r="G1221" s="44">
        <f t="shared" si="93"/>
        <v>1.023723273819364</v>
      </c>
      <c r="H1221" s="44">
        <f>'x calcs'!J293</f>
        <v>2.0282894844644503</v>
      </c>
      <c r="I1221" s="43">
        <f t="shared" si="97"/>
        <v>1.25584415630918</v>
      </c>
      <c r="J1221" s="43">
        <f t="shared" si="98"/>
        <v>1.019549323679374</v>
      </c>
      <c r="K1221" s="43">
        <f>PCE!B173</f>
        <v>737.3</v>
      </c>
      <c r="L1221" s="43">
        <f>y!B185</f>
        <v>987.6</v>
      </c>
      <c r="M1221" s="43">
        <v>1</v>
      </c>
      <c r="N1221" s="48">
        <f t="shared" si="100"/>
        <v>0.74655731065208575</v>
      </c>
      <c r="O1221" s="46">
        <f>Shiller!B1222/Shiller!C1222</f>
        <v>34.267100977198702</v>
      </c>
      <c r="P1221" s="44">
        <f t="shared" si="101"/>
        <v>2.372327381936401E-2</v>
      </c>
      <c r="Q1221" s="161">
        <f t="shared" si="102"/>
        <v>0.4173025327072678</v>
      </c>
      <c r="R1221" s="43">
        <f>SS!I294</f>
        <v>3</v>
      </c>
      <c r="S1221" s="43">
        <f t="shared" si="103"/>
        <v>4</v>
      </c>
      <c r="T1221" s="46">
        <f t="shared" si="99"/>
        <v>8.2518043985458469</v>
      </c>
      <c r="U1221" s="43">
        <v>10.49983205219216</v>
      </c>
      <c r="V1221" s="43"/>
    </row>
    <row r="1222" spans="1:22" ht="15.75" x14ac:dyDescent="0.25">
      <c r="A1222" s="43">
        <f t="shared" si="95"/>
        <v>1972</v>
      </c>
      <c r="B1222" s="43">
        <f t="shared" si="96"/>
        <v>3</v>
      </c>
      <c r="C1222" s="46">
        <f>Shiller!B1223</f>
        <v>107.7</v>
      </c>
      <c r="D1222" s="44">
        <f>Shiller!C1223/12</f>
        <v>0.2558333333333333</v>
      </c>
      <c r="E1222" s="47">
        <f t="shared" si="94"/>
        <v>2.3754255648406062E-3</v>
      </c>
      <c r="F1222" s="46">
        <f>Shiller!E1223</f>
        <v>41.4</v>
      </c>
      <c r="G1222" s="44">
        <f t="shared" si="93"/>
        <v>1.010154732206449</v>
      </c>
      <c r="H1222" s="44">
        <f>'x calcs'!J294</f>
        <v>2.0366129865292373</v>
      </c>
      <c r="I1222" s="43">
        <f t="shared" si="97"/>
        <v>1.2773410032092873</v>
      </c>
      <c r="J1222" s="43">
        <f t="shared" si="98"/>
        <v>1.0060360050868815</v>
      </c>
      <c r="K1222" s="43">
        <f>PCE!B174</f>
        <v>750.4</v>
      </c>
      <c r="L1222" s="43">
        <f>y!B186</f>
        <v>994</v>
      </c>
      <c r="M1222" s="43">
        <v>1</v>
      </c>
      <c r="N1222" s="48">
        <f t="shared" si="100"/>
        <v>0.75492957746478873</v>
      </c>
      <c r="O1222" s="46">
        <f>Shiller!B1223/Shiller!C1223</f>
        <v>35.081433224755706</v>
      </c>
      <c r="P1222" s="44">
        <f t="shared" si="101"/>
        <v>1.0154732206449024E-2</v>
      </c>
      <c r="Q1222" s="161">
        <f t="shared" si="102"/>
        <v>1.9505309632105963</v>
      </c>
      <c r="R1222" s="43">
        <f>SS!I295</f>
        <v>4</v>
      </c>
      <c r="S1222" s="43">
        <f t="shared" si="103"/>
        <v>4</v>
      </c>
      <c r="T1222" s="46">
        <f t="shared" si="99"/>
        <v>2.0992111000747795</v>
      </c>
      <c r="U1222" s="43">
        <v>10.49983205219216</v>
      </c>
      <c r="V1222" s="43"/>
    </row>
    <row r="1223" spans="1:22" ht="15.75" x14ac:dyDescent="0.25">
      <c r="A1223" s="43">
        <f t="shared" si="95"/>
        <v>1972</v>
      </c>
      <c r="B1223" s="43">
        <f t="shared" si="96"/>
        <v>4</v>
      </c>
      <c r="C1223" s="46">
        <f>Shiller!B1224</f>
        <v>108.8</v>
      </c>
      <c r="D1223" s="44">
        <f>Shiller!C1224/12</f>
        <v>0.2558333333333333</v>
      </c>
      <c r="E1223" s="47">
        <f t="shared" si="94"/>
        <v>2.3514093137254901E-3</v>
      </c>
      <c r="F1223" s="46">
        <f>Shiller!E1224</f>
        <v>41.5</v>
      </c>
      <c r="G1223" s="44">
        <f t="shared" si="93"/>
        <v>0.9898615726338611</v>
      </c>
      <c r="H1223" s="44">
        <f>'x calcs'!J295</f>
        <v>2.0449706457925667</v>
      </c>
      <c r="I1223" s="43">
        <f t="shared" si="97"/>
        <v>1.2820168115282984</v>
      </c>
      <c r="J1223" s="43">
        <f t="shared" si="98"/>
        <v>0.98242749107609439</v>
      </c>
      <c r="K1223" s="43">
        <f>PCE!B175</f>
        <v>753.8</v>
      </c>
      <c r="L1223" s="43">
        <f>y!B187</f>
        <v>998.3</v>
      </c>
      <c r="M1223" s="43">
        <v>1</v>
      </c>
      <c r="N1223" s="48">
        <f t="shared" si="100"/>
        <v>0.75508364219172597</v>
      </c>
      <c r="O1223" s="46">
        <f>Shiller!B1224/Shiller!C1224</f>
        <v>35.439739413680783</v>
      </c>
      <c r="P1223" s="44">
        <f t="shared" si="101"/>
        <v>-1.0138427366138902E-2</v>
      </c>
      <c r="Q1223" s="161">
        <f t="shared" si="102"/>
        <v>1.8778947877791066</v>
      </c>
      <c r="R1223" s="43">
        <f>SS!I296</f>
        <v>4</v>
      </c>
      <c r="S1223" s="43">
        <f t="shared" si="103"/>
        <v>4</v>
      </c>
      <c r="T1223" s="46">
        <f t="shared" si="99"/>
        <v>2.0992111000747795</v>
      </c>
      <c r="U1223" s="43">
        <v>10.49983205219216</v>
      </c>
      <c r="V1223" s="43"/>
    </row>
    <row r="1224" spans="1:22" ht="15.75" x14ac:dyDescent="0.25">
      <c r="A1224" s="43">
        <f t="shared" si="95"/>
        <v>1972</v>
      </c>
      <c r="B1224" s="43">
        <f t="shared" si="96"/>
        <v>5</v>
      </c>
      <c r="C1224" s="46">
        <f>Shiller!B1225</f>
        <v>107.7</v>
      </c>
      <c r="D1224" s="44">
        <f>Shiller!C1225/12</f>
        <v>0.2558333333333333</v>
      </c>
      <c r="E1224" s="47">
        <f t="shared" si="94"/>
        <v>2.3754255648406062E-3</v>
      </c>
      <c r="F1224" s="46">
        <f>Shiller!E1225</f>
        <v>41.6</v>
      </c>
      <c r="G1224" s="44">
        <f t="shared" ref="G1224:G1287" si="104">E1224+(C1225/F1225)/(C1224/F1224)</f>
        <v>1.0027561794575484</v>
      </c>
      <c r="H1224" s="44">
        <f>'x calcs'!J296</f>
        <v>2.0604821747921562</v>
      </c>
      <c r="I1224" s="43">
        <f t="shared" si="97"/>
        <v>1.2564740133961401</v>
      </c>
      <c r="J1224" s="43">
        <f t="shared" si="98"/>
        <v>0.99522520672481707</v>
      </c>
      <c r="K1224" s="43">
        <f>PCE!B176</f>
        <v>759.2</v>
      </c>
      <c r="L1224" s="43">
        <f>y!B188</f>
        <v>1004.3</v>
      </c>
      <c r="M1224" s="43">
        <v>1</v>
      </c>
      <c r="N1224" s="48">
        <f t="shared" si="100"/>
        <v>0.75594941750472977</v>
      </c>
      <c r="O1224" s="46">
        <f>Shiller!B1225/Shiller!C1225</f>
        <v>35.081433224755706</v>
      </c>
      <c r="P1224" s="44">
        <f t="shared" si="101"/>
        <v>2.7561794575483578E-3</v>
      </c>
      <c r="Q1224" s="161">
        <f t="shared" si="102"/>
        <v>2.1664346472665921</v>
      </c>
      <c r="R1224" s="43">
        <f>SS!I297</f>
        <v>4</v>
      </c>
      <c r="S1224" s="43">
        <f t="shared" si="103"/>
        <v>4</v>
      </c>
      <c r="T1224" s="46">
        <f t="shared" si="99"/>
        <v>2.0992111000747795</v>
      </c>
      <c r="U1224" s="43">
        <v>10.49983205219216</v>
      </c>
      <c r="V1224" s="43"/>
    </row>
    <row r="1225" spans="1:22" ht="15.75" x14ac:dyDescent="0.25">
      <c r="A1225" s="43">
        <f t="shared" si="95"/>
        <v>1972</v>
      </c>
      <c r="B1225" s="43">
        <f t="shared" si="96"/>
        <v>6</v>
      </c>
      <c r="C1225" s="46">
        <f>Shiller!B1226</f>
        <v>108</v>
      </c>
      <c r="D1225" s="44">
        <f>Shiller!C1226/12</f>
        <v>0.2558333333333333</v>
      </c>
      <c r="E1225" s="47">
        <f t="shared" ref="E1225:E1288" si="105">D1225/C1225</f>
        <v>2.368827160493827E-3</v>
      </c>
      <c r="F1225" s="46">
        <f>Shiller!E1226</f>
        <v>41.7</v>
      </c>
      <c r="G1225" s="44">
        <f t="shared" si="104"/>
        <v>0.99022350761660638</v>
      </c>
      <c r="H1225" s="44">
        <f>'x calcs'!J297</f>
        <v>2.0761113619754465</v>
      </c>
      <c r="I1225" s="43">
        <f t="shared" si="97"/>
        <v>1.2474899492335549</v>
      </c>
      <c r="J1225" s="43">
        <f t="shared" si="98"/>
        <v>0.98278683249719134</v>
      </c>
      <c r="K1225" s="43">
        <f>PCE!B177</f>
        <v>762.9</v>
      </c>
      <c r="L1225" s="43">
        <f>y!B189</f>
        <v>1007.8</v>
      </c>
      <c r="M1225" s="43">
        <v>1</v>
      </c>
      <c r="N1225" s="48">
        <f t="shared" si="100"/>
        <v>0.75699543560230209</v>
      </c>
      <c r="O1225" s="46">
        <f>Shiller!B1226/Shiller!C1226</f>
        <v>35.179153094462542</v>
      </c>
      <c r="P1225" s="44">
        <f t="shared" si="101"/>
        <v>-9.7764923833936201E-3</v>
      </c>
      <c r="Q1225" s="161">
        <f t="shared" si="102"/>
        <v>2.3591751678990045</v>
      </c>
      <c r="R1225" s="43">
        <f>SS!I298</f>
        <v>4</v>
      </c>
      <c r="S1225" s="43">
        <f t="shared" si="103"/>
        <v>4</v>
      </c>
      <c r="T1225" s="46">
        <f t="shared" si="99"/>
        <v>2.0992111000747795</v>
      </c>
      <c r="U1225" s="43">
        <v>10.49983205219216</v>
      </c>
      <c r="V1225" s="43"/>
    </row>
    <row r="1226" spans="1:22" ht="15.75" x14ac:dyDescent="0.25">
      <c r="A1226" s="43">
        <f t="shared" ref="A1226:A1289" si="106">IF(B1226=1,A1225+1,A1225)</f>
        <v>1972</v>
      </c>
      <c r="B1226" s="43">
        <f t="shared" ref="B1226:B1289" si="107">IF(B1225=12,1,B1225+1)</f>
        <v>7</v>
      </c>
      <c r="C1226" s="46">
        <f>Shiller!B1227</f>
        <v>107.2</v>
      </c>
      <c r="D1226" s="44">
        <f>Shiller!C1227/12</f>
        <v>0.25611083333333334</v>
      </c>
      <c r="E1226" s="47">
        <f t="shared" si="105"/>
        <v>2.3890935945273632E-3</v>
      </c>
      <c r="F1226" s="46">
        <f>Shiller!E1227</f>
        <v>41.9</v>
      </c>
      <c r="G1226" s="44">
        <f t="shared" si="104"/>
        <v>1.0353715029761905</v>
      </c>
      <c r="H1226" s="44">
        <f>'x calcs'!J298</f>
        <v>2.0918590998043083</v>
      </c>
      <c r="I1226" s="43">
        <f t="shared" si="97"/>
        <v>1.2230616077051399</v>
      </c>
      <c r="J1226" s="43">
        <f t="shared" si="98"/>
        <v>1.0350302808175931</v>
      </c>
      <c r="K1226" s="43">
        <f>PCE!B178</f>
        <v>771.2</v>
      </c>
      <c r="L1226" s="43">
        <f>y!B190</f>
        <v>1018.1</v>
      </c>
      <c r="M1226" s="43">
        <v>1</v>
      </c>
      <c r="N1226" s="48">
        <f t="shared" si="100"/>
        <v>0.75748944111580396</v>
      </c>
      <c r="O1226" s="46">
        <f>Shiller!B1227/Shiller!C1227</f>
        <v>34.880731974763535</v>
      </c>
      <c r="P1226" s="44">
        <f t="shared" si="101"/>
        <v>3.5371502976190516E-2</v>
      </c>
      <c r="Q1226" s="161">
        <f t="shared" si="102"/>
        <v>2.5514188667783793</v>
      </c>
      <c r="R1226" s="43">
        <f>SS!I299</f>
        <v>4</v>
      </c>
      <c r="S1226" s="43">
        <f t="shared" si="103"/>
        <v>4</v>
      </c>
      <c r="T1226" s="46">
        <f t="shared" si="99"/>
        <v>2.0992111000747795</v>
      </c>
      <c r="U1226" s="43">
        <v>7.6278316134987367</v>
      </c>
      <c r="V1226" s="43"/>
    </row>
    <row r="1227" spans="1:22" ht="15.75" x14ac:dyDescent="0.25">
      <c r="A1227" s="43">
        <f t="shared" si="106"/>
        <v>1972</v>
      </c>
      <c r="B1227" s="43">
        <f t="shared" si="107"/>
        <v>8</v>
      </c>
      <c r="C1227" s="46">
        <f>Shiller!B1228</f>
        <v>111</v>
      </c>
      <c r="D1227" s="44">
        <f>Shiller!C1228/12</f>
        <v>0.25638916666666667</v>
      </c>
      <c r="E1227" s="47">
        <f t="shared" si="105"/>
        <v>2.3098123123123124E-3</v>
      </c>
      <c r="F1227" s="46">
        <f>Shiller!E1228</f>
        <v>42</v>
      </c>
      <c r="G1227" s="44">
        <f t="shared" si="104"/>
        <v>0.98555433949983251</v>
      </c>
      <c r="H1227" s="44">
        <f>'x calcs'!J299</f>
        <v>2.0925503260369518</v>
      </c>
      <c r="I1227" s="43">
        <f t="shared" si="97"/>
        <v>1.2629837906275871</v>
      </c>
      <c r="J1227" s="43">
        <f t="shared" si="98"/>
        <v>0.98522954711522948</v>
      </c>
      <c r="K1227" s="43">
        <f>PCE!B179</f>
        <v>777.7</v>
      </c>
      <c r="L1227" s="43">
        <f>y!B191</f>
        <v>1030.5999999999999</v>
      </c>
      <c r="M1227" s="43">
        <v>1</v>
      </c>
      <c r="N1227" s="48">
        <f t="shared" si="100"/>
        <v>0.75460896565107716</v>
      </c>
      <c r="O1227" s="46">
        <f>Shiller!B1228/Shiller!C1228</f>
        <v>36.077967412819703</v>
      </c>
      <c r="P1227" s="44">
        <f t="shared" si="101"/>
        <v>-1.444566050016749E-2</v>
      </c>
      <c r="Q1227" s="161">
        <f t="shared" si="102"/>
        <v>1.5899250459796697</v>
      </c>
      <c r="R1227" s="43">
        <f>SS!I300</f>
        <v>4</v>
      </c>
      <c r="S1227" s="43">
        <f t="shared" si="103"/>
        <v>4</v>
      </c>
      <c r="T1227" s="46">
        <f t="shared" si="99"/>
        <v>2.0992111000747795</v>
      </c>
      <c r="U1227" s="43">
        <v>7.6278316134987367</v>
      </c>
      <c r="V1227" s="43"/>
    </row>
    <row r="1228" spans="1:22" ht="15.75" x14ac:dyDescent="0.25">
      <c r="A1228" s="43">
        <f t="shared" si="106"/>
        <v>1972</v>
      </c>
      <c r="B1228" s="43">
        <f t="shared" si="107"/>
        <v>9</v>
      </c>
      <c r="C1228" s="46">
        <f>Shiller!B1229</f>
        <v>109.4</v>
      </c>
      <c r="D1228" s="44">
        <f>Shiller!C1229/12</f>
        <v>0.25666666666666665</v>
      </c>
      <c r="E1228" s="47">
        <f t="shared" si="105"/>
        <v>2.3461304082876291E-3</v>
      </c>
      <c r="F1228" s="46">
        <f>Shiller!E1229</f>
        <v>42.1</v>
      </c>
      <c r="G1228" s="44">
        <f t="shared" si="104"/>
        <v>0.99943750783340035</v>
      </c>
      <c r="H1228" s="44">
        <f>'x calcs'!J300</f>
        <v>2.093241780675851</v>
      </c>
      <c r="I1228" s="43">
        <f t="shared" si="97"/>
        <v>1.241411692544051</v>
      </c>
      <c r="J1228" s="43">
        <f t="shared" si="98"/>
        <v>0.99910814145790972</v>
      </c>
      <c r="K1228" s="43">
        <f>PCE!B180</f>
        <v>782.5</v>
      </c>
      <c r="L1228" s="43">
        <f>y!B192</f>
        <v>1038.9000000000001</v>
      </c>
      <c r="M1228" s="43">
        <v>1</v>
      </c>
      <c r="N1228" s="48">
        <f t="shared" si="100"/>
        <v>0.75320050052940601</v>
      </c>
      <c r="O1228" s="46">
        <f>Shiller!B1229/Shiller!C1229</f>
        <v>35.519480519480517</v>
      </c>
      <c r="P1228" s="44">
        <f t="shared" si="101"/>
        <v>-5.6249216659964851E-4</v>
      </c>
      <c r="Q1228" s="161">
        <f t="shared" si="102"/>
        <v>1.4558032483203684</v>
      </c>
      <c r="R1228" s="43">
        <f>SS!I301</f>
        <v>4</v>
      </c>
      <c r="S1228" s="43">
        <f t="shared" si="103"/>
        <v>4</v>
      </c>
      <c r="T1228" s="46">
        <f t="shared" si="99"/>
        <v>2.0992111000747795</v>
      </c>
      <c r="U1228" s="43">
        <v>7.6278316134987367</v>
      </c>
      <c r="V1228" s="43"/>
    </row>
    <row r="1229" spans="1:22" ht="15.75" x14ac:dyDescent="0.25">
      <c r="A1229" s="43">
        <f t="shared" si="106"/>
        <v>1972</v>
      </c>
      <c r="B1229" s="43">
        <f t="shared" si="107"/>
        <v>10</v>
      </c>
      <c r="C1229" s="46">
        <f>Shiller!B1230</f>
        <v>109.6</v>
      </c>
      <c r="D1229" s="44">
        <f>Shiller!C1230/12</f>
        <v>0.25861083333333335</v>
      </c>
      <c r="E1229" s="47">
        <f t="shared" si="105"/>
        <v>2.359587895377129E-3</v>
      </c>
      <c r="F1229" s="46">
        <f>Shiller!E1230</f>
        <v>42.3</v>
      </c>
      <c r="G1229" s="44">
        <f t="shared" si="104"/>
        <v>1.0500652241713719</v>
      </c>
      <c r="H1229" s="44">
        <f>'x calcs'!J301</f>
        <v>2.0939334637964797</v>
      </c>
      <c r="I1229" s="43">
        <f t="shared" si="97"/>
        <v>1.2373920152007234</v>
      </c>
      <c r="J1229" s="43">
        <f t="shared" si="98"/>
        <v>1.0474993776645223</v>
      </c>
      <c r="K1229" s="43">
        <f>PCE!B181</f>
        <v>796.3</v>
      </c>
      <c r="L1229" s="43">
        <f>y!B193</f>
        <v>1063.9000000000001</v>
      </c>
      <c r="M1229" s="43">
        <v>1</v>
      </c>
      <c r="N1229" s="48">
        <f t="shared" si="100"/>
        <v>0.74847260080834654</v>
      </c>
      <c r="O1229" s="46">
        <f>Shiller!B1230/Shiller!C1230</f>
        <v>35.316901521913557</v>
      </c>
      <c r="P1229" s="44">
        <f t="shared" si="101"/>
        <v>5.0065224171371936E-2</v>
      </c>
      <c r="Q1229" s="161">
        <f t="shared" si="102"/>
        <v>0.51439788206423875</v>
      </c>
      <c r="R1229" s="43">
        <f>SS!I302</f>
        <v>4</v>
      </c>
      <c r="S1229" s="43">
        <f t="shared" si="103"/>
        <v>4</v>
      </c>
      <c r="T1229" s="46">
        <f t="shared" si="99"/>
        <v>2.0992111000747795</v>
      </c>
      <c r="U1229" s="43">
        <v>7.6278316134987367</v>
      </c>
      <c r="V1229" s="43"/>
    </row>
    <row r="1230" spans="1:22" ht="15.75" x14ac:dyDescent="0.25">
      <c r="A1230" s="43">
        <f t="shared" si="106"/>
        <v>1972</v>
      </c>
      <c r="B1230" s="43">
        <f t="shared" si="107"/>
        <v>11</v>
      </c>
      <c r="C1230" s="46">
        <f>Shiller!B1231</f>
        <v>115.1</v>
      </c>
      <c r="D1230" s="44">
        <f>Shiller!C1231/12</f>
        <v>0.26055583333333332</v>
      </c>
      <c r="E1230" s="47">
        <f t="shared" si="105"/>
        <v>2.2637344338256589E-3</v>
      </c>
      <c r="F1230" s="46">
        <f>Shiller!E1231</f>
        <v>42.4</v>
      </c>
      <c r="G1230" s="44">
        <f t="shared" si="104"/>
        <v>1.0207131645968552</v>
      </c>
      <c r="H1230" s="44">
        <f>'x calcs'!J302</f>
        <v>2.0990741271950522</v>
      </c>
      <c r="I1230" s="43">
        <f t="shared" si="97"/>
        <v>1.2932476306289031</v>
      </c>
      <c r="J1230" s="43">
        <f t="shared" si="98"/>
        <v>1.0182189669689075</v>
      </c>
      <c r="K1230" s="43">
        <f>PCE!B182</f>
        <v>801.8</v>
      </c>
      <c r="L1230" s="43">
        <f>y!B194</f>
        <v>1078.0999999999999</v>
      </c>
      <c r="M1230" s="43">
        <v>1</v>
      </c>
      <c r="N1230" s="48">
        <f t="shared" si="100"/>
        <v>0.74371579630832019</v>
      </c>
      <c r="O1230" s="46">
        <f>Shiller!B1231/Shiller!C1231</f>
        <v>36.812327492188174</v>
      </c>
      <c r="P1230" s="44">
        <f t="shared" si="101"/>
        <v>2.0713164596855238E-2</v>
      </c>
      <c r="Q1230" s="161">
        <f t="shared" si="102"/>
        <v>-0.93191460078349553</v>
      </c>
      <c r="R1230" s="43">
        <f>SS!I303</f>
        <v>4</v>
      </c>
      <c r="S1230" s="43">
        <f t="shared" si="103"/>
        <v>5</v>
      </c>
      <c r="T1230" s="46">
        <f t="shared" si="99"/>
        <v>2.0992111000747795</v>
      </c>
      <c r="U1230" s="43">
        <v>7.6278316134987367</v>
      </c>
      <c r="V1230" s="43"/>
    </row>
    <row r="1231" spans="1:22" ht="15.75" x14ac:dyDescent="0.25">
      <c r="A1231" s="43">
        <f t="shared" si="106"/>
        <v>1972</v>
      </c>
      <c r="B1231" s="43">
        <f t="shared" si="107"/>
        <v>12</v>
      </c>
      <c r="C1231" s="46">
        <f>Shiller!B1232</f>
        <v>117.5</v>
      </c>
      <c r="D1231" s="44">
        <f>Shiller!C1232/12</f>
        <v>0.26250000000000001</v>
      </c>
      <c r="E1231" s="47">
        <f t="shared" si="105"/>
        <v>2.2340425531914895E-3</v>
      </c>
      <c r="F1231" s="46">
        <f>Shiller!E1232</f>
        <v>42.5</v>
      </c>
      <c r="G1231" s="44">
        <f t="shared" si="104"/>
        <v>1.007528218959145</v>
      </c>
      <c r="H1231" s="44">
        <f>'x calcs'!J303</f>
        <v>2.1042274110615788</v>
      </c>
      <c r="I1231" s="43">
        <f t="shared" si="97"/>
        <v>1.3138816973010308</v>
      </c>
      <c r="J1231" s="43">
        <f t="shared" si="98"/>
        <v>1.0050662387410598</v>
      </c>
      <c r="K1231" s="43">
        <f>PCE!B183</f>
        <v>807.5</v>
      </c>
      <c r="L1231" s="43">
        <f>y!B195</f>
        <v>1085</v>
      </c>
      <c r="M1231" s="43">
        <v>1</v>
      </c>
      <c r="N1231" s="48">
        <f t="shared" si="100"/>
        <v>0.74423963133640558</v>
      </c>
      <c r="O1231" s="46">
        <f>Shiller!B1232/Shiller!C1232</f>
        <v>37.301587301587304</v>
      </c>
      <c r="P1231" s="44">
        <f t="shared" si="101"/>
        <v>7.5282189591450166E-3</v>
      </c>
      <c r="Q1231" s="161">
        <f t="shared" si="102"/>
        <v>-0.96473665952379539</v>
      </c>
      <c r="R1231" s="43">
        <f>SS!I304</f>
        <v>5</v>
      </c>
      <c r="S1231" s="43">
        <f t="shared" si="103"/>
        <v>5</v>
      </c>
      <c r="T1231" s="46">
        <f t="shared" si="99"/>
        <v>-1.186491077429338</v>
      </c>
      <c r="U1231" s="43">
        <v>7.6278316134987367</v>
      </c>
      <c r="V1231" s="43"/>
    </row>
    <row r="1232" spans="1:22" ht="15.75" x14ac:dyDescent="0.25">
      <c r="A1232" s="43">
        <f t="shared" si="106"/>
        <v>1973</v>
      </c>
      <c r="B1232" s="43">
        <f t="shared" si="107"/>
        <v>1</v>
      </c>
      <c r="C1232" s="46">
        <f>Shiller!B1233</f>
        <v>118.4</v>
      </c>
      <c r="D1232" s="44">
        <f>Shiller!C1233/12</f>
        <v>0.26305583333333332</v>
      </c>
      <c r="E1232" s="47">
        <f t="shared" si="105"/>
        <v>2.2217553490990988E-3</v>
      </c>
      <c r="F1232" s="46">
        <f>Shiller!E1233</f>
        <v>42.6</v>
      </c>
      <c r="G1232" s="44">
        <f t="shared" si="104"/>
        <v>0.96000383813118184</v>
      </c>
      <c r="H1232" s="44">
        <f>'x calcs'!J304</f>
        <v>2.1093933463796501</v>
      </c>
      <c r="I1232" s="43">
        <f t="shared" si="97"/>
        <v>1.3176028680354368</v>
      </c>
      <c r="J1232" s="43">
        <f t="shared" si="98"/>
        <v>0.9544241483143433</v>
      </c>
      <c r="K1232" s="43">
        <f>PCE!B184</f>
        <v>817.9</v>
      </c>
      <c r="L1232" s="43">
        <f>y!B196</f>
        <v>1084.0999999999999</v>
      </c>
      <c r="M1232" s="43">
        <v>1</v>
      </c>
      <c r="N1232" s="48">
        <f t="shared" si="100"/>
        <v>0.75445069643021867</v>
      </c>
      <c r="O1232" s="46">
        <f>Shiller!B1233/Shiller!C1233</f>
        <v>37.507880139514107</v>
      </c>
      <c r="P1232" s="44">
        <f t="shared" si="101"/>
        <v>-3.9996161868818159E-2</v>
      </c>
      <c r="Q1232" s="161">
        <f t="shared" si="102"/>
        <v>1.1363829515696386</v>
      </c>
      <c r="R1232" s="43">
        <f>SS!I305</f>
        <v>5</v>
      </c>
      <c r="S1232" s="43">
        <f t="shared" si="103"/>
        <v>5</v>
      </c>
      <c r="T1232" s="46">
        <f t="shared" si="99"/>
        <v>-1.186491077429338</v>
      </c>
      <c r="U1232" s="43">
        <v>7.9612465278777522</v>
      </c>
      <c r="V1232" s="43"/>
    </row>
    <row r="1233" spans="1:22" ht="15.75" x14ac:dyDescent="0.25">
      <c r="A1233" s="43">
        <f t="shared" si="106"/>
        <v>1973</v>
      </c>
      <c r="B1233" s="43">
        <f t="shared" si="107"/>
        <v>2</v>
      </c>
      <c r="C1233" s="46">
        <f>Shiller!B1234</f>
        <v>114.2</v>
      </c>
      <c r="D1233" s="44">
        <f>Shiller!C1234/12</f>
        <v>0.26361083333333335</v>
      </c>
      <c r="E1233" s="47">
        <f t="shared" si="105"/>
        <v>2.3083260361938121E-3</v>
      </c>
      <c r="F1233" s="46">
        <f>Shiller!E1234</f>
        <v>42.9</v>
      </c>
      <c r="G1233" s="44">
        <f t="shared" si="104"/>
        <v>0.97745423512158758</v>
      </c>
      <c r="H1233" s="44">
        <f>'x calcs'!J305</f>
        <v>2.121753912433102</v>
      </c>
      <c r="I1233" s="43">
        <f t="shared" si="97"/>
        <v>1.2546246039212119</v>
      </c>
      <c r="J1233" s="43">
        <f t="shared" si="98"/>
        <v>0.97177338997249973</v>
      </c>
      <c r="K1233" s="43">
        <f>PCE!B185</f>
        <v>827.2</v>
      </c>
      <c r="L1233" s="43">
        <f>y!B197</f>
        <v>1093.5999999999999</v>
      </c>
      <c r="M1233" s="43">
        <v>1</v>
      </c>
      <c r="N1233" s="48">
        <f t="shared" si="100"/>
        <v>0.75640087783467458</v>
      </c>
      <c r="O1233" s="46">
        <f>Shiller!B1234/Shiller!C1234</f>
        <v>36.101197156161383</v>
      </c>
      <c r="P1233" s="44">
        <f t="shared" si="101"/>
        <v>-2.2545764878412422E-2</v>
      </c>
      <c r="Q1233" s="161">
        <f t="shared" si="102"/>
        <v>1.9624553663028912</v>
      </c>
      <c r="R1233" s="43">
        <f>SS!I306</f>
        <v>5</v>
      </c>
      <c r="S1233" s="43">
        <f t="shared" si="103"/>
        <v>5</v>
      </c>
      <c r="T1233" s="46">
        <f t="shared" si="99"/>
        <v>-1.186491077429338</v>
      </c>
      <c r="U1233" s="43">
        <v>7.9612465278777522</v>
      </c>
      <c r="V1233" s="43"/>
    </row>
    <row r="1234" spans="1:22" ht="15.75" x14ac:dyDescent="0.25">
      <c r="A1234" s="43">
        <f t="shared" si="106"/>
        <v>1973</v>
      </c>
      <c r="B1234" s="43">
        <f t="shared" si="107"/>
        <v>3</v>
      </c>
      <c r="C1234" s="46">
        <f>Shiller!B1235</f>
        <v>112.4</v>
      </c>
      <c r="D1234" s="44">
        <f>Shiller!C1235/12</f>
        <v>0.26416666666666666</v>
      </c>
      <c r="E1234" s="47">
        <f t="shared" si="105"/>
        <v>2.3502372479240804E-3</v>
      </c>
      <c r="F1234" s="46">
        <f>Shiller!E1235</f>
        <v>43.3</v>
      </c>
      <c r="G1234" s="44">
        <f t="shared" si="104"/>
        <v>0.97691478391937914</v>
      </c>
      <c r="H1234" s="44">
        <f>'x calcs'!J306</f>
        <v>2.134186908597052</v>
      </c>
      <c r="I1234" s="43">
        <f t="shared" si="97"/>
        <v>1.2163147218565402</v>
      </c>
      <c r="J1234" s="43">
        <f t="shared" si="98"/>
        <v>0.97123732557612041</v>
      </c>
      <c r="K1234" s="43">
        <f>PCE!B186</f>
        <v>834.2</v>
      </c>
      <c r="L1234" s="43">
        <f>y!B198</f>
        <v>1102.2</v>
      </c>
      <c r="M1234" s="43">
        <v>1</v>
      </c>
      <c r="N1234" s="48">
        <f t="shared" si="100"/>
        <v>0.75684993649065502</v>
      </c>
      <c r="O1234" s="46">
        <f>Shiller!B1235/Shiller!C1235</f>
        <v>35.457413249211356</v>
      </c>
      <c r="P1234" s="44">
        <f t="shared" si="101"/>
        <v>-2.3085216080620863E-2</v>
      </c>
      <c r="Q1234" s="161">
        <f t="shared" si="102"/>
        <v>2.2466337571734871</v>
      </c>
      <c r="R1234" s="43">
        <f>SS!I307</f>
        <v>5</v>
      </c>
      <c r="S1234" s="43">
        <f t="shared" si="103"/>
        <v>4</v>
      </c>
      <c r="T1234" s="46">
        <f t="shared" si="99"/>
        <v>-1.186491077429338</v>
      </c>
      <c r="U1234" s="43">
        <v>7.9612465278777522</v>
      </c>
      <c r="V1234" s="43"/>
    </row>
    <row r="1235" spans="1:22" ht="15.75" x14ac:dyDescent="0.25">
      <c r="A1235" s="43">
        <f t="shared" si="106"/>
        <v>1973</v>
      </c>
      <c r="B1235" s="43">
        <f t="shared" si="107"/>
        <v>4</v>
      </c>
      <c r="C1235" s="46">
        <f>Shiller!B1236</f>
        <v>110.3</v>
      </c>
      <c r="D1235" s="44">
        <f>Shiller!C1236/12</f>
        <v>0.26555583333333332</v>
      </c>
      <c r="E1235" s="47">
        <f t="shared" si="105"/>
        <v>2.407577818071925E-3</v>
      </c>
      <c r="F1235" s="46">
        <f>Shiller!E1236</f>
        <v>43.6</v>
      </c>
      <c r="G1235" s="44">
        <f t="shared" si="104"/>
        <v>0.9676607597592265</v>
      </c>
      <c r="H1235" s="44">
        <f>'x calcs'!J307</f>
        <v>2.1466927592955014</v>
      </c>
      <c r="I1235" s="43">
        <f t="shared" si="97"/>
        <v>1.1784716293503033</v>
      </c>
      <c r="J1235" s="43">
        <f t="shared" si="98"/>
        <v>0.96662466505519107</v>
      </c>
      <c r="K1235" s="43">
        <f>PCE!B187</f>
        <v>837.2</v>
      </c>
      <c r="L1235" s="43">
        <f>y!B199</f>
        <v>1112.8</v>
      </c>
      <c r="M1235" s="43">
        <v>1</v>
      </c>
      <c r="N1235" s="48">
        <f t="shared" si="100"/>
        <v>0.75233644859813087</v>
      </c>
      <c r="O1235" s="46">
        <f>Shiller!B1236/Shiller!C1236</f>
        <v>34.612934505298632</v>
      </c>
      <c r="P1235" s="44">
        <f t="shared" si="101"/>
        <v>-3.2339240240773504E-2</v>
      </c>
      <c r="Q1235" s="161">
        <f t="shared" si="102"/>
        <v>1.5391777612052897</v>
      </c>
      <c r="R1235" s="43">
        <f>SS!I308</f>
        <v>4</v>
      </c>
      <c r="S1235" s="43">
        <f t="shared" si="103"/>
        <v>4</v>
      </c>
      <c r="T1235" s="46">
        <f t="shared" si="99"/>
        <v>2.0992111000747795</v>
      </c>
      <c r="U1235" s="43">
        <v>7.9612465278777522</v>
      </c>
      <c r="V1235" s="43"/>
    </row>
    <row r="1236" spans="1:22" ht="15.75" x14ac:dyDescent="0.25">
      <c r="A1236" s="43">
        <f t="shared" si="106"/>
        <v>1973</v>
      </c>
      <c r="B1236" s="43">
        <f t="shared" si="107"/>
        <v>5</v>
      </c>
      <c r="C1236" s="46">
        <f>Shiller!B1237</f>
        <v>107.2</v>
      </c>
      <c r="D1236" s="44">
        <f>Shiller!C1237/12</f>
        <v>0.26694416666666665</v>
      </c>
      <c r="E1236" s="47">
        <f t="shared" si="105"/>
        <v>2.4901508084577114E-3</v>
      </c>
      <c r="F1236" s="46">
        <f>Shiller!E1237</f>
        <v>43.9</v>
      </c>
      <c r="G1236" s="44">
        <f t="shared" si="104"/>
        <v>0.97346671594656775</v>
      </c>
      <c r="H1236" s="44">
        <f>'x calcs'!J308</f>
        <v>2.1489994773868291</v>
      </c>
      <c r="I1236" s="43">
        <f t="shared" si="97"/>
        <v>1.1363024818437313</v>
      </c>
      <c r="J1236" s="43">
        <f t="shared" si="98"/>
        <v>0.97242447781080865</v>
      </c>
      <c r="K1236" s="43">
        <f>PCE!B188</f>
        <v>843.1</v>
      </c>
      <c r="L1236" s="43">
        <f>y!B200</f>
        <v>1122.8</v>
      </c>
      <c r="M1236" s="43">
        <v>1</v>
      </c>
      <c r="N1236" s="48">
        <f t="shared" si="100"/>
        <v>0.75089063056644112</v>
      </c>
      <c r="O1236" s="46">
        <f>Shiller!B1237/Shiller!C1237</f>
        <v>33.465175301951412</v>
      </c>
      <c r="P1236" s="44">
        <f t="shared" si="101"/>
        <v>-2.6533284053432249E-2</v>
      </c>
      <c r="Q1236" s="161">
        <f t="shared" si="102"/>
        <v>1.5702465870998079</v>
      </c>
      <c r="R1236" s="43">
        <f>SS!I309</f>
        <v>4</v>
      </c>
      <c r="S1236" s="43">
        <f t="shared" si="103"/>
        <v>4</v>
      </c>
      <c r="T1236" s="46">
        <f t="shared" si="99"/>
        <v>2.0992111000747795</v>
      </c>
      <c r="U1236" s="43">
        <v>7.9612465278777522</v>
      </c>
      <c r="V1236" s="43"/>
    </row>
    <row r="1237" spans="1:22" ht="15.75" x14ac:dyDescent="0.25">
      <c r="A1237" s="43">
        <f t="shared" si="106"/>
        <v>1973</v>
      </c>
      <c r="B1237" s="43">
        <f t="shared" si="107"/>
        <v>6</v>
      </c>
      <c r="C1237" s="46">
        <f>Shiller!B1238</f>
        <v>104.8</v>
      </c>
      <c r="D1237" s="44">
        <f>Shiller!C1238/12</f>
        <v>0.26833333333333337</v>
      </c>
      <c r="E1237" s="47">
        <f t="shared" si="105"/>
        <v>2.560432569974555E-3</v>
      </c>
      <c r="F1237" s="46">
        <f>Shiller!E1238</f>
        <v>44.2</v>
      </c>
      <c r="G1237" s="44">
        <f t="shared" si="104"/>
        <v>1.0098235414907613</v>
      </c>
      <c r="H1237" s="44">
        <f>'x calcs'!J309</f>
        <v>2.1513086741506773</v>
      </c>
      <c r="I1237" s="43">
        <f t="shared" si="97"/>
        <v>1.1021387829982006</v>
      </c>
      <c r="J1237" s="43">
        <f t="shared" si="98"/>
        <v>1.0087423536819584</v>
      </c>
      <c r="K1237" s="43">
        <f>PCE!B189</f>
        <v>845.8</v>
      </c>
      <c r="L1237" s="43">
        <f>y!B201</f>
        <v>1132.2</v>
      </c>
      <c r="M1237" s="43">
        <v>1</v>
      </c>
      <c r="N1237" s="48">
        <f t="shared" si="100"/>
        <v>0.74704115880586464</v>
      </c>
      <c r="O1237" s="46">
        <f>Shiller!B1238/Shiller!C1238</f>
        <v>32.546583850931675</v>
      </c>
      <c r="P1237" s="44">
        <f t="shared" si="101"/>
        <v>9.8235414907612562E-3</v>
      </c>
      <c r="Q1237" s="161">
        <f t="shared" si="102"/>
        <v>1.0251356764588362</v>
      </c>
      <c r="R1237" s="43">
        <f>SS!I310</f>
        <v>4</v>
      </c>
      <c r="S1237" s="43">
        <f t="shared" si="103"/>
        <v>5</v>
      </c>
      <c r="T1237" s="46">
        <f t="shared" si="99"/>
        <v>2.0992111000747795</v>
      </c>
      <c r="U1237" s="43">
        <v>7.9612465278777522</v>
      </c>
      <c r="V1237" s="43"/>
    </row>
    <row r="1238" spans="1:22" ht="15.75" x14ac:dyDescent="0.25">
      <c r="A1238" s="43">
        <f t="shared" si="106"/>
        <v>1973</v>
      </c>
      <c r="B1238" s="43">
        <f t="shared" si="107"/>
        <v>7</v>
      </c>
      <c r="C1238" s="46">
        <f>Shiller!B1239</f>
        <v>105.8</v>
      </c>
      <c r="D1238" s="44">
        <f>Shiller!C1239/12</f>
        <v>0.26972250000000003</v>
      </c>
      <c r="E1238" s="47">
        <f t="shared" si="105"/>
        <v>2.5493620037807187E-3</v>
      </c>
      <c r="F1238" s="46">
        <f>Shiller!E1239</f>
        <v>44.3</v>
      </c>
      <c r="G1238" s="44">
        <f t="shared" si="104"/>
        <v>0.96624272981905357</v>
      </c>
      <c r="H1238" s="44">
        <f>'x calcs'!J310</f>
        <v>2.1536203522504915</v>
      </c>
      <c r="I1238" s="43">
        <f t="shared" si="97"/>
        <v>1.1089521180091533</v>
      </c>
      <c r="J1238" s="43">
        <f t="shared" si="98"/>
        <v>0.97065543086334416</v>
      </c>
      <c r="K1238" s="43">
        <f>PCE!B190</f>
        <v>855.7</v>
      </c>
      <c r="L1238" s="43">
        <f>y!B202</f>
        <v>1139.5999999999999</v>
      </c>
      <c r="M1238" s="43">
        <v>1</v>
      </c>
      <c r="N1238" s="48">
        <f t="shared" si="100"/>
        <v>0.75087750087750094</v>
      </c>
      <c r="O1238" s="46">
        <f>Shiller!B1239/Shiller!C1239</f>
        <v>32.687916902248297</v>
      </c>
      <c r="P1238" s="44">
        <f t="shared" si="101"/>
        <v>-3.375727018094643E-2</v>
      </c>
      <c r="Q1238" s="161">
        <f t="shared" si="102"/>
        <v>1.7957861445497769</v>
      </c>
      <c r="R1238" s="43">
        <f>SS!I311</f>
        <v>5</v>
      </c>
      <c r="S1238" s="43">
        <f t="shared" si="103"/>
        <v>4</v>
      </c>
      <c r="T1238" s="46">
        <f t="shared" si="99"/>
        <v>-1.186491077429338</v>
      </c>
      <c r="U1238" s="43">
        <v>11.016904691852947</v>
      </c>
      <c r="V1238" s="43"/>
    </row>
    <row r="1239" spans="1:22" ht="15.75" x14ac:dyDescent="0.25">
      <c r="A1239" s="43">
        <f t="shared" si="106"/>
        <v>1973</v>
      </c>
      <c r="B1239" s="43">
        <f t="shared" si="107"/>
        <v>8</v>
      </c>
      <c r="C1239" s="46">
        <f>Shiller!B1240</f>
        <v>103.8</v>
      </c>
      <c r="D1239" s="44">
        <f>Shiller!C1240/12</f>
        <v>0.27111083333333336</v>
      </c>
      <c r="E1239" s="47">
        <f t="shared" si="105"/>
        <v>2.6118577392421328E-3</v>
      </c>
      <c r="F1239" s="46">
        <f>Shiller!E1240</f>
        <v>45.1</v>
      </c>
      <c r="G1239" s="44">
        <f t="shared" si="104"/>
        <v>1.0177021436873726</v>
      </c>
      <c r="H1239" s="44">
        <f>'x calcs'!J311</f>
        <v>2.1438039869956222</v>
      </c>
      <c r="I1239" s="43">
        <f t="shared" si="97"/>
        <v>1.073583275519328</v>
      </c>
      <c r="J1239" s="43">
        <f t="shared" si="98"/>
        <v>1.0223501885058268</v>
      </c>
      <c r="K1239" s="43">
        <f>PCE!B191</f>
        <v>854.9</v>
      </c>
      <c r="L1239" s="43">
        <f>y!B203</f>
        <v>1149.5999999999999</v>
      </c>
      <c r="M1239" s="43">
        <v>1</v>
      </c>
      <c r="N1239" s="48">
        <f t="shared" si="100"/>
        <v>0.74364996520528881</v>
      </c>
      <c r="O1239" s="46">
        <f>Shiller!B1240/Shiller!C1240</f>
        <v>31.90577039525655</v>
      </c>
      <c r="P1239" s="44">
        <f t="shared" si="101"/>
        <v>1.7702143687372551E-2</v>
      </c>
      <c r="Q1239" s="161">
        <f t="shared" si="102"/>
        <v>0.49544673780773479</v>
      </c>
      <c r="R1239" s="43">
        <f>SS!I312</f>
        <v>4</v>
      </c>
      <c r="S1239" s="43">
        <f t="shared" si="103"/>
        <v>4</v>
      </c>
      <c r="T1239" s="46">
        <f t="shared" si="99"/>
        <v>2.0992111000747795</v>
      </c>
      <c r="U1239" s="43">
        <v>11.016904691852947</v>
      </c>
      <c r="V1239" s="43"/>
    </row>
    <row r="1240" spans="1:22" ht="15.75" x14ac:dyDescent="0.25">
      <c r="A1240" s="43">
        <f t="shared" si="106"/>
        <v>1973</v>
      </c>
      <c r="B1240" s="43">
        <f t="shared" si="107"/>
        <v>9</v>
      </c>
      <c r="C1240" s="46">
        <f>Shiller!B1241</f>
        <v>105.6</v>
      </c>
      <c r="D1240" s="44">
        <f>Shiller!C1241/12</f>
        <v>0.27250000000000002</v>
      </c>
      <c r="E1240" s="47">
        <f t="shared" si="105"/>
        <v>2.5804924242424244E-3</v>
      </c>
      <c r="F1240" s="46">
        <f>Shiller!E1241</f>
        <v>45.2</v>
      </c>
      <c r="G1240" s="44">
        <f t="shared" si="104"/>
        <v>1.0332324062998408</v>
      </c>
      <c r="H1240" s="44">
        <f>'x calcs'!J312</f>
        <v>2.1340323654796931</v>
      </c>
      <c r="I1240" s="43">
        <f t="shared" si="97"/>
        <v>1.0947740173170017</v>
      </c>
      <c r="J1240" s="43">
        <f t="shared" si="98"/>
        <v>1.0379517069908575</v>
      </c>
      <c r="K1240" s="43">
        <f>PCE!B192</f>
        <v>870.9</v>
      </c>
      <c r="L1240" s="43">
        <f>y!B204</f>
        <v>1160.9000000000001</v>
      </c>
      <c r="M1240" s="43">
        <v>1</v>
      </c>
      <c r="N1240" s="48">
        <f t="shared" si="100"/>
        <v>0.75019381514342309</v>
      </c>
      <c r="O1240" s="46">
        <f>Shiller!B1241/Shiller!C1241</f>
        <v>32.293577981651374</v>
      </c>
      <c r="P1240" s="44">
        <f t="shared" si="101"/>
        <v>3.3232406299840811E-2</v>
      </c>
      <c r="Q1240" s="161">
        <f t="shared" si="102"/>
        <v>1.766884302342743</v>
      </c>
      <c r="R1240" s="43">
        <f>SS!I313</f>
        <v>4</v>
      </c>
      <c r="S1240" s="43">
        <f t="shared" si="103"/>
        <v>5</v>
      </c>
      <c r="T1240" s="46">
        <f t="shared" si="99"/>
        <v>2.0992111000747795</v>
      </c>
      <c r="U1240" s="43">
        <v>11.016904691852947</v>
      </c>
      <c r="V1240" s="43"/>
    </row>
    <row r="1241" spans="1:22" ht="15.75" x14ac:dyDescent="0.25">
      <c r="A1241" s="43">
        <f t="shared" si="106"/>
        <v>1973</v>
      </c>
      <c r="B1241" s="43">
        <f t="shared" si="107"/>
        <v>10</v>
      </c>
      <c r="C1241" s="46">
        <f>Shiller!B1242</f>
        <v>109.8</v>
      </c>
      <c r="D1241" s="44">
        <f>Shiller!C1242/12</f>
        <v>0.27555583333333333</v>
      </c>
      <c r="E1241" s="47">
        <f t="shared" si="105"/>
        <v>2.5096159684274439E-3</v>
      </c>
      <c r="F1241" s="46">
        <f>Shiller!E1242</f>
        <v>45.6</v>
      </c>
      <c r="G1241" s="44">
        <f t="shared" si="104"/>
        <v>0.92539971918639952</v>
      </c>
      <c r="H1241" s="44">
        <f>'x calcs'!J313</f>
        <v>2.1243052837573408</v>
      </c>
      <c r="I1241" s="43">
        <f t="shared" si="97"/>
        <v>1.1334975039854764</v>
      </c>
      <c r="J1241" s="43">
        <f t="shared" si="98"/>
        <v>0.92514480532324517</v>
      </c>
      <c r="K1241" s="43">
        <f>PCE!B193</f>
        <v>869.8</v>
      </c>
      <c r="L1241" s="43">
        <f>y!B205</f>
        <v>1177.8</v>
      </c>
      <c r="M1241" s="43">
        <v>1</v>
      </c>
      <c r="N1241" s="48">
        <f t="shared" si="100"/>
        <v>0.73849550008490406</v>
      </c>
      <c r="O1241" s="46">
        <f>Shiller!B1242/Shiller!C1242</f>
        <v>33.205611687891441</v>
      </c>
      <c r="P1241" s="44">
        <f t="shared" si="101"/>
        <v>-7.4600280813600484E-2</v>
      </c>
      <c r="Q1241" s="161">
        <f t="shared" si="102"/>
        <v>-0.97759900758142348</v>
      </c>
      <c r="R1241" s="43">
        <f>SS!I314</f>
        <v>5</v>
      </c>
      <c r="S1241" s="43">
        <f t="shared" si="103"/>
        <v>4</v>
      </c>
      <c r="T1241" s="46">
        <f t="shared" si="99"/>
        <v>-1.186491077429338</v>
      </c>
      <c r="U1241" s="43">
        <v>11.016904691852947</v>
      </c>
      <c r="V1241" s="43"/>
    </row>
    <row r="1242" spans="1:22" ht="15.75" x14ac:dyDescent="0.25">
      <c r="A1242" s="43">
        <f t="shared" si="106"/>
        <v>1973</v>
      </c>
      <c r="B1242" s="43">
        <f t="shared" si="107"/>
        <v>11</v>
      </c>
      <c r="C1242" s="46">
        <f>Shiller!B1243</f>
        <v>102</v>
      </c>
      <c r="D1242" s="44">
        <f>Shiller!C1243/12</f>
        <v>0.27861083333333331</v>
      </c>
      <c r="E1242" s="47">
        <f t="shared" si="105"/>
        <v>2.7314787581699342E-3</v>
      </c>
      <c r="F1242" s="46">
        <f>Shiller!E1243</f>
        <v>45.9</v>
      </c>
      <c r="G1242" s="44">
        <f t="shared" si="104"/>
        <v>0.92591329693998792</v>
      </c>
      <c r="H1242" s="44">
        <f>'x calcs'!J314</f>
        <v>2.1248922057311068</v>
      </c>
      <c r="I1242" s="43">
        <f t="shared" si="97"/>
        <v>1.0458046842228532</v>
      </c>
      <c r="J1242" s="43">
        <f t="shared" si="98"/>
        <v>0.92565830250148873</v>
      </c>
      <c r="K1242" s="43">
        <f>PCE!B194</f>
        <v>878.6</v>
      </c>
      <c r="L1242" s="43">
        <f>y!B206</f>
        <v>1190.2</v>
      </c>
      <c r="M1242" s="43">
        <v>1</v>
      </c>
      <c r="N1242" s="48">
        <f t="shared" si="100"/>
        <v>0.73819526130062174</v>
      </c>
      <c r="O1242" s="46">
        <f>Shiller!B1243/Shiller!C1243</f>
        <v>30.508504993524422</v>
      </c>
      <c r="P1242" s="44">
        <f t="shared" si="101"/>
        <v>-7.4086703060012082E-2</v>
      </c>
      <c r="Q1242" s="161">
        <f t="shared" si="102"/>
        <v>-0.24888723450851302</v>
      </c>
      <c r="R1242" s="43">
        <f>SS!I315</f>
        <v>4</v>
      </c>
      <c r="S1242" s="43">
        <f t="shared" si="103"/>
        <v>4</v>
      </c>
      <c r="T1242" s="46">
        <f t="shared" si="99"/>
        <v>2.0992111000747795</v>
      </c>
      <c r="U1242" s="43">
        <v>11.016904691852947</v>
      </c>
      <c r="V1242" s="43"/>
    </row>
    <row r="1243" spans="1:22" ht="15.75" x14ac:dyDescent="0.25">
      <c r="A1243" s="43">
        <f t="shared" si="106"/>
        <v>1973</v>
      </c>
      <c r="B1243" s="43">
        <f t="shared" si="107"/>
        <v>12</v>
      </c>
      <c r="C1243" s="46">
        <f>Shiller!B1244</f>
        <v>94.78</v>
      </c>
      <c r="D1243" s="44">
        <f>Shiller!C1244/12</f>
        <v>0.28166666666666668</v>
      </c>
      <c r="E1243" s="47">
        <f t="shared" si="105"/>
        <v>2.9717943307308154E-3</v>
      </c>
      <c r="F1243" s="46">
        <f>Shiller!E1244</f>
        <v>46.2</v>
      </c>
      <c r="G1243" s="44">
        <f t="shared" si="104"/>
        <v>1.0083001490387649</v>
      </c>
      <c r="H1243" s="44">
        <f>'x calcs'!J315</f>
        <v>2.1254792898649004</v>
      </c>
      <c r="I1243" s="43">
        <f t="shared" si="97"/>
        <v>0.96520119546568239</v>
      </c>
      <c r="J1243" s="43">
        <f t="shared" si="98"/>
        <v>1.0080224646928782</v>
      </c>
      <c r="K1243" s="43">
        <f>PCE!B195</f>
        <v>878.4</v>
      </c>
      <c r="L1243" s="43">
        <f>y!B207</f>
        <v>1196.5</v>
      </c>
      <c r="M1243" s="43">
        <v>1</v>
      </c>
      <c r="N1243" s="48">
        <f t="shared" si="100"/>
        <v>0.7341412452987881</v>
      </c>
      <c r="O1243" s="46">
        <f>Shiller!B1244/Shiller!C1244</f>
        <v>28.041420118343197</v>
      </c>
      <c r="P1243" s="44">
        <f t="shared" si="101"/>
        <v>8.3001490387648591E-3</v>
      </c>
      <c r="Q1243" s="161">
        <f t="shared" si="102"/>
        <v>-0.38243191863493209</v>
      </c>
      <c r="R1243" s="43">
        <f>SS!I316</f>
        <v>4</v>
      </c>
      <c r="S1243" s="43">
        <f t="shared" si="103"/>
        <v>4</v>
      </c>
      <c r="T1243" s="46">
        <f t="shared" si="99"/>
        <v>2.0992111000747795</v>
      </c>
      <c r="U1243" s="43">
        <v>11.016904691852947</v>
      </c>
      <c r="V1243" s="43"/>
    </row>
    <row r="1244" spans="1:22" ht="15.75" x14ac:dyDescent="0.25">
      <c r="A1244" s="43">
        <f t="shared" si="106"/>
        <v>1974</v>
      </c>
      <c r="B1244" s="43">
        <f t="shared" si="107"/>
        <v>1</v>
      </c>
      <c r="C1244" s="46">
        <f>Shiller!B1245</f>
        <v>96.11</v>
      </c>
      <c r="D1244" s="44">
        <f>Shiller!C1245/12</f>
        <v>0.28333333333333333</v>
      </c>
      <c r="E1244" s="47">
        <f t="shared" si="105"/>
        <v>2.9480109596642734E-3</v>
      </c>
      <c r="F1244" s="46">
        <f>Shiller!E1245</f>
        <v>46.6</v>
      </c>
      <c r="G1244" s="44">
        <f t="shared" si="104"/>
        <v>0.96291134746144802</v>
      </c>
      <c r="H1244" s="44">
        <f>'x calcs'!J316</f>
        <v>2.1260665362035245</v>
      </c>
      <c r="I1244" s="43">
        <f t="shared" si="97"/>
        <v>0.97007610853713011</v>
      </c>
      <c r="J1244" s="43">
        <f t="shared" si="98"/>
        <v>0.96937708768311526</v>
      </c>
      <c r="K1244" s="43">
        <f>PCE!B196</f>
        <v>886.4</v>
      </c>
      <c r="L1244" s="43">
        <f>y!B208</f>
        <v>1198.3</v>
      </c>
      <c r="M1244" s="43">
        <v>1</v>
      </c>
      <c r="N1244" s="48">
        <f t="shared" si="100"/>
        <v>0.73971459567720943</v>
      </c>
      <c r="O1244" s="46">
        <f>Shiller!B1245/Shiller!C1245</f>
        <v>28.267647058823531</v>
      </c>
      <c r="P1244" s="44">
        <f t="shared" si="101"/>
        <v>-3.7088652538551981E-2</v>
      </c>
      <c r="Q1244" s="161">
        <f t="shared" si="102"/>
        <v>0.73101172463629416</v>
      </c>
      <c r="R1244" s="43">
        <f>SS!I317</f>
        <v>4</v>
      </c>
      <c r="S1244" s="43">
        <f t="shared" si="103"/>
        <v>3</v>
      </c>
      <c r="T1244" s="46">
        <f t="shared" si="99"/>
        <v>2.0992111000747795</v>
      </c>
      <c r="U1244" s="43">
        <v>20.33998981917804</v>
      </c>
      <c r="V1244" s="43"/>
    </row>
    <row r="1245" spans="1:22" ht="15.75" x14ac:dyDescent="0.25">
      <c r="A1245" s="43">
        <f t="shared" si="106"/>
        <v>1974</v>
      </c>
      <c r="B1245" s="43">
        <f t="shared" si="107"/>
        <v>2</v>
      </c>
      <c r="C1245" s="46">
        <f>Shiller!B1246</f>
        <v>93.45</v>
      </c>
      <c r="D1245" s="44">
        <f>Shiller!C1246/12</f>
        <v>0.28499999999999998</v>
      </c>
      <c r="E1245" s="47">
        <f t="shared" si="105"/>
        <v>3.0497592295345099E-3</v>
      </c>
      <c r="F1245" s="46">
        <f>Shiller!E1246</f>
        <v>47.2</v>
      </c>
      <c r="G1245" s="44">
        <f t="shared" si="104"/>
        <v>1.032658146235317</v>
      </c>
      <c r="H1245" s="44">
        <f>'x calcs'!J317</f>
        <v>2.1118424257662869</v>
      </c>
      <c r="I1245" s="43">
        <f t="shared" si="97"/>
        <v>0.9375097579250169</v>
      </c>
      <c r="J1245" s="43">
        <f t="shared" si="98"/>
        <v>1.0395929739597682</v>
      </c>
      <c r="K1245" s="43">
        <f>PCE!B197</f>
        <v>891.6</v>
      </c>
      <c r="L1245" s="43">
        <f>y!B209</f>
        <v>1204.5999999999999</v>
      </c>
      <c r="M1245" s="43">
        <v>1</v>
      </c>
      <c r="N1245" s="48">
        <f t="shared" si="100"/>
        <v>0.74016270961314967</v>
      </c>
      <c r="O1245" s="46">
        <f>Shiller!B1246/Shiller!C1246</f>
        <v>27.324561403508774</v>
      </c>
      <c r="P1245" s="44">
        <f t="shared" si="101"/>
        <v>3.2658146235317043E-2</v>
      </c>
      <c r="Q1245" s="161">
        <f t="shared" si="102"/>
        <v>1.1029098123267023</v>
      </c>
      <c r="R1245" s="43">
        <f>SS!I318</f>
        <v>3</v>
      </c>
      <c r="S1245" s="43">
        <f t="shared" si="103"/>
        <v>4</v>
      </c>
      <c r="T1245" s="46">
        <f t="shared" si="99"/>
        <v>8.2518043985458469</v>
      </c>
      <c r="U1245" s="43">
        <v>20.33998981917804</v>
      </c>
      <c r="V1245" s="43"/>
    </row>
    <row r="1246" spans="1:22" ht="15.75" x14ac:dyDescent="0.25">
      <c r="A1246" s="43">
        <f t="shared" si="106"/>
        <v>1974</v>
      </c>
      <c r="B1246" s="43">
        <f t="shared" si="107"/>
        <v>3</v>
      </c>
      <c r="C1246" s="46">
        <f>Shiller!B1247</f>
        <v>97.44</v>
      </c>
      <c r="D1246" s="44">
        <f>Shiller!C1247/12</f>
        <v>0.28666666666666668</v>
      </c>
      <c r="E1246" s="47">
        <f t="shared" si="105"/>
        <v>2.9419813902572525E-3</v>
      </c>
      <c r="F1246" s="46">
        <f>Shiller!E1247</f>
        <v>47.8</v>
      </c>
      <c r="G1246" s="44">
        <f t="shared" si="104"/>
        <v>0.94787989189928834</v>
      </c>
      <c r="H1246" s="44">
        <f>'x calcs'!J318</f>
        <v>2.0977134794804462</v>
      </c>
      <c r="I1246" s="43">
        <f t="shared" si="97"/>
        <v>0.97176937832056021</v>
      </c>
      <c r="J1246" s="43">
        <f t="shared" si="98"/>
        <v>0.95424442981718538</v>
      </c>
      <c r="K1246" s="43">
        <f>PCE!B198</f>
        <v>903.3</v>
      </c>
      <c r="L1246" s="43">
        <f>y!B210</f>
        <v>1210.3</v>
      </c>
      <c r="M1246" s="43">
        <v>1</v>
      </c>
      <c r="N1246" s="48">
        <f t="shared" si="100"/>
        <v>0.74634388168222754</v>
      </c>
      <c r="O1246" s="46">
        <f>Shiller!B1247/Shiller!C1247</f>
        <v>28.325581395348838</v>
      </c>
      <c r="P1246" s="44">
        <f t="shared" si="101"/>
        <v>-5.212010810071166E-2</v>
      </c>
      <c r="Q1246" s="161">
        <f t="shared" si="102"/>
        <v>2.1174364580987062</v>
      </c>
      <c r="R1246" s="43">
        <f>SS!I319</f>
        <v>4</v>
      </c>
      <c r="S1246" s="43">
        <f t="shared" si="103"/>
        <v>4</v>
      </c>
      <c r="T1246" s="46">
        <f t="shared" si="99"/>
        <v>2.0992111000747795</v>
      </c>
      <c r="U1246" s="43">
        <v>20.33998981917804</v>
      </c>
      <c r="V1246" s="43"/>
    </row>
    <row r="1247" spans="1:22" ht="15.75" x14ac:dyDescent="0.25">
      <c r="A1247" s="43">
        <f t="shared" si="106"/>
        <v>1974</v>
      </c>
      <c r="B1247" s="43">
        <f t="shared" si="107"/>
        <v>4</v>
      </c>
      <c r="C1247" s="46">
        <f>Shiller!B1248</f>
        <v>92.46</v>
      </c>
      <c r="D1247" s="44">
        <f>Shiller!C1248/12</f>
        <v>0.28833333333333333</v>
      </c>
      <c r="E1247" s="47">
        <f t="shared" si="105"/>
        <v>3.1184656428004903E-3</v>
      </c>
      <c r="F1247" s="46">
        <f>Shiller!E1248</f>
        <v>48</v>
      </c>
      <c r="G1247" s="44">
        <f t="shared" si="104"/>
        <v>0.96097010919636927</v>
      </c>
      <c r="H1247" s="44">
        <f>'x calcs'!J319</f>
        <v>2.0836790606653639</v>
      </c>
      <c r="I1247" s="43">
        <f t="shared" si="97"/>
        <v>0.92444658890266274</v>
      </c>
      <c r="J1247" s="43">
        <f t="shared" si="98"/>
        <v>0.9608022438488778</v>
      </c>
      <c r="K1247" s="43">
        <f>PCE!B199</f>
        <v>912.7</v>
      </c>
      <c r="L1247" s="43">
        <f>y!B211</f>
        <v>1217.9000000000001</v>
      </c>
      <c r="M1247" s="43">
        <v>1</v>
      </c>
      <c r="N1247" s="48">
        <f t="shared" si="100"/>
        <v>0.7494047130306265</v>
      </c>
      <c r="O1247" s="46">
        <f>Shiller!B1248/Shiller!C1248</f>
        <v>26.722543352601154</v>
      </c>
      <c r="P1247" s="44">
        <f t="shared" si="101"/>
        <v>-3.9029890803630729E-2</v>
      </c>
      <c r="Q1247" s="161">
        <f t="shared" si="102"/>
        <v>3.2363165026882985</v>
      </c>
      <c r="R1247" s="43">
        <f>SS!I320</f>
        <v>4</v>
      </c>
      <c r="S1247" s="43">
        <f t="shared" si="103"/>
        <v>3</v>
      </c>
      <c r="T1247" s="46">
        <f t="shared" si="99"/>
        <v>2.0992111000747795</v>
      </c>
      <c r="U1247" s="43">
        <v>20.33998981917804</v>
      </c>
      <c r="V1247" s="43"/>
    </row>
    <row r="1248" spans="1:22" ht="15.75" x14ac:dyDescent="0.25">
      <c r="A1248" s="43">
        <f t="shared" si="106"/>
        <v>1974</v>
      </c>
      <c r="B1248" s="43">
        <f t="shared" si="107"/>
        <v>5</v>
      </c>
      <c r="C1248" s="46">
        <f>Shiller!B1249</f>
        <v>89.67</v>
      </c>
      <c r="D1248" s="44">
        <f>Shiller!C1249/12</f>
        <v>0.28999999999999998</v>
      </c>
      <c r="E1248" s="47">
        <f t="shared" si="105"/>
        <v>3.2340805174528825E-3</v>
      </c>
      <c r="F1248" s="46">
        <f>Shiller!E1249</f>
        <v>48.6</v>
      </c>
      <c r="G1248" s="44">
        <f t="shared" si="104"/>
        <v>0.99639813101553776</v>
      </c>
      <c r="H1248" s="44">
        <f>'x calcs'!J320</f>
        <v>2.0840442934463077</v>
      </c>
      <c r="I1248" s="43">
        <f t="shared" si="97"/>
        <v>0.88532750201002242</v>
      </c>
      <c r="J1248" s="43">
        <f t="shared" si="98"/>
        <v>0.99622407710063887</v>
      </c>
      <c r="K1248" s="43">
        <f>PCE!B200</f>
        <v>924.3</v>
      </c>
      <c r="L1248" s="43">
        <f>y!B212</f>
        <v>1231</v>
      </c>
      <c r="M1248" s="43">
        <v>1</v>
      </c>
      <c r="N1248" s="48">
        <f t="shared" si="100"/>
        <v>0.75085296506904953</v>
      </c>
      <c r="O1248" s="46">
        <f>Shiller!B1249/Shiller!C1249</f>
        <v>25.767241379310345</v>
      </c>
      <c r="P1248" s="44">
        <f t="shared" si="101"/>
        <v>-3.601868984462242E-3</v>
      </c>
      <c r="Q1248" s="161">
        <f t="shared" si="102"/>
        <v>3.823535841339599</v>
      </c>
      <c r="R1248" s="43">
        <f>SS!I321</f>
        <v>3</v>
      </c>
      <c r="S1248" s="43">
        <f t="shared" si="103"/>
        <v>3</v>
      </c>
      <c r="T1248" s="46">
        <f t="shared" si="99"/>
        <v>8.2518043985458469</v>
      </c>
      <c r="U1248" s="43">
        <v>20.33998981917804</v>
      </c>
      <c r="V1248" s="43"/>
    </row>
    <row r="1249" spans="1:22" ht="15.75" x14ac:dyDescent="0.25">
      <c r="A1249" s="43">
        <f t="shared" si="106"/>
        <v>1974</v>
      </c>
      <c r="B1249" s="43">
        <f t="shared" si="107"/>
        <v>6</v>
      </c>
      <c r="C1249" s="46">
        <f>Shiller!B1250</f>
        <v>89.79</v>
      </c>
      <c r="D1249" s="44">
        <f>Shiller!C1250/12</f>
        <v>0.29166666666666669</v>
      </c>
      <c r="E1249" s="47">
        <f t="shared" si="105"/>
        <v>3.2483201544344208E-3</v>
      </c>
      <c r="F1249" s="46">
        <f>Shiller!E1250</f>
        <v>49</v>
      </c>
      <c r="G1249" s="44">
        <f t="shared" si="104"/>
        <v>0.87937944572723969</v>
      </c>
      <c r="H1249" s="44">
        <f>'x calcs'!J321</f>
        <v>2.0844095902462203</v>
      </c>
      <c r="I1249" s="43">
        <f t="shared" si="97"/>
        <v>0.87912135319593276</v>
      </c>
      <c r="J1249" s="43">
        <f t="shared" si="98"/>
        <v>0.87922590205810047</v>
      </c>
      <c r="K1249" s="43">
        <f>PCE!B201</f>
        <v>929.9</v>
      </c>
      <c r="L1249" s="43">
        <f>y!B213</f>
        <v>1242.2</v>
      </c>
      <c r="M1249" s="43">
        <v>1</v>
      </c>
      <c r="N1249" s="48">
        <f t="shared" si="100"/>
        <v>0.74859120914506516</v>
      </c>
      <c r="O1249" s="46">
        <f>Shiller!B1250/Shiller!C1250</f>
        <v>25.654285714285717</v>
      </c>
      <c r="P1249" s="44">
        <f t="shared" si="101"/>
        <v>-0.12062055427276031</v>
      </c>
      <c r="Q1249" s="161">
        <f t="shared" si="102"/>
        <v>3.3778948989475772</v>
      </c>
      <c r="R1249" s="43">
        <f>SS!I322</f>
        <v>3</v>
      </c>
      <c r="S1249" s="43">
        <f t="shared" si="103"/>
        <v>2</v>
      </c>
      <c r="T1249" s="46">
        <f t="shared" si="99"/>
        <v>8.2518043985458469</v>
      </c>
      <c r="U1249" s="43">
        <v>20.33998981917804</v>
      </c>
      <c r="V1249" s="43"/>
    </row>
    <row r="1250" spans="1:22" ht="15.75" x14ac:dyDescent="0.25">
      <c r="A1250" s="43">
        <f t="shared" si="106"/>
        <v>1974</v>
      </c>
      <c r="B1250" s="43">
        <f t="shared" si="107"/>
        <v>7</v>
      </c>
      <c r="C1250" s="46">
        <f>Shiller!B1251</f>
        <v>79.31</v>
      </c>
      <c r="D1250" s="44">
        <f>Shiller!C1251/12</f>
        <v>0.29416666666666663</v>
      </c>
      <c r="E1250" s="47">
        <f t="shared" si="105"/>
        <v>3.7090740974236114E-3</v>
      </c>
      <c r="F1250" s="46">
        <f>Shiller!E1251</f>
        <v>49.4</v>
      </c>
      <c r="G1250" s="44">
        <f t="shared" si="104"/>
        <v>0.95084865296515775</v>
      </c>
      <c r="H1250" s="44">
        <f>'x calcs'!J322</f>
        <v>2.0847749510763229</v>
      </c>
      <c r="I1250" s="43">
        <f t="shared" si="97"/>
        <v>0.77009059717245187</v>
      </c>
      <c r="J1250" s="43">
        <f t="shared" si="98"/>
        <v>0.95464857993755126</v>
      </c>
      <c r="K1250" s="43">
        <f>PCE!B202</f>
        <v>939.8</v>
      </c>
      <c r="L1250" s="43">
        <f>y!B214</f>
        <v>1258</v>
      </c>
      <c r="M1250" s="43">
        <v>1</v>
      </c>
      <c r="N1250" s="48">
        <f t="shared" si="100"/>
        <v>0.74705882352941178</v>
      </c>
      <c r="O1250" s="46">
        <f>Shiller!B1251/Shiller!C1251</f>
        <v>22.467422096317282</v>
      </c>
      <c r="P1250" s="44">
        <f t="shared" si="101"/>
        <v>-4.9151347034842252E-2</v>
      </c>
      <c r="Q1250" s="161">
        <f t="shared" si="102"/>
        <v>3.9896226850615304</v>
      </c>
      <c r="R1250" s="43">
        <f>SS!I323</f>
        <v>2</v>
      </c>
      <c r="S1250" s="43">
        <f t="shared" si="103"/>
        <v>2</v>
      </c>
      <c r="T1250" s="46">
        <f t="shared" si="99"/>
        <v>6.8781256626538552</v>
      </c>
      <c r="U1250" s="43">
        <v>22.781335828455184</v>
      </c>
      <c r="V1250" s="43"/>
    </row>
    <row r="1251" spans="1:22" ht="15.75" x14ac:dyDescent="0.25">
      <c r="A1251" s="43">
        <f t="shared" si="106"/>
        <v>1974</v>
      </c>
      <c r="B1251" s="43">
        <f t="shared" si="107"/>
        <v>8</v>
      </c>
      <c r="C1251" s="46">
        <f>Shiller!B1252</f>
        <v>76.03</v>
      </c>
      <c r="D1251" s="44">
        <f>Shiller!C1252/12</f>
        <v>0.29666666666666669</v>
      </c>
      <c r="E1251" s="47">
        <f t="shared" si="105"/>
        <v>3.9019685211977729E-3</v>
      </c>
      <c r="F1251" s="46">
        <f>Shiller!E1252</f>
        <v>50</v>
      </c>
      <c r="G1251" s="44">
        <f t="shared" si="104"/>
        <v>0.8892400319754511</v>
      </c>
      <c r="H1251" s="44">
        <f>'x calcs'!J323</f>
        <v>2.0764442502070111</v>
      </c>
      <c r="I1251" s="43">
        <f t="shared" si="97"/>
        <v>0.73230957192730017</v>
      </c>
      <c r="J1251" s="43">
        <f t="shared" si="98"/>
        <v>0.89279201107342954</v>
      </c>
      <c r="K1251" s="43">
        <f>PCE!B203</f>
        <v>956.6</v>
      </c>
      <c r="L1251" s="43">
        <f>y!B215</f>
        <v>1265.3</v>
      </c>
      <c r="M1251" s="43">
        <v>1</v>
      </c>
      <c r="N1251" s="48">
        <f t="shared" si="100"/>
        <v>0.75602623883663955</v>
      </c>
      <c r="O1251" s="46">
        <f>Shiller!B1252/Shiller!C1252</f>
        <v>21.356741573033709</v>
      </c>
      <c r="P1251" s="44">
        <f t="shared" si="101"/>
        <v>-0.1107599680245489</v>
      </c>
      <c r="Q1251" s="161">
        <f t="shared" si="102"/>
        <v>6.2143173935478453</v>
      </c>
      <c r="R1251" s="43">
        <f>SS!I324</f>
        <v>2</v>
      </c>
      <c r="S1251" s="43">
        <f t="shared" si="103"/>
        <v>2</v>
      </c>
      <c r="T1251" s="46">
        <f t="shared" si="99"/>
        <v>6.8781256626538552</v>
      </c>
      <c r="U1251" s="43">
        <v>22.781335828455184</v>
      </c>
      <c r="V1251" s="43"/>
    </row>
    <row r="1252" spans="1:22" ht="15.75" x14ac:dyDescent="0.25">
      <c r="A1252" s="43">
        <f t="shared" si="106"/>
        <v>1974</v>
      </c>
      <c r="B1252" s="43">
        <f t="shared" si="107"/>
        <v>9</v>
      </c>
      <c r="C1252" s="46">
        <f>Shiller!B1253</f>
        <v>68.12</v>
      </c>
      <c r="D1252" s="44">
        <f>Shiller!C1253/12</f>
        <v>0.29916666666666664</v>
      </c>
      <c r="E1252" s="47">
        <f t="shared" si="105"/>
        <v>4.3917596398512426E-3</v>
      </c>
      <c r="F1252" s="46">
        <f>Shiller!E1253</f>
        <v>50.6</v>
      </c>
      <c r="G1252" s="44">
        <f t="shared" si="104"/>
        <v>1.0137949884303017</v>
      </c>
      <c r="H1252" s="44">
        <f>'x calcs'!J324</f>
        <v>2.0681468385792736</v>
      </c>
      <c r="I1252" s="43">
        <f t="shared" si="97"/>
        <v>0.65094268655186449</v>
      </c>
      <c r="J1252" s="43">
        <f t="shared" si="98"/>
        <v>1.017844717362216</v>
      </c>
      <c r="K1252" s="43">
        <f>PCE!B204</f>
        <v>956.8</v>
      </c>
      <c r="L1252" s="43">
        <f>y!B216</f>
        <v>1276.5</v>
      </c>
      <c r="M1252" s="43">
        <v>1</v>
      </c>
      <c r="N1252" s="48">
        <f t="shared" si="100"/>
        <v>0.74954954954954955</v>
      </c>
      <c r="O1252" s="46">
        <f>Shiller!B1253/Shiller!C1253</f>
        <v>18.974930362116993</v>
      </c>
      <c r="P1252" s="44">
        <f t="shared" si="101"/>
        <v>1.3794988430301691E-2</v>
      </c>
      <c r="Q1252" s="161">
        <f t="shared" si="102"/>
        <v>5.5428352630664222</v>
      </c>
      <c r="R1252" s="43">
        <f>SS!I325</f>
        <v>2</v>
      </c>
      <c r="S1252" s="43">
        <f t="shared" si="103"/>
        <v>1</v>
      </c>
      <c r="T1252" s="46">
        <f t="shared" si="99"/>
        <v>6.8781256626538552</v>
      </c>
      <c r="U1252" s="43">
        <v>22.781335828455184</v>
      </c>
      <c r="V1252" s="43"/>
    </row>
    <row r="1253" spans="1:22" ht="15.75" x14ac:dyDescent="0.25">
      <c r="A1253" s="43">
        <f t="shared" si="106"/>
        <v>1974</v>
      </c>
      <c r="B1253" s="43">
        <f t="shared" si="107"/>
        <v>10</v>
      </c>
      <c r="C1253" s="46">
        <f>Shiller!B1254</f>
        <v>69.44</v>
      </c>
      <c r="D1253" s="44">
        <f>Shiller!C1254/12</f>
        <v>0.29944416666666668</v>
      </c>
      <c r="E1253" s="47">
        <f t="shared" si="105"/>
        <v>4.3122719854070662E-3</v>
      </c>
      <c r="F1253" s="46">
        <f>Shiller!E1254</f>
        <v>51.1</v>
      </c>
      <c r="G1253" s="44">
        <f t="shared" si="104"/>
        <v>1.0294101423267785</v>
      </c>
      <c r="H1253" s="44">
        <f>'x calcs'!J325</f>
        <v>2.0598825831702561</v>
      </c>
      <c r="I1253" s="43">
        <f t="shared" si="97"/>
        <v>0.65969979099372922</v>
      </c>
      <c r="J1253" s="43">
        <f t="shared" si="98"/>
        <v>1.0286904885306885</v>
      </c>
      <c r="K1253" s="43">
        <f>PCE!B205</f>
        <v>961</v>
      </c>
      <c r="L1253" s="43">
        <f>y!B217</f>
        <v>1291.5</v>
      </c>
      <c r="M1253" s="43">
        <v>1</v>
      </c>
      <c r="N1253" s="48">
        <f t="shared" si="100"/>
        <v>0.74409601238869527</v>
      </c>
      <c r="O1253" s="46">
        <f>Shiller!B1254/Shiller!C1254</f>
        <v>19.324693251106911</v>
      </c>
      <c r="P1253" s="44">
        <f t="shared" si="101"/>
        <v>2.9410142326778521E-2</v>
      </c>
      <c r="Q1253" s="161">
        <f t="shared" si="102"/>
        <v>4.2855598503654688</v>
      </c>
      <c r="R1253" s="43">
        <f>SS!I326</f>
        <v>1</v>
      </c>
      <c r="S1253" s="43">
        <f t="shared" si="103"/>
        <v>1</v>
      </c>
      <c r="T1253" s="46">
        <f t="shared" si="99"/>
        <v>14.280684840159092</v>
      </c>
      <c r="U1253" s="43">
        <v>22.781335828455184</v>
      </c>
      <c r="V1253" s="43"/>
    </row>
    <row r="1254" spans="1:22" ht="15.75" x14ac:dyDescent="0.25">
      <c r="A1254" s="43">
        <f t="shared" si="106"/>
        <v>1974</v>
      </c>
      <c r="B1254" s="43">
        <f t="shared" si="107"/>
        <v>11</v>
      </c>
      <c r="C1254" s="46">
        <f>Shiller!B1255</f>
        <v>71.739999999999995</v>
      </c>
      <c r="D1254" s="44">
        <f>Shiller!C1255/12</f>
        <v>0.2997225</v>
      </c>
      <c r="E1254" s="47">
        <f t="shared" si="105"/>
        <v>4.1778993587956517E-3</v>
      </c>
      <c r="F1254" s="46">
        <f>Shiller!E1255</f>
        <v>51.5</v>
      </c>
      <c r="G1254" s="44">
        <f t="shared" si="104"/>
        <v>0.93187629427986862</v>
      </c>
      <c r="H1254" s="44">
        <f>'x calcs'!J326</f>
        <v>2.0613297071880607</v>
      </c>
      <c r="I1254" s="43">
        <f t="shared" ref="I1254:I1317" si="108">C1254/(F1254*H1254)</f>
        <v>0.67578209535345135</v>
      </c>
      <c r="J1254" s="43">
        <f t="shared" ref="J1254:J1317" si="109">E1254+I1255/I1254</f>
        <v>0.93122501824969861</v>
      </c>
      <c r="K1254" s="43">
        <f>PCE!B206</f>
        <v>958</v>
      </c>
      <c r="L1254" s="43">
        <f>y!B218</f>
        <v>1293.7</v>
      </c>
      <c r="M1254" s="43">
        <v>1</v>
      </c>
      <c r="N1254" s="48">
        <f t="shared" si="100"/>
        <v>0.74051171059751097</v>
      </c>
      <c r="O1254" s="46">
        <f>Shiller!B1255/Shiller!C1255</f>
        <v>19.946228038713585</v>
      </c>
      <c r="P1254" s="44">
        <f t="shared" si="101"/>
        <v>-6.8123705720131378E-2</v>
      </c>
      <c r="Q1254" s="161">
        <f t="shared" si="102"/>
        <v>3.3441752461524277</v>
      </c>
      <c r="R1254" s="43">
        <f>SS!I327</f>
        <v>1</v>
      </c>
      <c r="S1254" s="43">
        <f t="shared" si="103"/>
        <v>1</v>
      </c>
      <c r="T1254" s="46">
        <f t="shared" si="99"/>
        <v>14.280684840159092</v>
      </c>
      <c r="U1254" s="43">
        <v>22.781335828455184</v>
      </c>
      <c r="V1254" s="43"/>
    </row>
    <row r="1255" spans="1:22" ht="15.75" x14ac:dyDescent="0.25">
      <c r="A1255" s="43">
        <f t="shared" si="106"/>
        <v>1974</v>
      </c>
      <c r="B1255" s="43">
        <f t="shared" si="107"/>
        <v>12</v>
      </c>
      <c r="C1255" s="46">
        <f>Shiller!B1256</f>
        <v>67.069999999999993</v>
      </c>
      <c r="D1255" s="44">
        <f>Shiller!C1256/12</f>
        <v>0.3</v>
      </c>
      <c r="E1255" s="47">
        <f t="shared" si="105"/>
        <v>4.4729387207395263E-3</v>
      </c>
      <c r="F1255" s="46">
        <f>Shiller!E1256</f>
        <v>51.9</v>
      </c>
      <c r="G1255" s="44">
        <f t="shared" si="104"/>
        <v>1.0821747239183745</v>
      </c>
      <c r="H1255" s="44">
        <f>'x calcs'!J327</f>
        <v>2.0627778478501826</v>
      </c>
      <c r="I1255" s="43">
        <f t="shared" si="108"/>
        <v>0.6264818444954745</v>
      </c>
      <c r="J1255" s="43">
        <f t="shared" si="109"/>
        <v>1.0814181403733203</v>
      </c>
      <c r="K1255" s="43">
        <f>PCE!B207</f>
        <v>963.6</v>
      </c>
      <c r="L1255" s="43">
        <f>y!B219</f>
        <v>1302.9000000000001</v>
      </c>
      <c r="M1255" s="43">
        <v>1</v>
      </c>
      <c r="N1255" s="48">
        <f t="shared" si="100"/>
        <v>0.73958093483766973</v>
      </c>
      <c r="O1255" s="46">
        <f>Shiller!B1256/Shiller!C1256</f>
        <v>18.630555555555553</v>
      </c>
      <c r="P1255" s="44">
        <f t="shared" si="101"/>
        <v>8.2174723918374548E-2</v>
      </c>
      <c r="Q1255" s="161">
        <f t="shared" si="102"/>
        <v>3.533604731269345</v>
      </c>
      <c r="R1255" s="43">
        <f>SS!I328</f>
        <v>1</v>
      </c>
      <c r="S1255" s="43">
        <f t="shared" si="103"/>
        <v>1</v>
      </c>
      <c r="T1255" s="46">
        <f t="shared" si="99"/>
        <v>14.280684840159092</v>
      </c>
      <c r="U1255" s="43">
        <v>22.781335828455184</v>
      </c>
      <c r="V1255" s="43"/>
    </row>
    <row r="1256" spans="1:22" ht="15.75" x14ac:dyDescent="0.25">
      <c r="A1256" s="43">
        <f t="shared" si="106"/>
        <v>1975</v>
      </c>
      <c r="B1256" s="43">
        <f t="shared" si="107"/>
        <v>1</v>
      </c>
      <c r="C1256" s="46">
        <f>Shiller!B1257</f>
        <v>72.56</v>
      </c>
      <c r="D1256" s="44">
        <f>Shiller!C1257/12</f>
        <v>0.30194416666666668</v>
      </c>
      <c r="E1256" s="47">
        <f t="shared" si="105"/>
        <v>4.1613032892319005E-3</v>
      </c>
      <c r="F1256" s="46">
        <f>Shiller!E1257</f>
        <v>52.1</v>
      </c>
      <c r="G1256" s="44">
        <f t="shared" si="104"/>
        <v>1.0996645321441694</v>
      </c>
      <c r="H1256" s="44">
        <f>'x calcs'!J328</f>
        <v>2.0642270058708427</v>
      </c>
      <c r="I1256" s="43">
        <f t="shared" si="108"/>
        <v>0.67468661635185945</v>
      </c>
      <c r="J1256" s="43">
        <f t="shared" si="109"/>
        <v>1.0979527947762171</v>
      </c>
      <c r="K1256" s="43">
        <f>PCE!B208</f>
        <v>977.4</v>
      </c>
      <c r="L1256" s="43">
        <f>y!B220</f>
        <v>1310</v>
      </c>
      <c r="M1256" s="43">
        <v>1</v>
      </c>
      <c r="N1256" s="48">
        <f t="shared" si="100"/>
        <v>0.74610687022900757</v>
      </c>
      <c r="O1256" s="46">
        <f>Shiller!B1257/Shiller!C1257</f>
        <v>20.025777392619496</v>
      </c>
      <c r="P1256" s="44">
        <f t="shared" si="101"/>
        <v>9.9664532144169371E-2</v>
      </c>
      <c r="Q1256" s="161">
        <f t="shared" si="102"/>
        <v>4.5053224314993461</v>
      </c>
      <c r="R1256" s="43">
        <f>SS!I329</f>
        <v>1</v>
      </c>
      <c r="S1256" s="43">
        <f t="shared" si="103"/>
        <v>1</v>
      </c>
      <c r="T1256" s="46">
        <f t="shared" ref="T1256:T1319" si="110">INDEX($Y$1068:$Y$1072,R1256)</f>
        <v>14.280684840159092</v>
      </c>
      <c r="U1256" s="43">
        <v>20.568280584076582</v>
      </c>
      <c r="V1256" s="43"/>
    </row>
    <row r="1257" spans="1:22" ht="15.75" x14ac:dyDescent="0.25">
      <c r="A1257" s="43">
        <f t="shared" si="106"/>
        <v>1975</v>
      </c>
      <c r="B1257" s="43">
        <f t="shared" si="107"/>
        <v>2</v>
      </c>
      <c r="C1257" s="46">
        <f>Shiller!B1258</f>
        <v>80.099999999999994</v>
      </c>
      <c r="D1257" s="44">
        <f>Shiller!C1258/12</f>
        <v>0.30388916666666665</v>
      </c>
      <c r="E1257" s="47">
        <f t="shared" si="105"/>
        <v>3.7938722430295464E-3</v>
      </c>
      <c r="F1257" s="46">
        <f>Shiller!E1258</f>
        <v>52.5</v>
      </c>
      <c r="G1257" s="44">
        <f t="shared" si="104"/>
        <v>1.0457670225034961</v>
      </c>
      <c r="H1257" s="44">
        <f>'x calcs'!J329</f>
        <v>2.0674574337260472</v>
      </c>
      <c r="I1257" s="43">
        <f t="shared" si="108"/>
        <v>0.73796648038580781</v>
      </c>
      <c r="J1257" s="43">
        <f t="shared" si="109"/>
        <v>1.044138926546565</v>
      </c>
      <c r="K1257" s="43">
        <f>PCE!B209</f>
        <v>991.3</v>
      </c>
      <c r="L1257" s="43">
        <f>y!B221</f>
        <v>1316.2</v>
      </c>
      <c r="M1257" s="43">
        <v>1</v>
      </c>
      <c r="N1257" s="48">
        <f t="shared" ref="N1257:N1320" si="111">K1257/L1257</f>
        <v>0.75315301625892717</v>
      </c>
      <c r="O1257" s="46">
        <f>Shiller!B1258/Shiller!C1258</f>
        <v>21.965245004346432</v>
      </c>
      <c r="P1257" s="44">
        <f t="shared" ref="P1257:P1320" si="112">G1257-1</f>
        <v>4.5767022503496069E-2</v>
      </c>
      <c r="Q1257" s="161">
        <f t="shared" ref="Q1257:Q1320" si="113">1200*SUMPRODUCT(M1257:O1257,$X$1093:$Z$1093)</f>
        <v>5.4272986849612241</v>
      </c>
      <c r="R1257" s="43">
        <f>SS!I330</f>
        <v>1</v>
      </c>
      <c r="S1257" s="43">
        <f t="shared" ref="S1257:S1320" si="114">R1258</f>
        <v>1</v>
      </c>
      <c r="T1257" s="46">
        <f t="shared" si="110"/>
        <v>14.280684840159092</v>
      </c>
      <c r="U1257" s="43">
        <v>20.568280584076582</v>
      </c>
      <c r="V1257" s="43"/>
    </row>
    <row r="1258" spans="1:22" ht="15.75" x14ac:dyDescent="0.25">
      <c r="A1258" s="43">
        <f t="shared" si="106"/>
        <v>1975</v>
      </c>
      <c r="B1258" s="43">
        <f t="shared" si="107"/>
        <v>3</v>
      </c>
      <c r="C1258" s="46">
        <f>Shiller!B1259</f>
        <v>83.78</v>
      </c>
      <c r="D1258" s="44">
        <f>Shiller!C1259/12</f>
        <v>0.30583333333333335</v>
      </c>
      <c r="E1258" s="47">
        <f t="shared" si="105"/>
        <v>3.6504336754993238E-3</v>
      </c>
      <c r="F1258" s="46">
        <f>Shiller!E1259</f>
        <v>52.7</v>
      </c>
      <c r="G1258" s="44">
        <f t="shared" si="104"/>
        <v>1.0110471577448843</v>
      </c>
      <c r="H1258" s="44">
        <f>'x calcs'!J330</f>
        <v>2.0706929170640538</v>
      </c>
      <c r="I1258" s="43">
        <f t="shared" si="108"/>
        <v>0.76773977811116223</v>
      </c>
      <c r="J1258" s="43">
        <f t="shared" si="109"/>
        <v>1.0094730878822655</v>
      </c>
      <c r="K1258" s="43">
        <f>PCE!B210</f>
        <v>992.6</v>
      </c>
      <c r="L1258" s="43">
        <f>y!B222</f>
        <v>1321.6</v>
      </c>
      <c r="M1258" s="43">
        <v>1</v>
      </c>
      <c r="N1258" s="48">
        <f t="shared" si="111"/>
        <v>0.75105932203389836</v>
      </c>
      <c r="O1258" s="46">
        <f>Shiller!B1259/Shiller!C1259</f>
        <v>22.8283378746594</v>
      </c>
      <c r="P1258" s="44">
        <f t="shared" si="112"/>
        <v>1.1047157744884295E-2</v>
      </c>
      <c r="Q1258" s="161">
        <f t="shared" si="113"/>
        <v>4.7305233552611332</v>
      </c>
      <c r="R1258" s="43">
        <f>SS!I331</f>
        <v>1</v>
      </c>
      <c r="S1258" s="43">
        <f t="shared" si="114"/>
        <v>1</v>
      </c>
      <c r="T1258" s="46">
        <f t="shared" si="110"/>
        <v>14.280684840159092</v>
      </c>
      <c r="U1258" s="43">
        <v>20.568280584076582</v>
      </c>
      <c r="V1258" s="43"/>
    </row>
    <row r="1259" spans="1:22" ht="15.75" x14ac:dyDescent="0.25">
      <c r="A1259" s="43">
        <f t="shared" si="106"/>
        <v>1975</v>
      </c>
      <c r="B1259" s="43">
        <f t="shared" si="107"/>
        <v>4</v>
      </c>
      <c r="C1259" s="46">
        <f>Shiller!B1260</f>
        <v>84.72</v>
      </c>
      <c r="D1259" s="44">
        <f>Shiller!C1260/12</f>
        <v>0.30694416666666668</v>
      </c>
      <c r="E1259" s="47">
        <f t="shared" si="105"/>
        <v>3.6230425716084359E-3</v>
      </c>
      <c r="F1259" s="46">
        <f>Shiller!E1260</f>
        <v>52.9</v>
      </c>
      <c r="G1259" s="44">
        <f t="shared" si="104"/>
        <v>1.0611291484879573</v>
      </c>
      <c r="H1259" s="44">
        <f>'x calcs'!J331</f>
        <v>2.0739334637964788</v>
      </c>
      <c r="I1259" s="43">
        <f t="shared" si="108"/>
        <v>0.77221006135988302</v>
      </c>
      <c r="J1259" s="43">
        <f t="shared" si="109"/>
        <v>1.0555799582756802</v>
      </c>
      <c r="K1259" s="43">
        <f>PCE!B211</f>
        <v>997.2</v>
      </c>
      <c r="L1259" s="43">
        <f>y!B223</f>
        <v>1328.3</v>
      </c>
      <c r="M1259" s="43">
        <v>1</v>
      </c>
      <c r="N1259" s="48">
        <f t="shared" si="111"/>
        <v>0.7507340209290071</v>
      </c>
      <c r="O1259" s="46">
        <f>Shiller!B1260/Shiller!C1260</f>
        <v>23.000925792693025</v>
      </c>
      <c r="P1259" s="44">
        <f t="shared" si="112"/>
        <v>6.1129148487957252E-2</v>
      </c>
      <c r="Q1259" s="161">
        <f t="shared" si="113"/>
        <v>4.6109583891234029</v>
      </c>
      <c r="R1259" s="43">
        <f>SS!I332</f>
        <v>1</v>
      </c>
      <c r="S1259" s="43">
        <f t="shared" si="114"/>
        <v>1</v>
      </c>
      <c r="T1259" s="46">
        <f t="shared" si="110"/>
        <v>14.280684840159092</v>
      </c>
      <c r="U1259" s="43">
        <v>20.568280584076582</v>
      </c>
      <c r="V1259" s="43"/>
    </row>
    <row r="1260" spans="1:22" ht="15.75" x14ac:dyDescent="0.25">
      <c r="A1260" s="43">
        <f t="shared" si="106"/>
        <v>1975</v>
      </c>
      <c r="B1260" s="43">
        <f t="shared" si="107"/>
        <v>5</v>
      </c>
      <c r="C1260" s="46">
        <f>Shiller!B1261</f>
        <v>90.1</v>
      </c>
      <c r="D1260" s="44">
        <f>Shiller!C1261/12</f>
        <v>0.30805583333333336</v>
      </c>
      <c r="E1260" s="47">
        <f t="shared" si="105"/>
        <v>3.4190436551979285E-3</v>
      </c>
      <c r="F1260" s="46">
        <f>Shiller!E1261</f>
        <v>53.2</v>
      </c>
      <c r="G1260" s="44">
        <f t="shared" si="104"/>
        <v>1.021293047664011</v>
      </c>
      <c r="H1260" s="44">
        <f>'x calcs'!J332</f>
        <v>2.0848736944336914</v>
      </c>
      <c r="I1260" s="43">
        <f t="shared" si="108"/>
        <v>0.81233171442379448</v>
      </c>
      <c r="J1260" s="43">
        <f t="shared" si="109"/>
        <v>1.0159518241677337</v>
      </c>
      <c r="K1260" s="43">
        <f>PCE!B212</f>
        <v>1021.2</v>
      </c>
      <c r="L1260" s="43">
        <f>y!B224</f>
        <v>1341.4</v>
      </c>
      <c r="M1260" s="43">
        <v>1</v>
      </c>
      <c r="N1260" s="48">
        <f t="shared" si="111"/>
        <v>0.76129417026986723</v>
      </c>
      <c r="O1260" s="46">
        <f>Shiller!B1261/Shiller!C1261</f>
        <v>24.373287309930287</v>
      </c>
      <c r="P1260" s="44">
        <f t="shared" si="112"/>
        <v>2.1293047664010967E-2</v>
      </c>
      <c r="Q1260" s="161">
        <f t="shared" si="113"/>
        <v>6.4434484201664191</v>
      </c>
      <c r="R1260" s="43">
        <f>SS!I333</f>
        <v>1</v>
      </c>
      <c r="S1260" s="43">
        <f t="shared" si="114"/>
        <v>1</v>
      </c>
      <c r="T1260" s="46">
        <f t="shared" si="110"/>
        <v>14.280684840159092</v>
      </c>
      <c r="U1260" s="43">
        <v>20.568280584076582</v>
      </c>
      <c r="V1260" s="43"/>
    </row>
    <row r="1261" spans="1:22" ht="15.75" x14ac:dyDescent="0.25">
      <c r="A1261" s="43">
        <f t="shared" si="106"/>
        <v>1975</v>
      </c>
      <c r="B1261" s="43">
        <f t="shared" si="107"/>
        <v>6</v>
      </c>
      <c r="C1261" s="46">
        <f>Shiller!B1262</f>
        <v>92.4</v>
      </c>
      <c r="D1261" s="44">
        <f>Shiller!C1262/12</f>
        <v>0.30916666666666665</v>
      </c>
      <c r="E1261" s="47">
        <f t="shared" si="105"/>
        <v>3.3459595959595954E-3</v>
      </c>
      <c r="F1261" s="46">
        <f>Shiller!E1262</f>
        <v>53.6</v>
      </c>
      <c r="G1261" s="44">
        <f t="shared" si="104"/>
        <v>0.99323909229352036</v>
      </c>
      <c r="H1261" s="44">
        <f>'x calcs'!J333</f>
        <v>2.0958716360093139</v>
      </c>
      <c r="I1261" s="43">
        <f t="shared" si="108"/>
        <v>0.82251248950403977</v>
      </c>
      <c r="J1261" s="43">
        <f t="shared" si="109"/>
        <v>0.98804469648584237</v>
      </c>
      <c r="K1261" s="43">
        <f>PCE!B213</f>
        <v>1029.0999999999999</v>
      </c>
      <c r="L1261" s="43">
        <f>y!B225</f>
        <v>1372.9</v>
      </c>
      <c r="M1261" s="43">
        <v>1</v>
      </c>
      <c r="N1261" s="48">
        <f t="shared" si="111"/>
        <v>0.74958117852720507</v>
      </c>
      <c r="O1261" s="46">
        <f>Shiller!B1262/Shiller!C1262</f>
        <v>24.905660377358494</v>
      </c>
      <c r="P1261" s="44">
        <f t="shared" si="112"/>
        <v>-6.7609077064796352E-3</v>
      </c>
      <c r="Q1261" s="161">
        <f t="shared" si="113"/>
        <v>3.8073830752159328</v>
      </c>
      <c r="R1261" s="43">
        <f>SS!I334</f>
        <v>1</v>
      </c>
      <c r="S1261" s="43">
        <f t="shared" si="114"/>
        <v>1</v>
      </c>
      <c r="T1261" s="46">
        <f t="shared" si="110"/>
        <v>14.280684840159092</v>
      </c>
      <c r="U1261" s="43">
        <v>20.568280584076582</v>
      </c>
      <c r="V1261" s="43"/>
    </row>
    <row r="1262" spans="1:22" ht="15.75" x14ac:dyDescent="0.25">
      <c r="A1262" s="43">
        <f t="shared" si="106"/>
        <v>1975</v>
      </c>
      <c r="B1262" s="43">
        <f t="shared" si="107"/>
        <v>7</v>
      </c>
      <c r="C1262" s="46">
        <f>Shiller!B1263</f>
        <v>92.49</v>
      </c>
      <c r="D1262" s="44">
        <f>Shiller!C1263/12</f>
        <v>0.30916666666666665</v>
      </c>
      <c r="E1262" s="47">
        <f t="shared" si="105"/>
        <v>3.3427037157170146E-3</v>
      </c>
      <c r="F1262" s="46">
        <f>Shiller!E1263</f>
        <v>54.2</v>
      </c>
      <c r="G1262" s="44">
        <f t="shared" si="104"/>
        <v>0.92833086131256637</v>
      </c>
      <c r="H1262" s="44">
        <f>'x calcs'!J334</f>
        <v>2.1069275929549915</v>
      </c>
      <c r="I1262" s="43">
        <f t="shared" si="108"/>
        <v>0.80992700949078089</v>
      </c>
      <c r="J1262" s="43">
        <f t="shared" si="109"/>
        <v>0.92437282440096546</v>
      </c>
      <c r="K1262" s="43">
        <f>PCE!B214</f>
        <v>1042.2</v>
      </c>
      <c r="L1262" s="43">
        <f>y!B226</f>
        <v>1369.9</v>
      </c>
      <c r="M1262" s="43">
        <v>1</v>
      </c>
      <c r="N1262" s="48">
        <f t="shared" si="111"/>
        <v>0.76078545879261261</v>
      </c>
      <c r="O1262" s="46">
        <f>Shiller!B1263/Shiller!C1263</f>
        <v>24.929919137466307</v>
      </c>
      <c r="P1262" s="44">
        <f t="shared" si="112"/>
        <v>-7.1669138687433631E-2</v>
      </c>
      <c r="Q1262" s="161">
        <f t="shared" si="113"/>
        <v>6.1722421871653115</v>
      </c>
      <c r="R1262" s="43">
        <f>SS!I335</f>
        <v>1</v>
      </c>
      <c r="S1262" s="43">
        <f t="shared" si="114"/>
        <v>1</v>
      </c>
      <c r="T1262" s="46">
        <f t="shared" si="110"/>
        <v>14.280684840159092</v>
      </c>
      <c r="U1262" s="43">
        <v>15.940510846165168</v>
      </c>
      <c r="V1262" s="43"/>
    </row>
    <row r="1263" spans="1:22" ht="15.75" x14ac:dyDescent="0.25">
      <c r="A1263" s="43">
        <f t="shared" si="106"/>
        <v>1975</v>
      </c>
      <c r="B1263" s="43">
        <f t="shared" si="107"/>
        <v>8</v>
      </c>
      <c r="C1263" s="46">
        <f>Shiller!B1264</f>
        <v>85.71</v>
      </c>
      <c r="D1263" s="44">
        <f>Shiller!C1264/12</f>
        <v>0.30916666666666665</v>
      </c>
      <c r="E1263" s="47">
        <f t="shared" si="105"/>
        <v>3.6071248006844785E-3</v>
      </c>
      <c r="F1263" s="46">
        <f>Shiller!E1264</f>
        <v>54.3</v>
      </c>
      <c r="G1263" s="44">
        <f t="shared" si="104"/>
        <v>0.98604534927601084</v>
      </c>
      <c r="H1263" s="44">
        <f>'x calcs'!J335</f>
        <v>2.1159819083304563</v>
      </c>
      <c r="I1263" s="43">
        <f t="shared" si="108"/>
        <v>0.74596717129753631</v>
      </c>
      <c r="J1263" s="43">
        <f t="shared" si="109"/>
        <v>0.98184148274658001</v>
      </c>
      <c r="K1263" s="43">
        <f>PCE!B215</f>
        <v>1049.4000000000001</v>
      </c>
      <c r="L1263" s="43">
        <f>y!B227</f>
        <v>1385.9</v>
      </c>
      <c r="M1263" s="43">
        <v>1</v>
      </c>
      <c r="N1263" s="48">
        <f t="shared" si="111"/>
        <v>0.75719748899632011</v>
      </c>
      <c r="O1263" s="46">
        <f>Shiller!B1264/Shiller!C1264</f>
        <v>23.102425876010781</v>
      </c>
      <c r="P1263" s="44">
        <f t="shared" si="112"/>
        <v>-1.3954650723989159E-2</v>
      </c>
      <c r="Q1263" s="161">
        <f t="shared" si="113"/>
        <v>5.9494814780785692</v>
      </c>
      <c r="R1263" s="43">
        <f>SS!I336</f>
        <v>1</v>
      </c>
      <c r="S1263" s="43">
        <f t="shared" si="114"/>
        <v>1</v>
      </c>
      <c r="T1263" s="46">
        <f t="shared" si="110"/>
        <v>14.280684840159092</v>
      </c>
      <c r="U1263" s="43">
        <v>15.940510846165168</v>
      </c>
      <c r="V1263" s="43"/>
    </row>
    <row r="1264" spans="1:22" ht="15.75" x14ac:dyDescent="0.25">
      <c r="A1264" s="43">
        <f t="shared" si="106"/>
        <v>1975</v>
      </c>
      <c r="B1264" s="43">
        <f t="shared" si="107"/>
        <v>9</v>
      </c>
      <c r="C1264" s="46">
        <f>Shiller!B1265</f>
        <v>84.67</v>
      </c>
      <c r="D1264" s="44">
        <f>Shiller!C1265/12</f>
        <v>0.30916666666666665</v>
      </c>
      <c r="E1264" s="47">
        <f t="shared" si="105"/>
        <v>3.6514310460218097E-3</v>
      </c>
      <c r="F1264" s="46">
        <f>Shiller!E1265</f>
        <v>54.6</v>
      </c>
      <c r="G1264" s="44">
        <f t="shared" si="104"/>
        <v>1.0439964284354366</v>
      </c>
      <c r="H1264" s="44">
        <f>'x calcs'!J336</f>
        <v>2.1250751337411744</v>
      </c>
      <c r="I1264" s="43">
        <f t="shared" si="108"/>
        <v>0.72973071686296131</v>
      </c>
      <c r="J1264" s="43">
        <f t="shared" si="109"/>
        <v>1.0395447780368361</v>
      </c>
      <c r="K1264" s="43">
        <f>PCE!B216</f>
        <v>1057.2</v>
      </c>
      <c r="L1264" s="43">
        <f>y!B228</f>
        <v>1396.4</v>
      </c>
      <c r="M1264" s="43">
        <v>1</v>
      </c>
      <c r="N1264" s="48">
        <f t="shared" si="111"/>
        <v>0.75708965912346027</v>
      </c>
      <c r="O1264" s="46">
        <f>Shiller!B1265/Shiller!C1265</f>
        <v>22.822102425876011</v>
      </c>
      <c r="P1264" s="44">
        <f t="shared" si="112"/>
        <v>4.3996428435436608E-2</v>
      </c>
      <c r="Q1264" s="161">
        <f t="shared" si="113"/>
        <v>6.0089983532587672</v>
      </c>
      <c r="R1264" s="43">
        <f>SS!I337</f>
        <v>1</v>
      </c>
      <c r="S1264" s="43">
        <f t="shared" si="114"/>
        <v>1</v>
      </c>
      <c r="T1264" s="46">
        <f t="shared" si="110"/>
        <v>14.280684840159092</v>
      </c>
      <c r="U1264" s="43">
        <v>15.940510846165168</v>
      </c>
      <c r="V1264" s="43"/>
    </row>
    <row r="1265" spans="1:22" ht="15.75" x14ac:dyDescent="0.25">
      <c r="A1265" s="43">
        <f t="shared" si="106"/>
        <v>1975</v>
      </c>
      <c r="B1265" s="43">
        <f t="shared" si="107"/>
        <v>10</v>
      </c>
      <c r="C1265" s="46">
        <f>Shiller!B1266</f>
        <v>88.57</v>
      </c>
      <c r="D1265" s="44">
        <f>Shiller!C1266/12</f>
        <v>0.30833333333333335</v>
      </c>
      <c r="E1265" s="47">
        <f t="shared" si="105"/>
        <v>3.4812389447141626E-3</v>
      </c>
      <c r="F1265" s="46">
        <f>Shiller!E1266</f>
        <v>54.9</v>
      </c>
      <c r="G1265" s="44">
        <f t="shared" si="104"/>
        <v>1.0130612219619983</v>
      </c>
      <c r="H1265" s="44">
        <f>'x calcs'!J337</f>
        <v>2.1342074363992189</v>
      </c>
      <c r="I1265" s="43">
        <f t="shared" si="108"/>
        <v>0.75592319469317926</v>
      </c>
      <c r="J1265" s="43">
        <f t="shared" si="109"/>
        <v>1.0104885240965884</v>
      </c>
      <c r="K1265" s="43">
        <f>PCE!B217</f>
        <v>1063.2</v>
      </c>
      <c r="L1265" s="43">
        <f>y!B229</f>
        <v>1410.9</v>
      </c>
      <c r="M1265" s="43">
        <v>1</v>
      </c>
      <c r="N1265" s="48">
        <f t="shared" si="111"/>
        <v>0.75356155645332767</v>
      </c>
      <c r="O1265" s="46">
        <f>Shiller!B1266/Shiller!C1266</f>
        <v>23.937837837837836</v>
      </c>
      <c r="P1265" s="44">
        <f t="shared" si="112"/>
        <v>1.3061221961998326E-2</v>
      </c>
      <c r="Q1265" s="161">
        <f t="shared" si="113"/>
        <v>4.9343401808387304</v>
      </c>
      <c r="R1265" s="43">
        <f>SS!I338</f>
        <v>1</v>
      </c>
      <c r="S1265" s="43">
        <f t="shared" si="114"/>
        <v>1</v>
      </c>
      <c r="T1265" s="46">
        <f t="shared" si="110"/>
        <v>14.280684840159092</v>
      </c>
      <c r="U1265" s="43">
        <v>15.940510846165168</v>
      </c>
      <c r="V1265" s="43"/>
    </row>
    <row r="1266" spans="1:22" ht="15.75" x14ac:dyDescent="0.25">
      <c r="A1266" s="43">
        <f t="shared" si="106"/>
        <v>1975</v>
      </c>
      <c r="B1266" s="43">
        <f t="shared" si="107"/>
        <v>11</v>
      </c>
      <c r="C1266" s="46">
        <f>Shiller!B1267</f>
        <v>90.07</v>
      </c>
      <c r="D1266" s="44">
        <f>Shiller!C1267/12</f>
        <v>0.3075</v>
      </c>
      <c r="E1266" s="47">
        <f t="shared" si="105"/>
        <v>3.4140113245253695E-3</v>
      </c>
      <c r="F1266" s="46">
        <f>Shiller!E1267</f>
        <v>55.3</v>
      </c>
      <c r="G1266" s="44">
        <f t="shared" si="104"/>
        <v>0.98465482802665005</v>
      </c>
      <c r="H1266" s="44">
        <f>'x calcs'!J338</f>
        <v>2.1396599003455332</v>
      </c>
      <c r="I1266" s="43">
        <f t="shared" si="108"/>
        <v>0.76122016407131021</v>
      </c>
      <c r="J1266" s="43">
        <f t="shared" si="109"/>
        <v>0.98215434644317212</v>
      </c>
      <c r="K1266" s="43">
        <f>PCE!B218</f>
        <v>1078</v>
      </c>
      <c r="L1266" s="43">
        <f>y!B230</f>
        <v>1419.9</v>
      </c>
      <c r="M1266" s="43">
        <v>1</v>
      </c>
      <c r="N1266" s="48">
        <f t="shared" si="111"/>
        <v>0.75920839495739134</v>
      </c>
      <c r="O1266" s="46">
        <f>Shiller!B1267/Shiller!C1267</f>
        <v>24.409214092140921</v>
      </c>
      <c r="P1266" s="44">
        <f t="shared" si="112"/>
        <v>-1.5345171973349947E-2</v>
      </c>
      <c r="Q1266" s="161">
        <f t="shared" si="113"/>
        <v>5.9913290616497008</v>
      </c>
      <c r="R1266" s="43">
        <f>SS!I339</f>
        <v>1</v>
      </c>
      <c r="S1266" s="43">
        <f t="shared" si="114"/>
        <v>1</v>
      </c>
      <c r="T1266" s="46">
        <f t="shared" si="110"/>
        <v>14.280684840159092</v>
      </c>
      <c r="U1266" s="43">
        <v>15.940510846165168</v>
      </c>
      <c r="V1266" s="43"/>
    </row>
    <row r="1267" spans="1:22" ht="15.75" x14ac:dyDescent="0.25">
      <c r="A1267" s="43">
        <f t="shared" si="106"/>
        <v>1975</v>
      </c>
      <c r="B1267" s="43">
        <f t="shared" si="107"/>
        <v>12</v>
      </c>
      <c r="C1267" s="46">
        <f>Shiller!B1268</f>
        <v>88.7</v>
      </c>
      <c r="D1267" s="44">
        <f>Shiller!C1268/12</f>
        <v>0.3066666666666667</v>
      </c>
      <c r="E1267" s="47">
        <f t="shared" si="105"/>
        <v>3.4573468620819245E-3</v>
      </c>
      <c r="F1267" s="46">
        <f>Shiller!E1268</f>
        <v>55.5</v>
      </c>
      <c r="G1267" s="44">
        <f t="shared" si="104"/>
        <v>1.0934888166130003</v>
      </c>
      <c r="H1267" s="44">
        <f>'x calcs'!J339</f>
        <v>2.1451262942232021</v>
      </c>
      <c r="I1267" s="43">
        <f t="shared" si="108"/>
        <v>0.74503687848222544</v>
      </c>
      <c r="J1267" s="43">
        <f t="shared" si="109"/>
        <v>1.0907111054037537</v>
      </c>
      <c r="K1267" s="43">
        <f>PCE!B219</f>
        <v>1094.4000000000001</v>
      </c>
      <c r="L1267" s="43">
        <f>y!B231</f>
        <v>1429.3</v>
      </c>
      <c r="M1267" s="43">
        <v>1</v>
      </c>
      <c r="N1267" s="48">
        <f t="shared" si="111"/>
        <v>0.76568949835583866</v>
      </c>
      <c r="O1267" s="46">
        <f>Shiller!B1268/Shiller!C1268</f>
        <v>24.103260869565219</v>
      </c>
      <c r="P1267" s="44">
        <f t="shared" si="112"/>
        <v>9.3488816613000347E-2</v>
      </c>
      <c r="Q1267" s="161">
        <f t="shared" si="113"/>
        <v>7.4532747598095224</v>
      </c>
      <c r="R1267" s="43">
        <f>SS!I340</f>
        <v>1</v>
      </c>
      <c r="S1267" s="43">
        <f t="shared" si="114"/>
        <v>1</v>
      </c>
      <c r="T1267" s="46">
        <f t="shared" si="110"/>
        <v>14.280684840159092</v>
      </c>
      <c r="U1267" s="43">
        <v>15.940510846165168</v>
      </c>
      <c r="V1267" s="43"/>
    </row>
    <row r="1268" spans="1:22" ht="15.75" x14ac:dyDescent="0.25">
      <c r="A1268" s="43">
        <f t="shared" si="106"/>
        <v>1976</v>
      </c>
      <c r="B1268" s="43">
        <f t="shared" si="107"/>
        <v>1</v>
      </c>
      <c r="C1268" s="46">
        <f>Shiller!B1269</f>
        <v>96.86</v>
      </c>
      <c r="D1268" s="44">
        <f>Shiller!C1269/12</f>
        <v>0.30694416666666668</v>
      </c>
      <c r="E1268" s="47">
        <f t="shared" si="105"/>
        <v>3.1689465895794618E-3</v>
      </c>
      <c r="F1268" s="46">
        <f>Shiller!E1269</f>
        <v>55.6</v>
      </c>
      <c r="G1268" s="44">
        <f t="shared" si="104"/>
        <v>1.0380587517031197</v>
      </c>
      <c r="H1268" s="44">
        <f>'x calcs'!J340</f>
        <v>2.1506066536203545</v>
      </c>
      <c r="I1268" s="43">
        <f t="shared" si="108"/>
        <v>0.81004414638195443</v>
      </c>
      <c r="J1268" s="43">
        <f t="shared" si="109"/>
        <v>1.0323159368668164</v>
      </c>
      <c r="K1268" s="43">
        <f>PCE!B220</f>
        <v>1109.5</v>
      </c>
      <c r="L1268" s="43">
        <f>y!B232</f>
        <v>1444.1</v>
      </c>
      <c r="M1268" s="43">
        <v>1</v>
      </c>
      <c r="N1268" s="48">
        <f t="shared" si="111"/>
        <v>0.76829859428017455</v>
      </c>
      <c r="O1268" s="46">
        <f>Shiller!B1269/Shiller!C1269</f>
        <v>26.296856377245589</v>
      </c>
      <c r="P1268" s="44">
        <f t="shared" si="112"/>
        <v>3.8058751703119675E-2</v>
      </c>
      <c r="Q1268" s="161">
        <f t="shared" si="113"/>
        <v>7.3612621642050993</v>
      </c>
      <c r="R1268" s="43">
        <f>SS!I341</f>
        <v>1</v>
      </c>
      <c r="S1268" s="43">
        <f t="shared" si="114"/>
        <v>2</v>
      </c>
      <c r="T1268" s="46">
        <f t="shared" si="110"/>
        <v>14.280684840159092</v>
      </c>
      <c r="U1268" s="43">
        <v>11.397205880163487</v>
      </c>
      <c r="V1268" s="43"/>
    </row>
    <row r="1269" spans="1:22" ht="15.75" x14ac:dyDescent="0.25">
      <c r="A1269" s="43">
        <f t="shared" si="106"/>
        <v>1976</v>
      </c>
      <c r="B1269" s="43">
        <f t="shared" si="107"/>
        <v>2</v>
      </c>
      <c r="C1269" s="46">
        <f>Shiller!B1270</f>
        <v>100.6</v>
      </c>
      <c r="D1269" s="44">
        <f>Shiller!C1270/12</f>
        <v>0.30722250000000001</v>
      </c>
      <c r="E1269" s="47">
        <f t="shared" si="105"/>
        <v>3.0539015904572568E-3</v>
      </c>
      <c r="F1269" s="46">
        <f>Shiller!E1270</f>
        <v>55.8</v>
      </c>
      <c r="G1269" s="44">
        <f t="shared" si="104"/>
        <v>1.0062262805545972</v>
      </c>
      <c r="H1269" s="44">
        <f>'x calcs'!J341</f>
        <v>2.1626074036727223</v>
      </c>
      <c r="I1269" s="43">
        <f t="shared" si="108"/>
        <v>0.83365449524068191</v>
      </c>
      <c r="J1269" s="43">
        <f t="shared" si="109"/>
        <v>1.0006594721921813</v>
      </c>
      <c r="K1269" s="43">
        <f>PCE!B221</f>
        <v>1110.0999999999999</v>
      </c>
      <c r="L1269" s="43">
        <f>y!B233</f>
        <v>1454.3</v>
      </c>
      <c r="M1269" s="43">
        <v>1</v>
      </c>
      <c r="N1269" s="48">
        <f t="shared" si="111"/>
        <v>0.76332256068211501</v>
      </c>
      <c r="O1269" s="46">
        <f>Shiller!B1270/Shiller!C1270</f>
        <v>27.287497931737853</v>
      </c>
      <c r="P1269" s="44">
        <f t="shared" si="112"/>
        <v>6.2262805545971744E-3</v>
      </c>
      <c r="Q1269" s="161">
        <f t="shared" si="113"/>
        <v>6.0168182182927934</v>
      </c>
      <c r="R1269" s="43">
        <f>SS!I342</f>
        <v>2</v>
      </c>
      <c r="S1269" s="43">
        <f t="shared" si="114"/>
        <v>2</v>
      </c>
      <c r="T1269" s="46">
        <f t="shared" si="110"/>
        <v>6.8781256626538552</v>
      </c>
      <c r="U1269" s="43">
        <v>11.397205880163487</v>
      </c>
      <c r="V1269" s="43"/>
    </row>
    <row r="1270" spans="1:22" ht="15.75" x14ac:dyDescent="0.25">
      <c r="A1270" s="43">
        <f t="shared" si="106"/>
        <v>1976</v>
      </c>
      <c r="B1270" s="43">
        <f t="shared" si="107"/>
        <v>3</v>
      </c>
      <c r="C1270" s="46">
        <f>Shiller!B1271</f>
        <v>101.1</v>
      </c>
      <c r="D1270" s="44">
        <f>Shiller!C1271/12</f>
        <v>0.3075</v>
      </c>
      <c r="E1270" s="47">
        <f t="shared" si="105"/>
        <v>3.0415430267062317E-3</v>
      </c>
      <c r="F1270" s="46">
        <f>Shiller!E1271</f>
        <v>55.9</v>
      </c>
      <c r="G1270" s="44">
        <f t="shared" si="104"/>
        <v>1.007361227918917</v>
      </c>
      <c r="H1270" s="44">
        <f>'x calcs'!J342</f>
        <v>2.1746751199467265</v>
      </c>
      <c r="I1270" s="43">
        <f t="shared" si="108"/>
        <v>0.83165836840927276</v>
      </c>
      <c r="J1270" s="43">
        <f t="shared" si="109"/>
        <v>1.001788052921645</v>
      </c>
      <c r="K1270" s="43">
        <f>PCE!B222</f>
        <v>1117.3</v>
      </c>
      <c r="L1270" s="43">
        <f>y!B234</f>
        <v>1460.4</v>
      </c>
      <c r="M1270" s="43">
        <v>1</v>
      </c>
      <c r="N1270" s="48">
        <f t="shared" si="111"/>
        <v>0.76506436592714322</v>
      </c>
      <c r="O1270" s="46">
        <f>Shiller!B1271/Shiller!C1271</f>
        <v>27.398373983739837</v>
      </c>
      <c r="P1270" s="44">
        <f t="shared" si="112"/>
        <v>7.3612279189170238E-3</v>
      </c>
      <c r="Q1270" s="161">
        <f t="shared" si="113"/>
        <v>6.3529946782536619</v>
      </c>
      <c r="R1270" s="43">
        <f>SS!I343</f>
        <v>2</v>
      </c>
      <c r="S1270" s="43">
        <f t="shared" si="114"/>
        <v>2</v>
      </c>
      <c r="T1270" s="46">
        <f t="shared" si="110"/>
        <v>6.8781256626538552</v>
      </c>
      <c r="U1270" s="43">
        <v>11.397205880163487</v>
      </c>
      <c r="V1270" s="43"/>
    </row>
    <row r="1271" spans="1:22" ht="15.75" x14ac:dyDescent="0.25">
      <c r="A1271" s="43">
        <f t="shared" si="106"/>
        <v>1976</v>
      </c>
      <c r="B1271" s="43">
        <f t="shared" si="107"/>
        <v>4</v>
      </c>
      <c r="C1271" s="46">
        <f>Shiller!B1272</f>
        <v>101.9</v>
      </c>
      <c r="D1271" s="44">
        <f>Shiller!C1272/12</f>
        <v>0.30944416666666669</v>
      </c>
      <c r="E1271" s="47">
        <f t="shared" si="105"/>
        <v>3.0367435394177298E-3</v>
      </c>
      <c r="F1271" s="46">
        <f>Shiller!E1272</f>
        <v>56.1</v>
      </c>
      <c r="G1271" s="44">
        <f t="shared" si="104"/>
        <v>0.98913625112537307</v>
      </c>
      <c r="H1271" s="44">
        <f>'x calcs'!J343</f>
        <v>2.1868101761252472</v>
      </c>
      <c r="I1271" s="43">
        <f t="shared" si="108"/>
        <v>0.83061589287368032</v>
      </c>
      <c r="J1271" s="43">
        <f t="shared" si="109"/>
        <v>0.98860735063902905</v>
      </c>
      <c r="K1271" s="43">
        <f>PCE!B223</f>
        <v>1127.8</v>
      </c>
      <c r="L1271" s="43">
        <f>y!B235</f>
        <v>1468.9</v>
      </c>
      <c r="M1271" s="43">
        <v>1</v>
      </c>
      <c r="N1271" s="48">
        <f t="shared" si="111"/>
        <v>0.76778541765947295</v>
      </c>
      <c r="O1271" s="46">
        <f>Shiller!B1272/Shiller!C1272</f>
        <v>27.441676339027236</v>
      </c>
      <c r="P1271" s="44">
        <f t="shared" si="112"/>
        <v>-1.0863748874626933E-2</v>
      </c>
      <c r="Q1271" s="161">
        <f t="shared" si="113"/>
        <v>6.9163307562012495</v>
      </c>
      <c r="R1271" s="43">
        <f>SS!I344</f>
        <v>2</v>
      </c>
      <c r="S1271" s="43">
        <f t="shared" si="114"/>
        <v>2</v>
      </c>
      <c r="T1271" s="46">
        <f t="shared" si="110"/>
        <v>6.8781256626538552</v>
      </c>
      <c r="U1271" s="43">
        <v>11.397205880163487</v>
      </c>
      <c r="V1271" s="43"/>
    </row>
    <row r="1272" spans="1:22" ht="15.75" x14ac:dyDescent="0.25">
      <c r="A1272" s="43">
        <f t="shared" si="106"/>
        <v>1976</v>
      </c>
      <c r="B1272" s="43">
        <f t="shared" si="107"/>
        <v>5</v>
      </c>
      <c r="C1272" s="46">
        <f>Shiller!B1273</f>
        <v>101.2</v>
      </c>
      <c r="D1272" s="44">
        <f>Shiller!C1273/12</f>
        <v>0.31138916666666666</v>
      </c>
      <c r="E1272" s="47">
        <f t="shared" si="105"/>
        <v>3.0769680500658762E-3</v>
      </c>
      <c r="F1272" s="46">
        <f>Shiller!E1273</f>
        <v>56.5</v>
      </c>
      <c r="G1272" s="44">
        <f t="shared" si="104"/>
        <v>1.0036928172957376</v>
      </c>
      <c r="H1272" s="44">
        <f>'x calcs'!J344</f>
        <v>2.1879837145377801</v>
      </c>
      <c r="I1272" s="43">
        <f t="shared" si="108"/>
        <v>0.81863060980609881</v>
      </c>
      <c r="J1272" s="43">
        <f t="shared" si="109"/>
        <v>1.0031561308809911</v>
      </c>
      <c r="K1272" s="43">
        <f>PCE!B224</f>
        <v>1125.0999999999999</v>
      </c>
      <c r="L1272" s="43">
        <f>y!B236</f>
        <v>1477.6</v>
      </c>
      <c r="M1272" s="43">
        <v>1</v>
      </c>
      <c r="N1272" s="48">
        <f t="shared" si="111"/>
        <v>0.76143746616134267</v>
      </c>
      <c r="O1272" s="46">
        <f>Shiller!B1273/Shiller!C1273</f>
        <v>27.082937481768525</v>
      </c>
      <c r="P1272" s="44">
        <f t="shared" si="112"/>
        <v>3.6928172957375605E-3</v>
      </c>
      <c r="Q1272" s="161">
        <f t="shared" si="113"/>
        <v>5.6778266522547218</v>
      </c>
      <c r="R1272" s="43">
        <f>SS!I345</f>
        <v>2</v>
      </c>
      <c r="S1272" s="43">
        <f t="shared" si="114"/>
        <v>2</v>
      </c>
      <c r="T1272" s="46">
        <f t="shared" si="110"/>
        <v>6.8781256626538552</v>
      </c>
      <c r="U1272" s="43">
        <v>11.397205880163487</v>
      </c>
      <c r="V1272" s="43"/>
    </row>
    <row r="1273" spans="1:22" ht="15.75" x14ac:dyDescent="0.25">
      <c r="A1273" s="43">
        <f t="shared" si="106"/>
        <v>1976</v>
      </c>
      <c r="B1273" s="43">
        <f t="shared" si="107"/>
        <v>6</v>
      </c>
      <c r="C1273" s="46">
        <f>Shiller!B1274</f>
        <v>101.8</v>
      </c>
      <c r="D1273" s="44">
        <f>Shiller!C1274/12</f>
        <v>0.3133333333333333</v>
      </c>
      <c r="E1273" s="47">
        <f t="shared" si="105"/>
        <v>3.0779305828421738E-3</v>
      </c>
      <c r="F1273" s="46">
        <f>Shiller!E1274</f>
        <v>56.8</v>
      </c>
      <c r="G1273" s="44">
        <f t="shared" si="104"/>
        <v>1.0212757636334651</v>
      </c>
      <c r="H1273" s="44">
        <f>'x calcs'!J345</f>
        <v>2.1891578827225815</v>
      </c>
      <c r="I1273" s="43">
        <f t="shared" si="108"/>
        <v>0.81869541492265308</v>
      </c>
      <c r="J1273" s="43">
        <f t="shared" si="109"/>
        <v>1.0207296470144502</v>
      </c>
      <c r="K1273" s="43">
        <f>PCE!B225</f>
        <v>1142.9000000000001</v>
      </c>
      <c r="L1273" s="43">
        <f>y!B237</f>
        <v>1485.7</v>
      </c>
      <c r="M1273" s="43">
        <v>1</v>
      </c>
      <c r="N1273" s="48">
        <f t="shared" si="111"/>
        <v>0.76926701218280946</v>
      </c>
      <c r="O1273" s="46">
        <f>Shiller!B1274/Shiller!C1274</f>
        <v>27.074468085106385</v>
      </c>
      <c r="P1273" s="44">
        <f t="shared" si="112"/>
        <v>2.1275763633465061E-2</v>
      </c>
      <c r="Q1273" s="161">
        <f t="shared" si="113"/>
        <v>7.3378566606002034</v>
      </c>
      <c r="R1273" s="43">
        <f>SS!I346</f>
        <v>2</v>
      </c>
      <c r="S1273" s="43">
        <f t="shared" si="114"/>
        <v>2</v>
      </c>
      <c r="T1273" s="46">
        <f t="shared" si="110"/>
        <v>6.8781256626538552</v>
      </c>
      <c r="U1273" s="43">
        <v>11.397205880163487</v>
      </c>
      <c r="V1273" s="43"/>
    </row>
    <row r="1274" spans="1:22" ht="15.75" x14ac:dyDescent="0.25">
      <c r="A1274" s="43">
        <f t="shared" si="106"/>
        <v>1976</v>
      </c>
      <c r="B1274" s="43">
        <f t="shared" si="107"/>
        <v>7</v>
      </c>
      <c r="C1274" s="46">
        <f>Shiller!B1275</f>
        <v>104.2</v>
      </c>
      <c r="D1274" s="44">
        <f>Shiller!C1275/12</f>
        <v>0.31583333333333335</v>
      </c>
      <c r="E1274" s="47">
        <f t="shared" si="105"/>
        <v>3.0310300703774791E-3</v>
      </c>
      <c r="F1274" s="46">
        <f>Shiller!E1275</f>
        <v>57.1</v>
      </c>
      <c r="G1274" s="44">
        <f t="shared" si="104"/>
        <v>0.98921245549856096</v>
      </c>
      <c r="H1274" s="44">
        <f>'x calcs'!J346</f>
        <v>2.1903326810176154</v>
      </c>
      <c r="I1274" s="43">
        <f t="shared" si="108"/>
        <v>0.83314679423072546</v>
      </c>
      <c r="J1274" s="43">
        <f t="shared" si="109"/>
        <v>0.98936522704161367</v>
      </c>
      <c r="K1274" s="43">
        <f>PCE!B226</f>
        <v>1152.0999999999999</v>
      </c>
      <c r="L1274" s="43">
        <f>y!B238</f>
        <v>1502.5</v>
      </c>
      <c r="M1274" s="43">
        <v>1</v>
      </c>
      <c r="N1274" s="48">
        <f t="shared" si="111"/>
        <v>0.76678868552412638</v>
      </c>
      <c r="O1274" s="46">
        <f>Shiller!B1275/Shiller!C1275</f>
        <v>27.493403693931398</v>
      </c>
      <c r="P1274" s="44">
        <f t="shared" si="112"/>
        <v>-1.0787544501439039E-2</v>
      </c>
      <c r="Q1274" s="161">
        <f t="shared" si="113"/>
        <v>6.6901242184796237</v>
      </c>
      <c r="R1274" s="43">
        <f>SS!I347</f>
        <v>2</v>
      </c>
      <c r="S1274" s="43">
        <f t="shared" si="114"/>
        <v>2</v>
      </c>
      <c r="T1274" s="46">
        <f t="shared" si="110"/>
        <v>6.8781256626538552</v>
      </c>
      <c r="U1274" s="43">
        <v>13.105199854342553</v>
      </c>
      <c r="V1274" s="43"/>
    </row>
    <row r="1275" spans="1:22" ht="15.75" x14ac:dyDescent="0.25">
      <c r="A1275" s="43">
        <f t="shared" si="106"/>
        <v>1976</v>
      </c>
      <c r="B1275" s="43">
        <f t="shared" si="107"/>
        <v>8</v>
      </c>
      <c r="C1275" s="46">
        <f>Shiller!B1276</f>
        <v>103.3</v>
      </c>
      <c r="D1275" s="44">
        <f>Shiller!C1276/12</f>
        <v>0.3183333333333333</v>
      </c>
      <c r="E1275" s="47">
        <f t="shared" si="105"/>
        <v>3.0816392384640204E-3</v>
      </c>
      <c r="F1275" s="46">
        <f>Shiller!E1276</f>
        <v>57.4</v>
      </c>
      <c r="G1275" s="44">
        <f t="shared" si="104"/>
        <v>1.0208326610734646</v>
      </c>
      <c r="H1275" s="44">
        <f>'x calcs'!J347</f>
        <v>2.1899934242986401</v>
      </c>
      <c r="I1275" s="43">
        <f t="shared" si="108"/>
        <v>0.82176117424672235</v>
      </c>
      <c r="J1275" s="43">
        <f t="shared" si="109"/>
        <v>1.0209903231324324</v>
      </c>
      <c r="K1275" s="43">
        <f>PCE!B227</f>
        <v>1160.5</v>
      </c>
      <c r="L1275" s="43">
        <f>y!B239</f>
        <v>1514.6</v>
      </c>
      <c r="M1275" s="43">
        <v>1</v>
      </c>
      <c r="N1275" s="48">
        <f t="shared" si="111"/>
        <v>0.7662089000396145</v>
      </c>
      <c r="O1275" s="46">
        <f>Shiller!B1276/Shiller!C1276</f>
        <v>27.041884816753928</v>
      </c>
      <c r="P1275" s="44">
        <f t="shared" si="112"/>
        <v>2.0832661073464598E-2</v>
      </c>
      <c r="Q1275" s="161">
        <f t="shared" si="113"/>
        <v>6.7000149962410367</v>
      </c>
      <c r="R1275" s="43">
        <f>SS!I348</f>
        <v>2</v>
      </c>
      <c r="S1275" s="43">
        <f t="shared" si="114"/>
        <v>2</v>
      </c>
      <c r="T1275" s="46">
        <f t="shared" si="110"/>
        <v>6.8781256626538552</v>
      </c>
      <c r="U1275" s="43">
        <v>13.105199854342553</v>
      </c>
      <c r="V1275" s="43"/>
    </row>
    <row r="1276" spans="1:22" ht="15.75" x14ac:dyDescent="0.25">
      <c r="A1276" s="43">
        <f t="shared" si="106"/>
        <v>1976</v>
      </c>
      <c r="B1276" s="43">
        <f t="shared" si="107"/>
        <v>9</v>
      </c>
      <c r="C1276" s="46">
        <f>Shiller!B1277</f>
        <v>105.5</v>
      </c>
      <c r="D1276" s="44">
        <f>Shiller!C1277/12</f>
        <v>0.32083333333333336</v>
      </c>
      <c r="E1276" s="47">
        <f t="shared" si="105"/>
        <v>3.0410742496050553E-3</v>
      </c>
      <c r="F1276" s="46">
        <f>Shiller!E1277</f>
        <v>57.6</v>
      </c>
      <c r="G1276" s="44">
        <f t="shared" si="104"/>
        <v>0.96391330861347824</v>
      </c>
      <c r="H1276" s="44">
        <f>'x calcs'!J348</f>
        <v>2.1896542201265325</v>
      </c>
      <c r="I1276" s="43">
        <f t="shared" si="108"/>
        <v>0.8364778353526432</v>
      </c>
      <c r="J1276" s="43">
        <f t="shared" si="109"/>
        <v>0.964062159453836</v>
      </c>
      <c r="K1276" s="43">
        <f>PCE!B228</f>
        <v>1171.4000000000001</v>
      </c>
      <c r="L1276" s="43">
        <f>y!B240</f>
        <v>1524.3</v>
      </c>
      <c r="M1276" s="43">
        <v>1</v>
      </c>
      <c r="N1276" s="48">
        <f t="shared" si="111"/>
        <v>0.76848389424653951</v>
      </c>
      <c r="O1276" s="46">
        <f>Shiller!B1277/Shiller!C1277</f>
        <v>27.402597402597401</v>
      </c>
      <c r="P1276" s="44">
        <f t="shared" si="112"/>
        <v>-3.6086691386521763E-2</v>
      </c>
      <c r="Q1276" s="161">
        <f t="shared" si="113"/>
        <v>7.0756800919997582</v>
      </c>
      <c r="R1276" s="43">
        <f>SS!I349</f>
        <v>2</v>
      </c>
      <c r="S1276" s="43">
        <f t="shared" si="114"/>
        <v>1</v>
      </c>
      <c r="T1276" s="46">
        <f t="shared" si="110"/>
        <v>6.8781256626538552</v>
      </c>
      <c r="U1276" s="43">
        <v>13.105199854342553</v>
      </c>
      <c r="V1276" s="43"/>
    </row>
    <row r="1277" spans="1:22" ht="15.75" x14ac:dyDescent="0.25">
      <c r="A1277" s="43">
        <f t="shared" si="106"/>
        <v>1976</v>
      </c>
      <c r="B1277" s="43">
        <f t="shared" si="107"/>
        <v>10</v>
      </c>
      <c r="C1277" s="46">
        <f>Shiller!B1278</f>
        <v>101.9</v>
      </c>
      <c r="D1277" s="44">
        <f>Shiller!C1278/12</f>
        <v>0.32638916666666667</v>
      </c>
      <c r="E1277" s="47">
        <f t="shared" si="105"/>
        <v>3.2030340202813213E-3</v>
      </c>
      <c r="F1277" s="46">
        <f>Shiller!E1278</f>
        <v>57.9</v>
      </c>
      <c r="G1277" s="44">
        <f t="shared" si="104"/>
        <v>0.9946212601378408</v>
      </c>
      <c r="H1277" s="44">
        <f>'x calcs'!J349</f>
        <v>2.1893150684931535</v>
      </c>
      <c r="I1277" s="43">
        <f t="shared" si="108"/>
        <v>0.80387283707988311</v>
      </c>
      <c r="J1277" s="43">
        <f t="shared" si="109"/>
        <v>0.99329552590963555</v>
      </c>
      <c r="K1277" s="43">
        <f>PCE!B229</f>
        <v>1179.5</v>
      </c>
      <c r="L1277" s="43">
        <f>y!B241</f>
        <v>1532.4</v>
      </c>
      <c r="M1277" s="43">
        <v>1</v>
      </c>
      <c r="N1277" s="48">
        <f t="shared" si="111"/>
        <v>0.76970764813364656</v>
      </c>
      <c r="O1277" s="46">
        <f>Shiller!B1278/Shiller!C1278</f>
        <v>26.016999134468826</v>
      </c>
      <c r="P1277" s="44">
        <f t="shared" si="112"/>
        <v>-5.3787398621591986E-3</v>
      </c>
      <c r="Q1277" s="161">
        <f t="shared" si="113"/>
        <v>7.7417716527455269</v>
      </c>
      <c r="R1277" s="43">
        <f>SS!I350</f>
        <v>1</v>
      </c>
      <c r="S1277" s="43">
        <f t="shared" si="114"/>
        <v>1</v>
      </c>
      <c r="T1277" s="46">
        <f t="shared" si="110"/>
        <v>14.280684840159092</v>
      </c>
      <c r="U1277" s="43">
        <v>13.105199854342553</v>
      </c>
      <c r="V1277" s="43"/>
    </row>
    <row r="1278" spans="1:22" ht="15.75" x14ac:dyDescent="0.25">
      <c r="A1278" s="43">
        <f t="shared" si="106"/>
        <v>1976</v>
      </c>
      <c r="B1278" s="43">
        <f t="shared" si="107"/>
        <v>11</v>
      </c>
      <c r="C1278" s="46">
        <f>Shiller!B1279</f>
        <v>101.2</v>
      </c>
      <c r="D1278" s="44">
        <f>Shiller!C1279/12</f>
        <v>0.33194416666666665</v>
      </c>
      <c r="E1278" s="47">
        <f t="shared" si="105"/>
        <v>3.2800806982872196E-3</v>
      </c>
      <c r="F1278" s="46">
        <f>Shiller!E1279</f>
        <v>58</v>
      </c>
      <c r="G1278" s="44">
        <f t="shared" si="104"/>
        <v>1.0343097860892654</v>
      </c>
      <c r="H1278" s="44">
        <f>'x calcs'!J350</f>
        <v>2.192246562213592</v>
      </c>
      <c r="I1278" s="43">
        <f t="shared" si="108"/>
        <v>0.79590846042658636</v>
      </c>
      <c r="J1278" s="43">
        <f t="shared" si="109"/>
        <v>1.0329310830003722</v>
      </c>
      <c r="K1278" s="43">
        <f>PCE!B230</f>
        <v>1191.7</v>
      </c>
      <c r="L1278" s="43">
        <f>y!B242</f>
        <v>1552.5</v>
      </c>
      <c r="M1278" s="43">
        <v>1</v>
      </c>
      <c r="N1278" s="48">
        <f t="shared" si="111"/>
        <v>0.76760064412238327</v>
      </c>
      <c r="O1278" s="46">
        <f>Shiller!B1279/Shiller!C1279</f>
        <v>25.405879000735567</v>
      </c>
      <c r="P1278" s="44">
        <f t="shared" si="112"/>
        <v>3.4309786089265382E-2</v>
      </c>
      <c r="Q1278" s="161">
        <f t="shared" si="113"/>
        <v>7.4752277229674089</v>
      </c>
      <c r="R1278" s="43">
        <f>SS!I351</f>
        <v>1</v>
      </c>
      <c r="S1278" s="43">
        <f t="shared" si="114"/>
        <v>1</v>
      </c>
      <c r="T1278" s="46">
        <f t="shared" si="110"/>
        <v>14.280684840159092</v>
      </c>
      <c r="U1278" s="43">
        <v>13.105199854342553</v>
      </c>
      <c r="V1278" s="43"/>
    </row>
    <row r="1279" spans="1:22" ht="15.75" x14ac:dyDescent="0.25">
      <c r="A1279" s="43">
        <f t="shared" si="106"/>
        <v>1976</v>
      </c>
      <c r="B1279" s="43">
        <f t="shared" si="107"/>
        <v>12</v>
      </c>
      <c r="C1279" s="46">
        <f>Shiller!B1280</f>
        <v>104.7</v>
      </c>
      <c r="D1279" s="44">
        <f>Shiller!C1280/12</f>
        <v>0.33749999999999997</v>
      </c>
      <c r="E1279" s="47">
        <f t="shared" si="105"/>
        <v>3.2234957020057303E-3</v>
      </c>
      <c r="F1279" s="46">
        <f>Shiller!E1280</f>
        <v>58.2</v>
      </c>
      <c r="G1279" s="44">
        <f t="shared" si="104"/>
        <v>0.98954338402762465</v>
      </c>
      <c r="H1279" s="44">
        <f>'x calcs'!J351</f>
        <v>2.195181981205252</v>
      </c>
      <c r="I1279" s="43">
        <f t="shared" si="108"/>
        <v>0.81950794401894411</v>
      </c>
      <c r="J1279" s="43">
        <f t="shared" si="109"/>
        <v>0.98822446734698888</v>
      </c>
      <c r="K1279" s="43">
        <f>PCE!B231</f>
        <v>1214.0999999999999</v>
      </c>
      <c r="L1279" s="43">
        <f>y!B243</f>
        <v>1564</v>
      </c>
      <c r="M1279" s="43">
        <v>1</v>
      </c>
      <c r="N1279" s="48">
        <f t="shared" si="111"/>
        <v>0.77627877237851661</v>
      </c>
      <c r="O1279" s="46">
        <f>Shiller!B1280/Shiller!C1280</f>
        <v>25.851851851851855</v>
      </c>
      <c r="P1279" s="44">
        <f t="shared" si="112"/>
        <v>-1.0456615972375349E-2</v>
      </c>
      <c r="Q1279" s="161">
        <f t="shared" si="113"/>
        <v>9.1814134223455071</v>
      </c>
      <c r="R1279" s="43">
        <f>SS!I352</f>
        <v>1</v>
      </c>
      <c r="S1279" s="43">
        <f t="shared" si="114"/>
        <v>2</v>
      </c>
      <c r="T1279" s="46">
        <f t="shared" si="110"/>
        <v>14.280684840159092</v>
      </c>
      <c r="U1279" s="43">
        <v>13.105199854342553</v>
      </c>
      <c r="V1279" s="43"/>
    </row>
    <row r="1280" spans="1:22" ht="15.75" x14ac:dyDescent="0.25">
      <c r="A1280" s="43">
        <f t="shared" si="106"/>
        <v>1977</v>
      </c>
      <c r="B1280" s="43">
        <f t="shared" si="107"/>
        <v>1</v>
      </c>
      <c r="C1280" s="46">
        <f>Shiller!B1281</f>
        <v>103.8</v>
      </c>
      <c r="D1280" s="44">
        <f>Shiller!C1281/12</f>
        <v>0.34138916666666663</v>
      </c>
      <c r="E1280" s="47">
        <f t="shared" si="105"/>
        <v>3.2889129736673088E-3</v>
      </c>
      <c r="F1280" s="46">
        <f>Shiller!E1281</f>
        <v>58.5</v>
      </c>
      <c r="G1280" s="44">
        <f t="shared" si="104"/>
        <v>0.96643553425825401</v>
      </c>
      <c r="H1280" s="44">
        <f>'x calcs'!J352</f>
        <v>2.198121330724073</v>
      </c>
      <c r="I1280" s="43">
        <f t="shared" si="108"/>
        <v>0.80721612112944241</v>
      </c>
      <c r="J1280" s="43">
        <f t="shared" si="109"/>
        <v>0.96504473980161221</v>
      </c>
      <c r="K1280" s="43">
        <f>PCE!B232</f>
        <v>1217.4000000000001</v>
      </c>
      <c r="L1280" s="43">
        <f>y!B244</f>
        <v>1562.7</v>
      </c>
      <c r="M1280" s="43">
        <v>1</v>
      </c>
      <c r="N1280" s="48">
        <f t="shared" si="111"/>
        <v>0.7790362833557305</v>
      </c>
      <c r="O1280" s="46">
        <f>Shiller!B1281/Shiller!C1281</f>
        <v>25.33765228832198</v>
      </c>
      <c r="P1280" s="44">
        <f t="shared" si="112"/>
        <v>-3.3564465741745986E-2</v>
      </c>
      <c r="Q1280" s="161">
        <f t="shared" si="113"/>
        <v>9.9162338816896458</v>
      </c>
      <c r="R1280" s="43">
        <f>SS!I353</f>
        <v>2</v>
      </c>
      <c r="S1280" s="43">
        <f t="shared" si="114"/>
        <v>1</v>
      </c>
      <c r="T1280" s="46">
        <f t="shared" si="110"/>
        <v>6.8781256626538552</v>
      </c>
      <c r="U1280" s="43">
        <v>14.467553696983648</v>
      </c>
      <c r="V1280" s="43"/>
    </row>
    <row r="1281" spans="1:22" ht="15.75" x14ac:dyDescent="0.25">
      <c r="A1281" s="43">
        <f t="shared" si="106"/>
        <v>1977</v>
      </c>
      <c r="B1281" s="43">
        <f t="shared" si="107"/>
        <v>2</v>
      </c>
      <c r="C1281" s="46">
        <f>Shiller!B1282</f>
        <v>101</v>
      </c>
      <c r="D1281" s="44">
        <f>Shiller!C1282/12</f>
        <v>0.34527749999999996</v>
      </c>
      <c r="E1281" s="47">
        <f t="shared" si="105"/>
        <v>3.4185891089108908E-3</v>
      </c>
      <c r="F1281" s="46">
        <f>Shiller!E1282</f>
        <v>59.1</v>
      </c>
      <c r="G1281" s="44">
        <f t="shared" si="104"/>
        <v>0.99276212850486734</v>
      </c>
      <c r="H1281" s="44">
        <f>'x calcs'!J353</f>
        <v>2.2013000325073313</v>
      </c>
      <c r="I1281" s="43">
        <f t="shared" si="108"/>
        <v>0.77634480800569339</v>
      </c>
      <c r="J1281" s="43">
        <f t="shared" si="109"/>
        <v>0.99133350540647447</v>
      </c>
      <c r="K1281" s="43">
        <f>PCE!B233</f>
        <v>1233.7</v>
      </c>
      <c r="L1281" s="43">
        <f>y!B245</f>
        <v>1580.6</v>
      </c>
      <c r="M1281" s="43">
        <v>1</v>
      </c>
      <c r="N1281" s="48">
        <f t="shared" si="111"/>
        <v>0.78052638238643557</v>
      </c>
      <c r="O1281" s="46">
        <f>Shiller!B1282/Shiller!C1282</f>
        <v>24.376528058349205</v>
      </c>
      <c r="P1281" s="44">
        <f t="shared" si="112"/>
        <v>-7.2378714951326639E-3</v>
      </c>
      <c r="Q1281" s="161">
        <f t="shared" si="113"/>
        <v>10.514022658355481</v>
      </c>
      <c r="R1281" s="43">
        <f>SS!I354</f>
        <v>1</v>
      </c>
      <c r="S1281" s="43">
        <f t="shared" si="114"/>
        <v>1</v>
      </c>
      <c r="T1281" s="46">
        <f t="shared" si="110"/>
        <v>14.280684840159092</v>
      </c>
      <c r="U1281" s="43">
        <v>14.467553696983648</v>
      </c>
      <c r="V1281" s="43"/>
    </row>
    <row r="1282" spans="1:22" ht="15.75" x14ac:dyDescent="0.25">
      <c r="A1282" s="43">
        <f t="shared" si="106"/>
        <v>1977</v>
      </c>
      <c r="B1282" s="43">
        <f t="shared" si="107"/>
        <v>3</v>
      </c>
      <c r="C1282" s="46">
        <f>Shiller!B1283</f>
        <v>100.6</v>
      </c>
      <c r="D1282" s="44">
        <f>Shiller!C1283/12</f>
        <v>0.34916666666666668</v>
      </c>
      <c r="E1282" s="47">
        <f t="shared" si="105"/>
        <v>3.4708416169648777E-3</v>
      </c>
      <c r="F1282" s="46">
        <f>Shiller!E1283</f>
        <v>59.5</v>
      </c>
      <c r="G1282" s="44">
        <f t="shared" si="104"/>
        <v>0.97985834990059639</v>
      </c>
      <c r="H1282" s="44">
        <f>'x calcs'!J354</f>
        <v>2.2044833310091079</v>
      </c>
      <c r="I1282" s="43">
        <f t="shared" si="108"/>
        <v>0.76696261601899263</v>
      </c>
      <c r="J1282" s="43">
        <f t="shared" si="109"/>
        <v>0.97844843545554139</v>
      </c>
      <c r="K1282" s="43">
        <f>PCE!B234</f>
        <v>1240.7</v>
      </c>
      <c r="L1282" s="43">
        <f>y!B246</f>
        <v>1596.6</v>
      </c>
      <c r="M1282" s="43">
        <v>1</v>
      </c>
      <c r="N1282" s="48">
        <f t="shared" si="111"/>
        <v>0.7770888137291746</v>
      </c>
      <c r="O1282" s="46">
        <f>Shiller!B1283/Shiller!C1283</f>
        <v>24.009546539379471</v>
      </c>
      <c r="P1282" s="44">
        <f t="shared" si="112"/>
        <v>-2.0141650099403607E-2</v>
      </c>
      <c r="Q1282" s="161">
        <f t="shared" si="113"/>
        <v>9.8940780024465589</v>
      </c>
      <c r="R1282" s="43">
        <f>SS!I355</f>
        <v>1</v>
      </c>
      <c r="S1282" s="43">
        <f t="shared" si="114"/>
        <v>2</v>
      </c>
      <c r="T1282" s="46">
        <f t="shared" si="110"/>
        <v>14.280684840159092</v>
      </c>
      <c r="U1282" s="43">
        <v>14.467553696983648</v>
      </c>
      <c r="V1282" s="43"/>
    </row>
    <row r="1283" spans="1:22" ht="15.75" x14ac:dyDescent="0.25">
      <c r="A1283" s="43">
        <f t="shared" si="106"/>
        <v>1977</v>
      </c>
      <c r="B1283" s="43">
        <f t="shared" si="107"/>
        <v>4</v>
      </c>
      <c r="C1283" s="46">
        <f>Shiller!B1284</f>
        <v>99.05</v>
      </c>
      <c r="D1283" s="44">
        <f>Shiller!C1284/12</f>
        <v>0.35388916666666664</v>
      </c>
      <c r="E1283" s="47">
        <f t="shared" si="105"/>
        <v>3.5728335857311121E-3</v>
      </c>
      <c r="F1283" s="46">
        <f>Shiller!E1284</f>
        <v>60</v>
      </c>
      <c r="G1283" s="44">
        <f t="shared" si="104"/>
        <v>0.99568446121236331</v>
      </c>
      <c r="H1283" s="44">
        <f>'x calcs'!J355</f>
        <v>2.2076712328767147</v>
      </c>
      <c r="I1283" s="43">
        <f t="shared" si="108"/>
        <v>0.74777136593033755</v>
      </c>
      <c r="J1283" s="43">
        <f t="shared" si="109"/>
        <v>0.99401913536225517</v>
      </c>
      <c r="K1283" s="43">
        <f>PCE!B235</f>
        <v>1249.7</v>
      </c>
      <c r="L1283" s="43">
        <f>y!B247</f>
        <v>1615.2</v>
      </c>
      <c r="M1283" s="43">
        <v>1</v>
      </c>
      <c r="N1283" s="48">
        <f t="shared" si="111"/>
        <v>0.77371223377909859</v>
      </c>
      <c r="O1283" s="46">
        <f>Shiller!B1284/Shiller!C1284</f>
        <v>23.324157516359875</v>
      </c>
      <c r="P1283" s="44">
        <f t="shared" si="112"/>
        <v>-4.3155387876366857E-3</v>
      </c>
      <c r="Q1283" s="161">
        <f t="shared" si="113"/>
        <v>9.3805768688663065</v>
      </c>
      <c r="R1283" s="43">
        <f>SS!I356</f>
        <v>2</v>
      </c>
      <c r="S1283" s="43">
        <f t="shared" si="114"/>
        <v>2</v>
      </c>
      <c r="T1283" s="46">
        <f t="shared" si="110"/>
        <v>6.8781256626538552</v>
      </c>
      <c r="U1283" s="43">
        <v>14.467553696983648</v>
      </c>
      <c r="V1283" s="43"/>
    </row>
    <row r="1284" spans="1:22" ht="15.75" x14ac:dyDescent="0.25">
      <c r="A1284" s="43">
        <f t="shared" si="106"/>
        <v>1977</v>
      </c>
      <c r="B1284" s="43">
        <f t="shared" si="107"/>
        <v>5</v>
      </c>
      <c r="C1284" s="46">
        <f>Shiller!B1285</f>
        <v>98.76</v>
      </c>
      <c r="D1284" s="44">
        <f>Shiller!C1285/12</f>
        <v>0.35861083333333332</v>
      </c>
      <c r="E1284" s="47">
        <f t="shared" si="105"/>
        <v>3.6311343998919939E-3</v>
      </c>
      <c r="F1284" s="46">
        <f>Shiller!E1285</f>
        <v>60.3</v>
      </c>
      <c r="G1284" s="44">
        <f t="shared" si="104"/>
        <v>1.0023725293446533</v>
      </c>
      <c r="H1284" s="44">
        <f>'x calcs'!J356</f>
        <v>2.2113831877460051</v>
      </c>
      <c r="I1284" s="43">
        <f t="shared" si="108"/>
        <v>0.74062738396008265</v>
      </c>
      <c r="J1284" s="43">
        <f t="shared" si="109"/>
        <v>1.0006960749858291</v>
      </c>
      <c r="K1284" s="43">
        <f>PCE!B236</f>
        <v>1259.5999999999999</v>
      </c>
      <c r="L1284" s="43">
        <f>y!B248</f>
        <v>1628.7</v>
      </c>
      <c r="M1284" s="43">
        <v>1</v>
      </c>
      <c r="N1284" s="48">
        <f t="shared" si="111"/>
        <v>0.77337754036961992</v>
      </c>
      <c r="O1284" s="46">
        <f>Shiller!B1285/Shiller!C1285</f>
        <v>22.94966920965857</v>
      </c>
      <c r="P1284" s="44">
        <f t="shared" si="112"/>
        <v>2.3725293446532625E-3</v>
      </c>
      <c r="Q1284" s="161">
        <f t="shared" si="113"/>
        <v>9.419726810628454</v>
      </c>
      <c r="R1284" s="43">
        <f>SS!I357</f>
        <v>2</v>
      </c>
      <c r="S1284" s="43">
        <f t="shared" si="114"/>
        <v>2</v>
      </c>
      <c r="T1284" s="46">
        <f t="shared" si="110"/>
        <v>6.8781256626538552</v>
      </c>
      <c r="U1284" s="43">
        <v>14.467553696983648</v>
      </c>
      <c r="V1284" s="43"/>
    </row>
    <row r="1285" spans="1:22" ht="15.75" x14ac:dyDescent="0.25">
      <c r="A1285" s="43">
        <f t="shared" si="106"/>
        <v>1977</v>
      </c>
      <c r="B1285" s="43">
        <f t="shared" si="107"/>
        <v>6</v>
      </c>
      <c r="C1285" s="46">
        <f>Shiller!B1286</f>
        <v>99.29</v>
      </c>
      <c r="D1285" s="44">
        <f>Shiller!C1286/12</f>
        <v>0.36333333333333334</v>
      </c>
      <c r="E1285" s="47">
        <f t="shared" si="105"/>
        <v>3.6593144660422329E-3</v>
      </c>
      <c r="F1285" s="46">
        <f>Shiller!E1286</f>
        <v>60.7</v>
      </c>
      <c r="G1285" s="44">
        <f t="shared" si="104"/>
        <v>1.0078612795657915</v>
      </c>
      <c r="H1285" s="44">
        <f>'x calcs'!J357</f>
        <v>2.2151013838566302</v>
      </c>
      <c r="I1285" s="43">
        <f t="shared" si="108"/>
        <v>0.7384535985844779</v>
      </c>
      <c r="J1285" s="43">
        <f t="shared" si="109"/>
        <v>1.0061756592740401</v>
      </c>
      <c r="K1285" s="43">
        <f>PCE!B237</f>
        <v>1266.3</v>
      </c>
      <c r="L1285" s="43">
        <f>y!B249</f>
        <v>1641</v>
      </c>
      <c r="M1285" s="43">
        <v>1</v>
      </c>
      <c r="N1285" s="48">
        <f t="shared" si="111"/>
        <v>0.7716636197440585</v>
      </c>
      <c r="O1285" s="46">
        <f>Shiller!B1286/Shiller!C1286</f>
        <v>22.772935779816514</v>
      </c>
      <c r="P1285" s="44">
        <f t="shared" si="112"/>
        <v>7.8612795657915235E-3</v>
      </c>
      <c r="Q1285" s="161">
        <f t="shared" si="113"/>
        <v>9.1087991842676459</v>
      </c>
      <c r="R1285" s="43">
        <f>SS!I358</f>
        <v>2</v>
      </c>
      <c r="S1285" s="43">
        <f t="shared" si="114"/>
        <v>2</v>
      </c>
      <c r="T1285" s="46">
        <f t="shared" si="110"/>
        <v>6.8781256626538552</v>
      </c>
      <c r="U1285" s="43">
        <v>14.467553696983648</v>
      </c>
      <c r="V1285" s="43"/>
    </row>
    <row r="1286" spans="1:22" ht="15.75" x14ac:dyDescent="0.25">
      <c r="A1286" s="43">
        <f t="shared" si="106"/>
        <v>1977</v>
      </c>
      <c r="B1286" s="43">
        <f t="shared" si="107"/>
        <v>7</v>
      </c>
      <c r="C1286" s="46">
        <f>Shiller!B1287</f>
        <v>100.2</v>
      </c>
      <c r="D1286" s="44">
        <f>Shiller!C1287/12</f>
        <v>0.36722250000000001</v>
      </c>
      <c r="E1286" s="47">
        <f t="shared" si="105"/>
        <v>3.6648952095808384E-3</v>
      </c>
      <c r="F1286" s="46">
        <f>Shiller!E1287</f>
        <v>61</v>
      </c>
      <c r="G1286" s="44">
        <f t="shared" si="104"/>
        <v>0.97602572909736074</v>
      </c>
      <c r="H1286" s="44">
        <f>'x calcs'!J358</f>
        <v>2.2188258317025462</v>
      </c>
      <c r="I1286" s="43">
        <f t="shared" si="108"/>
        <v>0.74031180246322326</v>
      </c>
      <c r="J1286" s="43">
        <f t="shared" si="109"/>
        <v>0.97292396984395835</v>
      </c>
      <c r="K1286" s="43">
        <f>PCE!B238</f>
        <v>1283.2</v>
      </c>
      <c r="L1286" s="43">
        <f>y!B250</f>
        <v>1659.7</v>
      </c>
      <c r="M1286" s="43">
        <v>1</v>
      </c>
      <c r="N1286" s="48">
        <f t="shared" si="111"/>
        <v>0.77315177441706329</v>
      </c>
      <c r="O1286" s="46">
        <f>Shiller!B1287/Shiller!C1287</f>
        <v>22.738258140500651</v>
      </c>
      <c r="P1286" s="44">
        <f t="shared" si="112"/>
        <v>-2.3974270902639261E-2</v>
      </c>
      <c r="Q1286" s="161">
        <f t="shared" si="113"/>
        <v>9.4340332396068352</v>
      </c>
      <c r="R1286" s="43">
        <f>SS!I359</f>
        <v>2</v>
      </c>
      <c r="S1286" s="43">
        <f t="shared" si="114"/>
        <v>2</v>
      </c>
      <c r="T1286" s="46">
        <f t="shared" si="110"/>
        <v>6.8781256626538552</v>
      </c>
      <c r="U1286" s="43">
        <v>13.588202697275431</v>
      </c>
      <c r="V1286" s="43"/>
    </row>
    <row r="1287" spans="1:22" ht="15.75" x14ac:dyDescent="0.25">
      <c r="A1287" s="43">
        <f t="shared" si="106"/>
        <v>1977</v>
      </c>
      <c r="B1287" s="43">
        <f t="shared" si="107"/>
        <v>8</v>
      </c>
      <c r="C1287" s="46">
        <f>Shiller!B1288</f>
        <v>97.75</v>
      </c>
      <c r="D1287" s="44">
        <f>Shiller!C1288/12</f>
        <v>0.37111083333333333</v>
      </c>
      <c r="E1287" s="47">
        <f t="shared" si="105"/>
        <v>3.7965302642796249E-3</v>
      </c>
      <c r="F1287" s="46">
        <f>Shiller!E1288</f>
        <v>61.2</v>
      </c>
      <c r="G1287" s="44">
        <f t="shared" si="104"/>
        <v>0.98503998020054939</v>
      </c>
      <c r="H1287" s="44">
        <f>'x calcs'!J359</f>
        <v>2.2259263724509188</v>
      </c>
      <c r="I1287" s="43">
        <f t="shared" si="108"/>
        <v>0.71755393259641187</v>
      </c>
      <c r="J1287" s="43">
        <f t="shared" si="109"/>
        <v>0.98190988605791407</v>
      </c>
      <c r="K1287" s="43">
        <f>PCE!B239</f>
        <v>1288.5</v>
      </c>
      <c r="L1287" s="43">
        <f>y!B251</f>
        <v>1674.3</v>
      </c>
      <c r="M1287" s="43">
        <v>1</v>
      </c>
      <c r="N1287" s="48">
        <f t="shared" si="111"/>
        <v>0.76957534492026525</v>
      </c>
      <c r="O1287" s="46">
        <f>Shiller!B1288/Shiller!C1288</f>
        <v>21.949866728942162</v>
      </c>
      <c r="P1287" s="44">
        <f t="shared" si="112"/>
        <v>-1.4960019799450608E-2</v>
      </c>
      <c r="Q1287" s="161">
        <f t="shared" si="113"/>
        <v>8.9084801476101276</v>
      </c>
      <c r="R1287" s="43">
        <f>SS!I360</f>
        <v>2</v>
      </c>
      <c r="S1287" s="43">
        <f t="shared" si="114"/>
        <v>2</v>
      </c>
      <c r="T1287" s="46">
        <f t="shared" si="110"/>
        <v>6.8781256626538552</v>
      </c>
      <c r="U1287" s="43">
        <v>13.588202697275431</v>
      </c>
      <c r="V1287" s="43"/>
    </row>
    <row r="1288" spans="1:22" ht="15.75" x14ac:dyDescent="0.25">
      <c r="A1288" s="43">
        <f t="shared" si="106"/>
        <v>1977</v>
      </c>
      <c r="B1288" s="43">
        <f t="shared" si="107"/>
        <v>9</v>
      </c>
      <c r="C1288" s="46">
        <f>Shiller!B1289</f>
        <v>96.23</v>
      </c>
      <c r="D1288" s="44">
        <f>Shiller!C1289/12</f>
        <v>0.375</v>
      </c>
      <c r="E1288" s="47">
        <f t="shared" si="105"/>
        <v>3.8969136443936401E-3</v>
      </c>
      <c r="F1288" s="46">
        <f>Shiller!E1289</f>
        <v>61.4</v>
      </c>
      <c r="G1288" s="44">
        <f t="shared" ref="G1288:G1351" si="115">E1288+(C1289/F1289)/(C1288/F1288)</f>
        <v>0.9748586651839275</v>
      </c>
      <c r="H1288" s="44">
        <f>'x calcs'!J360</f>
        <v>2.2330496358836043</v>
      </c>
      <c r="I1288" s="43">
        <f t="shared" si="108"/>
        <v>0.70184908497479581</v>
      </c>
      <c r="J1288" s="43">
        <f t="shared" si="109"/>
        <v>0.97176136889989684</v>
      </c>
      <c r="K1288" s="43">
        <f>PCE!B240</f>
        <v>1297.4000000000001</v>
      </c>
      <c r="L1288" s="43">
        <f>y!B252</f>
        <v>1691.1</v>
      </c>
      <c r="M1288" s="43">
        <v>1</v>
      </c>
      <c r="N1288" s="48">
        <f t="shared" si="111"/>
        <v>0.76719295133345167</v>
      </c>
      <c r="O1288" s="46">
        <f>Shiller!B1289/Shiller!C1289</f>
        <v>21.384444444444444</v>
      </c>
      <c r="P1288" s="44">
        <f t="shared" si="112"/>
        <v>-2.5141334816072503E-2</v>
      </c>
      <c r="Q1288" s="161">
        <f t="shared" si="113"/>
        <v>8.5702115727083488</v>
      </c>
      <c r="R1288" s="43">
        <f>SS!I361</f>
        <v>2</v>
      </c>
      <c r="S1288" s="43">
        <f t="shared" si="114"/>
        <v>2</v>
      </c>
      <c r="T1288" s="46">
        <f t="shared" si="110"/>
        <v>6.8781256626538552</v>
      </c>
      <c r="U1288" s="43">
        <v>13.588202697275431</v>
      </c>
      <c r="V1288" s="43"/>
    </row>
    <row r="1289" spans="1:22" ht="15.75" x14ac:dyDescent="0.25">
      <c r="A1289" s="43">
        <f t="shared" si="106"/>
        <v>1977</v>
      </c>
      <c r="B1289" s="43">
        <f t="shared" si="107"/>
        <v>10</v>
      </c>
      <c r="C1289" s="46">
        <f>Shiller!B1290</f>
        <v>93.74</v>
      </c>
      <c r="D1289" s="44">
        <f>Shiller!C1290/12</f>
        <v>0.37972250000000002</v>
      </c>
      <c r="E1289" s="47">
        <f t="shared" ref="E1289:E1352" si="116">D1289/C1289</f>
        <v>4.0508054192447199E-3</v>
      </c>
      <c r="F1289" s="46">
        <f>Shiller!E1290</f>
        <v>61.6</v>
      </c>
      <c r="G1289" s="44">
        <f t="shared" si="115"/>
        <v>1.0049369742573298</v>
      </c>
      <c r="H1289" s="44">
        <f>'x calcs'!J361</f>
        <v>2.2401956947162454</v>
      </c>
      <c r="I1289" s="43">
        <f t="shared" si="108"/>
        <v>0.67929478230070417</v>
      </c>
      <c r="J1289" s="43">
        <f t="shared" si="109"/>
        <v>1.0092108253816638</v>
      </c>
      <c r="K1289" s="43">
        <f>PCE!B241</f>
        <v>1314.3</v>
      </c>
      <c r="L1289" s="43">
        <f>y!B253</f>
        <v>1714</v>
      </c>
      <c r="M1289" s="43">
        <v>1</v>
      </c>
      <c r="N1289" s="48">
        <f t="shared" si="111"/>
        <v>0.76680280046674443</v>
      </c>
      <c r="O1289" s="46">
        <f>Shiller!B1290/Shiller!C1290</f>
        <v>20.57204054715395</v>
      </c>
      <c r="P1289" s="44">
        <f t="shared" si="112"/>
        <v>4.9369742573297515E-3</v>
      </c>
      <c r="Q1289" s="161">
        <f t="shared" si="113"/>
        <v>8.7262584027842642</v>
      </c>
      <c r="R1289" s="43">
        <f>SS!I362</f>
        <v>2</v>
      </c>
      <c r="S1289" s="43">
        <f t="shared" si="114"/>
        <v>2</v>
      </c>
      <c r="T1289" s="46">
        <f t="shared" si="110"/>
        <v>6.8781256626538552</v>
      </c>
      <c r="U1289" s="43">
        <v>13.588202697275431</v>
      </c>
      <c r="V1289" s="43"/>
    </row>
    <row r="1290" spans="1:22" ht="15.75" x14ac:dyDescent="0.25">
      <c r="A1290" s="43">
        <f t="shared" ref="A1290:A1353" si="117">IF(B1290=1,A1289+1,A1289)</f>
        <v>1977</v>
      </c>
      <c r="B1290" s="43">
        <f t="shared" ref="B1290:B1353" si="118">IF(B1289=12,1,B1289+1)</f>
        <v>11</v>
      </c>
      <c r="C1290" s="46">
        <f>Shiller!B1291</f>
        <v>94.28</v>
      </c>
      <c r="D1290" s="44">
        <f>Shiller!C1291/12</f>
        <v>0.3844441666666667</v>
      </c>
      <c r="E1290" s="47">
        <f t="shared" si="116"/>
        <v>4.0776852637533587E-3</v>
      </c>
      <c r="F1290" s="46">
        <f>Shiller!E1291</f>
        <v>61.9</v>
      </c>
      <c r="G1290" s="44">
        <f t="shared" si="115"/>
        <v>0.99599370340138693</v>
      </c>
      <c r="H1290" s="44">
        <f>'x calcs'!J362</f>
        <v>2.2306705816014705</v>
      </c>
      <c r="I1290" s="43">
        <f t="shared" si="108"/>
        <v>0.68279995693774287</v>
      </c>
      <c r="J1290" s="43">
        <f t="shared" si="109"/>
        <v>1.0002292513801183</v>
      </c>
      <c r="K1290" s="43">
        <f>PCE!B242</f>
        <v>1330</v>
      </c>
      <c r="L1290" s="43">
        <f>y!B254</f>
        <v>1737.7</v>
      </c>
      <c r="M1290" s="43">
        <v>1</v>
      </c>
      <c r="N1290" s="48">
        <f t="shared" si="111"/>
        <v>0.76537952465903203</v>
      </c>
      <c r="O1290" s="46">
        <f>Shiller!B1291/Shiller!C1291</f>
        <v>20.43643095117843</v>
      </c>
      <c r="P1290" s="44">
        <f t="shared" si="112"/>
        <v>-4.0062965986130683E-3</v>
      </c>
      <c r="Q1290" s="161">
        <f t="shared" si="113"/>
        <v>8.4647811954732664</v>
      </c>
      <c r="R1290" s="43">
        <f>SS!I363</f>
        <v>2</v>
      </c>
      <c r="S1290" s="43">
        <f t="shared" si="114"/>
        <v>2</v>
      </c>
      <c r="T1290" s="46">
        <f t="shared" si="110"/>
        <v>6.8781256626538552</v>
      </c>
      <c r="U1290" s="43">
        <v>13.588202697275431</v>
      </c>
      <c r="V1290" s="43"/>
    </row>
    <row r="1291" spans="1:22" ht="15.75" x14ac:dyDescent="0.25">
      <c r="A1291" s="43">
        <f t="shared" si="117"/>
        <v>1977</v>
      </c>
      <c r="B1291" s="43">
        <f t="shared" si="118"/>
        <v>12</v>
      </c>
      <c r="C1291" s="46">
        <f>Shiller!B1292</f>
        <v>93.82</v>
      </c>
      <c r="D1291" s="44">
        <f>Shiller!C1292/12</f>
        <v>0.38916666666666666</v>
      </c>
      <c r="E1291" s="47">
        <f t="shared" si="116"/>
        <v>4.1480139273786685E-3</v>
      </c>
      <c r="F1291" s="46">
        <f>Shiller!E1292</f>
        <v>62.1</v>
      </c>
      <c r="G1291" s="44">
        <f t="shared" si="115"/>
        <v>0.95993995594400627</v>
      </c>
      <c r="H1291" s="44">
        <f>'x calcs'!J363</f>
        <v>2.2211859684216182</v>
      </c>
      <c r="I1291" s="43">
        <f t="shared" si="108"/>
        <v>0.68017224644771912</v>
      </c>
      <c r="J1291" s="43">
        <f t="shared" si="109"/>
        <v>0.96402125169291186</v>
      </c>
      <c r="K1291" s="43">
        <f>PCE!B243</f>
        <v>1339.3</v>
      </c>
      <c r="L1291" s="43">
        <f>y!B255</f>
        <v>1753.3</v>
      </c>
      <c r="M1291" s="43">
        <v>1</v>
      </c>
      <c r="N1291" s="48">
        <f t="shared" si="111"/>
        <v>0.76387383790566366</v>
      </c>
      <c r="O1291" s="46">
        <f>Shiller!B1292/Shiller!C1292</f>
        <v>20.089935760171304</v>
      </c>
      <c r="P1291" s="44">
        <f t="shared" si="112"/>
        <v>-4.0060044055993727E-2</v>
      </c>
      <c r="Q1291" s="161">
        <f t="shared" si="113"/>
        <v>8.2478048130853079</v>
      </c>
      <c r="R1291" s="43">
        <f>SS!I364</f>
        <v>2</v>
      </c>
      <c r="S1291" s="43">
        <f t="shared" si="114"/>
        <v>2</v>
      </c>
      <c r="T1291" s="46">
        <f t="shared" si="110"/>
        <v>6.8781256626538552</v>
      </c>
      <c r="U1291" s="43">
        <v>13.588202697275431</v>
      </c>
      <c r="V1291" s="43"/>
    </row>
    <row r="1292" spans="1:22" ht="15.75" x14ac:dyDescent="0.25">
      <c r="A1292" s="43">
        <f t="shared" si="117"/>
        <v>1978</v>
      </c>
      <c r="B1292" s="43">
        <f t="shared" si="118"/>
        <v>1</v>
      </c>
      <c r="C1292" s="46">
        <f>Shiller!B1293</f>
        <v>90.25</v>
      </c>
      <c r="D1292" s="44">
        <f>Shiller!C1293/12</f>
        <v>0.3927775</v>
      </c>
      <c r="E1292" s="47">
        <f t="shared" si="116"/>
        <v>4.352105263157895E-3</v>
      </c>
      <c r="F1292" s="46">
        <f>Shiller!E1293</f>
        <v>62.5</v>
      </c>
      <c r="G1292" s="44">
        <f t="shared" si="115"/>
        <v>0.98401027084278359</v>
      </c>
      <c r="H1292" s="44">
        <f>'x calcs'!J364</f>
        <v>2.2117416829745622</v>
      </c>
      <c r="I1292" s="43">
        <f t="shared" si="108"/>
        <v>0.65287913643602835</v>
      </c>
      <c r="J1292" s="43">
        <f t="shared" si="109"/>
        <v>0.98757843177138982</v>
      </c>
      <c r="K1292" s="43">
        <f>PCE!B244</f>
        <v>1333</v>
      </c>
      <c r="L1292" s="43">
        <f>y!B256</f>
        <v>1757.1</v>
      </c>
      <c r="M1292" s="43">
        <v>1</v>
      </c>
      <c r="N1292" s="48">
        <f t="shared" si="111"/>
        <v>0.7586363895054351</v>
      </c>
      <c r="O1292" s="46">
        <f>Shiller!B1293/Shiller!C1293</f>
        <v>19.147821179505783</v>
      </c>
      <c r="P1292" s="44">
        <f t="shared" si="112"/>
        <v>-1.5989729157216415E-2</v>
      </c>
      <c r="Q1292" s="161">
        <f t="shared" si="113"/>
        <v>7.4157643239379247</v>
      </c>
      <c r="R1292" s="43">
        <f>SS!I365</f>
        <v>2</v>
      </c>
      <c r="S1292" s="43">
        <f t="shared" si="114"/>
        <v>2</v>
      </c>
      <c r="T1292" s="46">
        <f t="shared" si="110"/>
        <v>6.8781256626538552</v>
      </c>
      <c r="U1292" s="43">
        <v>7.2276756255906571</v>
      </c>
      <c r="V1292" s="43"/>
    </row>
    <row r="1293" spans="1:22" ht="15.75" x14ac:dyDescent="0.25">
      <c r="A1293" s="43">
        <f t="shared" si="117"/>
        <v>1978</v>
      </c>
      <c r="B1293" s="43">
        <f t="shared" si="118"/>
        <v>2</v>
      </c>
      <c r="C1293" s="46">
        <f>Shiller!B1294</f>
        <v>88.98</v>
      </c>
      <c r="D1293" s="44">
        <f>Shiller!C1294/12</f>
        <v>0.39638916666666663</v>
      </c>
      <c r="E1293" s="47">
        <f t="shared" si="116"/>
        <v>4.4548119427586718E-3</v>
      </c>
      <c r="F1293" s="46">
        <f>Shiller!E1294</f>
        <v>62.9</v>
      </c>
      <c r="G1293" s="44">
        <f t="shared" si="115"/>
        <v>0.99478440077036168</v>
      </c>
      <c r="H1293" s="44">
        <f>'x calcs'!J365</f>
        <v>2.2037151990973589</v>
      </c>
      <c r="I1293" s="43">
        <f t="shared" si="108"/>
        <v>0.64192795497186295</v>
      </c>
      <c r="J1293" s="43">
        <f t="shared" si="109"/>
        <v>0.99839142970091399</v>
      </c>
      <c r="K1293" s="43">
        <f>PCE!B245</f>
        <v>1358.9</v>
      </c>
      <c r="L1293" s="43">
        <f>y!B257</f>
        <v>1773</v>
      </c>
      <c r="M1293" s="43">
        <v>1</v>
      </c>
      <c r="N1293" s="48">
        <f t="shared" si="111"/>
        <v>0.76644106034968984</v>
      </c>
      <c r="O1293" s="46">
        <f>Shiller!B1294/Shiller!C1294</f>
        <v>18.706363905841695</v>
      </c>
      <c r="P1293" s="44">
        <f t="shared" si="112"/>
        <v>-5.2155992296383236E-3</v>
      </c>
      <c r="Q1293" s="161">
        <f t="shared" si="113"/>
        <v>9.1977180829420995</v>
      </c>
      <c r="R1293" s="43">
        <f>SS!I366</f>
        <v>2</v>
      </c>
      <c r="S1293" s="43">
        <f t="shared" si="114"/>
        <v>2</v>
      </c>
      <c r="T1293" s="46">
        <f t="shared" si="110"/>
        <v>6.8781256626538552</v>
      </c>
      <c r="U1293" s="43">
        <v>7.2276756255906571</v>
      </c>
      <c r="V1293" s="43"/>
    </row>
    <row r="1294" spans="1:22" ht="15.75" x14ac:dyDescent="0.25">
      <c r="A1294" s="43">
        <f t="shared" si="117"/>
        <v>1978</v>
      </c>
      <c r="B1294" s="43">
        <f t="shared" si="118"/>
        <v>3</v>
      </c>
      <c r="C1294" s="46">
        <f>Shiller!B1295</f>
        <v>88.82</v>
      </c>
      <c r="D1294" s="44">
        <f>Shiller!C1295/12</f>
        <v>0.39999999999999997</v>
      </c>
      <c r="E1294" s="47">
        <f t="shared" si="116"/>
        <v>4.5034902049088041E-3</v>
      </c>
      <c r="F1294" s="46">
        <f>Shiller!E1295</f>
        <v>63.4</v>
      </c>
      <c r="G1294" s="44">
        <f t="shared" si="115"/>
        <v>1.0401325111468431</v>
      </c>
      <c r="H1294" s="44">
        <f>'x calcs'!J366</f>
        <v>2.1957178435961895</v>
      </c>
      <c r="I1294" s="43">
        <f t="shared" si="108"/>
        <v>0.63803570040914293</v>
      </c>
      <c r="J1294" s="43">
        <f t="shared" si="109"/>
        <v>1.0439045319790987</v>
      </c>
      <c r="K1294" s="43">
        <f>PCE!B246</f>
        <v>1381.4</v>
      </c>
      <c r="L1294" s="43">
        <f>y!B258</f>
        <v>1794.5</v>
      </c>
      <c r="M1294" s="43">
        <v>1</v>
      </c>
      <c r="N1294" s="48">
        <f t="shared" si="111"/>
        <v>0.76979660072443579</v>
      </c>
      <c r="O1294" s="46">
        <f>Shiller!B1295/Shiller!C1295</f>
        <v>18.504166666666666</v>
      </c>
      <c r="P1294" s="44">
        <f t="shared" si="112"/>
        <v>4.0132511146843131E-2</v>
      </c>
      <c r="Q1294" s="161">
        <f t="shared" si="113"/>
        <v>9.967492962619561</v>
      </c>
      <c r="R1294" s="43">
        <f>SS!I367</f>
        <v>2</v>
      </c>
      <c r="S1294" s="43">
        <f t="shared" si="114"/>
        <v>2</v>
      </c>
      <c r="T1294" s="46">
        <f t="shared" si="110"/>
        <v>6.8781256626538552</v>
      </c>
      <c r="U1294" s="43">
        <v>7.2276756255906571</v>
      </c>
      <c r="V1294" s="43"/>
    </row>
    <row r="1295" spans="1:22" ht="15.75" x14ac:dyDescent="0.25">
      <c r="A1295" s="43">
        <f t="shared" si="117"/>
        <v>1978</v>
      </c>
      <c r="B1295" s="43">
        <f t="shared" si="118"/>
        <v>4</v>
      </c>
      <c r="C1295" s="46">
        <f>Shiller!B1296</f>
        <v>92.71</v>
      </c>
      <c r="D1295" s="44">
        <f>Shiller!C1296/12</f>
        <v>0.40305583333333334</v>
      </c>
      <c r="E1295" s="47">
        <f t="shared" si="116"/>
        <v>4.3474903821953768E-3</v>
      </c>
      <c r="F1295" s="46">
        <f>Shiller!E1296</f>
        <v>63.9</v>
      </c>
      <c r="G1295" s="44">
        <f t="shared" si="115"/>
        <v>1.0452692945577566</v>
      </c>
      <c r="H1295" s="44">
        <f>'x calcs'!J367</f>
        <v>2.1877495107632114</v>
      </c>
      <c r="I1295" s="43">
        <f t="shared" si="108"/>
        <v>0.6631749716943881</v>
      </c>
      <c r="J1295" s="43">
        <f t="shared" si="109"/>
        <v>1.035582679129365</v>
      </c>
      <c r="K1295" s="43">
        <f>PCE!B247</f>
        <v>1400.2</v>
      </c>
      <c r="L1295" s="43">
        <f>y!B259</f>
        <v>1817.9</v>
      </c>
      <c r="M1295" s="43">
        <v>1</v>
      </c>
      <c r="N1295" s="48">
        <f t="shared" si="111"/>
        <v>0.77022938555476095</v>
      </c>
      <c r="O1295" s="46">
        <f>Shiller!B1296/Shiller!C1296</f>
        <v>19.168146679430269</v>
      </c>
      <c r="P1295" s="44">
        <f t="shared" si="112"/>
        <v>4.5269294557756634E-2</v>
      </c>
      <c r="Q1295" s="161">
        <f t="shared" si="113"/>
        <v>9.8640713121894184</v>
      </c>
      <c r="R1295" s="43">
        <f>SS!I368</f>
        <v>2</v>
      </c>
      <c r="S1295" s="43">
        <f t="shared" si="114"/>
        <v>2</v>
      </c>
      <c r="T1295" s="46">
        <f t="shared" si="110"/>
        <v>6.8781256626538552</v>
      </c>
      <c r="U1295" s="43">
        <v>7.2276756255906571</v>
      </c>
      <c r="V1295" s="43"/>
    </row>
    <row r="1296" spans="1:22" ht="15.75" x14ac:dyDescent="0.25">
      <c r="A1296" s="43">
        <f t="shared" si="117"/>
        <v>1978</v>
      </c>
      <c r="B1296" s="43">
        <f t="shared" si="118"/>
        <v>5</v>
      </c>
      <c r="C1296" s="46">
        <f>Shiller!B1297</f>
        <v>97.41</v>
      </c>
      <c r="D1296" s="44">
        <f>Shiller!C1297/12</f>
        <v>0.40611083333333337</v>
      </c>
      <c r="E1296" s="47">
        <f t="shared" si="116"/>
        <v>4.1690877048899842E-3</v>
      </c>
      <c r="F1296" s="46">
        <f>Shiller!E1297</f>
        <v>64.5</v>
      </c>
      <c r="G1296" s="44">
        <f t="shared" si="115"/>
        <v>0.99597180885759151</v>
      </c>
      <c r="H1296" s="44">
        <f>'x calcs'!J368</f>
        <v>2.2082995156463472</v>
      </c>
      <c r="I1296" s="43">
        <f t="shared" si="108"/>
        <v>0.68388936710766113</v>
      </c>
      <c r="J1296" s="43">
        <f t="shared" si="109"/>
        <v>0.98674228604223646</v>
      </c>
      <c r="K1296" s="43">
        <f>PCE!B248</f>
        <v>1415.9</v>
      </c>
      <c r="L1296" s="43">
        <f>y!B260</f>
        <v>1832.7</v>
      </c>
      <c r="M1296" s="43">
        <v>1</v>
      </c>
      <c r="N1296" s="48">
        <f t="shared" si="111"/>
        <v>0.77257598079336498</v>
      </c>
      <c r="O1296" s="46">
        <f>Shiller!B1297/Shiller!C1297</f>
        <v>19.988385764969742</v>
      </c>
      <c r="P1296" s="44">
        <f t="shared" si="112"/>
        <v>-4.0281911424084882E-3</v>
      </c>
      <c r="Q1296" s="161">
        <f t="shared" si="113"/>
        <v>10.119908979760821</v>
      </c>
      <c r="R1296" s="43">
        <f>SS!I369</f>
        <v>2</v>
      </c>
      <c r="S1296" s="43">
        <f t="shared" si="114"/>
        <v>2</v>
      </c>
      <c r="T1296" s="46">
        <f t="shared" si="110"/>
        <v>6.8781256626538552</v>
      </c>
      <c r="U1296" s="43">
        <v>7.2276756255906571</v>
      </c>
      <c r="V1296" s="43"/>
    </row>
    <row r="1297" spans="1:22" ht="15.75" x14ac:dyDescent="0.25">
      <c r="A1297" s="43">
        <f t="shared" si="117"/>
        <v>1978</v>
      </c>
      <c r="B1297" s="43">
        <f t="shared" si="118"/>
        <v>6</v>
      </c>
      <c r="C1297" s="46">
        <f>Shiller!B1298</f>
        <v>97.66</v>
      </c>
      <c r="D1297" s="44">
        <f>Shiller!C1298/12</f>
        <v>0.40916666666666668</v>
      </c>
      <c r="E1297" s="47">
        <f t="shared" si="116"/>
        <v>4.1897057819646399E-3</v>
      </c>
      <c r="F1297" s="46">
        <f>Shiller!E1298</f>
        <v>65.2</v>
      </c>
      <c r="G1297" s="44">
        <f t="shared" si="115"/>
        <v>0.99180336619670462</v>
      </c>
      <c r="H1297" s="44">
        <f>'x calcs'!J369</f>
        <v>2.2290425511751848</v>
      </c>
      <c r="I1297" s="43">
        <f t="shared" si="108"/>
        <v>0.67197136274787828</v>
      </c>
      <c r="J1297" s="43">
        <f t="shared" si="109"/>
        <v>0.98261282596410671</v>
      </c>
      <c r="K1297" s="43">
        <f>PCE!B249</f>
        <v>1429.8</v>
      </c>
      <c r="L1297" s="43">
        <f>y!B261</f>
        <v>1851.2</v>
      </c>
      <c r="M1297" s="43">
        <v>1</v>
      </c>
      <c r="N1297" s="48">
        <f t="shared" si="111"/>
        <v>0.77236387208297319</v>
      </c>
      <c r="O1297" s="46">
        <f>Shiller!B1298/Shiller!C1298</f>
        <v>19.890020366598776</v>
      </c>
      <c r="P1297" s="44">
        <f t="shared" si="112"/>
        <v>-8.1966338032953834E-3</v>
      </c>
      <c r="Q1297" s="161">
        <f t="shared" si="113"/>
        <v>10.103899600852015</v>
      </c>
      <c r="R1297" s="43">
        <f>SS!I370</f>
        <v>2</v>
      </c>
      <c r="S1297" s="43">
        <f t="shared" si="114"/>
        <v>2</v>
      </c>
      <c r="T1297" s="46">
        <f t="shared" si="110"/>
        <v>6.8781256626538552</v>
      </c>
      <c r="U1297" s="43">
        <v>7.2276756255906571</v>
      </c>
      <c r="V1297" s="43"/>
    </row>
    <row r="1298" spans="1:22" ht="15.75" x14ac:dyDescent="0.25">
      <c r="A1298" s="43">
        <f t="shared" si="117"/>
        <v>1978</v>
      </c>
      <c r="B1298" s="43">
        <f t="shared" si="118"/>
        <v>7</v>
      </c>
      <c r="C1298" s="46">
        <f>Shiller!B1299</f>
        <v>97.19</v>
      </c>
      <c r="D1298" s="44">
        <f>Shiller!C1299/12</f>
        <v>0.41222249999999999</v>
      </c>
      <c r="E1298" s="47">
        <f t="shared" si="116"/>
        <v>4.2414085811297462E-3</v>
      </c>
      <c r="F1298" s="46">
        <f>Shiller!E1299</f>
        <v>65.7</v>
      </c>
      <c r="G1298" s="44">
        <f t="shared" si="115"/>
        <v>1.0684221604355106</v>
      </c>
      <c r="H1298" s="44">
        <f>'x calcs'!J370</f>
        <v>2.2499804305283777</v>
      </c>
      <c r="I1298" s="43">
        <f t="shared" si="108"/>
        <v>0.65747231741282508</v>
      </c>
      <c r="J1298" s="43">
        <f t="shared" si="109"/>
        <v>1.0682062784935011</v>
      </c>
      <c r="K1298" s="43">
        <f>PCE!B250</f>
        <v>1430.8</v>
      </c>
      <c r="L1298" s="43">
        <f>y!B262</f>
        <v>1871.3</v>
      </c>
      <c r="M1298" s="43">
        <v>1</v>
      </c>
      <c r="N1298" s="48">
        <f t="shared" si="111"/>
        <v>0.76460214823919204</v>
      </c>
      <c r="O1298" s="46">
        <f>Shiller!B1299/Shiller!C1299</f>
        <v>19.647560884392934</v>
      </c>
      <c r="P1298" s="44">
        <f t="shared" si="112"/>
        <v>6.8422160435510637E-2</v>
      </c>
      <c r="Q1298" s="161">
        <f t="shared" si="113"/>
        <v>8.5319379812803593</v>
      </c>
      <c r="R1298" s="43">
        <f>SS!I371</f>
        <v>2</v>
      </c>
      <c r="S1298" s="43">
        <f t="shared" si="114"/>
        <v>3</v>
      </c>
      <c r="T1298" s="46">
        <f t="shared" si="110"/>
        <v>6.8781256626538552</v>
      </c>
      <c r="U1298" s="43">
        <v>10.001871896635194</v>
      </c>
      <c r="V1298" s="43"/>
    </row>
    <row r="1299" spans="1:22" ht="15.75" x14ac:dyDescent="0.25">
      <c r="A1299" s="43">
        <f t="shared" si="117"/>
        <v>1978</v>
      </c>
      <c r="B1299" s="43">
        <f t="shared" si="118"/>
        <v>8</v>
      </c>
      <c r="C1299" s="46">
        <f>Shiller!B1300</f>
        <v>103.9</v>
      </c>
      <c r="D1299" s="44">
        <f>Shiller!C1300/12</f>
        <v>0.41527749999999997</v>
      </c>
      <c r="E1299" s="47">
        <f t="shared" si="116"/>
        <v>3.9968960538979779E-3</v>
      </c>
      <c r="F1299" s="46">
        <f>Shiller!E1300</f>
        <v>66</v>
      </c>
      <c r="G1299" s="44">
        <f t="shared" si="115"/>
        <v>0.99647809906141682</v>
      </c>
      <c r="H1299" s="44">
        <f>'x calcs'!J371</f>
        <v>2.2504369588955839</v>
      </c>
      <c r="I1299" s="43">
        <f t="shared" si="108"/>
        <v>0.6995274486671218</v>
      </c>
      <c r="J1299" s="43">
        <f t="shared" si="109"/>
        <v>0.99627676224044914</v>
      </c>
      <c r="K1299" s="43">
        <f>PCE!B251</f>
        <v>1451</v>
      </c>
      <c r="L1299" s="43">
        <f>y!B263</f>
        <v>1888.9</v>
      </c>
      <c r="M1299" s="43">
        <v>1</v>
      </c>
      <c r="N1299" s="48">
        <f t="shared" si="111"/>
        <v>0.76817195192969445</v>
      </c>
      <c r="O1299" s="46">
        <f>Shiller!B1300/Shiller!C1300</f>
        <v>20.849512273921256</v>
      </c>
      <c r="P1299" s="44">
        <f t="shared" si="112"/>
        <v>-3.5219009385831779E-3</v>
      </c>
      <c r="Q1299" s="161">
        <f t="shared" si="113"/>
        <v>8.934605387757836</v>
      </c>
      <c r="R1299" s="43">
        <f>SS!I372</f>
        <v>3</v>
      </c>
      <c r="S1299" s="43">
        <f t="shared" si="114"/>
        <v>3</v>
      </c>
      <c r="T1299" s="46">
        <f t="shared" si="110"/>
        <v>8.2518043985458469</v>
      </c>
      <c r="U1299" s="43">
        <v>10.001871896635194</v>
      </c>
      <c r="V1299" s="43"/>
    </row>
    <row r="1300" spans="1:22" ht="15.75" x14ac:dyDescent="0.25">
      <c r="A1300" s="43">
        <f t="shared" si="117"/>
        <v>1978</v>
      </c>
      <c r="B1300" s="43">
        <f t="shared" si="118"/>
        <v>9</v>
      </c>
      <c r="C1300" s="46">
        <f>Shiller!B1301</f>
        <v>103.9</v>
      </c>
      <c r="D1300" s="44">
        <f>Shiller!C1301/12</f>
        <v>0.41833333333333328</v>
      </c>
      <c r="E1300" s="47">
        <f t="shared" si="116"/>
        <v>4.0263073468078271E-3</v>
      </c>
      <c r="F1300" s="46">
        <f>Shiller!E1301</f>
        <v>66.5</v>
      </c>
      <c r="G1300" s="44">
        <f t="shared" si="115"/>
        <v>0.96360712634478396</v>
      </c>
      <c r="H1300" s="44">
        <f>'x calcs'!J372</f>
        <v>2.2508935798938849</v>
      </c>
      <c r="I1300" s="43">
        <f t="shared" si="108"/>
        <v>0.69412700315723119</v>
      </c>
      <c r="J1300" s="43">
        <f t="shared" si="109"/>
        <v>0.96341246376480449</v>
      </c>
      <c r="K1300" s="43">
        <f>PCE!B252</f>
        <v>1456.9</v>
      </c>
      <c r="L1300" s="43">
        <f>y!B264</f>
        <v>1901.9</v>
      </c>
      <c r="M1300" s="43">
        <v>1</v>
      </c>
      <c r="N1300" s="48">
        <f t="shared" si="111"/>
        <v>0.76602345023397655</v>
      </c>
      <c r="O1300" s="46">
        <f>Shiller!B1301/Shiller!C1301</f>
        <v>20.69721115537849</v>
      </c>
      <c r="P1300" s="44">
        <f t="shared" si="112"/>
        <v>-3.639287365521604E-2</v>
      </c>
      <c r="Q1300" s="161">
        <f t="shared" si="113"/>
        <v>8.524498461284864</v>
      </c>
      <c r="R1300" s="43">
        <f>SS!I373</f>
        <v>3</v>
      </c>
      <c r="S1300" s="43">
        <f t="shared" si="114"/>
        <v>3</v>
      </c>
      <c r="T1300" s="46">
        <f t="shared" si="110"/>
        <v>8.2518043985458469</v>
      </c>
      <c r="U1300" s="43">
        <v>10.001871896635194</v>
      </c>
      <c r="V1300" s="43"/>
    </row>
    <row r="1301" spans="1:22" ht="15.75" x14ac:dyDescent="0.25">
      <c r="A1301" s="43">
        <f t="shared" si="117"/>
        <v>1978</v>
      </c>
      <c r="B1301" s="43">
        <f t="shared" si="118"/>
        <v>10</v>
      </c>
      <c r="C1301" s="46">
        <f>Shiller!B1302</f>
        <v>100.6</v>
      </c>
      <c r="D1301" s="44">
        <f>Shiller!C1302/12</f>
        <v>0.4197225</v>
      </c>
      <c r="E1301" s="47">
        <f t="shared" si="116"/>
        <v>4.1721918489065609E-3</v>
      </c>
      <c r="F1301" s="46">
        <f>Shiller!E1302</f>
        <v>67.099999999999994</v>
      </c>
      <c r="G1301" s="44">
        <f t="shared" si="115"/>
        <v>0.94143304807652595</v>
      </c>
      <c r="H1301" s="44">
        <f>'x calcs'!J373</f>
        <v>2.2513502935420755</v>
      </c>
      <c r="I1301" s="43">
        <f t="shared" si="108"/>
        <v>0.66593583762495867</v>
      </c>
      <c r="J1301" s="43">
        <f t="shared" si="109"/>
        <v>0.94066848129311453</v>
      </c>
      <c r="K1301" s="43">
        <f>PCE!B253</f>
        <v>1471</v>
      </c>
      <c r="L1301" s="43">
        <f>y!B265</f>
        <v>1925.9</v>
      </c>
      <c r="M1301" s="43">
        <v>1</v>
      </c>
      <c r="N1301" s="48">
        <f t="shared" si="111"/>
        <v>0.76379874344462328</v>
      </c>
      <c r="O1301" s="46">
        <f>Shiller!B1302/Shiller!C1302</f>
        <v>19.97351424651605</v>
      </c>
      <c r="P1301" s="44">
        <f t="shared" si="112"/>
        <v>-5.8566951923474053E-2</v>
      </c>
      <c r="Q1301" s="161">
        <f t="shared" si="113"/>
        <v>8.2661057997074483</v>
      </c>
      <c r="R1301" s="43">
        <f>SS!I374</f>
        <v>3</v>
      </c>
      <c r="S1301" s="43">
        <f t="shared" si="114"/>
        <v>2</v>
      </c>
      <c r="T1301" s="46">
        <f t="shared" si="110"/>
        <v>8.2518043985458469</v>
      </c>
      <c r="U1301" s="43">
        <v>10.001871896635194</v>
      </c>
      <c r="V1301" s="43"/>
    </row>
    <row r="1302" spans="1:22" ht="15.75" x14ac:dyDescent="0.25">
      <c r="A1302" s="43">
        <f t="shared" si="117"/>
        <v>1978</v>
      </c>
      <c r="B1302" s="43">
        <f t="shared" si="118"/>
        <v>11</v>
      </c>
      <c r="C1302" s="46">
        <f>Shiller!B1303</f>
        <v>94.71</v>
      </c>
      <c r="D1302" s="44">
        <f>Shiller!C1303/12</f>
        <v>0.42111083333333332</v>
      </c>
      <c r="E1302" s="47">
        <f t="shared" si="116"/>
        <v>4.446318586562489E-3</v>
      </c>
      <c r="F1302" s="46">
        <f>Shiller!E1303</f>
        <v>67.400000000000006</v>
      </c>
      <c r="G1302" s="44">
        <f t="shared" si="115"/>
        <v>1.0147314664225984</v>
      </c>
      <c r="H1302" s="44">
        <f>'x calcs'!J374</f>
        <v>2.253188322877234</v>
      </c>
      <c r="I1302" s="43">
        <f t="shared" si="108"/>
        <v>0.62364644094369437</v>
      </c>
      <c r="J1302" s="43">
        <f t="shared" si="109"/>
        <v>1.0139073303662627</v>
      </c>
      <c r="K1302" s="43">
        <f>PCE!B254</f>
        <v>1484.7</v>
      </c>
      <c r="L1302" s="43">
        <f>y!B266</f>
        <v>1940.6</v>
      </c>
      <c r="M1302" s="43">
        <v>1</v>
      </c>
      <c r="N1302" s="48">
        <f t="shared" si="111"/>
        <v>0.76507265794084311</v>
      </c>
      <c r="O1302" s="46">
        <f>Shiller!B1303/Shiller!C1303</f>
        <v>18.742096795578359</v>
      </c>
      <c r="P1302" s="44">
        <f t="shared" si="112"/>
        <v>1.4731466422598372E-2</v>
      </c>
      <c r="Q1302" s="161">
        <f t="shared" si="113"/>
        <v>8.8975260193567998</v>
      </c>
      <c r="R1302" s="43">
        <f>SS!I375</f>
        <v>2</v>
      </c>
      <c r="S1302" s="43">
        <f t="shared" si="114"/>
        <v>2</v>
      </c>
      <c r="T1302" s="46">
        <f t="shared" si="110"/>
        <v>6.8781256626538552</v>
      </c>
      <c r="U1302" s="43">
        <v>10.001871896635194</v>
      </c>
      <c r="V1302" s="43"/>
    </row>
    <row r="1303" spans="1:22" ht="15.75" x14ac:dyDescent="0.25">
      <c r="A1303" s="43">
        <f t="shared" si="117"/>
        <v>1978</v>
      </c>
      <c r="B1303" s="43">
        <f t="shared" si="118"/>
        <v>12</v>
      </c>
      <c r="C1303" s="46">
        <f>Shiller!B1304</f>
        <v>96.11</v>
      </c>
      <c r="D1303" s="44">
        <f>Shiller!C1304/12</f>
        <v>0.42250000000000004</v>
      </c>
      <c r="E1303" s="47">
        <f t="shared" si="116"/>
        <v>4.3960045780876084E-3</v>
      </c>
      <c r="F1303" s="46">
        <f>Shiller!E1304</f>
        <v>67.7</v>
      </c>
      <c r="G1303" s="44">
        <f t="shared" si="115"/>
        <v>1.0327392599956766</v>
      </c>
      <c r="H1303" s="44">
        <f>'x calcs'!J375</f>
        <v>2.2550278528015486</v>
      </c>
      <c r="I1303" s="43">
        <f t="shared" si="108"/>
        <v>0.62954676726783076</v>
      </c>
      <c r="J1303" s="43">
        <f t="shared" si="109"/>
        <v>1.0319003931105262</v>
      </c>
      <c r="K1303" s="43">
        <f>PCE!B255</f>
        <v>1500.5</v>
      </c>
      <c r="L1303" s="43">
        <f>y!B267</f>
        <v>1961.7</v>
      </c>
      <c r="M1303" s="43">
        <v>1</v>
      </c>
      <c r="N1303" s="48">
        <f t="shared" si="111"/>
        <v>0.76489779273079472</v>
      </c>
      <c r="O1303" s="46">
        <f>Shiller!B1304/Shiller!C1304</f>
        <v>18.956607495069033</v>
      </c>
      <c r="P1303" s="44">
        <f t="shared" si="112"/>
        <v>3.2739259995676617E-2</v>
      </c>
      <c r="Q1303" s="161">
        <f t="shared" si="113"/>
        <v>8.7974940651955933</v>
      </c>
      <c r="R1303" s="43">
        <f>SS!I376</f>
        <v>2</v>
      </c>
      <c r="S1303" s="43">
        <f t="shared" si="114"/>
        <v>3</v>
      </c>
      <c r="T1303" s="46">
        <f t="shared" si="110"/>
        <v>6.8781256626538552</v>
      </c>
      <c r="U1303" s="43">
        <v>10.001871896635194</v>
      </c>
      <c r="V1303" s="43"/>
    </row>
    <row r="1304" spans="1:22" ht="15.75" x14ac:dyDescent="0.25">
      <c r="A1304" s="43">
        <f t="shared" si="117"/>
        <v>1979</v>
      </c>
      <c r="B1304" s="43">
        <f t="shared" si="118"/>
        <v>1</v>
      </c>
      <c r="C1304" s="46">
        <f>Shiller!B1305</f>
        <v>99.71</v>
      </c>
      <c r="D1304" s="44">
        <f>Shiller!C1305/12</f>
        <v>0.42611083333333338</v>
      </c>
      <c r="E1304" s="47">
        <f t="shared" si="116"/>
        <v>4.2735014876475116E-3</v>
      </c>
      <c r="F1304" s="46">
        <f>Shiller!E1305</f>
        <v>68.3</v>
      </c>
      <c r="G1304" s="44">
        <f t="shared" si="115"/>
        <v>0.97802487685827744</v>
      </c>
      <c r="H1304" s="44">
        <f>'x calcs'!J376</f>
        <v>2.2568688845401179</v>
      </c>
      <c r="I1304" s="43">
        <f t="shared" si="108"/>
        <v>0.64686206615410591</v>
      </c>
      <c r="J1304" s="43">
        <f t="shared" si="109"/>
        <v>0.98104944380319348</v>
      </c>
      <c r="K1304" s="43">
        <f>PCE!B256</f>
        <v>1506.3</v>
      </c>
      <c r="L1304" s="43">
        <f>y!B268</f>
        <v>1979.7</v>
      </c>
      <c r="M1304" s="43">
        <v>1</v>
      </c>
      <c r="N1304" s="48">
        <f t="shared" si="111"/>
        <v>0.76087285952417028</v>
      </c>
      <c r="O1304" s="46">
        <f>Shiller!B1305/Shiller!C1305</f>
        <v>19.500012711872692</v>
      </c>
      <c r="P1304" s="44">
        <f t="shared" si="112"/>
        <v>-2.1975123141722563E-2</v>
      </c>
      <c r="Q1304" s="161">
        <f t="shared" si="113"/>
        <v>7.7857767690612336</v>
      </c>
      <c r="R1304" s="43">
        <f>SS!I377</f>
        <v>3</v>
      </c>
      <c r="S1304" s="43">
        <f t="shared" si="114"/>
        <v>2</v>
      </c>
      <c r="T1304" s="46">
        <f t="shared" si="110"/>
        <v>8.2518043985458469</v>
      </c>
      <c r="U1304" s="43">
        <v>13.882660493111532</v>
      </c>
      <c r="V1304" s="43"/>
    </row>
    <row r="1305" spans="1:22" ht="15.75" x14ac:dyDescent="0.25">
      <c r="A1305" s="43">
        <f t="shared" si="117"/>
        <v>1979</v>
      </c>
      <c r="B1305" s="43">
        <f t="shared" si="118"/>
        <v>2</v>
      </c>
      <c r="C1305" s="46">
        <f>Shiller!B1306</f>
        <v>98.23</v>
      </c>
      <c r="D1305" s="44">
        <f>Shiller!C1306/12</f>
        <v>0.42972250000000001</v>
      </c>
      <c r="E1305" s="47">
        <f t="shared" si="116"/>
        <v>4.3746564186093861E-3</v>
      </c>
      <c r="F1305" s="46">
        <f>Shiller!E1306</f>
        <v>69.099999999999994</v>
      </c>
      <c r="G1305" s="44">
        <f t="shared" si="115"/>
        <v>1.013192042198489</v>
      </c>
      <c r="H1305" s="44">
        <f>'x calcs'!J377</f>
        <v>2.249880535696259</v>
      </c>
      <c r="I1305" s="43">
        <f t="shared" si="108"/>
        <v>0.63183930421585788</v>
      </c>
      <c r="J1305" s="43">
        <f t="shared" si="109"/>
        <v>1.0163255275990366</v>
      </c>
      <c r="K1305" s="43">
        <f>PCE!B257</f>
        <v>1521.6</v>
      </c>
      <c r="L1305" s="43">
        <f>y!B269</f>
        <v>1998.1</v>
      </c>
      <c r="M1305" s="43">
        <v>1</v>
      </c>
      <c r="N1305" s="48">
        <f t="shared" si="111"/>
        <v>0.76152344727491117</v>
      </c>
      <c r="O1305" s="46">
        <f>Shiller!B1306/Shiller!C1306</f>
        <v>19.049115029660616</v>
      </c>
      <c r="P1305" s="44">
        <f t="shared" si="112"/>
        <v>1.3192042198489018E-2</v>
      </c>
      <c r="Q1305" s="161">
        <f t="shared" si="113"/>
        <v>8.0559593650596746</v>
      </c>
      <c r="R1305" s="43">
        <f>SS!I378</f>
        <v>2</v>
      </c>
      <c r="S1305" s="43">
        <f t="shared" si="114"/>
        <v>2</v>
      </c>
      <c r="T1305" s="46">
        <f t="shared" si="110"/>
        <v>6.8781256626538552</v>
      </c>
      <c r="U1305" s="43">
        <v>13.882660493111532</v>
      </c>
      <c r="V1305" s="43"/>
    </row>
    <row r="1306" spans="1:22" ht="15.75" x14ac:dyDescent="0.25">
      <c r="A1306" s="43">
        <f t="shared" si="117"/>
        <v>1979</v>
      </c>
      <c r="B1306" s="43">
        <f t="shared" si="118"/>
        <v>3</v>
      </c>
      <c r="C1306" s="46">
        <f>Shiller!B1307</f>
        <v>100.1</v>
      </c>
      <c r="D1306" s="44">
        <f>Shiller!C1307/12</f>
        <v>0.43333333333333335</v>
      </c>
      <c r="E1306" s="47">
        <f t="shared" si="116"/>
        <v>4.329004329004329E-3</v>
      </c>
      <c r="F1306" s="46">
        <f>Shiller!E1307</f>
        <v>69.8</v>
      </c>
      <c r="G1306" s="44">
        <f t="shared" si="115"/>
        <v>1.012751177057126</v>
      </c>
      <c r="H1306" s="44">
        <f>'x calcs'!J378</f>
        <v>2.2429138261332184</v>
      </c>
      <c r="I1306" s="43">
        <f t="shared" si="108"/>
        <v>0.63939033434727233</v>
      </c>
      <c r="J1306" s="43">
        <f t="shared" si="109"/>
        <v>1.0158834348873071</v>
      </c>
      <c r="K1306" s="43">
        <f>PCE!B258</f>
        <v>1535</v>
      </c>
      <c r="L1306" s="43">
        <f>y!B270</f>
        <v>2020.2</v>
      </c>
      <c r="M1306" s="43">
        <v>1</v>
      </c>
      <c r="N1306" s="48">
        <f t="shared" si="111"/>
        <v>0.75982575982575984</v>
      </c>
      <c r="O1306" s="46">
        <f>Shiller!B1307/Shiller!C1307</f>
        <v>19.25</v>
      </c>
      <c r="P1306" s="44">
        <f t="shared" si="112"/>
        <v>1.2751177057126029E-2</v>
      </c>
      <c r="Q1306" s="161">
        <f t="shared" si="113"/>
        <v>7.6375431948452768</v>
      </c>
      <c r="R1306" s="43">
        <f>SS!I379</f>
        <v>2</v>
      </c>
      <c r="S1306" s="43">
        <f t="shared" si="114"/>
        <v>3</v>
      </c>
      <c r="T1306" s="46">
        <f t="shared" si="110"/>
        <v>6.8781256626538552</v>
      </c>
      <c r="U1306" s="43">
        <v>13.882660493111532</v>
      </c>
      <c r="V1306" s="43"/>
    </row>
    <row r="1307" spans="1:22" ht="15.75" x14ac:dyDescent="0.25">
      <c r="A1307" s="43">
        <f t="shared" si="117"/>
        <v>1979</v>
      </c>
      <c r="B1307" s="43">
        <f t="shared" si="118"/>
        <v>4</v>
      </c>
      <c r="C1307" s="46">
        <f>Shiller!B1308</f>
        <v>102.1</v>
      </c>
      <c r="D1307" s="44">
        <f>Shiller!C1308/12</f>
        <v>0.43722250000000001</v>
      </c>
      <c r="E1307" s="47">
        <f t="shared" si="116"/>
        <v>4.2822967678746333E-3</v>
      </c>
      <c r="F1307" s="46">
        <f>Shiller!E1308</f>
        <v>70.599999999999994</v>
      </c>
      <c r="G1307" s="44">
        <f t="shared" si="115"/>
        <v>0.96877453322876939</v>
      </c>
      <c r="H1307" s="44">
        <f>'x calcs'!J379</f>
        <v>2.2359686888454013</v>
      </c>
      <c r="I1307" s="43">
        <f t="shared" si="108"/>
        <v>0.64677812556513792</v>
      </c>
      <c r="J1307" s="43">
        <f t="shared" si="109"/>
        <v>0.97062180195757353</v>
      </c>
      <c r="K1307" s="43">
        <f>PCE!B259</f>
        <v>1542.3</v>
      </c>
      <c r="L1307" s="43">
        <f>y!B271</f>
        <v>2025.4</v>
      </c>
      <c r="M1307" s="43">
        <v>1</v>
      </c>
      <c r="N1307" s="48">
        <f t="shared" si="111"/>
        <v>0.76147921398242313</v>
      </c>
      <c r="O1307" s="46">
        <f>Shiller!B1308/Shiller!C1308</f>
        <v>19.459962223658053</v>
      </c>
      <c r="P1307" s="44">
        <f t="shared" si="112"/>
        <v>-3.1225466771230614E-2</v>
      </c>
      <c r="Q1307" s="161">
        <f t="shared" si="113"/>
        <v>7.9259089224512005</v>
      </c>
      <c r="R1307" s="43">
        <f>SS!I380</f>
        <v>3</v>
      </c>
      <c r="S1307" s="43">
        <f t="shared" si="114"/>
        <v>3</v>
      </c>
      <c r="T1307" s="46">
        <f t="shared" si="110"/>
        <v>8.2518043985458469</v>
      </c>
      <c r="U1307" s="43">
        <v>13.882660493111532</v>
      </c>
      <c r="V1307" s="43"/>
    </row>
    <row r="1308" spans="1:22" ht="15.75" x14ac:dyDescent="0.25">
      <c r="A1308" s="43">
        <f t="shared" si="117"/>
        <v>1979</v>
      </c>
      <c r="B1308" s="43">
        <f t="shared" si="118"/>
        <v>5</v>
      </c>
      <c r="C1308" s="46">
        <f>Shiller!B1309</f>
        <v>99.73</v>
      </c>
      <c r="D1308" s="44">
        <f>Shiller!C1309/12</f>
        <v>0.44111083333333334</v>
      </c>
      <c r="E1308" s="47">
        <f t="shared" si="116"/>
        <v>4.4230505698719877E-3</v>
      </c>
      <c r="F1308" s="46">
        <f>Shiller!E1309</f>
        <v>71.5</v>
      </c>
      <c r="G1308" s="44">
        <f t="shared" si="115"/>
        <v>1.0128928068787106</v>
      </c>
      <c r="H1308" s="44">
        <f>'x calcs'!J380</f>
        <v>2.2316943784034633</v>
      </c>
      <c r="I1308" s="43">
        <f t="shared" si="108"/>
        <v>0.62500725382613631</v>
      </c>
      <c r="J1308" s="43">
        <f t="shared" si="109"/>
        <v>1.014824304691083</v>
      </c>
      <c r="K1308" s="43">
        <f>PCE!B260</f>
        <v>1562.7</v>
      </c>
      <c r="L1308" s="43">
        <f>y!B272</f>
        <v>2039.2</v>
      </c>
      <c r="M1308" s="43">
        <v>1</v>
      </c>
      <c r="N1308" s="48">
        <f t="shared" si="111"/>
        <v>0.76632993330717925</v>
      </c>
      <c r="O1308" s="46">
        <f>Shiller!B1309/Shiller!C1309</f>
        <v>18.840691965171263</v>
      </c>
      <c r="P1308" s="44">
        <f t="shared" si="112"/>
        <v>1.2892806878710639E-2</v>
      </c>
      <c r="Q1308" s="161">
        <f t="shared" si="113"/>
        <v>9.1347333198806915</v>
      </c>
      <c r="R1308" s="43">
        <f>SS!I381</f>
        <v>3</v>
      </c>
      <c r="S1308" s="43">
        <f t="shared" si="114"/>
        <v>3</v>
      </c>
      <c r="T1308" s="46">
        <f t="shared" si="110"/>
        <v>8.2518043985458469</v>
      </c>
      <c r="U1308" s="43">
        <v>13.882660493111532</v>
      </c>
      <c r="V1308" s="43"/>
    </row>
    <row r="1309" spans="1:22" ht="15.75" x14ac:dyDescent="0.25">
      <c r="A1309" s="43">
        <f t="shared" si="117"/>
        <v>1979</v>
      </c>
      <c r="B1309" s="43">
        <f t="shared" si="118"/>
        <v>6</v>
      </c>
      <c r="C1309" s="46">
        <f>Shiller!B1310</f>
        <v>101.7</v>
      </c>
      <c r="D1309" s="44">
        <f>Shiller!C1310/12</f>
        <v>0.44500000000000001</v>
      </c>
      <c r="E1309" s="47">
        <f t="shared" si="116"/>
        <v>4.3756145526057033E-3</v>
      </c>
      <c r="F1309" s="46">
        <f>Shiller!E1310</f>
        <v>72.3</v>
      </c>
      <c r="G1309" s="44">
        <f t="shared" si="115"/>
        <v>1.0031569340365631</v>
      </c>
      <c r="H1309" s="44">
        <f>'x calcs'!J381</f>
        <v>2.2274282387958686</v>
      </c>
      <c r="I1309" s="43">
        <f t="shared" si="108"/>
        <v>0.63150811310078225</v>
      </c>
      <c r="J1309" s="43">
        <f t="shared" si="109"/>
        <v>1.005069875819451</v>
      </c>
      <c r="K1309" s="43">
        <f>PCE!B261</f>
        <v>1579.6</v>
      </c>
      <c r="L1309" s="43">
        <f>y!B273</f>
        <v>2055</v>
      </c>
      <c r="M1309" s="43">
        <v>1</v>
      </c>
      <c r="N1309" s="48">
        <f t="shared" si="111"/>
        <v>0.76866180048661792</v>
      </c>
      <c r="O1309" s="46">
        <f>Shiller!B1310/Shiller!C1310</f>
        <v>19.04494382022472</v>
      </c>
      <c r="P1309" s="44">
        <f t="shared" si="112"/>
        <v>3.1569340365631415E-3</v>
      </c>
      <c r="Q1309" s="161">
        <f t="shared" si="113"/>
        <v>9.5683988614545239</v>
      </c>
      <c r="R1309" s="43">
        <f>SS!I382</f>
        <v>3</v>
      </c>
      <c r="S1309" s="43">
        <f t="shared" si="114"/>
        <v>3</v>
      </c>
      <c r="T1309" s="46">
        <f t="shared" si="110"/>
        <v>8.2518043985458469</v>
      </c>
      <c r="U1309" s="43">
        <v>13.882660493111532</v>
      </c>
      <c r="V1309" s="43"/>
    </row>
    <row r="1310" spans="1:22" ht="15.75" x14ac:dyDescent="0.25">
      <c r="A1310" s="43">
        <f t="shared" si="117"/>
        <v>1979</v>
      </c>
      <c r="B1310" s="43">
        <f t="shared" si="118"/>
        <v>7</v>
      </c>
      <c r="C1310" s="46">
        <f>Shiller!B1311</f>
        <v>102.7</v>
      </c>
      <c r="D1310" s="44">
        <f>Shiller!C1311/12</f>
        <v>0.44972250000000003</v>
      </c>
      <c r="E1310" s="47">
        <f t="shared" si="116"/>
        <v>4.3789922103213245E-3</v>
      </c>
      <c r="F1310" s="46">
        <f>Shiller!E1311</f>
        <v>73.099999999999994</v>
      </c>
      <c r="G1310" s="44">
        <f t="shared" si="115"/>
        <v>1.0402241802629806</v>
      </c>
      <c r="H1310" s="44">
        <f>'x calcs'!J382</f>
        <v>2.2231702544031311</v>
      </c>
      <c r="I1310" s="43">
        <f t="shared" si="108"/>
        <v>0.63194654472340661</v>
      </c>
      <c r="J1310" s="43">
        <f t="shared" si="109"/>
        <v>1.0394957631681809</v>
      </c>
      <c r="K1310" s="43">
        <f>PCE!B262</f>
        <v>1590.1</v>
      </c>
      <c r="L1310" s="43">
        <f>y!B274</f>
        <v>2086.5</v>
      </c>
      <c r="M1310" s="43">
        <v>1</v>
      </c>
      <c r="N1310" s="48">
        <f t="shared" si="111"/>
        <v>0.76208962377186673</v>
      </c>
      <c r="O1310" s="46">
        <f>Shiller!B1311/Shiller!C1311</f>
        <v>19.030253841720913</v>
      </c>
      <c r="P1310" s="44">
        <f t="shared" si="112"/>
        <v>4.022418026298058E-2</v>
      </c>
      <c r="Q1310" s="161">
        <f t="shared" si="113"/>
        <v>8.1813613608640132</v>
      </c>
      <c r="R1310" s="43">
        <f>SS!I383</f>
        <v>3</v>
      </c>
      <c r="S1310" s="43">
        <f t="shared" si="114"/>
        <v>2</v>
      </c>
      <c r="T1310" s="46">
        <f t="shared" si="110"/>
        <v>8.2518043985458469</v>
      </c>
      <c r="U1310" s="43">
        <v>16.804961336017833</v>
      </c>
      <c r="V1310" s="43"/>
    </row>
    <row r="1311" spans="1:22" ht="15.75" x14ac:dyDescent="0.25">
      <c r="A1311" s="43">
        <f t="shared" si="117"/>
        <v>1979</v>
      </c>
      <c r="B1311" s="43">
        <f t="shared" si="118"/>
        <v>8</v>
      </c>
      <c r="C1311" s="46">
        <f>Shiller!B1312</f>
        <v>107.4</v>
      </c>
      <c r="D1311" s="44">
        <f>Shiller!C1312/12</f>
        <v>0.4544441666666667</v>
      </c>
      <c r="E1311" s="47">
        <f t="shared" si="116"/>
        <v>4.2313237119801367E-3</v>
      </c>
      <c r="F1311" s="46">
        <f>Shiller!E1312</f>
        <v>73.8</v>
      </c>
      <c r="G1311" s="44">
        <f t="shared" si="115"/>
        <v>1.0045608278083153</v>
      </c>
      <c r="H1311" s="44">
        <f>'x calcs'!J383</f>
        <v>2.2247347109585576</v>
      </c>
      <c r="I1311" s="43">
        <f t="shared" si="108"/>
        <v>0.65413846679206933</v>
      </c>
      <c r="J1311" s="43">
        <f t="shared" si="109"/>
        <v>1.0038573857113491</v>
      </c>
      <c r="K1311" s="43">
        <f>PCE!B263</f>
        <v>1619.7</v>
      </c>
      <c r="L1311" s="43">
        <f>y!B275</f>
        <v>2105.3000000000002</v>
      </c>
      <c r="M1311" s="43">
        <v>1</v>
      </c>
      <c r="N1311" s="48">
        <f t="shared" si="111"/>
        <v>0.76934403647936156</v>
      </c>
      <c r="O1311" s="46">
        <f>Shiller!B1312/Shiller!C1312</f>
        <v>19.694388566252179</v>
      </c>
      <c r="P1311" s="44">
        <f t="shared" si="112"/>
        <v>4.5608278083153486E-3</v>
      </c>
      <c r="Q1311" s="161">
        <f t="shared" si="113"/>
        <v>9.5220566151617518</v>
      </c>
      <c r="R1311" s="43">
        <f>SS!I384</f>
        <v>2</v>
      </c>
      <c r="S1311" s="43">
        <f t="shared" si="114"/>
        <v>3</v>
      </c>
      <c r="T1311" s="46">
        <f t="shared" si="110"/>
        <v>6.8781256626538552</v>
      </c>
      <c r="U1311" s="43">
        <v>16.804961336017833</v>
      </c>
      <c r="V1311" s="43"/>
    </row>
    <row r="1312" spans="1:22" ht="15.75" x14ac:dyDescent="0.25">
      <c r="A1312" s="43">
        <f t="shared" si="117"/>
        <v>1979</v>
      </c>
      <c r="B1312" s="43">
        <f t="shared" si="118"/>
        <v>9</v>
      </c>
      <c r="C1312" s="46">
        <f>Shiller!B1313</f>
        <v>108.6</v>
      </c>
      <c r="D1312" s="44">
        <f>Shiller!C1313/12</f>
        <v>0.45916666666666667</v>
      </c>
      <c r="E1312" s="47">
        <f t="shared" si="116"/>
        <v>4.2280540208717004E-3</v>
      </c>
      <c r="F1312" s="46">
        <f>Shiller!E1313</f>
        <v>74.599999999999994</v>
      </c>
      <c r="G1312" s="44">
        <f t="shared" si="115"/>
        <v>0.95879733030314895</v>
      </c>
      <c r="H1312" s="44">
        <f>'x calcs'!J384</f>
        <v>2.2263002684302586</v>
      </c>
      <c r="I1312" s="43">
        <f t="shared" si="108"/>
        <v>0.65389385956166124</v>
      </c>
      <c r="J1312" s="43">
        <f t="shared" si="109"/>
        <v>0.95812606727365934</v>
      </c>
      <c r="K1312" s="43">
        <f>PCE!B264</f>
        <v>1638.1</v>
      </c>
      <c r="L1312" s="43">
        <f>y!B276</f>
        <v>2124.3000000000002</v>
      </c>
      <c r="M1312" s="43">
        <v>1</v>
      </c>
      <c r="N1312" s="48">
        <f t="shared" si="111"/>
        <v>0.77112460575248309</v>
      </c>
      <c r="O1312" s="46">
        <f>Shiller!B1313/Shiller!C1313</f>
        <v>19.709618874773138</v>
      </c>
      <c r="P1312" s="44">
        <f t="shared" si="112"/>
        <v>-4.1202669696851046E-2</v>
      </c>
      <c r="Q1312" s="161">
        <f t="shared" si="113"/>
        <v>9.8945354307471334</v>
      </c>
      <c r="R1312" s="43">
        <f>SS!I385</f>
        <v>3</v>
      </c>
      <c r="S1312" s="43">
        <f t="shared" si="114"/>
        <v>2</v>
      </c>
      <c r="T1312" s="46">
        <f t="shared" si="110"/>
        <v>8.2518043985458469</v>
      </c>
      <c r="U1312" s="43">
        <v>16.804961336017833</v>
      </c>
      <c r="V1312" s="43"/>
    </row>
    <row r="1313" spans="1:22" ht="15.75" x14ac:dyDescent="0.25">
      <c r="A1313" s="43">
        <f t="shared" si="117"/>
        <v>1979</v>
      </c>
      <c r="B1313" s="43">
        <f t="shared" si="118"/>
        <v>10</v>
      </c>
      <c r="C1313" s="46">
        <f>Shiller!B1314</f>
        <v>104.5</v>
      </c>
      <c r="D1313" s="44">
        <f>Shiller!C1314/12</f>
        <v>0.46305583333333339</v>
      </c>
      <c r="E1313" s="47">
        <f t="shared" si="116"/>
        <v>4.4311562998405113E-3</v>
      </c>
      <c r="F1313" s="46">
        <f>Shiller!E1314</f>
        <v>75.2</v>
      </c>
      <c r="G1313" s="44">
        <f t="shared" si="115"/>
        <v>0.98762359661730681</v>
      </c>
      <c r="H1313" s="44">
        <f>'x calcs'!J385</f>
        <v>2.2278669275929546</v>
      </c>
      <c r="I1313" s="43">
        <f t="shared" si="108"/>
        <v>0.62374805351406604</v>
      </c>
      <c r="J1313" s="43">
        <f t="shared" si="109"/>
        <v>0.98792317127399876</v>
      </c>
      <c r="K1313" s="43">
        <f>PCE!B265</f>
        <v>1646</v>
      </c>
      <c r="L1313" s="43">
        <f>y!B277</f>
        <v>2144.6999999999998</v>
      </c>
      <c r="M1313" s="43">
        <v>1</v>
      </c>
      <c r="N1313" s="48">
        <f t="shared" si="111"/>
        <v>0.76747330628992405</v>
      </c>
      <c r="O1313" s="46">
        <f>Shiller!B1314/Shiller!C1314</f>
        <v>18.806227470769361</v>
      </c>
      <c r="P1313" s="44">
        <f t="shared" si="112"/>
        <v>-1.2376403382693191E-2</v>
      </c>
      <c r="Q1313" s="161">
        <f t="shared" si="113"/>
        <v>9.3869132808570335</v>
      </c>
      <c r="R1313" s="43">
        <f>SS!I386</f>
        <v>2</v>
      </c>
      <c r="S1313" s="43">
        <f t="shared" si="114"/>
        <v>2</v>
      </c>
      <c r="T1313" s="46">
        <f t="shared" si="110"/>
        <v>6.8781256626538552</v>
      </c>
      <c r="U1313" s="43">
        <v>16.804961336017833</v>
      </c>
      <c r="V1313" s="43"/>
    </row>
    <row r="1314" spans="1:22" ht="15.75" x14ac:dyDescent="0.25">
      <c r="A1314" s="43">
        <f t="shared" si="117"/>
        <v>1979</v>
      </c>
      <c r="B1314" s="43">
        <f t="shared" si="118"/>
        <v>11</v>
      </c>
      <c r="C1314" s="46">
        <f>Shiller!B1315</f>
        <v>103.7</v>
      </c>
      <c r="D1314" s="44">
        <f>Shiller!C1315/12</f>
        <v>0.46694416666666666</v>
      </c>
      <c r="E1314" s="47">
        <f t="shared" si="116"/>
        <v>4.5028367084538733E-3</v>
      </c>
      <c r="F1314" s="46">
        <f>Shiller!E1315</f>
        <v>75.900000000000006</v>
      </c>
      <c r="G1314" s="44">
        <f t="shared" si="115"/>
        <v>1.033197333294358</v>
      </c>
      <c r="H1314" s="44">
        <f>'x calcs'!J386</f>
        <v>2.2271883125560987</v>
      </c>
      <c r="I1314" s="43">
        <f t="shared" si="108"/>
        <v>0.61345122998675794</v>
      </c>
      <c r="J1314" s="43">
        <f t="shared" si="109"/>
        <v>1.0335107722387789</v>
      </c>
      <c r="K1314" s="43">
        <f>PCE!B266</f>
        <v>1661.7</v>
      </c>
      <c r="L1314" s="43">
        <f>y!B278</f>
        <v>2167.5</v>
      </c>
      <c r="M1314" s="43">
        <v>1</v>
      </c>
      <c r="N1314" s="48">
        <f t="shared" si="111"/>
        <v>0.76664359861591702</v>
      </c>
      <c r="O1314" s="46">
        <f>Shiller!B1315/Shiller!C1315</f>
        <v>18.506852175402841</v>
      </c>
      <c r="P1314" s="44">
        <f t="shared" si="112"/>
        <v>3.3197333294358033E-2</v>
      </c>
      <c r="Q1314" s="161">
        <f t="shared" si="113"/>
        <v>9.2992025817842769</v>
      </c>
      <c r="R1314" s="43">
        <f>SS!I387</f>
        <v>2</v>
      </c>
      <c r="S1314" s="43">
        <f t="shared" si="114"/>
        <v>2</v>
      </c>
      <c r="T1314" s="46">
        <f t="shared" si="110"/>
        <v>6.8781256626538552</v>
      </c>
      <c r="U1314" s="43">
        <v>16.804961336017833</v>
      </c>
      <c r="V1314" s="43"/>
    </row>
    <row r="1315" spans="1:22" ht="15.75" x14ac:dyDescent="0.25">
      <c r="A1315" s="43">
        <f t="shared" si="117"/>
        <v>1979</v>
      </c>
      <c r="B1315" s="43">
        <f t="shared" si="118"/>
        <v>12</v>
      </c>
      <c r="C1315" s="46">
        <f>Shiller!B1316</f>
        <v>107.8</v>
      </c>
      <c r="D1315" s="44">
        <f>Shiller!C1316/12</f>
        <v>0.47083333333333338</v>
      </c>
      <c r="E1315" s="47">
        <f t="shared" si="116"/>
        <v>4.3676561533704398E-3</v>
      </c>
      <c r="F1315" s="46">
        <f>Shiller!E1316</f>
        <v>76.7</v>
      </c>
      <c r="G1315" s="44">
        <f t="shared" si="115"/>
        <v>1.0185792066300698</v>
      </c>
      <c r="H1315" s="44">
        <f>'x calcs'!J387</f>
        <v>2.2265099042274454</v>
      </c>
      <c r="I1315" s="43">
        <f t="shared" si="108"/>
        <v>0.63124618371721242</v>
      </c>
      <c r="J1315" s="43">
        <f t="shared" si="109"/>
        <v>1.0188882326809101</v>
      </c>
      <c r="K1315" s="43">
        <f>PCE!B267</f>
        <v>1670.7</v>
      </c>
      <c r="L1315" s="43">
        <f>y!B279</f>
        <v>2192.4</v>
      </c>
      <c r="M1315" s="43">
        <v>1</v>
      </c>
      <c r="N1315" s="48">
        <f t="shared" si="111"/>
        <v>0.76204159824849482</v>
      </c>
      <c r="O1315" s="46">
        <f>Shiller!B1316/Shiller!C1316</f>
        <v>19.079646017699112</v>
      </c>
      <c r="P1315" s="44">
        <f t="shared" si="112"/>
        <v>1.8579206630069844E-2</v>
      </c>
      <c r="Q1315" s="161">
        <f t="shared" si="113"/>
        <v>8.156685270371602</v>
      </c>
      <c r="R1315" s="43">
        <f>SS!I388</f>
        <v>2</v>
      </c>
      <c r="S1315" s="43">
        <f t="shared" si="114"/>
        <v>2</v>
      </c>
      <c r="T1315" s="46">
        <f t="shared" si="110"/>
        <v>6.8781256626538552</v>
      </c>
      <c r="U1315" s="43">
        <v>16.804961336017833</v>
      </c>
      <c r="V1315" s="43"/>
    </row>
    <row r="1316" spans="1:22" ht="15.75" x14ac:dyDescent="0.25">
      <c r="A1316" s="43">
        <f t="shared" si="117"/>
        <v>1980</v>
      </c>
      <c r="B1316" s="43">
        <f t="shared" si="118"/>
        <v>1</v>
      </c>
      <c r="C1316" s="46">
        <f>Shiller!B1317</f>
        <v>110.9</v>
      </c>
      <c r="D1316" s="44">
        <f>Shiller!C1317/12</f>
        <v>0.47500000000000003</v>
      </c>
      <c r="E1316" s="47">
        <f t="shared" si="116"/>
        <v>4.2831379621280433E-3</v>
      </c>
      <c r="F1316" s="46">
        <f>Shiller!E1317</f>
        <v>77.8</v>
      </c>
      <c r="G1316" s="44">
        <f t="shared" si="115"/>
        <v>1.0294636806129362</v>
      </c>
      <c r="H1316" s="44">
        <f>'x calcs'!J388</f>
        <v>2.2258317025440308</v>
      </c>
      <c r="I1316" s="43">
        <f t="shared" si="108"/>
        <v>0.64041224223559545</v>
      </c>
      <c r="J1316" s="43">
        <f t="shared" si="109"/>
        <v>1.0297763346633677</v>
      </c>
      <c r="K1316" s="43">
        <f>PCE!B268</f>
        <v>1701.6</v>
      </c>
      <c r="L1316" s="43">
        <f>y!B280</f>
        <v>2217.9</v>
      </c>
      <c r="M1316" s="43">
        <v>1</v>
      </c>
      <c r="N1316" s="48">
        <f t="shared" si="111"/>
        <v>0.76721222778303788</v>
      </c>
      <c r="O1316" s="46">
        <f>Shiller!B1317/Shiller!C1317</f>
        <v>19.456140350877192</v>
      </c>
      <c r="P1316" s="44">
        <f t="shared" si="112"/>
        <v>2.9463680612936249E-2</v>
      </c>
      <c r="Q1316" s="161">
        <f t="shared" si="113"/>
        <v>9.1407305595057711</v>
      </c>
      <c r="R1316" s="43">
        <f>SS!I389</f>
        <v>2</v>
      </c>
      <c r="S1316" s="43">
        <f t="shared" si="114"/>
        <v>2</v>
      </c>
      <c r="T1316" s="46">
        <f t="shared" si="110"/>
        <v>6.8781256626538552</v>
      </c>
      <c r="U1316" s="43">
        <v>13.424742906440311</v>
      </c>
      <c r="V1316" s="43"/>
    </row>
    <row r="1317" spans="1:22" ht="15.75" x14ac:dyDescent="0.25">
      <c r="A1317" s="43">
        <f t="shared" si="117"/>
        <v>1980</v>
      </c>
      <c r="B1317" s="43">
        <f t="shared" si="118"/>
        <v>2</v>
      </c>
      <c r="C1317" s="46">
        <f>Shiller!B1318</f>
        <v>115.3</v>
      </c>
      <c r="D1317" s="44">
        <f>Shiller!C1318/12</f>
        <v>0.47916666666666669</v>
      </c>
      <c r="E1317" s="47">
        <f t="shared" si="116"/>
        <v>4.1558253830586873E-3</v>
      </c>
      <c r="F1317" s="46">
        <f>Shiller!E1318</f>
        <v>78.900000000000006</v>
      </c>
      <c r="G1317" s="44">
        <f t="shared" si="115"/>
        <v>0.89861775664201204</v>
      </c>
      <c r="H1317" s="44">
        <f>'x calcs'!J389</f>
        <v>2.2251530873180911</v>
      </c>
      <c r="I1317" s="43">
        <f t="shared" si="108"/>
        <v>0.65673839749678942</v>
      </c>
      <c r="J1317" s="43">
        <f t="shared" si="109"/>
        <v>0.89889054483309661</v>
      </c>
      <c r="K1317" s="43">
        <f>PCE!B269</f>
        <v>1705.6</v>
      </c>
      <c r="L1317" s="43">
        <f>y!B281</f>
        <v>2231.1999999999998</v>
      </c>
      <c r="M1317" s="43">
        <v>1</v>
      </c>
      <c r="N1317" s="48">
        <f t="shared" si="111"/>
        <v>0.76443169594836857</v>
      </c>
      <c r="O1317" s="46">
        <f>Shiller!B1318/Shiller!C1318</f>
        <v>20.052173913043479</v>
      </c>
      <c r="P1317" s="44">
        <f t="shared" si="112"/>
        <v>-0.10138224335798796</v>
      </c>
      <c r="Q1317" s="161">
        <f t="shared" si="113"/>
        <v>8.3769978197479524</v>
      </c>
      <c r="R1317" s="43">
        <f>SS!I390</f>
        <v>2</v>
      </c>
      <c r="S1317" s="43">
        <f t="shared" si="114"/>
        <v>2</v>
      </c>
      <c r="T1317" s="46">
        <f t="shared" si="110"/>
        <v>6.8781256626538552</v>
      </c>
      <c r="U1317" s="43">
        <v>13.424742906440311</v>
      </c>
      <c r="V1317" s="43"/>
    </row>
    <row r="1318" spans="1:22" ht="15.75" x14ac:dyDescent="0.25">
      <c r="A1318" s="43">
        <f t="shared" si="117"/>
        <v>1980</v>
      </c>
      <c r="B1318" s="43">
        <f t="shared" si="118"/>
        <v>3</v>
      </c>
      <c r="C1318" s="46">
        <f>Shiller!B1319</f>
        <v>104.7</v>
      </c>
      <c r="D1318" s="44">
        <f>Shiller!C1319/12</f>
        <v>0.48333333333333334</v>
      </c>
      <c r="E1318" s="47">
        <f t="shared" si="116"/>
        <v>4.6163642152180833E-3</v>
      </c>
      <c r="F1318" s="46">
        <f>Shiller!E1319</f>
        <v>80.099999999999994</v>
      </c>
      <c r="G1318" s="44">
        <f t="shared" si="115"/>
        <v>0.97744879550037145</v>
      </c>
      <c r="H1318" s="44">
        <f>'x calcs'!J390</f>
        <v>2.2244746789894765</v>
      </c>
      <c r="I1318" s="43">
        <f t="shared" ref="I1318:I1381" si="119">C1318/(F1318*H1318)</f>
        <v>0.58760664583635736</v>
      </c>
      <c r="J1318" s="43">
        <f t="shared" ref="J1318:J1381" si="120">E1318+I1319/I1318</f>
        <v>0.9777454847052266</v>
      </c>
      <c r="K1318" s="43">
        <f>PCE!B270</f>
        <v>1712.4</v>
      </c>
      <c r="L1318" s="43">
        <f>y!B282</f>
        <v>2243.3000000000002</v>
      </c>
      <c r="M1318" s="43">
        <v>1</v>
      </c>
      <c r="N1318" s="48">
        <f t="shared" si="111"/>
        <v>0.7633397227299068</v>
      </c>
      <c r="O1318" s="46">
        <f>Shiller!B1319/Shiller!C1319</f>
        <v>18.051724137931036</v>
      </c>
      <c r="P1318" s="44">
        <f t="shared" si="112"/>
        <v>-2.2551204499628552E-2</v>
      </c>
      <c r="Q1318" s="161">
        <f t="shared" si="113"/>
        <v>8.7334541340982099</v>
      </c>
      <c r="R1318" s="43">
        <f>SS!I391</f>
        <v>2</v>
      </c>
      <c r="S1318" s="43">
        <f t="shared" si="114"/>
        <v>1</v>
      </c>
      <c r="T1318" s="46">
        <f t="shared" si="110"/>
        <v>6.8781256626538552</v>
      </c>
      <c r="U1318" s="43">
        <v>13.424742906440311</v>
      </c>
      <c r="V1318" s="43"/>
    </row>
    <row r="1319" spans="1:22" ht="15.75" x14ac:dyDescent="0.25">
      <c r="A1319" s="43">
        <f t="shared" si="117"/>
        <v>1980</v>
      </c>
      <c r="B1319" s="43">
        <f t="shared" si="118"/>
        <v>4</v>
      </c>
      <c r="C1319" s="46">
        <f>Shiller!B1320</f>
        <v>103</v>
      </c>
      <c r="D1319" s="44">
        <f>Shiller!C1320/12</f>
        <v>0.48722249999999995</v>
      </c>
      <c r="E1319" s="47">
        <f t="shared" si="116"/>
        <v>4.7303155339805817E-3</v>
      </c>
      <c r="F1319" s="46">
        <f>Shiller!E1320</f>
        <v>81</v>
      </c>
      <c r="G1319" s="44">
        <f t="shared" si="115"/>
        <v>1.0401351627815891</v>
      </c>
      <c r="H1319" s="44">
        <f>'x calcs'!J391</f>
        <v>2.2237964774951076</v>
      </c>
      <c r="I1319" s="43">
        <f t="shared" si="119"/>
        <v>0.57181713845681836</v>
      </c>
      <c r="J1319" s="43">
        <f t="shared" si="120"/>
        <v>1.046418694972594</v>
      </c>
      <c r="K1319" s="43">
        <f>PCE!B271</f>
        <v>1699.5</v>
      </c>
      <c r="L1319" s="43">
        <f>y!B283</f>
        <v>2242.6999999999998</v>
      </c>
      <c r="M1319" s="43">
        <v>1</v>
      </c>
      <c r="N1319" s="48">
        <f t="shared" si="111"/>
        <v>0.75779194720649223</v>
      </c>
      <c r="O1319" s="46">
        <f>Shiller!B1320/Shiller!C1320</f>
        <v>17.616865668833714</v>
      </c>
      <c r="P1319" s="44">
        <f t="shared" si="112"/>
        <v>4.0135162781589129E-2</v>
      </c>
      <c r="Q1319" s="161">
        <f t="shared" si="113"/>
        <v>7.6867101548190933</v>
      </c>
      <c r="R1319" s="43">
        <f>SS!I392</f>
        <v>1</v>
      </c>
      <c r="S1319" s="43">
        <f t="shared" si="114"/>
        <v>1</v>
      </c>
      <c r="T1319" s="46">
        <f t="shared" si="110"/>
        <v>14.280684840159092</v>
      </c>
      <c r="U1319" s="43">
        <v>13.424742906440311</v>
      </c>
      <c r="V1319" s="43"/>
    </row>
    <row r="1320" spans="1:22" ht="15.75" x14ac:dyDescent="0.25">
      <c r="A1320" s="43">
        <f t="shared" si="117"/>
        <v>1980</v>
      </c>
      <c r="B1320" s="43">
        <f t="shared" si="118"/>
        <v>5</v>
      </c>
      <c r="C1320" s="46">
        <f>Shiller!B1321</f>
        <v>107.7</v>
      </c>
      <c r="D1320" s="44">
        <f>Shiller!C1321/12</f>
        <v>0.49111083333333333</v>
      </c>
      <c r="E1320" s="47">
        <f t="shared" si="116"/>
        <v>4.5599891674404204E-3</v>
      </c>
      <c r="F1320" s="46">
        <f>Shiller!E1321</f>
        <v>81.8</v>
      </c>
      <c r="G1320" s="44">
        <f t="shared" si="115"/>
        <v>1.0570469120655888</v>
      </c>
      <c r="H1320" s="44">
        <f>'x calcs'!J392</f>
        <v>2.2103823922193229</v>
      </c>
      <c r="I1320" s="43">
        <f t="shared" si="119"/>
        <v>0.59565526829430826</v>
      </c>
      <c r="J1320" s="43">
        <f t="shared" si="120"/>
        <v>1.0634341097672628</v>
      </c>
      <c r="K1320" s="43">
        <f>PCE!B272</f>
        <v>1704.3</v>
      </c>
      <c r="L1320" s="43">
        <f>y!B284</f>
        <v>2254.6999999999998</v>
      </c>
      <c r="M1320" s="43">
        <v>1</v>
      </c>
      <c r="N1320" s="48">
        <f t="shared" si="111"/>
        <v>0.75588770124628557</v>
      </c>
      <c r="O1320" s="46">
        <f>Shiller!B1321/Shiller!C1321</f>
        <v>18.274897214308382</v>
      </c>
      <c r="P1320" s="44">
        <f t="shared" si="112"/>
        <v>5.7046912065588762E-2</v>
      </c>
      <c r="Q1320" s="161">
        <f t="shared" si="113"/>
        <v>7.0902783149378745</v>
      </c>
      <c r="R1320" s="43">
        <f>SS!I393</f>
        <v>1</v>
      </c>
      <c r="S1320" s="43">
        <f t="shared" si="114"/>
        <v>1</v>
      </c>
      <c r="T1320" s="46">
        <f t="shared" ref="T1320:T1383" si="121">INDEX($Y$1068:$Y$1072,R1320)</f>
        <v>14.280684840159092</v>
      </c>
      <c r="U1320" s="43">
        <v>13.424742906440311</v>
      </c>
      <c r="V1320" s="43"/>
    </row>
    <row r="1321" spans="1:22" ht="15.75" x14ac:dyDescent="0.25">
      <c r="A1321" s="43">
        <f t="shared" si="117"/>
        <v>1980</v>
      </c>
      <c r="B1321" s="43">
        <f t="shared" si="118"/>
        <v>6</v>
      </c>
      <c r="C1321" s="46">
        <f>Shiller!B1322</f>
        <v>114.6</v>
      </c>
      <c r="D1321" s="44">
        <f>Shiller!C1322/12</f>
        <v>0.49500000000000005</v>
      </c>
      <c r="E1321" s="47">
        <f t="shared" si="116"/>
        <v>4.3193717277486918E-3</v>
      </c>
      <c r="F1321" s="46">
        <f>Shiller!E1322</f>
        <v>82.7</v>
      </c>
      <c r="G1321" s="44">
        <f t="shared" si="115"/>
        <v>1.049694589877836</v>
      </c>
      <c r="H1321" s="44">
        <f>'x calcs'!J393</f>
        <v>2.1970492215801096</v>
      </c>
      <c r="I1321" s="43">
        <f t="shared" si="119"/>
        <v>0.63072394839578694</v>
      </c>
      <c r="J1321" s="43">
        <f t="shared" si="120"/>
        <v>1.0560386289775043</v>
      </c>
      <c r="K1321" s="43">
        <f>PCE!B273</f>
        <v>1723</v>
      </c>
      <c r="L1321" s="43">
        <f>y!B285</f>
        <v>2272.9</v>
      </c>
      <c r="M1321" s="43">
        <v>1</v>
      </c>
      <c r="N1321" s="48">
        <f t="shared" ref="N1321:N1384" si="122">K1321/L1321</f>
        <v>0.75806238725856834</v>
      </c>
      <c r="O1321" s="46">
        <f>Shiller!B1322/Shiller!C1322</f>
        <v>19.292929292929291</v>
      </c>
      <c r="P1321" s="44">
        <f t="shared" ref="P1321:P1384" si="123">G1321-1</f>
        <v>4.9694589877836037E-2</v>
      </c>
      <c r="Q1321" s="161">
        <f t="shared" ref="Q1321:Q1384" si="124">1200*SUMPRODUCT(M1321:O1321,$X$1093:$Z$1093)</f>
        <v>7.2516206359614319</v>
      </c>
      <c r="R1321" s="43">
        <f>SS!I394</f>
        <v>1</v>
      </c>
      <c r="S1321" s="43">
        <f t="shared" ref="S1321:S1384" si="125">R1322</f>
        <v>1</v>
      </c>
      <c r="T1321" s="46">
        <f t="shared" si="121"/>
        <v>14.280684840159092</v>
      </c>
      <c r="U1321" s="43">
        <v>13.424742906440311</v>
      </c>
      <c r="V1321" s="43"/>
    </row>
    <row r="1322" spans="1:22" ht="15.75" x14ac:dyDescent="0.25">
      <c r="A1322" s="43">
        <f t="shared" si="117"/>
        <v>1980</v>
      </c>
      <c r="B1322" s="43">
        <f t="shared" si="118"/>
        <v>7</v>
      </c>
      <c r="C1322" s="46">
        <f>Shiller!B1323</f>
        <v>119.8</v>
      </c>
      <c r="D1322" s="44">
        <f>Shiller!C1323/12</f>
        <v>0.49861083333333328</v>
      </c>
      <c r="E1322" s="47">
        <f t="shared" si="116"/>
        <v>4.1620269894268218E-3</v>
      </c>
      <c r="F1322" s="46">
        <f>Shiller!E1323</f>
        <v>82.7</v>
      </c>
      <c r="G1322" s="44">
        <f t="shared" si="115"/>
        <v>1.0276214942487849</v>
      </c>
      <c r="H1322" s="44">
        <f>'x calcs'!J394</f>
        <v>2.1837964774951075</v>
      </c>
      <c r="I1322" s="43">
        <f t="shared" si="119"/>
        <v>0.66334452253645015</v>
      </c>
      <c r="J1322" s="43">
        <f t="shared" si="120"/>
        <v>1.0277560440894671</v>
      </c>
      <c r="K1322" s="43">
        <f>PCE!B274</f>
        <v>1751.2</v>
      </c>
      <c r="L1322" s="43">
        <f>y!B286</f>
        <v>2308.6</v>
      </c>
      <c r="M1322" s="43">
        <v>1</v>
      </c>
      <c r="N1322" s="48">
        <f t="shared" si="122"/>
        <v>0.7585549683791043</v>
      </c>
      <c r="O1322" s="46">
        <f>Shiller!B1323/Shiller!C1323</f>
        <v>20.022295277044723</v>
      </c>
      <c r="P1322" s="44">
        <f t="shared" si="123"/>
        <v>2.7621494248784906E-2</v>
      </c>
      <c r="Q1322" s="161">
        <f t="shared" si="124"/>
        <v>7.1416509808702227</v>
      </c>
      <c r="R1322" s="43">
        <f>SS!I395</f>
        <v>1</v>
      </c>
      <c r="S1322" s="43">
        <f t="shared" si="125"/>
        <v>1</v>
      </c>
      <c r="T1322" s="46">
        <f t="shared" si="121"/>
        <v>14.280684840159092</v>
      </c>
      <c r="U1322" s="43">
        <v>14.271975199411614</v>
      </c>
      <c r="V1322" s="43"/>
    </row>
    <row r="1323" spans="1:22" ht="15.75" x14ac:dyDescent="0.25">
      <c r="A1323" s="43">
        <f t="shared" si="117"/>
        <v>1980</v>
      </c>
      <c r="B1323" s="43">
        <f t="shared" si="118"/>
        <v>8</v>
      </c>
      <c r="C1323" s="46">
        <f>Shiller!B1324</f>
        <v>123.5</v>
      </c>
      <c r="D1323" s="44">
        <f>Shiller!C1324/12</f>
        <v>0.50222250000000002</v>
      </c>
      <c r="E1323" s="47">
        <f t="shared" si="116"/>
        <v>4.0665789473684211E-3</v>
      </c>
      <c r="F1323" s="46">
        <f>Shiller!E1324</f>
        <v>83.3</v>
      </c>
      <c r="G1323" s="44">
        <f t="shared" si="115"/>
        <v>1.0198223144399459</v>
      </c>
      <c r="H1323" s="44">
        <f>'x calcs'!J395</f>
        <v>2.1835094208464549</v>
      </c>
      <c r="I1323" s="43">
        <f t="shared" si="119"/>
        <v>0.67899548454439318</v>
      </c>
      <c r="J1323" s="43">
        <f t="shared" si="120"/>
        <v>1.0199558515039477</v>
      </c>
      <c r="K1323" s="43">
        <f>PCE!B275</f>
        <v>1767.7</v>
      </c>
      <c r="L1323" s="43">
        <f>y!B287</f>
        <v>2334.4</v>
      </c>
      <c r="M1323" s="43">
        <v>1</v>
      </c>
      <c r="N1323" s="48">
        <f t="shared" si="122"/>
        <v>0.75723954763536672</v>
      </c>
      <c r="O1323" s="46">
        <f>Shiller!B1324/Shiller!C1324</f>
        <v>20.492245302961667</v>
      </c>
      <c r="P1323" s="44">
        <f t="shared" si="123"/>
        <v>1.9822314439945865E-2</v>
      </c>
      <c r="Q1323" s="161">
        <f t="shared" si="124"/>
        <v>6.7251243137866608</v>
      </c>
      <c r="R1323" s="43">
        <f>SS!I396</f>
        <v>1</v>
      </c>
      <c r="S1323" s="43">
        <f t="shared" si="125"/>
        <v>1</v>
      </c>
      <c r="T1323" s="46">
        <f t="shared" si="121"/>
        <v>14.280684840159092</v>
      </c>
      <c r="U1323" s="43">
        <v>14.271975199411614</v>
      </c>
      <c r="V1323" s="43"/>
    </row>
    <row r="1324" spans="1:22" ht="15.75" x14ac:dyDescent="0.25">
      <c r="A1324" s="43">
        <f t="shared" si="117"/>
        <v>1980</v>
      </c>
      <c r="B1324" s="43">
        <f t="shared" si="118"/>
        <v>9</v>
      </c>
      <c r="C1324" s="46">
        <f>Shiller!B1325</f>
        <v>126.5</v>
      </c>
      <c r="D1324" s="44">
        <f>Shiller!C1325/12</f>
        <v>0.50583333333333336</v>
      </c>
      <c r="E1324" s="47">
        <f t="shared" si="116"/>
        <v>3.9986824769433467E-3</v>
      </c>
      <c r="F1324" s="46">
        <f>Shiller!E1325</f>
        <v>84</v>
      </c>
      <c r="G1324" s="44">
        <f t="shared" si="115"/>
        <v>1.0235377979963705</v>
      </c>
      <c r="H1324" s="44">
        <f>'x calcs'!J396</f>
        <v>2.1832224019309523</v>
      </c>
      <c r="I1324" s="43">
        <f t="shared" si="119"/>
        <v>0.68978422886300572</v>
      </c>
      <c r="J1324" s="43">
        <f t="shared" si="120"/>
        <v>1.0236718324451697</v>
      </c>
      <c r="K1324" s="43">
        <f>PCE!B276</f>
        <v>1784.1</v>
      </c>
      <c r="L1324" s="43">
        <f>y!B288</f>
        <v>2368.6999999999998</v>
      </c>
      <c r="M1324" s="43">
        <v>1</v>
      </c>
      <c r="N1324" s="48">
        <f t="shared" si="122"/>
        <v>0.75319795668510159</v>
      </c>
      <c r="O1324" s="46">
        <f>Shiller!B1325/Shiller!C1325</f>
        <v>20.840197693574957</v>
      </c>
      <c r="P1324" s="44">
        <f t="shared" si="123"/>
        <v>2.3537797996370458E-2</v>
      </c>
      <c r="Q1324" s="161">
        <f t="shared" si="124"/>
        <v>5.7672946581839426</v>
      </c>
      <c r="R1324" s="43">
        <f>SS!I397</f>
        <v>1</v>
      </c>
      <c r="S1324" s="43">
        <f t="shared" si="125"/>
        <v>1</v>
      </c>
      <c r="T1324" s="46">
        <f t="shared" si="121"/>
        <v>14.280684840159092</v>
      </c>
      <c r="U1324" s="43">
        <v>14.271975199411614</v>
      </c>
      <c r="V1324" s="43"/>
    </row>
    <row r="1325" spans="1:22" ht="15.75" x14ac:dyDescent="0.25">
      <c r="A1325" s="43">
        <f t="shared" si="117"/>
        <v>1980</v>
      </c>
      <c r="B1325" s="43">
        <f t="shared" si="118"/>
        <v>10</v>
      </c>
      <c r="C1325" s="46">
        <f>Shiller!B1326</f>
        <v>130.19999999999999</v>
      </c>
      <c r="D1325" s="44">
        <f>Shiller!C1326/12</f>
        <v>0.5083333333333333</v>
      </c>
      <c r="E1325" s="47">
        <f t="shared" si="116"/>
        <v>3.9042498719918076E-3</v>
      </c>
      <c r="F1325" s="46">
        <f>Shiller!E1326</f>
        <v>84.8</v>
      </c>
      <c r="G1325" s="44">
        <f t="shared" si="115"/>
        <v>1.0376139722065021</v>
      </c>
      <c r="H1325" s="44">
        <f>'x calcs'!J397</f>
        <v>2.1829354207436396</v>
      </c>
      <c r="I1325" s="43">
        <f t="shared" si="119"/>
        <v>0.70335445744314495</v>
      </c>
      <c r="J1325" s="43">
        <f t="shared" si="120"/>
        <v>1.0326577284181964</v>
      </c>
      <c r="K1325" s="43">
        <f>PCE!B277</f>
        <v>1820.4</v>
      </c>
      <c r="L1325" s="43">
        <f>y!B289</f>
        <v>2417.1999999999998</v>
      </c>
      <c r="M1325" s="43">
        <v>1</v>
      </c>
      <c r="N1325" s="48">
        <f t="shared" si="122"/>
        <v>0.75310276352804906</v>
      </c>
      <c r="O1325" s="46">
        <f>Shiller!B1326/Shiller!C1326</f>
        <v>21.344262295081968</v>
      </c>
      <c r="P1325" s="44">
        <f t="shared" si="123"/>
        <v>3.7613972206502089E-2</v>
      </c>
      <c r="Q1325" s="161">
        <f t="shared" si="124"/>
        <v>5.5990732810857171</v>
      </c>
      <c r="R1325" s="43">
        <f>SS!I398</f>
        <v>1</v>
      </c>
      <c r="S1325" s="43">
        <f t="shared" si="125"/>
        <v>1</v>
      </c>
      <c r="T1325" s="46">
        <f t="shared" si="121"/>
        <v>14.280684840159092</v>
      </c>
      <c r="U1325" s="43">
        <v>14.271975199411614</v>
      </c>
      <c r="V1325" s="43"/>
    </row>
    <row r="1326" spans="1:22" ht="15.75" x14ac:dyDescent="0.25">
      <c r="A1326" s="43">
        <f t="shared" si="117"/>
        <v>1980</v>
      </c>
      <c r="B1326" s="43">
        <f t="shared" si="118"/>
        <v>11</v>
      </c>
      <c r="C1326" s="46">
        <f>Shiller!B1327</f>
        <v>135.69999999999999</v>
      </c>
      <c r="D1326" s="44">
        <f>Shiller!C1327/12</f>
        <v>0.51083333333333336</v>
      </c>
      <c r="E1326" s="47">
        <f t="shared" si="116"/>
        <v>3.7644313436502094E-3</v>
      </c>
      <c r="F1326" s="46">
        <f>Shiller!E1327</f>
        <v>85.5</v>
      </c>
      <c r="G1326" s="44">
        <f t="shared" si="115"/>
        <v>0.97843249727533288</v>
      </c>
      <c r="H1326" s="44">
        <f>'x calcs'!J398</f>
        <v>2.1934521872430559</v>
      </c>
      <c r="I1326" s="43">
        <f t="shared" si="119"/>
        <v>0.72357834474561378</v>
      </c>
      <c r="J1326" s="43">
        <f t="shared" si="120"/>
        <v>0.97375933570679896</v>
      </c>
      <c r="K1326" s="43">
        <f>PCE!B278</f>
        <v>1830.2</v>
      </c>
      <c r="L1326" s="43">
        <f>y!B290</f>
        <v>2445</v>
      </c>
      <c r="M1326" s="43">
        <v>1</v>
      </c>
      <c r="N1326" s="48">
        <f t="shared" si="122"/>
        <v>0.74854805725971374</v>
      </c>
      <c r="O1326" s="46">
        <f>Shiller!B1327/Shiller!C1327</f>
        <v>22.137030995106034</v>
      </c>
      <c r="P1326" s="44">
        <f t="shared" si="123"/>
        <v>-2.156750272466712E-2</v>
      </c>
      <c r="Q1326" s="161">
        <f t="shared" si="124"/>
        <v>4.4019508210651379</v>
      </c>
      <c r="R1326" s="43">
        <f>SS!I399</f>
        <v>1</v>
      </c>
      <c r="S1326" s="43">
        <f t="shared" si="125"/>
        <v>1</v>
      </c>
      <c r="T1326" s="46">
        <f t="shared" si="121"/>
        <v>14.280684840159092</v>
      </c>
      <c r="U1326" s="43">
        <v>14.271975199411614</v>
      </c>
      <c r="V1326" s="43"/>
    </row>
    <row r="1327" spans="1:22" ht="15.75" x14ac:dyDescent="0.25">
      <c r="A1327" s="43">
        <f t="shared" si="117"/>
        <v>1980</v>
      </c>
      <c r="B1327" s="43">
        <f t="shared" si="118"/>
        <v>12</v>
      </c>
      <c r="C1327" s="46">
        <f>Shiller!B1328</f>
        <v>133.5</v>
      </c>
      <c r="D1327" s="44">
        <f>Shiller!C1328/12</f>
        <v>0.51333333333333331</v>
      </c>
      <c r="E1327" s="47">
        <f t="shared" si="116"/>
        <v>3.8451935081148564E-3</v>
      </c>
      <c r="F1327" s="46">
        <f>Shiller!E1328</f>
        <v>86.3</v>
      </c>
      <c r="G1327" s="44">
        <f t="shared" si="115"/>
        <v>0.99208403288992209</v>
      </c>
      <c r="H1327" s="44">
        <f>'x calcs'!J399</f>
        <v>2.2040196205540288</v>
      </c>
      <c r="I1327" s="43">
        <f t="shared" si="119"/>
        <v>0.70186730731076707</v>
      </c>
      <c r="J1327" s="43">
        <f t="shared" si="120"/>
        <v>0.98734580463955124</v>
      </c>
      <c r="K1327" s="43">
        <f>PCE!B279</f>
        <v>1855.5</v>
      </c>
      <c r="L1327" s="43">
        <f>y!B291</f>
        <v>2473</v>
      </c>
      <c r="M1327" s="43">
        <v>1</v>
      </c>
      <c r="N1327" s="48">
        <f t="shared" si="122"/>
        <v>0.75030327537403962</v>
      </c>
      <c r="O1327" s="46">
        <f>Shiller!B1328/Shiller!C1328</f>
        <v>21.672077922077921</v>
      </c>
      <c r="P1327" s="44">
        <f t="shared" si="123"/>
        <v>-7.915967110077915E-3</v>
      </c>
      <c r="Q1327" s="161">
        <f t="shared" si="124"/>
        <v>4.9101162696566787</v>
      </c>
      <c r="R1327" s="43">
        <f>SS!I400</f>
        <v>1</v>
      </c>
      <c r="S1327" s="43">
        <f t="shared" si="125"/>
        <v>1</v>
      </c>
      <c r="T1327" s="46">
        <f t="shared" si="121"/>
        <v>14.280684840159092</v>
      </c>
      <c r="U1327" s="43">
        <v>14.271975199411614</v>
      </c>
      <c r="V1327" s="43"/>
    </row>
    <row r="1328" spans="1:22" ht="15.75" x14ac:dyDescent="0.25">
      <c r="A1328" s="43">
        <f t="shared" si="117"/>
        <v>1981</v>
      </c>
      <c r="B1328" s="43">
        <f t="shared" si="118"/>
        <v>1</v>
      </c>
      <c r="C1328" s="46">
        <f>Shiller!B1329</f>
        <v>133</v>
      </c>
      <c r="D1328" s="44">
        <f>Shiller!C1329/12</f>
        <v>0.51666666666666672</v>
      </c>
      <c r="E1328" s="47">
        <f t="shared" si="116"/>
        <v>3.8847117794486219E-3</v>
      </c>
      <c r="F1328" s="46">
        <f>Shiller!E1329</f>
        <v>87</v>
      </c>
      <c r="G1328" s="44">
        <f t="shared" si="115"/>
        <v>0.95941346540412464</v>
      </c>
      <c r="H1328" s="44">
        <f>'x calcs'!J400</f>
        <v>2.2146379647749503</v>
      </c>
      <c r="I1328" s="43">
        <f t="shared" si="119"/>
        <v>0.69028692567331507</v>
      </c>
      <c r="J1328" s="43">
        <f t="shared" si="120"/>
        <v>0.95236980905170088</v>
      </c>
      <c r="K1328" s="43">
        <f>PCE!B280</f>
        <v>1874.7</v>
      </c>
      <c r="L1328" s="43">
        <f>y!B292</f>
        <v>2484.6</v>
      </c>
      <c r="M1328" s="43">
        <v>1</v>
      </c>
      <c r="N1328" s="48">
        <f t="shared" si="122"/>
        <v>0.75452789181357161</v>
      </c>
      <c r="O1328" s="46">
        <f>Shiller!B1329/Shiller!C1329</f>
        <v>21.451612903225804</v>
      </c>
      <c r="P1328" s="44">
        <f t="shared" si="123"/>
        <v>-4.0586534595875357E-2</v>
      </c>
      <c r="Q1328" s="161">
        <f t="shared" si="124"/>
        <v>5.8692437240121595</v>
      </c>
      <c r="R1328" s="43">
        <f>SS!I401</f>
        <v>1</v>
      </c>
      <c r="S1328" s="43">
        <f t="shared" si="125"/>
        <v>1</v>
      </c>
      <c r="T1328" s="46">
        <f t="shared" si="121"/>
        <v>14.280684840159092</v>
      </c>
      <c r="U1328" s="43">
        <v>14.562700523113969</v>
      </c>
      <c r="V1328" s="43"/>
    </row>
    <row r="1329" spans="1:22" ht="15.75" x14ac:dyDescent="0.25">
      <c r="A1329" s="43">
        <f t="shared" si="117"/>
        <v>1981</v>
      </c>
      <c r="B1329" s="43">
        <f t="shared" si="118"/>
        <v>2</v>
      </c>
      <c r="C1329" s="46">
        <f>Shiller!B1330</f>
        <v>128.4</v>
      </c>
      <c r="D1329" s="44">
        <f>Shiller!C1330/12</f>
        <v>0.52</v>
      </c>
      <c r="E1329" s="47">
        <f t="shared" si="116"/>
        <v>4.0498442367601249E-3</v>
      </c>
      <c r="F1329" s="46">
        <f>Shiller!E1330</f>
        <v>87.9</v>
      </c>
      <c r="G1329" s="44">
        <f t="shared" si="115"/>
        <v>1.0343999155182426</v>
      </c>
      <c r="H1329" s="44">
        <f>'x calcs'!J401</f>
        <v>2.2310843473420228</v>
      </c>
      <c r="I1329" s="43">
        <f t="shared" si="119"/>
        <v>0.6547268618430182</v>
      </c>
      <c r="J1329" s="43">
        <f t="shared" si="120"/>
        <v>1.0268047156906368</v>
      </c>
      <c r="K1329" s="43">
        <f>PCE!B281</f>
        <v>1889.4</v>
      </c>
      <c r="L1329" s="43">
        <f>y!B293</f>
        <v>2501.4</v>
      </c>
      <c r="M1329" s="43">
        <v>1</v>
      </c>
      <c r="N1329" s="48">
        <f t="shared" si="122"/>
        <v>0.7553370112736868</v>
      </c>
      <c r="O1329" s="46">
        <f>Shiller!B1330/Shiller!C1330</f>
        <v>20.576923076923077</v>
      </c>
      <c r="P1329" s="44">
        <f t="shared" si="123"/>
        <v>3.4399915518242619E-2</v>
      </c>
      <c r="Q1329" s="161">
        <f t="shared" si="124"/>
        <v>6.2974767058891841</v>
      </c>
      <c r="R1329" s="43">
        <f>SS!I402</f>
        <v>1</v>
      </c>
      <c r="S1329" s="43">
        <f t="shared" si="125"/>
        <v>1</v>
      </c>
      <c r="T1329" s="46">
        <f t="shared" si="121"/>
        <v>14.280684840159092</v>
      </c>
      <c r="U1329" s="43">
        <v>14.562700523113969</v>
      </c>
      <c r="V1329" s="43"/>
    </row>
    <row r="1330" spans="1:22" ht="15.75" x14ac:dyDescent="0.25">
      <c r="A1330" s="43">
        <f t="shared" si="117"/>
        <v>1981</v>
      </c>
      <c r="B1330" s="43">
        <f t="shared" si="118"/>
        <v>3</v>
      </c>
      <c r="C1330" s="46">
        <f>Shiller!B1331</f>
        <v>133.19999999999999</v>
      </c>
      <c r="D1330" s="44">
        <f>Shiller!C1331/12</f>
        <v>0.52333333333333332</v>
      </c>
      <c r="E1330" s="47">
        <f t="shared" si="116"/>
        <v>3.9289289289289294E-3</v>
      </c>
      <c r="F1330" s="46">
        <f>Shiller!E1331</f>
        <v>88.5</v>
      </c>
      <c r="G1330" s="44">
        <f t="shared" si="115"/>
        <v>1.006143264476598</v>
      </c>
      <c r="H1330" s="44">
        <f>'x calcs'!J402</f>
        <v>2.2476528643183507</v>
      </c>
      <c r="I1330" s="43">
        <f t="shared" si="119"/>
        <v>0.66962508742165627</v>
      </c>
      <c r="J1330" s="43">
        <f t="shared" si="120"/>
        <v>0.99875546652254132</v>
      </c>
      <c r="K1330" s="43">
        <f>PCE!B282</f>
        <v>1908.1</v>
      </c>
      <c r="L1330" s="43">
        <f>y!B294</f>
        <v>2525.8000000000002</v>
      </c>
      <c r="M1330" s="43">
        <v>1</v>
      </c>
      <c r="N1330" s="48">
        <f t="shared" si="122"/>
        <v>0.75544381977987163</v>
      </c>
      <c r="O1330" s="46">
        <f>Shiller!B1331/Shiller!C1331</f>
        <v>21.210191082802545</v>
      </c>
      <c r="P1330" s="44">
        <f t="shared" si="123"/>
        <v>6.1432644765979649E-3</v>
      </c>
      <c r="Q1330" s="161">
        <f t="shared" si="124"/>
        <v>6.1340663661004386</v>
      </c>
      <c r="R1330" s="43">
        <f>SS!I403</f>
        <v>1</v>
      </c>
      <c r="S1330" s="43">
        <f t="shared" si="125"/>
        <v>1</v>
      </c>
      <c r="T1330" s="46">
        <f t="shared" si="121"/>
        <v>14.280684840159092</v>
      </c>
      <c r="U1330" s="43">
        <v>14.562700523113969</v>
      </c>
      <c r="V1330" s="43"/>
    </row>
    <row r="1331" spans="1:22" ht="15.75" x14ac:dyDescent="0.25">
      <c r="A1331" s="43">
        <f t="shared" si="117"/>
        <v>1981</v>
      </c>
      <c r="B1331" s="43">
        <f t="shared" si="118"/>
        <v>4</v>
      </c>
      <c r="C1331" s="46">
        <f>Shiller!B1332</f>
        <v>134.4</v>
      </c>
      <c r="D1331" s="44">
        <f>Shiller!C1332/12</f>
        <v>0.52638916666666669</v>
      </c>
      <c r="E1331" s="47">
        <f t="shared" si="116"/>
        <v>3.9165860615079364E-3</v>
      </c>
      <c r="F1331" s="46">
        <f>Shiller!E1332</f>
        <v>89.1</v>
      </c>
      <c r="G1331" s="44">
        <f t="shared" si="115"/>
        <v>0.97618879812005055</v>
      </c>
      <c r="H1331" s="44">
        <f>'x calcs'!J403</f>
        <v>2.264344422700586</v>
      </c>
      <c r="I1331" s="43">
        <f t="shared" si="119"/>
        <v>0.6661608072055063</v>
      </c>
      <c r="J1331" s="43">
        <f t="shared" si="120"/>
        <v>0.98098042812172936</v>
      </c>
      <c r="K1331" s="43">
        <f>PCE!B283</f>
        <v>1909.1</v>
      </c>
      <c r="L1331" s="43">
        <f>y!B295</f>
        <v>2531.5</v>
      </c>
      <c r="M1331" s="43">
        <v>1</v>
      </c>
      <c r="N1331" s="48">
        <f t="shared" si="122"/>
        <v>0.75413786292711826</v>
      </c>
      <c r="O1331" s="46">
        <f>Shiller!B1332/Shiller!C1332</f>
        <v>21.277033626895182</v>
      </c>
      <c r="P1331" s="44">
        <f t="shared" si="123"/>
        <v>-2.3811201879949451E-2</v>
      </c>
      <c r="Q1331" s="161">
        <f t="shared" si="124"/>
        <v>5.8379558028732133</v>
      </c>
      <c r="R1331" s="43">
        <f>SS!I404</f>
        <v>1</v>
      </c>
      <c r="S1331" s="43">
        <f t="shared" si="125"/>
        <v>1</v>
      </c>
      <c r="T1331" s="46">
        <f t="shared" si="121"/>
        <v>14.280684840159092</v>
      </c>
      <c r="U1331" s="43">
        <v>14.562700523113969</v>
      </c>
      <c r="V1331" s="43"/>
    </row>
    <row r="1332" spans="1:22" ht="15.75" x14ac:dyDescent="0.25">
      <c r="A1332" s="43">
        <f t="shared" si="117"/>
        <v>1981</v>
      </c>
      <c r="B1332" s="43">
        <f t="shared" si="118"/>
        <v>5</v>
      </c>
      <c r="C1332" s="46">
        <f>Shiller!B1333</f>
        <v>131.69999999999999</v>
      </c>
      <c r="D1332" s="44">
        <f>Shiller!C1333/12</f>
        <v>0.5294441666666666</v>
      </c>
      <c r="E1332" s="47">
        <f t="shared" si="116"/>
        <v>4.020077195646672E-3</v>
      </c>
      <c r="F1332" s="46">
        <f>Shiller!E1333</f>
        <v>89.8</v>
      </c>
      <c r="G1332" s="44">
        <f t="shared" si="115"/>
        <v>0.99970563588562567</v>
      </c>
      <c r="H1332" s="44">
        <f>'x calcs'!J404</f>
        <v>2.2532398252291777</v>
      </c>
      <c r="I1332" s="43">
        <f t="shared" si="119"/>
        <v>0.65088163771815044</v>
      </c>
      <c r="J1332" s="43">
        <f t="shared" si="120"/>
        <v>1.0046126534225726</v>
      </c>
      <c r="K1332" s="43">
        <f>PCE!B284</f>
        <v>1918.2</v>
      </c>
      <c r="L1332" s="43">
        <f>y!B296</f>
        <v>2549.8000000000002</v>
      </c>
      <c r="M1332" s="43">
        <v>1</v>
      </c>
      <c r="N1332" s="48">
        <f t="shared" si="122"/>
        <v>0.75229429759196798</v>
      </c>
      <c r="O1332" s="46">
        <f>Shiller!B1333/Shiller!C1333</f>
        <v>20.729286846425417</v>
      </c>
      <c r="P1332" s="44">
        <f t="shared" si="123"/>
        <v>-2.9436411437433474E-4</v>
      </c>
      <c r="Q1332" s="161">
        <f t="shared" si="124"/>
        <v>5.6085668751943683</v>
      </c>
      <c r="R1332" s="43">
        <f>SS!I405</f>
        <v>1</v>
      </c>
      <c r="S1332" s="43">
        <f t="shared" si="125"/>
        <v>1</v>
      </c>
      <c r="T1332" s="46">
        <f t="shared" si="121"/>
        <v>14.280684840159092</v>
      </c>
      <c r="U1332" s="43">
        <v>14.562700523113969</v>
      </c>
      <c r="V1332" s="43"/>
    </row>
    <row r="1333" spans="1:22" ht="15.75" x14ac:dyDescent="0.25">
      <c r="A1333" s="43">
        <f t="shared" si="117"/>
        <v>1981</v>
      </c>
      <c r="B1333" s="43">
        <f t="shared" si="118"/>
        <v>6</v>
      </c>
      <c r="C1333" s="46">
        <f>Shiller!B1334</f>
        <v>132.30000000000001</v>
      </c>
      <c r="D1333" s="44">
        <f>Shiller!C1334/12</f>
        <v>0.53249999999999997</v>
      </c>
      <c r="E1333" s="47">
        <f t="shared" si="116"/>
        <v>4.0249433106575956E-3</v>
      </c>
      <c r="F1333" s="46">
        <f>Shiller!E1334</f>
        <v>90.6</v>
      </c>
      <c r="G1333" s="44">
        <f t="shared" si="115"/>
        <v>0.96918451514521375</v>
      </c>
      <c r="H1333" s="44">
        <f>'x calcs'!J405</f>
        <v>2.242189685941677</v>
      </c>
      <c r="I1333" s="43">
        <f t="shared" si="119"/>
        <v>0.65126733470320486</v>
      </c>
      <c r="J1333" s="43">
        <f t="shared" si="120"/>
        <v>0.97394109206210244</v>
      </c>
      <c r="K1333" s="43">
        <f>PCE!B285</f>
        <v>1938.5</v>
      </c>
      <c r="L1333" s="43">
        <f>y!B297</f>
        <v>2573</v>
      </c>
      <c r="M1333" s="43">
        <v>1</v>
      </c>
      <c r="N1333" s="48">
        <f t="shared" si="122"/>
        <v>0.75340069957248346</v>
      </c>
      <c r="O1333" s="46">
        <f>Shiller!B1334/Shiller!C1334</f>
        <v>20.70422535211268</v>
      </c>
      <c r="P1333" s="44">
        <f t="shared" si="123"/>
        <v>-3.0815484854786246E-2</v>
      </c>
      <c r="Q1333" s="161">
        <f t="shared" si="124"/>
        <v>5.8501578211239851</v>
      </c>
      <c r="R1333" s="43">
        <f>SS!I406</f>
        <v>1</v>
      </c>
      <c r="S1333" s="43">
        <f t="shared" si="125"/>
        <v>1</v>
      </c>
      <c r="T1333" s="46">
        <f t="shared" si="121"/>
        <v>14.280684840159092</v>
      </c>
      <c r="U1333" s="43">
        <v>14.562700523113969</v>
      </c>
      <c r="V1333" s="43"/>
    </row>
    <row r="1334" spans="1:22" ht="15.75" x14ac:dyDescent="0.25">
      <c r="A1334" s="43">
        <f t="shared" si="117"/>
        <v>1981</v>
      </c>
      <c r="B1334" s="43">
        <f t="shared" si="118"/>
        <v>7</v>
      </c>
      <c r="C1334" s="46">
        <f>Shiller!B1335</f>
        <v>129.1</v>
      </c>
      <c r="D1334" s="44">
        <f>Shiller!C1335/12</f>
        <v>0.53611083333333331</v>
      </c>
      <c r="E1334" s="47">
        <f t="shared" si="116"/>
        <v>4.1526788019623029E-3</v>
      </c>
      <c r="F1334" s="46">
        <f>Shiller!E1335</f>
        <v>91.6</v>
      </c>
      <c r="G1334" s="44">
        <f t="shared" si="115"/>
        <v>1.0004123077188827</v>
      </c>
      <c r="H1334" s="44">
        <f>'x calcs'!J406</f>
        <v>2.2311937377690794</v>
      </c>
      <c r="I1334" s="43">
        <f t="shared" si="119"/>
        <v>0.63167470508295065</v>
      </c>
      <c r="J1334" s="43">
        <f t="shared" si="120"/>
        <v>0.99712531048603981</v>
      </c>
      <c r="K1334" s="43">
        <f>PCE!B286</f>
        <v>1945.7</v>
      </c>
      <c r="L1334" s="43">
        <f>y!B298</f>
        <v>2626.3</v>
      </c>
      <c r="M1334" s="43">
        <v>1</v>
      </c>
      <c r="N1334" s="48">
        <f t="shared" si="122"/>
        <v>0.74085214941171984</v>
      </c>
      <c r="O1334" s="46">
        <f>Shiller!B1335/Shiller!C1335</f>
        <v>20.067367910553322</v>
      </c>
      <c r="P1334" s="44">
        <f t="shared" si="123"/>
        <v>4.1230771888267626E-4</v>
      </c>
      <c r="Q1334" s="161">
        <f t="shared" si="124"/>
        <v>3.380662567417196</v>
      </c>
      <c r="R1334" s="43">
        <f>SS!I407</f>
        <v>1</v>
      </c>
      <c r="S1334" s="43">
        <f t="shared" si="125"/>
        <v>1</v>
      </c>
      <c r="T1334" s="46">
        <f t="shared" si="121"/>
        <v>14.280684840159092</v>
      </c>
      <c r="U1334" s="43">
        <v>19.763915321256786</v>
      </c>
      <c r="V1334" s="43"/>
    </row>
    <row r="1335" spans="1:22" ht="15.75" x14ac:dyDescent="0.25">
      <c r="A1335" s="43">
        <f t="shared" si="117"/>
        <v>1981</v>
      </c>
      <c r="B1335" s="43">
        <f t="shared" si="118"/>
        <v>8</v>
      </c>
      <c r="C1335" s="46">
        <f>Shiller!B1336</f>
        <v>129.6</v>
      </c>
      <c r="D1335" s="44">
        <f>Shiller!C1336/12</f>
        <v>0.53972249999999999</v>
      </c>
      <c r="E1335" s="47">
        <f t="shared" si="116"/>
        <v>4.1645254629629628E-3</v>
      </c>
      <c r="F1335" s="46">
        <f>Shiller!E1336</f>
        <v>92.3</v>
      </c>
      <c r="G1335" s="44">
        <f t="shared" si="115"/>
        <v>0.90815849171104224</v>
      </c>
      <c r="H1335" s="44">
        <f>'x calcs'!J407</f>
        <v>2.2385795683629652</v>
      </c>
      <c r="I1335" s="43">
        <f t="shared" si="119"/>
        <v>0.627235694274481</v>
      </c>
      <c r="J1335" s="43">
        <f t="shared" si="120"/>
        <v>0.90517591008340514</v>
      </c>
      <c r="K1335" s="43">
        <f>PCE!B287</f>
        <v>1969.8</v>
      </c>
      <c r="L1335" s="43">
        <f>y!B299</f>
        <v>2651.6</v>
      </c>
      <c r="M1335" s="43">
        <v>1</v>
      </c>
      <c r="N1335" s="48">
        <f t="shared" si="122"/>
        <v>0.74287222808870113</v>
      </c>
      <c r="O1335" s="46">
        <f>Shiller!B1336/Shiller!C1336</f>
        <v>20.010283062129147</v>
      </c>
      <c r="P1335" s="44">
        <f t="shared" si="123"/>
        <v>-9.1841508288957763E-2</v>
      </c>
      <c r="Q1335" s="161">
        <f t="shared" si="124"/>
        <v>3.825088888099319</v>
      </c>
      <c r="R1335" s="43">
        <f>SS!I408</f>
        <v>1</v>
      </c>
      <c r="S1335" s="43">
        <f t="shared" si="125"/>
        <v>1</v>
      </c>
      <c r="T1335" s="46">
        <f t="shared" si="121"/>
        <v>14.280684840159092</v>
      </c>
      <c r="U1335" s="43">
        <v>19.763915321256786</v>
      </c>
      <c r="V1335" s="43"/>
    </row>
    <row r="1336" spans="1:22" ht="15.75" x14ac:dyDescent="0.25">
      <c r="A1336" s="43">
        <f t="shared" si="117"/>
        <v>1981</v>
      </c>
      <c r="B1336" s="43">
        <f t="shared" si="118"/>
        <v>9</v>
      </c>
      <c r="C1336" s="46">
        <f>Shiller!B1337</f>
        <v>118.3</v>
      </c>
      <c r="D1336" s="44">
        <f>Shiller!C1337/12</f>
        <v>0.54333333333333333</v>
      </c>
      <c r="E1336" s="47">
        <f t="shared" si="116"/>
        <v>4.5928430543815159E-3</v>
      </c>
      <c r="F1336" s="46">
        <f>Shiller!E1337</f>
        <v>93.2</v>
      </c>
      <c r="G1336" s="44">
        <f t="shared" si="115"/>
        <v>1.0151039922576739</v>
      </c>
      <c r="H1336" s="44">
        <f>'x calcs'!J408</f>
        <v>2.2459898479738225</v>
      </c>
      <c r="I1336" s="43">
        <f t="shared" si="119"/>
        <v>0.56514650138161449</v>
      </c>
      <c r="J1336" s="43">
        <f t="shared" si="120"/>
        <v>1.0117699744426596</v>
      </c>
      <c r="K1336" s="43">
        <f>PCE!B288</f>
        <v>1968.2</v>
      </c>
      <c r="L1336" s="43">
        <f>y!B300</f>
        <v>2665.4</v>
      </c>
      <c r="M1336" s="43">
        <v>1</v>
      </c>
      <c r="N1336" s="48">
        <f t="shared" si="122"/>
        <v>0.73842575223231033</v>
      </c>
      <c r="O1336" s="46">
        <f>Shiller!B1337/Shiller!C1337</f>
        <v>18.144171779141104</v>
      </c>
      <c r="P1336" s="44">
        <f t="shared" si="123"/>
        <v>1.5103992257673893E-2</v>
      </c>
      <c r="Q1336" s="161">
        <f t="shared" si="124"/>
        <v>3.4319234788528248</v>
      </c>
      <c r="R1336" s="43">
        <f>SS!I409</f>
        <v>1</v>
      </c>
      <c r="S1336" s="43">
        <f t="shared" si="125"/>
        <v>1</v>
      </c>
      <c r="T1336" s="46">
        <f t="shared" si="121"/>
        <v>14.280684840159092</v>
      </c>
      <c r="U1336" s="43">
        <v>19.763915321256786</v>
      </c>
      <c r="V1336" s="43"/>
    </row>
    <row r="1337" spans="1:22" ht="15.75" x14ac:dyDescent="0.25">
      <c r="A1337" s="43">
        <f t="shared" si="117"/>
        <v>1981</v>
      </c>
      <c r="B1337" s="43">
        <f t="shared" si="118"/>
        <v>10</v>
      </c>
      <c r="C1337" s="46">
        <f>Shiller!B1338</f>
        <v>119.8</v>
      </c>
      <c r="D1337" s="44">
        <f>Shiller!C1338/12</f>
        <v>0.5463891666666667</v>
      </c>
      <c r="E1337" s="47">
        <f t="shared" si="116"/>
        <v>4.560844462993879E-3</v>
      </c>
      <c r="F1337" s="46">
        <f>Shiller!E1338</f>
        <v>93.4</v>
      </c>
      <c r="G1337" s="44">
        <f t="shared" si="115"/>
        <v>1.0271527487930496</v>
      </c>
      <c r="H1337" s="44">
        <f>'x calcs'!J409</f>
        <v>2.253424657534246</v>
      </c>
      <c r="I1337" s="43">
        <f t="shared" si="119"/>
        <v>0.56920263207565602</v>
      </c>
      <c r="J1337" s="43">
        <f t="shared" si="120"/>
        <v>1.031138408880178</v>
      </c>
      <c r="K1337" s="43">
        <f>PCE!B289</f>
        <v>1966.2</v>
      </c>
      <c r="L1337" s="43">
        <f>y!B301</f>
        <v>2669.5</v>
      </c>
      <c r="M1337" s="43">
        <v>1</v>
      </c>
      <c r="N1337" s="48">
        <f t="shared" si="122"/>
        <v>0.73654242367484546</v>
      </c>
      <c r="O1337" s="46">
        <f>Shiller!B1338/Shiller!C1338</f>
        <v>18.271470121265825</v>
      </c>
      <c r="P1337" s="44">
        <f t="shared" si="123"/>
        <v>2.715274879304963E-2</v>
      </c>
      <c r="Q1337" s="161">
        <f t="shared" si="124"/>
        <v>2.9958224652587693</v>
      </c>
      <c r="R1337" s="43">
        <f>SS!I410</f>
        <v>1</v>
      </c>
      <c r="S1337" s="43">
        <f t="shared" si="125"/>
        <v>1</v>
      </c>
      <c r="T1337" s="46">
        <f t="shared" si="121"/>
        <v>14.280684840159092</v>
      </c>
      <c r="U1337" s="43">
        <v>19.763915321256786</v>
      </c>
      <c r="V1337" s="43"/>
    </row>
    <row r="1338" spans="1:22" ht="15.75" x14ac:dyDescent="0.25">
      <c r="A1338" s="43">
        <f t="shared" si="117"/>
        <v>1981</v>
      </c>
      <c r="B1338" s="43">
        <f t="shared" si="118"/>
        <v>11</v>
      </c>
      <c r="C1338" s="46">
        <f>Shiller!B1339</f>
        <v>122.9</v>
      </c>
      <c r="D1338" s="44">
        <f>Shiller!C1339/12</f>
        <v>0.54944416666666662</v>
      </c>
      <c r="E1338" s="47">
        <f t="shared" si="116"/>
        <v>4.470660428532682E-3</v>
      </c>
      <c r="F1338" s="46">
        <f>Shiller!E1339</f>
        <v>93.7</v>
      </c>
      <c r="G1338" s="44">
        <f t="shared" si="115"/>
        <v>1.0085788265556384</v>
      </c>
      <c r="H1338" s="44">
        <f>'x calcs'!J410</f>
        <v>2.2446757962419341</v>
      </c>
      <c r="I1338" s="43">
        <f t="shared" si="119"/>
        <v>0.58433065169607756</v>
      </c>
      <c r="J1338" s="43">
        <f t="shared" si="120"/>
        <v>1.0124924443184491</v>
      </c>
      <c r="K1338" s="43">
        <f>PCE!B290</f>
        <v>1972.4</v>
      </c>
      <c r="L1338" s="43">
        <f>y!B302</f>
        <v>2686.4</v>
      </c>
      <c r="M1338" s="43">
        <v>1</v>
      </c>
      <c r="N1338" s="48">
        <f t="shared" si="122"/>
        <v>0.73421679571173315</v>
      </c>
      <c r="O1338" s="46">
        <f>Shiller!B1339/Shiller!C1339</f>
        <v>18.640049868579307</v>
      </c>
      <c r="P1338" s="44">
        <f t="shared" si="123"/>
        <v>8.5788265556383525E-3</v>
      </c>
      <c r="Q1338" s="161">
        <f t="shared" si="124"/>
        <v>2.3952088703092866</v>
      </c>
      <c r="R1338" s="43">
        <f>SS!I411</f>
        <v>1</v>
      </c>
      <c r="S1338" s="43">
        <f t="shared" si="125"/>
        <v>1</v>
      </c>
      <c r="T1338" s="46">
        <f t="shared" si="121"/>
        <v>14.280684840159092</v>
      </c>
      <c r="U1338" s="43">
        <v>19.763915321256786</v>
      </c>
      <c r="V1338" s="43"/>
    </row>
    <row r="1339" spans="1:22" ht="15.75" x14ac:dyDescent="0.25">
      <c r="A1339" s="43">
        <f t="shared" si="117"/>
        <v>1981</v>
      </c>
      <c r="B1339" s="43">
        <f t="shared" si="118"/>
        <v>12</v>
      </c>
      <c r="C1339" s="46">
        <f>Shiller!B1340</f>
        <v>123.8</v>
      </c>
      <c r="D1339" s="44">
        <f>Shiller!C1340/12</f>
        <v>0.55249999999999999</v>
      </c>
      <c r="E1339" s="47">
        <f t="shared" si="116"/>
        <v>4.4628432956381262E-3</v>
      </c>
      <c r="F1339" s="46">
        <f>Shiller!E1340</f>
        <v>94</v>
      </c>
      <c r="G1339" s="44">
        <f t="shared" si="115"/>
        <v>0.94894450135939157</v>
      </c>
      <c r="H1339" s="44">
        <f>'x calcs'!J411</f>
        <v>2.2359609021708717</v>
      </c>
      <c r="I1339" s="43">
        <f t="shared" si="119"/>
        <v>0.58901802590423746</v>
      </c>
      <c r="J1339" s="43">
        <f t="shared" si="120"/>
        <v>0.95262571850146938</v>
      </c>
      <c r="K1339" s="43">
        <f>PCE!B291</f>
        <v>1989.9</v>
      </c>
      <c r="L1339" s="43">
        <f>y!B303</f>
        <v>2692.9</v>
      </c>
      <c r="M1339" s="43">
        <v>1</v>
      </c>
      <c r="N1339" s="48">
        <f t="shared" si="122"/>
        <v>0.73894314679341977</v>
      </c>
      <c r="O1339" s="46">
        <f>Shiller!B1340/Shiller!C1340</f>
        <v>18.672699849170439</v>
      </c>
      <c r="P1339" s="44">
        <f t="shared" si="123"/>
        <v>-5.1055498640608432E-2</v>
      </c>
      <c r="Q1339" s="161">
        <f t="shared" si="124"/>
        <v>3.3862029243809477</v>
      </c>
      <c r="R1339" s="43">
        <f>SS!I412</f>
        <v>1</v>
      </c>
      <c r="S1339" s="43">
        <f t="shared" si="125"/>
        <v>1</v>
      </c>
      <c r="T1339" s="46">
        <f t="shared" si="121"/>
        <v>14.280684840159092</v>
      </c>
      <c r="U1339" s="43">
        <v>19.763915321256786</v>
      </c>
      <c r="V1339" s="43"/>
    </row>
    <row r="1340" spans="1:22" ht="15.75" x14ac:dyDescent="0.25">
      <c r="A1340" s="43">
        <f t="shared" si="117"/>
        <v>1982</v>
      </c>
      <c r="B1340" s="43">
        <f t="shared" si="118"/>
        <v>1</v>
      </c>
      <c r="C1340" s="46">
        <f>Shiller!B1341</f>
        <v>117.3</v>
      </c>
      <c r="D1340" s="44">
        <f>Shiller!C1341/12</f>
        <v>0.55500000000000005</v>
      </c>
      <c r="E1340" s="47">
        <f t="shared" si="116"/>
        <v>4.7314578005115092E-3</v>
      </c>
      <c r="F1340" s="46">
        <f>Shiller!E1341</f>
        <v>94.3</v>
      </c>
      <c r="G1340" s="44">
        <f t="shared" si="115"/>
        <v>0.97776549171005844</v>
      </c>
      <c r="H1340" s="44">
        <f>'x calcs'!J412</f>
        <v>2.2272798434442262</v>
      </c>
      <c r="I1340" s="43">
        <f t="shared" si="119"/>
        <v>0.55848502498942454</v>
      </c>
      <c r="J1340" s="43">
        <f t="shared" si="120"/>
        <v>0.98276361793301814</v>
      </c>
      <c r="K1340" s="43">
        <f>PCE!B292</f>
        <v>1997.4</v>
      </c>
      <c r="L1340" s="43">
        <f>y!B304</f>
        <v>2700.7</v>
      </c>
      <c r="M1340" s="43">
        <v>1</v>
      </c>
      <c r="N1340" s="48">
        <f t="shared" si="122"/>
        <v>0.73958603325063876</v>
      </c>
      <c r="O1340" s="46">
        <f>Shiller!B1341/Shiller!C1341</f>
        <v>17.612612612612612</v>
      </c>
      <c r="P1340" s="44">
        <f t="shared" si="123"/>
        <v>-2.2234508289941557E-2</v>
      </c>
      <c r="Q1340" s="161">
        <f t="shared" si="124"/>
        <v>3.8337041720890634</v>
      </c>
      <c r="R1340" s="43">
        <f>SS!I413</f>
        <v>1</v>
      </c>
      <c r="S1340" s="43">
        <f t="shared" si="125"/>
        <v>1</v>
      </c>
      <c r="T1340" s="46">
        <f t="shared" si="121"/>
        <v>14.280684840159092</v>
      </c>
      <c r="U1340" s="43">
        <v>15.525263101374565</v>
      </c>
      <c r="V1340" s="43"/>
    </row>
    <row r="1341" spans="1:22" ht="15.75" x14ac:dyDescent="0.25">
      <c r="A1341" s="43">
        <f t="shared" si="117"/>
        <v>1982</v>
      </c>
      <c r="B1341" s="43">
        <f t="shared" si="118"/>
        <v>2</v>
      </c>
      <c r="C1341" s="46">
        <f>Shiller!B1342</f>
        <v>114.5</v>
      </c>
      <c r="D1341" s="44">
        <f>Shiller!C1342/12</f>
        <v>0.5575</v>
      </c>
      <c r="E1341" s="47">
        <f t="shared" si="116"/>
        <v>4.8689956331877731E-3</v>
      </c>
      <c r="F1341" s="46">
        <f>Shiller!E1342</f>
        <v>94.6</v>
      </c>
      <c r="G1341" s="44">
        <f t="shared" si="115"/>
        <v>0.97357859106767397</v>
      </c>
      <c r="H1341" s="44">
        <f>'x calcs'!J413</f>
        <v>2.2158975737754254</v>
      </c>
      <c r="I1341" s="43">
        <f t="shared" si="119"/>
        <v>0.54621631539206383</v>
      </c>
      <c r="J1341" s="43">
        <f t="shared" si="120"/>
        <v>0.97855450420394952</v>
      </c>
      <c r="K1341" s="43">
        <f>PCE!B293</f>
        <v>2021.4</v>
      </c>
      <c r="L1341" s="43">
        <f>y!B305</f>
        <v>2719.9</v>
      </c>
      <c r="M1341" s="43">
        <v>1</v>
      </c>
      <c r="N1341" s="48">
        <f t="shared" si="122"/>
        <v>0.74318908783411153</v>
      </c>
      <c r="O1341" s="46">
        <f>Shiller!B1342/Shiller!C1342</f>
        <v>17.115097159940209</v>
      </c>
      <c r="P1341" s="44">
        <f t="shared" si="123"/>
        <v>-2.6421408932326029E-2</v>
      </c>
      <c r="Q1341" s="161">
        <f t="shared" si="124"/>
        <v>4.7426282072698838</v>
      </c>
      <c r="R1341" s="43">
        <f>SS!I414</f>
        <v>1</v>
      </c>
      <c r="S1341" s="43">
        <f t="shared" si="125"/>
        <v>1</v>
      </c>
      <c r="T1341" s="46">
        <f t="shared" si="121"/>
        <v>14.280684840159092</v>
      </c>
      <c r="U1341" s="43">
        <v>15.525263101374565</v>
      </c>
      <c r="V1341" s="43"/>
    </row>
    <row r="1342" spans="1:22" ht="15.75" x14ac:dyDescent="0.25">
      <c r="A1342" s="43">
        <f t="shared" si="117"/>
        <v>1982</v>
      </c>
      <c r="B1342" s="43">
        <f t="shared" si="118"/>
        <v>3</v>
      </c>
      <c r="C1342" s="46">
        <f>Shiller!B1343</f>
        <v>110.8</v>
      </c>
      <c r="D1342" s="44">
        <f>Shiller!C1343/12</f>
        <v>0.55999999999999994</v>
      </c>
      <c r="E1342" s="47">
        <f t="shared" si="116"/>
        <v>5.0541516245487363E-3</v>
      </c>
      <c r="F1342" s="46">
        <f>Shiller!E1343</f>
        <v>94.5</v>
      </c>
      <c r="G1342" s="44">
        <f t="shared" si="115"/>
        <v>1.0502689511665328</v>
      </c>
      <c r="H1342" s="44">
        <f>'x calcs'!J414</f>
        <v>2.2045734719489789</v>
      </c>
      <c r="I1342" s="43">
        <f t="shared" si="119"/>
        <v>0.53184291084216928</v>
      </c>
      <c r="J1342" s="43">
        <f t="shared" si="120"/>
        <v>1.055637844048138</v>
      </c>
      <c r="K1342" s="43">
        <f>PCE!B294</f>
        <v>2024.4</v>
      </c>
      <c r="L1342" s="43">
        <f>y!B306</f>
        <v>2724.6</v>
      </c>
      <c r="M1342" s="43">
        <v>1</v>
      </c>
      <c r="N1342" s="48">
        <f t="shared" si="122"/>
        <v>0.74300814798502535</v>
      </c>
      <c r="O1342" s="46">
        <f>Shiller!B1343/Shiller!C1343</f>
        <v>16.488095238095237</v>
      </c>
      <c r="P1342" s="44">
        <f t="shared" si="123"/>
        <v>5.0268951166532849E-2</v>
      </c>
      <c r="Q1342" s="161">
        <f t="shared" si="124"/>
        <v>4.8885040257129209</v>
      </c>
      <c r="R1342" s="43">
        <f>SS!I415</f>
        <v>1</v>
      </c>
      <c r="S1342" s="43">
        <f t="shared" si="125"/>
        <v>1</v>
      </c>
      <c r="T1342" s="46">
        <f t="shared" si="121"/>
        <v>14.280684840159092</v>
      </c>
      <c r="U1342" s="43">
        <v>15.525263101374565</v>
      </c>
      <c r="V1342" s="43"/>
    </row>
    <row r="1343" spans="1:22" ht="15.75" x14ac:dyDescent="0.25">
      <c r="A1343" s="43">
        <f t="shared" si="117"/>
        <v>1982</v>
      </c>
      <c r="B1343" s="43">
        <f t="shared" si="118"/>
        <v>4</v>
      </c>
      <c r="C1343" s="46">
        <f>Shiller!B1344</f>
        <v>116.3</v>
      </c>
      <c r="D1343" s="44">
        <f>Shiller!C1344/12</f>
        <v>0.5625</v>
      </c>
      <c r="E1343" s="47">
        <f t="shared" si="116"/>
        <v>4.8366294067067927E-3</v>
      </c>
      <c r="F1343" s="46">
        <f>Shiller!E1344</f>
        <v>94.9</v>
      </c>
      <c r="G1343" s="44">
        <f t="shared" si="115"/>
        <v>0.99629382473159023</v>
      </c>
      <c r="H1343" s="44">
        <f>'x calcs'!J415</f>
        <v>2.1933072407045007</v>
      </c>
      <c r="I1343" s="43">
        <f t="shared" si="119"/>
        <v>0.55874548906187593</v>
      </c>
      <c r="J1343" s="43">
        <f t="shared" si="120"/>
        <v>0.99339750206199195</v>
      </c>
      <c r="K1343" s="43">
        <f>PCE!B295</f>
        <v>2027.2</v>
      </c>
      <c r="L1343" s="43">
        <f>y!B307</f>
        <v>2744.6</v>
      </c>
      <c r="M1343" s="43">
        <v>1</v>
      </c>
      <c r="N1343" s="48">
        <f t="shared" si="122"/>
        <v>0.73861400568388835</v>
      </c>
      <c r="O1343" s="46">
        <f>Shiller!B1344/Shiller!C1344</f>
        <v>17.229629629629628</v>
      </c>
      <c r="P1343" s="44">
        <f t="shared" si="123"/>
        <v>-3.7061752684097726E-3</v>
      </c>
      <c r="Q1343" s="161">
        <f t="shared" si="124"/>
        <v>3.7404235614655286</v>
      </c>
      <c r="R1343" s="43">
        <f>SS!I416</f>
        <v>1</v>
      </c>
      <c r="S1343" s="43">
        <f t="shared" si="125"/>
        <v>1</v>
      </c>
      <c r="T1343" s="46">
        <f t="shared" si="121"/>
        <v>14.280684840159092</v>
      </c>
      <c r="U1343" s="43">
        <v>15.525263101374565</v>
      </c>
      <c r="V1343" s="43"/>
    </row>
    <row r="1344" spans="1:22" ht="15.75" x14ac:dyDescent="0.25">
      <c r="A1344" s="43">
        <f t="shared" si="117"/>
        <v>1982</v>
      </c>
      <c r="B1344" s="43">
        <f t="shared" si="118"/>
        <v>5</v>
      </c>
      <c r="C1344" s="46">
        <f>Shiller!B1345</f>
        <v>116.4</v>
      </c>
      <c r="D1344" s="44">
        <f>Shiller!C1345/12</f>
        <v>0.56500000000000006</v>
      </c>
      <c r="E1344" s="47">
        <f t="shared" si="116"/>
        <v>4.8539518900343644E-3</v>
      </c>
      <c r="F1344" s="46">
        <f>Shiller!E1345</f>
        <v>95.8</v>
      </c>
      <c r="G1344" s="44">
        <f t="shared" si="115"/>
        <v>0.93563476458709738</v>
      </c>
      <c r="H1344" s="44">
        <f>'x calcs'!J416</f>
        <v>2.1997332744049682</v>
      </c>
      <c r="I1344" s="43">
        <f t="shared" si="119"/>
        <v>0.55235392825921215</v>
      </c>
      <c r="J1344" s="43">
        <f t="shared" si="120"/>
        <v>0.93291569453449852</v>
      </c>
      <c r="K1344" s="43">
        <f>PCE!B296</f>
        <v>2045.9</v>
      </c>
      <c r="L1344" s="43">
        <f>y!B308</f>
        <v>2760.5</v>
      </c>
      <c r="M1344" s="43">
        <v>1</v>
      </c>
      <c r="N1344" s="48">
        <f t="shared" si="122"/>
        <v>0.74113385256294151</v>
      </c>
      <c r="O1344" s="46">
        <f>Shiller!B1345/Shiller!C1345</f>
        <v>17.168141592920353</v>
      </c>
      <c r="P1344" s="44">
        <f t="shared" si="123"/>
        <v>-6.4365235412902622E-2</v>
      </c>
      <c r="Q1344" s="161">
        <f t="shared" si="124"/>
        <v>4.2919459827578086</v>
      </c>
      <c r="R1344" s="43">
        <f>SS!I417</f>
        <v>1</v>
      </c>
      <c r="S1344" s="43">
        <f t="shared" si="125"/>
        <v>1</v>
      </c>
      <c r="T1344" s="46">
        <f t="shared" si="121"/>
        <v>14.280684840159092</v>
      </c>
      <c r="U1344" s="43">
        <v>15.525263101374565</v>
      </c>
      <c r="V1344" s="43"/>
    </row>
    <row r="1345" spans="1:22" ht="15.75" x14ac:dyDescent="0.25">
      <c r="A1345" s="43">
        <f t="shared" si="117"/>
        <v>1982</v>
      </c>
      <c r="B1345" s="43">
        <f t="shared" si="118"/>
        <v>6</v>
      </c>
      <c r="C1345" s="46">
        <f>Shiller!B1346</f>
        <v>109.7</v>
      </c>
      <c r="D1345" s="44">
        <f>Shiller!C1346/12</f>
        <v>0.5675</v>
      </c>
      <c r="E1345" s="47">
        <f t="shared" si="116"/>
        <v>5.1731996353691885E-3</v>
      </c>
      <c r="F1345" s="46">
        <f>Shiller!E1346</f>
        <v>97</v>
      </c>
      <c r="G1345" s="44">
        <f t="shared" si="115"/>
        <v>0.99732428768436066</v>
      </c>
      <c r="H1345" s="44">
        <f>'x calcs'!J417</f>
        <v>2.2061781353396479</v>
      </c>
      <c r="I1345" s="43">
        <f t="shared" si="119"/>
        <v>0.51261854921675976</v>
      </c>
      <c r="J1345" s="43">
        <f t="shared" si="120"/>
        <v>0.99442593796080914</v>
      </c>
      <c r="K1345" s="43">
        <f>PCE!B297</f>
        <v>2050.1999999999998</v>
      </c>
      <c r="L1345" s="43">
        <f>y!B309</f>
        <v>2770.6</v>
      </c>
      <c r="M1345" s="43">
        <v>1</v>
      </c>
      <c r="N1345" s="48">
        <f t="shared" si="122"/>
        <v>0.73998411896340144</v>
      </c>
      <c r="O1345" s="46">
        <f>Shiller!B1346/Shiller!C1346</f>
        <v>16.108663729809106</v>
      </c>
      <c r="P1345" s="44">
        <f t="shared" si="123"/>
        <v>-2.6757123156393448E-3</v>
      </c>
      <c r="Q1345" s="161">
        <f t="shared" si="124"/>
        <v>4.3597643256077889</v>
      </c>
      <c r="R1345" s="43">
        <f>SS!I418</f>
        <v>1</v>
      </c>
      <c r="S1345" s="43">
        <f t="shared" si="125"/>
        <v>1</v>
      </c>
      <c r="T1345" s="46">
        <f t="shared" si="121"/>
        <v>14.280684840159092</v>
      </c>
      <c r="U1345" s="43">
        <v>15.525263101374565</v>
      </c>
      <c r="V1345" s="43"/>
    </row>
    <row r="1346" spans="1:22" ht="15.75" x14ac:dyDescent="0.25">
      <c r="A1346" s="43">
        <f t="shared" si="117"/>
        <v>1982</v>
      </c>
      <c r="B1346" s="43">
        <f t="shared" si="118"/>
        <v>7</v>
      </c>
      <c r="C1346" s="46">
        <f>Shiller!B1347</f>
        <v>109.4</v>
      </c>
      <c r="D1346" s="44">
        <f>Shiller!C1347/12</f>
        <v>0.5686108333333334</v>
      </c>
      <c r="E1346" s="47">
        <f t="shared" si="116"/>
        <v>5.1975396099939062E-3</v>
      </c>
      <c r="F1346" s="46">
        <f>Shiller!E1347</f>
        <v>97.5</v>
      </c>
      <c r="G1346" s="44">
        <f t="shared" si="115"/>
        <v>1.0058870734776146</v>
      </c>
      <c r="H1346" s="44">
        <f>'x calcs'!J418</f>
        <v>2.2126418786692752</v>
      </c>
      <c r="I1346" s="43">
        <f t="shared" si="119"/>
        <v>0.50710930352909389</v>
      </c>
      <c r="J1346" s="43">
        <f t="shared" si="120"/>
        <v>1.005686542761197</v>
      </c>
      <c r="K1346" s="43">
        <f>PCE!B298</f>
        <v>2075.1</v>
      </c>
      <c r="L1346" s="43">
        <f>y!B310</f>
        <v>2789.4</v>
      </c>
      <c r="M1346" s="43">
        <v>1</v>
      </c>
      <c r="N1346" s="48">
        <f t="shared" si="122"/>
        <v>0.74392342439234238</v>
      </c>
      <c r="O1346" s="46">
        <f>Shiller!B1347/Shiller!C1347</f>
        <v>16.033227177932183</v>
      </c>
      <c r="P1346" s="44">
        <f t="shared" si="123"/>
        <v>5.887073477614635E-3</v>
      </c>
      <c r="Q1346" s="161">
        <f t="shared" si="124"/>
        <v>5.2158884270367292</v>
      </c>
      <c r="R1346" s="43">
        <f>SS!I419</f>
        <v>1</v>
      </c>
      <c r="S1346" s="43">
        <f t="shared" si="125"/>
        <v>1</v>
      </c>
      <c r="T1346" s="46">
        <f t="shared" si="121"/>
        <v>14.280684840159092</v>
      </c>
      <c r="U1346" s="43">
        <v>16.482813225876235</v>
      </c>
      <c r="V1346" s="43"/>
    </row>
    <row r="1347" spans="1:22" ht="15.75" x14ac:dyDescent="0.25">
      <c r="A1347" s="43">
        <f t="shared" si="117"/>
        <v>1982</v>
      </c>
      <c r="B1347" s="43">
        <f t="shared" si="118"/>
        <v>8</v>
      </c>
      <c r="C1347" s="46">
        <f>Shiller!B1348</f>
        <v>109.7</v>
      </c>
      <c r="D1347" s="44">
        <f>Shiller!C1348/12</f>
        <v>0.56972250000000002</v>
      </c>
      <c r="E1347" s="47">
        <f t="shared" si="116"/>
        <v>5.1934594348222425E-3</v>
      </c>
      <c r="F1347" s="46">
        <f>Shiller!E1348</f>
        <v>97.7</v>
      </c>
      <c r="G1347" s="44">
        <f t="shared" si="115"/>
        <v>1.1186843338876664</v>
      </c>
      <c r="H1347" s="44">
        <f>'x calcs'!J419</f>
        <v>2.2130853644644293</v>
      </c>
      <c r="I1347" s="43">
        <f t="shared" si="119"/>
        <v>0.50735728157652404</v>
      </c>
      <c r="J1347" s="43">
        <f t="shared" si="120"/>
        <v>1.118461198624209</v>
      </c>
      <c r="K1347" s="43">
        <f>PCE!B299</f>
        <v>2083.6999999999998</v>
      </c>
      <c r="L1347" s="43">
        <f>y!B311</f>
        <v>2801.3</v>
      </c>
      <c r="M1347" s="43">
        <v>1</v>
      </c>
      <c r="N1347" s="48">
        <f t="shared" si="122"/>
        <v>0.7438332202905793</v>
      </c>
      <c r="O1347" s="46">
        <f>Shiller!B1348/Shiller!C1348</f>
        <v>16.045823478389334</v>
      </c>
      <c r="P1347" s="44">
        <f t="shared" si="123"/>
        <v>0.11868433388766642</v>
      </c>
      <c r="Q1347" s="161">
        <f t="shared" si="124"/>
        <v>5.1930917497001277</v>
      </c>
      <c r="R1347" s="43">
        <f>SS!I420</f>
        <v>1</v>
      </c>
      <c r="S1347" s="43">
        <f t="shared" si="125"/>
        <v>1</v>
      </c>
      <c r="T1347" s="46">
        <f t="shared" si="121"/>
        <v>14.280684840159092</v>
      </c>
      <c r="U1347" s="43">
        <v>16.482813225876235</v>
      </c>
      <c r="V1347" s="43"/>
    </row>
    <row r="1348" spans="1:22" ht="15.75" x14ac:dyDescent="0.25">
      <c r="A1348" s="43">
        <f t="shared" si="117"/>
        <v>1982</v>
      </c>
      <c r="B1348" s="43">
        <f t="shared" si="118"/>
        <v>9</v>
      </c>
      <c r="C1348" s="46">
        <f>Shiller!B1349</f>
        <v>122.4</v>
      </c>
      <c r="D1348" s="44">
        <f>Shiller!C1349/12</f>
        <v>0.5708333333333333</v>
      </c>
      <c r="E1348" s="47">
        <f t="shared" si="116"/>
        <v>4.6636710239651409E-3</v>
      </c>
      <c r="F1348" s="46">
        <f>Shiller!E1349</f>
        <v>97.9</v>
      </c>
      <c r="G1348" s="44">
        <f t="shared" si="115"/>
        <v>1.085501929613212</v>
      </c>
      <c r="H1348" s="44">
        <f>'x calcs'!J420</f>
        <v>2.2135289391486404</v>
      </c>
      <c r="I1348" s="43">
        <f t="shared" si="119"/>
        <v>0.56482449382197009</v>
      </c>
      <c r="J1348" s="43">
        <f t="shared" si="120"/>
        <v>1.0852853376903515</v>
      </c>
      <c r="K1348" s="43">
        <f>PCE!B300</f>
        <v>2108.9</v>
      </c>
      <c r="L1348" s="43">
        <f>y!B312</f>
        <v>2808.5</v>
      </c>
      <c r="M1348" s="43">
        <v>1</v>
      </c>
      <c r="N1348" s="48">
        <f t="shared" si="122"/>
        <v>0.75089905643581989</v>
      </c>
      <c r="O1348" s="46">
        <f>Shiller!B1349/Shiller!C1349</f>
        <v>17.868613138686133</v>
      </c>
      <c r="P1348" s="44">
        <f t="shared" si="123"/>
        <v>8.5501929613212013E-2</v>
      </c>
      <c r="Q1348" s="161">
        <f t="shared" si="124"/>
        <v>6.1535105427486192</v>
      </c>
      <c r="R1348" s="43">
        <f>SS!I421</f>
        <v>1</v>
      </c>
      <c r="S1348" s="43">
        <f t="shared" si="125"/>
        <v>1</v>
      </c>
      <c r="T1348" s="46">
        <f t="shared" si="121"/>
        <v>14.280684840159092</v>
      </c>
      <c r="U1348" s="43">
        <v>16.482813225876235</v>
      </c>
      <c r="V1348" s="43"/>
    </row>
    <row r="1349" spans="1:22" ht="15.75" x14ac:dyDescent="0.25">
      <c r="A1349" s="43">
        <f t="shared" si="117"/>
        <v>1982</v>
      </c>
      <c r="B1349" s="43">
        <f t="shared" si="118"/>
        <v>10</v>
      </c>
      <c r="C1349" s="46">
        <f>Shiller!B1350</f>
        <v>132.69999999999999</v>
      </c>
      <c r="D1349" s="44">
        <f>Shiller!C1350/12</f>
        <v>0.57138916666666673</v>
      </c>
      <c r="E1349" s="47">
        <f t="shared" si="116"/>
        <v>4.3058716402913852E-3</v>
      </c>
      <c r="F1349" s="46">
        <f>Shiller!E1350</f>
        <v>98.2</v>
      </c>
      <c r="G1349" s="44">
        <f t="shared" si="115"/>
        <v>1.0471230286462738</v>
      </c>
      <c r="H1349" s="44">
        <f>'x calcs'!J421</f>
        <v>2.2139726027397253</v>
      </c>
      <c r="I1349" s="43">
        <f t="shared" si="119"/>
        <v>0.61036158588789535</v>
      </c>
      <c r="J1349" s="43">
        <f t="shared" si="120"/>
        <v>1.0442811512492736</v>
      </c>
      <c r="K1349" s="43">
        <f>PCE!B301</f>
        <v>2130.6999999999998</v>
      </c>
      <c r="L1349" s="43">
        <f>y!B313</f>
        <v>2824.9</v>
      </c>
      <c r="M1349" s="43">
        <v>1</v>
      </c>
      <c r="N1349" s="48">
        <f t="shared" si="122"/>
        <v>0.75425678785089734</v>
      </c>
      <c r="O1349" s="46">
        <f>Shiller!B1350/Shiller!C1350</f>
        <v>19.353417912776898</v>
      </c>
      <c r="P1349" s="44">
        <f t="shared" si="123"/>
        <v>4.7123028646273823E-2</v>
      </c>
      <c r="Q1349" s="161">
        <f t="shared" si="124"/>
        <v>6.4281935098255305</v>
      </c>
      <c r="R1349" s="43">
        <f>SS!I422</f>
        <v>1</v>
      </c>
      <c r="S1349" s="43">
        <f t="shared" si="125"/>
        <v>1</v>
      </c>
      <c r="T1349" s="46">
        <f t="shared" si="121"/>
        <v>14.280684840159092</v>
      </c>
      <c r="U1349" s="43">
        <v>16.482813225876235</v>
      </c>
      <c r="V1349" s="43"/>
    </row>
    <row r="1350" spans="1:22" ht="15.75" x14ac:dyDescent="0.25">
      <c r="A1350" s="43">
        <f t="shared" si="117"/>
        <v>1982</v>
      </c>
      <c r="B1350" s="43">
        <f t="shared" si="118"/>
        <v>11</v>
      </c>
      <c r="C1350" s="46">
        <f>Shiller!B1351</f>
        <v>138.1</v>
      </c>
      <c r="D1350" s="44">
        <f>Shiller!C1351/12</f>
        <v>0.5719441666666667</v>
      </c>
      <c r="E1350" s="47">
        <f t="shared" si="116"/>
        <v>4.141521844074343E-3</v>
      </c>
      <c r="F1350" s="46">
        <f>Shiller!E1351</f>
        <v>98</v>
      </c>
      <c r="G1350" s="44">
        <f t="shared" si="115"/>
        <v>1.0176919307898373</v>
      </c>
      <c r="H1350" s="44">
        <f>'x calcs'!J422</f>
        <v>2.2200225914468317</v>
      </c>
      <c r="I1350" s="43">
        <f t="shared" si="119"/>
        <v>0.63476096094634582</v>
      </c>
      <c r="J1350" s="43">
        <f t="shared" si="120"/>
        <v>1.0149298109123956</v>
      </c>
      <c r="K1350" s="43">
        <f>PCE!B302</f>
        <v>2154.6999999999998</v>
      </c>
      <c r="L1350" s="43">
        <f>y!B314</f>
        <v>2844.5</v>
      </c>
      <c r="M1350" s="43">
        <v>1</v>
      </c>
      <c r="N1350" s="48">
        <f t="shared" si="122"/>
        <v>0.75749692388820522</v>
      </c>
      <c r="O1350" s="46">
        <f>Shiller!B1351/Shiller!C1351</f>
        <v>20.121427936584716</v>
      </c>
      <c r="P1350" s="44">
        <f t="shared" si="123"/>
        <v>1.7691930789837329E-2</v>
      </c>
      <c r="Q1350" s="161">
        <f t="shared" si="124"/>
        <v>6.8885391262514792</v>
      </c>
      <c r="R1350" s="43">
        <f>SS!I423</f>
        <v>1</v>
      </c>
      <c r="S1350" s="43">
        <f t="shared" si="125"/>
        <v>1</v>
      </c>
      <c r="T1350" s="46">
        <f t="shared" si="121"/>
        <v>14.280684840159092</v>
      </c>
      <c r="U1350" s="43">
        <v>16.482813225876235</v>
      </c>
      <c r="V1350" s="43"/>
    </row>
    <row r="1351" spans="1:22" ht="15.75" x14ac:dyDescent="0.25">
      <c r="A1351" s="43">
        <f t="shared" si="117"/>
        <v>1982</v>
      </c>
      <c r="B1351" s="43">
        <f t="shared" si="118"/>
        <v>12</v>
      </c>
      <c r="C1351" s="46">
        <f>Shiller!B1352</f>
        <v>139.4</v>
      </c>
      <c r="D1351" s="44">
        <f>Shiller!C1352/12</f>
        <v>0.57250000000000001</v>
      </c>
      <c r="E1351" s="47">
        <f t="shared" si="116"/>
        <v>4.1068866571018648E-3</v>
      </c>
      <c r="F1351" s="46">
        <f>Shiller!E1352</f>
        <v>97.6</v>
      </c>
      <c r="G1351" s="44">
        <f t="shared" si="115"/>
        <v>1.0371406597952664</v>
      </c>
      <c r="H1351" s="44">
        <f>'x calcs'!J423</f>
        <v>2.2260891125912909</v>
      </c>
      <c r="I1351" s="43">
        <f t="shared" si="119"/>
        <v>0.64160894568232041</v>
      </c>
      <c r="J1351" s="43">
        <f t="shared" si="120"/>
        <v>1.0343254440016862</v>
      </c>
      <c r="K1351" s="43">
        <f>PCE!B303</f>
        <v>2167.4</v>
      </c>
      <c r="L1351" s="43">
        <f>y!B315</f>
        <v>2864.1</v>
      </c>
      <c r="M1351" s="43">
        <v>1</v>
      </c>
      <c r="N1351" s="48">
        <f t="shared" si="122"/>
        <v>0.75674732027513014</v>
      </c>
      <c r="O1351" s="46">
        <f>Shiller!B1352/Shiller!C1352</f>
        <v>20.291120815138282</v>
      </c>
      <c r="P1351" s="44">
        <f t="shared" si="123"/>
        <v>3.7140659795266373E-2</v>
      </c>
      <c r="Q1351" s="161">
        <f t="shared" si="124"/>
        <v>6.6799982591562417</v>
      </c>
      <c r="R1351" s="43">
        <f>SS!I424</f>
        <v>1</v>
      </c>
      <c r="S1351" s="43">
        <f t="shared" si="125"/>
        <v>1</v>
      </c>
      <c r="T1351" s="46">
        <f t="shared" si="121"/>
        <v>14.280684840159092</v>
      </c>
      <c r="U1351" s="43">
        <v>16.482813225876235</v>
      </c>
      <c r="V1351" s="43"/>
    </row>
    <row r="1352" spans="1:22" ht="15.75" x14ac:dyDescent="0.25">
      <c r="A1352" s="43">
        <f t="shared" si="117"/>
        <v>1983</v>
      </c>
      <c r="B1352" s="43">
        <f t="shared" si="118"/>
        <v>1</v>
      </c>
      <c r="C1352" s="46">
        <f>Shiller!B1353</f>
        <v>144.30000000000001</v>
      </c>
      <c r="D1352" s="44">
        <f>Shiller!C1353/12</f>
        <v>0.57361083333333329</v>
      </c>
      <c r="E1352" s="47">
        <f t="shared" si="116"/>
        <v>3.9751270501270494E-3</v>
      </c>
      <c r="F1352" s="46">
        <f>Shiller!E1353</f>
        <v>97.8</v>
      </c>
      <c r="G1352" s="44">
        <f t="shared" ref="G1352:G1415" si="126">E1352+(C1353/F1353)/(C1352/F1352)</f>
        <v>1.0202609972685814</v>
      </c>
      <c r="H1352" s="44">
        <f>'x calcs'!J424</f>
        <v>2.2321722113502926</v>
      </c>
      <c r="I1352" s="43">
        <f t="shared" si="119"/>
        <v>0.66099744240021996</v>
      </c>
      <c r="J1352" s="43">
        <f t="shared" si="120"/>
        <v>1.0158155803028039</v>
      </c>
      <c r="K1352" s="43">
        <f>PCE!B304</f>
        <v>2180.1</v>
      </c>
      <c r="L1352" s="43">
        <f>y!B316</f>
        <v>2871.3</v>
      </c>
      <c r="M1352" s="43">
        <v>1</v>
      </c>
      <c r="N1352" s="48">
        <f t="shared" si="122"/>
        <v>0.75927280325984736</v>
      </c>
      <c r="O1352" s="46">
        <f>Shiller!B1353/Shiller!C1353</f>
        <v>20.963690539317454</v>
      </c>
      <c r="P1352" s="44">
        <f t="shared" si="123"/>
        <v>2.0260997268581438E-2</v>
      </c>
      <c r="Q1352" s="161">
        <f t="shared" si="124"/>
        <v>7.0170848653999878</v>
      </c>
      <c r="R1352" s="43">
        <f>SS!I425</f>
        <v>1</v>
      </c>
      <c r="S1352" s="43">
        <f t="shared" si="125"/>
        <v>1</v>
      </c>
      <c r="T1352" s="46">
        <f t="shared" si="121"/>
        <v>14.280684840159092</v>
      </c>
      <c r="U1352" s="43">
        <v>13.184783368797536</v>
      </c>
      <c r="V1352" s="43"/>
    </row>
    <row r="1353" spans="1:22" ht="15.75" x14ac:dyDescent="0.25">
      <c r="A1353" s="43">
        <f t="shared" si="117"/>
        <v>1983</v>
      </c>
      <c r="B1353" s="43">
        <f t="shared" si="118"/>
        <v>2</v>
      </c>
      <c r="C1353" s="46">
        <f>Shiller!B1354</f>
        <v>146.80000000000001</v>
      </c>
      <c r="D1353" s="44">
        <f>Shiller!C1354/12</f>
        <v>0.57472250000000003</v>
      </c>
      <c r="E1353" s="47">
        <f t="shared" ref="E1353:E1416" si="127">D1353/C1353</f>
        <v>3.9150034059945498E-3</v>
      </c>
      <c r="F1353" s="46">
        <f>Shiller!E1354</f>
        <v>97.9</v>
      </c>
      <c r="G1353" s="44">
        <f t="shared" si="126"/>
        <v>1.0386561478201635</v>
      </c>
      <c r="H1353" s="44">
        <f>'x calcs'!J425</f>
        <v>2.241979030386807</v>
      </c>
      <c r="I1353" s="43">
        <f t="shared" si="119"/>
        <v>0.66882395171709874</v>
      </c>
      <c r="J1353" s="43">
        <f t="shared" si="120"/>
        <v>1.0341300041696784</v>
      </c>
      <c r="K1353" s="43">
        <f>PCE!B305</f>
        <v>2183.1</v>
      </c>
      <c r="L1353" s="43">
        <f>y!B317</f>
        <v>2878.3</v>
      </c>
      <c r="M1353" s="43">
        <v>1</v>
      </c>
      <c r="N1353" s="48">
        <f t="shared" si="122"/>
        <v>0.75846854045790912</v>
      </c>
      <c r="O1353" s="46">
        <f>Shiller!B1354/Shiller!C1354</f>
        <v>21.285634951360585</v>
      </c>
      <c r="P1353" s="44">
        <f t="shared" si="123"/>
        <v>3.8656147820163467E-2</v>
      </c>
      <c r="Q1353" s="161">
        <f t="shared" si="124"/>
        <v>6.7522486672067314</v>
      </c>
      <c r="R1353" s="43">
        <f>SS!I426</f>
        <v>1</v>
      </c>
      <c r="S1353" s="43">
        <f t="shared" si="125"/>
        <v>1</v>
      </c>
      <c r="T1353" s="46">
        <f t="shared" si="121"/>
        <v>14.280684840159092</v>
      </c>
      <c r="U1353" s="43">
        <v>13.184783368797536</v>
      </c>
      <c r="V1353" s="43"/>
    </row>
    <row r="1354" spans="1:22" ht="15.75" x14ac:dyDescent="0.25">
      <c r="A1354" s="43">
        <f t="shared" ref="A1354:A1417" si="128">IF(B1354=1,A1353+1,A1353)</f>
        <v>1983</v>
      </c>
      <c r="B1354" s="43">
        <f t="shared" ref="B1354:B1417" si="129">IF(B1353=12,1,B1353+1)</f>
        <v>3</v>
      </c>
      <c r="C1354" s="46">
        <f>Shiller!B1355</f>
        <v>151.9</v>
      </c>
      <c r="D1354" s="44">
        <f>Shiller!C1355/12</f>
        <v>0.57583333333333331</v>
      </c>
      <c r="E1354" s="47">
        <f t="shared" si="127"/>
        <v>3.7908711871845508E-3</v>
      </c>
      <c r="F1354" s="46">
        <f>Shiller!E1355</f>
        <v>97.9</v>
      </c>
      <c r="G1354" s="44">
        <f t="shared" si="126"/>
        <v>1.0346034186755906</v>
      </c>
      <c r="H1354" s="44">
        <f>'x calcs'!J426</f>
        <v>2.2518289346741485</v>
      </c>
      <c r="I1354" s="43">
        <f t="shared" si="119"/>
        <v>0.68903246792900097</v>
      </c>
      <c r="J1354" s="43">
        <f t="shared" si="120"/>
        <v>1.0300944594138066</v>
      </c>
      <c r="K1354" s="43">
        <f>PCE!B306</f>
        <v>2208.6</v>
      </c>
      <c r="L1354" s="43">
        <f>y!B318</f>
        <v>2895.8</v>
      </c>
      <c r="M1354" s="43">
        <v>1</v>
      </c>
      <c r="N1354" s="48">
        <f t="shared" si="122"/>
        <v>0.76269079356309133</v>
      </c>
      <c r="O1354" s="46">
        <f>Shiller!B1355/Shiller!C1355</f>
        <v>21.982633863965269</v>
      </c>
      <c r="P1354" s="44">
        <f t="shared" si="123"/>
        <v>3.460341867559058E-2</v>
      </c>
      <c r="Q1354" s="161">
        <f t="shared" si="124"/>
        <v>7.441371351821827</v>
      </c>
      <c r="R1354" s="43">
        <f>SS!I427</f>
        <v>1</v>
      </c>
      <c r="S1354" s="43">
        <f t="shared" si="125"/>
        <v>1</v>
      </c>
      <c r="T1354" s="46">
        <f t="shared" si="121"/>
        <v>14.280684840159092</v>
      </c>
      <c r="U1354" s="43">
        <v>13.184783368797536</v>
      </c>
      <c r="V1354" s="43"/>
    </row>
    <row r="1355" spans="1:22" ht="15.75" x14ac:dyDescent="0.25">
      <c r="A1355" s="43">
        <f t="shared" si="128"/>
        <v>1983</v>
      </c>
      <c r="B1355" s="43">
        <f t="shared" si="129"/>
        <v>4</v>
      </c>
      <c r="C1355" s="46">
        <f>Shiller!B1356</f>
        <v>157.69999999999999</v>
      </c>
      <c r="D1355" s="44">
        <f>Shiller!C1356/12</f>
        <v>0.57666666666666666</v>
      </c>
      <c r="E1355" s="47">
        <f t="shared" si="127"/>
        <v>3.6567321919255972E-3</v>
      </c>
      <c r="F1355" s="46">
        <f>Shiller!E1356</f>
        <v>98.6</v>
      </c>
      <c r="G1355" s="44">
        <f t="shared" si="126"/>
        <v>1.0379462672421433</v>
      </c>
      <c r="H1355" s="44">
        <f>'x calcs'!J427</f>
        <v>2.2617221135029353</v>
      </c>
      <c r="I1355" s="43">
        <f t="shared" si="119"/>
        <v>0.70715649424017857</v>
      </c>
      <c r="J1355" s="43">
        <f t="shared" si="120"/>
        <v>1.0312620747361421</v>
      </c>
      <c r="K1355" s="43">
        <f>PCE!B307</f>
        <v>2231.8000000000002</v>
      </c>
      <c r="L1355" s="43">
        <f>y!B319</f>
        <v>2910.3</v>
      </c>
      <c r="M1355" s="43">
        <v>1</v>
      </c>
      <c r="N1355" s="48">
        <f t="shared" si="122"/>
        <v>0.76686252276397626</v>
      </c>
      <c r="O1355" s="46">
        <f>Shiller!B1356/Shiller!C1356</f>
        <v>22.789017341040459</v>
      </c>
      <c r="P1355" s="44">
        <f t="shared" si="123"/>
        <v>3.7946267242143339E-2</v>
      </c>
      <c r="Q1355" s="161">
        <f t="shared" si="124"/>
        <v>8.0876663042252552</v>
      </c>
      <c r="R1355" s="43">
        <f>SS!I428</f>
        <v>1</v>
      </c>
      <c r="S1355" s="43">
        <f t="shared" si="125"/>
        <v>1</v>
      </c>
      <c r="T1355" s="46">
        <f t="shared" si="121"/>
        <v>14.280684840159092</v>
      </c>
      <c r="U1355" s="43">
        <v>13.184783368797536</v>
      </c>
      <c r="V1355" s="43"/>
    </row>
    <row r="1356" spans="1:22" ht="15.75" x14ac:dyDescent="0.25">
      <c r="A1356" s="43">
        <f t="shared" si="128"/>
        <v>1983</v>
      </c>
      <c r="B1356" s="43">
        <f t="shared" si="129"/>
        <v>5</v>
      </c>
      <c r="C1356" s="46">
        <f>Shiller!B1357</f>
        <v>164.1</v>
      </c>
      <c r="D1356" s="44">
        <f>Shiller!C1357/12</f>
        <v>0.57750000000000001</v>
      </c>
      <c r="E1356" s="47">
        <f t="shared" si="127"/>
        <v>3.5191956124314442E-3</v>
      </c>
      <c r="F1356" s="46">
        <f>Shiller!E1357</f>
        <v>99.2</v>
      </c>
      <c r="G1356" s="44">
        <f t="shared" si="126"/>
        <v>1.0144777054069862</v>
      </c>
      <c r="H1356" s="44">
        <f>'x calcs'!J428</f>
        <v>2.2764337789408593</v>
      </c>
      <c r="I1356" s="43">
        <f t="shared" si="119"/>
        <v>0.72667779149604594</v>
      </c>
      <c r="J1356" s="43">
        <f t="shared" si="120"/>
        <v>1.0079442918259247</v>
      </c>
      <c r="K1356" s="43">
        <f>PCE!B308</f>
        <v>2251</v>
      </c>
      <c r="L1356" s="43">
        <f>y!B320</f>
        <v>2937.2</v>
      </c>
      <c r="M1356" s="43">
        <v>1</v>
      </c>
      <c r="N1356" s="48">
        <f t="shared" si="122"/>
        <v>0.76637614054201286</v>
      </c>
      <c r="O1356" s="46">
        <f>Shiller!B1357/Shiller!C1357</f>
        <v>23.679653679653679</v>
      </c>
      <c r="P1356" s="44">
        <f t="shared" si="123"/>
        <v>1.447770540698623E-2</v>
      </c>
      <c r="Q1356" s="161">
        <f t="shared" si="124"/>
        <v>7.7230736405319993</v>
      </c>
      <c r="R1356" s="43">
        <f>SS!I429</f>
        <v>1</v>
      </c>
      <c r="S1356" s="43">
        <f t="shared" si="125"/>
        <v>1</v>
      </c>
      <c r="T1356" s="46">
        <f t="shared" si="121"/>
        <v>14.280684840159092</v>
      </c>
      <c r="U1356" s="43">
        <v>13.184783368797536</v>
      </c>
      <c r="V1356" s="43"/>
    </row>
    <row r="1357" spans="1:22" ht="15.75" x14ac:dyDescent="0.25">
      <c r="A1357" s="43">
        <f t="shared" si="128"/>
        <v>1983</v>
      </c>
      <c r="B1357" s="43">
        <f t="shared" si="129"/>
        <v>6</v>
      </c>
      <c r="C1357" s="46">
        <f>Shiller!B1358</f>
        <v>166.4</v>
      </c>
      <c r="D1357" s="44">
        <f>Shiller!C1358/12</f>
        <v>0.57833333333333337</v>
      </c>
      <c r="E1357" s="47">
        <f t="shared" si="127"/>
        <v>3.4755608974358977E-3</v>
      </c>
      <c r="F1357" s="46">
        <f>Shiller!E1358</f>
        <v>99.5</v>
      </c>
      <c r="G1357" s="44">
        <f t="shared" si="126"/>
        <v>1.0030628886097634</v>
      </c>
      <c r="H1357" s="44">
        <f>'x calcs'!J429</f>
        <v>2.2912411383186644</v>
      </c>
      <c r="I1357" s="43">
        <f t="shared" si="119"/>
        <v>0.72989341063962476</v>
      </c>
      <c r="J1357" s="43">
        <f t="shared" si="120"/>
        <v>0.99660296235259216</v>
      </c>
      <c r="K1357" s="43">
        <f>PCE!B309</f>
        <v>2280.8000000000002</v>
      </c>
      <c r="L1357" s="43">
        <f>y!B321</f>
        <v>2948.3</v>
      </c>
      <c r="M1357" s="43">
        <v>1</v>
      </c>
      <c r="N1357" s="48">
        <f t="shared" si="122"/>
        <v>0.77359834480887291</v>
      </c>
      <c r="O1357" s="46">
        <f>Shiller!B1358/Shiller!C1358</f>
        <v>23.97694524495677</v>
      </c>
      <c r="P1357" s="44">
        <f t="shared" si="123"/>
        <v>3.0628886097634478E-3</v>
      </c>
      <c r="Q1357" s="161">
        <f t="shared" si="124"/>
        <v>9.1647101995306688</v>
      </c>
      <c r="R1357" s="43">
        <f>SS!I430</f>
        <v>1</v>
      </c>
      <c r="S1357" s="43">
        <f t="shared" si="125"/>
        <v>1</v>
      </c>
      <c r="T1357" s="46">
        <f t="shared" si="121"/>
        <v>14.280684840159092</v>
      </c>
      <c r="U1357" s="43">
        <v>13.184783368797536</v>
      </c>
      <c r="V1357" s="43"/>
    </row>
    <row r="1358" spans="1:22" ht="15.75" x14ac:dyDescent="0.25">
      <c r="A1358" s="43">
        <f t="shared" si="128"/>
        <v>1983</v>
      </c>
      <c r="B1358" s="43">
        <f t="shared" si="129"/>
        <v>7</v>
      </c>
      <c r="C1358" s="46">
        <f>Shiller!B1359</f>
        <v>167</v>
      </c>
      <c r="D1358" s="44">
        <f>Shiller!C1359/12</f>
        <v>0.57999999999999996</v>
      </c>
      <c r="E1358" s="47">
        <f t="shared" si="127"/>
        <v>3.4730538922155686E-3</v>
      </c>
      <c r="F1358" s="46">
        <f>Shiller!E1359</f>
        <v>99.9</v>
      </c>
      <c r="G1358" s="44">
        <f t="shared" si="126"/>
        <v>0.97301660152748404</v>
      </c>
      <c r="H1358" s="44">
        <f>'x calcs'!J430</f>
        <v>2.3061448140900196</v>
      </c>
      <c r="I1358" s="43">
        <f t="shared" si="119"/>
        <v>0.72487714624777178</v>
      </c>
      <c r="J1358" s="43">
        <f t="shared" si="120"/>
        <v>0.96936933351337773</v>
      </c>
      <c r="K1358" s="43">
        <f>PCE!B310</f>
        <v>2309</v>
      </c>
      <c r="L1358" s="43">
        <f>y!B322</f>
        <v>2974</v>
      </c>
      <c r="M1358" s="43">
        <v>1</v>
      </c>
      <c r="N1358" s="48">
        <f t="shared" si="122"/>
        <v>0.7763954270342972</v>
      </c>
      <c r="O1358" s="46">
        <f>Shiller!B1359/Shiller!C1359</f>
        <v>23.994252873563219</v>
      </c>
      <c r="P1358" s="44">
        <f t="shared" si="123"/>
        <v>-2.6983398472515963E-2</v>
      </c>
      <c r="Q1358" s="161">
        <f t="shared" si="124"/>
        <v>9.7517781316976997</v>
      </c>
      <c r="R1358" s="43">
        <f>SS!I431</f>
        <v>1</v>
      </c>
      <c r="S1358" s="43">
        <f t="shared" si="125"/>
        <v>1</v>
      </c>
      <c r="T1358" s="46">
        <f t="shared" si="121"/>
        <v>14.280684840159092</v>
      </c>
      <c r="U1358" s="43">
        <v>10.303831520343266</v>
      </c>
      <c r="V1358" s="43"/>
    </row>
    <row r="1359" spans="1:22" ht="15.75" x14ac:dyDescent="0.25">
      <c r="A1359" s="43">
        <f t="shared" si="128"/>
        <v>1983</v>
      </c>
      <c r="B1359" s="43">
        <f t="shared" si="129"/>
        <v>8</v>
      </c>
      <c r="C1359" s="46">
        <f>Shiller!B1360</f>
        <v>162.4</v>
      </c>
      <c r="D1359" s="44">
        <f>Shiller!C1360/12</f>
        <v>0.58166666666666667</v>
      </c>
      <c r="E1359" s="47">
        <f t="shared" si="127"/>
        <v>3.5816912972085383E-3</v>
      </c>
      <c r="F1359" s="46">
        <f>Shiller!E1360</f>
        <v>100.2</v>
      </c>
      <c r="G1359" s="44">
        <f t="shared" si="126"/>
        <v>1.0280263422870775</v>
      </c>
      <c r="H1359" s="44">
        <f>'x calcs'!J431</f>
        <v>2.3148529211547104</v>
      </c>
      <c r="I1359" s="43">
        <f t="shared" si="119"/>
        <v>0.70015613874312788</v>
      </c>
      <c r="J1359" s="43">
        <f t="shared" si="120"/>
        <v>1.0241725450884978</v>
      </c>
      <c r="K1359" s="43">
        <f>PCE!B311</f>
        <v>2324.8000000000002</v>
      </c>
      <c r="L1359" s="43">
        <f>y!B323</f>
        <v>2986.1</v>
      </c>
      <c r="M1359" s="43">
        <v>1</v>
      </c>
      <c r="N1359" s="48">
        <f t="shared" si="122"/>
        <v>0.77854057131375376</v>
      </c>
      <c r="O1359" s="46">
        <f>Shiller!B1360/Shiller!C1360</f>
        <v>23.266475644699138</v>
      </c>
      <c r="P1359" s="44">
        <f t="shared" si="123"/>
        <v>2.8026342287077455E-2</v>
      </c>
      <c r="Q1359" s="161">
        <f t="shared" si="124"/>
        <v>10.419696733680011</v>
      </c>
      <c r="R1359" s="43">
        <f>SS!I432</f>
        <v>1</v>
      </c>
      <c r="S1359" s="43">
        <f t="shared" si="125"/>
        <v>1</v>
      </c>
      <c r="T1359" s="46">
        <f t="shared" si="121"/>
        <v>14.280684840159092</v>
      </c>
      <c r="U1359" s="43">
        <v>10.303831520343266</v>
      </c>
      <c r="V1359" s="43"/>
    </row>
    <row r="1360" spans="1:22" ht="15.75" x14ac:dyDescent="0.25">
      <c r="A1360" s="43">
        <f t="shared" si="128"/>
        <v>1983</v>
      </c>
      <c r="B1360" s="43">
        <f t="shared" si="129"/>
        <v>9</v>
      </c>
      <c r="C1360" s="46">
        <f>Shiller!B1361</f>
        <v>167.2</v>
      </c>
      <c r="D1360" s="44">
        <f>Shiller!C1361/12</f>
        <v>0.58333333333333337</v>
      </c>
      <c r="E1360" s="47">
        <f t="shared" si="127"/>
        <v>3.4888357256778312E-3</v>
      </c>
      <c r="F1360" s="46">
        <f>Shiller!E1361</f>
        <v>100.7</v>
      </c>
      <c r="G1360" s="44">
        <f t="shared" si="126"/>
        <v>1.0035000868507904</v>
      </c>
      <c r="H1360" s="44">
        <f>'x calcs'!J432</f>
        <v>2.3235939104253176</v>
      </c>
      <c r="I1360" s="43">
        <f t="shared" si="119"/>
        <v>0.71457295142706123</v>
      </c>
      <c r="J1360" s="43">
        <f t="shared" si="120"/>
        <v>0.99973820420109338</v>
      </c>
      <c r="K1360" s="43">
        <f>PCE!B312</f>
        <v>2339.1</v>
      </c>
      <c r="L1360" s="43">
        <f>y!B324</f>
        <v>3013.1</v>
      </c>
      <c r="M1360" s="43">
        <v>1</v>
      </c>
      <c r="N1360" s="48">
        <f t="shared" si="122"/>
        <v>0.77631011250871196</v>
      </c>
      <c r="O1360" s="46">
        <f>Shiller!B1361/Shiller!C1361</f>
        <v>23.885714285714283</v>
      </c>
      <c r="P1360" s="44">
        <f t="shared" si="123"/>
        <v>3.5000868507903959E-3</v>
      </c>
      <c r="Q1360" s="161">
        <f t="shared" si="124"/>
        <v>9.7655998906856638</v>
      </c>
      <c r="R1360" s="43">
        <f>SS!I433</f>
        <v>1</v>
      </c>
      <c r="S1360" s="43">
        <f t="shared" si="125"/>
        <v>1</v>
      </c>
      <c r="T1360" s="46">
        <f t="shared" si="121"/>
        <v>14.280684840159092</v>
      </c>
      <c r="U1360" s="43">
        <v>10.303831520343266</v>
      </c>
      <c r="V1360" s="43"/>
    </row>
    <row r="1361" spans="1:22" ht="15.75" x14ac:dyDescent="0.25">
      <c r="A1361" s="43">
        <f t="shared" si="128"/>
        <v>1983</v>
      </c>
      <c r="B1361" s="43">
        <f t="shared" si="129"/>
        <v>10</v>
      </c>
      <c r="C1361" s="46">
        <f>Shiller!B1362</f>
        <v>167.7</v>
      </c>
      <c r="D1361" s="44">
        <f>Shiller!C1362/12</f>
        <v>0.58583333333333332</v>
      </c>
      <c r="E1361" s="47">
        <f t="shared" si="127"/>
        <v>3.4933412840389587E-3</v>
      </c>
      <c r="F1361" s="46">
        <f>Shiller!E1362</f>
        <v>101</v>
      </c>
      <c r="G1361" s="44">
        <f t="shared" si="126"/>
        <v>0.98663894525876328</v>
      </c>
      <c r="H1361" s="44">
        <f>'x calcs'!J433</f>
        <v>2.332367906066537</v>
      </c>
      <c r="I1361" s="43">
        <f t="shared" si="119"/>
        <v>0.71189285158882354</v>
      </c>
      <c r="J1361" s="43">
        <f t="shared" si="120"/>
        <v>0.98379038877108294</v>
      </c>
      <c r="K1361" s="43">
        <f>PCE!B313</f>
        <v>2361.8000000000002</v>
      </c>
      <c r="L1361" s="43">
        <f>y!B325</f>
        <v>3047.2</v>
      </c>
      <c r="M1361" s="43">
        <v>1</v>
      </c>
      <c r="N1361" s="48">
        <f t="shared" si="122"/>
        <v>0.77507219742714639</v>
      </c>
      <c r="O1361" s="46">
        <f>Shiller!B1362/Shiller!C1362</f>
        <v>23.854907539118063</v>
      </c>
      <c r="P1361" s="44">
        <f t="shared" si="123"/>
        <v>-1.3361054741236722E-2</v>
      </c>
      <c r="Q1361" s="161">
        <f t="shared" si="124"/>
        <v>9.5125784238532933</v>
      </c>
      <c r="R1361" s="43">
        <f>SS!I434</f>
        <v>1</v>
      </c>
      <c r="S1361" s="43">
        <f t="shared" si="125"/>
        <v>1</v>
      </c>
      <c r="T1361" s="46">
        <f t="shared" si="121"/>
        <v>14.280684840159092</v>
      </c>
      <c r="U1361" s="43">
        <v>10.303831520343266</v>
      </c>
      <c r="V1361" s="43"/>
    </row>
    <row r="1362" spans="1:22" ht="15.75" x14ac:dyDescent="0.25">
      <c r="A1362" s="43">
        <f t="shared" si="128"/>
        <v>1983</v>
      </c>
      <c r="B1362" s="43">
        <f t="shared" si="129"/>
        <v>11</v>
      </c>
      <c r="C1362" s="46">
        <f>Shiller!B1363</f>
        <v>165.2</v>
      </c>
      <c r="D1362" s="44">
        <f>Shiller!C1363/12</f>
        <v>0.58833333333333326</v>
      </c>
      <c r="E1362" s="47">
        <f t="shared" si="127"/>
        <v>3.5613397901533492E-3</v>
      </c>
      <c r="F1362" s="46">
        <f>Shiller!E1363</f>
        <v>101.2</v>
      </c>
      <c r="G1362" s="44">
        <f t="shared" si="126"/>
        <v>0.9977363384157687</v>
      </c>
      <c r="H1362" s="44">
        <f>'x calcs'!J434</f>
        <v>2.3391453229194332</v>
      </c>
      <c r="I1362" s="43">
        <f t="shared" si="119"/>
        <v>0.69786646053965606</v>
      </c>
      <c r="J1362" s="43">
        <f t="shared" si="120"/>
        <v>0.99485582546755935</v>
      </c>
      <c r="K1362" s="43">
        <f>PCE!B314</f>
        <v>2370.4</v>
      </c>
      <c r="L1362" s="43">
        <f>y!B326</f>
        <v>3076.1</v>
      </c>
      <c r="M1362" s="43">
        <v>1</v>
      </c>
      <c r="N1362" s="48">
        <f t="shared" si="122"/>
        <v>0.77058613179025393</v>
      </c>
      <c r="O1362" s="46">
        <f>Shiller!B1363/Shiller!C1363</f>
        <v>23.399433427762041</v>
      </c>
      <c r="P1362" s="44">
        <f t="shared" si="123"/>
        <v>-2.2636615842313024E-3</v>
      </c>
      <c r="Q1362" s="161">
        <f t="shared" si="124"/>
        <v>8.6966579525400398</v>
      </c>
      <c r="R1362" s="43">
        <f>SS!I435</f>
        <v>1</v>
      </c>
      <c r="S1362" s="43">
        <f t="shared" si="125"/>
        <v>1</v>
      </c>
      <c r="T1362" s="46">
        <f t="shared" si="121"/>
        <v>14.280684840159092</v>
      </c>
      <c r="U1362" s="43">
        <v>10.303831520343266</v>
      </c>
      <c r="V1362" s="43"/>
    </row>
    <row r="1363" spans="1:22" ht="15.75" x14ac:dyDescent="0.25">
      <c r="A1363" s="43">
        <f t="shared" si="128"/>
        <v>1983</v>
      </c>
      <c r="B1363" s="43">
        <f t="shared" si="129"/>
        <v>12</v>
      </c>
      <c r="C1363" s="46">
        <f>Shiller!B1364</f>
        <v>164.4</v>
      </c>
      <c r="D1363" s="44">
        <f>Shiller!C1364/12</f>
        <v>0.59083333333333332</v>
      </c>
      <c r="E1363" s="47">
        <f t="shared" si="127"/>
        <v>3.593876723438767E-3</v>
      </c>
      <c r="F1363" s="46">
        <f>Shiller!E1364</f>
        <v>101.3</v>
      </c>
      <c r="G1363" s="44">
        <f t="shared" si="126"/>
        <v>1.0097995695332875</v>
      </c>
      <c r="H1363" s="44">
        <f>'x calcs'!J435</f>
        <v>2.3459424336547046</v>
      </c>
      <c r="I1363" s="43">
        <f t="shared" si="119"/>
        <v>0.69179117407217006</v>
      </c>
      <c r="J1363" s="43">
        <f t="shared" si="120"/>
        <v>1.0068841989690429</v>
      </c>
      <c r="K1363" s="43">
        <f>PCE!B315</f>
        <v>2397.9</v>
      </c>
      <c r="L1363" s="43">
        <f>y!B327</f>
        <v>3105.6</v>
      </c>
      <c r="M1363" s="43">
        <v>1</v>
      </c>
      <c r="N1363" s="48">
        <f t="shared" si="122"/>
        <v>0.77212132921174659</v>
      </c>
      <c r="O1363" s="46">
        <f>Shiller!B1364/Shiller!C1364</f>
        <v>23.187588152327223</v>
      </c>
      <c r="P1363" s="44">
        <f t="shared" si="123"/>
        <v>9.7995695332875332E-3</v>
      </c>
      <c r="Q1363" s="161">
        <f t="shared" si="124"/>
        <v>9.0838940012822142</v>
      </c>
      <c r="R1363" s="43">
        <f>SS!I436</f>
        <v>1</v>
      </c>
      <c r="S1363" s="43">
        <f t="shared" si="125"/>
        <v>1</v>
      </c>
      <c r="T1363" s="46">
        <f t="shared" si="121"/>
        <v>14.280684840159092</v>
      </c>
      <c r="U1363" s="43">
        <v>10.303831520343266</v>
      </c>
      <c r="V1363" s="43"/>
    </row>
    <row r="1364" spans="1:22" ht="15.75" x14ac:dyDescent="0.25">
      <c r="A1364" s="43">
        <f t="shared" si="128"/>
        <v>1984</v>
      </c>
      <c r="B1364" s="43">
        <f t="shared" si="129"/>
        <v>1</v>
      </c>
      <c r="C1364" s="46">
        <f>Shiller!B1365</f>
        <v>166.4</v>
      </c>
      <c r="D1364" s="44">
        <f>Shiller!C1365/12</f>
        <v>0.59333333333333338</v>
      </c>
      <c r="E1364" s="47">
        <f t="shared" si="127"/>
        <v>3.5657051282051285E-3</v>
      </c>
      <c r="F1364" s="46">
        <f>Shiller!E1365</f>
        <v>101.9</v>
      </c>
      <c r="G1364" s="44">
        <f t="shared" si="126"/>
        <v>0.94426242143679884</v>
      </c>
      <c r="H1364" s="44">
        <f>'x calcs'!J436</f>
        <v>2.352759295499022</v>
      </c>
      <c r="I1364" s="43">
        <f t="shared" si="119"/>
        <v>0.69406738996153239</v>
      </c>
      <c r="J1364" s="43">
        <f t="shared" si="120"/>
        <v>0.94137993165598066</v>
      </c>
      <c r="K1364" s="43">
        <f>PCE!B316</f>
        <v>2423.8000000000002</v>
      </c>
      <c r="L1364" s="43">
        <f>y!B328</f>
        <v>3131.1</v>
      </c>
      <c r="M1364" s="43">
        <v>1</v>
      </c>
      <c r="N1364" s="48">
        <f t="shared" si="122"/>
        <v>0.77410494714317657</v>
      </c>
      <c r="O1364" s="46">
        <f>Shiller!B1365/Shiller!C1365</f>
        <v>23.370786516853933</v>
      </c>
      <c r="P1364" s="44">
        <f t="shared" si="123"/>
        <v>-5.5737578563201162E-2</v>
      </c>
      <c r="Q1364" s="161">
        <f t="shared" si="124"/>
        <v>9.4500184150277011</v>
      </c>
      <c r="R1364" s="43">
        <f>SS!I437</f>
        <v>1</v>
      </c>
      <c r="S1364" s="43">
        <f t="shared" si="125"/>
        <v>1</v>
      </c>
      <c r="T1364" s="46">
        <f t="shared" si="121"/>
        <v>14.280684840159092</v>
      </c>
      <c r="U1364" s="43">
        <v>5.4205492416088852</v>
      </c>
      <c r="V1364" s="43"/>
    </row>
    <row r="1365" spans="1:22" ht="15.75" x14ac:dyDescent="0.25">
      <c r="A1365" s="43">
        <f t="shared" si="128"/>
        <v>1984</v>
      </c>
      <c r="B1365" s="43">
        <f t="shared" si="129"/>
        <v>2</v>
      </c>
      <c r="C1365" s="46">
        <f>Shiller!B1366</f>
        <v>157.30000000000001</v>
      </c>
      <c r="D1365" s="44">
        <f>Shiller!C1366/12</f>
        <v>0.59583333333333333</v>
      </c>
      <c r="E1365" s="47">
        <f t="shared" si="127"/>
        <v>3.7878787878787876E-3</v>
      </c>
      <c r="F1365" s="46">
        <f>Shiller!E1366</f>
        <v>102.4</v>
      </c>
      <c r="G1365" s="44">
        <f t="shared" si="126"/>
        <v>1.0024730497218537</v>
      </c>
      <c r="H1365" s="44">
        <f>'x calcs'!J437</f>
        <v>2.3599907966153042</v>
      </c>
      <c r="I1365" s="43">
        <f t="shared" si="119"/>
        <v>0.65090627247492649</v>
      </c>
      <c r="J1365" s="43">
        <f t="shared" si="120"/>
        <v>0.99941287129286094</v>
      </c>
      <c r="K1365" s="43">
        <f>PCE!B317</f>
        <v>2408.1</v>
      </c>
      <c r="L1365" s="43">
        <f>y!B329</f>
        <v>3170.7</v>
      </c>
      <c r="M1365" s="43">
        <v>1</v>
      </c>
      <c r="N1365" s="48">
        <f t="shared" si="122"/>
        <v>0.75948528716056396</v>
      </c>
      <c r="O1365" s="46">
        <f>Shiller!B1366/Shiller!C1366</f>
        <v>22</v>
      </c>
      <c r="P1365" s="44">
        <f t="shared" si="123"/>
        <v>2.4730497218536929E-3</v>
      </c>
      <c r="Q1365" s="161">
        <f t="shared" si="124"/>
        <v>6.7576532044157318</v>
      </c>
      <c r="R1365" s="43">
        <f>SS!I438</f>
        <v>1</v>
      </c>
      <c r="S1365" s="43">
        <f t="shared" si="125"/>
        <v>1</v>
      </c>
      <c r="T1365" s="46">
        <f t="shared" si="121"/>
        <v>14.280684840159092</v>
      </c>
      <c r="U1365" s="43">
        <v>5.4205492416088852</v>
      </c>
      <c r="V1365" s="43"/>
    </row>
    <row r="1366" spans="1:22" ht="15.75" x14ac:dyDescent="0.25">
      <c r="A1366" s="43">
        <f t="shared" si="128"/>
        <v>1984</v>
      </c>
      <c r="B1366" s="43">
        <f t="shared" si="129"/>
        <v>3</v>
      </c>
      <c r="C1366" s="46">
        <f>Shiller!B1367</f>
        <v>157.4</v>
      </c>
      <c r="D1366" s="44">
        <f>Shiller!C1367/12</f>
        <v>0.59833333333333327</v>
      </c>
      <c r="E1366" s="47">
        <f t="shared" si="127"/>
        <v>3.8013553578991948E-3</v>
      </c>
      <c r="F1366" s="46">
        <f>Shiller!E1367</f>
        <v>102.6</v>
      </c>
      <c r="G1366" s="44">
        <f t="shared" si="126"/>
        <v>1.0002161806530383</v>
      </c>
      <c r="H1366" s="44">
        <f>'x calcs'!J438</f>
        <v>2.3672445246582825</v>
      </c>
      <c r="I1366" s="43">
        <f t="shared" si="119"/>
        <v>0.64805855265429457</v>
      </c>
      <c r="J1366" s="43">
        <f t="shared" si="120"/>
        <v>0.99716295903381158</v>
      </c>
      <c r="K1366" s="43">
        <f>PCE!B318</f>
        <v>2436.4</v>
      </c>
      <c r="L1366" s="43">
        <f>y!B330</f>
        <v>3200.5</v>
      </c>
      <c r="M1366" s="43">
        <v>1</v>
      </c>
      <c r="N1366" s="48">
        <f t="shared" si="122"/>
        <v>0.76125605374160288</v>
      </c>
      <c r="O1366" s="46">
        <f>Shiller!B1367/Shiller!C1367</f>
        <v>21.922005571030642</v>
      </c>
      <c r="P1366" s="44">
        <f t="shared" si="123"/>
        <v>2.1618065303830036E-4</v>
      </c>
      <c r="Q1366" s="161">
        <f t="shared" si="124"/>
        <v>7.1554414630581196</v>
      </c>
      <c r="R1366" s="43">
        <f>SS!I439</f>
        <v>1</v>
      </c>
      <c r="S1366" s="43">
        <f t="shared" si="125"/>
        <v>1</v>
      </c>
      <c r="T1366" s="46">
        <f t="shared" si="121"/>
        <v>14.280684840159092</v>
      </c>
      <c r="U1366" s="43">
        <v>5.4205492416088852</v>
      </c>
      <c r="V1366" s="43"/>
    </row>
    <row r="1367" spans="1:22" ht="15.75" x14ac:dyDescent="0.25">
      <c r="A1367" s="43">
        <f t="shared" si="128"/>
        <v>1984</v>
      </c>
      <c r="B1367" s="43">
        <f t="shared" si="129"/>
        <v>4</v>
      </c>
      <c r="C1367" s="46">
        <f>Shiller!B1368</f>
        <v>157.6</v>
      </c>
      <c r="D1367" s="44">
        <f>Shiller!C1368/12</f>
        <v>0.60194416666666661</v>
      </c>
      <c r="E1367" s="47">
        <f t="shared" si="127"/>
        <v>3.8194426818950931E-3</v>
      </c>
      <c r="F1367" s="46">
        <f>Shiller!E1368</f>
        <v>103.1</v>
      </c>
      <c r="G1367" s="44">
        <f t="shared" si="126"/>
        <v>0.99459132065811462</v>
      </c>
      <c r="H1367" s="44">
        <f>'x calcs'!J439</f>
        <v>2.3745205479452069</v>
      </c>
      <c r="I1367" s="43">
        <f t="shared" si="119"/>
        <v>0.64375648314056078</v>
      </c>
      <c r="J1367" s="43">
        <f t="shared" si="120"/>
        <v>0.99108341671631117</v>
      </c>
      <c r="K1367" s="43">
        <f>PCE!B319</f>
        <v>2462.6</v>
      </c>
      <c r="L1367" s="43">
        <f>y!B331</f>
        <v>3233.4</v>
      </c>
      <c r="M1367" s="43">
        <v>1</v>
      </c>
      <c r="N1367" s="48">
        <f t="shared" si="122"/>
        <v>0.76161316261520373</v>
      </c>
      <c r="O1367" s="46">
        <f>Shiller!B1368/Shiller!C1368</f>
        <v>21.818191886567554</v>
      </c>
      <c r="P1367" s="44">
        <f t="shared" si="123"/>
        <v>-5.4086793418853807E-3</v>
      </c>
      <c r="Q1367" s="161">
        <f t="shared" si="124"/>
        <v>7.2615378573107243</v>
      </c>
      <c r="R1367" s="43">
        <f>SS!I440</f>
        <v>1</v>
      </c>
      <c r="S1367" s="43">
        <f t="shared" si="125"/>
        <v>1</v>
      </c>
      <c r="T1367" s="46">
        <f t="shared" si="121"/>
        <v>14.280684840159092</v>
      </c>
      <c r="U1367" s="43">
        <v>5.4205492416088852</v>
      </c>
      <c r="V1367" s="43"/>
    </row>
    <row r="1368" spans="1:22" ht="15.75" x14ac:dyDescent="0.25">
      <c r="A1368" s="43">
        <f t="shared" si="128"/>
        <v>1984</v>
      </c>
      <c r="B1368" s="43">
        <f t="shared" si="129"/>
        <v>5</v>
      </c>
      <c r="C1368" s="46">
        <f>Shiller!B1369</f>
        <v>156.6</v>
      </c>
      <c r="D1368" s="44">
        <f>Shiller!C1369/12</f>
        <v>0.6055558333333334</v>
      </c>
      <c r="E1368" s="47">
        <f t="shared" si="127"/>
        <v>3.8668954874414652E-3</v>
      </c>
      <c r="F1368" s="46">
        <f>Shiller!E1369</f>
        <v>103.4</v>
      </c>
      <c r="G1368" s="44">
        <f t="shared" si="126"/>
        <v>0.97868865636313773</v>
      </c>
      <c r="H1368" s="44">
        <f>'x calcs'!J440</f>
        <v>2.3829575923518731</v>
      </c>
      <c r="I1368" s="43">
        <f t="shared" si="119"/>
        <v>0.63555758385576966</v>
      </c>
      <c r="J1368" s="43">
        <f t="shared" si="120"/>
        <v>0.97523722503616428</v>
      </c>
      <c r="K1368" s="43">
        <f>PCE!B320</f>
        <v>2479.8000000000002</v>
      </c>
      <c r="L1368" s="43">
        <f>y!B332</f>
        <v>3244.8</v>
      </c>
      <c r="M1368" s="43">
        <v>1</v>
      </c>
      <c r="N1368" s="48">
        <f t="shared" si="122"/>
        <v>0.76423816568047342</v>
      </c>
      <c r="O1368" s="46">
        <f>Shiller!B1369/Shiller!C1369</f>
        <v>21.550448830069342</v>
      </c>
      <c r="P1368" s="44">
        <f t="shared" si="123"/>
        <v>-2.1311343636862268E-2</v>
      </c>
      <c r="Q1368" s="161">
        <f t="shared" si="124"/>
        <v>7.8959094892929267</v>
      </c>
      <c r="R1368" s="43">
        <f>SS!I441</f>
        <v>1</v>
      </c>
      <c r="S1368" s="43">
        <f t="shared" si="125"/>
        <v>1</v>
      </c>
      <c r="T1368" s="46">
        <f t="shared" si="121"/>
        <v>14.280684840159092</v>
      </c>
      <c r="U1368" s="43">
        <v>5.4205492416088852</v>
      </c>
      <c r="V1368" s="43"/>
    </row>
    <row r="1369" spans="1:22" ht="15.75" x14ac:dyDescent="0.25">
      <c r="A1369" s="43">
        <f t="shared" si="128"/>
        <v>1984</v>
      </c>
      <c r="B1369" s="43">
        <f t="shared" si="129"/>
        <v>6</v>
      </c>
      <c r="C1369" s="46">
        <f>Shiller!B1370</f>
        <v>153.1</v>
      </c>
      <c r="D1369" s="44">
        <f>Shiller!C1370/12</f>
        <v>0.60916666666666663</v>
      </c>
      <c r="E1369" s="47">
        <f t="shared" si="127"/>
        <v>3.978880905726105E-3</v>
      </c>
      <c r="F1369" s="46">
        <f>Shiller!E1370</f>
        <v>103.7</v>
      </c>
      <c r="G1369" s="44">
        <f t="shared" si="126"/>
        <v>0.98712325986606608</v>
      </c>
      <c r="H1369" s="44">
        <f>'x calcs'!J441</f>
        <v>2.391424614902288</v>
      </c>
      <c r="I1369" s="43">
        <f t="shared" si="119"/>
        <v>0.61736177967716899</v>
      </c>
      <c r="J1369" s="43">
        <f t="shared" si="120"/>
        <v>0.9836423616704475</v>
      </c>
      <c r="K1369" s="43">
        <f>PCE!B321</f>
        <v>2501.1999999999998</v>
      </c>
      <c r="L1369" s="43">
        <f>y!B333</f>
        <v>3275.3</v>
      </c>
      <c r="M1369" s="43">
        <v>1</v>
      </c>
      <c r="N1369" s="48">
        <f t="shared" si="122"/>
        <v>0.76365523768815058</v>
      </c>
      <c r="O1369" s="46">
        <f>Shiller!B1370/Shiller!C1370</f>
        <v>20.943912448700409</v>
      </c>
      <c r="P1369" s="44">
        <f t="shared" si="123"/>
        <v>-1.2876740133933917E-2</v>
      </c>
      <c r="Q1369" s="161">
        <f t="shared" si="124"/>
        <v>7.9506712800246619</v>
      </c>
      <c r="R1369" s="43">
        <f>SS!I442</f>
        <v>1</v>
      </c>
      <c r="S1369" s="43">
        <f t="shared" si="125"/>
        <v>1</v>
      </c>
      <c r="T1369" s="46">
        <f t="shared" si="121"/>
        <v>14.280684840159092</v>
      </c>
      <c r="U1369" s="43">
        <v>5.4205492416088852</v>
      </c>
      <c r="V1369" s="43"/>
    </row>
    <row r="1370" spans="1:22" ht="15.75" x14ac:dyDescent="0.25">
      <c r="A1370" s="43">
        <f t="shared" si="128"/>
        <v>1984</v>
      </c>
      <c r="B1370" s="43">
        <f t="shared" si="129"/>
        <v>7</v>
      </c>
      <c r="C1370" s="46">
        <f>Shiller!B1371</f>
        <v>151.1</v>
      </c>
      <c r="D1370" s="44">
        <f>Shiller!C1371/12</f>
        <v>0.61111083333333338</v>
      </c>
      <c r="E1370" s="47">
        <f t="shared" si="127"/>
        <v>4.0444131921464821E-3</v>
      </c>
      <c r="F1370" s="46">
        <f>Shiller!E1371</f>
        <v>104.1</v>
      </c>
      <c r="G1370" s="44">
        <f t="shared" si="126"/>
        <v>1.0879009168542861</v>
      </c>
      <c r="H1370" s="44">
        <f>'x calcs'!J442</f>
        <v>2.3999217221135041</v>
      </c>
      <c r="I1370" s="43">
        <f t="shared" si="119"/>
        <v>0.60480678996963844</v>
      </c>
      <c r="J1370" s="43">
        <f t="shared" si="120"/>
        <v>1.0872359379442083</v>
      </c>
      <c r="K1370" s="43">
        <f>PCE!B322</f>
        <v>2500.5</v>
      </c>
      <c r="L1370" s="43">
        <f>y!B334</f>
        <v>3295.1</v>
      </c>
      <c r="M1370" s="43">
        <v>1</v>
      </c>
      <c r="N1370" s="48">
        <f t="shared" si="122"/>
        <v>0.75885405602257905</v>
      </c>
      <c r="O1370" s="46">
        <f>Shiller!B1371/Shiller!C1371</f>
        <v>20.60455482025219</v>
      </c>
      <c r="P1370" s="44">
        <f t="shared" si="123"/>
        <v>8.7900916854286137E-2</v>
      </c>
      <c r="Q1370" s="161">
        <f t="shared" si="124"/>
        <v>7.0339305066223767</v>
      </c>
      <c r="R1370" s="43">
        <f>SS!I443</f>
        <v>1</v>
      </c>
      <c r="S1370" s="43">
        <f t="shared" si="125"/>
        <v>1</v>
      </c>
      <c r="T1370" s="46">
        <f t="shared" si="121"/>
        <v>14.280684840159092</v>
      </c>
      <c r="U1370" s="43">
        <v>8.8865565719993924</v>
      </c>
      <c r="V1370" s="43"/>
    </row>
    <row r="1371" spans="1:22" ht="15.75" x14ac:dyDescent="0.25">
      <c r="A1371" s="43">
        <f t="shared" si="128"/>
        <v>1984</v>
      </c>
      <c r="B1371" s="43">
        <f t="shared" si="129"/>
        <v>8</v>
      </c>
      <c r="C1371" s="46">
        <f>Shiller!B1372</f>
        <v>164.4</v>
      </c>
      <c r="D1371" s="44">
        <f>Shiller!C1372/12</f>
        <v>0.61305583333333336</v>
      </c>
      <c r="E1371" s="47">
        <f t="shared" si="127"/>
        <v>3.7290500811030009E-3</v>
      </c>
      <c r="F1371" s="46">
        <f>Shiller!E1372</f>
        <v>104.5</v>
      </c>
      <c r="G1371" s="44">
        <f t="shared" si="126"/>
        <v>1.0092585368149691</v>
      </c>
      <c r="H1371" s="44">
        <f>'x calcs'!J443</f>
        <v>2.4013950509704745</v>
      </c>
      <c r="I1371" s="43">
        <f t="shared" si="119"/>
        <v>0.65512158900761264</v>
      </c>
      <c r="J1371" s="43">
        <f t="shared" si="120"/>
        <v>1.008641613910618</v>
      </c>
      <c r="K1371" s="43">
        <f>PCE!B323</f>
        <v>2518.4</v>
      </c>
      <c r="L1371" s="43">
        <f>y!B335</f>
        <v>3327.9</v>
      </c>
      <c r="M1371" s="43">
        <v>1</v>
      </c>
      <c r="N1371" s="48">
        <f t="shared" si="122"/>
        <v>0.75675350821839604</v>
      </c>
      <c r="O1371" s="46">
        <f>Shiller!B1372/Shiller!C1372</f>
        <v>22.347067355202828</v>
      </c>
      <c r="P1371" s="44">
        <f t="shared" si="123"/>
        <v>9.2585368149691316E-3</v>
      </c>
      <c r="Q1371" s="161">
        <f t="shared" si="124"/>
        <v>6.0773752858062462</v>
      </c>
      <c r="R1371" s="43">
        <f>SS!I444</f>
        <v>1</v>
      </c>
      <c r="S1371" s="43">
        <f t="shared" si="125"/>
        <v>1</v>
      </c>
      <c r="T1371" s="46">
        <f t="shared" si="121"/>
        <v>14.280684840159092</v>
      </c>
      <c r="U1371" s="43">
        <v>8.8865565719993924</v>
      </c>
      <c r="V1371" s="43"/>
    </row>
    <row r="1372" spans="1:22" ht="15.75" x14ac:dyDescent="0.25">
      <c r="A1372" s="43">
        <f t="shared" si="128"/>
        <v>1984</v>
      </c>
      <c r="B1372" s="43">
        <f t="shared" si="129"/>
        <v>9</v>
      </c>
      <c r="C1372" s="46">
        <f>Shiller!B1373</f>
        <v>166.1</v>
      </c>
      <c r="D1372" s="44">
        <f>Shiller!C1373/12</f>
        <v>0.61499999999999999</v>
      </c>
      <c r="E1372" s="47">
        <f t="shared" si="127"/>
        <v>3.7025888019265505E-3</v>
      </c>
      <c r="F1372" s="46">
        <f>Shiller!E1373</f>
        <v>105</v>
      </c>
      <c r="G1372" s="44">
        <f t="shared" si="126"/>
        <v>0.99304927351284977</v>
      </c>
      <c r="H1372" s="44">
        <f>'x calcs'!J444</f>
        <v>2.4028692843144124</v>
      </c>
      <c r="I1372" s="43">
        <f t="shared" si="119"/>
        <v>0.65833991562970584</v>
      </c>
      <c r="J1372" s="43">
        <f t="shared" si="120"/>
        <v>0.99244227924943473</v>
      </c>
      <c r="K1372" s="43">
        <f>PCE!B324</f>
        <v>2540.3000000000002</v>
      </c>
      <c r="L1372" s="43">
        <f>y!B336</f>
        <v>3358.1</v>
      </c>
      <c r="M1372" s="43">
        <v>1</v>
      </c>
      <c r="N1372" s="48">
        <f t="shared" si="122"/>
        <v>0.75646943211935325</v>
      </c>
      <c r="O1372" s="46">
        <f>Shiller!B1373/Shiller!C1373</f>
        <v>22.506775067750677</v>
      </c>
      <c r="P1372" s="44">
        <f t="shared" si="123"/>
        <v>-6.9507264871502272E-3</v>
      </c>
      <c r="Q1372" s="161">
        <f t="shared" si="124"/>
        <v>5.9703213489427656</v>
      </c>
      <c r="R1372" s="43">
        <f>SS!I445</f>
        <v>1</v>
      </c>
      <c r="S1372" s="43">
        <f t="shared" si="125"/>
        <v>1</v>
      </c>
      <c r="T1372" s="46">
        <f t="shared" si="121"/>
        <v>14.280684840159092</v>
      </c>
      <c r="U1372" s="43">
        <v>8.8865565719993924</v>
      </c>
      <c r="V1372" s="43"/>
    </row>
    <row r="1373" spans="1:22" ht="15.75" x14ac:dyDescent="0.25">
      <c r="A1373" s="43">
        <f t="shared" si="128"/>
        <v>1984</v>
      </c>
      <c r="B1373" s="43">
        <f t="shared" si="129"/>
        <v>10</v>
      </c>
      <c r="C1373" s="46">
        <f>Shiller!B1374</f>
        <v>164.8</v>
      </c>
      <c r="D1373" s="44">
        <f>Shiller!C1374/12</f>
        <v>0.61916666666666664</v>
      </c>
      <c r="E1373" s="47">
        <f t="shared" si="127"/>
        <v>3.7570792880258896E-3</v>
      </c>
      <c r="F1373" s="46">
        <f>Shiller!E1374</f>
        <v>105.3</v>
      </c>
      <c r="G1373" s="44">
        <f t="shared" si="126"/>
        <v>1.0128590210355988</v>
      </c>
      <c r="H1373" s="44">
        <f>'x calcs'!J445</f>
        <v>2.4043444227005888</v>
      </c>
      <c r="I1373" s="43">
        <f t="shared" si="119"/>
        <v>0.65092680438895401</v>
      </c>
      <c r="J1373" s="43">
        <f t="shared" si="120"/>
        <v>1.0126072722965653</v>
      </c>
      <c r="K1373" s="43">
        <f>PCE!B325</f>
        <v>2538.1999999999998</v>
      </c>
      <c r="L1373" s="43">
        <f>y!B337</f>
        <v>3356</v>
      </c>
      <c r="M1373" s="43">
        <v>1</v>
      </c>
      <c r="N1373" s="48">
        <f t="shared" si="122"/>
        <v>0.75631704410011913</v>
      </c>
      <c r="O1373" s="46">
        <f>Shiller!B1374/Shiller!C1374</f>
        <v>22.180349932705251</v>
      </c>
      <c r="P1373" s="44">
        <f t="shared" si="123"/>
        <v>1.2859021035598772E-2</v>
      </c>
      <c r="Q1373" s="161">
        <f t="shared" si="124"/>
        <v>6.0339474500213193</v>
      </c>
      <c r="R1373" s="43">
        <f>SS!I446</f>
        <v>1</v>
      </c>
      <c r="S1373" s="43">
        <f t="shared" si="125"/>
        <v>1</v>
      </c>
      <c r="T1373" s="46">
        <f t="shared" si="121"/>
        <v>14.280684840159092</v>
      </c>
      <c r="U1373" s="43">
        <v>8.8865565719993924</v>
      </c>
      <c r="V1373" s="43"/>
    </row>
    <row r="1374" spans="1:22" ht="15.75" x14ac:dyDescent="0.25">
      <c r="A1374" s="43">
        <f t="shared" si="128"/>
        <v>1984</v>
      </c>
      <c r="B1374" s="43">
        <f t="shared" si="129"/>
        <v>11</v>
      </c>
      <c r="C1374" s="46">
        <f>Shiller!B1375</f>
        <v>166.3</v>
      </c>
      <c r="D1374" s="44">
        <f>Shiller!C1375/12</f>
        <v>0.62333333333333341</v>
      </c>
      <c r="E1374" s="47">
        <f t="shared" si="127"/>
        <v>3.748246141511325E-3</v>
      </c>
      <c r="F1374" s="46">
        <f>Shiller!E1375</f>
        <v>105.3</v>
      </c>
      <c r="G1374" s="44">
        <f t="shared" si="126"/>
        <v>0.99292443375425932</v>
      </c>
      <c r="H1374" s="44">
        <f>'x calcs'!J446</f>
        <v>2.4049444034319318</v>
      </c>
      <c r="I1374" s="43">
        <f t="shared" si="119"/>
        <v>0.65668763224222804</v>
      </c>
      <c r="J1374" s="43">
        <f t="shared" si="120"/>
        <v>0.99267765605261082</v>
      </c>
      <c r="K1374" s="43">
        <f>PCE!B326</f>
        <v>2578.6</v>
      </c>
      <c r="L1374" s="43">
        <f>y!B338</f>
        <v>3378</v>
      </c>
      <c r="M1374" s="43">
        <v>1</v>
      </c>
      <c r="N1374" s="48">
        <f t="shared" si="122"/>
        <v>0.76335109532267609</v>
      </c>
      <c r="O1374" s="46">
        <f>Shiller!B1375/Shiller!C1375</f>
        <v>22.232620320855617</v>
      </c>
      <c r="P1374" s="44">
        <f t="shared" si="123"/>
        <v>-7.0755662457406832E-3</v>
      </c>
      <c r="Q1374" s="161">
        <f t="shared" si="124"/>
        <v>7.5077261692630959</v>
      </c>
      <c r="R1374" s="43">
        <f>SS!I447</f>
        <v>1</v>
      </c>
      <c r="S1374" s="43">
        <f t="shared" si="125"/>
        <v>1</v>
      </c>
      <c r="T1374" s="46">
        <f t="shared" si="121"/>
        <v>14.280684840159092</v>
      </c>
      <c r="U1374" s="43">
        <v>8.8865565719993924</v>
      </c>
      <c r="V1374" s="43"/>
    </row>
    <row r="1375" spans="1:22" ht="15.75" x14ac:dyDescent="0.25">
      <c r="A1375" s="43">
        <f t="shared" si="128"/>
        <v>1984</v>
      </c>
      <c r="B1375" s="43">
        <f t="shared" si="129"/>
        <v>12</v>
      </c>
      <c r="C1375" s="46">
        <f>Shiller!B1376</f>
        <v>164.5</v>
      </c>
      <c r="D1375" s="44">
        <f>Shiller!C1376/12</f>
        <v>0.62750000000000006</v>
      </c>
      <c r="E1375" s="47">
        <f t="shared" si="127"/>
        <v>3.8145896656534956E-3</v>
      </c>
      <c r="F1375" s="46">
        <f>Shiller!E1376</f>
        <v>105.3</v>
      </c>
      <c r="G1375" s="44">
        <f t="shared" si="126"/>
        <v>1.0449981273138478</v>
      </c>
      <c r="H1375" s="44">
        <f>'x calcs'!J447</f>
        <v>2.4055445338826225</v>
      </c>
      <c r="I1375" s="43">
        <f t="shared" si="119"/>
        <v>0.64941771264922366</v>
      </c>
      <c r="J1375" s="43">
        <f t="shared" si="120"/>
        <v>1.0447383749222792</v>
      </c>
      <c r="K1375" s="43">
        <f>PCE!B327</f>
        <v>2590</v>
      </c>
      <c r="L1375" s="43">
        <f>y!B339</f>
        <v>3410.7</v>
      </c>
      <c r="M1375" s="43">
        <v>1</v>
      </c>
      <c r="N1375" s="48">
        <f t="shared" si="122"/>
        <v>0.75937490837657962</v>
      </c>
      <c r="O1375" s="46">
        <f>Shiller!B1376/Shiller!C1376</f>
        <v>21.845949535192563</v>
      </c>
      <c r="P1375" s="44">
        <f t="shared" si="123"/>
        <v>4.499812731384778E-2</v>
      </c>
      <c r="Q1375" s="161">
        <f t="shared" si="124"/>
        <v>6.7795378574884602</v>
      </c>
      <c r="R1375" s="43">
        <f>SS!I448</f>
        <v>1</v>
      </c>
      <c r="S1375" s="43">
        <f t="shared" si="125"/>
        <v>1</v>
      </c>
      <c r="T1375" s="46">
        <f t="shared" si="121"/>
        <v>14.280684840159092</v>
      </c>
      <c r="U1375" s="43">
        <v>8.8865565719993924</v>
      </c>
      <c r="V1375" s="43"/>
    </row>
    <row r="1376" spans="1:22" ht="15.75" x14ac:dyDescent="0.25">
      <c r="A1376" s="43">
        <f t="shared" si="128"/>
        <v>1985</v>
      </c>
      <c r="B1376" s="43">
        <f t="shared" si="129"/>
        <v>1</v>
      </c>
      <c r="C1376" s="46">
        <f>Shiller!B1377</f>
        <v>171.6</v>
      </c>
      <c r="D1376" s="44">
        <f>Shiller!C1377/12</f>
        <v>0.6311108333333334</v>
      </c>
      <c r="E1376" s="47">
        <f t="shared" si="127"/>
        <v>3.6778020590520597E-3</v>
      </c>
      <c r="F1376" s="46">
        <f>Shiller!E1377</f>
        <v>105.5</v>
      </c>
      <c r="G1376" s="44">
        <f t="shared" si="126"/>
        <v>1.0529009845369517</v>
      </c>
      <c r="H1376" s="44">
        <f>'x calcs'!J448</f>
        <v>2.4061448140900215</v>
      </c>
      <c r="I1376" s="43">
        <f t="shared" si="119"/>
        <v>0.67599434366352962</v>
      </c>
      <c r="J1376" s="43">
        <f t="shared" si="120"/>
        <v>1.0510755054223162</v>
      </c>
      <c r="K1376" s="43">
        <f>PCE!B328</f>
        <v>2626.3</v>
      </c>
      <c r="L1376" s="43">
        <f>y!B340</f>
        <v>3424.3</v>
      </c>
      <c r="M1376" s="43">
        <v>1</v>
      </c>
      <c r="N1376" s="48">
        <f t="shared" si="122"/>
        <v>0.76695967058960957</v>
      </c>
      <c r="O1376" s="46">
        <f>Shiller!B1377/Shiller!C1377</f>
        <v>22.658460677139381</v>
      </c>
      <c r="P1376" s="44">
        <f t="shared" si="123"/>
        <v>5.290098453695169E-2</v>
      </c>
      <c r="Q1376" s="161">
        <f t="shared" si="124"/>
        <v>8.1465837734485138</v>
      </c>
      <c r="R1376" s="43">
        <f>SS!I449</f>
        <v>1</v>
      </c>
      <c r="S1376" s="43">
        <f t="shared" si="125"/>
        <v>1</v>
      </c>
      <c r="T1376" s="46">
        <f t="shared" si="121"/>
        <v>14.280684840159092</v>
      </c>
      <c r="U1376" s="43">
        <v>7.1375298522635466</v>
      </c>
      <c r="V1376" s="43"/>
    </row>
    <row r="1377" spans="1:22" ht="15.75" x14ac:dyDescent="0.25">
      <c r="A1377" s="43">
        <f t="shared" si="128"/>
        <v>1985</v>
      </c>
      <c r="B1377" s="43">
        <f t="shared" si="129"/>
        <v>2</v>
      </c>
      <c r="C1377" s="46">
        <f>Shiller!B1378</f>
        <v>180.9</v>
      </c>
      <c r="D1377" s="44">
        <f>Shiller!C1378/12</f>
        <v>0.63472249999999997</v>
      </c>
      <c r="E1377" s="47">
        <f t="shared" si="127"/>
        <v>3.5086926478717522E-3</v>
      </c>
      <c r="F1377" s="46">
        <f>Shiller!E1378</f>
        <v>106</v>
      </c>
      <c r="G1377" s="44">
        <f t="shared" si="126"/>
        <v>0.9914885926466247</v>
      </c>
      <c r="H1377" s="44">
        <f>'x calcs'!J449</f>
        <v>2.4103384141817581</v>
      </c>
      <c r="I1377" s="43">
        <f t="shared" si="119"/>
        <v>0.70803492303973814</v>
      </c>
      <c r="J1377" s="43">
        <f t="shared" si="120"/>
        <v>0.98976966696594393</v>
      </c>
      <c r="K1377" s="43">
        <f>PCE!B329</f>
        <v>2648.6</v>
      </c>
      <c r="L1377" s="43">
        <f>y!B341</f>
        <v>3443.5</v>
      </c>
      <c r="M1377" s="43">
        <v>1</v>
      </c>
      <c r="N1377" s="48">
        <f t="shared" si="122"/>
        <v>0.76915928561057056</v>
      </c>
      <c r="O1377" s="46">
        <f>Shiller!B1378/Shiller!C1378</f>
        <v>23.750536651843916</v>
      </c>
      <c r="P1377" s="44">
        <f t="shared" si="123"/>
        <v>-8.5114073533752999E-3</v>
      </c>
      <c r="Q1377" s="161">
        <f t="shared" si="124"/>
        <v>8.2914533051638788</v>
      </c>
      <c r="R1377" s="43">
        <f>SS!I450</f>
        <v>1</v>
      </c>
      <c r="S1377" s="43">
        <f t="shared" si="125"/>
        <v>1</v>
      </c>
      <c r="T1377" s="46">
        <f t="shared" si="121"/>
        <v>14.280684840159092</v>
      </c>
      <c r="U1377" s="43">
        <v>7.1375298522635466</v>
      </c>
      <c r="V1377" s="43"/>
    </row>
    <row r="1378" spans="1:22" ht="15.75" x14ac:dyDescent="0.25">
      <c r="A1378" s="43">
        <f t="shared" si="128"/>
        <v>1985</v>
      </c>
      <c r="B1378" s="43">
        <f t="shared" si="129"/>
        <v>3</v>
      </c>
      <c r="C1378" s="46">
        <f>Shiller!B1379</f>
        <v>179.4</v>
      </c>
      <c r="D1378" s="44">
        <f>Shiller!C1379/12</f>
        <v>0.63833333333333331</v>
      </c>
      <c r="E1378" s="47">
        <f t="shared" si="127"/>
        <v>3.5581568190263839E-3</v>
      </c>
      <c r="F1378" s="46">
        <f>Shiller!E1379</f>
        <v>106.4</v>
      </c>
      <c r="G1378" s="44">
        <f t="shared" si="126"/>
        <v>1.0055385654777609</v>
      </c>
      <c r="H1378" s="44">
        <f>'x calcs'!J450</f>
        <v>2.4145393231776082</v>
      </c>
      <c r="I1378" s="43">
        <f t="shared" si="119"/>
        <v>0.69830721304839338</v>
      </c>
      <c r="J1378" s="43">
        <f t="shared" si="120"/>
        <v>1.0037952811700692</v>
      </c>
      <c r="K1378" s="43">
        <f>PCE!B330</f>
        <v>2656.8</v>
      </c>
      <c r="L1378" s="43">
        <f>y!B342</f>
        <v>3471.4</v>
      </c>
      <c r="M1378" s="43">
        <v>1</v>
      </c>
      <c r="N1378" s="48">
        <f t="shared" si="122"/>
        <v>0.76533963242495828</v>
      </c>
      <c r="O1378" s="46">
        <f>Shiller!B1379/Shiller!C1379</f>
        <v>23.420365535248042</v>
      </c>
      <c r="P1378" s="44">
        <f t="shared" si="123"/>
        <v>5.5385654777608817E-3</v>
      </c>
      <c r="Q1378" s="161">
        <f t="shared" si="124"/>
        <v>7.5798069933126602</v>
      </c>
      <c r="R1378" s="43">
        <f>SS!I451</f>
        <v>1</v>
      </c>
      <c r="S1378" s="43">
        <f t="shared" si="125"/>
        <v>1</v>
      </c>
      <c r="T1378" s="46">
        <f t="shared" si="121"/>
        <v>14.280684840159092</v>
      </c>
      <c r="U1378" s="43">
        <v>7.1375298522635466</v>
      </c>
      <c r="V1378" s="43"/>
    </row>
    <row r="1379" spans="1:22" ht="15.75" x14ac:dyDescent="0.25">
      <c r="A1379" s="43">
        <f t="shared" si="128"/>
        <v>1985</v>
      </c>
      <c r="B1379" s="43">
        <f t="shared" si="129"/>
        <v>4</v>
      </c>
      <c r="C1379" s="46">
        <f>Shiller!B1380</f>
        <v>180.6</v>
      </c>
      <c r="D1379" s="44">
        <f>Shiller!C1380/12</f>
        <v>0.64055583333333332</v>
      </c>
      <c r="E1379" s="47">
        <f t="shared" si="127"/>
        <v>3.5468207825765964E-3</v>
      </c>
      <c r="F1379" s="46">
        <f>Shiller!E1380</f>
        <v>106.9</v>
      </c>
      <c r="G1379" s="44">
        <f t="shared" si="126"/>
        <v>1.0235397200858209</v>
      </c>
      <c r="H1379" s="44">
        <f>'x calcs'!J451</f>
        <v>2.4187475538160492</v>
      </c>
      <c r="I1379" s="43">
        <f t="shared" si="119"/>
        <v>0.69847279869311596</v>
      </c>
      <c r="J1379" s="43">
        <f t="shared" si="120"/>
        <v>1.0217961671980995</v>
      </c>
      <c r="K1379" s="43">
        <f>PCE!B331</f>
        <v>2668.4</v>
      </c>
      <c r="L1379" s="43">
        <f>y!B343</f>
        <v>3471.2</v>
      </c>
      <c r="M1379" s="43">
        <v>1</v>
      </c>
      <c r="N1379" s="48">
        <f t="shared" si="122"/>
        <v>0.76872551279096568</v>
      </c>
      <c r="O1379" s="46">
        <f>Shiller!B1380/Shiller!C1380</f>
        <v>23.495219646478901</v>
      </c>
      <c r="P1379" s="44">
        <f t="shared" si="123"/>
        <v>2.3539720085820948E-2</v>
      </c>
      <c r="Q1379" s="161">
        <f t="shared" si="124"/>
        <v>8.2746212975249822</v>
      </c>
      <c r="R1379" s="43">
        <f>SS!I452</f>
        <v>1</v>
      </c>
      <c r="S1379" s="43">
        <f t="shared" si="125"/>
        <v>2</v>
      </c>
      <c r="T1379" s="46">
        <f t="shared" si="121"/>
        <v>14.280684840159092</v>
      </c>
      <c r="U1379" s="43">
        <v>7.1375298522635466</v>
      </c>
      <c r="V1379" s="43"/>
    </row>
    <row r="1380" spans="1:22" ht="15.75" x14ac:dyDescent="0.25">
      <c r="A1380" s="43">
        <f t="shared" si="128"/>
        <v>1985</v>
      </c>
      <c r="B1380" s="43">
        <f t="shared" si="129"/>
        <v>5</v>
      </c>
      <c r="C1380" s="46">
        <f>Shiller!B1381</f>
        <v>184.9</v>
      </c>
      <c r="D1380" s="44">
        <f>Shiller!C1381/12</f>
        <v>0.6427775</v>
      </c>
      <c r="E1380" s="47">
        <f t="shared" si="127"/>
        <v>3.4763520822065981E-3</v>
      </c>
      <c r="F1380" s="46">
        <f>Shiller!E1381</f>
        <v>107.3</v>
      </c>
      <c r="G1380" s="44">
        <f t="shared" si="126"/>
        <v>1.022261247363691</v>
      </c>
      <c r="H1380" s="44">
        <f>'x calcs'!J452</f>
        <v>2.422889186017406</v>
      </c>
      <c r="I1380" s="43">
        <f t="shared" si="119"/>
        <v>0.7112194707582864</v>
      </c>
      <c r="J1380" s="43">
        <f t="shared" si="120"/>
        <v>1.0205197594108353</v>
      </c>
      <c r="K1380" s="43">
        <f>PCE!B332</f>
        <v>2705.9</v>
      </c>
      <c r="L1380" s="43">
        <f>y!B344</f>
        <v>3483.7</v>
      </c>
      <c r="M1380" s="43">
        <v>1</v>
      </c>
      <c r="N1380" s="48">
        <f t="shared" si="122"/>
        <v>0.77673163590435468</v>
      </c>
      <c r="O1380" s="46">
        <f>Shiller!B1381/Shiller!C1381</f>
        <v>23.971488319571442</v>
      </c>
      <c r="P1380" s="44">
        <f t="shared" si="123"/>
        <v>2.226124736369095E-2</v>
      </c>
      <c r="Q1380" s="161">
        <f t="shared" si="124"/>
        <v>9.8296417922094115</v>
      </c>
      <c r="R1380" s="43">
        <f>SS!I453</f>
        <v>2</v>
      </c>
      <c r="S1380" s="43">
        <f t="shared" si="125"/>
        <v>1</v>
      </c>
      <c r="T1380" s="46">
        <f t="shared" si="121"/>
        <v>6.8781256626538552</v>
      </c>
      <c r="U1380" s="43">
        <v>7.1375298522635466</v>
      </c>
      <c r="V1380" s="43"/>
    </row>
    <row r="1381" spans="1:22" ht="15.75" x14ac:dyDescent="0.25">
      <c r="A1381" s="43">
        <f t="shared" si="128"/>
        <v>1985</v>
      </c>
      <c r="B1381" s="43">
        <f t="shared" si="129"/>
        <v>6</v>
      </c>
      <c r="C1381" s="46">
        <f>Shiller!B1382</f>
        <v>188.9</v>
      </c>
      <c r="D1381" s="44">
        <f>Shiller!C1382/12</f>
        <v>0.64500000000000002</v>
      </c>
      <c r="E1381" s="47">
        <f t="shared" si="127"/>
        <v>3.4145050291159345E-3</v>
      </c>
      <c r="F1381" s="46">
        <f>Shiller!E1382</f>
        <v>107.6</v>
      </c>
      <c r="G1381" s="44">
        <f t="shared" si="126"/>
        <v>1.0205815624291008</v>
      </c>
      <c r="H1381" s="44">
        <f>'x calcs'!J453</f>
        <v>2.4270379099540138</v>
      </c>
      <c r="I1381" s="43">
        <f t="shared" si="119"/>
        <v>0.72334107389847169</v>
      </c>
      <c r="J1381" s="43">
        <f t="shared" si="120"/>
        <v>1.0188428399718796</v>
      </c>
      <c r="K1381" s="43">
        <f>PCE!B333</f>
        <v>2699.3</v>
      </c>
      <c r="L1381" s="43">
        <f>y!B345</f>
        <v>3504.8</v>
      </c>
      <c r="M1381" s="43">
        <v>1</v>
      </c>
      <c r="N1381" s="48">
        <f t="shared" si="122"/>
        <v>0.77017233508331429</v>
      </c>
      <c r="O1381" s="46">
        <f>Shiller!B1382/Shiller!C1382</f>
        <v>24.405684754521964</v>
      </c>
      <c r="P1381" s="44">
        <f t="shared" si="123"/>
        <v>2.0581562429100808E-2</v>
      </c>
      <c r="Q1381" s="161">
        <f t="shared" si="124"/>
        <v>8.3134700659781355</v>
      </c>
      <c r="R1381" s="43">
        <f>SS!I454</f>
        <v>1</v>
      </c>
      <c r="S1381" s="43">
        <f t="shared" si="125"/>
        <v>1</v>
      </c>
      <c r="T1381" s="46">
        <f t="shared" si="121"/>
        <v>14.280684840159092</v>
      </c>
      <c r="U1381" s="43">
        <v>7.1375298522635466</v>
      </c>
      <c r="V1381" s="43"/>
    </row>
    <row r="1382" spans="1:22" ht="15.75" x14ac:dyDescent="0.25">
      <c r="A1382" s="43">
        <f t="shared" si="128"/>
        <v>1985</v>
      </c>
      <c r="B1382" s="43">
        <f t="shared" si="129"/>
        <v>7</v>
      </c>
      <c r="C1382" s="46">
        <f>Shiller!B1383</f>
        <v>192.5</v>
      </c>
      <c r="D1382" s="44">
        <f>Shiller!C1383/12</f>
        <v>0.64777750000000001</v>
      </c>
      <c r="E1382" s="47">
        <f t="shared" si="127"/>
        <v>3.365077922077922E-3</v>
      </c>
      <c r="F1382" s="46">
        <f>Shiller!E1383</f>
        <v>107.8</v>
      </c>
      <c r="G1382" s="44">
        <f t="shared" si="126"/>
        <v>0.97973544829244841</v>
      </c>
      <c r="H1382" s="44">
        <f>'x calcs'!J454</f>
        <v>2.4311937377690827</v>
      </c>
      <c r="I1382" s="43">
        <f t="shared" ref="I1382:I1445" si="130">C1382/(F1382*H1382)</f>
        <v>0.7345010222644357</v>
      </c>
      <c r="J1382" s="43">
        <f t="shared" ref="J1382:J1445" si="131">E1382+I1383/I1382</f>
        <v>0.97537360344898694</v>
      </c>
      <c r="K1382" s="43">
        <f>PCE!B334</f>
        <v>2725.9</v>
      </c>
      <c r="L1382" s="43">
        <f>y!B346</f>
        <v>3518.9</v>
      </c>
      <c r="M1382" s="43">
        <v>1</v>
      </c>
      <c r="N1382" s="48">
        <f t="shared" si="122"/>
        <v>0.77464548580522319</v>
      </c>
      <c r="O1382" s="46">
        <f>Shiller!B1383/Shiller!C1383</f>
        <v>24.764161562676485</v>
      </c>
      <c r="P1382" s="44">
        <f t="shared" si="123"/>
        <v>-2.0264551707551592E-2</v>
      </c>
      <c r="Q1382" s="161">
        <f t="shared" si="124"/>
        <v>9.1551493007012539</v>
      </c>
      <c r="R1382" s="43">
        <f>SS!I455</f>
        <v>1</v>
      </c>
      <c r="S1382" s="43">
        <f t="shared" si="125"/>
        <v>2</v>
      </c>
      <c r="T1382" s="46">
        <f t="shared" si="121"/>
        <v>14.280684840159092</v>
      </c>
      <c r="U1382" s="43">
        <v>10.996983954243822</v>
      </c>
      <c r="V1382" s="43"/>
    </row>
    <row r="1383" spans="1:22" ht="15.75" x14ac:dyDescent="0.25">
      <c r="A1383" s="43">
        <f t="shared" si="128"/>
        <v>1985</v>
      </c>
      <c r="B1383" s="43">
        <f t="shared" si="129"/>
        <v>8</v>
      </c>
      <c r="C1383" s="46">
        <f>Shiller!B1384</f>
        <v>188.3</v>
      </c>
      <c r="D1383" s="44">
        <f>Shiller!C1384/12</f>
        <v>0.65055583333333333</v>
      </c>
      <c r="E1383" s="47">
        <f t="shared" si="127"/>
        <v>3.4548902460612495E-3</v>
      </c>
      <c r="F1383" s="46">
        <f>Shiller!E1384</f>
        <v>108</v>
      </c>
      <c r="G1383" s="44">
        <f t="shared" si="126"/>
        <v>0.97844176067001776</v>
      </c>
      <c r="H1383" s="44">
        <f>'x calcs'!J455</f>
        <v>2.442103611077854</v>
      </c>
      <c r="I1383" s="43">
        <f t="shared" si="130"/>
        <v>0.71394125564926147</v>
      </c>
      <c r="J1383" s="43">
        <f t="shared" si="131"/>
        <v>0.97408609648534117</v>
      </c>
      <c r="K1383" s="43">
        <f>PCE!B335</f>
        <v>2762.7</v>
      </c>
      <c r="L1383" s="43">
        <f>y!B347</f>
        <v>3530.1</v>
      </c>
      <c r="M1383" s="43">
        <v>1</v>
      </c>
      <c r="N1383" s="48">
        <f t="shared" si="122"/>
        <v>0.78261239058383614</v>
      </c>
      <c r="O1383" s="46">
        <f>Shiller!B1384/Shiller!C1384</f>
        <v>24.120399607002732</v>
      </c>
      <c r="P1383" s="44">
        <f t="shared" si="123"/>
        <v>-2.1558239329982243E-2</v>
      </c>
      <c r="Q1383" s="161">
        <f t="shared" si="124"/>
        <v>11.030875419028218</v>
      </c>
      <c r="R1383" s="43">
        <f>SS!I456</f>
        <v>2</v>
      </c>
      <c r="S1383" s="43">
        <f t="shared" si="125"/>
        <v>2</v>
      </c>
      <c r="T1383" s="46">
        <f t="shared" si="121"/>
        <v>6.8781256626538552</v>
      </c>
      <c r="U1383" s="43">
        <v>10.996983954243822</v>
      </c>
      <c r="V1383" s="43"/>
    </row>
    <row r="1384" spans="1:22" ht="15.75" x14ac:dyDescent="0.25">
      <c r="A1384" s="43">
        <f t="shared" si="128"/>
        <v>1985</v>
      </c>
      <c r="B1384" s="43">
        <f t="shared" si="129"/>
        <v>9</v>
      </c>
      <c r="C1384" s="46">
        <f>Shiller!B1385</f>
        <v>184.1</v>
      </c>
      <c r="D1384" s="44">
        <f>Shiller!C1385/12</f>
        <v>0.65333333333333332</v>
      </c>
      <c r="E1384" s="47">
        <f t="shared" si="127"/>
        <v>3.5487959442332068E-3</v>
      </c>
      <c r="F1384" s="46">
        <f>Shiller!E1385</f>
        <v>108.3</v>
      </c>
      <c r="G1384" s="44">
        <f t="shared" si="126"/>
        <v>1.0112338117375177</v>
      </c>
      <c r="H1384" s="44">
        <f>'x calcs'!J456</f>
        <v>2.453062441955808</v>
      </c>
      <c r="I1384" s="43">
        <f t="shared" si="130"/>
        <v>0.69297366215482881</v>
      </c>
      <c r="J1384" s="43">
        <f t="shared" si="131"/>
        <v>1.0067320715952968</v>
      </c>
      <c r="K1384" s="43">
        <f>PCE!B336</f>
        <v>2805.6</v>
      </c>
      <c r="L1384" s="43">
        <f>y!B348</f>
        <v>3552.3</v>
      </c>
      <c r="M1384" s="43">
        <v>1</v>
      </c>
      <c r="N1384" s="48">
        <f t="shared" si="122"/>
        <v>0.78979815893927874</v>
      </c>
      <c r="O1384" s="46">
        <f>Shiller!B1385/Shiller!C1385</f>
        <v>23.482142857142858</v>
      </c>
      <c r="P1384" s="44">
        <f t="shared" si="123"/>
        <v>1.1233811737517696E-2</v>
      </c>
      <c r="Q1384" s="161">
        <f t="shared" si="124"/>
        <v>12.739615088630227</v>
      </c>
      <c r="R1384" s="43">
        <f>SS!I457</f>
        <v>2</v>
      </c>
      <c r="S1384" s="43">
        <f t="shared" si="125"/>
        <v>1</v>
      </c>
      <c r="T1384" s="46">
        <f t="shared" ref="T1384:T1447" si="132">INDEX($Y$1068:$Y$1072,R1384)</f>
        <v>6.8781256626538552</v>
      </c>
      <c r="U1384" s="43">
        <v>10.996983954243822</v>
      </c>
      <c r="V1384" s="43"/>
    </row>
    <row r="1385" spans="1:22" ht="15.75" x14ac:dyDescent="0.25">
      <c r="A1385" s="43">
        <f t="shared" si="128"/>
        <v>1985</v>
      </c>
      <c r="B1385" s="43">
        <f t="shared" si="129"/>
        <v>10</v>
      </c>
      <c r="C1385" s="46">
        <f>Shiller!B1386</f>
        <v>186.2</v>
      </c>
      <c r="D1385" s="44">
        <f>Shiller!C1386/12</f>
        <v>0.65500000000000003</v>
      </c>
      <c r="E1385" s="47">
        <f t="shared" si="127"/>
        <v>3.5177228786251345E-3</v>
      </c>
      <c r="F1385" s="46">
        <f>Shiller!E1386</f>
        <v>108.7</v>
      </c>
      <c r="G1385" s="44">
        <f t="shared" si="126"/>
        <v>1.0612858325367811</v>
      </c>
      <c r="H1385" s="44">
        <f>'x calcs'!J457</f>
        <v>2.4640704500978501</v>
      </c>
      <c r="I1385" s="43">
        <f t="shared" si="130"/>
        <v>0.69517958834039451</v>
      </c>
      <c r="J1385" s="43">
        <f t="shared" si="131"/>
        <v>1.0605476009253383</v>
      </c>
      <c r="K1385" s="43">
        <f>PCE!B337</f>
        <v>2767.1</v>
      </c>
      <c r="L1385" s="43">
        <f>y!B349</f>
        <v>3575.4</v>
      </c>
      <c r="M1385" s="43">
        <v>1</v>
      </c>
      <c r="N1385" s="48">
        <f t="shared" ref="N1385:N1448" si="133">K1385/L1385</f>
        <v>0.77392739273927391</v>
      </c>
      <c r="O1385" s="46">
        <f>Shiller!B1386/Shiller!C1386</f>
        <v>23.689567430025441</v>
      </c>
      <c r="P1385" s="44">
        <f t="shared" ref="P1385:P1448" si="134">G1385-1</f>
        <v>6.1285832536781104E-2</v>
      </c>
      <c r="Q1385" s="161">
        <f t="shared" ref="Q1385:Q1448" si="135">1200*SUMPRODUCT(M1385:O1385,$X$1093:$Z$1093)</f>
        <v>9.3187878405293159</v>
      </c>
      <c r="R1385" s="43">
        <f>SS!I458</f>
        <v>1</v>
      </c>
      <c r="S1385" s="43">
        <f t="shared" ref="S1385:S1448" si="136">R1386</f>
        <v>2</v>
      </c>
      <c r="T1385" s="46">
        <f t="shared" si="132"/>
        <v>14.280684840159092</v>
      </c>
      <c r="U1385" s="43">
        <v>10.996983954243822</v>
      </c>
      <c r="V1385" s="43"/>
    </row>
    <row r="1386" spans="1:22" ht="15.75" x14ac:dyDescent="0.25">
      <c r="A1386" s="43">
        <f t="shared" si="128"/>
        <v>1985</v>
      </c>
      <c r="B1386" s="43">
        <f t="shared" si="129"/>
        <v>11</v>
      </c>
      <c r="C1386" s="46">
        <f>Shiller!B1387</f>
        <v>197.5</v>
      </c>
      <c r="D1386" s="44">
        <f>Shiller!C1387/12</f>
        <v>0.65666666666666662</v>
      </c>
      <c r="E1386" s="47">
        <f t="shared" si="127"/>
        <v>3.3248945147679324E-3</v>
      </c>
      <c r="F1386" s="46">
        <f>Shiller!E1387</f>
        <v>109</v>
      </c>
      <c r="G1386" s="44">
        <f t="shared" si="126"/>
        <v>1.0500642137731093</v>
      </c>
      <c r="H1386" s="44">
        <f>'x calcs'!J458</f>
        <v>2.4657913614333422</v>
      </c>
      <c r="I1386" s="43">
        <f t="shared" si="130"/>
        <v>0.7348255954840115</v>
      </c>
      <c r="J1386" s="43">
        <f t="shared" si="131"/>
        <v>1.0493336793134664</v>
      </c>
      <c r="K1386" s="43">
        <f>PCE!B338</f>
        <v>2782.7</v>
      </c>
      <c r="L1386" s="43">
        <f>y!B350</f>
        <v>3593.1</v>
      </c>
      <c r="M1386" s="43">
        <v>1</v>
      </c>
      <c r="N1386" s="48">
        <f t="shared" si="133"/>
        <v>0.77445659736717598</v>
      </c>
      <c r="O1386" s="46">
        <f>Shiller!B1387/Shiller!C1387</f>
        <v>25.063451776649746</v>
      </c>
      <c r="P1386" s="44">
        <f t="shared" si="134"/>
        <v>5.0064213773109323E-2</v>
      </c>
      <c r="Q1386" s="161">
        <f t="shared" si="135"/>
        <v>9.02724465218364</v>
      </c>
      <c r="R1386" s="43">
        <f>SS!I459</f>
        <v>2</v>
      </c>
      <c r="S1386" s="43">
        <f t="shared" si="136"/>
        <v>2</v>
      </c>
      <c r="T1386" s="46">
        <f t="shared" si="132"/>
        <v>6.8781256626538552</v>
      </c>
      <c r="U1386" s="43">
        <v>10.996983954243822</v>
      </c>
      <c r="V1386" s="43"/>
    </row>
    <row r="1387" spans="1:22" ht="15.75" x14ac:dyDescent="0.25">
      <c r="A1387" s="43">
        <f t="shared" si="128"/>
        <v>1985</v>
      </c>
      <c r="B1387" s="43">
        <f t="shared" si="129"/>
        <v>12</v>
      </c>
      <c r="C1387" s="46">
        <f>Shiller!B1388</f>
        <v>207.3</v>
      </c>
      <c r="D1387" s="44">
        <f>Shiller!C1388/12</f>
        <v>0.65833333333333333</v>
      </c>
      <c r="E1387" s="47">
        <f t="shared" si="127"/>
        <v>3.1757517285737253E-3</v>
      </c>
      <c r="F1387" s="46">
        <f>Shiller!E1388</f>
        <v>109.3</v>
      </c>
      <c r="G1387" s="44">
        <f t="shared" si="126"/>
        <v>1.0047681756989117</v>
      </c>
      <c r="H1387" s="44">
        <f>'x calcs'!J459</f>
        <v>2.4675134746564771</v>
      </c>
      <c r="I1387" s="43">
        <f t="shared" si="130"/>
        <v>0.76863402817121085</v>
      </c>
      <c r="J1387" s="43">
        <f t="shared" si="131"/>
        <v>1.0040691499082821</v>
      </c>
      <c r="K1387" s="43">
        <f>PCE!B339</f>
        <v>2822.8</v>
      </c>
      <c r="L1387" s="43">
        <f>y!B351</f>
        <v>3627.2</v>
      </c>
      <c r="M1387" s="43">
        <v>1</v>
      </c>
      <c r="N1387" s="48">
        <f t="shared" si="133"/>
        <v>0.77823114247904723</v>
      </c>
      <c r="O1387" s="46">
        <f>Shiller!B1388/Shiller!C1388</f>
        <v>26.240506329113924</v>
      </c>
      <c r="P1387" s="44">
        <f t="shared" si="134"/>
        <v>4.7681756989117474E-3</v>
      </c>
      <c r="Q1387" s="161">
        <f t="shared" si="135"/>
        <v>9.4805699597547637</v>
      </c>
      <c r="R1387" s="43">
        <f>SS!I460</f>
        <v>2</v>
      </c>
      <c r="S1387" s="43">
        <f t="shared" si="136"/>
        <v>2</v>
      </c>
      <c r="T1387" s="46">
        <f t="shared" si="132"/>
        <v>6.8781256626538552</v>
      </c>
      <c r="U1387" s="43">
        <v>10.996983954243822</v>
      </c>
      <c r="V1387" s="43"/>
    </row>
    <row r="1388" spans="1:22" ht="15.75" x14ac:dyDescent="0.25">
      <c r="A1388" s="43">
        <f t="shared" si="128"/>
        <v>1986</v>
      </c>
      <c r="B1388" s="43">
        <f t="shared" si="129"/>
        <v>1</v>
      </c>
      <c r="C1388" s="46">
        <f>Shiller!B1389</f>
        <v>208.2</v>
      </c>
      <c r="D1388" s="44">
        <f>Shiller!C1389/12</f>
        <v>0.66166666666666674</v>
      </c>
      <c r="E1388" s="47">
        <f t="shared" si="127"/>
        <v>3.1780339417227031E-3</v>
      </c>
      <c r="F1388" s="46">
        <f>Shiller!E1389</f>
        <v>109.6</v>
      </c>
      <c r="G1388" s="44">
        <f t="shared" si="126"/>
        <v>1.0598648533048343</v>
      </c>
      <c r="H1388" s="44">
        <f>'x calcs'!J460</f>
        <v>2.4692367906066552</v>
      </c>
      <c r="I1388" s="43">
        <f t="shared" si="130"/>
        <v>0.76932072441284094</v>
      </c>
      <c r="J1388" s="43">
        <f t="shared" si="131"/>
        <v>1.0570714146679976</v>
      </c>
      <c r="K1388" s="43">
        <f>PCE!B340</f>
        <v>2838.3</v>
      </c>
      <c r="L1388" s="43">
        <f>y!B352</f>
        <v>3637.7</v>
      </c>
      <c r="M1388" s="43">
        <v>1</v>
      </c>
      <c r="N1388" s="48">
        <f t="shared" si="133"/>
        <v>0.78024575968331644</v>
      </c>
      <c r="O1388" s="46">
        <f>Shiller!B1389/Shiller!C1389</f>
        <v>26.221662468513852</v>
      </c>
      <c r="P1388" s="44">
        <f t="shared" si="134"/>
        <v>5.9864853304834265E-2</v>
      </c>
      <c r="Q1388" s="161">
        <f t="shared" si="135"/>
        <v>9.9126068019268772</v>
      </c>
      <c r="R1388" s="43">
        <f>SS!I461</f>
        <v>2</v>
      </c>
      <c r="S1388" s="43">
        <f t="shared" si="136"/>
        <v>2</v>
      </c>
      <c r="T1388" s="46">
        <f t="shared" si="132"/>
        <v>6.8781256626538552</v>
      </c>
      <c r="U1388" s="43">
        <v>7.9629661030792942</v>
      </c>
      <c r="V1388" s="43"/>
    </row>
    <row r="1389" spans="1:22" ht="15.75" x14ac:dyDescent="0.25">
      <c r="A1389" s="43">
        <f t="shared" si="128"/>
        <v>1986</v>
      </c>
      <c r="B1389" s="43">
        <f t="shared" si="129"/>
        <v>2</v>
      </c>
      <c r="C1389" s="46">
        <f>Shiller!B1390</f>
        <v>219.4</v>
      </c>
      <c r="D1389" s="44">
        <f>Shiller!C1390/12</f>
        <v>0.66500000000000004</v>
      </c>
      <c r="E1389" s="47">
        <f t="shared" si="127"/>
        <v>3.0309936189608024E-3</v>
      </c>
      <c r="F1389" s="46">
        <f>Shiller!E1390</f>
        <v>109.3</v>
      </c>
      <c r="G1389" s="44">
        <f t="shared" si="126"/>
        <v>1.0666935056839508</v>
      </c>
      <c r="H1389" s="44">
        <f>'x calcs'!J461</f>
        <v>2.4757817235007451</v>
      </c>
      <c r="I1389" s="43">
        <f t="shared" si="130"/>
        <v>0.81078201911423575</v>
      </c>
      <c r="J1389" s="43">
        <f t="shared" si="131"/>
        <v>1.0638816262289315</v>
      </c>
      <c r="K1389" s="43">
        <f>PCE!B341</f>
        <v>2831.2</v>
      </c>
      <c r="L1389" s="43">
        <f>y!B353</f>
        <v>3655.6</v>
      </c>
      <c r="M1389" s="43">
        <v>1</v>
      </c>
      <c r="N1389" s="48">
        <f t="shared" si="133"/>
        <v>0.7744829850093008</v>
      </c>
      <c r="O1389" s="46">
        <f>Shiller!B1390/Shiller!C1390</f>
        <v>27.493734335839598</v>
      </c>
      <c r="P1389" s="44">
        <f t="shared" si="134"/>
        <v>6.6693505683950827E-2</v>
      </c>
      <c r="Q1389" s="161">
        <f t="shared" si="135"/>
        <v>8.3189370589182854</v>
      </c>
      <c r="R1389" s="43">
        <f>SS!I462</f>
        <v>2</v>
      </c>
      <c r="S1389" s="43">
        <f t="shared" si="136"/>
        <v>2</v>
      </c>
      <c r="T1389" s="46">
        <f t="shared" si="132"/>
        <v>6.8781256626538552</v>
      </c>
      <c r="U1389" s="43">
        <v>7.9629661030792942</v>
      </c>
      <c r="V1389" s="43"/>
    </row>
    <row r="1390" spans="1:22" ht="15.75" x14ac:dyDescent="0.25">
      <c r="A1390" s="43">
        <f t="shared" si="128"/>
        <v>1986</v>
      </c>
      <c r="B1390" s="43">
        <f t="shared" si="129"/>
        <v>3</v>
      </c>
      <c r="C1390" s="46">
        <f>Shiller!B1391</f>
        <v>232.3</v>
      </c>
      <c r="D1390" s="44">
        <f>Shiller!C1391/12</f>
        <v>0.66833333333333333</v>
      </c>
      <c r="E1390" s="47">
        <f t="shared" si="127"/>
        <v>2.8770268331180945E-3</v>
      </c>
      <c r="F1390" s="46">
        <f>Shiller!E1391</f>
        <v>108.8</v>
      </c>
      <c r="G1390" s="44">
        <f t="shared" si="126"/>
        <v>1.0293010720721363</v>
      </c>
      <c r="H1390" s="44">
        <f>'x calcs'!J462</f>
        <v>2.4823440043246694</v>
      </c>
      <c r="I1390" s="43">
        <f t="shared" si="130"/>
        <v>0.86011861788612642</v>
      </c>
      <c r="J1390" s="43">
        <f t="shared" si="131"/>
        <v>1.0265876355711714</v>
      </c>
      <c r="K1390" s="43">
        <f>PCE!B342</f>
        <v>2834.7</v>
      </c>
      <c r="L1390" s="43">
        <f>y!B354</f>
        <v>3682.1</v>
      </c>
      <c r="M1390" s="43">
        <v>1</v>
      </c>
      <c r="N1390" s="48">
        <f t="shared" si="133"/>
        <v>0.76985959099426959</v>
      </c>
      <c r="O1390" s="46">
        <f>Shiller!B1391/Shiller!C1391</f>
        <v>28.965087281795515</v>
      </c>
      <c r="P1390" s="44">
        <f t="shared" si="134"/>
        <v>2.9301072072136281E-2</v>
      </c>
      <c r="Q1390" s="161">
        <f t="shared" si="135"/>
        <v>6.9079394753355405</v>
      </c>
      <c r="R1390" s="43">
        <f>SS!I463</f>
        <v>2</v>
      </c>
      <c r="S1390" s="43">
        <f t="shared" si="136"/>
        <v>2</v>
      </c>
      <c r="T1390" s="46">
        <f t="shared" si="132"/>
        <v>6.8781256626538552</v>
      </c>
      <c r="U1390" s="43">
        <v>7.9629661030792942</v>
      </c>
      <c r="V1390" s="43"/>
    </row>
    <row r="1391" spans="1:22" ht="15.75" x14ac:dyDescent="0.25">
      <c r="A1391" s="43">
        <f t="shared" si="128"/>
        <v>1986</v>
      </c>
      <c r="B1391" s="43">
        <f t="shared" si="129"/>
        <v>4</v>
      </c>
      <c r="C1391" s="46">
        <f>Shiller!B1392</f>
        <v>238</v>
      </c>
      <c r="D1391" s="44">
        <f>Shiller!C1392/12</f>
        <v>0.67055583333333335</v>
      </c>
      <c r="E1391" s="47">
        <f t="shared" si="127"/>
        <v>2.8174614845938376E-3</v>
      </c>
      <c r="F1391" s="46">
        <f>Shiller!E1392</f>
        <v>108.6</v>
      </c>
      <c r="G1391" s="44">
        <f t="shared" si="126"/>
        <v>1.0021576934451468</v>
      </c>
      <c r="H1391" s="44">
        <f>'x calcs'!J463</f>
        <v>2.488923679060667</v>
      </c>
      <c r="I1391" s="43">
        <f t="shared" si="130"/>
        <v>0.88051255390313943</v>
      </c>
      <c r="J1391" s="43">
        <f t="shared" si="131"/>
        <v>1.0018069742526468</v>
      </c>
      <c r="K1391" s="43">
        <f>PCE!B343</f>
        <v>2846.5</v>
      </c>
      <c r="L1391" s="43">
        <f>y!B355</f>
        <v>3687.3</v>
      </c>
      <c r="M1391" s="43">
        <v>1</v>
      </c>
      <c r="N1391" s="48">
        <f t="shared" si="133"/>
        <v>0.77197407317007016</v>
      </c>
      <c r="O1391" s="46">
        <f>Shiller!B1392/Shiller!C1392</f>
        <v>29.577452536266552</v>
      </c>
      <c r="P1391" s="44">
        <f t="shared" si="134"/>
        <v>2.1576934451468244E-3</v>
      </c>
      <c r="Q1391" s="161">
        <f t="shared" si="135"/>
        <v>7.1757008051384972</v>
      </c>
      <c r="R1391" s="43">
        <f>SS!I464</f>
        <v>2</v>
      </c>
      <c r="S1391" s="43">
        <f t="shared" si="136"/>
        <v>2</v>
      </c>
      <c r="T1391" s="46">
        <f t="shared" si="132"/>
        <v>6.8781256626538552</v>
      </c>
      <c r="U1391" s="43">
        <v>7.9629661030792942</v>
      </c>
      <c r="V1391" s="43"/>
    </row>
    <row r="1392" spans="1:22" ht="15.75" x14ac:dyDescent="0.25">
      <c r="A1392" s="43">
        <f t="shared" si="128"/>
        <v>1986</v>
      </c>
      <c r="B1392" s="43">
        <f t="shared" si="129"/>
        <v>5</v>
      </c>
      <c r="C1392" s="46">
        <f>Shiller!B1393</f>
        <v>238.5</v>
      </c>
      <c r="D1392" s="44">
        <f>Shiller!C1393/12</f>
        <v>0.67277750000000003</v>
      </c>
      <c r="E1392" s="47">
        <f t="shared" si="127"/>
        <v>2.8208700209643605E-3</v>
      </c>
      <c r="F1392" s="46">
        <f>Shiller!E1393</f>
        <v>108.9</v>
      </c>
      <c r="G1392" s="44">
        <f t="shared" si="126"/>
        <v>1.0256967208006664</v>
      </c>
      <c r="H1392" s="44">
        <f>'x calcs'!J464</f>
        <v>2.4897974753235479</v>
      </c>
      <c r="I1392" s="43">
        <f t="shared" si="130"/>
        <v>0.87962280720985109</v>
      </c>
      <c r="J1392" s="43">
        <f t="shared" si="131"/>
        <v>1.0253377417653593</v>
      </c>
      <c r="K1392" s="43">
        <f>PCE!B344</f>
        <v>2869</v>
      </c>
      <c r="L1392" s="43">
        <f>y!B356</f>
        <v>3699.3</v>
      </c>
      <c r="M1392" s="43">
        <v>1</v>
      </c>
      <c r="N1392" s="48">
        <f t="shared" si="133"/>
        <v>0.77555213148433488</v>
      </c>
      <c r="O1392" s="46">
        <f>Shiller!B1393/Shiller!C1393</f>
        <v>29.541713270732149</v>
      </c>
      <c r="P1392" s="44">
        <f t="shared" si="134"/>
        <v>2.5696720800666428E-2</v>
      </c>
      <c r="Q1392" s="161">
        <f t="shared" si="135"/>
        <v>7.9436865832636849</v>
      </c>
      <c r="R1392" s="43">
        <f>SS!I465</f>
        <v>2</v>
      </c>
      <c r="S1392" s="43">
        <f t="shared" si="136"/>
        <v>2</v>
      </c>
      <c r="T1392" s="46">
        <f t="shared" si="132"/>
        <v>6.8781256626538552</v>
      </c>
      <c r="U1392" s="43">
        <v>7.9629661030792942</v>
      </c>
      <c r="V1392" s="43"/>
    </row>
    <row r="1393" spans="1:22" ht="15.75" x14ac:dyDescent="0.25">
      <c r="A1393" s="43">
        <f t="shared" si="128"/>
        <v>1986</v>
      </c>
      <c r="B1393" s="43">
        <f t="shared" si="129"/>
        <v>6</v>
      </c>
      <c r="C1393" s="46">
        <f>Shiller!B1394</f>
        <v>245.3</v>
      </c>
      <c r="D1393" s="44">
        <f>Shiller!C1394/12</f>
        <v>0.67499999999999993</v>
      </c>
      <c r="E1393" s="47">
        <f t="shared" si="127"/>
        <v>2.7517325723603746E-3</v>
      </c>
      <c r="F1393" s="46">
        <f>Shiller!E1394</f>
        <v>109.5</v>
      </c>
      <c r="G1393" s="44">
        <f t="shared" si="126"/>
        <v>0.98196086424785967</v>
      </c>
      <c r="H1393" s="44">
        <f>'x calcs'!J465</f>
        <v>2.4906715783535325</v>
      </c>
      <c r="I1393" s="43">
        <f t="shared" si="130"/>
        <v>0.89942916114323979</v>
      </c>
      <c r="J1393" s="43">
        <f t="shared" si="131"/>
        <v>0.98161721007987313</v>
      </c>
      <c r="K1393" s="43">
        <f>PCE!B345</f>
        <v>2873.5</v>
      </c>
      <c r="L1393" s="43">
        <f>y!B357</f>
        <v>3715.4</v>
      </c>
      <c r="M1393" s="43">
        <v>1</v>
      </c>
      <c r="N1393" s="48">
        <f t="shared" si="133"/>
        <v>0.77340259460623351</v>
      </c>
      <c r="O1393" s="46">
        <f>Shiller!B1394/Shiller!C1394</f>
        <v>30.283950617283953</v>
      </c>
      <c r="P1393" s="44">
        <f t="shared" si="134"/>
        <v>-1.8039135752140334E-2</v>
      </c>
      <c r="Q1393" s="161">
        <f t="shared" si="135"/>
        <v>7.2705904025369845</v>
      </c>
      <c r="R1393" s="43">
        <f>SS!I466</f>
        <v>2</v>
      </c>
      <c r="S1393" s="43">
        <f t="shared" si="136"/>
        <v>2</v>
      </c>
      <c r="T1393" s="46">
        <f t="shared" si="132"/>
        <v>6.8781256626538552</v>
      </c>
      <c r="U1393" s="43">
        <v>7.9629661030792942</v>
      </c>
      <c r="V1393" s="43"/>
    </row>
    <row r="1394" spans="1:22" ht="15.75" x14ac:dyDescent="0.25">
      <c r="A1394" s="43">
        <f t="shared" si="128"/>
        <v>1986</v>
      </c>
      <c r="B1394" s="43">
        <f t="shared" si="129"/>
        <v>7</v>
      </c>
      <c r="C1394" s="46">
        <f>Shiller!B1395</f>
        <v>240.2</v>
      </c>
      <c r="D1394" s="44">
        <f>Shiller!C1395/12</f>
        <v>0.67861083333333339</v>
      </c>
      <c r="E1394" s="47">
        <f t="shared" si="127"/>
        <v>2.8251908132112132E-3</v>
      </c>
      <c r="F1394" s="46">
        <f>Shiller!E1395</f>
        <v>109.5</v>
      </c>
      <c r="G1394" s="44">
        <f t="shared" si="126"/>
        <v>1.0209489512468215</v>
      </c>
      <c r="H1394" s="44">
        <f>'x calcs'!J466</f>
        <v>2.4915459882583191</v>
      </c>
      <c r="I1394" s="43">
        <f t="shared" si="130"/>
        <v>0.88042015530665907</v>
      </c>
      <c r="J1394" s="43">
        <f t="shared" si="131"/>
        <v>1.0197310414409217</v>
      </c>
      <c r="K1394" s="43">
        <f>PCE!B346</f>
        <v>2893.4</v>
      </c>
      <c r="L1394" s="43">
        <f>y!B358</f>
        <v>3735.5</v>
      </c>
      <c r="M1394" s="43">
        <v>1</v>
      </c>
      <c r="N1394" s="48">
        <f t="shared" si="133"/>
        <v>0.77456833087940036</v>
      </c>
      <c r="O1394" s="46">
        <f>Shiller!B1395/Shiller!C1395</f>
        <v>29.496532745203741</v>
      </c>
      <c r="P1394" s="44">
        <f t="shared" si="134"/>
        <v>2.0948951246821501E-2</v>
      </c>
      <c r="Q1394" s="161">
        <f t="shared" si="135"/>
        <v>7.748684323469968</v>
      </c>
      <c r="R1394" s="43">
        <f>SS!I467</f>
        <v>2</v>
      </c>
      <c r="S1394" s="43">
        <f t="shared" si="136"/>
        <v>2</v>
      </c>
      <c r="T1394" s="46">
        <f t="shared" si="132"/>
        <v>6.8781256626538552</v>
      </c>
      <c r="U1394" s="43">
        <v>8.6072607253104181</v>
      </c>
      <c r="V1394" s="43"/>
    </row>
    <row r="1395" spans="1:22" ht="15.75" x14ac:dyDescent="0.25">
      <c r="A1395" s="43">
        <f t="shared" si="128"/>
        <v>1986</v>
      </c>
      <c r="B1395" s="43">
        <f t="shared" si="129"/>
        <v>8</v>
      </c>
      <c r="C1395" s="46">
        <f>Shiller!B1396</f>
        <v>245</v>
      </c>
      <c r="D1395" s="44">
        <f>Shiller!C1396/12</f>
        <v>0.68222249999999995</v>
      </c>
      <c r="E1395" s="47">
        <f t="shared" si="127"/>
        <v>2.784581632653061E-3</v>
      </c>
      <c r="F1395" s="46">
        <f>Shiller!E1396</f>
        <v>109.7</v>
      </c>
      <c r="G1395" s="44">
        <f t="shared" si="126"/>
        <v>0.9710245164450535</v>
      </c>
      <c r="H1395" s="44">
        <f>'x calcs'!J467</f>
        <v>2.494530018971759</v>
      </c>
      <c r="I1395" s="43">
        <f t="shared" si="130"/>
        <v>0.89530440694189917</v>
      </c>
      <c r="J1395" s="43">
        <f t="shared" si="131"/>
        <v>0.96986627914925605</v>
      </c>
      <c r="K1395" s="43">
        <f>PCE!B347</f>
        <v>2911.1</v>
      </c>
      <c r="L1395" s="43">
        <f>y!B359</f>
        <v>3749.5</v>
      </c>
      <c r="M1395" s="43">
        <v>1</v>
      </c>
      <c r="N1395" s="48">
        <f t="shared" si="133"/>
        <v>0.77639685291372185</v>
      </c>
      <c r="O1395" s="46">
        <f>Shiller!B1396/Shiller!C1396</f>
        <v>29.926697912582284</v>
      </c>
      <c r="P1395" s="44">
        <f t="shared" si="134"/>
        <v>-2.8975483554946502E-2</v>
      </c>
      <c r="Q1395" s="161">
        <f t="shared" si="135"/>
        <v>8.0094280557488862</v>
      </c>
      <c r="R1395" s="43">
        <f>SS!I468</f>
        <v>2</v>
      </c>
      <c r="S1395" s="43">
        <f t="shared" si="136"/>
        <v>2</v>
      </c>
      <c r="T1395" s="46">
        <f t="shared" si="132"/>
        <v>6.8781256626538552</v>
      </c>
      <c r="U1395" s="43">
        <v>8.6072607253104181</v>
      </c>
      <c r="V1395" s="43"/>
    </row>
    <row r="1396" spans="1:22" ht="15.75" x14ac:dyDescent="0.25">
      <c r="A1396" s="43">
        <f t="shared" si="128"/>
        <v>1986</v>
      </c>
      <c r="B1396" s="43">
        <f t="shared" si="129"/>
        <v>9</v>
      </c>
      <c r="C1396" s="46">
        <f>Shiller!B1397</f>
        <v>238.3</v>
      </c>
      <c r="D1396" s="44">
        <f>Shiller!C1397/12</f>
        <v>0.68583333333333341</v>
      </c>
      <c r="E1396" s="47">
        <f t="shared" si="127"/>
        <v>2.8780248985872153E-3</v>
      </c>
      <c r="F1396" s="46">
        <f>Shiller!E1397</f>
        <v>110.2</v>
      </c>
      <c r="G1396" s="44">
        <f t="shared" si="126"/>
        <v>0.9981980786641349</v>
      </c>
      <c r="H1396" s="44">
        <f>'x calcs'!J468</f>
        <v>2.4975176235463041</v>
      </c>
      <c r="I1396" s="43">
        <f t="shared" si="130"/>
        <v>0.86583250565946734</v>
      </c>
      <c r="J1396" s="43">
        <f t="shared" si="131"/>
        <v>0.99700744732775071</v>
      </c>
      <c r="K1396" s="43">
        <f>PCE!B348</f>
        <v>2984.6</v>
      </c>
      <c r="L1396" s="43">
        <f>y!B360</f>
        <v>3766.8</v>
      </c>
      <c r="M1396" s="43">
        <v>1</v>
      </c>
      <c r="N1396" s="48">
        <f t="shared" si="133"/>
        <v>0.79234363385366879</v>
      </c>
      <c r="O1396" s="46">
        <f>Shiller!B1397/Shiller!C1397</f>
        <v>28.955042527339003</v>
      </c>
      <c r="P1396" s="44">
        <f t="shared" si="134"/>
        <v>-1.8019213358650976E-3</v>
      </c>
      <c r="Q1396" s="161">
        <f t="shared" si="135"/>
        <v>11.670840201532968</v>
      </c>
      <c r="R1396" s="43">
        <f>SS!I469</f>
        <v>2</v>
      </c>
      <c r="S1396" s="43">
        <f t="shared" si="136"/>
        <v>2</v>
      </c>
      <c r="T1396" s="46">
        <f t="shared" si="132"/>
        <v>6.8781256626538552</v>
      </c>
      <c r="U1396" s="43">
        <v>8.6072607253104181</v>
      </c>
      <c r="V1396" s="43"/>
    </row>
    <row r="1397" spans="1:22" ht="15.75" x14ac:dyDescent="0.25">
      <c r="A1397" s="43">
        <f t="shared" si="128"/>
        <v>1986</v>
      </c>
      <c r="B1397" s="43">
        <f t="shared" si="129"/>
        <v>10</v>
      </c>
      <c r="C1397" s="46">
        <f>Shiller!B1398</f>
        <v>237.4</v>
      </c>
      <c r="D1397" s="44">
        <f>Shiller!C1398/12</f>
        <v>0.68722249999999996</v>
      </c>
      <c r="E1397" s="47">
        <f t="shared" si="127"/>
        <v>2.8947872788542542E-3</v>
      </c>
      <c r="F1397" s="46">
        <f>Shiller!E1398</f>
        <v>110.3</v>
      </c>
      <c r="G1397" s="44">
        <f t="shared" si="126"/>
        <v>1.0343943202629939</v>
      </c>
      <c r="H1397" s="44">
        <f>'x calcs'!J469</f>
        <v>2.5005088062622329</v>
      </c>
      <c r="I1397" s="43">
        <f t="shared" si="130"/>
        <v>0.86074956877164166</v>
      </c>
      <c r="J1397" s="43">
        <f t="shared" si="131"/>
        <v>1.0348953150073006</v>
      </c>
      <c r="K1397" s="43">
        <f>PCE!B349</f>
        <v>2945.9</v>
      </c>
      <c r="L1397" s="43">
        <f>y!B361</f>
        <v>3776.2</v>
      </c>
      <c r="M1397" s="43">
        <v>1</v>
      </c>
      <c r="N1397" s="48">
        <f t="shared" si="133"/>
        <v>0.78012287484773057</v>
      </c>
      <c r="O1397" s="46">
        <f>Shiller!B1398/Shiller!C1398</f>
        <v>28.787377208012447</v>
      </c>
      <c r="P1397" s="44">
        <f t="shared" si="134"/>
        <v>3.4394320262993938E-2</v>
      </c>
      <c r="Q1397" s="161">
        <f t="shared" si="135"/>
        <v>9.1329145894439314</v>
      </c>
      <c r="R1397" s="43">
        <f>SS!I470</f>
        <v>2</v>
      </c>
      <c r="S1397" s="43">
        <f t="shared" si="136"/>
        <v>2</v>
      </c>
      <c r="T1397" s="46">
        <f t="shared" si="132"/>
        <v>6.8781256626538552</v>
      </c>
      <c r="U1397" s="43">
        <v>8.6072607253104181</v>
      </c>
      <c r="V1397" s="43"/>
    </row>
    <row r="1398" spans="1:22" ht="15.75" x14ac:dyDescent="0.25">
      <c r="A1398" s="43">
        <f t="shared" si="128"/>
        <v>1986</v>
      </c>
      <c r="B1398" s="43">
        <f t="shared" si="129"/>
        <v>11</v>
      </c>
      <c r="C1398" s="46">
        <f>Shiller!B1399</f>
        <v>245.1</v>
      </c>
      <c r="D1398" s="44">
        <f>Shiller!C1399/12</f>
        <v>0.68861083333333328</v>
      </c>
      <c r="E1398" s="47">
        <f t="shared" si="127"/>
        <v>2.8095097239222086E-3</v>
      </c>
      <c r="F1398" s="46">
        <f>Shiller!E1399</f>
        <v>110.4</v>
      </c>
      <c r="G1398" s="44">
        <f t="shared" si="126"/>
        <v>1.0161714951357312</v>
      </c>
      <c r="H1398" s="44">
        <f>'x calcs'!J470</f>
        <v>2.4992949098189943</v>
      </c>
      <c r="I1398" s="43">
        <f t="shared" si="130"/>
        <v>0.88829400921436674</v>
      </c>
      <c r="J1398" s="43">
        <f t="shared" si="131"/>
        <v>1.0166636805536953</v>
      </c>
      <c r="K1398" s="43">
        <f>PCE!B350</f>
        <v>2941.7</v>
      </c>
      <c r="L1398" s="43">
        <f>y!B362</f>
        <v>3791</v>
      </c>
      <c r="M1398" s="43">
        <v>1</v>
      </c>
      <c r="N1398" s="48">
        <f t="shared" si="133"/>
        <v>0.77596940121340008</v>
      </c>
      <c r="O1398" s="46">
        <f>Shiller!B1399/Shiller!C1399</f>
        <v>29.661165655976465</v>
      </c>
      <c r="P1398" s="44">
        <f t="shared" si="134"/>
        <v>1.617149513573124E-2</v>
      </c>
      <c r="Q1398" s="161">
        <f t="shared" si="135"/>
        <v>7.9969349745755407</v>
      </c>
      <c r="R1398" s="43">
        <f>SS!I471</f>
        <v>2</v>
      </c>
      <c r="S1398" s="43">
        <f t="shared" si="136"/>
        <v>2</v>
      </c>
      <c r="T1398" s="46">
        <f t="shared" si="132"/>
        <v>6.8781256626538552</v>
      </c>
      <c r="U1398" s="43">
        <v>8.6072607253104181</v>
      </c>
      <c r="V1398" s="43"/>
    </row>
    <row r="1399" spans="1:22" ht="15.75" x14ac:dyDescent="0.25">
      <c r="A1399" s="43">
        <f t="shared" si="128"/>
        <v>1986</v>
      </c>
      <c r="B1399" s="43">
        <f t="shared" si="129"/>
        <v>12</v>
      </c>
      <c r="C1399" s="46">
        <f>Shiller!B1400</f>
        <v>248.6</v>
      </c>
      <c r="D1399" s="44">
        <f>Shiller!C1400/12</f>
        <v>0.69</v>
      </c>
      <c r="E1399" s="47">
        <f t="shared" si="127"/>
        <v>2.7755430410297665E-3</v>
      </c>
      <c r="F1399" s="46">
        <f>Shiller!E1400</f>
        <v>110.5</v>
      </c>
      <c r="G1399" s="44">
        <f t="shared" si="126"/>
        <v>1.060036130387725</v>
      </c>
      <c r="H1399" s="44">
        <f>'x calcs'!J471</f>
        <v>2.4980816026736501</v>
      </c>
      <c r="I1399" s="43">
        <f t="shared" si="130"/>
        <v>0.90060058616508665</v>
      </c>
      <c r="J1399" s="43">
        <f t="shared" si="131"/>
        <v>1.0605496371617815</v>
      </c>
      <c r="K1399" s="43">
        <f>PCE!B351</f>
        <v>3010.8</v>
      </c>
      <c r="L1399" s="43">
        <f>y!B363</f>
        <v>3811.8</v>
      </c>
      <c r="M1399" s="43">
        <v>1</v>
      </c>
      <c r="N1399" s="48">
        <f t="shared" si="133"/>
        <v>0.78986305682354796</v>
      </c>
      <c r="O1399" s="46">
        <f>Shiller!B1400/Shiller!C1400</f>
        <v>30.024154589371982</v>
      </c>
      <c r="P1399" s="44">
        <f t="shared" si="134"/>
        <v>6.003613038772504E-2</v>
      </c>
      <c r="Q1399" s="161">
        <f t="shared" si="135"/>
        <v>10.831642430261505</v>
      </c>
      <c r="R1399" s="43">
        <f>SS!I472</f>
        <v>2</v>
      </c>
      <c r="S1399" s="43">
        <f t="shared" si="136"/>
        <v>2</v>
      </c>
      <c r="T1399" s="46">
        <f t="shared" si="132"/>
        <v>6.8781256626538552</v>
      </c>
      <c r="U1399" s="43">
        <v>8.6072607253104181</v>
      </c>
      <c r="V1399" s="43"/>
    </row>
    <row r="1400" spans="1:22" ht="15.75" x14ac:dyDescent="0.25">
      <c r="A1400" s="43">
        <f t="shared" si="128"/>
        <v>1987</v>
      </c>
      <c r="B1400" s="43">
        <f t="shared" si="129"/>
        <v>1</v>
      </c>
      <c r="C1400" s="46">
        <f>Shiller!B1401</f>
        <v>264.5</v>
      </c>
      <c r="D1400" s="44">
        <f>Shiller!C1401/12</f>
        <v>0.69166666666666676</v>
      </c>
      <c r="E1400" s="47">
        <f t="shared" si="127"/>
        <v>2.6149968494013865E-3</v>
      </c>
      <c r="F1400" s="46">
        <f>Shiller!E1401</f>
        <v>111.2</v>
      </c>
      <c r="G1400" s="44">
        <f t="shared" si="126"/>
        <v>1.0608123124038729</v>
      </c>
      <c r="H1400" s="44">
        <f>'x calcs'!J472</f>
        <v>2.4968688845401199</v>
      </c>
      <c r="I1400" s="43">
        <f t="shared" si="130"/>
        <v>0.95263196919539272</v>
      </c>
      <c r="J1400" s="43">
        <f t="shared" si="131"/>
        <v>1.0607017524118911</v>
      </c>
      <c r="K1400" s="43">
        <f>PCE!B352</f>
        <v>2949.9</v>
      </c>
      <c r="L1400" s="43">
        <f>y!B364</f>
        <v>3826.8</v>
      </c>
      <c r="M1400" s="43">
        <v>1</v>
      </c>
      <c r="N1400" s="48">
        <f t="shared" si="133"/>
        <v>0.7708529319535905</v>
      </c>
      <c r="O1400" s="46">
        <f>Shiller!B1401/Shiller!C1401</f>
        <v>31.867469879518069</v>
      </c>
      <c r="P1400" s="44">
        <f t="shared" si="134"/>
        <v>6.0812312403872859E-2</v>
      </c>
      <c r="Q1400" s="161">
        <f t="shared" si="135"/>
        <v>6.2656601782868373</v>
      </c>
      <c r="R1400" s="43">
        <f>SS!I473</f>
        <v>2</v>
      </c>
      <c r="S1400" s="43">
        <f t="shared" si="136"/>
        <v>3</v>
      </c>
      <c r="T1400" s="46">
        <f t="shared" si="132"/>
        <v>6.8781256626538552</v>
      </c>
      <c r="U1400" s="43">
        <v>8.1165395307281507</v>
      </c>
      <c r="V1400" s="43"/>
    </row>
    <row r="1401" spans="1:22" ht="15.75" x14ac:dyDescent="0.25">
      <c r="A1401" s="43">
        <f t="shared" si="128"/>
        <v>1987</v>
      </c>
      <c r="B1401" s="43">
        <f t="shared" si="129"/>
        <v>2</v>
      </c>
      <c r="C1401" s="46">
        <f>Shiller!B1402</f>
        <v>280.89999999999998</v>
      </c>
      <c r="D1401" s="44">
        <f>Shiller!C1402/12</f>
        <v>0.69333333333333336</v>
      </c>
      <c r="E1401" s="47">
        <f t="shared" si="127"/>
        <v>2.4682567936394925E-3</v>
      </c>
      <c r="F1401" s="46">
        <f>Shiller!E1402</f>
        <v>111.6</v>
      </c>
      <c r="G1401" s="44">
        <f t="shared" si="126"/>
        <v>1.0391195963613413</v>
      </c>
      <c r="H1401" s="44">
        <f>'x calcs'!J473</f>
        <v>2.4971297835660295</v>
      </c>
      <c r="I1401" s="43">
        <f t="shared" si="130"/>
        <v>1.0079672695310589</v>
      </c>
      <c r="J1401" s="43">
        <f t="shared" si="131"/>
        <v>1.0390112874834923</v>
      </c>
      <c r="K1401" s="43">
        <f>PCE!B353</f>
        <v>3016.5</v>
      </c>
      <c r="L1401" s="43">
        <f>y!B365</f>
        <v>3853.4</v>
      </c>
      <c r="M1401" s="43">
        <v>1</v>
      </c>
      <c r="N1401" s="48">
        <f t="shared" si="133"/>
        <v>0.7828151762080241</v>
      </c>
      <c r="O1401" s="46">
        <f>Shiller!B1402/Shiller!C1402</f>
        <v>33.762019230769226</v>
      </c>
      <c r="P1401" s="44">
        <f t="shared" si="134"/>
        <v>3.9119596361341324E-2</v>
      </c>
      <c r="Q1401" s="161">
        <f t="shared" si="135"/>
        <v>8.241586237258538</v>
      </c>
      <c r="R1401" s="43">
        <f>SS!I474</f>
        <v>3</v>
      </c>
      <c r="S1401" s="43">
        <f t="shared" si="136"/>
        <v>3</v>
      </c>
      <c r="T1401" s="46">
        <f t="shared" si="132"/>
        <v>8.2518043985458469</v>
      </c>
      <c r="U1401" s="43">
        <v>8.1165395307281507</v>
      </c>
      <c r="V1401" s="43"/>
    </row>
    <row r="1402" spans="1:22" ht="15.75" x14ac:dyDescent="0.25">
      <c r="A1402" s="43">
        <f t="shared" si="128"/>
        <v>1987</v>
      </c>
      <c r="B1402" s="43">
        <f t="shared" si="129"/>
        <v>3</v>
      </c>
      <c r="C1402" s="46">
        <f>Shiller!B1403</f>
        <v>292.5</v>
      </c>
      <c r="D1402" s="44">
        <f>Shiller!C1403/12</f>
        <v>0.69499999999999995</v>
      </c>
      <c r="E1402" s="47">
        <f t="shared" si="127"/>
        <v>2.3760683760683759E-3</v>
      </c>
      <c r="F1402" s="46">
        <f>Shiller!E1403</f>
        <v>112.1</v>
      </c>
      <c r="G1402" s="44">
        <f t="shared" si="126"/>
        <v>0.98617027279139069</v>
      </c>
      <c r="H1402" s="44">
        <f>'x calcs'!J474</f>
        <v>2.4973907098534034</v>
      </c>
      <c r="I1402" s="43">
        <f t="shared" si="130"/>
        <v>1.0448014483958994</v>
      </c>
      <c r="J1402" s="43">
        <f t="shared" si="131"/>
        <v>0.98606748640386821</v>
      </c>
      <c r="K1402" s="43">
        <f>PCE!B354</f>
        <v>3028.4</v>
      </c>
      <c r="L1402" s="43">
        <f>y!B366</f>
        <v>3873.2</v>
      </c>
      <c r="M1402" s="43">
        <v>1</v>
      </c>
      <c r="N1402" s="48">
        <f t="shared" si="133"/>
        <v>0.78188577920066105</v>
      </c>
      <c r="O1402" s="46">
        <f>Shiller!B1403/Shiller!C1403</f>
        <v>35.071942446043167</v>
      </c>
      <c r="P1402" s="44">
        <f t="shared" si="134"/>
        <v>-1.382972720860931E-2</v>
      </c>
      <c r="Q1402" s="161">
        <f t="shared" si="135"/>
        <v>7.6600405503223179</v>
      </c>
      <c r="R1402" s="43">
        <f>SS!I475</f>
        <v>3</v>
      </c>
      <c r="S1402" s="43">
        <f t="shared" si="136"/>
        <v>3</v>
      </c>
      <c r="T1402" s="46">
        <f t="shared" si="132"/>
        <v>8.2518043985458469</v>
      </c>
      <c r="U1402" s="43">
        <v>8.1165395307281507</v>
      </c>
      <c r="V1402" s="43"/>
    </row>
    <row r="1403" spans="1:22" ht="15.75" x14ac:dyDescent="0.25">
      <c r="A1403" s="43">
        <f t="shared" si="128"/>
        <v>1987</v>
      </c>
      <c r="B1403" s="43">
        <f t="shared" si="129"/>
        <v>4</v>
      </c>
      <c r="C1403" s="46">
        <f>Shiller!B1404</f>
        <v>289.3</v>
      </c>
      <c r="D1403" s="44">
        <f>Shiller!C1404/12</f>
        <v>0.70000000000000007</v>
      </c>
      <c r="E1403" s="47">
        <f t="shared" si="127"/>
        <v>2.4196335983408227E-3</v>
      </c>
      <c r="F1403" s="46">
        <f>Shiller!E1404</f>
        <v>112.7</v>
      </c>
      <c r="G1403" s="44">
        <f t="shared" si="126"/>
        <v>0.99819406152171342</v>
      </c>
      <c r="H1403" s="44">
        <f>'x calcs'!J475</f>
        <v>2.4976516634050903</v>
      </c>
      <c r="I1403" s="43">
        <f t="shared" si="130"/>
        <v>1.0277622183300614</v>
      </c>
      <c r="J1403" s="43">
        <f t="shared" si="131"/>
        <v>0.99658684204285741</v>
      </c>
      <c r="K1403" s="43">
        <f>PCE!B355</f>
        <v>3054.1</v>
      </c>
      <c r="L1403" s="43">
        <f>y!B367</f>
        <v>3885.2</v>
      </c>
      <c r="M1403" s="43">
        <v>1</v>
      </c>
      <c r="N1403" s="48">
        <f t="shared" si="133"/>
        <v>0.78608565839596423</v>
      </c>
      <c r="O1403" s="46">
        <f>Shiller!B1404/Shiller!C1404</f>
        <v>34.44047619047619</v>
      </c>
      <c r="P1403" s="44">
        <f t="shared" si="134"/>
        <v>-1.8059384782865839E-3</v>
      </c>
      <c r="Q1403" s="161">
        <f t="shared" si="135"/>
        <v>8.7346623946932365</v>
      </c>
      <c r="R1403" s="43">
        <f>SS!I476</f>
        <v>3</v>
      </c>
      <c r="S1403" s="43">
        <f t="shared" si="136"/>
        <v>3</v>
      </c>
      <c r="T1403" s="46">
        <f t="shared" si="132"/>
        <v>8.2518043985458469</v>
      </c>
      <c r="U1403" s="43">
        <v>8.1165395307281507</v>
      </c>
      <c r="V1403" s="43"/>
    </row>
    <row r="1404" spans="1:22" ht="15.75" x14ac:dyDescent="0.25">
      <c r="A1404" s="43">
        <f t="shared" si="128"/>
        <v>1987</v>
      </c>
      <c r="B1404" s="43">
        <f t="shared" si="129"/>
        <v>5</v>
      </c>
      <c r="C1404" s="46">
        <f>Shiller!B1405</f>
        <v>289.10000000000002</v>
      </c>
      <c r="D1404" s="44">
        <f>Shiller!C1405/12</f>
        <v>0.70500000000000007</v>
      </c>
      <c r="E1404" s="47">
        <f t="shared" si="127"/>
        <v>2.438602559667935E-3</v>
      </c>
      <c r="F1404" s="46">
        <f>Shiller!E1405</f>
        <v>113.1</v>
      </c>
      <c r="G1404" s="44">
        <f t="shared" si="126"/>
        <v>1.0413102641190872</v>
      </c>
      <c r="H1404" s="44">
        <f>'x calcs'!J476</f>
        <v>2.5016894896084936</v>
      </c>
      <c r="I1404" s="43">
        <f t="shared" si="130"/>
        <v>1.0217674955419409</v>
      </c>
      <c r="J1404" s="43">
        <f t="shared" si="131"/>
        <v>1.0396334839933195</v>
      </c>
      <c r="K1404" s="43">
        <f>PCE!B356</f>
        <v>3063.9</v>
      </c>
      <c r="L1404" s="43">
        <f>y!B368</f>
        <v>3918.6</v>
      </c>
      <c r="M1404" s="43">
        <v>1</v>
      </c>
      <c r="N1404" s="48">
        <f t="shared" si="133"/>
        <v>0.78188638799571275</v>
      </c>
      <c r="O1404" s="46">
        <f>Shiller!B1405/Shiller!C1405</f>
        <v>34.1725768321513</v>
      </c>
      <c r="P1404" s="44">
        <f t="shared" si="134"/>
        <v>4.1310264119087226E-2</v>
      </c>
      <c r="Q1404" s="161">
        <f t="shared" si="135"/>
        <v>7.9243575087695062</v>
      </c>
      <c r="R1404" s="43">
        <f>SS!I477</f>
        <v>3</v>
      </c>
      <c r="S1404" s="43">
        <f t="shared" si="136"/>
        <v>3</v>
      </c>
      <c r="T1404" s="46">
        <f t="shared" si="132"/>
        <v>8.2518043985458469</v>
      </c>
      <c r="U1404" s="43">
        <v>8.1165395307281507</v>
      </c>
      <c r="V1404" s="43"/>
    </row>
    <row r="1405" spans="1:22" ht="15.75" x14ac:dyDescent="0.25">
      <c r="A1405" s="43">
        <f t="shared" si="128"/>
        <v>1987</v>
      </c>
      <c r="B1405" s="43">
        <f t="shared" si="129"/>
        <v>6</v>
      </c>
      <c r="C1405" s="46">
        <f>Shiller!B1406</f>
        <v>301.39999999999998</v>
      </c>
      <c r="D1405" s="44">
        <f>Shiller!C1406/12</f>
        <v>0.71</v>
      </c>
      <c r="E1405" s="47">
        <f t="shared" si="127"/>
        <v>2.3556735235567353E-3</v>
      </c>
      <c r="F1405" s="46">
        <f>Shiller!E1406</f>
        <v>113.5</v>
      </c>
      <c r="G1405" s="44">
        <f t="shared" si="126"/>
        <v>1.028508670142732</v>
      </c>
      <c r="H1405" s="44">
        <f>'x calcs'!J477</f>
        <v>2.5057338435598164</v>
      </c>
      <c r="I1405" s="43">
        <f t="shared" si="130"/>
        <v>1.0597720163913824</v>
      </c>
      <c r="J1405" s="43">
        <f t="shared" si="131"/>
        <v>1.0268524184473633</v>
      </c>
      <c r="K1405" s="43">
        <f>PCE!B357</f>
        <v>3088.4</v>
      </c>
      <c r="L1405" s="43">
        <f>y!B369</f>
        <v>3929.7</v>
      </c>
      <c r="M1405" s="43">
        <v>1</v>
      </c>
      <c r="N1405" s="48">
        <f t="shared" si="133"/>
        <v>0.78591241061658657</v>
      </c>
      <c r="O1405" s="46">
        <f>Shiller!B1406/Shiller!C1406</f>
        <v>35.375586854460096</v>
      </c>
      <c r="P1405" s="44">
        <f t="shared" si="134"/>
        <v>2.8508670142731951E-2</v>
      </c>
      <c r="Q1405" s="161">
        <f t="shared" si="135"/>
        <v>8.4232970771001856</v>
      </c>
      <c r="R1405" s="43">
        <f>SS!I478</f>
        <v>3</v>
      </c>
      <c r="S1405" s="43">
        <f t="shared" si="136"/>
        <v>4</v>
      </c>
      <c r="T1405" s="46">
        <f t="shared" si="132"/>
        <v>8.2518043985458469</v>
      </c>
      <c r="U1405" s="43">
        <v>8.1165395307281507</v>
      </c>
      <c r="V1405" s="43"/>
    </row>
    <row r="1406" spans="1:22" ht="15.75" x14ac:dyDescent="0.25">
      <c r="A1406" s="43">
        <f t="shared" si="128"/>
        <v>1987</v>
      </c>
      <c r="B1406" s="43">
        <f t="shared" si="129"/>
        <v>7</v>
      </c>
      <c r="C1406" s="46">
        <f>Shiller!B1407</f>
        <v>310.10000000000002</v>
      </c>
      <c r="D1406" s="44">
        <f>Shiller!C1407/12</f>
        <v>0.71388916666666669</v>
      </c>
      <c r="E1406" s="47">
        <f t="shared" si="127"/>
        <v>2.3021256583897667E-3</v>
      </c>
      <c r="F1406" s="46">
        <f>Shiller!E1407</f>
        <v>113.8</v>
      </c>
      <c r="G1406" s="44">
        <f t="shared" si="126"/>
        <v>1.0589689351468694</v>
      </c>
      <c r="H1406" s="44">
        <f>'x calcs'!J478</f>
        <v>2.5097847358121359</v>
      </c>
      <c r="I1406" s="43">
        <f t="shared" si="130"/>
        <v>1.0857329811543102</v>
      </c>
      <c r="J1406" s="43">
        <f t="shared" si="131"/>
        <v>1.0586505479045549</v>
      </c>
      <c r="K1406" s="43">
        <f>PCE!B358</f>
        <v>3110.7</v>
      </c>
      <c r="L1406" s="43">
        <f>y!B370</f>
        <v>3952.9</v>
      </c>
      <c r="M1406" s="43">
        <v>1</v>
      </c>
      <c r="N1406" s="48">
        <f t="shared" si="133"/>
        <v>0.78694123301879626</v>
      </c>
      <c r="O1406" s="46">
        <f>Shiller!B1407/Shiller!C1407</f>
        <v>36.198429494774516</v>
      </c>
      <c r="P1406" s="44">
        <f t="shared" si="134"/>
        <v>5.8968935146869406E-2</v>
      </c>
      <c r="Q1406" s="161">
        <f t="shared" si="135"/>
        <v>8.3993928586702236</v>
      </c>
      <c r="R1406" s="43">
        <f>SS!I479</f>
        <v>4</v>
      </c>
      <c r="S1406" s="43">
        <f t="shared" si="136"/>
        <v>4</v>
      </c>
      <c r="T1406" s="46">
        <f t="shared" si="132"/>
        <v>2.0992111000747795</v>
      </c>
      <c r="U1406" s="43">
        <v>0.78403259508577072</v>
      </c>
      <c r="V1406" s="43"/>
    </row>
    <row r="1407" spans="1:22" ht="15.75" x14ac:dyDescent="0.25">
      <c r="A1407" s="43">
        <f t="shared" si="128"/>
        <v>1987</v>
      </c>
      <c r="B1407" s="43">
        <f t="shared" si="129"/>
        <v>8</v>
      </c>
      <c r="C1407" s="46">
        <f>Shiller!B1408</f>
        <v>329.4</v>
      </c>
      <c r="D1407" s="44">
        <f>Shiller!C1408/12</f>
        <v>0.71777749999999996</v>
      </c>
      <c r="E1407" s="47">
        <f t="shared" si="127"/>
        <v>2.1790452337583487E-3</v>
      </c>
      <c r="F1407" s="46">
        <f>Shiller!E1408</f>
        <v>114.4</v>
      </c>
      <c r="G1407" s="44">
        <f t="shared" si="126"/>
        <v>0.96464782905678315</v>
      </c>
      <c r="H1407" s="44">
        <f>'x calcs'!J479</f>
        <v>2.5105411940261213</v>
      </c>
      <c r="I1407" s="43">
        <f t="shared" si="130"/>
        <v>1.1469123216229808</v>
      </c>
      <c r="J1407" s="43">
        <f t="shared" si="131"/>
        <v>0.96435782488598532</v>
      </c>
      <c r="K1407" s="43">
        <f>PCE!B359</f>
        <v>3147</v>
      </c>
      <c r="L1407" s="43">
        <f>y!B371</f>
        <v>3989.3</v>
      </c>
      <c r="M1407" s="43">
        <v>1</v>
      </c>
      <c r="N1407" s="48">
        <f t="shared" si="133"/>
        <v>0.78886020103777599</v>
      </c>
      <c r="O1407" s="46">
        <f>Shiller!B1408/Shiller!C1408</f>
        <v>38.243048855669059</v>
      </c>
      <c r="P1407" s="44">
        <f t="shared" si="134"/>
        <v>-3.5352170943216854E-2</v>
      </c>
      <c r="Q1407" s="161">
        <f t="shared" si="135"/>
        <v>8.2050394327608682</v>
      </c>
      <c r="R1407" s="43">
        <f>SS!I480</f>
        <v>4</v>
      </c>
      <c r="S1407" s="43">
        <f t="shared" si="136"/>
        <v>4</v>
      </c>
      <c r="T1407" s="46">
        <f t="shared" si="132"/>
        <v>2.0992111000747795</v>
      </c>
      <c r="U1407" s="43">
        <v>0.78403259508577072</v>
      </c>
      <c r="V1407" s="43"/>
    </row>
    <row r="1408" spans="1:22" ht="15.75" x14ac:dyDescent="0.25">
      <c r="A1408" s="43">
        <f t="shared" si="128"/>
        <v>1987</v>
      </c>
      <c r="B1408" s="43">
        <f t="shared" si="129"/>
        <v>9</v>
      </c>
      <c r="C1408" s="46">
        <f>Shiller!B1409</f>
        <v>318.7</v>
      </c>
      <c r="D1408" s="44">
        <f>Shiller!C1409/12</f>
        <v>0.72166666666666668</v>
      </c>
      <c r="E1408" s="47">
        <f t="shared" si="127"/>
        <v>2.2644074887564064E-3</v>
      </c>
      <c r="F1408" s="46">
        <f>Shiller!E1409</f>
        <v>115</v>
      </c>
      <c r="G1408" s="44">
        <f t="shared" si="126"/>
        <v>0.87917355515091711</v>
      </c>
      <c r="H1408" s="44">
        <f>'x calcs'!J480</f>
        <v>2.5112978802393533</v>
      </c>
      <c r="I1408" s="43">
        <f t="shared" si="130"/>
        <v>1.1035346979873022</v>
      </c>
      <c r="J1408" s="43">
        <f t="shared" si="131"/>
        <v>0.87890933119424741</v>
      </c>
      <c r="K1408" s="43">
        <f>PCE!B360</f>
        <v>3142.9</v>
      </c>
      <c r="L1408" s="43">
        <f>y!B372</f>
        <v>4005.9</v>
      </c>
      <c r="M1408" s="43">
        <v>1</v>
      </c>
      <c r="N1408" s="48">
        <f t="shared" si="133"/>
        <v>0.78456776255023841</v>
      </c>
      <c r="O1408" s="46">
        <f>Shiller!B1409/Shiller!C1409</f>
        <v>36.801385681293297</v>
      </c>
      <c r="P1408" s="44">
        <f t="shared" si="134"/>
        <v>-0.12082644484908289</v>
      </c>
      <c r="Q1408" s="161">
        <f t="shared" si="135"/>
        <v>7.7198029096356455</v>
      </c>
      <c r="R1408" s="43">
        <f>SS!I481</f>
        <v>4</v>
      </c>
      <c r="S1408" s="43">
        <f t="shared" si="136"/>
        <v>3</v>
      </c>
      <c r="T1408" s="46">
        <f t="shared" si="132"/>
        <v>2.0992111000747795</v>
      </c>
      <c r="U1408" s="43">
        <v>0.78403259508577072</v>
      </c>
      <c r="V1408" s="43"/>
    </row>
    <row r="1409" spans="1:22" ht="15.75" x14ac:dyDescent="0.25">
      <c r="A1409" s="43">
        <f t="shared" si="128"/>
        <v>1987</v>
      </c>
      <c r="B1409" s="43">
        <f t="shared" si="129"/>
        <v>10</v>
      </c>
      <c r="C1409" s="46">
        <f>Shiller!B1410</f>
        <v>280.2</v>
      </c>
      <c r="D1409" s="44">
        <f>Shiller!C1410/12</f>
        <v>0.72583333333333344</v>
      </c>
      <c r="E1409" s="47">
        <f t="shared" si="127"/>
        <v>2.5904116107542236E-3</v>
      </c>
      <c r="F1409" s="46">
        <f>Shiller!E1410</f>
        <v>115.3</v>
      </c>
      <c r="G1409" s="44">
        <f t="shared" si="126"/>
        <v>0.87620816669285084</v>
      </c>
      <c r="H1409" s="44">
        <f>'x calcs'!J481</f>
        <v>2.512054794520552</v>
      </c>
      <c r="I1409" s="43">
        <f t="shared" si="130"/>
        <v>0.96740809112344051</v>
      </c>
      <c r="J1409" s="43">
        <f t="shared" si="131"/>
        <v>0.87331461034551061</v>
      </c>
      <c r="K1409" s="43">
        <f>PCE!B361</f>
        <v>3151.1</v>
      </c>
      <c r="L1409" s="43">
        <f>y!B373</f>
        <v>4044</v>
      </c>
      <c r="M1409" s="43">
        <v>1</v>
      </c>
      <c r="N1409" s="48">
        <f t="shared" si="133"/>
        <v>0.77920375865479719</v>
      </c>
      <c r="O1409" s="46">
        <f>Shiller!B1410/Shiller!C1410</f>
        <v>32.169919632606195</v>
      </c>
      <c r="P1409" s="44">
        <f t="shared" si="134"/>
        <v>-0.12379183330714916</v>
      </c>
      <c r="Q1409" s="161">
        <f t="shared" si="135"/>
        <v>7.9447148182800476</v>
      </c>
      <c r="R1409" s="43">
        <f>SS!I482</f>
        <v>3</v>
      </c>
      <c r="S1409" s="43">
        <f t="shared" si="136"/>
        <v>3</v>
      </c>
      <c r="T1409" s="46">
        <f t="shared" si="132"/>
        <v>8.2518043985458469</v>
      </c>
      <c r="U1409" s="43">
        <v>0.78403259508577072</v>
      </c>
      <c r="V1409" s="43"/>
    </row>
    <row r="1410" spans="1:22" ht="15.75" x14ac:dyDescent="0.25">
      <c r="A1410" s="43">
        <f t="shared" si="128"/>
        <v>1987</v>
      </c>
      <c r="B1410" s="43">
        <f t="shared" si="129"/>
        <v>11</v>
      </c>
      <c r="C1410" s="46">
        <f>Shiller!B1411</f>
        <v>245</v>
      </c>
      <c r="D1410" s="44">
        <f>Shiller!C1411/12</f>
        <v>0.73</v>
      </c>
      <c r="E1410" s="47">
        <f t="shared" si="127"/>
        <v>2.9795918367346939E-3</v>
      </c>
      <c r="F1410" s="46">
        <f>Shiller!E1411</f>
        <v>115.4</v>
      </c>
      <c r="G1410" s="44">
        <f t="shared" si="126"/>
        <v>0.9866530612244897</v>
      </c>
      <c r="H1410" s="44">
        <f>'x calcs'!J482</f>
        <v>2.5204027560290454</v>
      </c>
      <c r="I1410" s="43">
        <f t="shared" si="130"/>
        <v>0.84234563499297788</v>
      </c>
      <c r="J1410" s="43">
        <f t="shared" si="131"/>
        <v>0.98339498342730769</v>
      </c>
      <c r="K1410" s="43">
        <f>PCE!B362</f>
        <v>3160.9</v>
      </c>
      <c r="L1410" s="43">
        <f>y!B374</f>
        <v>4069.7</v>
      </c>
      <c r="M1410" s="43">
        <v>1</v>
      </c>
      <c r="N1410" s="48">
        <f t="shared" si="133"/>
        <v>0.77669115659630938</v>
      </c>
      <c r="O1410" s="46">
        <f>Shiller!B1411/Shiller!C1411</f>
        <v>27.968036529680365</v>
      </c>
      <c r="P1410" s="44">
        <f t="shared" si="134"/>
        <v>-1.3346938775510298E-2</v>
      </c>
      <c r="Q1410" s="161">
        <f t="shared" si="135"/>
        <v>8.6470886988231364</v>
      </c>
      <c r="R1410" s="43">
        <f>SS!I483</f>
        <v>3</v>
      </c>
      <c r="S1410" s="43">
        <f t="shared" si="136"/>
        <v>3</v>
      </c>
      <c r="T1410" s="46">
        <f t="shared" si="132"/>
        <v>8.2518043985458469</v>
      </c>
      <c r="U1410" s="43">
        <v>0.78403259508577072</v>
      </c>
      <c r="V1410" s="43"/>
    </row>
    <row r="1411" spans="1:22" ht="15.75" x14ac:dyDescent="0.25">
      <c r="A1411" s="43">
        <f t="shared" si="128"/>
        <v>1987</v>
      </c>
      <c r="B1411" s="43">
        <f t="shared" si="129"/>
        <v>12</v>
      </c>
      <c r="C1411" s="46">
        <f>Shiller!B1412</f>
        <v>241</v>
      </c>
      <c r="D1411" s="44">
        <f>Shiller!C1412/12</f>
        <v>0.73416666666666675</v>
      </c>
      <c r="E1411" s="47">
        <f t="shared" si="127"/>
        <v>3.0463347164591983E-3</v>
      </c>
      <c r="F1411" s="46">
        <f>Shiller!E1412</f>
        <v>115.4</v>
      </c>
      <c r="G1411" s="44">
        <f t="shared" si="126"/>
        <v>1.0397702988962489</v>
      </c>
      <c r="H1411" s="44">
        <f>'x calcs'!J483</f>
        <v>2.5287784591542817</v>
      </c>
      <c r="I1411" s="43">
        <f t="shared" si="130"/>
        <v>0.82584862558625027</v>
      </c>
      <c r="J1411" s="43">
        <f t="shared" si="131"/>
        <v>1.0363365097023578</v>
      </c>
      <c r="K1411" s="43">
        <f>PCE!B363</f>
        <v>3190.9</v>
      </c>
      <c r="L1411" s="43">
        <f>y!B375</f>
        <v>4121.7</v>
      </c>
      <c r="M1411" s="43">
        <v>1</v>
      </c>
      <c r="N1411" s="48">
        <f t="shared" si="133"/>
        <v>0.77417085183298162</v>
      </c>
      <c r="O1411" s="46">
        <f>Shiller!B1412/Shiller!C1412</f>
        <v>27.355278093076048</v>
      </c>
      <c r="P1411" s="44">
        <f t="shared" si="134"/>
        <v>3.9770298896248946E-2</v>
      </c>
      <c r="Q1411" s="161">
        <f t="shared" si="135"/>
        <v>8.2935288125526618</v>
      </c>
      <c r="R1411" s="43">
        <f>SS!I484</f>
        <v>3</v>
      </c>
      <c r="S1411" s="43">
        <f t="shared" si="136"/>
        <v>3</v>
      </c>
      <c r="T1411" s="46">
        <f t="shared" si="132"/>
        <v>8.2518043985458469</v>
      </c>
      <c r="U1411" s="43">
        <v>0.78403259508577072</v>
      </c>
      <c r="V1411" s="43"/>
    </row>
    <row r="1412" spans="1:22" ht="15.75" x14ac:dyDescent="0.25">
      <c r="A1412" s="43">
        <f t="shared" si="128"/>
        <v>1988</v>
      </c>
      <c r="B1412" s="43">
        <f t="shared" si="129"/>
        <v>1</v>
      </c>
      <c r="C1412" s="46">
        <f>Shiller!B1413</f>
        <v>250.5</v>
      </c>
      <c r="D1412" s="44">
        <f>Shiller!C1413/12</f>
        <v>0.73805583333333324</v>
      </c>
      <c r="E1412" s="47">
        <f t="shared" si="127"/>
        <v>2.9463306719893544E-3</v>
      </c>
      <c r="F1412" s="46">
        <f>Shiller!E1413</f>
        <v>115.7</v>
      </c>
      <c r="G1412" s="44">
        <f t="shared" si="126"/>
        <v>1.0306209813705922</v>
      </c>
      <c r="H1412" s="44">
        <f>'x calcs'!J484</f>
        <v>2.5371819960861091</v>
      </c>
      <c r="I1412" s="43">
        <f t="shared" si="130"/>
        <v>0.85334127084388045</v>
      </c>
      <c r="J1412" s="43">
        <f t="shared" si="131"/>
        <v>1.0314890798879786</v>
      </c>
      <c r="K1412" s="43">
        <f>PCE!B364</f>
        <v>3230.7</v>
      </c>
      <c r="L1412" s="43">
        <f>y!B376</f>
        <v>4131.1000000000004</v>
      </c>
      <c r="M1412" s="43">
        <v>1</v>
      </c>
      <c r="N1412" s="48">
        <f t="shared" si="133"/>
        <v>0.78204352351673878</v>
      </c>
      <c r="O1412" s="46">
        <f>Shiller!B1413/Shiller!C1413</f>
        <v>28.283768052778303</v>
      </c>
      <c r="P1412" s="44">
        <f t="shared" si="134"/>
        <v>3.0620981370592215E-2</v>
      </c>
      <c r="Q1412" s="161">
        <f t="shared" si="135"/>
        <v>9.6874574613741089</v>
      </c>
      <c r="R1412" s="43">
        <f>SS!I485</f>
        <v>3</v>
      </c>
      <c r="S1412" s="43">
        <f t="shared" si="136"/>
        <v>3</v>
      </c>
      <c r="T1412" s="46">
        <f t="shared" si="132"/>
        <v>8.2518043985458469</v>
      </c>
      <c r="U1412" s="43">
        <v>0.9012358653629482</v>
      </c>
      <c r="V1412" s="43"/>
    </row>
    <row r="1413" spans="1:22" ht="15.75" x14ac:dyDescent="0.25">
      <c r="A1413" s="43">
        <f t="shared" si="128"/>
        <v>1988</v>
      </c>
      <c r="B1413" s="43">
        <f t="shared" si="129"/>
        <v>2</v>
      </c>
      <c r="C1413" s="46">
        <f>Shiller!B1414</f>
        <v>258.10000000000002</v>
      </c>
      <c r="D1413" s="44">
        <f>Shiller!C1414/12</f>
        <v>0.74194416666666674</v>
      </c>
      <c r="E1413" s="47">
        <f t="shared" si="127"/>
        <v>2.8746383830556633E-3</v>
      </c>
      <c r="F1413" s="46">
        <f>Shiller!E1414</f>
        <v>116</v>
      </c>
      <c r="G1413" s="44">
        <f t="shared" si="126"/>
        <v>1.0279023665983229</v>
      </c>
      <c r="H1413" s="44">
        <f>'x calcs'!J485</f>
        <v>2.5350405936691263</v>
      </c>
      <c r="I1413" s="43">
        <f t="shared" si="130"/>
        <v>0.8776979767332308</v>
      </c>
      <c r="J1413" s="43">
        <f t="shared" si="131"/>
        <v>1.028768229204293</v>
      </c>
      <c r="K1413" s="43">
        <f>PCE!B365</f>
        <v>3238.5</v>
      </c>
      <c r="L1413" s="43">
        <f>y!B377</f>
        <v>4153.5</v>
      </c>
      <c r="M1413" s="43">
        <v>1</v>
      </c>
      <c r="N1413" s="48">
        <f t="shared" si="133"/>
        <v>0.77970386421090643</v>
      </c>
      <c r="O1413" s="46">
        <f>Shiller!B1414/Shiller!C1414</f>
        <v>28.989153496500748</v>
      </c>
      <c r="P1413" s="44">
        <f t="shared" si="134"/>
        <v>2.7902366598322903E-2</v>
      </c>
      <c r="Q1413" s="161">
        <f t="shared" si="135"/>
        <v>8.984936924248748</v>
      </c>
      <c r="R1413" s="43">
        <f>SS!I486</f>
        <v>3</v>
      </c>
      <c r="S1413" s="43">
        <f t="shared" si="136"/>
        <v>3</v>
      </c>
      <c r="T1413" s="46">
        <f t="shared" si="132"/>
        <v>8.2518043985458469</v>
      </c>
      <c r="U1413" s="43">
        <v>0.9012358653629482</v>
      </c>
      <c r="V1413" s="43"/>
    </row>
    <row r="1414" spans="1:22" ht="15.75" x14ac:dyDescent="0.25">
      <c r="A1414" s="43">
        <f t="shared" si="128"/>
        <v>1988</v>
      </c>
      <c r="B1414" s="43">
        <f t="shared" si="129"/>
        <v>3</v>
      </c>
      <c r="C1414" s="46">
        <f>Shiller!B1415</f>
        <v>265.7</v>
      </c>
      <c r="D1414" s="44">
        <f>Shiller!C1415/12</f>
        <v>0.74583333333333324</v>
      </c>
      <c r="E1414" s="47">
        <f t="shared" si="127"/>
        <v>2.8070505582737421E-3</v>
      </c>
      <c r="F1414" s="46">
        <f>Shiller!E1415</f>
        <v>116.5</v>
      </c>
      <c r="G1414" s="44">
        <f t="shared" si="126"/>
        <v>0.98607571200940747</v>
      </c>
      <c r="H1414" s="44">
        <f>'x calcs'!J486</f>
        <v>2.5329009986133491</v>
      </c>
      <c r="I1414" s="43">
        <f t="shared" si="130"/>
        <v>0.90042472900738901</v>
      </c>
      <c r="J1414" s="43">
        <f t="shared" si="131"/>
        <v>0.98690629984829015</v>
      </c>
      <c r="K1414" s="43">
        <f>PCE!B366</f>
        <v>3277.8</v>
      </c>
      <c r="L1414" s="43">
        <f>y!B378</f>
        <v>4176.7</v>
      </c>
      <c r="M1414" s="43">
        <v>1</v>
      </c>
      <c r="N1414" s="48">
        <f t="shared" si="133"/>
        <v>0.78478224435559185</v>
      </c>
      <c r="O1414" s="46">
        <f>Shiller!B1415/Shiller!C1415</f>
        <v>29.687150837988828</v>
      </c>
      <c r="P1414" s="44">
        <f t="shared" si="134"/>
        <v>-1.3924287990592532E-2</v>
      </c>
      <c r="Q1414" s="161">
        <f t="shared" si="135"/>
        <v>9.8550113933909902</v>
      </c>
      <c r="R1414" s="43">
        <f>SS!I487</f>
        <v>3</v>
      </c>
      <c r="S1414" s="43">
        <f t="shared" si="136"/>
        <v>3</v>
      </c>
      <c r="T1414" s="46">
        <f t="shared" si="132"/>
        <v>8.2518043985458469</v>
      </c>
      <c r="U1414" s="43">
        <v>0.9012358653629482</v>
      </c>
      <c r="V1414" s="43"/>
    </row>
    <row r="1415" spans="1:22" ht="15.75" x14ac:dyDescent="0.25">
      <c r="A1415" s="43">
        <f t="shared" si="128"/>
        <v>1988</v>
      </c>
      <c r="B1415" s="43">
        <f t="shared" si="129"/>
        <v>4</v>
      </c>
      <c r="C1415" s="46">
        <f>Shiller!B1416</f>
        <v>262.60000000000002</v>
      </c>
      <c r="D1415" s="44">
        <f>Shiller!C1416/12</f>
        <v>0.75361083333333323</v>
      </c>
      <c r="E1415" s="47">
        <f t="shared" si="127"/>
        <v>2.8698051535922817E-3</v>
      </c>
      <c r="F1415" s="46">
        <f>Shiller!E1416</f>
        <v>117.1</v>
      </c>
      <c r="G1415" s="44">
        <f t="shared" si="126"/>
        <v>0.9747973383324422</v>
      </c>
      <c r="H1415" s="44">
        <f>'x calcs'!J487</f>
        <v>2.5307632093933496</v>
      </c>
      <c r="I1415" s="43">
        <f t="shared" si="130"/>
        <v>0.88610729985833792</v>
      </c>
      <c r="J1415" s="43">
        <f t="shared" si="131"/>
        <v>0.97336858206690335</v>
      </c>
      <c r="K1415" s="43">
        <f>PCE!B367</f>
        <v>3280.4</v>
      </c>
      <c r="L1415" s="43">
        <f>y!B379</f>
        <v>4206.7</v>
      </c>
      <c r="M1415" s="43">
        <v>1</v>
      </c>
      <c r="N1415" s="48">
        <f t="shared" si="133"/>
        <v>0.77980364656381496</v>
      </c>
      <c r="O1415" s="46">
        <f>Shiller!B1416/Shiller!C1416</f>
        <v>29.037976055280527</v>
      </c>
      <c r="P1415" s="44">
        <f t="shared" si="134"/>
        <v>-2.5202661667557802E-2</v>
      </c>
      <c r="Q1415" s="161">
        <f t="shared" si="135"/>
        <v>8.9917196000152533</v>
      </c>
      <c r="R1415" s="43">
        <f>SS!I488</f>
        <v>3</v>
      </c>
      <c r="S1415" s="43">
        <f t="shared" si="136"/>
        <v>3</v>
      </c>
      <c r="T1415" s="46">
        <f t="shared" si="132"/>
        <v>8.2518043985458469</v>
      </c>
      <c r="U1415" s="43">
        <v>0.9012358653629482</v>
      </c>
      <c r="V1415" s="43"/>
    </row>
    <row r="1416" spans="1:22" ht="15.75" x14ac:dyDescent="0.25">
      <c r="A1416" s="43">
        <f t="shared" si="128"/>
        <v>1988</v>
      </c>
      <c r="B1416" s="43">
        <f t="shared" si="129"/>
        <v>5</v>
      </c>
      <c r="C1416" s="46">
        <f>Shiller!B1417</f>
        <v>256.10000000000002</v>
      </c>
      <c r="D1416" s="44">
        <f>Shiller!C1417/12</f>
        <v>0.76138916666666667</v>
      </c>
      <c r="E1416" s="47">
        <f t="shared" si="127"/>
        <v>2.973015098268905E-3</v>
      </c>
      <c r="F1416" s="46">
        <f>Shiller!E1417</f>
        <v>117.5</v>
      </c>
      <c r="G1416" s="44">
        <f t="shared" ref="G1416:G1479" si="137">E1416+(C1417/F1417)/(C1416/F1416)</f>
        <v>1.055503144351275</v>
      </c>
      <c r="H1416" s="44">
        <f>'x calcs'!J488</f>
        <v>2.5344889676096716</v>
      </c>
      <c r="I1416" s="43">
        <f t="shared" si="130"/>
        <v>0.85996605072647359</v>
      </c>
      <c r="J1416" s="43">
        <f t="shared" si="131"/>
        <v>1.0539559003793713</v>
      </c>
      <c r="K1416" s="43">
        <f>PCE!B368</f>
        <v>3311</v>
      </c>
      <c r="L1416" s="43">
        <f>y!B380</f>
        <v>4222.3</v>
      </c>
      <c r="M1416" s="43">
        <v>1</v>
      </c>
      <c r="N1416" s="48">
        <f t="shared" si="133"/>
        <v>0.78416976529379723</v>
      </c>
      <c r="O1416" s="46">
        <f>Shiller!B1417/Shiller!C1417</f>
        <v>28.029905862858133</v>
      </c>
      <c r="P1416" s="44">
        <f t="shared" si="134"/>
        <v>5.5503144351275013E-2</v>
      </c>
      <c r="Q1416" s="161">
        <f t="shared" si="135"/>
        <v>10.212162097970429</v>
      </c>
      <c r="R1416" s="43">
        <f>SS!I489</f>
        <v>3</v>
      </c>
      <c r="S1416" s="43">
        <f t="shared" si="136"/>
        <v>3</v>
      </c>
      <c r="T1416" s="46">
        <f t="shared" si="132"/>
        <v>8.2518043985458469</v>
      </c>
      <c r="U1416" s="43">
        <v>0.9012358653629482</v>
      </c>
      <c r="V1416" s="43"/>
    </row>
    <row r="1417" spans="1:22" ht="15.75" x14ac:dyDescent="0.25">
      <c r="A1417" s="43">
        <f t="shared" si="128"/>
        <v>1988</v>
      </c>
      <c r="B1417" s="43">
        <f t="shared" si="129"/>
        <v>6</v>
      </c>
      <c r="C1417" s="46">
        <f>Shiller!B1418</f>
        <v>270.7</v>
      </c>
      <c r="D1417" s="44">
        <f>Shiller!C1418/12</f>
        <v>0.76916666666666667</v>
      </c>
      <c r="E1417" s="47">
        <f t="shared" ref="E1417:E1480" si="138">D1417/C1417</f>
        <v>2.8413988425070803E-3</v>
      </c>
      <c r="F1417" s="46">
        <f>Shiller!E1418</f>
        <v>118</v>
      </c>
      <c r="G1417" s="44">
        <f t="shared" si="137"/>
        <v>0.99273632666676026</v>
      </c>
      <c r="H1417" s="44">
        <f>'x calcs'!J489</f>
        <v>2.5382202108410414</v>
      </c>
      <c r="I1417" s="43">
        <f t="shared" si="130"/>
        <v>0.90380960123630405</v>
      </c>
      <c r="J1417" s="43">
        <f t="shared" si="131"/>
        <v>0.99128115790975657</v>
      </c>
      <c r="K1417" s="43">
        <f>PCE!B369</f>
        <v>3335.6</v>
      </c>
      <c r="L1417" s="43">
        <f>y!B381</f>
        <v>4254.3999999999996</v>
      </c>
      <c r="M1417" s="43">
        <v>1</v>
      </c>
      <c r="N1417" s="48">
        <f t="shared" si="133"/>
        <v>0.78403535163595339</v>
      </c>
      <c r="O1417" s="46">
        <f>Shiller!B1418/Shiller!C1418</f>
        <v>29.328277356446367</v>
      </c>
      <c r="P1417" s="44">
        <f t="shared" si="134"/>
        <v>-7.2636733332397396E-3</v>
      </c>
      <c r="Q1417" s="161">
        <f t="shared" si="135"/>
        <v>9.802310462408796</v>
      </c>
      <c r="R1417" s="43">
        <f>SS!I490</f>
        <v>3</v>
      </c>
      <c r="S1417" s="43">
        <f t="shared" si="136"/>
        <v>3</v>
      </c>
      <c r="T1417" s="46">
        <f t="shared" si="132"/>
        <v>8.2518043985458469</v>
      </c>
      <c r="U1417" s="43">
        <v>0.9012358653629482</v>
      </c>
      <c r="V1417" s="43"/>
    </row>
    <row r="1418" spans="1:22" ht="15.75" x14ac:dyDescent="0.25">
      <c r="A1418" s="43">
        <f t="shared" ref="A1418:A1481" si="139">IF(B1418=1,A1417+1,A1417)</f>
        <v>1988</v>
      </c>
      <c r="B1418" s="43">
        <f t="shared" ref="B1418:B1481" si="140">IF(B1417=12,1,B1417+1)</f>
        <v>7</v>
      </c>
      <c r="C1418" s="46">
        <f>Shiller!B1419</f>
        <v>269.10000000000002</v>
      </c>
      <c r="D1418" s="44">
        <f>Shiller!C1419/12</f>
        <v>0.77555583333333333</v>
      </c>
      <c r="E1418" s="47">
        <f t="shared" si="138"/>
        <v>2.882035798340146E-3</v>
      </c>
      <c r="F1418" s="46">
        <f>Shiller!E1419</f>
        <v>118.5</v>
      </c>
      <c r="G1418" s="44">
        <f t="shared" si="137"/>
        <v>0.97869778015628395</v>
      </c>
      <c r="H1418" s="44">
        <f>'x calcs'!J490</f>
        <v>2.5419569471624306</v>
      </c>
      <c r="I1418" s="43">
        <f t="shared" si="130"/>
        <v>0.89336134448867921</v>
      </c>
      <c r="J1418" s="43">
        <f t="shared" si="131"/>
        <v>0.97835245429050777</v>
      </c>
      <c r="K1418" s="43">
        <f>PCE!B370</f>
        <v>3359.3</v>
      </c>
      <c r="L1418" s="43">
        <f>y!B382</f>
        <v>4293.8999999999996</v>
      </c>
      <c r="M1418" s="43">
        <v>1</v>
      </c>
      <c r="N1418" s="48">
        <f t="shared" si="133"/>
        <v>0.78234239269661621</v>
      </c>
      <c r="O1418" s="46">
        <f>Shiller!B1419/Shiller!C1419</f>
        <v>28.914746090706988</v>
      </c>
      <c r="P1418" s="44">
        <f t="shared" si="134"/>
        <v>-2.1302219843716053E-2</v>
      </c>
      <c r="Q1418" s="161">
        <f t="shared" si="135"/>
        <v>9.5653797109278251</v>
      </c>
      <c r="R1418" s="43">
        <f>SS!I491</f>
        <v>3</v>
      </c>
      <c r="S1418" s="43">
        <f t="shared" si="136"/>
        <v>3</v>
      </c>
      <c r="T1418" s="46">
        <f t="shared" si="132"/>
        <v>8.2518043985458469</v>
      </c>
      <c r="U1418" s="43">
        <v>1.5067569754644738</v>
      </c>
      <c r="V1418" s="43"/>
    </row>
    <row r="1419" spans="1:22" ht="15.75" x14ac:dyDescent="0.25">
      <c r="A1419" s="43">
        <f t="shared" si="139"/>
        <v>1988</v>
      </c>
      <c r="B1419" s="43">
        <f t="shared" si="140"/>
        <v>8</v>
      </c>
      <c r="C1419" s="46">
        <f>Shiller!B1420</f>
        <v>263.7</v>
      </c>
      <c r="D1419" s="44">
        <f>Shiller!C1420/12</f>
        <v>0.78194416666666677</v>
      </c>
      <c r="E1419" s="47">
        <f t="shared" si="138"/>
        <v>2.96527935785615E-3</v>
      </c>
      <c r="F1419" s="46">
        <f>Shiller!E1420</f>
        <v>119</v>
      </c>
      <c r="G1419" s="44">
        <f t="shared" si="137"/>
        <v>1.0124850009517399</v>
      </c>
      <c r="H1419" s="44">
        <f>'x calcs'!J491</f>
        <v>2.5428568242544505</v>
      </c>
      <c r="I1419" s="43">
        <f t="shared" si="130"/>
        <v>0.87144756457309747</v>
      </c>
      <c r="J1419" s="43">
        <f t="shared" si="131"/>
        <v>1.0121277477777746</v>
      </c>
      <c r="K1419" s="43">
        <f>PCE!B371</f>
        <v>3384.3</v>
      </c>
      <c r="L1419" s="43">
        <f>y!B383</f>
        <v>4317.7</v>
      </c>
      <c r="M1419" s="43">
        <v>1</v>
      </c>
      <c r="N1419" s="48">
        <f t="shared" si="133"/>
        <v>0.7838200893994488</v>
      </c>
      <c r="O1419" s="46">
        <f>Shiller!B1420/Shiller!C1420</f>
        <v>28.103029521502492</v>
      </c>
      <c r="P1419" s="44">
        <f t="shared" si="134"/>
        <v>1.2485000951739877E-2</v>
      </c>
      <c r="Q1419" s="161">
        <f t="shared" si="135"/>
        <v>10.11665446675619</v>
      </c>
      <c r="R1419" s="43">
        <f>SS!I492</f>
        <v>3</v>
      </c>
      <c r="S1419" s="43">
        <f t="shared" si="136"/>
        <v>3</v>
      </c>
      <c r="T1419" s="46">
        <f t="shared" si="132"/>
        <v>8.2518043985458469</v>
      </c>
      <c r="U1419" s="43">
        <v>1.5067569754644738</v>
      </c>
      <c r="V1419" s="43"/>
    </row>
    <row r="1420" spans="1:22" ht="15.75" x14ac:dyDescent="0.25">
      <c r="A1420" s="43">
        <f t="shared" si="139"/>
        <v>1988</v>
      </c>
      <c r="B1420" s="43">
        <f t="shared" si="140"/>
        <v>9</v>
      </c>
      <c r="C1420" s="46">
        <f>Shiller!B1421</f>
        <v>268</v>
      </c>
      <c r="D1420" s="44">
        <f>Shiller!C1421/12</f>
        <v>0.78833333333333344</v>
      </c>
      <c r="E1420" s="47">
        <f t="shared" si="138"/>
        <v>2.9415422885572143E-3</v>
      </c>
      <c r="F1420" s="46">
        <f>Shiller!E1421</f>
        <v>119.8</v>
      </c>
      <c r="G1420" s="44">
        <f t="shared" si="137"/>
        <v>1.0345716612445262</v>
      </c>
      <c r="H1420" s="44">
        <f>'x calcs'!J492</f>
        <v>2.5437570199115749</v>
      </c>
      <c r="I1420" s="43">
        <f t="shared" si="130"/>
        <v>0.87943217536311336</v>
      </c>
      <c r="J1420" s="43">
        <f t="shared" si="131"/>
        <v>1.0342065835481995</v>
      </c>
      <c r="K1420" s="43">
        <f>PCE!B372</f>
        <v>3391.4</v>
      </c>
      <c r="L1420" s="43">
        <f>y!B384</f>
        <v>4345.2</v>
      </c>
      <c r="M1420" s="43">
        <v>1</v>
      </c>
      <c r="N1420" s="48">
        <f t="shared" si="133"/>
        <v>0.7804934180244868</v>
      </c>
      <c r="O1420" s="46">
        <f>Shiller!B1421/Shiller!C1421</f>
        <v>28.329809725158558</v>
      </c>
      <c r="P1420" s="44">
        <f t="shared" si="134"/>
        <v>3.4571661244526153E-2</v>
      </c>
      <c r="Q1420" s="161">
        <f t="shared" si="135"/>
        <v>9.3457700246476385</v>
      </c>
      <c r="R1420" s="43">
        <f>SS!I493</f>
        <v>3</v>
      </c>
      <c r="S1420" s="43">
        <f t="shared" si="136"/>
        <v>3</v>
      </c>
      <c r="T1420" s="46">
        <f t="shared" si="132"/>
        <v>8.2518043985458469</v>
      </c>
      <c r="U1420" s="43">
        <v>1.5067569754644738</v>
      </c>
      <c r="V1420" s="43"/>
    </row>
    <row r="1421" spans="1:22" ht="15.75" x14ac:dyDescent="0.25">
      <c r="A1421" s="43">
        <f t="shared" si="139"/>
        <v>1988</v>
      </c>
      <c r="B1421" s="43">
        <f t="shared" si="140"/>
        <v>10</v>
      </c>
      <c r="C1421" s="46">
        <f>Shiller!B1422</f>
        <v>277.39999999999998</v>
      </c>
      <c r="D1421" s="44">
        <f>Shiller!C1422/12</f>
        <v>0.79583333333333339</v>
      </c>
      <c r="E1421" s="47">
        <f t="shared" si="138"/>
        <v>2.8689017063205963E-3</v>
      </c>
      <c r="F1421" s="46">
        <f>Shiller!E1422</f>
        <v>120.2</v>
      </c>
      <c r="G1421" s="44">
        <f t="shared" si="137"/>
        <v>0.97898544764021234</v>
      </c>
      <c r="H1421" s="44">
        <f>'x calcs'!J493</f>
        <v>2.5446575342465794</v>
      </c>
      <c r="I1421" s="43">
        <f t="shared" si="130"/>
        <v>0.90692765861089808</v>
      </c>
      <c r="J1421" s="43">
        <f t="shared" si="131"/>
        <v>0.97708118504373209</v>
      </c>
      <c r="K1421" s="43">
        <f>PCE!B373</f>
        <v>3430.4</v>
      </c>
      <c r="L1421" s="43">
        <f>y!B385</f>
        <v>4383.8999999999996</v>
      </c>
      <c r="M1421" s="43">
        <v>1</v>
      </c>
      <c r="N1421" s="48">
        <f t="shared" si="133"/>
        <v>0.78249960081206238</v>
      </c>
      <c r="O1421" s="46">
        <f>Shiller!B1422/Shiller!C1422</f>
        <v>29.047120418848163</v>
      </c>
      <c r="P1421" s="44">
        <f t="shared" si="134"/>
        <v>-2.1014552359787664E-2</v>
      </c>
      <c r="Q1421" s="161">
        <f t="shared" si="135"/>
        <v>9.5597763415208128</v>
      </c>
      <c r="R1421" s="43">
        <f>SS!I494</f>
        <v>3</v>
      </c>
      <c r="S1421" s="43">
        <f t="shared" si="136"/>
        <v>3</v>
      </c>
      <c r="T1421" s="46">
        <f t="shared" si="132"/>
        <v>8.2518043985458469</v>
      </c>
      <c r="U1421" s="43">
        <v>1.5067569754644738</v>
      </c>
      <c r="V1421" s="43"/>
    </row>
    <row r="1422" spans="1:22" ht="15.75" x14ac:dyDescent="0.25">
      <c r="A1422" s="43">
        <f t="shared" si="139"/>
        <v>1988</v>
      </c>
      <c r="B1422" s="43">
        <f t="shared" si="140"/>
        <v>11</v>
      </c>
      <c r="C1422" s="46">
        <f>Shiller!B1423</f>
        <v>271</v>
      </c>
      <c r="D1422" s="44">
        <f>Shiller!C1423/12</f>
        <v>0.80333333333333334</v>
      </c>
      <c r="E1422" s="47">
        <f t="shared" si="138"/>
        <v>2.964329643296433E-3</v>
      </c>
      <c r="F1422" s="46">
        <f>Shiller!E1423</f>
        <v>120.3</v>
      </c>
      <c r="G1422" s="44">
        <f t="shared" si="137"/>
        <v>1.0215660965738287</v>
      </c>
      <c r="H1422" s="44">
        <f>'x calcs'!J494</f>
        <v>2.5496314975666858</v>
      </c>
      <c r="I1422" s="43">
        <f t="shared" si="130"/>
        <v>0.88354006511717542</v>
      </c>
      <c r="J1422" s="43">
        <f t="shared" si="131"/>
        <v>1.0195789514387992</v>
      </c>
      <c r="K1422" s="43">
        <f>PCE!B374</f>
        <v>3447</v>
      </c>
      <c r="L1422" s="43">
        <f>y!B386</f>
        <v>4396</v>
      </c>
      <c r="M1422" s="43">
        <v>1</v>
      </c>
      <c r="N1422" s="48">
        <f t="shared" si="133"/>
        <v>0.78412192902638767</v>
      </c>
      <c r="O1422" s="46">
        <f>Shiller!B1423/Shiller!C1423</f>
        <v>28.112033195020746</v>
      </c>
      <c r="P1422" s="44">
        <f t="shared" si="134"/>
        <v>2.1566096573828686E-2</v>
      </c>
      <c r="Q1422" s="161">
        <f t="shared" si="135"/>
        <v>10.177910142411088</v>
      </c>
      <c r="R1422" s="43">
        <f>SS!I495</f>
        <v>3</v>
      </c>
      <c r="S1422" s="43">
        <f t="shared" si="136"/>
        <v>3</v>
      </c>
      <c r="T1422" s="46">
        <f t="shared" si="132"/>
        <v>8.2518043985458469</v>
      </c>
      <c r="U1422" s="43">
        <v>1.5067569754644738</v>
      </c>
      <c r="V1422" s="43"/>
    </row>
    <row r="1423" spans="1:22" ht="15.75" x14ac:dyDescent="0.25">
      <c r="A1423" s="43">
        <f t="shared" si="139"/>
        <v>1988</v>
      </c>
      <c r="B1423" s="43">
        <f t="shared" si="140"/>
        <v>12</v>
      </c>
      <c r="C1423" s="46">
        <f>Shiller!B1424</f>
        <v>276.5</v>
      </c>
      <c r="D1423" s="44">
        <f>Shiller!C1424/12</f>
        <v>0.81083333333333341</v>
      </c>
      <c r="E1423" s="47">
        <f t="shared" si="138"/>
        <v>2.9324894514767934E-3</v>
      </c>
      <c r="F1423" s="46">
        <f>Shiller!E1424</f>
        <v>120.5</v>
      </c>
      <c r="G1423" s="44">
        <f t="shared" si="137"/>
        <v>1.0300064931218702</v>
      </c>
      <c r="H1423" s="44">
        <f>'x calcs'!J495</f>
        <v>2.5546151833389401</v>
      </c>
      <c r="I1423" s="43">
        <f t="shared" si="130"/>
        <v>0.89821974914027125</v>
      </c>
      <c r="J1423" s="43">
        <f t="shared" si="131"/>
        <v>1.0280028198749058</v>
      </c>
      <c r="K1423" s="43">
        <f>PCE!B375</f>
        <v>3476.3</v>
      </c>
      <c r="L1423" s="43">
        <f>y!B387</f>
        <v>4434.8</v>
      </c>
      <c r="M1423" s="43">
        <v>1</v>
      </c>
      <c r="N1423" s="48">
        <f t="shared" si="133"/>
        <v>0.7838684946333544</v>
      </c>
      <c r="O1423" s="46">
        <f>Shiller!B1424/Shiller!C1424</f>
        <v>28.417266187050359</v>
      </c>
      <c r="P1423" s="44">
        <f t="shared" si="134"/>
        <v>3.0006493121870204E-2</v>
      </c>
      <c r="Q1423" s="161">
        <f t="shared" si="135"/>
        <v>10.034595203437496</v>
      </c>
      <c r="R1423" s="43">
        <f>SS!I496</f>
        <v>3</v>
      </c>
      <c r="S1423" s="43">
        <f t="shared" si="136"/>
        <v>3</v>
      </c>
      <c r="T1423" s="46">
        <f t="shared" si="132"/>
        <v>8.2518043985458469</v>
      </c>
      <c r="U1423" s="43">
        <v>1.5067569754644738</v>
      </c>
      <c r="V1423" s="43"/>
    </row>
    <row r="1424" spans="1:22" ht="15.75" x14ac:dyDescent="0.25">
      <c r="A1424" s="43">
        <f t="shared" si="139"/>
        <v>1989</v>
      </c>
      <c r="B1424" s="43">
        <f t="shared" si="140"/>
        <v>1</v>
      </c>
      <c r="C1424" s="46">
        <f>Shiller!B1425</f>
        <v>285.39999999999998</v>
      </c>
      <c r="D1424" s="44">
        <f>Shiller!C1425/12</f>
        <v>0.81777750000000005</v>
      </c>
      <c r="E1424" s="47">
        <f t="shared" si="138"/>
        <v>2.8653731604765245E-3</v>
      </c>
      <c r="F1424" s="46">
        <f>Shiller!E1425</f>
        <v>121.1</v>
      </c>
      <c r="G1424" s="44">
        <f t="shared" si="137"/>
        <v>1.0287627747759378</v>
      </c>
      <c r="H1424" s="44">
        <f>'x calcs'!J496</f>
        <v>2.5596086105675186</v>
      </c>
      <c r="I1424" s="43">
        <f t="shared" si="130"/>
        <v>0.92073841504406739</v>
      </c>
      <c r="J1424" s="43">
        <f t="shared" si="131"/>
        <v>1.0275473048359385</v>
      </c>
      <c r="K1424" s="43">
        <f>PCE!B376</f>
        <v>3499.9</v>
      </c>
      <c r="L1424" s="43">
        <f>y!B388</f>
        <v>4499.7</v>
      </c>
      <c r="M1424" s="43">
        <v>1</v>
      </c>
      <c r="N1424" s="48">
        <f t="shared" si="133"/>
        <v>0.77780740938284776</v>
      </c>
      <c r="O1424" s="46">
        <f>Shiller!B1425/Shiller!C1425</f>
        <v>29.082890313481759</v>
      </c>
      <c r="P1424" s="44">
        <f t="shared" si="134"/>
        <v>2.8762774775937805E-2</v>
      </c>
      <c r="Q1424" s="161">
        <f t="shared" si="135"/>
        <v>8.5559157100754035</v>
      </c>
      <c r="R1424" s="43">
        <f>SS!I497</f>
        <v>3</v>
      </c>
      <c r="S1424" s="43">
        <f t="shared" si="136"/>
        <v>3</v>
      </c>
      <c r="T1424" s="46">
        <f t="shared" si="132"/>
        <v>8.2518043985458469</v>
      </c>
      <c r="U1424" s="43">
        <v>3.8543095819616902</v>
      </c>
      <c r="V1424" s="43"/>
    </row>
    <row r="1425" spans="1:22" ht="15.75" x14ac:dyDescent="0.25">
      <c r="A1425" s="43">
        <f t="shared" si="139"/>
        <v>1989</v>
      </c>
      <c r="B1425" s="43">
        <f t="shared" si="140"/>
        <v>2</v>
      </c>
      <c r="C1425" s="46">
        <f>Shiller!B1426</f>
        <v>294</v>
      </c>
      <c r="D1425" s="44">
        <f>Shiller!C1426/12</f>
        <v>0.82472250000000003</v>
      </c>
      <c r="E1425" s="47">
        <f t="shared" si="138"/>
        <v>2.8051785714285713E-3</v>
      </c>
      <c r="F1425" s="46">
        <f>Shiller!E1426</f>
        <v>121.6</v>
      </c>
      <c r="G1425" s="44">
        <f t="shared" si="137"/>
        <v>0.99268508801680932</v>
      </c>
      <c r="H1425" s="44">
        <f>'x calcs'!J497</f>
        <v>2.5626447988988792</v>
      </c>
      <c r="I1425" s="43">
        <f t="shared" si="130"/>
        <v>0.9434640176951582</v>
      </c>
      <c r="J1425" s="43">
        <f t="shared" si="131"/>
        <v>0.9915122911345422</v>
      </c>
      <c r="K1425" s="43">
        <f>PCE!B377</f>
        <v>3503.9</v>
      </c>
      <c r="L1425" s="43">
        <f>y!B389</f>
        <v>4528.8</v>
      </c>
      <c r="M1425" s="43">
        <v>1</v>
      </c>
      <c r="N1425" s="48">
        <f t="shared" si="133"/>
        <v>0.77369281045751637</v>
      </c>
      <c r="O1425" s="46">
        <f>Shiller!B1426/Shiller!C1426</f>
        <v>29.706962038746365</v>
      </c>
      <c r="P1425" s="44">
        <f t="shared" si="134"/>
        <v>-7.314911983190675E-3</v>
      </c>
      <c r="Q1425" s="161">
        <f t="shared" si="135"/>
        <v>7.5015201340636724</v>
      </c>
      <c r="R1425" s="43">
        <f>SS!I498</f>
        <v>3</v>
      </c>
      <c r="S1425" s="43">
        <f t="shared" si="136"/>
        <v>3</v>
      </c>
      <c r="T1425" s="46">
        <f t="shared" si="132"/>
        <v>8.2518043985458469</v>
      </c>
      <c r="U1425" s="43">
        <v>3.8543095819616902</v>
      </c>
      <c r="V1425" s="43"/>
    </row>
    <row r="1426" spans="1:22" ht="15.75" x14ac:dyDescent="0.25">
      <c r="A1426" s="43">
        <f t="shared" si="139"/>
        <v>1989</v>
      </c>
      <c r="B1426" s="43">
        <f t="shared" si="140"/>
        <v>3</v>
      </c>
      <c r="C1426" s="46">
        <f>Shiller!B1427</f>
        <v>292.7</v>
      </c>
      <c r="D1426" s="44">
        <f>Shiller!C1427/12</f>
        <v>0.83166666666666667</v>
      </c>
      <c r="E1426" s="47">
        <f t="shared" si="138"/>
        <v>2.8413620316592642E-3</v>
      </c>
      <c r="F1426" s="46">
        <f>Shiller!E1427</f>
        <v>122.3</v>
      </c>
      <c r="G1426" s="44">
        <f t="shared" si="137"/>
        <v>1.0289275197325736</v>
      </c>
      <c r="H1426" s="44">
        <f>'x calcs'!J498</f>
        <v>2.5656845887338231</v>
      </c>
      <c r="I1426" s="43">
        <f t="shared" si="130"/>
        <v>0.93280958474257414</v>
      </c>
      <c r="J1426" s="43">
        <f t="shared" si="131"/>
        <v>1.0277118261568117</v>
      </c>
      <c r="K1426" s="43">
        <f>PCE!B378</f>
        <v>3514.5</v>
      </c>
      <c r="L1426" s="43">
        <f>y!B390</f>
        <v>4569.5</v>
      </c>
      <c r="M1426" s="43">
        <v>1</v>
      </c>
      <c r="N1426" s="48">
        <f t="shared" si="133"/>
        <v>0.76912134806871646</v>
      </c>
      <c r="O1426" s="46">
        <f>Shiller!B1427/Shiller!C1427</f>
        <v>29.328657314629258</v>
      </c>
      <c r="P1426" s="44">
        <f t="shared" si="134"/>
        <v>2.892751973257357E-2</v>
      </c>
      <c r="Q1426" s="161">
        <f t="shared" si="135"/>
        <v>6.6448524151188861</v>
      </c>
      <c r="R1426" s="43">
        <f>SS!I499</f>
        <v>3</v>
      </c>
      <c r="S1426" s="43">
        <f t="shared" si="136"/>
        <v>3</v>
      </c>
      <c r="T1426" s="46">
        <f t="shared" si="132"/>
        <v>8.2518043985458469</v>
      </c>
      <c r="U1426" s="43">
        <v>3.8543095819616902</v>
      </c>
      <c r="V1426" s="43"/>
    </row>
    <row r="1427" spans="1:22" ht="15.75" x14ac:dyDescent="0.25">
      <c r="A1427" s="43">
        <f t="shared" si="139"/>
        <v>1989</v>
      </c>
      <c r="B1427" s="43">
        <f t="shared" si="140"/>
        <v>4</v>
      </c>
      <c r="C1427" s="46">
        <f>Shiller!B1428</f>
        <v>302.3</v>
      </c>
      <c r="D1427" s="44">
        <f>Shiller!C1428/12</f>
        <v>0.84055833333333341</v>
      </c>
      <c r="E1427" s="47">
        <f t="shared" si="138"/>
        <v>2.7805436101003421E-3</v>
      </c>
      <c r="F1427" s="46">
        <f>Shiller!E1428</f>
        <v>123.1</v>
      </c>
      <c r="G1427" s="44">
        <f t="shared" si="137"/>
        <v>1.0352817714075413</v>
      </c>
      <c r="H1427" s="44">
        <f>'x calcs'!J499</f>
        <v>2.5687279843444268</v>
      </c>
      <c r="I1427" s="43">
        <f t="shared" si="130"/>
        <v>0.95600899205551271</v>
      </c>
      <c r="J1427" s="43">
        <f t="shared" si="131"/>
        <v>1.0331250527878941</v>
      </c>
      <c r="K1427" s="43">
        <f>PCE!B379</f>
        <v>3558.6</v>
      </c>
      <c r="L1427" s="43">
        <f>y!B391</f>
        <v>4582.2</v>
      </c>
      <c r="M1427" s="43">
        <v>1</v>
      </c>
      <c r="N1427" s="48">
        <f t="shared" si="133"/>
        <v>0.77661385360743751</v>
      </c>
      <c r="O1427" s="46">
        <f>Shiller!B1428/Shiller!C1428</f>
        <v>29.970158723864099</v>
      </c>
      <c r="P1427" s="44">
        <f t="shared" si="134"/>
        <v>3.5281771407541296E-2</v>
      </c>
      <c r="Q1427" s="161">
        <f t="shared" si="135"/>
        <v>8.0426012719198319</v>
      </c>
      <c r="R1427" s="43">
        <f>SS!I500</f>
        <v>3</v>
      </c>
      <c r="S1427" s="43">
        <f t="shared" si="136"/>
        <v>3</v>
      </c>
      <c r="T1427" s="46">
        <f t="shared" si="132"/>
        <v>8.2518043985458469</v>
      </c>
      <c r="U1427" s="43">
        <v>3.8543095819616902</v>
      </c>
      <c r="V1427" s="43"/>
    </row>
    <row r="1428" spans="1:22" ht="15.75" x14ac:dyDescent="0.25">
      <c r="A1428" s="43">
        <f t="shared" si="139"/>
        <v>1989</v>
      </c>
      <c r="B1428" s="43">
        <f t="shared" si="140"/>
        <v>5</v>
      </c>
      <c r="C1428" s="46">
        <f>Shiller!B1429</f>
        <v>313.89999999999998</v>
      </c>
      <c r="D1428" s="44">
        <f>Shiller!C1429/12</f>
        <v>0.84944166666666676</v>
      </c>
      <c r="E1428" s="47">
        <f t="shared" si="138"/>
        <v>2.7060900499097382E-3</v>
      </c>
      <c r="F1428" s="46">
        <f>Shiller!E1429</f>
        <v>123.8</v>
      </c>
      <c r="G1428" s="44">
        <f t="shared" si="137"/>
        <v>1.0314333468147043</v>
      </c>
      <c r="H1428" s="44">
        <f>'x calcs'!J500</f>
        <v>2.5741048494835099</v>
      </c>
      <c r="I1428" s="43">
        <f t="shared" si="130"/>
        <v>0.98501861568899474</v>
      </c>
      <c r="J1428" s="43">
        <f t="shared" si="131"/>
        <v>1.0292845113756066</v>
      </c>
      <c r="K1428" s="43">
        <f>PCE!B380</f>
        <v>3567.5</v>
      </c>
      <c r="L1428" s="43">
        <f>y!B392</f>
        <v>4578.8999999999996</v>
      </c>
      <c r="M1428" s="43">
        <v>1</v>
      </c>
      <c r="N1428" s="48">
        <f t="shared" si="133"/>
        <v>0.77911725523597375</v>
      </c>
      <c r="O1428" s="46">
        <f>Shiller!B1429/Shiller!C1429</f>
        <v>30.794737719874817</v>
      </c>
      <c r="P1428" s="44">
        <f t="shared" si="134"/>
        <v>3.1433346814704333E-2</v>
      </c>
      <c r="Q1428" s="161">
        <f t="shared" si="135"/>
        <v>8.3303605517764066</v>
      </c>
      <c r="R1428" s="43">
        <f>SS!I501</f>
        <v>3</v>
      </c>
      <c r="S1428" s="43">
        <f t="shared" si="136"/>
        <v>3</v>
      </c>
      <c r="T1428" s="46">
        <f t="shared" si="132"/>
        <v>8.2518043985458469</v>
      </c>
      <c r="U1428" s="43">
        <v>3.8543095819616902</v>
      </c>
      <c r="V1428" s="43"/>
    </row>
    <row r="1429" spans="1:22" ht="15.75" x14ac:dyDescent="0.25">
      <c r="A1429" s="43">
        <f t="shared" si="139"/>
        <v>1989</v>
      </c>
      <c r="B1429" s="43">
        <f t="shared" si="140"/>
        <v>6</v>
      </c>
      <c r="C1429" s="46">
        <f>Shiller!B1430</f>
        <v>323.7</v>
      </c>
      <c r="D1429" s="44">
        <f>Shiller!C1430/12</f>
        <v>0.85833333333333339</v>
      </c>
      <c r="E1429" s="47">
        <f t="shared" si="138"/>
        <v>2.6516321697044589E-3</v>
      </c>
      <c r="F1429" s="46">
        <f>Shiller!E1430</f>
        <v>124.1</v>
      </c>
      <c r="G1429" s="44">
        <f t="shared" si="137"/>
        <v>1.0255110639606824</v>
      </c>
      <c r="H1429" s="44">
        <f>'x calcs'!J501</f>
        <v>2.5794929694844937</v>
      </c>
      <c r="I1429" s="43">
        <f t="shared" si="130"/>
        <v>1.0111988554704314</v>
      </c>
      <c r="J1429" s="43">
        <f t="shared" si="131"/>
        <v>1.023374485405196</v>
      </c>
      <c r="K1429" s="43">
        <f>PCE!B381</f>
        <v>3582.4</v>
      </c>
      <c r="L1429" s="43">
        <f>y!B393</f>
        <v>4601.7</v>
      </c>
      <c r="M1429" s="43">
        <v>1</v>
      </c>
      <c r="N1429" s="48">
        <f t="shared" si="133"/>
        <v>0.77849490405719635</v>
      </c>
      <c r="O1429" s="46">
        <f>Shiller!B1430/Shiller!C1430</f>
        <v>31.427184466019416</v>
      </c>
      <c r="P1429" s="44">
        <f t="shared" si="134"/>
        <v>2.5511063960682367E-2</v>
      </c>
      <c r="Q1429" s="161">
        <f t="shared" si="135"/>
        <v>8.0128258147594007</v>
      </c>
      <c r="R1429" s="43">
        <f>SS!I502</f>
        <v>3</v>
      </c>
      <c r="S1429" s="43">
        <f t="shared" si="136"/>
        <v>3</v>
      </c>
      <c r="T1429" s="46">
        <f t="shared" si="132"/>
        <v>8.2518043985458469</v>
      </c>
      <c r="U1429" s="43">
        <v>3.8543095819616902</v>
      </c>
      <c r="V1429" s="43"/>
    </row>
    <row r="1430" spans="1:22" ht="15.75" x14ac:dyDescent="0.25">
      <c r="A1430" s="43">
        <f t="shared" si="139"/>
        <v>1989</v>
      </c>
      <c r="B1430" s="43">
        <f t="shared" si="140"/>
        <v>7</v>
      </c>
      <c r="C1430" s="46">
        <f>Shiller!B1431</f>
        <v>331.9</v>
      </c>
      <c r="D1430" s="44">
        <f>Shiller!C1431/12</f>
        <v>0.86860833333333332</v>
      </c>
      <c r="E1430" s="47">
        <f t="shared" si="138"/>
        <v>2.6170784372803054E-3</v>
      </c>
      <c r="F1430" s="46">
        <f>Shiller!E1431</f>
        <v>124.4</v>
      </c>
      <c r="G1430" s="44">
        <f t="shared" si="137"/>
        <v>1.0452312987177126</v>
      </c>
      <c r="H1430" s="44">
        <f>'x calcs'!J502</f>
        <v>2.5848923679060714</v>
      </c>
      <c r="I1430" s="43">
        <f t="shared" si="130"/>
        <v>1.0321537809442423</v>
      </c>
      <c r="J1430" s="43">
        <f t="shared" si="131"/>
        <v>1.0432758485572891</v>
      </c>
      <c r="K1430" s="43">
        <f>PCE!B382</f>
        <v>3601.7</v>
      </c>
      <c r="L1430" s="43">
        <f>y!B394</f>
        <v>4628.6000000000004</v>
      </c>
      <c r="M1430" s="43">
        <v>1</v>
      </c>
      <c r="N1430" s="48">
        <f t="shared" si="133"/>
        <v>0.77814025839346657</v>
      </c>
      <c r="O1430" s="46">
        <f>Shiller!B1431/Shiller!C1431</f>
        <v>31.842122936114283</v>
      </c>
      <c r="P1430" s="44">
        <f t="shared" si="134"/>
        <v>4.5231298717712587E-2</v>
      </c>
      <c r="Q1430" s="161">
        <f t="shared" si="135"/>
        <v>7.8158581836237238</v>
      </c>
      <c r="R1430" s="43">
        <f>SS!I503</f>
        <v>3</v>
      </c>
      <c r="S1430" s="43">
        <f t="shared" si="136"/>
        <v>3</v>
      </c>
      <c r="T1430" s="46">
        <f t="shared" si="132"/>
        <v>8.2518043985458469</v>
      </c>
      <c r="U1430" s="43">
        <v>6.2976565060635759</v>
      </c>
      <c r="V1430" s="43"/>
    </row>
    <row r="1431" spans="1:22" ht="15.75" x14ac:dyDescent="0.25">
      <c r="A1431" s="43">
        <f t="shared" si="139"/>
        <v>1989</v>
      </c>
      <c r="B1431" s="43">
        <f t="shared" si="140"/>
        <v>8</v>
      </c>
      <c r="C1431" s="46">
        <f>Shiller!B1432</f>
        <v>346.6</v>
      </c>
      <c r="D1431" s="44">
        <f>Shiller!C1432/12</f>
        <v>0.87889166666666663</v>
      </c>
      <c r="E1431" s="47">
        <f t="shared" si="138"/>
        <v>2.5357520677053275E-3</v>
      </c>
      <c r="F1431" s="46">
        <f>Shiller!E1432</f>
        <v>124.6</v>
      </c>
      <c r="G1431" s="44">
        <f t="shared" si="137"/>
        <v>1.0013489084439315</v>
      </c>
      <c r="H1431" s="44">
        <f>'x calcs'!J503</f>
        <v>2.5897495106512554</v>
      </c>
      <c r="I1431" s="43">
        <f t="shared" si="130"/>
        <v>1.074119884252152</v>
      </c>
      <c r="J1431" s="43">
        <f t="shared" si="131"/>
        <v>0.99947560832114546</v>
      </c>
      <c r="K1431" s="43">
        <f>PCE!B383</f>
        <v>3636.8</v>
      </c>
      <c r="L1431" s="43">
        <f>y!B395</f>
        <v>4639.2</v>
      </c>
      <c r="M1431" s="43">
        <v>1</v>
      </c>
      <c r="N1431" s="48">
        <f t="shared" si="133"/>
        <v>0.78392826349370592</v>
      </c>
      <c r="O1431" s="46">
        <f>Shiller!B1432/Shiller!C1432</f>
        <v>32.863360103160232</v>
      </c>
      <c r="P1431" s="44">
        <f t="shared" si="134"/>
        <v>1.3489084439315402E-3</v>
      </c>
      <c r="Q1431" s="161">
        <f t="shared" si="135"/>
        <v>8.7412112321291318</v>
      </c>
      <c r="R1431" s="43">
        <f>SS!I504</f>
        <v>3</v>
      </c>
      <c r="S1431" s="43">
        <f t="shared" si="136"/>
        <v>3</v>
      </c>
      <c r="T1431" s="46">
        <f t="shared" si="132"/>
        <v>8.2518043985458469</v>
      </c>
      <c r="U1431" s="43">
        <v>6.2976565060635759</v>
      </c>
      <c r="V1431" s="43"/>
    </row>
    <row r="1432" spans="1:22" ht="15.75" x14ac:dyDescent="0.25">
      <c r="A1432" s="43">
        <f t="shared" si="139"/>
        <v>1989</v>
      </c>
      <c r="B1432" s="43">
        <f t="shared" si="140"/>
        <v>9</v>
      </c>
      <c r="C1432" s="46">
        <f>Shiller!B1433</f>
        <v>347.3</v>
      </c>
      <c r="D1432" s="44">
        <f>Shiller!C1433/12</f>
        <v>0.88916666666666666</v>
      </c>
      <c r="E1432" s="47">
        <f t="shared" si="138"/>
        <v>2.5602265092619252E-3</v>
      </c>
      <c r="F1432" s="46">
        <f>Shiller!E1433</f>
        <v>125</v>
      </c>
      <c r="G1432" s="44">
        <f t="shared" si="137"/>
        <v>0.99806971645994613</v>
      </c>
      <c r="H1432" s="44">
        <f>'x calcs'!J504</f>
        <v>2.5946157802119076</v>
      </c>
      <c r="I1432" s="43">
        <f t="shared" si="130"/>
        <v>1.0708329230053022</v>
      </c>
      <c r="J1432" s="43">
        <f t="shared" si="131"/>
        <v>0.99620261244969777</v>
      </c>
      <c r="K1432" s="43">
        <f>PCE!B384</f>
        <v>3638.1</v>
      </c>
      <c r="L1432" s="43">
        <f>y!B396</f>
        <v>4661.2</v>
      </c>
      <c r="M1432" s="43">
        <v>1</v>
      </c>
      <c r="N1432" s="48">
        <f t="shared" si="133"/>
        <v>0.78050716553677169</v>
      </c>
      <c r="O1432" s="46">
        <f>Shiller!B1433/Shiller!C1433</f>
        <v>32.549203373945645</v>
      </c>
      <c r="P1432" s="44">
        <f t="shared" si="134"/>
        <v>-1.9302835400538676E-3</v>
      </c>
      <c r="Q1432" s="161">
        <f t="shared" si="135"/>
        <v>8.1092362325367944</v>
      </c>
      <c r="R1432" s="43">
        <f>SS!I505</f>
        <v>3</v>
      </c>
      <c r="S1432" s="43">
        <f t="shared" si="136"/>
        <v>3</v>
      </c>
      <c r="T1432" s="46">
        <f t="shared" si="132"/>
        <v>8.2518043985458469</v>
      </c>
      <c r="U1432" s="43">
        <v>6.2976565060635759</v>
      </c>
      <c r="V1432" s="43"/>
    </row>
    <row r="1433" spans="1:22" ht="15.75" x14ac:dyDescent="0.25">
      <c r="A1433" s="43">
        <f t="shared" si="139"/>
        <v>1989</v>
      </c>
      <c r="B1433" s="43">
        <f t="shared" si="140"/>
        <v>10</v>
      </c>
      <c r="C1433" s="46">
        <f>Shiller!B1434</f>
        <v>347.4</v>
      </c>
      <c r="D1433" s="44">
        <f>Shiller!C1434/12</f>
        <v>0.899725</v>
      </c>
      <c r="E1433" s="47">
        <f t="shared" si="138"/>
        <v>2.5898819804260221E-3</v>
      </c>
      <c r="F1433" s="46">
        <f>Shiller!E1434</f>
        <v>125.6</v>
      </c>
      <c r="G1433" s="44">
        <f t="shared" si="137"/>
        <v>0.9795310352108455</v>
      </c>
      <c r="H1433" s="44">
        <f>'x calcs'!J505</f>
        <v>2.5994911937377734</v>
      </c>
      <c r="I1433" s="43">
        <f t="shared" si="130"/>
        <v>1.0640249805585595</v>
      </c>
      <c r="J1433" s="43">
        <f t="shared" si="131"/>
        <v>0.98047916464996721</v>
      </c>
      <c r="K1433" s="43">
        <f>PCE!B385</f>
        <v>3650</v>
      </c>
      <c r="L1433" s="43">
        <f>y!B397</f>
        <v>4700.1000000000004</v>
      </c>
      <c r="M1433" s="43">
        <v>1</v>
      </c>
      <c r="N1433" s="48">
        <f t="shared" si="133"/>
        <v>0.77657922171868676</v>
      </c>
      <c r="O1433" s="46">
        <f>Shiller!B1434/Shiller!C1434</f>
        <v>32.176498374503318</v>
      </c>
      <c r="P1433" s="44">
        <f t="shared" si="134"/>
        <v>-2.0468964789154498E-2</v>
      </c>
      <c r="Q1433" s="161">
        <f t="shared" si="135"/>
        <v>7.3871587180013538</v>
      </c>
      <c r="R1433" s="43">
        <f>SS!I506</f>
        <v>3</v>
      </c>
      <c r="S1433" s="43">
        <f t="shared" si="136"/>
        <v>3</v>
      </c>
      <c r="T1433" s="46">
        <f t="shared" si="132"/>
        <v>8.2518043985458469</v>
      </c>
      <c r="U1433" s="43">
        <v>6.2976565060635759</v>
      </c>
      <c r="V1433" s="43"/>
    </row>
    <row r="1434" spans="1:22" ht="15.75" x14ac:dyDescent="0.25">
      <c r="A1434" s="43">
        <f t="shared" si="139"/>
        <v>1989</v>
      </c>
      <c r="B1434" s="43">
        <f t="shared" si="140"/>
        <v>11</v>
      </c>
      <c r="C1434" s="46">
        <f>Shiller!B1435</f>
        <v>340.2</v>
      </c>
      <c r="D1434" s="44">
        <f>Shiller!C1435/12</f>
        <v>0.91027499999999995</v>
      </c>
      <c r="E1434" s="47">
        <f t="shared" si="138"/>
        <v>2.6757054673721341E-3</v>
      </c>
      <c r="F1434" s="46">
        <f>Shiller!E1435</f>
        <v>125.9</v>
      </c>
      <c r="G1434" s="44">
        <f t="shared" si="137"/>
        <v>1.0257418591177183</v>
      </c>
      <c r="H1434" s="44">
        <f>'x calcs'!J506</f>
        <v>2.5969708121657495</v>
      </c>
      <c r="I1434" s="43">
        <f t="shared" si="130"/>
        <v>1.0404986249808823</v>
      </c>
      <c r="J1434" s="43">
        <f t="shared" si="131"/>
        <v>1.0267347532498134</v>
      </c>
      <c r="K1434" s="43">
        <f>PCE!B386</f>
        <v>3659.7</v>
      </c>
      <c r="L1434" s="43">
        <f>y!B398</f>
        <v>4715.3999999999996</v>
      </c>
      <c r="M1434" s="43">
        <v>1</v>
      </c>
      <c r="N1434" s="48">
        <f t="shared" si="133"/>
        <v>0.77611655426899095</v>
      </c>
      <c r="O1434" s="46">
        <f>Shiller!B1435/Shiller!C1435</f>
        <v>31.144434374227568</v>
      </c>
      <c r="P1434" s="44">
        <f t="shared" si="134"/>
        <v>2.5741859117718313E-2</v>
      </c>
      <c r="Q1434" s="161">
        <f t="shared" si="135"/>
        <v>7.5923785501001397</v>
      </c>
      <c r="R1434" s="43">
        <f>SS!I507</f>
        <v>3</v>
      </c>
      <c r="S1434" s="43">
        <f t="shared" si="136"/>
        <v>3</v>
      </c>
      <c r="T1434" s="46">
        <f t="shared" si="132"/>
        <v>8.2518043985458469</v>
      </c>
      <c r="U1434" s="43">
        <v>6.2976565060635759</v>
      </c>
      <c r="V1434" s="43"/>
    </row>
    <row r="1435" spans="1:22" ht="15.75" x14ac:dyDescent="0.25">
      <c r="A1435" s="43">
        <f t="shared" si="139"/>
        <v>1989</v>
      </c>
      <c r="B1435" s="43">
        <f t="shared" si="140"/>
        <v>12</v>
      </c>
      <c r="C1435" s="46">
        <f>Shiller!B1436</f>
        <v>348.6</v>
      </c>
      <c r="D1435" s="44">
        <f>Shiller!C1436/12</f>
        <v>0.92083333333333339</v>
      </c>
      <c r="E1435" s="47">
        <f t="shared" si="138"/>
        <v>2.6415184547714668E-3</v>
      </c>
      <c r="F1435" s="46">
        <f>Shiller!E1436</f>
        <v>126.1</v>
      </c>
      <c r="G1435" s="44">
        <f t="shared" si="137"/>
        <v>0.96793388324922613</v>
      </c>
      <c r="H1435" s="44">
        <f>'x calcs'!J507</f>
        <v>2.5944528742731978</v>
      </c>
      <c r="I1435" s="43">
        <f t="shared" si="130"/>
        <v>1.0655320311168619</v>
      </c>
      <c r="J1435" s="43">
        <f t="shared" si="131"/>
        <v>0.96887070744318571</v>
      </c>
      <c r="K1435" s="43">
        <f>PCE!B387</f>
        <v>3700.7</v>
      </c>
      <c r="L1435" s="43">
        <f>y!B399</f>
        <v>4733</v>
      </c>
      <c r="M1435" s="43">
        <v>1</v>
      </c>
      <c r="N1435" s="48">
        <f t="shared" si="133"/>
        <v>0.78189309106275084</v>
      </c>
      <c r="O1435" s="46">
        <f>Shiller!B1436/Shiller!C1436</f>
        <v>31.547511312217196</v>
      </c>
      <c r="P1435" s="44">
        <f t="shared" si="134"/>
        <v>-3.2066116750773865E-2</v>
      </c>
      <c r="Q1435" s="161">
        <f t="shared" si="135"/>
        <v>8.696887890532528</v>
      </c>
      <c r="R1435" s="43">
        <f>SS!I508</f>
        <v>3</v>
      </c>
      <c r="S1435" s="43">
        <f t="shared" si="136"/>
        <v>3</v>
      </c>
      <c r="T1435" s="46">
        <f t="shared" si="132"/>
        <v>8.2518043985458469</v>
      </c>
      <c r="U1435" s="43">
        <v>6.2976565060635759</v>
      </c>
      <c r="V1435" s="43"/>
    </row>
    <row r="1436" spans="1:22" ht="15.75" x14ac:dyDescent="0.25">
      <c r="A1436" s="43">
        <f t="shared" si="139"/>
        <v>1990</v>
      </c>
      <c r="B1436" s="43">
        <f t="shared" si="140"/>
        <v>1</v>
      </c>
      <c r="C1436" s="46">
        <f>Shiller!B1437</f>
        <v>339.97</v>
      </c>
      <c r="D1436" s="44">
        <f>Shiller!C1437/12</f>
        <v>0.92833333333333334</v>
      </c>
      <c r="E1436" s="47">
        <f t="shared" si="138"/>
        <v>2.7306330950770162E-3</v>
      </c>
      <c r="F1436" s="46">
        <f>Shiller!E1437</f>
        <v>127.4</v>
      </c>
      <c r="G1436" s="44">
        <f t="shared" si="137"/>
        <v>0.9701719238707337</v>
      </c>
      <c r="H1436" s="44">
        <f>'x calcs'!J508</f>
        <v>2.5919373776908068</v>
      </c>
      <c r="I1436" s="43">
        <f t="shared" si="130"/>
        <v>1.0295481502672232</v>
      </c>
      <c r="J1436" s="43">
        <f t="shared" si="131"/>
        <v>0.96787953818696282</v>
      </c>
      <c r="K1436" s="43">
        <f>PCE!B388</f>
        <v>3747.2</v>
      </c>
      <c r="L1436" s="43">
        <f>y!B400</f>
        <v>4782.3999999999996</v>
      </c>
      <c r="M1436" s="43">
        <v>1</v>
      </c>
      <c r="N1436" s="48">
        <f t="shared" si="133"/>
        <v>0.78353964536634324</v>
      </c>
      <c r="O1436" s="46">
        <f>Shiller!B1437/Shiller!C1437</f>
        <v>30.517953321364452</v>
      </c>
      <c r="P1436" s="44">
        <f t="shared" si="134"/>
        <v>-2.9828076129266301E-2</v>
      </c>
      <c r="Q1436" s="161">
        <f t="shared" si="135"/>
        <v>9.347901166243247</v>
      </c>
      <c r="R1436" s="43">
        <f>SS!I509</f>
        <v>3</v>
      </c>
      <c r="S1436" s="43">
        <f t="shared" si="136"/>
        <v>3</v>
      </c>
      <c r="T1436" s="46">
        <f t="shared" si="132"/>
        <v>8.2518043985458469</v>
      </c>
      <c r="U1436" s="43"/>
      <c r="V1436" s="43"/>
    </row>
    <row r="1437" spans="1:22" ht="15.75" x14ac:dyDescent="0.25">
      <c r="A1437" s="43">
        <f t="shared" si="139"/>
        <v>1990</v>
      </c>
      <c r="B1437" s="43">
        <f t="shared" si="140"/>
        <v>2</v>
      </c>
      <c r="C1437" s="46">
        <f>Shiller!B1438</f>
        <v>330.45</v>
      </c>
      <c r="D1437" s="44">
        <f>Shiller!C1438/12</f>
        <v>0.93583333333333341</v>
      </c>
      <c r="E1437" s="47">
        <f t="shared" si="138"/>
        <v>2.8319967720784791E-3</v>
      </c>
      <c r="F1437" s="46">
        <f>Shiller!E1438</f>
        <v>128</v>
      </c>
      <c r="G1437" s="44">
        <f t="shared" si="137"/>
        <v>1.0215008247917918</v>
      </c>
      <c r="H1437" s="44">
        <f>'x calcs'!J509</f>
        <v>2.5980936506829861</v>
      </c>
      <c r="I1437" s="43">
        <f t="shared" si="130"/>
        <v>0.99366726996978683</v>
      </c>
      <c r="J1437" s="43">
        <f t="shared" si="131"/>
        <v>1.0190870536822461</v>
      </c>
      <c r="K1437" s="43">
        <f>PCE!B389</f>
        <v>3744.8</v>
      </c>
      <c r="L1437" s="43">
        <f>y!B401</f>
        <v>4818.7</v>
      </c>
      <c r="M1437" s="43">
        <v>1</v>
      </c>
      <c r="N1437" s="48">
        <f t="shared" si="133"/>
        <v>0.77713906240272279</v>
      </c>
      <c r="O1437" s="46">
        <f>Shiller!B1438/Shiller!C1438</f>
        <v>29.425645592163846</v>
      </c>
      <c r="P1437" s="44">
        <f t="shared" si="134"/>
        <v>2.1500824791791828E-2</v>
      </c>
      <c r="Q1437" s="161">
        <f t="shared" si="135"/>
        <v>8.3137401853770267</v>
      </c>
      <c r="R1437" s="43">
        <f>SS!I510</f>
        <v>3</v>
      </c>
      <c r="S1437" s="43">
        <f t="shared" si="136"/>
        <v>3</v>
      </c>
      <c r="T1437" s="46">
        <f t="shared" si="132"/>
        <v>8.2518043985458469</v>
      </c>
      <c r="U1437" s="43"/>
      <c r="V1437" s="43"/>
    </row>
    <row r="1438" spans="1:22" ht="15.75" x14ac:dyDescent="0.25">
      <c r="A1438" s="43">
        <f t="shared" si="139"/>
        <v>1990</v>
      </c>
      <c r="B1438" s="43">
        <f t="shared" si="140"/>
        <v>3</v>
      </c>
      <c r="C1438" s="46">
        <f>Shiller!B1439</f>
        <v>338.46</v>
      </c>
      <c r="D1438" s="44">
        <f>Shiller!C1439/12</f>
        <v>0.94333333333333336</v>
      </c>
      <c r="E1438" s="47">
        <f t="shared" si="138"/>
        <v>2.78713388091158E-3</v>
      </c>
      <c r="F1438" s="46">
        <f>Shiller!E1439</f>
        <v>128.69999999999999</v>
      </c>
      <c r="G1438" s="44">
        <f t="shared" si="137"/>
        <v>1.0004095506073916</v>
      </c>
      <c r="H1438" s="44">
        <f>'x calcs'!J510</f>
        <v>2.6042645458251759</v>
      </c>
      <c r="I1438" s="43">
        <f t="shared" si="130"/>
        <v>1.0098193879929165</v>
      </c>
      <c r="J1438" s="43">
        <f t="shared" si="131"/>
        <v>0.99804564969917287</v>
      </c>
      <c r="K1438" s="43">
        <f>PCE!B390</f>
        <v>3771.5</v>
      </c>
      <c r="L1438" s="43">
        <f>y!B402</f>
        <v>4838.6000000000004</v>
      </c>
      <c r="M1438" s="43">
        <v>1</v>
      </c>
      <c r="N1438" s="48">
        <f t="shared" si="133"/>
        <v>0.77946100111602523</v>
      </c>
      <c r="O1438" s="46">
        <f>Shiller!B1439/Shiller!C1439</f>
        <v>29.899293286219077</v>
      </c>
      <c r="P1438" s="44">
        <f t="shared" si="134"/>
        <v>4.0955060739156224E-4</v>
      </c>
      <c r="Q1438" s="161">
        <f t="shared" si="135"/>
        <v>8.6661689805607551</v>
      </c>
      <c r="R1438" s="43">
        <f>SS!I511</f>
        <v>3</v>
      </c>
      <c r="S1438" s="43">
        <f t="shared" si="136"/>
        <v>2</v>
      </c>
      <c r="T1438" s="46">
        <f t="shared" si="132"/>
        <v>8.2518043985458469</v>
      </c>
      <c r="U1438" s="43"/>
      <c r="V1438" s="43"/>
    </row>
    <row r="1439" spans="1:22" ht="15.75" x14ac:dyDescent="0.25">
      <c r="A1439" s="43">
        <f t="shared" si="139"/>
        <v>1990</v>
      </c>
      <c r="B1439" s="43">
        <f t="shared" si="140"/>
        <v>4</v>
      </c>
      <c r="C1439" s="46">
        <f>Shiller!B1440</f>
        <v>338.18</v>
      </c>
      <c r="D1439" s="44">
        <f>Shiller!C1440/12</f>
        <v>0.95305833333333334</v>
      </c>
      <c r="E1439" s="47">
        <f t="shared" si="138"/>
        <v>2.8181983953318745E-3</v>
      </c>
      <c r="F1439" s="46">
        <f>Shiller!E1440</f>
        <v>128.9</v>
      </c>
      <c r="G1439" s="44">
        <f t="shared" si="137"/>
        <v>1.036104395113624</v>
      </c>
      <c r="H1439" s="44">
        <f>'x calcs'!J511</f>
        <v>2.6104500978473615</v>
      </c>
      <c r="I1439" s="43">
        <f t="shared" si="130"/>
        <v>1.005031345338335</v>
      </c>
      <c r="J1439" s="43">
        <f t="shared" si="131"/>
        <v>1.0353154968289335</v>
      </c>
      <c r="K1439" s="43">
        <f>PCE!B391</f>
        <v>3786.7</v>
      </c>
      <c r="L1439" s="43">
        <f>y!B403</f>
        <v>4877.6000000000004</v>
      </c>
      <c r="M1439" s="43">
        <v>1</v>
      </c>
      <c r="N1439" s="48">
        <f t="shared" si="133"/>
        <v>0.77634492373298336</v>
      </c>
      <c r="O1439" s="46">
        <f>Shiller!B1440/Shiller!C1440</f>
        <v>29.569718537690068</v>
      </c>
      <c r="P1439" s="44">
        <f t="shared" si="134"/>
        <v>3.6104395113623955E-2</v>
      </c>
      <c r="Q1439" s="161">
        <f t="shared" si="135"/>
        <v>8.1032969308234932</v>
      </c>
      <c r="R1439" s="43">
        <f>SS!I512</f>
        <v>2</v>
      </c>
      <c r="S1439" s="43">
        <f t="shared" si="136"/>
        <v>2</v>
      </c>
      <c r="T1439" s="46">
        <f t="shared" si="132"/>
        <v>6.8781256626538552</v>
      </c>
      <c r="U1439" s="43"/>
      <c r="V1439" s="43"/>
    </row>
    <row r="1440" spans="1:22" ht="15.75" x14ac:dyDescent="0.25">
      <c r="A1440" s="43">
        <f t="shared" si="139"/>
        <v>1990</v>
      </c>
      <c r="B1440" s="43">
        <f t="shared" si="140"/>
        <v>5</v>
      </c>
      <c r="C1440" s="46">
        <f>Shiller!B1441</f>
        <v>350.25</v>
      </c>
      <c r="D1440" s="44">
        <f>Shiller!C1441/12</f>
        <v>0.96277500000000005</v>
      </c>
      <c r="E1440" s="47">
        <f t="shared" si="138"/>
        <v>2.7488222698072808E-3</v>
      </c>
      <c r="F1440" s="46">
        <f>Shiller!E1441</f>
        <v>129.19999999999999</v>
      </c>
      <c r="G1440" s="44">
        <f t="shared" si="137"/>
        <v>1.0261548024917866</v>
      </c>
      <c r="H1440" s="44">
        <f>'x calcs'!J512</f>
        <v>2.6124446595838298</v>
      </c>
      <c r="I1440" s="43">
        <f t="shared" si="130"/>
        <v>1.0376921489029189</v>
      </c>
      <c r="J1440" s="43">
        <f t="shared" si="131"/>
        <v>1.0253734476020149</v>
      </c>
      <c r="K1440" s="43">
        <f>PCE!B392</f>
        <v>3792.5</v>
      </c>
      <c r="L1440" s="43">
        <f>y!B404</f>
        <v>4878.3</v>
      </c>
      <c r="M1440" s="43">
        <v>1</v>
      </c>
      <c r="N1440" s="48">
        <f t="shared" si="133"/>
        <v>0.77742246274316873</v>
      </c>
      <c r="O1440" s="46">
        <f>Shiller!B1441/Shiller!C1441</f>
        <v>30.31601360650204</v>
      </c>
      <c r="P1440" s="44">
        <f t="shared" si="134"/>
        <v>2.6154802491786588E-2</v>
      </c>
      <c r="Q1440" s="161">
        <f t="shared" si="135"/>
        <v>8.1121919879844278</v>
      </c>
      <c r="R1440" s="43">
        <f>SS!I513</f>
        <v>2</v>
      </c>
      <c r="S1440" s="43">
        <f t="shared" si="136"/>
        <v>3</v>
      </c>
      <c r="T1440" s="46">
        <f t="shared" si="132"/>
        <v>6.8781256626538552</v>
      </c>
      <c r="U1440" s="43"/>
      <c r="V1440" s="43"/>
    </row>
    <row r="1441" spans="1:22" ht="15.75" x14ac:dyDescent="0.25">
      <c r="A1441" s="43">
        <f t="shared" si="139"/>
        <v>1990</v>
      </c>
      <c r="B1441" s="43">
        <f t="shared" si="140"/>
        <v>6</v>
      </c>
      <c r="C1441" s="46">
        <f>Shiller!B1442</f>
        <v>360.39</v>
      </c>
      <c r="D1441" s="44">
        <f>Shiller!C1442/12</f>
        <v>0.97250000000000003</v>
      </c>
      <c r="E1441" s="47">
        <f t="shared" si="138"/>
        <v>2.6984655512084133E-3</v>
      </c>
      <c r="F1441" s="46">
        <f>Shiller!E1442</f>
        <v>129.9</v>
      </c>
      <c r="G1441" s="44">
        <f t="shared" si="137"/>
        <v>0.99786902209041772</v>
      </c>
      <c r="H1441" s="44">
        <f>'x calcs'!J513</f>
        <v>2.6144407453013629</v>
      </c>
      <c r="I1441" s="43">
        <f t="shared" si="130"/>
        <v>1.0611695449820209</v>
      </c>
      <c r="J1441" s="43">
        <f t="shared" si="131"/>
        <v>0.99710922451688777</v>
      </c>
      <c r="K1441" s="43">
        <f>PCE!B393</f>
        <v>3821.3</v>
      </c>
      <c r="L1441" s="43">
        <f>y!B405</f>
        <v>4910.8</v>
      </c>
      <c r="M1441" s="43">
        <v>1</v>
      </c>
      <c r="N1441" s="48">
        <f t="shared" si="133"/>
        <v>0.77814205424778038</v>
      </c>
      <c r="O1441" s="46">
        <f>Shiller!B1442/Shiller!C1442</f>
        <v>30.881748071979434</v>
      </c>
      <c r="P1441" s="44">
        <f t="shared" si="134"/>
        <v>-2.1309779095822767E-3</v>
      </c>
      <c r="Q1441" s="161">
        <f t="shared" si="135"/>
        <v>8.0983478749220215</v>
      </c>
      <c r="R1441" s="43">
        <f>SS!I514</f>
        <v>3</v>
      </c>
      <c r="S1441" s="43">
        <f t="shared" si="136"/>
        <v>2</v>
      </c>
      <c r="T1441" s="46">
        <f t="shared" si="132"/>
        <v>8.2518043985458469</v>
      </c>
      <c r="U1441" s="43"/>
      <c r="V1441" s="43"/>
    </row>
    <row r="1442" spans="1:22" ht="15.75" x14ac:dyDescent="0.25">
      <c r="A1442" s="43">
        <f t="shared" si="139"/>
        <v>1990</v>
      </c>
      <c r="B1442" s="43">
        <f t="shared" si="140"/>
        <v>7</v>
      </c>
      <c r="C1442" s="46">
        <f>Shiller!B1443</f>
        <v>360.03</v>
      </c>
      <c r="D1442" s="44">
        <f>Shiller!C1443/12</f>
        <v>0.9772249999999999</v>
      </c>
      <c r="E1442" s="47">
        <f t="shared" si="138"/>
        <v>2.714287698247368E-3</v>
      </c>
      <c r="F1442" s="46">
        <f>Shiller!E1443</f>
        <v>130.4</v>
      </c>
      <c r="G1442" s="44">
        <f t="shared" si="137"/>
        <v>0.91301077008358056</v>
      </c>
      <c r="H1442" s="44">
        <f>'x calcs'!J514</f>
        <v>2.6164383561643869</v>
      </c>
      <c r="I1442" s="43">
        <f t="shared" si="130"/>
        <v>1.0552384126168359</v>
      </c>
      <c r="J1442" s="43">
        <f t="shared" si="131"/>
        <v>0.91240788252694771</v>
      </c>
      <c r="K1442" s="43">
        <f>PCE!B394</f>
        <v>3838.5</v>
      </c>
      <c r="L1442" s="43">
        <f>y!B406</f>
        <v>4938.8999999999996</v>
      </c>
      <c r="M1442" s="43">
        <v>1</v>
      </c>
      <c r="N1442" s="48">
        <f t="shared" si="133"/>
        <v>0.77719735163700421</v>
      </c>
      <c r="O1442" s="46">
        <f>Shiller!B1443/Shiller!C1443</f>
        <v>30.701731945048479</v>
      </c>
      <c r="P1442" s="44">
        <f t="shared" si="134"/>
        <v>-8.6989229916419442E-2</v>
      </c>
      <c r="Q1442" s="161">
        <f t="shared" si="135"/>
        <v>7.9512306682539906</v>
      </c>
      <c r="R1442" s="43">
        <f>SS!I515</f>
        <v>2</v>
      </c>
      <c r="S1442" s="43">
        <f t="shared" si="136"/>
        <v>2</v>
      </c>
      <c r="T1442" s="46">
        <f t="shared" si="132"/>
        <v>6.8781256626538552</v>
      </c>
      <c r="U1442" s="43">
        <v>8.685919285662024</v>
      </c>
      <c r="V1442" s="43"/>
    </row>
    <row r="1443" spans="1:22" ht="15.75" x14ac:dyDescent="0.25">
      <c r="A1443" s="43">
        <f t="shared" si="139"/>
        <v>1990</v>
      </c>
      <c r="B1443" s="43">
        <f t="shared" si="140"/>
        <v>8</v>
      </c>
      <c r="C1443" s="46">
        <f>Shiller!B1444</f>
        <v>330.75</v>
      </c>
      <c r="D1443" s="44">
        <f>Shiller!C1444/12</f>
        <v>0.98194166666666671</v>
      </c>
      <c r="E1443" s="47">
        <f t="shared" si="138"/>
        <v>2.9688334593096499E-3</v>
      </c>
      <c r="F1443" s="46">
        <f>Shiller!E1444</f>
        <v>131.6</v>
      </c>
      <c r="G1443" s="44">
        <f t="shared" si="137"/>
        <v>0.94868447481926144</v>
      </c>
      <c r="H1443" s="44">
        <f>'x calcs'!J515</f>
        <v>2.6181723665351271</v>
      </c>
      <c r="I1443" s="43">
        <f t="shared" si="130"/>
        <v>0.95994362497474084</v>
      </c>
      <c r="J1443" s="43">
        <f t="shared" si="131"/>
        <v>0.94805812922381871</v>
      </c>
      <c r="K1443" s="43">
        <f>PCE!B395</f>
        <v>3865</v>
      </c>
      <c r="L1443" s="43">
        <f>y!B407</f>
        <v>4941.8</v>
      </c>
      <c r="M1443" s="43">
        <v>1</v>
      </c>
      <c r="N1443" s="48">
        <f t="shared" si="133"/>
        <v>0.78210368691569876</v>
      </c>
      <c r="O1443" s="46">
        <f>Shiller!B1444/Shiller!C1444</f>
        <v>28.069386334897693</v>
      </c>
      <c r="P1443" s="44">
        <f t="shared" si="134"/>
        <v>-5.1315525180738564E-2</v>
      </c>
      <c r="Q1443" s="161">
        <f t="shared" si="135"/>
        <v>9.7631687548623258</v>
      </c>
      <c r="R1443" s="43">
        <f>SS!I516</f>
        <v>2</v>
      </c>
      <c r="S1443" s="43">
        <f t="shared" si="136"/>
        <v>2</v>
      </c>
      <c r="T1443" s="46">
        <f t="shared" si="132"/>
        <v>6.8781256626538552</v>
      </c>
      <c r="U1443" s="43">
        <v>8.685919285662024</v>
      </c>
      <c r="V1443" s="43"/>
    </row>
    <row r="1444" spans="1:22" ht="15.75" x14ac:dyDescent="0.25">
      <c r="A1444" s="43">
        <f t="shared" si="139"/>
        <v>1990</v>
      </c>
      <c r="B1444" s="43">
        <f t="shared" si="140"/>
        <v>9</v>
      </c>
      <c r="C1444" s="46">
        <f>Shiller!B1445</f>
        <v>315.41000000000003</v>
      </c>
      <c r="D1444" s="44">
        <f>Shiller!C1445/12</f>
        <v>0.98666666666666669</v>
      </c>
      <c r="E1444" s="47">
        <f t="shared" si="138"/>
        <v>3.1282035023197318E-3</v>
      </c>
      <c r="F1444" s="46">
        <f>Shiller!E1445</f>
        <v>132.69999999999999</v>
      </c>
      <c r="G1444" s="44">
        <f t="shared" si="137"/>
        <v>0.97100994639044802</v>
      </c>
      <c r="H1444" s="44">
        <f>'x calcs'!J516</f>
        <v>2.6199075260986082</v>
      </c>
      <c r="I1444" s="43">
        <f t="shared" si="130"/>
        <v>0.90723244450100782</v>
      </c>
      <c r="J1444" s="43">
        <f t="shared" si="131"/>
        <v>0.97036892022988241</v>
      </c>
      <c r="K1444" s="43">
        <f>PCE!B396</f>
        <v>3886.7</v>
      </c>
      <c r="L1444" s="43">
        <f>y!B408</f>
        <v>4971.2</v>
      </c>
      <c r="M1444" s="43">
        <v>1</v>
      </c>
      <c r="N1444" s="48">
        <f t="shared" si="133"/>
        <v>0.78184341808818791</v>
      </c>
      <c r="O1444" s="46">
        <f>Shiller!B1445/Shiller!C1445</f>
        <v>26.639358108108109</v>
      </c>
      <c r="P1444" s="44">
        <f t="shared" si="134"/>
        <v>-2.899005360955198E-2</v>
      </c>
      <c r="Q1444" s="161">
        <f t="shared" si="135"/>
        <v>10.12813881659147</v>
      </c>
      <c r="R1444" s="43">
        <f>SS!I517</f>
        <v>2</v>
      </c>
      <c r="S1444" s="43">
        <f t="shared" si="136"/>
        <v>1</v>
      </c>
      <c r="T1444" s="46">
        <f t="shared" si="132"/>
        <v>6.8781256626538552</v>
      </c>
      <c r="U1444" s="43">
        <v>8.685919285662024</v>
      </c>
      <c r="V1444" s="43"/>
    </row>
    <row r="1445" spans="1:22" ht="15.75" x14ac:dyDescent="0.25">
      <c r="A1445" s="43">
        <f t="shared" si="139"/>
        <v>1990</v>
      </c>
      <c r="B1445" s="43">
        <f t="shared" si="140"/>
        <v>10</v>
      </c>
      <c r="C1445" s="46">
        <f>Shiller!B1446</f>
        <v>307.12</v>
      </c>
      <c r="D1445" s="44">
        <f>Shiller!C1446/12</f>
        <v>0.99389166666666673</v>
      </c>
      <c r="E1445" s="47">
        <f t="shared" si="138"/>
        <v>3.236167187635669E-3</v>
      </c>
      <c r="F1445" s="46">
        <f>Shiller!E1446</f>
        <v>133.5</v>
      </c>
      <c r="G1445" s="44">
        <f t="shared" si="137"/>
        <v>1.0275363487091222</v>
      </c>
      <c r="H1445" s="44">
        <f>'x calcs'!J517</f>
        <v>2.6216438356164429</v>
      </c>
      <c r="I1445" s="43">
        <f t="shared" si="130"/>
        <v>0.87751215985765363</v>
      </c>
      <c r="J1445" s="43">
        <f t="shared" si="131"/>
        <v>1.0307214874713588</v>
      </c>
      <c r="K1445" s="43">
        <f>PCE!B397</f>
        <v>3887.1</v>
      </c>
      <c r="L1445" s="43">
        <f>y!B409</f>
        <v>4959.3</v>
      </c>
      <c r="M1445" s="43">
        <v>1</v>
      </c>
      <c r="N1445" s="48">
        <f t="shared" si="133"/>
        <v>0.78380013308329799</v>
      </c>
      <c r="O1445" s="46">
        <f>Shiller!B1446/Shiller!C1446</f>
        <v>25.75062674503425</v>
      </c>
      <c r="P1445" s="44">
        <f t="shared" si="134"/>
        <v>2.7536348709122249E-2</v>
      </c>
      <c r="Q1445" s="161">
        <f t="shared" si="135"/>
        <v>10.803446457690224</v>
      </c>
      <c r="R1445" s="43">
        <f>SS!I518</f>
        <v>1</v>
      </c>
      <c r="S1445" s="43">
        <f t="shared" si="136"/>
        <v>1</v>
      </c>
      <c r="T1445" s="46">
        <f t="shared" si="132"/>
        <v>14.280684840159092</v>
      </c>
      <c r="U1445" s="43">
        <v>8.685919285662024</v>
      </c>
      <c r="V1445" s="43"/>
    </row>
    <row r="1446" spans="1:22" ht="15.75" x14ac:dyDescent="0.25">
      <c r="A1446" s="43">
        <f t="shared" si="139"/>
        <v>1990</v>
      </c>
      <c r="B1446" s="43">
        <f t="shared" si="140"/>
        <v>11</v>
      </c>
      <c r="C1446" s="46">
        <f>Shiller!B1447</f>
        <v>315.29000000000002</v>
      </c>
      <c r="D1446" s="44">
        <f>Shiller!C1447/12</f>
        <v>1.0011083333333333</v>
      </c>
      <c r="E1446" s="47">
        <f t="shared" si="138"/>
        <v>3.1751984945077015E-3</v>
      </c>
      <c r="F1446" s="46">
        <f>Shiller!E1447</f>
        <v>133.80000000000001</v>
      </c>
      <c r="G1446" s="44">
        <f t="shared" si="137"/>
        <v>1.0458660545318066</v>
      </c>
      <c r="H1446" s="44">
        <f>'x calcs'!J518</f>
        <v>2.6135169074387297</v>
      </c>
      <c r="I1446" s="43">
        <f t="shared" ref="I1446:I1509" si="141">C1446/(F1446*H1446)</f>
        <v>0.90163086262420289</v>
      </c>
      <c r="J1446" s="43">
        <f t="shared" ref="J1446:J1509" si="142">E1446+I1447/I1446</f>
        <v>1.0491083804851817</v>
      </c>
      <c r="K1446" s="43">
        <f>PCE!B398</f>
        <v>3888.4</v>
      </c>
      <c r="L1446" s="43">
        <f>y!B410</f>
        <v>4965.2</v>
      </c>
      <c r="M1446" s="43">
        <v>1</v>
      </c>
      <c r="N1446" s="48">
        <f t="shared" si="133"/>
        <v>0.78313058889873521</v>
      </c>
      <c r="O1446" s="46">
        <f>Shiller!B1447/Shiller!C1447</f>
        <v>26.245078371471621</v>
      </c>
      <c r="P1446" s="44">
        <f t="shared" si="134"/>
        <v>4.5866054531806588E-2</v>
      </c>
      <c r="Q1446" s="161">
        <f t="shared" si="135"/>
        <v>10.516456775423416</v>
      </c>
      <c r="R1446" s="43">
        <f>SS!I519</f>
        <v>1</v>
      </c>
      <c r="S1446" s="43">
        <f t="shared" si="136"/>
        <v>1</v>
      </c>
      <c r="T1446" s="46">
        <f t="shared" si="132"/>
        <v>14.280684840159092</v>
      </c>
      <c r="U1446" s="43">
        <v>8.685919285662024</v>
      </c>
      <c r="V1446" s="43"/>
    </row>
    <row r="1447" spans="1:22" ht="15.75" x14ac:dyDescent="0.25">
      <c r="A1447" s="43">
        <f t="shared" si="139"/>
        <v>1990</v>
      </c>
      <c r="B1447" s="43">
        <f t="shared" si="140"/>
        <v>12</v>
      </c>
      <c r="C1447" s="46">
        <f>Shiller!B1448</f>
        <v>328.75</v>
      </c>
      <c r="D1447" s="44">
        <f>Shiller!C1448/12</f>
        <v>1.0083333333333333</v>
      </c>
      <c r="E1447" s="47">
        <f t="shared" si="138"/>
        <v>3.0671736375158429E-3</v>
      </c>
      <c r="F1447" s="46">
        <f>Shiller!E1448</f>
        <v>133.80000000000001</v>
      </c>
      <c r="G1447" s="44">
        <f t="shared" si="137"/>
        <v>0.98726622560956112</v>
      </c>
      <c r="H1447" s="44">
        <f>'x calcs'!J519</f>
        <v>2.6054151722184686</v>
      </c>
      <c r="I1447" s="43">
        <f t="shared" si="141"/>
        <v>0.94304563712552891</v>
      </c>
      <c r="J1447" s="43">
        <f t="shared" si="142"/>
        <v>0.9903266668813141</v>
      </c>
      <c r="K1447" s="43">
        <f>PCE!B399</f>
        <v>3877.8</v>
      </c>
      <c r="L1447" s="43">
        <f>y!B411</f>
        <v>4994.1000000000004</v>
      </c>
      <c r="M1447" s="43">
        <v>1</v>
      </c>
      <c r="N1447" s="48">
        <f t="shared" si="133"/>
        <v>0.77647624196551934</v>
      </c>
      <c r="O1447" s="46">
        <f>Shiller!B1448/Shiller!C1448</f>
        <v>27.169421487603305</v>
      </c>
      <c r="P1447" s="44">
        <f t="shared" si="134"/>
        <v>-1.2733774390438879E-2</v>
      </c>
      <c r="Q1447" s="161">
        <f t="shared" si="135"/>
        <v>8.8361831822085719</v>
      </c>
      <c r="R1447" s="43">
        <f>SS!I520</f>
        <v>1</v>
      </c>
      <c r="S1447" s="43">
        <f t="shared" si="136"/>
        <v>1</v>
      </c>
      <c r="T1447" s="46">
        <f t="shared" si="132"/>
        <v>14.280684840159092</v>
      </c>
      <c r="U1447" s="43">
        <v>8.685919285662024</v>
      </c>
      <c r="V1447" s="43"/>
    </row>
    <row r="1448" spans="1:22" ht="15.75" x14ac:dyDescent="0.25">
      <c r="A1448" s="43">
        <f t="shared" si="139"/>
        <v>1991</v>
      </c>
      <c r="B1448" s="43">
        <f t="shared" si="140"/>
        <v>1</v>
      </c>
      <c r="C1448" s="46">
        <f>Shiller!B1449</f>
        <v>325.49</v>
      </c>
      <c r="D1448" s="44">
        <f>Shiller!C1449/12</f>
        <v>1.0088916666666667</v>
      </c>
      <c r="E1448" s="47">
        <f t="shared" si="138"/>
        <v>3.0996087949450575E-3</v>
      </c>
      <c r="F1448" s="46">
        <f>Shiller!E1449</f>
        <v>134.6</v>
      </c>
      <c r="G1448" s="44">
        <f t="shared" si="137"/>
        <v>1.1144164610951472</v>
      </c>
      <c r="H1448" s="44">
        <f>'x calcs'!J520</f>
        <v>2.5973385518591035</v>
      </c>
      <c r="I1448" s="43">
        <f t="shared" si="141"/>
        <v>0.93103075781432454</v>
      </c>
      <c r="J1448" s="43">
        <f t="shared" si="142"/>
        <v>1.1147180578192595</v>
      </c>
      <c r="K1448" s="43">
        <f>PCE!B400</f>
        <v>3857.6</v>
      </c>
      <c r="L1448" s="43">
        <f>y!B412</f>
        <v>4976.6000000000004</v>
      </c>
      <c r="M1448" s="43">
        <v>1</v>
      </c>
      <c r="N1448" s="48">
        <f t="shared" si="133"/>
        <v>0.77514769119479154</v>
      </c>
      <c r="O1448" s="46">
        <f>Shiller!B1449/Shiller!C1449</f>
        <v>26.885113201780833</v>
      </c>
      <c r="P1448" s="44">
        <f t="shared" si="134"/>
        <v>0.11441646109514725</v>
      </c>
      <c r="Q1448" s="161">
        <f t="shared" si="135"/>
        <v>8.6384397398655235</v>
      </c>
      <c r="R1448" s="43">
        <f>SS!I521</f>
        <v>1</v>
      </c>
      <c r="S1448" s="43">
        <f t="shared" si="136"/>
        <v>1</v>
      </c>
      <c r="T1448" s="46">
        <f t="shared" ref="T1448:T1511" si="143">INDEX($Y$1068:$Y$1072,R1448)</f>
        <v>14.280684840159092</v>
      </c>
      <c r="U1448" s="43">
        <v>10.1370125342366</v>
      </c>
      <c r="V1448" s="43"/>
    </row>
    <row r="1449" spans="1:22" ht="15.75" x14ac:dyDescent="0.25">
      <c r="A1449" s="43">
        <f t="shared" si="139"/>
        <v>1991</v>
      </c>
      <c r="B1449" s="43">
        <f t="shared" si="140"/>
        <v>2</v>
      </c>
      <c r="C1449" s="46">
        <f>Shiller!B1450</f>
        <v>362.26</v>
      </c>
      <c r="D1449" s="44">
        <f>Shiller!C1450/12</f>
        <v>1.0094416666666668</v>
      </c>
      <c r="E1449" s="47">
        <f t="shared" si="138"/>
        <v>2.7865115294723867E-3</v>
      </c>
      <c r="F1449" s="46">
        <f>Shiller!E1450</f>
        <v>134.80000000000001</v>
      </c>
      <c r="G1449" s="44">
        <f t="shared" si="137"/>
        <v>1.0289237446605775</v>
      </c>
      <c r="H1449" s="44">
        <f>'x calcs'!J521</f>
        <v>2.5966338597056597</v>
      </c>
      <c r="I1449" s="43">
        <f t="shared" si="141"/>
        <v>1.0349509669954915</v>
      </c>
      <c r="J1449" s="43">
        <f t="shared" si="142"/>
        <v>1.0292022247604344</v>
      </c>
      <c r="K1449" s="43">
        <f>PCE!B401</f>
        <v>3883.3</v>
      </c>
      <c r="L1449" s="43">
        <f>y!B413</f>
        <v>4983.2</v>
      </c>
      <c r="M1449" s="43">
        <v>1</v>
      </c>
      <c r="N1449" s="48">
        <f t="shared" ref="N1449:N1512" si="144">K1449/L1449</f>
        <v>0.7792783753411463</v>
      </c>
      <c r="O1449" s="46">
        <f>Shiller!B1450/Shiller!C1450</f>
        <v>29.905971122650307</v>
      </c>
      <c r="P1449" s="44">
        <f t="shared" ref="P1449:P1512" si="145">G1449-1</f>
        <v>2.8923744660577455E-2</v>
      </c>
      <c r="Q1449" s="161">
        <f t="shared" ref="Q1449:Q1512" si="146">1200*SUMPRODUCT(M1449:O1449,$X$1093:$Z$1093)</f>
        <v>8.62554485855477</v>
      </c>
      <c r="R1449" s="43">
        <f>SS!I522</f>
        <v>1</v>
      </c>
      <c r="S1449" s="43">
        <f t="shared" ref="S1449:S1512" si="147">R1450</f>
        <v>1</v>
      </c>
      <c r="T1449" s="46">
        <f t="shared" si="143"/>
        <v>14.280684840159092</v>
      </c>
      <c r="U1449" s="43">
        <v>10.1370125342366</v>
      </c>
      <c r="V1449" s="43"/>
    </row>
    <row r="1450" spans="1:22" ht="15.75" x14ac:dyDescent="0.25">
      <c r="A1450" s="43">
        <f t="shared" si="139"/>
        <v>1991</v>
      </c>
      <c r="B1450" s="43">
        <f t="shared" si="140"/>
        <v>3</v>
      </c>
      <c r="C1450" s="46">
        <f>Shiller!B1451</f>
        <v>372.28</v>
      </c>
      <c r="D1450" s="44">
        <f>Shiller!C1451/12</f>
        <v>1.01</v>
      </c>
      <c r="E1450" s="47">
        <f t="shared" si="138"/>
        <v>2.7130117116149137E-3</v>
      </c>
      <c r="F1450" s="46">
        <f>Shiller!E1451</f>
        <v>135</v>
      </c>
      <c r="G1450" s="44">
        <f t="shared" si="137"/>
        <v>1.0210818287183474</v>
      </c>
      <c r="H1450" s="44">
        <f>'x calcs'!J522</f>
        <v>2.5959293587444776</v>
      </c>
      <c r="I1450" s="43">
        <f t="shared" si="141"/>
        <v>1.0622899349477515</v>
      </c>
      <c r="J1450" s="43">
        <f t="shared" si="142"/>
        <v>1.0213582005726134</v>
      </c>
      <c r="K1450" s="43">
        <f>PCE!B402</f>
        <v>3929.7</v>
      </c>
      <c r="L1450" s="43">
        <f>y!B414</f>
        <v>4991.6000000000004</v>
      </c>
      <c r="M1450" s="43">
        <v>1</v>
      </c>
      <c r="N1450" s="48">
        <f t="shared" si="144"/>
        <v>0.78726260116996549</v>
      </c>
      <c r="O1450" s="46">
        <f>Shiller!B1451/Shiller!C1451</f>
        <v>30.716171617161717</v>
      </c>
      <c r="P1450" s="44">
        <f t="shared" si="145"/>
        <v>2.1081828718347406E-2</v>
      </c>
      <c r="Q1450" s="161">
        <f t="shared" si="146"/>
        <v>10.077837362753398</v>
      </c>
      <c r="R1450" s="43">
        <f>SS!I523</f>
        <v>1</v>
      </c>
      <c r="S1450" s="43">
        <f t="shared" si="147"/>
        <v>1</v>
      </c>
      <c r="T1450" s="46">
        <f t="shared" si="143"/>
        <v>14.280684840159092</v>
      </c>
      <c r="U1450" s="43">
        <v>10.1370125342366</v>
      </c>
      <c r="V1450" s="43"/>
    </row>
    <row r="1451" spans="1:22" ht="15.75" x14ac:dyDescent="0.25">
      <c r="A1451" s="43">
        <f t="shared" si="139"/>
        <v>1991</v>
      </c>
      <c r="B1451" s="43">
        <f t="shared" si="140"/>
        <v>4</v>
      </c>
      <c r="C1451" s="46">
        <f>Shiller!B1452</f>
        <v>379.68</v>
      </c>
      <c r="D1451" s="44">
        <f>Shiller!C1452/12</f>
        <v>1.0108333333333335</v>
      </c>
      <c r="E1451" s="47">
        <f t="shared" si="138"/>
        <v>2.662329681134991E-3</v>
      </c>
      <c r="F1451" s="46">
        <f>Shiller!E1452</f>
        <v>135.19999999999999</v>
      </c>
      <c r="G1451" s="44">
        <f t="shared" si="137"/>
        <v>0.99527449058172879</v>
      </c>
      <c r="H1451" s="44">
        <f>'x calcs'!J523</f>
        <v>2.5952250489236834</v>
      </c>
      <c r="I1451" s="43">
        <f t="shared" si="141"/>
        <v>1.08209653140999</v>
      </c>
      <c r="J1451" s="43">
        <f t="shared" si="142"/>
        <v>0.99068169895071245</v>
      </c>
      <c r="K1451" s="43">
        <f>PCE!B403</f>
        <v>3923.9</v>
      </c>
      <c r="L1451" s="43">
        <f>y!B415</f>
        <v>5017.8</v>
      </c>
      <c r="M1451" s="43">
        <v>1</v>
      </c>
      <c r="N1451" s="48">
        <f t="shared" si="144"/>
        <v>0.78199609390569569</v>
      </c>
      <c r="O1451" s="46">
        <f>Shiller!B1452/Shiller!C1452</f>
        <v>31.300906842539156</v>
      </c>
      <c r="P1451" s="44">
        <f t="shared" si="145"/>
        <v>-4.7255094182712121E-3</v>
      </c>
      <c r="Q1451" s="161">
        <f t="shared" si="146"/>
        <v>8.7911338560842189</v>
      </c>
      <c r="R1451" s="43">
        <f>SS!I524</f>
        <v>1</v>
      </c>
      <c r="S1451" s="43">
        <f t="shared" si="147"/>
        <v>1</v>
      </c>
      <c r="T1451" s="46">
        <f t="shared" si="143"/>
        <v>14.280684840159092</v>
      </c>
      <c r="U1451" s="43">
        <v>10.1370125342366</v>
      </c>
      <c r="V1451" s="43"/>
    </row>
    <row r="1452" spans="1:22" ht="15.75" x14ac:dyDescent="0.25">
      <c r="A1452" s="43">
        <f t="shared" si="139"/>
        <v>1991</v>
      </c>
      <c r="B1452" s="43">
        <f t="shared" si="140"/>
        <v>5</v>
      </c>
      <c r="C1452" s="46">
        <f>Shiller!B1453</f>
        <v>377.99</v>
      </c>
      <c r="D1452" s="44">
        <f>Shiller!C1453/12</f>
        <v>1.0116666666666667</v>
      </c>
      <c r="E1452" s="47">
        <f t="shared" si="138"/>
        <v>2.6764376482622996E-3</v>
      </c>
      <c r="F1452" s="46">
        <f>Shiller!E1453</f>
        <v>135.6</v>
      </c>
      <c r="G1452" s="44">
        <f t="shared" si="137"/>
        <v>1.0005265986391381</v>
      </c>
      <c r="H1452" s="44">
        <f>'x calcs'!J524</f>
        <v>2.607288909467341</v>
      </c>
      <c r="I1452" s="43">
        <f t="shared" si="141"/>
        <v>1.0691323324524957</v>
      </c>
      <c r="J1452" s="43">
        <f t="shared" si="142"/>
        <v>0.9959095709127711</v>
      </c>
      <c r="K1452" s="43">
        <f>PCE!B404</f>
        <v>3950</v>
      </c>
      <c r="L1452" s="43">
        <f>y!B416</f>
        <v>5038.1000000000004</v>
      </c>
      <c r="M1452" s="43">
        <v>1</v>
      </c>
      <c r="N1452" s="48">
        <f t="shared" si="144"/>
        <v>0.78402572398324755</v>
      </c>
      <c r="O1452" s="46">
        <f>Shiller!B1453/Shiller!C1453</f>
        <v>31.135914332784182</v>
      </c>
      <c r="P1452" s="44">
        <f t="shared" si="145"/>
        <v>5.2659863913806504E-4</v>
      </c>
      <c r="Q1452" s="161">
        <f t="shared" si="146"/>
        <v>9.2692800480591302</v>
      </c>
      <c r="R1452" s="43">
        <f>SS!I525</f>
        <v>1</v>
      </c>
      <c r="S1452" s="43">
        <f t="shared" si="147"/>
        <v>1</v>
      </c>
      <c r="T1452" s="46">
        <f t="shared" si="143"/>
        <v>14.280684840159092</v>
      </c>
      <c r="U1452" s="43">
        <v>10.1370125342366</v>
      </c>
      <c r="V1452" s="43"/>
    </row>
    <row r="1453" spans="1:22" ht="15.75" x14ac:dyDescent="0.25">
      <c r="A1453" s="43">
        <f t="shared" si="139"/>
        <v>1991</v>
      </c>
      <c r="B1453" s="43">
        <f t="shared" si="140"/>
        <v>6</v>
      </c>
      <c r="C1453" s="46">
        <f>Shiller!B1454</f>
        <v>378.29</v>
      </c>
      <c r="D1453" s="44">
        <f>Shiller!C1454/12</f>
        <v>1.0125</v>
      </c>
      <c r="E1453" s="47">
        <f t="shared" si="138"/>
        <v>2.6765180152792827E-3</v>
      </c>
      <c r="F1453" s="46">
        <f>Shiller!E1454</f>
        <v>136</v>
      </c>
      <c r="G1453" s="44">
        <f t="shared" si="137"/>
        <v>1.006328899322009</v>
      </c>
      <c r="H1453" s="44">
        <f>'x calcs'!J525</f>
        <v>2.6194088486664038</v>
      </c>
      <c r="I1453" s="43">
        <f t="shared" si="141"/>
        <v>1.0618976564361848</v>
      </c>
      <c r="J1453" s="43">
        <f t="shared" si="142"/>
        <v>1.0016850248674256</v>
      </c>
      <c r="K1453" s="43">
        <f>PCE!B405</f>
        <v>3957.1</v>
      </c>
      <c r="L1453" s="43">
        <f>y!B417</f>
        <v>5073</v>
      </c>
      <c r="M1453" s="43">
        <v>1</v>
      </c>
      <c r="N1453" s="48">
        <f t="shared" si="144"/>
        <v>0.78003153952296467</v>
      </c>
      <c r="O1453" s="46">
        <f>Shiller!B1454/Shiller!C1454</f>
        <v>31.134979423868312</v>
      </c>
      <c r="P1453" s="44">
        <f t="shared" si="145"/>
        <v>6.328899322008974E-3</v>
      </c>
      <c r="Q1453" s="161">
        <f t="shared" si="146"/>
        <v>8.4239719326028801</v>
      </c>
      <c r="R1453" s="43">
        <f>SS!I526</f>
        <v>1</v>
      </c>
      <c r="S1453" s="43">
        <f t="shared" si="147"/>
        <v>1</v>
      </c>
      <c r="T1453" s="46">
        <f t="shared" si="143"/>
        <v>14.280684840159092</v>
      </c>
      <c r="U1453" s="43">
        <v>10.1370125342366</v>
      </c>
      <c r="V1453" s="43"/>
    </row>
    <row r="1454" spans="1:22" ht="15.75" x14ac:dyDescent="0.25">
      <c r="A1454" s="43">
        <f t="shared" si="139"/>
        <v>1991</v>
      </c>
      <c r="B1454" s="43">
        <f t="shared" si="140"/>
        <v>7</v>
      </c>
      <c r="C1454" s="46">
        <f>Shiller!B1455</f>
        <v>380.23</v>
      </c>
      <c r="D1454" s="44">
        <f>Shiller!C1455/12</f>
        <v>1.0161083333333334</v>
      </c>
      <c r="E1454" s="47">
        <f t="shared" si="138"/>
        <v>2.6723518221427383E-3</v>
      </c>
      <c r="F1454" s="46">
        <f>Shiller!E1455</f>
        <v>136.19999999999999</v>
      </c>
      <c r="G1454" s="44">
        <f t="shared" si="137"/>
        <v>1.0237904552248416</v>
      </c>
      <c r="H1454" s="44">
        <f>'x calcs'!J526</f>
        <v>2.6315851272015696</v>
      </c>
      <c r="I1454" s="43">
        <f t="shared" si="141"/>
        <v>1.0608447921861064</v>
      </c>
      <c r="J1454" s="43">
        <f t="shared" si="142"/>
        <v>1.0211515180052593</v>
      </c>
      <c r="K1454" s="43">
        <f>PCE!B406</f>
        <v>3982.4</v>
      </c>
      <c r="L1454" s="43">
        <f>y!B418</f>
        <v>5069.3</v>
      </c>
      <c r="M1454" s="43">
        <v>1</v>
      </c>
      <c r="N1454" s="48">
        <f t="shared" si="144"/>
        <v>0.785591699051151</v>
      </c>
      <c r="O1454" s="46">
        <f>Shiller!B1455/Shiller!C1455</f>
        <v>31.183518817711366</v>
      </c>
      <c r="P1454" s="44">
        <f t="shared" si="145"/>
        <v>2.3790455224841578E-2</v>
      </c>
      <c r="Q1454" s="161">
        <f t="shared" si="146"/>
        <v>9.5868186302822931</v>
      </c>
      <c r="R1454" s="43">
        <f>SS!I527</f>
        <v>1</v>
      </c>
      <c r="S1454" s="43">
        <f t="shared" si="147"/>
        <v>1</v>
      </c>
      <c r="T1454" s="46">
        <f t="shared" si="143"/>
        <v>14.280684840159092</v>
      </c>
      <c r="U1454" s="43">
        <v>9.7807919091227102</v>
      </c>
      <c r="V1454" s="43"/>
    </row>
    <row r="1455" spans="1:22" ht="15.75" x14ac:dyDescent="0.25">
      <c r="A1455" s="43">
        <f t="shared" si="139"/>
        <v>1991</v>
      </c>
      <c r="B1455" s="43">
        <f t="shared" si="140"/>
        <v>8</v>
      </c>
      <c r="C1455" s="46">
        <f>Shiller!B1456</f>
        <v>389.4</v>
      </c>
      <c r="D1455" s="44">
        <f>Shiller!C1456/12</f>
        <v>1.019725</v>
      </c>
      <c r="E1455" s="47">
        <f t="shared" si="138"/>
        <v>2.6187082691319979E-3</v>
      </c>
      <c r="F1455" s="46">
        <f>Shiller!E1456</f>
        <v>136.6</v>
      </c>
      <c r="G1455" s="44">
        <f t="shared" si="137"/>
        <v>0.99262052013189173</v>
      </c>
      <c r="H1455" s="44">
        <f>'x calcs'!J527</f>
        <v>2.6384037133536036</v>
      </c>
      <c r="I1455" s="43">
        <f t="shared" si="141"/>
        <v>1.0804483193954071</v>
      </c>
      <c r="J1455" s="43">
        <f t="shared" si="142"/>
        <v>0.99006199862485678</v>
      </c>
      <c r="K1455" s="43">
        <f>PCE!B407</f>
        <v>3985.4</v>
      </c>
      <c r="L1455" s="43">
        <f>y!B419</f>
        <v>5089.1000000000004</v>
      </c>
      <c r="M1455" s="43">
        <v>1</v>
      </c>
      <c r="N1455" s="48">
        <f t="shared" si="144"/>
        <v>0.78312471753355206</v>
      </c>
      <c r="O1455" s="46">
        <f>Shiller!B1456/Shiller!C1456</f>
        <v>31.822305033219738</v>
      </c>
      <c r="P1455" s="44">
        <f t="shared" si="145"/>
        <v>-7.3794798681082741E-3</v>
      </c>
      <c r="Q1455" s="161">
        <f t="shared" si="146"/>
        <v>8.8769070187580201</v>
      </c>
      <c r="R1455" s="43">
        <f>SS!I528</f>
        <v>1</v>
      </c>
      <c r="S1455" s="43">
        <f t="shared" si="147"/>
        <v>1</v>
      </c>
      <c r="T1455" s="46">
        <f t="shared" si="143"/>
        <v>14.280684840159092</v>
      </c>
      <c r="U1455" s="43">
        <v>9.7807919091227102</v>
      </c>
      <c r="V1455" s="43"/>
    </row>
    <row r="1456" spans="1:22" ht="15.75" x14ac:dyDescent="0.25">
      <c r="A1456" s="43">
        <f t="shared" si="139"/>
        <v>1991</v>
      </c>
      <c r="B1456" s="43">
        <f t="shared" si="140"/>
        <v>9</v>
      </c>
      <c r="C1456" s="46">
        <f>Shiller!B1457</f>
        <v>387.2</v>
      </c>
      <c r="D1456" s="44">
        <f>Shiller!C1457/12</f>
        <v>1.0233333333333332</v>
      </c>
      <c r="E1456" s="47">
        <f t="shared" si="138"/>
        <v>2.6429063360881538E-3</v>
      </c>
      <c r="F1456" s="46">
        <f>Shiller!E1457</f>
        <v>137.19999999999999</v>
      </c>
      <c r="G1456" s="44">
        <f t="shared" si="137"/>
        <v>1.0003620589579798</v>
      </c>
      <c r="H1456" s="44">
        <f>'x calcs'!J528</f>
        <v>2.6452399668486515</v>
      </c>
      <c r="I1456" s="43">
        <f t="shared" si="141"/>
        <v>1.0668814435631138</v>
      </c>
      <c r="J1456" s="43">
        <f t="shared" si="142"/>
        <v>0.99778359306087117</v>
      </c>
      <c r="K1456" s="43">
        <f>PCE!B408</f>
        <v>4001.2</v>
      </c>
      <c r="L1456" s="43">
        <f>y!B420</f>
        <v>5122.7</v>
      </c>
      <c r="M1456" s="43">
        <v>1</v>
      </c>
      <c r="N1456" s="48">
        <f t="shared" si="144"/>
        <v>0.7810724813086849</v>
      </c>
      <c r="O1456" s="46">
        <f>Shiller!B1457/Shiller!C1457</f>
        <v>31.530944625407166</v>
      </c>
      <c r="P1456" s="44">
        <f t="shared" si="145"/>
        <v>3.6205895797980503E-4</v>
      </c>
      <c r="Q1456" s="161">
        <f t="shared" si="146"/>
        <v>8.5280284047006791</v>
      </c>
      <c r="R1456" s="43">
        <f>SS!I529</f>
        <v>1</v>
      </c>
      <c r="S1456" s="43">
        <f t="shared" si="147"/>
        <v>1</v>
      </c>
      <c r="T1456" s="46">
        <f t="shared" si="143"/>
        <v>14.280684840159092</v>
      </c>
      <c r="U1456" s="43">
        <v>9.7807919091227102</v>
      </c>
      <c r="V1456" s="43"/>
    </row>
    <row r="1457" spans="1:22" ht="15.75" x14ac:dyDescent="0.25">
      <c r="A1457" s="43">
        <f t="shared" si="139"/>
        <v>1991</v>
      </c>
      <c r="B1457" s="43">
        <f t="shared" si="140"/>
        <v>10</v>
      </c>
      <c r="C1457" s="46">
        <f>Shiller!B1458</f>
        <v>386.88</v>
      </c>
      <c r="D1457" s="44">
        <f>Shiller!C1458/12</f>
        <v>1.0211083333333333</v>
      </c>
      <c r="E1457" s="47">
        <f t="shared" si="138"/>
        <v>2.6393412255307416E-3</v>
      </c>
      <c r="F1457" s="46">
        <f>Shiller!E1458</f>
        <v>137.4</v>
      </c>
      <c r="G1457" s="44">
        <f t="shared" si="137"/>
        <v>0.99726239690013385</v>
      </c>
      <c r="H1457" s="44">
        <f>'x calcs'!J529</f>
        <v>2.6520939334638003</v>
      </c>
      <c r="I1457" s="43">
        <f t="shared" si="141"/>
        <v>1.0616971324013249</v>
      </c>
      <c r="J1457" s="43">
        <f t="shared" si="142"/>
        <v>0.99510913625706587</v>
      </c>
      <c r="K1457" s="43">
        <f>PCE!B409</f>
        <v>3992.9</v>
      </c>
      <c r="L1457" s="43">
        <f>y!B421</f>
        <v>5139.5</v>
      </c>
      <c r="M1457" s="43">
        <v>1</v>
      </c>
      <c r="N1457" s="48">
        <f t="shared" si="144"/>
        <v>0.7769043681291955</v>
      </c>
      <c r="O1457" s="46">
        <f>Shiller!B1458/Shiller!C1458</f>
        <v>31.573535292533442</v>
      </c>
      <c r="P1457" s="44">
        <f t="shared" si="145"/>
        <v>-2.7376030998661482E-3</v>
      </c>
      <c r="Q1457" s="161">
        <f t="shared" si="146"/>
        <v>7.6331133642114901</v>
      </c>
      <c r="R1457" s="43">
        <f>SS!I530</f>
        <v>1</v>
      </c>
      <c r="S1457" s="43">
        <f t="shared" si="147"/>
        <v>1</v>
      </c>
      <c r="T1457" s="46">
        <f t="shared" si="143"/>
        <v>14.280684840159092</v>
      </c>
      <c r="U1457" s="43">
        <v>9.7807919091227102</v>
      </c>
      <c r="V1457" s="43"/>
    </row>
    <row r="1458" spans="1:22" ht="15.75" x14ac:dyDescent="0.25">
      <c r="A1458" s="43">
        <f t="shared" si="139"/>
        <v>1991</v>
      </c>
      <c r="B1458" s="43">
        <f t="shared" si="140"/>
        <v>11</v>
      </c>
      <c r="C1458" s="46">
        <f>Shiller!B1459</f>
        <v>385.92</v>
      </c>
      <c r="D1458" s="44">
        <f>Shiller!C1459/12</f>
        <v>1.0188916666666665</v>
      </c>
      <c r="E1458" s="47">
        <f t="shared" si="138"/>
        <v>2.6401629007739079E-3</v>
      </c>
      <c r="F1458" s="46">
        <f>Shiller!E1459</f>
        <v>137.80000000000001</v>
      </c>
      <c r="G1458" s="44">
        <f t="shared" si="137"/>
        <v>1.0086213684875367</v>
      </c>
      <c r="H1458" s="44">
        <f>'x calcs'!J530</f>
        <v>2.6578479115870994</v>
      </c>
      <c r="I1458" s="43">
        <f t="shared" si="141"/>
        <v>1.0537023353799115</v>
      </c>
      <c r="J1458" s="43">
        <f t="shared" si="142"/>
        <v>1.006443518572137</v>
      </c>
      <c r="K1458" s="43">
        <f>PCE!B410</f>
        <v>4020.6</v>
      </c>
      <c r="L1458" s="43">
        <f>y!B422</f>
        <v>5161</v>
      </c>
      <c r="M1458" s="43">
        <v>1</v>
      </c>
      <c r="N1458" s="48">
        <f t="shared" si="144"/>
        <v>0.77903507072272815</v>
      </c>
      <c r="O1458" s="46">
        <f>Shiller!B1459/Shiller!C1459</f>
        <v>31.563708932091245</v>
      </c>
      <c r="P1458" s="44">
        <f t="shared" si="145"/>
        <v>8.6213684875366958E-3</v>
      </c>
      <c r="Q1458" s="161">
        <f t="shared" si="146"/>
        <v>8.0870770021941194</v>
      </c>
      <c r="R1458" s="43">
        <f>SS!I531</f>
        <v>1</v>
      </c>
      <c r="S1458" s="43">
        <f t="shared" si="147"/>
        <v>1</v>
      </c>
      <c r="T1458" s="46">
        <f t="shared" si="143"/>
        <v>14.280684840159092</v>
      </c>
      <c r="U1458" s="43">
        <v>9.7807919091227102</v>
      </c>
      <c r="V1458" s="43"/>
    </row>
    <row r="1459" spans="1:22" ht="15.75" x14ac:dyDescent="0.25">
      <c r="A1459" s="43">
        <f t="shared" si="139"/>
        <v>1991</v>
      </c>
      <c r="B1459" s="43">
        <f t="shared" si="140"/>
        <v>12</v>
      </c>
      <c r="C1459" s="46">
        <f>Shiller!B1460</f>
        <v>388.51</v>
      </c>
      <c r="D1459" s="44">
        <f>Shiller!C1460/12</f>
        <v>1.0166666666666666</v>
      </c>
      <c r="E1459" s="47">
        <f t="shared" si="138"/>
        <v>2.6168352594956798E-3</v>
      </c>
      <c r="F1459" s="46">
        <f>Shiller!E1460</f>
        <v>137.9</v>
      </c>
      <c r="G1459" s="44">
        <f t="shared" si="137"/>
        <v>1.0720292626303656</v>
      </c>
      <c r="H1459" s="44">
        <f>'x calcs'!J531</f>
        <v>2.6636143735307583</v>
      </c>
      <c r="I1459" s="43">
        <f t="shared" si="141"/>
        <v>1.0577099401331072</v>
      </c>
      <c r="J1459" s="43">
        <f t="shared" si="142"/>
        <v>1.0697140903870443</v>
      </c>
      <c r="K1459" s="43">
        <f>PCE!B411</f>
        <v>4037.7</v>
      </c>
      <c r="L1459" s="43">
        <f>y!B423</f>
        <v>5218.7</v>
      </c>
      <c r="M1459" s="43">
        <v>1</v>
      </c>
      <c r="N1459" s="48">
        <f t="shared" si="144"/>
        <v>0.77369843064364685</v>
      </c>
      <c r="O1459" s="46">
        <f>Shiller!B1460/Shiller!C1460</f>
        <v>31.845081967213115</v>
      </c>
      <c r="P1459" s="44">
        <f t="shared" si="145"/>
        <v>7.2029262630365576E-2</v>
      </c>
      <c r="Q1459" s="161">
        <f t="shared" si="146"/>
        <v>6.8746385842159468</v>
      </c>
      <c r="R1459" s="43">
        <f>SS!I532</f>
        <v>1</v>
      </c>
      <c r="S1459" s="43">
        <f t="shared" si="147"/>
        <v>1</v>
      </c>
      <c r="T1459" s="46">
        <f t="shared" si="143"/>
        <v>14.280684840159092</v>
      </c>
      <c r="U1459" s="43">
        <v>9.7807919091227102</v>
      </c>
      <c r="V1459" s="43"/>
    </row>
    <row r="1460" spans="1:22" ht="15.75" x14ac:dyDescent="0.25">
      <c r="A1460" s="43">
        <f t="shared" si="139"/>
        <v>1992</v>
      </c>
      <c r="B1460" s="43">
        <f t="shared" si="140"/>
        <v>1</v>
      </c>
      <c r="C1460" s="46">
        <f>Shiller!B1461</f>
        <v>416.08</v>
      </c>
      <c r="D1460" s="44">
        <f>Shiller!C1461/12</f>
        <v>1.02</v>
      </c>
      <c r="E1460" s="47">
        <f t="shared" si="138"/>
        <v>2.451451643914632E-3</v>
      </c>
      <c r="F1460" s="46">
        <f>Shiller!E1461</f>
        <v>138.1</v>
      </c>
      <c r="G1460" s="44">
        <f t="shared" si="137"/>
        <v>0.99041455564239644</v>
      </c>
      <c r="H1460" s="44">
        <f>'x calcs'!J532</f>
        <v>2.6693933463796511</v>
      </c>
      <c r="I1460" s="43">
        <f t="shared" si="141"/>
        <v>1.1286793738371623</v>
      </c>
      <c r="J1460" s="43">
        <f t="shared" si="142"/>
        <v>0.98370805966234398</v>
      </c>
      <c r="K1460" s="43">
        <f>PCE!B412</f>
        <v>4101.8999999999996</v>
      </c>
      <c r="L1460" s="43">
        <f>y!B424</f>
        <v>5254.6</v>
      </c>
      <c r="M1460" s="43">
        <v>1</v>
      </c>
      <c r="N1460" s="48">
        <f t="shared" si="144"/>
        <v>0.78063030487572782</v>
      </c>
      <c r="O1460" s="46">
        <f>Shiller!B1461/Shiller!C1461</f>
        <v>33.993464052287578</v>
      </c>
      <c r="P1460" s="44">
        <f t="shared" si="145"/>
        <v>-9.5854443576035564E-3</v>
      </c>
      <c r="Q1460" s="161">
        <f t="shared" si="146"/>
        <v>7.7110546075145523</v>
      </c>
      <c r="R1460" s="43">
        <f>SS!I533</f>
        <v>1</v>
      </c>
      <c r="S1460" s="43">
        <f t="shared" si="147"/>
        <v>1</v>
      </c>
      <c r="T1460" s="46">
        <f t="shared" si="143"/>
        <v>14.280684840159092</v>
      </c>
      <c r="U1460" s="43">
        <v>6.6101938055719955</v>
      </c>
      <c r="V1460" s="43"/>
    </row>
    <row r="1461" spans="1:22" ht="15.75" x14ac:dyDescent="0.25">
      <c r="A1461" s="43">
        <f t="shared" si="139"/>
        <v>1992</v>
      </c>
      <c r="B1461" s="43">
        <f t="shared" si="140"/>
        <v>2</v>
      </c>
      <c r="C1461" s="46">
        <f>Shiller!B1462</f>
        <v>412.56</v>
      </c>
      <c r="D1461" s="44">
        <f>Shiller!C1462/12</f>
        <v>1.0233333333333332</v>
      </c>
      <c r="E1461" s="47">
        <f t="shared" si="138"/>
        <v>2.4804472884752114E-3</v>
      </c>
      <c r="F1461" s="46">
        <f>Shiller!E1462</f>
        <v>138.6</v>
      </c>
      <c r="G1461" s="44">
        <f t="shared" si="137"/>
        <v>0.98491443222186792</v>
      </c>
      <c r="H1461" s="44">
        <f>'x calcs'!J533</f>
        <v>2.6876375809665918</v>
      </c>
      <c r="I1461" s="43">
        <f t="shared" si="141"/>
        <v>1.1075240939118187</v>
      </c>
      <c r="J1461" s="43">
        <f t="shared" si="142"/>
        <v>0.97824546903492626</v>
      </c>
      <c r="K1461" s="43">
        <f>PCE!B413</f>
        <v>4116.8</v>
      </c>
      <c r="L1461" s="43">
        <f>y!B425</f>
        <v>5296.7</v>
      </c>
      <c r="M1461" s="43">
        <v>1</v>
      </c>
      <c r="N1461" s="48">
        <f t="shared" si="144"/>
        <v>0.77723865803235981</v>
      </c>
      <c r="O1461" s="46">
        <f>Shiller!B1462/Shiller!C1462</f>
        <v>33.596091205211728</v>
      </c>
      <c r="P1461" s="44">
        <f t="shared" si="145"/>
        <v>-1.5085567778132081E-2</v>
      </c>
      <c r="Q1461" s="161">
        <f t="shared" si="146"/>
        <v>7.1097591925618557</v>
      </c>
      <c r="R1461" s="43">
        <f>SS!I534</f>
        <v>1</v>
      </c>
      <c r="S1461" s="43">
        <f t="shared" si="147"/>
        <v>1</v>
      </c>
      <c r="T1461" s="46">
        <f t="shared" si="143"/>
        <v>14.280684840159092</v>
      </c>
      <c r="U1461" s="43">
        <v>6.6101938055719955</v>
      </c>
      <c r="V1461" s="43"/>
    </row>
    <row r="1462" spans="1:22" ht="15.75" x14ac:dyDescent="0.25">
      <c r="A1462" s="43">
        <f t="shared" si="139"/>
        <v>1992</v>
      </c>
      <c r="B1462" s="43">
        <f t="shared" si="140"/>
        <v>3</v>
      </c>
      <c r="C1462" s="46">
        <f>Shiller!B1463</f>
        <v>407.36</v>
      </c>
      <c r="D1462" s="44">
        <f>Shiller!C1463/12</f>
        <v>1.0266666666666666</v>
      </c>
      <c r="E1462" s="47">
        <f t="shared" si="138"/>
        <v>2.5202932704896566E-3</v>
      </c>
      <c r="F1462" s="46">
        <f>Shiller!E1463</f>
        <v>139.30000000000001</v>
      </c>
      <c r="G1462" s="44">
        <f t="shared" si="137"/>
        <v>1.0012091670960424</v>
      </c>
      <c r="H1462" s="44">
        <f>'x calcs'!J534</f>
        <v>2.7060065075911877</v>
      </c>
      <c r="I1462" s="43">
        <f t="shared" si="141"/>
        <v>1.0806832715805843</v>
      </c>
      <c r="J1462" s="43">
        <f t="shared" si="142"/>
        <v>0.99442986239273157</v>
      </c>
      <c r="K1462" s="43">
        <f>PCE!B414</f>
        <v>4134.3</v>
      </c>
      <c r="L1462" s="43">
        <f>y!B426</f>
        <v>5319.2</v>
      </c>
      <c r="M1462" s="43">
        <v>1</v>
      </c>
      <c r="N1462" s="48">
        <f t="shared" si="144"/>
        <v>0.77724093848699061</v>
      </c>
      <c r="O1462" s="46">
        <f>Shiller!B1463/Shiller!C1463</f>
        <v>33.064935064935064</v>
      </c>
      <c r="P1462" s="44">
        <f t="shared" si="145"/>
        <v>1.2091670960423517E-3</v>
      </c>
      <c r="Q1462" s="161">
        <f t="shared" si="146"/>
        <v>7.2662687495556817</v>
      </c>
      <c r="R1462" s="43">
        <f>SS!I535</f>
        <v>1</v>
      </c>
      <c r="S1462" s="43">
        <f t="shared" si="147"/>
        <v>1</v>
      </c>
      <c r="T1462" s="46">
        <f t="shared" si="143"/>
        <v>14.280684840159092</v>
      </c>
      <c r="U1462" s="43">
        <v>6.6101938055719955</v>
      </c>
      <c r="V1462" s="43"/>
    </row>
    <row r="1463" spans="1:22" ht="15.75" x14ac:dyDescent="0.25">
      <c r="A1463" s="43">
        <f t="shared" si="139"/>
        <v>1992</v>
      </c>
      <c r="B1463" s="43">
        <f t="shared" si="140"/>
        <v>4</v>
      </c>
      <c r="C1463" s="46">
        <f>Shiller!B1464</f>
        <v>407.41</v>
      </c>
      <c r="D1463" s="44">
        <f>Shiller!C1464/12</f>
        <v>1.0266666666666666</v>
      </c>
      <c r="E1463" s="47">
        <f t="shared" si="138"/>
        <v>2.5199839637384124E-3</v>
      </c>
      <c r="F1463" s="46">
        <f>Shiller!E1464</f>
        <v>139.5</v>
      </c>
      <c r="G1463" s="44">
        <f t="shared" si="137"/>
        <v>1.0192258619055747</v>
      </c>
      <c r="H1463" s="44">
        <f>'x calcs'!J535</f>
        <v>2.7245009784735843</v>
      </c>
      <c r="I1463" s="43">
        <f t="shared" si="141"/>
        <v>1.0719400782711122</v>
      </c>
      <c r="J1463" s="43">
        <f t="shared" si="142"/>
        <v>1.0155860895428468</v>
      </c>
      <c r="K1463" s="43">
        <f>PCE!B415</f>
        <v>4149</v>
      </c>
      <c r="L1463" s="43">
        <f>y!B427</f>
        <v>5354.4</v>
      </c>
      <c r="M1463" s="43">
        <v>1</v>
      </c>
      <c r="N1463" s="48">
        <f t="shared" si="144"/>
        <v>0.77487673688928738</v>
      </c>
      <c r="O1463" s="46">
        <f>Shiller!B1464/Shiller!C1464</f>
        <v>33.068993506493506</v>
      </c>
      <c r="P1463" s="44">
        <f t="shared" si="145"/>
        <v>1.9225861905574737E-2</v>
      </c>
      <c r="Q1463" s="161">
        <f t="shared" si="146"/>
        <v>6.7645668826305911</v>
      </c>
      <c r="R1463" s="43">
        <f>SS!I536</f>
        <v>1</v>
      </c>
      <c r="S1463" s="43">
        <f t="shared" si="147"/>
        <v>1</v>
      </c>
      <c r="T1463" s="46">
        <f t="shared" si="143"/>
        <v>14.280684840159092</v>
      </c>
      <c r="U1463" s="43">
        <v>6.6101938055719955</v>
      </c>
      <c r="V1463" s="43"/>
    </row>
    <row r="1464" spans="1:22" ht="15.75" x14ac:dyDescent="0.25">
      <c r="A1464" s="43">
        <f t="shared" si="139"/>
        <v>1992</v>
      </c>
      <c r="B1464" s="43">
        <f t="shared" si="140"/>
        <v>5</v>
      </c>
      <c r="C1464" s="46">
        <f>Shiller!B1465</f>
        <v>414.81</v>
      </c>
      <c r="D1464" s="44">
        <f>Shiller!C1465/12</f>
        <v>1.0266666666666666</v>
      </c>
      <c r="E1464" s="47">
        <f t="shared" si="138"/>
        <v>2.4750287280120215E-3</v>
      </c>
      <c r="F1464" s="46">
        <f>Shiller!E1465</f>
        <v>139.69999999999999</v>
      </c>
      <c r="G1464" s="44">
        <f t="shared" si="137"/>
        <v>0.98319866821564006</v>
      </c>
      <c r="H1464" s="44">
        <f>'x calcs'!J536</f>
        <v>2.7342896421245153</v>
      </c>
      <c r="I1464" s="43">
        <f t="shared" si="141"/>
        <v>1.0859461605082803</v>
      </c>
      <c r="J1464" s="43">
        <f t="shared" si="142"/>
        <v>0.97968771103920793</v>
      </c>
      <c r="K1464" s="43">
        <f>PCE!B416</f>
        <v>4176.1000000000004</v>
      </c>
      <c r="L1464" s="43">
        <f>y!B428</f>
        <v>5390.3</v>
      </c>
      <c r="M1464" s="43">
        <v>1</v>
      </c>
      <c r="N1464" s="48">
        <f t="shared" si="144"/>
        <v>0.77474352076878839</v>
      </c>
      <c r="O1464" s="46">
        <f>Shiller!B1465/Shiller!C1465</f>
        <v>33.669642857142854</v>
      </c>
      <c r="P1464" s="44">
        <f t="shared" si="145"/>
        <v>-1.6801331784359941E-2</v>
      </c>
      <c r="Q1464" s="161">
        <f t="shared" si="146"/>
        <v>6.5599242035583867</v>
      </c>
      <c r="R1464" s="43">
        <f>SS!I537</f>
        <v>1</v>
      </c>
      <c r="S1464" s="43">
        <f t="shared" si="147"/>
        <v>1</v>
      </c>
      <c r="T1464" s="46">
        <f t="shared" si="143"/>
        <v>14.280684840159092</v>
      </c>
      <c r="U1464" s="43">
        <v>6.6101938055719955</v>
      </c>
      <c r="V1464" s="43"/>
    </row>
    <row r="1465" spans="1:22" ht="15.75" x14ac:dyDescent="0.25">
      <c r="A1465" s="43">
        <f t="shared" si="139"/>
        <v>1992</v>
      </c>
      <c r="B1465" s="43">
        <f t="shared" si="140"/>
        <v>6</v>
      </c>
      <c r="C1465" s="46">
        <f>Shiller!B1466</f>
        <v>408.27</v>
      </c>
      <c r="D1465" s="44">
        <f>Shiller!C1466/12</f>
        <v>1.0266666666666666</v>
      </c>
      <c r="E1465" s="47">
        <f t="shared" si="138"/>
        <v>2.5146757456258524E-3</v>
      </c>
      <c r="F1465" s="46">
        <f>Shiller!E1466</f>
        <v>140.19999999999999</v>
      </c>
      <c r="G1465" s="44">
        <f t="shared" si="137"/>
        <v>1.0169506427331412</v>
      </c>
      <c r="H1465" s="44">
        <f>'x calcs'!J537</f>
        <v>2.7441134747611904</v>
      </c>
      <c r="I1465" s="43">
        <f t="shared" si="141"/>
        <v>1.0612003603558411</v>
      </c>
      <c r="J1465" s="43">
        <f t="shared" si="142"/>
        <v>1.0133189965742022</v>
      </c>
      <c r="K1465" s="43">
        <f>PCE!B417</f>
        <v>4195</v>
      </c>
      <c r="L1465" s="43">
        <f>y!B429</f>
        <v>5422.7</v>
      </c>
      <c r="M1465" s="43">
        <v>1</v>
      </c>
      <c r="N1465" s="48">
        <f t="shared" si="144"/>
        <v>0.77359986722481422</v>
      </c>
      <c r="O1465" s="46">
        <f>Shiller!B1466/Shiller!C1466</f>
        <v>33.138798701298697</v>
      </c>
      <c r="P1465" s="44">
        <f t="shared" si="145"/>
        <v>1.6950642733141175E-2</v>
      </c>
      <c r="Q1465" s="161">
        <f t="shared" si="146"/>
        <v>6.4737439015907778</v>
      </c>
      <c r="R1465" s="43">
        <f>SS!I538</f>
        <v>1</v>
      </c>
      <c r="S1465" s="43">
        <f t="shared" si="147"/>
        <v>1</v>
      </c>
      <c r="T1465" s="46">
        <f t="shared" si="143"/>
        <v>14.280684840159092</v>
      </c>
      <c r="U1465" s="43">
        <v>6.6101938055719955</v>
      </c>
      <c r="V1465" s="43"/>
    </row>
    <row r="1466" spans="1:22" ht="15.75" x14ac:dyDescent="0.25">
      <c r="A1466" s="43">
        <f t="shared" si="139"/>
        <v>1992</v>
      </c>
      <c r="B1466" s="43">
        <f t="shared" si="140"/>
        <v>7</v>
      </c>
      <c r="C1466" s="46">
        <f>Shiller!B1467</f>
        <v>415.05</v>
      </c>
      <c r="D1466" s="44">
        <f>Shiller!C1467/12</f>
        <v>1.0286083333333333</v>
      </c>
      <c r="E1466" s="47">
        <f t="shared" si="138"/>
        <v>2.4782757097538449E-3</v>
      </c>
      <c r="F1466" s="46">
        <f>Shiller!E1467</f>
        <v>140.5</v>
      </c>
      <c r="G1466" s="44">
        <f t="shared" si="137"/>
        <v>1.0065586070404553</v>
      </c>
      <c r="H1466" s="44">
        <f>'x calcs'!J538</f>
        <v>2.7539726027397293</v>
      </c>
      <c r="I1466" s="43">
        <f t="shared" si="141"/>
        <v>1.0726659095125266</v>
      </c>
      <c r="J1466" s="43">
        <f t="shared" si="142"/>
        <v>1.0036925470952864</v>
      </c>
      <c r="K1466" s="43">
        <f>PCE!B418</f>
        <v>4223</v>
      </c>
      <c r="L1466" s="43">
        <f>y!B430</f>
        <v>5435.6</v>
      </c>
      <c r="M1466" s="43">
        <v>1</v>
      </c>
      <c r="N1466" s="48">
        <f t="shared" si="144"/>
        <v>0.77691515196114502</v>
      </c>
      <c r="O1466" s="46">
        <f>Shiller!B1467/Shiller!C1467</f>
        <v>33.625529639561549</v>
      </c>
      <c r="P1466" s="44">
        <f t="shared" si="145"/>
        <v>6.5586070404552999E-3</v>
      </c>
      <c r="Q1466" s="161">
        <f t="shared" si="146"/>
        <v>7.0326243106621389</v>
      </c>
      <c r="R1466" s="43">
        <f>SS!I539</f>
        <v>1</v>
      </c>
      <c r="S1466" s="43">
        <f t="shared" si="147"/>
        <v>1</v>
      </c>
      <c r="T1466" s="46">
        <f t="shared" si="143"/>
        <v>14.280684840159092</v>
      </c>
      <c r="U1466" s="43">
        <v>8.6607284050544955</v>
      </c>
      <c r="V1466" s="43"/>
    </row>
    <row r="1467" spans="1:22" ht="15.75" x14ac:dyDescent="0.25">
      <c r="A1467" s="43">
        <f t="shared" si="139"/>
        <v>1992</v>
      </c>
      <c r="B1467" s="43">
        <f t="shared" si="140"/>
        <v>8</v>
      </c>
      <c r="C1467" s="46">
        <f>Shiller!B1468</f>
        <v>417.93</v>
      </c>
      <c r="D1467" s="44">
        <f>Shiller!C1468/12</f>
        <v>1.0305583333333332</v>
      </c>
      <c r="E1467" s="47">
        <f t="shared" si="138"/>
        <v>2.4658635018623529E-3</v>
      </c>
      <c r="F1467" s="46">
        <f>Shiller!E1468</f>
        <v>140.9</v>
      </c>
      <c r="G1467" s="44">
        <f t="shared" si="137"/>
        <v>1.0009472915910891</v>
      </c>
      <c r="H1467" s="44">
        <f>'x calcs'!J539</f>
        <v>2.7618560806249195</v>
      </c>
      <c r="I1467" s="43">
        <f t="shared" si="141"/>
        <v>1.073968417032684</v>
      </c>
      <c r="J1467" s="43">
        <f t="shared" si="142"/>
        <v>0.99809721322808709</v>
      </c>
      <c r="K1467" s="43">
        <f>PCE!B419</f>
        <v>4239.3</v>
      </c>
      <c r="L1467" s="43">
        <f>y!B431</f>
        <v>5463.6</v>
      </c>
      <c r="M1467" s="43">
        <v>1</v>
      </c>
      <c r="N1467" s="48">
        <f t="shared" si="144"/>
        <v>0.77591697781682401</v>
      </c>
      <c r="O1467" s="46">
        <f>Shiller!B1468/Shiller!C1468</f>
        <v>33.794787615127724</v>
      </c>
      <c r="P1467" s="44">
        <f t="shared" si="145"/>
        <v>9.4729159108908334E-4</v>
      </c>
      <c r="Q1467" s="161">
        <f t="shared" si="146"/>
        <v>6.7715879499030196</v>
      </c>
      <c r="R1467" s="43">
        <f>SS!I540</f>
        <v>1</v>
      </c>
      <c r="S1467" s="43">
        <f t="shared" si="147"/>
        <v>1</v>
      </c>
      <c r="T1467" s="46">
        <f t="shared" si="143"/>
        <v>14.280684840159092</v>
      </c>
      <c r="U1467" s="43">
        <v>8.6607284050544955</v>
      </c>
      <c r="V1467" s="43"/>
    </row>
    <row r="1468" spans="1:22" ht="15.75" x14ac:dyDescent="0.25">
      <c r="A1468" s="43">
        <f t="shared" si="139"/>
        <v>1992</v>
      </c>
      <c r="B1468" s="43">
        <f t="shared" si="140"/>
        <v>9</v>
      </c>
      <c r="C1468" s="46">
        <f>Shiller!B1469</f>
        <v>418.48</v>
      </c>
      <c r="D1468" s="44">
        <f>Shiller!C1469/12</f>
        <v>1.0325</v>
      </c>
      <c r="E1468" s="47">
        <f t="shared" si="138"/>
        <v>2.467262473714395E-3</v>
      </c>
      <c r="F1468" s="46">
        <f>Shiller!E1469</f>
        <v>141.30000000000001</v>
      </c>
      <c r="G1468" s="44">
        <f t="shared" si="137"/>
        <v>0.9847017458441174</v>
      </c>
      <c r="H1468" s="44">
        <f>'x calcs'!J540</f>
        <v>2.7697621256276999</v>
      </c>
      <c r="I1468" s="43">
        <f t="shared" si="141"/>
        <v>1.0692766246135881</v>
      </c>
      <c r="J1468" s="43">
        <f t="shared" si="142"/>
        <v>0.98189804297123995</v>
      </c>
      <c r="K1468" s="43">
        <f>PCE!B420</f>
        <v>4273.8999999999996</v>
      </c>
      <c r="L1468" s="43">
        <f>y!B432</f>
        <v>5449.6</v>
      </c>
      <c r="M1468" s="43">
        <v>1</v>
      </c>
      <c r="N1468" s="48">
        <f t="shared" si="144"/>
        <v>0.78425939518496757</v>
      </c>
      <c r="O1468" s="46">
        <f>Shiller!B1469/Shiller!C1469</f>
        <v>33.775625504439063</v>
      </c>
      <c r="P1468" s="44">
        <f t="shared" si="145"/>
        <v>-1.5298254155882596E-2</v>
      </c>
      <c r="Q1468" s="161">
        <f t="shared" si="146"/>
        <v>8.5433355843196797</v>
      </c>
      <c r="R1468" s="43">
        <f>SS!I541</f>
        <v>1</v>
      </c>
      <c r="S1468" s="43">
        <f t="shared" si="147"/>
        <v>1</v>
      </c>
      <c r="T1468" s="46">
        <f t="shared" si="143"/>
        <v>14.280684840159092</v>
      </c>
      <c r="U1468" s="43">
        <v>8.6607284050544955</v>
      </c>
      <c r="V1468" s="43"/>
    </row>
    <row r="1469" spans="1:22" ht="15.75" x14ac:dyDescent="0.25">
      <c r="A1469" s="43">
        <f t="shared" si="139"/>
        <v>1992</v>
      </c>
      <c r="B1469" s="43">
        <f t="shared" si="140"/>
        <v>10</v>
      </c>
      <c r="C1469" s="46">
        <f>Shiller!B1470</f>
        <v>412.5</v>
      </c>
      <c r="D1469" s="44">
        <f>Shiller!C1470/12</f>
        <v>1.0322249999999999</v>
      </c>
      <c r="E1469" s="47">
        <f t="shared" si="138"/>
        <v>2.5023636363636363E-3</v>
      </c>
      <c r="F1469" s="46">
        <f>Shiller!E1470</f>
        <v>141.80000000000001</v>
      </c>
      <c r="G1469" s="44">
        <f t="shared" si="137"/>
        <v>1.0261252744344858</v>
      </c>
      <c r="H1469" s="44">
        <f>'x calcs'!J541</f>
        <v>2.77769080234834</v>
      </c>
      <c r="I1469" s="43">
        <f t="shared" si="141"/>
        <v>1.0472824390130462</v>
      </c>
      <c r="J1469" s="43">
        <f t="shared" si="142"/>
        <v>1.023661182455242</v>
      </c>
      <c r="K1469" s="43">
        <f>PCE!B421</f>
        <v>4303.5</v>
      </c>
      <c r="L1469" s="43">
        <f>y!B433</f>
        <v>5442.3</v>
      </c>
      <c r="M1469" s="43">
        <v>1</v>
      </c>
      <c r="N1469" s="48">
        <f t="shared" si="144"/>
        <v>0.79075023427594948</v>
      </c>
      <c r="O1469" s="46">
        <f>Shiller!B1470/Shiller!C1470</f>
        <v>33.301847949817144</v>
      </c>
      <c r="P1469" s="44">
        <f t="shared" si="145"/>
        <v>2.6125274434485757E-2</v>
      </c>
      <c r="Q1469" s="161">
        <f t="shared" si="146"/>
        <v>10.05664065276008</v>
      </c>
      <c r="R1469" s="43">
        <f>SS!I542</f>
        <v>1</v>
      </c>
      <c r="S1469" s="43">
        <f t="shared" si="147"/>
        <v>1</v>
      </c>
      <c r="T1469" s="46">
        <f t="shared" si="143"/>
        <v>14.280684840159092</v>
      </c>
      <c r="U1469" s="43">
        <v>8.6607284050544955</v>
      </c>
      <c r="V1469" s="43"/>
    </row>
    <row r="1470" spans="1:22" ht="15.75" x14ac:dyDescent="0.25">
      <c r="A1470" s="43">
        <f t="shared" si="139"/>
        <v>1992</v>
      </c>
      <c r="B1470" s="43">
        <f t="shared" si="140"/>
        <v>11</v>
      </c>
      <c r="C1470" s="46">
        <f>Shiller!B1471</f>
        <v>422.84</v>
      </c>
      <c r="D1470" s="44">
        <f>Shiller!C1471/12</f>
        <v>1.0319416666666668</v>
      </c>
      <c r="E1470" s="47">
        <f t="shared" si="138"/>
        <v>2.4405015293412799E-3</v>
      </c>
      <c r="F1470" s="46">
        <f>Shiller!E1471</f>
        <v>142</v>
      </c>
      <c r="G1470" s="44">
        <f t="shared" si="137"/>
        <v>1.0334380536366432</v>
      </c>
      <c r="H1470" s="44">
        <f>'x calcs'!J542</f>
        <v>2.7843934674977269</v>
      </c>
      <c r="I1470" s="43">
        <f t="shared" si="141"/>
        <v>1.0694416983923161</v>
      </c>
      <c r="J1470" s="43">
        <f t="shared" si="142"/>
        <v>1.0309562092269795</v>
      </c>
      <c r="K1470" s="43">
        <f>PCE!B422</f>
        <v>4319.5</v>
      </c>
      <c r="L1470" s="43">
        <f>y!B434</f>
        <v>5459.7</v>
      </c>
      <c r="M1470" s="43">
        <v>1</v>
      </c>
      <c r="N1470" s="48">
        <f t="shared" si="144"/>
        <v>0.79116068648460536</v>
      </c>
      <c r="O1470" s="46">
        <f>Shiller!B1471/Shiller!C1471</f>
        <v>34.145986934015973</v>
      </c>
      <c r="P1470" s="44">
        <f t="shared" si="145"/>
        <v>3.3438053636643206E-2</v>
      </c>
      <c r="Q1470" s="161">
        <f t="shared" si="146"/>
        <v>9.8955695258929612</v>
      </c>
      <c r="R1470" s="43">
        <f>SS!I543</f>
        <v>1</v>
      </c>
      <c r="S1470" s="43">
        <f t="shared" si="147"/>
        <v>1</v>
      </c>
      <c r="T1470" s="46">
        <f t="shared" si="143"/>
        <v>14.280684840159092</v>
      </c>
      <c r="U1470" s="43">
        <v>8.6607284050544955</v>
      </c>
      <c r="V1470" s="43"/>
    </row>
    <row r="1471" spans="1:22" ht="15.75" x14ac:dyDescent="0.25">
      <c r="A1471" s="43">
        <f t="shared" si="139"/>
        <v>1992</v>
      </c>
      <c r="B1471" s="43">
        <f t="shared" si="140"/>
        <v>12</v>
      </c>
      <c r="C1471" s="46">
        <f>Shiller!B1472</f>
        <v>435.64</v>
      </c>
      <c r="D1471" s="44">
        <f>Shiller!C1472/12</f>
        <v>1.0316666666666667</v>
      </c>
      <c r="E1471" s="47">
        <f t="shared" si="138"/>
        <v>2.3681633152756103E-3</v>
      </c>
      <c r="F1471" s="46">
        <f>Shiller!E1472</f>
        <v>141.9</v>
      </c>
      <c r="G1471" s="44">
        <f t="shared" si="137"/>
        <v>0.99652280326851383</v>
      </c>
      <c r="H1471" s="44">
        <f>'x calcs'!J543</f>
        <v>2.7911123064127707</v>
      </c>
      <c r="I1471" s="43">
        <f t="shared" si="141"/>
        <v>1.0999375852633371</v>
      </c>
      <c r="J1471" s="43">
        <f t="shared" si="142"/>
        <v>0.99412964808549142</v>
      </c>
      <c r="K1471" s="43">
        <f>PCE!B423</f>
        <v>4355.6000000000004</v>
      </c>
      <c r="L1471" s="43">
        <f>y!B435</f>
        <v>5668</v>
      </c>
      <c r="M1471" s="43">
        <v>1</v>
      </c>
      <c r="N1471" s="48">
        <f t="shared" si="144"/>
        <v>0.76845448129851801</v>
      </c>
      <c r="O1471" s="46">
        <f>Shiller!B1472/Shiller!C1472</f>
        <v>35.189014539579965</v>
      </c>
      <c r="P1471" s="44">
        <f t="shared" si="145"/>
        <v>-3.4771967314861651E-3</v>
      </c>
      <c r="Q1471" s="161">
        <f t="shared" si="146"/>
        <v>4.7821982098528295</v>
      </c>
      <c r="R1471" s="43">
        <f>SS!I544</f>
        <v>1</v>
      </c>
      <c r="S1471" s="43">
        <f t="shared" si="147"/>
        <v>1</v>
      </c>
      <c r="T1471" s="46">
        <f t="shared" si="143"/>
        <v>14.280684840159092</v>
      </c>
      <c r="U1471" s="43">
        <v>8.6607284050544955</v>
      </c>
      <c r="V1471" s="43"/>
    </row>
    <row r="1472" spans="1:22" ht="15.75" x14ac:dyDescent="0.25">
      <c r="A1472" s="43">
        <f t="shared" si="139"/>
        <v>1993</v>
      </c>
      <c r="B1472" s="43">
        <f t="shared" si="140"/>
        <v>1</v>
      </c>
      <c r="C1472" s="46">
        <f>Shiller!B1473</f>
        <v>435.23</v>
      </c>
      <c r="D1472" s="44">
        <f>Shiller!C1473/12</f>
        <v>1.0344416666666667</v>
      </c>
      <c r="E1472" s="47">
        <f t="shared" si="138"/>
        <v>2.3767701368625016E-3</v>
      </c>
      <c r="F1472" s="46">
        <f>Shiller!E1473</f>
        <v>142.6</v>
      </c>
      <c r="G1472" s="44">
        <f t="shared" si="137"/>
        <v>1.0136964715700973</v>
      </c>
      <c r="H1472" s="44">
        <f>'x calcs'!J544</f>
        <v>2.7978473581213343</v>
      </c>
      <c r="I1472" s="43">
        <f t="shared" si="141"/>
        <v>1.0908757327153331</v>
      </c>
      <c r="J1472" s="43">
        <f t="shared" si="142"/>
        <v>1.0161606297765808</v>
      </c>
      <c r="K1472" s="43">
        <f>PCE!B424</f>
        <v>4359.7</v>
      </c>
      <c r="L1472" s="43">
        <f>y!B436</f>
        <v>5540.1</v>
      </c>
      <c r="M1472" s="43">
        <v>1</v>
      </c>
      <c r="N1472" s="48">
        <f t="shared" si="144"/>
        <v>0.78693525387628371</v>
      </c>
      <c r="O1472" s="46">
        <f>Shiller!B1473/Shiller!C1473</f>
        <v>35.06158716860142</v>
      </c>
      <c r="P1472" s="44">
        <f t="shared" si="145"/>
        <v>1.3696471570097346E-2</v>
      </c>
      <c r="Q1472" s="161">
        <f t="shared" si="146"/>
        <v>8.7320737603114704</v>
      </c>
      <c r="R1472" s="43">
        <f>SS!I545</f>
        <v>1</v>
      </c>
      <c r="S1472" s="43">
        <f t="shared" si="147"/>
        <v>1</v>
      </c>
      <c r="T1472" s="46">
        <f t="shared" si="143"/>
        <v>14.280684840159092</v>
      </c>
      <c r="U1472" s="43">
        <v>5.9786075484366208</v>
      </c>
      <c r="V1472" s="43"/>
    </row>
    <row r="1473" spans="1:22" ht="15.75" x14ac:dyDescent="0.25">
      <c r="A1473" s="43">
        <f t="shared" si="139"/>
        <v>1993</v>
      </c>
      <c r="B1473" s="43">
        <f t="shared" si="140"/>
        <v>2</v>
      </c>
      <c r="C1473" s="46">
        <f>Shiller!B1474</f>
        <v>441.7</v>
      </c>
      <c r="D1473" s="44">
        <f>Shiller!C1474/12</f>
        <v>1.0372250000000001</v>
      </c>
      <c r="E1473" s="47">
        <f t="shared" si="138"/>
        <v>2.3482567353407292E-3</v>
      </c>
      <c r="F1473" s="46">
        <f>Shiller!E1474</f>
        <v>143.1</v>
      </c>
      <c r="G1473" s="44">
        <f t="shared" si="137"/>
        <v>1.017952944372307</v>
      </c>
      <c r="H1473" s="44">
        <f>'x calcs'!J545</f>
        <v>2.7910467581093625</v>
      </c>
      <c r="I1473" s="43">
        <f t="shared" si="141"/>
        <v>1.1059122106994561</v>
      </c>
      <c r="J1473" s="43">
        <f t="shared" si="142"/>
        <v>1.0204275432771213</v>
      </c>
      <c r="K1473" s="43">
        <f>PCE!B425</f>
        <v>4374.3</v>
      </c>
      <c r="L1473" s="43">
        <f>y!B437</f>
        <v>5568.3</v>
      </c>
      <c r="M1473" s="43">
        <v>1</v>
      </c>
      <c r="N1473" s="48">
        <f t="shared" si="144"/>
        <v>0.78557189806583694</v>
      </c>
      <c r="O1473" s="46">
        <f>Shiller!B1474/Shiller!C1474</f>
        <v>35.487317923626343</v>
      </c>
      <c r="P1473" s="44">
        <f t="shared" si="145"/>
        <v>1.7952944372306989E-2</v>
      </c>
      <c r="Q1473" s="161">
        <f t="shared" si="146"/>
        <v>8.3183884554292824</v>
      </c>
      <c r="R1473" s="43">
        <f>SS!I546</f>
        <v>1</v>
      </c>
      <c r="S1473" s="43">
        <f t="shared" si="147"/>
        <v>2</v>
      </c>
      <c r="T1473" s="46">
        <f t="shared" si="143"/>
        <v>14.280684840159092</v>
      </c>
      <c r="U1473" s="43">
        <v>5.9786075484366208</v>
      </c>
      <c r="V1473" s="43"/>
    </row>
    <row r="1474" spans="1:22" ht="15.75" x14ac:dyDescent="0.25">
      <c r="A1474" s="43">
        <f t="shared" si="139"/>
        <v>1993</v>
      </c>
      <c r="B1474" s="43">
        <f t="shared" si="140"/>
        <v>3</v>
      </c>
      <c r="C1474" s="46">
        <f>Shiller!B1475</f>
        <v>450.16</v>
      </c>
      <c r="D1474" s="44">
        <f>Shiller!C1475/12</f>
        <v>1.04</v>
      </c>
      <c r="E1474" s="47">
        <f t="shared" si="138"/>
        <v>2.3102896747822996E-3</v>
      </c>
      <c r="F1474" s="46">
        <f>Shiller!E1475</f>
        <v>143.6</v>
      </c>
      <c r="G1474" s="44">
        <f t="shared" si="137"/>
        <v>0.98384845881958005</v>
      </c>
      <c r="H1474" s="44">
        <f>'x calcs'!J546</f>
        <v>2.7842626880057821</v>
      </c>
      <c r="I1474" s="43">
        <f t="shared" si="141"/>
        <v>1.1259063144467454</v>
      </c>
      <c r="J1474" s="43">
        <f t="shared" si="142"/>
        <v>0.98624005203293008</v>
      </c>
      <c r="K1474" s="43">
        <f>PCE!B426</f>
        <v>4371.3999999999996</v>
      </c>
      <c r="L1474" s="43">
        <f>y!B438</f>
        <v>5564.5</v>
      </c>
      <c r="M1474" s="43">
        <v>1</v>
      </c>
      <c r="N1474" s="48">
        <f t="shared" si="144"/>
        <v>0.78558720460059295</v>
      </c>
      <c r="O1474" s="46">
        <f>Shiller!B1475/Shiller!C1475</f>
        <v>36.070512820512825</v>
      </c>
      <c r="P1474" s="44">
        <f t="shared" si="145"/>
        <v>-1.6151541180419948E-2</v>
      </c>
      <c r="Q1474" s="161">
        <f t="shared" si="146"/>
        <v>8.150315773763344</v>
      </c>
      <c r="R1474" s="43">
        <f>SS!I547</f>
        <v>2</v>
      </c>
      <c r="S1474" s="43">
        <f t="shared" si="147"/>
        <v>1</v>
      </c>
      <c r="T1474" s="46">
        <f t="shared" si="143"/>
        <v>6.8781256626538552</v>
      </c>
      <c r="U1474" s="43">
        <v>5.9786075484366208</v>
      </c>
      <c r="V1474" s="43"/>
    </row>
    <row r="1475" spans="1:22" ht="15.75" x14ac:dyDescent="0.25">
      <c r="A1475" s="43">
        <f t="shared" si="139"/>
        <v>1993</v>
      </c>
      <c r="B1475" s="43">
        <f t="shared" si="140"/>
        <v>4</v>
      </c>
      <c r="C1475" s="46">
        <f>Shiller!B1476</f>
        <v>443.08</v>
      </c>
      <c r="D1475" s="44">
        <f>Shiller!C1476/12</f>
        <v>1.0411083333333333</v>
      </c>
      <c r="E1475" s="47">
        <f t="shared" si="138"/>
        <v>2.3497073515693179E-3</v>
      </c>
      <c r="F1475" s="46">
        <f>Shiller!E1476</f>
        <v>144</v>
      </c>
      <c r="G1475" s="44">
        <f t="shared" si="137"/>
        <v>1.0058534875350962</v>
      </c>
      <c r="H1475" s="44">
        <f>'x calcs'!J547</f>
        <v>2.7774951076320984</v>
      </c>
      <c r="I1475" s="43">
        <f t="shared" si="141"/>
        <v>1.1078127324111242</v>
      </c>
      <c r="J1475" s="43">
        <f t="shared" si="142"/>
        <v>1.0059713554424246</v>
      </c>
      <c r="K1475" s="43">
        <f>PCE!B427</f>
        <v>4412.3999999999996</v>
      </c>
      <c r="L1475" s="43">
        <f>y!B439</f>
        <v>5618.7</v>
      </c>
      <c r="M1475" s="43">
        <v>1</v>
      </c>
      <c r="N1475" s="48">
        <f t="shared" si="144"/>
        <v>0.7853062096214426</v>
      </c>
      <c r="O1475" s="46">
        <f>Shiller!B1476/Shiller!C1476</f>
        <v>35.465409459470273</v>
      </c>
      <c r="P1475" s="44">
        <f t="shared" si="145"/>
        <v>5.8534875350961801E-3</v>
      </c>
      <c r="Q1475" s="161">
        <f t="shared" si="146"/>
        <v>8.268576884878188</v>
      </c>
      <c r="R1475" s="43">
        <f>SS!I548</f>
        <v>1</v>
      </c>
      <c r="S1475" s="43">
        <f t="shared" si="147"/>
        <v>2</v>
      </c>
      <c r="T1475" s="46">
        <f t="shared" si="143"/>
        <v>14.280684840159092</v>
      </c>
      <c r="U1475" s="43">
        <v>5.9786075484366208</v>
      </c>
      <c r="V1475" s="43"/>
    </row>
    <row r="1476" spans="1:22" ht="15.75" x14ac:dyDescent="0.25">
      <c r="A1476" s="43">
        <f t="shared" si="139"/>
        <v>1993</v>
      </c>
      <c r="B1476" s="43">
        <f t="shared" si="140"/>
        <v>5</v>
      </c>
      <c r="C1476" s="46">
        <f>Shiller!B1477</f>
        <v>445.25</v>
      </c>
      <c r="D1476" s="44">
        <f>Shiller!C1477/12</f>
        <v>1.042225</v>
      </c>
      <c r="E1476" s="47">
        <f t="shared" si="138"/>
        <v>2.3407636159460976E-3</v>
      </c>
      <c r="F1476" s="46">
        <f>Shiller!E1477</f>
        <v>144.19999999999999</v>
      </c>
      <c r="G1476" s="44">
        <f t="shared" si="137"/>
        <v>1.0072580421842749</v>
      </c>
      <c r="H1476" s="44">
        <f>'x calcs'!J548</f>
        <v>2.7771689114638765</v>
      </c>
      <c r="I1476" s="43">
        <f t="shared" si="141"/>
        <v>1.1118248402784863</v>
      </c>
      <c r="J1476" s="43">
        <f t="shared" si="142"/>
        <v>1.0073760761159871</v>
      </c>
      <c r="K1476" s="43">
        <f>PCE!B428</f>
        <v>4441.3</v>
      </c>
      <c r="L1476" s="43">
        <f>y!B440</f>
        <v>5633.4</v>
      </c>
      <c r="M1476" s="43">
        <v>1</v>
      </c>
      <c r="N1476" s="48">
        <f t="shared" si="144"/>
        <v>0.78838711967905717</v>
      </c>
      <c r="O1476" s="46">
        <f>Shiller!B1477/Shiller!C1477</f>
        <v>35.600917908001307</v>
      </c>
      <c r="P1476" s="44">
        <f t="shared" si="145"/>
        <v>7.2580421842749487E-3</v>
      </c>
      <c r="Q1476" s="161">
        <f t="shared" si="146"/>
        <v>8.881010741112652</v>
      </c>
      <c r="R1476" s="43">
        <f>SS!I549</f>
        <v>2</v>
      </c>
      <c r="S1476" s="43">
        <f t="shared" si="147"/>
        <v>2</v>
      </c>
      <c r="T1476" s="46">
        <f t="shared" si="143"/>
        <v>6.8781256626538552</v>
      </c>
      <c r="U1476" s="43">
        <v>5.9786075484366208</v>
      </c>
      <c r="V1476" s="43"/>
    </row>
    <row r="1477" spans="1:22" ht="15.75" x14ac:dyDescent="0.25">
      <c r="A1477" s="43">
        <f t="shared" si="139"/>
        <v>1993</v>
      </c>
      <c r="B1477" s="43">
        <f t="shared" si="140"/>
        <v>6</v>
      </c>
      <c r="C1477" s="46">
        <f>Shiller!B1478</f>
        <v>448.06</v>
      </c>
      <c r="D1477" s="44">
        <f>Shiller!C1478/12</f>
        <v>1.0433333333333332</v>
      </c>
      <c r="E1477" s="47">
        <f t="shared" si="138"/>
        <v>2.3285571872814648E-3</v>
      </c>
      <c r="F1477" s="46">
        <f>Shiller!E1478</f>
        <v>144.4</v>
      </c>
      <c r="G1477" s="44">
        <f t="shared" si="137"/>
        <v>1.0006100373461888</v>
      </c>
      <c r="H1477" s="44">
        <f>'x calcs'!J549</f>
        <v>2.7768427536049716</v>
      </c>
      <c r="I1477" s="43">
        <f t="shared" si="141"/>
        <v>1.1174232257945966</v>
      </c>
      <c r="J1477" s="43">
        <f t="shared" si="142"/>
        <v>1.0007272918611341</v>
      </c>
      <c r="K1477" s="43">
        <f>PCE!B429</f>
        <v>4458.8</v>
      </c>
      <c r="L1477" s="43">
        <f>y!B441</f>
        <v>5627.3</v>
      </c>
      <c r="M1477" s="43">
        <v>1</v>
      </c>
      <c r="N1477" s="48">
        <f t="shared" si="144"/>
        <v>0.7923515718017522</v>
      </c>
      <c r="O1477" s="46">
        <f>Shiller!B1478/Shiller!C1478</f>
        <v>35.787539936102235</v>
      </c>
      <c r="P1477" s="44">
        <f t="shared" si="145"/>
        <v>6.1003734618880756E-4</v>
      </c>
      <c r="Q1477" s="161">
        <f t="shared" si="146"/>
        <v>9.6654789446622029</v>
      </c>
      <c r="R1477" s="43">
        <f>SS!I550</f>
        <v>2</v>
      </c>
      <c r="S1477" s="43">
        <f t="shared" si="147"/>
        <v>2</v>
      </c>
      <c r="T1477" s="46">
        <f t="shared" si="143"/>
        <v>6.8781256626538552</v>
      </c>
      <c r="U1477" s="43">
        <v>5.9786075484366208</v>
      </c>
      <c r="V1477" s="43"/>
    </row>
    <row r="1478" spans="1:22" ht="15.75" x14ac:dyDescent="0.25">
      <c r="A1478" s="43">
        <f t="shared" si="139"/>
        <v>1993</v>
      </c>
      <c r="B1478" s="43">
        <f t="shared" si="140"/>
        <v>7</v>
      </c>
      <c r="C1478" s="46">
        <f>Shiller!B1479</f>
        <v>447.29</v>
      </c>
      <c r="D1478" s="44">
        <f>Shiller!C1479/12</f>
        <v>1.0433333333333332</v>
      </c>
      <c r="E1478" s="47">
        <f t="shared" si="138"/>
        <v>2.3325657477997119E-3</v>
      </c>
      <c r="F1478" s="46">
        <f>Shiller!E1479</f>
        <v>144.4</v>
      </c>
      <c r="G1478" s="44">
        <f t="shared" si="137"/>
        <v>1.0148199838380074</v>
      </c>
      <c r="H1478" s="44">
        <f>'x calcs'!J550</f>
        <v>2.7765166340508842</v>
      </c>
      <c r="I1478" s="43">
        <f t="shared" si="141"/>
        <v>1.1156339347285</v>
      </c>
      <c r="J1478" s="43">
        <f t="shared" si="142"/>
        <v>1.014853288406167</v>
      </c>
      <c r="K1478" s="43">
        <f>PCE!B430</f>
        <v>4487.7</v>
      </c>
      <c r="L1478" s="43">
        <f>y!B442</f>
        <v>5654.3</v>
      </c>
      <c r="M1478" s="43">
        <v>1</v>
      </c>
      <c r="N1478" s="48">
        <f t="shared" si="144"/>
        <v>0.79367914684399476</v>
      </c>
      <c r="O1478" s="46">
        <f>Shiller!B1479/Shiller!C1479</f>
        <v>35.726038338658149</v>
      </c>
      <c r="P1478" s="44">
        <f t="shared" si="145"/>
        <v>1.4819983838007422E-2</v>
      </c>
      <c r="Q1478" s="161">
        <f t="shared" si="146"/>
        <v>9.9645972541396759</v>
      </c>
      <c r="R1478" s="43">
        <f>SS!I551</f>
        <v>2</v>
      </c>
      <c r="S1478" s="43">
        <f t="shared" si="147"/>
        <v>2</v>
      </c>
      <c r="T1478" s="46">
        <f t="shared" si="143"/>
        <v>6.8781256626538552</v>
      </c>
      <c r="U1478" s="43">
        <v>7.5457795881670009</v>
      </c>
      <c r="V1478" s="43"/>
    </row>
    <row r="1479" spans="1:22" ht="15.75" x14ac:dyDescent="0.25">
      <c r="A1479" s="43">
        <f t="shared" si="139"/>
        <v>1993</v>
      </c>
      <c r="B1479" s="43">
        <f t="shared" si="140"/>
        <v>8</v>
      </c>
      <c r="C1479" s="46">
        <f>Shiller!B1480</f>
        <v>454.13</v>
      </c>
      <c r="D1479" s="44">
        <f>Shiller!C1480/12</f>
        <v>1.0433333333333332</v>
      </c>
      <c r="E1479" s="47">
        <f t="shared" si="138"/>
        <v>2.2974331872664946E-3</v>
      </c>
      <c r="F1479" s="46">
        <f>Shiller!E1480</f>
        <v>144.80000000000001</v>
      </c>
      <c r="G1479" s="44">
        <f t="shared" si="137"/>
        <v>1.0114589136032477</v>
      </c>
      <c r="H1479" s="44">
        <f>'x calcs'!J551</f>
        <v>2.776425306846003</v>
      </c>
      <c r="I1479" s="43">
        <f t="shared" si="141"/>
        <v>1.1296024778134985</v>
      </c>
      <c r="J1479" s="43">
        <f t="shared" si="142"/>
        <v>1.011492108768647</v>
      </c>
      <c r="K1479" s="43">
        <f>PCE!B431</f>
        <v>4499.8999999999996</v>
      </c>
      <c r="L1479" s="43">
        <f>y!B443</f>
        <v>5676.1</v>
      </c>
      <c r="M1479" s="43">
        <v>1</v>
      </c>
      <c r="N1479" s="48">
        <f t="shared" si="144"/>
        <v>0.79278025404767349</v>
      </c>
      <c r="O1479" s="46">
        <f>Shiller!B1480/Shiller!C1480</f>
        <v>36.272364217252395</v>
      </c>
      <c r="P1479" s="44">
        <f t="shared" si="145"/>
        <v>1.1458913603247689E-2</v>
      </c>
      <c r="Q1479" s="161">
        <f t="shared" si="146"/>
        <v>9.6138156445296712</v>
      </c>
      <c r="R1479" s="43">
        <f>SS!I552</f>
        <v>2</v>
      </c>
      <c r="S1479" s="43">
        <f t="shared" si="147"/>
        <v>2</v>
      </c>
      <c r="T1479" s="46">
        <f t="shared" si="143"/>
        <v>6.8781256626538552</v>
      </c>
      <c r="U1479" s="43">
        <v>7.5457795881670009</v>
      </c>
      <c r="V1479" s="43"/>
    </row>
    <row r="1480" spans="1:22" ht="15.75" x14ac:dyDescent="0.25">
      <c r="A1480" s="43">
        <f t="shared" si="139"/>
        <v>1993</v>
      </c>
      <c r="B1480" s="43">
        <f t="shared" si="140"/>
        <v>9</v>
      </c>
      <c r="C1480" s="46">
        <f>Shiller!B1481</f>
        <v>459.24</v>
      </c>
      <c r="D1480" s="44">
        <f>Shiller!C1481/12</f>
        <v>1.0433333333333332</v>
      </c>
      <c r="E1480" s="47">
        <f t="shared" si="138"/>
        <v>2.271869465493714E-3</v>
      </c>
      <c r="F1480" s="46">
        <f>Shiller!E1481</f>
        <v>145.1</v>
      </c>
      <c r="G1480" s="44">
        <f t="shared" ref="G1480:G1543" si="148">E1480+(C1481/F1481)/(C1480/F1480)</f>
        <v>1.0082592317136578</v>
      </c>
      <c r="H1480" s="44">
        <f>'x calcs'!J552</f>
        <v>2.7763339826451228</v>
      </c>
      <c r="I1480" s="43">
        <f t="shared" si="141"/>
        <v>1.1399888061329173</v>
      </c>
      <c r="J1480" s="43">
        <f t="shared" si="142"/>
        <v>1.0082923224702194</v>
      </c>
      <c r="K1480" s="43">
        <f>PCE!B432</f>
        <v>4530.5</v>
      </c>
      <c r="L1480" s="43">
        <f>y!B444</f>
        <v>5670.3</v>
      </c>
      <c r="M1480" s="43">
        <v>1</v>
      </c>
      <c r="N1480" s="48">
        <f t="shared" si="144"/>
        <v>0.79898770788141715</v>
      </c>
      <c r="O1480" s="46">
        <f>Shiller!B1481/Shiller!C1481</f>
        <v>36.680511182108631</v>
      </c>
      <c r="P1480" s="44">
        <f t="shared" si="145"/>
        <v>8.259231713657833E-3</v>
      </c>
      <c r="Q1480" s="161">
        <f t="shared" si="146"/>
        <v>10.808062304155785</v>
      </c>
      <c r="R1480" s="43">
        <f>SS!I553</f>
        <v>2</v>
      </c>
      <c r="S1480" s="43">
        <f t="shared" si="147"/>
        <v>2</v>
      </c>
      <c r="T1480" s="46">
        <f t="shared" si="143"/>
        <v>6.8781256626538552</v>
      </c>
      <c r="U1480" s="43">
        <v>7.5457795881670009</v>
      </c>
      <c r="V1480" s="43"/>
    </row>
    <row r="1481" spans="1:22" ht="15.75" x14ac:dyDescent="0.25">
      <c r="A1481" s="43">
        <f t="shared" si="139"/>
        <v>1993</v>
      </c>
      <c r="B1481" s="43">
        <f t="shared" si="140"/>
        <v>10</v>
      </c>
      <c r="C1481" s="46">
        <f>Shiller!B1482</f>
        <v>463.9</v>
      </c>
      <c r="D1481" s="44">
        <f>Shiller!C1482/12</f>
        <v>1.0449999999999999</v>
      </c>
      <c r="E1481" s="47">
        <f t="shared" ref="E1481:E1544" si="149">D1481/C1481</f>
        <v>2.2526406553136451E-3</v>
      </c>
      <c r="F1481" s="46">
        <f>Shiller!E1482</f>
        <v>145.69999999999999</v>
      </c>
      <c r="G1481" s="44">
        <f t="shared" si="148"/>
        <v>0.99939106951234391</v>
      </c>
      <c r="H1481" s="44">
        <f>'x calcs'!J553</f>
        <v>2.7762426614481446</v>
      </c>
      <c r="I1481" s="43">
        <f t="shared" si="141"/>
        <v>1.1468520551661538</v>
      </c>
      <c r="J1481" s="43">
        <f t="shared" si="142"/>
        <v>0.99618791337290968</v>
      </c>
      <c r="K1481" s="43">
        <f>PCE!B433</f>
        <v>4552</v>
      </c>
      <c r="L1481" s="43">
        <f>y!B445</f>
        <v>5661.8</v>
      </c>
      <c r="M1481" s="43">
        <v>1</v>
      </c>
      <c r="N1481" s="48">
        <f t="shared" si="144"/>
        <v>0.80398459853756754</v>
      </c>
      <c r="O1481" s="46">
        <f>Shiller!B1482/Shiller!C1482</f>
        <v>36.993620414673046</v>
      </c>
      <c r="P1481" s="44">
        <f t="shared" si="145"/>
        <v>-6.089304876560897E-4</v>
      </c>
      <c r="Q1481" s="161">
        <f t="shared" si="146"/>
        <v>11.773945801173067</v>
      </c>
      <c r="R1481" s="43">
        <f>SS!I554</f>
        <v>2</v>
      </c>
      <c r="S1481" s="43">
        <f t="shared" si="147"/>
        <v>2</v>
      </c>
      <c r="T1481" s="46">
        <f t="shared" si="143"/>
        <v>6.8781256626538552</v>
      </c>
      <c r="U1481" s="43">
        <v>7.5457795881670009</v>
      </c>
      <c r="V1481" s="43"/>
    </row>
    <row r="1482" spans="1:22" ht="15.75" x14ac:dyDescent="0.25">
      <c r="A1482" s="43">
        <f t="shared" ref="A1482:A1545" si="150">IF(B1482=1,A1481+1,A1481)</f>
        <v>1993</v>
      </c>
      <c r="B1482" s="43">
        <f t="shared" ref="B1482:B1545" si="151">IF(B1481=12,1,B1481+1)</f>
        <v>11</v>
      </c>
      <c r="C1482" s="46">
        <f>Shiller!B1483</f>
        <v>462.89</v>
      </c>
      <c r="D1482" s="44">
        <f>Shiller!C1483/12</f>
        <v>1.0466666666666666</v>
      </c>
      <c r="E1482" s="47">
        <f t="shared" si="149"/>
        <v>2.2611563582420591E-3</v>
      </c>
      <c r="F1482" s="46">
        <f>Shiller!E1483</f>
        <v>145.80000000000001</v>
      </c>
      <c r="G1482" s="44">
        <f t="shared" si="148"/>
        <v>1.0088717981953956</v>
      </c>
      <c r="H1482" s="44">
        <f>'x calcs'!J554</f>
        <v>2.785189661287744</v>
      </c>
      <c r="I1482" s="43">
        <f t="shared" si="141"/>
        <v>1.1398967102183066</v>
      </c>
      <c r="J1482" s="43">
        <f t="shared" si="142"/>
        <v>1.0056382140067726</v>
      </c>
      <c r="K1482" s="43">
        <f>PCE!B434</f>
        <v>4573.3999999999996</v>
      </c>
      <c r="L1482" s="43">
        <f>y!B446</f>
        <v>5687.2</v>
      </c>
      <c r="M1482" s="43">
        <v>1</v>
      </c>
      <c r="N1482" s="48">
        <f t="shared" si="144"/>
        <v>0.80415670277113516</v>
      </c>
      <c r="O1482" s="46">
        <f>Shiller!B1483/Shiller!C1483</f>
        <v>36.854299363057322</v>
      </c>
      <c r="P1482" s="44">
        <f t="shared" si="145"/>
        <v>8.8717981953956304E-3</v>
      </c>
      <c r="Q1482" s="161">
        <f t="shared" si="146"/>
        <v>11.851306335989339</v>
      </c>
      <c r="R1482" s="43">
        <f>SS!I555</f>
        <v>2</v>
      </c>
      <c r="S1482" s="43">
        <f t="shared" si="147"/>
        <v>2</v>
      </c>
      <c r="T1482" s="46">
        <f t="shared" si="143"/>
        <v>6.8781256626538552</v>
      </c>
      <c r="U1482" s="43">
        <v>7.5457795881670009</v>
      </c>
      <c r="V1482" s="43"/>
    </row>
    <row r="1483" spans="1:22" ht="15.75" x14ac:dyDescent="0.25">
      <c r="A1483" s="43">
        <f t="shared" si="150"/>
        <v>1993</v>
      </c>
      <c r="B1483" s="43">
        <f t="shared" si="151"/>
        <v>12</v>
      </c>
      <c r="C1483" s="46">
        <f>Shiller!B1484</f>
        <v>465.95</v>
      </c>
      <c r="D1483" s="44">
        <f>Shiller!C1484/12</f>
        <v>1.0483333333333333</v>
      </c>
      <c r="E1483" s="47">
        <f t="shared" si="149"/>
        <v>2.2498837500447115E-3</v>
      </c>
      <c r="F1483" s="46">
        <f>Shiller!E1484</f>
        <v>145.80000000000001</v>
      </c>
      <c r="G1483" s="44">
        <f t="shared" si="148"/>
        <v>1.014581485236733</v>
      </c>
      <c r="H1483" s="44">
        <f>'x calcs'!J555</f>
        <v>2.7941654946321526</v>
      </c>
      <c r="I1483" s="43">
        <f t="shared" si="141"/>
        <v>1.1437462071220843</v>
      </c>
      <c r="J1483" s="43">
        <f t="shared" si="142"/>
        <v>1.0113295233319426</v>
      </c>
      <c r="K1483" s="43">
        <f>PCE!B435</f>
        <v>4590.7</v>
      </c>
      <c r="L1483" s="43">
        <f>y!B447</f>
        <v>5885.9</v>
      </c>
      <c r="M1483" s="43">
        <v>1</v>
      </c>
      <c r="N1483" s="48">
        <f t="shared" si="144"/>
        <v>0.77994869093936359</v>
      </c>
      <c r="O1483" s="46">
        <f>Shiller!B1484/Shiller!C1484</f>
        <v>37.038950715421301</v>
      </c>
      <c r="P1483" s="44">
        <f t="shared" si="145"/>
        <v>1.4581485236732972E-2</v>
      </c>
      <c r="Q1483" s="161">
        <f t="shared" si="146"/>
        <v>6.6721448047999932</v>
      </c>
      <c r="R1483" s="43">
        <f>SS!I556</f>
        <v>2</v>
      </c>
      <c r="S1483" s="43">
        <f t="shared" si="147"/>
        <v>2</v>
      </c>
      <c r="T1483" s="46">
        <f t="shared" si="143"/>
        <v>6.8781256626538552</v>
      </c>
      <c r="U1483" s="43">
        <v>7.5457795881670009</v>
      </c>
      <c r="V1483" s="43"/>
    </row>
    <row r="1484" spans="1:22" ht="15.75" x14ac:dyDescent="0.25">
      <c r="A1484" s="43">
        <f t="shared" si="150"/>
        <v>1994</v>
      </c>
      <c r="B1484" s="43">
        <f t="shared" si="151"/>
        <v>1</v>
      </c>
      <c r="C1484" s="46">
        <f>Shiller!B1485</f>
        <v>472.99</v>
      </c>
      <c r="D1484" s="44">
        <f>Shiller!C1485/12</f>
        <v>1.0519416666666668</v>
      </c>
      <c r="E1484" s="47">
        <f t="shared" si="149"/>
        <v>2.2240251731890036E-3</v>
      </c>
      <c r="F1484" s="46">
        <f>Shiller!E1485</f>
        <v>146.19999999999999</v>
      </c>
      <c r="G1484" s="44">
        <f t="shared" si="148"/>
        <v>0.99584483365357035</v>
      </c>
      <c r="H1484" s="44">
        <f>'x calcs'!J556</f>
        <v>2.8031702544031334</v>
      </c>
      <c r="I1484" s="43">
        <f t="shared" si="141"/>
        <v>1.1541310104559157</v>
      </c>
      <c r="J1484" s="43">
        <f t="shared" si="142"/>
        <v>0.99474204520013565</v>
      </c>
      <c r="K1484" s="43">
        <f>PCE!B436</f>
        <v>4604.8</v>
      </c>
      <c r="L1484" s="43">
        <f>y!B448</f>
        <v>5772.1</v>
      </c>
      <c r="M1484" s="43">
        <v>1</v>
      </c>
      <c r="N1484" s="48">
        <f t="shared" si="144"/>
        <v>0.79776857642798982</v>
      </c>
      <c r="O1484" s="46">
        <f>Shiller!B1485/Shiller!C1485</f>
        <v>37.469599866912773</v>
      </c>
      <c r="P1484" s="44">
        <f t="shared" si="145"/>
        <v>-4.1551663464296507E-3</v>
      </c>
      <c r="Q1484" s="161">
        <f t="shared" si="146"/>
        <v>10.318173637651919</v>
      </c>
      <c r="R1484" s="43">
        <f>SS!I557</f>
        <v>2</v>
      </c>
      <c r="S1484" s="43">
        <f t="shared" si="147"/>
        <v>2</v>
      </c>
      <c r="T1484" s="46">
        <f t="shared" si="143"/>
        <v>6.8781256626538552</v>
      </c>
      <c r="U1484" s="43">
        <v>6.069558254611529</v>
      </c>
      <c r="V1484" s="43"/>
    </row>
    <row r="1485" spans="1:22" ht="15.75" x14ac:dyDescent="0.25">
      <c r="A1485" s="43">
        <f t="shared" si="150"/>
        <v>1994</v>
      </c>
      <c r="B1485" s="43">
        <f t="shared" si="151"/>
        <v>2</v>
      </c>
      <c r="C1485" s="46">
        <f>Shiller!B1486</f>
        <v>471.58</v>
      </c>
      <c r="D1485" s="44">
        <f>Shiller!C1486/12</f>
        <v>1.0555583333333334</v>
      </c>
      <c r="E1485" s="47">
        <f t="shared" si="149"/>
        <v>2.2383441480413363E-3</v>
      </c>
      <c r="F1485" s="46">
        <f>Shiller!E1486</f>
        <v>146.69999999999999</v>
      </c>
      <c r="G1485" s="44">
        <f t="shared" si="148"/>
        <v>0.98242104575521949</v>
      </c>
      <c r="H1485" s="44">
        <f>'x calcs'!J557</f>
        <v>2.8062848616215335</v>
      </c>
      <c r="I1485" s="43">
        <f t="shared" si="141"/>
        <v>1.1454958253494048</v>
      </c>
      <c r="J1485" s="43">
        <f t="shared" si="142"/>
        <v>0.98133317183353463</v>
      </c>
      <c r="K1485" s="43">
        <f>PCE!B437</f>
        <v>4652.3</v>
      </c>
      <c r="L1485" s="43">
        <f>y!B449</f>
        <v>5793</v>
      </c>
      <c r="M1485" s="43">
        <v>1</v>
      </c>
      <c r="N1485" s="48">
        <f t="shared" si="144"/>
        <v>0.80308993612981183</v>
      </c>
      <c r="O1485" s="46">
        <f>Shiller!B1486/Shiller!C1486</f>
        <v>37.229902026573612</v>
      </c>
      <c r="P1485" s="44">
        <f t="shared" si="145"/>
        <v>-1.7578954244780509E-2</v>
      </c>
      <c r="Q1485" s="161">
        <f t="shared" si="146"/>
        <v>11.515135084771799</v>
      </c>
      <c r="R1485" s="43">
        <f>SS!I558</f>
        <v>2</v>
      </c>
      <c r="S1485" s="43">
        <f t="shared" si="147"/>
        <v>2</v>
      </c>
      <c r="T1485" s="46">
        <f t="shared" si="143"/>
        <v>6.8781256626538552</v>
      </c>
      <c r="U1485" s="43">
        <v>6.069558254611529</v>
      </c>
      <c r="V1485" s="43"/>
    </row>
    <row r="1486" spans="1:22" ht="15.75" x14ac:dyDescent="0.25">
      <c r="A1486" s="43">
        <f t="shared" si="150"/>
        <v>1994</v>
      </c>
      <c r="B1486" s="43">
        <f t="shared" si="151"/>
        <v>3</v>
      </c>
      <c r="C1486" s="46">
        <f>Shiller!B1487</f>
        <v>463.81</v>
      </c>
      <c r="D1486" s="44">
        <f>Shiller!C1487/12</f>
        <v>1.0591666666666668</v>
      </c>
      <c r="E1486" s="47">
        <f t="shared" si="149"/>
        <v>2.2836218853984755E-3</v>
      </c>
      <c r="F1486" s="46">
        <f>Shiller!E1487</f>
        <v>147.19999999999999</v>
      </c>
      <c r="G1486" s="44">
        <f t="shared" si="148"/>
        <v>0.96522787714923763</v>
      </c>
      <c r="H1486" s="44">
        <f>'x calcs'!J558</f>
        <v>2.8094029294852905</v>
      </c>
      <c r="I1486" s="43">
        <f t="shared" si="141"/>
        <v>1.1215490377349273</v>
      </c>
      <c r="J1486" s="43">
        <f t="shared" si="142"/>
        <v>0.96415913563643596</v>
      </c>
      <c r="K1486" s="43">
        <f>PCE!B438</f>
        <v>4665.3999999999996</v>
      </c>
      <c r="L1486" s="43">
        <f>y!B450</f>
        <v>5825.1</v>
      </c>
      <c r="M1486" s="43">
        <v>1</v>
      </c>
      <c r="N1486" s="48">
        <f t="shared" si="144"/>
        <v>0.80091328904224812</v>
      </c>
      <c r="O1486" s="46">
        <f>Shiller!B1487/Shiller!C1487</f>
        <v>36.491738788355626</v>
      </c>
      <c r="P1486" s="44">
        <f t="shared" si="145"/>
        <v>-3.4772122850762366E-2</v>
      </c>
      <c r="Q1486" s="161">
        <f t="shared" si="146"/>
        <v>11.271166304247723</v>
      </c>
      <c r="R1486" s="43">
        <f>SS!I559</f>
        <v>2</v>
      </c>
      <c r="S1486" s="43">
        <f t="shared" si="147"/>
        <v>2</v>
      </c>
      <c r="T1486" s="46">
        <f t="shared" si="143"/>
        <v>6.8781256626538552</v>
      </c>
      <c r="U1486" s="43">
        <v>6.069558254611529</v>
      </c>
      <c r="V1486" s="43"/>
    </row>
    <row r="1487" spans="1:22" ht="15.75" x14ac:dyDescent="0.25">
      <c r="A1487" s="43">
        <f t="shared" si="150"/>
        <v>1994</v>
      </c>
      <c r="B1487" s="43">
        <f t="shared" si="151"/>
        <v>4</v>
      </c>
      <c r="C1487" s="46">
        <f>Shiller!B1488</f>
        <v>447.23</v>
      </c>
      <c r="D1487" s="44">
        <f>Shiller!C1488/12</f>
        <v>1.062775</v>
      </c>
      <c r="E1487" s="47">
        <f t="shared" si="149"/>
        <v>2.3763499765221473E-3</v>
      </c>
      <c r="F1487" s="46">
        <f>Shiller!E1488</f>
        <v>147.4</v>
      </c>
      <c r="G1487" s="44">
        <f t="shared" si="148"/>
        <v>1.0098988889044691</v>
      </c>
      <c r="H1487" s="44">
        <f>'x calcs'!J559</f>
        <v>2.8125244618395331</v>
      </c>
      <c r="I1487" s="43">
        <f t="shared" si="141"/>
        <v>1.078790556868265</v>
      </c>
      <c r="J1487" s="43">
        <f t="shared" si="142"/>
        <v>1.0079343397317113</v>
      </c>
      <c r="K1487" s="43">
        <f>PCE!B439</f>
        <v>4690.7</v>
      </c>
      <c r="L1487" s="43">
        <f>y!B451</f>
        <v>5887</v>
      </c>
      <c r="M1487" s="43">
        <v>1</v>
      </c>
      <c r="N1487" s="48">
        <f t="shared" si="144"/>
        <v>0.79678953626634952</v>
      </c>
      <c r="O1487" s="46">
        <f>Shiller!B1488/Shiller!C1488</f>
        <v>35.067786376859324</v>
      </c>
      <c r="P1487" s="44">
        <f t="shared" si="145"/>
        <v>9.8988889044691053E-3</v>
      </c>
      <c r="Q1487" s="161">
        <f t="shared" si="146"/>
        <v>10.816438607784844</v>
      </c>
      <c r="R1487" s="43">
        <f>SS!I560</f>
        <v>2</v>
      </c>
      <c r="S1487" s="43">
        <f t="shared" si="147"/>
        <v>2</v>
      </c>
      <c r="T1487" s="46">
        <f t="shared" si="143"/>
        <v>6.8781256626538552</v>
      </c>
      <c r="U1487" s="43">
        <v>6.069558254611529</v>
      </c>
      <c r="V1487" s="43"/>
    </row>
    <row r="1488" spans="1:22" ht="15.75" x14ac:dyDescent="0.25">
      <c r="A1488" s="43">
        <f t="shared" si="150"/>
        <v>1994</v>
      </c>
      <c r="B1488" s="43">
        <f t="shared" si="151"/>
        <v>5</v>
      </c>
      <c r="C1488" s="46">
        <f>Shiller!B1489</f>
        <v>450.9</v>
      </c>
      <c r="D1488" s="44">
        <f>Shiller!C1489/12</f>
        <v>1.0663916666666666</v>
      </c>
      <c r="E1488" s="47">
        <f t="shared" si="149"/>
        <v>2.3650292008575444E-3</v>
      </c>
      <c r="F1488" s="46">
        <f>Shiller!E1489</f>
        <v>147.5</v>
      </c>
      <c r="G1488" s="44">
        <f t="shared" si="148"/>
        <v>1.0076731067394737</v>
      </c>
      <c r="H1488" s="44">
        <f>'x calcs'!J560</f>
        <v>2.8180192643881292</v>
      </c>
      <c r="I1488" s="43">
        <f t="shared" si="141"/>
        <v>1.0847864637313336</v>
      </c>
      <c r="J1488" s="43">
        <f t="shared" si="142"/>
        <v>1.0057128755031617</v>
      </c>
      <c r="K1488" s="43">
        <f>PCE!B440</f>
        <v>4689.2</v>
      </c>
      <c r="L1488" s="43">
        <f>y!B452</f>
        <v>5910.8</v>
      </c>
      <c r="M1488" s="43">
        <v>1</v>
      </c>
      <c r="N1488" s="48">
        <f t="shared" si="144"/>
        <v>0.7933274683629965</v>
      </c>
      <c r="O1488" s="46">
        <f>Shiller!B1489/Shiller!C1489</f>
        <v>35.235646690162305</v>
      </c>
      <c r="P1488" s="44">
        <f t="shared" si="145"/>
        <v>7.6731067394737451E-3</v>
      </c>
      <c r="Q1488" s="161">
        <f t="shared" si="146"/>
        <v>10.034197929771002</v>
      </c>
      <c r="R1488" s="43">
        <f>SS!I561</f>
        <v>2</v>
      </c>
      <c r="S1488" s="43">
        <f t="shared" si="147"/>
        <v>2</v>
      </c>
      <c r="T1488" s="46">
        <f t="shared" si="143"/>
        <v>6.8781256626538552</v>
      </c>
      <c r="U1488" s="43">
        <v>6.069558254611529</v>
      </c>
      <c r="V1488" s="43"/>
    </row>
    <row r="1489" spans="1:22" ht="15.75" x14ac:dyDescent="0.25">
      <c r="A1489" s="43">
        <f t="shared" si="150"/>
        <v>1994</v>
      </c>
      <c r="B1489" s="43">
        <f t="shared" si="151"/>
        <v>6</v>
      </c>
      <c r="C1489" s="46">
        <f>Shiller!B1490</f>
        <v>454.83</v>
      </c>
      <c r="D1489" s="44">
        <f>Shiller!C1490/12</f>
        <v>1.07</v>
      </c>
      <c r="E1489" s="47">
        <f t="shared" si="149"/>
        <v>2.3525273178989954E-3</v>
      </c>
      <c r="F1489" s="46">
        <f>Shiller!E1490</f>
        <v>148</v>
      </c>
      <c r="G1489" s="44">
        <f t="shared" si="148"/>
        <v>0.99213615726689863</v>
      </c>
      <c r="H1489" s="44">
        <f>'x calcs'!J561</f>
        <v>2.8235248020807062</v>
      </c>
      <c r="I1489" s="43">
        <f t="shared" si="141"/>
        <v>1.0884181620827262</v>
      </c>
      <c r="J1489" s="43">
        <f t="shared" si="142"/>
        <v>0.99020619685778011</v>
      </c>
      <c r="K1489" s="43">
        <f>PCE!B441</f>
        <v>4728.8</v>
      </c>
      <c r="L1489" s="43">
        <f>y!B453</f>
        <v>5914.4</v>
      </c>
      <c r="M1489" s="43">
        <v>1</v>
      </c>
      <c r="N1489" s="48">
        <f t="shared" si="144"/>
        <v>0.79954010550520771</v>
      </c>
      <c r="O1489" s="46">
        <f>Shiller!B1490/Shiller!C1490</f>
        <v>35.42289719626168</v>
      </c>
      <c r="P1489" s="44">
        <f t="shared" si="145"/>
        <v>-7.8638427331013672E-3</v>
      </c>
      <c r="Q1489" s="161">
        <f t="shared" si="146"/>
        <v>11.294430107444807</v>
      </c>
      <c r="R1489" s="43">
        <f>SS!I562</f>
        <v>2</v>
      </c>
      <c r="S1489" s="43">
        <f t="shared" si="147"/>
        <v>2</v>
      </c>
      <c r="T1489" s="46">
        <f t="shared" si="143"/>
        <v>6.8781256626538552</v>
      </c>
      <c r="U1489" s="43">
        <v>6.069558254611529</v>
      </c>
      <c r="V1489" s="43"/>
    </row>
    <row r="1490" spans="1:22" ht="15.75" x14ac:dyDescent="0.25">
      <c r="A1490" s="43">
        <f t="shared" si="150"/>
        <v>1994</v>
      </c>
      <c r="B1490" s="43">
        <f t="shared" si="151"/>
        <v>7</v>
      </c>
      <c r="C1490" s="46">
        <f>Shiller!B1491</f>
        <v>451.4</v>
      </c>
      <c r="D1490" s="44">
        <f>Shiller!C1491/12</f>
        <v>1.0725</v>
      </c>
      <c r="E1490" s="47">
        <f t="shared" si="149"/>
        <v>2.3759415152857779E-3</v>
      </c>
      <c r="F1490" s="46">
        <f>Shiller!E1491</f>
        <v>148.4</v>
      </c>
      <c r="G1490" s="44">
        <f t="shared" si="148"/>
        <v>1.0266793911856626</v>
      </c>
      <c r="H1490" s="44">
        <f>'x calcs'!J562</f>
        <v>2.829041095890414</v>
      </c>
      <c r="I1490" s="43">
        <f t="shared" si="141"/>
        <v>1.0751978754072742</v>
      </c>
      <c r="J1490" s="43">
        <f t="shared" si="142"/>
        <v>1.028728174275358</v>
      </c>
      <c r="K1490" s="43">
        <f>PCE!B442</f>
        <v>4740.8</v>
      </c>
      <c r="L1490" s="43">
        <f>y!B454</f>
        <v>5944.3</v>
      </c>
      <c r="M1490" s="43">
        <v>1</v>
      </c>
      <c r="N1490" s="48">
        <f t="shared" si="144"/>
        <v>0.7975371364163989</v>
      </c>
      <c r="O1490" s="46">
        <f>Shiller!B1491/Shiller!C1491</f>
        <v>35.073815073815076</v>
      </c>
      <c r="P1490" s="44">
        <f t="shared" si="145"/>
        <v>2.6679391185662649E-2</v>
      </c>
      <c r="Q1490" s="161">
        <f t="shared" si="146"/>
        <v>10.972937234262526</v>
      </c>
      <c r="R1490" s="43">
        <f>SS!I563</f>
        <v>2</v>
      </c>
      <c r="S1490" s="43">
        <f t="shared" si="147"/>
        <v>2</v>
      </c>
      <c r="T1490" s="46">
        <f t="shared" si="143"/>
        <v>6.8781256626538552</v>
      </c>
      <c r="U1490" s="43">
        <v>4.0197126589380794</v>
      </c>
      <c r="V1490" s="43"/>
    </row>
    <row r="1491" spans="1:22" ht="15.75" x14ac:dyDescent="0.25">
      <c r="A1491" s="43">
        <f t="shared" si="150"/>
        <v>1994</v>
      </c>
      <c r="B1491" s="43">
        <f t="shared" si="151"/>
        <v>8</v>
      </c>
      <c r="C1491" s="46">
        <f>Shiller!B1492</f>
        <v>464.24</v>
      </c>
      <c r="D1491" s="44">
        <f>Shiller!C1492/12</f>
        <v>1.075</v>
      </c>
      <c r="E1491" s="47">
        <f t="shared" si="149"/>
        <v>2.3156126141650867E-3</v>
      </c>
      <c r="F1491" s="46">
        <f>Shiller!E1492</f>
        <v>149</v>
      </c>
      <c r="G1491" s="44">
        <f t="shared" si="148"/>
        <v>1.0054815880213366</v>
      </c>
      <c r="H1491" s="44">
        <f>'x calcs'!J563</f>
        <v>2.8233938225934803</v>
      </c>
      <c r="I1491" s="43">
        <f t="shared" si="141"/>
        <v>1.1035317400831419</v>
      </c>
      <c r="J1491" s="43">
        <f t="shared" si="142"/>
        <v>1.0074880925266507</v>
      </c>
      <c r="K1491" s="43">
        <f>PCE!B443</f>
        <v>4783</v>
      </c>
      <c r="L1491" s="43">
        <f>y!B455</f>
        <v>5966.7</v>
      </c>
      <c r="M1491" s="43">
        <v>1</v>
      </c>
      <c r="N1491" s="48">
        <f t="shared" si="144"/>
        <v>0.80161563343221554</v>
      </c>
      <c r="O1491" s="46">
        <f>Shiller!B1492/Shiller!C1492</f>
        <v>35.987596899224805</v>
      </c>
      <c r="P1491" s="44">
        <f t="shared" si="145"/>
        <v>5.4815880213365809E-3</v>
      </c>
      <c r="Q1491" s="161">
        <f t="shared" si="146"/>
        <v>11.567946412571457</v>
      </c>
      <c r="R1491" s="43">
        <f>SS!I564</f>
        <v>2</v>
      </c>
      <c r="S1491" s="43">
        <f t="shared" si="147"/>
        <v>2</v>
      </c>
      <c r="T1491" s="46">
        <f t="shared" si="143"/>
        <v>6.8781256626538552</v>
      </c>
      <c r="U1491" s="43">
        <v>4.0197126589380794</v>
      </c>
      <c r="V1491" s="43"/>
    </row>
    <row r="1492" spans="1:22" ht="15.75" x14ac:dyDescent="0.25">
      <c r="A1492" s="43">
        <f t="shared" si="150"/>
        <v>1994</v>
      </c>
      <c r="B1492" s="43">
        <f t="shared" si="151"/>
        <v>9</v>
      </c>
      <c r="C1492" s="46">
        <f>Shiller!B1493</f>
        <v>466.96</v>
      </c>
      <c r="D1492" s="44">
        <f>Shiller!C1493/12</f>
        <v>1.0774999999999999</v>
      </c>
      <c r="E1492" s="47">
        <f t="shared" si="149"/>
        <v>2.3074781565872878E-3</v>
      </c>
      <c r="F1492" s="46">
        <f>Shiller!E1493</f>
        <v>149.4</v>
      </c>
      <c r="G1492" s="44">
        <f t="shared" si="148"/>
        <v>0.99489733424131499</v>
      </c>
      <c r="H1492" s="44">
        <f>'x calcs'!J564</f>
        <v>2.8177578222666479</v>
      </c>
      <c r="I1492" s="43">
        <f t="shared" si="141"/>
        <v>1.1092397358415125</v>
      </c>
      <c r="J1492" s="43">
        <f t="shared" si="142"/>
        <v>0.9968826846887866</v>
      </c>
      <c r="K1492" s="43">
        <f>PCE!B444</f>
        <v>4795.5</v>
      </c>
      <c r="L1492" s="43">
        <f>y!B456</f>
        <v>5998.7</v>
      </c>
      <c r="M1492" s="43">
        <v>1</v>
      </c>
      <c r="N1492" s="48">
        <f t="shared" si="144"/>
        <v>0.7994232083618118</v>
      </c>
      <c r="O1492" s="46">
        <f>Shiller!B1493/Shiller!C1493</f>
        <v>36.114462490332556</v>
      </c>
      <c r="P1492" s="44">
        <f t="shared" si="145"/>
        <v>-5.1026657586850099E-3</v>
      </c>
      <c r="Q1492" s="161">
        <f t="shared" si="146"/>
        <v>11.0665357123044</v>
      </c>
      <c r="R1492" s="43">
        <f>SS!I565</f>
        <v>2</v>
      </c>
      <c r="S1492" s="43">
        <f t="shared" si="147"/>
        <v>3</v>
      </c>
      <c r="T1492" s="46">
        <f t="shared" si="143"/>
        <v>6.8781256626538552</v>
      </c>
      <c r="U1492" s="43">
        <v>4.0197126589380794</v>
      </c>
      <c r="V1492" s="43"/>
    </row>
    <row r="1493" spans="1:22" ht="15.75" x14ac:dyDescent="0.25">
      <c r="A1493" s="43">
        <f t="shared" si="150"/>
        <v>1994</v>
      </c>
      <c r="B1493" s="43">
        <f t="shared" si="151"/>
        <v>10</v>
      </c>
      <c r="C1493" s="46">
        <f>Shiller!B1494</f>
        <v>463.81</v>
      </c>
      <c r="D1493" s="44">
        <f>Shiller!C1494/12</f>
        <v>1.0844416666666665</v>
      </c>
      <c r="E1493" s="47">
        <f t="shared" si="149"/>
        <v>2.3381161826322556E-3</v>
      </c>
      <c r="F1493" s="46">
        <f>Shiller!E1494</f>
        <v>149.5</v>
      </c>
      <c r="G1493" s="44">
        <f t="shared" si="148"/>
        <v>0.99497322145494804</v>
      </c>
      <c r="H1493" s="44">
        <f>'x calcs'!J565</f>
        <v>2.8121330724070477</v>
      </c>
      <c r="I1493" s="43">
        <f t="shared" si="141"/>
        <v>1.1032223393682945</v>
      </c>
      <c r="J1493" s="43">
        <f t="shared" si="142"/>
        <v>0.99219355018481281</v>
      </c>
      <c r="K1493" s="43">
        <f>PCE!B445</f>
        <v>4833.3</v>
      </c>
      <c r="L1493" s="43">
        <f>y!B457</f>
        <v>6061.2</v>
      </c>
      <c r="M1493" s="43">
        <v>1</v>
      </c>
      <c r="N1493" s="48">
        <f t="shared" si="144"/>
        <v>0.79741635319738668</v>
      </c>
      <c r="O1493" s="46">
        <f>Shiller!B1494/Shiller!C1494</f>
        <v>35.641228589212574</v>
      </c>
      <c r="P1493" s="44">
        <f t="shared" si="145"/>
        <v>-5.0267785450519575E-3</v>
      </c>
      <c r="Q1493" s="161">
        <f t="shared" si="146"/>
        <v>10.780689649052654</v>
      </c>
      <c r="R1493" s="43">
        <f>SS!I566</f>
        <v>3</v>
      </c>
      <c r="S1493" s="43">
        <f t="shared" si="147"/>
        <v>3</v>
      </c>
      <c r="T1493" s="46">
        <f t="shared" si="143"/>
        <v>8.2518043985458469</v>
      </c>
      <c r="U1493" s="43">
        <v>4.0197126589380794</v>
      </c>
      <c r="V1493" s="43"/>
    </row>
    <row r="1494" spans="1:22" ht="15.75" x14ac:dyDescent="0.25">
      <c r="A1494" s="43">
        <f t="shared" si="150"/>
        <v>1994</v>
      </c>
      <c r="B1494" s="43">
        <f t="shared" si="151"/>
        <v>11</v>
      </c>
      <c r="C1494" s="46">
        <f>Shiller!B1495</f>
        <v>461.01</v>
      </c>
      <c r="D1494" s="44">
        <f>Shiller!C1495/12</f>
        <v>1.0913916666666668</v>
      </c>
      <c r="E1494" s="47">
        <f t="shared" si="149"/>
        <v>2.3673926089817286E-3</v>
      </c>
      <c r="F1494" s="46">
        <f>Shiller!E1495</f>
        <v>149.69999999999999</v>
      </c>
      <c r="G1494" s="44">
        <f t="shared" si="148"/>
        <v>0.98974293760800569</v>
      </c>
      <c r="H1494" s="44">
        <f>'x calcs'!J566</f>
        <v>2.8200299887047762</v>
      </c>
      <c r="I1494" s="43">
        <f t="shared" si="141"/>
        <v>1.0920306275363041</v>
      </c>
      <c r="J1494" s="43">
        <f t="shared" si="142"/>
        <v>0.98697799465899039</v>
      </c>
      <c r="K1494" s="43">
        <f>PCE!B446</f>
        <v>4846</v>
      </c>
      <c r="L1494" s="43">
        <f>y!B458</f>
        <v>6070.7</v>
      </c>
      <c r="M1494" s="43">
        <v>1</v>
      </c>
      <c r="N1494" s="48">
        <f t="shared" si="144"/>
        <v>0.79826049714200997</v>
      </c>
      <c r="O1494" s="46">
        <f>Shiller!B1495/Shiller!C1495</f>
        <v>35.200470347492114</v>
      </c>
      <c r="P1494" s="44">
        <f t="shared" si="145"/>
        <v>-1.0257062391994309E-2</v>
      </c>
      <c r="Q1494" s="161">
        <f t="shared" si="146"/>
        <v>11.088870310432057</v>
      </c>
      <c r="R1494" s="43">
        <f>SS!I567</f>
        <v>3</v>
      </c>
      <c r="S1494" s="43">
        <f t="shared" si="147"/>
        <v>3</v>
      </c>
      <c r="T1494" s="46">
        <f t="shared" si="143"/>
        <v>8.2518043985458469</v>
      </c>
      <c r="U1494" s="43">
        <v>4.0197126589380794</v>
      </c>
      <c r="V1494" s="43"/>
    </row>
    <row r="1495" spans="1:22" ht="15.75" x14ac:dyDescent="0.25">
      <c r="A1495" s="43">
        <f t="shared" si="150"/>
        <v>1994</v>
      </c>
      <c r="B1495" s="43">
        <f t="shared" si="151"/>
        <v>12</v>
      </c>
      <c r="C1495" s="46">
        <f>Shiller!B1496</f>
        <v>455.19</v>
      </c>
      <c r="D1495" s="44">
        <f>Shiller!C1496/12</f>
        <v>1.0983333333333334</v>
      </c>
      <c r="E1495" s="47">
        <f t="shared" si="149"/>
        <v>2.4129118243663818E-3</v>
      </c>
      <c r="F1495" s="46">
        <f>Shiller!E1496</f>
        <v>149.69999999999999</v>
      </c>
      <c r="G1495" s="44">
        <f t="shared" si="148"/>
        <v>1.0204333309259683</v>
      </c>
      <c r="H1495" s="44">
        <f>'x calcs'!J567</f>
        <v>2.8279490807976777</v>
      </c>
      <c r="I1495" s="43">
        <f t="shared" si="141"/>
        <v>1.075224933635569</v>
      </c>
      <c r="J1495" s="43">
        <f t="shared" si="142"/>
        <v>1.017582573284658</v>
      </c>
      <c r="K1495" s="43">
        <f>PCE!B447</f>
        <v>4862.3</v>
      </c>
      <c r="L1495" s="43">
        <f>y!B459</f>
        <v>6103.4</v>
      </c>
      <c r="M1495" s="43">
        <v>1</v>
      </c>
      <c r="N1495" s="48">
        <f t="shared" si="144"/>
        <v>0.79665432381951051</v>
      </c>
      <c r="O1495" s="46">
        <f>Shiller!B1496/Shiller!C1496</f>
        <v>34.536418816388469</v>
      </c>
      <c r="P1495" s="44">
        <f t="shared" si="145"/>
        <v>2.0433330925968329E-2</v>
      </c>
      <c r="Q1495" s="161">
        <f t="shared" si="146"/>
        <v>10.943902543803697</v>
      </c>
      <c r="R1495" s="43">
        <f>SS!I568</f>
        <v>3</v>
      </c>
      <c r="S1495" s="43">
        <f t="shared" si="147"/>
        <v>3</v>
      </c>
      <c r="T1495" s="46">
        <f t="shared" si="143"/>
        <v>8.2518043985458469</v>
      </c>
      <c r="U1495" s="43">
        <v>4.0197126589380794</v>
      </c>
      <c r="V1495" s="43"/>
    </row>
    <row r="1496" spans="1:22" ht="15.75" x14ac:dyDescent="0.25">
      <c r="A1496" s="43">
        <f t="shared" si="150"/>
        <v>1995</v>
      </c>
      <c r="B1496" s="43">
        <f t="shared" si="151"/>
        <v>1</v>
      </c>
      <c r="C1496" s="46">
        <f>Shiller!B1497</f>
        <v>465.25</v>
      </c>
      <c r="D1496" s="44">
        <f>Shiller!C1497/12</f>
        <v>1.0983333333333334</v>
      </c>
      <c r="E1496" s="47">
        <f t="shared" si="149"/>
        <v>2.3607379545047468E-3</v>
      </c>
      <c r="F1496" s="46">
        <f>Shiller!E1497</f>
        <v>150.30000000000001</v>
      </c>
      <c r="G1496" s="44">
        <f t="shared" si="148"/>
        <v>1.0340723276319159</v>
      </c>
      <c r="H1496" s="44">
        <f>'x calcs'!J568</f>
        <v>2.8358904109589074</v>
      </c>
      <c r="I1496" s="43">
        <f t="shared" si="141"/>
        <v>1.0915357318724852</v>
      </c>
      <c r="J1496" s="43">
        <f t="shared" si="142"/>
        <v>1.0359396226475981</v>
      </c>
      <c r="K1496" s="43">
        <f>PCE!B448</f>
        <v>4871.8999999999996</v>
      </c>
      <c r="L1496" s="43">
        <f>y!B460</f>
        <v>6149.2</v>
      </c>
      <c r="M1496" s="43">
        <v>1</v>
      </c>
      <c r="N1496" s="48">
        <f t="shared" si="144"/>
        <v>0.79228192285175303</v>
      </c>
      <c r="O1496" s="46">
        <f>Shiller!B1497/Shiller!C1497</f>
        <v>35.299696509863431</v>
      </c>
      <c r="P1496" s="44">
        <f t="shared" si="145"/>
        <v>3.4072327631915922E-2</v>
      </c>
      <c r="Q1496" s="161">
        <f t="shared" si="146"/>
        <v>9.7940377144099955</v>
      </c>
      <c r="R1496" s="43">
        <f>SS!I569</f>
        <v>3</v>
      </c>
      <c r="S1496" s="43">
        <f t="shared" si="147"/>
        <v>3</v>
      </c>
      <c r="T1496" s="46">
        <f t="shared" si="143"/>
        <v>8.2518043985458469</v>
      </c>
      <c r="U1496" s="43">
        <v>5.0167492956790127</v>
      </c>
      <c r="V1496" s="43"/>
    </row>
    <row r="1497" spans="1:22" ht="15.75" x14ac:dyDescent="0.25">
      <c r="A1497" s="43">
        <f t="shared" si="150"/>
        <v>1995</v>
      </c>
      <c r="B1497" s="43">
        <f t="shared" si="151"/>
        <v>2</v>
      </c>
      <c r="C1497" s="46">
        <f>Shiller!B1498</f>
        <v>481.92</v>
      </c>
      <c r="D1497" s="44">
        <f>Shiller!C1498/12</f>
        <v>1.0983333333333334</v>
      </c>
      <c r="E1497" s="47">
        <f t="shared" si="149"/>
        <v>2.2790781319167773E-3</v>
      </c>
      <c r="F1497" s="46">
        <f>Shiller!E1498</f>
        <v>150.9</v>
      </c>
      <c r="G1497" s="44">
        <f t="shared" si="148"/>
        <v>1.0222022339235455</v>
      </c>
      <c r="H1497" s="44">
        <f>'x calcs'!J569</f>
        <v>2.8307670051813441</v>
      </c>
      <c r="I1497" s="43">
        <f t="shared" si="141"/>
        <v>1.1281882843514226</v>
      </c>
      <c r="J1497" s="43">
        <f t="shared" si="142"/>
        <v>1.0240481930503436</v>
      </c>
      <c r="K1497" s="43">
        <f>PCE!B449</f>
        <v>4871.7</v>
      </c>
      <c r="L1497" s="43">
        <f>y!B461</f>
        <v>6174.4</v>
      </c>
      <c r="M1497" s="43">
        <v>1</v>
      </c>
      <c r="N1497" s="48">
        <f t="shared" si="144"/>
        <v>0.78901593677118431</v>
      </c>
      <c r="O1497" s="46">
        <f>Shiller!B1498/Shiller!C1498</f>
        <v>36.564491654021246</v>
      </c>
      <c r="P1497" s="44">
        <f t="shared" si="145"/>
        <v>2.2202233923545478E-2</v>
      </c>
      <c r="Q1497" s="161">
        <f t="shared" si="146"/>
        <v>8.7310843347070168</v>
      </c>
      <c r="R1497" s="43">
        <f>SS!I570</f>
        <v>3</v>
      </c>
      <c r="S1497" s="43">
        <f t="shared" si="147"/>
        <v>3</v>
      </c>
      <c r="T1497" s="46">
        <f t="shared" si="143"/>
        <v>8.2518043985458469</v>
      </c>
      <c r="U1497" s="43">
        <v>5.0167492956790127</v>
      </c>
      <c r="V1497" s="43"/>
    </row>
    <row r="1498" spans="1:22" ht="15.75" x14ac:dyDescent="0.25">
      <c r="A1498" s="43">
        <f t="shared" si="150"/>
        <v>1995</v>
      </c>
      <c r="B1498" s="43">
        <f t="shared" si="151"/>
        <v>3</v>
      </c>
      <c r="C1498" s="46">
        <f>Shiller!B1499</f>
        <v>493.15</v>
      </c>
      <c r="D1498" s="44">
        <f>Shiller!C1499/12</f>
        <v>1.0983333333333334</v>
      </c>
      <c r="E1498" s="47">
        <f t="shared" si="149"/>
        <v>2.2271790192301194E-3</v>
      </c>
      <c r="F1498" s="46">
        <f>Shiller!E1499</f>
        <v>151.4</v>
      </c>
      <c r="G1498" s="44">
        <f t="shared" si="148"/>
        <v>1.0287670624532173</v>
      </c>
      <c r="H1498" s="44">
        <f>'x calcs'!J570</f>
        <v>2.8256528555043201</v>
      </c>
      <c r="I1498" s="43">
        <f t="shared" si="141"/>
        <v>1.1527479447630913</v>
      </c>
      <c r="J1498" s="43">
        <f t="shared" si="142"/>
        <v>1.0306249971967187</v>
      </c>
      <c r="K1498" s="43">
        <f>PCE!B450</f>
        <v>4906.5</v>
      </c>
      <c r="L1498" s="43">
        <f>y!B462</f>
        <v>6200.8</v>
      </c>
      <c r="M1498" s="43">
        <v>1</v>
      </c>
      <c r="N1498" s="48">
        <f t="shared" si="144"/>
        <v>0.79126886853309253</v>
      </c>
      <c r="O1498" s="46">
        <f>Shiller!B1499/Shiller!C1499</f>
        <v>37.416540212443095</v>
      </c>
      <c r="P1498" s="44">
        <f t="shared" si="145"/>
        <v>2.8767062453217251E-2</v>
      </c>
      <c r="Q1498" s="161">
        <f t="shared" si="146"/>
        <v>8.9577491061114838</v>
      </c>
      <c r="R1498" s="43">
        <f>SS!I571</f>
        <v>3</v>
      </c>
      <c r="S1498" s="43">
        <f t="shared" si="147"/>
        <v>3</v>
      </c>
      <c r="T1498" s="46">
        <f t="shared" si="143"/>
        <v>8.2518043985458469</v>
      </c>
      <c r="U1498" s="43">
        <v>5.0167492956790127</v>
      </c>
      <c r="V1498" s="43"/>
    </row>
    <row r="1499" spans="1:22" ht="15.75" x14ac:dyDescent="0.25">
      <c r="A1499" s="43">
        <f t="shared" si="150"/>
        <v>1995</v>
      </c>
      <c r="B1499" s="43">
        <f t="shared" si="151"/>
        <v>4</v>
      </c>
      <c r="C1499" s="46">
        <f>Shiller!B1500</f>
        <v>507.91</v>
      </c>
      <c r="D1499" s="44">
        <f>Shiller!C1500/12</f>
        <v>1.1036083333333333</v>
      </c>
      <c r="E1499" s="47">
        <f t="shared" si="149"/>
        <v>2.1728423014576071E-3</v>
      </c>
      <c r="F1499" s="46">
        <f>Shiller!E1500</f>
        <v>151.9</v>
      </c>
      <c r="G1499" s="44">
        <f t="shared" si="148"/>
        <v>1.031444805830543</v>
      </c>
      <c r="H1499" s="44">
        <f>'x calcs'!J571</f>
        <v>2.8205479452054827</v>
      </c>
      <c r="I1499" s="43">
        <f t="shared" si="141"/>
        <v>1.1854834713029474</v>
      </c>
      <c r="J1499" s="43">
        <f t="shared" si="142"/>
        <v>1.0320406011681178</v>
      </c>
      <c r="K1499" s="43">
        <f>PCE!B451</f>
        <v>4911.5</v>
      </c>
      <c r="L1499" s="43">
        <f>y!B463</f>
        <v>6221.9</v>
      </c>
      <c r="M1499" s="43">
        <v>1</v>
      </c>
      <c r="N1499" s="48">
        <f t="shared" si="144"/>
        <v>0.78938909336376351</v>
      </c>
      <c r="O1499" s="46">
        <f>Shiller!B1500/Shiller!C1500</f>
        <v>38.352223388430382</v>
      </c>
      <c r="P1499" s="44">
        <f t="shared" si="145"/>
        <v>3.1444805830542988E-2</v>
      </c>
      <c r="Q1499" s="161">
        <f t="shared" si="146"/>
        <v>8.2849378287295892</v>
      </c>
      <c r="R1499" s="43">
        <f>SS!I572</f>
        <v>3</v>
      </c>
      <c r="S1499" s="43">
        <f t="shared" si="147"/>
        <v>3</v>
      </c>
      <c r="T1499" s="46">
        <f t="shared" si="143"/>
        <v>8.2518043985458469</v>
      </c>
      <c r="U1499" s="43">
        <v>5.0167492956790127</v>
      </c>
      <c r="V1499" s="43"/>
    </row>
    <row r="1500" spans="1:22" ht="15.75" x14ac:dyDescent="0.25">
      <c r="A1500" s="43">
        <f t="shared" si="150"/>
        <v>1995</v>
      </c>
      <c r="B1500" s="43">
        <f t="shared" si="151"/>
        <v>5</v>
      </c>
      <c r="C1500" s="46">
        <f>Shiller!B1501</f>
        <v>523.80999999999995</v>
      </c>
      <c r="D1500" s="44">
        <f>Shiller!C1501/12</f>
        <v>1.1088916666666666</v>
      </c>
      <c r="E1500" s="47">
        <f t="shared" si="149"/>
        <v>2.1169730754790222E-3</v>
      </c>
      <c r="F1500" s="46">
        <f>Shiller!E1501</f>
        <v>152.19999999999999</v>
      </c>
      <c r="G1500" s="44">
        <f t="shared" si="148"/>
        <v>1.0297586439228426</v>
      </c>
      <c r="H1500" s="44">
        <f>'x calcs'!J572</f>
        <v>2.8189162121012163</v>
      </c>
      <c r="I1500" s="43">
        <f t="shared" si="141"/>
        <v>1.2208912057642352</v>
      </c>
      <c r="J1500" s="43">
        <f t="shared" si="142"/>
        <v>1.0303534955635003</v>
      </c>
      <c r="K1500" s="43">
        <f>PCE!B452</f>
        <v>4954.3999999999996</v>
      </c>
      <c r="L1500" s="43">
        <f>y!B464</f>
        <v>6235.1</v>
      </c>
      <c r="M1500" s="43">
        <v>1</v>
      </c>
      <c r="N1500" s="48">
        <f t="shared" si="144"/>
        <v>0.79459832240060291</v>
      </c>
      <c r="O1500" s="46">
        <f>Shiller!B1501/Shiller!C1501</f>
        <v>39.364380349748622</v>
      </c>
      <c r="P1500" s="44">
        <f t="shared" si="145"/>
        <v>2.9758643922842554E-2</v>
      </c>
      <c r="Q1500" s="161">
        <f t="shared" si="146"/>
        <v>9.0904292759219629</v>
      </c>
      <c r="R1500" s="43">
        <f>SS!I573</f>
        <v>3</v>
      </c>
      <c r="S1500" s="43">
        <f t="shared" si="147"/>
        <v>3</v>
      </c>
      <c r="T1500" s="46">
        <f t="shared" si="143"/>
        <v>8.2518043985458469</v>
      </c>
      <c r="U1500" s="43">
        <v>5.0167492956790127</v>
      </c>
      <c r="V1500" s="43"/>
    </row>
    <row r="1501" spans="1:22" ht="15.75" x14ac:dyDescent="0.25">
      <c r="A1501" s="43">
        <f t="shared" si="150"/>
        <v>1995</v>
      </c>
      <c r="B1501" s="43">
        <f t="shared" si="151"/>
        <v>6</v>
      </c>
      <c r="C1501" s="46">
        <f>Shiller!B1502</f>
        <v>539.35</v>
      </c>
      <c r="D1501" s="44">
        <f>Shiller!C1502/12</f>
        <v>1.1141666666666665</v>
      </c>
      <c r="E1501" s="47">
        <f t="shared" si="149"/>
        <v>2.0657581656932725E-3</v>
      </c>
      <c r="F1501" s="46">
        <f>Shiller!E1502</f>
        <v>152.5</v>
      </c>
      <c r="G1501" s="44">
        <f t="shared" si="148"/>
        <v>1.0354763449831588</v>
      </c>
      <c r="H1501" s="44">
        <f>'x calcs'!J573</f>
        <v>2.817285422981231</v>
      </c>
      <c r="I1501" s="43">
        <f t="shared" si="141"/>
        <v>1.2553649277512242</v>
      </c>
      <c r="J1501" s="43">
        <f t="shared" si="142"/>
        <v>1.036074535967896</v>
      </c>
      <c r="K1501" s="43">
        <f>PCE!B453</f>
        <v>4999</v>
      </c>
      <c r="L1501" s="43">
        <f>y!B465</f>
        <v>6263.7</v>
      </c>
      <c r="M1501" s="43">
        <v>1</v>
      </c>
      <c r="N1501" s="48">
        <f t="shared" si="144"/>
        <v>0.79809058543672273</v>
      </c>
      <c r="O1501" s="46">
        <f>Shiller!B1502/Shiller!C1502</f>
        <v>40.340314136125656</v>
      </c>
      <c r="P1501" s="44">
        <f t="shared" si="145"/>
        <v>3.547634498315877E-2</v>
      </c>
      <c r="Q1501" s="161">
        <f t="shared" si="146"/>
        <v>9.5430735826430606</v>
      </c>
      <c r="R1501" s="43">
        <f>SS!I574</f>
        <v>3</v>
      </c>
      <c r="S1501" s="43">
        <f t="shared" si="147"/>
        <v>3</v>
      </c>
      <c r="T1501" s="46">
        <f t="shared" si="143"/>
        <v>8.2518043985458469</v>
      </c>
      <c r="U1501" s="43">
        <v>5.0167492956790127</v>
      </c>
      <c r="V1501" s="43"/>
    </row>
    <row r="1502" spans="1:22" ht="15.75" x14ac:dyDescent="0.25">
      <c r="A1502" s="43">
        <f t="shared" si="150"/>
        <v>1995</v>
      </c>
      <c r="B1502" s="43">
        <f t="shared" si="151"/>
        <v>7</v>
      </c>
      <c r="C1502" s="46">
        <f>Shiller!B1503</f>
        <v>557.37</v>
      </c>
      <c r="D1502" s="44">
        <f>Shiller!C1503/12</f>
        <v>1.1199999999999999</v>
      </c>
      <c r="E1502" s="47">
        <f t="shared" si="149"/>
        <v>2.0094371781760765E-3</v>
      </c>
      <c r="F1502" s="46">
        <f>Shiller!E1503</f>
        <v>152.5</v>
      </c>
      <c r="G1502" s="44">
        <f t="shared" si="148"/>
        <v>1.0025069855012456</v>
      </c>
      <c r="H1502" s="44">
        <f>'x calcs'!J574</f>
        <v>2.8156555772994163</v>
      </c>
      <c r="I1502" s="43">
        <f t="shared" si="141"/>
        <v>1.2980583546397939</v>
      </c>
      <c r="J1502" s="43">
        <f t="shared" si="142"/>
        <v>1.0004111454752806</v>
      </c>
      <c r="K1502" s="43">
        <f>PCE!B454</f>
        <v>4991.8</v>
      </c>
      <c r="L1502" s="43">
        <f>y!B466</f>
        <v>6292.3</v>
      </c>
      <c r="M1502" s="43">
        <v>1</v>
      </c>
      <c r="N1502" s="48">
        <f t="shared" si="144"/>
        <v>0.79331881823816408</v>
      </c>
      <c r="O1502" s="46">
        <f>Shiller!B1503/Shiller!C1503</f>
        <v>41.470982142857146</v>
      </c>
      <c r="P1502" s="44">
        <f t="shared" si="145"/>
        <v>2.5069855012456177E-3</v>
      </c>
      <c r="Q1502" s="161">
        <f t="shared" si="146"/>
        <v>8.2007408631900258</v>
      </c>
      <c r="R1502" s="43">
        <f>SS!I575</f>
        <v>3</v>
      </c>
      <c r="S1502" s="43">
        <f t="shared" si="147"/>
        <v>3</v>
      </c>
      <c r="T1502" s="46">
        <f t="shared" si="143"/>
        <v>8.2518043985458469</v>
      </c>
      <c r="U1502" s="43">
        <v>8.7066182682055793</v>
      </c>
      <c r="V1502" s="43"/>
    </row>
    <row r="1503" spans="1:22" ht="15.75" x14ac:dyDescent="0.25">
      <c r="A1503" s="43">
        <f t="shared" si="150"/>
        <v>1995</v>
      </c>
      <c r="B1503" s="43">
        <f t="shared" si="151"/>
        <v>8</v>
      </c>
      <c r="C1503" s="46">
        <f>Shiller!B1504</f>
        <v>559.11</v>
      </c>
      <c r="D1503" s="44">
        <f>Shiller!C1504/12</f>
        <v>1.1258333333333332</v>
      </c>
      <c r="E1503" s="47">
        <f t="shared" si="149"/>
        <v>2.0136168792068343E-3</v>
      </c>
      <c r="F1503" s="46">
        <f>Shiller!E1504</f>
        <v>152.9</v>
      </c>
      <c r="G1503" s="44">
        <f t="shared" si="148"/>
        <v>1.0351495621872877</v>
      </c>
      <c r="H1503" s="44">
        <f>'x calcs'!J575</f>
        <v>2.8215661878374343</v>
      </c>
      <c r="I1503" s="43">
        <f t="shared" si="141"/>
        <v>1.295983678741699</v>
      </c>
      <c r="J1503" s="43">
        <f t="shared" si="142"/>
        <v>1.0329853513203353</v>
      </c>
      <c r="K1503" s="43">
        <f>PCE!B455</f>
        <v>5027.1000000000004</v>
      </c>
      <c r="L1503" s="43">
        <f>y!B467</f>
        <v>6314.9</v>
      </c>
      <c r="M1503" s="43">
        <v>1</v>
      </c>
      <c r="N1503" s="48">
        <f t="shared" si="144"/>
        <v>0.79606961313718361</v>
      </c>
      <c r="O1503" s="46">
        <f>Shiller!B1504/Shiller!C1504</f>
        <v>41.384900074019249</v>
      </c>
      <c r="P1503" s="44">
        <f t="shared" si="145"/>
        <v>3.5149562187287708E-2</v>
      </c>
      <c r="Q1503" s="161">
        <f t="shared" si="146"/>
        <v>8.8083802649045744</v>
      </c>
      <c r="R1503" s="43">
        <f>SS!I576</f>
        <v>3</v>
      </c>
      <c r="S1503" s="43">
        <f t="shared" si="147"/>
        <v>3</v>
      </c>
      <c r="T1503" s="46">
        <f t="shared" si="143"/>
        <v>8.2518043985458469</v>
      </c>
      <c r="U1503" s="43">
        <v>8.7066182682055793</v>
      </c>
      <c r="V1503" s="43"/>
    </row>
    <row r="1504" spans="1:22" ht="15.75" x14ac:dyDescent="0.25">
      <c r="A1504" s="43">
        <f t="shared" si="150"/>
        <v>1995</v>
      </c>
      <c r="B1504" s="43">
        <f t="shared" si="151"/>
        <v>9</v>
      </c>
      <c r="C1504" s="46">
        <f>Shiller!B1505</f>
        <v>578.77</v>
      </c>
      <c r="D1504" s="44">
        <f>Shiller!C1505/12</f>
        <v>1.1316666666666666</v>
      </c>
      <c r="E1504" s="47">
        <f t="shared" si="149"/>
        <v>1.9552960012900922E-3</v>
      </c>
      <c r="F1504" s="46">
        <f>Shiller!E1505</f>
        <v>153.19999999999999</v>
      </c>
      <c r="G1504" s="44">
        <f t="shared" si="148"/>
        <v>1.0058492582368879</v>
      </c>
      <c r="H1504" s="44">
        <f>'x calcs'!J576</f>
        <v>2.8274892059004402</v>
      </c>
      <c r="I1504" s="43">
        <f t="shared" si="141"/>
        <v>1.3361225410797235</v>
      </c>
      <c r="J1504" s="43">
        <f t="shared" si="142"/>
        <v>1.0037463034106568</v>
      </c>
      <c r="K1504" s="43">
        <f>PCE!B456</f>
        <v>5042.5</v>
      </c>
      <c r="L1504" s="43">
        <f>y!B468</f>
        <v>6343.9</v>
      </c>
      <c r="M1504" s="43">
        <v>1</v>
      </c>
      <c r="N1504" s="48">
        <f t="shared" si="144"/>
        <v>0.79485805261747511</v>
      </c>
      <c r="O1504" s="46">
        <f>Shiller!B1505/Shiller!C1505</f>
        <v>42.619293078055961</v>
      </c>
      <c r="P1504" s="44">
        <f t="shared" si="145"/>
        <v>5.8492582368878665E-3</v>
      </c>
      <c r="Q1504" s="161">
        <f t="shared" si="146"/>
        <v>8.1892865321647683</v>
      </c>
      <c r="R1504" s="43">
        <f>SS!I577</f>
        <v>3</v>
      </c>
      <c r="S1504" s="43">
        <f t="shared" si="147"/>
        <v>4</v>
      </c>
      <c r="T1504" s="46">
        <f t="shared" si="143"/>
        <v>8.2518043985458469</v>
      </c>
      <c r="U1504" s="43">
        <v>8.7066182682055793</v>
      </c>
      <c r="V1504" s="43"/>
    </row>
    <row r="1505" spans="1:22" ht="15.75" x14ac:dyDescent="0.25">
      <c r="A1505" s="43">
        <f t="shared" si="150"/>
        <v>1995</v>
      </c>
      <c r="B1505" s="43">
        <f t="shared" si="151"/>
        <v>10</v>
      </c>
      <c r="C1505" s="46">
        <f>Shiller!B1506</f>
        <v>582.91999999999996</v>
      </c>
      <c r="D1505" s="44">
        <f>Shiller!C1506/12</f>
        <v>1.1375</v>
      </c>
      <c r="E1505" s="47">
        <f t="shared" si="149"/>
        <v>1.9513826940231937E-3</v>
      </c>
      <c r="F1505" s="46">
        <f>Shiller!E1506</f>
        <v>153.69999999999999</v>
      </c>
      <c r="G1505" s="44">
        <f t="shared" si="148"/>
        <v>1.0242489790086975</v>
      </c>
      <c r="H1505" s="44">
        <f>'x calcs'!J577</f>
        <v>2.8334246575342501</v>
      </c>
      <c r="I1505" s="43">
        <f t="shared" si="141"/>
        <v>1.3385155464506193</v>
      </c>
      <c r="J1505" s="43">
        <f t="shared" si="142"/>
        <v>1.0219528526953443</v>
      </c>
      <c r="K1505" s="43">
        <f>PCE!B457</f>
        <v>5035.8999999999996</v>
      </c>
      <c r="L1505" s="43">
        <f>y!B469</f>
        <v>6369.9</v>
      </c>
      <c r="M1505" s="43">
        <v>1</v>
      </c>
      <c r="N1505" s="48">
        <f t="shared" si="144"/>
        <v>0.79057756008728552</v>
      </c>
      <c r="O1505" s="46">
        <f>Shiller!B1506/Shiller!C1506</f>
        <v>42.704761904761902</v>
      </c>
      <c r="P1505" s="44">
        <f t="shared" si="145"/>
        <v>2.4248979008697491E-2</v>
      </c>
      <c r="Q1505" s="161">
        <f t="shared" si="146"/>
        <v>7.2579849602323385</v>
      </c>
      <c r="R1505" s="43">
        <f>SS!I578</f>
        <v>4</v>
      </c>
      <c r="S1505" s="43">
        <f t="shared" si="147"/>
        <v>3</v>
      </c>
      <c r="T1505" s="46">
        <f t="shared" si="143"/>
        <v>2.0992111000747795</v>
      </c>
      <c r="U1505" s="43">
        <v>8.7066182682055793</v>
      </c>
      <c r="V1505" s="43"/>
    </row>
    <row r="1506" spans="1:22" ht="15.75" x14ac:dyDescent="0.25">
      <c r="A1506" s="43">
        <f t="shared" si="150"/>
        <v>1995</v>
      </c>
      <c r="B1506" s="43">
        <f t="shared" si="151"/>
        <v>11</v>
      </c>
      <c r="C1506" s="46">
        <f>Shiller!B1507</f>
        <v>595.53</v>
      </c>
      <c r="D1506" s="44">
        <f>Shiller!C1507/12</f>
        <v>1.1433333333333333</v>
      </c>
      <c r="E1506" s="47">
        <f t="shared" si="149"/>
        <v>1.9198585013909179E-3</v>
      </c>
      <c r="F1506" s="46">
        <f>Shiller!E1507</f>
        <v>153.6</v>
      </c>
      <c r="G1506" s="44">
        <f t="shared" si="148"/>
        <v>1.034563673818008</v>
      </c>
      <c r="H1506" s="44">
        <f>'x calcs'!J578</f>
        <v>2.8398029825704487</v>
      </c>
      <c r="I1506" s="43">
        <f t="shared" si="141"/>
        <v>1.3652878249992533</v>
      </c>
      <c r="J1506" s="43">
        <f t="shared" si="142"/>
        <v>1.0322443094321208</v>
      </c>
      <c r="K1506" s="43">
        <f>PCE!B458</f>
        <v>5077.8</v>
      </c>
      <c r="L1506" s="43">
        <f>y!B470</f>
        <v>6391.2</v>
      </c>
      <c r="M1506" s="43">
        <v>1</v>
      </c>
      <c r="N1506" s="48">
        <f t="shared" si="144"/>
        <v>0.79449868569282767</v>
      </c>
      <c r="O1506" s="46">
        <f>Shiller!B1507/Shiller!C1507</f>
        <v>43.405976676384839</v>
      </c>
      <c r="P1506" s="44">
        <f t="shared" si="145"/>
        <v>3.4563673818007956E-2</v>
      </c>
      <c r="Q1506" s="161">
        <f t="shared" si="146"/>
        <v>7.8821194997831174</v>
      </c>
      <c r="R1506" s="43">
        <f>SS!I579</f>
        <v>3</v>
      </c>
      <c r="S1506" s="43">
        <f t="shared" si="147"/>
        <v>4</v>
      </c>
      <c r="T1506" s="46">
        <f t="shared" si="143"/>
        <v>8.2518043985458469</v>
      </c>
      <c r="U1506" s="43">
        <v>8.7066182682055793</v>
      </c>
      <c r="V1506" s="43"/>
    </row>
    <row r="1507" spans="1:22" ht="15.75" x14ac:dyDescent="0.25">
      <c r="A1507" s="43">
        <f t="shared" si="150"/>
        <v>1995</v>
      </c>
      <c r="B1507" s="43">
        <f t="shared" si="151"/>
        <v>12</v>
      </c>
      <c r="C1507" s="46">
        <f>Shiller!B1508</f>
        <v>614.57000000000005</v>
      </c>
      <c r="D1507" s="44">
        <f>Shiller!C1508/12</f>
        <v>1.1491666666666667</v>
      </c>
      <c r="E1507" s="47">
        <f t="shared" si="149"/>
        <v>1.8698710751690883E-3</v>
      </c>
      <c r="F1507" s="46">
        <f>Shiller!E1508</f>
        <v>153.5</v>
      </c>
      <c r="G1507" s="44">
        <f t="shared" si="148"/>
        <v>0.99579820514521811</v>
      </c>
      <c r="H1507" s="44">
        <f>'x calcs'!J579</f>
        <v>2.8461956658604159</v>
      </c>
      <c r="I1507" s="43">
        <f t="shared" si="141"/>
        <v>1.4066894286547662</v>
      </c>
      <c r="J1507" s="43">
        <f t="shared" si="142"/>
        <v>0.99356579746894746</v>
      </c>
      <c r="K1507" s="43">
        <f>PCE!B459</f>
        <v>5120.1000000000004</v>
      </c>
      <c r="L1507" s="43">
        <f>y!B471</f>
        <v>6414.4</v>
      </c>
      <c r="M1507" s="43">
        <v>1</v>
      </c>
      <c r="N1507" s="48">
        <f t="shared" si="144"/>
        <v>0.79821963083063119</v>
      </c>
      <c r="O1507" s="46">
        <f>Shiller!B1508/Shiller!C1508</f>
        <v>44.5663524292966</v>
      </c>
      <c r="P1507" s="44">
        <f t="shared" si="145"/>
        <v>-4.2017948547818929E-3</v>
      </c>
      <c r="Q1507" s="161">
        <f t="shared" si="146"/>
        <v>8.3289968931033567</v>
      </c>
      <c r="R1507" s="43">
        <f>SS!I580</f>
        <v>4</v>
      </c>
      <c r="S1507" s="43">
        <f t="shared" si="147"/>
        <v>4</v>
      </c>
      <c r="T1507" s="46">
        <f t="shared" si="143"/>
        <v>2.0992111000747795</v>
      </c>
      <c r="U1507" s="43">
        <v>8.7066182682055793</v>
      </c>
      <c r="V1507" s="43"/>
    </row>
    <row r="1508" spans="1:22" ht="15.75" x14ac:dyDescent="0.25">
      <c r="A1508" s="43">
        <f t="shared" si="150"/>
        <v>1996</v>
      </c>
      <c r="B1508" s="43">
        <f t="shared" si="151"/>
        <v>1</v>
      </c>
      <c r="C1508" s="46">
        <f>Shiller!B1509</f>
        <v>614.41999999999996</v>
      </c>
      <c r="D1508" s="44">
        <f>Shiller!C1509/12</f>
        <v>1.157775</v>
      </c>
      <c r="E1508" s="47">
        <f t="shared" si="149"/>
        <v>1.8843380749324567E-3</v>
      </c>
      <c r="F1508" s="46">
        <f>Shiller!E1509</f>
        <v>154.4</v>
      </c>
      <c r="G1508" s="44">
        <f t="shared" si="148"/>
        <v>1.0556315419493489</v>
      </c>
      <c r="H1508" s="44">
        <f>'x calcs'!J580</f>
        <v>2.8526027397260312</v>
      </c>
      <c r="I1508" s="43">
        <f t="shared" si="141"/>
        <v>1.3950081760981232</v>
      </c>
      <c r="J1508" s="43">
        <f t="shared" si="142"/>
        <v>1.0549673183111381</v>
      </c>
      <c r="K1508" s="43">
        <f>PCE!B460</f>
        <v>5108.8999999999996</v>
      </c>
      <c r="L1508" s="43">
        <f>y!B472</f>
        <v>6451.9</v>
      </c>
      <c r="M1508" s="43">
        <v>1</v>
      </c>
      <c r="N1508" s="48">
        <f t="shared" si="144"/>
        <v>0.79184426293029964</v>
      </c>
      <c r="O1508" s="46">
        <f>Shiller!B1509/Shiller!C1509</f>
        <v>44.224194395859875</v>
      </c>
      <c r="P1508" s="44">
        <f t="shared" si="145"/>
        <v>5.5631541949348939E-2</v>
      </c>
      <c r="Q1508" s="161">
        <f t="shared" si="146"/>
        <v>7.0798180350374178</v>
      </c>
      <c r="R1508" s="43">
        <f>SS!I581</f>
        <v>4</v>
      </c>
      <c r="S1508" s="43">
        <f t="shared" si="147"/>
        <v>4</v>
      </c>
      <c r="T1508" s="46">
        <f t="shared" si="143"/>
        <v>2.0992111000747795</v>
      </c>
      <c r="U1508" s="43">
        <v>5.1145690047120773</v>
      </c>
      <c r="V1508" s="43"/>
    </row>
    <row r="1509" spans="1:22" ht="15.75" x14ac:dyDescent="0.25">
      <c r="A1509" s="43">
        <f t="shared" si="150"/>
        <v>1996</v>
      </c>
      <c r="B1509" s="43">
        <f t="shared" si="151"/>
        <v>2</v>
      </c>
      <c r="C1509" s="46">
        <f>Shiller!B1510</f>
        <v>649.54</v>
      </c>
      <c r="D1509" s="44">
        <f>Shiller!C1510/12</f>
        <v>1.1663916666666667</v>
      </c>
      <c r="E1509" s="47">
        <f t="shared" si="149"/>
        <v>1.7957195348503045E-3</v>
      </c>
      <c r="F1509" s="46">
        <f>Shiller!E1510</f>
        <v>154.9</v>
      </c>
      <c r="G1509" s="44">
        <f t="shared" si="148"/>
        <v>0.99287448089096786</v>
      </c>
      <c r="H1509" s="44">
        <f>'x calcs'!J581</f>
        <v>2.8544019960103997</v>
      </c>
      <c r="I1509" s="43">
        <f t="shared" si="141"/>
        <v>1.4690593675392851</v>
      </c>
      <c r="J1509" s="43">
        <f t="shared" si="142"/>
        <v>0.99224975995391462</v>
      </c>
      <c r="K1509" s="43">
        <f>PCE!B461</f>
        <v>5156.1000000000004</v>
      </c>
      <c r="L1509" s="43">
        <f>y!B473</f>
        <v>6515.9</v>
      </c>
      <c r="M1509" s="43">
        <v>1</v>
      </c>
      <c r="N1509" s="48">
        <f t="shared" si="144"/>
        <v>0.79131048665571924</v>
      </c>
      <c r="O1509" s="46">
        <f>Shiller!B1510/Shiller!C1510</f>
        <v>46.406652996777808</v>
      </c>
      <c r="P1509" s="44">
        <f t="shared" si="145"/>
        <v>-7.1255191090321413E-3</v>
      </c>
      <c r="Q1509" s="161">
        <f t="shared" si="146"/>
        <v>6.3257199214189797</v>
      </c>
      <c r="R1509" s="43">
        <f>SS!I582</f>
        <v>4</v>
      </c>
      <c r="S1509" s="43">
        <f t="shared" si="147"/>
        <v>4</v>
      </c>
      <c r="T1509" s="46">
        <f t="shared" si="143"/>
        <v>2.0992111000747795</v>
      </c>
      <c r="U1509" s="43">
        <v>5.1145690047120773</v>
      </c>
      <c r="V1509" s="43"/>
    </row>
    <row r="1510" spans="1:22" ht="15.75" x14ac:dyDescent="0.25">
      <c r="A1510" s="43">
        <f t="shared" si="150"/>
        <v>1996</v>
      </c>
      <c r="B1510" s="43">
        <f t="shared" si="151"/>
        <v>3</v>
      </c>
      <c r="C1510" s="46">
        <f>Shiller!B1511</f>
        <v>647.07000000000005</v>
      </c>
      <c r="D1510" s="44">
        <f>Shiller!C1511/12</f>
        <v>1.175</v>
      </c>
      <c r="E1510" s="47">
        <f t="shared" si="149"/>
        <v>1.8158777257483733E-3</v>
      </c>
      <c r="F1510" s="46">
        <f>Shiller!E1511</f>
        <v>155.69999999999999</v>
      </c>
      <c r="G1510" s="44">
        <f t="shared" si="148"/>
        <v>0.99813105566337434</v>
      </c>
      <c r="H1510" s="44">
        <f>'x calcs'!J582</f>
        <v>2.8562023871612299</v>
      </c>
      <c r="I1510" s="43">
        <f t="shared" ref="I1510:I1573" si="152">C1510/(F1510*H1510)</f>
        <v>1.45503578619476</v>
      </c>
      <c r="J1510" s="43">
        <f t="shared" ref="J1510:J1573" si="153">E1510+I1511/I1510</f>
        <v>0.99750303398050633</v>
      </c>
      <c r="K1510" s="43">
        <f>PCE!B462</f>
        <v>5196.3999999999996</v>
      </c>
      <c r="L1510" s="43">
        <f>y!B474</f>
        <v>6558.9</v>
      </c>
      <c r="M1510" s="43">
        <v>1</v>
      </c>
      <c r="N1510" s="48">
        <f t="shared" si="144"/>
        <v>0.79226699599018124</v>
      </c>
      <c r="O1510" s="46">
        <f>Shiller!B1511/Shiller!C1511</f>
        <v>45.891489361702135</v>
      </c>
      <c r="P1510" s="44">
        <f t="shared" si="145"/>
        <v>-1.8689443366256553E-3</v>
      </c>
      <c r="Q1510" s="161">
        <f t="shared" si="146"/>
        <v>6.6795452634554131</v>
      </c>
      <c r="R1510" s="43">
        <f>SS!I583</f>
        <v>4</v>
      </c>
      <c r="S1510" s="43">
        <f t="shared" si="147"/>
        <v>4</v>
      </c>
      <c r="T1510" s="46">
        <f t="shared" si="143"/>
        <v>2.0992111000747795</v>
      </c>
      <c r="U1510" s="43">
        <v>5.1145690047120773</v>
      </c>
      <c r="V1510" s="43"/>
    </row>
    <row r="1511" spans="1:22" ht="15.75" x14ac:dyDescent="0.25">
      <c r="A1511" s="43">
        <f t="shared" si="150"/>
        <v>1996</v>
      </c>
      <c r="B1511" s="43">
        <f t="shared" si="151"/>
        <v>4</v>
      </c>
      <c r="C1511" s="46">
        <f>Shiller!B1512</f>
        <v>647.16999999999996</v>
      </c>
      <c r="D1511" s="44">
        <f>Shiller!C1512/12</f>
        <v>1.1797250000000001</v>
      </c>
      <c r="E1511" s="47">
        <f t="shared" si="149"/>
        <v>1.8228981565894589E-3</v>
      </c>
      <c r="F1511" s="46">
        <f>Shiller!E1512</f>
        <v>156.30000000000001</v>
      </c>
      <c r="G1511" s="44">
        <f t="shared" si="148"/>
        <v>1.0215909279819355</v>
      </c>
      <c r="H1511" s="44">
        <f>'x calcs'!J583</f>
        <v>2.8580039138943292</v>
      </c>
      <c r="I1511" s="43">
        <f t="shared" si="152"/>
        <v>1.4487604442051665</v>
      </c>
      <c r="J1511" s="43">
        <f t="shared" si="153"/>
        <v>1.0168225271534173</v>
      </c>
      <c r="K1511" s="43">
        <f>PCE!B463</f>
        <v>5231.6000000000004</v>
      </c>
      <c r="L1511" s="43">
        <f>y!B475</f>
        <v>6597.2</v>
      </c>
      <c r="M1511" s="43">
        <v>1</v>
      </c>
      <c r="N1511" s="48">
        <f t="shared" si="144"/>
        <v>0.79300309222094234</v>
      </c>
      <c r="O1511" s="46">
        <f>Shiller!B1512/Shiller!C1512</f>
        <v>45.714749906404734</v>
      </c>
      <c r="P1511" s="44">
        <f t="shared" si="145"/>
        <v>2.1590927981935515E-2</v>
      </c>
      <c r="Q1511" s="161">
        <f t="shared" si="146"/>
        <v>6.8872964981441642</v>
      </c>
      <c r="R1511" s="43">
        <f>SS!I584</f>
        <v>4</v>
      </c>
      <c r="S1511" s="43">
        <f t="shared" si="147"/>
        <v>4</v>
      </c>
      <c r="T1511" s="46">
        <f t="shared" si="143"/>
        <v>2.0992111000747795</v>
      </c>
      <c r="U1511" s="43">
        <v>5.1145690047120773</v>
      </c>
      <c r="V1511" s="43"/>
    </row>
    <row r="1512" spans="1:22" ht="15.75" x14ac:dyDescent="0.25">
      <c r="A1512" s="43">
        <f t="shared" si="150"/>
        <v>1996</v>
      </c>
      <c r="B1512" s="43">
        <f t="shared" si="151"/>
        <v>5</v>
      </c>
      <c r="C1512" s="46">
        <f>Shiller!B1513</f>
        <v>661.23</v>
      </c>
      <c r="D1512" s="44">
        <f>Shiller!C1513/12</f>
        <v>1.1844416666666666</v>
      </c>
      <c r="E1512" s="47">
        <f t="shared" si="149"/>
        <v>1.7912703093729361E-3</v>
      </c>
      <c r="F1512" s="46">
        <f>Shiller!E1513</f>
        <v>156.6</v>
      </c>
      <c r="G1512" s="44">
        <f t="shared" si="148"/>
        <v>1.0121407533042686</v>
      </c>
      <c r="H1512" s="44">
        <f>'x calcs'!J584</f>
        <v>2.8714306264187375</v>
      </c>
      <c r="I1512" s="43">
        <f t="shared" si="152"/>
        <v>1.4704913133735233</v>
      </c>
      <c r="J1512" s="43">
        <f t="shared" si="153"/>
        <v>1.0074163932822833</v>
      </c>
      <c r="K1512" s="43">
        <f>PCE!B464</f>
        <v>5247.2</v>
      </c>
      <c r="L1512" s="43">
        <f>y!B476</f>
        <v>6638.3</v>
      </c>
      <c r="M1512" s="43">
        <v>1</v>
      </c>
      <c r="N1512" s="48">
        <f t="shared" si="144"/>
        <v>0.79044333639636644</v>
      </c>
      <c r="O1512" s="46">
        <f>Shiller!B1513/Shiller!C1513</f>
        <v>46.521919610505655</v>
      </c>
      <c r="P1512" s="44">
        <f t="shared" si="145"/>
        <v>1.2140753304268559E-2</v>
      </c>
      <c r="Q1512" s="161">
        <f t="shared" si="146"/>
        <v>6.1082817009267698</v>
      </c>
      <c r="R1512" s="43">
        <f>SS!I585</f>
        <v>4</v>
      </c>
      <c r="S1512" s="43">
        <f t="shared" si="147"/>
        <v>4</v>
      </c>
      <c r="T1512" s="46">
        <f t="shared" ref="T1512:T1575" si="154">INDEX($Y$1068:$Y$1072,R1512)</f>
        <v>2.0992111000747795</v>
      </c>
      <c r="U1512" s="43">
        <v>5.1145690047120773</v>
      </c>
      <c r="V1512" s="43"/>
    </row>
    <row r="1513" spans="1:22" ht="15.75" x14ac:dyDescent="0.25">
      <c r="A1513" s="43">
        <f t="shared" si="150"/>
        <v>1996</v>
      </c>
      <c r="B1513" s="43">
        <f t="shared" si="151"/>
        <v>6</v>
      </c>
      <c r="C1513" s="46">
        <f>Shiller!B1514</f>
        <v>668.5</v>
      </c>
      <c r="D1513" s="44">
        <f>Shiller!C1514/12</f>
        <v>1.1891666666666667</v>
      </c>
      <c r="E1513" s="47">
        <f t="shared" si="149"/>
        <v>1.7788581401146847E-3</v>
      </c>
      <c r="F1513" s="46">
        <f>Shiller!E1514</f>
        <v>156.69999999999999</v>
      </c>
      <c r="G1513" s="44">
        <f t="shared" si="148"/>
        <v>0.96339335775661517</v>
      </c>
      <c r="H1513" s="44">
        <f>'x calcs'!J585</f>
        <v>2.8849204167466214</v>
      </c>
      <c r="I1513" s="43">
        <f t="shared" si="152"/>
        <v>1.4787630078418457</v>
      </c>
      <c r="J1513" s="43">
        <f t="shared" si="153"/>
        <v>0.95889688086914926</v>
      </c>
      <c r="K1513" s="43">
        <f>PCE!B465</f>
        <v>5253.7</v>
      </c>
      <c r="L1513" s="43">
        <f>y!B477</f>
        <v>6682.5</v>
      </c>
      <c r="M1513" s="43">
        <v>1</v>
      </c>
      <c r="N1513" s="48">
        <f t="shared" ref="N1513:N1576" si="155">K1513/L1513</f>
        <v>0.78618780396558174</v>
      </c>
      <c r="O1513" s="46">
        <f>Shiller!B1514/Shiller!C1514</f>
        <v>46.846531184302734</v>
      </c>
      <c r="P1513" s="44">
        <f t="shared" ref="P1513:P1576" si="156">G1513-1</f>
        <v>-3.6606642243384835E-2</v>
      </c>
      <c r="Q1513" s="161">
        <f t="shared" ref="Q1513:Q1576" si="157">1200*SUMPRODUCT(M1513:O1513,$X$1093:$Z$1093)</f>
        <v>5.1120162397101554</v>
      </c>
      <c r="R1513" s="43">
        <f>SS!I586</f>
        <v>4</v>
      </c>
      <c r="S1513" s="43">
        <f t="shared" ref="S1513:S1576" si="158">R1514</f>
        <v>4</v>
      </c>
      <c r="T1513" s="46">
        <f t="shared" si="154"/>
        <v>2.0992111000747795</v>
      </c>
      <c r="U1513" s="43">
        <v>5.1145690047120773</v>
      </c>
      <c r="V1513" s="43"/>
    </row>
    <row r="1514" spans="1:22" ht="15.75" x14ac:dyDescent="0.25">
      <c r="A1514" s="43">
        <f t="shared" si="150"/>
        <v>1996</v>
      </c>
      <c r="B1514" s="43">
        <f t="shared" si="151"/>
        <v>7</v>
      </c>
      <c r="C1514" s="46">
        <f>Shiller!B1515</f>
        <v>644.07000000000005</v>
      </c>
      <c r="D1514" s="44">
        <f>Shiller!C1515/12</f>
        <v>1.2</v>
      </c>
      <c r="E1514" s="47">
        <f t="shared" si="149"/>
        <v>1.8631515207974286E-3</v>
      </c>
      <c r="F1514" s="46">
        <f>Shiller!E1515</f>
        <v>157</v>
      </c>
      <c r="G1514" s="44">
        <f t="shared" si="148"/>
        <v>1.0287952357490251</v>
      </c>
      <c r="H1514" s="44">
        <f>'x calcs'!J586</f>
        <v>2.8984735812133113</v>
      </c>
      <c r="I1514" s="43">
        <f t="shared" si="152"/>
        <v>1.4153507261504272</v>
      </c>
      <c r="J1514" s="43">
        <f t="shared" si="153"/>
        <v>1.0270952427836366</v>
      </c>
      <c r="K1514" s="43">
        <f>PCE!B466</f>
        <v>5275.8</v>
      </c>
      <c r="L1514" s="43">
        <f>y!B478</f>
        <v>6683.4</v>
      </c>
      <c r="M1514" s="43">
        <v>1</v>
      </c>
      <c r="N1514" s="48">
        <f t="shared" si="155"/>
        <v>0.78938863452733643</v>
      </c>
      <c r="O1514" s="46">
        <f>Shiller!B1515/Shiller!C1515</f>
        <v>44.727083333333333</v>
      </c>
      <c r="P1514" s="44">
        <f t="shared" si="156"/>
        <v>2.8795235749025094E-2</v>
      </c>
      <c r="Q1514" s="161">
        <f t="shared" si="157"/>
        <v>6.4122296559633734</v>
      </c>
      <c r="R1514" s="43">
        <f>SS!I587</f>
        <v>4</v>
      </c>
      <c r="S1514" s="43">
        <f t="shared" si="158"/>
        <v>4</v>
      </c>
      <c r="T1514" s="46">
        <f t="shared" si="154"/>
        <v>2.0992111000747795</v>
      </c>
      <c r="U1514" s="43">
        <v>4.0134574155303193</v>
      </c>
      <c r="V1514" s="43"/>
    </row>
    <row r="1515" spans="1:22" ht="15.75" x14ac:dyDescent="0.25">
      <c r="A1515" s="43">
        <f t="shared" si="150"/>
        <v>1996</v>
      </c>
      <c r="B1515" s="43">
        <f t="shared" si="151"/>
        <v>8</v>
      </c>
      <c r="C1515" s="46">
        <f>Shiller!B1516</f>
        <v>662.68</v>
      </c>
      <c r="D1515" s="44">
        <f>Shiller!C1516/12</f>
        <v>1.2108333333333332</v>
      </c>
      <c r="E1515" s="47">
        <f t="shared" si="149"/>
        <v>1.8271765155630671E-3</v>
      </c>
      <c r="F1515" s="46">
        <f>Shiller!E1516</f>
        <v>157.30000000000001</v>
      </c>
      <c r="G1515" s="44">
        <f t="shared" si="148"/>
        <v>1.017010367434521</v>
      </c>
      <c r="H1515" s="44">
        <f>'x calcs'!J587</f>
        <v>2.9032796975458166</v>
      </c>
      <c r="I1515" s="43">
        <f t="shared" si="152"/>
        <v>1.4510629848415806</v>
      </c>
      <c r="J1515" s="43">
        <f t="shared" si="153"/>
        <v>1.0153298236968695</v>
      </c>
      <c r="K1515" s="43">
        <f>PCE!B467</f>
        <v>5299</v>
      </c>
      <c r="L1515" s="43">
        <f>y!B479</f>
        <v>6711.2</v>
      </c>
      <c r="M1515" s="43">
        <v>1</v>
      </c>
      <c r="N1515" s="48">
        <f t="shared" si="155"/>
        <v>0.78957563475980452</v>
      </c>
      <c r="O1515" s="46">
        <f>Shiller!B1516/Shiller!C1516</f>
        <v>45.607708189951822</v>
      </c>
      <c r="P1515" s="44">
        <f t="shared" si="156"/>
        <v>1.7010367434521001E-2</v>
      </c>
      <c r="Q1515" s="161">
        <f t="shared" si="157"/>
        <v>6.1931352667304811</v>
      </c>
      <c r="R1515" s="43">
        <f>SS!I588</f>
        <v>4</v>
      </c>
      <c r="S1515" s="43">
        <f t="shared" si="158"/>
        <v>4</v>
      </c>
      <c r="T1515" s="46">
        <f t="shared" si="154"/>
        <v>2.0992111000747795</v>
      </c>
      <c r="U1515" s="43">
        <v>4.0134574155303193</v>
      </c>
      <c r="V1515" s="43"/>
    </row>
    <row r="1516" spans="1:22" ht="15.75" x14ac:dyDescent="0.25">
      <c r="A1516" s="43">
        <f t="shared" si="150"/>
        <v>1996</v>
      </c>
      <c r="B1516" s="43">
        <f t="shared" si="151"/>
        <v>9</v>
      </c>
      <c r="C1516" s="46">
        <f>Shiller!B1517</f>
        <v>674.88</v>
      </c>
      <c r="D1516" s="44">
        <f>Shiller!C1517/12</f>
        <v>1.2216666666666667</v>
      </c>
      <c r="E1516" s="47">
        <f t="shared" si="149"/>
        <v>1.8101983562509878E-3</v>
      </c>
      <c r="F1516" s="46">
        <f>Shiller!E1517</f>
        <v>157.80000000000001</v>
      </c>
      <c r="G1516" s="44">
        <f t="shared" si="148"/>
        <v>1.0379120189985847</v>
      </c>
      <c r="H1516" s="44">
        <f>'x calcs'!J588</f>
        <v>2.9080937831606199</v>
      </c>
      <c r="I1516" s="43">
        <f t="shared" si="152"/>
        <v>1.47065617636375</v>
      </c>
      <c r="J1516" s="43">
        <f t="shared" si="153"/>
        <v>1.0361968463658764</v>
      </c>
      <c r="K1516" s="43">
        <f>PCE!B468</f>
        <v>5320</v>
      </c>
      <c r="L1516" s="43">
        <f>y!B480</f>
        <v>6749.3</v>
      </c>
      <c r="M1516" s="43">
        <v>1</v>
      </c>
      <c r="N1516" s="48">
        <f t="shared" si="155"/>
        <v>0.78822989050716363</v>
      </c>
      <c r="O1516" s="46">
        <f>Shiller!B1517/Shiller!C1517</f>
        <v>46.035470668485672</v>
      </c>
      <c r="P1516" s="44">
        <f t="shared" si="156"/>
        <v>3.7912018998584651E-2</v>
      </c>
      <c r="Q1516" s="161">
        <f t="shared" si="157"/>
        <v>5.7825815724165448</v>
      </c>
      <c r="R1516" s="43">
        <f>SS!I589</f>
        <v>4</v>
      </c>
      <c r="S1516" s="43">
        <f t="shared" si="158"/>
        <v>4</v>
      </c>
      <c r="T1516" s="46">
        <f t="shared" si="154"/>
        <v>2.0992111000747795</v>
      </c>
      <c r="U1516" s="43">
        <v>4.0134574155303193</v>
      </c>
      <c r="V1516" s="43"/>
    </row>
    <row r="1517" spans="1:22" ht="15.75" x14ac:dyDescent="0.25">
      <c r="A1517" s="43">
        <f t="shared" si="150"/>
        <v>1996</v>
      </c>
      <c r="B1517" s="43">
        <f t="shared" si="151"/>
        <v>10</v>
      </c>
      <c r="C1517" s="46">
        <f>Shiller!B1518</f>
        <v>701.46</v>
      </c>
      <c r="D1517" s="44">
        <f>Shiller!C1518/12</f>
        <v>1.2283333333333333</v>
      </c>
      <c r="E1517" s="47">
        <f t="shared" si="149"/>
        <v>1.7511095904732034E-3</v>
      </c>
      <c r="F1517" s="46">
        <f>Shiller!E1518</f>
        <v>158.30000000000001</v>
      </c>
      <c r="G1517" s="44">
        <f t="shared" si="148"/>
        <v>1.0485370170163431</v>
      </c>
      <c r="H1517" s="44">
        <f>'x calcs'!J589</f>
        <v>2.9129158512720204</v>
      </c>
      <c r="I1517" s="43">
        <f t="shared" si="152"/>
        <v>1.5212271126435517</v>
      </c>
      <c r="J1517" s="43">
        <f t="shared" si="153"/>
        <v>1.0471995807516579</v>
      </c>
      <c r="K1517" s="43">
        <f>PCE!B469</f>
        <v>5351.5</v>
      </c>
      <c r="L1517" s="43">
        <f>y!B481</f>
        <v>6770.9</v>
      </c>
      <c r="M1517" s="43">
        <v>1</v>
      </c>
      <c r="N1517" s="48">
        <f t="shared" si="155"/>
        <v>0.7903676025343751</v>
      </c>
      <c r="O1517" s="46">
        <f>Shiller!B1518/Shiller!C1518</f>
        <v>47.588873812754414</v>
      </c>
      <c r="P1517" s="44">
        <f t="shared" si="156"/>
        <v>4.8537017016343054E-2</v>
      </c>
      <c r="Q1517" s="161">
        <f t="shared" si="157"/>
        <v>5.7788314637330576</v>
      </c>
      <c r="R1517" s="43">
        <f>SS!I590</f>
        <v>4</v>
      </c>
      <c r="S1517" s="43">
        <f t="shared" si="158"/>
        <v>4</v>
      </c>
      <c r="T1517" s="46">
        <f t="shared" si="154"/>
        <v>2.0992111000747795</v>
      </c>
      <c r="U1517" s="43">
        <v>4.0134574155303193</v>
      </c>
      <c r="V1517" s="43"/>
    </row>
    <row r="1518" spans="1:22" ht="15.75" x14ac:dyDescent="0.25">
      <c r="A1518" s="43">
        <f t="shared" si="150"/>
        <v>1996</v>
      </c>
      <c r="B1518" s="43">
        <f t="shared" si="151"/>
        <v>11</v>
      </c>
      <c r="C1518" s="46">
        <f>Shiller!B1519</f>
        <v>735.67</v>
      </c>
      <c r="D1518" s="44">
        <f>Shiller!C1519/12</f>
        <v>1.2350000000000001</v>
      </c>
      <c r="E1518" s="47">
        <f t="shared" si="149"/>
        <v>1.6787418271779469E-3</v>
      </c>
      <c r="F1518" s="46">
        <f>Shiller!E1519</f>
        <v>158.6</v>
      </c>
      <c r="G1518" s="44">
        <f t="shared" si="148"/>
        <v>1.0119822746611933</v>
      </c>
      <c r="H1518" s="44">
        <f>'x calcs'!J590</f>
        <v>2.9166423279018452</v>
      </c>
      <c r="I1518" s="43">
        <f t="shared" si="152"/>
        <v>1.5903645592021445</v>
      </c>
      <c r="J1518" s="43">
        <f t="shared" si="153"/>
        <v>1.0106914504596383</v>
      </c>
      <c r="K1518" s="43">
        <f>PCE!B470</f>
        <v>5375</v>
      </c>
      <c r="L1518" s="43">
        <f>y!B482</f>
        <v>6804.7</v>
      </c>
      <c r="M1518" s="43">
        <v>1</v>
      </c>
      <c r="N1518" s="48">
        <f t="shared" si="155"/>
        <v>0.78989521948065311</v>
      </c>
      <c r="O1518" s="46">
        <f>Shiller!B1519/Shiller!C1519</f>
        <v>49.640350877192979</v>
      </c>
      <c r="P1518" s="44">
        <f t="shared" si="156"/>
        <v>1.1982274661193282E-2</v>
      </c>
      <c r="Q1518" s="161">
        <f t="shared" si="157"/>
        <v>5.076206251180011</v>
      </c>
      <c r="R1518" s="43">
        <f>SS!I591</f>
        <v>4</v>
      </c>
      <c r="S1518" s="43">
        <f t="shared" si="158"/>
        <v>4</v>
      </c>
      <c r="T1518" s="46">
        <f t="shared" si="154"/>
        <v>2.0992111000747795</v>
      </c>
      <c r="U1518" s="43">
        <v>4.0134574155303193</v>
      </c>
      <c r="V1518" s="43"/>
    </row>
    <row r="1519" spans="1:22" ht="15.75" x14ac:dyDescent="0.25">
      <c r="A1519" s="43">
        <f t="shared" si="150"/>
        <v>1996</v>
      </c>
      <c r="B1519" s="43">
        <f t="shared" si="151"/>
        <v>12</v>
      </c>
      <c r="C1519" s="46">
        <f>Shiller!B1520</f>
        <v>743.25</v>
      </c>
      <c r="D1519" s="44">
        <f>Shiller!C1520/12</f>
        <v>1.2416666666666667</v>
      </c>
      <c r="E1519" s="47">
        <f t="shared" si="149"/>
        <v>1.6705908734163024E-3</v>
      </c>
      <c r="F1519" s="46">
        <f>Shiller!E1520</f>
        <v>158.6</v>
      </c>
      <c r="G1519" s="44">
        <f t="shared" si="148"/>
        <v>1.0293355994156219</v>
      </c>
      <c r="H1519" s="44">
        <f>'x calcs'!J591</f>
        <v>2.9203735717919623</v>
      </c>
      <c r="I1519" s="43">
        <f t="shared" si="152"/>
        <v>1.6046980515936244</v>
      </c>
      <c r="J1519" s="43">
        <f t="shared" si="153"/>
        <v>1.0280225931546261</v>
      </c>
      <c r="K1519" s="43">
        <f>PCE!B471</f>
        <v>5401.7</v>
      </c>
      <c r="L1519" s="43">
        <f>y!B483</f>
        <v>6839.9</v>
      </c>
      <c r="M1519" s="43">
        <v>1</v>
      </c>
      <c r="N1519" s="48">
        <f t="shared" si="155"/>
        <v>0.78973376803754447</v>
      </c>
      <c r="O1519" s="46">
        <f>Shiller!B1520/Shiller!C1520</f>
        <v>49.882550335570471</v>
      </c>
      <c r="P1519" s="44">
        <f t="shared" si="156"/>
        <v>2.9335599415621916E-2</v>
      </c>
      <c r="Q1519" s="161">
        <f t="shared" si="157"/>
        <v>4.9708804829100526</v>
      </c>
      <c r="R1519" s="43">
        <f>SS!I592</f>
        <v>4</v>
      </c>
      <c r="S1519" s="43">
        <f t="shared" si="158"/>
        <v>4</v>
      </c>
      <c r="T1519" s="46">
        <f t="shared" si="154"/>
        <v>2.0992111000747795</v>
      </c>
      <c r="U1519" s="43">
        <v>4.0134574155303193</v>
      </c>
      <c r="V1519" s="43"/>
    </row>
    <row r="1520" spans="1:22" ht="15.75" x14ac:dyDescent="0.25">
      <c r="A1520" s="43">
        <f t="shared" si="150"/>
        <v>1997</v>
      </c>
      <c r="B1520" s="43">
        <f t="shared" si="151"/>
        <v>1</v>
      </c>
      <c r="C1520" s="46">
        <f>Shiller!B1521</f>
        <v>766.22</v>
      </c>
      <c r="D1520" s="44">
        <f>Shiller!C1521/12</f>
        <v>1.2461083333333334</v>
      </c>
      <c r="E1520" s="47">
        <f t="shared" si="149"/>
        <v>1.6263061957836305E-3</v>
      </c>
      <c r="F1520" s="46">
        <f>Shiller!E1521</f>
        <v>159.1</v>
      </c>
      <c r="G1520" s="44">
        <f t="shared" si="148"/>
        <v>1.0403472717089373</v>
      </c>
      <c r="H1520" s="44">
        <f>'x calcs'!J592</f>
        <v>2.9241095890411004</v>
      </c>
      <c r="I1520" s="43">
        <f t="shared" si="152"/>
        <v>1.6469850583098726</v>
      </c>
      <c r="J1520" s="43">
        <f t="shared" si="153"/>
        <v>1.040296298361749</v>
      </c>
      <c r="K1520" s="43">
        <f>PCE!B472</f>
        <v>5434.9</v>
      </c>
      <c r="L1520" s="43">
        <f>y!B484</f>
        <v>6891.3</v>
      </c>
      <c r="M1520" s="43">
        <v>1</v>
      </c>
      <c r="N1520" s="48">
        <f t="shared" si="155"/>
        <v>0.78866106540130299</v>
      </c>
      <c r="O1520" s="46">
        <f>Shiller!B1521/Shiller!C1521</f>
        <v>51.240863220827507</v>
      </c>
      <c r="P1520" s="44">
        <f t="shared" si="156"/>
        <v>4.034727170893726E-2</v>
      </c>
      <c r="Q1520" s="161">
        <f t="shared" si="157"/>
        <v>4.3447820612012338</v>
      </c>
      <c r="R1520" s="43">
        <f>SS!I593</f>
        <v>4</v>
      </c>
      <c r="S1520" s="43">
        <f t="shared" si="158"/>
        <v>5</v>
      </c>
      <c r="T1520" s="46">
        <f t="shared" si="154"/>
        <v>2.0992111000747795</v>
      </c>
      <c r="U1520" s="43">
        <v>3.6410729201279413</v>
      </c>
      <c r="V1520" s="43"/>
    </row>
    <row r="1521" spans="1:22" ht="15.75" x14ac:dyDescent="0.25">
      <c r="A1521" s="43">
        <f t="shared" si="150"/>
        <v>1997</v>
      </c>
      <c r="B1521" s="43">
        <f t="shared" si="151"/>
        <v>2</v>
      </c>
      <c r="C1521" s="46">
        <f>Shiller!B1522</f>
        <v>798.39</v>
      </c>
      <c r="D1521" s="44">
        <f>Shiller!C1522/12</f>
        <v>1.2505583333333334</v>
      </c>
      <c r="E1521" s="47">
        <f t="shared" si="149"/>
        <v>1.5663501964369962E-3</v>
      </c>
      <c r="F1521" s="46">
        <f>Shiller!E1522</f>
        <v>159.6</v>
      </c>
      <c r="G1521" s="44">
        <f t="shared" si="148"/>
        <v>0.9912826542583616</v>
      </c>
      <c r="H1521" s="44">
        <f>'x calcs'!J593</f>
        <v>2.9242530914570968</v>
      </c>
      <c r="I1521" s="43">
        <f t="shared" si="152"/>
        <v>1.7106739576121774</v>
      </c>
      <c r="J1521" s="43">
        <f t="shared" si="153"/>
        <v>0.99123408572604166</v>
      </c>
      <c r="K1521" s="43">
        <f>PCE!B473</f>
        <v>5457.7</v>
      </c>
      <c r="L1521" s="43">
        <f>y!B485</f>
        <v>6929.1</v>
      </c>
      <c r="M1521" s="43">
        <v>1</v>
      </c>
      <c r="N1521" s="48">
        <f t="shared" si="155"/>
        <v>0.78764918964944941</v>
      </c>
      <c r="O1521" s="46">
        <f>Shiller!B1522/Shiller!C1522</f>
        <v>53.202236334437281</v>
      </c>
      <c r="P1521" s="44">
        <f t="shared" si="156"/>
        <v>-8.7173457416384048E-3</v>
      </c>
      <c r="Q1521" s="161">
        <f t="shared" si="157"/>
        <v>3.5544123457650305</v>
      </c>
      <c r="R1521" s="43">
        <f>SS!I594</f>
        <v>5</v>
      </c>
      <c r="S1521" s="43">
        <f t="shared" si="158"/>
        <v>5</v>
      </c>
      <c r="T1521" s="46">
        <f t="shared" si="154"/>
        <v>-1.186491077429338</v>
      </c>
      <c r="U1521" s="43">
        <v>3.6410729201279413</v>
      </c>
      <c r="V1521" s="43"/>
    </row>
    <row r="1522" spans="1:22" ht="15.75" x14ac:dyDescent="0.25">
      <c r="A1522" s="43">
        <f t="shared" si="150"/>
        <v>1997</v>
      </c>
      <c r="B1522" s="43">
        <f t="shared" si="151"/>
        <v>3</v>
      </c>
      <c r="C1522" s="46">
        <f>Shiller!B1523</f>
        <v>792.16</v>
      </c>
      <c r="D1522" s="44">
        <f>Shiller!C1523/12</f>
        <v>1.2550000000000001</v>
      </c>
      <c r="E1522" s="47">
        <f t="shared" si="149"/>
        <v>1.5842759038578067E-3</v>
      </c>
      <c r="F1522" s="46">
        <f>Shiller!E1523</f>
        <v>160</v>
      </c>
      <c r="G1522" s="44">
        <f t="shared" si="148"/>
        <v>0.96474358671283211</v>
      </c>
      <c r="H1522" s="44">
        <f>'x calcs'!J594</f>
        <v>2.9243966009155598</v>
      </c>
      <c r="I1522" s="43">
        <f t="shared" si="152"/>
        <v>1.6929988218595104</v>
      </c>
      <c r="J1522" s="43">
        <f t="shared" si="153"/>
        <v>0.96469632141678274</v>
      </c>
      <c r="K1522" s="43">
        <f>PCE!B474</f>
        <v>5477.6</v>
      </c>
      <c r="L1522" s="43">
        <f>y!B486</f>
        <v>6969.1</v>
      </c>
      <c r="M1522" s="43">
        <v>1</v>
      </c>
      <c r="N1522" s="48">
        <f t="shared" si="155"/>
        <v>0.78598384296394086</v>
      </c>
      <c r="O1522" s="46">
        <f>Shiller!B1523/Shiller!C1523</f>
        <v>52.600265604249664</v>
      </c>
      <c r="P1522" s="44">
        <f t="shared" si="156"/>
        <v>-3.5256413287167887E-2</v>
      </c>
      <c r="Q1522" s="161">
        <f t="shared" si="157"/>
        <v>3.3786811767464835</v>
      </c>
      <c r="R1522" s="43">
        <f>SS!I595</f>
        <v>5</v>
      </c>
      <c r="S1522" s="43">
        <f t="shared" si="158"/>
        <v>4</v>
      </c>
      <c r="T1522" s="46">
        <f t="shared" si="154"/>
        <v>-1.186491077429338</v>
      </c>
      <c r="U1522" s="43">
        <v>3.6410729201279413</v>
      </c>
      <c r="V1522" s="43"/>
    </row>
    <row r="1523" spans="1:22" ht="15.75" x14ac:dyDescent="0.25">
      <c r="A1523" s="43">
        <f t="shared" si="150"/>
        <v>1997</v>
      </c>
      <c r="B1523" s="43">
        <f t="shared" si="151"/>
        <v>4</v>
      </c>
      <c r="C1523" s="46">
        <f>Shiller!B1524</f>
        <v>763.93</v>
      </c>
      <c r="D1523" s="44">
        <f>Shiller!C1524/12</f>
        <v>1.2577749999999999</v>
      </c>
      <c r="E1523" s="47">
        <f t="shared" si="149"/>
        <v>1.6464532090636576E-3</v>
      </c>
      <c r="F1523" s="46">
        <f>Shiller!E1524</f>
        <v>160.19999999999999</v>
      </c>
      <c r="G1523" s="44">
        <f t="shared" si="148"/>
        <v>1.0928594649084116</v>
      </c>
      <c r="H1523" s="44">
        <f>'x calcs'!J595</f>
        <v>2.9245401174168344</v>
      </c>
      <c r="I1523" s="43">
        <f t="shared" si="152"/>
        <v>1.6305475583720852</v>
      </c>
      <c r="J1523" s="43">
        <f t="shared" si="153"/>
        <v>1.0879676249316845</v>
      </c>
      <c r="K1523" s="43">
        <f>PCE!B475</f>
        <v>5482.8</v>
      </c>
      <c r="L1523" s="43">
        <f>y!B487</f>
        <v>6980.5</v>
      </c>
      <c r="M1523" s="43">
        <v>1</v>
      </c>
      <c r="N1523" s="48">
        <f t="shared" si="155"/>
        <v>0.78544516868419167</v>
      </c>
      <c r="O1523" s="46">
        <f>Shiller!B1524/Shiller!C1524</f>
        <v>50.613848528817421</v>
      </c>
      <c r="P1523" s="44">
        <f t="shared" si="156"/>
        <v>9.2859464908411571E-2</v>
      </c>
      <c r="Q1523" s="161">
        <f t="shared" si="157"/>
        <v>3.8481507045550831</v>
      </c>
      <c r="R1523" s="43">
        <f>SS!I596</f>
        <v>4</v>
      </c>
      <c r="S1523" s="43">
        <f t="shared" si="158"/>
        <v>5</v>
      </c>
      <c r="T1523" s="46">
        <f t="shared" si="154"/>
        <v>2.0992111000747795</v>
      </c>
      <c r="U1523" s="43">
        <v>3.6410729201279413</v>
      </c>
      <c r="V1523" s="43"/>
    </row>
    <row r="1524" spans="1:22" ht="15.75" x14ac:dyDescent="0.25">
      <c r="A1524" s="43">
        <f t="shared" si="150"/>
        <v>1997</v>
      </c>
      <c r="B1524" s="43">
        <f t="shared" si="151"/>
        <v>5</v>
      </c>
      <c r="C1524" s="46">
        <f>Shiller!B1525</f>
        <v>833.09</v>
      </c>
      <c r="D1524" s="44">
        <f>Shiller!C1525/12</f>
        <v>1.2605583333333332</v>
      </c>
      <c r="E1524" s="47">
        <f t="shared" si="149"/>
        <v>1.5131118286539668E-3</v>
      </c>
      <c r="F1524" s="46">
        <f>Shiller!E1525</f>
        <v>160.1</v>
      </c>
      <c r="G1524" s="44">
        <f t="shared" si="148"/>
        <v>1.0520558952746326</v>
      </c>
      <c r="H1524" s="44">
        <f>'x calcs'!J596</f>
        <v>2.9377096869993142</v>
      </c>
      <c r="I1524" s="43">
        <f t="shared" si="152"/>
        <v>1.7712983341602222</v>
      </c>
      <c r="J1524" s="43">
        <f t="shared" si="153"/>
        <v>1.0473463773984479</v>
      </c>
      <c r="K1524" s="43">
        <f>PCE!B476</f>
        <v>5484.3</v>
      </c>
      <c r="L1524" s="43">
        <f>y!B488</f>
        <v>7008.6</v>
      </c>
      <c r="M1524" s="43">
        <v>1</v>
      </c>
      <c r="N1524" s="48">
        <f t="shared" si="155"/>
        <v>0.78251005907028504</v>
      </c>
      <c r="O1524" s="46">
        <f>Shiller!B1525/Shiller!C1525</f>
        <v>55.074140427191658</v>
      </c>
      <c r="P1524" s="44">
        <f t="shared" si="156"/>
        <v>5.2055895274632613E-2</v>
      </c>
      <c r="Q1524" s="161">
        <f t="shared" si="157"/>
        <v>1.916569894088116</v>
      </c>
      <c r="R1524" s="43">
        <f>SS!I597</f>
        <v>5</v>
      </c>
      <c r="S1524" s="43">
        <f t="shared" si="158"/>
        <v>5</v>
      </c>
      <c r="T1524" s="46">
        <f t="shared" si="154"/>
        <v>-1.186491077429338</v>
      </c>
      <c r="U1524" s="43">
        <v>3.6410729201279413</v>
      </c>
      <c r="V1524" s="43"/>
    </row>
    <row r="1525" spans="1:22" ht="15.75" x14ac:dyDescent="0.25">
      <c r="A1525" s="43">
        <f t="shared" si="150"/>
        <v>1997</v>
      </c>
      <c r="B1525" s="43">
        <f t="shared" si="151"/>
        <v>6</v>
      </c>
      <c r="C1525" s="46">
        <f>Shiller!B1526</f>
        <v>876.29</v>
      </c>
      <c r="D1525" s="44">
        <f>Shiller!C1526/12</f>
        <v>1.2633333333333334</v>
      </c>
      <c r="E1525" s="47">
        <f t="shared" si="149"/>
        <v>1.441684069581227E-3</v>
      </c>
      <c r="F1525" s="46">
        <f>Shiller!E1526</f>
        <v>160.30000000000001</v>
      </c>
      <c r="G1525" s="44">
        <f t="shared" si="148"/>
        <v>1.0560434604840168</v>
      </c>
      <c r="H1525" s="44">
        <f>'x calcs'!J597</f>
        <v>2.950938560799218</v>
      </c>
      <c r="I1525" s="43">
        <f t="shared" si="152"/>
        <v>1.8524827211131214</v>
      </c>
      <c r="J1525" s="43">
        <f t="shared" si="153"/>
        <v>1.0513157463951261</v>
      </c>
      <c r="K1525" s="43">
        <f>PCE!B477</f>
        <v>5518.2</v>
      </c>
      <c r="L1525" s="43">
        <f>y!B489</f>
        <v>7042.3</v>
      </c>
      <c r="M1525" s="43">
        <v>1</v>
      </c>
      <c r="N1525" s="48">
        <f t="shared" si="155"/>
        <v>0.78357922837709271</v>
      </c>
      <c r="O1525" s="46">
        <f>Shiller!B1526/Shiller!C1526</f>
        <v>57.802770448548813</v>
      </c>
      <c r="P1525" s="44">
        <f t="shared" si="156"/>
        <v>5.6043460484016761E-2</v>
      </c>
      <c r="Q1525" s="161">
        <f t="shared" si="157"/>
        <v>1.3413834302631342</v>
      </c>
      <c r="R1525" s="43">
        <f>SS!I598</f>
        <v>5</v>
      </c>
      <c r="S1525" s="43">
        <f t="shared" si="158"/>
        <v>5</v>
      </c>
      <c r="T1525" s="46">
        <f t="shared" si="154"/>
        <v>-1.186491077429338</v>
      </c>
      <c r="U1525" s="43">
        <v>3.6410729201279413</v>
      </c>
      <c r="V1525" s="43"/>
    </row>
    <row r="1526" spans="1:22" ht="15.75" x14ac:dyDescent="0.25">
      <c r="A1526" s="43">
        <f t="shared" si="150"/>
        <v>1997</v>
      </c>
      <c r="B1526" s="43">
        <f t="shared" si="151"/>
        <v>7</v>
      </c>
      <c r="C1526" s="46">
        <f>Shiller!B1527</f>
        <v>925.29</v>
      </c>
      <c r="D1526" s="44">
        <f>Shiller!C1527/12</f>
        <v>1.2680583333333333</v>
      </c>
      <c r="E1526" s="47">
        <f t="shared" si="149"/>
        <v>1.3704442210910454E-3</v>
      </c>
      <c r="F1526" s="46">
        <f>Shiller!E1527</f>
        <v>160.5</v>
      </c>
      <c r="G1526" s="44">
        <f t="shared" si="148"/>
        <v>1.0016082881693296</v>
      </c>
      <c r="H1526" s="44">
        <f>'x calcs'!J598</f>
        <v>2.9642270058708471</v>
      </c>
      <c r="I1526" s="43">
        <f t="shared" si="152"/>
        <v>1.9448735598029121</v>
      </c>
      <c r="J1526" s="43">
        <f t="shared" si="153"/>
        <v>0.99814577762678725</v>
      </c>
      <c r="K1526" s="43">
        <f>PCE!B478</f>
        <v>5573</v>
      </c>
      <c r="L1526" s="43">
        <f>y!B490</f>
        <v>7079.7</v>
      </c>
      <c r="M1526" s="43">
        <v>1</v>
      </c>
      <c r="N1526" s="48">
        <f t="shared" si="155"/>
        <v>0.78718024775061091</v>
      </c>
      <c r="O1526" s="46">
        <f>Shiller!B1527/Shiller!C1527</f>
        <v>60.807533827965329</v>
      </c>
      <c r="P1526" s="44">
        <f t="shared" si="156"/>
        <v>1.6082881693295636E-3</v>
      </c>
      <c r="Q1526" s="161">
        <f t="shared" si="157"/>
        <v>1.22108443532679</v>
      </c>
      <c r="R1526" s="43">
        <f>SS!I599</f>
        <v>5</v>
      </c>
      <c r="S1526" s="43">
        <f t="shared" si="158"/>
        <v>5</v>
      </c>
      <c r="T1526" s="46">
        <f t="shared" si="154"/>
        <v>-1.186491077429338</v>
      </c>
      <c r="U1526" s="43">
        <v>6.6754429300949436</v>
      </c>
      <c r="V1526" s="43"/>
    </row>
    <row r="1527" spans="1:22" ht="15.75" x14ac:dyDescent="0.25">
      <c r="A1527" s="43">
        <f t="shared" si="150"/>
        <v>1997</v>
      </c>
      <c r="B1527" s="43">
        <f t="shared" si="151"/>
        <v>8</v>
      </c>
      <c r="C1527" s="46">
        <f>Shiller!B1528</f>
        <v>927.24</v>
      </c>
      <c r="D1527" s="44">
        <f>Shiller!C1528/12</f>
        <v>1.272775</v>
      </c>
      <c r="E1527" s="47">
        <f t="shared" si="149"/>
        <v>1.372648936629136E-3</v>
      </c>
      <c r="F1527" s="46">
        <f>Shiller!E1528</f>
        <v>160.80000000000001</v>
      </c>
      <c r="G1527" s="44">
        <f t="shared" si="148"/>
        <v>1.0094125181586957</v>
      </c>
      <c r="H1527" s="44">
        <f>'x calcs'!J599</f>
        <v>2.9745238771058613</v>
      </c>
      <c r="I1527" s="43">
        <f t="shared" si="152"/>
        <v>1.9386019910044709</v>
      </c>
      <c r="J1527" s="43">
        <f t="shared" si="153"/>
        <v>1.0059229994451193</v>
      </c>
      <c r="K1527" s="43">
        <f>PCE!B479</f>
        <v>5611.8</v>
      </c>
      <c r="L1527" s="43">
        <f>y!B491</f>
        <v>7126.4</v>
      </c>
      <c r="M1527" s="43">
        <v>1</v>
      </c>
      <c r="N1527" s="48">
        <f t="shared" si="155"/>
        <v>0.78746632240682535</v>
      </c>
      <c r="O1527" s="46">
        <f>Shiller!B1528/Shiller!C1528</f>
        <v>60.709866237158963</v>
      </c>
      <c r="P1527" s="44">
        <f t="shared" si="156"/>
        <v>9.4125181586957041E-3</v>
      </c>
      <c r="Q1527" s="161">
        <f t="shared" si="157"/>
        <v>1.3103372275755822</v>
      </c>
      <c r="R1527" s="43">
        <f>SS!I600</f>
        <v>5</v>
      </c>
      <c r="S1527" s="43">
        <f t="shared" si="158"/>
        <v>5</v>
      </c>
      <c r="T1527" s="46">
        <f t="shared" si="154"/>
        <v>-1.186491077429338</v>
      </c>
      <c r="U1527" s="43">
        <v>6.6754429300949436</v>
      </c>
      <c r="V1527" s="43"/>
    </row>
    <row r="1528" spans="1:22" ht="15.75" x14ac:dyDescent="0.25">
      <c r="A1528" s="43">
        <f t="shared" si="150"/>
        <v>1997</v>
      </c>
      <c r="B1528" s="43">
        <f t="shared" si="151"/>
        <v>9</v>
      </c>
      <c r="C1528" s="46">
        <f>Shiller!B1529</f>
        <v>937.02</v>
      </c>
      <c r="D1528" s="44">
        <f>Shiller!C1529/12</f>
        <v>1.2775000000000001</v>
      </c>
      <c r="E1528" s="47">
        <f t="shared" si="149"/>
        <v>1.3633647093978785E-3</v>
      </c>
      <c r="F1528" s="46">
        <f>Shiller!E1529</f>
        <v>161.19999999999999</v>
      </c>
      <c r="G1528" s="44">
        <f t="shared" si="148"/>
        <v>1.0139411576747095</v>
      </c>
      <c r="H1528" s="44">
        <f>'x calcs'!J600</f>
        <v>2.9848565167071381</v>
      </c>
      <c r="I1528" s="43">
        <f t="shared" si="152"/>
        <v>1.9474233095599984</v>
      </c>
      <c r="J1528" s="43">
        <f t="shared" si="153"/>
        <v>1.0104359300885914</v>
      </c>
      <c r="K1528" s="43">
        <f>PCE!B480</f>
        <v>5625.6</v>
      </c>
      <c r="L1528" s="43">
        <f>y!B492</f>
        <v>7165.2</v>
      </c>
      <c r="M1528" s="43">
        <v>1</v>
      </c>
      <c r="N1528" s="48">
        <f t="shared" si="155"/>
        <v>0.78512811924300796</v>
      </c>
      <c r="O1528" s="46">
        <f>Shiller!B1529/Shiller!C1529</f>
        <v>61.123287671232873</v>
      </c>
      <c r="P1528" s="44">
        <f t="shared" si="156"/>
        <v>1.3941157674709492E-2</v>
      </c>
      <c r="Q1528" s="161">
        <f t="shared" si="157"/>
        <v>0.69388920205939453</v>
      </c>
      <c r="R1528" s="43">
        <f>SS!I601</f>
        <v>5</v>
      </c>
      <c r="S1528" s="43">
        <f t="shared" si="158"/>
        <v>5</v>
      </c>
      <c r="T1528" s="46">
        <f t="shared" si="154"/>
        <v>-1.186491077429338</v>
      </c>
      <c r="U1528" s="43">
        <v>6.6754429300949436</v>
      </c>
      <c r="V1528" s="43"/>
    </row>
    <row r="1529" spans="1:22" ht="15.75" x14ac:dyDescent="0.25">
      <c r="A1529" s="43">
        <f t="shared" si="150"/>
        <v>1997</v>
      </c>
      <c r="B1529" s="43">
        <f t="shared" si="151"/>
        <v>10</v>
      </c>
      <c r="C1529" s="46">
        <f>Shiller!B1530</f>
        <v>951.16</v>
      </c>
      <c r="D1529" s="44">
        <f>Shiller!C1530/12</f>
        <v>1.2822249999999999</v>
      </c>
      <c r="E1529" s="47">
        <f t="shared" si="149"/>
        <v>1.3480644686488079E-3</v>
      </c>
      <c r="F1529" s="46">
        <f>Shiller!E1530</f>
        <v>161.6</v>
      </c>
      <c r="G1529" s="44">
        <f t="shared" si="148"/>
        <v>0.9890907939915502</v>
      </c>
      <c r="H1529" s="44">
        <f>'x calcs'!J601</f>
        <v>2.9952250489236838</v>
      </c>
      <c r="I1529" s="43">
        <f t="shared" si="152"/>
        <v>1.965091434856947</v>
      </c>
      <c r="J1529" s="43">
        <f t="shared" si="153"/>
        <v>0.98815895257242869</v>
      </c>
      <c r="K1529" s="43">
        <f>PCE!B481</f>
        <v>5661.2</v>
      </c>
      <c r="L1529" s="43">
        <f>y!B493</f>
        <v>7210.7</v>
      </c>
      <c r="M1529" s="43">
        <v>1</v>
      </c>
      <c r="N1529" s="48">
        <f t="shared" si="155"/>
        <v>0.78511101557407736</v>
      </c>
      <c r="O1529" s="46">
        <f>Shiller!B1530/Shiller!C1530</f>
        <v>61.817023793276014</v>
      </c>
      <c r="P1529" s="44">
        <f t="shared" si="156"/>
        <v>-1.0909206008449801E-2</v>
      </c>
      <c r="Q1529" s="161">
        <f t="shared" si="157"/>
        <v>0.48648375327359428</v>
      </c>
      <c r="R1529" s="43">
        <f>SS!I602</f>
        <v>5</v>
      </c>
      <c r="S1529" s="43">
        <f t="shared" si="158"/>
        <v>5</v>
      </c>
      <c r="T1529" s="46">
        <f t="shared" si="154"/>
        <v>-1.186491077429338</v>
      </c>
      <c r="U1529" s="43">
        <v>6.6754429300949436</v>
      </c>
      <c r="V1529" s="43"/>
    </row>
    <row r="1530" spans="1:22" ht="15.75" x14ac:dyDescent="0.25">
      <c r="A1530" s="43">
        <f t="shared" si="150"/>
        <v>1997</v>
      </c>
      <c r="B1530" s="43">
        <f t="shared" si="151"/>
        <v>11</v>
      </c>
      <c r="C1530" s="46">
        <f>Shiller!B1531</f>
        <v>938.92</v>
      </c>
      <c r="D1530" s="44">
        <f>Shiller!C1531/12</f>
        <v>1.2869416666666667</v>
      </c>
      <c r="E1530" s="47">
        <f t="shared" si="149"/>
        <v>1.3706616822164474E-3</v>
      </c>
      <c r="F1530" s="46">
        <f>Shiller!E1531</f>
        <v>161.5</v>
      </c>
      <c r="G1530" s="44">
        <f t="shared" si="148"/>
        <v>1.0276170588235785</v>
      </c>
      <c r="H1530" s="44">
        <f>'x calcs'!J602</f>
        <v>2.998053427485194</v>
      </c>
      <c r="I1530" s="43">
        <f t="shared" si="152"/>
        <v>1.9391736240363151</v>
      </c>
      <c r="J1530" s="43">
        <f t="shared" si="153"/>
        <v>1.0266488928523216</v>
      </c>
      <c r="K1530" s="43">
        <f>PCE!B482</f>
        <v>5685.2</v>
      </c>
      <c r="L1530" s="43">
        <f>y!B494</f>
        <v>7261.6</v>
      </c>
      <c r="M1530" s="43">
        <v>1</v>
      </c>
      <c r="N1530" s="48">
        <f t="shared" si="155"/>
        <v>0.78291285667070609</v>
      </c>
      <c r="O1530" s="46">
        <f>Shiller!B1531/Shiller!C1531</f>
        <v>60.797886462090354</v>
      </c>
      <c r="P1530" s="44">
        <f t="shared" si="156"/>
        <v>2.7617058823578455E-2</v>
      </c>
      <c r="Q1530" s="161">
        <f t="shared" si="157"/>
        <v>0.32049680678884751</v>
      </c>
      <c r="R1530" s="43">
        <f>SS!I603</f>
        <v>5</v>
      </c>
      <c r="S1530" s="43">
        <f t="shared" si="158"/>
        <v>5</v>
      </c>
      <c r="T1530" s="46">
        <f t="shared" si="154"/>
        <v>-1.186491077429338</v>
      </c>
      <c r="U1530" s="43">
        <v>6.6754429300949436</v>
      </c>
      <c r="V1530" s="43"/>
    </row>
    <row r="1531" spans="1:22" ht="15.75" x14ac:dyDescent="0.25">
      <c r="A1531" s="43">
        <f t="shared" si="150"/>
        <v>1997</v>
      </c>
      <c r="B1531" s="43">
        <f t="shared" si="151"/>
        <v>12</v>
      </c>
      <c r="C1531" s="46">
        <f>Shiller!B1532</f>
        <v>962.37</v>
      </c>
      <c r="D1531" s="44">
        <f>Shiller!C1532/12</f>
        <v>1.2916666666666667</v>
      </c>
      <c r="E1531" s="47">
        <f t="shared" si="149"/>
        <v>1.3421726224494392E-3</v>
      </c>
      <c r="F1531" s="46">
        <f>Shiller!E1532</f>
        <v>161.30000000000001</v>
      </c>
      <c r="G1531" s="44">
        <f t="shared" si="148"/>
        <v>1.0005125376155561</v>
      </c>
      <c r="H1531" s="44">
        <f>'x calcs'!J603</f>
        <v>3.0008844768728213</v>
      </c>
      <c r="I1531" s="43">
        <f t="shared" si="152"/>
        <v>1.9881925031836756</v>
      </c>
      <c r="J1531" s="43">
        <f t="shared" si="153"/>
        <v>0.99956991530811634</v>
      </c>
      <c r="K1531" s="43">
        <f>PCE!B483</f>
        <v>5716.4</v>
      </c>
      <c r="L1531" s="43">
        <f>y!B495</f>
        <v>7303.5</v>
      </c>
      <c r="M1531" s="43">
        <v>1</v>
      </c>
      <c r="N1531" s="48">
        <f t="shared" si="155"/>
        <v>0.78269322927363583</v>
      </c>
      <c r="O1531" s="46">
        <f>Shiller!B1532/Shiller!C1532</f>
        <v>62.088387096774191</v>
      </c>
      <c r="P1531" s="44">
        <f t="shared" si="156"/>
        <v>5.1253761555614119E-4</v>
      </c>
      <c r="Q1531" s="161">
        <f t="shared" si="157"/>
        <v>-0.10508281401631625</v>
      </c>
      <c r="R1531" s="43">
        <f>SS!I604</f>
        <v>5</v>
      </c>
      <c r="S1531" s="43">
        <f t="shared" si="158"/>
        <v>5</v>
      </c>
      <c r="T1531" s="46">
        <f t="shared" si="154"/>
        <v>-1.186491077429338</v>
      </c>
      <c r="U1531" s="43">
        <v>6.6754429300949436</v>
      </c>
      <c r="V1531" s="43"/>
    </row>
    <row r="1532" spans="1:22" ht="15.75" x14ac:dyDescent="0.25">
      <c r="A1532" s="43">
        <f t="shared" si="150"/>
        <v>1998</v>
      </c>
      <c r="B1532" s="43">
        <f t="shared" si="151"/>
        <v>1</v>
      </c>
      <c r="C1532" s="46">
        <f>Shiller!B1533</f>
        <v>963.36</v>
      </c>
      <c r="D1532" s="44">
        <f>Shiller!C1533/12</f>
        <v>1.2958333333333334</v>
      </c>
      <c r="E1532" s="47">
        <f t="shared" si="149"/>
        <v>1.3451184742290872E-3</v>
      </c>
      <c r="F1532" s="46">
        <f>Shiller!E1533</f>
        <v>161.6</v>
      </c>
      <c r="G1532" s="44">
        <f t="shared" si="148"/>
        <v>1.0620524492813002</v>
      </c>
      <c r="H1532" s="44">
        <f>'x calcs'!J604</f>
        <v>3.003718199608616</v>
      </c>
      <c r="I1532" s="43">
        <f t="shared" si="152"/>
        <v>1.9846689144776062</v>
      </c>
      <c r="J1532" s="43">
        <f t="shared" si="153"/>
        <v>1.0598867886767001</v>
      </c>
      <c r="K1532" s="43">
        <f>PCE!B484</f>
        <v>5714.4</v>
      </c>
      <c r="L1532" s="43">
        <f>y!B496</f>
        <v>7373.5</v>
      </c>
      <c r="M1532" s="43">
        <v>1</v>
      </c>
      <c r="N1532" s="48">
        <f t="shared" si="155"/>
        <v>0.77499152369973545</v>
      </c>
      <c r="O1532" s="46">
        <f>Shiller!B1533/Shiller!C1533</f>
        <v>61.952411575562699</v>
      </c>
      <c r="P1532" s="44">
        <f t="shared" si="156"/>
        <v>6.2052449281300159E-2</v>
      </c>
      <c r="Q1532" s="161">
        <f t="shared" si="157"/>
        <v>-1.6956179525780608</v>
      </c>
      <c r="R1532" s="43">
        <f>SS!I605</f>
        <v>5</v>
      </c>
      <c r="S1532" s="43">
        <f t="shared" si="158"/>
        <v>5</v>
      </c>
      <c r="T1532" s="46">
        <f t="shared" si="154"/>
        <v>-1.186491077429338</v>
      </c>
      <c r="U1532" s="43">
        <v>-1.6272145074370914</v>
      </c>
      <c r="V1532" s="43"/>
    </row>
    <row r="1533" spans="1:22" ht="15.75" x14ac:dyDescent="0.25">
      <c r="A1533" s="43">
        <f t="shared" si="150"/>
        <v>1998</v>
      </c>
      <c r="B1533" s="43">
        <f t="shared" si="151"/>
        <v>2</v>
      </c>
      <c r="C1533" s="46">
        <f>Shiller!B1534</f>
        <v>1023.74</v>
      </c>
      <c r="D1533" s="44">
        <f>Shiller!C1534/12</f>
        <v>1.3</v>
      </c>
      <c r="E1533" s="47">
        <f t="shared" si="149"/>
        <v>1.2698536737843593E-3</v>
      </c>
      <c r="F1533" s="46">
        <f>Shiller!E1534</f>
        <v>161.9</v>
      </c>
      <c r="G1533" s="44">
        <f t="shared" si="148"/>
        <v>1.0511832391263223</v>
      </c>
      <c r="H1533" s="44">
        <f>'x calcs'!J605</f>
        <v>3.0098634788690619</v>
      </c>
      <c r="I1533" s="43">
        <f t="shared" si="152"/>
        <v>2.1008547475300503</v>
      </c>
      <c r="J1533" s="43">
        <f t="shared" si="153"/>
        <v>1.0490396166669707</v>
      </c>
      <c r="K1533" s="43">
        <f>PCE!B485</f>
        <v>5748.4</v>
      </c>
      <c r="L1533" s="43">
        <f>y!B497</f>
        <v>7420.6</v>
      </c>
      <c r="M1533" s="43">
        <v>1</v>
      </c>
      <c r="N1533" s="48">
        <f t="shared" si="155"/>
        <v>0.77465434061935678</v>
      </c>
      <c r="O1533" s="46">
        <f>Shiller!B1534/Shiller!C1534</f>
        <v>65.624358974358969</v>
      </c>
      <c r="P1533" s="44">
        <f t="shared" si="156"/>
        <v>5.1183239126322277E-2</v>
      </c>
      <c r="Q1533" s="161">
        <f t="shared" si="157"/>
        <v>-2.8456329857623337</v>
      </c>
      <c r="R1533" s="43">
        <f>SS!I606</f>
        <v>5</v>
      </c>
      <c r="S1533" s="43">
        <f t="shared" si="158"/>
        <v>5</v>
      </c>
      <c r="T1533" s="46">
        <f t="shared" si="154"/>
        <v>-1.186491077429338</v>
      </c>
      <c r="U1533" s="43">
        <v>-1.6272145074370914</v>
      </c>
      <c r="V1533" s="43"/>
    </row>
    <row r="1534" spans="1:22" ht="15.75" x14ac:dyDescent="0.25">
      <c r="A1534" s="43">
        <f t="shared" si="150"/>
        <v>1998</v>
      </c>
      <c r="B1534" s="43">
        <f t="shared" si="151"/>
        <v>3</v>
      </c>
      <c r="C1534" s="46">
        <f>Shiller!B1535</f>
        <v>1076.83</v>
      </c>
      <c r="D1534" s="44">
        <f>Shiller!C1535/12</f>
        <v>1.3041666666666667</v>
      </c>
      <c r="E1534" s="47">
        <f t="shared" si="149"/>
        <v>1.2111165798377337E-3</v>
      </c>
      <c r="F1534" s="46">
        <f>Shiller!E1535</f>
        <v>162.19999999999999</v>
      </c>
      <c r="G1534" s="44">
        <f t="shared" si="148"/>
        <v>1.0321507335038718</v>
      </c>
      <c r="H1534" s="44">
        <f>'x calcs'!J606</f>
        <v>3.0160213306994628</v>
      </c>
      <c r="I1534" s="43">
        <f t="shared" si="152"/>
        <v>2.2012120809026712</v>
      </c>
      <c r="J1534" s="43">
        <f t="shared" si="153"/>
        <v>1.0300458500461556</v>
      </c>
      <c r="K1534" s="43">
        <f>PCE!B486</f>
        <v>5775</v>
      </c>
      <c r="L1534" s="43">
        <f>y!B498</f>
        <v>7467.5</v>
      </c>
      <c r="M1534" s="43">
        <v>1</v>
      </c>
      <c r="N1534" s="48">
        <f t="shared" si="155"/>
        <v>0.77335118848342821</v>
      </c>
      <c r="O1534" s="46">
        <f>Shiller!B1535/Shiller!C1535</f>
        <v>68.807028753993606</v>
      </c>
      <c r="P1534" s="44">
        <f t="shared" si="156"/>
        <v>3.2150733503871765E-2</v>
      </c>
      <c r="Q1534" s="161">
        <f t="shared" si="157"/>
        <v>-4.0564220402150974</v>
      </c>
      <c r="R1534" s="43">
        <f>SS!I607</f>
        <v>5</v>
      </c>
      <c r="S1534" s="43">
        <f t="shared" si="158"/>
        <v>5</v>
      </c>
      <c r="T1534" s="46">
        <f t="shared" si="154"/>
        <v>-1.186491077429338</v>
      </c>
      <c r="U1534" s="43">
        <v>-1.6272145074370914</v>
      </c>
      <c r="V1534" s="43"/>
    </row>
    <row r="1535" spans="1:22" ht="15.75" x14ac:dyDescent="0.25">
      <c r="A1535" s="43">
        <f t="shared" si="150"/>
        <v>1998</v>
      </c>
      <c r="B1535" s="43">
        <f t="shared" si="151"/>
        <v>4</v>
      </c>
      <c r="C1535" s="46">
        <f>Shiller!B1536</f>
        <v>1112.2</v>
      </c>
      <c r="D1535" s="44">
        <f>Shiller!C1536/12</f>
        <v>1.3125</v>
      </c>
      <c r="E1535" s="47">
        <f t="shared" si="149"/>
        <v>1.1800935083618055E-3</v>
      </c>
      <c r="F1535" s="46">
        <f>Shiller!E1536</f>
        <v>162.5</v>
      </c>
      <c r="G1535" s="44">
        <f t="shared" si="148"/>
        <v>0.99594493526565098</v>
      </c>
      <c r="H1535" s="44">
        <f>'x calcs'!J607</f>
        <v>3.022191780821923</v>
      </c>
      <c r="I1535" s="43">
        <f t="shared" si="152"/>
        <v>2.2646834445583388</v>
      </c>
      <c r="J1535" s="43">
        <f t="shared" si="153"/>
        <v>0.99457456296379143</v>
      </c>
      <c r="K1535" s="43">
        <f>PCE!B487</f>
        <v>5812.9</v>
      </c>
      <c r="L1535" s="43">
        <f>y!B499</f>
        <v>7505.6</v>
      </c>
      <c r="M1535" s="43">
        <v>1</v>
      </c>
      <c r="N1535" s="48">
        <f t="shared" si="155"/>
        <v>0.77447505862289479</v>
      </c>
      <c r="O1535" s="46">
        <f>Shiller!B1536/Shiller!C1536</f>
        <v>70.615873015873021</v>
      </c>
      <c r="P1535" s="44">
        <f t="shared" si="156"/>
        <v>-4.0550647343490231E-3</v>
      </c>
      <c r="Q1535" s="161">
        <f t="shared" si="157"/>
        <v>-4.3498416683496428</v>
      </c>
      <c r="R1535" s="43">
        <f>SS!I608</f>
        <v>5</v>
      </c>
      <c r="S1535" s="43">
        <f t="shared" si="158"/>
        <v>5</v>
      </c>
      <c r="T1535" s="46">
        <f t="shared" si="154"/>
        <v>-1.186491077429338</v>
      </c>
      <c r="U1535" s="43">
        <v>-1.6272145074370914</v>
      </c>
      <c r="V1535" s="43"/>
    </row>
    <row r="1536" spans="1:22" ht="15.75" x14ac:dyDescent="0.25">
      <c r="A1536" s="43">
        <f t="shared" si="150"/>
        <v>1998</v>
      </c>
      <c r="B1536" s="43">
        <f t="shared" si="151"/>
        <v>5</v>
      </c>
      <c r="C1536" s="46">
        <f>Shiller!B1537</f>
        <v>1108.42</v>
      </c>
      <c r="D1536" s="44">
        <f>Shiller!C1537/12</f>
        <v>1.3208333333333333</v>
      </c>
      <c r="E1536" s="47">
        <f t="shared" si="149"/>
        <v>1.1916361427377106E-3</v>
      </c>
      <c r="F1536" s="46">
        <f>Shiller!E1537</f>
        <v>162.80000000000001</v>
      </c>
      <c r="G1536" s="44">
        <f t="shared" si="148"/>
        <v>0.99993760993420555</v>
      </c>
      <c r="H1536" s="44">
        <f>'x calcs'!J608</f>
        <v>3.0263608476273944</v>
      </c>
      <c r="I1536" s="43">
        <f t="shared" si="152"/>
        <v>2.2497240088915258</v>
      </c>
      <c r="J1536" s="43">
        <f t="shared" si="153"/>
        <v>0.99856175328786545</v>
      </c>
      <c r="K1536" s="43">
        <f>PCE!B488</f>
        <v>5863.3</v>
      </c>
      <c r="L1536" s="43">
        <f>y!B500</f>
        <v>7550.5</v>
      </c>
      <c r="M1536" s="43">
        <v>1</v>
      </c>
      <c r="N1536" s="48">
        <f t="shared" si="155"/>
        <v>0.77654459969538447</v>
      </c>
      <c r="O1536" s="46">
        <f>Shiller!B1537/Shiller!C1537</f>
        <v>69.931861198738176</v>
      </c>
      <c r="P1536" s="44">
        <f t="shared" si="156"/>
        <v>-6.2390065794448724E-5</v>
      </c>
      <c r="Q1536" s="161">
        <f t="shared" si="157"/>
        <v>-3.7107845900052934</v>
      </c>
      <c r="R1536" s="43">
        <f>SS!I609</f>
        <v>5</v>
      </c>
      <c r="S1536" s="43">
        <f t="shared" si="158"/>
        <v>5</v>
      </c>
      <c r="T1536" s="46">
        <f t="shared" si="154"/>
        <v>-1.186491077429338</v>
      </c>
      <c r="U1536" s="43">
        <v>-1.6272145074370914</v>
      </c>
      <c r="V1536" s="43"/>
    </row>
    <row r="1537" spans="1:22" ht="15.75" x14ac:dyDescent="0.25">
      <c r="A1537" s="43">
        <f t="shared" si="150"/>
        <v>1998</v>
      </c>
      <c r="B1537" s="43">
        <f t="shared" si="151"/>
        <v>6</v>
      </c>
      <c r="C1537" s="46">
        <f>Shiller!B1538</f>
        <v>1108.3900000000001</v>
      </c>
      <c r="D1537" s="44">
        <f>Shiller!C1538/12</f>
        <v>1.3291666666666666</v>
      </c>
      <c r="E1537" s="47">
        <f t="shared" si="149"/>
        <v>1.1991868084940017E-3</v>
      </c>
      <c r="F1537" s="46">
        <f>Shiller!E1538</f>
        <v>163</v>
      </c>
      <c r="G1537" s="44">
        <f t="shared" si="148"/>
        <v>1.0433978917309668</v>
      </c>
      <c r="H1537" s="44">
        <f>'x calcs'!J609</f>
        <v>3.0305356655960245</v>
      </c>
      <c r="I1537" s="43">
        <f t="shared" si="152"/>
        <v>2.2438074982923473</v>
      </c>
      <c r="J1537" s="43">
        <f t="shared" si="153"/>
        <v>1.0419621752899468</v>
      </c>
      <c r="K1537" s="43">
        <f>PCE!B489</f>
        <v>5897.2</v>
      </c>
      <c r="L1537" s="43">
        <f>y!B501</f>
        <v>7588.1</v>
      </c>
      <c r="M1537" s="43">
        <v>1</v>
      </c>
      <c r="N1537" s="48">
        <f t="shared" si="155"/>
        <v>0.77716424401365292</v>
      </c>
      <c r="O1537" s="46">
        <f>Shiller!B1538/Shiller!C1538</f>
        <v>69.491536050156753</v>
      </c>
      <c r="P1537" s="44">
        <f t="shared" si="156"/>
        <v>4.3397891730966753E-2</v>
      </c>
      <c r="Q1537" s="161">
        <f t="shared" si="157"/>
        <v>-3.4502585012991567</v>
      </c>
      <c r="R1537" s="43">
        <f>SS!I610</f>
        <v>5</v>
      </c>
      <c r="S1537" s="43">
        <f t="shared" si="158"/>
        <v>5</v>
      </c>
      <c r="T1537" s="46">
        <f t="shared" si="154"/>
        <v>-1.186491077429338</v>
      </c>
      <c r="U1537" s="43">
        <v>-1.6272145074370914</v>
      </c>
      <c r="V1537" s="43"/>
    </row>
    <row r="1538" spans="1:22" ht="15.75" x14ac:dyDescent="0.25">
      <c r="A1538" s="43">
        <f t="shared" si="150"/>
        <v>1998</v>
      </c>
      <c r="B1538" s="43">
        <f t="shared" si="151"/>
        <v>7</v>
      </c>
      <c r="C1538" s="46">
        <f>Shiller!B1539</f>
        <v>1156.58</v>
      </c>
      <c r="D1538" s="44">
        <f>Shiller!C1539/12</f>
        <v>1.3347249999999999</v>
      </c>
      <c r="E1538" s="47">
        <f t="shared" si="149"/>
        <v>1.1540273911013505E-3</v>
      </c>
      <c r="F1538" s="46">
        <f>Shiller!E1539</f>
        <v>163.19999999999999</v>
      </c>
      <c r="G1538" s="44">
        <f t="shared" si="148"/>
        <v>0.92915267481937669</v>
      </c>
      <c r="H1538" s="44">
        <f>'x calcs'!J610</f>
        <v>3.034716242661454</v>
      </c>
      <c r="I1538" s="43">
        <f t="shared" si="152"/>
        <v>2.3352717974998356</v>
      </c>
      <c r="J1538" s="43">
        <f t="shared" si="153"/>
        <v>0.92577045709117523</v>
      </c>
      <c r="K1538" s="43">
        <f>PCE!B490</f>
        <v>5915.6</v>
      </c>
      <c r="L1538" s="43">
        <f>y!B502</f>
        <v>7620.9</v>
      </c>
      <c r="M1538" s="43">
        <v>1</v>
      </c>
      <c r="N1538" s="48">
        <f t="shared" si="155"/>
        <v>0.77623377816268424</v>
      </c>
      <c r="O1538" s="46">
        <f>Shiller!B1539/Shiller!C1539</f>
        <v>72.210879894110519</v>
      </c>
      <c r="P1538" s="44">
        <f t="shared" si="156"/>
        <v>-7.0847325180623311E-2</v>
      </c>
      <c r="Q1538" s="161">
        <f t="shared" si="157"/>
        <v>-4.4460468752480082</v>
      </c>
      <c r="R1538" s="43">
        <f>SS!I611</f>
        <v>5</v>
      </c>
      <c r="S1538" s="43">
        <f t="shared" si="158"/>
        <v>5</v>
      </c>
      <c r="T1538" s="46">
        <f t="shared" si="154"/>
        <v>-1.186491077429338</v>
      </c>
      <c r="U1538" s="43">
        <v>7.718078333250955</v>
      </c>
      <c r="V1538" s="43"/>
    </row>
    <row r="1539" spans="1:22" ht="15.75" x14ac:dyDescent="0.25">
      <c r="A1539" s="43">
        <f t="shared" si="150"/>
        <v>1998</v>
      </c>
      <c r="B1539" s="43">
        <f t="shared" si="151"/>
        <v>8</v>
      </c>
      <c r="C1539" s="46">
        <f>Shiller!B1540</f>
        <v>1074.6199999999999</v>
      </c>
      <c r="D1539" s="44">
        <f>Shiller!C1540/12</f>
        <v>1.3402750000000001</v>
      </c>
      <c r="E1539" s="47">
        <f t="shared" si="149"/>
        <v>1.2472083154975715E-3</v>
      </c>
      <c r="F1539" s="46">
        <f>Shiller!E1540</f>
        <v>163.4</v>
      </c>
      <c r="G1539" s="44">
        <f t="shared" si="148"/>
        <v>0.94985441257247294</v>
      </c>
      <c r="H1539" s="44">
        <f>'x calcs'!J611</f>
        <v>3.0458171389318349</v>
      </c>
      <c r="I1539" s="43">
        <f t="shared" si="152"/>
        <v>2.1592306717835719</v>
      </c>
      <c r="J1539" s="43">
        <f t="shared" si="153"/>
        <v>0.94639708414615586</v>
      </c>
      <c r="K1539" s="43">
        <f>PCE!B491</f>
        <v>5951</v>
      </c>
      <c r="L1539" s="43">
        <f>y!B503</f>
        <v>7661</v>
      </c>
      <c r="M1539" s="43">
        <v>1</v>
      </c>
      <c r="N1539" s="48">
        <f t="shared" si="155"/>
        <v>0.77679154157420705</v>
      </c>
      <c r="O1539" s="46">
        <f>Shiller!B1540/Shiller!C1540</f>
        <v>66.815889773864811</v>
      </c>
      <c r="P1539" s="44">
        <f t="shared" si="156"/>
        <v>-5.0145587427527061E-2</v>
      </c>
      <c r="Q1539" s="161">
        <f t="shared" si="157"/>
        <v>-2.7431915201924189</v>
      </c>
      <c r="R1539" s="43">
        <f>SS!I612</f>
        <v>5</v>
      </c>
      <c r="S1539" s="43">
        <f t="shared" si="158"/>
        <v>5</v>
      </c>
      <c r="T1539" s="46">
        <f t="shared" si="154"/>
        <v>-1.186491077429338</v>
      </c>
      <c r="U1539" s="43">
        <v>7.718078333250955</v>
      </c>
      <c r="V1539" s="43"/>
    </row>
    <row r="1540" spans="1:22" ht="15.75" x14ac:dyDescent="0.25">
      <c r="A1540" s="43">
        <f t="shared" si="150"/>
        <v>1998</v>
      </c>
      <c r="B1540" s="43">
        <f t="shared" si="151"/>
        <v>9</v>
      </c>
      <c r="C1540" s="46">
        <f>Shiller!B1541</f>
        <v>1020.64</v>
      </c>
      <c r="D1540" s="44">
        <f>Shiller!C1541/12</f>
        <v>1.3458333333333332</v>
      </c>
      <c r="E1540" s="47">
        <f t="shared" si="149"/>
        <v>1.3186170768668024E-3</v>
      </c>
      <c r="F1540" s="46">
        <f>Shiller!E1541</f>
        <v>163.6</v>
      </c>
      <c r="G1540" s="44">
        <f t="shared" si="148"/>
        <v>1.0104420891020716</v>
      </c>
      <c r="H1540" s="44">
        <f>'x calcs'!J612</f>
        <v>3.0569586419305397</v>
      </c>
      <c r="I1540" s="43">
        <f t="shared" si="152"/>
        <v>2.0407966013259919</v>
      </c>
      <c r="J1540" s="43">
        <f t="shared" si="153"/>
        <v>1.0067642008783266</v>
      </c>
      <c r="K1540" s="43">
        <f>PCE!B492</f>
        <v>5991.8</v>
      </c>
      <c r="L1540" s="43">
        <f>y!B504</f>
        <v>7684.2</v>
      </c>
      <c r="M1540" s="43">
        <v>1</v>
      </c>
      <c r="N1540" s="48">
        <f t="shared" si="155"/>
        <v>0.779755862679264</v>
      </c>
      <c r="O1540" s="46">
        <f>Shiller!B1541/Shiller!C1541</f>
        <v>63.197523219814244</v>
      </c>
      <c r="P1540" s="44">
        <f t="shared" si="156"/>
        <v>1.0442089102071561E-2</v>
      </c>
      <c r="Q1540" s="161">
        <f t="shared" si="157"/>
        <v>-1.0527415673679701</v>
      </c>
      <c r="R1540" s="43">
        <f>SS!I613</f>
        <v>5</v>
      </c>
      <c r="S1540" s="43">
        <f t="shared" si="158"/>
        <v>5</v>
      </c>
      <c r="T1540" s="46">
        <f t="shared" si="154"/>
        <v>-1.186491077429338</v>
      </c>
      <c r="U1540" s="43">
        <v>7.718078333250955</v>
      </c>
      <c r="V1540" s="43"/>
    </row>
    <row r="1541" spans="1:22" ht="15.75" x14ac:dyDescent="0.25">
      <c r="A1541" s="43">
        <f t="shared" si="150"/>
        <v>1998</v>
      </c>
      <c r="B1541" s="43">
        <f t="shared" si="151"/>
        <v>10</v>
      </c>
      <c r="C1541" s="46">
        <f>Shiller!B1542</f>
        <v>1032.47</v>
      </c>
      <c r="D1541" s="44">
        <f>Shiller!C1542/12</f>
        <v>1.3472249999999999</v>
      </c>
      <c r="E1541" s="47">
        <f t="shared" si="149"/>
        <v>1.3048563154377365E-3</v>
      </c>
      <c r="F1541" s="46">
        <f>Shiller!E1542</f>
        <v>164</v>
      </c>
      <c r="G1541" s="44">
        <f t="shared" si="148"/>
        <v>1.1097438424360997</v>
      </c>
      <c r="H1541" s="44">
        <f>'x calcs'!J613</f>
        <v>3.0681409001956994</v>
      </c>
      <c r="I1541" s="43">
        <f t="shared" si="152"/>
        <v>2.0519099302402468</v>
      </c>
      <c r="J1541" s="43">
        <f t="shared" si="153"/>
        <v>1.1039602446915588</v>
      </c>
      <c r="K1541" s="43">
        <f>PCE!B493</f>
        <v>6025.8</v>
      </c>
      <c r="L1541" s="43">
        <f>y!B505</f>
        <v>7717.1</v>
      </c>
      <c r="M1541" s="43">
        <v>1</v>
      </c>
      <c r="N1541" s="48">
        <f t="shared" si="155"/>
        <v>0.7808373611849011</v>
      </c>
      <c r="O1541" s="46">
        <f>Shiller!B1542/Shiller!C1542</f>
        <v>63.863992033006127</v>
      </c>
      <c r="P1541" s="44">
        <f t="shared" si="156"/>
        <v>0.10974384243609969</v>
      </c>
      <c r="Q1541" s="161">
        <f t="shared" si="157"/>
        <v>-1.0195593596642973</v>
      </c>
      <c r="R1541" s="43">
        <f>SS!I614</f>
        <v>5</v>
      </c>
      <c r="S1541" s="43">
        <f t="shared" si="158"/>
        <v>5</v>
      </c>
      <c r="T1541" s="46">
        <f t="shared" si="154"/>
        <v>-1.186491077429338</v>
      </c>
      <c r="U1541" s="43">
        <v>7.718078333250955</v>
      </c>
      <c r="V1541" s="43"/>
    </row>
    <row r="1542" spans="1:22" ht="15.75" x14ac:dyDescent="0.25">
      <c r="A1542" s="43">
        <f t="shared" si="150"/>
        <v>1998</v>
      </c>
      <c r="B1542" s="43">
        <f t="shared" si="151"/>
        <v>11</v>
      </c>
      <c r="C1542" s="46">
        <f>Shiller!B1543</f>
        <v>1144.43</v>
      </c>
      <c r="D1542" s="44">
        <f>Shiller!C1543/12</f>
        <v>1.3486083333333332</v>
      </c>
      <c r="E1542" s="47">
        <f t="shared" si="149"/>
        <v>1.1784105042102471E-3</v>
      </c>
      <c r="F1542" s="46">
        <f>Shiller!E1543</f>
        <v>164</v>
      </c>
      <c r="G1542" s="44">
        <f t="shared" si="148"/>
        <v>1.0416754989914268</v>
      </c>
      <c r="H1542" s="44">
        <f>'x calcs'!J614</f>
        <v>3.0842337728895322</v>
      </c>
      <c r="I1542" s="43">
        <f t="shared" si="152"/>
        <v>2.2625495410418792</v>
      </c>
      <c r="J1542" s="43">
        <f t="shared" si="153"/>
        <v>1.0362464075488409</v>
      </c>
      <c r="K1542" s="43">
        <f>PCE!B494</f>
        <v>6042.7</v>
      </c>
      <c r="L1542" s="43">
        <f>y!B506</f>
        <v>7754.7</v>
      </c>
      <c r="M1542" s="43">
        <v>1</v>
      </c>
      <c r="N1542" s="48">
        <f t="shared" si="155"/>
        <v>0.77923066011580078</v>
      </c>
      <c r="O1542" s="46">
        <f>Shiller!B1543/Shiller!C1543</f>
        <v>70.71672650201134</v>
      </c>
      <c r="P1542" s="44">
        <f t="shared" si="156"/>
        <v>4.1675498991426752E-2</v>
      </c>
      <c r="Q1542" s="161">
        <f t="shared" si="157"/>
        <v>-3.3726899366475713</v>
      </c>
      <c r="R1542" s="43">
        <f>SS!I615</f>
        <v>5</v>
      </c>
      <c r="S1542" s="43">
        <f t="shared" si="158"/>
        <v>5</v>
      </c>
      <c r="T1542" s="46">
        <f t="shared" si="154"/>
        <v>-1.186491077429338</v>
      </c>
      <c r="U1542" s="43">
        <v>7.718078333250955</v>
      </c>
      <c r="V1542" s="43"/>
    </row>
    <row r="1543" spans="1:22" ht="15.75" x14ac:dyDescent="0.25">
      <c r="A1543" s="43">
        <f t="shared" si="150"/>
        <v>1998</v>
      </c>
      <c r="B1543" s="43">
        <f t="shared" si="151"/>
        <v>12</v>
      </c>
      <c r="C1543" s="46">
        <f>Shiller!B1544</f>
        <v>1190.05</v>
      </c>
      <c r="D1543" s="44">
        <f>Shiller!C1544/12</f>
        <v>1.3499999999999999</v>
      </c>
      <c r="E1543" s="47">
        <f t="shared" si="149"/>
        <v>1.1344061173900256E-3</v>
      </c>
      <c r="F1543" s="46">
        <f>Shiller!E1544</f>
        <v>163.9</v>
      </c>
      <c r="G1543" s="44">
        <f t="shared" si="148"/>
        <v>1.0479221720840455</v>
      </c>
      <c r="H1543" s="44">
        <f>'x calcs'!J615</f>
        <v>3.1004110551851283</v>
      </c>
      <c r="I1543" s="43">
        <f t="shared" si="152"/>
        <v>2.3418926216604663</v>
      </c>
      <c r="J1543" s="43">
        <f t="shared" si="153"/>
        <v>1.042460257230756</v>
      </c>
      <c r="K1543" s="43">
        <f>PCE!B495</f>
        <v>6098.2</v>
      </c>
      <c r="L1543" s="43">
        <f>y!B507</f>
        <v>7780.5</v>
      </c>
      <c r="M1543" s="43">
        <v>1</v>
      </c>
      <c r="N1543" s="48">
        <f t="shared" si="155"/>
        <v>0.78377996272733108</v>
      </c>
      <c r="O1543" s="46">
        <f>Shiller!B1544/Shiller!C1544</f>
        <v>73.459876543209873</v>
      </c>
      <c r="P1543" s="44">
        <f t="shared" si="156"/>
        <v>4.7922172084045478E-2</v>
      </c>
      <c r="Q1543" s="161">
        <f t="shared" si="157"/>
        <v>-3.2153853204730827</v>
      </c>
      <c r="R1543" s="43">
        <f>SS!I616</f>
        <v>5</v>
      </c>
      <c r="S1543" s="43">
        <f t="shared" si="158"/>
        <v>5</v>
      </c>
      <c r="T1543" s="46">
        <f t="shared" si="154"/>
        <v>-1.186491077429338</v>
      </c>
      <c r="U1543" s="43">
        <v>7.718078333250955</v>
      </c>
      <c r="V1543" s="43"/>
    </row>
    <row r="1544" spans="1:22" ht="15.75" x14ac:dyDescent="0.25">
      <c r="A1544" s="43">
        <f t="shared" si="150"/>
        <v>1999</v>
      </c>
      <c r="B1544" s="43">
        <f t="shared" si="151"/>
        <v>1</v>
      </c>
      <c r="C1544" s="46">
        <f>Shiller!B1545</f>
        <v>1248.77</v>
      </c>
      <c r="D1544" s="44">
        <f>Shiller!C1545/12</f>
        <v>1.3569444441666667</v>
      </c>
      <c r="E1544" s="47">
        <f t="shared" si="149"/>
        <v>1.0866247941307581E-3</v>
      </c>
      <c r="F1544" s="46">
        <f>Shiller!E1545</f>
        <v>164.3</v>
      </c>
      <c r="G1544" s="44">
        <f t="shared" ref="G1544:G1607" si="159">E1544+(C1545/F1545)/(C1544/F1544)</f>
        <v>0.99811922584621049</v>
      </c>
      <c r="H1544" s="44">
        <f>'x calcs'!J616</f>
        <v>3.1166731898238806</v>
      </c>
      <c r="I1544" s="43">
        <f t="shared" si="152"/>
        <v>2.438673327466697</v>
      </c>
      <c r="J1544" s="43">
        <f t="shared" si="153"/>
        <v>0.99496735871286224</v>
      </c>
      <c r="K1544" s="43">
        <f>PCE!B496</f>
        <v>6099.1</v>
      </c>
      <c r="L1544" s="43">
        <f>y!B508</f>
        <v>7813.3</v>
      </c>
      <c r="M1544" s="43">
        <v>1</v>
      </c>
      <c r="N1544" s="48">
        <f t="shared" si="155"/>
        <v>0.78060486606171531</v>
      </c>
      <c r="O1544" s="46">
        <f>Shiller!B1545/Shiller!C1545</f>
        <v>76.690071663600833</v>
      </c>
      <c r="P1544" s="44">
        <f t="shared" si="156"/>
        <v>-1.8807741537895106E-3</v>
      </c>
      <c r="Q1544" s="161">
        <f t="shared" si="157"/>
        <v>-4.836432082059301</v>
      </c>
      <c r="R1544" s="43">
        <f>SS!I617</f>
        <v>5</v>
      </c>
      <c r="S1544" s="43">
        <f t="shared" si="158"/>
        <v>5</v>
      </c>
      <c r="T1544" s="46">
        <f t="shared" si="154"/>
        <v>-1.186491077429338</v>
      </c>
      <c r="U1544" s="43">
        <v>3.177834042445804</v>
      </c>
      <c r="V1544" s="43"/>
    </row>
    <row r="1545" spans="1:22" ht="15.75" x14ac:dyDescent="0.25">
      <c r="A1545" s="43">
        <f t="shared" si="150"/>
        <v>1999</v>
      </c>
      <c r="B1545" s="43">
        <f t="shared" si="151"/>
        <v>2</v>
      </c>
      <c r="C1545" s="46">
        <f>Shiller!B1546</f>
        <v>1246.58</v>
      </c>
      <c r="D1545" s="44">
        <f>Shiller!C1546/12</f>
        <v>1.3638888891666667</v>
      </c>
      <c r="E1545" s="47">
        <f t="shared" ref="E1545:E1608" si="160">D1545/C1545</f>
        <v>1.0941045814682306E-3</v>
      </c>
      <c r="F1545" s="46">
        <f>Shiller!E1546</f>
        <v>164.5</v>
      </c>
      <c r="G1545" s="44">
        <f t="shared" si="159"/>
        <v>1.0261195195714263</v>
      </c>
      <c r="H1545" s="44">
        <f>'x calcs'!J617</f>
        <v>3.1265570113500925</v>
      </c>
      <c r="I1545" s="43">
        <f t="shared" si="152"/>
        <v>2.4237504364906357</v>
      </c>
      <c r="J1545" s="43">
        <f t="shared" si="153"/>
        <v>1.0228791602161311</v>
      </c>
      <c r="K1545" s="43">
        <f>PCE!B497</f>
        <v>6128.2</v>
      </c>
      <c r="L1545" s="43">
        <f>y!B509</f>
        <v>7842.3</v>
      </c>
      <c r="M1545" s="43">
        <v>1</v>
      </c>
      <c r="N1545" s="48">
        <f t="shared" si="155"/>
        <v>0.78142891753694699</v>
      </c>
      <c r="O1545" s="46">
        <f>Shiller!B1546/Shiller!C1546</f>
        <v>76.16578409854057</v>
      </c>
      <c r="P1545" s="44">
        <f t="shared" si="156"/>
        <v>2.6119519571426331E-2</v>
      </c>
      <c r="Q1545" s="161">
        <f t="shared" si="157"/>
        <v>-4.5079683809848001</v>
      </c>
      <c r="R1545" s="43">
        <f>SS!I618</f>
        <v>5</v>
      </c>
      <c r="S1545" s="43">
        <f t="shared" si="158"/>
        <v>5</v>
      </c>
      <c r="T1545" s="46">
        <f t="shared" si="154"/>
        <v>-1.186491077429338</v>
      </c>
      <c r="U1545" s="43">
        <v>3.177834042445804</v>
      </c>
      <c r="V1545" s="43"/>
    </row>
    <row r="1546" spans="1:22" ht="15.75" x14ac:dyDescent="0.25">
      <c r="A1546" s="43">
        <f t="shared" ref="A1546:A1609" si="161">IF(B1546=1,A1545+1,A1545)</f>
        <v>1999</v>
      </c>
      <c r="B1546" s="43">
        <f t="shared" ref="B1546:B1609" si="162">IF(B1545=12,1,B1545+1)</f>
        <v>3</v>
      </c>
      <c r="C1546" s="46">
        <f>Shiller!B1547</f>
        <v>1281.6600000000001</v>
      </c>
      <c r="D1546" s="44">
        <f>Shiller!C1547/12</f>
        <v>1.3708333333333333</v>
      </c>
      <c r="E1546" s="47">
        <f t="shared" si="160"/>
        <v>1.0695764347278789E-3</v>
      </c>
      <c r="F1546" s="46">
        <f>Shiller!E1547</f>
        <v>165</v>
      </c>
      <c r="G1546" s="44">
        <f t="shared" si="159"/>
        <v>1.0349808662325763</v>
      </c>
      <c r="H1546" s="44">
        <f>'x calcs'!J618</f>
        <v>3.1364721771726138</v>
      </c>
      <c r="I1546" s="43">
        <f t="shared" si="152"/>
        <v>2.4765519745941225</v>
      </c>
      <c r="J1546" s="43">
        <f t="shared" si="153"/>
        <v>1.0317124164249445</v>
      </c>
      <c r="K1546" s="43">
        <f>PCE!B498</f>
        <v>6159.7</v>
      </c>
      <c r="L1546" s="43">
        <f>y!B510</f>
        <v>7858.8</v>
      </c>
      <c r="M1546" s="43">
        <v>1</v>
      </c>
      <c r="N1546" s="48">
        <f t="shared" si="155"/>
        <v>0.78379650837277948</v>
      </c>
      <c r="O1546" s="46">
        <f>Shiller!B1547/Shiller!C1547</f>
        <v>77.912462006079039</v>
      </c>
      <c r="P1546" s="44">
        <f t="shared" si="156"/>
        <v>3.4980866232576346E-2</v>
      </c>
      <c r="Q1546" s="161">
        <f t="shared" si="157"/>
        <v>-4.5198266844447357</v>
      </c>
      <c r="R1546" s="43">
        <f>SS!I619</f>
        <v>5</v>
      </c>
      <c r="S1546" s="43">
        <f t="shared" si="158"/>
        <v>5</v>
      </c>
      <c r="T1546" s="46">
        <f t="shared" si="154"/>
        <v>-1.186491077429338</v>
      </c>
      <c r="U1546" s="43">
        <v>3.177834042445804</v>
      </c>
      <c r="V1546" s="43"/>
    </row>
    <row r="1547" spans="1:22" ht="15.75" x14ac:dyDescent="0.25">
      <c r="A1547" s="43">
        <f t="shared" si="161"/>
        <v>1999</v>
      </c>
      <c r="B1547" s="43">
        <f t="shared" si="162"/>
        <v>4</v>
      </c>
      <c r="C1547" s="46">
        <f>Shiller!B1548</f>
        <v>1334.76</v>
      </c>
      <c r="D1547" s="44">
        <f>Shiller!C1548/12</f>
        <v>1.3641666666666667</v>
      </c>
      <c r="E1547" s="47">
        <f t="shared" si="160"/>
        <v>1.0220314263737801E-3</v>
      </c>
      <c r="F1547" s="46">
        <f>Shiller!E1548</f>
        <v>166.2</v>
      </c>
      <c r="G1547" s="44">
        <f t="shared" si="159"/>
        <v>0.99900668784400704</v>
      </c>
      <c r="H1547" s="44">
        <f>'x calcs'!J619</f>
        <v>3.1464187866927653</v>
      </c>
      <c r="I1547" s="43">
        <f t="shared" si="152"/>
        <v>2.5524405604790652</v>
      </c>
      <c r="J1547" s="43">
        <f t="shared" si="153"/>
        <v>0.99843216175838279</v>
      </c>
      <c r="K1547" s="43">
        <f>PCE!B499</f>
        <v>6223.6</v>
      </c>
      <c r="L1547" s="43">
        <f>y!B511</f>
        <v>7882.1</v>
      </c>
      <c r="M1547" s="43">
        <v>1</v>
      </c>
      <c r="N1547" s="48">
        <f t="shared" si="155"/>
        <v>0.78958653150810065</v>
      </c>
      <c r="O1547" s="46">
        <f>Shiller!B1548/Shiller!C1548</f>
        <v>81.536957849725098</v>
      </c>
      <c r="P1547" s="44">
        <f t="shared" si="156"/>
        <v>-9.9331215599296474E-4</v>
      </c>
      <c r="Q1547" s="161">
        <f t="shared" si="157"/>
        <v>-4.3587519837509205</v>
      </c>
      <c r="R1547" s="43">
        <f>SS!I620</f>
        <v>5</v>
      </c>
      <c r="S1547" s="43">
        <f t="shared" si="158"/>
        <v>5</v>
      </c>
      <c r="T1547" s="46">
        <f t="shared" si="154"/>
        <v>-1.186491077429338</v>
      </c>
      <c r="U1547" s="43">
        <v>3.177834042445804</v>
      </c>
      <c r="V1547" s="43"/>
    </row>
    <row r="1548" spans="1:22" ht="15.75" x14ac:dyDescent="0.25">
      <c r="A1548" s="43">
        <f t="shared" si="161"/>
        <v>1999</v>
      </c>
      <c r="B1548" s="43">
        <f t="shared" si="162"/>
        <v>5</v>
      </c>
      <c r="C1548" s="46">
        <f>Shiller!B1549</f>
        <v>1332.07</v>
      </c>
      <c r="D1548" s="44">
        <f>Shiller!C1549/12</f>
        <v>1.3574999999999999</v>
      </c>
      <c r="E1548" s="47">
        <f t="shared" si="160"/>
        <v>1.0190905883324449E-3</v>
      </c>
      <c r="F1548" s="46">
        <f>Shiller!E1549</f>
        <v>166.2</v>
      </c>
      <c r="G1548" s="44">
        <f t="shared" si="159"/>
        <v>0.99387231902227358</v>
      </c>
      <c r="H1548" s="44">
        <f>'x calcs'!J620</f>
        <v>3.148231180225054</v>
      </c>
      <c r="I1548" s="43">
        <f t="shared" si="152"/>
        <v>2.5458300720921305</v>
      </c>
      <c r="J1548" s="43">
        <f t="shared" si="153"/>
        <v>0.99330074702939453</v>
      </c>
      <c r="K1548" s="43">
        <f>PCE!B500</f>
        <v>6253.4</v>
      </c>
      <c r="L1548" s="43">
        <f>y!B512</f>
        <v>7906</v>
      </c>
      <c r="M1548" s="43">
        <v>1</v>
      </c>
      <c r="N1548" s="48">
        <f t="shared" si="155"/>
        <v>0.79096888439160129</v>
      </c>
      <c r="O1548" s="46">
        <f>Shiller!B1549/Shiller!C1549</f>
        <v>81.77225291589933</v>
      </c>
      <c r="P1548" s="44">
        <f t="shared" si="156"/>
        <v>-6.1276809777264241E-3</v>
      </c>
      <c r="Q1548" s="161">
        <f t="shared" si="157"/>
        <v>-4.1352208450246994</v>
      </c>
      <c r="R1548" s="43">
        <f>SS!I621</f>
        <v>5</v>
      </c>
      <c r="S1548" s="43">
        <f t="shared" si="158"/>
        <v>5</v>
      </c>
      <c r="T1548" s="46">
        <f t="shared" si="154"/>
        <v>-1.186491077429338</v>
      </c>
      <c r="U1548" s="43">
        <v>3.177834042445804</v>
      </c>
      <c r="V1548" s="43"/>
    </row>
    <row r="1549" spans="1:22" ht="15.75" x14ac:dyDescent="0.25">
      <c r="A1549" s="43">
        <f t="shared" si="161"/>
        <v>1999</v>
      </c>
      <c r="B1549" s="43">
        <f t="shared" si="162"/>
        <v>6</v>
      </c>
      <c r="C1549" s="46">
        <f>Shiller!B1550</f>
        <v>1322.55</v>
      </c>
      <c r="D1549" s="44">
        <f>Shiller!C1550/12</f>
        <v>1.3508333333333333</v>
      </c>
      <c r="E1549" s="47">
        <f t="shared" si="160"/>
        <v>1.0213854548662307E-3</v>
      </c>
      <c r="F1549" s="46">
        <f>Shiller!E1550</f>
        <v>166.2</v>
      </c>
      <c r="G1549" s="44">
        <f t="shared" si="159"/>
        <v>1.0420768150630582</v>
      </c>
      <c r="H1549" s="44">
        <f>'x calcs'!J621</f>
        <v>3.1500446177284536</v>
      </c>
      <c r="I1549" s="43">
        <f t="shared" si="152"/>
        <v>2.5261804809530477</v>
      </c>
      <c r="J1549" s="43">
        <f t="shared" si="153"/>
        <v>1.0414774937237525</v>
      </c>
      <c r="K1549" s="43">
        <f>PCE!B501</f>
        <v>6281.9</v>
      </c>
      <c r="L1549" s="43">
        <f>y!B513</f>
        <v>7936.6</v>
      </c>
      <c r="M1549" s="43">
        <v>1</v>
      </c>
      <c r="N1549" s="48">
        <f t="shared" si="155"/>
        <v>0.79151021848146552</v>
      </c>
      <c r="O1549" s="46">
        <f>Shiller!B1550/Shiller!C1550</f>
        <v>81.588525601480555</v>
      </c>
      <c r="P1549" s="44">
        <f t="shared" si="156"/>
        <v>4.2076815063058159E-2</v>
      </c>
      <c r="Q1549" s="161">
        <f t="shared" si="157"/>
        <v>-3.9666487539086344</v>
      </c>
      <c r="R1549" s="43">
        <f>SS!I622</f>
        <v>5</v>
      </c>
      <c r="S1549" s="43">
        <f t="shared" si="158"/>
        <v>5</v>
      </c>
      <c r="T1549" s="46">
        <f t="shared" si="154"/>
        <v>-1.186491077429338</v>
      </c>
      <c r="U1549" s="43">
        <v>3.177834042445804</v>
      </c>
      <c r="V1549" s="43"/>
    </row>
    <row r="1550" spans="1:22" ht="15.75" x14ac:dyDescent="0.25">
      <c r="A1550" s="43">
        <f t="shared" si="161"/>
        <v>1999</v>
      </c>
      <c r="B1550" s="43">
        <f t="shared" si="162"/>
        <v>7</v>
      </c>
      <c r="C1550" s="46">
        <f>Shiller!B1551</f>
        <v>1380.99</v>
      </c>
      <c r="D1550" s="44">
        <f>Shiller!C1551/12</f>
        <v>1.3577777777777778</v>
      </c>
      <c r="E1550" s="47">
        <f t="shared" si="160"/>
        <v>9.8319160730908823E-4</v>
      </c>
      <c r="F1550" s="46">
        <f>Shiller!E1551</f>
        <v>166.7</v>
      </c>
      <c r="G1550" s="44">
        <f t="shared" si="159"/>
        <v>0.95994182711969789</v>
      </c>
      <c r="H1550" s="44">
        <f>'x calcs'!J622</f>
        <v>3.1518590998043101</v>
      </c>
      <c r="I1550" s="43">
        <f t="shared" si="152"/>
        <v>2.6283799119972318</v>
      </c>
      <c r="J1550" s="43">
        <f t="shared" si="153"/>
        <v>0.95668929072740183</v>
      </c>
      <c r="K1550" s="43">
        <f>PCE!B502</f>
        <v>6309.5</v>
      </c>
      <c r="L1550" s="43">
        <f>y!B514</f>
        <v>7972.2</v>
      </c>
      <c r="M1550" s="43">
        <v>1</v>
      </c>
      <c r="N1550" s="48">
        <f t="shared" si="155"/>
        <v>0.79143774616793361</v>
      </c>
      <c r="O1550" s="46">
        <f>Shiller!B1551/Shiller!C1551</f>
        <v>84.757978723404264</v>
      </c>
      <c r="P1550" s="44">
        <f t="shared" si="156"/>
        <v>-4.0058172880302112E-2</v>
      </c>
      <c r="Q1550" s="161">
        <f t="shared" si="157"/>
        <v>-4.9130162241777544</v>
      </c>
      <c r="R1550" s="43">
        <f>SS!I623</f>
        <v>5</v>
      </c>
      <c r="S1550" s="43">
        <f t="shared" si="158"/>
        <v>5</v>
      </c>
      <c r="T1550" s="46">
        <f t="shared" si="154"/>
        <v>-1.186491077429338</v>
      </c>
      <c r="U1550" s="43">
        <v>21.519774472466757</v>
      </c>
      <c r="V1550" s="43"/>
    </row>
    <row r="1551" spans="1:22" ht="15.75" x14ac:dyDescent="0.25">
      <c r="A1551" s="43">
        <f t="shared" si="161"/>
        <v>1999</v>
      </c>
      <c r="B1551" s="43">
        <f t="shared" si="162"/>
        <v>8</v>
      </c>
      <c r="C1551" s="46">
        <f>Shiller!B1552</f>
        <v>1327.49</v>
      </c>
      <c r="D1551" s="44">
        <f>Shiller!C1552/12</f>
        <v>1.3647222222222224</v>
      </c>
      <c r="E1551" s="47">
        <f t="shared" si="160"/>
        <v>1.0280470830079491E-3</v>
      </c>
      <c r="F1551" s="46">
        <f>Shiller!E1552</f>
        <v>167.1</v>
      </c>
      <c r="G1551" s="44">
        <f t="shared" si="159"/>
        <v>0.98927598979079323</v>
      </c>
      <c r="H1551" s="44">
        <f>'x calcs'!J623</f>
        <v>3.1625857619391873</v>
      </c>
      <c r="I1551" s="43">
        <f t="shared" si="152"/>
        <v>2.511958712700487</v>
      </c>
      <c r="J1551" s="43">
        <f t="shared" si="153"/>
        <v>0.98592411174388317</v>
      </c>
      <c r="K1551" s="43">
        <f>PCE!B503</f>
        <v>6354.8</v>
      </c>
      <c r="L1551" s="43">
        <f>y!B515</f>
        <v>8023.3</v>
      </c>
      <c r="M1551" s="43">
        <v>1</v>
      </c>
      <c r="N1551" s="48">
        <f t="shared" si="155"/>
        <v>0.79204317425498239</v>
      </c>
      <c r="O1551" s="46">
        <f>Shiller!B1552/Shiller!C1552</f>
        <v>81.059841237533064</v>
      </c>
      <c r="P1551" s="44">
        <f t="shared" si="156"/>
        <v>-1.0724010209206769E-2</v>
      </c>
      <c r="Q1551" s="161">
        <f t="shared" si="157"/>
        <v>-3.6985194686246241</v>
      </c>
      <c r="R1551" s="43">
        <f>SS!I624</f>
        <v>5</v>
      </c>
      <c r="S1551" s="43">
        <f t="shared" si="158"/>
        <v>5</v>
      </c>
      <c r="T1551" s="46">
        <f t="shared" si="154"/>
        <v>-1.186491077429338</v>
      </c>
      <c r="U1551" s="43">
        <v>21.519774472466757</v>
      </c>
      <c r="V1551" s="43"/>
    </row>
    <row r="1552" spans="1:22" ht="15.75" x14ac:dyDescent="0.25">
      <c r="A1552" s="43">
        <f t="shared" si="161"/>
        <v>1999</v>
      </c>
      <c r="B1552" s="43">
        <f t="shared" si="162"/>
        <v>9</v>
      </c>
      <c r="C1552" s="46">
        <f>Shiller!B1553</f>
        <v>1318.17</v>
      </c>
      <c r="D1552" s="44">
        <f>Shiller!C1553/12</f>
        <v>1.3716666666666668</v>
      </c>
      <c r="E1552" s="47">
        <f t="shared" si="160"/>
        <v>1.040584042017848E-3</v>
      </c>
      <c r="F1552" s="46">
        <f>Shiller!E1553</f>
        <v>167.9</v>
      </c>
      <c r="G1552" s="44">
        <f t="shared" si="159"/>
        <v>0.98550488979318018</v>
      </c>
      <c r="H1552" s="44">
        <f>'x calcs'!J624</f>
        <v>3.1733489299193174</v>
      </c>
      <c r="I1552" s="43">
        <f t="shared" si="152"/>
        <v>2.4740182507293076</v>
      </c>
      <c r="J1552" s="43">
        <f t="shared" si="153"/>
        <v>0.98216584485130809</v>
      </c>
      <c r="K1552" s="43">
        <f>PCE!B504</f>
        <v>6407.4</v>
      </c>
      <c r="L1552" s="43">
        <f>y!B516</f>
        <v>8051</v>
      </c>
      <c r="M1552" s="43">
        <v>1</v>
      </c>
      <c r="N1552" s="48">
        <f t="shared" si="155"/>
        <v>0.79585144702521426</v>
      </c>
      <c r="O1552" s="46">
        <f>Shiller!B1553/Shiller!C1553</f>
        <v>80.083232077764279</v>
      </c>
      <c r="P1552" s="44">
        <f t="shared" si="156"/>
        <v>-1.4495110206819817E-2</v>
      </c>
      <c r="Q1552" s="161">
        <f t="shared" si="157"/>
        <v>-2.6054165591027827</v>
      </c>
      <c r="R1552" s="43">
        <f>SS!I625</f>
        <v>5</v>
      </c>
      <c r="S1552" s="43">
        <f t="shared" si="158"/>
        <v>5</v>
      </c>
      <c r="T1552" s="46">
        <f t="shared" si="154"/>
        <v>-1.186491077429338</v>
      </c>
      <c r="U1552" s="43">
        <v>21.519774472466757</v>
      </c>
      <c r="V1552" s="43"/>
    </row>
    <row r="1553" spans="1:22" ht="15.75" x14ac:dyDescent="0.25">
      <c r="A1553" s="43">
        <f t="shared" si="161"/>
        <v>1999</v>
      </c>
      <c r="B1553" s="43">
        <f t="shared" si="162"/>
        <v>10</v>
      </c>
      <c r="C1553" s="46">
        <f>Shiller!B1554</f>
        <v>1300.01</v>
      </c>
      <c r="D1553" s="44">
        <f>Shiller!C1554/12</f>
        <v>1.3722222222222225</v>
      </c>
      <c r="E1553" s="47">
        <f t="shared" si="160"/>
        <v>1.0555474359598945E-3</v>
      </c>
      <c r="F1553" s="46">
        <f>Shiller!E1554</f>
        <v>168.2</v>
      </c>
      <c r="G1553" s="44">
        <f t="shared" si="159"/>
        <v>1.0704115521612401</v>
      </c>
      <c r="H1553" s="44">
        <f>'x calcs'!J625</f>
        <v>3.1841487279843492</v>
      </c>
      <c r="I1553" s="43">
        <f t="shared" si="152"/>
        <v>2.4273218014937359</v>
      </c>
      <c r="J1553" s="43">
        <f t="shared" si="153"/>
        <v>1.0651447931239983</v>
      </c>
      <c r="K1553" s="43">
        <f>PCE!B505</f>
        <v>6431.2</v>
      </c>
      <c r="L1553" s="43">
        <f>y!B517</f>
        <v>8117</v>
      </c>
      <c r="M1553" s="43">
        <v>1</v>
      </c>
      <c r="N1553" s="48">
        <f t="shared" si="155"/>
        <v>0.79231243070099788</v>
      </c>
      <c r="O1553" s="46">
        <f>Shiller!B1554/Shiller!C1554</f>
        <v>78.947975708502014</v>
      </c>
      <c r="P1553" s="44">
        <f t="shared" si="156"/>
        <v>7.0411552161240065E-2</v>
      </c>
      <c r="Q1553" s="161">
        <f t="shared" si="157"/>
        <v>-3.0211577926283666</v>
      </c>
      <c r="R1553" s="43">
        <f>SS!I626</f>
        <v>5</v>
      </c>
      <c r="S1553" s="43">
        <f t="shared" si="158"/>
        <v>5</v>
      </c>
      <c r="T1553" s="46">
        <f t="shared" si="154"/>
        <v>-1.186491077429338</v>
      </c>
      <c r="U1553" s="43">
        <v>21.519774472466757</v>
      </c>
      <c r="V1553" s="43"/>
    </row>
    <row r="1554" spans="1:22" ht="15.75" x14ac:dyDescent="0.25">
      <c r="A1554" s="43">
        <f t="shared" si="161"/>
        <v>1999</v>
      </c>
      <c r="B1554" s="43">
        <f t="shared" si="162"/>
        <v>11</v>
      </c>
      <c r="C1554" s="46">
        <f>Shiller!B1555</f>
        <v>1391</v>
      </c>
      <c r="D1554" s="44">
        <f>Shiller!C1555/12</f>
        <v>1.3727777777777777</v>
      </c>
      <c r="E1554" s="47">
        <f t="shared" si="160"/>
        <v>9.868999121335569E-4</v>
      </c>
      <c r="F1554" s="46">
        <f>Shiller!E1555</f>
        <v>168.3</v>
      </c>
      <c r="G1554" s="44">
        <f t="shared" si="159"/>
        <v>1.0280753255052322</v>
      </c>
      <c r="H1554" s="44">
        <f>'x calcs'!J626</f>
        <v>3.1999088196843548</v>
      </c>
      <c r="I1554" s="43">
        <f t="shared" si="152"/>
        <v>2.5828870247936</v>
      </c>
      <c r="J1554" s="43">
        <f t="shared" si="153"/>
        <v>1.0230167414381528</v>
      </c>
      <c r="K1554" s="43">
        <f>PCE!B506</f>
        <v>6467.2</v>
      </c>
      <c r="L1554" s="43">
        <f>y!B518</f>
        <v>8184.1</v>
      </c>
      <c r="M1554" s="43">
        <v>1</v>
      </c>
      <c r="N1554" s="48">
        <f t="shared" si="155"/>
        <v>0.79021517332388402</v>
      </c>
      <c r="O1554" s="46">
        <f>Shiller!B1555/Shiller!C1555</f>
        <v>84.439498178874956</v>
      </c>
      <c r="P1554" s="44">
        <f t="shared" si="156"/>
        <v>2.8075325505232174E-2</v>
      </c>
      <c r="Q1554" s="161">
        <f t="shared" si="157"/>
        <v>-5.0782856916295511</v>
      </c>
      <c r="R1554" s="43">
        <f>SS!I627</f>
        <v>5</v>
      </c>
      <c r="S1554" s="43">
        <f t="shared" si="158"/>
        <v>5</v>
      </c>
      <c r="T1554" s="46">
        <f t="shared" si="154"/>
        <v>-1.186491077429338</v>
      </c>
      <c r="U1554" s="43">
        <v>21.519774472466757</v>
      </c>
      <c r="V1554" s="43"/>
    </row>
    <row r="1555" spans="1:22" ht="15.75" x14ac:dyDescent="0.25">
      <c r="A1555" s="43">
        <f t="shared" si="161"/>
        <v>1999</v>
      </c>
      <c r="B1555" s="43">
        <f t="shared" si="162"/>
        <v>12</v>
      </c>
      <c r="C1555" s="46">
        <f>Shiller!B1556</f>
        <v>1428.68</v>
      </c>
      <c r="D1555" s="44">
        <f>Shiller!C1556/12</f>
        <v>1.3733333333333333</v>
      </c>
      <c r="E1555" s="47">
        <f t="shared" si="160"/>
        <v>9.6126027755223924E-4</v>
      </c>
      <c r="F1555" s="46">
        <f>Shiller!E1556</f>
        <v>168.3</v>
      </c>
      <c r="G1555" s="44">
        <f t="shared" si="159"/>
        <v>0.99584274584862975</v>
      </c>
      <c r="H1555" s="44">
        <f>'x calcs'!J627</f>
        <v>3.2157469166886381</v>
      </c>
      <c r="I1555" s="43">
        <f t="shared" si="152"/>
        <v>2.6397876166294143</v>
      </c>
      <c r="J1555" s="43">
        <f t="shared" si="153"/>
        <v>0.99094278640391553</v>
      </c>
      <c r="K1555" s="43">
        <f>PCE!B507</f>
        <v>6568.2</v>
      </c>
      <c r="L1555" s="43">
        <f>y!B519</f>
        <v>8274.2000000000007</v>
      </c>
      <c r="M1555" s="43">
        <v>1</v>
      </c>
      <c r="N1555" s="48">
        <f t="shared" si="155"/>
        <v>0.79381692489908384</v>
      </c>
      <c r="O1555" s="46">
        <f>Shiller!B1556/Shiller!C1556</f>
        <v>86.69174757281553</v>
      </c>
      <c r="P1555" s="44">
        <f t="shared" si="156"/>
        <v>-4.1572541513702488E-3</v>
      </c>
      <c r="Q1555" s="161">
        <f t="shared" si="157"/>
        <v>-4.9773791745199265</v>
      </c>
      <c r="R1555" s="43">
        <f>SS!I628</f>
        <v>5</v>
      </c>
      <c r="S1555" s="43">
        <f t="shared" si="158"/>
        <v>5</v>
      </c>
      <c r="T1555" s="46">
        <f t="shared" si="154"/>
        <v>-1.186491077429338</v>
      </c>
      <c r="U1555" s="43">
        <v>21.519774472466757</v>
      </c>
      <c r="V1555" s="43"/>
    </row>
    <row r="1556" spans="1:22" ht="15.75" x14ac:dyDescent="0.25">
      <c r="A1556" s="43">
        <f t="shared" si="161"/>
        <v>2000</v>
      </c>
      <c r="B1556" s="43">
        <f t="shared" si="162"/>
        <v>1</v>
      </c>
      <c r="C1556" s="46">
        <f>Shiller!B1557</f>
        <v>1425.59</v>
      </c>
      <c r="D1556" s="44">
        <f>Shiller!C1557/12</f>
        <v>1.3811111111111112</v>
      </c>
      <c r="E1556" s="47">
        <f t="shared" si="160"/>
        <v>9.6879966267377805E-4</v>
      </c>
      <c r="F1556" s="46">
        <f>Shiller!E1557</f>
        <v>168.8</v>
      </c>
      <c r="G1556" s="44">
        <f t="shared" si="159"/>
        <v>0.96947345639599947</v>
      </c>
      <c r="H1556" s="44">
        <f>'x calcs'!J628</f>
        <v>3.2316634050880682</v>
      </c>
      <c r="I1556" s="43">
        <f t="shared" si="152"/>
        <v>2.6133409733602626</v>
      </c>
      <c r="J1556" s="43">
        <f t="shared" si="153"/>
        <v>0.9711841899139021</v>
      </c>
      <c r="K1556" s="43">
        <f>PCE!B508</f>
        <v>6564.7</v>
      </c>
      <c r="L1556" s="43">
        <f>y!B520</f>
        <v>8385</v>
      </c>
      <c r="M1556" s="43">
        <v>1</v>
      </c>
      <c r="N1556" s="48">
        <f t="shared" si="155"/>
        <v>0.78290995825879539</v>
      </c>
      <c r="O1556" s="46">
        <f>Shiller!B1557/Shiller!C1557</f>
        <v>86.017095736122272</v>
      </c>
      <c r="P1556" s="44">
        <f t="shared" si="156"/>
        <v>-3.0526543604000533E-2</v>
      </c>
      <c r="Q1556" s="161">
        <f t="shared" si="157"/>
        <v>-7.0882434071326843</v>
      </c>
      <c r="R1556" s="43">
        <f>SS!I629</f>
        <v>5</v>
      </c>
      <c r="S1556" s="43">
        <f t="shared" si="158"/>
        <v>5</v>
      </c>
      <c r="T1556" s="46">
        <f t="shared" si="154"/>
        <v>-1.186491077429338</v>
      </c>
      <c r="U1556" s="43">
        <v>4.8387996430089064</v>
      </c>
      <c r="V1556" s="43"/>
    </row>
    <row r="1557" spans="1:22" ht="15.75" x14ac:dyDescent="0.25">
      <c r="A1557" s="43">
        <f t="shared" si="161"/>
        <v>2000</v>
      </c>
      <c r="B1557" s="43">
        <f t="shared" si="162"/>
        <v>2</v>
      </c>
      <c r="C1557" s="46">
        <f>Shiller!B1558</f>
        <v>1388.87</v>
      </c>
      <c r="D1557" s="44">
        <f>Shiller!C1558/12</f>
        <v>1.3888888888888891</v>
      </c>
      <c r="E1557" s="47">
        <f t="shared" si="160"/>
        <v>1.0000136001849626E-3</v>
      </c>
      <c r="F1557" s="46">
        <f>Shiller!E1558</f>
        <v>169.8</v>
      </c>
      <c r="G1557" s="44">
        <f t="shared" si="159"/>
        <v>1.0309137036039393</v>
      </c>
      <c r="H1557" s="44">
        <f>'x calcs'!J629</f>
        <v>3.2259651704886023</v>
      </c>
      <c r="I1557" s="43">
        <f t="shared" si="152"/>
        <v>2.5355036323282518</v>
      </c>
      <c r="J1557" s="43">
        <f t="shared" si="153"/>
        <v>1.03273290793898</v>
      </c>
      <c r="K1557" s="43">
        <f>PCE!B509</f>
        <v>6648.7</v>
      </c>
      <c r="L1557" s="43">
        <f>y!B521</f>
        <v>8446.2000000000007</v>
      </c>
      <c r="M1557" s="43">
        <v>1</v>
      </c>
      <c r="N1557" s="48">
        <f t="shared" si="155"/>
        <v>0.78718240155336117</v>
      </c>
      <c r="O1557" s="46">
        <f>Shiller!B1558/Shiller!C1558</f>
        <v>83.332199999999986</v>
      </c>
      <c r="P1557" s="44">
        <f t="shared" si="156"/>
        <v>3.0913703603939302E-2</v>
      </c>
      <c r="Q1557" s="161">
        <f t="shared" si="157"/>
        <v>-5.395065892685313</v>
      </c>
      <c r="R1557" s="43">
        <f>SS!I630</f>
        <v>5</v>
      </c>
      <c r="S1557" s="43">
        <f t="shared" si="158"/>
        <v>5</v>
      </c>
      <c r="T1557" s="46">
        <f t="shared" si="154"/>
        <v>-1.186491077429338</v>
      </c>
      <c r="U1557" s="43">
        <v>4.8387996430089064</v>
      </c>
      <c r="V1557" s="43"/>
    </row>
    <row r="1558" spans="1:22" ht="15.75" x14ac:dyDescent="0.25">
      <c r="A1558" s="43">
        <f t="shared" si="161"/>
        <v>2000</v>
      </c>
      <c r="B1558" s="43">
        <f t="shared" si="162"/>
        <v>3</v>
      </c>
      <c r="C1558" s="46">
        <f>Shiller!B1559</f>
        <v>1442.21</v>
      </c>
      <c r="D1558" s="44">
        <f>Shiller!C1559/12</f>
        <v>1.3966666666666667</v>
      </c>
      <c r="E1558" s="47">
        <f t="shared" si="160"/>
        <v>9.684211499481121E-4</v>
      </c>
      <c r="F1558" s="46">
        <f>Shiller!E1559</f>
        <v>171.2</v>
      </c>
      <c r="G1558" s="44">
        <f t="shared" si="159"/>
        <v>1.013655131251203</v>
      </c>
      <c r="H1558" s="44">
        <f>'x calcs'!J630</f>
        <v>3.2202769833085241</v>
      </c>
      <c r="I1558" s="43">
        <f t="shared" si="152"/>
        <v>2.6159625011885552</v>
      </c>
      <c r="J1558" s="43">
        <f t="shared" si="153"/>
        <v>1.015443906437838</v>
      </c>
      <c r="K1558" s="43">
        <f>PCE!B510</f>
        <v>6714.8</v>
      </c>
      <c r="L1558" s="43">
        <f>y!B522</f>
        <v>8504.6</v>
      </c>
      <c r="M1558" s="43">
        <v>1</v>
      </c>
      <c r="N1558" s="48">
        <f t="shared" si="155"/>
        <v>0.78954918514686168</v>
      </c>
      <c r="O1558" s="46">
        <f>Shiller!B1559/Shiller!C1559</f>
        <v>86.050715990453455</v>
      </c>
      <c r="P1558" s="44">
        <f t="shared" si="156"/>
        <v>1.365513125120299E-2</v>
      </c>
      <c r="Q1558" s="161">
        <f t="shared" si="157"/>
        <v>-5.6925719080401285</v>
      </c>
      <c r="R1558" s="43">
        <f>SS!I631</f>
        <v>5</v>
      </c>
      <c r="S1558" s="43">
        <f t="shared" si="158"/>
        <v>5</v>
      </c>
      <c r="T1558" s="46">
        <f t="shared" si="154"/>
        <v>-1.186491077429338</v>
      </c>
      <c r="U1558" s="43">
        <v>4.8387996430089064</v>
      </c>
      <c r="V1558" s="43"/>
    </row>
    <row r="1559" spans="1:22" ht="15.75" x14ac:dyDescent="0.25">
      <c r="A1559" s="43">
        <f t="shared" si="161"/>
        <v>2000</v>
      </c>
      <c r="B1559" s="43">
        <f t="shared" si="162"/>
        <v>4</v>
      </c>
      <c r="C1559" s="46">
        <f>Shiller!B1560</f>
        <v>1461.36</v>
      </c>
      <c r="D1559" s="44">
        <f>Shiller!C1560/12</f>
        <v>1.3950000000000002</v>
      </c>
      <c r="E1559" s="47">
        <f t="shared" si="160"/>
        <v>9.54590244703564E-4</v>
      </c>
      <c r="F1559" s="46">
        <f>Shiller!E1560</f>
        <v>171.3</v>
      </c>
      <c r="G1559" s="44">
        <f t="shared" si="159"/>
        <v>0.97048009793505197</v>
      </c>
      <c r="H1559" s="44">
        <f>'x calcs'!J631</f>
        <v>3.2145988258317084</v>
      </c>
      <c r="I1559" s="43">
        <f t="shared" si="152"/>
        <v>2.6538298278881816</v>
      </c>
      <c r="J1559" s="43">
        <f t="shared" si="153"/>
        <v>0.96439925227695511</v>
      </c>
      <c r="K1559" s="43">
        <f>PCE!B511</f>
        <v>6701</v>
      </c>
      <c r="L1559" s="43">
        <f>y!B523</f>
        <v>8535.9</v>
      </c>
      <c r="M1559" s="43">
        <v>1</v>
      </c>
      <c r="N1559" s="48">
        <f t="shared" si="155"/>
        <v>0.78503731299570056</v>
      </c>
      <c r="O1559" s="46">
        <f>Shiller!B1560/Shiller!C1560</f>
        <v>87.297491039426504</v>
      </c>
      <c r="P1559" s="44">
        <f t="shared" si="156"/>
        <v>-2.9519902064948034E-2</v>
      </c>
      <c r="Q1559" s="161">
        <f t="shared" si="157"/>
        <v>-7.0139903113620781</v>
      </c>
      <c r="R1559" s="43">
        <f>SS!I632</f>
        <v>5</v>
      </c>
      <c r="S1559" s="43">
        <f t="shared" si="158"/>
        <v>5</v>
      </c>
      <c r="T1559" s="46">
        <f t="shared" si="154"/>
        <v>-1.186491077429338</v>
      </c>
      <c r="U1559" s="43">
        <v>4.8387996430089064</v>
      </c>
      <c r="V1559" s="43"/>
    </row>
    <row r="1560" spans="1:22" ht="15.75" x14ac:dyDescent="0.25">
      <c r="A1560" s="43">
        <f t="shared" si="161"/>
        <v>2000</v>
      </c>
      <c r="B1560" s="43">
        <f t="shared" si="162"/>
        <v>5</v>
      </c>
      <c r="C1560" s="46">
        <f>Shiller!B1561</f>
        <v>1418.48</v>
      </c>
      <c r="D1560" s="44">
        <f>Shiller!C1561/12</f>
        <v>1.3933333333333333</v>
      </c>
      <c r="E1560" s="47">
        <f t="shared" si="160"/>
        <v>9.8227210347226132E-4</v>
      </c>
      <c r="F1560" s="46">
        <f>Shiller!E1561</f>
        <v>171.5</v>
      </c>
      <c r="G1560" s="44">
        <f t="shared" si="159"/>
        <v>1.0262543649328806</v>
      </c>
      <c r="H1560" s="44">
        <f>'x calcs'!J632</f>
        <v>3.2348879821090906</v>
      </c>
      <c r="I1560" s="43">
        <f t="shared" si="152"/>
        <v>2.5568181816208373</v>
      </c>
      <c r="J1560" s="43">
        <f t="shared" si="153"/>
        <v>1.0198238777465229</v>
      </c>
      <c r="K1560" s="43">
        <f>PCE!B512</f>
        <v>6737.2</v>
      </c>
      <c r="L1560" s="43">
        <f>y!B524</f>
        <v>8570.4</v>
      </c>
      <c r="M1560" s="43">
        <v>1</v>
      </c>
      <c r="N1560" s="48">
        <f t="shared" si="155"/>
        <v>0.78610099878652107</v>
      </c>
      <c r="O1560" s="46">
        <f>Shiller!B1561/Shiller!C1561</f>
        <v>84.837320574162689</v>
      </c>
      <c r="P1560" s="44">
        <f t="shared" si="156"/>
        <v>2.6254364932880581E-2</v>
      </c>
      <c r="Q1560" s="161">
        <f t="shared" si="157"/>
        <v>-6.066130827116953</v>
      </c>
      <c r="R1560" s="43">
        <f>SS!I633</f>
        <v>5</v>
      </c>
      <c r="S1560" s="43">
        <f t="shared" si="158"/>
        <v>5</v>
      </c>
      <c r="T1560" s="46">
        <f t="shared" si="154"/>
        <v>-1.186491077429338</v>
      </c>
      <c r="U1560" s="43">
        <v>4.8387996430089064</v>
      </c>
      <c r="V1560" s="43"/>
    </row>
    <row r="1561" spans="1:22" ht="15.75" x14ac:dyDescent="0.25">
      <c r="A1561" s="43">
        <f t="shared" si="161"/>
        <v>2000</v>
      </c>
      <c r="B1561" s="43">
        <f t="shared" si="162"/>
        <v>6</v>
      </c>
      <c r="C1561" s="46">
        <f>Shiller!B1562</f>
        <v>1461.96</v>
      </c>
      <c r="D1561" s="44">
        <f>Shiller!C1562/12</f>
        <v>1.3916666666666666</v>
      </c>
      <c r="E1561" s="47">
        <f t="shared" si="160"/>
        <v>9.5191842914078807E-4</v>
      </c>
      <c r="F1561" s="46">
        <f>Shiller!E1562</f>
        <v>172.4</v>
      </c>
      <c r="G1561" s="44">
        <f t="shared" si="159"/>
        <v>1.0061711294730666</v>
      </c>
      <c r="H1561" s="44">
        <f>'x calcs'!J633</f>
        <v>3.2553051947582792</v>
      </c>
      <c r="I1561" s="43">
        <f t="shared" si="152"/>
        <v>2.604992741499919</v>
      </c>
      <c r="J1561" s="43">
        <f t="shared" si="153"/>
        <v>0.99986641358222439</v>
      </c>
      <c r="K1561" s="43">
        <f>PCE!B513</f>
        <v>6773.6</v>
      </c>
      <c r="L1561" s="43">
        <f>y!B525</f>
        <v>8619.5</v>
      </c>
      <c r="M1561" s="43">
        <v>1</v>
      </c>
      <c r="N1561" s="48">
        <f t="shared" si="155"/>
        <v>0.78584604675445213</v>
      </c>
      <c r="O1561" s="46">
        <f>Shiller!B1562/Shiller!C1562</f>
        <v>87.542514970059884</v>
      </c>
      <c r="P1561" s="44">
        <f t="shared" si="156"/>
        <v>6.1711294730666388E-3</v>
      </c>
      <c r="Q1561" s="161">
        <f t="shared" si="157"/>
        <v>-6.9147541844467462</v>
      </c>
      <c r="R1561" s="43">
        <f>SS!I634</f>
        <v>5</v>
      </c>
      <c r="S1561" s="43">
        <f t="shared" si="158"/>
        <v>5</v>
      </c>
      <c r="T1561" s="46">
        <f t="shared" si="154"/>
        <v>-1.186491077429338</v>
      </c>
      <c r="U1561" s="43">
        <v>4.8387996430089064</v>
      </c>
      <c r="V1561" s="43"/>
    </row>
    <row r="1562" spans="1:22" ht="15.75" x14ac:dyDescent="0.25">
      <c r="A1562" s="43">
        <f t="shared" si="161"/>
        <v>2000</v>
      </c>
      <c r="B1562" s="43">
        <f t="shared" si="162"/>
        <v>7</v>
      </c>
      <c r="C1562" s="46">
        <f>Shiller!B1563</f>
        <v>1473</v>
      </c>
      <c r="D1562" s="44">
        <f>Shiller!C1563/12</f>
        <v>1.3816666666666666</v>
      </c>
      <c r="E1562" s="47">
        <f t="shared" si="160"/>
        <v>9.3799502149807649E-4</v>
      </c>
      <c r="F1562" s="46">
        <f>Shiller!E1563</f>
        <v>172.8</v>
      </c>
      <c r="G1562" s="44">
        <f t="shared" si="159"/>
        <v>1.0093969223806292</v>
      </c>
      <c r="H1562" s="44">
        <f>'x calcs'!J634</f>
        <v>3.2758512720156605</v>
      </c>
      <c r="I1562" s="43">
        <f t="shared" si="152"/>
        <v>2.6021650092528388</v>
      </c>
      <c r="J1562" s="43">
        <f t="shared" si="153"/>
        <v>1.0095536052167826</v>
      </c>
      <c r="K1562" s="43">
        <f>PCE!B514</f>
        <v>6793.7</v>
      </c>
      <c r="L1562" s="43">
        <f>y!B526</f>
        <v>8685.7999999999993</v>
      </c>
      <c r="M1562" s="43">
        <v>1</v>
      </c>
      <c r="N1562" s="48">
        <f t="shared" si="155"/>
        <v>0.78216168919385665</v>
      </c>
      <c r="O1562" s="46">
        <f>Shiller!B1563/Shiller!C1563</f>
        <v>88.841978287092886</v>
      </c>
      <c r="P1562" s="44">
        <f t="shared" si="156"/>
        <v>9.3969223806291691E-3</v>
      </c>
      <c r="Q1562" s="161">
        <f t="shared" si="157"/>
        <v>-8.0764620154425462</v>
      </c>
      <c r="R1562" s="43">
        <f>SS!I635</f>
        <v>5</v>
      </c>
      <c r="S1562" s="43">
        <f t="shared" si="158"/>
        <v>5</v>
      </c>
      <c r="T1562" s="46">
        <f t="shared" si="154"/>
        <v>-1.186491077429338</v>
      </c>
      <c r="U1562" s="43">
        <v>7.2436400712052595</v>
      </c>
      <c r="V1562" s="43"/>
    </row>
    <row r="1563" spans="1:22" ht="15.75" x14ac:dyDescent="0.25">
      <c r="A1563" s="43">
        <f t="shared" si="161"/>
        <v>2000</v>
      </c>
      <c r="B1563" s="43">
        <f t="shared" si="162"/>
        <v>8</v>
      </c>
      <c r="C1563" s="46">
        <f>Shiller!B1564</f>
        <v>1485.46</v>
      </c>
      <c r="D1563" s="44">
        <f>Shiller!C1564/12</f>
        <v>1.3716666666666668</v>
      </c>
      <c r="E1563" s="47">
        <f t="shared" si="160"/>
        <v>9.2339522213096741E-4</v>
      </c>
      <c r="F1563" s="46">
        <f>Shiller!E1564</f>
        <v>172.8</v>
      </c>
      <c r="G1563" s="44">
        <f t="shared" si="159"/>
        <v>0.98408249968543671</v>
      </c>
      <c r="H1563" s="44">
        <f>'x calcs'!J635</f>
        <v>3.2753423867050149</v>
      </c>
      <c r="I1563" s="43">
        <f t="shared" si="152"/>
        <v>2.6245842486363702</v>
      </c>
      <c r="J1563" s="43">
        <f t="shared" si="153"/>
        <v>0.98423525172391679</v>
      </c>
      <c r="K1563" s="43">
        <f>PCE!B515</f>
        <v>6828.7</v>
      </c>
      <c r="L1563" s="43">
        <f>y!B527</f>
        <v>8725.9</v>
      </c>
      <c r="M1563" s="43">
        <v>1</v>
      </c>
      <c r="N1563" s="48">
        <f t="shared" si="155"/>
        <v>0.78257830137865436</v>
      </c>
      <c r="O1563" s="46">
        <f>Shiller!B1564/Shiller!C1564</f>
        <v>90.246658566221143</v>
      </c>
      <c r="P1563" s="44">
        <f t="shared" si="156"/>
        <v>-1.5917500314563293E-2</v>
      </c>
      <c r="Q1563" s="161">
        <f t="shared" si="157"/>
        <v>-8.4008877011513139</v>
      </c>
      <c r="R1563" s="43">
        <f>SS!I636</f>
        <v>5</v>
      </c>
      <c r="S1563" s="43">
        <f t="shared" si="158"/>
        <v>5</v>
      </c>
      <c r="T1563" s="46">
        <f t="shared" si="154"/>
        <v>-1.186491077429338</v>
      </c>
      <c r="U1563" s="43">
        <v>7.2436400712052595</v>
      </c>
      <c r="V1563" s="43"/>
    </row>
    <row r="1564" spans="1:22" ht="15.75" x14ac:dyDescent="0.25">
      <c r="A1564" s="43">
        <f t="shared" si="161"/>
        <v>2000</v>
      </c>
      <c r="B1564" s="43">
        <f t="shared" si="162"/>
        <v>9</v>
      </c>
      <c r="C1564" s="46">
        <f>Shiller!B1565</f>
        <v>1468.05</v>
      </c>
      <c r="D1564" s="44">
        <f>Shiller!C1565/12</f>
        <v>1.3616666666666666</v>
      </c>
      <c r="E1564" s="47">
        <f t="shared" si="160"/>
        <v>9.2753425746171226E-4</v>
      </c>
      <c r="F1564" s="46">
        <f>Shiller!E1565</f>
        <v>173.7</v>
      </c>
      <c r="G1564" s="44">
        <f t="shared" si="159"/>
        <v>0.94622449750568338</v>
      </c>
      <c r="H1564" s="44">
        <f>'x calcs'!J636</f>
        <v>3.2748335804468773</v>
      </c>
      <c r="I1564" s="43">
        <f t="shared" si="152"/>
        <v>2.5807848100719739</v>
      </c>
      <c r="J1564" s="43">
        <f t="shared" si="153"/>
        <v>0.94637136695687341</v>
      </c>
      <c r="K1564" s="43">
        <f>PCE!B516</f>
        <v>6913.1</v>
      </c>
      <c r="L1564" s="43">
        <f>y!B528</f>
        <v>8763.1</v>
      </c>
      <c r="M1564" s="43">
        <v>1</v>
      </c>
      <c r="N1564" s="48">
        <f t="shared" si="155"/>
        <v>0.78888749415161308</v>
      </c>
      <c r="O1564" s="46">
        <f>Shiller!B1565/Shiller!C1565</f>
        <v>89.843941248470017</v>
      </c>
      <c r="P1564" s="44">
        <f t="shared" si="156"/>
        <v>-5.3775502494316618E-2</v>
      </c>
      <c r="Q1564" s="161">
        <f t="shared" si="157"/>
        <v>-6.9469116892843781</v>
      </c>
      <c r="R1564" s="43">
        <f>SS!I637</f>
        <v>5</v>
      </c>
      <c r="S1564" s="43">
        <f t="shared" si="158"/>
        <v>5</v>
      </c>
      <c r="T1564" s="46">
        <f t="shared" si="154"/>
        <v>-1.186491077429338</v>
      </c>
      <c r="U1564" s="43">
        <v>7.2436400712052595</v>
      </c>
      <c r="V1564" s="43"/>
    </row>
    <row r="1565" spans="1:22" ht="15.75" x14ac:dyDescent="0.25">
      <c r="A1565" s="43">
        <f t="shared" si="161"/>
        <v>2000</v>
      </c>
      <c r="B1565" s="43">
        <f t="shared" si="162"/>
        <v>10</v>
      </c>
      <c r="C1565" s="46">
        <f>Shiller!B1566</f>
        <v>1390.14</v>
      </c>
      <c r="D1565" s="44">
        <f>Shiller!C1566/12</f>
        <v>1.3597222222222223</v>
      </c>
      <c r="E1565" s="47">
        <f t="shared" si="160"/>
        <v>9.781189104854347E-4</v>
      </c>
      <c r="F1565" s="46">
        <f>Shiller!E1566</f>
        <v>174</v>
      </c>
      <c r="G1565" s="44">
        <f t="shared" si="159"/>
        <v>0.99170457659551869</v>
      </c>
      <c r="H1565" s="44">
        <f>'x calcs'!J637</f>
        <v>3.2743248532289675</v>
      </c>
      <c r="I1565" s="43">
        <f t="shared" si="152"/>
        <v>2.4399870822068701</v>
      </c>
      <c r="J1565" s="43">
        <f t="shared" si="153"/>
        <v>0.989292616279288</v>
      </c>
      <c r="K1565" s="43">
        <f>PCE!B517</f>
        <v>6919.6</v>
      </c>
      <c r="L1565" s="43">
        <f>y!B529</f>
        <v>8788.2000000000007</v>
      </c>
      <c r="M1565" s="43">
        <v>1</v>
      </c>
      <c r="N1565" s="48">
        <f t="shared" si="155"/>
        <v>0.78737397874422521</v>
      </c>
      <c r="O1565" s="46">
        <f>Shiller!B1566/Shiller!C1566</f>
        <v>85.197548518896838</v>
      </c>
      <c r="P1565" s="44">
        <f t="shared" si="156"/>
        <v>-8.2954234044813058E-3</v>
      </c>
      <c r="Q1565" s="161">
        <f t="shared" si="157"/>
        <v>-5.9024532704940933</v>
      </c>
      <c r="R1565" s="43">
        <f>SS!I638</f>
        <v>5</v>
      </c>
      <c r="S1565" s="43">
        <f t="shared" si="158"/>
        <v>5</v>
      </c>
      <c r="T1565" s="46">
        <f t="shared" si="154"/>
        <v>-1.186491077429338</v>
      </c>
      <c r="U1565" s="43">
        <v>7.2436400712052595</v>
      </c>
      <c r="V1565" s="43"/>
    </row>
    <row r="1566" spans="1:22" ht="15.75" x14ac:dyDescent="0.25">
      <c r="A1566" s="43">
        <f t="shared" si="161"/>
        <v>2000</v>
      </c>
      <c r="B1566" s="43">
        <f t="shared" si="162"/>
        <v>11</v>
      </c>
      <c r="C1566" s="46">
        <f>Shiller!B1567</f>
        <v>1378.04</v>
      </c>
      <c r="D1566" s="44">
        <f>Shiller!C1567/12</f>
        <v>1.3577777777777778</v>
      </c>
      <c r="E1566" s="47">
        <f t="shared" si="160"/>
        <v>9.8529634682431415E-4</v>
      </c>
      <c r="F1566" s="46">
        <f>Shiller!E1567</f>
        <v>174.1</v>
      </c>
      <c r="G1566" s="44">
        <f t="shared" si="159"/>
        <v>0.9673541262057912</v>
      </c>
      <c r="H1566" s="44">
        <f>'x calcs'!J638</f>
        <v>3.2823157727484746</v>
      </c>
      <c r="I1566" s="43">
        <f t="shared" si="152"/>
        <v>2.411474606737654</v>
      </c>
      <c r="J1566" s="43">
        <f t="shared" si="153"/>
        <v>0.96500146543814758</v>
      </c>
      <c r="K1566" s="43">
        <f>PCE!B518</f>
        <v>6934.5</v>
      </c>
      <c r="L1566" s="43">
        <f>y!B530</f>
        <v>8797.2000000000007</v>
      </c>
      <c r="M1566" s="43">
        <v>1</v>
      </c>
      <c r="N1566" s="48">
        <f t="shared" si="155"/>
        <v>0.78826217432819523</v>
      </c>
      <c r="O1566" s="46">
        <f>Shiller!B1567/Shiller!C1567</f>
        <v>84.57692307692308</v>
      </c>
      <c r="P1566" s="44">
        <f t="shared" si="156"/>
        <v>-3.2645873794208802E-2</v>
      </c>
      <c r="Q1566" s="161">
        <f t="shared" si="157"/>
        <v>-5.5321108486821702</v>
      </c>
      <c r="R1566" s="43">
        <f>SS!I639</f>
        <v>5</v>
      </c>
      <c r="S1566" s="43">
        <f t="shared" si="158"/>
        <v>5</v>
      </c>
      <c r="T1566" s="46">
        <f t="shared" si="154"/>
        <v>-1.186491077429338</v>
      </c>
      <c r="U1566" s="43">
        <v>7.2436400712052595</v>
      </c>
      <c r="V1566" s="43"/>
    </row>
    <row r="1567" spans="1:22" ht="15.75" x14ac:dyDescent="0.25">
      <c r="A1567" s="43">
        <f t="shared" si="161"/>
        <v>2000</v>
      </c>
      <c r="B1567" s="43">
        <f t="shared" si="162"/>
        <v>12</v>
      </c>
      <c r="C1567" s="46">
        <f>Shiller!B1568</f>
        <v>1330.93</v>
      </c>
      <c r="D1567" s="44">
        <f>Shiller!C1568/12</f>
        <v>1.3558333333333332</v>
      </c>
      <c r="E1567" s="47">
        <f t="shared" si="160"/>
        <v>1.0187112269866433E-3</v>
      </c>
      <c r="F1567" s="46">
        <f>Shiller!E1568</f>
        <v>174</v>
      </c>
      <c r="G1567" s="44">
        <f t="shared" si="159"/>
        <v>0.99824576753624683</v>
      </c>
      <c r="H1567" s="44">
        <f>'x calcs'!J639</f>
        <v>3.2903261939355404</v>
      </c>
      <c r="I1567" s="43">
        <f t="shared" si="152"/>
        <v>2.3247005122482385</v>
      </c>
      <c r="J1567" s="43">
        <f t="shared" si="153"/>
        <v>0.99581798127149956</v>
      </c>
      <c r="K1567" s="43">
        <f>PCE!B519</f>
        <v>6979.1</v>
      </c>
      <c r="L1567" s="43">
        <f>y!B531</f>
        <v>8822.7999999999993</v>
      </c>
      <c r="M1567" s="43">
        <v>1</v>
      </c>
      <c r="N1567" s="48">
        <f t="shared" si="155"/>
        <v>0.79103005848483487</v>
      </c>
      <c r="O1567" s="46">
        <f>Shiller!B1568/Shiller!C1568</f>
        <v>81.802704363859874</v>
      </c>
      <c r="P1567" s="44">
        <f t="shared" si="156"/>
        <v>-1.7542324637531692E-3</v>
      </c>
      <c r="Q1567" s="161">
        <f t="shared" si="157"/>
        <v>-4.1312151700688426</v>
      </c>
      <c r="R1567" s="43">
        <f>SS!I640</f>
        <v>5</v>
      </c>
      <c r="S1567" s="43">
        <f t="shared" si="158"/>
        <v>5</v>
      </c>
      <c r="T1567" s="46">
        <f t="shared" si="154"/>
        <v>-1.186491077429338</v>
      </c>
      <c r="U1567" s="43">
        <v>7.2436400712052595</v>
      </c>
      <c r="V1567" s="43"/>
    </row>
    <row r="1568" spans="1:22" ht="15.75" x14ac:dyDescent="0.25">
      <c r="A1568" s="43">
        <f t="shared" si="161"/>
        <v>2001</v>
      </c>
      <c r="B1568" s="43">
        <f t="shared" si="162"/>
        <v>1</v>
      </c>
      <c r="C1568" s="46">
        <f>Shiller!B1569</f>
        <v>1335.63</v>
      </c>
      <c r="D1568" s="44">
        <f>Shiller!C1569/12</f>
        <v>1.3474999999999999</v>
      </c>
      <c r="E1568" s="47">
        <f t="shared" si="160"/>
        <v>1.0088871918121035E-3</v>
      </c>
      <c r="F1568" s="46">
        <f>Shiller!E1569</f>
        <v>175.1</v>
      </c>
      <c r="G1568" s="44">
        <f t="shared" si="159"/>
        <v>0.97474470318732609</v>
      </c>
      <c r="H1568" s="44">
        <f>'x calcs'!J640</f>
        <v>3.2983561643835659</v>
      </c>
      <c r="I1568" s="43">
        <f t="shared" si="152"/>
        <v>2.3126103726566529</v>
      </c>
      <c r="J1568" s="43">
        <f t="shared" si="153"/>
        <v>0.97760382859177408</v>
      </c>
      <c r="K1568" s="43">
        <f>PCE!B520</f>
        <v>7009.8</v>
      </c>
      <c r="L1568" s="43">
        <f>y!B532</f>
        <v>8923.2000000000007</v>
      </c>
      <c r="M1568" s="43">
        <v>1</v>
      </c>
      <c r="N1568" s="48">
        <f t="shared" si="155"/>
        <v>0.78557019903173742</v>
      </c>
      <c r="O1568" s="46">
        <f>Shiller!B1569/Shiller!C1569</f>
        <v>82.599257884972189</v>
      </c>
      <c r="P1568" s="44">
        <f t="shared" si="156"/>
        <v>-2.5255296812673911E-2</v>
      </c>
      <c r="Q1568" s="161">
        <f t="shared" si="157"/>
        <v>-5.5210734967323942</v>
      </c>
      <c r="R1568" s="43">
        <f>SS!I641</f>
        <v>5</v>
      </c>
      <c r="S1568" s="43">
        <f t="shared" si="158"/>
        <v>5</v>
      </c>
      <c r="T1568" s="46">
        <f t="shared" si="154"/>
        <v>-1.186491077429338</v>
      </c>
      <c r="U1568" s="43">
        <v>13.672590020662545</v>
      </c>
      <c r="V1568" s="43"/>
    </row>
    <row r="1569" spans="1:22" ht="15.75" x14ac:dyDescent="0.25">
      <c r="A1569" s="43">
        <f t="shared" si="161"/>
        <v>2001</v>
      </c>
      <c r="B1569" s="43">
        <f t="shared" si="162"/>
        <v>2</v>
      </c>
      <c r="C1569" s="46">
        <f>Shiller!B1570</f>
        <v>1305.75</v>
      </c>
      <c r="D1569" s="44">
        <f>Shiller!C1570/12</f>
        <v>1.3391666666666666</v>
      </c>
      <c r="E1569" s="47">
        <f t="shared" si="160"/>
        <v>1.0255919331163444E-3</v>
      </c>
      <c r="F1569" s="46">
        <f>Shiller!E1570</f>
        <v>175.8</v>
      </c>
      <c r="G1569" s="44">
        <f t="shared" si="159"/>
        <v>0.90713927794993321</v>
      </c>
      <c r="H1569" s="44">
        <f>'x calcs'!J641</f>
        <v>3.2886997413337111</v>
      </c>
      <c r="I1569" s="43">
        <f t="shared" si="152"/>
        <v>2.2584835913655681</v>
      </c>
      <c r="J1569" s="43">
        <f t="shared" si="153"/>
        <v>0.90979984831866312</v>
      </c>
      <c r="K1569" s="43">
        <f>PCE!B521</f>
        <v>7029.3</v>
      </c>
      <c r="L1569" s="43">
        <f>y!B533</f>
        <v>8963.2000000000007</v>
      </c>
      <c r="M1569" s="43">
        <v>1</v>
      </c>
      <c r="N1569" s="48">
        <f t="shared" si="155"/>
        <v>0.78424000357015344</v>
      </c>
      <c r="O1569" s="46">
        <f>Shiller!B1570/Shiller!C1570</f>
        <v>81.253889234598631</v>
      </c>
      <c r="P1569" s="44">
        <f t="shared" si="156"/>
        <v>-9.2860722050066791E-2</v>
      </c>
      <c r="Q1569" s="161">
        <f t="shared" si="157"/>
        <v>-5.4074793217451287</v>
      </c>
      <c r="R1569" s="43">
        <f>SS!I642</f>
        <v>5</v>
      </c>
      <c r="S1569" s="43">
        <f t="shared" si="158"/>
        <v>5</v>
      </c>
      <c r="T1569" s="46">
        <f t="shared" si="154"/>
        <v>-1.186491077429338</v>
      </c>
      <c r="U1569" s="43">
        <v>13.672590020662545</v>
      </c>
      <c r="V1569" s="43"/>
    </row>
    <row r="1570" spans="1:22" ht="15.75" x14ac:dyDescent="0.25">
      <c r="A1570" s="43">
        <f t="shared" si="161"/>
        <v>2001</v>
      </c>
      <c r="B1570" s="43">
        <f t="shared" si="162"/>
        <v>3</v>
      </c>
      <c r="C1570" s="46">
        <f>Shiller!B1571</f>
        <v>1185.8499999999999</v>
      </c>
      <c r="D1570" s="44">
        <f>Shiller!C1571/12</f>
        <v>1.3308333333333333</v>
      </c>
      <c r="E1570" s="47">
        <f t="shared" si="160"/>
        <v>1.1222611066604828E-3</v>
      </c>
      <c r="F1570" s="46">
        <f>Shiller!E1571</f>
        <v>176.2</v>
      </c>
      <c r="G1570" s="44">
        <f t="shared" si="159"/>
        <v>1.0005165842127857</v>
      </c>
      <c r="H1570" s="44">
        <f>'x calcs'!J642</f>
        <v>3.2790715888833519</v>
      </c>
      <c r="I1570" s="43">
        <f t="shared" si="152"/>
        <v>2.0524517463022032</v>
      </c>
      <c r="J1570" s="43">
        <f t="shared" si="153"/>
        <v>1.0034510492404816</v>
      </c>
      <c r="K1570" s="43">
        <f>PCE!B522</f>
        <v>7022.1</v>
      </c>
      <c r="L1570" s="43">
        <f>y!B534</f>
        <v>8997.1</v>
      </c>
      <c r="M1570" s="43">
        <v>1</v>
      </c>
      <c r="N1570" s="48">
        <f t="shared" si="155"/>
        <v>0.78048482288737486</v>
      </c>
      <c r="O1570" s="46">
        <f>Shiller!B1571/Shiller!C1571</f>
        <v>74.254852849092032</v>
      </c>
      <c r="P1570" s="44">
        <f t="shared" si="156"/>
        <v>5.1658421278566458E-4</v>
      </c>
      <c r="Q1570" s="161">
        <f t="shared" si="157"/>
        <v>-4.1465016689068905</v>
      </c>
      <c r="R1570" s="43">
        <f>SS!I643</f>
        <v>5</v>
      </c>
      <c r="S1570" s="43">
        <f t="shared" si="158"/>
        <v>5</v>
      </c>
      <c r="T1570" s="46">
        <f t="shared" si="154"/>
        <v>-1.186491077429338</v>
      </c>
      <c r="U1570" s="43">
        <v>13.672590020662545</v>
      </c>
      <c r="V1570" s="43"/>
    </row>
    <row r="1571" spans="1:22" ht="15.75" x14ac:dyDescent="0.25">
      <c r="A1571" s="43">
        <f t="shared" si="161"/>
        <v>2001</v>
      </c>
      <c r="B1571" s="43">
        <f t="shared" si="162"/>
        <v>4</v>
      </c>
      <c r="C1571" s="46">
        <f>Shiller!B1572</f>
        <v>1189.8399999999999</v>
      </c>
      <c r="D1571" s="44">
        <f>Shiller!C1572/12</f>
        <v>1.3230555555555554</v>
      </c>
      <c r="E1571" s="47">
        <f t="shared" si="160"/>
        <v>1.1119608985708628E-3</v>
      </c>
      <c r="F1571" s="46">
        <f>Shiller!E1572</f>
        <v>176.9</v>
      </c>
      <c r="G1571" s="44">
        <f t="shared" si="159"/>
        <v>1.0639866607442461</v>
      </c>
      <c r="H1571" s="44">
        <f>'x calcs'!J643</f>
        <v>3.2694716242661483</v>
      </c>
      <c r="I1571" s="43">
        <f t="shared" si="152"/>
        <v>2.0572314715742319</v>
      </c>
      <c r="J1571" s="43">
        <f t="shared" si="153"/>
        <v>1.0596370676544489</v>
      </c>
      <c r="K1571" s="43">
        <f>PCE!B523</f>
        <v>7036.2</v>
      </c>
      <c r="L1571" s="43">
        <f>y!B535</f>
        <v>8995.9</v>
      </c>
      <c r="M1571" s="43">
        <v>1</v>
      </c>
      <c r="N1571" s="48">
        <f t="shared" si="155"/>
        <v>0.78215631565490951</v>
      </c>
      <c r="O1571" s="46">
        <f>Shiller!B1572/Shiller!C1572</f>
        <v>74.942683182867938</v>
      </c>
      <c r="P1571" s="44">
        <f t="shared" si="156"/>
        <v>6.3986660744246082E-2</v>
      </c>
      <c r="Q1571" s="161">
        <f t="shared" si="157"/>
        <v>-3.994690556636443</v>
      </c>
      <c r="R1571" s="43">
        <f>SS!I644</f>
        <v>5</v>
      </c>
      <c r="S1571" s="43">
        <f t="shared" si="158"/>
        <v>5</v>
      </c>
      <c r="T1571" s="46">
        <f t="shared" si="154"/>
        <v>-1.186491077429338</v>
      </c>
      <c r="U1571" s="43">
        <v>13.672590020662545</v>
      </c>
      <c r="V1571" s="43"/>
    </row>
    <row r="1572" spans="1:22" ht="15.75" x14ac:dyDescent="0.25">
      <c r="A1572" s="43">
        <f t="shared" si="161"/>
        <v>2001</v>
      </c>
      <c r="B1572" s="43">
        <f t="shared" si="162"/>
        <v>5</v>
      </c>
      <c r="C1572" s="46">
        <f>Shiller!B1573</f>
        <v>1270.3699999999999</v>
      </c>
      <c r="D1572" s="44">
        <f>Shiller!C1573/12</f>
        <v>1.3152777777777775</v>
      </c>
      <c r="E1572" s="47">
        <f t="shared" si="160"/>
        <v>1.0353501560787625E-3</v>
      </c>
      <c r="F1572" s="46">
        <f>Shiller!E1573</f>
        <v>177.7</v>
      </c>
      <c r="G1572" s="44">
        <f t="shared" si="159"/>
        <v>0.9744700868995898</v>
      </c>
      <c r="H1572" s="44">
        <f>'x calcs'!J644</f>
        <v>3.2829062335101171</v>
      </c>
      <c r="I1572" s="43">
        <f t="shared" si="152"/>
        <v>2.1776311630696661</v>
      </c>
      <c r="J1572" s="43">
        <f t="shared" si="153"/>
        <v>0.97048650820971882</v>
      </c>
      <c r="K1572" s="43">
        <f>PCE!B524</f>
        <v>7083.1</v>
      </c>
      <c r="L1572" s="43">
        <f>y!B536</f>
        <v>8996.5</v>
      </c>
      <c r="M1572" s="43">
        <v>1</v>
      </c>
      <c r="N1572" s="48">
        <f t="shared" si="155"/>
        <v>0.78731729005724449</v>
      </c>
      <c r="O1572" s="46">
        <f>Shiller!B1573/Shiller!C1573</f>
        <v>80.488067581837385</v>
      </c>
      <c r="P1572" s="44">
        <f t="shared" si="156"/>
        <v>-2.5529913100410195E-2</v>
      </c>
      <c r="Q1572" s="161">
        <f t="shared" si="157"/>
        <v>-4.5310474466597954</v>
      </c>
      <c r="R1572" s="43">
        <f>SS!I645</f>
        <v>5</v>
      </c>
      <c r="S1572" s="43">
        <f t="shared" si="158"/>
        <v>5</v>
      </c>
      <c r="T1572" s="46">
        <f t="shared" si="154"/>
        <v>-1.186491077429338</v>
      </c>
      <c r="U1572" s="43">
        <v>13.672590020662545</v>
      </c>
      <c r="V1572" s="43"/>
    </row>
    <row r="1573" spans="1:22" ht="15.75" x14ac:dyDescent="0.25">
      <c r="A1573" s="43">
        <f t="shared" si="161"/>
        <v>2001</v>
      </c>
      <c r="B1573" s="43">
        <f t="shared" si="162"/>
        <v>6</v>
      </c>
      <c r="C1573" s="46">
        <f>Shiller!B1574</f>
        <v>1238.71</v>
      </c>
      <c r="D1573" s="44">
        <f>Shiller!C1574/12</f>
        <v>1.3074999999999999</v>
      </c>
      <c r="E1573" s="47">
        <f t="shared" si="160"/>
        <v>1.0555335792881303E-3</v>
      </c>
      <c r="F1573" s="46">
        <f>Shiller!E1574</f>
        <v>178</v>
      </c>
      <c r="G1573" s="44">
        <f t="shared" si="159"/>
        <v>0.9761367203795952</v>
      </c>
      <c r="H1573" s="44">
        <f>'x calcs'!J645</f>
        <v>3.2963960470030536</v>
      </c>
      <c r="I1573" s="43">
        <f t="shared" si="152"/>
        <v>2.1111070528515827</v>
      </c>
      <c r="J1573" s="43">
        <f t="shared" si="153"/>
        <v>0.97214640393616747</v>
      </c>
      <c r="K1573" s="43">
        <f>PCE!B525</f>
        <v>7097.1</v>
      </c>
      <c r="L1573" s="43">
        <f>y!B537</f>
        <v>9001.2999999999993</v>
      </c>
      <c r="M1573" s="43">
        <v>1</v>
      </c>
      <c r="N1573" s="48">
        <f t="shared" si="155"/>
        <v>0.78845277904302724</v>
      </c>
      <c r="O1573" s="46">
        <f>Shiller!B1574/Shiller!C1574</f>
        <v>78.949012109623965</v>
      </c>
      <c r="P1573" s="44">
        <f t="shared" si="156"/>
        <v>-2.3863279620404798E-2</v>
      </c>
      <c r="Q1573" s="161">
        <f t="shared" si="157"/>
        <v>-3.8385639169153274</v>
      </c>
      <c r="R1573" s="43">
        <f>SS!I646</f>
        <v>5</v>
      </c>
      <c r="S1573" s="43">
        <f t="shared" si="158"/>
        <v>5</v>
      </c>
      <c r="T1573" s="46">
        <f t="shared" si="154"/>
        <v>-1.186491077429338</v>
      </c>
      <c r="U1573" s="43">
        <v>13.672590020662545</v>
      </c>
      <c r="V1573" s="43"/>
    </row>
    <row r="1574" spans="1:22" ht="15.75" x14ac:dyDescent="0.25">
      <c r="A1574" s="43">
        <f t="shared" si="161"/>
        <v>2001</v>
      </c>
      <c r="B1574" s="43">
        <f t="shared" si="162"/>
        <v>7</v>
      </c>
      <c r="C1574" s="46">
        <f>Shiller!B1575</f>
        <v>1204.45</v>
      </c>
      <c r="D1574" s="44">
        <f>Shiller!C1575/12</f>
        <v>1.308888888888889</v>
      </c>
      <c r="E1574" s="47">
        <f t="shared" si="160"/>
        <v>1.0867108546547294E-3</v>
      </c>
      <c r="F1574" s="46">
        <f>Shiller!E1575</f>
        <v>177.5</v>
      </c>
      <c r="G1574" s="44">
        <f t="shared" si="159"/>
        <v>0.97954160728040918</v>
      </c>
      <c r="H1574" s="44">
        <f>'x calcs'!J646</f>
        <v>3.3099412915851318</v>
      </c>
      <c r="I1574" s="43">
        <f t="shared" ref="I1574:I1637" si="163">C1574/(F1574*H1574)</f>
        <v>2.05007678537019</v>
      </c>
      <c r="J1574" s="43">
        <f t="shared" ref="J1574:J1637" si="164">E1574+I1575/I1574</f>
        <v>0.97914084592085426</v>
      </c>
      <c r="K1574" s="43">
        <f>PCE!B526</f>
        <v>7109.2</v>
      </c>
      <c r="L1574" s="43">
        <f>y!B538</f>
        <v>8999.7000000000007</v>
      </c>
      <c r="M1574" s="43">
        <v>1</v>
      </c>
      <c r="N1574" s="48">
        <f t="shared" si="155"/>
        <v>0.78993744235918961</v>
      </c>
      <c r="O1574" s="46">
        <f>Shiller!B1575/Shiller!C1575</f>
        <v>76.683998302207129</v>
      </c>
      <c r="P1574" s="44">
        <f t="shared" si="156"/>
        <v>-2.0458392719590823E-2</v>
      </c>
      <c r="Q1574" s="161">
        <f t="shared" si="157"/>
        <v>-2.8589091696932729</v>
      </c>
      <c r="R1574" s="43">
        <f>SS!I647</f>
        <v>5</v>
      </c>
      <c r="S1574" s="43">
        <f t="shared" si="158"/>
        <v>5</v>
      </c>
      <c r="T1574" s="46">
        <f t="shared" si="154"/>
        <v>-1.186491077429338</v>
      </c>
      <c r="U1574" s="43">
        <v>24.415074154087968</v>
      </c>
      <c r="V1574" s="43"/>
    </row>
    <row r="1575" spans="1:22" ht="15.75" x14ac:dyDescent="0.25">
      <c r="A1575" s="43">
        <f t="shared" si="161"/>
        <v>2001</v>
      </c>
      <c r="B1575" s="43">
        <f t="shared" si="162"/>
        <v>8</v>
      </c>
      <c r="C1575" s="46">
        <f>Shiller!B1576</f>
        <v>1178.5</v>
      </c>
      <c r="D1575" s="44">
        <f>Shiller!C1576/12</f>
        <v>1.3102777777777777</v>
      </c>
      <c r="E1575" s="47">
        <f t="shared" si="160"/>
        <v>1.1118182246735492E-3</v>
      </c>
      <c r="F1575" s="46">
        <f>Shiller!E1576</f>
        <v>177.5</v>
      </c>
      <c r="G1575" s="44">
        <f t="shared" si="159"/>
        <v>0.88354956823770148</v>
      </c>
      <c r="H1575" s="44">
        <f>'x calcs'!J647</f>
        <v>3.3112975524755099</v>
      </c>
      <c r="I1575" s="43">
        <f t="shared" si="163"/>
        <v>2.005086077134536</v>
      </c>
      <c r="J1575" s="43">
        <f t="shared" si="164"/>
        <v>0.88318813415043818</v>
      </c>
      <c r="K1575" s="43">
        <f>PCE!B527</f>
        <v>7146.1</v>
      </c>
      <c r="L1575" s="43">
        <f>y!B539</f>
        <v>8993.5</v>
      </c>
      <c r="M1575" s="43">
        <v>1</v>
      </c>
      <c r="N1575" s="48">
        <f t="shared" si="155"/>
        <v>0.79458497803969541</v>
      </c>
      <c r="O1575" s="46">
        <f>Shiller!B1576/Shiller!C1576</f>
        <v>74.952300190799235</v>
      </c>
      <c r="P1575" s="44">
        <f t="shared" si="156"/>
        <v>-0.11645043176229852</v>
      </c>
      <c r="Q1575" s="161">
        <f t="shared" si="157"/>
        <v>-1.366324485550835</v>
      </c>
      <c r="R1575" s="43">
        <f>SS!I648</f>
        <v>5</v>
      </c>
      <c r="S1575" s="43">
        <f t="shared" si="158"/>
        <v>5</v>
      </c>
      <c r="T1575" s="46">
        <f t="shared" si="154"/>
        <v>-1.186491077429338</v>
      </c>
      <c r="U1575" s="43">
        <v>24.415074154087968</v>
      </c>
      <c r="V1575" s="43"/>
    </row>
    <row r="1576" spans="1:22" ht="15.75" x14ac:dyDescent="0.25">
      <c r="A1576" s="43">
        <f t="shared" si="161"/>
        <v>2001</v>
      </c>
      <c r="B1576" s="43">
        <f t="shared" si="162"/>
        <v>9</v>
      </c>
      <c r="C1576" s="46">
        <f>Shiller!B1577</f>
        <v>1044.6400000000001</v>
      </c>
      <c r="D1576" s="44">
        <f>Shiller!C1577/12</f>
        <v>1.3116666666666668</v>
      </c>
      <c r="E1576" s="47">
        <f t="shared" si="160"/>
        <v>1.2556159697758717E-3</v>
      </c>
      <c r="F1576" s="46">
        <f>Shiller!E1577</f>
        <v>178.3</v>
      </c>
      <c r="G1576" s="44">
        <f t="shared" si="159"/>
        <v>1.0353200607528583</v>
      </c>
      <c r="H1576" s="44">
        <f>'x calcs'!J648</f>
        <v>3.3126543690988877</v>
      </c>
      <c r="I1576" s="43">
        <f t="shared" si="163"/>
        <v>1.768638940032875</v>
      </c>
      <c r="J1576" s="43">
        <f t="shared" si="164"/>
        <v>1.0348965225046749</v>
      </c>
      <c r="K1576" s="43">
        <f>PCE!B528</f>
        <v>7054.8</v>
      </c>
      <c r="L1576" s="43">
        <f>y!B540</f>
        <v>8978.9</v>
      </c>
      <c r="M1576" s="43">
        <v>1</v>
      </c>
      <c r="N1576" s="48">
        <f t="shared" si="155"/>
        <v>0.78570871710343138</v>
      </c>
      <c r="O1576" s="46">
        <f>Shiller!B1577/Shiller!C1577</f>
        <v>66.36848792884372</v>
      </c>
      <c r="P1576" s="44">
        <f t="shared" si="156"/>
        <v>3.5320060752858318E-2</v>
      </c>
      <c r="Q1576" s="161">
        <f t="shared" si="157"/>
        <v>-0.72397043540007444</v>
      </c>
      <c r="R1576" s="43">
        <f>SS!I649</f>
        <v>5</v>
      </c>
      <c r="S1576" s="43">
        <f t="shared" si="158"/>
        <v>5</v>
      </c>
      <c r="T1576" s="46">
        <f t="shared" ref="T1576:T1639" si="165">INDEX($Y$1068:$Y$1072,R1576)</f>
        <v>-1.186491077429338</v>
      </c>
      <c r="U1576" s="43">
        <v>24.415074154087968</v>
      </c>
      <c r="V1576" s="43"/>
    </row>
    <row r="1577" spans="1:22" ht="15.75" x14ac:dyDescent="0.25">
      <c r="A1577" s="43">
        <f t="shared" si="161"/>
        <v>2001</v>
      </c>
      <c r="B1577" s="43">
        <f t="shared" si="162"/>
        <v>10</v>
      </c>
      <c r="C1577" s="46">
        <f>Shiller!B1578</f>
        <v>1076.5899999999999</v>
      </c>
      <c r="D1577" s="44">
        <f>Shiller!C1578/12</f>
        <v>1.3116666666666668</v>
      </c>
      <c r="E1577" s="47">
        <f t="shared" si="160"/>
        <v>1.2183530096570346E-3</v>
      </c>
      <c r="F1577" s="46">
        <f>Shiller!E1578</f>
        <v>177.7</v>
      </c>
      <c r="G1577" s="44">
        <f t="shared" si="159"/>
        <v>1.0523059486482016</v>
      </c>
      <c r="H1577" s="44">
        <f>'x calcs'!J649</f>
        <v>3.3140117416829789</v>
      </c>
      <c r="I1577" s="43">
        <f t="shared" si="163"/>
        <v>1.8281375573085037</v>
      </c>
      <c r="J1577" s="43">
        <f t="shared" si="164"/>
        <v>1.0482533622176169</v>
      </c>
      <c r="K1577" s="43">
        <f>PCE!B529</f>
        <v>7250.2</v>
      </c>
      <c r="L1577" s="43">
        <f>y!B541</f>
        <v>9009</v>
      </c>
      <c r="M1577" s="43">
        <v>1</v>
      </c>
      <c r="N1577" s="48">
        <f t="shared" ref="N1577:N1640" si="166">K1577/L1577</f>
        <v>0.80477300477300473</v>
      </c>
      <c r="O1577" s="46">
        <f>Shiller!B1578/Shiller!C1578</f>
        <v>68.398348157560335</v>
      </c>
      <c r="P1577" s="44">
        <f t="shared" ref="P1577:P1640" si="167">G1577-1</f>
        <v>5.2305948648201595E-2</v>
      </c>
      <c r="Q1577" s="161">
        <f t="shared" ref="Q1577:Q1640" si="168">1200*SUMPRODUCT(M1577:O1577,$X$1093:$Z$1093)</f>
        <v>2.7157354358234991</v>
      </c>
      <c r="R1577" s="43">
        <f>SS!I650</f>
        <v>5</v>
      </c>
      <c r="S1577" s="43">
        <f t="shared" ref="S1577:S1640" si="169">R1578</f>
        <v>5</v>
      </c>
      <c r="T1577" s="46">
        <f t="shared" si="165"/>
        <v>-1.186491077429338</v>
      </c>
      <c r="U1577" s="43">
        <v>24.415074154087968</v>
      </c>
      <c r="V1577" s="43"/>
    </row>
    <row r="1578" spans="1:22" ht="15.75" x14ac:dyDescent="0.25">
      <c r="A1578" s="43">
        <f t="shared" si="161"/>
        <v>2001</v>
      </c>
      <c r="B1578" s="43">
        <f t="shared" si="162"/>
        <v>11</v>
      </c>
      <c r="C1578" s="46">
        <f>Shiller!B1579</f>
        <v>1129.68</v>
      </c>
      <c r="D1578" s="44">
        <f>Shiller!C1579/12</f>
        <v>1.3116666666666668</v>
      </c>
      <c r="E1578" s="47">
        <f t="shared" si="160"/>
        <v>1.1610957675329888E-3</v>
      </c>
      <c r="F1578" s="46">
        <f>Shiller!E1579</f>
        <v>177.4</v>
      </c>
      <c r="G1578" s="44">
        <f t="shared" si="159"/>
        <v>1.0186754886129088</v>
      </c>
      <c r="H1578" s="44">
        <f>'x calcs'!J650</f>
        <v>3.3268387425922432</v>
      </c>
      <c r="I1578" s="43">
        <f t="shared" si="163"/>
        <v>1.9141240241499267</v>
      </c>
      <c r="J1578" s="43">
        <f t="shared" si="164"/>
        <v>1.0147523474413451</v>
      </c>
      <c r="K1578" s="43">
        <f>PCE!B530</f>
        <v>7209.6</v>
      </c>
      <c r="L1578" s="43">
        <f>y!B542</f>
        <v>9015.7999999999993</v>
      </c>
      <c r="M1578" s="43">
        <v>1</v>
      </c>
      <c r="N1578" s="48">
        <f t="shared" si="166"/>
        <v>0.79966281417067819</v>
      </c>
      <c r="O1578" s="46">
        <f>Shiller!B1579/Shiller!C1579</f>
        <v>71.7712833545108</v>
      </c>
      <c r="P1578" s="44">
        <f t="shared" si="167"/>
        <v>1.8675488612908797E-2</v>
      </c>
      <c r="Q1578" s="161">
        <f t="shared" si="168"/>
        <v>0.64309275016309475</v>
      </c>
      <c r="R1578" s="43">
        <f>SS!I651</f>
        <v>5</v>
      </c>
      <c r="S1578" s="43">
        <f t="shared" si="169"/>
        <v>5</v>
      </c>
      <c r="T1578" s="46">
        <f t="shared" si="165"/>
        <v>-1.186491077429338</v>
      </c>
      <c r="U1578" s="43">
        <v>24.415074154087968</v>
      </c>
      <c r="V1578" s="43"/>
    </row>
    <row r="1579" spans="1:22" ht="15.75" x14ac:dyDescent="0.25">
      <c r="A1579" s="43">
        <f t="shared" si="161"/>
        <v>2001</v>
      </c>
      <c r="B1579" s="43">
        <f t="shared" si="162"/>
        <v>12</v>
      </c>
      <c r="C1579" s="46">
        <f>Shiller!B1580</f>
        <v>1144.93</v>
      </c>
      <c r="D1579" s="44">
        <f>Shiller!C1580/12</f>
        <v>1.3116666666666668</v>
      </c>
      <c r="E1579" s="47">
        <f t="shared" si="160"/>
        <v>1.1456304461116983E-3</v>
      </c>
      <c r="F1579" s="46">
        <f>Shiller!E1580</f>
        <v>176.7</v>
      </c>
      <c r="G1579" s="44">
        <f t="shared" si="159"/>
        <v>0.9947738078926277</v>
      </c>
      <c r="H1579" s="44">
        <f>'x calcs'!J651</f>
        <v>3.3397153908670423</v>
      </c>
      <c r="I1579" s="43">
        <f t="shared" si="163"/>
        <v>1.9401393654970382</v>
      </c>
      <c r="J1579" s="43">
        <f t="shared" si="164"/>
        <v>0.99094276271078463</v>
      </c>
      <c r="K1579" s="43">
        <f>PCE!B531</f>
        <v>7190</v>
      </c>
      <c r="L1579" s="43">
        <f>y!B543</f>
        <v>9024.7999999999993</v>
      </c>
      <c r="M1579" s="43">
        <v>1</v>
      </c>
      <c r="N1579" s="48">
        <f t="shared" si="166"/>
        <v>0.79669355553585686</v>
      </c>
      <c r="O1579" s="46">
        <f>Shiller!B1580/Shiller!C1580</f>
        <v>72.740152477763658</v>
      </c>
      <c r="P1579" s="44">
        <f t="shared" si="167"/>
        <v>-5.2261921073722961E-3</v>
      </c>
      <c r="Q1579" s="161">
        <f t="shared" si="168"/>
        <v>-0.27011431752919646</v>
      </c>
      <c r="R1579" s="43">
        <f>SS!I652</f>
        <v>5</v>
      </c>
      <c r="S1579" s="43">
        <f t="shared" si="169"/>
        <v>5</v>
      </c>
      <c r="T1579" s="46">
        <f t="shared" si="165"/>
        <v>-1.186491077429338</v>
      </c>
      <c r="U1579" s="43">
        <v>24.415074154087968</v>
      </c>
      <c r="V1579" s="43"/>
    </row>
    <row r="1580" spans="1:22" ht="15.75" x14ac:dyDescent="0.25">
      <c r="A1580" s="43">
        <f t="shared" si="161"/>
        <v>2002</v>
      </c>
      <c r="B1580" s="43">
        <f t="shared" si="162"/>
        <v>1</v>
      </c>
      <c r="C1580" s="46">
        <f>Shiller!B1581</f>
        <v>1140.21</v>
      </c>
      <c r="D1580" s="44">
        <f>Shiller!C1581/12</f>
        <v>1.3113888888888889</v>
      </c>
      <c r="E1580" s="47">
        <f t="shared" si="160"/>
        <v>1.1501292646871092E-3</v>
      </c>
      <c r="F1580" s="46">
        <f>Shiller!E1581</f>
        <v>177.1</v>
      </c>
      <c r="G1580" s="44">
        <f t="shared" si="159"/>
        <v>0.96267182574455235</v>
      </c>
      <c r="H1580" s="44">
        <f>'x calcs'!J652</f>
        <v>3.3526418786692793</v>
      </c>
      <c r="I1580" s="43">
        <f t="shared" si="163"/>
        <v>1.9203443801627706</v>
      </c>
      <c r="J1580" s="43">
        <f t="shared" si="164"/>
        <v>0.95653249391787376</v>
      </c>
      <c r="K1580" s="43">
        <f>PCE!B532</f>
        <v>7217.7</v>
      </c>
      <c r="L1580" s="43">
        <f>y!B544</f>
        <v>9047.7999999999993</v>
      </c>
      <c r="M1580" s="43">
        <v>1</v>
      </c>
      <c r="N1580" s="48">
        <f t="shared" si="166"/>
        <v>0.79772983487698668</v>
      </c>
      <c r="O1580" s="46">
        <f>Shiller!B1581/Shiller!C1581</f>
        <v>72.455623808515142</v>
      </c>
      <c r="P1580" s="44">
        <f t="shared" si="167"/>
        <v>-3.7328174255447655E-2</v>
      </c>
      <c r="Q1580" s="161">
        <f t="shared" si="168"/>
        <v>3.2849738561682718E-2</v>
      </c>
      <c r="R1580" s="43">
        <f>SS!I653</f>
        <v>5</v>
      </c>
      <c r="S1580" s="43">
        <f t="shared" si="169"/>
        <v>5</v>
      </c>
      <c r="T1580" s="46">
        <f t="shared" si="165"/>
        <v>-1.186491077429338</v>
      </c>
      <c r="U1580" s="43">
        <v>12.870557573180474</v>
      </c>
      <c r="V1580" s="43"/>
    </row>
    <row r="1581" spans="1:22" ht="15.75" x14ac:dyDescent="0.25">
      <c r="A1581" s="43">
        <f t="shared" si="161"/>
        <v>2002</v>
      </c>
      <c r="B1581" s="43">
        <f t="shared" si="162"/>
        <v>2</v>
      </c>
      <c r="C1581" s="46">
        <f>Shiller!B1582</f>
        <v>1100.67</v>
      </c>
      <c r="D1581" s="44">
        <f>Shiller!C1582/12</f>
        <v>1.3111111111111111</v>
      </c>
      <c r="E1581" s="47">
        <f t="shared" si="160"/>
        <v>1.1911936466980212E-3</v>
      </c>
      <c r="F1581" s="46">
        <f>Shiller!E1582</f>
        <v>177.8</v>
      </c>
      <c r="G1581" s="44">
        <f t="shared" si="159"/>
        <v>1.0435899469462186</v>
      </c>
      <c r="H1581" s="44">
        <f>'x calcs'!J653</f>
        <v>3.3741861124239407</v>
      </c>
      <c r="I1581" s="43">
        <f t="shared" si="163"/>
        <v>1.8346631548683658</v>
      </c>
      <c r="J1581" s="43">
        <f t="shared" si="164"/>
        <v>1.0369342137832012</v>
      </c>
      <c r="K1581" s="43">
        <f>PCE!B533</f>
        <v>7259.7</v>
      </c>
      <c r="L1581" s="43">
        <f>y!B545</f>
        <v>9057.7000000000007</v>
      </c>
      <c r="M1581" s="43">
        <v>1</v>
      </c>
      <c r="N1581" s="48">
        <f t="shared" si="166"/>
        <v>0.80149486072623288</v>
      </c>
      <c r="O1581" s="46">
        <f>Shiller!B1582/Shiller!C1582</f>
        <v>69.957838983050848</v>
      </c>
      <c r="P1581" s="44">
        <f t="shared" si="167"/>
        <v>4.358994694621865E-2</v>
      </c>
      <c r="Q1581" s="161">
        <f t="shared" si="168"/>
        <v>1.5636415042917184</v>
      </c>
      <c r="R1581" s="43">
        <f>SS!I654</f>
        <v>5</v>
      </c>
      <c r="S1581" s="43">
        <f t="shared" si="169"/>
        <v>5</v>
      </c>
      <c r="T1581" s="46">
        <f t="shared" si="165"/>
        <v>-1.186491077429338</v>
      </c>
      <c r="U1581" s="43">
        <v>12.870557573180474</v>
      </c>
      <c r="V1581" s="43"/>
    </row>
    <row r="1582" spans="1:22" ht="15.75" x14ac:dyDescent="0.25">
      <c r="A1582" s="43">
        <f t="shared" si="161"/>
        <v>2002</v>
      </c>
      <c r="B1582" s="43">
        <f t="shared" si="162"/>
        <v>3</v>
      </c>
      <c r="C1582" s="46">
        <f>Shiller!B1583</f>
        <v>1153.79</v>
      </c>
      <c r="D1582" s="44">
        <f>Shiller!C1583/12</f>
        <v>1.3108333333333333</v>
      </c>
      <c r="E1582" s="47">
        <f t="shared" si="160"/>
        <v>1.136110846283408E-3</v>
      </c>
      <c r="F1582" s="46">
        <f>Shiller!E1583</f>
        <v>178.8</v>
      </c>
      <c r="G1582" s="44">
        <f t="shared" si="159"/>
        <v>0.959495725430211</v>
      </c>
      <c r="H1582" s="44">
        <f>'x calcs'!J654</f>
        <v>3.3958687904338709</v>
      </c>
      <c r="I1582" s="43">
        <f t="shared" si="163"/>
        <v>1.9002395569565265</v>
      </c>
      <c r="J1582" s="43">
        <f t="shared" si="164"/>
        <v>0.95337658354838073</v>
      </c>
      <c r="K1582" s="43">
        <f>PCE!B534</f>
        <v>7276.7</v>
      </c>
      <c r="L1582" s="43">
        <f>y!B546</f>
        <v>9067.7000000000007</v>
      </c>
      <c r="M1582" s="43">
        <v>1</v>
      </c>
      <c r="N1582" s="48">
        <f t="shared" si="166"/>
        <v>0.80248574610981827</v>
      </c>
      <c r="O1582" s="46">
        <f>Shiller!B1583/Shiller!C1583</f>
        <v>73.349650349650346</v>
      </c>
      <c r="P1582" s="44">
        <f t="shared" si="167"/>
        <v>-4.0504274569789001E-2</v>
      </c>
      <c r="Q1582" s="161">
        <f t="shared" si="168"/>
        <v>0.77707296518846058</v>
      </c>
      <c r="R1582" s="43">
        <f>SS!I655</f>
        <v>5</v>
      </c>
      <c r="S1582" s="43">
        <f t="shared" si="169"/>
        <v>5</v>
      </c>
      <c r="T1582" s="46">
        <f t="shared" si="165"/>
        <v>-1.186491077429338</v>
      </c>
      <c r="U1582" s="43">
        <v>12.870557573180474</v>
      </c>
      <c r="V1582" s="43"/>
    </row>
    <row r="1583" spans="1:22" ht="15.75" x14ac:dyDescent="0.25">
      <c r="A1583" s="43">
        <f t="shared" si="161"/>
        <v>2002</v>
      </c>
      <c r="B1583" s="43">
        <f t="shared" si="162"/>
        <v>4</v>
      </c>
      <c r="C1583" s="46">
        <f>Shiller!B1584</f>
        <v>1111.93</v>
      </c>
      <c r="D1583" s="44">
        <f>Shiller!C1584/12</f>
        <v>1.3191666666666666</v>
      </c>
      <c r="E1583" s="47">
        <f t="shared" si="160"/>
        <v>1.1863756411524705E-3</v>
      </c>
      <c r="F1583" s="46">
        <f>Shiller!E1584</f>
        <v>179.8</v>
      </c>
      <c r="G1583" s="44">
        <f t="shared" si="159"/>
        <v>0.97179603632123113</v>
      </c>
      <c r="H1583" s="44">
        <f>'x calcs'!J655</f>
        <v>3.4176908023483392</v>
      </c>
      <c r="I1583" s="43">
        <f t="shared" si="163"/>
        <v>1.8094850139635068</v>
      </c>
      <c r="J1583" s="43">
        <f t="shared" si="164"/>
        <v>0.96961615184341277</v>
      </c>
      <c r="K1583" s="43">
        <f>PCE!B535</f>
        <v>7345.6</v>
      </c>
      <c r="L1583" s="43">
        <f>y!B547</f>
        <v>9115.7999999999993</v>
      </c>
      <c r="M1583" s="43">
        <v>1</v>
      </c>
      <c r="N1583" s="48">
        <f t="shared" si="166"/>
        <v>0.80580969306040073</v>
      </c>
      <c r="O1583" s="46">
        <f>Shiller!B1584/Shiller!C1584</f>
        <v>70.241945672773213</v>
      </c>
      <c r="P1583" s="44">
        <f t="shared" si="167"/>
        <v>-2.8203963678768873E-2</v>
      </c>
      <c r="Q1583" s="161">
        <f t="shared" si="168"/>
        <v>2.3936503603755348</v>
      </c>
      <c r="R1583" s="43">
        <f>SS!I656</f>
        <v>5</v>
      </c>
      <c r="S1583" s="43">
        <f t="shared" si="169"/>
        <v>5</v>
      </c>
      <c r="T1583" s="46">
        <f t="shared" si="165"/>
        <v>-1.186491077429338</v>
      </c>
      <c r="U1583" s="43">
        <v>12.870557573180474</v>
      </c>
      <c r="V1583" s="43"/>
    </row>
    <row r="1584" spans="1:22" ht="15.75" x14ac:dyDescent="0.25">
      <c r="A1584" s="43">
        <f t="shared" si="161"/>
        <v>2002</v>
      </c>
      <c r="B1584" s="43">
        <f t="shared" si="162"/>
        <v>5</v>
      </c>
      <c r="C1584" s="46">
        <f>Shiller!B1585</f>
        <v>1079.25</v>
      </c>
      <c r="D1584" s="44">
        <f>Shiller!C1585/12</f>
        <v>1.3274999999999999</v>
      </c>
      <c r="E1584" s="47">
        <f t="shared" si="160"/>
        <v>1.2300208478109797E-3</v>
      </c>
      <c r="F1584" s="46">
        <f>Shiller!E1585</f>
        <v>179.8</v>
      </c>
      <c r="G1584" s="44">
        <f t="shared" si="159"/>
        <v>0.94026763253412227</v>
      </c>
      <c r="H1584" s="44">
        <f>'x calcs'!J656</f>
        <v>3.4253838445421039</v>
      </c>
      <c r="I1584" s="43">
        <f t="shared" si="163"/>
        <v>1.7523591671140228</v>
      </c>
      <c r="J1584" s="43">
        <f t="shared" si="164"/>
        <v>0.93815865546875021</v>
      </c>
      <c r="K1584" s="43">
        <f>PCE!B536</f>
        <v>7321.8</v>
      </c>
      <c r="L1584" s="43">
        <f>y!B548</f>
        <v>9136.2999999999993</v>
      </c>
      <c r="M1584" s="43">
        <v>1</v>
      </c>
      <c r="N1584" s="48">
        <f t="shared" si="166"/>
        <v>0.80139662664317068</v>
      </c>
      <c r="O1584" s="46">
        <f>Shiller!B1585/Shiller!C1585</f>
        <v>67.749529190207156</v>
      </c>
      <c r="P1584" s="44">
        <f t="shared" si="167"/>
        <v>-5.9732367465877734E-2</v>
      </c>
      <c r="Q1584" s="161">
        <f t="shared" si="168"/>
        <v>2.1915345978055099</v>
      </c>
      <c r="R1584" s="43">
        <f>SS!I657</f>
        <v>5</v>
      </c>
      <c r="S1584" s="43">
        <f t="shared" si="169"/>
        <v>4</v>
      </c>
      <c r="T1584" s="46">
        <f t="shared" si="165"/>
        <v>-1.186491077429338</v>
      </c>
      <c r="U1584" s="43">
        <v>12.870557573180474</v>
      </c>
      <c r="V1584" s="43"/>
    </row>
    <row r="1585" spans="1:22" ht="15.75" x14ac:dyDescent="0.25">
      <c r="A1585" s="43">
        <f t="shared" si="161"/>
        <v>2002</v>
      </c>
      <c r="B1585" s="43">
        <f t="shared" si="162"/>
        <v>6</v>
      </c>
      <c r="C1585" s="46">
        <f>Shiller!B1586</f>
        <v>1014.02</v>
      </c>
      <c r="D1585" s="44">
        <f>Shiller!C1586/12</f>
        <v>1.3358333333333334</v>
      </c>
      <c r="E1585" s="47">
        <f t="shared" si="160"/>
        <v>1.3173638915734733E-3</v>
      </c>
      <c r="F1585" s="46">
        <f>Shiller!E1586</f>
        <v>179.9</v>
      </c>
      <c r="G1585" s="44">
        <f t="shared" si="159"/>
        <v>0.89142462861319149</v>
      </c>
      <c r="H1585" s="44">
        <f>'x calcs'!J657</f>
        <v>3.4330942033691212</v>
      </c>
      <c r="I1585" s="43">
        <f t="shared" si="163"/>
        <v>1.6418354818096277</v>
      </c>
      <c r="J1585" s="43">
        <f t="shared" si="164"/>
        <v>0.88942554382291594</v>
      </c>
      <c r="K1585" s="43">
        <f>PCE!B537</f>
        <v>7366.1</v>
      </c>
      <c r="L1585" s="43">
        <f>y!B549</f>
        <v>9167.6</v>
      </c>
      <c r="M1585" s="43">
        <v>1</v>
      </c>
      <c r="N1585" s="48">
        <f t="shared" si="166"/>
        <v>0.80349273528513465</v>
      </c>
      <c r="O1585" s="46">
        <f>Shiller!B1586/Shiller!C1586</f>
        <v>63.257641921397372</v>
      </c>
      <c r="P1585" s="44">
        <f t="shared" si="167"/>
        <v>-0.10857537138680851</v>
      </c>
      <c r="Q1585" s="161">
        <f t="shared" si="168"/>
        <v>3.9547771038528827</v>
      </c>
      <c r="R1585" s="43">
        <f>SS!I658</f>
        <v>4</v>
      </c>
      <c r="S1585" s="43">
        <f t="shared" si="169"/>
        <v>4</v>
      </c>
      <c r="T1585" s="46">
        <f t="shared" si="165"/>
        <v>2.0992111000747795</v>
      </c>
      <c r="U1585" s="43">
        <v>12.870557573180474</v>
      </c>
      <c r="V1585" s="43"/>
    </row>
    <row r="1586" spans="1:22" ht="15.75" x14ac:dyDescent="0.25">
      <c r="A1586" s="43">
        <f t="shared" si="161"/>
        <v>2002</v>
      </c>
      <c r="B1586" s="43">
        <f t="shared" si="162"/>
        <v>7</v>
      </c>
      <c r="C1586" s="46">
        <f>Shiller!B1587</f>
        <v>903.59</v>
      </c>
      <c r="D1586" s="44">
        <f>Shiller!C1587/12</f>
        <v>1.3291666666666666</v>
      </c>
      <c r="E1586" s="47">
        <f t="shared" si="160"/>
        <v>1.4709842590850568E-3</v>
      </c>
      <c r="F1586" s="46">
        <f>Shiller!E1587</f>
        <v>180.1</v>
      </c>
      <c r="G1586" s="44">
        <f t="shared" si="159"/>
        <v>1.0080336401026548</v>
      </c>
      <c r="H1586" s="44">
        <f>'x calcs'!J658</f>
        <v>3.4408219178082216</v>
      </c>
      <c r="I1586" s="43">
        <f t="shared" si="163"/>
        <v>1.4581275214966471</v>
      </c>
      <c r="J1586" s="43">
        <f t="shared" si="164"/>
        <v>1.0055764041022106</v>
      </c>
      <c r="K1586" s="43">
        <f>PCE!B538</f>
        <v>7424.2</v>
      </c>
      <c r="L1586" s="43">
        <f>y!B550</f>
        <v>9159.7000000000007</v>
      </c>
      <c r="M1586" s="43">
        <v>1</v>
      </c>
      <c r="N1586" s="48">
        <f t="shared" si="166"/>
        <v>0.81052872910684837</v>
      </c>
      <c r="O1586" s="46">
        <f>Shiller!B1587/Shiller!C1587</f>
        <v>56.651410658307213</v>
      </c>
      <c r="P1586" s="44">
        <f t="shared" si="167"/>
        <v>8.0336401026548376E-3</v>
      </c>
      <c r="Q1586" s="161">
        <f t="shared" si="168"/>
        <v>7.3848976835915137</v>
      </c>
      <c r="R1586" s="43">
        <f>SS!I659</f>
        <v>4</v>
      </c>
      <c r="S1586" s="43">
        <f t="shared" si="169"/>
        <v>4</v>
      </c>
      <c r="T1586" s="46">
        <f t="shared" si="165"/>
        <v>2.0992111000747795</v>
      </c>
      <c r="U1586" s="43">
        <v>23.753870882934326</v>
      </c>
      <c r="V1586" s="43"/>
    </row>
    <row r="1587" spans="1:22" ht="15.75" x14ac:dyDescent="0.25">
      <c r="A1587" s="43">
        <f t="shared" si="161"/>
        <v>2002</v>
      </c>
      <c r="B1587" s="43">
        <f t="shared" si="162"/>
        <v>8</v>
      </c>
      <c r="C1587" s="46">
        <f>Shiller!B1588</f>
        <v>912.55</v>
      </c>
      <c r="D1587" s="44">
        <f>Shiller!C1588/12</f>
        <v>1.3225</v>
      </c>
      <c r="E1587" s="47">
        <f t="shared" si="160"/>
        <v>1.4492356583200921E-3</v>
      </c>
      <c r="F1587" s="46">
        <f>Shiller!E1588</f>
        <v>180.7</v>
      </c>
      <c r="G1587" s="44">
        <f t="shared" si="159"/>
        <v>0.95084558751189285</v>
      </c>
      <c r="H1587" s="44">
        <f>'x calcs'!J659</f>
        <v>3.449242260254811</v>
      </c>
      <c r="I1587" s="43">
        <f t="shared" si="163"/>
        <v>1.464113747157207</v>
      </c>
      <c r="J1587" s="43">
        <f t="shared" si="164"/>
        <v>0.94852790675856735</v>
      </c>
      <c r="K1587" s="43">
        <f>PCE!B539</f>
        <v>7449</v>
      </c>
      <c r="L1587" s="43">
        <f>y!B551</f>
        <v>9171.9</v>
      </c>
      <c r="M1587" s="43">
        <v>1</v>
      </c>
      <c r="N1587" s="48">
        <f t="shared" si="166"/>
        <v>0.81215451542210448</v>
      </c>
      <c r="O1587" s="46">
        <f>Shiller!B1588/Shiller!C1588</f>
        <v>57.501575299306872</v>
      </c>
      <c r="P1587" s="44">
        <f t="shared" si="167"/>
        <v>-4.9154412488107146E-2</v>
      </c>
      <c r="Q1587" s="161">
        <f t="shared" si="168"/>
        <v>7.4793469818998668</v>
      </c>
      <c r="R1587" s="43">
        <f>SS!I660</f>
        <v>4</v>
      </c>
      <c r="S1587" s="43">
        <f t="shared" si="169"/>
        <v>3</v>
      </c>
      <c r="T1587" s="46">
        <f t="shared" si="165"/>
        <v>2.0992111000747795</v>
      </c>
      <c r="U1587" s="43">
        <v>23.753870882934326</v>
      </c>
      <c r="V1587" s="43"/>
    </row>
    <row r="1588" spans="1:22" ht="15.75" x14ac:dyDescent="0.25">
      <c r="A1588" s="43">
        <f t="shared" si="161"/>
        <v>2002</v>
      </c>
      <c r="B1588" s="43">
        <f t="shared" si="162"/>
        <v>9</v>
      </c>
      <c r="C1588" s="46">
        <f>Shiller!B1589</f>
        <v>867.81</v>
      </c>
      <c r="D1588" s="44">
        <f>Shiller!C1589/12</f>
        <v>1.3158333333333332</v>
      </c>
      <c r="E1588" s="47">
        <f t="shared" si="160"/>
        <v>1.5162689221526985E-3</v>
      </c>
      <c r="F1588" s="46">
        <f>Shiller!E1589</f>
        <v>181</v>
      </c>
      <c r="G1588" s="44">
        <f t="shared" si="159"/>
        <v>0.98469902795446407</v>
      </c>
      <c r="H1588" s="44">
        <f>'x calcs'!J660</f>
        <v>3.4576832088730103</v>
      </c>
      <c r="I1588" s="43">
        <f t="shared" si="163"/>
        <v>1.3866309019972509</v>
      </c>
      <c r="J1588" s="43">
        <f t="shared" si="164"/>
        <v>0.98229886731221827</v>
      </c>
      <c r="K1588" s="43">
        <f>PCE!B540</f>
        <v>7426.1</v>
      </c>
      <c r="L1588" s="43">
        <f>y!B552</f>
        <v>9190.2999999999993</v>
      </c>
      <c r="M1588" s="43">
        <v>1</v>
      </c>
      <c r="N1588" s="48">
        <f t="shared" si="166"/>
        <v>0.80803673438299084</v>
      </c>
      <c r="O1588" s="46">
        <f>Shiller!B1589/Shiller!C1589</f>
        <v>54.959468017732739</v>
      </c>
      <c r="P1588" s="44">
        <f t="shared" si="167"/>
        <v>-1.5300972045535932E-2</v>
      </c>
      <c r="Q1588" s="161">
        <f t="shared" si="168"/>
        <v>7.3543408015103218</v>
      </c>
      <c r="R1588" s="43">
        <f>SS!I661</f>
        <v>3</v>
      </c>
      <c r="S1588" s="43">
        <f t="shared" si="169"/>
        <v>3</v>
      </c>
      <c r="T1588" s="46">
        <f t="shared" si="165"/>
        <v>8.2518043985458469</v>
      </c>
      <c r="U1588" s="43">
        <v>23.753870882934326</v>
      </c>
      <c r="V1588" s="43"/>
    </row>
    <row r="1589" spans="1:22" ht="15.75" x14ac:dyDescent="0.25">
      <c r="A1589" s="43">
        <f t="shared" si="161"/>
        <v>2002</v>
      </c>
      <c r="B1589" s="43">
        <f t="shared" si="162"/>
        <v>10</v>
      </c>
      <c r="C1589" s="46">
        <f>Shiller!B1590</f>
        <v>854.63</v>
      </c>
      <c r="D1589" s="44">
        <f>Shiller!C1590/12</f>
        <v>1.3236111111111111</v>
      </c>
      <c r="E1589" s="47">
        <f t="shared" si="160"/>
        <v>1.5487533916561682E-3</v>
      </c>
      <c r="F1589" s="46">
        <f>Shiller!E1590</f>
        <v>181.3</v>
      </c>
      <c r="G1589" s="44">
        <f t="shared" si="159"/>
        <v>1.066255117549245</v>
      </c>
      <c r="H1589" s="44">
        <f>'x calcs'!J661</f>
        <v>3.4661448140900215</v>
      </c>
      <c r="I1589" s="43">
        <f t="shared" si="163"/>
        <v>1.359983459068824</v>
      </c>
      <c r="J1589" s="43">
        <f t="shared" si="164"/>
        <v>1.0669935162413524</v>
      </c>
      <c r="K1589" s="43">
        <f>PCE!B541</f>
        <v>7469.3</v>
      </c>
      <c r="L1589" s="43">
        <f>y!B553</f>
        <v>9219</v>
      </c>
      <c r="M1589" s="43">
        <v>1</v>
      </c>
      <c r="N1589" s="48">
        <f t="shared" si="166"/>
        <v>0.81020718082221499</v>
      </c>
      <c r="O1589" s="46">
        <f>Shiller!B1590/Shiller!C1590</f>
        <v>53.80671563483736</v>
      </c>
      <c r="P1589" s="44">
        <f t="shared" si="167"/>
        <v>6.6255117549244957E-2</v>
      </c>
      <c r="Q1589" s="161">
        <f t="shared" si="168"/>
        <v>8.1524521386832873</v>
      </c>
      <c r="R1589" s="43">
        <f>SS!I662</f>
        <v>3</v>
      </c>
      <c r="S1589" s="43">
        <f t="shared" si="169"/>
        <v>4</v>
      </c>
      <c r="T1589" s="46">
        <f t="shared" si="165"/>
        <v>8.2518043985458469</v>
      </c>
      <c r="U1589" s="43">
        <v>23.753870882934326</v>
      </c>
      <c r="V1589" s="43"/>
    </row>
    <row r="1590" spans="1:22" ht="15.75" x14ac:dyDescent="0.25">
      <c r="A1590" s="43">
        <f t="shared" si="161"/>
        <v>2002</v>
      </c>
      <c r="B1590" s="43">
        <f t="shared" si="162"/>
        <v>11</v>
      </c>
      <c r="C1590" s="46">
        <f>Shiller!B1591</f>
        <v>909.93</v>
      </c>
      <c r="D1590" s="44">
        <f>Shiller!C1591/12</f>
        <v>1.331388888888889</v>
      </c>
      <c r="E1590" s="47">
        <f t="shared" si="160"/>
        <v>1.4631772651620334E-3</v>
      </c>
      <c r="F1590" s="46">
        <f>Shiller!E1591</f>
        <v>181.3</v>
      </c>
      <c r="G1590" s="44">
        <f t="shared" si="159"/>
        <v>0.99183412513456271</v>
      </c>
      <c r="H1590" s="44">
        <f>'x calcs'!J662</f>
        <v>3.4637426278044239</v>
      </c>
      <c r="I1590" s="43">
        <f t="shared" si="163"/>
        <v>1.4489872540270927</v>
      </c>
      <c r="J1590" s="43">
        <f t="shared" si="164"/>
        <v>0.9925209704819995</v>
      </c>
      <c r="K1590" s="43">
        <f>PCE!B542</f>
        <v>7499.8</v>
      </c>
      <c r="L1590" s="43">
        <f>y!B554</f>
        <v>9242.7000000000007</v>
      </c>
      <c r="M1590" s="43">
        <v>1</v>
      </c>
      <c r="N1590" s="48">
        <f t="shared" si="166"/>
        <v>0.81142956062622384</v>
      </c>
      <c r="O1590" s="46">
        <f>Shiller!B1591/Shiller!C1591</f>
        <v>56.953682453578132</v>
      </c>
      <c r="P1590" s="44">
        <f t="shared" si="167"/>
        <v>-8.1658748654372948E-3</v>
      </c>
      <c r="Q1590" s="161">
        <f t="shared" si="168"/>
        <v>7.4868147031429695</v>
      </c>
      <c r="R1590" s="43">
        <f>SS!I663</f>
        <v>4</v>
      </c>
      <c r="S1590" s="43">
        <f t="shared" si="169"/>
        <v>3</v>
      </c>
      <c r="T1590" s="46">
        <f t="shared" si="165"/>
        <v>2.0992111000747795</v>
      </c>
      <c r="U1590" s="43">
        <v>23.753870882934326</v>
      </c>
      <c r="V1590" s="43"/>
    </row>
    <row r="1591" spans="1:22" ht="15.75" x14ac:dyDescent="0.25">
      <c r="A1591" s="43">
        <f t="shared" si="161"/>
        <v>2002</v>
      </c>
      <c r="B1591" s="43">
        <f t="shared" si="162"/>
        <v>12</v>
      </c>
      <c r="C1591" s="46">
        <f>Shiller!B1592</f>
        <v>899.18</v>
      </c>
      <c r="D1591" s="44">
        <f>Shiller!C1592/12</f>
        <v>1.3391666666666666</v>
      </c>
      <c r="E1591" s="47">
        <f t="shared" si="160"/>
        <v>1.4893198988708231E-3</v>
      </c>
      <c r="F1591" s="46">
        <f>Shiller!E1592</f>
        <v>180.9</v>
      </c>
      <c r="G1591" s="44">
        <f t="shared" si="159"/>
        <v>0.99338831701974806</v>
      </c>
      <c r="H1591" s="44">
        <f>'x calcs'!J663</f>
        <v>3.4613421063364438</v>
      </c>
      <c r="I1591" s="43">
        <f t="shared" si="163"/>
        <v>1.4360301103754156</v>
      </c>
      <c r="J1591" s="43">
        <f t="shared" si="164"/>
        <v>0.99407622210497426</v>
      </c>
      <c r="K1591" s="43">
        <f>PCE!B543</f>
        <v>7552.6</v>
      </c>
      <c r="L1591" s="43">
        <f>y!B555</f>
        <v>9270</v>
      </c>
      <c r="M1591" s="43">
        <v>1</v>
      </c>
      <c r="N1591" s="48">
        <f t="shared" si="166"/>
        <v>0.81473570658036676</v>
      </c>
      <c r="O1591" s="46">
        <f>Shiller!B1592/Shiller!C1592</f>
        <v>55.953951462352208</v>
      </c>
      <c r="P1591" s="44">
        <f t="shared" si="167"/>
        <v>-6.6116829802519428E-3</v>
      </c>
      <c r="Q1591" s="161">
        <f t="shared" si="168"/>
        <v>8.4804076422243106</v>
      </c>
      <c r="R1591" s="43">
        <f>SS!I664</f>
        <v>3</v>
      </c>
      <c r="S1591" s="43">
        <f t="shared" si="169"/>
        <v>4</v>
      </c>
      <c r="T1591" s="46">
        <f t="shared" si="165"/>
        <v>8.2518043985458469</v>
      </c>
      <c r="U1591" s="43">
        <v>23.753870882934326</v>
      </c>
      <c r="V1591" s="43"/>
    </row>
    <row r="1592" spans="1:22" ht="15.75" x14ac:dyDescent="0.25">
      <c r="A1592" s="43">
        <f t="shared" si="161"/>
        <v>2003</v>
      </c>
      <c r="B1592" s="43">
        <f t="shared" si="162"/>
        <v>1</v>
      </c>
      <c r="C1592" s="46">
        <f>Shiller!B1593</f>
        <v>895.84</v>
      </c>
      <c r="D1592" s="44">
        <f>Shiller!C1593/12</f>
        <v>1.343333333333333</v>
      </c>
      <c r="E1592" s="47">
        <f t="shared" si="160"/>
        <v>1.4995237244746081E-3</v>
      </c>
      <c r="F1592" s="46">
        <f>Shiller!E1593</f>
        <v>181.7</v>
      </c>
      <c r="G1592" s="44">
        <f t="shared" si="159"/>
        <v>0.92870749509995121</v>
      </c>
      <c r="H1592" s="44">
        <f>'x calcs'!J664</f>
        <v>3.4589432485322913</v>
      </c>
      <c r="I1592" s="43">
        <f t="shared" si="163"/>
        <v>1.4253846787322226</v>
      </c>
      <c r="J1592" s="43">
        <f t="shared" si="164"/>
        <v>0.92679544060151453</v>
      </c>
      <c r="K1592" s="43">
        <f>PCE!B544</f>
        <v>7579.5</v>
      </c>
      <c r="L1592" s="43">
        <f>y!B556</f>
        <v>9276.2999999999993</v>
      </c>
      <c r="M1592" s="43">
        <v>1</v>
      </c>
      <c r="N1592" s="48">
        <f t="shared" si="166"/>
        <v>0.81708224184211387</v>
      </c>
      <c r="O1592" s="46">
        <f>Shiller!B1593/Shiller!C1593</f>
        <v>55.57320099255584</v>
      </c>
      <c r="P1592" s="44">
        <f t="shared" si="167"/>
        <v>-7.1292504900048792E-2</v>
      </c>
      <c r="Q1592" s="161">
        <f t="shared" si="168"/>
        <v>9.0890225269752687</v>
      </c>
      <c r="R1592" s="43">
        <f>SS!I665</f>
        <v>4</v>
      </c>
      <c r="S1592" s="43">
        <f t="shared" si="169"/>
        <v>3</v>
      </c>
      <c r="T1592" s="46">
        <f t="shared" si="165"/>
        <v>2.0992111000747795</v>
      </c>
      <c r="U1592" s="43">
        <v>20.168322793520566</v>
      </c>
      <c r="V1592" s="43"/>
    </row>
    <row r="1593" spans="1:22" ht="15.75" x14ac:dyDescent="0.25">
      <c r="A1593" s="43">
        <f t="shared" si="161"/>
        <v>2003</v>
      </c>
      <c r="B1593" s="43">
        <f t="shared" si="162"/>
        <v>2</v>
      </c>
      <c r="C1593" s="46">
        <f>Shiller!B1594</f>
        <v>837.03</v>
      </c>
      <c r="D1593" s="44">
        <f>Shiller!C1594/12</f>
        <v>1.3474999999999999</v>
      </c>
      <c r="E1593" s="47">
        <f t="shared" si="160"/>
        <v>1.6098586669533947E-3</v>
      </c>
      <c r="F1593" s="46">
        <f>Shiller!E1594</f>
        <v>183.1</v>
      </c>
      <c r="G1593" s="44">
        <f t="shared" si="159"/>
        <v>1.0070387208596736</v>
      </c>
      <c r="H1593" s="44">
        <f>'x calcs'!J665</f>
        <v>3.4660908948987807</v>
      </c>
      <c r="I1593" s="43">
        <f t="shared" si="163"/>
        <v>1.3189026232100169</v>
      </c>
      <c r="J1593" s="43">
        <f t="shared" si="164"/>
        <v>1.0049653620899448</v>
      </c>
      <c r="K1593" s="43">
        <f>PCE!B545</f>
        <v>7573.6</v>
      </c>
      <c r="L1593" s="43">
        <f>y!B557</f>
        <v>9290.4</v>
      </c>
      <c r="M1593" s="43">
        <v>1</v>
      </c>
      <c r="N1593" s="48">
        <f t="shared" si="166"/>
        <v>0.81520709549642645</v>
      </c>
      <c r="O1593" s="46">
        <f>Shiller!B1594/Shiller!C1594</f>
        <v>51.764378478664199</v>
      </c>
      <c r="P1593" s="44">
        <f t="shared" si="167"/>
        <v>7.0387208596736084E-3</v>
      </c>
      <c r="Q1593" s="161">
        <f t="shared" si="168"/>
        <v>9.810886702485659</v>
      </c>
      <c r="R1593" s="43">
        <f>SS!I666</f>
        <v>3</v>
      </c>
      <c r="S1593" s="43">
        <f t="shared" si="169"/>
        <v>3</v>
      </c>
      <c r="T1593" s="46">
        <f t="shared" si="165"/>
        <v>8.2518043985458469</v>
      </c>
      <c r="U1593" s="43">
        <v>20.168322793520566</v>
      </c>
      <c r="V1593" s="43"/>
    </row>
    <row r="1594" spans="1:22" ht="15.75" x14ac:dyDescent="0.25">
      <c r="A1594" s="43">
        <f t="shared" si="161"/>
        <v>2003</v>
      </c>
      <c r="B1594" s="43">
        <f t="shared" si="162"/>
        <v>3</v>
      </c>
      <c r="C1594" s="46">
        <f>Shiller!B1595</f>
        <v>846.63</v>
      </c>
      <c r="D1594" s="44">
        <f>Shiller!C1595/12</f>
        <v>1.3516666666666666</v>
      </c>
      <c r="E1594" s="47">
        <f t="shared" si="160"/>
        <v>1.5965258337959517E-3</v>
      </c>
      <c r="F1594" s="46">
        <f>Shiller!E1595</f>
        <v>184.2</v>
      </c>
      <c r="G1594" s="44">
        <f t="shared" si="159"/>
        <v>1.0551464274555327</v>
      </c>
      <c r="H1594" s="44">
        <f>'x calcs'!J666</f>
        <v>3.4732533113395125</v>
      </c>
      <c r="I1594" s="43">
        <f t="shared" si="163"/>
        <v>1.3233282054767905</v>
      </c>
      <c r="J1594" s="43">
        <f t="shared" si="164"/>
        <v>1.0529738352314437</v>
      </c>
      <c r="K1594" s="43">
        <f>PCE!B546</f>
        <v>7627.5</v>
      </c>
      <c r="L1594" s="43">
        <f>y!B558</f>
        <v>9337.4</v>
      </c>
      <c r="M1594" s="43">
        <v>1</v>
      </c>
      <c r="N1594" s="48">
        <f t="shared" si="166"/>
        <v>0.81687621821920453</v>
      </c>
      <c r="O1594" s="46">
        <f>Shiller!B1595/Shiller!C1595</f>
        <v>52.196670776818749</v>
      </c>
      <c r="P1594" s="44">
        <f t="shared" si="167"/>
        <v>5.5146427455532665E-2</v>
      </c>
      <c r="Q1594" s="161">
        <f t="shared" si="168"/>
        <v>10.037260202720475</v>
      </c>
      <c r="R1594" s="43">
        <f>SS!I667</f>
        <v>3</v>
      </c>
      <c r="S1594" s="43">
        <f t="shared" si="169"/>
        <v>3</v>
      </c>
      <c r="T1594" s="46">
        <f t="shared" si="165"/>
        <v>8.2518043985458469</v>
      </c>
      <c r="U1594" s="43">
        <v>20.168322793520566</v>
      </c>
      <c r="V1594" s="43"/>
    </row>
    <row r="1595" spans="1:22" ht="15.75" x14ac:dyDescent="0.25">
      <c r="A1595" s="43">
        <f t="shared" si="161"/>
        <v>2003</v>
      </c>
      <c r="B1595" s="43">
        <f t="shared" si="162"/>
        <v>4</v>
      </c>
      <c r="C1595" s="46">
        <f>Shiller!B1596</f>
        <v>890.03</v>
      </c>
      <c r="D1595" s="44">
        <f>Shiller!C1596/12</f>
        <v>1.3502777777777777</v>
      </c>
      <c r="E1595" s="47">
        <f t="shared" si="160"/>
        <v>1.5171149037423207E-3</v>
      </c>
      <c r="F1595" s="46">
        <f>Shiller!E1596</f>
        <v>183.8</v>
      </c>
      <c r="G1595" s="44">
        <f t="shared" si="159"/>
        <v>1.0548413622173298</v>
      </c>
      <c r="H1595" s="44">
        <f>'x calcs'!J667</f>
        <v>3.4804305283757353</v>
      </c>
      <c r="I1595" s="43">
        <f t="shared" si="163"/>
        <v>1.3913172481242055</v>
      </c>
      <c r="J1595" s="43">
        <f t="shared" si="164"/>
        <v>1.0493632378333067</v>
      </c>
      <c r="K1595" s="43">
        <f>PCE!B547</f>
        <v>7661.7</v>
      </c>
      <c r="L1595" s="43">
        <f>y!B559</f>
        <v>9367.7999999999993</v>
      </c>
      <c r="M1595" s="43">
        <v>1</v>
      </c>
      <c r="N1595" s="48">
        <f t="shared" si="166"/>
        <v>0.81787612886696992</v>
      </c>
      <c r="O1595" s="46">
        <f>Shiller!B1596/Shiller!C1596</f>
        <v>54.928821230199546</v>
      </c>
      <c r="P1595" s="44">
        <f t="shared" si="167"/>
        <v>5.4841362217329825E-2</v>
      </c>
      <c r="Q1595" s="161">
        <f t="shared" si="168"/>
        <v>9.4463773151965835</v>
      </c>
      <c r="R1595" s="43">
        <f>SS!I668</f>
        <v>3</v>
      </c>
      <c r="S1595" s="43">
        <f t="shared" si="169"/>
        <v>3</v>
      </c>
      <c r="T1595" s="46">
        <f t="shared" si="165"/>
        <v>8.2518043985458469</v>
      </c>
      <c r="U1595" s="43">
        <v>20.168322793520566</v>
      </c>
      <c r="V1595" s="43"/>
    </row>
    <row r="1596" spans="1:22" ht="15.75" x14ac:dyDescent="0.25">
      <c r="A1596" s="43">
        <f t="shared" si="161"/>
        <v>2003</v>
      </c>
      <c r="B1596" s="43">
        <f t="shared" si="162"/>
        <v>5</v>
      </c>
      <c r="C1596" s="46">
        <f>Shiller!B1597</f>
        <v>935.96</v>
      </c>
      <c r="D1596" s="44">
        <f>Shiller!C1597/12</f>
        <v>1.348888888888889</v>
      </c>
      <c r="E1596" s="47">
        <f t="shared" si="160"/>
        <v>1.4411821967700426E-3</v>
      </c>
      <c r="F1596" s="46">
        <f>Shiller!E1597</f>
        <v>183.5</v>
      </c>
      <c r="G1596" s="44">
        <f t="shared" si="159"/>
        <v>1.0558925830599246</v>
      </c>
      <c r="H1596" s="44">
        <f>'x calcs'!J668</f>
        <v>3.4986261688683378</v>
      </c>
      <c r="I1596" s="43">
        <f t="shared" si="163"/>
        <v>1.4578863842119796</v>
      </c>
      <c r="J1596" s="43">
        <f t="shared" si="164"/>
        <v>1.050408596580388</v>
      </c>
      <c r="K1596" s="43">
        <f>PCE!B548</f>
        <v>7669.2</v>
      </c>
      <c r="L1596" s="43">
        <f>y!B560</f>
        <v>9429.7000000000007</v>
      </c>
      <c r="M1596" s="43">
        <v>1</v>
      </c>
      <c r="N1596" s="48">
        <f t="shared" si="166"/>
        <v>0.81330265013733194</v>
      </c>
      <c r="O1596" s="46">
        <f>Shiller!B1597/Shiller!C1597</f>
        <v>57.82289950576606</v>
      </c>
      <c r="P1596" s="44">
        <f t="shared" si="167"/>
        <v>5.5892583059924617E-2</v>
      </c>
      <c r="Q1596" s="161">
        <f t="shared" si="168"/>
        <v>7.6280223146657109</v>
      </c>
      <c r="R1596" s="43">
        <f>SS!I669</f>
        <v>3</v>
      </c>
      <c r="S1596" s="43">
        <f t="shared" si="169"/>
        <v>4</v>
      </c>
      <c r="T1596" s="46">
        <f t="shared" si="165"/>
        <v>8.2518043985458469</v>
      </c>
      <c r="U1596" s="43">
        <v>20.168322793520566</v>
      </c>
      <c r="V1596" s="43"/>
    </row>
    <row r="1597" spans="1:22" ht="15.75" x14ac:dyDescent="0.25">
      <c r="A1597" s="43">
        <f t="shared" si="161"/>
        <v>2003</v>
      </c>
      <c r="B1597" s="43">
        <f t="shared" si="162"/>
        <v>6</v>
      </c>
      <c r="C1597" s="46">
        <f>Shiller!B1598</f>
        <v>988</v>
      </c>
      <c r="D1597" s="44">
        <f>Shiller!C1598/12</f>
        <v>1.3475000000000001</v>
      </c>
      <c r="E1597" s="47">
        <f t="shared" si="160"/>
        <v>1.3638663967611337E-3</v>
      </c>
      <c r="F1597" s="46">
        <f>Shiller!E1598</f>
        <v>183.7</v>
      </c>
      <c r="G1597" s="44">
        <f t="shared" si="159"/>
        <v>1.0048664630817223</v>
      </c>
      <c r="H1597" s="44">
        <f>'x calcs'!J669</f>
        <v>3.516916935906417</v>
      </c>
      <c r="I1597" s="43">
        <f t="shared" si="163"/>
        <v>1.5292753109119219</v>
      </c>
      <c r="J1597" s="43">
        <f t="shared" si="164"/>
        <v>0.99964745093199636</v>
      </c>
      <c r="K1597" s="43">
        <f>PCE!B549</f>
        <v>7722.9</v>
      </c>
      <c r="L1597" s="43">
        <f>y!B561</f>
        <v>9478.4</v>
      </c>
      <c r="M1597" s="43">
        <v>1</v>
      </c>
      <c r="N1597" s="48">
        <f t="shared" si="166"/>
        <v>0.81478941593517895</v>
      </c>
      <c r="O1597" s="46">
        <f>Shiller!B1598/Shiller!C1598</f>
        <v>61.100803957946809</v>
      </c>
      <c r="P1597" s="44">
        <f t="shared" si="167"/>
        <v>4.8664630817223387E-3</v>
      </c>
      <c r="Q1597" s="161">
        <f t="shared" si="168"/>
        <v>6.9798934675518218</v>
      </c>
      <c r="R1597" s="43">
        <f>SS!I670</f>
        <v>4</v>
      </c>
      <c r="S1597" s="43">
        <f t="shared" si="169"/>
        <v>4</v>
      </c>
      <c r="T1597" s="46">
        <f t="shared" si="165"/>
        <v>2.0992111000747795</v>
      </c>
      <c r="U1597" s="43">
        <v>20.168322793520566</v>
      </c>
      <c r="V1597" s="43"/>
    </row>
    <row r="1598" spans="1:22" ht="15.75" x14ac:dyDescent="0.25">
      <c r="A1598" s="43">
        <f t="shared" si="161"/>
        <v>2003</v>
      </c>
      <c r="B1598" s="43">
        <f t="shared" si="162"/>
        <v>7</v>
      </c>
      <c r="C1598" s="46">
        <f>Shiller!B1599</f>
        <v>992.54</v>
      </c>
      <c r="D1598" s="44">
        <f>Shiller!C1599/12</f>
        <v>1.3591666666666669</v>
      </c>
      <c r="E1598" s="47">
        <f t="shared" si="160"/>
        <v>1.369382258313687E-3</v>
      </c>
      <c r="F1598" s="46">
        <f>Shiller!E1599</f>
        <v>183.9</v>
      </c>
      <c r="G1598" s="44">
        <f t="shared" si="159"/>
        <v>0.99455627587799944</v>
      </c>
      <c r="H1598" s="44">
        <f>'x calcs'!J670</f>
        <v>3.5353033268101779</v>
      </c>
      <c r="I1598" s="43">
        <f t="shared" si="163"/>
        <v>1.5266504391183897</v>
      </c>
      <c r="J1598" s="43">
        <f t="shared" si="164"/>
        <v>0.98863506077061991</v>
      </c>
      <c r="K1598" s="43">
        <f>PCE!B550</f>
        <v>7783.8</v>
      </c>
      <c r="L1598" s="43">
        <f>y!B562</f>
        <v>9510.7999999999993</v>
      </c>
      <c r="M1598" s="43">
        <v>1</v>
      </c>
      <c r="N1598" s="48">
        <f t="shared" si="166"/>
        <v>0.81841695756403254</v>
      </c>
      <c r="O1598" s="46">
        <f>Shiller!B1599/Shiller!C1599</f>
        <v>60.854690374003667</v>
      </c>
      <c r="P1598" s="44">
        <f t="shared" si="167"/>
        <v>-5.4437241220005594E-3</v>
      </c>
      <c r="Q1598" s="161">
        <f t="shared" si="168"/>
        <v>7.8201523571180056</v>
      </c>
      <c r="R1598" s="43">
        <f>SS!I671</f>
        <v>4</v>
      </c>
      <c r="S1598" s="43">
        <f t="shared" si="169"/>
        <v>4</v>
      </c>
      <c r="T1598" s="46">
        <f t="shared" si="165"/>
        <v>2.0992111000747795</v>
      </c>
      <c r="U1598" s="43">
        <v>16.908237669772387</v>
      </c>
      <c r="V1598" s="43"/>
    </row>
    <row r="1599" spans="1:22" ht="15.75" x14ac:dyDescent="0.25">
      <c r="A1599" s="43">
        <f t="shared" si="161"/>
        <v>2003</v>
      </c>
      <c r="B1599" s="43">
        <f t="shared" si="162"/>
        <v>8</v>
      </c>
      <c r="C1599" s="46">
        <f>Shiller!B1600</f>
        <v>989.53</v>
      </c>
      <c r="D1599" s="44">
        <f>Shiller!C1600/12</f>
        <v>1.3708333333333336</v>
      </c>
      <c r="E1599" s="47">
        <f t="shared" si="160"/>
        <v>1.3853378203120003E-3</v>
      </c>
      <c r="F1599" s="46">
        <f>Shiller!E1600</f>
        <v>184.6</v>
      </c>
      <c r="G1599" s="44">
        <f t="shared" si="159"/>
        <v>1.0282741422200881</v>
      </c>
      <c r="H1599" s="44">
        <f>'x calcs'!J671</f>
        <v>3.5565066279311299</v>
      </c>
      <c r="I1599" s="43">
        <f t="shared" si="163"/>
        <v>1.5072095816273272</v>
      </c>
      <c r="J1599" s="43">
        <f t="shared" si="164"/>
        <v>1.0221520019247703</v>
      </c>
      <c r="K1599" s="43">
        <f>PCE!B551</f>
        <v>7878.9</v>
      </c>
      <c r="L1599" s="43">
        <f>y!B563</f>
        <v>9551.5</v>
      </c>
      <c r="M1599" s="43">
        <v>1</v>
      </c>
      <c r="N1599" s="48">
        <f t="shared" si="166"/>
        <v>0.82488614353766421</v>
      </c>
      <c r="O1599" s="46">
        <f>Shiller!B1600/Shiller!C1600</f>
        <v>60.153799392097255</v>
      </c>
      <c r="P1599" s="44">
        <f t="shared" si="167"/>
        <v>2.8274142220088061E-2</v>
      </c>
      <c r="Q1599" s="161">
        <f t="shared" si="168"/>
        <v>9.3955878094402951</v>
      </c>
      <c r="R1599" s="43">
        <f>SS!I672</f>
        <v>4</v>
      </c>
      <c r="S1599" s="43">
        <f t="shared" si="169"/>
        <v>4</v>
      </c>
      <c r="T1599" s="46">
        <f t="shared" si="165"/>
        <v>2.0992111000747795</v>
      </c>
      <c r="U1599" s="43">
        <v>16.908237669772387</v>
      </c>
      <c r="V1599" s="43"/>
    </row>
    <row r="1600" spans="1:22" ht="15.75" x14ac:dyDescent="0.25">
      <c r="A1600" s="43">
        <f t="shared" si="161"/>
        <v>2003</v>
      </c>
      <c r="B1600" s="43">
        <f t="shared" si="162"/>
        <v>9</v>
      </c>
      <c r="C1600" s="46">
        <f>Shiller!B1601</f>
        <v>1019.44</v>
      </c>
      <c r="D1600" s="44">
        <f>Shiller!C1601/12</f>
        <v>1.3825000000000001</v>
      </c>
      <c r="E1600" s="47">
        <f t="shared" si="160"/>
        <v>1.3561367025033352E-3</v>
      </c>
      <c r="F1600" s="46">
        <f>Shiller!E1601</f>
        <v>185.2</v>
      </c>
      <c r="G1600" s="44">
        <f t="shared" si="159"/>
        <v>1.0213798275046606</v>
      </c>
      <c r="H1600" s="44">
        <f>'x calcs'!J672</f>
        <v>3.5778370977662957</v>
      </c>
      <c r="I1600" s="43">
        <f t="shared" si="163"/>
        <v>1.5385092967440031</v>
      </c>
      <c r="J1600" s="43">
        <f t="shared" si="164"/>
        <v>1.0152986158750441</v>
      </c>
      <c r="K1600" s="43">
        <f>PCE!B552</f>
        <v>7874</v>
      </c>
      <c r="L1600" s="43">
        <f>y!B564</f>
        <v>9591.2999999999993</v>
      </c>
      <c r="M1600" s="43">
        <v>1</v>
      </c>
      <c r="N1600" s="48">
        <f t="shared" si="166"/>
        <v>0.82095232137457907</v>
      </c>
      <c r="O1600" s="46">
        <f>Shiller!B1601/Shiller!C1601</f>
        <v>61.449065702230264</v>
      </c>
      <c r="P1600" s="44">
        <f t="shared" si="167"/>
        <v>2.1379827504660609E-2</v>
      </c>
      <c r="Q1600" s="161">
        <f t="shared" si="168"/>
        <v>8.1823003224086737</v>
      </c>
      <c r="R1600" s="43">
        <f>SS!I673</f>
        <v>4</v>
      </c>
      <c r="S1600" s="43">
        <f t="shared" si="169"/>
        <v>4</v>
      </c>
      <c r="T1600" s="46">
        <f t="shared" si="165"/>
        <v>2.0992111000747795</v>
      </c>
      <c r="U1600" s="43">
        <v>16.908237669772387</v>
      </c>
      <c r="V1600" s="43"/>
    </row>
    <row r="1601" spans="1:22" ht="15.75" x14ac:dyDescent="0.25">
      <c r="A1601" s="43">
        <f t="shared" si="161"/>
        <v>2003</v>
      </c>
      <c r="B1601" s="43">
        <f t="shared" si="162"/>
        <v>10</v>
      </c>
      <c r="C1601" s="46">
        <f>Shiller!B1602</f>
        <v>1038.73</v>
      </c>
      <c r="D1601" s="44">
        <f>Shiller!C1602/12</f>
        <v>1.4047222222222224</v>
      </c>
      <c r="E1601" s="47">
        <f t="shared" si="160"/>
        <v>1.352345866801019E-3</v>
      </c>
      <c r="F1601" s="46">
        <f>Shiller!E1602</f>
        <v>185</v>
      </c>
      <c r="G1601" s="44">
        <f t="shared" si="159"/>
        <v>1.0148450316008941</v>
      </c>
      <c r="H1601" s="44">
        <f>'x calcs'!J673</f>
        <v>3.5992954990215282</v>
      </c>
      <c r="I1601" s="43">
        <f t="shared" si="163"/>
        <v>1.5599599305706169</v>
      </c>
      <c r="J1601" s="43">
        <f t="shared" si="164"/>
        <v>1.0115638331830201</v>
      </c>
      <c r="K1601" s="43">
        <f>PCE!B553</f>
        <v>7890.6</v>
      </c>
      <c r="L1601" s="43">
        <f>y!B565</f>
        <v>9628.7000000000007</v>
      </c>
      <c r="M1601" s="43">
        <v>1</v>
      </c>
      <c r="N1601" s="48">
        <f t="shared" si="166"/>
        <v>0.81948757360806757</v>
      </c>
      <c r="O1601" s="46">
        <f>Shiller!B1602/Shiller!C1602</f>
        <v>61.621316986355538</v>
      </c>
      <c r="P1601" s="44">
        <f t="shared" si="167"/>
        <v>1.4845031600894121E-2</v>
      </c>
      <c r="Q1601" s="161">
        <f t="shared" si="168"/>
        <v>7.8216094203391044</v>
      </c>
      <c r="R1601" s="43">
        <f>SS!I674</f>
        <v>4</v>
      </c>
      <c r="S1601" s="43">
        <f t="shared" si="169"/>
        <v>4</v>
      </c>
      <c r="T1601" s="46">
        <f t="shared" si="165"/>
        <v>2.0992111000747795</v>
      </c>
      <c r="U1601" s="43">
        <v>16.908237669772387</v>
      </c>
      <c r="V1601" s="43"/>
    </row>
    <row r="1602" spans="1:22" ht="15.75" x14ac:dyDescent="0.25">
      <c r="A1602" s="43">
        <f t="shared" si="161"/>
        <v>2003</v>
      </c>
      <c r="B1602" s="43">
        <f t="shared" si="162"/>
        <v>11</v>
      </c>
      <c r="C1602" s="46">
        <f>Shiller!B1603</f>
        <v>1049.9000000000001</v>
      </c>
      <c r="D1602" s="44">
        <f>Shiller!C1603/12</f>
        <v>1.4269444444444446</v>
      </c>
      <c r="E1602" s="47">
        <f t="shared" si="160"/>
        <v>1.3591241493898889E-3</v>
      </c>
      <c r="F1602" s="46">
        <f>Shiller!E1603</f>
        <v>184.5</v>
      </c>
      <c r="G1602" s="44">
        <f t="shared" si="159"/>
        <v>1.0317550634675907</v>
      </c>
      <c r="H1602" s="44">
        <f>'x calcs'!J674</f>
        <v>3.6109861230592988</v>
      </c>
      <c r="I1602" s="43">
        <f t="shared" si="163"/>
        <v>1.5758894416154487</v>
      </c>
      <c r="J1602" s="43">
        <f t="shared" si="164"/>
        <v>1.0284191405019247</v>
      </c>
      <c r="K1602" s="43">
        <f>PCE!B554</f>
        <v>7950.4</v>
      </c>
      <c r="L1602" s="43">
        <f>y!B566</f>
        <v>9704.9</v>
      </c>
      <c r="M1602" s="43">
        <v>1</v>
      </c>
      <c r="N1602" s="48">
        <f t="shared" si="166"/>
        <v>0.81921503570361365</v>
      </c>
      <c r="O1602" s="46">
        <f>Shiller!B1603/Shiller!C1603</f>
        <v>61.313996496009345</v>
      </c>
      <c r="P1602" s="44">
        <f t="shared" si="167"/>
        <v>3.1755063467590716E-2</v>
      </c>
      <c r="Q1602" s="161">
        <f t="shared" si="168"/>
        <v>7.8541873955918113</v>
      </c>
      <c r="R1602" s="43">
        <f>SS!I675</f>
        <v>4</v>
      </c>
      <c r="S1602" s="43">
        <f t="shared" si="169"/>
        <v>4</v>
      </c>
      <c r="T1602" s="46">
        <f t="shared" si="165"/>
        <v>2.0992111000747795</v>
      </c>
      <c r="U1602" s="43">
        <v>16.908237669772387</v>
      </c>
      <c r="V1602" s="43"/>
    </row>
    <row r="1603" spans="1:22" ht="15.75" x14ac:dyDescent="0.25">
      <c r="A1603" s="43">
        <f t="shared" si="161"/>
        <v>2003</v>
      </c>
      <c r="B1603" s="43">
        <f t="shared" si="162"/>
        <v>12</v>
      </c>
      <c r="C1603" s="46">
        <f>Shiller!B1604</f>
        <v>1080.6400000000001</v>
      </c>
      <c r="D1603" s="44">
        <f>Shiller!C1604/12</f>
        <v>1.4491666666666667</v>
      </c>
      <c r="E1603" s="47">
        <f t="shared" si="160"/>
        <v>1.3410263053992694E-3</v>
      </c>
      <c r="F1603" s="46">
        <f>Shiller!E1604</f>
        <v>184.3</v>
      </c>
      <c r="G1603" s="44">
        <f t="shared" si="159"/>
        <v>1.0442566995069769</v>
      </c>
      <c r="H1603" s="44">
        <f>'x calcs'!J675</f>
        <v>3.6227147186085582</v>
      </c>
      <c r="I1603" s="43">
        <f t="shared" si="163"/>
        <v>1.6185330356753498</v>
      </c>
      <c r="J1603" s="43">
        <f t="shared" si="164"/>
        <v>1.0408802437070945</v>
      </c>
      <c r="K1603" s="43">
        <f>PCE!B555</f>
        <v>7974.3</v>
      </c>
      <c r="L1603" s="43">
        <f>y!B567</f>
        <v>9737.2000000000007</v>
      </c>
      <c r="M1603" s="43">
        <v>1</v>
      </c>
      <c r="N1603" s="48">
        <f t="shared" si="166"/>
        <v>0.81895206014049204</v>
      </c>
      <c r="O1603" s="46">
        <f>Shiller!B1604/Shiller!C1604</f>
        <v>62.141460609545717</v>
      </c>
      <c r="P1603" s="44">
        <f t="shared" si="167"/>
        <v>4.425669950697686E-2</v>
      </c>
      <c r="Q1603" s="161">
        <f t="shared" si="168"/>
        <v>7.5554474994659273</v>
      </c>
      <c r="R1603" s="43">
        <f>SS!I676</f>
        <v>4</v>
      </c>
      <c r="S1603" s="43">
        <f t="shared" si="169"/>
        <v>4</v>
      </c>
      <c r="T1603" s="46">
        <f t="shared" si="165"/>
        <v>2.0992111000747795</v>
      </c>
      <c r="U1603" s="43">
        <v>16.908237669772387</v>
      </c>
      <c r="V1603" s="43"/>
    </row>
    <row r="1604" spans="1:22" ht="15.75" x14ac:dyDescent="0.25">
      <c r="A1604" s="43">
        <f t="shared" si="161"/>
        <v>2004</v>
      </c>
      <c r="B1604" s="43">
        <f t="shared" si="162"/>
        <v>1</v>
      </c>
      <c r="C1604" s="46">
        <f>Shiller!B1605</f>
        <v>1132.52</v>
      </c>
      <c r="D1604" s="44">
        <f>Shiller!C1605/12</f>
        <v>1.4666666666666668</v>
      </c>
      <c r="E1604" s="47">
        <f t="shared" si="160"/>
        <v>1.295047033753635E-3</v>
      </c>
      <c r="F1604" s="46">
        <f>Shiller!E1605</f>
        <v>185.2</v>
      </c>
      <c r="G1604" s="44">
        <f t="shared" si="159"/>
        <v>1.0054446478422392</v>
      </c>
      <c r="H1604" s="44">
        <f>'x calcs'!J676</f>
        <v>3.6344814090019599</v>
      </c>
      <c r="I1604" s="43">
        <f t="shared" si="163"/>
        <v>1.6825285652447433</v>
      </c>
      <c r="J1604" s="43">
        <f t="shared" si="164"/>
        <v>1.0038027798216744</v>
      </c>
      <c r="K1604" s="43">
        <f>PCE!B556</f>
        <v>8037.3</v>
      </c>
      <c r="L1604" s="43">
        <f>y!B568</f>
        <v>9766.9</v>
      </c>
      <c r="M1604" s="43">
        <v>1</v>
      </c>
      <c r="N1604" s="48">
        <f t="shared" si="166"/>
        <v>0.82291208059875709</v>
      </c>
      <c r="O1604" s="46">
        <f>Shiller!B1605/Shiller!C1605</f>
        <v>64.347727272727269</v>
      </c>
      <c r="P1604" s="44">
        <f t="shared" si="167"/>
        <v>5.444647842239192E-3</v>
      </c>
      <c r="Q1604" s="161">
        <f t="shared" si="168"/>
        <v>7.7457081831683832</v>
      </c>
      <c r="R1604" s="43">
        <f>SS!I677</f>
        <v>4</v>
      </c>
      <c r="S1604" s="43">
        <f t="shared" si="169"/>
        <v>4</v>
      </c>
      <c r="T1604" s="46">
        <f t="shared" si="165"/>
        <v>2.0992111000747795</v>
      </c>
      <c r="U1604" s="43">
        <v>15.76105036266342</v>
      </c>
      <c r="V1604" s="43"/>
    </row>
    <row r="1605" spans="1:22" ht="15.75" x14ac:dyDescent="0.25">
      <c r="A1605" s="43">
        <f t="shared" si="161"/>
        <v>2004</v>
      </c>
      <c r="B1605" s="43">
        <f t="shared" si="162"/>
        <v>2</v>
      </c>
      <c r="C1605" s="46">
        <f>Shiller!B1606</f>
        <v>1143.3599999999999</v>
      </c>
      <c r="D1605" s="44">
        <f>Shiller!C1606/12</f>
        <v>1.4841666666666669</v>
      </c>
      <c r="E1605" s="47">
        <f t="shared" si="160"/>
        <v>1.298074680473925E-3</v>
      </c>
      <c r="F1605" s="46">
        <f>Shiller!E1606</f>
        <v>186.2</v>
      </c>
      <c r="G1605" s="44">
        <f t="shared" si="159"/>
        <v>0.97805315569989482</v>
      </c>
      <c r="H1605" s="44">
        <f>'x calcs'!J677</f>
        <v>3.640433820740653</v>
      </c>
      <c r="I1605" s="43">
        <f t="shared" si="163"/>
        <v>1.686747897294421</v>
      </c>
      <c r="J1605" s="43">
        <f t="shared" si="164"/>
        <v>0.97645607999508088</v>
      </c>
      <c r="K1605" s="43">
        <f>PCE!B557</f>
        <v>8072.1</v>
      </c>
      <c r="L1605" s="43">
        <f>y!B569</f>
        <v>9804.7999999999993</v>
      </c>
      <c r="M1605" s="43">
        <v>1</v>
      </c>
      <c r="N1605" s="48">
        <f t="shared" si="166"/>
        <v>0.82328043407310714</v>
      </c>
      <c r="O1605" s="46">
        <f>Shiller!B1606/Shiller!C1606</f>
        <v>64.197641774284094</v>
      </c>
      <c r="P1605" s="44">
        <f t="shared" si="167"/>
        <v>-2.1946844300105184E-2</v>
      </c>
      <c r="Q1605" s="161">
        <f t="shared" si="168"/>
        <v>7.8677774143054515</v>
      </c>
      <c r="R1605" s="43">
        <f>SS!I678</f>
        <v>4</v>
      </c>
      <c r="S1605" s="43">
        <f t="shared" si="169"/>
        <v>4</v>
      </c>
      <c r="T1605" s="46">
        <f t="shared" si="165"/>
        <v>2.0992111000747795</v>
      </c>
      <c r="U1605" s="43">
        <v>15.76105036266342</v>
      </c>
      <c r="V1605" s="43"/>
    </row>
    <row r="1606" spans="1:22" ht="15.75" x14ac:dyDescent="0.25">
      <c r="A1606" s="43">
        <f t="shared" si="161"/>
        <v>2004</v>
      </c>
      <c r="B1606" s="43">
        <f t="shared" si="162"/>
        <v>3</v>
      </c>
      <c r="C1606" s="46">
        <f>Shiller!B1607</f>
        <v>1123.98</v>
      </c>
      <c r="D1606" s="44">
        <f>Shiller!C1607/12</f>
        <v>1.5016666666666667</v>
      </c>
      <c r="E1606" s="47">
        <f t="shared" si="160"/>
        <v>1.3360261451864505E-3</v>
      </c>
      <c r="F1606" s="46">
        <f>Shiller!E1607</f>
        <v>187.4</v>
      </c>
      <c r="G1606" s="44">
        <f t="shared" si="159"/>
        <v>1.006463246929383</v>
      </c>
      <c r="H1606" s="44">
        <f>'x calcs'!J678</f>
        <v>3.6463959811068722</v>
      </c>
      <c r="I1606" s="43">
        <f t="shared" si="163"/>
        <v>1.644845714994235</v>
      </c>
      <c r="J1606" s="43">
        <f t="shared" si="164"/>
        <v>1.0048197804189387</v>
      </c>
      <c r="K1606" s="43">
        <f>PCE!B558</f>
        <v>8121</v>
      </c>
      <c r="L1606" s="43">
        <f>y!B570</f>
        <v>9853.4</v>
      </c>
      <c r="M1606" s="43">
        <v>1</v>
      </c>
      <c r="N1606" s="48">
        <f t="shared" si="166"/>
        <v>0.82418251567986689</v>
      </c>
      <c r="O1606" s="46">
        <f>Shiller!B1607/Shiller!C1607</f>
        <v>62.374028856825753</v>
      </c>
      <c r="P1606" s="44">
        <f t="shared" si="167"/>
        <v>6.4632469293830486E-3</v>
      </c>
      <c r="Q1606" s="161">
        <f t="shared" si="168"/>
        <v>8.5944363577015626</v>
      </c>
      <c r="R1606" s="43">
        <f>SS!I679</f>
        <v>4</v>
      </c>
      <c r="S1606" s="43">
        <f t="shared" si="169"/>
        <v>4</v>
      </c>
      <c r="T1606" s="46">
        <f t="shared" si="165"/>
        <v>2.0992111000747795</v>
      </c>
      <c r="U1606" s="43">
        <v>15.76105036266342</v>
      </c>
      <c r="V1606" s="43"/>
    </row>
    <row r="1607" spans="1:22" ht="15.75" x14ac:dyDescent="0.25">
      <c r="A1607" s="43">
        <f t="shared" si="161"/>
        <v>2004</v>
      </c>
      <c r="B1607" s="43">
        <f t="shared" si="162"/>
        <v>4</v>
      </c>
      <c r="C1607" s="46">
        <f>Shiller!B1608</f>
        <v>1133.3599999999999</v>
      </c>
      <c r="D1607" s="44">
        <f>Shiller!C1608/12</f>
        <v>1.5177777777777779</v>
      </c>
      <c r="E1607" s="47">
        <f t="shared" si="160"/>
        <v>1.3391841760586028E-3</v>
      </c>
      <c r="F1607" s="46">
        <f>Shiller!E1608</f>
        <v>188</v>
      </c>
      <c r="G1607" s="44">
        <f t="shared" si="159"/>
        <v>0.96869739148162359</v>
      </c>
      <c r="H1607" s="44">
        <f>'x calcs'!J679</f>
        <v>3.652367906066539</v>
      </c>
      <c r="I1607" s="43">
        <f t="shared" si="163"/>
        <v>1.6505759532835091</v>
      </c>
      <c r="J1607" s="43">
        <f t="shared" si="164"/>
        <v>0.96790394861675322</v>
      </c>
      <c r="K1607" s="43">
        <f>PCE!B559</f>
        <v>8141.6</v>
      </c>
      <c r="L1607" s="43">
        <f>y!B571</f>
        <v>9901.5</v>
      </c>
      <c r="M1607" s="43">
        <v>1</v>
      </c>
      <c r="N1607" s="48">
        <f t="shared" si="166"/>
        <v>0.82225925364843711</v>
      </c>
      <c r="O1607" s="46">
        <f>Shiller!B1608/Shiller!C1608</f>
        <v>62.22693997071741</v>
      </c>
      <c r="P1607" s="44">
        <f t="shared" si="167"/>
        <v>-3.1302608518376407E-2</v>
      </c>
      <c r="Q1607" s="161">
        <f t="shared" si="168"/>
        <v>8.2304823617265743</v>
      </c>
      <c r="R1607" s="43">
        <f>SS!I680</f>
        <v>4</v>
      </c>
      <c r="S1607" s="43">
        <f t="shared" si="169"/>
        <v>4</v>
      </c>
      <c r="T1607" s="46">
        <f t="shared" si="165"/>
        <v>2.0992111000747795</v>
      </c>
      <c r="U1607" s="43">
        <v>15.76105036266342</v>
      </c>
      <c r="V1607" s="43"/>
    </row>
    <row r="1608" spans="1:22" ht="15.75" x14ac:dyDescent="0.25">
      <c r="A1608" s="43">
        <f t="shared" si="161"/>
        <v>2004</v>
      </c>
      <c r="B1608" s="43">
        <f t="shared" si="162"/>
        <v>5</v>
      </c>
      <c r="C1608" s="46">
        <f>Shiller!B1609</f>
        <v>1102.78</v>
      </c>
      <c r="D1608" s="44">
        <f>Shiller!C1609/12</f>
        <v>1.5338888888888889</v>
      </c>
      <c r="E1608" s="47">
        <f t="shared" si="160"/>
        <v>1.3909291870444593E-3</v>
      </c>
      <c r="F1608" s="46">
        <f>Shiller!E1609</f>
        <v>189.1</v>
      </c>
      <c r="G1608" s="44">
        <f t="shared" ref="G1608:G1671" si="170">E1608+(C1609/F1609)/(C1608/F1608)</f>
        <v>1.0253278940530361</v>
      </c>
      <c r="H1608" s="44">
        <f>'x calcs'!J680</f>
        <v>3.6553660965257442</v>
      </c>
      <c r="I1608" s="43">
        <f t="shared" si="163"/>
        <v>1.59538855747695</v>
      </c>
      <c r="J1608" s="43">
        <f t="shared" si="164"/>
        <v>1.0244880443751048</v>
      </c>
      <c r="K1608" s="43">
        <f>PCE!B560</f>
        <v>8212.9</v>
      </c>
      <c r="L1608" s="43">
        <f>y!B572</f>
        <v>9989.2000000000007</v>
      </c>
      <c r="M1608" s="43">
        <v>1</v>
      </c>
      <c r="N1608" s="48">
        <f t="shared" si="166"/>
        <v>0.82217795218836331</v>
      </c>
      <c r="O1608" s="46">
        <f>Shiller!B1609/Shiller!C1609</f>
        <v>59.911988409996376</v>
      </c>
      <c r="P1608" s="44">
        <f t="shared" si="167"/>
        <v>2.5327894053036148E-2</v>
      </c>
      <c r="Q1608" s="161">
        <f t="shared" si="168"/>
        <v>8.8932861016020937</v>
      </c>
      <c r="R1608" s="43">
        <f>SS!I681</f>
        <v>4</v>
      </c>
      <c r="S1608" s="43">
        <f t="shared" si="169"/>
        <v>4</v>
      </c>
      <c r="T1608" s="46">
        <f t="shared" si="165"/>
        <v>2.0992111000747795</v>
      </c>
      <c r="U1608" s="43">
        <v>15.76105036266342</v>
      </c>
      <c r="V1608" s="43"/>
    </row>
    <row r="1609" spans="1:22" ht="15.75" x14ac:dyDescent="0.25">
      <c r="A1609" s="43">
        <f t="shared" si="161"/>
        <v>2004</v>
      </c>
      <c r="B1609" s="43">
        <f t="shared" si="162"/>
        <v>6</v>
      </c>
      <c r="C1609" s="46">
        <f>Shiller!B1610</f>
        <v>1132.76</v>
      </c>
      <c r="D1609" s="44">
        <f>Shiller!C1610/12</f>
        <v>1.55</v>
      </c>
      <c r="E1609" s="47">
        <f t="shared" ref="E1609:E1672" si="171">D1609/C1609</f>
        <v>1.3683392775168616E-3</v>
      </c>
      <c r="F1609" s="46">
        <f>Shiller!E1610</f>
        <v>189.7</v>
      </c>
      <c r="G1609" s="44">
        <f t="shared" si="170"/>
        <v>0.97915852461992714</v>
      </c>
      <c r="H1609" s="44">
        <f>'x calcs'!J681</f>
        <v>3.658366748168012</v>
      </c>
      <c r="I1609" s="43">
        <f t="shared" si="163"/>
        <v>1.6322374307587086</v>
      </c>
      <c r="J1609" s="43">
        <f t="shared" si="164"/>
        <v>0.97835652527775874</v>
      </c>
      <c r="K1609" s="43">
        <f>PCE!B561</f>
        <v>8204.6</v>
      </c>
      <c r="L1609" s="43">
        <f>y!B573</f>
        <v>10026.5</v>
      </c>
      <c r="M1609" s="43">
        <v>1</v>
      </c>
      <c r="N1609" s="48">
        <f t="shared" si="166"/>
        <v>0.81829152745225153</v>
      </c>
      <c r="O1609" s="46">
        <f>Shiller!B1610/Shiller!C1610</f>
        <v>60.901075268817202</v>
      </c>
      <c r="P1609" s="44">
        <f t="shared" si="167"/>
        <v>-2.084147538007286E-2</v>
      </c>
      <c r="Q1609" s="161">
        <f t="shared" si="168"/>
        <v>7.7799728329214952</v>
      </c>
      <c r="R1609" s="43">
        <f>SS!I682</f>
        <v>4</v>
      </c>
      <c r="S1609" s="43">
        <f t="shared" si="169"/>
        <v>4</v>
      </c>
      <c r="T1609" s="46">
        <f t="shared" si="165"/>
        <v>2.0992111000747795</v>
      </c>
      <c r="U1609" s="43">
        <v>15.76105036266342</v>
      </c>
      <c r="V1609" s="43"/>
    </row>
    <row r="1610" spans="1:22" ht="15.75" x14ac:dyDescent="0.25">
      <c r="A1610" s="43">
        <f t="shared" ref="A1610:A1673" si="172">IF(B1610=1,A1609+1,A1609)</f>
        <v>2004</v>
      </c>
      <c r="B1610" s="43">
        <f t="shared" ref="B1610:B1673" si="173">IF(B1609=12,1,B1609+1)</f>
        <v>7</v>
      </c>
      <c r="C1610" s="46">
        <f>Shiller!B1611</f>
        <v>1105.8499999999999</v>
      </c>
      <c r="D1610" s="44">
        <f>Shiller!C1611/12</f>
        <v>1.5655555555555558</v>
      </c>
      <c r="E1610" s="47">
        <f t="shared" si="171"/>
        <v>1.4157033553877615E-3</v>
      </c>
      <c r="F1610" s="46">
        <f>Shiller!E1611</f>
        <v>189.4</v>
      </c>
      <c r="G1610" s="44">
        <f t="shared" si="170"/>
        <v>0.98560466341106678</v>
      </c>
      <c r="H1610" s="44">
        <f>'x calcs'!J682</f>
        <v>3.6613698630137019</v>
      </c>
      <c r="I1610" s="43">
        <f t="shared" si="163"/>
        <v>1.5946766865986461</v>
      </c>
      <c r="J1610" s="43">
        <f t="shared" si="164"/>
        <v>0.98386092022024796</v>
      </c>
      <c r="K1610" s="43">
        <f>PCE!B562</f>
        <v>8270.7000000000007</v>
      </c>
      <c r="L1610" s="43">
        <f>y!B574</f>
        <v>10070.299999999999</v>
      </c>
      <c r="M1610" s="43">
        <v>1</v>
      </c>
      <c r="N1610" s="48">
        <f t="shared" si="166"/>
        <v>0.82129628710167535</v>
      </c>
      <c r="O1610" s="46">
        <f>Shiller!B1611/Shiller!C1611</f>
        <v>58.863555713271815</v>
      </c>
      <c r="P1610" s="44">
        <f t="shared" si="167"/>
        <v>-1.4395336588933216E-2</v>
      </c>
      <c r="Q1610" s="161">
        <f t="shared" si="168"/>
        <v>9.0146109705534201</v>
      </c>
      <c r="R1610" s="43">
        <f>SS!I683</f>
        <v>4</v>
      </c>
      <c r="S1610" s="43">
        <f t="shared" si="169"/>
        <v>4</v>
      </c>
      <c r="T1610" s="46">
        <f t="shared" si="165"/>
        <v>2.0992111000747795</v>
      </c>
      <c r="U1610" s="43">
        <v>15.503937015351866</v>
      </c>
      <c r="V1610" s="43"/>
    </row>
    <row r="1611" spans="1:22" ht="15.75" x14ac:dyDescent="0.25">
      <c r="A1611" s="43">
        <f t="shared" si="172"/>
        <v>2004</v>
      </c>
      <c r="B1611" s="43">
        <f t="shared" si="173"/>
        <v>8</v>
      </c>
      <c r="C1611" s="46">
        <f>Shiller!B1612</f>
        <v>1088.94</v>
      </c>
      <c r="D1611" s="44">
        <f>Shiller!C1612/12</f>
        <v>1.5811111111111111</v>
      </c>
      <c r="E1611" s="47">
        <f t="shared" si="171"/>
        <v>1.4519726625076782E-3</v>
      </c>
      <c r="F1611" s="46">
        <f>Shiller!E1612</f>
        <v>189.5</v>
      </c>
      <c r="G1611" s="44">
        <f t="shared" si="170"/>
        <v>1.0256643190933306</v>
      </c>
      <c r="H1611" s="44">
        <f>'x calcs'!J683</f>
        <v>3.6678684327640574</v>
      </c>
      <c r="I1611" s="43">
        <f t="shared" si="163"/>
        <v>1.5666824831947437</v>
      </c>
      <c r="J1611" s="43">
        <f t="shared" si="164"/>
        <v>1.0238496642074026</v>
      </c>
      <c r="K1611" s="43">
        <f>PCE!B563</f>
        <v>8294.4</v>
      </c>
      <c r="L1611" s="43">
        <f>y!B575</f>
        <v>10117.9</v>
      </c>
      <c r="M1611" s="43">
        <v>1</v>
      </c>
      <c r="N1611" s="48">
        <f t="shared" si="166"/>
        <v>0.81977485446584764</v>
      </c>
      <c r="O1611" s="46">
        <f>Shiller!B1612/Shiller!C1612</f>
        <v>57.393183415319754</v>
      </c>
      <c r="P1611" s="44">
        <f t="shared" si="167"/>
        <v>2.5664319093330556E-2</v>
      </c>
      <c r="Q1611" s="161">
        <f t="shared" si="168"/>
        <v>9.1244393121216074</v>
      </c>
      <c r="R1611" s="43">
        <f>SS!I684</f>
        <v>4</v>
      </c>
      <c r="S1611" s="43">
        <f t="shared" si="169"/>
        <v>4</v>
      </c>
      <c r="T1611" s="46">
        <f t="shared" si="165"/>
        <v>2.0992111000747795</v>
      </c>
      <c r="U1611" s="43">
        <v>15.503937015351866</v>
      </c>
      <c r="V1611" s="43"/>
    </row>
    <row r="1612" spans="1:22" ht="15.75" x14ac:dyDescent="0.25">
      <c r="A1612" s="43">
        <f t="shared" si="172"/>
        <v>2004</v>
      </c>
      <c r="B1612" s="43">
        <f t="shared" si="173"/>
        <v>9</v>
      </c>
      <c r="C1612" s="46">
        <f>Shiller!B1613</f>
        <v>1117.6600000000001</v>
      </c>
      <c r="D1612" s="44">
        <f>Shiller!C1613/12</f>
        <v>1.5966666666666667</v>
      </c>
      <c r="E1612" s="47">
        <f t="shared" si="171"/>
        <v>1.4285799497760201E-3</v>
      </c>
      <c r="F1612" s="46">
        <f>Shiller!E1613</f>
        <v>189.9</v>
      </c>
      <c r="G1612" s="44">
        <f t="shared" si="170"/>
        <v>0.9957897174483139</v>
      </c>
      <c r="H1612" s="44">
        <f>'x calcs'!J684</f>
        <v>3.6743785368336379</v>
      </c>
      <c r="I1612" s="43">
        <f t="shared" si="163"/>
        <v>1.6017725542021297</v>
      </c>
      <c r="J1612" s="43">
        <f t="shared" si="164"/>
        <v>0.99402795163595414</v>
      </c>
      <c r="K1612" s="43">
        <f>PCE!B564</f>
        <v>8373</v>
      </c>
      <c r="L1612" s="43">
        <f>y!B576</f>
        <v>10146.1</v>
      </c>
      <c r="M1612" s="43">
        <v>1</v>
      </c>
      <c r="N1612" s="48">
        <f t="shared" si="166"/>
        <v>0.82524319689338754</v>
      </c>
      <c r="O1612" s="46">
        <f>Shiller!B1613/Shiller!C1613</f>
        <v>58.332985386221296</v>
      </c>
      <c r="P1612" s="44">
        <f t="shared" si="167"/>
        <v>-4.2102825516860953E-3</v>
      </c>
      <c r="Q1612" s="161">
        <f t="shared" si="168"/>
        <v>10.006040197675842</v>
      </c>
      <c r="R1612" s="43">
        <f>SS!I685</f>
        <v>4</v>
      </c>
      <c r="S1612" s="43">
        <f t="shared" si="169"/>
        <v>4</v>
      </c>
      <c r="T1612" s="46">
        <f t="shared" si="165"/>
        <v>2.0992111000747795</v>
      </c>
      <c r="U1612" s="43">
        <v>15.503937015351866</v>
      </c>
      <c r="V1612" s="43"/>
    </row>
    <row r="1613" spans="1:22" ht="15.75" x14ac:dyDescent="0.25">
      <c r="A1613" s="43">
        <f t="shared" si="172"/>
        <v>2004</v>
      </c>
      <c r="B1613" s="43">
        <f t="shared" si="173"/>
        <v>10</v>
      </c>
      <c r="C1613" s="46">
        <f>Shiller!B1614</f>
        <v>1117.21</v>
      </c>
      <c r="D1613" s="44">
        <f>Shiller!C1614/12</f>
        <v>1.6044444444444446</v>
      </c>
      <c r="E1613" s="47">
        <f t="shared" si="171"/>
        <v>1.4361171529474713E-3</v>
      </c>
      <c r="F1613" s="46">
        <f>Shiller!E1614</f>
        <v>190.9</v>
      </c>
      <c r="G1613" s="44">
        <f t="shared" si="170"/>
        <v>1.0471911583079641</v>
      </c>
      <c r="H1613" s="44">
        <f>'x calcs'!J685</f>
        <v>3.6809001956947203</v>
      </c>
      <c r="I1613" s="43">
        <f t="shared" si="163"/>
        <v>1.5899184308851988</v>
      </c>
      <c r="J1613" s="43">
        <f t="shared" si="164"/>
        <v>1.045208312045111</v>
      </c>
      <c r="K1613" s="43">
        <f>PCE!B565</f>
        <v>8417.9</v>
      </c>
      <c r="L1613" s="43">
        <f>y!B577</f>
        <v>10196.6</v>
      </c>
      <c r="M1613" s="43">
        <v>1</v>
      </c>
      <c r="N1613" s="48">
        <f t="shared" si="166"/>
        <v>0.82555950022556535</v>
      </c>
      <c r="O1613" s="46">
        <f>Shiller!B1614/Shiller!C1614</f>
        <v>58.0268351800554</v>
      </c>
      <c r="P1613" s="44">
        <f t="shared" si="167"/>
        <v>4.7191158307964054E-2</v>
      </c>
      <c r="Q1613" s="161">
        <f t="shared" si="168"/>
        <v>10.162934140827733</v>
      </c>
      <c r="R1613" s="43">
        <f>SS!I686</f>
        <v>4</v>
      </c>
      <c r="S1613" s="43">
        <f t="shared" si="169"/>
        <v>4</v>
      </c>
      <c r="T1613" s="46">
        <f t="shared" si="165"/>
        <v>2.0992111000747795</v>
      </c>
      <c r="U1613" s="43">
        <v>15.503937015351866</v>
      </c>
      <c r="V1613" s="43"/>
    </row>
    <row r="1614" spans="1:22" ht="15.75" x14ac:dyDescent="0.25">
      <c r="A1614" s="43">
        <f t="shared" si="172"/>
        <v>2004</v>
      </c>
      <c r="B1614" s="43">
        <f t="shared" si="173"/>
        <v>11</v>
      </c>
      <c r="C1614" s="46">
        <f>Shiller!B1615</f>
        <v>1168.94</v>
      </c>
      <c r="D1614" s="44">
        <f>Shiller!C1615/12</f>
        <v>1.6122222222222222</v>
      </c>
      <c r="E1614" s="47">
        <f t="shared" si="171"/>
        <v>1.3792172585609375E-3</v>
      </c>
      <c r="F1614" s="46">
        <f>Shiller!E1615</f>
        <v>191</v>
      </c>
      <c r="G1614" s="44">
        <f t="shared" si="170"/>
        <v>1.0310481284848061</v>
      </c>
      <c r="H1614" s="44">
        <f>'x calcs'!J686</f>
        <v>3.6878927743749008</v>
      </c>
      <c r="I1614" s="43">
        <f t="shared" si="163"/>
        <v>1.6595126503045483</v>
      </c>
      <c r="J1614" s="43">
        <f t="shared" si="164"/>
        <v>1.0290957829810772</v>
      </c>
      <c r="K1614" s="43">
        <f>PCE!B566</f>
        <v>8458.4</v>
      </c>
      <c r="L1614" s="43">
        <f>y!B578</f>
        <v>10211.700000000001</v>
      </c>
      <c r="M1614" s="43">
        <v>1</v>
      </c>
      <c r="N1614" s="48">
        <f t="shared" si="166"/>
        <v>0.82830478764554372</v>
      </c>
      <c r="O1614" s="46">
        <f>Shiller!B1615/Shiller!C1615</f>
        <v>60.420744314266024</v>
      </c>
      <c r="P1614" s="44">
        <f t="shared" si="167"/>
        <v>3.1048128484806092E-2</v>
      </c>
      <c r="Q1614" s="161">
        <f t="shared" si="168"/>
        <v>10.040911758804805</v>
      </c>
      <c r="R1614" s="43">
        <f>SS!I687</f>
        <v>4</v>
      </c>
      <c r="S1614" s="43">
        <f t="shared" si="169"/>
        <v>4</v>
      </c>
      <c r="T1614" s="46">
        <f t="shared" si="165"/>
        <v>2.0992111000747795</v>
      </c>
      <c r="U1614" s="43">
        <v>15.503937015351866</v>
      </c>
      <c r="V1614" s="43"/>
    </row>
    <row r="1615" spans="1:22" ht="15.75" x14ac:dyDescent="0.25">
      <c r="A1615" s="43">
        <f t="shared" si="172"/>
        <v>2004</v>
      </c>
      <c r="B1615" s="43">
        <f t="shared" si="173"/>
        <v>12</v>
      </c>
      <c r="C1615" s="46">
        <f>Shiller!B1616</f>
        <v>1199.21</v>
      </c>
      <c r="D1615" s="44">
        <f>Shiller!C1616/12</f>
        <v>1.62</v>
      </c>
      <c r="E1615" s="47">
        <f t="shared" si="171"/>
        <v>1.3508893354791905E-3</v>
      </c>
      <c r="F1615" s="46">
        <f>Shiller!E1616</f>
        <v>190.3</v>
      </c>
      <c r="G1615" s="44">
        <f t="shared" si="170"/>
        <v>0.98444138283363081</v>
      </c>
      <c r="H1615" s="44">
        <f>'x calcs'!J687</f>
        <v>3.6948986368047074</v>
      </c>
      <c r="I1615" s="43">
        <f t="shared" si="163"/>
        <v>1.7055086417440612</v>
      </c>
      <c r="J1615" s="43">
        <f t="shared" si="164"/>
        <v>0.98257735422811143</v>
      </c>
      <c r="K1615" s="43">
        <f>PCE!B567</f>
        <v>8516.5</v>
      </c>
      <c r="L1615" s="43">
        <f>y!B579</f>
        <v>10561.3</v>
      </c>
      <c r="M1615" s="43">
        <v>1</v>
      </c>
      <c r="N1615" s="48">
        <f t="shared" si="166"/>
        <v>0.80638747123933607</v>
      </c>
      <c r="O1615" s="46">
        <f>Shiller!B1616/Shiller!C1616</f>
        <v>61.687757201646086</v>
      </c>
      <c r="P1615" s="44">
        <f t="shared" si="167"/>
        <v>-1.5558617166369193E-2</v>
      </c>
      <c r="Q1615" s="161">
        <f t="shared" si="168"/>
        <v>5.0287554082675419</v>
      </c>
      <c r="R1615" s="43">
        <f>SS!I688</f>
        <v>4</v>
      </c>
      <c r="S1615" s="43">
        <f t="shared" si="169"/>
        <v>4</v>
      </c>
      <c r="T1615" s="46">
        <f t="shared" si="165"/>
        <v>2.0992111000747795</v>
      </c>
      <c r="U1615" s="43">
        <v>15.503937015351866</v>
      </c>
      <c r="V1615" s="43"/>
    </row>
    <row r="1616" spans="1:22" ht="15.75" x14ac:dyDescent="0.25">
      <c r="A1616" s="43">
        <f t="shared" si="172"/>
        <v>2005</v>
      </c>
      <c r="B1616" s="43">
        <f t="shared" si="173"/>
        <v>1</v>
      </c>
      <c r="C1616" s="46">
        <f>Shiller!B1617</f>
        <v>1181.4100000000001</v>
      </c>
      <c r="D1616" s="44">
        <f>Shiller!C1617/12</f>
        <v>1.6419444444444444</v>
      </c>
      <c r="E1616" s="47">
        <f t="shared" si="171"/>
        <v>1.3898176284646688E-3</v>
      </c>
      <c r="F1616" s="46">
        <f>Shiller!E1617</f>
        <v>190.7</v>
      </c>
      <c r="G1616" s="44">
        <f t="shared" si="170"/>
        <v>1.0109884777685691</v>
      </c>
      <c r="H1616" s="44">
        <f>'x calcs'!J688</f>
        <v>3.7019178082191808</v>
      </c>
      <c r="I1616" s="43">
        <f t="shared" si="163"/>
        <v>1.6734902153823599</v>
      </c>
      <c r="J1616" s="43">
        <f t="shared" si="164"/>
        <v>1.0084995041560183</v>
      </c>
      <c r="K1616" s="43">
        <f>PCE!B568</f>
        <v>8521.2000000000007</v>
      </c>
      <c r="L1616" s="43">
        <f>y!B580</f>
        <v>10313.5</v>
      </c>
      <c r="M1616" s="43">
        <v>1</v>
      </c>
      <c r="N1616" s="48">
        <f t="shared" si="166"/>
        <v>0.82621806370291373</v>
      </c>
      <c r="O1616" s="46">
        <f>Shiller!B1617/Shiller!C1617</f>
        <v>59.959905261377095</v>
      </c>
      <c r="P1616" s="44">
        <f t="shared" si="167"/>
        <v>1.0988477768569149E-2</v>
      </c>
      <c r="Q1616" s="161">
        <f t="shared" si="168"/>
        <v>9.7345162186287784</v>
      </c>
      <c r="R1616" s="43">
        <f>SS!I689</f>
        <v>4</v>
      </c>
      <c r="S1616" s="43">
        <f t="shared" si="169"/>
        <v>4</v>
      </c>
      <c r="T1616" s="46">
        <f t="shared" si="165"/>
        <v>2.0992111000747795</v>
      </c>
      <c r="U1616" s="43">
        <v>13.118403031577053</v>
      </c>
      <c r="V1616" s="43"/>
    </row>
    <row r="1617" spans="1:22" ht="15.75" x14ac:dyDescent="0.25">
      <c r="A1617" s="43">
        <f t="shared" si="172"/>
        <v>2005</v>
      </c>
      <c r="B1617" s="43">
        <f t="shared" si="173"/>
        <v>2</v>
      </c>
      <c r="C1617" s="46">
        <f>Shiller!B1618</f>
        <v>1199.6300000000001</v>
      </c>
      <c r="D1617" s="44">
        <f>Shiller!C1618/12</f>
        <v>1.663888888888889</v>
      </c>
      <c r="E1617" s="47">
        <f t="shared" si="171"/>
        <v>1.3870017329417311E-3</v>
      </c>
      <c r="F1617" s="46">
        <f>Shiller!E1618</f>
        <v>191.8</v>
      </c>
      <c r="G1617" s="44">
        <f t="shared" si="170"/>
        <v>0.98971475733480574</v>
      </c>
      <c r="H1617" s="44">
        <f>'x calcs'!J689</f>
        <v>3.7110667379373119</v>
      </c>
      <c r="I1617" s="43">
        <f t="shared" si="163"/>
        <v>1.6853882062206567</v>
      </c>
      <c r="J1617" s="43">
        <f t="shared" si="164"/>
        <v>0.98727822309465219</v>
      </c>
      <c r="K1617" s="43">
        <f>PCE!B569</f>
        <v>8575.7000000000007</v>
      </c>
      <c r="L1617" s="43">
        <f>y!B581</f>
        <v>10352.4</v>
      </c>
      <c r="M1617" s="43">
        <v>1</v>
      </c>
      <c r="N1617" s="48">
        <f t="shared" si="166"/>
        <v>0.82837796066612579</v>
      </c>
      <c r="O1617" s="46">
        <f>Shiller!B1618/Shiller!C1618</f>
        <v>60.081636060100166</v>
      </c>
      <c r="P1617" s="44">
        <f t="shared" si="167"/>
        <v>-1.0285242665194261E-2</v>
      </c>
      <c r="Q1617" s="161">
        <f t="shared" si="168"/>
        <v>10.156015574783314</v>
      </c>
      <c r="R1617" s="43">
        <f>SS!I690</f>
        <v>4</v>
      </c>
      <c r="S1617" s="43">
        <f t="shared" si="169"/>
        <v>4</v>
      </c>
      <c r="T1617" s="46">
        <f t="shared" si="165"/>
        <v>2.0992111000747795</v>
      </c>
      <c r="U1617" s="43">
        <v>13.118403031577053</v>
      </c>
      <c r="V1617" s="43"/>
    </row>
    <row r="1618" spans="1:22" ht="15.75" x14ac:dyDescent="0.25">
      <c r="A1618" s="43">
        <f t="shared" si="172"/>
        <v>2005</v>
      </c>
      <c r="B1618" s="43">
        <f t="shared" si="173"/>
        <v>3</v>
      </c>
      <c r="C1618" s="46">
        <f>Shiller!B1619</f>
        <v>1194.9000000000001</v>
      </c>
      <c r="D1618" s="44">
        <f>Shiller!C1619/12</f>
        <v>1.6858333333333333</v>
      </c>
      <c r="E1618" s="47">
        <f t="shared" si="171"/>
        <v>1.4108572544424916E-3</v>
      </c>
      <c r="F1618" s="46">
        <f>Shiller!E1619</f>
        <v>193.3</v>
      </c>
      <c r="G1618" s="44">
        <f t="shared" si="170"/>
        <v>0.96940079513448907</v>
      </c>
      <c r="H1618" s="44">
        <f>'x calcs'!J690</f>
        <v>3.7202382783451782</v>
      </c>
      <c r="I1618" s="43">
        <f t="shared" si="163"/>
        <v>1.6616094370995056</v>
      </c>
      <c r="J1618" s="43">
        <f t="shared" si="164"/>
        <v>0.96701439991852856</v>
      </c>
      <c r="K1618" s="43">
        <f>PCE!B570</f>
        <v>8622.5</v>
      </c>
      <c r="L1618" s="43">
        <f>y!B582</f>
        <v>10414.200000000001</v>
      </c>
      <c r="M1618" s="43">
        <v>1</v>
      </c>
      <c r="N1618" s="48">
        <f t="shared" si="166"/>
        <v>0.82795605999500677</v>
      </c>
      <c r="O1618" s="46">
        <f>Shiller!B1619/Shiller!C1619</f>
        <v>59.065743944636679</v>
      </c>
      <c r="P1618" s="44">
        <f t="shared" si="167"/>
        <v>-3.0599204865510932E-2</v>
      </c>
      <c r="Q1618" s="161">
        <f t="shared" si="168"/>
        <v>10.365115394887169</v>
      </c>
      <c r="R1618" s="43">
        <f>SS!I691</f>
        <v>4</v>
      </c>
      <c r="S1618" s="43">
        <f t="shared" si="169"/>
        <v>4</v>
      </c>
      <c r="T1618" s="46">
        <f t="shared" si="165"/>
        <v>2.0992111000747795</v>
      </c>
      <c r="U1618" s="43">
        <v>13.118403031577053</v>
      </c>
      <c r="V1618" s="43"/>
    </row>
    <row r="1619" spans="1:22" ht="15.75" x14ac:dyDescent="0.25">
      <c r="A1619" s="43">
        <f t="shared" si="172"/>
        <v>2005</v>
      </c>
      <c r="B1619" s="43">
        <f t="shared" si="173"/>
        <v>4</v>
      </c>
      <c r="C1619" s="46">
        <f>Shiller!B1620</f>
        <v>1164.43</v>
      </c>
      <c r="D1619" s="44">
        <f>Shiller!C1620/12</f>
        <v>1.7052777777777777</v>
      </c>
      <c r="E1619" s="47">
        <f t="shared" si="171"/>
        <v>1.4644742730587305E-3</v>
      </c>
      <c r="F1619" s="46">
        <f>Shiller!E1620</f>
        <v>194.6</v>
      </c>
      <c r="G1619" s="44">
        <f t="shared" si="170"/>
        <v>1.0143997492335304</v>
      </c>
      <c r="H1619" s="44">
        <f>'x calcs'!J691</f>
        <v>3.7294324853228997</v>
      </c>
      <c r="I1619" s="43">
        <f t="shared" si="163"/>
        <v>1.6044559589873606</v>
      </c>
      <c r="J1619" s="43">
        <f t="shared" si="164"/>
        <v>1.0144174671228359</v>
      </c>
      <c r="K1619" s="43">
        <f>PCE!B571</f>
        <v>8715.9</v>
      </c>
      <c r="L1619" s="43">
        <f>y!B583</f>
        <v>10469.299999999999</v>
      </c>
      <c r="M1619" s="43">
        <v>1</v>
      </c>
      <c r="N1619" s="48">
        <f t="shared" si="166"/>
        <v>0.83251984373358301</v>
      </c>
      <c r="O1619" s="46">
        <f>Shiller!B1620/Shiller!C1620</f>
        <v>56.90324157028833</v>
      </c>
      <c r="P1619" s="44">
        <f t="shared" si="167"/>
        <v>1.4399749233530379E-2</v>
      </c>
      <c r="Q1619" s="161">
        <f t="shared" si="168"/>
        <v>11.966517978554476</v>
      </c>
      <c r="R1619" s="43">
        <f>SS!I692</f>
        <v>4</v>
      </c>
      <c r="S1619" s="43">
        <f t="shared" si="169"/>
        <v>4</v>
      </c>
      <c r="T1619" s="46">
        <f t="shared" si="165"/>
        <v>2.0992111000747795</v>
      </c>
      <c r="U1619" s="43">
        <v>13.118403031577053</v>
      </c>
      <c r="V1619" s="43"/>
    </row>
    <row r="1620" spans="1:22" ht="15.75" x14ac:dyDescent="0.25">
      <c r="A1620" s="43">
        <f t="shared" si="172"/>
        <v>2005</v>
      </c>
      <c r="B1620" s="43">
        <f t="shared" si="173"/>
        <v>5</v>
      </c>
      <c r="C1620" s="46">
        <f>Shiller!B1621</f>
        <v>1178.28</v>
      </c>
      <c r="D1620" s="44">
        <f>Shiller!C1621/12</f>
        <v>1.724722222222222</v>
      </c>
      <c r="E1620" s="47">
        <f t="shared" si="171"/>
        <v>1.4637626219762892E-3</v>
      </c>
      <c r="F1620" s="46">
        <f>Shiller!E1621</f>
        <v>194.4</v>
      </c>
      <c r="G1620" s="44">
        <f t="shared" si="170"/>
        <v>1.0212823767091914</v>
      </c>
      <c r="H1620" s="44">
        <f>'x calcs'!J692</f>
        <v>3.7293672526098187</v>
      </c>
      <c r="I1620" s="43">
        <f t="shared" si="163"/>
        <v>1.6252384655519063</v>
      </c>
      <c r="J1620" s="43">
        <f t="shared" si="164"/>
        <v>1.0213002149993198</v>
      </c>
      <c r="K1620" s="43">
        <f>PCE!B572</f>
        <v>8680.6</v>
      </c>
      <c r="L1620" s="43">
        <f>y!B584</f>
        <v>10523.7</v>
      </c>
      <c r="M1620" s="43">
        <v>1</v>
      </c>
      <c r="N1620" s="48">
        <f t="shared" si="166"/>
        <v>0.82486197820158302</v>
      </c>
      <c r="O1620" s="46">
        <f>Shiller!B1621/Shiller!C1621</f>
        <v>56.930906748268647</v>
      </c>
      <c r="P1620" s="44">
        <f t="shared" si="167"/>
        <v>2.128237670919142E-2</v>
      </c>
      <c r="Q1620" s="161">
        <f t="shared" si="168"/>
        <v>10.337194578537565</v>
      </c>
      <c r="R1620" s="43">
        <f>SS!I693</f>
        <v>4</v>
      </c>
      <c r="S1620" s="43">
        <f t="shared" si="169"/>
        <v>4</v>
      </c>
      <c r="T1620" s="46">
        <f t="shared" si="165"/>
        <v>2.0992111000747795</v>
      </c>
      <c r="U1620" s="43">
        <v>13.118403031577053</v>
      </c>
      <c r="V1620" s="43"/>
    </row>
    <row r="1621" spans="1:22" ht="15.75" x14ac:dyDescent="0.25">
      <c r="A1621" s="43">
        <f t="shared" si="172"/>
        <v>2005</v>
      </c>
      <c r="B1621" s="43">
        <f t="shared" si="173"/>
        <v>6</v>
      </c>
      <c r="C1621" s="46">
        <f>Shiller!B1622</f>
        <v>1202.25</v>
      </c>
      <c r="D1621" s="44">
        <f>Shiller!C1622/12</f>
        <v>1.7441666666666666</v>
      </c>
      <c r="E1621" s="47">
        <f t="shared" si="171"/>
        <v>1.4507520621057739E-3</v>
      </c>
      <c r="F1621" s="46">
        <f>Shiller!E1622</f>
        <v>194.5</v>
      </c>
      <c r="G1621" s="44">
        <f t="shared" si="170"/>
        <v>1.0133953893029668</v>
      </c>
      <c r="H1621" s="44">
        <f>'x calcs'!J693</f>
        <v>3.7293020210377446</v>
      </c>
      <c r="I1621" s="43">
        <f t="shared" si="163"/>
        <v>1.6574774309756535</v>
      </c>
      <c r="J1621" s="43">
        <f t="shared" si="164"/>
        <v>1.0134130898644036</v>
      </c>
      <c r="K1621" s="43">
        <f>PCE!B573</f>
        <v>8775.2999999999993</v>
      </c>
      <c r="L1621" s="43">
        <f>y!B585</f>
        <v>10565.7</v>
      </c>
      <c r="M1621" s="43">
        <v>1</v>
      </c>
      <c r="N1621" s="48">
        <f t="shared" si="166"/>
        <v>0.83054601209574364</v>
      </c>
      <c r="O1621" s="46">
        <f>Shiller!B1622/Shiller!C1622</f>
        <v>57.441471571906355</v>
      </c>
      <c r="P1621" s="44">
        <f t="shared" si="167"/>
        <v>1.3395389302966798E-2</v>
      </c>
      <c r="Q1621" s="161">
        <f t="shared" si="168"/>
        <v>11.390546235617514</v>
      </c>
      <c r="R1621" s="43">
        <f>SS!I694</f>
        <v>4</v>
      </c>
      <c r="S1621" s="43">
        <f t="shared" si="169"/>
        <v>4</v>
      </c>
      <c r="T1621" s="46">
        <f t="shared" si="165"/>
        <v>2.0992111000747795</v>
      </c>
      <c r="U1621" s="43">
        <v>13.118403031577053</v>
      </c>
      <c r="V1621" s="43"/>
    </row>
    <row r="1622" spans="1:22" ht="15.75" x14ac:dyDescent="0.25">
      <c r="A1622" s="43">
        <f t="shared" si="172"/>
        <v>2005</v>
      </c>
      <c r="B1622" s="43">
        <f t="shared" si="173"/>
        <v>7</v>
      </c>
      <c r="C1622" s="46">
        <f>Shiller!B1623</f>
        <v>1222.24</v>
      </c>
      <c r="D1622" s="44">
        <f>Shiller!C1623/12</f>
        <v>1.7594444444444444</v>
      </c>
      <c r="E1622" s="47">
        <f t="shared" si="171"/>
        <v>1.4395245160070398E-3</v>
      </c>
      <c r="F1622" s="46">
        <f>Shiller!E1623</f>
        <v>195.4</v>
      </c>
      <c r="G1622" s="44">
        <f t="shared" si="170"/>
        <v>0.99800030310982935</v>
      </c>
      <c r="H1622" s="44">
        <f>'x calcs'!J694</f>
        <v>3.7292367906066568</v>
      </c>
      <c r="I1622" s="43">
        <f t="shared" si="163"/>
        <v>1.6773047359046687</v>
      </c>
      <c r="J1622" s="43">
        <f t="shared" si="164"/>
        <v>0.99571678617428161</v>
      </c>
      <c r="K1622" s="43">
        <f>PCE!B574</f>
        <v>8867.9</v>
      </c>
      <c r="L1622" s="43">
        <f>y!B586</f>
        <v>10640.3</v>
      </c>
      <c r="M1622" s="43">
        <v>1</v>
      </c>
      <c r="N1622" s="48">
        <f t="shared" si="166"/>
        <v>0.8334257492739866</v>
      </c>
      <c r="O1622" s="46">
        <f>Shiller!B1623/Shiller!C1623</f>
        <v>57.889485317335016</v>
      </c>
      <c r="P1622" s="44">
        <f t="shared" si="167"/>
        <v>-1.9996968901706547E-3</v>
      </c>
      <c r="Q1622" s="161">
        <f t="shared" si="168"/>
        <v>11.868592862208498</v>
      </c>
      <c r="R1622" s="43">
        <f>SS!I695</f>
        <v>4</v>
      </c>
      <c r="S1622" s="43">
        <f t="shared" si="169"/>
        <v>4</v>
      </c>
      <c r="T1622" s="46">
        <f t="shared" si="165"/>
        <v>2.0992111000747795</v>
      </c>
      <c r="U1622" s="43">
        <v>13.995260816873078</v>
      </c>
      <c r="V1622" s="43"/>
    </row>
    <row r="1623" spans="1:22" ht="15.75" x14ac:dyDescent="0.25">
      <c r="A1623" s="43">
        <f t="shared" si="172"/>
        <v>2005</v>
      </c>
      <c r="B1623" s="43">
        <f t="shared" si="173"/>
        <v>8</v>
      </c>
      <c r="C1623" s="46">
        <f>Shiller!B1624</f>
        <v>1224.27</v>
      </c>
      <c r="D1623" s="44">
        <f>Shiller!C1624/12</f>
        <v>1.7747222222222223</v>
      </c>
      <c r="E1623" s="47">
        <f t="shared" si="171"/>
        <v>1.4496166876769197E-3</v>
      </c>
      <c r="F1623" s="46">
        <f>Shiller!E1624</f>
        <v>196.4</v>
      </c>
      <c r="G1623" s="44">
        <f t="shared" si="170"/>
        <v>0.99070865347351245</v>
      </c>
      <c r="H1623" s="44">
        <f>'x calcs'!J695</f>
        <v>3.7378015800234587</v>
      </c>
      <c r="I1623" s="43">
        <f t="shared" si="163"/>
        <v>1.6677059597817494</v>
      </c>
      <c r="J1623" s="43">
        <f t="shared" si="164"/>
        <v>0.9884418677313207</v>
      </c>
      <c r="K1623" s="43">
        <f>PCE!B575</f>
        <v>8872.6</v>
      </c>
      <c r="L1623" s="43">
        <f>y!B587</f>
        <v>10701.9</v>
      </c>
      <c r="M1623" s="43">
        <v>1</v>
      </c>
      <c r="N1623" s="48">
        <f t="shared" si="166"/>
        <v>0.82906773563572833</v>
      </c>
      <c r="O1623" s="46">
        <f>Shiller!B1624/Shiller!C1624</f>
        <v>57.486461105024262</v>
      </c>
      <c r="P1623" s="44">
        <f t="shared" si="167"/>
        <v>-9.2913465264875539E-3</v>
      </c>
      <c r="Q1623" s="161">
        <f t="shared" si="168"/>
        <v>11.064374320115016</v>
      </c>
      <c r="R1623" s="43">
        <f>SS!I696</f>
        <v>4</v>
      </c>
      <c r="S1623" s="43">
        <f t="shared" si="169"/>
        <v>4</v>
      </c>
      <c r="T1623" s="46">
        <f t="shared" si="165"/>
        <v>2.0992111000747795</v>
      </c>
      <c r="U1623" s="43">
        <v>13.995260816873078</v>
      </c>
      <c r="V1623" s="43"/>
    </row>
    <row r="1624" spans="1:22" ht="15.75" x14ac:dyDescent="0.25">
      <c r="A1624" s="43">
        <f t="shared" si="172"/>
        <v>2005</v>
      </c>
      <c r="B1624" s="43">
        <f t="shared" si="173"/>
        <v>9</v>
      </c>
      <c r="C1624" s="46">
        <f>Shiller!B1625</f>
        <v>1225.92</v>
      </c>
      <c r="D1624" s="44">
        <f>Shiller!C1625/12</f>
        <v>1.79</v>
      </c>
      <c r="E1624" s="47">
        <f t="shared" si="171"/>
        <v>1.4601279039415296E-3</v>
      </c>
      <c r="F1624" s="46">
        <f>Shiller!E1625</f>
        <v>198.8</v>
      </c>
      <c r="G1624" s="44">
        <f t="shared" si="170"/>
        <v>0.97180607708830635</v>
      </c>
      <c r="H1624" s="44">
        <f>'x calcs'!J696</f>
        <v>3.7463860398505546</v>
      </c>
      <c r="I1624" s="43">
        <f t="shared" si="163"/>
        <v>1.6460128593238892</v>
      </c>
      <c r="J1624" s="43">
        <f t="shared" si="164"/>
        <v>0.96958262874887935</v>
      </c>
      <c r="K1624" s="43">
        <f>PCE!B576</f>
        <v>8923.6</v>
      </c>
      <c r="L1624" s="43">
        <f>y!B588</f>
        <v>10754.9</v>
      </c>
      <c r="M1624" s="43">
        <v>1</v>
      </c>
      <c r="N1624" s="48">
        <f t="shared" si="166"/>
        <v>0.82972412574733378</v>
      </c>
      <c r="O1624" s="46">
        <f>Shiller!B1625/Shiller!C1625</f>
        <v>57.072625698324025</v>
      </c>
      <c r="P1624" s="44">
        <f t="shared" si="167"/>
        <v>-2.8193922911693647E-2</v>
      </c>
      <c r="Q1624" s="161">
        <f t="shared" si="168"/>
        <v>11.324898276342411</v>
      </c>
      <c r="R1624" s="43">
        <f>SS!I697</f>
        <v>4</v>
      </c>
      <c r="S1624" s="43">
        <f t="shared" si="169"/>
        <v>4</v>
      </c>
      <c r="T1624" s="46">
        <f t="shared" si="165"/>
        <v>2.0992111000747795</v>
      </c>
      <c r="U1624" s="43">
        <v>13.995260816873078</v>
      </c>
      <c r="V1624" s="43"/>
    </row>
    <row r="1625" spans="1:22" ht="15.75" x14ac:dyDescent="0.25">
      <c r="A1625" s="43">
        <f t="shared" si="172"/>
        <v>2005</v>
      </c>
      <c r="B1625" s="43">
        <f t="shared" si="173"/>
        <v>10</v>
      </c>
      <c r="C1625" s="46">
        <f>Shiller!B1626</f>
        <v>1191.96</v>
      </c>
      <c r="D1625" s="44">
        <f>Shiller!C1626/12</f>
        <v>1.8105555555555555</v>
      </c>
      <c r="E1625" s="47">
        <f t="shared" si="171"/>
        <v>1.5189734181982244E-3</v>
      </c>
      <c r="F1625" s="46">
        <f>Shiller!E1626</f>
        <v>199.2</v>
      </c>
      <c r="G1625" s="44">
        <f t="shared" si="170"/>
        <v>1.0480215324666566</v>
      </c>
      <c r="H1625" s="44">
        <f>'x calcs'!J697</f>
        <v>3.7549902152641912</v>
      </c>
      <c r="I1625" s="43">
        <f t="shared" si="163"/>
        <v>1.5935420857915703</v>
      </c>
      <c r="J1625" s="43">
        <f t="shared" si="164"/>
        <v>1.0470452829719958</v>
      </c>
      <c r="K1625" s="43">
        <f>PCE!B577</f>
        <v>8959.6</v>
      </c>
      <c r="L1625" s="43">
        <f>y!B589</f>
        <v>10826</v>
      </c>
      <c r="M1625" s="43">
        <v>1</v>
      </c>
      <c r="N1625" s="48">
        <f t="shared" si="166"/>
        <v>0.82760022168852765</v>
      </c>
      <c r="O1625" s="46">
        <f>Shiller!B1626/Shiller!C1626</f>
        <v>54.861613992022093</v>
      </c>
      <c r="P1625" s="44">
        <f t="shared" si="167"/>
        <v>4.8021532466656636E-2</v>
      </c>
      <c r="Q1625" s="161">
        <f t="shared" si="168"/>
        <v>11.524743674877451</v>
      </c>
      <c r="R1625" s="43">
        <f>SS!I698</f>
        <v>4</v>
      </c>
      <c r="S1625" s="43">
        <f t="shared" si="169"/>
        <v>4</v>
      </c>
      <c r="T1625" s="46">
        <f t="shared" si="165"/>
        <v>2.0992111000747795</v>
      </c>
      <c r="U1625" s="43">
        <v>13.995260816873078</v>
      </c>
      <c r="V1625" s="43"/>
    </row>
    <row r="1626" spans="1:22" ht="15.75" x14ac:dyDescent="0.25">
      <c r="A1626" s="43">
        <f t="shared" si="172"/>
        <v>2005</v>
      </c>
      <c r="B1626" s="43">
        <f t="shared" si="173"/>
        <v>11</v>
      </c>
      <c r="C1626" s="46">
        <f>Shiller!B1627</f>
        <v>1237.3699999999999</v>
      </c>
      <c r="D1626" s="44">
        <f>Shiller!C1627/12</f>
        <v>1.8311111111111111</v>
      </c>
      <c r="E1626" s="47">
        <f t="shared" si="171"/>
        <v>1.4798412044183318E-3</v>
      </c>
      <c r="F1626" s="46">
        <f>Shiller!E1627</f>
        <v>197.6</v>
      </c>
      <c r="G1626" s="44">
        <f t="shared" si="170"/>
        <v>1.0255877198936207</v>
      </c>
      <c r="H1626" s="44">
        <f>'x calcs'!J698</f>
        <v>3.7584963989600104</v>
      </c>
      <c r="I1626" s="43">
        <f t="shared" si="163"/>
        <v>1.6660901760763218</v>
      </c>
      <c r="J1626" s="43">
        <f t="shared" si="164"/>
        <v>1.024632361695589</v>
      </c>
      <c r="K1626" s="43">
        <f>PCE!B578</f>
        <v>8987.7000000000007</v>
      </c>
      <c r="L1626" s="43">
        <f>y!B590</f>
        <v>10878.1</v>
      </c>
      <c r="M1626" s="43">
        <v>1</v>
      </c>
      <c r="N1626" s="48">
        <f t="shared" si="166"/>
        <v>0.82621965232899131</v>
      </c>
      <c r="O1626" s="46">
        <f>Shiller!B1627/Shiller!C1627</f>
        <v>56.312348300970868</v>
      </c>
      <c r="P1626" s="44">
        <f t="shared" si="167"/>
        <v>2.5587719893620742E-2</v>
      </c>
      <c r="Q1626" s="161">
        <f t="shared" si="168"/>
        <v>10.806320062751174</v>
      </c>
      <c r="R1626" s="43">
        <f>SS!I699</f>
        <v>4</v>
      </c>
      <c r="S1626" s="43">
        <f t="shared" si="169"/>
        <v>4</v>
      </c>
      <c r="T1626" s="46">
        <f t="shared" si="165"/>
        <v>2.0992111000747795</v>
      </c>
      <c r="U1626" s="43">
        <v>13.995260816873078</v>
      </c>
      <c r="V1626" s="43"/>
    </row>
    <row r="1627" spans="1:22" ht="15.75" x14ac:dyDescent="0.25">
      <c r="A1627" s="43">
        <f t="shared" si="172"/>
        <v>2005</v>
      </c>
      <c r="B1627" s="43">
        <f t="shared" si="173"/>
        <v>12</v>
      </c>
      <c r="C1627" s="46">
        <f>Shiller!B1628</f>
        <v>1262.07</v>
      </c>
      <c r="D1627" s="44">
        <f>Shiller!C1628/12</f>
        <v>1.8516666666666666</v>
      </c>
      <c r="E1627" s="47">
        <f t="shared" si="171"/>
        <v>1.4671663748180898E-3</v>
      </c>
      <c r="F1627" s="46">
        <f>Shiller!E1628</f>
        <v>196.8</v>
      </c>
      <c r="G1627" s="44">
        <f t="shared" si="170"/>
        <v>1.0070035527166523</v>
      </c>
      <c r="H1627" s="44">
        <f>'x calcs'!J699</f>
        <v>3.7620058565189836</v>
      </c>
      <c r="I1627" s="43">
        <f t="shared" si="163"/>
        <v>1.7046643630180669</v>
      </c>
      <c r="J1627" s="43">
        <f t="shared" si="164"/>
        <v>1.0060655192827717</v>
      </c>
      <c r="K1627" s="43">
        <f>PCE!B579</f>
        <v>9026.7999999999993</v>
      </c>
      <c r="L1627" s="43">
        <f>y!B591</f>
        <v>10939.9</v>
      </c>
      <c r="M1627" s="43">
        <v>1</v>
      </c>
      <c r="N1627" s="48">
        <f t="shared" si="166"/>
        <v>0.82512637227031327</v>
      </c>
      <c r="O1627" s="46">
        <f>Shiller!B1628/Shiller!C1628</f>
        <v>56.798829882988301</v>
      </c>
      <c r="P1627" s="44">
        <f t="shared" si="167"/>
        <v>7.003552716652317E-3</v>
      </c>
      <c r="Q1627" s="161">
        <f t="shared" si="168"/>
        <v>10.431965217388603</v>
      </c>
      <c r="R1627" s="43">
        <f>SS!I700</f>
        <v>4</v>
      </c>
      <c r="S1627" s="43">
        <f t="shared" si="169"/>
        <v>4</v>
      </c>
      <c r="T1627" s="46">
        <f t="shared" si="165"/>
        <v>2.0992111000747795</v>
      </c>
      <c r="U1627" s="43">
        <v>13.995260816873078</v>
      </c>
      <c r="V1627" s="43"/>
    </row>
    <row r="1628" spans="1:22" ht="15.75" x14ac:dyDescent="0.25">
      <c r="A1628" s="43">
        <f t="shared" si="172"/>
        <v>2006</v>
      </c>
      <c r="B1628" s="43">
        <f t="shared" si="173"/>
        <v>1</v>
      </c>
      <c r="C1628" s="46">
        <f>Shiller!B1629</f>
        <v>1278.73</v>
      </c>
      <c r="D1628" s="44">
        <f>Shiller!C1629/12</f>
        <v>1.8674999999999999</v>
      </c>
      <c r="E1628" s="47">
        <f t="shared" si="171"/>
        <v>1.4604333987628349E-3</v>
      </c>
      <c r="F1628" s="46">
        <f>Shiller!E1629</f>
        <v>198.3</v>
      </c>
      <c r="G1628" s="44">
        <f t="shared" si="170"/>
        <v>0.99782400895207546</v>
      </c>
      <c r="H1628" s="44">
        <f>'x calcs'!J700</f>
        <v>3.7655185909980466</v>
      </c>
      <c r="I1628" s="43">
        <f t="shared" si="163"/>
        <v>1.7125030113488358</v>
      </c>
      <c r="J1628" s="43">
        <f t="shared" si="164"/>
        <v>0.99551495486430486</v>
      </c>
      <c r="K1628" s="43">
        <f>PCE!B580</f>
        <v>9100.1</v>
      </c>
      <c r="L1628" s="43">
        <f>y!B592</f>
        <v>11154.6</v>
      </c>
      <c r="M1628" s="43">
        <v>1</v>
      </c>
      <c r="N1628" s="48">
        <f t="shared" si="166"/>
        <v>0.8158158965807828</v>
      </c>
      <c r="O1628" s="46">
        <f>Shiller!B1629/Shiller!C1629</f>
        <v>57.060687193217312</v>
      </c>
      <c r="P1628" s="44">
        <f t="shared" si="167"/>
        <v>-2.1759910479245415E-3</v>
      </c>
      <c r="Q1628" s="161">
        <f t="shared" si="168"/>
        <v>8.3839847090699067</v>
      </c>
      <c r="R1628" s="43">
        <f>SS!I701</f>
        <v>4</v>
      </c>
      <c r="S1628" s="43">
        <f t="shared" si="169"/>
        <v>4</v>
      </c>
      <c r="T1628" s="46">
        <f t="shared" si="165"/>
        <v>2.0992111000747795</v>
      </c>
      <c r="U1628" s="43">
        <v>5.7823596408159927</v>
      </c>
      <c r="V1628" s="43"/>
    </row>
    <row r="1629" spans="1:22" ht="15.75" x14ac:dyDescent="0.25">
      <c r="A1629" s="43">
        <f t="shared" si="172"/>
        <v>2006</v>
      </c>
      <c r="B1629" s="43">
        <f t="shared" si="173"/>
        <v>2</v>
      </c>
      <c r="C1629" s="46">
        <f>Shiller!B1630</f>
        <v>1276.6500000000001</v>
      </c>
      <c r="D1629" s="44">
        <f>Shiller!C1630/12</f>
        <v>1.8833333333333335</v>
      </c>
      <c r="E1629" s="47">
        <f t="shared" si="171"/>
        <v>1.4752150811368294E-3</v>
      </c>
      <c r="F1629" s="46">
        <f>Shiller!E1630</f>
        <v>198.7</v>
      </c>
      <c r="G1629" s="44">
        <f t="shared" si="170"/>
        <v>1.009282607324357</v>
      </c>
      <c r="H1629" s="44">
        <f>'x calcs'!J701</f>
        <v>3.7742653809450428</v>
      </c>
      <c r="I1629" s="43">
        <f t="shared" si="163"/>
        <v>1.7023213614546666</v>
      </c>
      <c r="J1629" s="43">
        <f t="shared" si="164"/>
        <v>1.0069470324038743</v>
      </c>
      <c r="K1629" s="43">
        <f>PCE!B581</f>
        <v>9134.7000000000007</v>
      </c>
      <c r="L1629" s="43">
        <f>y!B593</f>
        <v>11216.5</v>
      </c>
      <c r="M1629" s="43">
        <v>1</v>
      </c>
      <c r="N1629" s="48">
        <f t="shared" si="166"/>
        <v>0.81439843088307406</v>
      </c>
      <c r="O1629" s="46">
        <f>Shiller!B1630/Shiller!C1630</f>
        <v>56.488938053097343</v>
      </c>
      <c r="P1629" s="44">
        <f t="shared" si="167"/>
        <v>9.2826073243570395E-3</v>
      </c>
      <c r="Q1629" s="161">
        <f t="shared" si="168"/>
        <v>8.2518532346718949</v>
      </c>
      <c r="R1629" s="43">
        <f>SS!I702</f>
        <v>4</v>
      </c>
      <c r="S1629" s="43">
        <f t="shared" si="169"/>
        <v>5</v>
      </c>
      <c r="T1629" s="46">
        <f t="shared" si="165"/>
        <v>2.0992111000747795</v>
      </c>
      <c r="U1629" s="43">
        <v>5.7823596408159927</v>
      </c>
      <c r="V1629" s="43"/>
    </row>
    <row r="1630" spans="1:22" ht="15.75" x14ac:dyDescent="0.25">
      <c r="A1630" s="43">
        <f t="shared" si="172"/>
        <v>2006</v>
      </c>
      <c r="B1630" s="43">
        <f t="shared" si="173"/>
        <v>3</v>
      </c>
      <c r="C1630" s="46">
        <f>Shiller!B1631</f>
        <v>1293.74</v>
      </c>
      <c r="D1630" s="44">
        <f>Shiller!C1631/12</f>
        <v>1.8991666666666667</v>
      </c>
      <c r="E1630" s="47">
        <f t="shared" si="171"/>
        <v>1.4679662580322681E-3</v>
      </c>
      <c r="F1630" s="46">
        <f>Shiller!E1631</f>
        <v>199.8</v>
      </c>
      <c r="G1630" s="44">
        <f t="shared" si="170"/>
        <v>0.99949226045331774</v>
      </c>
      <c r="H1630" s="44">
        <f>'x calcs'!J702</f>
        <v>3.7830324885010294</v>
      </c>
      <c r="I1630" s="43">
        <f t="shared" si="163"/>
        <v>1.7116361529691402</v>
      </c>
      <c r="J1630" s="43">
        <f t="shared" si="164"/>
        <v>0.99717935768092703</v>
      </c>
      <c r="K1630" s="43">
        <f>PCE!B582</f>
        <v>9168.1</v>
      </c>
      <c r="L1630" s="43">
        <f>y!B594</f>
        <v>11263</v>
      </c>
      <c r="M1630" s="43">
        <v>1</v>
      </c>
      <c r="N1630" s="48">
        <f t="shared" si="166"/>
        <v>0.81400159815324513</v>
      </c>
      <c r="O1630" s="46">
        <f>Shiller!B1631/Shiller!C1631</f>
        <v>56.767880649407637</v>
      </c>
      <c r="P1630" s="44">
        <f t="shared" si="167"/>
        <v>-5.0773954668226207E-4</v>
      </c>
      <c r="Q1630" s="161">
        <f t="shared" si="168"/>
        <v>8.0859031559192314</v>
      </c>
      <c r="R1630" s="43">
        <f>SS!I703</f>
        <v>5</v>
      </c>
      <c r="S1630" s="43">
        <f t="shared" si="169"/>
        <v>5</v>
      </c>
      <c r="T1630" s="46">
        <f t="shared" si="165"/>
        <v>-1.186491077429338</v>
      </c>
      <c r="U1630" s="43">
        <v>5.7823596408159927</v>
      </c>
      <c r="V1630" s="43"/>
    </row>
    <row r="1631" spans="1:22" ht="15.75" x14ac:dyDescent="0.25">
      <c r="A1631" s="43">
        <f t="shared" si="172"/>
        <v>2006</v>
      </c>
      <c r="B1631" s="43">
        <f t="shared" si="173"/>
        <v>4</v>
      </c>
      <c r="C1631" s="46">
        <f>Shiller!B1632</f>
        <v>1302.17</v>
      </c>
      <c r="D1631" s="44">
        <f>Shiller!C1632/12</f>
        <v>1.9172222222222224</v>
      </c>
      <c r="E1631" s="47">
        <f t="shared" si="171"/>
        <v>1.4723286684704933E-3</v>
      </c>
      <c r="F1631" s="46">
        <f>Shiller!E1632</f>
        <v>201.5</v>
      </c>
      <c r="G1631" s="44">
        <f t="shared" si="170"/>
        <v>0.98724191347453527</v>
      </c>
      <c r="H1631" s="44">
        <f>'x calcs'!J703</f>
        <v>3.7918199608610612</v>
      </c>
      <c r="I1631" s="43">
        <f t="shared" si="163"/>
        <v>1.7042956154826334</v>
      </c>
      <c r="J1631" s="43">
        <f t="shared" si="164"/>
        <v>0.98760509123955553</v>
      </c>
      <c r="K1631" s="43">
        <f>PCE!B583</f>
        <v>9223.2999999999993</v>
      </c>
      <c r="L1631" s="43">
        <f>y!B595</f>
        <v>11304.7</v>
      </c>
      <c r="M1631" s="43">
        <v>1</v>
      </c>
      <c r="N1631" s="48">
        <f t="shared" si="166"/>
        <v>0.81588188983343202</v>
      </c>
      <c r="O1631" s="46">
        <f>Shiller!B1632/Shiller!C1632</f>
        <v>56.59968125181107</v>
      </c>
      <c r="P1631" s="44">
        <f t="shared" si="167"/>
        <v>-1.2758086525464729E-2</v>
      </c>
      <c r="Q1631" s="161">
        <f t="shared" si="168"/>
        <v>8.533375910939986</v>
      </c>
      <c r="R1631" s="43">
        <f>SS!I704</f>
        <v>5</v>
      </c>
      <c r="S1631" s="43">
        <f t="shared" si="169"/>
        <v>4</v>
      </c>
      <c r="T1631" s="46">
        <f t="shared" si="165"/>
        <v>-1.186491077429338</v>
      </c>
      <c r="U1631" s="43">
        <v>5.7823596408159927</v>
      </c>
      <c r="V1631" s="43"/>
    </row>
    <row r="1632" spans="1:22" ht="15.75" x14ac:dyDescent="0.25">
      <c r="A1632" s="43">
        <f t="shared" si="172"/>
        <v>2006</v>
      </c>
      <c r="B1632" s="43">
        <f t="shared" si="173"/>
        <v>5</v>
      </c>
      <c r="C1632" s="46">
        <f>Shiller!B1633</f>
        <v>1290.01</v>
      </c>
      <c r="D1632" s="44">
        <f>Shiller!C1633/12</f>
        <v>1.9352777777777777</v>
      </c>
      <c r="E1632" s="47">
        <f t="shared" si="171"/>
        <v>1.5002037021246174E-3</v>
      </c>
      <c r="F1632" s="46">
        <f>Shiller!E1633</f>
        <v>202.5</v>
      </c>
      <c r="G1632" s="44">
        <f t="shared" si="170"/>
        <v>0.97102717055020837</v>
      </c>
      <c r="H1632" s="44">
        <f>'x calcs'!J704</f>
        <v>3.7904234909829548</v>
      </c>
      <c r="I1632" s="43">
        <f t="shared" si="163"/>
        <v>1.680661743533677</v>
      </c>
      <c r="J1632" s="43">
        <f t="shared" si="164"/>
        <v>0.97138436420111207</v>
      </c>
      <c r="K1632" s="43">
        <f>PCE!B584</f>
        <v>9254.1</v>
      </c>
      <c r="L1632" s="43">
        <f>y!B596</f>
        <v>11319</v>
      </c>
      <c r="M1632" s="43">
        <v>1</v>
      </c>
      <c r="N1632" s="48">
        <f t="shared" si="166"/>
        <v>0.81757222369467275</v>
      </c>
      <c r="O1632" s="46">
        <f>Shiller!B1633/Shiller!C1633</f>
        <v>55.54801205683939</v>
      </c>
      <c r="P1632" s="44">
        <f t="shared" si="167"/>
        <v>-2.8972829449791626E-2</v>
      </c>
      <c r="Q1632" s="161">
        <f t="shared" si="168"/>
        <v>9.200152623377468</v>
      </c>
      <c r="R1632" s="43">
        <f>SS!I705</f>
        <v>4</v>
      </c>
      <c r="S1632" s="43">
        <f t="shared" si="169"/>
        <v>4</v>
      </c>
      <c r="T1632" s="46">
        <f t="shared" si="165"/>
        <v>2.0992111000747795</v>
      </c>
      <c r="U1632" s="43">
        <v>5.7823596408159927</v>
      </c>
      <c r="V1632" s="43"/>
    </row>
    <row r="1633" spans="1:22" ht="15.75" x14ac:dyDescent="0.25">
      <c r="A1633" s="43">
        <f t="shared" si="172"/>
        <v>2006</v>
      </c>
      <c r="B1633" s="43">
        <f t="shared" si="173"/>
        <v>6</v>
      </c>
      <c r="C1633" s="46">
        <f>Shiller!B1634</f>
        <v>1253.17</v>
      </c>
      <c r="D1633" s="44">
        <f>Shiller!C1634/12</f>
        <v>1.9533333333333334</v>
      </c>
      <c r="E1633" s="47">
        <f t="shared" si="171"/>
        <v>1.5587137685496247E-3</v>
      </c>
      <c r="F1633" s="46">
        <f>Shiller!E1634</f>
        <v>202.9</v>
      </c>
      <c r="G1633" s="44">
        <f t="shared" si="170"/>
        <v>1.0042353695042474</v>
      </c>
      <c r="H1633" s="44">
        <f>'x calcs'!J705</f>
        <v>3.7890275354035601</v>
      </c>
      <c r="I1633" s="43">
        <f t="shared" si="163"/>
        <v>1.6300472042099248</v>
      </c>
      <c r="J1633" s="43">
        <f t="shared" si="164"/>
        <v>1.0046047761815085</v>
      </c>
      <c r="K1633" s="43">
        <f>PCE!B585</f>
        <v>9283.7999999999993</v>
      </c>
      <c r="L1633" s="43">
        <f>y!B597</f>
        <v>11369.6</v>
      </c>
      <c r="M1633" s="43">
        <v>1</v>
      </c>
      <c r="N1633" s="48">
        <f t="shared" si="166"/>
        <v>0.81654587672389523</v>
      </c>
      <c r="O1633" s="46">
        <f>Shiller!B1634/Shiller!C1634</f>
        <v>53.462883959044369</v>
      </c>
      <c r="P1633" s="44">
        <f t="shared" si="167"/>
        <v>4.2353695042474104E-3</v>
      </c>
      <c r="Q1633" s="161">
        <f t="shared" si="168"/>
        <v>9.5953764458304445</v>
      </c>
      <c r="R1633" s="43">
        <f>SS!I706</f>
        <v>4</v>
      </c>
      <c r="S1633" s="43">
        <f t="shared" si="169"/>
        <v>4</v>
      </c>
      <c r="T1633" s="46">
        <f t="shared" si="165"/>
        <v>2.0992111000747795</v>
      </c>
      <c r="U1633" s="43">
        <v>5.7823596408159927</v>
      </c>
      <c r="V1633" s="43"/>
    </row>
    <row r="1634" spans="1:22" ht="15.75" x14ac:dyDescent="0.25">
      <c r="A1634" s="43">
        <f t="shared" si="172"/>
        <v>2006</v>
      </c>
      <c r="B1634" s="43">
        <f t="shared" si="173"/>
        <v>7</v>
      </c>
      <c r="C1634" s="46">
        <f>Shiller!B1635</f>
        <v>1260.24</v>
      </c>
      <c r="D1634" s="44">
        <f>Shiller!C1635/12</f>
        <v>1.9716666666666667</v>
      </c>
      <c r="E1634" s="47">
        <f t="shared" si="171"/>
        <v>1.5645168116126028E-3</v>
      </c>
      <c r="F1634" s="46">
        <f>Shiller!E1635</f>
        <v>203.5</v>
      </c>
      <c r="G1634" s="44">
        <f t="shared" si="170"/>
        <v>1.0209139571526897</v>
      </c>
      <c r="H1634" s="44">
        <f>'x calcs'!J706</f>
        <v>3.7876320939334684</v>
      </c>
      <c r="I1634" s="43">
        <f t="shared" si="163"/>
        <v>1.6350124297300173</v>
      </c>
      <c r="J1634" s="43">
        <f t="shared" si="164"/>
        <v>1.0217826773371548</v>
      </c>
      <c r="K1634" s="43">
        <f>PCE!B586</f>
        <v>9360.4</v>
      </c>
      <c r="L1634" s="43">
        <f>y!B598</f>
        <v>11402.6</v>
      </c>
      <c r="M1634" s="43">
        <v>1</v>
      </c>
      <c r="N1634" s="48">
        <f t="shared" si="166"/>
        <v>0.82090049637801898</v>
      </c>
      <c r="O1634" s="46">
        <f>Shiller!B1635/Shiller!C1635</f>
        <v>53.264581572273883</v>
      </c>
      <c r="P1634" s="44">
        <f t="shared" si="167"/>
        <v>2.0913957152689733E-2</v>
      </c>
      <c r="Q1634" s="161">
        <f t="shared" si="168"/>
        <v>10.575515773929448</v>
      </c>
      <c r="R1634" s="43">
        <f>SS!I707</f>
        <v>4</v>
      </c>
      <c r="S1634" s="43">
        <f t="shared" si="169"/>
        <v>4</v>
      </c>
      <c r="T1634" s="46">
        <f t="shared" si="165"/>
        <v>2.0992111000747795</v>
      </c>
      <c r="U1634" s="43">
        <v>9.6259846963292706</v>
      </c>
      <c r="V1634" s="43"/>
    </row>
    <row r="1635" spans="1:22" ht="15.75" x14ac:dyDescent="0.25">
      <c r="A1635" s="43">
        <f t="shared" si="172"/>
        <v>2006</v>
      </c>
      <c r="B1635" s="43">
        <f t="shared" si="173"/>
        <v>8</v>
      </c>
      <c r="C1635" s="46">
        <f>Shiller!B1636</f>
        <v>1287.1500000000001</v>
      </c>
      <c r="D1635" s="44">
        <f>Shiller!C1636/12</f>
        <v>1.99</v>
      </c>
      <c r="E1635" s="47">
        <f t="shared" si="171"/>
        <v>1.5460513537660723E-3</v>
      </c>
      <c r="F1635" s="46">
        <f>Shiller!E1636</f>
        <v>203.9</v>
      </c>
      <c r="G1635" s="44">
        <f t="shared" si="170"/>
        <v>1.0303574014876202</v>
      </c>
      <c r="H1635" s="44">
        <f>'x calcs'!J707</f>
        <v>3.7844069087930343</v>
      </c>
      <c r="I1635" s="43">
        <f t="shared" si="163"/>
        <v>1.6680693734955556</v>
      </c>
      <c r="J1635" s="43">
        <f t="shared" si="164"/>
        <v>1.0312341853955695</v>
      </c>
      <c r="K1635" s="43">
        <f>PCE!B587</f>
        <v>9368.6</v>
      </c>
      <c r="L1635" s="43">
        <f>y!B599</f>
        <v>11435.8</v>
      </c>
      <c r="M1635" s="43">
        <v>1</v>
      </c>
      <c r="N1635" s="48">
        <f t="shared" si="166"/>
        <v>0.81923433428356573</v>
      </c>
      <c r="O1635" s="46">
        <f>Shiller!B1636/Shiller!C1636</f>
        <v>53.900753768844226</v>
      </c>
      <c r="P1635" s="44">
        <f t="shared" si="167"/>
        <v>3.0357401487620228E-2</v>
      </c>
      <c r="Q1635" s="161">
        <f t="shared" si="168"/>
        <v>10.035908286396488</v>
      </c>
      <c r="R1635" s="43">
        <f>SS!I708</f>
        <v>4</v>
      </c>
      <c r="S1635" s="43">
        <f t="shared" si="169"/>
        <v>5</v>
      </c>
      <c r="T1635" s="46">
        <f t="shared" si="165"/>
        <v>2.0992111000747795</v>
      </c>
      <c r="U1635" s="43">
        <v>9.6259846963292706</v>
      </c>
      <c r="V1635" s="43"/>
    </row>
    <row r="1636" spans="1:22" ht="15.75" x14ac:dyDescent="0.25">
      <c r="A1636" s="43">
        <f t="shared" si="172"/>
        <v>2006</v>
      </c>
      <c r="B1636" s="43">
        <f t="shared" si="173"/>
        <v>9</v>
      </c>
      <c r="C1636" s="46">
        <f>Shiller!B1637</f>
        <v>1317.74</v>
      </c>
      <c r="D1636" s="44">
        <f>Shiller!C1637/12</f>
        <v>2.0083333333333333</v>
      </c>
      <c r="E1636" s="47">
        <f t="shared" si="171"/>
        <v>1.5240740459675909E-3</v>
      </c>
      <c r="F1636" s="46">
        <f>Shiller!E1637</f>
        <v>202.9</v>
      </c>
      <c r="G1636" s="44">
        <f t="shared" si="170"/>
        <v>1.0417988662341668</v>
      </c>
      <c r="H1636" s="44">
        <f>'x calcs'!J708</f>
        <v>3.7811844699117225</v>
      </c>
      <c r="I1636" s="43">
        <f t="shared" si="163"/>
        <v>1.7175912406469187</v>
      </c>
      <c r="J1636" s="43">
        <f t="shared" si="164"/>
        <v>1.0426854196314608</v>
      </c>
      <c r="K1636" s="43">
        <f>PCE!B588</f>
        <v>9393.9</v>
      </c>
      <c r="L1636" s="43">
        <f>y!B600</f>
        <v>11484.4</v>
      </c>
      <c r="M1636" s="43">
        <v>1</v>
      </c>
      <c r="N1636" s="48">
        <f t="shared" si="166"/>
        <v>0.8179704642819825</v>
      </c>
      <c r="O1636" s="46">
        <f>Shiller!B1637/Shiller!C1637</f>
        <v>54.678008298755181</v>
      </c>
      <c r="P1636" s="44">
        <f t="shared" si="167"/>
        <v>4.1798866234166843E-2</v>
      </c>
      <c r="Q1636" s="161">
        <f t="shared" si="168"/>
        <v>9.540024589059442</v>
      </c>
      <c r="R1636" s="43">
        <f>SS!I709</f>
        <v>5</v>
      </c>
      <c r="S1636" s="43">
        <f t="shared" si="169"/>
        <v>5</v>
      </c>
      <c r="T1636" s="46">
        <f t="shared" si="165"/>
        <v>-1.186491077429338</v>
      </c>
      <c r="U1636" s="43">
        <v>9.6259846963292706</v>
      </c>
      <c r="V1636" s="43"/>
    </row>
    <row r="1637" spans="1:22" ht="15.75" x14ac:dyDescent="0.25">
      <c r="A1637" s="43">
        <f t="shared" si="172"/>
        <v>2006</v>
      </c>
      <c r="B1637" s="43">
        <f t="shared" si="173"/>
        <v>10</v>
      </c>
      <c r="C1637" s="46">
        <f>Shiller!B1638</f>
        <v>1363.38</v>
      </c>
      <c r="D1637" s="44">
        <f>Shiller!C1638/12</f>
        <v>2.0299999999999998</v>
      </c>
      <c r="E1637" s="47">
        <f t="shared" si="171"/>
        <v>1.4889465886253281E-3</v>
      </c>
      <c r="F1637" s="46">
        <f>Shiller!E1638</f>
        <v>201.8</v>
      </c>
      <c r="G1637" s="44">
        <f t="shared" si="170"/>
        <v>1.0215328478445429</v>
      </c>
      <c r="H1637" s="44">
        <f>'x calcs'!J709</f>
        <v>3.7779647749510814</v>
      </c>
      <c r="I1637" s="43">
        <f t="shared" si="163"/>
        <v>1.7882896072778023</v>
      </c>
      <c r="J1637" s="43">
        <f t="shared" si="164"/>
        <v>1.0193477367761252</v>
      </c>
      <c r="K1637" s="43">
        <f>PCE!B589</f>
        <v>9413.2999999999993</v>
      </c>
      <c r="L1637" s="43">
        <f>y!B601</f>
        <v>11527.9</v>
      </c>
      <c r="M1637" s="43">
        <v>1</v>
      </c>
      <c r="N1637" s="48">
        <f t="shared" si="166"/>
        <v>0.8165667641114166</v>
      </c>
      <c r="O1637" s="46">
        <f>Shiller!B1638/Shiller!C1638</f>
        <v>55.967980295566505</v>
      </c>
      <c r="P1637" s="44">
        <f t="shared" si="167"/>
        <v>2.1532847844542902E-2</v>
      </c>
      <c r="Q1637" s="161">
        <f t="shared" si="168"/>
        <v>8.8639279302444738</v>
      </c>
      <c r="R1637" s="43">
        <f>SS!I710</f>
        <v>5</v>
      </c>
      <c r="S1637" s="43">
        <f t="shared" si="169"/>
        <v>5</v>
      </c>
      <c r="T1637" s="46">
        <f t="shared" si="165"/>
        <v>-1.186491077429338</v>
      </c>
      <c r="U1637" s="43">
        <v>9.6259846963292706</v>
      </c>
      <c r="V1637" s="43"/>
    </row>
    <row r="1638" spans="1:22" ht="15.75" x14ac:dyDescent="0.25">
      <c r="A1638" s="43">
        <f t="shared" si="172"/>
        <v>2006</v>
      </c>
      <c r="B1638" s="43">
        <f t="shared" si="173"/>
        <v>11</v>
      </c>
      <c r="C1638" s="46">
        <f>Shiller!B1639</f>
        <v>1388.64</v>
      </c>
      <c r="D1638" s="44">
        <f>Shiller!C1639/12</f>
        <v>2.0516666666666663</v>
      </c>
      <c r="E1638" s="47">
        <f t="shared" si="171"/>
        <v>1.4774647616852936E-3</v>
      </c>
      <c r="F1638" s="46">
        <f>Shiller!E1639</f>
        <v>201.5</v>
      </c>
      <c r="G1638" s="44">
        <f t="shared" si="170"/>
        <v>1.0199662891582242</v>
      </c>
      <c r="H1638" s="44">
        <f>'x calcs'!J710</f>
        <v>3.7860752051260933</v>
      </c>
      <c r="I1638" s="43">
        <f t="shared" ref="I1638:I1701" si="174">C1638/(F1638*H1638)</f>
        <v>1.820226296168663</v>
      </c>
      <c r="J1638" s="43">
        <f t="shared" ref="J1638:J1701" si="175">E1638+I1639/I1638</f>
        <v>1.0177845093343278</v>
      </c>
      <c r="K1638" s="43">
        <f>PCE!B590</f>
        <v>9431.2000000000007</v>
      </c>
      <c r="L1638" s="43">
        <f>y!B602</f>
        <v>11584</v>
      </c>
      <c r="M1638" s="43">
        <v>1</v>
      </c>
      <c r="N1638" s="48">
        <f t="shared" si="166"/>
        <v>0.81415745856353594</v>
      </c>
      <c r="O1638" s="46">
        <f>Shiller!B1639/Shiller!C1639</f>
        <v>56.402924451665321</v>
      </c>
      <c r="P1638" s="44">
        <f t="shared" si="167"/>
        <v>1.9966289158224182E-2</v>
      </c>
      <c r="Q1638" s="161">
        <f t="shared" si="168"/>
        <v>8.2261049968438282</v>
      </c>
      <c r="R1638" s="43">
        <f>SS!I711</f>
        <v>5</v>
      </c>
      <c r="S1638" s="43">
        <f t="shared" si="169"/>
        <v>5</v>
      </c>
      <c r="T1638" s="46">
        <f t="shared" si="165"/>
        <v>-1.186491077429338</v>
      </c>
      <c r="U1638" s="43">
        <v>9.6259846963292706</v>
      </c>
      <c r="V1638" s="43"/>
    </row>
    <row r="1639" spans="1:22" ht="15.75" x14ac:dyDescent="0.25">
      <c r="A1639" s="43">
        <f t="shared" si="172"/>
        <v>2006</v>
      </c>
      <c r="B1639" s="43">
        <f t="shared" si="173"/>
        <v>12</v>
      </c>
      <c r="C1639" s="46">
        <f>Shiller!B1640</f>
        <v>1416.42</v>
      </c>
      <c r="D1639" s="44">
        <f>Shiller!C1640/12</f>
        <v>2.0733333333333333</v>
      </c>
      <c r="E1639" s="47">
        <f t="shared" si="171"/>
        <v>1.4637842824397659E-3</v>
      </c>
      <c r="F1639" s="46">
        <f>Shiller!E1640</f>
        <v>201.8</v>
      </c>
      <c r="G1639" s="44">
        <f t="shared" si="170"/>
        <v>1.0038683977538907</v>
      </c>
      <c r="H1639" s="44">
        <f>'x calcs'!J711</f>
        <v>3.7942030465480445</v>
      </c>
      <c r="I1639" s="43">
        <f t="shared" si="174"/>
        <v>1.8499088075125816</v>
      </c>
      <c r="J1639" s="43">
        <f t="shared" si="175"/>
        <v>1.0017210731012629</v>
      </c>
      <c r="K1639" s="43">
        <f>PCE!B591</f>
        <v>9516.5</v>
      </c>
      <c r="L1639" s="43">
        <f>y!B603</f>
        <v>11675.2</v>
      </c>
      <c r="M1639" s="43">
        <v>1</v>
      </c>
      <c r="N1639" s="48">
        <f t="shared" si="166"/>
        <v>0.81510380978484298</v>
      </c>
      <c r="O1639" s="46">
        <f>Shiller!B1640/Shiller!C1640</f>
        <v>56.930064308681679</v>
      </c>
      <c r="P1639" s="44">
        <f t="shared" si="167"/>
        <v>3.8683977538906955E-3</v>
      </c>
      <c r="Q1639" s="161">
        <f t="shared" si="168"/>
        <v>8.2716038461836217</v>
      </c>
      <c r="R1639" s="43">
        <f>SS!I712</f>
        <v>5</v>
      </c>
      <c r="S1639" s="43">
        <f t="shared" si="169"/>
        <v>5</v>
      </c>
      <c r="T1639" s="46">
        <f t="shared" si="165"/>
        <v>-1.186491077429338</v>
      </c>
      <c r="U1639" s="43">
        <v>9.6259846963292706</v>
      </c>
      <c r="V1639" s="43"/>
    </row>
    <row r="1640" spans="1:22" ht="15.75" x14ac:dyDescent="0.25">
      <c r="A1640" s="43">
        <f t="shared" si="172"/>
        <v>2007</v>
      </c>
      <c r="B1640" s="43">
        <f t="shared" si="173"/>
        <v>1</v>
      </c>
      <c r="C1640" s="46">
        <f>Shiller!B1641</f>
        <v>1424.16</v>
      </c>
      <c r="D1640" s="44">
        <f>Shiller!C1641/12</f>
        <v>2.0902777777777777</v>
      </c>
      <c r="E1640" s="47">
        <f t="shared" si="171"/>
        <v>1.4677267847557701E-3</v>
      </c>
      <c r="F1640" s="46">
        <f>Shiller!E1641</f>
        <v>202.416</v>
      </c>
      <c r="G1640" s="44">
        <f t="shared" si="170"/>
        <v>1.0105614580433433</v>
      </c>
      <c r="H1640" s="44">
        <f>'x calcs'!J712</f>
        <v>3.8023483365949176</v>
      </c>
      <c r="I1640" s="43">
        <f t="shared" si="174"/>
        <v>1.8503847683645966</v>
      </c>
      <c r="J1640" s="43">
        <f t="shared" si="175"/>
        <v>1.0112097443316352</v>
      </c>
      <c r="K1640" s="43">
        <f>PCE!B592</f>
        <v>9553.1</v>
      </c>
      <c r="L1640" s="43">
        <f>y!B604</f>
        <v>11741.4</v>
      </c>
      <c r="M1640" s="43">
        <v>1</v>
      </c>
      <c r="N1640" s="48">
        <f t="shared" si="166"/>
        <v>0.81362529170286346</v>
      </c>
      <c r="O1640" s="46">
        <f>Shiller!B1641/Shiller!C1641</f>
        <v>56.777142857142863</v>
      </c>
      <c r="P1640" s="44">
        <f t="shared" si="167"/>
        <v>1.0561458043343297E-2</v>
      </c>
      <c r="Q1640" s="161">
        <f t="shared" si="168"/>
        <v>8.0035170037553733</v>
      </c>
      <c r="R1640" s="43">
        <f>SS!I713</f>
        <v>5</v>
      </c>
      <c r="S1640" s="43">
        <f t="shared" si="169"/>
        <v>5</v>
      </c>
      <c r="T1640" s="46">
        <f t="shared" ref="T1640:T1703" si="176">INDEX($Y$1068:$Y$1072,R1640)</f>
        <v>-1.186491077429338</v>
      </c>
      <c r="U1640" s="43">
        <v>10.570195593254139</v>
      </c>
      <c r="V1640" s="43"/>
    </row>
    <row r="1641" spans="1:22" ht="15.75" x14ac:dyDescent="0.25">
      <c r="A1641" s="43">
        <f t="shared" si="172"/>
        <v>2007</v>
      </c>
      <c r="B1641" s="43">
        <f t="shared" si="173"/>
        <v>2</v>
      </c>
      <c r="C1641" s="46">
        <f>Shiller!B1642</f>
        <v>1444.8</v>
      </c>
      <c r="D1641" s="44">
        <f>Shiller!C1642/12</f>
        <v>2.1072222222222221</v>
      </c>
      <c r="E1641" s="47">
        <f t="shared" si="171"/>
        <v>1.4584871416266764E-3</v>
      </c>
      <c r="F1641" s="46">
        <f>Shiller!E1642</f>
        <v>203.499</v>
      </c>
      <c r="G1641" s="44">
        <f t="shared" si="170"/>
        <v>0.96647395226097965</v>
      </c>
      <c r="H1641" s="44">
        <f>'x calcs'!J713</f>
        <v>3.7999071087891139</v>
      </c>
      <c r="I1641" s="43">
        <f t="shared" si="174"/>
        <v>1.8684112492464828</v>
      </c>
      <c r="J1641" s="43">
        <f t="shared" si="175"/>
        <v>0.96709392072837475</v>
      </c>
      <c r="K1641" s="43">
        <f>PCE!B593</f>
        <v>9590.7999999999993</v>
      </c>
      <c r="L1641" s="43">
        <f>y!B605</f>
        <v>11821</v>
      </c>
      <c r="M1641" s="43">
        <v>1</v>
      </c>
      <c r="N1641" s="48">
        <f t="shared" ref="N1641:N1704" si="177">K1641/L1641</f>
        <v>0.81133575839607475</v>
      </c>
      <c r="O1641" s="46">
        <f>Shiller!B1642/Shiller!C1642</f>
        <v>57.136831004481941</v>
      </c>
      <c r="P1641" s="44">
        <f t="shared" ref="P1641:P1704" si="178">G1641-1</f>
        <v>-3.3526047739020348E-2</v>
      </c>
      <c r="Q1641" s="161">
        <f t="shared" ref="Q1641:Q1704" si="179">1200*SUMPRODUCT(M1641:O1641,$X$1093:$Z$1093)</f>
        <v>7.4131566749190245</v>
      </c>
      <c r="R1641" s="43">
        <f>SS!I714</f>
        <v>5</v>
      </c>
      <c r="S1641" s="43">
        <f t="shared" ref="S1641:S1704" si="180">R1642</f>
        <v>5</v>
      </c>
      <c r="T1641" s="46">
        <f t="shared" si="176"/>
        <v>-1.186491077429338</v>
      </c>
      <c r="U1641" s="43">
        <v>10.570195593254139</v>
      </c>
      <c r="V1641" s="43"/>
    </row>
    <row r="1642" spans="1:22" ht="15.75" x14ac:dyDescent="0.25">
      <c r="A1642" s="43">
        <f t="shared" si="172"/>
        <v>2007</v>
      </c>
      <c r="B1642" s="43">
        <f t="shared" si="173"/>
        <v>3</v>
      </c>
      <c r="C1642" s="46">
        <f>Shiller!B1643</f>
        <v>1406.95</v>
      </c>
      <c r="D1642" s="44">
        <f>Shiller!C1643/12</f>
        <v>2.1241666666666665</v>
      </c>
      <c r="E1642" s="47">
        <f t="shared" si="171"/>
        <v>1.5097669900612436E-3</v>
      </c>
      <c r="F1642" s="46">
        <f>Shiller!E1643</f>
        <v>205.352</v>
      </c>
      <c r="G1642" s="44">
        <f t="shared" si="170"/>
        <v>1.0350883046725012</v>
      </c>
      <c r="H1642" s="44">
        <f>'x calcs'!J714</f>
        <v>3.797467448328717</v>
      </c>
      <c r="I1642" s="43">
        <f t="shared" si="174"/>
        <v>1.8042041067844852</v>
      </c>
      <c r="J1642" s="43">
        <f t="shared" si="175"/>
        <v>1.035752321079596</v>
      </c>
      <c r="K1642" s="43">
        <f>PCE!B594</f>
        <v>9631.6</v>
      </c>
      <c r="L1642" s="43">
        <f>y!B606</f>
        <v>11902.1</v>
      </c>
      <c r="M1642" s="43">
        <v>1</v>
      </c>
      <c r="N1642" s="48">
        <f t="shared" si="177"/>
        <v>0.8092353450231472</v>
      </c>
      <c r="O1642" s="46">
        <f>Shiller!B1643/Shiller!C1643</f>
        <v>55.196155355041199</v>
      </c>
      <c r="P1642" s="44">
        <f t="shared" si="178"/>
        <v>3.5088304672501236E-2</v>
      </c>
      <c r="Q1642" s="161">
        <f t="shared" si="179"/>
        <v>7.5385640894013886</v>
      </c>
      <c r="R1642" s="43">
        <f>SS!I715</f>
        <v>5</v>
      </c>
      <c r="S1642" s="43">
        <f t="shared" si="180"/>
        <v>5</v>
      </c>
      <c r="T1642" s="46">
        <f t="shared" si="176"/>
        <v>-1.186491077429338</v>
      </c>
      <c r="U1642" s="43">
        <v>10.570195593254139</v>
      </c>
      <c r="V1642" s="43"/>
    </row>
    <row r="1643" spans="1:22" ht="15.75" x14ac:dyDescent="0.25">
      <c r="A1643" s="43">
        <f t="shared" si="172"/>
        <v>2007</v>
      </c>
      <c r="B1643" s="43">
        <f t="shared" si="173"/>
        <v>4</v>
      </c>
      <c r="C1643" s="46">
        <f>Shiller!B1644</f>
        <v>1463.64</v>
      </c>
      <c r="D1643" s="44">
        <f>Shiller!C1644/12</f>
        <v>2.1430555555555557</v>
      </c>
      <c r="E1643" s="47">
        <f t="shared" si="171"/>
        <v>1.4641958101415345E-3</v>
      </c>
      <c r="F1643" s="46">
        <f>Shiller!E1644</f>
        <v>206.68600000000001</v>
      </c>
      <c r="G1643" s="44">
        <f t="shared" si="170"/>
        <v>1.0276468180166303</v>
      </c>
      <c r="H1643" s="44">
        <f>'x calcs'!J715</f>
        <v>3.7950293542074416</v>
      </c>
      <c r="I1643" s="43">
        <f t="shared" si="174"/>
        <v>1.8659846634996138</v>
      </c>
      <c r="J1643" s="43">
        <f t="shared" si="175"/>
        <v>1.024812132173442</v>
      </c>
      <c r="K1643" s="43">
        <f>PCE!B595</f>
        <v>9670.6</v>
      </c>
      <c r="L1643" s="43">
        <f>y!B607</f>
        <v>11925.5</v>
      </c>
      <c r="M1643" s="43">
        <v>1</v>
      </c>
      <c r="N1643" s="48">
        <f t="shared" si="177"/>
        <v>0.81091778122510594</v>
      </c>
      <c r="O1643" s="46">
        <f>Shiller!B1644/Shiller!C1644</f>
        <v>56.914063512637718</v>
      </c>
      <c r="P1643" s="44">
        <f t="shared" si="178"/>
        <v>2.764681801663027E-2</v>
      </c>
      <c r="Q1643" s="161">
        <f t="shared" si="179"/>
        <v>7.390107262244145</v>
      </c>
      <c r="R1643" s="43">
        <f>SS!I716</f>
        <v>5</v>
      </c>
      <c r="S1643" s="43">
        <f t="shared" si="180"/>
        <v>5</v>
      </c>
      <c r="T1643" s="46">
        <f t="shared" si="176"/>
        <v>-1.186491077429338</v>
      </c>
      <c r="U1643" s="43">
        <v>10.570195593254139</v>
      </c>
      <c r="V1643" s="43"/>
    </row>
    <row r="1644" spans="1:22" ht="15.75" x14ac:dyDescent="0.25">
      <c r="A1644" s="43">
        <f t="shared" si="172"/>
        <v>2007</v>
      </c>
      <c r="B1644" s="43">
        <f t="shared" si="173"/>
        <v>5</v>
      </c>
      <c r="C1644" s="46">
        <f>Shiller!B1645</f>
        <v>1511.14</v>
      </c>
      <c r="D1644" s="44">
        <f>Shiller!C1645/12</f>
        <v>2.1619444444444444</v>
      </c>
      <c r="E1644" s="47">
        <f t="shared" si="171"/>
        <v>1.4306711783451198E-3</v>
      </c>
      <c r="F1644" s="46">
        <f>Shiller!E1645</f>
        <v>207.94900000000001</v>
      </c>
      <c r="G1644" s="44">
        <f t="shared" si="170"/>
        <v>1.0015108843176239</v>
      </c>
      <c r="H1644" s="44">
        <f>'x calcs'!J716</f>
        <v>3.8055416302404454</v>
      </c>
      <c r="I1644" s="43">
        <f t="shared" si="174"/>
        <v>1.9095515546778974</v>
      </c>
      <c r="J1644" s="43">
        <f t="shared" si="175"/>
        <v>0.99874830272552584</v>
      </c>
      <c r="K1644" s="43">
        <f>PCE!B596</f>
        <v>9708.9</v>
      </c>
      <c r="L1644" s="43">
        <f>y!B608</f>
        <v>11953.9</v>
      </c>
      <c r="M1644" s="43">
        <v>1</v>
      </c>
      <c r="N1644" s="48">
        <f t="shared" si="177"/>
        <v>0.81219518316198058</v>
      </c>
      <c r="O1644" s="46">
        <f>Shiller!B1645/Shiller!C1645</f>
        <v>58.247719388410637</v>
      </c>
      <c r="P1644" s="44">
        <f t="shared" si="178"/>
        <v>1.5108843176239173E-3</v>
      </c>
      <c r="Q1644" s="161">
        <f t="shared" si="179"/>
        <v>7.2687771344840604</v>
      </c>
      <c r="R1644" s="43">
        <f>SS!I717</f>
        <v>5</v>
      </c>
      <c r="S1644" s="43">
        <f t="shared" si="180"/>
        <v>5</v>
      </c>
      <c r="T1644" s="46">
        <f t="shared" si="176"/>
        <v>-1.186491077429338</v>
      </c>
      <c r="U1644" s="43">
        <v>10.570195593254139</v>
      </c>
      <c r="V1644" s="43"/>
    </row>
    <row r="1645" spans="1:22" ht="15.75" x14ac:dyDescent="0.25">
      <c r="A1645" s="43">
        <f t="shared" si="172"/>
        <v>2007</v>
      </c>
      <c r="B1645" s="43">
        <f t="shared" si="173"/>
        <v>6</v>
      </c>
      <c r="C1645" s="46">
        <f>Shiller!B1646</f>
        <v>1514.19</v>
      </c>
      <c r="D1645" s="44">
        <f>Shiller!C1646/12</f>
        <v>2.1808333333333336</v>
      </c>
      <c r="E1645" s="47">
        <f t="shared" si="171"/>
        <v>1.4402639915290245E-3</v>
      </c>
      <c r="F1645" s="46">
        <f>Shiller!E1646</f>
        <v>208.352</v>
      </c>
      <c r="G1645" s="44">
        <f t="shared" si="170"/>
        <v>1.0060017340781482</v>
      </c>
      <c r="H1645" s="44">
        <f>'x calcs'!J717</f>
        <v>3.8160830254019409</v>
      </c>
      <c r="I1645" s="43">
        <f t="shared" si="174"/>
        <v>1.9044294338285972</v>
      </c>
      <c r="J1645" s="43">
        <f t="shared" si="175"/>
        <v>1.0032267736410438</v>
      </c>
      <c r="K1645" s="43">
        <f>PCE!B597</f>
        <v>9723.2999999999993</v>
      </c>
      <c r="L1645" s="43">
        <f>y!B609</f>
        <v>11969.3</v>
      </c>
      <c r="M1645" s="43">
        <v>1</v>
      </c>
      <c r="N1645" s="48">
        <f t="shared" si="177"/>
        <v>0.8123532704502352</v>
      </c>
      <c r="O1645" s="46">
        <f>Shiller!B1646/Shiller!C1646</f>
        <v>57.859763087504774</v>
      </c>
      <c r="P1645" s="44">
        <f t="shared" si="178"/>
        <v>6.0017340781481909E-3</v>
      </c>
      <c r="Q1645" s="161">
        <f t="shared" si="179"/>
        <v>7.4162066788279937</v>
      </c>
      <c r="R1645" s="43">
        <f>SS!I718</f>
        <v>5</v>
      </c>
      <c r="S1645" s="43">
        <f t="shared" si="180"/>
        <v>5</v>
      </c>
      <c r="T1645" s="46">
        <f t="shared" si="176"/>
        <v>-1.186491077429338</v>
      </c>
      <c r="U1645" s="43">
        <v>10.570195593254139</v>
      </c>
      <c r="V1645" s="43"/>
    </row>
    <row r="1646" spans="1:22" ht="15.75" x14ac:dyDescent="0.25">
      <c r="A1646" s="43">
        <f t="shared" si="172"/>
        <v>2007</v>
      </c>
      <c r="B1646" s="43">
        <f t="shared" si="173"/>
        <v>7</v>
      </c>
      <c r="C1646" s="46">
        <f>Shiller!B1647</f>
        <v>1520.71</v>
      </c>
      <c r="D1646" s="44">
        <f>Shiller!C1647/12</f>
        <v>2.2030555555555558</v>
      </c>
      <c r="E1646" s="47">
        <f t="shared" si="171"/>
        <v>1.4487019586611226E-3</v>
      </c>
      <c r="F1646" s="46">
        <f>Shiller!E1647</f>
        <v>208.29900000000001</v>
      </c>
      <c r="G1646" s="44">
        <f t="shared" si="170"/>
        <v>0.95974616302618132</v>
      </c>
      <c r="H1646" s="44">
        <f>'x calcs'!J718</f>
        <v>3.8266536203522565</v>
      </c>
      <c r="I1646" s="43">
        <f t="shared" si="174"/>
        <v>1.9078317153889521</v>
      </c>
      <c r="J1646" s="43">
        <f t="shared" si="175"/>
        <v>0.95665587514339268</v>
      </c>
      <c r="K1646" s="43">
        <f>PCE!B598</f>
        <v>9759.6</v>
      </c>
      <c r="L1646" s="43">
        <f>y!B610</f>
        <v>12011.5</v>
      </c>
      <c r="M1646" s="43">
        <v>1</v>
      </c>
      <c r="N1646" s="48">
        <f t="shared" si="177"/>
        <v>0.81252133372184987</v>
      </c>
      <c r="O1646" s="46">
        <f>Shiller!B1647/Shiller!C1647</f>
        <v>57.522758794603455</v>
      </c>
      <c r="P1646" s="44">
        <f t="shared" si="178"/>
        <v>-4.025383697381868E-2</v>
      </c>
      <c r="Q1646" s="161">
        <f t="shared" si="179"/>
        <v>7.5507810537568218</v>
      </c>
      <c r="R1646" s="43">
        <f>SS!I719</f>
        <v>5</v>
      </c>
      <c r="S1646" s="43">
        <f t="shared" si="180"/>
        <v>4</v>
      </c>
      <c r="T1646" s="46">
        <f t="shared" si="176"/>
        <v>-1.186491077429338</v>
      </c>
      <c r="U1646" s="43">
        <v>5.7456026409815175</v>
      </c>
      <c r="V1646" s="43"/>
    </row>
    <row r="1647" spans="1:22" ht="15.75" x14ac:dyDescent="0.25">
      <c r="A1647" s="43">
        <f t="shared" si="172"/>
        <v>2007</v>
      </c>
      <c r="B1647" s="43">
        <f t="shared" si="173"/>
        <v>8</v>
      </c>
      <c r="C1647" s="46">
        <f>Shiller!B1648</f>
        <v>1454.62</v>
      </c>
      <c r="D1647" s="44">
        <f>Shiller!C1648/12</f>
        <v>2.2252777777777779</v>
      </c>
      <c r="E1647" s="47">
        <f t="shared" si="171"/>
        <v>1.5298000699686366E-3</v>
      </c>
      <c r="F1647" s="46">
        <f>Shiller!E1648</f>
        <v>207.917</v>
      </c>
      <c r="G1647" s="44">
        <f t="shared" si="170"/>
        <v>1.0279184206854417</v>
      </c>
      <c r="H1647" s="44">
        <f>'x calcs'!J719</f>
        <v>3.839033616699203</v>
      </c>
      <c r="I1647" s="43">
        <f t="shared" si="174"/>
        <v>1.8223745397688584</v>
      </c>
      <c r="J1647" s="43">
        <f t="shared" si="175"/>
        <v>1.0246085545466053</v>
      </c>
      <c r="K1647" s="43">
        <f>PCE!B599</f>
        <v>9800.6</v>
      </c>
      <c r="L1647" s="43">
        <f>y!B611</f>
        <v>12027.4</v>
      </c>
      <c r="M1647" s="43">
        <v>1</v>
      </c>
      <c r="N1647" s="48">
        <f t="shared" si="177"/>
        <v>0.81485607862048326</v>
      </c>
      <c r="O1647" s="46">
        <f>Shiller!B1648/Shiller!C1648</f>
        <v>54.47334914492572</v>
      </c>
      <c r="P1647" s="44">
        <f t="shared" si="178"/>
        <v>2.7918420685441703E-2</v>
      </c>
      <c r="Q1647" s="161">
        <f t="shared" si="179"/>
        <v>8.9408168065313536</v>
      </c>
      <c r="R1647" s="43">
        <f>SS!I720</f>
        <v>4</v>
      </c>
      <c r="S1647" s="43">
        <f t="shared" si="180"/>
        <v>4</v>
      </c>
      <c r="T1647" s="46">
        <f t="shared" si="176"/>
        <v>2.0992111000747795</v>
      </c>
      <c r="U1647" s="43">
        <v>5.7456026409815175</v>
      </c>
      <c r="V1647" s="43"/>
    </row>
    <row r="1648" spans="1:22" ht="15.75" x14ac:dyDescent="0.25">
      <c r="A1648" s="43">
        <f t="shared" si="172"/>
        <v>2007</v>
      </c>
      <c r="B1648" s="43">
        <f t="shared" si="173"/>
        <v>9</v>
      </c>
      <c r="C1648" s="46">
        <f>Shiller!B1649</f>
        <v>1497.12</v>
      </c>
      <c r="D1648" s="44">
        <f>Shiller!C1649/12</f>
        <v>2.2475000000000001</v>
      </c>
      <c r="E1648" s="47">
        <f t="shared" si="171"/>
        <v>1.5012156674147699E-3</v>
      </c>
      <c r="F1648" s="46">
        <f>Shiller!E1649</f>
        <v>208.49</v>
      </c>
      <c r="G1648" s="44">
        <f t="shared" si="170"/>
        <v>1.0277204922376439</v>
      </c>
      <c r="H1648" s="44">
        <f>'x calcs'!J720</f>
        <v>3.8514536648315358</v>
      </c>
      <c r="I1648" s="43">
        <f t="shared" si="174"/>
        <v>1.8644326743366577</v>
      </c>
      <c r="J1648" s="43">
        <f t="shared" si="175"/>
        <v>1.0244111721942242</v>
      </c>
      <c r="K1648" s="43">
        <f>PCE!B600</f>
        <v>9837.5</v>
      </c>
      <c r="L1648" s="43">
        <f>y!B612</f>
        <v>12105.6</v>
      </c>
      <c r="M1648" s="43">
        <v>1</v>
      </c>
      <c r="N1648" s="48">
        <f t="shared" si="177"/>
        <v>0.81264043087496696</v>
      </c>
      <c r="O1648" s="46">
        <f>Shiller!B1649/Shiller!C1649</f>
        <v>55.510567296996662</v>
      </c>
      <c r="P1648" s="44">
        <f t="shared" si="178"/>
        <v>2.7720492237643946E-2</v>
      </c>
      <c r="Q1648" s="161">
        <f t="shared" si="179"/>
        <v>8.1670743020620158</v>
      </c>
      <c r="R1648" s="43">
        <f>SS!I721</f>
        <v>4</v>
      </c>
      <c r="S1648" s="43">
        <f t="shared" si="180"/>
        <v>4</v>
      </c>
      <c r="T1648" s="46">
        <f t="shared" si="176"/>
        <v>2.0992111000747795</v>
      </c>
      <c r="U1648" s="43">
        <v>5.7456026409815175</v>
      </c>
      <c r="V1648" s="43"/>
    </row>
    <row r="1649" spans="1:22" ht="15.75" x14ac:dyDescent="0.25">
      <c r="A1649" s="43">
        <f t="shared" si="172"/>
        <v>2007</v>
      </c>
      <c r="B1649" s="43">
        <f t="shared" si="173"/>
        <v>10</v>
      </c>
      <c r="C1649" s="46">
        <f>Shiller!B1650</f>
        <v>1539.66</v>
      </c>
      <c r="D1649" s="44">
        <f>Shiller!C1650/12</f>
        <v>2.2686111111111114</v>
      </c>
      <c r="E1649" s="47">
        <f t="shared" si="171"/>
        <v>1.4734494051356216E-3</v>
      </c>
      <c r="F1649" s="46">
        <f>Shiller!E1650</f>
        <v>208.93600000000001</v>
      </c>
      <c r="G1649" s="44">
        <f t="shared" si="170"/>
        <v>0.94632448456247131</v>
      </c>
      <c r="H1649" s="44">
        <f>'x calcs'!J721</f>
        <v>3.8639138943248597</v>
      </c>
      <c r="I1649" s="43">
        <f t="shared" si="174"/>
        <v>1.9071467458528735</v>
      </c>
      <c r="J1649" s="43">
        <f t="shared" si="175"/>
        <v>0.94609808585954036</v>
      </c>
      <c r="K1649" s="43">
        <f>PCE!B601</f>
        <v>9853.9</v>
      </c>
      <c r="L1649" s="43">
        <f>y!B613</f>
        <v>12121.5</v>
      </c>
      <c r="M1649" s="43">
        <v>1</v>
      </c>
      <c r="N1649" s="48">
        <f t="shared" si="177"/>
        <v>0.81292744297322939</v>
      </c>
      <c r="O1649" s="46">
        <f>Shiller!B1650/Shiller!C1650</f>
        <v>56.556630341618707</v>
      </c>
      <c r="P1649" s="44">
        <f t="shared" si="178"/>
        <v>-5.3675515437528687E-2</v>
      </c>
      <c r="Q1649" s="161">
        <f t="shared" si="179"/>
        <v>7.9205554107008433</v>
      </c>
      <c r="R1649" s="43">
        <f>SS!I722</f>
        <v>4</v>
      </c>
      <c r="S1649" s="43">
        <f t="shared" si="180"/>
        <v>4</v>
      </c>
      <c r="T1649" s="46">
        <f t="shared" si="176"/>
        <v>2.0992111000747795</v>
      </c>
      <c r="U1649" s="43">
        <v>5.7456026409815175</v>
      </c>
      <c r="V1649" s="43"/>
    </row>
    <row r="1650" spans="1:22" ht="15.75" x14ac:dyDescent="0.25">
      <c r="A1650" s="43">
        <f t="shared" si="172"/>
        <v>2007</v>
      </c>
      <c r="B1650" s="43">
        <f t="shared" si="173"/>
        <v>11</v>
      </c>
      <c r="C1650" s="46">
        <f>Shiller!B1651</f>
        <v>1463.39</v>
      </c>
      <c r="D1650" s="44">
        <f>Shiller!C1651/12</f>
        <v>2.2897222222222222</v>
      </c>
      <c r="E1650" s="47">
        <f t="shared" si="171"/>
        <v>1.5646698571277801E-3</v>
      </c>
      <c r="F1650" s="46">
        <f>Shiller!E1651</f>
        <v>210.17699999999999</v>
      </c>
      <c r="G1650" s="44">
        <f t="shared" si="170"/>
        <v>1.0130605939370863</v>
      </c>
      <c r="H1650" s="44">
        <f>'x calcs'!J722</f>
        <v>3.8648399606798467</v>
      </c>
      <c r="I1650" s="43">
        <f t="shared" si="174"/>
        <v>1.8015378014664716</v>
      </c>
      <c r="J1650" s="43">
        <f t="shared" si="175"/>
        <v>1.0128182262444969</v>
      </c>
      <c r="K1650" s="43">
        <f>PCE!B602</f>
        <v>9928.6</v>
      </c>
      <c r="L1650" s="43">
        <f>y!B614</f>
        <v>12175.1</v>
      </c>
      <c r="M1650" s="43">
        <v>1</v>
      </c>
      <c r="N1650" s="48">
        <f t="shared" si="177"/>
        <v>0.8154840617325525</v>
      </c>
      <c r="O1650" s="46">
        <f>Shiller!B1651/Shiller!C1651</f>
        <v>53.259371588014076</v>
      </c>
      <c r="P1650" s="44">
        <f t="shared" si="178"/>
        <v>1.3060593937086251E-2</v>
      </c>
      <c r="Q1650" s="161">
        <f t="shared" si="179"/>
        <v>9.4303681475019836</v>
      </c>
      <c r="R1650" s="43">
        <f>SS!I723</f>
        <v>4</v>
      </c>
      <c r="S1650" s="43">
        <f t="shared" si="180"/>
        <v>4</v>
      </c>
      <c r="T1650" s="46">
        <f t="shared" si="176"/>
        <v>2.0992111000747795</v>
      </c>
      <c r="U1650" s="43">
        <v>5.7456026409815175</v>
      </c>
      <c r="V1650" s="43"/>
    </row>
    <row r="1651" spans="1:22" ht="15.75" x14ac:dyDescent="0.25">
      <c r="A1651" s="43">
        <f t="shared" si="172"/>
        <v>2007</v>
      </c>
      <c r="B1651" s="43">
        <f t="shared" si="173"/>
        <v>12</v>
      </c>
      <c r="C1651" s="46">
        <f>Shiller!B1652</f>
        <v>1479.22</v>
      </c>
      <c r="D1651" s="44">
        <f>Shiller!C1652/12</f>
        <v>2.3108333333333335</v>
      </c>
      <c r="E1651" s="47">
        <f t="shared" si="171"/>
        <v>1.5621971940166666E-3</v>
      </c>
      <c r="F1651" s="46">
        <f>Shiller!E1652</f>
        <v>210.036</v>
      </c>
      <c r="G1651" s="44">
        <f t="shared" si="170"/>
        <v>0.92903793712022364</v>
      </c>
      <c r="H1651" s="44">
        <f>'x calcs'!J723</f>
        <v>3.8657662489856635</v>
      </c>
      <c r="I1651" s="43">
        <f t="shared" si="174"/>
        <v>1.8218115086992515</v>
      </c>
      <c r="J1651" s="43">
        <f t="shared" si="175"/>
        <v>0.92881570176596551</v>
      </c>
      <c r="K1651" s="43">
        <f>PCE!B603</f>
        <v>9947.6</v>
      </c>
      <c r="L1651" s="43">
        <f>y!B615</f>
        <v>12258.4</v>
      </c>
      <c r="M1651" s="43">
        <v>1</v>
      </c>
      <c r="N1651" s="48">
        <f t="shared" si="177"/>
        <v>0.81149252757292967</v>
      </c>
      <c r="O1651" s="46">
        <f>Shiller!B1652/Shiller!C1652</f>
        <v>53.343671114316628</v>
      </c>
      <c r="P1651" s="44">
        <f t="shared" si="178"/>
        <v>-7.0962062879776355E-2</v>
      </c>
      <c r="Q1651" s="161">
        <f t="shared" si="179"/>
        <v>8.5605835490311986</v>
      </c>
      <c r="R1651" s="43">
        <f>SS!I724</f>
        <v>4</v>
      </c>
      <c r="S1651" s="43">
        <f t="shared" si="180"/>
        <v>4</v>
      </c>
      <c r="T1651" s="46">
        <f t="shared" si="176"/>
        <v>2.0992111000747795</v>
      </c>
      <c r="U1651" s="43">
        <v>5.7456026409815175</v>
      </c>
      <c r="V1651" s="43"/>
    </row>
    <row r="1652" spans="1:22" ht="15.75" x14ac:dyDescent="0.25">
      <c r="A1652" s="43">
        <f t="shared" si="172"/>
        <v>2008</v>
      </c>
      <c r="B1652" s="43">
        <f t="shared" si="173"/>
        <v>1</v>
      </c>
      <c r="C1652" s="46">
        <f>Shiller!B1653</f>
        <v>1378.76</v>
      </c>
      <c r="D1652" s="44">
        <f>Shiller!C1653/12</f>
        <v>2.3266666666666667</v>
      </c>
      <c r="E1652" s="47">
        <f t="shared" si="171"/>
        <v>1.6875066484860794E-3</v>
      </c>
      <c r="F1652" s="46">
        <f>Shiller!E1653</f>
        <v>211.08</v>
      </c>
      <c r="G1652" s="44">
        <f t="shared" si="170"/>
        <v>0.98151481468581281</v>
      </c>
      <c r="H1652" s="44">
        <f>'x calcs'!J724</f>
        <v>3.8666927592955047</v>
      </c>
      <c r="I1652" s="43">
        <f t="shared" si="174"/>
        <v>1.6892811061108906</v>
      </c>
      <c r="J1652" s="43">
        <f t="shared" si="175"/>
        <v>0.9844314200916614</v>
      </c>
      <c r="K1652" s="43">
        <f>PCE!B604</f>
        <v>9963.2000000000007</v>
      </c>
      <c r="L1652" s="43">
        <f>y!B616</f>
        <v>12313.6</v>
      </c>
      <c r="M1652" s="43">
        <v>1</v>
      </c>
      <c r="N1652" s="48">
        <f t="shared" si="177"/>
        <v>0.80912162162162171</v>
      </c>
      <c r="O1652" s="46">
        <f>Shiller!B1653/Shiller!C1653</f>
        <v>49.382521489971346</v>
      </c>
      <c r="P1652" s="44">
        <f t="shared" si="178"/>
        <v>-1.8485185314187191E-2</v>
      </c>
      <c r="Q1652" s="161">
        <f t="shared" si="179"/>
        <v>9.2222396828536777</v>
      </c>
      <c r="R1652" s="43">
        <f>SS!I725</f>
        <v>4</v>
      </c>
      <c r="S1652" s="43">
        <f t="shared" si="180"/>
        <v>3</v>
      </c>
      <c r="T1652" s="46">
        <f t="shared" si="176"/>
        <v>2.0992111000747795</v>
      </c>
      <c r="U1652" s="43">
        <v>9.7333510717652949</v>
      </c>
      <c r="V1652" s="43"/>
    </row>
    <row r="1653" spans="1:22" ht="15.75" x14ac:dyDescent="0.25">
      <c r="A1653" s="43">
        <f t="shared" si="172"/>
        <v>2008</v>
      </c>
      <c r="B1653" s="43">
        <f t="shared" si="173"/>
        <v>2</v>
      </c>
      <c r="C1653" s="46">
        <f>Shiller!B1654</f>
        <v>1354.87</v>
      </c>
      <c r="D1653" s="44">
        <f>Shiller!C1654/12</f>
        <v>2.3424999999999998</v>
      </c>
      <c r="E1653" s="47">
        <f t="shared" si="171"/>
        <v>1.7289481647685756E-3</v>
      </c>
      <c r="F1653" s="46">
        <f>Shiller!E1654</f>
        <v>211.69300000000001</v>
      </c>
      <c r="G1653" s="44">
        <f t="shared" si="170"/>
        <v>0.96538050545222243</v>
      </c>
      <c r="H1653" s="44">
        <f>'x calcs'!J725</f>
        <v>3.8552171176250267</v>
      </c>
      <c r="I1653" s="43">
        <f t="shared" si="174"/>
        <v>1.6601307251250326</v>
      </c>
      <c r="J1653" s="43">
        <f t="shared" si="175"/>
        <v>0.96824896126916526</v>
      </c>
      <c r="K1653" s="43">
        <f>PCE!B605</f>
        <v>9955.7000000000007</v>
      </c>
      <c r="L1653" s="43">
        <f>y!B617</f>
        <v>12362.4</v>
      </c>
      <c r="M1653" s="43">
        <v>1</v>
      </c>
      <c r="N1653" s="48">
        <f t="shared" si="177"/>
        <v>0.80532097327379804</v>
      </c>
      <c r="O1653" s="46">
        <f>Shiller!B1654/Shiller!C1654</f>
        <v>48.198861615083594</v>
      </c>
      <c r="P1653" s="44">
        <f t="shared" si="178"/>
        <v>-3.4619494547777574E-2</v>
      </c>
      <c r="Q1653" s="161">
        <f t="shared" si="179"/>
        <v>8.7653285386704525</v>
      </c>
      <c r="R1653" s="43">
        <f>SS!I726</f>
        <v>3</v>
      </c>
      <c r="S1653" s="43">
        <f t="shared" si="180"/>
        <v>3</v>
      </c>
      <c r="T1653" s="46">
        <f t="shared" si="176"/>
        <v>8.2518043985458469</v>
      </c>
      <c r="U1653" s="43">
        <v>9.7333510717652949</v>
      </c>
      <c r="V1653" s="43"/>
    </row>
    <row r="1654" spans="1:22" ht="15.75" x14ac:dyDescent="0.25">
      <c r="A1654" s="43">
        <f t="shared" si="172"/>
        <v>2008</v>
      </c>
      <c r="B1654" s="43">
        <f t="shared" si="173"/>
        <v>3</v>
      </c>
      <c r="C1654" s="46">
        <f>Shiller!B1655</f>
        <v>1316.94</v>
      </c>
      <c r="D1654" s="44">
        <f>Shiller!C1655/12</f>
        <v>2.3583333333333334</v>
      </c>
      <c r="E1654" s="47">
        <f t="shared" si="171"/>
        <v>1.7907674862433622E-3</v>
      </c>
      <c r="F1654" s="46">
        <f>Shiller!E1655</f>
        <v>213.52799999999999</v>
      </c>
      <c r="G1654" s="44">
        <f t="shared" si="170"/>
        <v>1.036164776387742</v>
      </c>
      <c r="H1654" s="44">
        <f>'x calcs'!J726</f>
        <v>3.8437755335743153</v>
      </c>
      <c r="I1654" s="43">
        <f t="shared" si="174"/>
        <v>1.604549570202858</v>
      </c>
      <c r="J1654" s="43">
        <f t="shared" si="175"/>
        <v>1.039243748367074</v>
      </c>
      <c r="K1654" s="43">
        <f>PCE!B606</f>
        <v>10004.200000000001</v>
      </c>
      <c r="L1654" s="43">
        <f>y!B618</f>
        <v>12429.3</v>
      </c>
      <c r="M1654" s="43">
        <v>1</v>
      </c>
      <c r="N1654" s="48">
        <f t="shared" si="177"/>
        <v>0.80488844906792834</v>
      </c>
      <c r="O1654" s="46">
        <f>Shiller!B1655/Shiller!C1655</f>
        <v>46.534982332155479</v>
      </c>
      <c r="P1654" s="44">
        <f t="shared" si="178"/>
        <v>3.6164776387741959E-2</v>
      </c>
      <c r="Q1654" s="161">
        <f t="shared" si="179"/>
        <v>9.1625251359138886</v>
      </c>
      <c r="R1654" s="43">
        <f>SS!I727</f>
        <v>3</v>
      </c>
      <c r="S1654" s="43">
        <f t="shared" si="180"/>
        <v>3</v>
      </c>
      <c r="T1654" s="46">
        <f t="shared" si="176"/>
        <v>8.2518043985458469</v>
      </c>
      <c r="U1654" s="43">
        <v>9.7333510717652949</v>
      </c>
      <c r="V1654" s="43"/>
    </row>
    <row r="1655" spans="1:22" ht="15.75" x14ac:dyDescent="0.25">
      <c r="A1655" s="43">
        <f t="shared" si="172"/>
        <v>2008</v>
      </c>
      <c r="B1655" s="43">
        <f t="shared" si="173"/>
        <v>4</v>
      </c>
      <c r="C1655" s="46">
        <f>Shiller!B1656</f>
        <v>1370.47</v>
      </c>
      <c r="D1655" s="44">
        <f>Shiller!C1656/12</f>
        <v>2.3697222222222223</v>
      </c>
      <c r="E1655" s="47">
        <f t="shared" si="171"/>
        <v>1.7291310442565122E-3</v>
      </c>
      <c r="F1655" s="46">
        <f>Shiller!E1656</f>
        <v>214.82300000000001</v>
      </c>
      <c r="G1655" s="44">
        <f t="shared" si="170"/>
        <v>1.0170759227075628</v>
      </c>
      <c r="H1655" s="44">
        <f>'x calcs'!J727</f>
        <v>3.8323679060665419</v>
      </c>
      <c r="I1655" s="43">
        <f t="shared" si="174"/>
        <v>1.6646447345780107</v>
      </c>
      <c r="J1655" s="43">
        <f t="shared" si="175"/>
        <v>1.0139362108449919</v>
      </c>
      <c r="K1655" s="43">
        <f>PCE!B607</f>
        <v>10044.6</v>
      </c>
      <c r="L1655" s="43">
        <f>y!B619</f>
        <v>12417.1</v>
      </c>
      <c r="M1655" s="43">
        <v>1</v>
      </c>
      <c r="N1655" s="48">
        <f t="shared" si="177"/>
        <v>0.80893284261220411</v>
      </c>
      <c r="O1655" s="46">
        <f>Shiller!B1656/Shiller!C1656</f>
        <v>48.193763919821826</v>
      </c>
      <c r="P1655" s="44">
        <f t="shared" si="178"/>
        <v>1.7075922707562752E-2</v>
      </c>
      <c r="Q1655" s="161">
        <f t="shared" si="179"/>
        <v>9.5314712865322146</v>
      </c>
      <c r="R1655" s="43">
        <f>SS!I728</f>
        <v>3</v>
      </c>
      <c r="S1655" s="43">
        <f t="shared" si="180"/>
        <v>3</v>
      </c>
      <c r="T1655" s="46">
        <f t="shared" si="176"/>
        <v>8.2518043985458469</v>
      </c>
      <c r="U1655" s="43">
        <v>9.7333510717652949</v>
      </c>
      <c r="V1655" s="43"/>
    </row>
    <row r="1656" spans="1:22" ht="15.75" x14ac:dyDescent="0.25">
      <c r="A1656" s="43">
        <f t="shared" si="172"/>
        <v>2008</v>
      </c>
      <c r="B1656" s="43">
        <f t="shared" si="173"/>
        <v>5</v>
      </c>
      <c r="C1656" s="46">
        <f>Shiller!B1657</f>
        <v>1403.22</v>
      </c>
      <c r="D1656" s="44">
        <f>Shiller!C1657/12</f>
        <v>2.3811111111111112</v>
      </c>
      <c r="E1656" s="47">
        <f t="shared" si="171"/>
        <v>1.6968908019491678E-3</v>
      </c>
      <c r="F1656" s="46">
        <f>Shiller!E1657</f>
        <v>216.63200000000001</v>
      </c>
      <c r="G1656" s="44">
        <f t="shared" si="170"/>
        <v>0.94799830289491571</v>
      </c>
      <c r="H1656" s="44">
        <f>'x calcs'!J728</f>
        <v>3.8442553263548707</v>
      </c>
      <c r="I1656" s="43">
        <f t="shared" si="174"/>
        <v>1.6849651856928785</v>
      </c>
      <c r="J1656" s="43">
        <f t="shared" si="175"/>
        <v>0.94507209699806272</v>
      </c>
      <c r="K1656" s="43">
        <f>PCE!B608</f>
        <v>10093.299999999999</v>
      </c>
      <c r="L1656" s="43">
        <f>y!B620</f>
        <v>12989.8</v>
      </c>
      <c r="M1656" s="43">
        <v>1</v>
      </c>
      <c r="N1656" s="48">
        <f t="shared" si="177"/>
        <v>0.77701735207624445</v>
      </c>
      <c r="O1656" s="46">
        <f>Shiller!B1657/Shiller!C1657</f>
        <v>49.109426038264118</v>
      </c>
      <c r="P1656" s="44">
        <f t="shared" si="178"/>
        <v>-5.2001697105084288E-2</v>
      </c>
      <c r="Q1656" s="161">
        <f t="shared" si="179"/>
        <v>2.505875757100033</v>
      </c>
      <c r="R1656" s="43">
        <f>SS!I729</f>
        <v>3</v>
      </c>
      <c r="S1656" s="43">
        <f t="shared" si="180"/>
        <v>2</v>
      </c>
      <c r="T1656" s="46">
        <f t="shared" si="176"/>
        <v>8.2518043985458469</v>
      </c>
      <c r="U1656" s="43">
        <v>9.7333510717652949</v>
      </c>
      <c r="V1656" s="43"/>
    </row>
    <row r="1657" spans="1:22" ht="15.75" x14ac:dyDescent="0.25">
      <c r="A1657" s="43">
        <f t="shared" si="172"/>
        <v>2008</v>
      </c>
      <c r="B1657" s="43">
        <f t="shared" si="173"/>
        <v>6</v>
      </c>
      <c r="C1657" s="46">
        <f>Shiller!B1658</f>
        <v>1341.25</v>
      </c>
      <c r="D1657" s="44">
        <f>Shiller!C1658/12</f>
        <v>2.3925000000000001</v>
      </c>
      <c r="E1657" s="47">
        <f t="shared" si="171"/>
        <v>1.7837837837837839E-3</v>
      </c>
      <c r="F1657" s="46">
        <f>Shiller!E1658</f>
        <v>218.815</v>
      </c>
      <c r="G1657" s="44">
        <f t="shared" si="170"/>
        <v>0.93431853389954855</v>
      </c>
      <c r="H1657" s="44">
        <f>'x calcs'!J729</f>
        <v>3.8561796196064888</v>
      </c>
      <c r="I1657" s="43">
        <f t="shared" si="174"/>
        <v>1.5895543794862921</v>
      </c>
      <c r="J1657" s="43">
        <f t="shared" si="175"/>
        <v>0.9314348980411028</v>
      </c>
      <c r="K1657" s="43">
        <f>PCE!B609</f>
        <v>10149.4</v>
      </c>
      <c r="L1657" s="43">
        <f>y!B621</f>
        <v>12756.7</v>
      </c>
      <c r="M1657" s="43">
        <v>1</v>
      </c>
      <c r="N1657" s="48">
        <f t="shared" si="177"/>
        <v>0.79561328556758404</v>
      </c>
      <c r="O1657" s="46">
        <f>Shiller!B1658/Shiller!C1658</f>
        <v>46.717171717171716</v>
      </c>
      <c r="P1657" s="44">
        <f t="shared" si="178"/>
        <v>-6.5681466100451447E-2</v>
      </c>
      <c r="Q1657" s="161">
        <f t="shared" si="179"/>
        <v>7.1454227430085471</v>
      </c>
      <c r="R1657" s="43">
        <f>SS!I730</f>
        <v>2</v>
      </c>
      <c r="S1657" s="43">
        <f t="shared" si="180"/>
        <v>2</v>
      </c>
      <c r="T1657" s="46">
        <f t="shared" si="176"/>
        <v>6.8781256626538552</v>
      </c>
      <c r="U1657" s="43">
        <v>9.7333510717652949</v>
      </c>
      <c r="V1657" s="43"/>
    </row>
    <row r="1658" spans="1:22" ht="15.75" x14ac:dyDescent="0.25">
      <c r="A1658" s="43">
        <f t="shared" si="172"/>
        <v>2008</v>
      </c>
      <c r="B1658" s="43">
        <f t="shared" si="173"/>
        <v>7</v>
      </c>
      <c r="C1658" s="46">
        <f>Shiller!B1659</f>
        <v>1257.33</v>
      </c>
      <c r="D1658" s="44">
        <f>Shiller!C1659/12</f>
        <v>2.3963888888888891</v>
      </c>
      <c r="E1658" s="47">
        <f t="shared" si="171"/>
        <v>1.9059347099718365E-3</v>
      </c>
      <c r="F1658" s="46">
        <f>Shiller!E1659</f>
        <v>219.964</v>
      </c>
      <c r="G1658" s="44">
        <f t="shared" si="170"/>
        <v>1.0251898507988322</v>
      </c>
      <c r="H1658" s="44">
        <f>'x calcs'!J730</f>
        <v>3.8681409001957001</v>
      </c>
      <c r="I1658" s="43">
        <f t="shared" si="174"/>
        <v>1.4777310000620327</v>
      </c>
      <c r="J1658" s="43">
        <f t="shared" si="175"/>
        <v>1.0253728346972784</v>
      </c>
      <c r="K1658" s="43">
        <f>PCE!B610</f>
        <v>10151.1</v>
      </c>
      <c r="L1658" s="43">
        <f>y!B622</f>
        <v>12608.2</v>
      </c>
      <c r="M1658" s="43">
        <v>1</v>
      </c>
      <c r="N1658" s="48">
        <f t="shared" si="177"/>
        <v>0.80511889088053801</v>
      </c>
      <c r="O1658" s="46">
        <f>Shiller!B1659/Shiller!C1659</f>
        <v>43.723078706386922</v>
      </c>
      <c r="P1658" s="44">
        <f t="shared" si="178"/>
        <v>2.5189850798832181E-2</v>
      </c>
      <c r="Q1658" s="161">
        <f t="shared" si="179"/>
        <v>10.037305362614459</v>
      </c>
      <c r="R1658" s="43">
        <f>SS!I731</f>
        <v>2</v>
      </c>
      <c r="S1658" s="43">
        <f t="shared" si="180"/>
        <v>2</v>
      </c>
      <c r="T1658" s="46">
        <f t="shared" si="176"/>
        <v>6.8781256626538552</v>
      </c>
      <c r="U1658" s="43">
        <v>14.874200605143129</v>
      </c>
      <c r="V1658" s="43"/>
    </row>
    <row r="1659" spans="1:22" ht="15.75" x14ac:dyDescent="0.25">
      <c r="A1659" s="43">
        <f t="shared" si="172"/>
        <v>2008</v>
      </c>
      <c r="B1659" s="43">
        <f t="shared" si="173"/>
        <v>8</v>
      </c>
      <c r="C1659" s="46">
        <f>Shiller!B1660</f>
        <v>1281.47</v>
      </c>
      <c r="D1659" s="44">
        <f>Shiller!C1660/12</f>
        <v>2.4002777777777777</v>
      </c>
      <c r="E1659" s="47">
        <f t="shared" si="171"/>
        <v>1.8730659147524152E-3</v>
      </c>
      <c r="F1659" s="46">
        <f>Shiller!E1660</f>
        <v>219.08600000000001</v>
      </c>
      <c r="G1659" s="44">
        <f t="shared" si="170"/>
        <v>0.95283984262124855</v>
      </c>
      <c r="H1659" s="44">
        <f>'x calcs'!J731</f>
        <v>3.8674493218929085</v>
      </c>
      <c r="I1659" s="43">
        <f t="shared" si="174"/>
        <v>1.5124087656486307</v>
      </c>
      <c r="J1659" s="43">
        <f t="shared" si="175"/>
        <v>0.95300989474985009</v>
      </c>
      <c r="K1659" s="43">
        <f>PCE!B611</f>
        <v>10140.299999999999</v>
      </c>
      <c r="L1659" s="43">
        <f>y!B623</f>
        <v>12496.6</v>
      </c>
      <c r="M1659" s="43">
        <v>1</v>
      </c>
      <c r="N1659" s="48">
        <f t="shared" si="177"/>
        <v>0.81144471296192555</v>
      </c>
      <c r="O1659" s="46">
        <f>Shiller!B1660/Shiller!C1660</f>
        <v>44.49033676657794</v>
      </c>
      <c r="P1659" s="44">
        <f t="shared" si="178"/>
        <v>-4.7160157378751455E-2</v>
      </c>
      <c r="Q1659" s="161">
        <f t="shared" si="179"/>
        <v>11.151122337225871</v>
      </c>
      <c r="R1659" s="43">
        <f>SS!I732</f>
        <v>2</v>
      </c>
      <c r="S1659" s="43">
        <f t="shared" si="180"/>
        <v>1</v>
      </c>
      <c r="T1659" s="46">
        <f t="shared" si="176"/>
        <v>6.8781256626538552</v>
      </c>
      <c r="U1659" s="43">
        <v>14.874200605143129</v>
      </c>
      <c r="V1659" s="43"/>
    </row>
    <row r="1660" spans="1:22" ht="15.75" x14ac:dyDescent="0.25">
      <c r="A1660" s="43">
        <f t="shared" si="172"/>
        <v>2008</v>
      </c>
      <c r="B1660" s="43">
        <f t="shared" si="173"/>
        <v>9</v>
      </c>
      <c r="C1660" s="46">
        <f>Shiller!B1661</f>
        <v>1216.95</v>
      </c>
      <c r="D1660" s="44">
        <f>Shiller!C1661/12</f>
        <v>2.4041666666666668</v>
      </c>
      <c r="E1660" s="47">
        <f t="shared" si="171"/>
        <v>1.9755673336346331E-3</v>
      </c>
      <c r="F1660" s="46">
        <f>Shiller!E1661</f>
        <v>218.78299999999999</v>
      </c>
      <c r="G1660" s="44">
        <f t="shared" si="170"/>
        <v>0.80618776488362587</v>
      </c>
      <c r="H1660" s="44">
        <f>'x calcs'!J732</f>
        <v>3.8667578672362199</v>
      </c>
      <c r="I1660" s="43">
        <f t="shared" si="174"/>
        <v>1.4385076772614429</v>
      </c>
      <c r="J1660" s="43">
        <f t="shared" si="175"/>
        <v>0.80633157431986524</v>
      </c>
      <c r="K1660" s="43">
        <f>PCE!B612</f>
        <v>10083.200000000001</v>
      </c>
      <c r="L1660" s="43">
        <f>y!B624</f>
        <v>12504</v>
      </c>
      <c r="M1660" s="43">
        <v>1</v>
      </c>
      <c r="N1660" s="48">
        <f t="shared" si="177"/>
        <v>0.80639795265515046</v>
      </c>
      <c r="O1660" s="46">
        <f>Shiller!B1661/Shiller!C1661</f>
        <v>42.181975736568454</v>
      </c>
      <c r="P1660" s="44">
        <f t="shared" si="178"/>
        <v>-0.19381223511637413</v>
      </c>
      <c r="Q1660" s="161">
        <f t="shared" si="179"/>
        <v>10.760785202297562</v>
      </c>
      <c r="R1660" s="43">
        <f>SS!I733</f>
        <v>1</v>
      </c>
      <c r="S1660" s="43">
        <f t="shared" si="180"/>
        <v>1</v>
      </c>
      <c r="T1660" s="46">
        <f t="shared" si="176"/>
        <v>14.280684840159092</v>
      </c>
      <c r="U1660" s="43">
        <v>14.874200605143129</v>
      </c>
      <c r="V1660" s="43"/>
    </row>
    <row r="1661" spans="1:22" ht="15.75" x14ac:dyDescent="0.25">
      <c r="A1661" s="43">
        <f t="shared" si="172"/>
        <v>2008</v>
      </c>
      <c r="B1661" s="43">
        <f t="shared" si="173"/>
        <v>10</v>
      </c>
      <c r="C1661" s="46">
        <f>Shiller!B1662</f>
        <v>968.8</v>
      </c>
      <c r="D1661" s="44">
        <f>Shiller!C1662/12</f>
        <v>2.3913888888888888</v>
      </c>
      <c r="E1661" s="47">
        <f t="shared" si="171"/>
        <v>2.4684030645013306E-3</v>
      </c>
      <c r="F1661" s="46">
        <f>Shiller!E1662</f>
        <v>216.57300000000001</v>
      </c>
      <c r="G1661" s="44">
        <f t="shared" si="170"/>
        <v>0.93174485493700854</v>
      </c>
      <c r="H1661" s="44">
        <f>'x calcs'!J733</f>
        <v>3.8660665362035282</v>
      </c>
      <c r="I1661" s="43">
        <f t="shared" si="174"/>
        <v>1.1570722913010514</v>
      </c>
      <c r="J1661" s="43">
        <f t="shared" si="175"/>
        <v>0.93511198824152986</v>
      </c>
      <c r="K1661" s="43">
        <f>PCE!B613</f>
        <v>9983.2999999999993</v>
      </c>
      <c r="L1661" s="43">
        <f>y!B625</f>
        <v>12482.9</v>
      </c>
      <c r="M1661" s="43">
        <v>1</v>
      </c>
      <c r="N1661" s="48">
        <f t="shared" si="177"/>
        <v>0.7997580690384446</v>
      </c>
      <c r="O1661" s="46">
        <f>Shiller!B1662/Shiller!C1662</f>
        <v>33.760018585201536</v>
      </c>
      <c r="P1661" s="44">
        <f t="shared" si="178"/>
        <v>-6.8255145062991462E-2</v>
      </c>
      <c r="Q1661" s="161">
        <f t="shared" si="179"/>
        <v>11.829043275112337</v>
      </c>
      <c r="R1661" s="43">
        <f>SS!I734</f>
        <v>1</v>
      </c>
      <c r="S1661" s="43">
        <f t="shared" si="180"/>
        <v>1</v>
      </c>
      <c r="T1661" s="46">
        <f t="shared" si="176"/>
        <v>14.280684840159092</v>
      </c>
      <c r="U1661" s="43">
        <v>14.874200605143129</v>
      </c>
      <c r="V1661" s="43"/>
    </row>
    <row r="1662" spans="1:22" ht="15.75" x14ac:dyDescent="0.25">
      <c r="A1662" s="43">
        <f t="shared" si="172"/>
        <v>2008</v>
      </c>
      <c r="B1662" s="43">
        <f t="shared" si="173"/>
        <v>11</v>
      </c>
      <c r="C1662" s="46">
        <f>Shiller!B1663</f>
        <v>883.04</v>
      </c>
      <c r="D1662" s="44">
        <f>Shiller!C1663/12</f>
        <v>2.3786111111111112</v>
      </c>
      <c r="E1662" s="47">
        <f t="shared" si="171"/>
        <v>2.6936617946085244E-3</v>
      </c>
      <c r="F1662" s="46">
        <f>Shiller!E1663</f>
        <v>212.42500000000001</v>
      </c>
      <c r="G1662" s="44">
        <f t="shared" si="170"/>
        <v>1.0068735314106587</v>
      </c>
      <c r="H1662" s="44">
        <f>'x calcs'!J734</f>
        <v>3.8521088340347247</v>
      </c>
      <c r="I1662" s="43">
        <f t="shared" si="174"/>
        <v>1.0791360500680116</v>
      </c>
      <c r="J1662" s="43">
        <f t="shared" si="175"/>
        <v>1.0105120691955138</v>
      </c>
      <c r="K1662" s="43">
        <f>PCE!B614</f>
        <v>9851.2000000000007</v>
      </c>
      <c r="L1662" s="43">
        <f>y!B626</f>
        <v>12407.3</v>
      </c>
      <c r="M1662" s="43">
        <v>1</v>
      </c>
      <c r="N1662" s="48">
        <f t="shared" si="177"/>
        <v>0.79398418672878079</v>
      </c>
      <c r="O1662" s="46">
        <f>Shiller!B1663/Shiller!C1663</f>
        <v>30.936821207520726</v>
      </c>
      <c r="P1662" s="44">
        <f t="shared" si="178"/>
        <v>6.8735314106587175E-3</v>
      </c>
      <c r="Q1662" s="161">
        <f t="shared" si="179"/>
        <v>11.436004730982352</v>
      </c>
      <c r="R1662" s="43">
        <f>SS!I735</f>
        <v>1</v>
      </c>
      <c r="S1662" s="43">
        <f t="shared" si="180"/>
        <v>1</v>
      </c>
      <c r="T1662" s="46">
        <f t="shared" si="176"/>
        <v>14.280684840159092</v>
      </c>
      <c r="U1662" s="43">
        <v>14.874200605143129</v>
      </c>
      <c r="V1662" s="43"/>
    </row>
    <row r="1663" spans="1:22" ht="15.75" x14ac:dyDescent="0.25">
      <c r="A1663" s="43">
        <f t="shared" si="172"/>
        <v>2008</v>
      </c>
      <c r="B1663" s="43">
        <f t="shared" si="173"/>
        <v>12</v>
      </c>
      <c r="C1663" s="46">
        <f>Shiller!B1664</f>
        <v>877.56</v>
      </c>
      <c r="D1663" s="44">
        <f>Shiller!C1664/12</f>
        <v>2.3658333333333332</v>
      </c>
      <c r="E1663" s="47">
        <f t="shared" si="171"/>
        <v>2.695922026224228E-3</v>
      </c>
      <c r="F1663" s="46">
        <f>Shiller!E1664</f>
        <v>210.22800000000001</v>
      </c>
      <c r="G1663" s="44">
        <f t="shared" si="170"/>
        <v>0.98477003736534152</v>
      </c>
      <c r="H1663" s="44">
        <f>'x calcs'!J735</f>
        <v>3.8382015235102469</v>
      </c>
      <c r="I1663" s="43">
        <f t="shared" si="174"/>
        <v>1.0875731753484472</v>
      </c>
      <c r="J1663" s="43">
        <f t="shared" si="175"/>
        <v>0.98832847732645668</v>
      </c>
      <c r="K1663" s="43">
        <f>PCE!B615</f>
        <v>9744.2000000000007</v>
      </c>
      <c r="L1663" s="43">
        <f>y!B627</f>
        <v>12270.1</v>
      </c>
      <c r="M1663" s="43">
        <v>1</v>
      </c>
      <c r="N1663" s="48">
        <f t="shared" si="177"/>
        <v>0.79414185703458007</v>
      </c>
      <c r="O1663" s="46">
        <f>Shiller!B1664/Shiller!C1664</f>
        <v>30.910884114124688</v>
      </c>
      <c r="P1663" s="44">
        <f t="shared" si="178"/>
        <v>-1.5229962634658478E-2</v>
      </c>
      <c r="Q1663" s="161">
        <f t="shared" si="179"/>
        <v>11.477003087801823</v>
      </c>
      <c r="R1663" s="43">
        <f>SS!I736</f>
        <v>1</v>
      </c>
      <c r="S1663" s="43">
        <f t="shared" si="180"/>
        <v>1</v>
      </c>
      <c r="T1663" s="46">
        <f t="shared" si="176"/>
        <v>14.280684840159092</v>
      </c>
      <c r="U1663" s="43">
        <v>14.874200605143129</v>
      </c>
      <c r="V1663" s="43"/>
    </row>
    <row r="1664" spans="1:22" ht="15.75" x14ac:dyDescent="0.25">
      <c r="A1664" s="43">
        <f t="shared" si="172"/>
        <v>2009</v>
      </c>
      <c r="B1664" s="43">
        <f t="shared" si="173"/>
        <v>1</v>
      </c>
      <c r="C1664" s="46">
        <f>Shiller!B1665</f>
        <v>865.58</v>
      </c>
      <c r="D1664" s="44">
        <f>Shiller!C1665/12</f>
        <v>2.3341666666666665</v>
      </c>
      <c r="E1664" s="47">
        <f t="shared" si="171"/>
        <v>2.6966504155209992E-3</v>
      </c>
      <c r="F1664" s="46">
        <f>Shiller!E1665</f>
        <v>211.143</v>
      </c>
      <c r="G1664" s="44">
        <f t="shared" si="170"/>
        <v>0.92837129629711013</v>
      </c>
      <c r="H1664" s="44">
        <f>'x calcs'!J736</f>
        <v>3.8243444227005923</v>
      </c>
      <c r="I1664" s="43">
        <f t="shared" si="174"/>
        <v>1.0719475278946777</v>
      </c>
      <c r="J1664" s="43">
        <f t="shared" si="175"/>
        <v>0.92797059860899678</v>
      </c>
      <c r="K1664" s="43">
        <f>PCE!B616</f>
        <v>9792.1</v>
      </c>
      <c r="L1664" s="43">
        <f>y!B628</f>
        <v>12146.5</v>
      </c>
      <c r="M1664" s="43">
        <v>1</v>
      </c>
      <c r="N1664" s="48">
        <f t="shared" si="177"/>
        <v>0.80616638537850416</v>
      </c>
      <c r="O1664" s="46">
        <f>Shiller!B1665/Shiller!C1665</f>
        <v>30.902534808996791</v>
      </c>
      <c r="P1664" s="44">
        <f t="shared" si="178"/>
        <v>-7.1628703702889873E-2</v>
      </c>
      <c r="Q1664" s="161">
        <f t="shared" si="179"/>
        <v>14.025090169603578</v>
      </c>
      <c r="R1664" s="43">
        <f>SS!I737</f>
        <v>1</v>
      </c>
      <c r="S1664" s="43">
        <f t="shared" si="180"/>
        <v>1</v>
      </c>
      <c r="T1664" s="46">
        <f t="shared" si="176"/>
        <v>14.280684840159092</v>
      </c>
      <c r="U1664" s="43">
        <v>26.138083250652056</v>
      </c>
      <c r="V1664" s="43"/>
    </row>
    <row r="1665" spans="1:22" ht="15.75" x14ac:dyDescent="0.25">
      <c r="A1665" s="43">
        <f t="shared" si="172"/>
        <v>2009</v>
      </c>
      <c r="B1665" s="43">
        <f t="shared" si="173"/>
        <v>2</v>
      </c>
      <c r="C1665" s="46">
        <f>Shiller!B1666</f>
        <v>805.23</v>
      </c>
      <c r="D1665" s="44">
        <f>Shiller!C1666/12</f>
        <v>2.3025000000000002</v>
      </c>
      <c r="E1665" s="47">
        <f t="shared" si="171"/>
        <v>2.8594314667858877E-3</v>
      </c>
      <c r="F1665" s="46">
        <f>Shiller!E1666</f>
        <v>212.19300000000001</v>
      </c>
      <c r="G1665" s="44">
        <f t="shared" si="170"/>
        <v>0.94084400313434124</v>
      </c>
      <c r="H1665" s="44">
        <f>'x calcs'!J737</f>
        <v>3.8260005873118601</v>
      </c>
      <c r="I1665" s="43">
        <f t="shared" si="174"/>
        <v>0.9918451213913444</v>
      </c>
      <c r="J1665" s="43">
        <f t="shared" si="175"/>
        <v>0.940437976836629</v>
      </c>
      <c r="K1665" s="43">
        <f>PCE!B617</f>
        <v>9775.7000000000007</v>
      </c>
      <c r="L1665" s="43">
        <f>y!B629</f>
        <v>12040.4</v>
      </c>
      <c r="M1665" s="43">
        <v>1</v>
      </c>
      <c r="N1665" s="48">
        <f t="shared" si="177"/>
        <v>0.81190824225108804</v>
      </c>
      <c r="O1665" s="46">
        <f>Shiller!B1666/Shiller!C1666</f>
        <v>29.143322475570031</v>
      </c>
      <c r="P1665" s="44">
        <f t="shared" si="178"/>
        <v>-5.9155996865658755E-2</v>
      </c>
      <c r="Q1665" s="161">
        <f t="shared" si="179"/>
        <v>15.757428741935865</v>
      </c>
      <c r="R1665" s="43">
        <f>SS!I738</f>
        <v>1</v>
      </c>
      <c r="S1665" s="43">
        <f t="shared" si="180"/>
        <v>1</v>
      </c>
      <c r="T1665" s="46">
        <f t="shared" si="176"/>
        <v>14.280684840159092</v>
      </c>
      <c r="U1665" s="43">
        <v>26.138083250652056</v>
      </c>
      <c r="V1665" s="43"/>
    </row>
    <row r="1666" spans="1:22" ht="15.75" x14ac:dyDescent="0.25">
      <c r="A1666" s="43">
        <f t="shared" si="172"/>
        <v>2009</v>
      </c>
      <c r="B1666" s="43">
        <f t="shared" si="173"/>
        <v>3</v>
      </c>
      <c r="C1666" s="46">
        <f>Shiller!B1667</f>
        <v>757.13</v>
      </c>
      <c r="D1666" s="44">
        <f>Shiller!C1667/12</f>
        <v>2.2708333333333335</v>
      </c>
      <c r="E1666" s="47">
        <f t="shared" si="171"/>
        <v>2.999264767389132E-3</v>
      </c>
      <c r="F1666" s="46">
        <f>Shiller!E1667</f>
        <v>212.709</v>
      </c>
      <c r="G1666" s="44">
        <f t="shared" si="170"/>
        <v>1.1204268896545795</v>
      </c>
      <c r="H1666" s="44">
        <f>'x calcs'!J738</f>
        <v>3.8276574691391829</v>
      </c>
      <c r="I1666" s="43">
        <f t="shared" si="174"/>
        <v>0.9299327061462721</v>
      </c>
      <c r="J1666" s="43">
        <f t="shared" si="175"/>
        <v>1.1199431876671495</v>
      </c>
      <c r="K1666" s="43">
        <f>PCE!B618</f>
        <v>9742.9</v>
      </c>
      <c r="L1666" s="43">
        <f>y!B630</f>
        <v>12000.5</v>
      </c>
      <c r="M1666" s="43">
        <v>1</v>
      </c>
      <c r="N1666" s="48">
        <f t="shared" si="177"/>
        <v>0.81187450522894877</v>
      </c>
      <c r="O1666" s="46">
        <f>Shiller!B1667/Shiller!C1667</f>
        <v>27.784587155963301</v>
      </c>
      <c r="P1666" s="44">
        <f t="shared" si="178"/>
        <v>0.12042688965457948</v>
      </c>
      <c r="Q1666" s="161">
        <f t="shared" si="179"/>
        <v>16.1494141289411</v>
      </c>
      <c r="R1666" s="43">
        <f>SS!I739</f>
        <v>1</v>
      </c>
      <c r="S1666" s="43">
        <f t="shared" si="180"/>
        <v>1</v>
      </c>
      <c r="T1666" s="46">
        <f t="shared" si="176"/>
        <v>14.280684840159092</v>
      </c>
      <c r="U1666" s="43">
        <v>26.138083250652056</v>
      </c>
      <c r="V1666" s="43"/>
    </row>
    <row r="1667" spans="1:22" ht="15.75" x14ac:dyDescent="0.25">
      <c r="A1667" s="43">
        <f t="shared" si="172"/>
        <v>2009</v>
      </c>
      <c r="B1667" s="43">
        <f t="shared" si="173"/>
        <v>4</v>
      </c>
      <c r="C1667" s="46">
        <f>Shiller!B1668</f>
        <v>848.15</v>
      </c>
      <c r="D1667" s="44">
        <f>Shiller!C1668/12</f>
        <v>2.2247222222222223</v>
      </c>
      <c r="E1667" s="47">
        <f t="shared" si="171"/>
        <v>2.6230292073598093E-3</v>
      </c>
      <c r="F1667" s="46">
        <f>Shiller!E1668</f>
        <v>213.24</v>
      </c>
      <c r="G1667" s="44">
        <f t="shared" si="170"/>
        <v>1.0635328441094438</v>
      </c>
      <c r="H1667" s="44">
        <f>'x calcs'!J739</f>
        <v>3.8293150684931572</v>
      </c>
      <c r="I1667" s="43">
        <f t="shared" si="174"/>
        <v>1.0386826848358073</v>
      </c>
      <c r="J1667" s="43">
        <f t="shared" si="175"/>
        <v>1.0582863456939708</v>
      </c>
      <c r="K1667" s="43">
        <f>PCE!B619</f>
        <v>9741.9</v>
      </c>
      <c r="L1667" s="43">
        <f>y!B631</f>
        <v>12037.3</v>
      </c>
      <c r="M1667" s="43">
        <v>1</v>
      </c>
      <c r="N1667" s="48">
        <f t="shared" si="177"/>
        <v>0.80930939662548917</v>
      </c>
      <c r="O1667" s="46">
        <f>Shiller!B1668/Shiller!C1668</f>
        <v>31.769883880634286</v>
      </c>
      <c r="P1667" s="44">
        <f t="shared" si="178"/>
        <v>6.353284410944382E-2</v>
      </c>
      <c r="Q1667" s="161">
        <f t="shared" si="179"/>
        <v>14.435693348235535</v>
      </c>
      <c r="R1667" s="43">
        <f>SS!I740</f>
        <v>1</v>
      </c>
      <c r="S1667" s="43">
        <f t="shared" si="180"/>
        <v>1</v>
      </c>
      <c r="T1667" s="46">
        <f t="shared" si="176"/>
        <v>14.280684840159092</v>
      </c>
      <c r="U1667" s="43">
        <v>26.138083250652056</v>
      </c>
      <c r="V1667" s="43"/>
    </row>
    <row r="1668" spans="1:22" ht="15.75" x14ac:dyDescent="0.25">
      <c r="A1668" s="43">
        <f t="shared" si="172"/>
        <v>2009</v>
      </c>
      <c r="B1668" s="43">
        <f t="shared" si="173"/>
        <v>5</v>
      </c>
      <c r="C1668" s="46">
        <f>Shiller!B1669</f>
        <v>902.41</v>
      </c>
      <c r="D1668" s="44">
        <f>Shiller!C1669/12</f>
        <v>2.1786111111111111</v>
      </c>
      <c r="E1668" s="47">
        <f t="shared" si="171"/>
        <v>2.4142142829879005E-3</v>
      </c>
      <c r="F1668" s="46">
        <f>Shiller!E1669</f>
        <v>213.85599999999999</v>
      </c>
      <c r="G1668" s="44">
        <f t="shared" si="170"/>
        <v>1.0199477986926853</v>
      </c>
      <c r="H1668" s="44">
        <f>'x calcs'!J740</f>
        <v>3.8483462265578887</v>
      </c>
      <c r="I1668" s="43">
        <f t="shared" si="174"/>
        <v>1.0964992078509856</v>
      </c>
      <c r="J1668" s="43">
        <f t="shared" si="175"/>
        <v>1.0149158079774441</v>
      </c>
      <c r="K1668" s="43">
        <f>PCE!B620</f>
        <v>9759.7000000000007</v>
      </c>
      <c r="L1668" s="43">
        <f>y!B632</f>
        <v>12221.4</v>
      </c>
      <c r="M1668" s="43">
        <v>1</v>
      </c>
      <c r="N1668" s="48">
        <f t="shared" si="177"/>
        <v>0.79857463138429319</v>
      </c>
      <c r="O1668" s="46">
        <f>Shiller!B1669/Shiller!C1669</f>
        <v>34.517786561264828</v>
      </c>
      <c r="P1668" s="44">
        <f t="shared" si="178"/>
        <v>1.9947798692685259E-2</v>
      </c>
      <c r="Q1668" s="161">
        <f t="shared" si="179"/>
        <v>11.35591154825889</v>
      </c>
      <c r="R1668" s="43">
        <f>SS!I741</f>
        <v>1</v>
      </c>
      <c r="S1668" s="43">
        <f t="shared" si="180"/>
        <v>1</v>
      </c>
      <c r="T1668" s="46">
        <f t="shared" si="176"/>
        <v>14.280684840159092</v>
      </c>
      <c r="U1668" s="43">
        <v>26.138083250652056</v>
      </c>
      <c r="V1668" s="43"/>
    </row>
    <row r="1669" spans="1:22" ht="15.75" x14ac:dyDescent="0.25">
      <c r="A1669" s="43">
        <f t="shared" si="172"/>
        <v>2009</v>
      </c>
      <c r="B1669" s="43">
        <f t="shared" si="173"/>
        <v>6</v>
      </c>
      <c r="C1669" s="46">
        <f>Shiller!B1670</f>
        <v>926.12</v>
      </c>
      <c r="D1669" s="44">
        <f>Shiller!C1670/12</f>
        <v>2.1324999999999998</v>
      </c>
      <c r="E1669" s="47">
        <f t="shared" si="171"/>
        <v>2.3026173713989544E-3</v>
      </c>
      <c r="F1669" s="46">
        <f>Shiller!E1670</f>
        <v>215.69300000000001</v>
      </c>
      <c r="G1669" s="44">
        <f t="shared" si="170"/>
        <v>1.0143811605642141</v>
      </c>
      <c r="H1669" s="44">
        <f>'x calcs'!J741</f>
        <v>3.8674719668052835</v>
      </c>
      <c r="I1669" s="43">
        <f t="shared" si="174"/>
        <v>1.1102071954338317</v>
      </c>
      <c r="J1669" s="43">
        <f t="shared" si="175"/>
        <v>1.009376146567162</v>
      </c>
      <c r="K1669" s="43">
        <f>PCE!B621</f>
        <v>9807.6</v>
      </c>
      <c r="L1669" s="43">
        <f>y!B633</f>
        <v>12096.6</v>
      </c>
      <c r="M1669" s="43">
        <v>1</v>
      </c>
      <c r="N1669" s="48">
        <f t="shared" si="177"/>
        <v>0.81077327513516195</v>
      </c>
      <c r="O1669" s="46">
        <f>Shiller!B1670/Shiller!C1670</f>
        <v>36.190699491989058</v>
      </c>
      <c r="P1669" s="44">
        <f t="shared" si="178"/>
        <v>1.4381160564214124E-2</v>
      </c>
      <c r="Q1669" s="161">
        <f t="shared" si="179"/>
        <v>13.446989759873409</v>
      </c>
      <c r="R1669" s="43">
        <f>SS!I742</f>
        <v>1</v>
      </c>
      <c r="S1669" s="43">
        <f t="shared" si="180"/>
        <v>1</v>
      </c>
      <c r="T1669" s="46">
        <f t="shared" si="176"/>
        <v>14.280684840159092</v>
      </c>
      <c r="U1669" s="43">
        <v>26.138083250652056</v>
      </c>
      <c r="V1669" s="43"/>
    </row>
    <row r="1670" spans="1:22" ht="15.75" x14ac:dyDescent="0.25">
      <c r="A1670" s="43">
        <f t="shared" si="172"/>
        <v>2009</v>
      </c>
      <c r="B1670" s="43">
        <f t="shared" si="173"/>
        <v>7</v>
      </c>
      <c r="C1670" s="46">
        <f>Shiller!B1671</f>
        <v>935.82</v>
      </c>
      <c r="D1670" s="44">
        <f>Shiller!C1671/12</f>
        <v>2.0855555555555552</v>
      </c>
      <c r="E1670" s="47">
        <f t="shared" si="171"/>
        <v>2.2285862190972142E-3</v>
      </c>
      <c r="F1670" s="46">
        <f>Shiller!E1671</f>
        <v>215.351</v>
      </c>
      <c r="G1670" s="44">
        <f t="shared" si="170"/>
        <v>1.0787928774070126</v>
      </c>
      <c r="H1670" s="44">
        <f>'x calcs'!J742</f>
        <v>3.8866927592955061</v>
      </c>
      <c r="I1670" s="43">
        <f t="shared" si="174"/>
        <v>1.1180602784440792</v>
      </c>
      <c r="J1670" s="43">
        <f t="shared" si="175"/>
        <v>1.0742564814369193</v>
      </c>
      <c r="K1670" s="43">
        <f>PCE!B622</f>
        <v>9835.2000000000007</v>
      </c>
      <c r="L1670" s="43">
        <f>y!B634</f>
        <v>12054.2</v>
      </c>
      <c r="M1670" s="43">
        <v>1</v>
      </c>
      <c r="N1670" s="48">
        <f t="shared" si="177"/>
        <v>0.81591478488825475</v>
      </c>
      <c r="O1670" s="46">
        <f>Shiller!B1671/Shiller!C1671</f>
        <v>37.39291422482686</v>
      </c>
      <c r="P1670" s="44">
        <f t="shared" si="178"/>
        <v>7.8792877407012574E-2</v>
      </c>
      <c r="Q1670" s="161">
        <f t="shared" si="179"/>
        <v>14.182315450185873</v>
      </c>
      <c r="R1670" s="43">
        <f>SS!I743</f>
        <v>1</v>
      </c>
      <c r="S1670" s="43">
        <f t="shared" si="180"/>
        <v>1</v>
      </c>
      <c r="T1670" s="46">
        <f t="shared" si="176"/>
        <v>14.280684840159092</v>
      </c>
      <c r="U1670" s="43">
        <v>17.769372362826186</v>
      </c>
      <c r="V1670" s="43"/>
    </row>
    <row r="1671" spans="1:22" ht="15.75" x14ac:dyDescent="0.25">
      <c r="A1671" s="43">
        <f t="shared" si="172"/>
        <v>2009</v>
      </c>
      <c r="B1671" s="43">
        <f t="shared" si="173"/>
        <v>8</v>
      </c>
      <c r="C1671" s="46">
        <f>Shiller!B1672</f>
        <v>1009.73</v>
      </c>
      <c r="D1671" s="44">
        <f>Shiller!C1672/12</f>
        <v>2.0386111111111109</v>
      </c>
      <c r="E1671" s="47">
        <f t="shared" si="171"/>
        <v>2.018966566419846E-3</v>
      </c>
      <c r="F1671" s="46">
        <f>Shiller!E1672</f>
        <v>215.834</v>
      </c>
      <c r="G1671" s="44">
        <f t="shared" si="170"/>
        <v>1.0358567871138764</v>
      </c>
      <c r="H1671" s="44">
        <f>'x calcs'!J743</f>
        <v>3.9031396982687454</v>
      </c>
      <c r="I1671" s="43">
        <f t="shared" si="174"/>
        <v>1.1985918070270585</v>
      </c>
      <c r="J1671" s="43">
        <f t="shared" si="175"/>
        <v>1.0315004307297295</v>
      </c>
      <c r="K1671" s="43">
        <f>PCE!B623</f>
        <v>9961.9</v>
      </c>
      <c r="L1671" s="43">
        <f>y!B635</f>
        <v>12057.9</v>
      </c>
      <c r="M1671" s="43">
        <v>1</v>
      </c>
      <c r="N1671" s="48">
        <f t="shared" si="177"/>
        <v>0.82617205317675546</v>
      </c>
      <c r="O1671" s="46">
        <f>Shiller!B1672/Shiller!C1672</f>
        <v>41.275241858563838</v>
      </c>
      <c r="P1671" s="44">
        <f t="shared" si="178"/>
        <v>3.5856787113876409E-2</v>
      </c>
      <c r="Q1671" s="161">
        <f t="shared" si="179"/>
        <v>15.21338356590724</v>
      </c>
      <c r="R1671" s="43">
        <f>SS!I744</f>
        <v>1</v>
      </c>
      <c r="S1671" s="43">
        <f t="shared" si="180"/>
        <v>1</v>
      </c>
      <c r="T1671" s="46">
        <f t="shared" si="176"/>
        <v>14.280684840159092</v>
      </c>
      <c r="U1671" s="43">
        <v>17.769372362826186</v>
      </c>
      <c r="V1671" s="43"/>
    </row>
    <row r="1672" spans="1:22" ht="15.75" x14ac:dyDescent="0.25">
      <c r="A1672" s="43">
        <f t="shared" si="172"/>
        <v>2009</v>
      </c>
      <c r="B1672" s="43">
        <f t="shared" si="173"/>
        <v>9</v>
      </c>
      <c r="C1672" s="46">
        <f>Shiller!B1673</f>
        <v>1044.55</v>
      </c>
      <c r="D1672" s="44">
        <f>Shiller!C1673/12</f>
        <v>1.9916666666666665</v>
      </c>
      <c r="E1672" s="47">
        <f t="shared" si="171"/>
        <v>1.9067221929698593E-3</v>
      </c>
      <c r="F1672" s="46">
        <f>Shiller!E1673</f>
        <v>215.96899999999999</v>
      </c>
      <c r="G1672" s="44">
        <f t="shared" ref="G1672:G1735" si="181">E1672+(C1673/F1673)/(C1672/F1672)</f>
        <v>1.0230476199555978</v>
      </c>
      <c r="H1672" s="44">
        <f>'x calcs'!J744</f>
        <v>3.919656234150807</v>
      </c>
      <c r="I1672" s="43">
        <f t="shared" si="174"/>
        <v>1.2339280484323631</v>
      </c>
      <c r="J1672" s="43">
        <f t="shared" si="175"/>
        <v>1.0187447655033144</v>
      </c>
      <c r="K1672" s="43">
        <f>PCE!B624</f>
        <v>9875.4</v>
      </c>
      <c r="L1672" s="43">
        <f>y!B636</f>
        <v>12091</v>
      </c>
      <c r="M1672" s="43">
        <v>1</v>
      </c>
      <c r="N1672" s="48">
        <f t="shared" si="177"/>
        <v>0.81675626499048881</v>
      </c>
      <c r="O1672" s="46">
        <f>Shiller!B1673/Shiller!C1673</f>
        <v>43.705020920502093</v>
      </c>
      <c r="P1672" s="44">
        <f t="shared" si="178"/>
        <v>2.3047619955597787E-2</v>
      </c>
      <c r="Q1672" s="161">
        <f t="shared" si="179"/>
        <v>12.506282406354027</v>
      </c>
      <c r="R1672" s="43">
        <f>SS!I745</f>
        <v>1</v>
      </c>
      <c r="S1672" s="43">
        <f t="shared" si="180"/>
        <v>1</v>
      </c>
      <c r="T1672" s="46">
        <f t="shared" si="176"/>
        <v>14.280684840159092</v>
      </c>
      <c r="U1672" s="43">
        <v>17.769372362826186</v>
      </c>
      <c r="V1672" s="43"/>
    </row>
    <row r="1673" spans="1:22" ht="15.75" x14ac:dyDescent="0.25">
      <c r="A1673" s="43">
        <f t="shared" si="172"/>
        <v>2009</v>
      </c>
      <c r="B1673" s="43">
        <f t="shared" si="173"/>
        <v>10</v>
      </c>
      <c r="C1673" s="46">
        <f>Shiller!B1674</f>
        <v>1067.6600000000001</v>
      </c>
      <c r="D1673" s="44">
        <f>Shiller!C1674/12</f>
        <v>1.9502777777777778</v>
      </c>
      <c r="E1673" s="47">
        <f t="shared" ref="E1673:E1736" si="182">D1673/C1673</f>
        <v>1.8266843168965566E-3</v>
      </c>
      <c r="F1673" s="46">
        <f>Shiller!E1674</f>
        <v>216.17699999999999</v>
      </c>
      <c r="G1673" s="44">
        <f t="shared" si="181"/>
        <v>1.0202224839506482</v>
      </c>
      <c r="H1673" s="44">
        <f>'x calcs'!J745</f>
        <v>3.9362426614481474</v>
      </c>
      <c r="I1673" s="43">
        <f t="shared" si="174"/>
        <v>1.2547049823537162</v>
      </c>
      <c r="J1673" s="43">
        <f t="shared" si="175"/>
        <v>1.0142446744224174</v>
      </c>
      <c r="K1673" s="43">
        <f>PCE!B625</f>
        <v>9924.6</v>
      </c>
      <c r="L1673" s="43">
        <f>y!B637</f>
        <v>12081.1</v>
      </c>
      <c r="M1673" s="43">
        <v>1</v>
      </c>
      <c r="N1673" s="48">
        <f t="shared" si="177"/>
        <v>0.82149804239680158</v>
      </c>
      <c r="O1673" s="46">
        <f>Shiller!B1674/Shiller!C1674</f>
        <v>45.619997151402941</v>
      </c>
      <c r="P1673" s="44">
        <f t="shared" si="178"/>
        <v>2.0222483950648185E-2</v>
      </c>
      <c r="Q1673" s="161">
        <f t="shared" si="179"/>
        <v>12.947610133724211</v>
      </c>
      <c r="R1673" s="43">
        <f>SS!I746</f>
        <v>1</v>
      </c>
      <c r="S1673" s="43">
        <f t="shared" si="180"/>
        <v>1</v>
      </c>
      <c r="T1673" s="46">
        <f t="shared" si="176"/>
        <v>14.280684840159092</v>
      </c>
      <c r="U1673" s="43">
        <v>17.769372362826186</v>
      </c>
      <c r="V1673" s="43"/>
    </row>
    <row r="1674" spans="1:22" ht="15.75" x14ac:dyDescent="0.25">
      <c r="A1674" s="43">
        <f t="shared" ref="A1674:A1737" si="183">IF(B1674=1,A1673+1,A1673)</f>
        <v>2009</v>
      </c>
      <c r="B1674" s="43">
        <f t="shared" ref="B1674:B1737" si="184">IF(B1673=12,1,B1673+1)</f>
        <v>11</v>
      </c>
      <c r="C1674" s="46">
        <f>Shiller!B1675</f>
        <v>1088.07</v>
      </c>
      <c r="D1674" s="44">
        <f>Shiller!C1675/12</f>
        <v>1.9088888888888889</v>
      </c>
      <c r="E1674" s="47">
        <f t="shared" si="182"/>
        <v>1.7543805903010735E-3</v>
      </c>
      <c r="F1674" s="46">
        <f>Shiller!E1675</f>
        <v>216.33</v>
      </c>
      <c r="G1674" s="44">
        <f t="shared" si="181"/>
        <v>1.0240590572175385</v>
      </c>
      <c r="H1674" s="44">
        <f>'x calcs'!J746</f>
        <v>3.9594841576651194</v>
      </c>
      <c r="I1674" s="43">
        <f t="shared" si="174"/>
        <v>1.2702858964099324</v>
      </c>
      <c r="J1674" s="43">
        <f t="shared" si="175"/>
        <v>1.0180583032485075</v>
      </c>
      <c r="K1674" s="43">
        <f>PCE!B626</f>
        <v>9946.1</v>
      </c>
      <c r="L1674" s="43">
        <f>y!B638</f>
        <v>12137.2</v>
      </c>
      <c r="M1674" s="43">
        <v>1</v>
      </c>
      <c r="N1674" s="48">
        <f t="shared" si="177"/>
        <v>0.81947236594931283</v>
      </c>
      <c r="O1674" s="46">
        <f>Shiller!B1675/Shiller!C1675</f>
        <v>47.500145518044235</v>
      </c>
      <c r="P1674" s="44">
        <f t="shared" si="178"/>
        <v>2.4059057217538538E-2</v>
      </c>
      <c r="Q1674" s="161">
        <f t="shared" si="179"/>
        <v>11.966475001952091</v>
      </c>
      <c r="R1674" s="43">
        <f>SS!I747</f>
        <v>1</v>
      </c>
      <c r="S1674" s="43">
        <f t="shared" si="180"/>
        <v>1</v>
      </c>
      <c r="T1674" s="46">
        <f t="shared" si="176"/>
        <v>14.280684840159092</v>
      </c>
      <c r="U1674" s="43">
        <v>17.769372362826186</v>
      </c>
      <c r="V1674" s="43"/>
    </row>
    <row r="1675" spans="1:22" ht="15.75" x14ac:dyDescent="0.25">
      <c r="A1675" s="43">
        <f t="shared" si="183"/>
        <v>2009</v>
      </c>
      <c r="B1675" s="43">
        <f t="shared" si="184"/>
        <v>12</v>
      </c>
      <c r="C1675" s="46">
        <f>Shiller!B1676</f>
        <v>1110.3800000000001</v>
      </c>
      <c r="D1675" s="44">
        <f>Shiller!C1676/12</f>
        <v>1.8674999999999999</v>
      </c>
      <c r="E1675" s="47">
        <f t="shared" si="182"/>
        <v>1.6818566616833874E-3</v>
      </c>
      <c r="F1675" s="46">
        <f>Shiller!E1676</f>
        <v>215.94900000000001</v>
      </c>
      <c r="G1675" s="44">
        <f t="shared" si="181"/>
        <v>1.0101233566753447</v>
      </c>
      <c r="H1675" s="44">
        <f>'x calcs'!J747</f>
        <v>3.9828628830096791</v>
      </c>
      <c r="I1675" s="43">
        <f t="shared" si="174"/>
        <v>1.2909965394188103</v>
      </c>
      <c r="J1675" s="43">
        <f t="shared" si="175"/>
        <v>1.0042039771869249</v>
      </c>
      <c r="K1675" s="43">
        <f>PCE!B627</f>
        <v>10000.6</v>
      </c>
      <c r="L1675" s="43">
        <f>y!B639</f>
        <v>12183.5</v>
      </c>
      <c r="M1675" s="43">
        <v>1</v>
      </c>
      <c r="N1675" s="48">
        <f t="shared" si="177"/>
        <v>0.82083145237411259</v>
      </c>
      <c r="O1675" s="46">
        <f>Shiller!B1676/Shiller!C1676</f>
        <v>49.548415885765287</v>
      </c>
      <c r="P1675" s="44">
        <f t="shared" si="178"/>
        <v>1.0123356675344697E-2</v>
      </c>
      <c r="Q1675" s="161">
        <f t="shared" si="179"/>
        <v>11.652520214036549</v>
      </c>
      <c r="R1675" s="43">
        <f>SS!I748</f>
        <v>1</v>
      </c>
      <c r="S1675" s="43">
        <f t="shared" si="180"/>
        <v>1</v>
      </c>
      <c r="T1675" s="46">
        <f t="shared" si="176"/>
        <v>14.280684840159092</v>
      </c>
      <c r="U1675" s="43">
        <v>17.769372362826186</v>
      </c>
      <c r="V1675" s="43"/>
    </row>
    <row r="1676" spans="1:22" ht="15.75" x14ac:dyDescent="0.25">
      <c r="A1676" s="43">
        <f t="shared" si="183"/>
        <v>2010</v>
      </c>
      <c r="B1676" s="43">
        <f t="shared" si="184"/>
        <v>1</v>
      </c>
      <c r="C1676" s="46">
        <f>Shiller!B1677</f>
        <v>1123.58</v>
      </c>
      <c r="D1676" s="44">
        <f>Shiller!C1677/12</f>
        <v>1.8536111111111111</v>
      </c>
      <c r="E1676" s="47">
        <f t="shared" si="182"/>
        <v>1.6497366552547315E-3</v>
      </c>
      <c r="F1676" s="46">
        <f>Shiller!E1677</f>
        <v>216.68700000000001</v>
      </c>
      <c r="G1676" s="44">
        <f t="shared" si="181"/>
        <v>0.97077400098216127</v>
      </c>
      <c r="H1676" s="44">
        <f>'x calcs'!J748</f>
        <v>4.006379647749517</v>
      </c>
      <c r="I1676" s="43">
        <f t="shared" si="174"/>
        <v>1.2942525882888942</v>
      </c>
      <c r="J1676" s="43">
        <f t="shared" si="175"/>
        <v>0.96862497154770955</v>
      </c>
      <c r="K1676" s="43">
        <f>PCE!B628</f>
        <v>10003.4</v>
      </c>
      <c r="L1676" s="43">
        <f>y!B640</f>
        <v>12235.9</v>
      </c>
      <c r="M1676" s="43">
        <v>1</v>
      </c>
      <c r="N1676" s="48">
        <f t="shared" si="177"/>
        <v>0.81754509271896636</v>
      </c>
      <c r="O1676" s="46">
        <f>Shiller!B1677/Shiller!C1677</f>
        <v>50.51311254308407</v>
      </c>
      <c r="P1676" s="44">
        <f t="shared" si="178"/>
        <v>-2.9225999017838733E-2</v>
      </c>
      <c r="Q1676" s="161">
        <f t="shared" si="179"/>
        <v>10.673407416480629</v>
      </c>
      <c r="R1676" s="43">
        <f>SS!I749</f>
        <v>1</v>
      </c>
      <c r="S1676" s="43">
        <f t="shared" si="180"/>
        <v>1</v>
      </c>
      <c r="T1676" s="46">
        <f t="shared" si="176"/>
        <v>14.280684840159092</v>
      </c>
      <c r="U1676" s="43">
        <v>7.3356671652670347</v>
      </c>
      <c r="V1676" s="43"/>
    </row>
    <row r="1677" spans="1:22" ht="15.75" x14ac:dyDescent="0.25">
      <c r="A1677" s="43">
        <f t="shared" si="183"/>
        <v>2010</v>
      </c>
      <c r="B1677" s="43">
        <f t="shared" si="184"/>
        <v>2</v>
      </c>
      <c r="C1677" s="46">
        <f>Shiller!B1678</f>
        <v>1089.1600000000001</v>
      </c>
      <c r="D1677" s="44">
        <f>Shiller!C1678/12</f>
        <v>1.8397222222222223</v>
      </c>
      <c r="E1677" s="47">
        <f t="shared" si="182"/>
        <v>1.6891202598536691E-3</v>
      </c>
      <c r="F1677" s="46">
        <f>Shiller!E1678</f>
        <v>216.74100000000001</v>
      </c>
      <c r="G1677" s="44">
        <f t="shared" si="181"/>
        <v>1.0551052409190771</v>
      </c>
      <c r="H1677" s="44">
        <f>'x calcs'!J749</f>
        <v>4.0152835239584661</v>
      </c>
      <c r="I1677" s="43">
        <f t="shared" si="174"/>
        <v>1.2515102005708212</v>
      </c>
      <c r="J1677" s="43">
        <f t="shared" si="175"/>
        <v>1.0527692946082137</v>
      </c>
      <c r="K1677" s="43">
        <f>PCE!B629</f>
        <v>10034.700000000001</v>
      </c>
      <c r="L1677" s="43">
        <f>y!B641</f>
        <v>12213.3</v>
      </c>
      <c r="M1677" s="43">
        <v>1</v>
      </c>
      <c r="N1677" s="48">
        <f t="shared" si="177"/>
        <v>0.82162069219621248</v>
      </c>
      <c r="O1677" s="46">
        <f>Shiller!B1678/Shiller!C1678</f>
        <v>49.335346519704061</v>
      </c>
      <c r="P1677" s="44">
        <f t="shared" si="178"/>
        <v>5.5105240919077092E-2</v>
      </c>
      <c r="Q1677" s="161">
        <f t="shared" si="179"/>
        <v>11.882194019949551</v>
      </c>
      <c r="R1677" s="43">
        <f>SS!I750</f>
        <v>1</v>
      </c>
      <c r="S1677" s="43">
        <f t="shared" si="180"/>
        <v>1</v>
      </c>
      <c r="T1677" s="46">
        <f t="shared" si="176"/>
        <v>14.280684840159092</v>
      </c>
      <c r="U1677" s="43">
        <v>7.3356671652670347</v>
      </c>
      <c r="V1677" s="43"/>
    </row>
    <row r="1678" spans="1:22" ht="15.75" x14ac:dyDescent="0.25">
      <c r="A1678" s="43">
        <f t="shared" si="183"/>
        <v>2010</v>
      </c>
      <c r="B1678" s="43">
        <f t="shared" si="184"/>
        <v>3</v>
      </c>
      <c r="C1678" s="46">
        <f>Shiller!B1679</f>
        <v>1152.05</v>
      </c>
      <c r="D1678" s="44">
        <f>Shiller!C1679/12</f>
        <v>1.8258333333333334</v>
      </c>
      <c r="E1678" s="47">
        <f t="shared" si="182"/>
        <v>1.5848559813665497E-3</v>
      </c>
      <c r="F1678" s="46">
        <f>Shiller!E1679</f>
        <v>217.631</v>
      </c>
      <c r="G1678" s="44">
        <f t="shared" si="181"/>
        <v>1.0390780192416391</v>
      </c>
      <c r="H1678" s="44">
        <f>'x calcs'!J750</f>
        <v>4.0242071883598776</v>
      </c>
      <c r="I1678" s="43">
        <f t="shared" si="174"/>
        <v>1.3154375598147297</v>
      </c>
      <c r="J1678" s="43">
        <f t="shared" si="175"/>
        <v>1.0367773820293029</v>
      </c>
      <c r="K1678" s="43">
        <f>PCE!B630</f>
        <v>10095.5</v>
      </c>
      <c r="L1678" s="43">
        <f>y!B642</f>
        <v>12255.3</v>
      </c>
      <c r="M1678" s="43">
        <v>1</v>
      </c>
      <c r="N1678" s="48">
        <f t="shared" si="177"/>
        <v>0.82376604407888832</v>
      </c>
      <c r="O1678" s="46">
        <f>Shiller!B1679/Shiller!C1679</f>
        <v>52.581013235965308</v>
      </c>
      <c r="P1678" s="44">
        <f t="shared" si="178"/>
        <v>3.9078019241639117E-2</v>
      </c>
      <c r="Q1678" s="161">
        <f t="shared" si="179"/>
        <v>11.382959952269292</v>
      </c>
      <c r="R1678" s="43">
        <f>SS!I751</f>
        <v>1</v>
      </c>
      <c r="S1678" s="43">
        <f t="shared" si="180"/>
        <v>2</v>
      </c>
      <c r="T1678" s="46">
        <f t="shared" si="176"/>
        <v>14.280684840159092</v>
      </c>
      <c r="U1678" s="43">
        <v>7.3356671652670347</v>
      </c>
      <c r="V1678" s="43"/>
    </row>
    <row r="1679" spans="1:22" ht="15.75" x14ac:dyDescent="0.25">
      <c r="A1679" s="43">
        <f t="shared" si="183"/>
        <v>2010</v>
      </c>
      <c r="B1679" s="43">
        <f t="shared" si="184"/>
        <v>4</v>
      </c>
      <c r="C1679" s="46">
        <f>Shiller!B1680</f>
        <v>1197.32</v>
      </c>
      <c r="D1679" s="44">
        <f>Shiller!C1680/12</f>
        <v>1.8294444444444444</v>
      </c>
      <c r="E1679" s="47">
        <f t="shared" si="182"/>
        <v>1.5279494574921028E-3</v>
      </c>
      <c r="F1679" s="46">
        <f>Shiller!E1680</f>
        <v>218.00899999999999</v>
      </c>
      <c r="G1679" s="44">
        <f t="shared" si="181"/>
        <v>0.94044864904015213</v>
      </c>
      <c r="H1679" s="44">
        <f>'x calcs'!J751</f>
        <v>4.0331506849315133</v>
      </c>
      <c r="I1679" s="43">
        <f t="shared" si="174"/>
        <v>1.3617311304029434</v>
      </c>
      <c r="J1679" s="43">
        <f t="shared" si="175"/>
        <v>0.93741296943264496</v>
      </c>
      <c r="K1679" s="43">
        <f>PCE!B631</f>
        <v>10106.9</v>
      </c>
      <c r="L1679" s="43">
        <f>y!B643</f>
        <v>12344.8</v>
      </c>
      <c r="M1679" s="43">
        <v>1</v>
      </c>
      <c r="N1679" s="48">
        <f t="shared" si="177"/>
        <v>0.81871719266411769</v>
      </c>
      <c r="O1679" s="46">
        <f>Shiller!B1680/Shiller!C1680</f>
        <v>54.539325842696627</v>
      </c>
      <c r="P1679" s="44">
        <f t="shared" si="178"/>
        <v>-5.9551350959847871E-2</v>
      </c>
      <c r="Q1679" s="161">
        <f t="shared" si="179"/>
        <v>9.7388474679696397</v>
      </c>
      <c r="R1679" s="43">
        <f>SS!I752</f>
        <v>2</v>
      </c>
      <c r="S1679" s="43">
        <f t="shared" si="180"/>
        <v>1</v>
      </c>
      <c r="T1679" s="46">
        <f t="shared" si="176"/>
        <v>6.8781256626538552</v>
      </c>
      <c r="U1679" s="43">
        <v>7.3356671652670347</v>
      </c>
      <c r="V1679" s="43"/>
    </row>
    <row r="1680" spans="1:22" ht="15.75" x14ac:dyDescent="0.25">
      <c r="A1680" s="43">
        <f t="shared" si="183"/>
        <v>2010</v>
      </c>
      <c r="B1680" s="43">
        <f t="shared" si="184"/>
        <v>5</v>
      </c>
      <c r="C1680" s="46">
        <f>Shiller!B1681</f>
        <v>1125.06</v>
      </c>
      <c r="D1680" s="44">
        <f>Shiller!C1681/12</f>
        <v>1.8330555555555554</v>
      </c>
      <c r="E1680" s="47">
        <f t="shared" si="182"/>
        <v>1.6292958202723015E-3</v>
      </c>
      <c r="F1680" s="46">
        <f>Shiller!E1681</f>
        <v>218.178</v>
      </c>
      <c r="G1680" s="44">
        <f t="shared" si="181"/>
        <v>0.96550560665302898</v>
      </c>
      <c r="H1680" s="44">
        <f>'x calcs'!J752</f>
        <v>4.0462327976130208</v>
      </c>
      <c r="I1680" s="43">
        <f t="shared" si="174"/>
        <v>1.2744237661779461</v>
      </c>
      <c r="J1680" s="43">
        <f t="shared" si="175"/>
        <v>0.96238924159445194</v>
      </c>
      <c r="K1680" s="43">
        <f>PCE!B632</f>
        <v>10140.200000000001</v>
      </c>
      <c r="L1680" s="43">
        <f>y!B644</f>
        <v>12438.5</v>
      </c>
      <c r="M1680" s="43">
        <v>1</v>
      </c>
      <c r="N1680" s="48">
        <f t="shared" si="177"/>
        <v>0.81522691642882994</v>
      </c>
      <c r="O1680" s="46">
        <f>Shiller!B1681/Shiller!C1681</f>
        <v>51.146840430368236</v>
      </c>
      <c r="P1680" s="44">
        <f t="shared" si="178"/>
        <v>-3.449439334697102E-2</v>
      </c>
      <c r="Q1680" s="161">
        <f t="shared" si="179"/>
        <v>9.9964842699256113</v>
      </c>
      <c r="R1680" s="43">
        <f>SS!I753</f>
        <v>1</v>
      </c>
      <c r="S1680" s="43">
        <f t="shared" si="180"/>
        <v>1</v>
      </c>
      <c r="T1680" s="46">
        <f t="shared" si="176"/>
        <v>14.280684840159092</v>
      </c>
      <c r="U1680" s="43">
        <v>7.3356671652670347</v>
      </c>
      <c r="V1680" s="43"/>
    </row>
    <row r="1681" spans="1:22" ht="15.75" x14ac:dyDescent="0.25">
      <c r="A1681" s="43">
        <f t="shared" si="183"/>
        <v>2010</v>
      </c>
      <c r="B1681" s="43">
        <f t="shared" si="184"/>
        <v>6</v>
      </c>
      <c r="C1681" s="46">
        <f>Shiller!B1682</f>
        <v>1083.3599999999999</v>
      </c>
      <c r="D1681" s="44">
        <f>Shiller!C1682/12</f>
        <v>1.8366666666666667</v>
      </c>
      <c r="E1681" s="47">
        <f t="shared" si="182"/>
        <v>1.6953428838674743E-3</v>
      </c>
      <c r="F1681" s="46">
        <f>Shiller!E1682</f>
        <v>217.965</v>
      </c>
      <c r="G1681" s="44">
        <f t="shared" si="181"/>
        <v>0.998198964754622</v>
      </c>
      <c r="H1681" s="44">
        <f>'x calcs'!J753</f>
        <v>4.0593573440356856</v>
      </c>
      <c r="I1681" s="43">
        <f t="shared" si="174"/>
        <v>1.2244153084864493</v>
      </c>
      <c r="J1681" s="43">
        <f t="shared" si="175"/>
        <v>0.99497711042223302</v>
      </c>
      <c r="K1681" s="43">
        <f>PCE!B633</f>
        <v>10165.9</v>
      </c>
      <c r="L1681" s="43">
        <f>y!B645</f>
        <v>12456.7</v>
      </c>
      <c r="M1681" s="43">
        <v>1</v>
      </c>
      <c r="N1681" s="48">
        <f t="shared" si="177"/>
        <v>0.81609896682106808</v>
      </c>
      <c r="O1681" s="46">
        <f>Shiller!B1682/Shiller!C1682</f>
        <v>49.154264972776765</v>
      </c>
      <c r="P1681" s="44">
        <f t="shared" si="178"/>
        <v>-1.8010352453780021E-3</v>
      </c>
      <c r="Q1681" s="161">
        <f t="shared" si="179"/>
        <v>10.7664181389442</v>
      </c>
      <c r="R1681" s="43">
        <f>SS!I754</f>
        <v>1</v>
      </c>
      <c r="S1681" s="43">
        <f t="shared" si="180"/>
        <v>1</v>
      </c>
      <c r="T1681" s="46">
        <f t="shared" si="176"/>
        <v>14.280684840159092</v>
      </c>
      <c r="U1681" s="43">
        <v>7.3356671652670347</v>
      </c>
      <c r="V1681" s="43"/>
    </row>
    <row r="1682" spans="1:22" ht="15.75" x14ac:dyDescent="0.25">
      <c r="A1682" s="43">
        <f t="shared" si="183"/>
        <v>2010</v>
      </c>
      <c r="B1682" s="43">
        <f t="shared" si="184"/>
        <v>7</v>
      </c>
      <c r="C1682" s="46">
        <f>Shiller!B1683</f>
        <v>1079.8</v>
      </c>
      <c r="D1682" s="44">
        <f>Shiller!C1683/12</f>
        <v>1.8455555555555556</v>
      </c>
      <c r="E1682" s="47">
        <f t="shared" si="182"/>
        <v>1.7091642485233891E-3</v>
      </c>
      <c r="F1682" s="46">
        <f>Shiller!E1683</f>
        <v>218.011</v>
      </c>
      <c r="G1682" s="44">
        <f t="shared" si="181"/>
        <v>1.0072480613550983</v>
      </c>
      <c r="H1682" s="44">
        <f>'x calcs'!J754</f>
        <v>4.0725244618395378</v>
      </c>
      <c r="I1682" s="43">
        <f t="shared" si="174"/>
        <v>1.2161894018144535</v>
      </c>
      <c r="J1682" s="43">
        <f t="shared" si="175"/>
        <v>1.0040027853462414</v>
      </c>
      <c r="K1682" s="43">
        <f>PCE!B634</f>
        <v>10184.299999999999</v>
      </c>
      <c r="L1682" s="43">
        <f>y!B646</f>
        <v>12497.8</v>
      </c>
      <c r="M1682" s="43">
        <v>1</v>
      </c>
      <c r="N1682" s="48">
        <f t="shared" si="177"/>
        <v>0.81488742018595273</v>
      </c>
      <c r="O1682" s="46">
        <f>Shiller!B1683/Shiller!C1683</f>
        <v>48.756773028296202</v>
      </c>
      <c r="P1682" s="44">
        <f t="shared" si="178"/>
        <v>7.2480613550982564E-3</v>
      </c>
      <c r="Q1682" s="161">
        <f t="shared" si="179"/>
        <v>10.62669250652951</v>
      </c>
      <c r="R1682" s="43">
        <f>SS!I755</f>
        <v>1</v>
      </c>
      <c r="S1682" s="43">
        <f t="shared" si="180"/>
        <v>1</v>
      </c>
      <c r="T1682" s="46">
        <f t="shared" si="176"/>
        <v>14.280684840159092</v>
      </c>
      <c r="U1682" s="43">
        <v>11.209027788754277</v>
      </c>
      <c r="V1682" s="43"/>
    </row>
    <row r="1683" spans="1:22" ht="15.75" x14ac:dyDescent="0.25">
      <c r="A1683" s="43">
        <f t="shared" si="183"/>
        <v>2010</v>
      </c>
      <c r="B1683" s="43">
        <f t="shared" si="184"/>
        <v>8</v>
      </c>
      <c r="C1683" s="46">
        <f>Shiller!B1684</f>
        <v>1087.28</v>
      </c>
      <c r="D1683" s="44">
        <f>Shiller!C1684/12</f>
        <v>1.8544444444444446</v>
      </c>
      <c r="E1683" s="47">
        <f t="shared" si="182"/>
        <v>1.7055813078916606E-3</v>
      </c>
      <c r="F1683" s="46">
        <f>Shiller!E1684</f>
        <v>218.31200000000001</v>
      </c>
      <c r="G1683" s="44">
        <f t="shared" si="181"/>
        <v>1.0331120496697288</v>
      </c>
      <c r="H1683" s="44">
        <f>'x calcs'!J755</f>
        <v>4.0857106835746571</v>
      </c>
      <c r="I1683" s="43">
        <f t="shared" si="174"/>
        <v>1.2189788794852763</v>
      </c>
      <c r="J1683" s="43">
        <f t="shared" si="175"/>
        <v>1.0297832886672595</v>
      </c>
      <c r="K1683" s="43">
        <f>PCE!B635</f>
        <v>10247.1</v>
      </c>
      <c r="L1683" s="43">
        <f>y!B647</f>
        <v>12563.2</v>
      </c>
      <c r="M1683" s="43">
        <v>1</v>
      </c>
      <c r="N1683" s="48">
        <f t="shared" si="177"/>
        <v>0.81564410341314308</v>
      </c>
      <c r="O1683" s="46">
        <f>Shiller!B1684/Shiller!C1684</f>
        <v>48.859197124026359</v>
      </c>
      <c r="P1683" s="44">
        <f t="shared" si="178"/>
        <v>3.3112049669728805E-2</v>
      </c>
      <c r="Q1683" s="161">
        <f t="shared" si="179"/>
        <v>10.756797965237539</v>
      </c>
      <c r="R1683" s="43">
        <f>SS!I756</f>
        <v>1</v>
      </c>
      <c r="S1683" s="43">
        <f t="shared" si="180"/>
        <v>1</v>
      </c>
      <c r="T1683" s="46">
        <f t="shared" si="176"/>
        <v>14.280684840159092</v>
      </c>
      <c r="U1683" s="43">
        <v>11.209027788754277</v>
      </c>
      <c r="V1683" s="43"/>
    </row>
    <row r="1684" spans="1:22" ht="15.75" x14ac:dyDescent="0.25">
      <c r="A1684" s="43">
        <f t="shared" si="183"/>
        <v>2010</v>
      </c>
      <c r="B1684" s="43">
        <f t="shared" si="184"/>
        <v>9</v>
      </c>
      <c r="C1684" s="46">
        <f>Shiller!B1685</f>
        <v>1122.08</v>
      </c>
      <c r="D1684" s="44">
        <f>Shiller!C1685/12</f>
        <v>1.8633333333333333</v>
      </c>
      <c r="E1684" s="47">
        <f t="shared" si="182"/>
        <v>1.6606064927040258E-3</v>
      </c>
      <c r="F1684" s="46">
        <f>Shiller!E1685</f>
        <v>218.43899999999999</v>
      </c>
      <c r="G1684" s="44">
        <f t="shared" si="181"/>
        <v>1.0444765948229611</v>
      </c>
      <c r="H1684" s="44">
        <f>'x calcs'!J756</f>
        <v>4.0989396003126615</v>
      </c>
      <c r="I1684" s="43">
        <f t="shared" si="174"/>
        <v>1.2532050117407141</v>
      </c>
      <c r="J1684" s="43">
        <f t="shared" si="175"/>
        <v>1.0411110107383288</v>
      </c>
      <c r="K1684" s="43">
        <f>PCE!B636</f>
        <v>10268.9</v>
      </c>
      <c r="L1684" s="43">
        <f>y!B648</f>
        <v>12570.6</v>
      </c>
      <c r="M1684" s="43">
        <v>1</v>
      </c>
      <c r="N1684" s="48">
        <f t="shared" si="177"/>
        <v>0.81689815919685616</v>
      </c>
      <c r="O1684" s="46">
        <f>Shiller!B1685/Shiller!C1685</f>
        <v>50.182468694096599</v>
      </c>
      <c r="P1684" s="44">
        <f t="shared" si="178"/>
        <v>4.4476594822961069E-2</v>
      </c>
      <c r="Q1684" s="161">
        <f t="shared" si="179"/>
        <v>10.633575758806503</v>
      </c>
      <c r="R1684" s="43">
        <f>SS!I757</f>
        <v>1</v>
      </c>
      <c r="S1684" s="43">
        <f t="shared" si="180"/>
        <v>1</v>
      </c>
      <c r="T1684" s="46">
        <f t="shared" si="176"/>
        <v>14.280684840159092</v>
      </c>
      <c r="U1684" s="43">
        <v>11.209027788754277</v>
      </c>
      <c r="V1684" s="43"/>
    </row>
    <row r="1685" spans="1:22" ht="15.75" x14ac:dyDescent="0.25">
      <c r="A1685" s="43">
        <f t="shared" si="183"/>
        <v>2010</v>
      </c>
      <c r="B1685" s="43">
        <f t="shared" si="184"/>
        <v>10</v>
      </c>
      <c r="C1685" s="46">
        <f>Shiller!B1686</f>
        <v>1171.58</v>
      </c>
      <c r="D1685" s="44">
        <f>Shiller!C1686/12</f>
        <v>1.8736111111111111</v>
      </c>
      <c r="E1685" s="47">
        <f t="shared" si="182"/>
        <v>1.599217391139411E-3</v>
      </c>
      <c r="F1685" s="46">
        <f>Shiller!E1686</f>
        <v>218.71100000000001</v>
      </c>
      <c r="G1685" s="44">
        <f t="shared" si="181"/>
        <v>1.0244793478606251</v>
      </c>
      <c r="H1685" s="44">
        <f>'x calcs'!J757</f>
        <v>4.1122113502935491</v>
      </c>
      <c r="I1685" s="43">
        <f t="shared" si="174"/>
        <v>1.3026444560565282</v>
      </c>
      <c r="J1685" s="43">
        <f t="shared" si="175"/>
        <v>1.023007045085186</v>
      </c>
      <c r="K1685" s="43">
        <f>PCE!B637</f>
        <v>10343.700000000001</v>
      </c>
      <c r="L1685" s="43">
        <f>y!B649</f>
        <v>12636.5</v>
      </c>
      <c r="M1685" s="43">
        <v>1</v>
      </c>
      <c r="N1685" s="48">
        <f t="shared" si="177"/>
        <v>0.81855735369762206</v>
      </c>
      <c r="O1685" s="46">
        <f>Shiller!B1686/Shiller!C1686</f>
        <v>52.108821349147512</v>
      </c>
      <c r="P1685" s="44">
        <f t="shared" si="178"/>
        <v>2.4479347860625111E-2</v>
      </c>
      <c r="Q1685" s="161">
        <f t="shared" si="179"/>
        <v>10.418968144720166</v>
      </c>
      <c r="R1685" s="43">
        <f>SS!I758</f>
        <v>1</v>
      </c>
      <c r="S1685" s="43">
        <f t="shared" si="180"/>
        <v>2</v>
      </c>
      <c r="T1685" s="46">
        <f t="shared" si="176"/>
        <v>14.280684840159092</v>
      </c>
      <c r="U1685" s="43">
        <v>11.209027788754277</v>
      </c>
      <c r="V1685" s="43"/>
    </row>
    <row r="1686" spans="1:22" ht="15.75" x14ac:dyDescent="0.25">
      <c r="A1686" s="43">
        <f t="shared" si="183"/>
        <v>2010</v>
      </c>
      <c r="B1686" s="43">
        <f t="shared" si="184"/>
        <v>11</v>
      </c>
      <c r="C1686" s="46">
        <f>Shiller!B1687</f>
        <v>1198.8900000000001</v>
      </c>
      <c r="D1686" s="44">
        <f>Shiller!C1687/12</f>
        <v>1.8838888888888892</v>
      </c>
      <c r="E1686" s="47">
        <f t="shared" si="182"/>
        <v>1.5713609162549434E-3</v>
      </c>
      <c r="F1686" s="46">
        <f>Shiller!E1687</f>
        <v>218.803</v>
      </c>
      <c r="G1686" s="44">
        <f t="shared" si="181"/>
        <v>1.0353610865822354</v>
      </c>
      <c r="H1686" s="44">
        <f>'x calcs'!J758</f>
        <v>4.1181388750491585</v>
      </c>
      <c r="I1686" s="43">
        <f t="shared" si="174"/>
        <v>1.3305312441183914</v>
      </c>
      <c r="J1686" s="43">
        <f t="shared" si="175"/>
        <v>1.0338730808648693</v>
      </c>
      <c r="K1686" s="43">
        <f>PCE!B638</f>
        <v>10399.799999999999</v>
      </c>
      <c r="L1686" s="43">
        <f>y!B650</f>
        <v>12696.3</v>
      </c>
      <c r="M1686" s="43">
        <v>1</v>
      </c>
      <c r="N1686" s="48">
        <f t="shared" si="177"/>
        <v>0.8191205311783748</v>
      </c>
      <c r="O1686" s="46">
        <f>Shiller!B1687/Shiller!C1687</f>
        <v>53.03258625774108</v>
      </c>
      <c r="P1686" s="44">
        <f t="shared" si="178"/>
        <v>3.5361086582235357E-2</v>
      </c>
      <c r="Q1686" s="161">
        <f t="shared" si="179"/>
        <v>10.266839424811103</v>
      </c>
      <c r="R1686" s="43">
        <f>SS!I759</f>
        <v>2</v>
      </c>
      <c r="S1686" s="43">
        <f t="shared" si="180"/>
        <v>2</v>
      </c>
      <c r="T1686" s="46">
        <f t="shared" si="176"/>
        <v>6.8781256626538552</v>
      </c>
      <c r="U1686" s="43">
        <v>11.209027788754277</v>
      </c>
      <c r="V1686" s="43"/>
    </row>
    <row r="1687" spans="1:22" ht="15.75" x14ac:dyDescent="0.25">
      <c r="A1687" s="43">
        <f t="shared" si="183"/>
        <v>2010</v>
      </c>
      <c r="B1687" s="43">
        <f t="shared" si="184"/>
        <v>12</v>
      </c>
      <c r="C1687" s="46">
        <f>Shiller!B1688</f>
        <v>1241.53</v>
      </c>
      <c r="D1687" s="44">
        <f>Shiller!C1688/12</f>
        <v>1.8941666666666668</v>
      </c>
      <c r="E1687" s="47">
        <f t="shared" si="182"/>
        <v>1.5256712819397573E-3</v>
      </c>
      <c r="F1687" s="46">
        <f>Shiller!E1688</f>
        <v>219.179</v>
      </c>
      <c r="G1687" s="44">
        <f t="shared" si="181"/>
        <v>1.0297243845290618</v>
      </c>
      <c r="H1687" s="44">
        <f>'x calcs'!J759</f>
        <v>4.1240749440031896</v>
      </c>
      <c r="I1687" s="43">
        <f t="shared" si="174"/>
        <v>1.3735096917487852</v>
      </c>
      <c r="J1687" s="43">
        <f t="shared" si="175"/>
        <v>1.0282444263461594</v>
      </c>
      <c r="K1687" s="43">
        <f>PCE!B639</f>
        <v>10436.1</v>
      </c>
      <c r="L1687" s="43">
        <f>y!B651</f>
        <v>12816.4</v>
      </c>
      <c r="M1687" s="43">
        <v>1</v>
      </c>
      <c r="N1687" s="48">
        <f t="shared" si="177"/>
        <v>0.81427702006803793</v>
      </c>
      <c r="O1687" s="46">
        <f>Shiller!B1688/Shiller!C1688</f>
        <v>54.620765508139023</v>
      </c>
      <c r="P1687" s="44">
        <f t="shared" si="178"/>
        <v>2.9724384529061787E-2</v>
      </c>
      <c r="Q1687" s="161">
        <f t="shared" si="179"/>
        <v>8.774924634174246</v>
      </c>
      <c r="R1687" s="43">
        <f>SS!I760</f>
        <v>2</v>
      </c>
      <c r="S1687" s="43">
        <f t="shared" si="180"/>
        <v>2</v>
      </c>
      <c r="T1687" s="46">
        <f t="shared" si="176"/>
        <v>6.8781256626538552</v>
      </c>
      <c r="U1687" s="43">
        <v>11.209027788754277</v>
      </c>
      <c r="V1687" s="43"/>
    </row>
    <row r="1688" spans="1:22" ht="15.75" x14ac:dyDescent="0.25">
      <c r="A1688" s="43">
        <f t="shared" si="183"/>
        <v>2011</v>
      </c>
      <c r="B1688" s="43">
        <f t="shared" si="184"/>
        <v>1</v>
      </c>
      <c r="C1688" s="46">
        <f>Shiller!B1689</f>
        <v>1282.6199999999999</v>
      </c>
      <c r="D1688" s="44">
        <f>Shiller!C1689/12</f>
        <v>1.9136111111111112</v>
      </c>
      <c r="E1688" s="47">
        <f t="shared" si="182"/>
        <v>1.4919548355016383E-3</v>
      </c>
      <c r="F1688" s="46">
        <f>Shiller!E1689</f>
        <v>220.22300000000001</v>
      </c>
      <c r="G1688" s="44">
        <f t="shared" si="181"/>
        <v>1.0264541765814865</v>
      </c>
      <c r="H1688" s="44">
        <f>'x calcs'!J760</f>
        <v>4.1300195694716306</v>
      </c>
      <c r="I1688" s="43">
        <f t="shared" si="174"/>
        <v>1.4102081607809527</v>
      </c>
      <c r="J1688" s="43">
        <f t="shared" si="175"/>
        <v>1.0303889237459549</v>
      </c>
      <c r="K1688" s="43">
        <f>PCE!B640</f>
        <v>10474.700000000001</v>
      </c>
      <c r="L1688" s="43">
        <f>y!B652</f>
        <v>13019.1</v>
      </c>
      <c r="M1688" s="43">
        <v>1</v>
      </c>
      <c r="N1688" s="48">
        <f t="shared" si="177"/>
        <v>0.80456406356814225</v>
      </c>
      <c r="O1688" s="46">
        <f>Shiller!B1689/Shiller!C1689</f>
        <v>55.85513136884888</v>
      </c>
      <c r="P1688" s="44">
        <f t="shared" si="178"/>
        <v>2.6454176581486522E-2</v>
      </c>
      <c r="Q1688" s="161">
        <f t="shared" si="179"/>
        <v>6.3560637729332532</v>
      </c>
      <c r="R1688" s="43">
        <f>SS!I761</f>
        <v>2</v>
      </c>
      <c r="S1688" s="43">
        <f t="shared" si="180"/>
        <v>2</v>
      </c>
      <c r="T1688" s="46">
        <f t="shared" si="176"/>
        <v>6.8781256626538552</v>
      </c>
      <c r="U1688" s="43">
        <v>5.9863939373996145</v>
      </c>
      <c r="V1688" s="43"/>
    </row>
    <row r="1689" spans="1:22" ht="15.75" x14ac:dyDescent="0.25">
      <c r="A1689" s="43">
        <f t="shared" si="183"/>
        <v>2011</v>
      </c>
      <c r="B1689" s="43">
        <f t="shared" si="184"/>
        <v>2</v>
      </c>
      <c r="C1689" s="46">
        <f>Shiller!B1690</f>
        <v>1321.12</v>
      </c>
      <c r="D1689" s="44">
        <f>Shiller!C1690/12</f>
        <v>1.9330555555555555</v>
      </c>
      <c r="E1689" s="47">
        <f t="shared" si="182"/>
        <v>1.463194528548168E-3</v>
      </c>
      <c r="F1689" s="46">
        <f>Shiller!E1690</f>
        <v>221.309</v>
      </c>
      <c r="G1689" s="44">
        <f t="shared" si="181"/>
        <v>0.97934004265819719</v>
      </c>
      <c r="H1689" s="44">
        <f>'x calcs'!J761</f>
        <v>4.1142253905779116</v>
      </c>
      <c r="I1689" s="43">
        <f t="shared" si="174"/>
        <v>1.4509589021603073</v>
      </c>
      <c r="J1689" s="43">
        <f t="shared" si="175"/>
        <v>0.98309403287729324</v>
      </c>
      <c r="K1689" s="43">
        <f>PCE!B641</f>
        <v>10512.4</v>
      </c>
      <c r="L1689" s="43">
        <f>y!B653</f>
        <v>13090.6</v>
      </c>
      <c r="M1689" s="43">
        <v>1</v>
      </c>
      <c r="N1689" s="48">
        <f t="shared" si="177"/>
        <v>0.80304951644691602</v>
      </c>
      <c r="O1689" s="46">
        <f>Shiller!B1690/Shiller!C1690</f>
        <v>56.953010490012929</v>
      </c>
      <c r="P1689" s="44">
        <f t="shared" si="178"/>
        <v>-2.0659957341802815E-2</v>
      </c>
      <c r="Q1689" s="161">
        <f t="shared" si="179"/>
        <v>5.7129275885535913</v>
      </c>
      <c r="R1689" s="43">
        <f>SS!I762</f>
        <v>2</v>
      </c>
      <c r="S1689" s="43">
        <f t="shared" si="180"/>
        <v>2</v>
      </c>
      <c r="T1689" s="46">
        <f t="shared" si="176"/>
        <v>6.8781256626538552</v>
      </c>
      <c r="U1689" s="43">
        <v>5.9863939373996145</v>
      </c>
      <c r="V1689" s="43"/>
    </row>
    <row r="1690" spans="1:22" ht="15.75" x14ac:dyDescent="0.25">
      <c r="A1690" s="43">
        <f t="shared" si="183"/>
        <v>2011</v>
      </c>
      <c r="B1690" s="43">
        <f t="shared" si="184"/>
        <v>3</v>
      </c>
      <c r="C1690" s="46">
        <f>Shiller!B1691</f>
        <v>1304.49</v>
      </c>
      <c r="D1690" s="44">
        <f>Shiller!C1691/12</f>
        <v>1.9524999999999999</v>
      </c>
      <c r="E1690" s="47">
        <f t="shared" si="182"/>
        <v>1.4967535205329286E-3</v>
      </c>
      <c r="F1690" s="46">
        <f>Shiller!E1691</f>
        <v>223.46700000000001</v>
      </c>
      <c r="G1690" s="44">
        <f t="shared" si="181"/>
        <v>1.0156790735427357</v>
      </c>
      <c r="H1690" s="44">
        <f>'x calcs'!J762</f>
        <v>4.0984916123875621</v>
      </c>
      <c r="I1690" s="43">
        <f t="shared" si="174"/>
        <v>1.4243060035371973</v>
      </c>
      <c r="J1690" s="43">
        <f t="shared" si="175"/>
        <v>1.0195724375353747</v>
      </c>
      <c r="K1690" s="43">
        <f>PCE!B642</f>
        <v>10583.5</v>
      </c>
      <c r="L1690" s="43">
        <f>y!B654</f>
        <v>13123.2</v>
      </c>
      <c r="M1690" s="43">
        <v>1</v>
      </c>
      <c r="N1690" s="48">
        <f t="shared" si="177"/>
        <v>0.80647250670568149</v>
      </c>
      <c r="O1690" s="46">
        <f>Shiller!B1691/Shiller!C1691</f>
        <v>55.676056338028168</v>
      </c>
      <c r="P1690" s="44">
        <f t="shared" si="178"/>
        <v>1.5679073542735678E-2</v>
      </c>
      <c r="Q1690" s="161">
        <f t="shared" si="179"/>
        <v>6.8126909997131921</v>
      </c>
      <c r="R1690" s="43">
        <f>SS!I763</f>
        <v>2</v>
      </c>
      <c r="S1690" s="43">
        <f t="shared" si="180"/>
        <v>2</v>
      </c>
      <c r="T1690" s="46">
        <f t="shared" si="176"/>
        <v>6.8781256626538552</v>
      </c>
      <c r="U1690" s="43">
        <v>5.9863939373996145</v>
      </c>
      <c r="V1690" s="43"/>
    </row>
    <row r="1691" spans="1:22" ht="15.75" x14ac:dyDescent="0.25">
      <c r="A1691" s="43">
        <f t="shared" si="183"/>
        <v>2011</v>
      </c>
      <c r="B1691" s="43">
        <f t="shared" si="184"/>
        <v>4</v>
      </c>
      <c r="C1691" s="46">
        <f>Shiller!B1692</f>
        <v>1331.51</v>
      </c>
      <c r="D1691" s="44">
        <f>Shiller!C1692/12</f>
        <v>1.9777777777777779</v>
      </c>
      <c r="E1691" s="47">
        <f t="shared" si="182"/>
        <v>1.4853645693819633E-3</v>
      </c>
      <c r="F1691" s="46">
        <f>Shiller!E1692</f>
        <v>224.90600000000001</v>
      </c>
      <c r="G1691" s="44">
        <f t="shared" si="181"/>
        <v>1.0018862748851882</v>
      </c>
      <c r="H1691" s="44">
        <f>'x calcs'!J763</f>
        <v>4.0828180039139008</v>
      </c>
      <c r="I1691" s="43">
        <f t="shared" si="174"/>
        <v>1.4500513087975777</v>
      </c>
      <c r="J1691" s="43">
        <f t="shared" si="175"/>
        <v>0.99992799603356797</v>
      </c>
      <c r="K1691" s="43">
        <f>PCE!B643</f>
        <v>10624.6</v>
      </c>
      <c r="L1691" s="43">
        <f>y!B655</f>
        <v>13147.9</v>
      </c>
      <c r="M1691" s="43">
        <v>1</v>
      </c>
      <c r="N1691" s="48">
        <f t="shared" si="177"/>
        <v>0.80808342016595813</v>
      </c>
      <c r="O1691" s="46">
        <f>Shiller!B1692/Shiller!C1692</f>
        <v>56.102949438202245</v>
      </c>
      <c r="P1691" s="44">
        <f t="shared" si="178"/>
        <v>1.8862748851882216E-3</v>
      </c>
      <c r="Q1691" s="161">
        <f t="shared" si="179"/>
        <v>7.0283274075474207</v>
      </c>
      <c r="R1691" s="43">
        <f>SS!I764</f>
        <v>2</v>
      </c>
      <c r="S1691" s="43">
        <f t="shared" si="180"/>
        <v>2</v>
      </c>
      <c r="T1691" s="46">
        <f t="shared" si="176"/>
        <v>6.8781256626538552</v>
      </c>
      <c r="U1691" s="43">
        <v>5.9863939373996145</v>
      </c>
      <c r="V1691" s="43"/>
    </row>
    <row r="1692" spans="1:22" ht="15.75" x14ac:dyDescent="0.25">
      <c r="A1692" s="43">
        <f t="shared" si="183"/>
        <v>2011</v>
      </c>
      <c r="B1692" s="43">
        <f t="shared" si="184"/>
        <v>5</v>
      </c>
      <c r="C1692" s="46">
        <f>Shiller!B1693</f>
        <v>1338.31</v>
      </c>
      <c r="D1692" s="44">
        <f>Shiller!C1693/12</f>
        <v>2.0030555555555556</v>
      </c>
      <c r="E1692" s="47">
        <f t="shared" si="182"/>
        <v>1.4967052144537183E-3</v>
      </c>
      <c r="F1692" s="46">
        <f>Shiller!E1693</f>
        <v>225.964</v>
      </c>
      <c r="G1692" s="44">
        <f t="shared" si="181"/>
        <v>0.96440524153933516</v>
      </c>
      <c r="H1692" s="44">
        <f>'x calcs'!J764</f>
        <v>4.0908257711106542</v>
      </c>
      <c r="I1692" s="43">
        <f t="shared" si="174"/>
        <v>1.4477930445139404</v>
      </c>
      <c r="J1692" s="43">
        <f t="shared" si="175"/>
        <v>0.96252035378754952</v>
      </c>
      <c r="K1692" s="43">
        <f>PCE!B644</f>
        <v>10653.1</v>
      </c>
      <c r="L1692" s="43">
        <f>y!B656</f>
        <v>13185.1</v>
      </c>
      <c r="M1692" s="43">
        <v>1</v>
      </c>
      <c r="N1692" s="48">
        <f t="shared" si="177"/>
        <v>0.80796505145960218</v>
      </c>
      <c r="O1692" s="46">
        <f>Shiller!B1693/Shiller!C1693</f>
        <v>55.677853279711556</v>
      </c>
      <c r="P1692" s="44">
        <f t="shared" si="178"/>
        <v>-3.5594758460664844E-2</v>
      </c>
      <c r="Q1692" s="161">
        <f t="shared" si="179"/>
        <v>7.1281400655910288</v>
      </c>
      <c r="R1692" s="43">
        <f>SS!I765</f>
        <v>2</v>
      </c>
      <c r="S1692" s="43">
        <f t="shared" si="180"/>
        <v>2</v>
      </c>
      <c r="T1692" s="46">
        <f t="shared" si="176"/>
        <v>6.8781256626538552</v>
      </c>
      <c r="U1692" s="43">
        <v>5.9863939373996145</v>
      </c>
      <c r="V1692" s="43"/>
    </row>
    <row r="1693" spans="1:22" ht="15.75" x14ac:dyDescent="0.25">
      <c r="A1693" s="43">
        <f t="shared" si="183"/>
        <v>2011</v>
      </c>
      <c r="B1693" s="43">
        <f t="shared" si="184"/>
        <v>6</v>
      </c>
      <c r="C1693" s="46">
        <f>Shiller!B1694</f>
        <v>1287.29</v>
      </c>
      <c r="D1693" s="44">
        <f>Shiller!C1694/12</f>
        <v>2.0283333333333333</v>
      </c>
      <c r="E1693" s="47">
        <f t="shared" si="182"/>
        <v>1.5756615318485605E-3</v>
      </c>
      <c r="F1693" s="46">
        <f>Shiller!E1694</f>
        <v>225.72200000000001</v>
      </c>
      <c r="G1693" s="44">
        <f t="shared" si="181"/>
        <v>1.0301060319984143</v>
      </c>
      <c r="H1693" s="44">
        <f>'x calcs'!J765</f>
        <v>4.0988492442084334</v>
      </c>
      <c r="I1693" s="43">
        <f t="shared" si="174"/>
        <v>1.3913633540175376</v>
      </c>
      <c r="J1693" s="43">
        <f t="shared" si="175"/>
        <v>1.0280926898952989</v>
      </c>
      <c r="K1693" s="43">
        <f>PCE!B645</f>
        <v>10676.4</v>
      </c>
      <c r="L1693" s="43">
        <f>y!B657</f>
        <v>13251.4</v>
      </c>
      <c r="M1693" s="43">
        <v>1</v>
      </c>
      <c r="N1693" s="48">
        <f t="shared" si="177"/>
        <v>0.80568090918695379</v>
      </c>
      <c r="O1693" s="46">
        <f>Shiller!B1694/Shiller!C1694</f>
        <v>52.887838948233359</v>
      </c>
      <c r="P1693" s="44">
        <f t="shared" si="178"/>
        <v>3.0106031998414329E-2</v>
      </c>
      <c r="Q1693" s="161">
        <f t="shared" si="179"/>
        <v>7.4641441280361285</v>
      </c>
      <c r="R1693" s="43">
        <f>SS!I766</f>
        <v>2</v>
      </c>
      <c r="S1693" s="43">
        <f t="shared" si="180"/>
        <v>2</v>
      </c>
      <c r="T1693" s="46">
        <f t="shared" si="176"/>
        <v>6.8781256626538552</v>
      </c>
      <c r="U1693" s="43">
        <v>5.9863939373996145</v>
      </c>
      <c r="V1693" s="43"/>
    </row>
    <row r="1694" spans="1:22" ht="15.75" x14ac:dyDescent="0.25">
      <c r="A1694" s="43">
        <f t="shared" si="183"/>
        <v>2011</v>
      </c>
      <c r="B1694" s="43">
        <f t="shared" si="184"/>
        <v>7</v>
      </c>
      <c r="C1694" s="46">
        <f>Shiller!B1695</f>
        <v>1325.19</v>
      </c>
      <c r="D1694" s="44">
        <f>Shiller!C1695/12</f>
        <v>2.0516666666666663</v>
      </c>
      <c r="E1694" s="47">
        <f t="shared" si="182"/>
        <v>1.5482056661057404E-3</v>
      </c>
      <c r="F1694" s="46">
        <f>Shiller!E1695</f>
        <v>225.922</v>
      </c>
      <c r="G1694" s="44">
        <f t="shared" si="181"/>
        <v>0.8935338009089413</v>
      </c>
      <c r="H1694" s="44">
        <f>'x calcs'!J766</f>
        <v>4.106888454011747</v>
      </c>
      <c r="I1694" s="43">
        <f t="shared" si="174"/>
        <v>1.4282581755398862</v>
      </c>
      <c r="J1694" s="43">
        <f t="shared" si="175"/>
        <v>0.8938996303227964</v>
      </c>
      <c r="K1694" s="43">
        <f>PCE!B646</f>
        <v>10727.1</v>
      </c>
      <c r="L1694" s="43">
        <f>y!B658</f>
        <v>13337</v>
      </c>
      <c r="M1694" s="43">
        <v>1</v>
      </c>
      <c r="N1694" s="48">
        <f t="shared" si="177"/>
        <v>0.8043113143885432</v>
      </c>
      <c r="O1694" s="46">
        <f>Shiller!B1695/Shiller!C1695</f>
        <v>53.825751421608459</v>
      </c>
      <c r="P1694" s="44">
        <f t="shared" si="178"/>
        <v>-0.1064661990910587</v>
      </c>
      <c r="Q1694" s="161">
        <f t="shared" si="179"/>
        <v>6.8986849552003076</v>
      </c>
      <c r="R1694" s="43">
        <f>SS!I767</f>
        <v>2</v>
      </c>
      <c r="S1694" s="43">
        <f t="shared" si="180"/>
        <v>1</v>
      </c>
      <c r="T1694" s="46">
        <f t="shared" si="176"/>
        <v>6.8781256626538552</v>
      </c>
      <c r="U1694" s="43">
        <v>13.080146755493161</v>
      </c>
      <c r="V1694" s="43"/>
    </row>
    <row r="1695" spans="1:22" ht="15.75" x14ac:dyDescent="0.25">
      <c r="A1695" s="43">
        <f t="shared" si="183"/>
        <v>2011</v>
      </c>
      <c r="B1695" s="43">
        <f t="shared" si="184"/>
        <v>8</v>
      </c>
      <c r="C1695" s="46">
        <f>Shiller!B1696</f>
        <v>1185.31</v>
      </c>
      <c r="D1695" s="44">
        <f>Shiller!C1696/12</f>
        <v>2.0749999999999997</v>
      </c>
      <c r="E1695" s="47">
        <f t="shared" si="182"/>
        <v>1.7505968902649938E-3</v>
      </c>
      <c r="F1695" s="46">
        <f>Shiller!E1696</f>
        <v>226.54499999999999</v>
      </c>
      <c r="G1695" s="44">
        <f t="shared" si="181"/>
        <v>0.99060601044027363</v>
      </c>
      <c r="H1695" s="44">
        <f>'x calcs'!J767</f>
        <v>4.10520478930927</v>
      </c>
      <c r="I1695" s="43">
        <f t="shared" si="174"/>
        <v>1.2745082177205833</v>
      </c>
      <c r="J1695" s="43">
        <f t="shared" si="175"/>
        <v>0.99101156900338905</v>
      </c>
      <c r="K1695" s="43">
        <f>PCE!B647</f>
        <v>10745.6</v>
      </c>
      <c r="L1695" s="43">
        <f>y!B659</f>
        <v>13358.9</v>
      </c>
      <c r="M1695" s="43">
        <v>1</v>
      </c>
      <c r="N1695" s="48">
        <f t="shared" si="177"/>
        <v>0.80437760594060892</v>
      </c>
      <c r="O1695" s="46">
        <f>Shiller!B1696/Shiller!C1696</f>
        <v>47.602811244979918</v>
      </c>
      <c r="P1695" s="44">
        <f t="shared" si="178"/>
        <v>-9.3939895597263678E-3</v>
      </c>
      <c r="Q1695" s="161">
        <f t="shared" si="179"/>
        <v>8.7407038080128849</v>
      </c>
      <c r="R1695" s="43">
        <f>SS!I768</f>
        <v>1</v>
      </c>
      <c r="S1695" s="43">
        <f t="shared" si="180"/>
        <v>1</v>
      </c>
      <c r="T1695" s="46">
        <f t="shared" si="176"/>
        <v>14.280684840159092</v>
      </c>
      <c r="U1695" s="43">
        <v>13.080146755493161</v>
      </c>
      <c r="V1695" s="43"/>
    </row>
    <row r="1696" spans="1:22" ht="15.75" x14ac:dyDescent="0.25">
      <c r="A1696" s="43">
        <f t="shared" si="183"/>
        <v>2011</v>
      </c>
      <c r="B1696" s="43">
        <f t="shared" si="184"/>
        <v>9</v>
      </c>
      <c r="C1696" s="46">
        <f>Shiller!B1697</f>
        <v>1173.8800000000001</v>
      </c>
      <c r="D1696" s="44">
        <f>Shiller!C1697/12</f>
        <v>2.0983333333333332</v>
      </c>
      <c r="E1696" s="47">
        <f t="shared" si="182"/>
        <v>1.787519451164798E-3</v>
      </c>
      <c r="F1696" s="46">
        <f>Shiller!E1697</f>
        <v>226.88900000000001</v>
      </c>
      <c r="G1696" s="44">
        <f t="shared" si="181"/>
        <v>1.0323147101821908</v>
      </c>
      <c r="H1696" s="44">
        <f>'x calcs'!J768</f>
        <v>4.1035218148439068</v>
      </c>
      <c r="I1696" s="43">
        <f t="shared" si="174"/>
        <v>1.2608212384284294</v>
      </c>
      <c r="J1696" s="43">
        <f t="shared" si="175"/>
        <v>1.0327373595614604</v>
      </c>
      <c r="K1696" s="43">
        <f>PCE!B648</f>
        <v>10790.6</v>
      </c>
      <c r="L1696" s="43">
        <f>y!B660</f>
        <v>13345.9</v>
      </c>
      <c r="M1696" s="43">
        <v>1</v>
      </c>
      <c r="N1696" s="48">
        <f t="shared" si="177"/>
        <v>0.80853295768737965</v>
      </c>
      <c r="O1696" s="46">
        <f>Shiller!B1697/Shiller!C1697</f>
        <v>46.619539316918193</v>
      </c>
      <c r="P1696" s="44">
        <f t="shared" si="178"/>
        <v>3.2314710182190787E-2</v>
      </c>
      <c r="Q1696" s="161">
        <f t="shared" si="179"/>
        <v>9.9092417281405325</v>
      </c>
      <c r="R1696" s="43">
        <f>SS!I769</f>
        <v>1</v>
      </c>
      <c r="S1696" s="43">
        <f t="shared" si="180"/>
        <v>1</v>
      </c>
      <c r="T1696" s="46">
        <f t="shared" si="176"/>
        <v>14.280684840159092</v>
      </c>
      <c r="U1696" s="43">
        <v>13.080146755493161</v>
      </c>
      <c r="V1696" s="43"/>
    </row>
    <row r="1697" spans="1:22" ht="15.75" x14ac:dyDescent="0.25">
      <c r="A1697" s="43">
        <f t="shared" si="183"/>
        <v>2011</v>
      </c>
      <c r="B1697" s="43">
        <f t="shared" si="184"/>
        <v>10</v>
      </c>
      <c r="C1697" s="46">
        <f>Shiller!B1698</f>
        <v>1207.22</v>
      </c>
      <c r="D1697" s="44">
        <f>Shiller!C1698/12</f>
        <v>2.1330555555555555</v>
      </c>
      <c r="E1697" s="47">
        <f t="shared" si="182"/>
        <v>1.7669153555735951E-3</v>
      </c>
      <c r="F1697" s="46">
        <f>Shiller!E1698</f>
        <v>226.42099999999999</v>
      </c>
      <c r="G1697" s="44">
        <f t="shared" si="181"/>
        <v>1.01852892554337</v>
      </c>
      <c r="H1697" s="44">
        <f>'x calcs'!J769</f>
        <v>4.1018395303326862</v>
      </c>
      <c r="I1697" s="43">
        <f t="shared" si="174"/>
        <v>1.2998434541654542</v>
      </c>
      <c r="J1697" s="43">
        <f t="shared" si="175"/>
        <v>1.0153090451463895</v>
      </c>
      <c r="K1697" s="43">
        <f>PCE!B649</f>
        <v>10827.6</v>
      </c>
      <c r="L1697" s="43">
        <f>y!B661</f>
        <v>13359.6</v>
      </c>
      <c r="M1697" s="43">
        <v>1</v>
      </c>
      <c r="N1697" s="48">
        <f t="shared" si="177"/>
        <v>0.81047336746609178</v>
      </c>
      <c r="O1697" s="46">
        <f>Shiller!B1698/Shiller!C1698</f>
        <v>47.163172288058348</v>
      </c>
      <c r="P1697" s="44">
        <f t="shared" si="178"/>
        <v>1.8528925543370045E-2</v>
      </c>
      <c r="Q1697" s="161">
        <f t="shared" si="179"/>
        <v>10.16034139026506</v>
      </c>
      <c r="R1697" s="43">
        <f>SS!I770</f>
        <v>1</v>
      </c>
      <c r="S1697" s="43">
        <f t="shared" si="180"/>
        <v>1</v>
      </c>
      <c r="T1697" s="46">
        <f t="shared" si="176"/>
        <v>14.280684840159092</v>
      </c>
      <c r="U1697" s="43">
        <v>13.080146755493161</v>
      </c>
      <c r="V1697" s="43"/>
    </row>
    <row r="1698" spans="1:22" ht="15.75" x14ac:dyDescent="0.25">
      <c r="A1698" s="43">
        <f t="shared" si="183"/>
        <v>2011</v>
      </c>
      <c r="B1698" s="43">
        <f t="shared" si="184"/>
        <v>11</v>
      </c>
      <c r="C1698" s="46">
        <f>Shiller!B1699</f>
        <v>1226.42</v>
      </c>
      <c r="D1698" s="44">
        <f>Shiller!C1699/12</f>
        <v>2.1677777777777778</v>
      </c>
      <c r="E1698" s="47">
        <f t="shared" si="182"/>
        <v>1.7675655793103321E-3</v>
      </c>
      <c r="F1698" s="46">
        <f>Shiller!E1699</f>
        <v>226.23</v>
      </c>
      <c r="G1698" s="44">
        <f t="shared" si="181"/>
        <v>1.0180541980824667</v>
      </c>
      <c r="H1698" s="44">
        <f>'x calcs'!J770</f>
        <v>4.114870495999603</v>
      </c>
      <c r="I1698" s="43">
        <f t="shared" si="174"/>
        <v>1.3174461029295055</v>
      </c>
      <c r="J1698" s="43">
        <f t="shared" si="175"/>
        <v>1.0148358231108192</v>
      </c>
      <c r="K1698" s="43">
        <f>PCE!B650</f>
        <v>10828.7</v>
      </c>
      <c r="L1698" s="43">
        <f>y!B662</f>
        <v>13363.2</v>
      </c>
      <c r="M1698" s="43">
        <v>1</v>
      </c>
      <c r="N1698" s="48">
        <f t="shared" si="177"/>
        <v>0.81033734434865901</v>
      </c>
      <c r="O1698" s="46">
        <f>Shiller!B1699/Shiller!C1699</f>
        <v>47.14582265504869</v>
      </c>
      <c r="P1698" s="44">
        <f t="shared" si="178"/>
        <v>1.8054198082466666E-2</v>
      </c>
      <c r="Q1698" s="161">
        <f t="shared" si="179"/>
        <v>10.136641266747318</v>
      </c>
      <c r="R1698" s="43">
        <f>SS!I771</f>
        <v>1</v>
      </c>
      <c r="S1698" s="43">
        <f t="shared" si="180"/>
        <v>1</v>
      </c>
      <c r="T1698" s="46">
        <f t="shared" si="176"/>
        <v>14.280684840159092</v>
      </c>
      <c r="U1698" s="43">
        <v>13.080146755493161</v>
      </c>
      <c r="V1698" s="43"/>
    </row>
    <row r="1699" spans="1:22" ht="15.75" x14ac:dyDescent="0.25">
      <c r="A1699" s="43">
        <f t="shared" si="183"/>
        <v>2011</v>
      </c>
      <c r="B1699" s="43">
        <f t="shared" si="184"/>
        <v>12</v>
      </c>
      <c r="C1699" s="46">
        <f>Shiller!B1700</f>
        <v>1243.32</v>
      </c>
      <c r="D1699" s="44">
        <f>Shiller!C1700/12</f>
        <v>2.2025000000000001</v>
      </c>
      <c r="E1699" s="47">
        <f t="shared" si="182"/>
        <v>1.7714667181417496E-3</v>
      </c>
      <c r="F1699" s="46">
        <f>Shiller!E1700</f>
        <v>225.672</v>
      </c>
      <c r="G1699" s="44">
        <f t="shared" si="181"/>
        <v>1.0432429061981943</v>
      </c>
      <c r="H1699" s="44">
        <f>'x calcs'!J771</f>
        <v>4.1279428592065637</v>
      </c>
      <c r="I1699" s="43">
        <f t="shared" si="174"/>
        <v>1.3346628278864709</v>
      </c>
      <c r="J1699" s="43">
        <f t="shared" si="175"/>
        <v>1.0399447760178808</v>
      </c>
      <c r="K1699" s="43">
        <f>PCE!B651</f>
        <v>10827.3</v>
      </c>
      <c r="L1699" s="43">
        <f>y!B663</f>
        <v>13472.4</v>
      </c>
      <c r="M1699" s="43">
        <v>1</v>
      </c>
      <c r="N1699" s="48">
        <f t="shared" si="177"/>
        <v>0.80366527122116327</v>
      </c>
      <c r="O1699" s="46">
        <f>Shiller!B1700/Shiller!C1700</f>
        <v>47.04199772985244</v>
      </c>
      <c r="P1699" s="44">
        <f t="shared" si="178"/>
        <v>4.3242906198194264E-2</v>
      </c>
      <c r="Q1699" s="161">
        <f t="shared" si="179"/>
        <v>8.7546386817173065</v>
      </c>
      <c r="R1699" s="43">
        <f>SS!I772</f>
        <v>1</v>
      </c>
      <c r="S1699" s="43">
        <f t="shared" si="180"/>
        <v>2</v>
      </c>
      <c r="T1699" s="46">
        <f t="shared" si="176"/>
        <v>14.280684840159092</v>
      </c>
      <c r="U1699" s="43">
        <v>13.080146755493161</v>
      </c>
      <c r="V1699" s="43"/>
    </row>
    <row r="1700" spans="1:22" ht="15.75" x14ac:dyDescent="0.25">
      <c r="A1700" s="43">
        <f t="shared" si="183"/>
        <v>2012</v>
      </c>
      <c r="B1700" s="43">
        <f t="shared" si="184"/>
        <v>1</v>
      </c>
      <c r="C1700" s="46">
        <f>Shiller!B1701</f>
        <v>1300.58</v>
      </c>
      <c r="D1700" s="44">
        <f>Shiller!C1701/12</f>
        <v>2.2280555555555557</v>
      </c>
      <c r="E1700" s="47">
        <f t="shared" si="182"/>
        <v>1.7131245717722523E-3</v>
      </c>
      <c r="F1700" s="46">
        <f>Shiller!E1701</f>
        <v>226.66499999999999</v>
      </c>
      <c r="G1700" s="44">
        <f t="shared" si="181"/>
        <v>1.0370674487754064</v>
      </c>
      <c r="H1700" s="44">
        <f>'x calcs'!J772</f>
        <v>4.1410567514677146</v>
      </c>
      <c r="I1700" s="43">
        <f t="shared" si="174"/>
        <v>1.3856113248262458</v>
      </c>
      <c r="J1700" s="43">
        <f t="shared" si="175"/>
        <v>1.0363866158894002</v>
      </c>
      <c r="K1700" s="43">
        <f>PCE!B652</f>
        <v>10905.6</v>
      </c>
      <c r="L1700" s="43">
        <f>y!B664</f>
        <v>13567.1</v>
      </c>
      <c r="M1700" s="43">
        <v>1</v>
      </c>
      <c r="N1700" s="48">
        <f t="shared" si="177"/>
        <v>0.80382690479173879</v>
      </c>
      <c r="O1700" s="46">
        <f>Shiller!B1701/Shiller!C1701</f>
        <v>48.644059344221411</v>
      </c>
      <c r="P1700" s="44">
        <f t="shared" si="178"/>
        <v>3.7067448775406353E-2</v>
      </c>
      <c r="Q1700" s="161">
        <f t="shared" si="179"/>
        <v>8.3182524953057992</v>
      </c>
      <c r="R1700" s="43">
        <f>SS!I773</f>
        <v>2</v>
      </c>
      <c r="S1700" s="43">
        <f t="shared" si="180"/>
        <v>2</v>
      </c>
      <c r="T1700" s="46">
        <f t="shared" si="176"/>
        <v>6.8781256626538552</v>
      </c>
      <c r="U1700" s="43">
        <v>5.2828098846216642</v>
      </c>
      <c r="V1700" s="43"/>
    </row>
    <row r="1701" spans="1:22" ht="15.75" x14ac:dyDescent="0.25">
      <c r="A1701" s="43">
        <f t="shared" si="183"/>
        <v>2012</v>
      </c>
      <c r="B1701" s="43">
        <f t="shared" si="184"/>
        <v>2</v>
      </c>
      <c r="C1701" s="46">
        <f>Shiller!B1702</f>
        <v>1352.49</v>
      </c>
      <c r="D1701" s="44">
        <f>Shiller!C1702/12</f>
        <v>2.2536111111111112</v>
      </c>
      <c r="E1701" s="47">
        <f t="shared" si="182"/>
        <v>1.6662682246161608E-3</v>
      </c>
      <c r="F1701" s="46">
        <f>Shiller!E1702</f>
        <v>227.66300000000001</v>
      </c>
      <c r="G1701" s="44">
        <f t="shared" si="181"/>
        <v>1.0210962522325833</v>
      </c>
      <c r="H1701" s="44">
        <f>'x calcs'!J773</f>
        <v>4.1437816377655423</v>
      </c>
      <c r="I1701" s="43">
        <f t="shared" si="174"/>
        <v>1.4336553070672156</v>
      </c>
      <c r="J1701" s="43">
        <f t="shared" si="175"/>
        <v>1.0204258909447921</v>
      </c>
      <c r="K1701" s="43">
        <f>PCE!B653</f>
        <v>10975.9</v>
      </c>
      <c r="L1701" s="43">
        <f>y!B665</f>
        <v>13675.2</v>
      </c>
      <c r="M1701" s="43">
        <v>1</v>
      </c>
      <c r="N1701" s="48">
        <f t="shared" si="177"/>
        <v>0.80261349011349004</v>
      </c>
      <c r="O1701" s="46">
        <f>Shiller!B1702/Shiller!C1702</f>
        <v>50.011956119807714</v>
      </c>
      <c r="P1701" s="44">
        <f t="shared" si="178"/>
        <v>2.1096252232583268E-2</v>
      </c>
      <c r="Q1701" s="161">
        <f t="shared" si="179"/>
        <v>7.6595495831647789</v>
      </c>
      <c r="R1701" s="43">
        <f>SS!I774</f>
        <v>2</v>
      </c>
      <c r="S1701" s="43">
        <f t="shared" si="180"/>
        <v>2</v>
      </c>
      <c r="T1701" s="46">
        <f t="shared" si="176"/>
        <v>6.8781256626538552</v>
      </c>
      <c r="U1701" s="43">
        <v>5.2828098846216642</v>
      </c>
      <c r="V1701" s="43"/>
    </row>
    <row r="1702" spans="1:22" ht="15.75" x14ac:dyDescent="0.25">
      <c r="A1702" s="43">
        <f t="shared" si="183"/>
        <v>2012</v>
      </c>
      <c r="B1702" s="43">
        <f t="shared" si="184"/>
        <v>3</v>
      </c>
      <c r="C1702" s="46">
        <f>Shiller!B1703</f>
        <v>1389.24</v>
      </c>
      <c r="D1702" s="44">
        <f>Shiller!C1703/12</f>
        <v>2.2791666666666668</v>
      </c>
      <c r="E1702" s="47">
        <f t="shared" si="182"/>
        <v>1.6405852600462603E-3</v>
      </c>
      <c r="F1702" s="46">
        <f>Shiller!E1703</f>
        <v>229.392</v>
      </c>
      <c r="G1702" s="44">
        <f t="shared" si="181"/>
        <v>0.99661205841960732</v>
      </c>
      <c r="H1702" s="44">
        <f>'x calcs'!J774</f>
        <v>4.1465083170852441</v>
      </c>
      <c r="I1702" s="43">
        <f t="shared" ref="I1702:I1741" si="185">C1702/(F1702*H1702)</f>
        <v>1.4605501397385743</v>
      </c>
      <c r="J1702" s="43">
        <f t="shared" ref="J1702:J1740" si="186">E1702+I1703/I1702</f>
        <v>0.99595778066779905</v>
      </c>
      <c r="K1702" s="43">
        <f>PCE!B654</f>
        <v>10987.2</v>
      </c>
      <c r="L1702" s="43">
        <f>y!B666</f>
        <v>13744.8</v>
      </c>
      <c r="M1702" s="43">
        <v>1</v>
      </c>
      <c r="N1702" s="48">
        <f t="shared" si="177"/>
        <v>0.79937139863803053</v>
      </c>
      <c r="O1702" s="46">
        <f>Shiller!B1703/Shiller!C1703</f>
        <v>50.794881170018279</v>
      </c>
      <c r="P1702" s="44">
        <f t="shared" si="178"/>
        <v>-3.3879415803926838E-3</v>
      </c>
      <c r="Q1702" s="161">
        <f t="shared" si="179"/>
        <v>6.7432038066813815</v>
      </c>
      <c r="R1702" s="43">
        <f>SS!I775</f>
        <v>2</v>
      </c>
      <c r="S1702" s="43">
        <f t="shared" si="180"/>
        <v>2</v>
      </c>
      <c r="T1702" s="46">
        <f t="shared" si="176"/>
        <v>6.8781256626538552</v>
      </c>
      <c r="U1702" s="43">
        <v>5.2828098846216642</v>
      </c>
      <c r="V1702" s="43"/>
    </row>
    <row r="1703" spans="1:22" ht="15.75" x14ac:dyDescent="0.25">
      <c r="A1703" s="43">
        <f t="shared" si="183"/>
        <v>2012</v>
      </c>
      <c r="B1703" s="43">
        <f t="shared" si="184"/>
        <v>4</v>
      </c>
      <c r="C1703" s="46">
        <f>Shiller!B1704</f>
        <v>1386.43</v>
      </c>
      <c r="D1703" s="44">
        <f>Shiller!C1704/12</f>
        <v>2.306111111111111</v>
      </c>
      <c r="E1703" s="47">
        <f t="shared" si="182"/>
        <v>1.6633447856084411E-3</v>
      </c>
      <c r="F1703" s="46">
        <f>Shiller!E1704</f>
        <v>230.08500000000001</v>
      </c>
      <c r="G1703" s="44">
        <f t="shared" si="181"/>
        <v>0.97022706732523256</v>
      </c>
      <c r="H1703" s="44">
        <f>'x calcs'!J775</f>
        <v>4.1492367906066585</v>
      </c>
      <c r="I1703" s="43">
        <f t="shared" si="185"/>
        <v>1.4522501186972605</v>
      </c>
      <c r="J1703" s="43">
        <f t="shared" si="186"/>
        <v>0.96933033017480108</v>
      </c>
      <c r="K1703" s="43">
        <f>PCE!B655</f>
        <v>11017.4</v>
      </c>
      <c r="L1703" s="43">
        <f>y!B667</f>
        <v>13801.1</v>
      </c>
      <c r="M1703" s="43">
        <v>1</v>
      </c>
      <c r="N1703" s="48">
        <f t="shared" si="177"/>
        <v>0.79829868633659629</v>
      </c>
      <c r="O1703" s="46">
        <f>Shiller!B1704/Shiller!C1704</f>
        <v>50.099855456516508</v>
      </c>
      <c r="P1703" s="44">
        <f t="shared" si="178"/>
        <v>-2.9772932674767438E-2</v>
      </c>
      <c r="Q1703" s="161">
        <f t="shared" si="179"/>
        <v>6.720270240190156</v>
      </c>
      <c r="R1703" s="43">
        <f>SS!I776</f>
        <v>2</v>
      </c>
      <c r="S1703" s="43">
        <f t="shared" si="180"/>
        <v>1</v>
      </c>
      <c r="T1703" s="46">
        <f t="shared" si="176"/>
        <v>6.8781256626538552</v>
      </c>
      <c r="U1703" s="43">
        <v>5.2828098846216642</v>
      </c>
      <c r="V1703" s="43"/>
    </row>
    <row r="1704" spans="1:22" ht="15.75" x14ac:dyDescent="0.25">
      <c r="A1704" s="43">
        <f t="shared" si="183"/>
        <v>2012</v>
      </c>
      <c r="B1704" s="43">
        <f t="shared" si="184"/>
        <v>5</v>
      </c>
      <c r="C1704" s="46">
        <f>Shiller!B1705</f>
        <v>1341.27</v>
      </c>
      <c r="D1704" s="44">
        <f>Shiller!C1705/12</f>
        <v>2.3330555555555557</v>
      </c>
      <c r="E1704" s="47">
        <f t="shared" si="182"/>
        <v>1.7394376639718742E-3</v>
      </c>
      <c r="F1704" s="46">
        <f>Shiller!E1705</f>
        <v>229.815</v>
      </c>
      <c r="G1704" s="44">
        <f t="shared" si="181"/>
        <v>0.98992496111060579</v>
      </c>
      <c r="H1704" s="44">
        <f>'x calcs'!J776</f>
        <v>4.1530818890054402</v>
      </c>
      <c r="I1704" s="43">
        <f t="shared" si="185"/>
        <v>1.4052944943908752</v>
      </c>
      <c r="J1704" s="43">
        <f t="shared" si="186"/>
        <v>0.98901005726920488</v>
      </c>
      <c r="K1704" s="43">
        <f>PCE!B656</f>
        <v>11010.3</v>
      </c>
      <c r="L1704" s="43">
        <f>y!B668</f>
        <v>13805.1</v>
      </c>
      <c r="M1704" s="43">
        <v>1</v>
      </c>
      <c r="N1704" s="48">
        <f t="shared" si="177"/>
        <v>0.79755307821022658</v>
      </c>
      <c r="O1704" s="46">
        <f>Shiller!B1705/Shiller!C1705</f>
        <v>47.908203357542568</v>
      </c>
      <c r="P1704" s="44">
        <f t="shared" si="178"/>
        <v>-1.0075038889394206E-2</v>
      </c>
      <c r="Q1704" s="161">
        <f t="shared" si="179"/>
        <v>7.2062188098594184</v>
      </c>
      <c r="R1704" s="43">
        <f>SS!I777</f>
        <v>1</v>
      </c>
      <c r="S1704" s="43">
        <f t="shared" si="180"/>
        <v>1</v>
      </c>
      <c r="T1704" s="46">
        <f t="shared" ref="T1704:T1739" si="187">INDEX($Y$1068:$Y$1072,R1704)</f>
        <v>14.280684840159092</v>
      </c>
      <c r="U1704" s="43">
        <v>5.2828098846216642</v>
      </c>
      <c r="V1704" s="43"/>
    </row>
    <row r="1705" spans="1:22" ht="15.75" x14ac:dyDescent="0.25">
      <c r="A1705" s="43">
        <f t="shared" si="183"/>
        <v>2012</v>
      </c>
      <c r="B1705" s="43">
        <f t="shared" si="184"/>
        <v>6</v>
      </c>
      <c r="C1705" s="46">
        <f>Shiller!B1706</f>
        <v>1323.48</v>
      </c>
      <c r="D1705" s="44">
        <f>Shiller!C1706/12</f>
        <v>2.36</v>
      </c>
      <c r="E1705" s="47">
        <f t="shared" si="182"/>
        <v>1.7831776830779459E-3</v>
      </c>
      <c r="F1705" s="46">
        <f>Shiller!E1706</f>
        <v>229.47800000000001</v>
      </c>
      <c r="G1705" s="44">
        <f t="shared" si="181"/>
        <v>1.0308880889515821</v>
      </c>
      <c r="H1705" s="44">
        <f>'x calcs'!J777</f>
        <v>4.156930550657524</v>
      </c>
      <c r="I1705" s="43">
        <f t="shared" si="185"/>
        <v>1.3874059662051019</v>
      </c>
      <c r="J1705" s="43">
        <f t="shared" si="186"/>
        <v>1.0299353002148679</v>
      </c>
      <c r="K1705" s="43">
        <f>PCE!B657</f>
        <v>10997.4</v>
      </c>
      <c r="L1705" s="43">
        <f>y!B669</f>
        <v>13836.1</v>
      </c>
      <c r="M1705" s="43">
        <v>1</v>
      </c>
      <c r="N1705" s="48">
        <f t="shared" ref="N1705:N1742" si="188">K1705/L1705</f>
        <v>0.79483380432347261</v>
      </c>
      <c r="O1705" s="46">
        <f>Shiller!B1706/Shiller!C1706</f>
        <v>46.733050847457626</v>
      </c>
      <c r="P1705" s="44">
        <f t="shared" ref="P1705:P1740" si="189">G1705-1</f>
        <v>3.0888088951582127E-2</v>
      </c>
      <c r="Q1705" s="161">
        <f t="shared" ref="Q1705:Q1740" si="190">1200*SUMPRODUCT(M1705:O1705,$X$1093:$Z$1093)</f>
        <v>6.975739367762964</v>
      </c>
      <c r="R1705" s="43">
        <f>SS!I778</f>
        <v>1</v>
      </c>
      <c r="S1705" s="43">
        <f t="shared" ref="S1705:S1739" si="191">R1706</f>
        <v>1</v>
      </c>
      <c r="T1705" s="46">
        <f t="shared" si="187"/>
        <v>14.280684840159092</v>
      </c>
      <c r="U1705" s="43">
        <v>5.2828098846216642</v>
      </c>
      <c r="V1705" s="43"/>
    </row>
    <row r="1706" spans="1:22" ht="15.75" x14ac:dyDescent="0.25">
      <c r="A1706" s="43">
        <f t="shared" si="183"/>
        <v>2012</v>
      </c>
      <c r="B1706" s="43">
        <f t="shared" si="184"/>
        <v>7</v>
      </c>
      <c r="C1706" s="46">
        <f>Shiller!B1707</f>
        <v>1359.78</v>
      </c>
      <c r="D1706" s="44">
        <f>Shiller!C1707/12</f>
        <v>2.3952777777777778</v>
      </c>
      <c r="E1706" s="47">
        <f t="shared" si="182"/>
        <v>1.7615186116708423E-3</v>
      </c>
      <c r="F1706" s="46">
        <f>Shiller!E1707</f>
        <v>229.10400000000001</v>
      </c>
      <c r="G1706" s="44">
        <f t="shared" si="181"/>
        <v>1.0281649106473518</v>
      </c>
      <c r="H1706" s="44">
        <f>'x calcs'!J778</f>
        <v>4.1607827788649772</v>
      </c>
      <c r="I1706" s="43">
        <f t="shared" si="185"/>
        <v>1.4264643889670445</v>
      </c>
      <c r="J1706" s="43">
        <f t="shared" si="186"/>
        <v>1.0290870079735752</v>
      </c>
      <c r="K1706" s="43">
        <f>PCE!B658</f>
        <v>11034.9</v>
      </c>
      <c r="L1706" s="43">
        <f>y!B670</f>
        <v>13808.8</v>
      </c>
      <c r="M1706" s="43">
        <v>1</v>
      </c>
      <c r="N1706" s="48">
        <f t="shared" si="188"/>
        <v>0.79912085047216275</v>
      </c>
      <c r="O1706" s="46">
        <f>Shiller!B1707/Shiller!C1707</f>
        <v>47.307665545633768</v>
      </c>
      <c r="P1706" s="44">
        <f t="shared" si="189"/>
        <v>2.8164910647351826E-2</v>
      </c>
      <c r="Q1706" s="161">
        <f t="shared" si="190"/>
        <v>7.7145292498658904</v>
      </c>
      <c r="R1706" s="43">
        <f>SS!I779</f>
        <v>1</v>
      </c>
      <c r="S1706" s="43">
        <f t="shared" si="191"/>
        <v>2</v>
      </c>
      <c r="T1706" s="46">
        <f t="shared" si="187"/>
        <v>14.280684840159092</v>
      </c>
      <c r="U1706" s="43">
        <v>6.6072674119936892</v>
      </c>
      <c r="V1706" s="43"/>
    </row>
    <row r="1707" spans="1:22" ht="15.75" x14ac:dyDescent="0.25">
      <c r="A1707" s="43">
        <f t="shared" si="183"/>
        <v>2012</v>
      </c>
      <c r="B1707" s="43">
        <f t="shared" si="184"/>
        <v>8</v>
      </c>
      <c r="C1707" s="46">
        <f>Shiller!B1708</f>
        <v>1403.45</v>
      </c>
      <c r="D1707" s="44">
        <f>Shiller!C1708/12</f>
        <v>2.4305555555555554</v>
      </c>
      <c r="E1707" s="47">
        <f t="shared" si="182"/>
        <v>1.7318433542737933E-3</v>
      </c>
      <c r="F1707" s="46">
        <f>Shiller!E1708</f>
        <v>230.37899999999999</v>
      </c>
      <c r="G1707" s="44">
        <f t="shared" si="181"/>
        <v>1.0256427531241195</v>
      </c>
      <c r="H1707" s="44">
        <f>'x calcs'!J779</f>
        <v>4.1570481818797793</v>
      </c>
      <c r="I1707" s="43">
        <f t="shared" si="185"/>
        <v>1.4654432264528989</v>
      </c>
      <c r="J1707" s="43">
        <f t="shared" si="186"/>
        <v>1.0265626112612962</v>
      </c>
      <c r="K1707" s="43">
        <f>PCE!B659</f>
        <v>11054.9</v>
      </c>
      <c r="L1707" s="43">
        <f>y!B671</f>
        <v>13837.4</v>
      </c>
      <c r="M1707" s="43">
        <v>1</v>
      </c>
      <c r="N1707" s="48">
        <f t="shared" si="188"/>
        <v>0.79891453596773965</v>
      </c>
      <c r="O1707" s="46">
        <f>Shiller!B1708/Shiller!C1708</f>
        <v>48.118285714285719</v>
      </c>
      <c r="P1707" s="44">
        <f t="shared" si="189"/>
        <v>2.5642753124119455E-2</v>
      </c>
      <c r="Q1707" s="161">
        <f t="shared" si="190"/>
        <v>7.4327325950138778</v>
      </c>
      <c r="R1707" s="43">
        <f>SS!I780</f>
        <v>2</v>
      </c>
      <c r="S1707" s="43">
        <f t="shared" si="191"/>
        <v>2</v>
      </c>
      <c r="T1707" s="46">
        <f t="shared" si="187"/>
        <v>6.8781256626538552</v>
      </c>
      <c r="U1707" s="43">
        <v>6.6072674119936892</v>
      </c>
      <c r="V1707" s="43"/>
    </row>
    <row r="1708" spans="1:22" ht="15.75" x14ac:dyDescent="0.25">
      <c r="A1708" s="43">
        <f t="shared" si="183"/>
        <v>2012</v>
      </c>
      <c r="B1708" s="43">
        <f t="shared" si="184"/>
        <v>9</v>
      </c>
      <c r="C1708" s="46">
        <f>Shiller!B1709</f>
        <v>1443.42</v>
      </c>
      <c r="D1708" s="44">
        <f>Shiller!C1709/12</f>
        <v>2.4658333333333333</v>
      </c>
      <c r="E1708" s="47">
        <f t="shared" si="182"/>
        <v>1.7083269826754051E-3</v>
      </c>
      <c r="F1708" s="46">
        <f>Shiller!E1709</f>
        <v>231.40700000000001</v>
      </c>
      <c r="G1708" s="44">
        <f t="shared" si="181"/>
        <v>0.99821621929318693</v>
      </c>
      <c r="H1708" s="44">
        <f>'x calcs'!J780</f>
        <v>4.1533169369596576</v>
      </c>
      <c r="I1708" s="43">
        <f t="shared" si="185"/>
        <v>1.5018313070898688</v>
      </c>
      <c r="J1708" s="43">
        <f t="shared" si="186"/>
        <v>0.999111459186381</v>
      </c>
      <c r="K1708" s="43">
        <f>PCE!B660</f>
        <v>11131</v>
      </c>
      <c r="L1708" s="43">
        <f>y!B672</f>
        <v>13955.2</v>
      </c>
      <c r="M1708" s="43">
        <v>1</v>
      </c>
      <c r="N1708" s="48">
        <f t="shared" si="188"/>
        <v>0.79762382481082317</v>
      </c>
      <c r="O1708" s="46">
        <f>Shiller!B1709/Shiller!C1709</f>
        <v>48.780669144981417</v>
      </c>
      <c r="P1708" s="44">
        <f t="shared" si="189"/>
        <v>-1.7837807068130651E-3</v>
      </c>
      <c r="Q1708" s="161">
        <f t="shared" si="190"/>
        <v>6.9649098437193144</v>
      </c>
      <c r="R1708" s="43">
        <f>SS!I781</f>
        <v>2</v>
      </c>
      <c r="S1708" s="43">
        <f t="shared" si="191"/>
        <v>2</v>
      </c>
      <c r="T1708" s="46">
        <f t="shared" si="187"/>
        <v>6.8781256626538552</v>
      </c>
      <c r="U1708" s="43">
        <v>6.6072674119936892</v>
      </c>
      <c r="V1708" s="43"/>
    </row>
    <row r="1709" spans="1:22" ht="15.75" x14ac:dyDescent="0.25">
      <c r="A1709" s="43">
        <f t="shared" si="183"/>
        <v>2012</v>
      </c>
      <c r="B1709" s="43">
        <f t="shared" si="184"/>
        <v>10</v>
      </c>
      <c r="C1709" s="46">
        <f>Shiller!B1710</f>
        <v>1437.82</v>
      </c>
      <c r="D1709" s="44">
        <f>Shiller!C1710/12</f>
        <v>2.5119444444444441</v>
      </c>
      <c r="E1709" s="47">
        <f t="shared" si="182"/>
        <v>1.7470507048479255E-3</v>
      </c>
      <c r="F1709" s="46">
        <f>Shiller!E1710</f>
        <v>231.31700000000001</v>
      </c>
      <c r="G1709" s="44">
        <f t="shared" si="181"/>
        <v>0.9762423034609401</v>
      </c>
      <c r="H1709" s="44">
        <f>'x calcs'!J781</f>
        <v>4.1495890410958962</v>
      </c>
      <c r="I1709" s="43">
        <f t="shared" si="185"/>
        <v>1.4979312497330204</v>
      </c>
      <c r="J1709" s="43">
        <f t="shared" si="186"/>
        <v>0.9774709208164426</v>
      </c>
      <c r="K1709" s="43">
        <f>PCE!B661</f>
        <v>11144.7</v>
      </c>
      <c r="L1709" s="43">
        <f>y!B673</f>
        <v>14076</v>
      </c>
      <c r="M1709" s="43">
        <v>1</v>
      </c>
      <c r="N1709" s="48">
        <f t="shared" si="188"/>
        <v>0.79175191815856782</v>
      </c>
      <c r="O1709" s="46">
        <f>Shiller!B1710/Shiller!C1710</f>
        <v>47.699436027866859</v>
      </c>
      <c r="P1709" s="44">
        <f t="shared" si="189"/>
        <v>-2.3757696539059903E-2</v>
      </c>
      <c r="Q1709" s="161">
        <f t="shared" si="190"/>
        <v>6.0394183167907114</v>
      </c>
      <c r="R1709" s="43">
        <f>SS!I782</f>
        <v>2</v>
      </c>
      <c r="S1709" s="43">
        <f t="shared" si="191"/>
        <v>1</v>
      </c>
      <c r="T1709" s="46">
        <f t="shared" si="187"/>
        <v>6.8781256626538552</v>
      </c>
      <c r="U1709" s="43">
        <v>6.6072674119936892</v>
      </c>
      <c r="V1709" s="43"/>
    </row>
    <row r="1710" spans="1:22" ht="15.75" x14ac:dyDescent="0.25">
      <c r="A1710" s="43">
        <f t="shared" si="183"/>
        <v>2012</v>
      </c>
      <c r="B1710" s="43">
        <f t="shared" si="184"/>
        <v>11</v>
      </c>
      <c r="C1710" s="46">
        <f>Shiller!B1711</f>
        <v>1394.51</v>
      </c>
      <c r="D1710" s="44">
        <f>Shiller!C1711/12</f>
        <v>2.5580555555555553</v>
      </c>
      <c r="E1710" s="47">
        <f t="shared" si="182"/>
        <v>1.8343759138016618E-3</v>
      </c>
      <c r="F1710" s="46">
        <f>Shiller!E1711</f>
        <v>230.221</v>
      </c>
      <c r="G1710" s="44">
        <f t="shared" si="181"/>
        <v>1.0245094817529905</v>
      </c>
      <c r="H1710" s="44">
        <f>'x calcs'!J782</f>
        <v>4.1443639387177917</v>
      </c>
      <c r="I1710" s="43">
        <f t="shared" si="185"/>
        <v>1.4615672761506002</v>
      </c>
      <c r="J1710" s="43">
        <f t="shared" si="186"/>
        <v>1.025798842968985</v>
      </c>
      <c r="K1710" s="43">
        <f>PCE!B662</f>
        <v>11161.7</v>
      </c>
      <c r="L1710" s="43">
        <f>y!B674</f>
        <v>14251.7</v>
      </c>
      <c r="M1710" s="43">
        <v>1</v>
      </c>
      <c r="N1710" s="48">
        <f t="shared" si="188"/>
        <v>0.7831837605338311</v>
      </c>
      <c r="O1710" s="46">
        <f>Shiller!B1711/Shiller!C1711</f>
        <v>45.428711043544361</v>
      </c>
      <c r="P1710" s="44">
        <f t="shared" si="189"/>
        <v>2.4509481752990503E-2</v>
      </c>
      <c r="Q1710" s="161">
        <f t="shared" si="190"/>
        <v>4.8925335557968186</v>
      </c>
      <c r="R1710" s="43">
        <f>SS!I783</f>
        <v>1</v>
      </c>
      <c r="S1710" s="43">
        <f t="shared" si="191"/>
        <v>1</v>
      </c>
      <c r="T1710" s="46">
        <f t="shared" si="187"/>
        <v>14.280684840159092</v>
      </c>
      <c r="U1710" s="43">
        <v>6.6072674119936892</v>
      </c>
      <c r="V1710" s="43"/>
    </row>
    <row r="1711" spans="1:22" ht="15.75" x14ac:dyDescent="0.25">
      <c r="A1711" s="43">
        <f t="shared" si="183"/>
        <v>2012</v>
      </c>
      <c r="B1711" s="43">
        <f t="shared" si="184"/>
        <v>12</v>
      </c>
      <c r="C1711" s="46">
        <f>Shiller!B1712</f>
        <v>1422.29</v>
      </c>
      <c r="D1711" s="44">
        <f>Shiller!C1712/12</f>
        <v>2.6041666666666665</v>
      </c>
      <c r="E1711" s="47">
        <f t="shared" si="182"/>
        <v>1.8309674304583922E-3</v>
      </c>
      <c r="F1711" s="46">
        <f>Shiller!E1712</f>
        <v>229.601</v>
      </c>
      <c r="G1711" s="44">
        <f t="shared" si="181"/>
        <v>1.0396185605055228</v>
      </c>
      <c r="H1711" s="44">
        <f>'x calcs'!J783</f>
        <v>4.1391454157128713</v>
      </c>
      <c r="I1711" s="43">
        <f t="shared" si="185"/>
        <v>1.4965929569888452</v>
      </c>
      <c r="J1711" s="43">
        <f t="shared" si="186"/>
        <v>1.0409269751381967</v>
      </c>
      <c r="K1711" s="43">
        <f>PCE!B663</f>
        <v>11186.5</v>
      </c>
      <c r="L1711" s="43">
        <f>y!B675</f>
        <v>14622.9</v>
      </c>
      <c r="M1711" s="43">
        <v>1</v>
      </c>
      <c r="N1711" s="48">
        <f t="shared" si="188"/>
        <v>0.76499873486107406</v>
      </c>
      <c r="O1711" s="46">
        <f>Shiller!B1712/Shiller!C1712</f>
        <v>45.513280000000002</v>
      </c>
      <c r="P1711" s="44">
        <f t="shared" si="189"/>
        <v>3.9618560505522815E-2</v>
      </c>
      <c r="Q1711" s="161">
        <f t="shared" si="190"/>
        <v>1.017858285790372</v>
      </c>
      <c r="R1711" s="43">
        <f>SS!I784</f>
        <v>1</v>
      </c>
      <c r="S1711" s="43">
        <f t="shared" si="191"/>
        <v>1</v>
      </c>
      <c r="T1711" s="46">
        <f t="shared" si="187"/>
        <v>14.280684840159092</v>
      </c>
      <c r="U1711" s="43">
        <v>6.6072674119936892</v>
      </c>
      <c r="V1711" s="43"/>
    </row>
    <row r="1712" spans="1:22" ht="15.75" x14ac:dyDescent="0.25">
      <c r="A1712" s="43">
        <f t="shared" si="183"/>
        <v>2013</v>
      </c>
      <c r="B1712" s="43">
        <f t="shared" si="184"/>
        <v>1</v>
      </c>
      <c r="C1712" s="46">
        <f>Shiller!B1713</f>
        <v>1480.4</v>
      </c>
      <c r="D1712" s="44">
        <f>Shiller!C1713/12</f>
        <v>2.6280555555555556</v>
      </c>
      <c r="E1712" s="47">
        <f t="shared" si="182"/>
        <v>1.7752334203968896E-3</v>
      </c>
      <c r="F1712" s="46">
        <f>Shiller!E1713</f>
        <v>230.28</v>
      </c>
      <c r="G1712" s="44">
        <f t="shared" si="181"/>
        <v>1.0150316188422235</v>
      </c>
      <c r="H1712" s="44">
        <f>'x calcs'!J784</f>
        <v>4.1339334637964837</v>
      </c>
      <c r="I1712" s="43">
        <f t="shared" si="185"/>
        <v>1.5551037667706278</v>
      </c>
      <c r="J1712" s="43">
        <f t="shared" si="186"/>
        <v>1.0141537625102</v>
      </c>
      <c r="K1712" s="43">
        <f>PCE!B664</f>
        <v>11231.9</v>
      </c>
      <c r="L1712" s="43">
        <f>y!B676</f>
        <v>13834</v>
      </c>
      <c r="M1712" s="43">
        <v>1</v>
      </c>
      <c r="N1712" s="48">
        <f t="shared" si="188"/>
        <v>0.8119054503397426</v>
      </c>
      <c r="O1712" s="46">
        <f>Shiller!B1713/Shiller!C1713</f>
        <v>46.942183701511475</v>
      </c>
      <c r="P1712" s="44">
        <f t="shared" si="189"/>
        <v>1.5031618842223482E-2</v>
      </c>
      <c r="Q1712" s="161">
        <f t="shared" si="190"/>
        <v>10.528433572333306</v>
      </c>
      <c r="R1712" s="43">
        <f>SS!I785</f>
        <v>1</v>
      </c>
      <c r="S1712" s="43">
        <f t="shared" si="191"/>
        <v>2</v>
      </c>
      <c r="T1712" s="46">
        <f t="shared" si="187"/>
        <v>14.280684840159092</v>
      </c>
      <c r="U1712" s="43">
        <v>8.9814970719164222</v>
      </c>
      <c r="V1712" s="43"/>
    </row>
    <row r="1713" spans="1:22" ht="15.75" x14ac:dyDescent="0.25">
      <c r="A1713" s="43">
        <f t="shared" si="183"/>
        <v>2013</v>
      </c>
      <c r="B1713" s="43">
        <f t="shared" si="184"/>
        <v>2</v>
      </c>
      <c r="C1713" s="46">
        <f>Shiller!B1714</f>
        <v>1512.31</v>
      </c>
      <c r="D1713" s="44">
        <f>Shiller!C1714/12</f>
        <v>2.6519444444444442</v>
      </c>
      <c r="E1713" s="47">
        <f t="shared" si="182"/>
        <v>1.7535719822288052E-3</v>
      </c>
      <c r="F1713" s="46">
        <f>Shiller!E1714</f>
        <v>232.166</v>
      </c>
      <c r="G1713" s="44">
        <f t="shared" si="181"/>
        <v>1.0245504290731562</v>
      </c>
      <c r="H1713" s="44">
        <f>'x calcs'!J785</f>
        <v>4.1375180910510938</v>
      </c>
      <c r="I1713" s="43">
        <f t="shared" si="185"/>
        <v>1.5743536639852604</v>
      </c>
      <c r="J1713" s="43">
        <f t="shared" si="186"/>
        <v>1.0236643071495355</v>
      </c>
      <c r="K1713" s="43">
        <f>PCE!B665</f>
        <v>11290.4</v>
      </c>
      <c r="L1713" s="43">
        <f>y!B677</f>
        <v>13908.5</v>
      </c>
      <c r="M1713" s="43">
        <v>1</v>
      </c>
      <c r="N1713" s="48">
        <f t="shared" si="188"/>
        <v>0.81176259122119565</v>
      </c>
      <c r="O1713" s="46">
        <f>Shiller!B1714/Shiller!C1714</f>
        <v>47.522048811144863</v>
      </c>
      <c r="P1713" s="44">
        <f t="shared" si="189"/>
        <v>2.4550429073156188E-2</v>
      </c>
      <c r="Q1713" s="161">
        <f t="shared" si="190"/>
        <v>10.327854794548394</v>
      </c>
      <c r="R1713" s="43">
        <f>SS!I786</f>
        <v>2</v>
      </c>
      <c r="S1713" s="43">
        <f t="shared" si="191"/>
        <v>2</v>
      </c>
      <c r="T1713" s="46">
        <f t="shared" si="187"/>
        <v>6.8781256626538552</v>
      </c>
      <c r="U1713" s="43">
        <v>8.9814970719164222</v>
      </c>
      <c r="V1713" s="43"/>
    </row>
    <row r="1714" spans="1:22" ht="15.75" x14ac:dyDescent="0.25">
      <c r="A1714" s="43">
        <f t="shared" si="183"/>
        <v>2013</v>
      </c>
      <c r="B1714" s="43">
        <f t="shared" si="184"/>
        <v>3</v>
      </c>
      <c r="C1714" s="46">
        <f>Shiller!B1715</f>
        <v>1550.83</v>
      </c>
      <c r="D1714" s="44">
        <f>Shiller!C1715/12</f>
        <v>2.6758333333333333</v>
      </c>
      <c r="E1714" s="47">
        <f t="shared" si="182"/>
        <v>1.7254201513598095E-3</v>
      </c>
      <c r="F1714" s="46">
        <f>Shiller!E1715</f>
        <v>232.773</v>
      </c>
      <c r="G1714" s="44">
        <f t="shared" si="181"/>
        <v>1.0155919697957183</v>
      </c>
      <c r="H1714" s="44">
        <f>'x calcs'!J786</f>
        <v>4.1411058266171139</v>
      </c>
      <c r="I1714" s="43">
        <f t="shared" si="185"/>
        <v>1.6088489101765204</v>
      </c>
      <c r="J1714" s="43">
        <f t="shared" si="186"/>
        <v>1.0147135848348758</v>
      </c>
      <c r="K1714" s="43">
        <f>PCE!B666</f>
        <v>11293.1</v>
      </c>
      <c r="L1714" s="43">
        <f>y!B678</f>
        <v>13931.5</v>
      </c>
      <c r="M1714" s="43">
        <v>1</v>
      </c>
      <c r="N1714" s="48">
        <f t="shared" si="188"/>
        <v>0.81061622940817579</v>
      </c>
      <c r="O1714" s="46">
        <f>Shiller!B1715/Shiller!C1715</f>
        <v>48.297415135471816</v>
      </c>
      <c r="P1714" s="44">
        <f t="shared" si="189"/>
        <v>1.5591969795718308E-2</v>
      </c>
      <c r="Q1714" s="161">
        <f t="shared" si="190"/>
        <v>9.8574026486762278</v>
      </c>
      <c r="R1714" s="43">
        <f>SS!I787</f>
        <v>2</v>
      </c>
      <c r="S1714" s="43">
        <f t="shared" si="191"/>
        <v>2</v>
      </c>
      <c r="T1714" s="46">
        <f t="shared" si="187"/>
        <v>6.8781256626538552</v>
      </c>
      <c r="U1714" s="43">
        <v>8.9814970719164222</v>
      </c>
      <c r="V1714" s="43"/>
    </row>
    <row r="1715" spans="1:22" ht="15.75" x14ac:dyDescent="0.25">
      <c r="A1715" s="43">
        <f t="shared" si="183"/>
        <v>2013</v>
      </c>
      <c r="B1715" s="43">
        <f t="shared" si="184"/>
        <v>4</v>
      </c>
      <c r="C1715" s="46">
        <f>Shiller!B1716</f>
        <v>1570.7</v>
      </c>
      <c r="D1715" s="44">
        <f>Shiller!C1716/12</f>
        <v>2.7080555555555557</v>
      </c>
      <c r="E1715" s="47">
        <f t="shared" si="182"/>
        <v>1.7241074397119473E-3</v>
      </c>
      <c r="F1715" s="46">
        <f>Shiller!E1716</f>
        <v>232.53100000000001</v>
      </c>
      <c r="G1715" s="44">
        <f t="shared" si="181"/>
        <v>1.0438872225655804</v>
      </c>
      <c r="H1715" s="44">
        <f>'x calcs'!J787</f>
        <v>4.1446966731898316</v>
      </c>
      <c r="I1715" s="43">
        <f t="shared" si="185"/>
        <v>1.6297449047727883</v>
      </c>
      <c r="J1715" s="43">
        <f t="shared" si="186"/>
        <v>1.0439922174807159</v>
      </c>
      <c r="K1715" s="43">
        <f>PCE!B667</f>
        <v>11280.5</v>
      </c>
      <c r="L1715" s="43">
        <f>y!B679</f>
        <v>13949</v>
      </c>
      <c r="M1715" s="43">
        <v>1</v>
      </c>
      <c r="N1715" s="48">
        <f t="shared" si="188"/>
        <v>0.80869596386837761</v>
      </c>
      <c r="O1715" s="46">
        <f>Shiller!B1716/Shiller!C1716</f>
        <v>48.334188121858652</v>
      </c>
      <c r="P1715" s="44">
        <f t="shared" si="189"/>
        <v>4.3887222565580419E-2</v>
      </c>
      <c r="Q1715" s="161">
        <f t="shared" si="190"/>
        <v>9.4400737128391778</v>
      </c>
      <c r="R1715" s="43">
        <f>SS!I788</f>
        <v>2</v>
      </c>
      <c r="S1715" s="43">
        <f t="shared" si="191"/>
        <v>2</v>
      </c>
      <c r="T1715" s="46">
        <f t="shared" si="187"/>
        <v>6.8781256626538552</v>
      </c>
      <c r="U1715" s="43">
        <v>8.9814970719164222</v>
      </c>
      <c r="V1715" s="43"/>
    </row>
    <row r="1716" spans="1:22" ht="15.75" x14ac:dyDescent="0.25">
      <c r="A1716" s="43">
        <f t="shared" si="183"/>
        <v>2013</v>
      </c>
      <c r="B1716" s="43">
        <f t="shared" si="184"/>
        <v>5</v>
      </c>
      <c r="C1716" s="46">
        <f>Shiller!B1717</f>
        <v>1639.84</v>
      </c>
      <c r="D1716" s="44">
        <f>Shiller!C1717/12</f>
        <v>2.7402777777777785</v>
      </c>
      <c r="E1716" s="47">
        <f t="shared" si="182"/>
        <v>1.6710641146561729E-3</v>
      </c>
      <c r="F1716" s="46">
        <f>Shiller!E1717</f>
        <v>232.94499999999999</v>
      </c>
      <c r="G1716" s="44">
        <f t="shared" si="181"/>
        <v>0.98645904591364231</v>
      </c>
      <c r="H1716" s="44">
        <f>'x calcs'!J788</f>
        <v>4.1442791490698179</v>
      </c>
      <c r="I1716" s="43">
        <f t="shared" si="185"/>
        <v>1.6986311417464901</v>
      </c>
      <c r="J1716" s="43">
        <f t="shared" si="186"/>
        <v>0.98655826045028672</v>
      </c>
      <c r="K1716" s="43">
        <f>PCE!B668</f>
        <v>11320.7</v>
      </c>
      <c r="L1716" s="43">
        <f>y!B680</f>
        <v>14035.8</v>
      </c>
      <c r="M1716" s="43">
        <v>1</v>
      </c>
      <c r="N1716" s="48">
        <f t="shared" si="188"/>
        <v>0.80655894213368684</v>
      </c>
      <c r="O1716" s="46">
        <f>Shiller!B1717/Shiller!C1717</f>
        <v>49.868423720222999</v>
      </c>
      <c r="P1716" s="44">
        <f t="shared" si="189"/>
        <v>-1.3540954086357693E-2</v>
      </c>
      <c r="Q1716" s="161">
        <f t="shared" si="190"/>
        <v>8.5369780510972912</v>
      </c>
      <c r="R1716" s="43">
        <f>SS!I789</f>
        <v>2</v>
      </c>
      <c r="S1716" s="43">
        <f t="shared" si="191"/>
        <v>2</v>
      </c>
      <c r="T1716" s="46">
        <f t="shared" si="187"/>
        <v>6.8781256626538552</v>
      </c>
      <c r="U1716" s="43">
        <v>8.9814970719164222</v>
      </c>
      <c r="V1716" s="43"/>
    </row>
    <row r="1717" spans="1:22" ht="15.75" x14ac:dyDescent="0.25">
      <c r="A1717" s="43">
        <f t="shared" si="183"/>
        <v>2013</v>
      </c>
      <c r="B1717" s="43">
        <f t="shared" si="184"/>
        <v>6</v>
      </c>
      <c r="C1717" s="46">
        <f>Shiller!B1718</f>
        <v>1618.77</v>
      </c>
      <c r="D1717" s="44">
        <f>Shiller!C1718/12</f>
        <v>2.7725000000000004</v>
      </c>
      <c r="E1717" s="47">
        <f t="shared" si="182"/>
        <v>1.7127201517201335E-3</v>
      </c>
      <c r="F1717" s="46">
        <f>Shiller!E1718</f>
        <v>233.50399999999999</v>
      </c>
      <c r="G1717" s="44">
        <f t="shared" si="181"/>
        <v>1.0321387863193601</v>
      </c>
      <c r="H1717" s="44">
        <f>'x calcs'!J789</f>
        <v>4.1438616670099124</v>
      </c>
      <c r="I1717" s="43">
        <f t="shared" si="185"/>
        <v>1.6729600628030918</v>
      </c>
      <c r="J1717" s="43">
        <f t="shared" si="186"/>
        <v>1.0322425987608104</v>
      </c>
      <c r="K1717" s="43">
        <f>PCE!B669</f>
        <v>11367.3</v>
      </c>
      <c r="L1717" s="43">
        <f>y!B681</f>
        <v>14090.7</v>
      </c>
      <c r="M1717" s="43">
        <v>1</v>
      </c>
      <c r="N1717" s="48">
        <f t="shared" si="188"/>
        <v>0.8067235836402733</v>
      </c>
      <c r="O1717" s="46">
        <f>Shiller!B1718/Shiller!C1718</f>
        <v>48.655545536519384</v>
      </c>
      <c r="P1717" s="44">
        <f t="shared" si="189"/>
        <v>3.2138786319360069E-2</v>
      </c>
      <c r="Q1717" s="161">
        <f t="shared" si="190"/>
        <v>8.9281154222365338</v>
      </c>
      <c r="R1717" s="43">
        <f>SS!I790</f>
        <v>2</v>
      </c>
      <c r="S1717" s="43">
        <f t="shared" si="191"/>
        <v>2</v>
      </c>
      <c r="T1717" s="46">
        <f t="shared" si="187"/>
        <v>6.8781256626538552</v>
      </c>
      <c r="U1717" s="43">
        <v>8.9814970719164222</v>
      </c>
      <c r="V1717" s="43"/>
    </row>
    <row r="1718" spans="1:22" ht="15.75" x14ac:dyDescent="0.25">
      <c r="A1718" s="43">
        <f t="shared" si="183"/>
        <v>2013</v>
      </c>
      <c r="B1718" s="43">
        <f t="shared" si="184"/>
        <v>7</v>
      </c>
      <c r="C1718" s="46">
        <f>Shiller!B1719</f>
        <v>1668.68</v>
      </c>
      <c r="D1718" s="44">
        <f>Shiller!C1719/12</f>
        <v>2.8038888888888889</v>
      </c>
      <c r="E1718" s="47">
        <f t="shared" si="182"/>
        <v>1.6803035266731122E-3</v>
      </c>
      <c r="F1718" s="46">
        <f>Shiller!E1719</f>
        <v>233.596</v>
      </c>
      <c r="G1718" s="44">
        <f t="shared" si="181"/>
        <v>1.001322781309431</v>
      </c>
      <c r="H1718" s="44">
        <f>'x calcs'!J790</f>
        <v>4.1434442270058778</v>
      </c>
      <c r="I1718" s="43">
        <f t="shared" si="185"/>
        <v>1.7240353304383262</v>
      </c>
      <c r="J1718" s="43">
        <f t="shared" si="186"/>
        <v>1.0001389686802711</v>
      </c>
      <c r="K1718" s="43">
        <f>PCE!B670</f>
        <v>11387.4</v>
      </c>
      <c r="L1718" s="43">
        <f>y!B682</f>
        <v>14084.9</v>
      </c>
      <c r="M1718" s="43">
        <v>1</v>
      </c>
      <c r="N1718" s="48">
        <f t="shared" si="188"/>
        <v>0.80848284332867115</v>
      </c>
      <c r="O1718" s="46">
        <f>Shiller!B1719/Shiller!C1719</f>
        <v>49.594214384783037</v>
      </c>
      <c r="P1718" s="44">
        <f t="shared" si="189"/>
        <v>1.3227813094309759E-3</v>
      </c>
      <c r="Q1718" s="161">
        <f t="shared" si="190"/>
        <v>9.0248234436048751</v>
      </c>
      <c r="R1718" s="43">
        <f>SS!I791</f>
        <v>2</v>
      </c>
      <c r="S1718" s="43">
        <f t="shared" si="191"/>
        <v>2</v>
      </c>
      <c r="T1718" s="46">
        <f t="shared" si="187"/>
        <v>6.8781256626538552</v>
      </c>
      <c r="U1718" s="43">
        <v>7.6366037778815343</v>
      </c>
      <c r="V1718" s="43"/>
    </row>
    <row r="1719" spans="1:22" ht="15.75" x14ac:dyDescent="0.25">
      <c r="A1719" s="43">
        <f t="shared" si="183"/>
        <v>2013</v>
      </c>
      <c r="B1719" s="43">
        <f t="shared" si="184"/>
        <v>8</v>
      </c>
      <c r="C1719" s="46">
        <f>Shiller!B1720</f>
        <v>1670.09</v>
      </c>
      <c r="D1719" s="44">
        <f>Shiller!C1720/12</f>
        <v>2.8352777777777778</v>
      </c>
      <c r="E1719" s="47">
        <f t="shared" si="182"/>
        <v>1.6976796327010987E-3</v>
      </c>
      <c r="F1719" s="46">
        <f>Shiller!E1720</f>
        <v>233.87700000000001</v>
      </c>
      <c r="G1719" s="44">
        <f t="shared" si="181"/>
        <v>1.0107511396876141</v>
      </c>
      <c r="H1719" s="44">
        <f>'x calcs'!J791</f>
        <v>4.1483568606234096</v>
      </c>
      <c r="I1719" s="43">
        <f t="shared" si="185"/>
        <v>1.7213780147070934</v>
      </c>
      <c r="J1719" s="43">
        <f t="shared" si="186"/>
        <v>1.0095561822342654</v>
      </c>
      <c r="K1719" s="43">
        <f>PCE!B671</f>
        <v>11400.7</v>
      </c>
      <c r="L1719" s="43">
        <f>y!B683</f>
        <v>14137.5</v>
      </c>
      <c r="M1719" s="43">
        <v>1</v>
      </c>
      <c r="N1719" s="48">
        <f t="shared" si="188"/>
        <v>0.80641556145004423</v>
      </c>
      <c r="O1719" s="46">
        <f>Shiller!B1720/Shiller!C1720</f>
        <v>49.08660723033212</v>
      </c>
      <c r="P1719" s="44">
        <f t="shared" si="189"/>
        <v>1.0751139687614097E-2</v>
      </c>
      <c r="Q1719" s="161">
        <f t="shared" si="190"/>
        <v>8.7362819559597629</v>
      </c>
      <c r="R1719" s="43">
        <f>SS!I792</f>
        <v>2</v>
      </c>
      <c r="S1719" s="43">
        <f t="shared" si="191"/>
        <v>2</v>
      </c>
      <c r="T1719" s="46">
        <f t="shared" si="187"/>
        <v>6.8781256626538552</v>
      </c>
      <c r="U1719" s="43">
        <v>7.6366037778815343</v>
      </c>
      <c r="V1719" s="43"/>
    </row>
    <row r="1720" spans="1:22" ht="15.75" x14ac:dyDescent="0.25">
      <c r="A1720" s="43">
        <f t="shared" si="183"/>
        <v>2013</v>
      </c>
      <c r="B1720" s="43">
        <f t="shared" si="184"/>
        <v>9</v>
      </c>
      <c r="C1720" s="46">
        <f>Shiller!B1721</f>
        <v>1687.17</v>
      </c>
      <c r="D1720" s="44">
        <f>Shiller!C1721/12</f>
        <v>2.8666666666666667</v>
      </c>
      <c r="E1720" s="47">
        <f t="shared" si="182"/>
        <v>1.6990977000934503E-3</v>
      </c>
      <c r="F1720" s="46">
        <f>Shiller!E1721</f>
        <v>234.149</v>
      </c>
      <c r="G1720" s="44">
        <f t="shared" si="181"/>
        <v>1.0238077182313208</v>
      </c>
      <c r="H1720" s="44">
        <f>'x calcs'!J792</f>
        <v>4.1532753188563429</v>
      </c>
      <c r="I1720" s="43">
        <f t="shared" si="185"/>
        <v>1.7349054683139447</v>
      </c>
      <c r="J1720" s="43">
        <f t="shared" si="186"/>
        <v>1.0225973003866911</v>
      </c>
      <c r="K1720" s="43">
        <f>PCE!B672</f>
        <v>11465</v>
      </c>
      <c r="L1720" s="43">
        <f>y!B684</f>
        <v>14186.5</v>
      </c>
      <c r="M1720" s="43">
        <v>1</v>
      </c>
      <c r="N1720" s="48">
        <f t="shared" si="188"/>
        <v>0.80816268988122508</v>
      </c>
      <c r="O1720" s="46">
        <f>Shiller!B1721/Shiller!C1721</f>
        <v>49.045639534883726</v>
      </c>
      <c r="P1720" s="44">
        <f t="shared" si="189"/>
        <v>2.3807718231320774E-2</v>
      </c>
      <c r="Q1720" s="161">
        <f t="shared" si="190"/>
        <v>9.1181893567369006</v>
      </c>
      <c r="R1720" s="43">
        <f>SS!I793</f>
        <v>2</v>
      </c>
      <c r="S1720" s="43">
        <f t="shared" si="191"/>
        <v>2</v>
      </c>
      <c r="T1720" s="46">
        <f t="shared" si="187"/>
        <v>6.8781256626538552</v>
      </c>
      <c r="U1720" s="43">
        <v>7.6366037778815343</v>
      </c>
      <c r="V1720" s="43"/>
    </row>
    <row r="1721" spans="1:22" ht="15.75" x14ac:dyDescent="0.25">
      <c r="A1721" s="43">
        <f t="shared" si="183"/>
        <v>2013</v>
      </c>
      <c r="B1721" s="43">
        <f t="shared" si="184"/>
        <v>10</v>
      </c>
      <c r="C1721" s="46">
        <f>Shiller!B1722</f>
        <v>1720.03</v>
      </c>
      <c r="D1721" s="44">
        <f>Shiller!C1722/12</f>
        <v>2.8830555555555555</v>
      </c>
      <c r="E1721" s="47">
        <f t="shared" si="182"/>
        <v>1.6761658549883174E-3</v>
      </c>
      <c r="F1721" s="46">
        <f>Shiller!E1722</f>
        <v>233.54599999999999</v>
      </c>
      <c r="G1721" s="44">
        <f t="shared" si="181"/>
        <v>1.0407221130178663</v>
      </c>
      <c r="H1721" s="44">
        <f>'x calcs'!J793</f>
        <v>4.158199608610575</v>
      </c>
      <c r="I1721" s="43">
        <f t="shared" si="185"/>
        <v>1.7711618744328561</v>
      </c>
      <c r="J1721" s="43">
        <f t="shared" si="186"/>
        <v>1.0378013530937356</v>
      </c>
      <c r="K1721" s="43">
        <f>PCE!B673</f>
        <v>11502.8</v>
      </c>
      <c r="L1721" s="43">
        <f>y!B685</f>
        <v>14165.6</v>
      </c>
      <c r="M1721" s="43">
        <v>1</v>
      </c>
      <c r="N1721" s="48">
        <f t="shared" si="188"/>
        <v>0.81202349353363068</v>
      </c>
      <c r="O1721" s="46">
        <f>Shiller!B1722/Shiller!C1722</f>
        <v>49.716639367954528</v>
      </c>
      <c r="P1721" s="44">
        <f t="shared" si="189"/>
        <v>4.0722113017866324E-2</v>
      </c>
      <c r="Q1721" s="161">
        <f t="shared" si="190"/>
        <v>9.7384291478670129</v>
      </c>
      <c r="R1721" s="43">
        <f>SS!I794</f>
        <v>2</v>
      </c>
      <c r="S1721" s="43">
        <f t="shared" si="191"/>
        <v>2</v>
      </c>
      <c r="T1721" s="46">
        <f t="shared" si="187"/>
        <v>6.8781256626538552</v>
      </c>
      <c r="U1721" s="43">
        <v>7.6366037778815343</v>
      </c>
      <c r="V1721" s="43"/>
    </row>
    <row r="1722" spans="1:22" ht="15.75" x14ac:dyDescent="0.25">
      <c r="A1722" s="43">
        <f t="shared" si="183"/>
        <v>2013</v>
      </c>
      <c r="B1722" s="43">
        <f t="shared" si="184"/>
        <v>11</v>
      </c>
      <c r="C1722" s="46">
        <f>Shiller!B1723</f>
        <v>1783.54</v>
      </c>
      <c r="D1722" s="44">
        <f>Shiller!C1723/12</f>
        <v>2.8994444444444447</v>
      </c>
      <c r="E1722" s="47">
        <f t="shared" si="182"/>
        <v>1.6256683026141521E-3</v>
      </c>
      <c r="F1722" s="46">
        <f>Shiller!E1723</f>
        <v>233.06899999999999</v>
      </c>
      <c r="G1722" s="44">
        <f t="shared" si="181"/>
        <v>1.0153036018631607</v>
      </c>
      <c r="H1722" s="44">
        <f>'x calcs'!J794</f>
        <v>4.1699212643747137</v>
      </c>
      <c r="I1722" s="43">
        <f t="shared" si="185"/>
        <v>1.8351454287768734</v>
      </c>
      <c r="J1722" s="43">
        <f t="shared" si="186"/>
        <v>1.0124541514683985</v>
      </c>
      <c r="K1722" s="43">
        <f>PCE!B674</f>
        <v>11565.9</v>
      </c>
      <c r="L1722" s="43">
        <f>y!B686</f>
        <v>14228.5</v>
      </c>
      <c r="M1722" s="43">
        <v>1</v>
      </c>
      <c r="N1722" s="48">
        <f t="shared" si="188"/>
        <v>0.81286853849667917</v>
      </c>
      <c r="O1722" s="46">
        <f>Shiller!B1723/Shiller!C1723</f>
        <v>51.260969534393553</v>
      </c>
      <c r="P1722" s="44">
        <f t="shared" si="189"/>
        <v>1.530360186316071E-2</v>
      </c>
      <c r="Q1722" s="161">
        <f t="shared" si="190"/>
        <v>9.4636821064878056</v>
      </c>
      <c r="R1722" s="43">
        <f>SS!I795</f>
        <v>2</v>
      </c>
      <c r="S1722" s="43">
        <f t="shared" si="191"/>
        <v>2</v>
      </c>
      <c r="T1722" s="46">
        <f t="shared" si="187"/>
        <v>6.8781256626538552</v>
      </c>
      <c r="U1722" s="43">
        <v>7.6366037778815343</v>
      </c>
      <c r="V1722" s="43"/>
    </row>
    <row r="1723" spans="1:22" ht="15.75" x14ac:dyDescent="0.25">
      <c r="A1723" s="43">
        <f t="shared" si="183"/>
        <v>2013</v>
      </c>
      <c r="B1723" s="43">
        <f t="shared" si="184"/>
        <v>12</v>
      </c>
      <c r="C1723" s="46">
        <f>Shiller!B1724</f>
        <v>1807.78</v>
      </c>
      <c r="D1723" s="44">
        <f>Shiller!C1724/12</f>
        <v>2.9158333333333335</v>
      </c>
      <c r="E1723" s="47">
        <f t="shared" si="182"/>
        <v>1.6129359398451878E-3</v>
      </c>
      <c r="F1723" s="46">
        <f>Shiller!E1724</f>
        <v>233.04900000000001</v>
      </c>
      <c r="G1723" s="44">
        <f t="shared" si="181"/>
        <v>1.0059417247698081</v>
      </c>
      <c r="H1723" s="44">
        <f>'x calcs'!J795</f>
        <v>4.1816759626155937</v>
      </c>
      <c r="I1723" s="43">
        <f t="shared" si="185"/>
        <v>1.8550172701591496</v>
      </c>
      <c r="J1723" s="43">
        <f t="shared" si="186"/>
        <v>1.0031185548367794</v>
      </c>
      <c r="K1723" s="43">
        <f>PCE!B675</f>
        <v>11601.9</v>
      </c>
      <c r="L1723" s="43">
        <f>y!B687</f>
        <v>14268.1</v>
      </c>
      <c r="M1723" s="43">
        <v>1</v>
      </c>
      <c r="N1723" s="48">
        <f t="shared" si="188"/>
        <v>0.81313559619010234</v>
      </c>
      <c r="O1723" s="46">
        <f>Shiller!B1724/Shiller!C1724</f>
        <v>51.665618748213774</v>
      </c>
      <c r="P1723" s="44">
        <f t="shared" si="189"/>
        <v>5.9417247698081432E-3</v>
      </c>
      <c r="Q1723" s="161">
        <f t="shared" si="190"/>
        <v>9.4013537011657036</v>
      </c>
      <c r="R1723" s="43">
        <f>SS!I796</f>
        <v>2</v>
      </c>
      <c r="S1723" s="43">
        <f t="shared" si="191"/>
        <v>2</v>
      </c>
      <c r="T1723" s="46">
        <f t="shared" si="187"/>
        <v>6.8781256626538552</v>
      </c>
      <c r="U1723" s="43">
        <v>7.6366037778815343</v>
      </c>
      <c r="V1723" s="43"/>
    </row>
    <row r="1724" spans="1:22" ht="15.75" x14ac:dyDescent="0.25">
      <c r="A1724" s="43">
        <f t="shared" si="183"/>
        <v>2014</v>
      </c>
      <c r="B1724" s="43">
        <f t="shared" si="184"/>
        <v>1</v>
      </c>
      <c r="C1724" s="46">
        <f>Shiller!B1725</f>
        <v>1822.36</v>
      </c>
      <c r="D1724" s="44">
        <f>Shiller!C1725/12</f>
        <v>2.950277777777778</v>
      </c>
      <c r="E1724" s="47">
        <f t="shared" si="182"/>
        <v>1.6189324709595129E-3</v>
      </c>
      <c r="F1724" s="46">
        <f>Shiller!E1725</f>
        <v>233.916</v>
      </c>
      <c r="G1724" s="44">
        <f t="shared" si="181"/>
        <v>0.99502611199963997</v>
      </c>
      <c r="H1724" s="44">
        <f>'x calcs'!J796</f>
        <v>4.1934637964775021</v>
      </c>
      <c r="I1724" s="43">
        <f t="shared" si="185"/>
        <v>1.8578102192152408</v>
      </c>
      <c r="J1724" s="43">
        <f t="shared" si="186"/>
        <v>0.99812043212689483</v>
      </c>
      <c r="K1724" s="43">
        <f>PCE!B676</f>
        <v>11559.8</v>
      </c>
      <c r="L1724" s="43">
        <f>y!B688</f>
        <v>14350.4</v>
      </c>
      <c r="M1724" s="43">
        <v>1</v>
      </c>
      <c r="N1724" s="48">
        <f t="shared" si="188"/>
        <v>0.80553852157431149</v>
      </c>
      <c r="O1724" s="46">
        <f>Shiller!B1725/Shiller!C1725</f>
        <v>51.474249129083887</v>
      </c>
      <c r="P1724" s="44">
        <f t="shared" si="189"/>
        <v>-4.9738880003600272E-3</v>
      </c>
      <c r="Q1724" s="161">
        <f t="shared" si="190"/>
        <v>7.8492412812720778</v>
      </c>
      <c r="R1724" s="43">
        <f>SS!I797</f>
        <v>2</v>
      </c>
      <c r="S1724" s="43">
        <f t="shared" si="191"/>
        <v>2</v>
      </c>
      <c r="T1724" s="46">
        <f t="shared" si="187"/>
        <v>6.8781256626538552</v>
      </c>
      <c r="U1724" s="43"/>
      <c r="V1724" s="43"/>
    </row>
    <row r="1725" spans="1:22" ht="15.75" x14ac:dyDescent="0.25">
      <c r="A1725" s="43">
        <f t="shared" si="183"/>
        <v>2014</v>
      </c>
      <c r="B1725" s="43">
        <f t="shared" si="184"/>
        <v>2</v>
      </c>
      <c r="C1725" s="46">
        <f>Shiller!B1726</f>
        <v>1817.04</v>
      </c>
      <c r="D1725" s="44">
        <f>Shiller!C1726/12</f>
        <v>2.9847222222222221</v>
      </c>
      <c r="E1725" s="47">
        <f t="shared" si="182"/>
        <v>1.6426287931042916E-3</v>
      </c>
      <c r="F1725" s="46">
        <f>Shiller!E1726</f>
        <v>234.78100000000001</v>
      </c>
      <c r="G1725" s="44">
        <f t="shared" si="181"/>
        <v>1.0206601751097921</v>
      </c>
      <c r="H1725" s="44">
        <f>'x calcs'!J797</f>
        <v>4.1804423214141577</v>
      </c>
      <c r="I1725" s="43">
        <f t="shared" si="185"/>
        <v>1.8513106695241093</v>
      </c>
      <c r="J1725" s="43">
        <f t="shared" si="186"/>
        <v>1.023834267836895</v>
      </c>
      <c r="K1725" s="43">
        <f>PCE!B677</f>
        <v>11643.2</v>
      </c>
      <c r="L1725" s="43">
        <f>y!B689</f>
        <v>14435.6</v>
      </c>
      <c r="M1725" s="43">
        <v>1</v>
      </c>
      <c r="N1725" s="48">
        <f t="shared" si="188"/>
        <v>0.80656155615284442</v>
      </c>
      <c r="O1725" s="46">
        <f>Shiller!B1726/Shiller!C1726</f>
        <v>50.731689157747795</v>
      </c>
      <c r="P1725" s="44">
        <f t="shared" si="189"/>
        <v>2.0660175109792123E-2</v>
      </c>
      <c r="Q1725" s="161">
        <f t="shared" si="190"/>
        <v>8.2839477773701038</v>
      </c>
      <c r="R1725" s="43">
        <f>SS!I798</f>
        <v>2</v>
      </c>
      <c r="S1725" s="43">
        <f t="shared" si="191"/>
        <v>3</v>
      </c>
      <c r="T1725" s="46">
        <f t="shared" si="187"/>
        <v>6.8781256626538552</v>
      </c>
      <c r="U1725" s="43"/>
      <c r="V1725" s="43"/>
    </row>
    <row r="1726" spans="1:22" ht="15.75" x14ac:dyDescent="0.25">
      <c r="A1726" s="43">
        <f t="shared" si="183"/>
        <v>2014</v>
      </c>
      <c r="B1726" s="43">
        <f t="shared" si="184"/>
        <v>3</v>
      </c>
      <c r="C1726" s="46">
        <f>Shiller!B1727</f>
        <v>1863.52</v>
      </c>
      <c r="D1726" s="44">
        <f>Shiller!C1727/12</f>
        <v>3.0191666666666666</v>
      </c>
      <c r="E1726" s="47">
        <f t="shared" si="182"/>
        <v>1.6201418104805243E-3</v>
      </c>
      <c r="F1726" s="46">
        <f>Shiller!E1727</f>
        <v>236.29300000000001</v>
      </c>
      <c r="G1726" s="44">
        <f t="shared" si="181"/>
        <v>0.99873001336628264</v>
      </c>
      <c r="H1726" s="44">
        <f>'x calcs'!J798</f>
        <v>4.167461280421799</v>
      </c>
      <c r="I1726" s="43">
        <f t="shared" si="185"/>
        <v>1.8923942876601068</v>
      </c>
      <c r="J1726" s="43">
        <f t="shared" si="186"/>
        <v>1.0018358668453198</v>
      </c>
      <c r="K1726" s="43">
        <f>PCE!B678</f>
        <v>11717.9</v>
      </c>
      <c r="L1726" s="43">
        <f>y!B690</f>
        <v>14514.7</v>
      </c>
      <c r="M1726" s="43">
        <v>1</v>
      </c>
      <c r="N1726" s="48">
        <f t="shared" si="188"/>
        <v>0.80731258655018701</v>
      </c>
      <c r="O1726" s="46">
        <f>Shiller!B1727/Shiller!C1727</f>
        <v>51.435826662986479</v>
      </c>
      <c r="P1726" s="44">
        <f t="shared" si="189"/>
        <v>-1.2699866337173571E-3</v>
      </c>
      <c r="Q1726" s="161">
        <f t="shared" si="190"/>
        <v>8.2361035827666171</v>
      </c>
      <c r="R1726" s="43">
        <f>SS!I799</f>
        <v>3</v>
      </c>
      <c r="S1726" s="43">
        <f t="shared" si="191"/>
        <v>3</v>
      </c>
      <c r="T1726" s="46">
        <f t="shared" si="187"/>
        <v>8.2518043985458469</v>
      </c>
      <c r="U1726" s="43"/>
      <c r="V1726" s="43"/>
    </row>
    <row r="1727" spans="1:22" ht="15.75" x14ac:dyDescent="0.25">
      <c r="A1727" s="43">
        <f t="shared" si="183"/>
        <v>2014</v>
      </c>
      <c r="B1727" s="43">
        <f t="shared" si="184"/>
        <v>4</v>
      </c>
      <c r="C1727" s="46">
        <f>Shiller!B1728</f>
        <v>1864.26</v>
      </c>
      <c r="D1727" s="44">
        <f>Shiller!C1728/12</f>
        <v>3.0511111111111107</v>
      </c>
      <c r="E1727" s="47">
        <f t="shared" si="182"/>
        <v>1.6366338982283107E-3</v>
      </c>
      <c r="F1727" s="46">
        <f>Shiller!E1728</f>
        <v>237.072</v>
      </c>
      <c r="G1727" s="44">
        <f t="shared" si="181"/>
        <v>1.0117922680355522</v>
      </c>
      <c r="H1727" s="44">
        <f>'x calcs'!J799</f>
        <v>4.1545205479452125</v>
      </c>
      <c r="I1727" s="43">
        <f t="shared" si="185"/>
        <v>1.8928025244837419</v>
      </c>
      <c r="J1727" s="43">
        <f t="shared" si="186"/>
        <v>1.008903173585761</v>
      </c>
      <c r="K1727" s="43">
        <f>PCE!B679</f>
        <v>11766.8</v>
      </c>
      <c r="L1727" s="43">
        <f>y!B691</f>
        <v>14552.2</v>
      </c>
      <c r="M1727" s="43">
        <v>1</v>
      </c>
      <c r="N1727" s="48">
        <f t="shared" si="188"/>
        <v>0.80859251522106612</v>
      </c>
      <c r="O1727" s="46">
        <f>Shiller!B1728/Shiller!C1728</f>
        <v>50.917516387472695</v>
      </c>
      <c r="P1727" s="44">
        <f t="shared" si="189"/>
        <v>1.1792268035552222E-2</v>
      </c>
      <c r="Q1727" s="161">
        <f t="shared" si="190"/>
        <v>8.6593222469823825</v>
      </c>
      <c r="R1727" s="43">
        <f>SS!I800</f>
        <v>3</v>
      </c>
      <c r="S1727" s="43">
        <f t="shared" si="191"/>
        <v>3</v>
      </c>
      <c r="T1727" s="46">
        <f t="shared" si="187"/>
        <v>8.2518043985458469</v>
      </c>
      <c r="U1727" s="43"/>
      <c r="V1727" s="43"/>
    </row>
    <row r="1728" spans="1:22" ht="15.75" x14ac:dyDescent="0.25">
      <c r="A1728" s="43">
        <f t="shared" si="183"/>
        <v>2014</v>
      </c>
      <c r="B1728" s="43">
        <f t="shared" si="184"/>
        <v>5</v>
      </c>
      <c r="C1728" s="46">
        <f>Shiller!B1729</f>
        <v>1889.77</v>
      </c>
      <c r="D1728" s="44">
        <f>Shiller!C1729/12</f>
        <v>3.0830555555555557</v>
      </c>
      <c r="E1728" s="47">
        <f t="shared" si="182"/>
        <v>1.631444861308813E-3</v>
      </c>
      <c r="F1728" s="46">
        <f>Shiller!E1729</f>
        <v>237.9</v>
      </c>
      <c r="G1728" s="44">
        <f t="shared" si="181"/>
        <v>1.0300481359225049</v>
      </c>
      <c r="H1728" s="44">
        <f>'x calcs'!J800</f>
        <v>4.1664367605698631</v>
      </c>
      <c r="I1728" s="43">
        <f t="shared" si="185"/>
        <v>1.9065566491485648</v>
      </c>
      <c r="J1728" s="43">
        <f t="shared" si="186"/>
        <v>1.0271068139580384</v>
      </c>
      <c r="K1728" s="43">
        <f>PCE!B680</f>
        <v>11802</v>
      </c>
      <c r="L1728" s="43">
        <f>y!B692</f>
        <v>14605.6</v>
      </c>
      <c r="M1728" s="43">
        <v>1</v>
      </c>
      <c r="N1728" s="48">
        <f t="shared" si="188"/>
        <v>0.80804622884373112</v>
      </c>
      <c r="O1728" s="46">
        <f>Shiller!B1729/Shiller!C1729</f>
        <v>51.079466618614283</v>
      </c>
      <c r="P1728" s="44">
        <f t="shared" si="189"/>
        <v>3.0048135922504882E-2</v>
      </c>
      <c r="Q1728" s="161">
        <f t="shared" si="190"/>
        <v>8.4960987436796511</v>
      </c>
      <c r="R1728" s="43">
        <f>SS!I801</f>
        <v>3</v>
      </c>
      <c r="S1728" s="43">
        <f t="shared" si="191"/>
        <v>3</v>
      </c>
      <c r="T1728" s="46">
        <f t="shared" si="187"/>
        <v>8.2518043985458469</v>
      </c>
      <c r="U1728" s="43"/>
      <c r="V1728" s="43"/>
    </row>
    <row r="1729" spans="1:22" ht="15.75" x14ac:dyDescent="0.25">
      <c r="A1729" s="43">
        <f t="shared" si="183"/>
        <v>2014</v>
      </c>
      <c r="B1729" s="43">
        <f t="shared" si="184"/>
        <v>6</v>
      </c>
      <c r="C1729" s="46">
        <f>Shiller!B1730</f>
        <v>1947.09</v>
      </c>
      <c r="D1729" s="44">
        <f>Shiller!C1730/12</f>
        <v>3.1150000000000002</v>
      </c>
      <c r="E1729" s="47">
        <f t="shared" si="182"/>
        <v>1.5998233260917575E-3</v>
      </c>
      <c r="F1729" s="46">
        <f>Shiller!E1730</f>
        <v>238.34299999999999</v>
      </c>
      <c r="G1729" s="44">
        <f t="shared" si="181"/>
        <v>1.0153537803774078</v>
      </c>
      <c r="H1729" s="44">
        <f>'x calcs'!J801</f>
        <v>4.1783871518973692</v>
      </c>
      <c r="I1729" s="43">
        <f t="shared" si="185"/>
        <v>1.9551268834894484</v>
      </c>
      <c r="J1729" s="43">
        <f t="shared" si="186"/>
        <v>1.01245439454834</v>
      </c>
      <c r="K1729" s="43">
        <f>PCE!B681</f>
        <v>11870.2</v>
      </c>
      <c r="L1729" s="43">
        <f>y!B693</f>
        <v>14680.5</v>
      </c>
      <c r="M1729" s="43">
        <v>1</v>
      </c>
      <c r="N1729" s="48">
        <f t="shared" si="188"/>
        <v>0.80856919042266961</v>
      </c>
      <c r="O1729" s="46">
        <f>Shiller!B1730/Shiller!C1730</f>
        <v>52.089085072231136</v>
      </c>
      <c r="P1729" s="44">
        <f t="shared" si="189"/>
        <v>1.5353780377407755E-2</v>
      </c>
      <c r="Q1729" s="161">
        <f t="shared" si="190"/>
        <v>8.3102367534689456</v>
      </c>
      <c r="R1729" s="43">
        <f>SS!I802</f>
        <v>3</v>
      </c>
      <c r="S1729" s="43">
        <f t="shared" si="191"/>
        <v>3</v>
      </c>
      <c r="T1729" s="46">
        <f t="shared" si="187"/>
        <v>8.2518043985458469</v>
      </c>
      <c r="U1729" s="43"/>
      <c r="V1729" s="43"/>
    </row>
    <row r="1730" spans="1:22" ht="15.75" x14ac:dyDescent="0.25">
      <c r="A1730" s="43">
        <f t="shared" si="183"/>
        <v>2014</v>
      </c>
      <c r="B1730" s="43">
        <f t="shared" si="184"/>
        <v>7</v>
      </c>
      <c r="C1730" s="46">
        <f>Shiller!B1731</f>
        <v>1973.1</v>
      </c>
      <c r="D1730" s="44">
        <f>Shiller!C1731/12</f>
        <v>3.1458333333333335</v>
      </c>
      <c r="E1730" s="47">
        <f t="shared" si="182"/>
        <v>1.5943608196915177E-3</v>
      </c>
      <c r="F1730" s="46">
        <f>Shiller!E1731</f>
        <v>238.25</v>
      </c>
      <c r="G1730" s="44">
        <f t="shared" si="181"/>
        <v>0.99739398916656685</v>
      </c>
      <c r="H1730" s="44">
        <f>'x calcs'!J802</f>
        <v>4.1903718199608697</v>
      </c>
      <c r="I1730" s="43">
        <f t="shared" si="185"/>
        <v>1.9763489474948168</v>
      </c>
      <c r="J1730" s="43">
        <f t="shared" si="186"/>
        <v>0.99485541982415726</v>
      </c>
      <c r="K1730" s="43">
        <f>PCE!B682</f>
        <v>11893.3</v>
      </c>
      <c r="L1730" s="43">
        <f>y!B694</f>
        <v>14719.8</v>
      </c>
      <c r="M1730" s="43">
        <v>1</v>
      </c>
      <c r="N1730" s="48">
        <f t="shared" si="188"/>
        <v>0.8079797279854346</v>
      </c>
      <c r="O1730" s="46">
        <f>Shiller!B1731/Shiller!C1731</f>
        <v>52.267549668874167</v>
      </c>
      <c r="P1730" s="44">
        <f t="shared" si="189"/>
        <v>-2.6060108334331478E-3</v>
      </c>
      <c r="Q1730" s="161">
        <f t="shared" si="190"/>
        <v>8.1330216437798057</v>
      </c>
      <c r="R1730" s="43">
        <f>SS!I803</f>
        <v>3</v>
      </c>
      <c r="S1730" s="43">
        <f t="shared" si="191"/>
        <v>3</v>
      </c>
      <c r="T1730" s="46">
        <f t="shared" si="187"/>
        <v>8.2518043985458469</v>
      </c>
      <c r="U1730" s="43"/>
      <c r="V1730" s="43"/>
    </row>
    <row r="1731" spans="1:22" ht="15.75" x14ac:dyDescent="0.25">
      <c r="A1731" s="43">
        <f t="shared" si="183"/>
        <v>2014</v>
      </c>
      <c r="B1731" s="43">
        <f t="shared" si="184"/>
        <v>8</v>
      </c>
      <c r="C1731" s="46">
        <f>Shiller!B1732</f>
        <v>1961.53</v>
      </c>
      <c r="D1731" s="44">
        <f>Shiller!C1732/12</f>
        <v>3.1766666666666672</v>
      </c>
      <c r="E1731" s="47">
        <f t="shared" si="182"/>
        <v>1.6194841101928939E-3</v>
      </c>
      <c r="F1731" s="46">
        <f>Shiller!E1732</f>
        <v>237.852</v>
      </c>
      <c r="G1731" s="44">
        <f t="shared" si="181"/>
        <v>1.017016182238087</v>
      </c>
      <c r="H1731" s="44">
        <f>'x calcs'!J803</f>
        <v>4.2010815415783789</v>
      </c>
      <c r="I1731" s="43">
        <f t="shared" si="185"/>
        <v>1.963030448551063</v>
      </c>
      <c r="J1731" s="43">
        <f t="shared" si="186"/>
        <v>1.0144276545314332</v>
      </c>
      <c r="K1731" s="43">
        <f>PCE!B683</f>
        <v>11966.6</v>
      </c>
      <c r="L1731" s="43">
        <f>y!B695</f>
        <v>14784.6</v>
      </c>
      <c r="M1731" s="43">
        <v>1</v>
      </c>
      <c r="N1731" s="48">
        <f t="shared" si="188"/>
        <v>0.80939626367977491</v>
      </c>
      <c r="O1731" s="46">
        <f>Shiller!B1732/Shiller!C1732</f>
        <v>51.456715634837352</v>
      </c>
      <c r="P1731" s="44">
        <f t="shared" si="189"/>
        <v>1.7016182238086985E-2</v>
      </c>
      <c r="Q1731" s="161">
        <f t="shared" si="190"/>
        <v>8.6710891572149951</v>
      </c>
      <c r="R1731" s="43">
        <f>SS!I804</f>
        <v>3</v>
      </c>
      <c r="S1731" s="43">
        <f t="shared" si="191"/>
        <v>3</v>
      </c>
      <c r="T1731" s="46">
        <f t="shared" si="187"/>
        <v>8.2518043985458469</v>
      </c>
      <c r="U1731" s="43"/>
      <c r="V1731" s="43"/>
    </row>
    <row r="1732" spans="1:22" ht="15.75" x14ac:dyDescent="0.25">
      <c r="A1732" s="43">
        <f t="shared" si="183"/>
        <v>2014</v>
      </c>
      <c r="B1732" s="43">
        <f t="shared" si="184"/>
        <v>9</v>
      </c>
      <c r="C1732" s="46">
        <f>Shiller!B1733</f>
        <v>1993.23</v>
      </c>
      <c r="D1732" s="44">
        <f>Shiller!C1733/12</f>
        <v>3.2075</v>
      </c>
      <c r="E1732" s="47">
        <f t="shared" si="182"/>
        <v>1.6091971322928112E-3</v>
      </c>
      <c r="F1732" s="46">
        <f>Shiller!E1733</f>
        <v>238.03100000000001</v>
      </c>
      <c r="G1732" s="44">
        <f t="shared" si="181"/>
        <v>0.97598205846291208</v>
      </c>
      <c r="H1732" s="44">
        <f>'x calcs'!J804</f>
        <v>4.2118186350239863</v>
      </c>
      <c r="I1732" s="43">
        <f t="shared" si="185"/>
        <v>1.9881732770781888</v>
      </c>
      <c r="J1732" s="43">
        <f t="shared" si="186"/>
        <v>0.97349811189029045</v>
      </c>
      <c r="K1732" s="43">
        <f>PCE!B684</f>
        <v>11987.3</v>
      </c>
      <c r="L1732" s="43">
        <f>y!B696</f>
        <v>14819.9</v>
      </c>
      <c r="M1732" s="43">
        <v>1</v>
      </c>
      <c r="N1732" s="48">
        <f t="shared" si="188"/>
        <v>0.80886510705200432</v>
      </c>
      <c r="O1732" s="46">
        <f>Shiller!B1733/Shiller!C1733</f>
        <v>51.785658612626655</v>
      </c>
      <c r="P1732" s="44">
        <f t="shared" si="189"/>
        <v>-2.4017941537087917E-2</v>
      </c>
      <c r="Q1732" s="161">
        <f t="shared" si="190"/>
        <v>8.4620146619000067</v>
      </c>
      <c r="R1732" s="43">
        <f>SS!I805</f>
        <v>3</v>
      </c>
      <c r="S1732" s="43">
        <f t="shared" si="191"/>
        <v>3</v>
      </c>
      <c r="T1732" s="46">
        <f t="shared" si="187"/>
        <v>8.2518043985458469</v>
      </c>
      <c r="U1732" s="43"/>
      <c r="V1732" s="43"/>
    </row>
    <row r="1733" spans="1:22" ht="15.75" x14ac:dyDescent="0.25">
      <c r="A1733" s="43">
        <f t="shared" si="183"/>
        <v>2014</v>
      </c>
      <c r="B1733" s="43">
        <f t="shared" si="184"/>
        <v>10</v>
      </c>
      <c r="C1733" s="46">
        <f>Shiller!B1734</f>
        <v>1937.27</v>
      </c>
      <c r="D1733" s="44">
        <f>Shiller!C1734/12</f>
        <v>3.2338888888888886</v>
      </c>
      <c r="E1733" s="47">
        <f t="shared" si="182"/>
        <v>1.6693021049667257E-3</v>
      </c>
      <c r="F1733" s="46">
        <f>Shiller!E1734</f>
        <v>237.43299999999999</v>
      </c>
      <c r="G1733" s="44">
        <f t="shared" si="181"/>
        <v>1.0627859344475243</v>
      </c>
      <c r="H1733" s="44">
        <f>'x calcs'!J805</f>
        <v>4.2225831702544108</v>
      </c>
      <c r="I1733" s="43">
        <f t="shared" si="185"/>
        <v>1.9322835686103728</v>
      </c>
      <c r="J1733" s="43">
        <f t="shared" si="186"/>
        <v>1.0641565946697757</v>
      </c>
      <c r="K1733" s="43">
        <f>PCE!B685</f>
        <v>12041.4</v>
      </c>
      <c r="L1733" s="43">
        <f>y!B697</f>
        <v>14887.2</v>
      </c>
      <c r="M1733" s="43">
        <v>1</v>
      </c>
      <c r="N1733" s="48">
        <f t="shared" si="188"/>
        <v>0.80884249556666121</v>
      </c>
      <c r="O1733" s="46">
        <f>Shiller!B1734/Shiller!C1734</f>
        <v>49.921061673252019</v>
      </c>
      <c r="P1733" s="44">
        <f t="shared" si="189"/>
        <v>6.2785934447524339E-2</v>
      </c>
      <c r="Q1733" s="161">
        <f t="shared" si="190"/>
        <v>9.0049518913247475</v>
      </c>
      <c r="R1733" s="43">
        <f>SS!I806</f>
        <v>3</v>
      </c>
      <c r="S1733" s="43">
        <f t="shared" si="191"/>
        <v>4</v>
      </c>
      <c r="T1733" s="46">
        <f t="shared" si="187"/>
        <v>8.2518043985458469</v>
      </c>
      <c r="U1733" s="43"/>
      <c r="V1733" s="43"/>
    </row>
    <row r="1734" spans="1:22" ht="15.75" x14ac:dyDescent="0.25">
      <c r="A1734" s="43">
        <f t="shared" si="183"/>
        <v>2014</v>
      </c>
      <c r="B1734" s="43">
        <f t="shared" si="184"/>
        <v>11</v>
      </c>
      <c r="C1734" s="46">
        <f>Shiller!B1735</f>
        <v>2044.57</v>
      </c>
      <c r="D1734" s="44">
        <f>Shiller!C1735/12</f>
        <v>3.2602777777777781</v>
      </c>
      <c r="E1734" s="47">
        <f t="shared" si="182"/>
        <v>1.5946031575234784E-3</v>
      </c>
      <c r="F1734" s="46">
        <f>Shiller!E1735</f>
        <v>236.15100000000001</v>
      </c>
      <c r="G1734" s="44">
        <f t="shared" si="181"/>
        <v>1.0120683652123876</v>
      </c>
      <c r="H1734" s="44">
        <f>'x calcs'!J806</f>
        <v>4.2171358328348312</v>
      </c>
      <c r="I1734" s="43">
        <f t="shared" si="185"/>
        <v>2.0530267372803022</v>
      </c>
      <c r="J1734" s="43">
        <f t="shared" si="186"/>
        <v>1.0133736092817598</v>
      </c>
      <c r="K1734" s="43">
        <f>PCE!B686</f>
        <v>12075.2</v>
      </c>
      <c r="L1734" s="43">
        <f>y!B698</f>
        <v>14965.6</v>
      </c>
      <c r="M1734" s="43">
        <v>1</v>
      </c>
      <c r="N1734" s="48">
        <f t="shared" si="188"/>
        <v>0.80686374084567281</v>
      </c>
      <c r="O1734" s="46">
        <f>Shiller!B1735/Shiller!C1735</f>
        <v>52.259606373008431</v>
      </c>
      <c r="P1734" s="44">
        <f t="shared" si="189"/>
        <v>1.2068365212387633E-2</v>
      </c>
      <c r="Q1734" s="161">
        <f t="shared" si="190"/>
        <v>7.8990966223209336</v>
      </c>
      <c r="R1734" s="43">
        <f>SS!I807</f>
        <v>4</v>
      </c>
      <c r="S1734" s="43">
        <f t="shared" si="191"/>
        <v>4</v>
      </c>
      <c r="T1734" s="46">
        <f t="shared" si="187"/>
        <v>2.0992111000747795</v>
      </c>
      <c r="U1734" s="43"/>
      <c r="V1734" s="43"/>
    </row>
    <row r="1735" spans="1:22" ht="15.75" x14ac:dyDescent="0.25">
      <c r="A1735" s="43">
        <f t="shared" si="183"/>
        <v>2014</v>
      </c>
      <c r="B1735" s="43">
        <f t="shared" si="184"/>
        <v>12</v>
      </c>
      <c r="C1735" s="46">
        <f>Shiller!B1736</f>
        <v>2054.27</v>
      </c>
      <c r="D1735" s="44">
        <f>Shiller!C1736/12</f>
        <v>3.2866666666666666</v>
      </c>
      <c r="E1735" s="47">
        <f t="shared" si="182"/>
        <v>1.5999195172332102E-3</v>
      </c>
      <c r="F1735" s="46">
        <f>Shiller!E1736</f>
        <v>234.81200000000001</v>
      </c>
      <c r="G1735" s="44">
        <f t="shared" si="181"/>
        <v>0.99356763752031008</v>
      </c>
      <c r="H1735" s="44">
        <f>'x calcs'!J807</f>
        <v>4.2116955227451509</v>
      </c>
      <c r="I1735" s="43">
        <f t="shared" si="185"/>
        <v>2.0772093517919474</v>
      </c>
      <c r="J1735" s="43">
        <f t="shared" si="186"/>
        <v>0.99484897705583575</v>
      </c>
      <c r="K1735" s="43">
        <f>PCE!B687</f>
        <v>12067.6</v>
      </c>
      <c r="L1735" s="43">
        <f>y!B699</f>
        <v>15014.2</v>
      </c>
      <c r="M1735" s="43">
        <v>1</v>
      </c>
      <c r="N1735" s="48">
        <f t="shared" si="188"/>
        <v>0.80374578732133584</v>
      </c>
      <c r="O1735" s="46">
        <f>Shiller!B1736/Shiller!C1736</f>
        <v>52.085953346855987</v>
      </c>
      <c r="P1735" s="44">
        <f t="shared" si="189"/>
        <v>-6.4323624796899237E-3</v>
      </c>
      <c r="Q1735" s="161">
        <f t="shared" si="190"/>
        <v>7.2900254806257063</v>
      </c>
      <c r="R1735" s="43">
        <f>SS!I808</f>
        <v>4</v>
      </c>
      <c r="S1735" s="43">
        <f t="shared" si="191"/>
        <v>4</v>
      </c>
      <c r="T1735" s="46">
        <f t="shared" si="187"/>
        <v>2.0992111000747795</v>
      </c>
      <c r="U1735" s="43"/>
      <c r="V1735" s="43"/>
    </row>
    <row r="1736" spans="1:22" ht="15.75" x14ac:dyDescent="0.25">
      <c r="A1736" s="43">
        <f t="shared" si="183"/>
        <v>2015</v>
      </c>
      <c r="B1736" s="43">
        <f t="shared" si="184"/>
        <v>1</v>
      </c>
      <c r="C1736" s="46">
        <f>Shiller!B1737</f>
        <v>2028.18</v>
      </c>
      <c r="D1736" s="44">
        <f>Shiller!C1737/12</f>
        <v>3.3247222222222224</v>
      </c>
      <c r="E1736" s="47">
        <f t="shared" si="182"/>
        <v>1.639263882999646E-3</v>
      </c>
      <c r="F1736" s="46">
        <f>Shiller!E1737</f>
        <v>233.70699999999999</v>
      </c>
      <c r="G1736" s="44">
        <f t="shared" ref="G1736:G1740" si="192">E1736+(C1737/F1737)/(C1736/F1736)</f>
        <v>1.0238345407145806</v>
      </c>
      <c r="H1736" s="44">
        <f>'x calcs'!J808</f>
        <v>4.2062622309197728</v>
      </c>
      <c r="I1736" s="43">
        <f t="shared" si="185"/>
        <v>2.0631862309777231</v>
      </c>
      <c r="J1736" s="43">
        <f t="shared" si="186"/>
        <v>1.0252078710953618</v>
      </c>
      <c r="K1736" s="43">
        <f>PCE!B688</f>
        <v>12018.6</v>
      </c>
      <c r="L1736" s="43">
        <f>y!B700</f>
        <v>15048.1</v>
      </c>
      <c r="M1736" s="43">
        <v>1</v>
      </c>
      <c r="N1736" s="48">
        <f t="shared" si="188"/>
        <v>0.79867890298442989</v>
      </c>
      <c r="O1736" s="46">
        <f>Shiller!B1737/Shiller!C1737</f>
        <v>50.835825883532458</v>
      </c>
      <c r="P1736" s="44">
        <f t="shared" si="189"/>
        <v>2.3834540714580577E-2</v>
      </c>
      <c r="Q1736" s="161">
        <f t="shared" si="190"/>
        <v>6.5845725844764589</v>
      </c>
      <c r="R1736" s="43">
        <f>SS!I809</f>
        <v>4</v>
      </c>
      <c r="S1736" s="43">
        <f t="shared" si="191"/>
        <v>4</v>
      </c>
      <c r="T1736" s="46">
        <f t="shared" si="187"/>
        <v>2.0992111000747795</v>
      </c>
      <c r="U1736" s="43"/>
      <c r="V1736" s="43"/>
    </row>
    <row r="1737" spans="1:22" ht="15.75" x14ac:dyDescent="0.25">
      <c r="A1737" s="43">
        <f t="shared" si="183"/>
        <v>2015</v>
      </c>
      <c r="B1737" s="43">
        <f t="shared" si="184"/>
        <v>2</v>
      </c>
      <c r="C1737" s="46">
        <f>Shiller!B1738</f>
        <v>2082.1999999999998</v>
      </c>
      <c r="D1737" s="44">
        <f>Shiller!C1738/12</f>
        <v>3.3627777777777776</v>
      </c>
      <c r="E1737" s="47">
        <f t="shared" ref="E1737:E1741" si="193">D1737/C1737</f>
        <v>1.6150118998068284E-3</v>
      </c>
      <c r="F1737" s="46">
        <f>Shiller!E1738</f>
        <v>234.72200000000001</v>
      </c>
      <c r="G1737" s="44">
        <f t="shared" si="192"/>
        <v>0.99464340595716261</v>
      </c>
      <c r="H1737" s="44">
        <f>'x calcs'!J809</f>
        <v>4.2006186544457078</v>
      </c>
      <c r="I1737" s="43">
        <f t="shared" si="185"/>
        <v>2.1118126568615909</v>
      </c>
      <c r="J1737" s="43">
        <f t="shared" si="186"/>
        <v>0.9959775503163153</v>
      </c>
      <c r="K1737" s="43">
        <f>PCE!B689</f>
        <v>12042.7</v>
      </c>
      <c r="L1737" s="43">
        <f>y!B701</f>
        <v>15095.8</v>
      </c>
      <c r="M1737" s="43">
        <v>1</v>
      </c>
      <c r="N1737" s="48">
        <f t="shared" si="188"/>
        <v>0.79775169252374845</v>
      </c>
      <c r="O1737" s="46">
        <f>Shiller!B1738/Shiller!C1738</f>
        <v>51.599207004791012</v>
      </c>
      <c r="P1737" s="44">
        <f t="shared" si="189"/>
        <v>-5.3565940428373926E-3</v>
      </c>
      <c r="Q1737" s="161">
        <f t="shared" si="190"/>
        <v>6.1640361879742516</v>
      </c>
      <c r="R1737" s="43">
        <f>SS!I810</f>
        <v>4</v>
      </c>
      <c r="S1737" s="43">
        <f t="shared" si="191"/>
        <v>4</v>
      </c>
      <c r="T1737" s="46">
        <f t="shared" si="187"/>
        <v>2.0992111000747795</v>
      </c>
      <c r="U1737" s="43"/>
      <c r="V1737" s="43"/>
    </row>
    <row r="1738" spans="1:22" ht="15.75" x14ac:dyDescent="0.25">
      <c r="A1738" s="43">
        <f t="shared" ref="A1738:A1747" si="194">IF(B1738=1,A1737+1,A1737)</f>
        <v>2015</v>
      </c>
      <c r="B1738" s="43">
        <f t="shared" ref="B1738:B1747" si="195">IF(B1737=12,1,B1737+1)</f>
        <v>3</v>
      </c>
      <c r="C1738" s="46">
        <f>Shiller!B1739</f>
        <v>2079.9899999999998</v>
      </c>
      <c r="D1738" s="44">
        <f>Shiller!C1739/12</f>
        <v>3.4008333333333334</v>
      </c>
      <c r="E1738" s="47">
        <f t="shared" si="193"/>
        <v>1.6350238863327871E-3</v>
      </c>
      <c r="F1738" s="46">
        <f>Shiller!E1739</f>
        <v>236.119</v>
      </c>
      <c r="G1738" s="44">
        <f t="shared" si="192"/>
        <v>1.0067408439787175</v>
      </c>
      <c r="H1738" s="44">
        <f>'x calcs'!J810</f>
        <v>4.1949826500044054</v>
      </c>
      <c r="I1738" s="43">
        <f t="shared" si="185"/>
        <v>2.0999073941370026</v>
      </c>
      <c r="J1738" s="43">
        <f t="shared" si="186"/>
        <v>1.0080912144900269</v>
      </c>
      <c r="K1738" s="43">
        <f>PCE!B690</f>
        <v>12105</v>
      </c>
      <c r="L1738" s="43">
        <f>y!B702</f>
        <v>15095.6</v>
      </c>
      <c r="M1738" s="43">
        <v>1</v>
      </c>
      <c r="N1738" s="48">
        <f t="shared" si="188"/>
        <v>0.80188929224409755</v>
      </c>
      <c r="O1738" s="46">
        <f>Shiller!B1739/Shiller!C1739</f>
        <v>50.967654986522902</v>
      </c>
      <c r="P1738" s="44">
        <f t="shared" si="189"/>
        <v>6.7408439787175478E-3</v>
      </c>
      <c r="Q1738" s="161">
        <f t="shared" si="190"/>
        <v>7.2254984435915715</v>
      </c>
      <c r="R1738" s="43">
        <f>SS!I811</f>
        <v>4</v>
      </c>
      <c r="S1738" s="43">
        <f t="shared" si="191"/>
        <v>4</v>
      </c>
      <c r="T1738" s="46">
        <f t="shared" si="187"/>
        <v>2.0992111000747795</v>
      </c>
      <c r="U1738" s="43"/>
      <c r="V1738" s="43"/>
    </row>
    <row r="1739" spans="1:22" ht="15.75" x14ac:dyDescent="0.25">
      <c r="A1739" s="43">
        <f t="shared" si="194"/>
        <v>2015</v>
      </c>
      <c r="B1739" s="43">
        <f t="shared" si="195"/>
        <v>4</v>
      </c>
      <c r="C1739" s="46">
        <f>Shiller!B1740</f>
        <v>2094.86</v>
      </c>
      <c r="D1739" s="44">
        <f>Shiller!C1740/12</f>
        <v>3.4266666666666672</v>
      </c>
      <c r="E1739" s="47">
        <f t="shared" si="193"/>
        <v>1.6357497239274544E-3</v>
      </c>
      <c r="F1739" s="46">
        <f>Shiller!E1740</f>
        <v>236.59899999999999</v>
      </c>
      <c r="G1739" s="44">
        <f t="shared" si="192"/>
        <v>1.0046763087435875</v>
      </c>
      <c r="H1739" s="44">
        <f>'x calcs'!J811</f>
        <v>4.1893542074364065</v>
      </c>
      <c r="I1739" s="43">
        <f t="shared" si="185"/>
        <v>2.1134647965236577</v>
      </c>
      <c r="J1739" s="43">
        <f t="shared" si="186"/>
        <v>1.004304872320483</v>
      </c>
      <c r="K1739" s="43">
        <f>PCE!B691</f>
        <v>12137.5</v>
      </c>
      <c r="L1739" s="43">
        <f>y!B703</f>
        <v>15158.1</v>
      </c>
      <c r="M1739" s="43">
        <v>1</v>
      </c>
      <c r="N1739" s="48">
        <f t="shared" si="188"/>
        <v>0.8007270040440424</v>
      </c>
      <c r="O1739" s="46">
        <f>Shiller!B1740/Shiller!C1740</f>
        <v>50.945038910505836</v>
      </c>
      <c r="P1739" s="44">
        <f t="shared" si="189"/>
        <v>4.6763087435874873E-3</v>
      </c>
      <c r="Q1739" s="161">
        <f t="shared" si="190"/>
        <v>6.9860814464004584</v>
      </c>
      <c r="R1739" s="43">
        <f>SS!I812</f>
        <v>4</v>
      </c>
      <c r="S1739" s="43">
        <f t="shared" si="191"/>
        <v>4</v>
      </c>
      <c r="T1739" s="46">
        <f t="shared" si="187"/>
        <v>2.0992111000747795</v>
      </c>
      <c r="U1739" s="43"/>
      <c r="V1739" s="43"/>
    </row>
    <row r="1740" spans="1:22" ht="15.75" x14ac:dyDescent="0.25">
      <c r="A1740" s="43">
        <f t="shared" si="194"/>
        <v>2015</v>
      </c>
      <c r="B1740" s="43">
        <f t="shared" si="195"/>
        <v>5</v>
      </c>
      <c r="C1740" s="46">
        <f>Shiller!B1741</f>
        <v>2111.94</v>
      </c>
      <c r="D1740" s="44">
        <f>Shiller!C1741/12</f>
        <v>3.4525000000000001</v>
      </c>
      <c r="E1740" s="47">
        <f t="shared" si="193"/>
        <v>1.6347528812371563E-3</v>
      </c>
      <c r="F1740" s="46">
        <f>Shiller!E1741</f>
        <v>237.80500000000001</v>
      </c>
      <c r="G1740" s="44">
        <f t="shared" si="192"/>
        <v>0.99217526474312445</v>
      </c>
      <c r="H1740" s="44">
        <f>'x calcs'!J812</f>
        <v>4.1909061438697313</v>
      </c>
      <c r="I1740" s="43">
        <f t="shared" si="185"/>
        <v>2.1191058931690838</v>
      </c>
      <c r="J1740" s="43">
        <f t="shared" si="186"/>
        <v>0.9918084572183864</v>
      </c>
      <c r="K1740" s="43">
        <f>PCE!B692</f>
        <v>12236.2</v>
      </c>
      <c r="L1740" s="43">
        <f>y!B704</f>
        <v>15223.1</v>
      </c>
      <c r="M1740" s="43">
        <v>1</v>
      </c>
      <c r="N1740" s="48">
        <f t="shared" si="188"/>
        <v>0.80379160617745404</v>
      </c>
      <c r="O1740" s="46">
        <f>Shiller!B1741/Shiller!C1741</f>
        <v>50.976104272266475</v>
      </c>
      <c r="P1740" s="44">
        <f t="shared" si="189"/>
        <v>-7.8247352568755479E-3</v>
      </c>
      <c r="Q1740" s="161">
        <f t="shared" si="190"/>
        <v>7.6257429483559163</v>
      </c>
      <c r="R1740" s="43">
        <f>SS!I813</f>
        <v>4</v>
      </c>
      <c r="S1740" s="43"/>
      <c r="T1740" s="43"/>
      <c r="U1740" s="43"/>
      <c r="V1740" s="43"/>
    </row>
    <row r="1741" spans="1:22" ht="15.75" x14ac:dyDescent="0.25">
      <c r="A1741" s="43">
        <f t="shared" si="194"/>
        <v>2015</v>
      </c>
      <c r="B1741" s="43">
        <f t="shared" si="195"/>
        <v>6</v>
      </c>
      <c r="C1741" s="46">
        <f>Shiller!B1742</f>
        <v>2099.29</v>
      </c>
      <c r="D1741" s="44">
        <f>Shiller!C1742/12</f>
        <v>3.4783333333333335</v>
      </c>
      <c r="E1741" s="47">
        <f t="shared" si="193"/>
        <v>1.6569093995271419E-3</v>
      </c>
      <c r="F1741" s="46">
        <f>Shiller!E1742</f>
        <v>238.63800000000001</v>
      </c>
      <c r="G1741" s="44"/>
      <c r="H1741" s="44">
        <f>'x calcs'!J813</f>
        <v>4.1924586552142653</v>
      </c>
      <c r="I1741" s="43">
        <f t="shared" si="185"/>
        <v>2.098282932121915</v>
      </c>
      <c r="J1741" s="43"/>
      <c r="K1741" s="43">
        <f>PCE!B693</f>
        <v>12268</v>
      </c>
      <c r="L1741" s="43">
        <f>y!B705</f>
        <v>15282.5</v>
      </c>
      <c r="M1741" s="43">
        <v>1</v>
      </c>
      <c r="N1741" s="48">
        <f t="shared" si="188"/>
        <v>0.8027482414526419</v>
      </c>
      <c r="O1741" s="46">
        <f>Shiller!B1742/Shiller!C1742</f>
        <v>50.294441782462862</v>
      </c>
      <c r="P1741" s="44"/>
      <c r="Q1741" s="43"/>
      <c r="R1741" s="43"/>
      <c r="S1741" s="43"/>
      <c r="T1741" s="43"/>
      <c r="U1741" s="43"/>
      <c r="V1741" s="43"/>
    </row>
    <row r="1742" spans="1:22" ht="15.75" x14ac:dyDescent="0.25">
      <c r="A1742" s="43">
        <f t="shared" si="194"/>
        <v>2015</v>
      </c>
      <c r="B1742" s="43">
        <f t="shared" si="195"/>
        <v>7</v>
      </c>
      <c r="C1742" s="46"/>
      <c r="D1742" s="46"/>
      <c r="E1742" s="48"/>
      <c r="F1742" s="43"/>
      <c r="G1742" s="43"/>
      <c r="H1742" s="43"/>
      <c r="I1742" s="43"/>
      <c r="J1742" s="43"/>
      <c r="K1742" s="43">
        <f>PCE!B694</f>
        <v>12305.4</v>
      </c>
      <c r="L1742" s="43">
        <f>y!B706</f>
        <v>15349.6</v>
      </c>
      <c r="M1742" s="43">
        <v>1</v>
      </c>
      <c r="N1742" s="48">
        <f t="shared" si="188"/>
        <v>0.80167561369677387</v>
      </c>
      <c r="O1742" s="46"/>
      <c r="P1742" s="44"/>
      <c r="Q1742" s="43"/>
      <c r="R1742" s="43"/>
      <c r="S1742" s="43"/>
      <c r="T1742" s="43"/>
      <c r="U1742" s="43"/>
      <c r="V1742" s="43"/>
    </row>
    <row r="1743" spans="1:22" ht="15.75" x14ac:dyDescent="0.25">
      <c r="A1743" s="43">
        <f t="shared" si="194"/>
        <v>2015</v>
      </c>
      <c r="B1743" s="43">
        <f t="shared" si="195"/>
        <v>8</v>
      </c>
      <c r="C1743" s="46"/>
      <c r="D1743" s="46"/>
      <c r="E1743" s="48"/>
      <c r="F1743" s="43"/>
      <c r="G1743" s="43"/>
      <c r="H1743" s="43"/>
      <c r="I1743" s="43"/>
      <c r="J1743" s="43"/>
      <c r="K1743" s="43"/>
      <c r="L1743" s="43"/>
      <c r="M1743" s="43"/>
      <c r="N1743" s="48"/>
      <c r="O1743" s="43"/>
      <c r="P1743" s="43"/>
      <c r="Q1743" s="43"/>
      <c r="R1743" s="43"/>
      <c r="S1743" s="43"/>
      <c r="T1743" s="43"/>
      <c r="U1743" s="43"/>
      <c r="V1743" s="43"/>
    </row>
    <row r="1744" spans="1:22" ht="15.75" x14ac:dyDescent="0.25">
      <c r="A1744" s="43">
        <f t="shared" si="194"/>
        <v>2015</v>
      </c>
      <c r="B1744" s="43">
        <f t="shared" si="195"/>
        <v>9</v>
      </c>
      <c r="C1744" s="46"/>
      <c r="D1744" s="46"/>
      <c r="E1744" s="48"/>
      <c r="F1744" s="43"/>
      <c r="G1744" s="43"/>
      <c r="H1744" s="43"/>
      <c r="I1744" s="43"/>
      <c r="J1744" s="43"/>
      <c r="K1744" s="43"/>
      <c r="L1744" s="43"/>
      <c r="M1744" s="43"/>
      <c r="N1744" s="48"/>
      <c r="O1744" s="43"/>
      <c r="P1744" s="43"/>
      <c r="Q1744" s="43"/>
      <c r="R1744" s="43"/>
      <c r="S1744" s="43"/>
      <c r="T1744" s="43"/>
      <c r="U1744" s="43"/>
      <c r="V1744" s="43"/>
    </row>
    <row r="1745" spans="1:14" ht="15.75" x14ac:dyDescent="0.25">
      <c r="A1745" s="43">
        <f t="shared" si="194"/>
        <v>2015</v>
      </c>
      <c r="B1745" s="43">
        <f t="shared" si="195"/>
        <v>10</v>
      </c>
      <c r="C1745" s="46"/>
      <c r="D1745" s="46"/>
      <c r="E1745" s="48"/>
      <c r="F1745" s="43"/>
      <c r="G1745" s="43"/>
      <c r="K1745" s="43"/>
      <c r="L1745" s="43"/>
      <c r="M1745" s="43"/>
      <c r="N1745" s="48"/>
    </row>
    <row r="1746" spans="1:14" ht="15.75" x14ac:dyDescent="0.25">
      <c r="A1746" s="43">
        <f t="shared" si="194"/>
        <v>2015</v>
      </c>
      <c r="B1746" s="43">
        <f t="shared" si="195"/>
        <v>11</v>
      </c>
      <c r="C1746" s="46"/>
      <c r="D1746" s="46"/>
      <c r="E1746" s="48"/>
      <c r="F1746" s="43"/>
      <c r="G1746" s="43"/>
    </row>
    <row r="1747" spans="1:14" ht="15.75" x14ac:dyDescent="0.25">
      <c r="A1747" s="43">
        <f t="shared" si="194"/>
        <v>2015</v>
      </c>
      <c r="B1747" s="43">
        <f t="shared" si="195"/>
        <v>12</v>
      </c>
      <c r="C1747" s="46"/>
      <c r="D1747" s="46"/>
      <c r="E1747" s="48"/>
      <c r="F1747" s="43"/>
      <c r="G1747" s="43"/>
    </row>
    <row r="1748" spans="1:14" ht="15.75" x14ac:dyDescent="0.25">
      <c r="A1748" s="43"/>
      <c r="B1748" s="43"/>
      <c r="C1748" s="43"/>
      <c r="D1748" s="43"/>
      <c r="E1748" s="43"/>
      <c r="F1748" s="43"/>
      <c r="G1748" s="43"/>
    </row>
    <row r="1749" spans="1:14" ht="15.75" x14ac:dyDescent="0.25">
      <c r="A1749" s="43"/>
      <c r="B1749" s="43"/>
      <c r="C1749" s="43"/>
      <c r="D1749" s="43"/>
      <c r="E1749" s="43"/>
      <c r="F1749" s="43"/>
      <c r="G1749" s="43"/>
    </row>
  </sheetData>
  <mergeCells count="2">
    <mergeCell ref="X1067:Y1067"/>
    <mergeCell ref="Z1067:AA1067"/>
  </mergeCells>
  <pageMargins left="0.7" right="0.7" top="0.75" bottom="0.75" header="0.3" footer="0.3"/>
  <pageSetup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A80"/>
  <sheetViews>
    <sheetView topLeftCell="B8" workbookViewId="0">
      <selection activeCell="B79" sqref="B79"/>
    </sheetView>
  </sheetViews>
  <sheetFormatPr defaultColWidth="9.140625" defaultRowHeight="15" x14ac:dyDescent="0.25"/>
  <cols>
    <col min="1" max="1" width="13" style="120" customWidth="1"/>
    <col min="2" max="2" width="22.140625" style="120" bestFit="1" customWidth="1"/>
    <col min="3" max="3" width="22.42578125" style="120" bestFit="1" customWidth="1"/>
    <col min="4" max="4" width="18.5703125" style="120" bestFit="1" customWidth="1"/>
    <col min="5" max="5" width="18.85546875" style="120" bestFit="1" customWidth="1"/>
    <col min="6" max="6" width="22.28515625" style="120" bestFit="1" customWidth="1"/>
    <col min="7" max="7" width="22.5703125" style="120" bestFit="1" customWidth="1"/>
    <col min="8" max="8" width="21" style="120" bestFit="1" customWidth="1"/>
    <col min="9" max="9" width="21.42578125" style="120" bestFit="1" customWidth="1"/>
    <col min="10" max="10" width="41.85546875" style="120" bestFit="1" customWidth="1"/>
    <col min="11" max="11" width="42.28515625" style="120" bestFit="1" customWidth="1"/>
    <col min="12" max="12" width="37.42578125" style="120" bestFit="1" customWidth="1"/>
    <col min="13" max="13" width="37.7109375" style="120" bestFit="1" customWidth="1"/>
    <col min="14" max="14" width="43" style="120" bestFit="1" customWidth="1"/>
    <col min="15" max="15" width="43.28515625" style="120" bestFit="1" customWidth="1"/>
    <col min="16" max="16" width="41.7109375" style="120" bestFit="1" customWidth="1"/>
    <col min="17" max="17" width="42.140625" style="120" bestFit="1" customWidth="1"/>
    <col min="18" max="18" width="35.42578125" style="120" bestFit="1" customWidth="1"/>
    <col min="19" max="19" width="35.7109375" style="120" bestFit="1" customWidth="1"/>
    <col min="20" max="20" width="23.140625" style="120" bestFit="1" customWidth="1"/>
    <col min="21" max="21" width="23.42578125" style="120" bestFit="1" customWidth="1"/>
    <col min="22" max="22" width="19.5703125" style="120" bestFit="1" customWidth="1"/>
    <col min="23" max="23" width="19.85546875" style="120" bestFit="1" customWidth="1"/>
    <col min="24" max="24" width="23.28515625" style="120" bestFit="1" customWidth="1"/>
    <col min="25" max="25" width="23.5703125" style="120" bestFit="1" customWidth="1"/>
    <col min="26" max="26" width="25.7109375" style="120" bestFit="1" customWidth="1"/>
    <col min="27" max="27" width="26" style="120" bestFit="1" customWidth="1"/>
    <col min="28" max="28" width="22.140625" style="120" bestFit="1" customWidth="1"/>
    <col min="29" max="29" width="22.42578125" style="120" bestFit="1" customWidth="1"/>
    <col min="30" max="30" width="23.85546875" style="120" bestFit="1" customWidth="1"/>
    <col min="31" max="31" width="24.140625" style="120" bestFit="1" customWidth="1"/>
    <col min="32" max="32" width="21.42578125" style="120" bestFit="1" customWidth="1"/>
    <col min="33" max="33" width="21.7109375" style="120" bestFit="1" customWidth="1"/>
    <col min="34" max="34" width="22.42578125" style="120" bestFit="1" customWidth="1"/>
    <col min="35" max="35" width="22.7109375" style="120" bestFit="1" customWidth="1"/>
    <col min="36" max="36" width="30.7109375" style="120" bestFit="1" customWidth="1"/>
    <col min="37" max="37" width="31" style="120" bestFit="1" customWidth="1"/>
    <col min="38" max="38" width="41.7109375" style="120" bestFit="1" customWidth="1"/>
    <col min="39" max="39" width="42.140625" style="120" bestFit="1" customWidth="1"/>
    <col min="40" max="40" width="43" style="120" bestFit="1" customWidth="1"/>
    <col min="41" max="41" width="43.28515625" style="120" bestFit="1" customWidth="1"/>
    <col min="42" max="42" width="38.5703125" style="120" bestFit="1" customWidth="1"/>
    <col min="43" max="43" width="38.85546875" style="120" bestFit="1" customWidth="1"/>
    <col min="44" max="44" width="44" style="120" bestFit="1" customWidth="1"/>
    <col min="45" max="45" width="44.28515625" style="120" bestFit="1" customWidth="1"/>
    <col min="46" max="46" width="42.85546875" style="120" bestFit="1" customWidth="1"/>
    <col min="47" max="47" width="43.140625" style="120" bestFit="1" customWidth="1"/>
    <col min="48" max="48" width="52.140625" style="120" bestFit="1" customWidth="1"/>
    <col min="49" max="49" width="52.42578125" style="120" bestFit="1" customWidth="1"/>
    <col min="50" max="50" width="29" style="120" bestFit="1" customWidth="1"/>
    <col min="51" max="51" width="29.28515625" style="120" bestFit="1" customWidth="1"/>
    <col min="52" max="52" width="36.42578125" style="120" bestFit="1" customWidth="1"/>
    <col min="53" max="53" width="36.7109375" style="120" bestFit="1" customWidth="1"/>
    <col min="54" max="16384" width="9.140625" style="120"/>
  </cols>
  <sheetData>
    <row r="3" spans="1:53" x14ac:dyDescent="0.25">
      <c r="A3" s="152" t="s">
        <v>43</v>
      </c>
      <c r="B3" s="120" t="s">
        <v>3364</v>
      </c>
      <c r="C3" s="120" t="s">
        <v>3363</v>
      </c>
      <c r="D3" s="120" t="s">
        <v>3362</v>
      </c>
      <c r="E3" s="120" t="s">
        <v>3361</v>
      </c>
      <c r="F3" s="120" t="s">
        <v>3360</v>
      </c>
      <c r="G3" s="120" t="s">
        <v>3359</v>
      </c>
      <c r="H3" s="120" t="s">
        <v>3358</v>
      </c>
      <c r="I3" s="120" t="s">
        <v>3357</v>
      </c>
      <c r="J3" s="120" t="s">
        <v>3356</v>
      </c>
      <c r="K3" s="120" t="s">
        <v>3355</v>
      </c>
      <c r="L3" s="120" t="s">
        <v>3354</v>
      </c>
      <c r="M3" s="120" t="s">
        <v>3353</v>
      </c>
      <c r="N3" s="120" t="s">
        <v>3352</v>
      </c>
      <c r="O3" s="120" t="s">
        <v>3351</v>
      </c>
      <c r="P3" s="120" t="s">
        <v>3350</v>
      </c>
      <c r="Q3" s="120" t="s">
        <v>3349</v>
      </c>
      <c r="R3" s="120" t="s">
        <v>3348</v>
      </c>
      <c r="S3" s="120" t="s">
        <v>3347</v>
      </c>
      <c r="T3" s="120" t="s">
        <v>3346</v>
      </c>
      <c r="U3" s="120" t="s">
        <v>3345</v>
      </c>
      <c r="V3" s="120" t="s">
        <v>3344</v>
      </c>
      <c r="W3" s="120" t="s">
        <v>3343</v>
      </c>
      <c r="X3" s="120" t="s">
        <v>3342</v>
      </c>
      <c r="Y3" s="120" t="s">
        <v>3341</v>
      </c>
      <c r="Z3" s="120" t="s">
        <v>3340</v>
      </c>
      <c r="AA3" s="120" t="s">
        <v>3339</v>
      </c>
      <c r="AB3" s="120" t="s">
        <v>3338</v>
      </c>
      <c r="AC3" s="120" t="s">
        <v>3337</v>
      </c>
      <c r="AD3" s="120" t="s">
        <v>3336</v>
      </c>
      <c r="AE3" s="120" t="s">
        <v>3335</v>
      </c>
      <c r="AF3" s="120" t="s">
        <v>3334</v>
      </c>
      <c r="AG3" s="120" t="s">
        <v>3333</v>
      </c>
      <c r="AH3" s="120" t="s">
        <v>3332</v>
      </c>
      <c r="AI3" s="120" t="s">
        <v>3331</v>
      </c>
      <c r="AJ3" s="120" t="s">
        <v>3330</v>
      </c>
      <c r="AK3" s="120" t="s">
        <v>3329</v>
      </c>
      <c r="AL3" s="120" t="s">
        <v>3328</v>
      </c>
      <c r="AM3" s="120" t="s">
        <v>3327</v>
      </c>
      <c r="AN3" s="120" t="s">
        <v>3326</v>
      </c>
      <c r="AO3" s="120" t="s">
        <v>3325</v>
      </c>
      <c r="AP3" s="120" t="s">
        <v>3324</v>
      </c>
      <c r="AQ3" s="120" t="s">
        <v>3323</v>
      </c>
      <c r="AR3" s="120" t="s">
        <v>3322</v>
      </c>
      <c r="AS3" s="120" t="s">
        <v>3321</v>
      </c>
      <c r="AT3" s="120" t="s">
        <v>3320</v>
      </c>
      <c r="AU3" s="120" t="s">
        <v>3319</v>
      </c>
      <c r="AV3" s="120" t="s">
        <v>3318</v>
      </c>
      <c r="AW3" s="120" t="s">
        <v>3317</v>
      </c>
      <c r="AX3" s="120" t="s">
        <v>3316</v>
      </c>
      <c r="AY3" s="120" t="s">
        <v>3315</v>
      </c>
      <c r="AZ3" s="120" t="s">
        <v>3314</v>
      </c>
      <c r="BA3" s="120" t="s">
        <v>3313</v>
      </c>
    </row>
    <row r="4" spans="1:53" x14ac:dyDescent="0.25">
      <c r="A4" s="151" t="s">
        <v>194</v>
      </c>
      <c r="B4" s="150">
        <v>5478</v>
      </c>
      <c r="C4" s="150">
        <v>2061</v>
      </c>
      <c r="D4" s="150">
        <v>2621</v>
      </c>
      <c r="E4" s="150">
        <v>2427</v>
      </c>
      <c r="F4" s="150">
        <v>2189</v>
      </c>
      <c r="G4" s="150">
        <v>1328</v>
      </c>
      <c r="H4" s="150">
        <v>9327</v>
      </c>
      <c r="I4" s="150">
        <v>5030</v>
      </c>
      <c r="J4" s="150">
        <v>11282</v>
      </c>
      <c r="K4" s="150">
        <v>8131</v>
      </c>
      <c r="L4" s="150">
        <v>6116</v>
      </c>
      <c r="M4" s="150">
        <v>9230</v>
      </c>
      <c r="N4" s="150">
        <v>1765</v>
      </c>
      <c r="O4" s="150">
        <v>815</v>
      </c>
      <c r="P4" s="150">
        <v>9221</v>
      </c>
      <c r="Q4" s="150">
        <v>6028</v>
      </c>
      <c r="R4" s="150">
        <v>3729</v>
      </c>
      <c r="S4" s="150">
        <v>4811</v>
      </c>
      <c r="T4" s="150">
        <v>5462</v>
      </c>
      <c r="U4" s="150">
        <v>2114</v>
      </c>
      <c r="V4" s="150">
        <v>2641</v>
      </c>
      <c r="W4" s="150">
        <v>2427</v>
      </c>
      <c r="X4" s="150">
        <v>2195</v>
      </c>
      <c r="Y4" s="150">
        <v>1331</v>
      </c>
      <c r="Z4" s="150">
        <v>1869</v>
      </c>
      <c r="AA4" s="150">
        <v>1679</v>
      </c>
      <c r="AB4" s="150">
        <v>9311</v>
      </c>
      <c r="AC4" s="150">
        <v>4984</v>
      </c>
      <c r="AD4" s="150">
        <v>1811</v>
      </c>
      <c r="AE4" s="150">
        <v>1495</v>
      </c>
      <c r="AF4" s="150">
        <v>1418</v>
      </c>
      <c r="AG4" s="150">
        <v>1585</v>
      </c>
      <c r="AH4" s="150">
        <v>2782</v>
      </c>
      <c r="AI4" s="150">
        <v>3193</v>
      </c>
      <c r="AJ4" s="150">
        <v>1888</v>
      </c>
      <c r="AK4" s="150">
        <v>2561</v>
      </c>
      <c r="AL4" s="150">
        <v>896</v>
      </c>
      <c r="AM4" s="150">
        <v>635</v>
      </c>
      <c r="AN4" s="150">
        <v>11325</v>
      </c>
      <c r="AO4" s="150">
        <v>8156</v>
      </c>
      <c r="AP4" s="150">
        <v>6143</v>
      </c>
      <c r="AQ4" s="150">
        <v>9232</v>
      </c>
      <c r="AR4" s="150">
        <v>1805</v>
      </c>
      <c r="AS4" s="150">
        <v>816</v>
      </c>
      <c r="AT4" s="150">
        <v>9260</v>
      </c>
      <c r="AU4" s="150">
        <v>6023</v>
      </c>
      <c r="AV4" s="150">
        <v>2208</v>
      </c>
      <c r="AW4" s="150">
        <v>2540</v>
      </c>
      <c r="AX4" s="150">
        <v>436</v>
      </c>
      <c r="AY4" s="150">
        <v>659</v>
      </c>
      <c r="AZ4" s="150">
        <v>3695</v>
      </c>
      <c r="BA4" s="150">
        <v>4799</v>
      </c>
    </row>
    <row r="5" spans="1:53" x14ac:dyDescent="0.25">
      <c r="A5" s="151" t="s">
        <v>196</v>
      </c>
      <c r="B5" s="150">
        <v>5098</v>
      </c>
      <c r="C5" s="150">
        <v>1411</v>
      </c>
      <c r="D5" s="150">
        <v>2653</v>
      </c>
      <c r="E5" s="150">
        <v>1722</v>
      </c>
      <c r="F5" s="150">
        <v>1887</v>
      </c>
      <c r="G5" s="150">
        <v>1112</v>
      </c>
      <c r="H5" s="150">
        <v>8374</v>
      </c>
      <c r="I5" s="150">
        <v>4034</v>
      </c>
      <c r="J5" s="150">
        <v>11467</v>
      </c>
      <c r="K5" s="150">
        <v>7024</v>
      </c>
      <c r="L5" s="150">
        <v>5743</v>
      </c>
      <c r="M5" s="150">
        <v>8424</v>
      </c>
      <c r="N5" s="150">
        <v>1501</v>
      </c>
      <c r="O5" s="150">
        <v>630</v>
      </c>
      <c r="P5" s="150">
        <v>8220</v>
      </c>
      <c r="Q5" s="150">
        <v>4100</v>
      </c>
      <c r="R5" s="150">
        <v>3356</v>
      </c>
      <c r="S5" s="150">
        <v>4342</v>
      </c>
      <c r="T5" s="150">
        <v>5098</v>
      </c>
      <c r="U5" s="150">
        <v>1397</v>
      </c>
      <c r="V5" s="150">
        <v>2666</v>
      </c>
      <c r="W5" s="150">
        <v>1723</v>
      </c>
      <c r="X5" s="150">
        <v>1891</v>
      </c>
      <c r="Y5" s="150">
        <v>1119</v>
      </c>
      <c r="Z5" s="150">
        <v>1910</v>
      </c>
      <c r="AA5" s="150">
        <v>1281</v>
      </c>
      <c r="AB5" s="150">
        <v>8381</v>
      </c>
      <c r="AC5" s="150">
        <v>4098</v>
      </c>
      <c r="AD5" s="150">
        <v>1716</v>
      </c>
      <c r="AE5" s="150">
        <v>1116</v>
      </c>
      <c r="AF5" s="150">
        <v>1017</v>
      </c>
      <c r="AG5" s="150">
        <v>961</v>
      </c>
      <c r="AH5" s="150">
        <v>2564</v>
      </c>
      <c r="AI5" s="150">
        <v>2642</v>
      </c>
      <c r="AJ5" s="150">
        <v>1671</v>
      </c>
      <c r="AK5" s="150">
        <v>2117</v>
      </c>
      <c r="AL5" s="150">
        <v>893</v>
      </c>
      <c r="AM5" s="150">
        <v>526</v>
      </c>
      <c r="AN5" s="150">
        <v>11445</v>
      </c>
      <c r="AO5" s="150">
        <v>7017</v>
      </c>
      <c r="AP5" s="150">
        <v>5751</v>
      </c>
      <c r="AQ5" s="150">
        <v>8423</v>
      </c>
      <c r="AR5" s="150">
        <v>1494</v>
      </c>
      <c r="AS5" s="150">
        <v>639</v>
      </c>
      <c r="AT5" s="150">
        <v>8221</v>
      </c>
      <c r="AU5" s="150">
        <v>4093</v>
      </c>
      <c r="AV5" s="150">
        <v>2284</v>
      </c>
      <c r="AW5" s="150">
        <v>1672</v>
      </c>
      <c r="AX5" s="150">
        <v>529</v>
      </c>
      <c r="AY5" s="150">
        <v>544</v>
      </c>
      <c r="AZ5" s="150">
        <v>3285</v>
      </c>
      <c r="BA5" s="150">
        <v>4354</v>
      </c>
    </row>
    <row r="6" spans="1:53" x14ac:dyDescent="0.25">
      <c r="A6" s="151" t="s">
        <v>198</v>
      </c>
      <c r="B6" s="150">
        <v>5349</v>
      </c>
      <c r="C6" s="150">
        <v>1294</v>
      </c>
      <c r="D6" s="150">
        <v>2513</v>
      </c>
      <c r="E6" s="150">
        <v>1483</v>
      </c>
      <c r="F6" s="150">
        <v>1621</v>
      </c>
      <c r="G6" s="150">
        <v>952</v>
      </c>
      <c r="H6" s="150">
        <v>8177</v>
      </c>
      <c r="I6" s="150">
        <v>4026</v>
      </c>
      <c r="J6" s="150">
        <v>10892</v>
      </c>
      <c r="K6" s="150">
        <v>8247</v>
      </c>
      <c r="L6" s="150">
        <v>5697</v>
      </c>
      <c r="M6" s="150">
        <v>7085</v>
      </c>
      <c r="N6" s="150">
        <v>1604</v>
      </c>
      <c r="O6" s="150">
        <v>565</v>
      </c>
      <c r="P6" s="150">
        <v>8190</v>
      </c>
      <c r="Q6" s="150">
        <v>4154</v>
      </c>
      <c r="R6" s="150">
        <v>3063</v>
      </c>
      <c r="S6" s="150">
        <v>3573</v>
      </c>
      <c r="T6" s="150">
        <v>5357</v>
      </c>
      <c r="U6" s="150">
        <v>1300</v>
      </c>
      <c r="V6" s="150">
        <v>2494</v>
      </c>
      <c r="W6" s="150">
        <v>1486</v>
      </c>
      <c r="X6" s="150">
        <v>1624</v>
      </c>
      <c r="Y6" s="150">
        <v>951</v>
      </c>
      <c r="Z6" s="150">
        <v>1792</v>
      </c>
      <c r="AA6" s="150">
        <v>1166</v>
      </c>
      <c r="AB6" s="150">
        <v>8170</v>
      </c>
      <c r="AC6" s="150">
        <v>4025</v>
      </c>
      <c r="AD6" s="150">
        <v>1657</v>
      </c>
      <c r="AE6" s="150">
        <v>1070</v>
      </c>
      <c r="AF6" s="150">
        <v>941</v>
      </c>
      <c r="AG6" s="150">
        <v>888</v>
      </c>
      <c r="AH6" s="150">
        <v>2543</v>
      </c>
      <c r="AI6" s="150">
        <v>2599</v>
      </c>
      <c r="AJ6" s="150">
        <v>1547</v>
      </c>
      <c r="AK6" s="150">
        <v>1980</v>
      </c>
      <c r="AL6" s="150">
        <v>994</v>
      </c>
      <c r="AM6" s="150">
        <v>621</v>
      </c>
      <c r="AN6" s="150">
        <v>10915</v>
      </c>
      <c r="AO6" s="150">
        <v>8250</v>
      </c>
      <c r="AP6" s="150">
        <v>5715</v>
      </c>
      <c r="AQ6" s="150">
        <v>7091</v>
      </c>
      <c r="AR6" s="150">
        <v>1609</v>
      </c>
      <c r="AS6" s="150">
        <v>564</v>
      </c>
      <c r="AT6" s="150">
        <v>8174</v>
      </c>
      <c r="AU6" s="150">
        <v>4148</v>
      </c>
      <c r="AV6" s="150">
        <v>2350</v>
      </c>
      <c r="AW6" s="150">
        <v>1473</v>
      </c>
      <c r="AX6" s="150">
        <v>419</v>
      </c>
      <c r="AY6" s="150">
        <v>585</v>
      </c>
      <c r="AZ6" s="150">
        <v>2948</v>
      </c>
      <c r="BA6" s="150">
        <v>3587</v>
      </c>
    </row>
    <row r="7" spans="1:53" x14ac:dyDescent="0.25">
      <c r="A7" s="151" t="s">
        <v>200</v>
      </c>
      <c r="B7" s="150">
        <v>5390</v>
      </c>
      <c r="C7" s="150">
        <v>1538</v>
      </c>
      <c r="D7" s="150">
        <v>2873</v>
      </c>
      <c r="E7" s="150">
        <v>1978</v>
      </c>
      <c r="F7" s="150">
        <v>1676</v>
      </c>
      <c r="G7" s="150">
        <v>1148</v>
      </c>
      <c r="H7" s="150">
        <v>9104</v>
      </c>
      <c r="I7" s="150">
        <v>4758</v>
      </c>
      <c r="J7" s="150">
        <v>10962</v>
      </c>
      <c r="K7" s="150">
        <v>8144</v>
      </c>
      <c r="L7" s="150">
        <v>5740</v>
      </c>
      <c r="M7" s="150">
        <v>7293</v>
      </c>
      <c r="N7" s="150">
        <v>1594</v>
      </c>
      <c r="O7" s="150">
        <v>646</v>
      </c>
      <c r="P7" s="150">
        <v>8750</v>
      </c>
      <c r="Q7" s="150">
        <v>4663</v>
      </c>
      <c r="R7" s="150">
        <v>3264</v>
      </c>
      <c r="S7" s="150">
        <v>3568</v>
      </c>
      <c r="T7" s="150">
        <v>5392</v>
      </c>
      <c r="U7" s="150">
        <v>1524</v>
      </c>
      <c r="V7" s="150">
        <v>2885</v>
      </c>
      <c r="W7" s="150">
        <v>1980</v>
      </c>
      <c r="X7" s="150">
        <v>1676</v>
      </c>
      <c r="Y7" s="150">
        <v>1154</v>
      </c>
      <c r="Z7" s="150">
        <v>2034</v>
      </c>
      <c r="AA7" s="150">
        <v>1556</v>
      </c>
      <c r="AB7" s="150">
        <v>9112</v>
      </c>
      <c r="AC7" s="150">
        <v>4813</v>
      </c>
      <c r="AD7" s="150">
        <v>2005</v>
      </c>
      <c r="AE7" s="150">
        <v>1081</v>
      </c>
      <c r="AF7" s="150">
        <v>925</v>
      </c>
      <c r="AG7" s="150">
        <v>1037</v>
      </c>
      <c r="AH7" s="150">
        <v>2760</v>
      </c>
      <c r="AI7" s="150">
        <v>3100</v>
      </c>
      <c r="AJ7" s="150">
        <v>1684</v>
      </c>
      <c r="AK7" s="150">
        <v>2560</v>
      </c>
      <c r="AL7" s="150">
        <v>1078</v>
      </c>
      <c r="AM7" s="150">
        <v>540</v>
      </c>
      <c r="AN7" s="150">
        <v>10959</v>
      </c>
      <c r="AO7" s="150">
        <v>8144</v>
      </c>
      <c r="AP7" s="150">
        <v>5724</v>
      </c>
      <c r="AQ7" s="150">
        <v>7300</v>
      </c>
      <c r="AR7" s="150">
        <v>1601</v>
      </c>
      <c r="AS7" s="150">
        <v>634</v>
      </c>
      <c r="AT7" s="150">
        <v>8756</v>
      </c>
      <c r="AU7" s="150">
        <v>4657</v>
      </c>
      <c r="AV7" s="150">
        <v>2464</v>
      </c>
      <c r="AW7" s="150">
        <v>1741</v>
      </c>
      <c r="AX7" s="150">
        <v>432</v>
      </c>
      <c r="AY7" s="150">
        <v>597</v>
      </c>
      <c r="AZ7" s="150">
        <v>3256</v>
      </c>
      <c r="BA7" s="150">
        <v>3571</v>
      </c>
    </row>
    <row r="8" spans="1:53" x14ac:dyDescent="0.25">
      <c r="A8" s="151" t="s">
        <v>202</v>
      </c>
      <c r="B8" s="150">
        <v>5810</v>
      </c>
      <c r="C8" s="150">
        <v>1893</v>
      </c>
      <c r="D8" s="150">
        <v>2828</v>
      </c>
      <c r="E8" s="150">
        <v>2452</v>
      </c>
      <c r="F8" s="150">
        <v>1612</v>
      </c>
      <c r="G8" s="150">
        <v>1162</v>
      </c>
      <c r="H8" s="150">
        <v>9249</v>
      </c>
      <c r="I8" s="150">
        <v>5209</v>
      </c>
      <c r="J8" s="150">
        <v>12045</v>
      </c>
      <c r="K8" s="150">
        <v>9583</v>
      </c>
      <c r="L8" s="150">
        <v>6086</v>
      </c>
      <c r="M8" s="150">
        <v>7851</v>
      </c>
      <c r="N8" s="150">
        <v>1591</v>
      </c>
      <c r="O8" s="150">
        <v>781</v>
      </c>
      <c r="P8" s="150">
        <v>9137</v>
      </c>
      <c r="Q8" s="150">
        <v>5436</v>
      </c>
      <c r="R8" s="150">
        <v>3351</v>
      </c>
      <c r="S8" s="150">
        <v>3907</v>
      </c>
      <c r="T8" s="150">
        <v>5825</v>
      </c>
      <c r="U8" s="150">
        <v>1864</v>
      </c>
      <c r="V8" s="150">
        <v>2831</v>
      </c>
      <c r="W8" s="150">
        <v>2456</v>
      </c>
      <c r="X8" s="150">
        <v>1611</v>
      </c>
      <c r="Y8" s="150">
        <v>1155</v>
      </c>
      <c r="Z8" s="150">
        <v>1960</v>
      </c>
      <c r="AA8" s="150">
        <v>1696</v>
      </c>
      <c r="AB8" s="150">
        <v>9228</v>
      </c>
      <c r="AC8" s="150">
        <v>5211</v>
      </c>
      <c r="AD8" s="150">
        <v>2198</v>
      </c>
      <c r="AE8" s="150">
        <v>1439</v>
      </c>
      <c r="AF8" s="150">
        <v>988</v>
      </c>
      <c r="AG8" s="150">
        <v>1286</v>
      </c>
      <c r="AH8" s="150">
        <v>2739</v>
      </c>
      <c r="AI8" s="150">
        <v>3504</v>
      </c>
      <c r="AJ8" s="150">
        <v>1736</v>
      </c>
      <c r="AK8" s="150">
        <v>2808</v>
      </c>
      <c r="AL8" s="150">
        <v>1002</v>
      </c>
      <c r="AM8" s="150">
        <v>700</v>
      </c>
      <c r="AN8" s="150">
        <v>12079</v>
      </c>
      <c r="AO8" s="150">
        <v>9573</v>
      </c>
      <c r="AP8" s="150">
        <v>6098</v>
      </c>
      <c r="AQ8" s="150">
        <v>7866</v>
      </c>
      <c r="AR8" s="150">
        <v>1599</v>
      </c>
      <c r="AS8" s="150">
        <v>784</v>
      </c>
      <c r="AT8" s="150">
        <v>9133</v>
      </c>
      <c r="AU8" s="150">
        <v>5434</v>
      </c>
      <c r="AV8" s="150">
        <v>2595</v>
      </c>
      <c r="AW8" s="150">
        <v>1652</v>
      </c>
      <c r="AX8" s="150">
        <v>470</v>
      </c>
      <c r="AY8" s="150">
        <v>543</v>
      </c>
      <c r="AZ8" s="150">
        <v>3303</v>
      </c>
      <c r="BA8" s="150">
        <v>3917</v>
      </c>
    </row>
    <row r="9" spans="1:53" x14ac:dyDescent="0.25">
      <c r="A9" s="151" t="s">
        <v>204</v>
      </c>
      <c r="B9" s="150">
        <v>5341</v>
      </c>
      <c r="C9" s="150">
        <v>2056</v>
      </c>
      <c r="D9" s="150">
        <v>2651</v>
      </c>
      <c r="E9" s="150">
        <v>2744</v>
      </c>
      <c r="F9" s="150">
        <v>1837</v>
      </c>
      <c r="G9" s="150">
        <v>1426</v>
      </c>
      <c r="H9" s="150">
        <v>9494</v>
      </c>
      <c r="I9" s="150">
        <v>5258</v>
      </c>
      <c r="J9" s="150">
        <v>11706</v>
      </c>
      <c r="K9" s="150">
        <v>8863</v>
      </c>
      <c r="L9" s="150">
        <v>6292</v>
      </c>
      <c r="M9" s="150">
        <v>8897</v>
      </c>
      <c r="N9" s="150">
        <v>1551</v>
      </c>
      <c r="O9" s="150">
        <v>835</v>
      </c>
      <c r="P9" s="150">
        <v>9562</v>
      </c>
      <c r="Q9" s="150">
        <v>6102</v>
      </c>
      <c r="R9" s="150">
        <v>3454</v>
      </c>
      <c r="S9" s="150">
        <v>4566</v>
      </c>
      <c r="T9" s="150">
        <v>5335</v>
      </c>
      <c r="U9" s="150">
        <v>2090</v>
      </c>
      <c r="V9" s="150">
        <v>2660</v>
      </c>
      <c r="W9" s="150">
        <v>2750</v>
      </c>
      <c r="X9" s="150">
        <v>1840</v>
      </c>
      <c r="Y9" s="150">
        <v>1426</v>
      </c>
      <c r="Z9" s="150">
        <v>1972</v>
      </c>
      <c r="AA9" s="150">
        <v>2058</v>
      </c>
      <c r="AB9" s="150">
        <v>9471</v>
      </c>
      <c r="AC9" s="150">
        <v>5206</v>
      </c>
      <c r="AD9" s="150">
        <v>2148</v>
      </c>
      <c r="AE9" s="150">
        <v>1733</v>
      </c>
      <c r="AF9" s="150">
        <v>1024</v>
      </c>
      <c r="AG9" s="150">
        <v>1801</v>
      </c>
      <c r="AH9" s="150">
        <v>2985</v>
      </c>
      <c r="AI9" s="150">
        <v>3942</v>
      </c>
      <c r="AJ9" s="150">
        <v>1913</v>
      </c>
      <c r="AK9" s="150">
        <v>3114</v>
      </c>
      <c r="AL9" s="150">
        <v>1072</v>
      </c>
      <c r="AM9" s="150">
        <v>827</v>
      </c>
      <c r="AN9" s="150">
        <v>11683</v>
      </c>
      <c r="AO9" s="150">
        <v>8866</v>
      </c>
      <c r="AP9" s="150">
        <v>6313</v>
      </c>
      <c r="AQ9" s="150">
        <v>8905</v>
      </c>
      <c r="AR9" s="150">
        <v>1562</v>
      </c>
      <c r="AS9" s="150">
        <v>822</v>
      </c>
      <c r="AT9" s="150">
        <v>9497</v>
      </c>
      <c r="AU9" s="150">
        <v>6103</v>
      </c>
      <c r="AV9" s="150">
        <v>2334</v>
      </c>
      <c r="AW9" s="150">
        <v>1898</v>
      </c>
      <c r="AX9" s="150">
        <v>675</v>
      </c>
      <c r="AY9" s="150">
        <v>575</v>
      </c>
      <c r="AZ9" s="150">
        <v>3526</v>
      </c>
      <c r="BA9" s="150">
        <v>4582</v>
      </c>
    </row>
    <row r="10" spans="1:53" x14ac:dyDescent="0.25">
      <c r="A10" s="151" t="s">
        <v>206</v>
      </c>
      <c r="B10" s="150">
        <v>4740</v>
      </c>
      <c r="C10" s="150">
        <v>2087</v>
      </c>
      <c r="D10" s="150">
        <v>2601</v>
      </c>
      <c r="E10" s="150">
        <v>2504</v>
      </c>
      <c r="F10" s="150">
        <v>1876</v>
      </c>
      <c r="G10" s="150">
        <v>1559</v>
      </c>
      <c r="H10" s="150">
        <v>9147</v>
      </c>
      <c r="I10" s="150">
        <v>4992</v>
      </c>
      <c r="J10" s="150">
        <v>11338</v>
      </c>
      <c r="K10" s="150">
        <v>9083</v>
      </c>
      <c r="L10" s="150">
        <v>6433</v>
      </c>
      <c r="M10" s="150">
        <v>9147</v>
      </c>
      <c r="N10" s="150">
        <v>1619</v>
      </c>
      <c r="O10" s="150">
        <v>847</v>
      </c>
      <c r="P10" s="150">
        <v>9483</v>
      </c>
      <c r="Q10" s="150">
        <v>6408</v>
      </c>
      <c r="R10" s="150">
        <v>3441</v>
      </c>
      <c r="S10" s="150">
        <v>4732</v>
      </c>
      <c r="T10" s="150">
        <v>4768</v>
      </c>
      <c r="U10" s="150">
        <v>2085</v>
      </c>
      <c r="V10" s="150">
        <v>2607</v>
      </c>
      <c r="W10" s="150">
        <v>2510</v>
      </c>
      <c r="X10" s="150">
        <v>1873</v>
      </c>
      <c r="Y10" s="150">
        <v>1562</v>
      </c>
      <c r="Z10" s="150">
        <v>2125</v>
      </c>
      <c r="AA10" s="150">
        <v>2466</v>
      </c>
      <c r="AB10" s="150">
        <v>9138</v>
      </c>
      <c r="AC10" s="150">
        <v>4965</v>
      </c>
      <c r="AD10" s="150">
        <v>1862</v>
      </c>
      <c r="AE10" s="150">
        <v>1948</v>
      </c>
      <c r="AF10" s="150">
        <v>937</v>
      </c>
      <c r="AG10" s="150">
        <v>1713</v>
      </c>
      <c r="AH10" s="150">
        <v>2990</v>
      </c>
      <c r="AI10" s="150">
        <v>3275</v>
      </c>
      <c r="AJ10" s="150">
        <v>1972</v>
      </c>
      <c r="AK10" s="150">
        <v>2521</v>
      </c>
      <c r="AL10" s="150">
        <v>1022</v>
      </c>
      <c r="AM10" s="150">
        <v>754</v>
      </c>
      <c r="AN10" s="150">
        <v>11325</v>
      </c>
      <c r="AO10" s="150">
        <v>9084</v>
      </c>
      <c r="AP10" s="150">
        <v>6449</v>
      </c>
      <c r="AQ10" s="150">
        <v>9160</v>
      </c>
      <c r="AR10" s="150">
        <v>1608</v>
      </c>
      <c r="AS10" s="150">
        <v>855</v>
      </c>
      <c r="AT10" s="150">
        <v>9495</v>
      </c>
      <c r="AU10" s="150">
        <v>6415</v>
      </c>
      <c r="AV10" s="150">
        <v>2287</v>
      </c>
      <c r="AW10" s="150">
        <v>2205</v>
      </c>
      <c r="AX10" s="150">
        <v>815</v>
      </c>
      <c r="AY10" s="150">
        <v>577</v>
      </c>
      <c r="AZ10" s="150">
        <v>3494</v>
      </c>
      <c r="BA10" s="150">
        <v>4727</v>
      </c>
    </row>
    <row r="11" spans="1:53" x14ac:dyDescent="0.25">
      <c r="A11" s="151" t="s">
        <v>208</v>
      </c>
      <c r="B11" s="150">
        <v>4421</v>
      </c>
      <c r="C11" s="150">
        <v>1224</v>
      </c>
      <c r="D11" s="150">
        <v>2051</v>
      </c>
      <c r="E11" s="150">
        <v>1677</v>
      </c>
      <c r="F11" s="150">
        <v>1511</v>
      </c>
      <c r="G11" s="150">
        <v>1220</v>
      </c>
      <c r="H11" s="150">
        <v>7878</v>
      </c>
      <c r="I11" s="150">
        <v>4149</v>
      </c>
      <c r="J11" s="150">
        <v>9899</v>
      </c>
      <c r="K11" s="150">
        <v>8072</v>
      </c>
      <c r="L11" s="150">
        <v>6474</v>
      </c>
      <c r="M11" s="150">
        <v>8504</v>
      </c>
      <c r="N11" s="150">
        <v>1453</v>
      </c>
      <c r="O11" s="150">
        <v>643</v>
      </c>
      <c r="P11" s="150">
        <v>8258</v>
      </c>
      <c r="Q11" s="150">
        <v>4879</v>
      </c>
      <c r="R11" s="150">
        <v>3145</v>
      </c>
      <c r="S11" s="150">
        <v>4121</v>
      </c>
      <c r="T11" s="150">
        <v>4442</v>
      </c>
      <c r="U11" s="150">
        <v>1244</v>
      </c>
      <c r="V11" s="150">
        <v>2063</v>
      </c>
      <c r="W11" s="150">
        <v>1680</v>
      </c>
      <c r="X11" s="150">
        <v>1516</v>
      </c>
      <c r="Y11" s="150">
        <v>1229</v>
      </c>
      <c r="Z11" s="150">
        <v>1772</v>
      </c>
      <c r="AA11" s="150">
        <v>1454</v>
      </c>
      <c r="AB11" s="150">
        <v>7814</v>
      </c>
      <c r="AC11" s="150">
        <v>4157</v>
      </c>
      <c r="AD11" s="150">
        <v>1745</v>
      </c>
      <c r="AE11" s="150">
        <v>1363</v>
      </c>
      <c r="AF11" s="150">
        <v>752</v>
      </c>
      <c r="AG11" s="150">
        <v>964</v>
      </c>
      <c r="AH11" s="150">
        <v>2525</v>
      </c>
      <c r="AI11" s="150">
        <v>2661</v>
      </c>
      <c r="AJ11" s="150">
        <v>1621</v>
      </c>
      <c r="AK11" s="150">
        <v>1930</v>
      </c>
      <c r="AL11" s="150">
        <v>902</v>
      </c>
      <c r="AM11" s="150">
        <v>730</v>
      </c>
      <c r="AN11" s="150">
        <v>9917</v>
      </c>
      <c r="AO11" s="150">
        <v>8085</v>
      </c>
      <c r="AP11" s="150">
        <v>6470</v>
      </c>
      <c r="AQ11" s="150">
        <v>8507</v>
      </c>
      <c r="AR11" s="150">
        <v>1454</v>
      </c>
      <c r="AS11" s="150">
        <v>656</v>
      </c>
      <c r="AT11" s="150">
        <v>8296</v>
      </c>
      <c r="AU11" s="150">
        <v>4888</v>
      </c>
      <c r="AV11" s="150">
        <v>2204</v>
      </c>
      <c r="AW11" s="150">
        <v>1983</v>
      </c>
      <c r="AX11" s="150">
        <v>317</v>
      </c>
      <c r="AY11" s="150">
        <v>620</v>
      </c>
      <c r="AZ11" s="150">
        <v>3109</v>
      </c>
      <c r="BA11" s="150">
        <v>4116</v>
      </c>
    </row>
    <row r="12" spans="1:53" x14ac:dyDescent="0.25">
      <c r="A12" s="151" t="s">
        <v>210</v>
      </c>
      <c r="B12" s="150">
        <v>3711</v>
      </c>
      <c r="C12" s="150">
        <v>641</v>
      </c>
      <c r="D12" s="150">
        <v>1434</v>
      </c>
      <c r="E12" s="150">
        <v>728</v>
      </c>
      <c r="F12" s="150">
        <v>1316</v>
      </c>
      <c r="G12" s="150">
        <v>709</v>
      </c>
      <c r="H12" s="150">
        <v>6302</v>
      </c>
      <c r="I12" s="150">
        <v>3008</v>
      </c>
      <c r="J12" s="150">
        <v>8195</v>
      </c>
      <c r="K12" s="150">
        <v>5094</v>
      </c>
      <c r="L12" s="150">
        <v>6020</v>
      </c>
      <c r="M12" s="150">
        <v>6455</v>
      </c>
      <c r="N12" s="150">
        <v>1203</v>
      </c>
      <c r="O12" s="150">
        <v>255</v>
      </c>
      <c r="P12" s="150">
        <v>6580</v>
      </c>
      <c r="Q12" s="150">
        <v>2879</v>
      </c>
      <c r="R12" s="150">
        <v>2762</v>
      </c>
      <c r="S12" s="150">
        <v>3060</v>
      </c>
      <c r="T12" s="150">
        <v>3680</v>
      </c>
      <c r="U12" s="150">
        <v>612</v>
      </c>
      <c r="V12" s="150">
        <v>1415</v>
      </c>
      <c r="W12" s="150">
        <v>726</v>
      </c>
      <c r="X12" s="150">
        <v>1320</v>
      </c>
      <c r="Y12" s="150">
        <v>703</v>
      </c>
      <c r="Z12" s="150">
        <v>1372</v>
      </c>
      <c r="AA12" s="150">
        <v>851</v>
      </c>
      <c r="AB12" s="150">
        <v>6287</v>
      </c>
      <c r="AC12" s="150">
        <v>2981</v>
      </c>
      <c r="AD12" s="150">
        <v>1638</v>
      </c>
      <c r="AE12" s="150">
        <v>687</v>
      </c>
      <c r="AF12" s="150">
        <v>662</v>
      </c>
      <c r="AG12" s="150">
        <v>632</v>
      </c>
      <c r="AH12" s="150">
        <v>2000</v>
      </c>
      <c r="AI12" s="150">
        <v>1917</v>
      </c>
      <c r="AJ12" s="150">
        <v>1193</v>
      </c>
      <c r="AK12" s="150">
        <v>1439</v>
      </c>
      <c r="AL12" s="150">
        <v>809</v>
      </c>
      <c r="AM12" s="150">
        <v>477</v>
      </c>
      <c r="AN12" s="150">
        <v>8178</v>
      </c>
      <c r="AO12" s="150">
        <v>5112</v>
      </c>
      <c r="AP12" s="150">
        <v>6023</v>
      </c>
      <c r="AQ12" s="150">
        <v>6454</v>
      </c>
      <c r="AR12" s="150">
        <v>1189</v>
      </c>
      <c r="AS12" s="150">
        <v>256</v>
      </c>
      <c r="AT12" s="150">
        <v>6573</v>
      </c>
      <c r="AU12" s="150">
        <v>2882</v>
      </c>
      <c r="AV12" s="150">
        <v>2182</v>
      </c>
      <c r="AW12" s="150">
        <v>1373</v>
      </c>
      <c r="AX12" s="150">
        <v>456</v>
      </c>
      <c r="AY12" s="150">
        <v>877</v>
      </c>
      <c r="AZ12" s="150">
        <v>2773</v>
      </c>
      <c r="BA12" s="150">
        <v>3054</v>
      </c>
    </row>
    <row r="13" spans="1:53" x14ac:dyDescent="0.25">
      <c r="A13" s="151" t="s">
        <v>212</v>
      </c>
      <c r="B13" s="150">
        <v>4031</v>
      </c>
      <c r="C13" s="150">
        <v>870</v>
      </c>
      <c r="D13" s="150">
        <v>1805</v>
      </c>
      <c r="E13" s="150">
        <v>1503</v>
      </c>
      <c r="F13" s="150">
        <v>1355</v>
      </c>
      <c r="G13" s="150">
        <v>738</v>
      </c>
      <c r="H13" s="150">
        <v>6713</v>
      </c>
      <c r="I13" s="150">
        <v>3212</v>
      </c>
      <c r="J13" s="150">
        <v>9460</v>
      </c>
      <c r="K13" s="150">
        <v>6437</v>
      </c>
      <c r="L13" s="150">
        <v>5870</v>
      </c>
      <c r="M13" s="150">
        <v>6370</v>
      </c>
      <c r="N13" s="150">
        <v>1293</v>
      </c>
      <c r="O13" s="150">
        <v>420</v>
      </c>
      <c r="P13" s="150">
        <v>6496</v>
      </c>
      <c r="Q13" s="150">
        <v>3011</v>
      </c>
      <c r="R13" s="150">
        <v>2834</v>
      </c>
      <c r="S13" s="150">
        <v>2957</v>
      </c>
      <c r="T13" s="150">
        <v>4022</v>
      </c>
      <c r="U13" s="150">
        <v>877</v>
      </c>
      <c r="V13" s="150">
        <v>1806</v>
      </c>
      <c r="W13" s="150">
        <v>1507</v>
      </c>
      <c r="X13" s="150">
        <v>1348</v>
      </c>
      <c r="Y13" s="150">
        <v>737</v>
      </c>
      <c r="Z13" s="150">
        <v>1405</v>
      </c>
      <c r="AA13" s="150">
        <v>990</v>
      </c>
      <c r="AB13" s="150">
        <v>6725</v>
      </c>
      <c r="AC13" s="150">
        <v>3204</v>
      </c>
      <c r="AD13" s="150">
        <v>1605</v>
      </c>
      <c r="AE13" s="150">
        <v>925</v>
      </c>
      <c r="AF13" s="150">
        <v>642</v>
      </c>
      <c r="AG13" s="150">
        <v>955</v>
      </c>
      <c r="AH13" s="150">
        <v>2017</v>
      </c>
      <c r="AI13" s="150">
        <v>2533</v>
      </c>
      <c r="AJ13" s="150">
        <v>1338</v>
      </c>
      <c r="AK13" s="150">
        <v>2132</v>
      </c>
      <c r="AL13" s="150">
        <v>679</v>
      </c>
      <c r="AM13" s="150">
        <v>403</v>
      </c>
      <c r="AN13" s="150">
        <v>9425</v>
      </c>
      <c r="AO13" s="150">
        <v>6437</v>
      </c>
      <c r="AP13" s="150">
        <v>5856</v>
      </c>
      <c r="AQ13" s="150">
        <v>6377</v>
      </c>
      <c r="AR13" s="150">
        <v>1326</v>
      </c>
      <c r="AS13" s="150">
        <v>417</v>
      </c>
      <c r="AT13" s="150">
        <v>6496</v>
      </c>
      <c r="AU13" s="150">
        <v>3014</v>
      </c>
      <c r="AV13" s="150">
        <v>1945</v>
      </c>
      <c r="AW13" s="150">
        <v>1571</v>
      </c>
      <c r="AX13" s="150">
        <v>1044</v>
      </c>
      <c r="AY13" s="150">
        <v>1529</v>
      </c>
      <c r="AZ13" s="150">
        <v>2793</v>
      </c>
      <c r="BA13" s="150">
        <v>2955</v>
      </c>
    </row>
    <row r="14" spans="1:53" x14ac:dyDescent="0.25">
      <c r="A14" s="151" t="s">
        <v>214</v>
      </c>
      <c r="B14" s="150">
        <v>4145</v>
      </c>
      <c r="C14" s="150">
        <v>939</v>
      </c>
      <c r="D14" s="150">
        <v>1773</v>
      </c>
      <c r="E14" s="150">
        <v>1891</v>
      </c>
      <c r="F14" s="150">
        <v>1267</v>
      </c>
      <c r="G14" s="150">
        <v>852</v>
      </c>
      <c r="H14" s="150">
        <v>6795</v>
      </c>
      <c r="I14" s="150">
        <v>3834</v>
      </c>
      <c r="J14" s="150">
        <v>10465</v>
      </c>
      <c r="K14" s="150">
        <v>7431</v>
      </c>
      <c r="L14" s="150">
        <v>5793</v>
      </c>
      <c r="M14" s="150">
        <v>7098</v>
      </c>
      <c r="N14" s="150">
        <v>1456</v>
      </c>
      <c r="O14" s="150">
        <v>567</v>
      </c>
      <c r="P14" s="150">
        <v>7063</v>
      </c>
      <c r="Q14" s="150">
        <v>3927</v>
      </c>
      <c r="R14" s="150">
        <v>2797</v>
      </c>
      <c r="S14" s="150">
        <v>3390</v>
      </c>
      <c r="T14" s="150">
        <v>4193</v>
      </c>
      <c r="U14" s="150">
        <v>948</v>
      </c>
      <c r="V14" s="150">
        <v>1771</v>
      </c>
      <c r="W14" s="150">
        <v>1892</v>
      </c>
      <c r="X14" s="150">
        <v>1270</v>
      </c>
      <c r="Y14" s="150">
        <v>854</v>
      </c>
      <c r="Z14" s="150">
        <v>1508</v>
      </c>
      <c r="AA14" s="150">
        <v>1388</v>
      </c>
      <c r="AB14" s="150">
        <v>6808</v>
      </c>
      <c r="AC14" s="150">
        <v>3827</v>
      </c>
      <c r="AD14" s="150">
        <v>1683</v>
      </c>
      <c r="AE14" s="150">
        <v>1356</v>
      </c>
      <c r="AF14" s="150">
        <v>742</v>
      </c>
      <c r="AG14" s="150">
        <v>1258</v>
      </c>
      <c r="AH14" s="150">
        <v>1882</v>
      </c>
      <c r="AI14" s="150">
        <v>2467</v>
      </c>
      <c r="AJ14" s="150">
        <v>1193</v>
      </c>
      <c r="AK14" s="150">
        <v>1964</v>
      </c>
      <c r="AL14" s="150">
        <v>689</v>
      </c>
      <c r="AM14" s="150">
        <v>505</v>
      </c>
      <c r="AN14" s="150">
        <v>10458</v>
      </c>
      <c r="AO14" s="150">
        <v>7430</v>
      </c>
      <c r="AP14" s="150">
        <v>5801</v>
      </c>
      <c r="AQ14" s="150">
        <v>7094</v>
      </c>
      <c r="AR14" s="150">
        <v>1452</v>
      </c>
      <c r="AS14" s="150">
        <v>556</v>
      </c>
      <c r="AT14" s="150">
        <v>7057</v>
      </c>
      <c r="AU14" s="150">
        <v>3925</v>
      </c>
      <c r="AV14" s="150">
        <v>2216</v>
      </c>
      <c r="AW14" s="150">
        <v>1377</v>
      </c>
      <c r="AX14" s="150">
        <v>335</v>
      </c>
      <c r="AY14" s="150">
        <v>644</v>
      </c>
      <c r="AZ14" s="150">
        <v>2769</v>
      </c>
      <c r="BA14" s="150">
        <v>3385</v>
      </c>
    </row>
    <row r="15" spans="1:53" x14ac:dyDescent="0.25">
      <c r="A15" s="151" t="s">
        <v>216</v>
      </c>
      <c r="B15" s="150">
        <v>3976</v>
      </c>
      <c r="C15" s="150">
        <v>1057</v>
      </c>
      <c r="D15" s="150">
        <v>1790</v>
      </c>
      <c r="E15" s="150">
        <v>2122</v>
      </c>
      <c r="F15" s="150">
        <v>1179</v>
      </c>
      <c r="G15" s="150">
        <v>1155</v>
      </c>
      <c r="H15" s="150">
        <v>6986</v>
      </c>
      <c r="I15" s="150">
        <v>4394</v>
      </c>
      <c r="J15" s="150">
        <v>10608</v>
      </c>
      <c r="K15" s="150">
        <v>8261</v>
      </c>
      <c r="L15" s="150">
        <v>6239</v>
      </c>
      <c r="M15" s="150">
        <v>8409</v>
      </c>
      <c r="N15" s="150">
        <v>1556</v>
      </c>
      <c r="O15" s="150">
        <v>671</v>
      </c>
      <c r="P15" s="150">
        <v>7574</v>
      </c>
      <c r="Q15" s="150">
        <v>4653</v>
      </c>
      <c r="R15" s="150">
        <v>3072</v>
      </c>
      <c r="S15" s="150">
        <v>3686</v>
      </c>
      <c r="T15" s="150">
        <v>3969</v>
      </c>
      <c r="U15" s="150">
        <v>1052</v>
      </c>
      <c r="V15" s="150">
        <v>1793</v>
      </c>
      <c r="W15" s="150">
        <v>2126</v>
      </c>
      <c r="X15" s="150">
        <v>1186</v>
      </c>
      <c r="Y15" s="150">
        <v>1162</v>
      </c>
      <c r="Z15" s="150">
        <v>1558</v>
      </c>
      <c r="AA15" s="150">
        <v>1551</v>
      </c>
      <c r="AB15" s="150">
        <v>6999</v>
      </c>
      <c r="AC15" s="150">
        <v>4391</v>
      </c>
      <c r="AD15" s="150">
        <v>1922</v>
      </c>
      <c r="AE15" s="150">
        <v>1363</v>
      </c>
      <c r="AF15" s="150">
        <v>767</v>
      </c>
      <c r="AG15" s="150">
        <v>1163</v>
      </c>
      <c r="AH15" s="150">
        <v>2183</v>
      </c>
      <c r="AI15" s="150">
        <v>2951</v>
      </c>
      <c r="AJ15" s="150">
        <v>1412</v>
      </c>
      <c r="AK15" s="150">
        <v>2222</v>
      </c>
      <c r="AL15" s="150">
        <v>771</v>
      </c>
      <c r="AM15" s="150">
        <v>730</v>
      </c>
      <c r="AN15" s="150">
        <v>10604</v>
      </c>
      <c r="AO15" s="150">
        <v>8260</v>
      </c>
      <c r="AP15" s="150">
        <v>6229</v>
      </c>
      <c r="AQ15" s="150">
        <v>8404</v>
      </c>
      <c r="AR15" s="150">
        <v>1540</v>
      </c>
      <c r="AS15" s="150">
        <v>677</v>
      </c>
      <c r="AT15" s="150">
        <v>7559</v>
      </c>
      <c r="AU15" s="150">
        <v>4651</v>
      </c>
      <c r="AV15" s="150">
        <v>2226</v>
      </c>
      <c r="AW15" s="150">
        <v>1587</v>
      </c>
      <c r="AX15" s="150">
        <v>364</v>
      </c>
      <c r="AY15" s="150">
        <v>822</v>
      </c>
      <c r="AZ15" s="150">
        <v>3086</v>
      </c>
      <c r="BA15" s="150">
        <v>3694</v>
      </c>
    </row>
    <row r="16" spans="1:53" x14ac:dyDescent="0.25">
      <c r="A16" s="151" t="s">
        <v>218</v>
      </c>
      <c r="B16" s="150">
        <v>3838</v>
      </c>
      <c r="C16" s="150">
        <v>1411</v>
      </c>
      <c r="D16" s="150">
        <v>1741</v>
      </c>
      <c r="E16" s="150">
        <v>2030</v>
      </c>
      <c r="F16" s="150">
        <v>1155</v>
      </c>
      <c r="G16" s="150">
        <v>1166</v>
      </c>
      <c r="H16" s="150">
        <v>7788</v>
      </c>
      <c r="I16" s="150">
        <v>5349</v>
      </c>
      <c r="J16" s="150">
        <v>10958</v>
      </c>
      <c r="K16" s="150">
        <v>8304</v>
      </c>
      <c r="L16" s="150">
        <v>6462</v>
      </c>
      <c r="M16" s="150">
        <v>8153</v>
      </c>
      <c r="N16" s="150">
        <v>1557</v>
      </c>
      <c r="O16" s="150">
        <v>747</v>
      </c>
      <c r="P16" s="150">
        <v>8055</v>
      </c>
      <c r="Q16" s="150">
        <v>5515</v>
      </c>
      <c r="R16" s="150">
        <v>3054</v>
      </c>
      <c r="S16" s="150">
        <v>4045</v>
      </c>
      <c r="T16" s="150">
        <v>3844</v>
      </c>
      <c r="U16" s="150">
        <v>1394</v>
      </c>
      <c r="V16" s="150">
        <v>1740</v>
      </c>
      <c r="W16" s="150">
        <v>2022</v>
      </c>
      <c r="X16" s="150">
        <v>1151</v>
      </c>
      <c r="Y16" s="150">
        <v>1160</v>
      </c>
      <c r="Z16" s="150">
        <v>1422</v>
      </c>
      <c r="AA16" s="150">
        <v>1550</v>
      </c>
      <c r="AB16" s="150">
        <v>7810</v>
      </c>
      <c r="AC16" s="150">
        <v>5350</v>
      </c>
      <c r="AD16" s="150">
        <v>1919</v>
      </c>
      <c r="AE16" s="150">
        <v>1652</v>
      </c>
      <c r="AF16" s="150">
        <v>844</v>
      </c>
      <c r="AG16" s="150">
        <v>1161</v>
      </c>
      <c r="AH16" s="150">
        <v>2406</v>
      </c>
      <c r="AI16" s="150">
        <v>3293</v>
      </c>
      <c r="AJ16" s="150">
        <v>1580</v>
      </c>
      <c r="AK16" s="150">
        <v>2637</v>
      </c>
      <c r="AL16" s="150">
        <v>825</v>
      </c>
      <c r="AM16" s="150">
        <v>654</v>
      </c>
      <c r="AN16" s="150">
        <v>10970</v>
      </c>
      <c r="AO16" s="150">
        <v>8307</v>
      </c>
      <c r="AP16" s="150">
        <v>6463</v>
      </c>
      <c r="AQ16" s="150">
        <v>8155</v>
      </c>
      <c r="AR16" s="150">
        <v>1569</v>
      </c>
      <c r="AS16" s="150">
        <v>736</v>
      </c>
      <c r="AT16" s="150">
        <v>8063</v>
      </c>
      <c r="AU16" s="150">
        <v>5511</v>
      </c>
      <c r="AV16" s="150">
        <v>2241</v>
      </c>
      <c r="AW16" s="150">
        <v>1755</v>
      </c>
      <c r="AX16" s="150">
        <v>368</v>
      </c>
      <c r="AY16" s="150">
        <v>647</v>
      </c>
      <c r="AZ16" s="150">
        <v>3084</v>
      </c>
      <c r="BA16" s="150">
        <v>4040</v>
      </c>
    </row>
    <row r="17" spans="1:53" x14ac:dyDescent="0.25">
      <c r="A17" s="151" t="s">
        <v>3312</v>
      </c>
      <c r="B17" s="150">
        <v>3845</v>
      </c>
      <c r="C17" s="150">
        <v>1540</v>
      </c>
      <c r="D17" s="150">
        <v>1841</v>
      </c>
      <c r="E17" s="150">
        <v>2147</v>
      </c>
      <c r="F17" s="150">
        <v>1276</v>
      </c>
      <c r="G17" s="150">
        <v>1336</v>
      </c>
      <c r="H17" s="150">
        <v>8779</v>
      </c>
      <c r="I17" s="150">
        <v>5855</v>
      </c>
      <c r="J17" s="150">
        <v>12115</v>
      </c>
      <c r="K17" s="150">
        <v>10482</v>
      </c>
      <c r="L17" s="150">
        <v>6878</v>
      </c>
      <c r="M17" s="150">
        <v>9724</v>
      </c>
      <c r="N17" s="150">
        <v>1701</v>
      </c>
      <c r="O17" s="150">
        <v>823</v>
      </c>
      <c r="P17" s="150">
        <v>8780</v>
      </c>
      <c r="Q17" s="150">
        <v>7099</v>
      </c>
      <c r="R17" s="150">
        <v>3247</v>
      </c>
      <c r="S17" s="150">
        <v>4544</v>
      </c>
      <c r="T17" s="150">
        <v>3799</v>
      </c>
      <c r="U17" s="150">
        <v>1540</v>
      </c>
      <c r="V17" s="150">
        <v>1838</v>
      </c>
      <c r="W17" s="150">
        <v>2143</v>
      </c>
      <c r="X17" s="150">
        <v>1280</v>
      </c>
      <c r="Y17" s="150">
        <v>1334</v>
      </c>
      <c r="Z17" s="150">
        <v>1760</v>
      </c>
      <c r="AA17" s="150">
        <v>1836</v>
      </c>
      <c r="AB17" s="150">
        <v>8827</v>
      </c>
      <c r="AC17" s="150">
        <v>5852</v>
      </c>
      <c r="AD17" s="150">
        <v>2187</v>
      </c>
      <c r="AE17" s="150">
        <v>1988</v>
      </c>
      <c r="AF17" s="150">
        <v>926</v>
      </c>
      <c r="AG17" s="150">
        <v>1234</v>
      </c>
      <c r="AH17" s="150">
        <v>2322</v>
      </c>
      <c r="AI17" s="150">
        <v>3463</v>
      </c>
      <c r="AJ17" s="150">
        <v>1534</v>
      </c>
      <c r="AK17" s="150">
        <v>2732</v>
      </c>
      <c r="AL17" s="150">
        <v>788</v>
      </c>
      <c r="AM17" s="150">
        <v>729</v>
      </c>
      <c r="AN17" s="150">
        <v>12109</v>
      </c>
      <c r="AO17" s="150">
        <v>10485</v>
      </c>
      <c r="AP17" s="150">
        <v>6887</v>
      </c>
      <c r="AQ17" s="150">
        <v>9720</v>
      </c>
      <c r="AR17" s="150">
        <v>1719</v>
      </c>
      <c r="AS17" s="150">
        <v>840</v>
      </c>
      <c r="AT17" s="150">
        <v>8749</v>
      </c>
      <c r="AU17" s="150">
        <v>7096</v>
      </c>
      <c r="AV17" s="150">
        <v>2238</v>
      </c>
      <c r="AW17" s="150">
        <v>1787</v>
      </c>
      <c r="AX17" s="150">
        <v>375</v>
      </c>
      <c r="AY17" s="150">
        <v>735</v>
      </c>
      <c r="AZ17" s="150">
        <v>3237</v>
      </c>
      <c r="BA17" s="150">
        <v>4545</v>
      </c>
    </row>
    <row r="18" spans="1:53" x14ac:dyDescent="0.25">
      <c r="A18" s="151" t="s">
        <v>3311</v>
      </c>
      <c r="B18" s="150">
        <v>2276</v>
      </c>
      <c r="C18" s="150">
        <v>1039</v>
      </c>
      <c r="D18" s="150">
        <v>1066</v>
      </c>
      <c r="E18" s="150">
        <v>1410</v>
      </c>
      <c r="F18" s="150">
        <v>745</v>
      </c>
      <c r="G18" s="150">
        <v>890</v>
      </c>
      <c r="H18" s="150">
        <v>5306</v>
      </c>
      <c r="I18" s="150">
        <v>3782</v>
      </c>
      <c r="J18" s="150">
        <v>7191</v>
      </c>
      <c r="K18" s="150">
        <v>7596</v>
      </c>
      <c r="L18" s="150">
        <v>4134</v>
      </c>
      <c r="M18" s="150">
        <v>6727</v>
      </c>
      <c r="N18" s="150">
        <v>982</v>
      </c>
      <c r="O18" s="150">
        <v>514</v>
      </c>
      <c r="P18" s="150">
        <v>5463</v>
      </c>
      <c r="Q18" s="150">
        <v>4610</v>
      </c>
      <c r="R18" s="150">
        <v>2016</v>
      </c>
      <c r="S18" s="150">
        <v>2920</v>
      </c>
      <c r="T18" s="150">
        <v>2503</v>
      </c>
      <c r="U18" s="150">
        <v>1106</v>
      </c>
      <c r="V18" s="150">
        <v>1133</v>
      </c>
      <c r="W18" s="150">
        <v>1444</v>
      </c>
      <c r="X18" s="150">
        <v>781</v>
      </c>
      <c r="Y18" s="150">
        <v>909</v>
      </c>
      <c r="Z18" s="150">
        <v>1083</v>
      </c>
      <c r="AA18" s="150">
        <v>1224</v>
      </c>
      <c r="AB18" s="150">
        <v>5018</v>
      </c>
      <c r="AC18" s="150">
        <v>3749</v>
      </c>
      <c r="AD18" s="150">
        <v>1198</v>
      </c>
      <c r="AE18" s="150">
        <v>1535</v>
      </c>
      <c r="AF18" s="150">
        <v>560</v>
      </c>
      <c r="AG18" s="150">
        <v>762</v>
      </c>
      <c r="AH18" s="150">
        <v>1430</v>
      </c>
      <c r="AI18" s="150">
        <v>2259</v>
      </c>
      <c r="AJ18" s="150">
        <v>970</v>
      </c>
      <c r="AK18" s="150">
        <v>1654</v>
      </c>
      <c r="AL18" s="150">
        <v>458</v>
      </c>
      <c r="AM18" s="150">
        <v>607</v>
      </c>
      <c r="AN18" s="150">
        <v>7462</v>
      </c>
      <c r="AO18" s="150">
        <v>7730</v>
      </c>
      <c r="AP18" s="150">
        <v>4102</v>
      </c>
      <c r="AQ18" s="150">
        <v>6823</v>
      </c>
      <c r="AR18" s="150">
        <v>1122</v>
      </c>
      <c r="AS18" s="150">
        <v>536</v>
      </c>
      <c r="AT18" s="150">
        <v>5782</v>
      </c>
      <c r="AU18" s="150">
        <v>4778</v>
      </c>
      <c r="AV18" s="150">
        <v>1560</v>
      </c>
      <c r="AW18" s="150">
        <v>1241</v>
      </c>
      <c r="AX18" s="150">
        <v>268</v>
      </c>
      <c r="AY18" s="150">
        <v>503</v>
      </c>
      <c r="AZ18" s="150">
        <v>1915</v>
      </c>
      <c r="BA18" s="150">
        <v>2976</v>
      </c>
    </row>
    <row r="19" spans="1:53" x14ac:dyDescent="0.25">
      <c r="A19" s="151" t="s">
        <v>220</v>
      </c>
      <c r="B19" s="150">
        <v>67449</v>
      </c>
      <c r="C19" s="150">
        <v>21061</v>
      </c>
      <c r="D19" s="150">
        <v>32241</v>
      </c>
      <c r="E19" s="150">
        <v>28818</v>
      </c>
      <c r="F19" s="150">
        <v>22502</v>
      </c>
      <c r="G19" s="150">
        <v>16753</v>
      </c>
      <c r="H19" s="150">
        <v>119419</v>
      </c>
      <c r="I19" s="150">
        <v>66890</v>
      </c>
      <c r="J19" s="150">
        <v>158583</v>
      </c>
      <c r="K19" s="150">
        <v>120752</v>
      </c>
      <c r="L19" s="150">
        <v>89977</v>
      </c>
      <c r="M19" s="150">
        <v>119367</v>
      </c>
      <c r="N19" s="150">
        <v>22426</v>
      </c>
      <c r="O19" s="150">
        <v>9759</v>
      </c>
      <c r="P19" s="150">
        <v>120832</v>
      </c>
      <c r="Q19" s="150">
        <v>73464</v>
      </c>
      <c r="R19" s="150">
        <v>46585</v>
      </c>
      <c r="S19" s="150">
        <v>58222</v>
      </c>
      <c r="T19" s="150">
        <v>67689</v>
      </c>
      <c r="U19" s="150">
        <v>21147</v>
      </c>
      <c r="V19" s="150">
        <v>32343</v>
      </c>
      <c r="W19" s="150">
        <v>28872</v>
      </c>
      <c r="X19" s="150">
        <v>22562</v>
      </c>
      <c r="Y19" s="150">
        <v>16786</v>
      </c>
      <c r="Z19" s="150">
        <v>25542</v>
      </c>
      <c r="AA19" s="150">
        <v>22746</v>
      </c>
      <c r="AB19" s="150">
        <v>119099</v>
      </c>
      <c r="AC19" s="150">
        <v>66813</v>
      </c>
      <c r="AD19" s="150">
        <v>27294</v>
      </c>
      <c r="AE19" s="150">
        <v>20751</v>
      </c>
      <c r="AF19" s="150">
        <v>13145</v>
      </c>
      <c r="AG19" s="150">
        <v>17400</v>
      </c>
      <c r="AH19" s="150">
        <v>36128</v>
      </c>
      <c r="AI19" s="150">
        <v>43799</v>
      </c>
      <c r="AJ19" s="150">
        <v>23252</v>
      </c>
      <c r="AK19" s="150">
        <v>34371</v>
      </c>
      <c r="AL19" s="150">
        <v>12878</v>
      </c>
      <c r="AM19" s="150">
        <v>9438</v>
      </c>
      <c r="AN19" s="150">
        <v>158854</v>
      </c>
      <c r="AO19" s="150">
        <v>120936</v>
      </c>
      <c r="AP19" s="150">
        <v>90024</v>
      </c>
      <c r="AQ19" s="150">
        <v>119511</v>
      </c>
      <c r="AR19" s="150">
        <v>22649</v>
      </c>
      <c r="AS19" s="150">
        <v>9788</v>
      </c>
      <c r="AT19" s="150">
        <v>121111</v>
      </c>
      <c r="AU19" s="150">
        <v>73618</v>
      </c>
      <c r="AV19" s="150">
        <v>33334</v>
      </c>
      <c r="AW19" s="150">
        <v>25855</v>
      </c>
      <c r="AX19" s="150">
        <v>7303</v>
      </c>
      <c r="AY19" s="150">
        <v>10457</v>
      </c>
      <c r="AZ19" s="150">
        <v>46273</v>
      </c>
      <c r="BA19" s="150">
        <v>58302</v>
      </c>
    </row>
    <row r="22" spans="1:53" x14ac:dyDescent="0.25">
      <c r="B22" s="120" t="b">
        <f t="shared" ref="B22:AG22" si="0">RIGHT(B3,1)="2"</f>
        <v>0</v>
      </c>
      <c r="C22" s="120" t="b">
        <f t="shared" si="0"/>
        <v>0</v>
      </c>
      <c r="D22" s="120" t="b">
        <f t="shared" si="0"/>
        <v>0</v>
      </c>
      <c r="E22" s="120" t="b">
        <f t="shared" si="0"/>
        <v>0</v>
      </c>
      <c r="F22" s="120" t="b">
        <f t="shared" si="0"/>
        <v>0</v>
      </c>
      <c r="G22" s="120" t="b">
        <f t="shared" si="0"/>
        <v>0</v>
      </c>
      <c r="H22" s="120" t="b">
        <f t="shared" si="0"/>
        <v>0</v>
      </c>
      <c r="I22" s="120" t="b">
        <f t="shared" si="0"/>
        <v>0</v>
      </c>
      <c r="J22" s="120" t="b">
        <f t="shared" si="0"/>
        <v>0</v>
      </c>
      <c r="K22" s="120" t="b">
        <f t="shared" si="0"/>
        <v>0</v>
      </c>
      <c r="L22" s="120" t="b">
        <f t="shared" si="0"/>
        <v>0</v>
      </c>
      <c r="M22" s="120" t="b">
        <f t="shared" si="0"/>
        <v>0</v>
      </c>
      <c r="N22" s="120" t="b">
        <f t="shared" si="0"/>
        <v>0</v>
      </c>
      <c r="O22" s="120" t="b">
        <f t="shared" si="0"/>
        <v>0</v>
      </c>
      <c r="P22" s="120" t="b">
        <f t="shared" si="0"/>
        <v>0</v>
      </c>
      <c r="Q22" s="120" t="b">
        <f t="shared" si="0"/>
        <v>0</v>
      </c>
      <c r="R22" s="120" t="b">
        <f t="shared" si="0"/>
        <v>0</v>
      </c>
      <c r="S22" s="120" t="b">
        <f t="shared" si="0"/>
        <v>0</v>
      </c>
      <c r="T22" s="120" t="b">
        <f t="shared" si="0"/>
        <v>1</v>
      </c>
      <c r="U22" s="120" t="b">
        <f t="shared" si="0"/>
        <v>1</v>
      </c>
      <c r="V22" s="120" t="b">
        <f t="shared" si="0"/>
        <v>1</v>
      </c>
      <c r="W22" s="120" t="b">
        <f t="shared" si="0"/>
        <v>1</v>
      </c>
      <c r="X22" s="120" t="b">
        <f t="shared" si="0"/>
        <v>1</v>
      </c>
      <c r="Y22" s="120" t="b">
        <f t="shared" si="0"/>
        <v>1</v>
      </c>
      <c r="Z22" s="120" t="b">
        <f t="shared" si="0"/>
        <v>0</v>
      </c>
      <c r="AA22" s="120" t="b">
        <f t="shared" si="0"/>
        <v>0</v>
      </c>
      <c r="AB22" s="120" t="b">
        <f t="shared" si="0"/>
        <v>1</v>
      </c>
      <c r="AC22" s="120" t="b">
        <f t="shared" si="0"/>
        <v>1</v>
      </c>
      <c r="AD22" s="120" t="b">
        <f t="shared" si="0"/>
        <v>0</v>
      </c>
      <c r="AE22" s="120" t="b">
        <f t="shared" si="0"/>
        <v>0</v>
      </c>
      <c r="AF22" s="120" t="b">
        <f t="shared" si="0"/>
        <v>0</v>
      </c>
      <c r="AG22" s="120" t="b">
        <f t="shared" si="0"/>
        <v>0</v>
      </c>
      <c r="AH22" s="120" t="b">
        <f t="shared" ref="AH22:BA22" si="1">RIGHT(AH3,1)="2"</f>
        <v>1</v>
      </c>
      <c r="AI22" s="120" t="b">
        <f t="shared" si="1"/>
        <v>1</v>
      </c>
      <c r="AJ22" s="120" t="b">
        <f t="shared" si="1"/>
        <v>0</v>
      </c>
      <c r="AK22" s="120" t="b">
        <f t="shared" si="1"/>
        <v>0</v>
      </c>
      <c r="AL22" s="120" t="b">
        <f t="shared" si="1"/>
        <v>0</v>
      </c>
      <c r="AM22" s="120" t="b">
        <f t="shared" si="1"/>
        <v>0</v>
      </c>
      <c r="AN22" s="120" t="b">
        <f t="shared" si="1"/>
        <v>1</v>
      </c>
      <c r="AO22" s="120" t="b">
        <f t="shared" si="1"/>
        <v>1</v>
      </c>
      <c r="AP22" s="120" t="b">
        <f t="shared" si="1"/>
        <v>1</v>
      </c>
      <c r="AQ22" s="120" t="b">
        <f t="shared" si="1"/>
        <v>1</v>
      </c>
      <c r="AR22" s="120" t="b">
        <f t="shared" si="1"/>
        <v>1</v>
      </c>
      <c r="AS22" s="120" t="b">
        <f t="shared" si="1"/>
        <v>1</v>
      </c>
      <c r="AT22" s="120" t="b">
        <f t="shared" si="1"/>
        <v>1</v>
      </c>
      <c r="AU22" s="120" t="b">
        <f t="shared" si="1"/>
        <v>1</v>
      </c>
      <c r="AV22" s="120" t="b">
        <f t="shared" si="1"/>
        <v>0</v>
      </c>
      <c r="AW22" s="120" t="b">
        <f t="shared" si="1"/>
        <v>0</v>
      </c>
      <c r="AX22" s="120" t="b">
        <f t="shared" si="1"/>
        <v>0</v>
      </c>
      <c r="AY22" s="120" t="b">
        <f t="shared" si="1"/>
        <v>0</v>
      </c>
      <c r="AZ22" s="120" t="b">
        <f t="shared" si="1"/>
        <v>1</v>
      </c>
      <c r="BA22" s="120" t="b">
        <f t="shared" si="1"/>
        <v>1</v>
      </c>
    </row>
    <row r="23" spans="1:53" x14ac:dyDescent="0.25">
      <c r="B23" s="120">
        <v>1</v>
      </c>
      <c r="C23" s="120">
        <f t="shared" ref="C23:AH23" si="2">IF(C22,B23,B23+1)</f>
        <v>2</v>
      </c>
      <c r="D23" s="120">
        <f t="shared" si="2"/>
        <v>3</v>
      </c>
      <c r="E23" s="120">
        <f t="shared" si="2"/>
        <v>4</v>
      </c>
      <c r="F23" s="120">
        <f t="shared" si="2"/>
        <v>5</v>
      </c>
      <c r="G23" s="120">
        <f t="shared" si="2"/>
        <v>6</v>
      </c>
      <c r="H23" s="120">
        <f t="shared" si="2"/>
        <v>7</v>
      </c>
      <c r="I23" s="120">
        <f t="shared" si="2"/>
        <v>8</v>
      </c>
      <c r="J23" s="120">
        <f t="shared" si="2"/>
        <v>9</v>
      </c>
      <c r="K23" s="120">
        <f t="shared" si="2"/>
        <v>10</v>
      </c>
      <c r="L23" s="120">
        <f t="shared" si="2"/>
        <v>11</v>
      </c>
      <c r="M23" s="120">
        <f t="shared" si="2"/>
        <v>12</v>
      </c>
      <c r="N23" s="120">
        <f t="shared" si="2"/>
        <v>13</v>
      </c>
      <c r="O23" s="120">
        <f t="shared" si="2"/>
        <v>14</v>
      </c>
      <c r="P23" s="120">
        <f t="shared" si="2"/>
        <v>15</v>
      </c>
      <c r="Q23" s="120">
        <f t="shared" si="2"/>
        <v>16</v>
      </c>
      <c r="R23" s="120">
        <f t="shared" si="2"/>
        <v>17</v>
      </c>
      <c r="S23" s="120">
        <f t="shared" si="2"/>
        <v>18</v>
      </c>
      <c r="T23" s="120">
        <f t="shared" si="2"/>
        <v>18</v>
      </c>
      <c r="U23" s="120">
        <f t="shared" si="2"/>
        <v>18</v>
      </c>
      <c r="V23" s="120">
        <f t="shared" si="2"/>
        <v>18</v>
      </c>
      <c r="W23" s="120">
        <f t="shared" si="2"/>
        <v>18</v>
      </c>
      <c r="X23" s="120">
        <f t="shared" si="2"/>
        <v>18</v>
      </c>
      <c r="Y23" s="120">
        <f t="shared" si="2"/>
        <v>18</v>
      </c>
      <c r="Z23" s="120">
        <f t="shared" si="2"/>
        <v>19</v>
      </c>
      <c r="AA23" s="120">
        <f t="shared" si="2"/>
        <v>20</v>
      </c>
      <c r="AB23" s="120">
        <f t="shared" si="2"/>
        <v>20</v>
      </c>
      <c r="AC23" s="120">
        <f t="shared" si="2"/>
        <v>20</v>
      </c>
      <c r="AD23" s="120">
        <f t="shared" si="2"/>
        <v>21</v>
      </c>
      <c r="AE23" s="120">
        <f t="shared" si="2"/>
        <v>22</v>
      </c>
      <c r="AF23" s="120">
        <f t="shared" si="2"/>
        <v>23</v>
      </c>
      <c r="AG23" s="120">
        <f t="shared" si="2"/>
        <v>24</v>
      </c>
      <c r="AH23" s="120">
        <f t="shared" si="2"/>
        <v>24</v>
      </c>
      <c r="AI23" s="120">
        <f t="shared" ref="AI23:BA23" si="3">IF(AI22,AH23,AH23+1)</f>
        <v>24</v>
      </c>
      <c r="AJ23" s="120">
        <f t="shared" si="3"/>
        <v>25</v>
      </c>
      <c r="AK23" s="120">
        <f t="shared" si="3"/>
        <v>26</v>
      </c>
      <c r="AL23" s="120">
        <f t="shared" si="3"/>
        <v>27</v>
      </c>
      <c r="AM23" s="120">
        <f t="shared" si="3"/>
        <v>28</v>
      </c>
      <c r="AN23" s="120">
        <f t="shared" si="3"/>
        <v>28</v>
      </c>
      <c r="AO23" s="120">
        <f t="shared" si="3"/>
        <v>28</v>
      </c>
      <c r="AP23" s="120">
        <f t="shared" si="3"/>
        <v>28</v>
      </c>
      <c r="AQ23" s="120">
        <f t="shared" si="3"/>
        <v>28</v>
      </c>
      <c r="AR23" s="120">
        <f t="shared" si="3"/>
        <v>28</v>
      </c>
      <c r="AS23" s="120">
        <f t="shared" si="3"/>
        <v>28</v>
      </c>
      <c r="AT23" s="120">
        <f t="shared" si="3"/>
        <v>28</v>
      </c>
      <c r="AU23" s="120">
        <f t="shared" si="3"/>
        <v>28</v>
      </c>
      <c r="AV23" s="120">
        <f t="shared" si="3"/>
        <v>29</v>
      </c>
      <c r="AW23" s="120">
        <f t="shared" si="3"/>
        <v>30</v>
      </c>
      <c r="AX23" s="120">
        <f t="shared" si="3"/>
        <v>31</v>
      </c>
      <c r="AY23" s="120">
        <f t="shared" si="3"/>
        <v>32</v>
      </c>
      <c r="AZ23" s="120">
        <f t="shared" si="3"/>
        <v>32</v>
      </c>
      <c r="BA23" s="120">
        <f t="shared" si="3"/>
        <v>32</v>
      </c>
    </row>
    <row r="24" spans="1:53" x14ac:dyDescent="0.25">
      <c r="B24" s="120">
        <v>1</v>
      </c>
      <c r="C24" s="120">
        <f t="shared" ref="C24:AH24" si="4">1+B24</f>
        <v>2</v>
      </c>
      <c r="D24" s="120">
        <f t="shared" si="4"/>
        <v>3</v>
      </c>
      <c r="E24" s="120">
        <f t="shared" si="4"/>
        <v>4</v>
      </c>
      <c r="F24" s="120">
        <f t="shared" si="4"/>
        <v>5</v>
      </c>
      <c r="G24" s="120">
        <f t="shared" si="4"/>
        <v>6</v>
      </c>
      <c r="H24" s="120">
        <f t="shared" si="4"/>
        <v>7</v>
      </c>
      <c r="I24" s="120">
        <f t="shared" si="4"/>
        <v>8</v>
      </c>
      <c r="J24" s="120">
        <f t="shared" si="4"/>
        <v>9</v>
      </c>
      <c r="K24" s="120">
        <f t="shared" si="4"/>
        <v>10</v>
      </c>
      <c r="L24" s="120">
        <f t="shared" si="4"/>
        <v>11</v>
      </c>
      <c r="M24" s="120">
        <f t="shared" si="4"/>
        <v>12</v>
      </c>
      <c r="N24" s="120">
        <f t="shared" si="4"/>
        <v>13</v>
      </c>
      <c r="O24" s="120">
        <f t="shared" si="4"/>
        <v>14</v>
      </c>
      <c r="P24" s="120">
        <f t="shared" si="4"/>
        <v>15</v>
      </c>
      <c r="Q24" s="120">
        <f t="shared" si="4"/>
        <v>16</v>
      </c>
      <c r="R24" s="120">
        <f t="shared" si="4"/>
        <v>17</v>
      </c>
      <c r="S24" s="120">
        <f t="shared" si="4"/>
        <v>18</v>
      </c>
      <c r="T24" s="120">
        <f t="shared" si="4"/>
        <v>19</v>
      </c>
      <c r="U24" s="120">
        <f t="shared" si="4"/>
        <v>20</v>
      </c>
      <c r="V24" s="120">
        <f t="shared" si="4"/>
        <v>21</v>
      </c>
      <c r="W24" s="120">
        <f t="shared" si="4"/>
        <v>22</v>
      </c>
      <c r="X24" s="120">
        <f t="shared" si="4"/>
        <v>23</v>
      </c>
      <c r="Y24" s="120">
        <f t="shared" si="4"/>
        <v>24</v>
      </c>
      <c r="Z24" s="120">
        <f t="shared" si="4"/>
        <v>25</v>
      </c>
      <c r="AA24" s="120">
        <f t="shared" si="4"/>
        <v>26</v>
      </c>
      <c r="AB24" s="120">
        <f t="shared" si="4"/>
        <v>27</v>
      </c>
      <c r="AC24" s="120">
        <f t="shared" si="4"/>
        <v>28</v>
      </c>
      <c r="AD24" s="120">
        <f t="shared" si="4"/>
        <v>29</v>
      </c>
      <c r="AE24" s="120">
        <f t="shared" si="4"/>
        <v>30</v>
      </c>
      <c r="AF24" s="120">
        <f t="shared" si="4"/>
        <v>31</v>
      </c>
      <c r="AG24" s="120">
        <f t="shared" si="4"/>
        <v>32</v>
      </c>
      <c r="AH24" s="120">
        <f t="shared" si="4"/>
        <v>33</v>
      </c>
      <c r="AI24" s="120">
        <f t="shared" ref="AI24:BA24" si="5">1+AH24</f>
        <v>34</v>
      </c>
      <c r="AJ24" s="120">
        <f t="shared" si="5"/>
        <v>35</v>
      </c>
      <c r="AK24" s="120">
        <f t="shared" si="5"/>
        <v>36</v>
      </c>
      <c r="AL24" s="120">
        <f t="shared" si="5"/>
        <v>37</v>
      </c>
      <c r="AM24" s="120">
        <f t="shared" si="5"/>
        <v>38</v>
      </c>
      <c r="AN24" s="120">
        <f t="shared" si="5"/>
        <v>39</v>
      </c>
      <c r="AO24" s="120">
        <f t="shared" si="5"/>
        <v>40</v>
      </c>
      <c r="AP24" s="120">
        <f t="shared" si="5"/>
        <v>41</v>
      </c>
      <c r="AQ24" s="120">
        <f t="shared" si="5"/>
        <v>42</v>
      </c>
      <c r="AR24" s="120">
        <f t="shared" si="5"/>
        <v>43</v>
      </c>
      <c r="AS24" s="120">
        <f t="shared" si="5"/>
        <v>44</v>
      </c>
      <c r="AT24" s="120">
        <f t="shared" si="5"/>
        <v>45</v>
      </c>
      <c r="AU24" s="120">
        <f t="shared" si="5"/>
        <v>46</v>
      </c>
      <c r="AV24" s="120">
        <f t="shared" si="5"/>
        <v>47</v>
      </c>
      <c r="AW24" s="120">
        <f t="shared" si="5"/>
        <v>48</v>
      </c>
      <c r="AX24" s="120">
        <f t="shared" si="5"/>
        <v>49</v>
      </c>
      <c r="AY24" s="120">
        <f t="shared" si="5"/>
        <v>50</v>
      </c>
      <c r="AZ24" s="120">
        <f t="shared" si="5"/>
        <v>51</v>
      </c>
      <c r="BA24" s="120">
        <f t="shared" si="5"/>
        <v>52</v>
      </c>
    </row>
    <row r="25" spans="1:53" x14ac:dyDescent="0.25">
      <c r="B25" s="120">
        <f t="shared" ref="B25:AG25" si="6">HLOOKUP(B24,$B$23:$BA$24,2,FALSE)</f>
        <v>1</v>
      </c>
      <c r="C25" s="120">
        <f t="shared" si="6"/>
        <v>2</v>
      </c>
      <c r="D25" s="120">
        <f t="shared" si="6"/>
        <v>3</v>
      </c>
      <c r="E25" s="120">
        <f t="shared" si="6"/>
        <v>4</v>
      </c>
      <c r="F25" s="120">
        <f t="shared" si="6"/>
        <v>5</v>
      </c>
      <c r="G25" s="120">
        <f t="shared" si="6"/>
        <v>6</v>
      </c>
      <c r="H25" s="120">
        <f t="shared" si="6"/>
        <v>7</v>
      </c>
      <c r="I25" s="120">
        <f t="shared" si="6"/>
        <v>8</v>
      </c>
      <c r="J25" s="120">
        <f t="shared" si="6"/>
        <v>9</v>
      </c>
      <c r="K25" s="120">
        <f t="shared" si="6"/>
        <v>10</v>
      </c>
      <c r="L25" s="120">
        <f t="shared" si="6"/>
        <v>11</v>
      </c>
      <c r="M25" s="120">
        <f t="shared" si="6"/>
        <v>12</v>
      </c>
      <c r="N25" s="120">
        <f t="shared" si="6"/>
        <v>13</v>
      </c>
      <c r="O25" s="120">
        <f t="shared" si="6"/>
        <v>14</v>
      </c>
      <c r="P25" s="120">
        <f t="shared" si="6"/>
        <v>15</v>
      </c>
      <c r="Q25" s="120">
        <f t="shared" si="6"/>
        <v>16</v>
      </c>
      <c r="R25" s="120">
        <f t="shared" si="6"/>
        <v>17</v>
      </c>
      <c r="S25" s="120">
        <f t="shared" si="6"/>
        <v>18</v>
      </c>
      <c r="T25" s="120">
        <f t="shared" si="6"/>
        <v>25</v>
      </c>
      <c r="U25" s="120">
        <f t="shared" si="6"/>
        <v>26</v>
      </c>
      <c r="V25" s="120">
        <f t="shared" si="6"/>
        <v>29</v>
      </c>
      <c r="W25" s="120">
        <f t="shared" si="6"/>
        <v>30</v>
      </c>
      <c r="X25" s="120">
        <f t="shared" si="6"/>
        <v>31</v>
      </c>
      <c r="Y25" s="120">
        <f t="shared" si="6"/>
        <v>32</v>
      </c>
      <c r="Z25" s="120">
        <f t="shared" si="6"/>
        <v>35</v>
      </c>
      <c r="AA25" s="120">
        <f t="shared" si="6"/>
        <v>36</v>
      </c>
      <c r="AB25" s="120">
        <f t="shared" si="6"/>
        <v>37</v>
      </c>
      <c r="AC25" s="120">
        <f t="shared" si="6"/>
        <v>38</v>
      </c>
      <c r="AD25" s="120">
        <f t="shared" si="6"/>
        <v>47</v>
      </c>
      <c r="AE25" s="120">
        <f t="shared" si="6"/>
        <v>48</v>
      </c>
      <c r="AF25" s="120">
        <f t="shared" si="6"/>
        <v>49</v>
      </c>
      <c r="AG25" s="120">
        <f t="shared" si="6"/>
        <v>50</v>
      </c>
      <c r="AH25" s="120" t="e">
        <f t="shared" ref="AH25:BA25" si="7">HLOOKUP(AH24,$B$23:$BA$24,2,FALSE)</f>
        <v>#N/A</v>
      </c>
      <c r="AI25" s="120" t="e">
        <f t="shared" si="7"/>
        <v>#N/A</v>
      </c>
      <c r="AJ25" s="120" t="e">
        <f t="shared" si="7"/>
        <v>#N/A</v>
      </c>
      <c r="AK25" s="120" t="e">
        <f t="shared" si="7"/>
        <v>#N/A</v>
      </c>
      <c r="AL25" s="120" t="e">
        <f t="shared" si="7"/>
        <v>#N/A</v>
      </c>
      <c r="AM25" s="120" t="e">
        <f t="shared" si="7"/>
        <v>#N/A</v>
      </c>
      <c r="AN25" s="120" t="e">
        <f t="shared" si="7"/>
        <v>#N/A</v>
      </c>
      <c r="AO25" s="120" t="e">
        <f t="shared" si="7"/>
        <v>#N/A</v>
      </c>
      <c r="AP25" s="120" t="e">
        <f t="shared" si="7"/>
        <v>#N/A</v>
      </c>
      <c r="AQ25" s="120" t="e">
        <f t="shared" si="7"/>
        <v>#N/A</v>
      </c>
      <c r="AR25" s="120" t="e">
        <f t="shared" si="7"/>
        <v>#N/A</v>
      </c>
      <c r="AS25" s="120" t="e">
        <f t="shared" si="7"/>
        <v>#N/A</v>
      </c>
      <c r="AT25" s="120" t="e">
        <f t="shared" si="7"/>
        <v>#N/A</v>
      </c>
      <c r="AU25" s="120" t="e">
        <f t="shared" si="7"/>
        <v>#N/A</v>
      </c>
      <c r="AV25" s="120" t="e">
        <f t="shared" si="7"/>
        <v>#N/A</v>
      </c>
      <c r="AW25" s="120" t="e">
        <f t="shared" si="7"/>
        <v>#N/A</v>
      </c>
      <c r="AX25" s="120" t="e">
        <f t="shared" si="7"/>
        <v>#N/A</v>
      </c>
      <c r="AY25" s="120" t="e">
        <f t="shared" si="7"/>
        <v>#N/A</v>
      </c>
      <c r="AZ25" s="120" t="e">
        <f t="shared" si="7"/>
        <v>#N/A</v>
      </c>
      <c r="BA25" s="120" t="e">
        <f t="shared" si="7"/>
        <v>#N/A</v>
      </c>
    </row>
    <row r="27" spans="1:53" ht="45" x14ac:dyDescent="0.25">
      <c r="B27" s="149" t="str">
        <f t="shared" ref="B27:AG27" si="8">INDEX($B3:$BA3,B$25)</f>
        <v>Sum of Construction_HI</v>
      </c>
      <c r="C27" s="149" t="str">
        <f t="shared" si="8"/>
        <v>Sum of Construction_JO</v>
      </c>
      <c r="D27" s="149" t="str">
        <f t="shared" si="8"/>
        <v>Sum of Durables_HI</v>
      </c>
      <c r="E27" s="149" t="str">
        <f t="shared" si="8"/>
        <v>Sum of Durables_JO</v>
      </c>
      <c r="F27" s="149" t="str">
        <f t="shared" si="8"/>
        <v>Sum of Nondurables_HI</v>
      </c>
      <c r="G27" s="149" t="str">
        <f t="shared" si="8"/>
        <v>Sum of Nondurables_JO</v>
      </c>
      <c r="H27" s="149" t="str">
        <f t="shared" si="8"/>
        <v>Sum of Retail trade_HI</v>
      </c>
      <c r="I27" s="149" t="str">
        <f t="shared" si="8"/>
        <v>Sum of Retail trade_JO</v>
      </c>
      <c r="J27" s="149" t="str">
        <f t="shared" si="8"/>
        <v>Sum of Professional and business services_HI</v>
      </c>
      <c r="K27" s="149" t="str">
        <f t="shared" si="8"/>
        <v>Sum of Professional and business services_JO</v>
      </c>
      <c r="L27" s="149" t="str">
        <f t="shared" si="8"/>
        <v>Sum of Education and health services_HI</v>
      </c>
      <c r="M27" s="149" t="str">
        <f t="shared" si="8"/>
        <v>Sum of Education and health services_JO</v>
      </c>
      <c r="N27" s="149" t="str">
        <f t="shared" si="8"/>
        <v>Sum of Arts, entertainment, and recreation_HI</v>
      </c>
      <c r="O27" s="149" t="str">
        <f t="shared" si="8"/>
        <v>Sum of Arts, entertainment, and recreation_JO</v>
      </c>
      <c r="P27" s="149" t="str">
        <f t="shared" si="8"/>
        <v>Sum of Accommodation and food services_HI</v>
      </c>
      <c r="Q27" s="149" t="str">
        <f t="shared" si="8"/>
        <v>Sum of Accommodation and food services_JO</v>
      </c>
      <c r="R27" s="149" t="str">
        <f t="shared" si="8"/>
        <v>Sum of State and local government_HI</v>
      </c>
      <c r="S27" s="149" t="str">
        <f t="shared" si="8"/>
        <v>Sum of State and local government_JO</v>
      </c>
      <c r="T27" s="149" t="str">
        <f t="shared" si="8"/>
        <v>Sum of Wholesale trade_HI</v>
      </c>
      <c r="U27" s="149" t="str">
        <f t="shared" si="8"/>
        <v>Sum of Wholesale trade_JO</v>
      </c>
      <c r="V27" s="149" t="str">
        <f t="shared" si="8"/>
        <v>Sum of Transportation_HI</v>
      </c>
      <c r="W27" s="149" t="str">
        <f t="shared" si="8"/>
        <v>Sum of Transportation_JO</v>
      </c>
      <c r="X27" s="149" t="str">
        <f t="shared" si="8"/>
        <v>Sum of Information_HI</v>
      </c>
      <c r="Y27" s="149" t="str">
        <f t="shared" si="8"/>
        <v>Sum of Information_JO</v>
      </c>
      <c r="Z27" s="149" t="str">
        <f t="shared" si="8"/>
        <v>Sum of Finance and Insurance_HI</v>
      </c>
      <c r="AA27" s="149" t="str">
        <f t="shared" si="8"/>
        <v>Sum of Finance and Insurance_JO</v>
      </c>
      <c r="AB27" s="149" t="str">
        <f t="shared" si="8"/>
        <v>Sum of Real Estate and Rental and Leasing_HI</v>
      </c>
      <c r="AC27" s="149" t="str">
        <f t="shared" si="8"/>
        <v>Sum of Real Estate and Rental and Leasing_JO</v>
      </c>
      <c r="AD27" s="149" t="str">
        <f t="shared" si="8"/>
        <v>Sum of Other Services (except Public Administration)_HI</v>
      </c>
      <c r="AE27" s="149" t="str">
        <f t="shared" si="8"/>
        <v>Sum of Other Services (except Public Administration)_JO</v>
      </c>
      <c r="AF27" s="149" t="str">
        <f t="shared" si="8"/>
        <v>Sum of Federal government_HI</v>
      </c>
      <c r="AG27" s="149" t="str">
        <f t="shared" si="8"/>
        <v>Sum of Federal government_JO</v>
      </c>
    </row>
    <row r="28" spans="1:53" x14ac:dyDescent="0.25">
      <c r="A28" s="120" t="str">
        <f t="shared" ref="A28:A42" si="9">A4</f>
        <v>2001</v>
      </c>
      <c r="B28" s="149">
        <f t="shared" ref="B28:AG28" si="10">INDEX($B4:$BA4,B$25)</f>
        <v>5478</v>
      </c>
      <c r="C28" s="149">
        <f t="shared" si="10"/>
        <v>2061</v>
      </c>
      <c r="D28" s="149">
        <f t="shared" si="10"/>
        <v>2621</v>
      </c>
      <c r="E28" s="149">
        <f t="shared" si="10"/>
        <v>2427</v>
      </c>
      <c r="F28" s="149">
        <f t="shared" si="10"/>
        <v>2189</v>
      </c>
      <c r="G28" s="149">
        <f t="shared" si="10"/>
        <v>1328</v>
      </c>
      <c r="H28" s="149">
        <f t="shared" si="10"/>
        <v>9327</v>
      </c>
      <c r="I28" s="149">
        <f t="shared" si="10"/>
        <v>5030</v>
      </c>
      <c r="J28" s="149">
        <f t="shared" si="10"/>
        <v>11282</v>
      </c>
      <c r="K28" s="149">
        <f t="shared" si="10"/>
        <v>8131</v>
      </c>
      <c r="L28" s="149">
        <f t="shared" si="10"/>
        <v>6116</v>
      </c>
      <c r="M28" s="149">
        <f t="shared" si="10"/>
        <v>9230</v>
      </c>
      <c r="N28" s="149">
        <f t="shared" si="10"/>
        <v>1765</v>
      </c>
      <c r="O28" s="149">
        <f t="shared" si="10"/>
        <v>815</v>
      </c>
      <c r="P28" s="149">
        <f t="shared" si="10"/>
        <v>9221</v>
      </c>
      <c r="Q28" s="149">
        <f t="shared" si="10"/>
        <v>6028</v>
      </c>
      <c r="R28" s="149">
        <f t="shared" si="10"/>
        <v>3729</v>
      </c>
      <c r="S28" s="149">
        <f t="shared" si="10"/>
        <v>4811</v>
      </c>
      <c r="T28" s="149">
        <f t="shared" si="10"/>
        <v>1869</v>
      </c>
      <c r="U28" s="149">
        <f t="shared" si="10"/>
        <v>1679</v>
      </c>
      <c r="V28" s="149">
        <f t="shared" si="10"/>
        <v>1811</v>
      </c>
      <c r="W28" s="149">
        <f t="shared" si="10"/>
        <v>1495</v>
      </c>
      <c r="X28" s="149">
        <f t="shared" si="10"/>
        <v>1418</v>
      </c>
      <c r="Y28" s="149">
        <f t="shared" si="10"/>
        <v>1585</v>
      </c>
      <c r="Z28" s="149">
        <f t="shared" si="10"/>
        <v>1888</v>
      </c>
      <c r="AA28" s="149">
        <f t="shared" si="10"/>
        <v>2561</v>
      </c>
      <c r="AB28" s="149">
        <f t="shared" si="10"/>
        <v>896</v>
      </c>
      <c r="AC28" s="149">
        <f t="shared" si="10"/>
        <v>635</v>
      </c>
      <c r="AD28" s="149">
        <f t="shared" si="10"/>
        <v>2208</v>
      </c>
      <c r="AE28" s="149">
        <f t="shared" si="10"/>
        <v>2540</v>
      </c>
      <c r="AF28" s="149">
        <f t="shared" si="10"/>
        <v>436</v>
      </c>
      <c r="AG28" s="149">
        <f t="shared" si="10"/>
        <v>659</v>
      </c>
    </row>
    <row r="29" spans="1:53" x14ac:dyDescent="0.25">
      <c r="A29" s="120" t="str">
        <f t="shared" si="9"/>
        <v>2002</v>
      </c>
      <c r="B29" s="149">
        <f t="shared" ref="B29:AG29" si="11">INDEX($B5:$BA5,B$25)</f>
        <v>5098</v>
      </c>
      <c r="C29" s="149">
        <f t="shared" si="11"/>
        <v>1411</v>
      </c>
      <c r="D29" s="149">
        <f t="shared" si="11"/>
        <v>2653</v>
      </c>
      <c r="E29" s="149">
        <f t="shared" si="11"/>
        <v>1722</v>
      </c>
      <c r="F29" s="149">
        <f t="shared" si="11"/>
        <v>1887</v>
      </c>
      <c r="G29" s="149">
        <f t="shared" si="11"/>
        <v>1112</v>
      </c>
      <c r="H29" s="149">
        <f t="shared" si="11"/>
        <v>8374</v>
      </c>
      <c r="I29" s="149">
        <f t="shared" si="11"/>
        <v>4034</v>
      </c>
      <c r="J29" s="149">
        <f t="shared" si="11"/>
        <v>11467</v>
      </c>
      <c r="K29" s="149">
        <f t="shared" si="11"/>
        <v>7024</v>
      </c>
      <c r="L29" s="149">
        <f t="shared" si="11"/>
        <v>5743</v>
      </c>
      <c r="M29" s="149">
        <f t="shared" si="11"/>
        <v>8424</v>
      </c>
      <c r="N29" s="149">
        <f t="shared" si="11"/>
        <v>1501</v>
      </c>
      <c r="O29" s="149">
        <f t="shared" si="11"/>
        <v>630</v>
      </c>
      <c r="P29" s="149">
        <f t="shared" si="11"/>
        <v>8220</v>
      </c>
      <c r="Q29" s="149">
        <f t="shared" si="11"/>
        <v>4100</v>
      </c>
      <c r="R29" s="149">
        <f t="shared" si="11"/>
        <v>3356</v>
      </c>
      <c r="S29" s="149">
        <f t="shared" si="11"/>
        <v>4342</v>
      </c>
      <c r="T29" s="149">
        <f t="shared" si="11"/>
        <v>1910</v>
      </c>
      <c r="U29" s="149">
        <f t="shared" si="11"/>
        <v>1281</v>
      </c>
      <c r="V29" s="149">
        <f t="shared" si="11"/>
        <v>1716</v>
      </c>
      <c r="W29" s="149">
        <f t="shared" si="11"/>
        <v>1116</v>
      </c>
      <c r="X29" s="149">
        <f t="shared" si="11"/>
        <v>1017</v>
      </c>
      <c r="Y29" s="149">
        <f t="shared" si="11"/>
        <v>961</v>
      </c>
      <c r="Z29" s="149">
        <f t="shared" si="11"/>
        <v>1671</v>
      </c>
      <c r="AA29" s="149">
        <f t="shared" si="11"/>
        <v>2117</v>
      </c>
      <c r="AB29" s="149">
        <f t="shared" si="11"/>
        <v>893</v>
      </c>
      <c r="AC29" s="149">
        <f t="shared" si="11"/>
        <v>526</v>
      </c>
      <c r="AD29" s="149">
        <f t="shared" si="11"/>
        <v>2284</v>
      </c>
      <c r="AE29" s="149">
        <f t="shared" si="11"/>
        <v>1672</v>
      </c>
      <c r="AF29" s="149">
        <f t="shared" si="11"/>
        <v>529</v>
      </c>
      <c r="AG29" s="149">
        <f t="shared" si="11"/>
        <v>544</v>
      </c>
    </row>
    <row r="30" spans="1:53" x14ac:dyDescent="0.25">
      <c r="A30" s="120" t="str">
        <f t="shared" si="9"/>
        <v>2003</v>
      </c>
      <c r="B30" s="149">
        <f t="shared" ref="B30:AG30" si="12">INDEX($B6:$BA6,B$25)</f>
        <v>5349</v>
      </c>
      <c r="C30" s="149">
        <f t="shared" si="12"/>
        <v>1294</v>
      </c>
      <c r="D30" s="149">
        <f t="shared" si="12"/>
        <v>2513</v>
      </c>
      <c r="E30" s="149">
        <f t="shared" si="12"/>
        <v>1483</v>
      </c>
      <c r="F30" s="149">
        <f t="shared" si="12"/>
        <v>1621</v>
      </c>
      <c r="G30" s="149">
        <f t="shared" si="12"/>
        <v>952</v>
      </c>
      <c r="H30" s="149">
        <f t="shared" si="12"/>
        <v>8177</v>
      </c>
      <c r="I30" s="149">
        <f t="shared" si="12"/>
        <v>4026</v>
      </c>
      <c r="J30" s="149">
        <f t="shared" si="12"/>
        <v>10892</v>
      </c>
      <c r="K30" s="149">
        <f t="shared" si="12"/>
        <v>8247</v>
      </c>
      <c r="L30" s="149">
        <f t="shared" si="12"/>
        <v>5697</v>
      </c>
      <c r="M30" s="149">
        <f t="shared" si="12"/>
        <v>7085</v>
      </c>
      <c r="N30" s="149">
        <f t="shared" si="12"/>
        <v>1604</v>
      </c>
      <c r="O30" s="149">
        <f t="shared" si="12"/>
        <v>565</v>
      </c>
      <c r="P30" s="149">
        <f t="shared" si="12"/>
        <v>8190</v>
      </c>
      <c r="Q30" s="149">
        <f t="shared" si="12"/>
        <v>4154</v>
      </c>
      <c r="R30" s="149">
        <f t="shared" si="12"/>
        <v>3063</v>
      </c>
      <c r="S30" s="149">
        <f t="shared" si="12"/>
        <v>3573</v>
      </c>
      <c r="T30" s="149">
        <f t="shared" si="12"/>
        <v>1792</v>
      </c>
      <c r="U30" s="149">
        <f t="shared" si="12"/>
        <v>1166</v>
      </c>
      <c r="V30" s="149">
        <f t="shared" si="12"/>
        <v>1657</v>
      </c>
      <c r="W30" s="149">
        <f t="shared" si="12"/>
        <v>1070</v>
      </c>
      <c r="X30" s="149">
        <f t="shared" si="12"/>
        <v>941</v>
      </c>
      <c r="Y30" s="149">
        <f t="shared" si="12"/>
        <v>888</v>
      </c>
      <c r="Z30" s="149">
        <f t="shared" si="12"/>
        <v>1547</v>
      </c>
      <c r="AA30" s="149">
        <f t="shared" si="12"/>
        <v>1980</v>
      </c>
      <c r="AB30" s="149">
        <f t="shared" si="12"/>
        <v>994</v>
      </c>
      <c r="AC30" s="149">
        <f t="shared" si="12"/>
        <v>621</v>
      </c>
      <c r="AD30" s="149">
        <f t="shared" si="12"/>
        <v>2350</v>
      </c>
      <c r="AE30" s="149">
        <f t="shared" si="12"/>
        <v>1473</v>
      </c>
      <c r="AF30" s="149">
        <f t="shared" si="12"/>
        <v>419</v>
      </c>
      <c r="AG30" s="149">
        <f t="shared" si="12"/>
        <v>585</v>
      </c>
    </row>
    <row r="31" spans="1:53" x14ac:dyDescent="0.25">
      <c r="A31" s="120" t="str">
        <f t="shared" si="9"/>
        <v>2004</v>
      </c>
      <c r="B31" s="149">
        <f t="shared" ref="B31:AG31" si="13">INDEX($B7:$BA7,B$25)</f>
        <v>5390</v>
      </c>
      <c r="C31" s="149">
        <f t="shared" si="13"/>
        <v>1538</v>
      </c>
      <c r="D31" s="149">
        <f t="shared" si="13"/>
        <v>2873</v>
      </c>
      <c r="E31" s="149">
        <f t="shared" si="13"/>
        <v>1978</v>
      </c>
      <c r="F31" s="149">
        <f t="shared" si="13"/>
        <v>1676</v>
      </c>
      <c r="G31" s="149">
        <f t="shared" si="13"/>
        <v>1148</v>
      </c>
      <c r="H31" s="149">
        <f t="shared" si="13"/>
        <v>9104</v>
      </c>
      <c r="I31" s="149">
        <f t="shared" si="13"/>
        <v>4758</v>
      </c>
      <c r="J31" s="149">
        <f t="shared" si="13"/>
        <v>10962</v>
      </c>
      <c r="K31" s="149">
        <f t="shared" si="13"/>
        <v>8144</v>
      </c>
      <c r="L31" s="149">
        <f t="shared" si="13"/>
        <v>5740</v>
      </c>
      <c r="M31" s="149">
        <f t="shared" si="13"/>
        <v>7293</v>
      </c>
      <c r="N31" s="149">
        <f t="shared" si="13"/>
        <v>1594</v>
      </c>
      <c r="O31" s="149">
        <f t="shared" si="13"/>
        <v>646</v>
      </c>
      <c r="P31" s="149">
        <f t="shared" si="13"/>
        <v>8750</v>
      </c>
      <c r="Q31" s="149">
        <f t="shared" si="13"/>
        <v>4663</v>
      </c>
      <c r="R31" s="149">
        <f t="shared" si="13"/>
        <v>3264</v>
      </c>
      <c r="S31" s="149">
        <f t="shared" si="13"/>
        <v>3568</v>
      </c>
      <c r="T31" s="149">
        <f t="shared" si="13"/>
        <v>2034</v>
      </c>
      <c r="U31" s="149">
        <f t="shared" si="13"/>
        <v>1556</v>
      </c>
      <c r="V31" s="149">
        <f t="shared" si="13"/>
        <v>2005</v>
      </c>
      <c r="W31" s="149">
        <f t="shared" si="13"/>
        <v>1081</v>
      </c>
      <c r="X31" s="149">
        <f t="shared" si="13"/>
        <v>925</v>
      </c>
      <c r="Y31" s="149">
        <f t="shared" si="13"/>
        <v>1037</v>
      </c>
      <c r="Z31" s="149">
        <f t="shared" si="13"/>
        <v>1684</v>
      </c>
      <c r="AA31" s="149">
        <f t="shared" si="13"/>
        <v>2560</v>
      </c>
      <c r="AB31" s="149">
        <f t="shared" si="13"/>
        <v>1078</v>
      </c>
      <c r="AC31" s="149">
        <f t="shared" si="13"/>
        <v>540</v>
      </c>
      <c r="AD31" s="149">
        <f t="shared" si="13"/>
        <v>2464</v>
      </c>
      <c r="AE31" s="149">
        <f t="shared" si="13"/>
        <v>1741</v>
      </c>
      <c r="AF31" s="149">
        <f t="shared" si="13"/>
        <v>432</v>
      </c>
      <c r="AG31" s="149">
        <f t="shared" si="13"/>
        <v>597</v>
      </c>
    </row>
    <row r="32" spans="1:53" x14ac:dyDescent="0.25">
      <c r="A32" s="120" t="str">
        <f t="shared" si="9"/>
        <v>2005</v>
      </c>
      <c r="B32" s="149">
        <f t="shared" ref="B32:AG32" si="14">INDEX($B8:$BA8,B$25)</f>
        <v>5810</v>
      </c>
      <c r="C32" s="149">
        <f t="shared" si="14"/>
        <v>1893</v>
      </c>
      <c r="D32" s="149">
        <f t="shared" si="14"/>
        <v>2828</v>
      </c>
      <c r="E32" s="149">
        <f t="shared" si="14"/>
        <v>2452</v>
      </c>
      <c r="F32" s="149">
        <f t="shared" si="14"/>
        <v>1612</v>
      </c>
      <c r="G32" s="149">
        <f t="shared" si="14"/>
        <v>1162</v>
      </c>
      <c r="H32" s="149">
        <f t="shared" si="14"/>
        <v>9249</v>
      </c>
      <c r="I32" s="149">
        <f t="shared" si="14"/>
        <v>5209</v>
      </c>
      <c r="J32" s="149">
        <f t="shared" si="14"/>
        <v>12045</v>
      </c>
      <c r="K32" s="149">
        <f t="shared" si="14"/>
        <v>9583</v>
      </c>
      <c r="L32" s="149">
        <f t="shared" si="14"/>
        <v>6086</v>
      </c>
      <c r="M32" s="149">
        <f t="shared" si="14"/>
        <v>7851</v>
      </c>
      <c r="N32" s="149">
        <f t="shared" si="14"/>
        <v>1591</v>
      </c>
      <c r="O32" s="149">
        <f t="shared" si="14"/>
        <v>781</v>
      </c>
      <c r="P32" s="149">
        <f t="shared" si="14"/>
        <v>9137</v>
      </c>
      <c r="Q32" s="149">
        <f t="shared" si="14"/>
        <v>5436</v>
      </c>
      <c r="R32" s="149">
        <f t="shared" si="14"/>
        <v>3351</v>
      </c>
      <c r="S32" s="149">
        <f t="shared" si="14"/>
        <v>3907</v>
      </c>
      <c r="T32" s="149">
        <f t="shared" si="14"/>
        <v>1960</v>
      </c>
      <c r="U32" s="149">
        <f t="shared" si="14"/>
        <v>1696</v>
      </c>
      <c r="V32" s="149">
        <f t="shared" si="14"/>
        <v>2198</v>
      </c>
      <c r="W32" s="149">
        <f t="shared" si="14"/>
        <v>1439</v>
      </c>
      <c r="X32" s="149">
        <f t="shared" si="14"/>
        <v>988</v>
      </c>
      <c r="Y32" s="149">
        <f t="shared" si="14"/>
        <v>1286</v>
      </c>
      <c r="Z32" s="149">
        <f t="shared" si="14"/>
        <v>1736</v>
      </c>
      <c r="AA32" s="149">
        <f t="shared" si="14"/>
        <v>2808</v>
      </c>
      <c r="AB32" s="149">
        <f t="shared" si="14"/>
        <v>1002</v>
      </c>
      <c r="AC32" s="149">
        <f t="shared" si="14"/>
        <v>700</v>
      </c>
      <c r="AD32" s="149">
        <f t="shared" si="14"/>
        <v>2595</v>
      </c>
      <c r="AE32" s="149">
        <f t="shared" si="14"/>
        <v>1652</v>
      </c>
      <c r="AF32" s="149">
        <f t="shared" si="14"/>
        <v>470</v>
      </c>
      <c r="AG32" s="149">
        <f t="shared" si="14"/>
        <v>543</v>
      </c>
    </row>
    <row r="33" spans="1:33" x14ac:dyDescent="0.25">
      <c r="A33" s="120" t="str">
        <f t="shared" si="9"/>
        <v>2006</v>
      </c>
      <c r="B33" s="149">
        <f t="shared" ref="B33:AG33" si="15">INDEX($B9:$BA9,B$25)</f>
        <v>5341</v>
      </c>
      <c r="C33" s="149">
        <f t="shared" si="15"/>
        <v>2056</v>
      </c>
      <c r="D33" s="149">
        <f t="shared" si="15"/>
        <v>2651</v>
      </c>
      <c r="E33" s="149">
        <f t="shared" si="15"/>
        <v>2744</v>
      </c>
      <c r="F33" s="149">
        <f t="shared" si="15"/>
        <v>1837</v>
      </c>
      <c r="G33" s="149">
        <f t="shared" si="15"/>
        <v>1426</v>
      </c>
      <c r="H33" s="149">
        <f t="shared" si="15"/>
        <v>9494</v>
      </c>
      <c r="I33" s="149">
        <f t="shared" si="15"/>
        <v>5258</v>
      </c>
      <c r="J33" s="149">
        <f t="shared" si="15"/>
        <v>11706</v>
      </c>
      <c r="K33" s="149">
        <f t="shared" si="15"/>
        <v>8863</v>
      </c>
      <c r="L33" s="149">
        <f t="shared" si="15"/>
        <v>6292</v>
      </c>
      <c r="M33" s="149">
        <f t="shared" si="15"/>
        <v>8897</v>
      </c>
      <c r="N33" s="149">
        <f t="shared" si="15"/>
        <v>1551</v>
      </c>
      <c r="O33" s="149">
        <f t="shared" si="15"/>
        <v>835</v>
      </c>
      <c r="P33" s="149">
        <f t="shared" si="15"/>
        <v>9562</v>
      </c>
      <c r="Q33" s="149">
        <f t="shared" si="15"/>
        <v>6102</v>
      </c>
      <c r="R33" s="149">
        <f t="shared" si="15"/>
        <v>3454</v>
      </c>
      <c r="S33" s="149">
        <f t="shared" si="15"/>
        <v>4566</v>
      </c>
      <c r="T33" s="149">
        <f t="shared" si="15"/>
        <v>1972</v>
      </c>
      <c r="U33" s="149">
        <f t="shared" si="15"/>
        <v>2058</v>
      </c>
      <c r="V33" s="149">
        <f t="shared" si="15"/>
        <v>2148</v>
      </c>
      <c r="W33" s="149">
        <f t="shared" si="15"/>
        <v>1733</v>
      </c>
      <c r="X33" s="149">
        <f t="shared" si="15"/>
        <v>1024</v>
      </c>
      <c r="Y33" s="149">
        <f t="shared" si="15"/>
        <v>1801</v>
      </c>
      <c r="Z33" s="149">
        <f t="shared" si="15"/>
        <v>1913</v>
      </c>
      <c r="AA33" s="149">
        <f t="shared" si="15"/>
        <v>3114</v>
      </c>
      <c r="AB33" s="149">
        <f t="shared" si="15"/>
        <v>1072</v>
      </c>
      <c r="AC33" s="149">
        <f t="shared" si="15"/>
        <v>827</v>
      </c>
      <c r="AD33" s="149">
        <f t="shared" si="15"/>
        <v>2334</v>
      </c>
      <c r="AE33" s="149">
        <f t="shared" si="15"/>
        <v>1898</v>
      </c>
      <c r="AF33" s="149">
        <f t="shared" si="15"/>
        <v>675</v>
      </c>
      <c r="AG33" s="149">
        <f t="shared" si="15"/>
        <v>575</v>
      </c>
    </row>
    <row r="34" spans="1:33" x14ac:dyDescent="0.25">
      <c r="A34" s="120" t="str">
        <f t="shared" si="9"/>
        <v>2007</v>
      </c>
      <c r="B34" s="149">
        <f t="shared" ref="B34:AG34" si="16">INDEX($B10:$BA10,B$25)</f>
        <v>4740</v>
      </c>
      <c r="C34" s="149">
        <f t="shared" si="16"/>
        <v>2087</v>
      </c>
      <c r="D34" s="149">
        <f t="shared" si="16"/>
        <v>2601</v>
      </c>
      <c r="E34" s="149">
        <f t="shared" si="16"/>
        <v>2504</v>
      </c>
      <c r="F34" s="149">
        <f t="shared" si="16"/>
        <v>1876</v>
      </c>
      <c r="G34" s="149">
        <f t="shared" si="16"/>
        <v>1559</v>
      </c>
      <c r="H34" s="149">
        <f t="shared" si="16"/>
        <v>9147</v>
      </c>
      <c r="I34" s="149">
        <f t="shared" si="16"/>
        <v>4992</v>
      </c>
      <c r="J34" s="149">
        <f t="shared" si="16"/>
        <v>11338</v>
      </c>
      <c r="K34" s="149">
        <f t="shared" si="16"/>
        <v>9083</v>
      </c>
      <c r="L34" s="149">
        <f t="shared" si="16"/>
        <v>6433</v>
      </c>
      <c r="M34" s="149">
        <f t="shared" si="16"/>
        <v>9147</v>
      </c>
      <c r="N34" s="149">
        <f t="shared" si="16"/>
        <v>1619</v>
      </c>
      <c r="O34" s="149">
        <f t="shared" si="16"/>
        <v>847</v>
      </c>
      <c r="P34" s="149">
        <f t="shared" si="16"/>
        <v>9483</v>
      </c>
      <c r="Q34" s="149">
        <f t="shared" si="16"/>
        <v>6408</v>
      </c>
      <c r="R34" s="149">
        <f t="shared" si="16"/>
        <v>3441</v>
      </c>
      <c r="S34" s="149">
        <f t="shared" si="16"/>
        <v>4732</v>
      </c>
      <c r="T34" s="149">
        <f t="shared" si="16"/>
        <v>2125</v>
      </c>
      <c r="U34" s="149">
        <f t="shared" si="16"/>
        <v>2466</v>
      </c>
      <c r="V34" s="149">
        <f t="shared" si="16"/>
        <v>1862</v>
      </c>
      <c r="W34" s="149">
        <f t="shared" si="16"/>
        <v>1948</v>
      </c>
      <c r="X34" s="149">
        <f t="shared" si="16"/>
        <v>937</v>
      </c>
      <c r="Y34" s="149">
        <f t="shared" si="16"/>
        <v>1713</v>
      </c>
      <c r="Z34" s="149">
        <f t="shared" si="16"/>
        <v>1972</v>
      </c>
      <c r="AA34" s="149">
        <f t="shared" si="16"/>
        <v>2521</v>
      </c>
      <c r="AB34" s="149">
        <f t="shared" si="16"/>
        <v>1022</v>
      </c>
      <c r="AC34" s="149">
        <f t="shared" si="16"/>
        <v>754</v>
      </c>
      <c r="AD34" s="149">
        <f t="shared" si="16"/>
        <v>2287</v>
      </c>
      <c r="AE34" s="149">
        <f t="shared" si="16"/>
        <v>2205</v>
      </c>
      <c r="AF34" s="149">
        <f t="shared" si="16"/>
        <v>815</v>
      </c>
      <c r="AG34" s="149">
        <f t="shared" si="16"/>
        <v>577</v>
      </c>
    </row>
    <row r="35" spans="1:33" x14ac:dyDescent="0.25">
      <c r="A35" s="120" t="str">
        <f t="shared" si="9"/>
        <v>2008</v>
      </c>
      <c r="B35" s="149">
        <f t="shared" ref="B35:AG35" si="17">INDEX($B11:$BA11,B$25)</f>
        <v>4421</v>
      </c>
      <c r="C35" s="149">
        <f t="shared" si="17"/>
        <v>1224</v>
      </c>
      <c r="D35" s="149">
        <f t="shared" si="17"/>
        <v>2051</v>
      </c>
      <c r="E35" s="149">
        <f t="shared" si="17"/>
        <v>1677</v>
      </c>
      <c r="F35" s="149">
        <f t="shared" si="17"/>
        <v>1511</v>
      </c>
      <c r="G35" s="149">
        <f t="shared" si="17"/>
        <v>1220</v>
      </c>
      <c r="H35" s="149">
        <f t="shared" si="17"/>
        <v>7878</v>
      </c>
      <c r="I35" s="149">
        <f t="shared" si="17"/>
        <v>4149</v>
      </c>
      <c r="J35" s="149">
        <f t="shared" si="17"/>
        <v>9899</v>
      </c>
      <c r="K35" s="149">
        <f t="shared" si="17"/>
        <v>8072</v>
      </c>
      <c r="L35" s="149">
        <f t="shared" si="17"/>
        <v>6474</v>
      </c>
      <c r="M35" s="149">
        <f t="shared" si="17"/>
        <v>8504</v>
      </c>
      <c r="N35" s="149">
        <f t="shared" si="17"/>
        <v>1453</v>
      </c>
      <c r="O35" s="149">
        <f t="shared" si="17"/>
        <v>643</v>
      </c>
      <c r="P35" s="149">
        <f t="shared" si="17"/>
        <v>8258</v>
      </c>
      <c r="Q35" s="149">
        <f t="shared" si="17"/>
        <v>4879</v>
      </c>
      <c r="R35" s="149">
        <f t="shared" si="17"/>
        <v>3145</v>
      </c>
      <c r="S35" s="149">
        <f t="shared" si="17"/>
        <v>4121</v>
      </c>
      <c r="T35" s="149">
        <f t="shared" si="17"/>
        <v>1772</v>
      </c>
      <c r="U35" s="149">
        <f t="shared" si="17"/>
        <v>1454</v>
      </c>
      <c r="V35" s="149">
        <f t="shared" si="17"/>
        <v>1745</v>
      </c>
      <c r="W35" s="149">
        <f t="shared" si="17"/>
        <v>1363</v>
      </c>
      <c r="X35" s="149">
        <f t="shared" si="17"/>
        <v>752</v>
      </c>
      <c r="Y35" s="149">
        <f t="shared" si="17"/>
        <v>964</v>
      </c>
      <c r="Z35" s="149">
        <f t="shared" si="17"/>
        <v>1621</v>
      </c>
      <c r="AA35" s="149">
        <f t="shared" si="17"/>
        <v>1930</v>
      </c>
      <c r="AB35" s="149">
        <f t="shared" si="17"/>
        <v>902</v>
      </c>
      <c r="AC35" s="149">
        <f t="shared" si="17"/>
        <v>730</v>
      </c>
      <c r="AD35" s="149">
        <f t="shared" si="17"/>
        <v>2204</v>
      </c>
      <c r="AE35" s="149">
        <f t="shared" si="17"/>
        <v>1983</v>
      </c>
      <c r="AF35" s="149">
        <f t="shared" si="17"/>
        <v>317</v>
      </c>
      <c r="AG35" s="149">
        <f t="shared" si="17"/>
        <v>620</v>
      </c>
    </row>
    <row r="36" spans="1:33" x14ac:dyDescent="0.25">
      <c r="A36" s="120" t="str">
        <f t="shared" si="9"/>
        <v>2009</v>
      </c>
      <c r="B36" s="149">
        <f t="shared" ref="B36:AG36" si="18">INDEX($B12:$BA12,B$25)</f>
        <v>3711</v>
      </c>
      <c r="C36" s="149">
        <f t="shared" si="18"/>
        <v>641</v>
      </c>
      <c r="D36" s="149">
        <f t="shared" si="18"/>
        <v>1434</v>
      </c>
      <c r="E36" s="149">
        <f t="shared" si="18"/>
        <v>728</v>
      </c>
      <c r="F36" s="149">
        <f t="shared" si="18"/>
        <v>1316</v>
      </c>
      <c r="G36" s="149">
        <f t="shared" si="18"/>
        <v>709</v>
      </c>
      <c r="H36" s="149">
        <f t="shared" si="18"/>
        <v>6302</v>
      </c>
      <c r="I36" s="149">
        <f t="shared" si="18"/>
        <v>3008</v>
      </c>
      <c r="J36" s="149">
        <f t="shared" si="18"/>
        <v>8195</v>
      </c>
      <c r="K36" s="149">
        <f t="shared" si="18"/>
        <v>5094</v>
      </c>
      <c r="L36" s="149">
        <f t="shared" si="18"/>
        <v>6020</v>
      </c>
      <c r="M36" s="149">
        <f t="shared" si="18"/>
        <v>6455</v>
      </c>
      <c r="N36" s="149">
        <f t="shared" si="18"/>
        <v>1203</v>
      </c>
      <c r="O36" s="149">
        <f t="shared" si="18"/>
        <v>255</v>
      </c>
      <c r="P36" s="149">
        <f t="shared" si="18"/>
        <v>6580</v>
      </c>
      <c r="Q36" s="149">
        <f t="shared" si="18"/>
        <v>2879</v>
      </c>
      <c r="R36" s="149">
        <f t="shared" si="18"/>
        <v>2762</v>
      </c>
      <c r="S36" s="149">
        <f t="shared" si="18"/>
        <v>3060</v>
      </c>
      <c r="T36" s="149">
        <f t="shared" si="18"/>
        <v>1372</v>
      </c>
      <c r="U36" s="149">
        <f t="shared" si="18"/>
        <v>851</v>
      </c>
      <c r="V36" s="149">
        <f t="shared" si="18"/>
        <v>1638</v>
      </c>
      <c r="W36" s="149">
        <f t="shared" si="18"/>
        <v>687</v>
      </c>
      <c r="X36" s="149">
        <f t="shared" si="18"/>
        <v>662</v>
      </c>
      <c r="Y36" s="149">
        <f t="shared" si="18"/>
        <v>632</v>
      </c>
      <c r="Z36" s="149">
        <f t="shared" si="18"/>
        <v>1193</v>
      </c>
      <c r="AA36" s="149">
        <f t="shared" si="18"/>
        <v>1439</v>
      </c>
      <c r="AB36" s="149">
        <f t="shared" si="18"/>
        <v>809</v>
      </c>
      <c r="AC36" s="149">
        <f t="shared" si="18"/>
        <v>477</v>
      </c>
      <c r="AD36" s="149">
        <f t="shared" si="18"/>
        <v>2182</v>
      </c>
      <c r="AE36" s="149">
        <f t="shared" si="18"/>
        <v>1373</v>
      </c>
      <c r="AF36" s="149">
        <f t="shared" si="18"/>
        <v>456</v>
      </c>
      <c r="AG36" s="149">
        <f t="shared" si="18"/>
        <v>877</v>
      </c>
    </row>
    <row r="37" spans="1:33" x14ac:dyDescent="0.25">
      <c r="A37" s="120" t="str">
        <f t="shared" si="9"/>
        <v>2010</v>
      </c>
      <c r="B37" s="149">
        <f t="shared" ref="B37:AG37" si="19">INDEX($B13:$BA13,B$25)</f>
        <v>4031</v>
      </c>
      <c r="C37" s="149">
        <f t="shared" si="19"/>
        <v>870</v>
      </c>
      <c r="D37" s="149">
        <f t="shared" si="19"/>
        <v>1805</v>
      </c>
      <c r="E37" s="149">
        <f t="shared" si="19"/>
        <v>1503</v>
      </c>
      <c r="F37" s="149">
        <f t="shared" si="19"/>
        <v>1355</v>
      </c>
      <c r="G37" s="149">
        <f t="shared" si="19"/>
        <v>738</v>
      </c>
      <c r="H37" s="149">
        <f t="shared" si="19"/>
        <v>6713</v>
      </c>
      <c r="I37" s="149">
        <f t="shared" si="19"/>
        <v>3212</v>
      </c>
      <c r="J37" s="149">
        <f t="shared" si="19"/>
        <v>9460</v>
      </c>
      <c r="K37" s="149">
        <f t="shared" si="19"/>
        <v>6437</v>
      </c>
      <c r="L37" s="149">
        <f t="shared" si="19"/>
        <v>5870</v>
      </c>
      <c r="M37" s="149">
        <f t="shared" si="19"/>
        <v>6370</v>
      </c>
      <c r="N37" s="149">
        <f t="shared" si="19"/>
        <v>1293</v>
      </c>
      <c r="O37" s="149">
        <f t="shared" si="19"/>
        <v>420</v>
      </c>
      <c r="P37" s="149">
        <f t="shared" si="19"/>
        <v>6496</v>
      </c>
      <c r="Q37" s="149">
        <f t="shared" si="19"/>
        <v>3011</v>
      </c>
      <c r="R37" s="149">
        <f t="shared" si="19"/>
        <v>2834</v>
      </c>
      <c r="S37" s="149">
        <f t="shared" si="19"/>
        <v>2957</v>
      </c>
      <c r="T37" s="149">
        <f t="shared" si="19"/>
        <v>1405</v>
      </c>
      <c r="U37" s="149">
        <f t="shared" si="19"/>
        <v>990</v>
      </c>
      <c r="V37" s="149">
        <f t="shared" si="19"/>
        <v>1605</v>
      </c>
      <c r="W37" s="149">
        <f t="shared" si="19"/>
        <v>925</v>
      </c>
      <c r="X37" s="149">
        <f t="shared" si="19"/>
        <v>642</v>
      </c>
      <c r="Y37" s="149">
        <f t="shared" si="19"/>
        <v>955</v>
      </c>
      <c r="Z37" s="149">
        <f t="shared" si="19"/>
        <v>1338</v>
      </c>
      <c r="AA37" s="149">
        <f t="shared" si="19"/>
        <v>2132</v>
      </c>
      <c r="AB37" s="149">
        <f t="shared" si="19"/>
        <v>679</v>
      </c>
      <c r="AC37" s="149">
        <f t="shared" si="19"/>
        <v>403</v>
      </c>
      <c r="AD37" s="149">
        <f t="shared" si="19"/>
        <v>1945</v>
      </c>
      <c r="AE37" s="149">
        <f t="shared" si="19"/>
        <v>1571</v>
      </c>
      <c r="AF37" s="149">
        <f t="shared" si="19"/>
        <v>1044</v>
      </c>
      <c r="AG37" s="149">
        <f t="shared" si="19"/>
        <v>1529</v>
      </c>
    </row>
    <row r="38" spans="1:33" x14ac:dyDescent="0.25">
      <c r="A38" s="120" t="str">
        <f t="shared" si="9"/>
        <v>2011</v>
      </c>
      <c r="B38" s="149">
        <f t="shared" ref="B38:AG38" si="20">INDEX($B14:$BA14,B$25)</f>
        <v>4145</v>
      </c>
      <c r="C38" s="149">
        <f t="shared" si="20"/>
        <v>939</v>
      </c>
      <c r="D38" s="149">
        <f t="shared" si="20"/>
        <v>1773</v>
      </c>
      <c r="E38" s="149">
        <f t="shared" si="20"/>
        <v>1891</v>
      </c>
      <c r="F38" s="149">
        <f t="shared" si="20"/>
        <v>1267</v>
      </c>
      <c r="G38" s="149">
        <f t="shared" si="20"/>
        <v>852</v>
      </c>
      <c r="H38" s="149">
        <f t="shared" si="20"/>
        <v>6795</v>
      </c>
      <c r="I38" s="149">
        <f t="shared" si="20"/>
        <v>3834</v>
      </c>
      <c r="J38" s="149">
        <f t="shared" si="20"/>
        <v>10465</v>
      </c>
      <c r="K38" s="149">
        <f t="shared" si="20"/>
        <v>7431</v>
      </c>
      <c r="L38" s="149">
        <f t="shared" si="20"/>
        <v>5793</v>
      </c>
      <c r="M38" s="149">
        <f t="shared" si="20"/>
        <v>7098</v>
      </c>
      <c r="N38" s="149">
        <f t="shared" si="20"/>
        <v>1456</v>
      </c>
      <c r="O38" s="149">
        <f t="shared" si="20"/>
        <v>567</v>
      </c>
      <c r="P38" s="149">
        <f t="shared" si="20"/>
        <v>7063</v>
      </c>
      <c r="Q38" s="149">
        <f t="shared" si="20"/>
        <v>3927</v>
      </c>
      <c r="R38" s="149">
        <f t="shared" si="20"/>
        <v>2797</v>
      </c>
      <c r="S38" s="149">
        <f t="shared" si="20"/>
        <v>3390</v>
      </c>
      <c r="T38" s="149">
        <f t="shared" si="20"/>
        <v>1508</v>
      </c>
      <c r="U38" s="149">
        <f t="shared" si="20"/>
        <v>1388</v>
      </c>
      <c r="V38" s="149">
        <f t="shared" si="20"/>
        <v>1683</v>
      </c>
      <c r="W38" s="149">
        <f t="shared" si="20"/>
        <v>1356</v>
      </c>
      <c r="X38" s="149">
        <f t="shared" si="20"/>
        <v>742</v>
      </c>
      <c r="Y38" s="149">
        <f t="shared" si="20"/>
        <v>1258</v>
      </c>
      <c r="Z38" s="149">
        <f t="shared" si="20"/>
        <v>1193</v>
      </c>
      <c r="AA38" s="149">
        <f t="shared" si="20"/>
        <v>1964</v>
      </c>
      <c r="AB38" s="149">
        <f t="shared" si="20"/>
        <v>689</v>
      </c>
      <c r="AC38" s="149">
        <f t="shared" si="20"/>
        <v>505</v>
      </c>
      <c r="AD38" s="149">
        <f t="shared" si="20"/>
        <v>2216</v>
      </c>
      <c r="AE38" s="149">
        <f t="shared" si="20"/>
        <v>1377</v>
      </c>
      <c r="AF38" s="149">
        <f t="shared" si="20"/>
        <v>335</v>
      </c>
      <c r="AG38" s="149">
        <f t="shared" si="20"/>
        <v>644</v>
      </c>
    </row>
    <row r="39" spans="1:33" x14ac:dyDescent="0.25">
      <c r="A39" s="120" t="str">
        <f t="shared" si="9"/>
        <v>2012</v>
      </c>
      <c r="B39" s="149">
        <f t="shared" ref="B39:AG39" si="21">INDEX($B15:$BA15,B$25)</f>
        <v>3976</v>
      </c>
      <c r="C39" s="149">
        <f t="shared" si="21"/>
        <v>1057</v>
      </c>
      <c r="D39" s="149">
        <f t="shared" si="21"/>
        <v>1790</v>
      </c>
      <c r="E39" s="149">
        <f t="shared" si="21"/>
        <v>2122</v>
      </c>
      <c r="F39" s="149">
        <f t="shared" si="21"/>
        <v>1179</v>
      </c>
      <c r="G39" s="149">
        <f t="shared" si="21"/>
        <v>1155</v>
      </c>
      <c r="H39" s="149">
        <f t="shared" si="21"/>
        <v>6986</v>
      </c>
      <c r="I39" s="149">
        <f t="shared" si="21"/>
        <v>4394</v>
      </c>
      <c r="J39" s="149">
        <f t="shared" si="21"/>
        <v>10608</v>
      </c>
      <c r="K39" s="149">
        <f t="shared" si="21"/>
        <v>8261</v>
      </c>
      <c r="L39" s="149">
        <f t="shared" si="21"/>
        <v>6239</v>
      </c>
      <c r="M39" s="149">
        <f t="shared" si="21"/>
        <v>8409</v>
      </c>
      <c r="N39" s="149">
        <f t="shared" si="21"/>
        <v>1556</v>
      </c>
      <c r="O39" s="149">
        <f t="shared" si="21"/>
        <v>671</v>
      </c>
      <c r="P39" s="149">
        <f t="shared" si="21"/>
        <v>7574</v>
      </c>
      <c r="Q39" s="149">
        <f t="shared" si="21"/>
        <v>4653</v>
      </c>
      <c r="R39" s="149">
        <f t="shared" si="21"/>
        <v>3072</v>
      </c>
      <c r="S39" s="149">
        <f t="shared" si="21"/>
        <v>3686</v>
      </c>
      <c r="T39" s="149">
        <f t="shared" si="21"/>
        <v>1558</v>
      </c>
      <c r="U39" s="149">
        <f t="shared" si="21"/>
        <v>1551</v>
      </c>
      <c r="V39" s="149">
        <f t="shared" si="21"/>
        <v>1922</v>
      </c>
      <c r="W39" s="149">
        <f t="shared" si="21"/>
        <v>1363</v>
      </c>
      <c r="X39" s="149">
        <f t="shared" si="21"/>
        <v>767</v>
      </c>
      <c r="Y39" s="149">
        <f t="shared" si="21"/>
        <v>1163</v>
      </c>
      <c r="Z39" s="149">
        <f t="shared" si="21"/>
        <v>1412</v>
      </c>
      <c r="AA39" s="149">
        <f t="shared" si="21"/>
        <v>2222</v>
      </c>
      <c r="AB39" s="149">
        <f t="shared" si="21"/>
        <v>771</v>
      </c>
      <c r="AC39" s="149">
        <f t="shared" si="21"/>
        <v>730</v>
      </c>
      <c r="AD39" s="149">
        <f t="shared" si="21"/>
        <v>2226</v>
      </c>
      <c r="AE39" s="149">
        <f t="shared" si="21"/>
        <v>1587</v>
      </c>
      <c r="AF39" s="149">
        <f t="shared" si="21"/>
        <v>364</v>
      </c>
      <c r="AG39" s="149">
        <f t="shared" si="21"/>
        <v>822</v>
      </c>
    </row>
    <row r="40" spans="1:33" x14ac:dyDescent="0.25">
      <c r="A40" s="120" t="str">
        <f t="shared" si="9"/>
        <v>2013</v>
      </c>
      <c r="B40" s="149">
        <f t="shared" ref="B40:AG40" si="22">INDEX($B16:$BA16,B$25)</f>
        <v>3838</v>
      </c>
      <c r="C40" s="149">
        <f t="shared" si="22"/>
        <v>1411</v>
      </c>
      <c r="D40" s="149">
        <f t="shared" si="22"/>
        <v>1741</v>
      </c>
      <c r="E40" s="149">
        <f t="shared" si="22"/>
        <v>2030</v>
      </c>
      <c r="F40" s="149">
        <f t="shared" si="22"/>
        <v>1155</v>
      </c>
      <c r="G40" s="149">
        <f t="shared" si="22"/>
        <v>1166</v>
      </c>
      <c r="H40" s="149">
        <f t="shared" si="22"/>
        <v>7788</v>
      </c>
      <c r="I40" s="149">
        <f t="shared" si="22"/>
        <v>5349</v>
      </c>
      <c r="J40" s="149">
        <f t="shared" si="22"/>
        <v>10958</v>
      </c>
      <c r="K40" s="149">
        <f t="shared" si="22"/>
        <v>8304</v>
      </c>
      <c r="L40" s="149">
        <f t="shared" si="22"/>
        <v>6462</v>
      </c>
      <c r="M40" s="149">
        <f t="shared" si="22"/>
        <v>8153</v>
      </c>
      <c r="N40" s="149">
        <f t="shared" si="22"/>
        <v>1557</v>
      </c>
      <c r="O40" s="149">
        <f t="shared" si="22"/>
        <v>747</v>
      </c>
      <c r="P40" s="149">
        <f t="shared" si="22"/>
        <v>8055</v>
      </c>
      <c r="Q40" s="149">
        <f t="shared" si="22"/>
        <v>5515</v>
      </c>
      <c r="R40" s="149">
        <f t="shared" si="22"/>
        <v>3054</v>
      </c>
      <c r="S40" s="149">
        <f t="shared" si="22"/>
        <v>4045</v>
      </c>
      <c r="T40" s="149">
        <f t="shared" si="22"/>
        <v>1422</v>
      </c>
      <c r="U40" s="149">
        <f t="shared" si="22"/>
        <v>1550</v>
      </c>
      <c r="V40" s="149">
        <f t="shared" si="22"/>
        <v>1919</v>
      </c>
      <c r="W40" s="149">
        <f t="shared" si="22"/>
        <v>1652</v>
      </c>
      <c r="X40" s="149">
        <f t="shared" si="22"/>
        <v>844</v>
      </c>
      <c r="Y40" s="149">
        <f t="shared" si="22"/>
        <v>1161</v>
      </c>
      <c r="Z40" s="149">
        <f t="shared" si="22"/>
        <v>1580</v>
      </c>
      <c r="AA40" s="149">
        <f t="shared" si="22"/>
        <v>2637</v>
      </c>
      <c r="AB40" s="149">
        <f t="shared" si="22"/>
        <v>825</v>
      </c>
      <c r="AC40" s="149">
        <f t="shared" si="22"/>
        <v>654</v>
      </c>
      <c r="AD40" s="149">
        <f t="shared" si="22"/>
        <v>2241</v>
      </c>
      <c r="AE40" s="149">
        <f t="shared" si="22"/>
        <v>1755</v>
      </c>
      <c r="AF40" s="149">
        <f t="shared" si="22"/>
        <v>368</v>
      </c>
      <c r="AG40" s="149">
        <f t="shared" si="22"/>
        <v>647</v>
      </c>
    </row>
    <row r="41" spans="1:33" x14ac:dyDescent="0.25">
      <c r="A41" s="120" t="str">
        <f t="shared" si="9"/>
        <v>2014</v>
      </c>
      <c r="B41" s="149">
        <f t="shared" ref="B41:AG41" si="23">INDEX($B17:$BA17,B$25)</f>
        <v>3845</v>
      </c>
      <c r="C41" s="149">
        <f t="shared" si="23"/>
        <v>1540</v>
      </c>
      <c r="D41" s="149">
        <f t="shared" si="23"/>
        <v>1841</v>
      </c>
      <c r="E41" s="149">
        <f t="shared" si="23"/>
        <v>2147</v>
      </c>
      <c r="F41" s="149">
        <f t="shared" si="23"/>
        <v>1276</v>
      </c>
      <c r="G41" s="149">
        <f t="shared" si="23"/>
        <v>1336</v>
      </c>
      <c r="H41" s="149">
        <f t="shared" si="23"/>
        <v>8779</v>
      </c>
      <c r="I41" s="149">
        <f t="shared" si="23"/>
        <v>5855</v>
      </c>
      <c r="J41" s="149">
        <f t="shared" si="23"/>
        <v>12115</v>
      </c>
      <c r="K41" s="149">
        <f t="shared" si="23"/>
        <v>10482</v>
      </c>
      <c r="L41" s="149">
        <f t="shared" si="23"/>
        <v>6878</v>
      </c>
      <c r="M41" s="149">
        <f t="shared" si="23"/>
        <v>9724</v>
      </c>
      <c r="N41" s="149">
        <f t="shared" si="23"/>
        <v>1701</v>
      </c>
      <c r="O41" s="149">
        <f t="shared" si="23"/>
        <v>823</v>
      </c>
      <c r="P41" s="149">
        <f t="shared" si="23"/>
        <v>8780</v>
      </c>
      <c r="Q41" s="149">
        <f t="shared" si="23"/>
        <v>7099</v>
      </c>
      <c r="R41" s="149">
        <f t="shared" si="23"/>
        <v>3247</v>
      </c>
      <c r="S41" s="149">
        <f t="shared" si="23"/>
        <v>4544</v>
      </c>
      <c r="T41" s="149">
        <f t="shared" si="23"/>
        <v>1760</v>
      </c>
      <c r="U41" s="149">
        <f t="shared" si="23"/>
        <v>1836</v>
      </c>
      <c r="V41" s="149">
        <f t="shared" si="23"/>
        <v>2187</v>
      </c>
      <c r="W41" s="149">
        <f t="shared" si="23"/>
        <v>1988</v>
      </c>
      <c r="X41" s="149">
        <f t="shared" si="23"/>
        <v>926</v>
      </c>
      <c r="Y41" s="149">
        <f t="shared" si="23"/>
        <v>1234</v>
      </c>
      <c r="Z41" s="149">
        <f t="shared" si="23"/>
        <v>1534</v>
      </c>
      <c r="AA41" s="149">
        <f t="shared" si="23"/>
        <v>2732</v>
      </c>
      <c r="AB41" s="149">
        <f t="shared" si="23"/>
        <v>788</v>
      </c>
      <c r="AC41" s="149">
        <f t="shared" si="23"/>
        <v>729</v>
      </c>
      <c r="AD41" s="149">
        <f t="shared" si="23"/>
        <v>2238</v>
      </c>
      <c r="AE41" s="149">
        <f t="shared" si="23"/>
        <v>1787</v>
      </c>
      <c r="AF41" s="149">
        <f t="shared" si="23"/>
        <v>375</v>
      </c>
      <c r="AG41" s="149">
        <f t="shared" si="23"/>
        <v>735</v>
      </c>
    </row>
    <row r="42" spans="1:33" x14ac:dyDescent="0.25">
      <c r="A42" s="120" t="str">
        <f t="shared" si="9"/>
        <v>2015</v>
      </c>
      <c r="B42" s="149">
        <f t="shared" ref="B42:AG42" si="24">INDEX($B18:$BA18,B$25)</f>
        <v>2276</v>
      </c>
      <c r="C42" s="149">
        <f t="shared" si="24"/>
        <v>1039</v>
      </c>
      <c r="D42" s="149">
        <f t="shared" si="24"/>
        <v>1066</v>
      </c>
      <c r="E42" s="149">
        <f t="shared" si="24"/>
        <v>1410</v>
      </c>
      <c r="F42" s="149">
        <f t="shared" si="24"/>
        <v>745</v>
      </c>
      <c r="G42" s="149">
        <f t="shared" si="24"/>
        <v>890</v>
      </c>
      <c r="H42" s="149">
        <f t="shared" si="24"/>
        <v>5306</v>
      </c>
      <c r="I42" s="149">
        <f t="shared" si="24"/>
        <v>3782</v>
      </c>
      <c r="J42" s="149">
        <f t="shared" si="24"/>
        <v>7191</v>
      </c>
      <c r="K42" s="149">
        <f t="shared" si="24"/>
        <v>7596</v>
      </c>
      <c r="L42" s="149">
        <f t="shared" si="24"/>
        <v>4134</v>
      </c>
      <c r="M42" s="149">
        <f t="shared" si="24"/>
        <v>6727</v>
      </c>
      <c r="N42" s="149">
        <f t="shared" si="24"/>
        <v>982</v>
      </c>
      <c r="O42" s="149">
        <f t="shared" si="24"/>
        <v>514</v>
      </c>
      <c r="P42" s="149">
        <f t="shared" si="24"/>
        <v>5463</v>
      </c>
      <c r="Q42" s="149">
        <f t="shared" si="24"/>
        <v>4610</v>
      </c>
      <c r="R42" s="149">
        <f t="shared" si="24"/>
        <v>2016</v>
      </c>
      <c r="S42" s="149">
        <f t="shared" si="24"/>
        <v>2920</v>
      </c>
      <c r="T42" s="149">
        <f t="shared" si="24"/>
        <v>1083</v>
      </c>
      <c r="U42" s="149">
        <f t="shared" si="24"/>
        <v>1224</v>
      </c>
      <c r="V42" s="149">
        <f t="shared" si="24"/>
        <v>1198</v>
      </c>
      <c r="W42" s="149">
        <f t="shared" si="24"/>
        <v>1535</v>
      </c>
      <c r="X42" s="149">
        <f t="shared" si="24"/>
        <v>560</v>
      </c>
      <c r="Y42" s="149">
        <f t="shared" si="24"/>
        <v>762</v>
      </c>
      <c r="Z42" s="149">
        <f t="shared" si="24"/>
        <v>970</v>
      </c>
      <c r="AA42" s="149">
        <f t="shared" si="24"/>
        <v>1654</v>
      </c>
      <c r="AB42" s="149">
        <f t="shared" si="24"/>
        <v>458</v>
      </c>
      <c r="AC42" s="149">
        <f t="shared" si="24"/>
        <v>607</v>
      </c>
      <c r="AD42" s="149">
        <f t="shared" si="24"/>
        <v>1560</v>
      </c>
      <c r="AE42" s="149">
        <f t="shared" si="24"/>
        <v>1241</v>
      </c>
      <c r="AF42" s="149">
        <f t="shared" si="24"/>
        <v>268</v>
      </c>
      <c r="AG42" s="149">
        <f t="shared" si="24"/>
        <v>503</v>
      </c>
    </row>
    <row r="43" spans="1:33" x14ac:dyDescent="0.25">
      <c r="B43" s="149"/>
      <c r="C43" s="149"/>
      <c r="D43" s="149"/>
      <c r="E43" s="149"/>
      <c r="F43" s="149"/>
      <c r="G43" s="149"/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49"/>
      <c r="V43" s="149"/>
      <c r="W43" s="149"/>
      <c r="X43" s="149"/>
      <c r="Y43" s="149"/>
      <c r="Z43" s="149"/>
      <c r="AA43" s="149"/>
      <c r="AB43" s="149"/>
      <c r="AC43" s="149"/>
      <c r="AD43" s="149"/>
      <c r="AE43" s="149"/>
      <c r="AF43" s="149"/>
      <c r="AG43" s="149"/>
    </row>
    <row r="44" spans="1:33" x14ac:dyDescent="0.25"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49"/>
      <c r="V44" s="149"/>
      <c r="W44" s="149"/>
      <c r="X44" s="149"/>
      <c r="Y44" s="149"/>
      <c r="Z44" s="149"/>
      <c r="AA44" s="149"/>
      <c r="AB44" s="149"/>
      <c r="AC44" s="149"/>
      <c r="AD44" s="149"/>
      <c r="AE44" s="149"/>
      <c r="AF44" s="149"/>
      <c r="AG44" s="149"/>
    </row>
    <row r="45" spans="1:33" x14ac:dyDescent="0.25">
      <c r="B45" s="120">
        <v>1</v>
      </c>
      <c r="C45" s="120">
        <f t="shared" ref="C45:Q45" si="25">B45+2</f>
        <v>3</v>
      </c>
      <c r="D45" s="120">
        <f t="shared" si="25"/>
        <v>5</v>
      </c>
      <c r="E45" s="120">
        <f t="shared" si="25"/>
        <v>7</v>
      </c>
      <c r="F45" s="120">
        <f t="shared" si="25"/>
        <v>9</v>
      </c>
      <c r="G45" s="120">
        <f t="shared" si="25"/>
        <v>11</v>
      </c>
      <c r="H45" s="120">
        <f t="shared" si="25"/>
        <v>13</v>
      </c>
      <c r="I45" s="120">
        <f t="shared" si="25"/>
        <v>15</v>
      </c>
      <c r="J45" s="120">
        <f t="shared" si="25"/>
        <v>17</v>
      </c>
      <c r="K45" s="120">
        <f t="shared" si="25"/>
        <v>19</v>
      </c>
      <c r="L45" s="120">
        <f t="shared" si="25"/>
        <v>21</v>
      </c>
      <c r="M45" s="120">
        <f t="shared" si="25"/>
        <v>23</v>
      </c>
      <c r="N45" s="120">
        <f t="shared" si="25"/>
        <v>25</v>
      </c>
      <c r="O45" s="120">
        <f t="shared" si="25"/>
        <v>27</v>
      </c>
      <c r="P45" s="120">
        <f t="shared" si="25"/>
        <v>29</v>
      </c>
      <c r="Q45" s="120">
        <f t="shared" si="25"/>
        <v>31</v>
      </c>
    </row>
    <row r="46" spans="1:33" x14ac:dyDescent="0.25">
      <c r="B46" s="120" t="str">
        <f t="shared" ref="B46:Q46" si="26">INDEX($B$27:$AG$27,B45)</f>
        <v>Sum of Construction_HI</v>
      </c>
      <c r="C46" s="120" t="str">
        <f t="shared" si="26"/>
        <v>Sum of Durables_HI</v>
      </c>
      <c r="D46" s="120" t="str">
        <f t="shared" si="26"/>
        <v>Sum of Nondurables_HI</v>
      </c>
      <c r="E46" s="120" t="str">
        <f t="shared" si="26"/>
        <v>Sum of Retail trade_HI</v>
      </c>
      <c r="F46" s="120" t="str">
        <f t="shared" si="26"/>
        <v>Sum of Professional and business services_HI</v>
      </c>
      <c r="G46" s="120" t="str">
        <f t="shared" si="26"/>
        <v>Sum of Education and health services_HI</v>
      </c>
      <c r="H46" s="120" t="str">
        <f t="shared" si="26"/>
        <v>Sum of Arts, entertainment, and recreation_HI</v>
      </c>
      <c r="I46" s="120" t="str">
        <f t="shared" si="26"/>
        <v>Sum of Accommodation and food services_HI</v>
      </c>
      <c r="J46" s="120" t="str">
        <f t="shared" si="26"/>
        <v>Sum of State and local government_HI</v>
      </c>
      <c r="K46" s="120" t="str">
        <f t="shared" si="26"/>
        <v>Sum of Wholesale trade_HI</v>
      </c>
      <c r="L46" s="120" t="str">
        <f t="shared" si="26"/>
        <v>Sum of Transportation_HI</v>
      </c>
      <c r="M46" s="120" t="str">
        <f t="shared" si="26"/>
        <v>Sum of Information_HI</v>
      </c>
      <c r="N46" s="120" t="str">
        <f t="shared" si="26"/>
        <v>Sum of Finance and Insurance_HI</v>
      </c>
      <c r="O46" s="120" t="str">
        <f t="shared" si="26"/>
        <v>Sum of Real Estate and Rental and Leasing_HI</v>
      </c>
      <c r="P46" s="120" t="str">
        <f t="shared" si="26"/>
        <v>Sum of Other Services (except Public Administration)_HI</v>
      </c>
      <c r="Q46" s="120" t="str">
        <f t="shared" si="26"/>
        <v>Sum of Federal government_HI</v>
      </c>
    </row>
    <row r="47" spans="1:33" x14ac:dyDescent="0.25">
      <c r="B47" s="120" t="str">
        <f t="shared" ref="B47:Q47" si="27">LEFT(B46,FIND("_",B46)-1)</f>
        <v>Sum of Construction</v>
      </c>
      <c r="C47" s="120" t="str">
        <f t="shared" si="27"/>
        <v>Sum of Durables</v>
      </c>
      <c r="D47" s="120" t="str">
        <f t="shared" si="27"/>
        <v>Sum of Nondurables</v>
      </c>
      <c r="E47" s="120" t="str">
        <f t="shared" si="27"/>
        <v>Sum of Retail trade</v>
      </c>
      <c r="F47" s="120" t="str">
        <f t="shared" si="27"/>
        <v>Sum of Professional and business services</v>
      </c>
      <c r="G47" s="120" t="str">
        <f t="shared" si="27"/>
        <v>Sum of Education and health services</v>
      </c>
      <c r="H47" s="120" t="str">
        <f t="shared" si="27"/>
        <v>Sum of Arts, entertainment, and recreation</v>
      </c>
      <c r="I47" s="120" t="str">
        <f t="shared" si="27"/>
        <v>Sum of Accommodation and food services</v>
      </c>
      <c r="J47" s="120" t="str">
        <f t="shared" si="27"/>
        <v>Sum of State and local government</v>
      </c>
      <c r="K47" s="120" t="str">
        <f t="shared" si="27"/>
        <v>Sum of Wholesale trade</v>
      </c>
      <c r="L47" s="120" t="str">
        <f t="shared" si="27"/>
        <v>Sum of Transportation</v>
      </c>
      <c r="M47" s="120" t="str">
        <f t="shared" si="27"/>
        <v>Sum of Information</v>
      </c>
      <c r="N47" s="120" t="str">
        <f t="shared" si="27"/>
        <v>Sum of Finance and Insurance</v>
      </c>
      <c r="O47" s="120" t="str">
        <f t="shared" si="27"/>
        <v>Sum of Real Estate and Rental and Leasing</v>
      </c>
      <c r="P47" s="120" t="str">
        <f t="shared" si="27"/>
        <v>Sum of Other Services (except Public Administration)</v>
      </c>
      <c r="Q47" s="120" t="str">
        <f t="shared" si="27"/>
        <v>Sum of Federal government</v>
      </c>
    </row>
    <row r="48" spans="1:33" x14ac:dyDescent="0.25">
      <c r="B48" s="121" t="str">
        <f t="shared" ref="B48:Q48" si="28">MID(B47,8,99)</f>
        <v>Construction</v>
      </c>
      <c r="C48" s="121" t="str">
        <f t="shared" si="28"/>
        <v>Durables</v>
      </c>
      <c r="D48" s="121" t="str">
        <f t="shared" si="28"/>
        <v>Nondurables</v>
      </c>
      <c r="E48" s="121" t="str">
        <f t="shared" si="28"/>
        <v>Retail trade</v>
      </c>
      <c r="F48" s="121" t="str">
        <f t="shared" si="28"/>
        <v>Professional and business services</v>
      </c>
      <c r="G48" s="121" t="str">
        <f t="shared" si="28"/>
        <v>Education and health services</v>
      </c>
      <c r="H48" s="121" t="str">
        <f t="shared" si="28"/>
        <v>Arts, entertainment, and recreation</v>
      </c>
      <c r="I48" s="121" t="str">
        <f t="shared" si="28"/>
        <v>Accommodation and food services</v>
      </c>
      <c r="J48" s="121" t="str">
        <f t="shared" si="28"/>
        <v>State and local government</v>
      </c>
      <c r="K48" s="121" t="str">
        <f t="shared" si="28"/>
        <v>Wholesale trade</v>
      </c>
      <c r="L48" s="121" t="str">
        <f t="shared" si="28"/>
        <v>Transportation</v>
      </c>
      <c r="M48" s="121" t="str">
        <f t="shared" si="28"/>
        <v>Information</v>
      </c>
      <c r="N48" s="121" t="str">
        <f t="shared" si="28"/>
        <v>Finance and Insurance</v>
      </c>
      <c r="O48" s="121" t="str">
        <f t="shared" si="28"/>
        <v>Real Estate and Rental and Leasing</v>
      </c>
      <c r="P48" s="121" t="str">
        <f t="shared" si="28"/>
        <v>Other Services (except Public Administration)</v>
      </c>
      <c r="Q48" s="121" t="str">
        <f t="shared" si="28"/>
        <v>Federal government</v>
      </c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</row>
    <row r="49" spans="1:33" x14ac:dyDescent="0.25">
      <c r="A49" s="120" t="str">
        <f t="shared" ref="A49:A62" si="29">A28</f>
        <v>2001</v>
      </c>
      <c r="B49" s="148">
        <f t="shared" ref="B49:Q49" si="30">INDEX($B28:$AG28,B$45+1)/INDEX($B28:$AG28,B$45)</f>
        <v>0.37623220153340636</v>
      </c>
      <c r="C49" s="148">
        <f t="shared" si="30"/>
        <v>0.92598244944677599</v>
      </c>
      <c r="D49" s="148">
        <f t="shared" si="30"/>
        <v>0.60666971219735044</v>
      </c>
      <c r="E49" s="148">
        <f t="shared" si="30"/>
        <v>0.53929452128229871</v>
      </c>
      <c r="F49" s="148">
        <f t="shared" si="30"/>
        <v>0.72070554866158487</v>
      </c>
      <c r="G49" s="148">
        <f t="shared" si="30"/>
        <v>1.5091563113145847</v>
      </c>
      <c r="H49" s="148">
        <f t="shared" si="30"/>
        <v>0.46175637393767704</v>
      </c>
      <c r="I49" s="148">
        <f t="shared" si="30"/>
        <v>0.65372519249539096</v>
      </c>
      <c r="J49" s="148">
        <f t="shared" si="30"/>
        <v>1.2901582193617591</v>
      </c>
      <c r="K49" s="148">
        <f t="shared" si="30"/>
        <v>0.89834135901551637</v>
      </c>
      <c r="L49" s="148">
        <f t="shared" si="30"/>
        <v>0.82551076753175046</v>
      </c>
      <c r="M49" s="148">
        <f t="shared" si="30"/>
        <v>1.117771509167842</v>
      </c>
      <c r="N49" s="148">
        <f t="shared" si="30"/>
        <v>1.3564618644067796</v>
      </c>
      <c r="O49" s="148">
        <f t="shared" si="30"/>
        <v>0.7087053571428571</v>
      </c>
      <c r="P49" s="148">
        <f t="shared" si="30"/>
        <v>1.1503623188405796</v>
      </c>
      <c r="Q49" s="148">
        <f t="shared" si="30"/>
        <v>1.511467889908257</v>
      </c>
      <c r="R49" s="148"/>
      <c r="S49" s="148"/>
      <c r="T49" s="148"/>
      <c r="U49" s="148"/>
      <c r="V49" s="148"/>
      <c r="W49" s="148"/>
      <c r="X49" s="148"/>
      <c r="Y49" s="148"/>
      <c r="Z49" s="148"/>
      <c r="AA49" s="148"/>
      <c r="AB49" s="148"/>
      <c r="AC49" s="148"/>
      <c r="AD49" s="148"/>
      <c r="AE49" s="148"/>
      <c r="AF49" s="148"/>
      <c r="AG49" s="148"/>
    </row>
    <row r="50" spans="1:33" x14ac:dyDescent="0.25">
      <c r="A50" s="120" t="str">
        <f t="shared" si="29"/>
        <v>2002</v>
      </c>
      <c r="B50" s="148">
        <f t="shared" ref="B50:Q50" si="31">INDEX($B29:$AG29,B$45+1)/INDEX($B29:$AG29,B$45)</f>
        <v>0.27677520596312277</v>
      </c>
      <c r="C50" s="148">
        <f t="shared" si="31"/>
        <v>0.64907651715039583</v>
      </c>
      <c r="D50" s="148">
        <f t="shared" si="31"/>
        <v>0.58929517753047167</v>
      </c>
      <c r="E50" s="148">
        <f t="shared" si="31"/>
        <v>0.48172916169094815</v>
      </c>
      <c r="F50" s="148">
        <f t="shared" si="31"/>
        <v>0.6125403331298509</v>
      </c>
      <c r="G50" s="148">
        <f t="shared" si="31"/>
        <v>1.466829183353648</v>
      </c>
      <c r="H50" s="148">
        <f t="shared" si="31"/>
        <v>0.41972018654230514</v>
      </c>
      <c r="I50" s="148">
        <f t="shared" si="31"/>
        <v>0.49878345498783455</v>
      </c>
      <c r="J50" s="148">
        <f t="shared" si="31"/>
        <v>1.2938021454112039</v>
      </c>
      <c r="K50" s="148">
        <f t="shared" si="31"/>
        <v>0.67068062827225128</v>
      </c>
      <c r="L50" s="148">
        <f t="shared" si="31"/>
        <v>0.65034965034965031</v>
      </c>
      <c r="M50" s="148">
        <f t="shared" si="31"/>
        <v>0.94493608652900685</v>
      </c>
      <c r="N50" s="148">
        <f t="shared" si="31"/>
        <v>1.2669060442848594</v>
      </c>
      <c r="O50" s="148">
        <f t="shared" si="31"/>
        <v>0.58902575587905937</v>
      </c>
      <c r="P50" s="148">
        <f t="shared" si="31"/>
        <v>0.73204903677758315</v>
      </c>
      <c r="Q50" s="148">
        <f t="shared" si="31"/>
        <v>1.0283553875236295</v>
      </c>
      <c r="R50" s="148"/>
      <c r="S50" s="148"/>
      <c r="T50" s="148"/>
      <c r="U50" s="148"/>
      <c r="V50" s="148"/>
      <c r="W50" s="148"/>
      <c r="X50" s="148"/>
      <c r="Y50" s="148"/>
      <c r="Z50" s="148"/>
      <c r="AA50" s="148"/>
      <c r="AB50" s="148"/>
      <c r="AC50" s="148"/>
      <c r="AD50" s="148"/>
      <c r="AE50" s="148"/>
      <c r="AF50" s="148"/>
      <c r="AG50" s="148"/>
    </row>
    <row r="51" spans="1:33" x14ac:dyDescent="0.25">
      <c r="A51" s="120" t="str">
        <f t="shared" si="29"/>
        <v>2003</v>
      </c>
      <c r="B51" s="148">
        <f t="shared" ref="B51:Q51" si="32">INDEX($B30:$AG30,B$45+1)/INDEX($B30:$AG30,B$45)</f>
        <v>0.24191437651897552</v>
      </c>
      <c r="C51" s="148">
        <f t="shared" si="32"/>
        <v>0.59013131715081579</v>
      </c>
      <c r="D51" s="148">
        <f t="shared" si="32"/>
        <v>0.58729179518815544</v>
      </c>
      <c r="E51" s="148">
        <f t="shared" si="32"/>
        <v>0.49235661000366882</v>
      </c>
      <c r="F51" s="148">
        <f t="shared" si="32"/>
        <v>0.75716121924348145</v>
      </c>
      <c r="G51" s="148">
        <f t="shared" si="32"/>
        <v>1.2436370019308407</v>
      </c>
      <c r="H51" s="148">
        <f t="shared" si="32"/>
        <v>0.35224438902743144</v>
      </c>
      <c r="I51" s="148">
        <f t="shared" si="32"/>
        <v>0.50720390720390718</v>
      </c>
      <c r="J51" s="148">
        <f t="shared" si="32"/>
        <v>1.1665034280117532</v>
      </c>
      <c r="K51" s="148">
        <f t="shared" si="32"/>
        <v>0.6506696428571429</v>
      </c>
      <c r="L51" s="148">
        <f t="shared" si="32"/>
        <v>0.6457453228726614</v>
      </c>
      <c r="M51" s="148">
        <f t="shared" si="32"/>
        <v>0.94367693942614239</v>
      </c>
      <c r="N51" s="148">
        <f t="shared" si="32"/>
        <v>1.279896574014221</v>
      </c>
      <c r="O51" s="148">
        <f t="shared" si="32"/>
        <v>0.62474849094567408</v>
      </c>
      <c r="P51" s="148">
        <f t="shared" si="32"/>
        <v>0.6268085106382979</v>
      </c>
      <c r="Q51" s="148">
        <f t="shared" si="32"/>
        <v>1.39618138424821</v>
      </c>
      <c r="R51" s="148"/>
      <c r="S51" s="148"/>
      <c r="T51" s="148"/>
      <c r="U51" s="148"/>
      <c r="V51" s="148"/>
      <c r="W51" s="148"/>
      <c r="X51" s="148"/>
      <c r="Y51" s="148"/>
      <c r="Z51" s="148"/>
      <c r="AA51" s="148"/>
      <c r="AB51" s="148"/>
      <c r="AC51" s="148"/>
      <c r="AD51" s="148"/>
      <c r="AE51" s="148"/>
      <c r="AF51" s="148"/>
      <c r="AG51" s="148"/>
    </row>
    <row r="52" spans="1:33" x14ac:dyDescent="0.25">
      <c r="A52" s="120" t="str">
        <f t="shared" si="29"/>
        <v>2004</v>
      </c>
      <c r="B52" s="148">
        <f t="shared" ref="B52:Q52" si="33">INDEX($B31:$AG31,B$45+1)/INDEX($B31:$AG31,B$45)</f>
        <v>0.28534322820037106</v>
      </c>
      <c r="C52" s="148">
        <f t="shared" si="33"/>
        <v>0.68847894187260705</v>
      </c>
      <c r="D52" s="148">
        <f t="shared" si="33"/>
        <v>0.68496420047732698</v>
      </c>
      <c r="E52" s="148">
        <f t="shared" si="33"/>
        <v>0.52262741652021094</v>
      </c>
      <c r="F52" s="148">
        <f t="shared" si="33"/>
        <v>0.74293012224046706</v>
      </c>
      <c r="G52" s="148">
        <f t="shared" si="33"/>
        <v>1.2705574912891986</v>
      </c>
      <c r="H52" s="148">
        <f t="shared" si="33"/>
        <v>0.40526976160602257</v>
      </c>
      <c r="I52" s="148">
        <f t="shared" si="33"/>
        <v>0.53291428571428567</v>
      </c>
      <c r="J52" s="148">
        <f t="shared" si="33"/>
        <v>1.0931372549019607</v>
      </c>
      <c r="K52" s="148">
        <f t="shared" si="33"/>
        <v>0.76499508357915436</v>
      </c>
      <c r="L52" s="148">
        <f t="shared" si="33"/>
        <v>0.53915211970074817</v>
      </c>
      <c r="M52" s="148">
        <f t="shared" si="33"/>
        <v>1.1210810810810812</v>
      </c>
      <c r="N52" s="148">
        <f t="shared" si="33"/>
        <v>1.5201900237529691</v>
      </c>
      <c r="O52" s="148">
        <f t="shared" si="33"/>
        <v>0.5009276437847866</v>
      </c>
      <c r="P52" s="148">
        <f t="shared" si="33"/>
        <v>0.70657467532467533</v>
      </c>
      <c r="Q52" s="148">
        <f t="shared" si="33"/>
        <v>1.3819444444444444</v>
      </c>
      <c r="R52" s="148"/>
      <c r="S52" s="148"/>
      <c r="T52" s="148"/>
      <c r="U52" s="148"/>
      <c r="V52" s="148"/>
      <c r="W52" s="148"/>
      <c r="X52" s="148"/>
      <c r="Y52" s="148"/>
      <c r="Z52" s="148"/>
      <c r="AA52" s="148"/>
      <c r="AB52" s="148"/>
      <c r="AC52" s="148"/>
      <c r="AD52" s="148"/>
      <c r="AE52" s="148"/>
      <c r="AF52" s="148"/>
      <c r="AG52" s="148"/>
    </row>
    <row r="53" spans="1:33" x14ac:dyDescent="0.25">
      <c r="A53" s="120" t="str">
        <f t="shared" si="29"/>
        <v>2005</v>
      </c>
      <c r="B53" s="148">
        <f t="shared" ref="B53:Q53" si="34">INDEX($B32:$AG32,B$45+1)/INDEX($B32:$AG32,B$45)</f>
        <v>0.32581755593803785</v>
      </c>
      <c r="C53" s="148">
        <f t="shared" si="34"/>
        <v>0.86704384724186701</v>
      </c>
      <c r="D53" s="148">
        <f t="shared" si="34"/>
        <v>0.72084367245657566</v>
      </c>
      <c r="E53" s="148">
        <f t="shared" si="34"/>
        <v>0.56319602119148016</v>
      </c>
      <c r="F53" s="148">
        <f t="shared" si="34"/>
        <v>0.79559983395599831</v>
      </c>
      <c r="G53" s="148">
        <f t="shared" si="34"/>
        <v>1.2900098586920803</v>
      </c>
      <c r="H53" s="148">
        <f t="shared" si="34"/>
        <v>0.49088623507228157</v>
      </c>
      <c r="I53" s="148">
        <f t="shared" si="34"/>
        <v>0.59494363576666298</v>
      </c>
      <c r="J53" s="148">
        <f t="shared" si="34"/>
        <v>1.1659206207102357</v>
      </c>
      <c r="K53" s="148">
        <f t="shared" si="34"/>
        <v>0.86530612244897964</v>
      </c>
      <c r="L53" s="148">
        <f t="shared" si="34"/>
        <v>0.65468607825295722</v>
      </c>
      <c r="M53" s="148">
        <f t="shared" si="34"/>
        <v>1.3016194331983806</v>
      </c>
      <c r="N53" s="148">
        <f t="shared" si="34"/>
        <v>1.6175115207373272</v>
      </c>
      <c r="O53" s="148">
        <f t="shared" si="34"/>
        <v>0.69860279441117767</v>
      </c>
      <c r="P53" s="148">
        <f t="shared" si="34"/>
        <v>0.63660886319845855</v>
      </c>
      <c r="Q53" s="148">
        <f t="shared" si="34"/>
        <v>1.1553191489361703</v>
      </c>
      <c r="R53" s="148"/>
      <c r="S53" s="148"/>
      <c r="T53" s="148"/>
      <c r="U53" s="148"/>
      <c r="V53" s="148"/>
      <c r="W53" s="148"/>
      <c r="X53" s="148"/>
      <c r="Y53" s="148"/>
      <c r="Z53" s="148"/>
      <c r="AA53" s="148"/>
      <c r="AB53" s="148"/>
      <c r="AC53" s="148"/>
      <c r="AD53" s="148"/>
      <c r="AE53" s="148"/>
      <c r="AF53" s="148"/>
      <c r="AG53" s="148"/>
    </row>
    <row r="54" spans="1:33" x14ac:dyDescent="0.25">
      <c r="A54" s="120" t="str">
        <f t="shared" si="29"/>
        <v>2006</v>
      </c>
      <c r="B54" s="148">
        <f t="shared" ref="B54:Q54" si="35">INDEX($B33:$AG33,B$45+1)/INDEX($B33:$AG33,B$45)</f>
        <v>0.38494663920614119</v>
      </c>
      <c r="C54" s="148">
        <f t="shared" si="35"/>
        <v>1.035081101471143</v>
      </c>
      <c r="D54" s="148">
        <f t="shared" si="35"/>
        <v>0.77626565051714758</v>
      </c>
      <c r="E54" s="148">
        <f t="shared" si="35"/>
        <v>0.55382346745312827</v>
      </c>
      <c r="F54" s="148">
        <f t="shared" si="35"/>
        <v>0.75713309413975738</v>
      </c>
      <c r="G54" s="148">
        <f t="shared" si="35"/>
        <v>1.4140178003814368</v>
      </c>
      <c r="H54" s="148">
        <f t="shared" si="35"/>
        <v>0.53836234687298512</v>
      </c>
      <c r="I54" s="148">
        <f t="shared" si="35"/>
        <v>0.63815101443212718</v>
      </c>
      <c r="J54" s="148">
        <f t="shared" si="35"/>
        <v>1.3219455703532137</v>
      </c>
      <c r="K54" s="148">
        <f t="shared" si="35"/>
        <v>1.0436105476673427</v>
      </c>
      <c r="L54" s="148">
        <f t="shared" si="35"/>
        <v>0.80679702048417135</v>
      </c>
      <c r="M54" s="148">
        <f t="shared" si="35"/>
        <v>1.7587890625</v>
      </c>
      <c r="N54" s="148">
        <f t="shared" si="35"/>
        <v>1.6278097229482489</v>
      </c>
      <c r="O54" s="148">
        <f t="shared" si="35"/>
        <v>0.77145522388059706</v>
      </c>
      <c r="P54" s="148">
        <f t="shared" si="35"/>
        <v>0.81319622964867178</v>
      </c>
      <c r="Q54" s="148">
        <f t="shared" si="35"/>
        <v>0.85185185185185186</v>
      </c>
      <c r="R54" s="148"/>
      <c r="S54" s="148"/>
      <c r="T54" s="148"/>
      <c r="U54" s="148"/>
      <c r="V54" s="148"/>
      <c r="W54" s="148"/>
      <c r="X54" s="148"/>
      <c r="Y54" s="148"/>
      <c r="Z54" s="148"/>
      <c r="AA54" s="148"/>
      <c r="AB54" s="148"/>
      <c r="AC54" s="148"/>
      <c r="AD54" s="148"/>
      <c r="AE54" s="148"/>
      <c r="AF54" s="148"/>
      <c r="AG54" s="148"/>
    </row>
    <row r="55" spans="1:33" x14ac:dyDescent="0.25">
      <c r="A55" s="120" t="str">
        <f t="shared" si="29"/>
        <v>2007</v>
      </c>
      <c r="B55" s="148">
        <f t="shared" ref="B55:Q55" si="36">INDEX($B34:$AG34,B$45+1)/INDEX($B34:$AG34,B$45)</f>
        <v>0.44029535864978903</v>
      </c>
      <c r="C55" s="148">
        <f t="shared" si="36"/>
        <v>0.96270665128796618</v>
      </c>
      <c r="D55" s="148">
        <f t="shared" si="36"/>
        <v>0.83102345415778256</v>
      </c>
      <c r="E55" s="148">
        <f t="shared" si="36"/>
        <v>0.54575270580518198</v>
      </c>
      <c r="F55" s="148">
        <f t="shared" si="36"/>
        <v>0.80111130710883749</v>
      </c>
      <c r="G55" s="148">
        <f t="shared" si="36"/>
        <v>1.4218871444116274</v>
      </c>
      <c r="H55" s="148">
        <f t="shared" si="36"/>
        <v>0.52316244595429273</v>
      </c>
      <c r="I55" s="148">
        <f t="shared" si="36"/>
        <v>0.67573552673204684</v>
      </c>
      <c r="J55" s="148">
        <f t="shared" si="36"/>
        <v>1.3751816332461493</v>
      </c>
      <c r="K55" s="148">
        <f t="shared" si="36"/>
        <v>1.1604705882352941</v>
      </c>
      <c r="L55" s="148">
        <f t="shared" si="36"/>
        <v>1.0461868958109559</v>
      </c>
      <c r="M55" s="148">
        <f t="shared" si="36"/>
        <v>1.8281750266808965</v>
      </c>
      <c r="N55" s="148">
        <f t="shared" si="36"/>
        <v>1.278397565922921</v>
      </c>
      <c r="O55" s="148">
        <f t="shared" si="36"/>
        <v>0.73776908023483367</v>
      </c>
      <c r="P55" s="148">
        <f t="shared" si="36"/>
        <v>0.96414516834280717</v>
      </c>
      <c r="Q55" s="148">
        <f t="shared" si="36"/>
        <v>0.70797546012269941</v>
      </c>
      <c r="R55" s="148"/>
      <c r="S55" s="148"/>
      <c r="T55" s="148"/>
      <c r="U55" s="148"/>
      <c r="V55" s="148"/>
      <c r="W55" s="148"/>
      <c r="X55" s="148"/>
      <c r="Y55" s="148"/>
      <c r="Z55" s="148"/>
      <c r="AA55" s="148"/>
      <c r="AB55" s="148"/>
      <c r="AC55" s="148"/>
      <c r="AD55" s="148"/>
      <c r="AE55" s="148"/>
      <c r="AF55" s="148"/>
      <c r="AG55" s="148"/>
    </row>
    <row r="56" spans="1:33" x14ac:dyDescent="0.25">
      <c r="A56" s="120" t="str">
        <f t="shared" si="29"/>
        <v>2008</v>
      </c>
      <c r="B56" s="148">
        <f t="shared" ref="B56:Q56" si="37">INDEX($B35:$AG35,B$45+1)/INDEX($B35:$AG35,B$45)</f>
        <v>0.27686043881474781</v>
      </c>
      <c r="C56" s="148">
        <f t="shared" si="37"/>
        <v>0.81764992686494398</v>
      </c>
      <c r="D56" s="148">
        <f t="shared" si="37"/>
        <v>0.80741230972865652</v>
      </c>
      <c r="E56" s="148">
        <f t="shared" si="37"/>
        <v>0.52665651180502671</v>
      </c>
      <c r="F56" s="148">
        <f t="shared" si="37"/>
        <v>0.81543590261642596</v>
      </c>
      <c r="G56" s="148">
        <f t="shared" si="37"/>
        <v>1.3135619400679641</v>
      </c>
      <c r="H56" s="148">
        <f t="shared" si="37"/>
        <v>0.4425326909841707</v>
      </c>
      <c r="I56" s="148">
        <f t="shared" si="37"/>
        <v>0.5908210220392347</v>
      </c>
      <c r="J56" s="148">
        <f t="shared" si="37"/>
        <v>1.3103338632750396</v>
      </c>
      <c r="K56" s="148">
        <f t="shared" si="37"/>
        <v>0.82054176072234764</v>
      </c>
      <c r="L56" s="148">
        <f t="shared" si="37"/>
        <v>0.78108882521489975</v>
      </c>
      <c r="M56" s="148">
        <f t="shared" si="37"/>
        <v>1.2819148936170213</v>
      </c>
      <c r="N56" s="148">
        <f t="shared" si="37"/>
        <v>1.1906230721776681</v>
      </c>
      <c r="O56" s="148">
        <f t="shared" si="37"/>
        <v>0.80931263858093128</v>
      </c>
      <c r="P56" s="148">
        <f t="shared" si="37"/>
        <v>0.89972776769509977</v>
      </c>
      <c r="Q56" s="148">
        <f t="shared" si="37"/>
        <v>1.9558359621451105</v>
      </c>
      <c r="R56" s="148"/>
      <c r="S56" s="148"/>
      <c r="T56" s="148"/>
      <c r="U56" s="148"/>
      <c r="V56" s="148"/>
      <c r="W56" s="148"/>
      <c r="X56" s="148"/>
      <c r="Y56" s="148"/>
      <c r="Z56" s="148"/>
      <c r="AA56" s="148"/>
      <c r="AB56" s="148"/>
      <c r="AC56" s="148"/>
      <c r="AD56" s="148"/>
      <c r="AE56" s="148"/>
      <c r="AF56" s="148"/>
      <c r="AG56" s="148"/>
    </row>
    <row r="57" spans="1:33" x14ac:dyDescent="0.25">
      <c r="A57" s="120" t="str">
        <f t="shared" si="29"/>
        <v>2009</v>
      </c>
      <c r="B57" s="148">
        <f t="shared" ref="B57:Q57" si="38">INDEX($B36:$AG36,B$45+1)/INDEX($B36:$AG36,B$45)</f>
        <v>0.17272972244677984</v>
      </c>
      <c r="C57" s="148">
        <f t="shared" si="38"/>
        <v>0.50767085076708507</v>
      </c>
      <c r="D57" s="148">
        <f t="shared" si="38"/>
        <v>0.53875379939209722</v>
      </c>
      <c r="E57" s="148">
        <f t="shared" si="38"/>
        <v>0.47730879086004441</v>
      </c>
      <c r="F57" s="148">
        <f t="shared" si="38"/>
        <v>0.62159853569249546</v>
      </c>
      <c r="G57" s="148">
        <f t="shared" si="38"/>
        <v>1.0722591362126246</v>
      </c>
      <c r="H57" s="148">
        <f t="shared" si="38"/>
        <v>0.21197007481296759</v>
      </c>
      <c r="I57" s="148">
        <f t="shared" si="38"/>
        <v>0.43753799392097265</v>
      </c>
      <c r="J57" s="148">
        <f t="shared" si="38"/>
        <v>1.10789283128168</v>
      </c>
      <c r="K57" s="148">
        <f t="shared" si="38"/>
        <v>0.62026239067055389</v>
      </c>
      <c r="L57" s="148">
        <f t="shared" si="38"/>
        <v>0.41941391941391942</v>
      </c>
      <c r="M57" s="148">
        <f t="shared" si="38"/>
        <v>0.9546827794561934</v>
      </c>
      <c r="N57" s="148">
        <f t="shared" si="38"/>
        <v>1.2062028499580888</v>
      </c>
      <c r="O57" s="148">
        <f t="shared" si="38"/>
        <v>0.58961681087762674</v>
      </c>
      <c r="P57" s="148">
        <f t="shared" si="38"/>
        <v>0.62923923006416127</v>
      </c>
      <c r="Q57" s="148">
        <f t="shared" si="38"/>
        <v>1.9232456140350878</v>
      </c>
      <c r="R57" s="148"/>
      <c r="S57" s="148"/>
      <c r="T57" s="148"/>
      <c r="U57" s="148"/>
      <c r="V57" s="148"/>
      <c r="W57" s="148"/>
      <c r="X57" s="148"/>
      <c r="Y57" s="148"/>
      <c r="Z57" s="148"/>
      <c r="AA57" s="148"/>
      <c r="AB57" s="148"/>
      <c r="AC57" s="148"/>
      <c r="AD57" s="148"/>
      <c r="AE57" s="148"/>
      <c r="AF57" s="148"/>
      <c r="AG57" s="148"/>
    </row>
    <row r="58" spans="1:33" x14ac:dyDescent="0.25">
      <c r="A58" s="120" t="str">
        <f t="shared" si="29"/>
        <v>2010</v>
      </c>
      <c r="B58" s="148">
        <f t="shared" ref="B58:Q58" si="39">INDEX($B37:$AG37,B$45+1)/INDEX($B37:$AG37,B$45)</f>
        <v>0.21582733812949639</v>
      </c>
      <c r="C58" s="148">
        <f t="shared" si="39"/>
        <v>0.83268698060941826</v>
      </c>
      <c r="D58" s="148">
        <f t="shared" si="39"/>
        <v>0.54464944649446489</v>
      </c>
      <c r="E58" s="148">
        <f t="shared" si="39"/>
        <v>0.47847460151943988</v>
      </c>
      <c r="F58" s="148">
        <f t="shared" si="39"/>
        <v>0.68044397463002115</v>
      </c>
      <c r="G58" s="148">
        <f t="shared" si="39"/>
        <v>1.0851788756388416</v>
      </c>
      <c r="H58" s="148">
        <f t="shared" si="39"/>
        <v>0.3248259860788863</v>
      </c>
      <c r="I58" s="148">
        <f t="shared" si="39"/>
        <v>0.46351600985221675</v>
      </c>
      <c r="J58" s="148">
        <f t="shared" si="39"/>
        <v>1.0434015525758644</v>
      </c>
      <c r="K58" s="148">
        <f t="shared" si="39"/>
        <v>0.70462633451957291</v>
      </c>
      <c r="L58" s="148">
        <f t="shared" si="39"/>
        <v>0.57632398753894076</v>
      </c>
      <c r="M58" s="148">
        <f t="shared" si="39"/>
        <v>1.4875389408099688</v>
      </c>
      <c r="N58" s="148">
        <f t="shared" si="39"/>
        <v>1.5934230194319881</v>
      </c>
      <c r="O58" s="148">
        <f t="shared" si="39"/>
        <v>0.59351988217967599</v>
      </c>
      <c r="P58" s="148">
        <f t="shared" si="39"/>
        <v>0.80771208226221081</v>
      </c>
      <c r="Q58" s="148">
        <f t="shared" si="39"/>
        <v>1.4645593869731801</v>
      </c>
      <c r="R58" s="148"/>
      <c r="S58" s="148"/>
      <c r="T58" s="148"/>
      <c r="U58" s="148"/>
      <c r="V58" s="148"/>
      <c r="W58" s="148"/>
      <c r="X58" s="148"/>
      <c r="Y58" s="148"/>
      <c r="Z58" s="148"/>
      <c r="AA58" s="148"/>
      <c r="AB58" s="148"/>
      <c r="AC58" s="148"/>
      <c r="AD58" s="148"/>
      <c r="AE58" s="148"/>
      <c r="AF58" s="148"/>
      <c r="AG58" s="148"/>
    </row>
    <row r="59" spans="1:33" x14ac:dyDescent="0.25">
      <c r="A59" s="120" t="str">
        <f t="shared" si="29"/>
        <v>2011</v>
      </c>
      <c r="B59" s="148">
        <f t="shared" ref="B59:Q59" si="40">INDEX($B38:$AG38,B$45+1)/INDEX($B38:$AG38,B$45)</f>
        <v>0.22653799758745477</v>
      </c>
      <c r="C59" s="148">
        <f t="shared" si="40"/>
        <v>1.0665538635081782</v>
      </c>
      <c r="D59" s="148">
        <f t="shared" si="40"/>
        <v>0.67245461720599842</v>
      </c>
      <c r="E59" s="148">
        <f t="shared" si="40"/>
        <v>0.56423841059602653</v>
      </c>
      <c r="F59" s="148">
        <f t="shared" si="40"/>
        <v>0.71008122312470134</v>
      </c>
      <c r="G59" s="148">
        <f t="shared" si="40"/>
        <v>1.2252718798549973</v>
      </c>
      <c r="H59" s="148">
        <f t="shared" si="40"/>
        <v>0.38942307692307693</v>
      </c>
      <c r="I59" s="148">
        <f t="shared" si="40"/>
        <v>0.55599603567889</v>
      </c>
      <c r="J59" s="148">
        <f t="shared" si="40"/>
        <v>1.2120128709331426</v>
      </c>
      <c r="K59" s="148">
        <f t="shared" si="40"/>
        <v>0.92042440318302388</v>
      </c>
      <c r="L59" s="148">
        <f t="shared" si="40"/>
        <v>0.80570409982174684</v>
      </c>
      <c r="M59" s="148">
        <f t="shared" si="40"/>
        <v>1.6954177897574123</v>
      </c>
      <c r="N59" s="148">
        <f t="shared" si="40"/>
        <v>1.6462699077954737</v>
      </c>
      <c r="O59" s="148">
        <f t="shared" si="40"/>
        <v>0.73294629898403485</v>
      </c>
      <c r="P59" s="148">
        <f t="shared" si="40"/>
        <v>0.62138989169675085</v>
      </c>
      <c r="Q59" s="148">
        <f t="shared" si="40"/>
        <v>1.9223880597014926</v>
      </c>
      <c r="R59" s="148"/>
      <c r="S59" s="148"/>
      <c r="T59" s="148"/>
      <c r="U59" s="148"/>
      <c r="V59" s="148"/>
      <c r="W59" s="148"/>
      <c r="X59" s="148"/>
      <c r="Y59" s="148"/>
      <c r="Z59" s="148"/>
      <c r="AA59" s="148"/>
      <c r="AB59" s="148"/>
      <c r="AC59" s="148"/>
      <c r="AD59" s="148"/>
      <c r="AE59" s="148"/>
      <c r="AF59" s="148"/>
      <c r="AG59" s="148"/>
    </row>
    <row r="60" spans="1:33" x14ac:dyDescent="0.25">
      <c r="A60" s="120" t="str">
        <f t="shared" si="29"/>
        <v>2012</v>
      </c>
      <c r="B60" s="148">
        <f t="shared" ref="B60:Q60" si="41">INDEX($B39:$AG39,B$45+1)/INDEX($B39:$AG39,B$45)</f>
        <v>0.26584507042253519</v>
      </c>
      <c r="C60" s="148">
        <f t="shared" si="41"/>
        <v>1.1854748603351954</v>
      </c>
      <c r="D60" s="148">
        <f t="shared" si="41"/>
        <v>0.97964376590330793</v>
      </c>
      <c r="E60" s="148">
        <f t="shared" si="41"/>
        <v>0.62897223017463499</v>
      </c>
      <c r="F60" s="148">
        <f t="shared" si="41"/>
        <v>0.77875188536953244</v>
      </c>
      <c r="G60" s="148">
        <f t="shared" si="41"/>
        <v>1.3478121493829138</v>
      </c>
      <c r="H60" s="148">
        <f t="shared" si="41"/>
        <v>0.43123393316195374</v>
      </c>
      <c r="I60" s="148">
        <f t="shared" si="41"/>
        <v>0.6143385265381569</v>
      </c>
      <c r="J60" s="148">
        <f t="shared" si="41"/>
        <v>1.1998697916666667</v>
      </c>
      <c r="K60" s="148">
        <f t="shared" si="41"/>
        <v>0.99550706033376124</v>
      </c>
      <c r="L60" s="148">
        <f t="shared" si="41"/>
        <v>0.7091571279916753</v>
      </c>
      <c r="M60" s="148">
        <f t="shared" si="41"/>
        <v>1.5162972620599739</v>
      </c>
      <c r="N60" s="148">
        <f t="shared" si="41"/>
        <v>1.5736543909348442</v>
      </c>
      <c r="O60" s="148">
        <f t="shared" si="41"/>
        <v>0.94682230869001294</v>
      </c>
      <c r="P60" s="148">
        <f t="shared" si="41"/>
        <v>0.71293800539083563</v>
      </c>
      <c r="Q60" s="148">
        <f t="shared" si="41"/>
        <v>2.2582417582417582</v>
      </c>
      <c r="R60" s="148"/>
      <c r="S60" s="148"/>
      <c r="T60" s="148"/>
      <c r="U60" s="148"/>
      <c r="V60" s="148"/>
      <c r="W60" s="148"/>
      <c r="X60" s="148"/>
      <c r="Y60" s="148"/>
      <c r="Z60" s="148"/>
      <c r="AA60" s="148"/>
      <c r="AB60" s="148"/>
      <c r="AC60" s="148"/>
      <c r="AD60" s="148"/>
      <c r="AE60" s="148"/>
      <c r="AF60" s="148"/>
      <c r="AG60" s="148"/>
    </row>
    <row r="61" spans="1:33" x14ac:dyDescent="0.25">
      <c r="A61" s="120" t="str">
        <f t="shared" si="29"/>
        <v>2013</v>
      </c>
      <c r="B61" s="148">
        <f t="shared" ref="B61:Q61" si="42">INDEX($B40:$AG40,B$45+1)/INDEX($B40:$AG40,B$45)</f>
        <v>0.36763939551849922</v>
      </c>
      <c r="C61" s="148">
        <f t="shared" si="42"/>
        <v>1.1659965537047674</v>
      </c>
      <c r="D61" s="148">
        <f t="shared" si="42"/>
        <v>1.0095238095238095</v>
      </c>
      <c r="E61" s="148">
        <f t="shared" si="42"/>
        <v>0.68682588597842831</v>
      </c>
      <c r="F61" s="148">
        <f t="shared" si="42"/>
        <v>0.75780251870779336</v>
      </c>
      <c r="G61" s="148">
        <f t="shared" si="42"/>
        <v>1.261683689260291</v>
      </c>
      <c r="H61" s="148">
        <f t="shared" si="42"/>
        <v>0.47976878612716761</v>
      </c>
      <c r="I61" s="148">
        <f t="shared" si="42"/>
        <v>0.68466790813159528</v>
      </c>
      <c r="J61" s="148">
        <f t="shared" si="42"/>
        <v>1.3244924688932547</v>
      </c>
      <c r="K61" s="148">
        <f t="shared" si="42"/>
        <v>1.0900140646976091</v>
      </c>
      <c r="L61" s="148">
        <f t="shared" si="42"/>
        <v>0.86086503387180824</v>
      </c>
      <c r="M61" s="148">
        <f t="shared" si="42"/>
        <v>1.3755924170616114</v>
      </c>
      <c r="N61" s="148">
        <f t="shared" si="42"/>
        <v>1.6689873417721519</v>
      </c>
      <c r="O61" s="148">
        <f t="shared" si="42"/>
        <v>0.79272727272727272</v>
      </c>
      <c r="P61" s="148">
        <f t="shared" si="42"/>
        <v>0.7831325301204819</v>
      </c>
      <c r="Q61" s="148">
        <f t="shared" si="42"/>
        <v>1.7581521739130435</v>
      </c>
      <c r="R61" s="148"/>
      <c r="S61" s="148"/>
      <c r="T61" s="148"/>
      <c r="U61" s="148"/>
      <c r="V61" s="148"/>
      <c r="W61" s="148"/>
      <c r="X61" s="148"/>
      <c r="Y61" s="148"/>
      <c r="Z61" s="148"/>
      <c r="AA61" s="148"/>
      <c r="AB61" s="148"/>
      <c r="AC61" s="148"/>
      <c r="AD61" s="148"/>
      <c r="AE61" s="148"/>
      <c r="AF61" s="148"/>
      <c r="AG61" s="148"/>
    </row>
    <row r="62" spans="1:33" x14ac:dyDescent="0.25">
      <c r="A62" s="120" t="str">
        <f t="shared" si="29"/>
        <v>2014</v>
      </c>
      <c r="B62" s="148">
        <f t="shared" ref="B62:Q62" si="43">INDEX($B41:$AG41,B$45+1)/INDEX($B41:$AG41,B$45)</f>
        <v>0.40052015604681407</v>
      </c>
      <c r="C62" s="148">
        <f t="shared" si="43"/>
        <v>1.1662140141227593</v>
      </c>
      <c r="D62" s="148">
        <f t="shared" si="43"/>
        <v>1.0470219435736676</v>
      </c>
      <c r="E62" s="148">
        <f t="shared" si="43"/>
        <v>0.66693245244333066</v>
      </c>
      <c r="F62" s="148">
        <f t="shared" si="43"/>
        <v>0.86520841931489889</v>
      </c>
      <c r="G62" s="148">
        <f t="shared" si="43"/>
        <v>1.4137830764757198</v>
      </c>
      <c r="H62" s="148">
        <f t="shared" si="43"/>
        <v>0.48383303938859495</v>
      </c>
      <c r="I62" s="148">
        <f t="shared" si="43"/>
        <v>0.80854214123006829</v>
      </c>
      <c r="J62" s="148">
        <f t="shared" si="43"/>
        <v>1.399445642131198</v>
      </c>
      <c r="K62" s="148">
        <f t="shared" si="43"/>
        <v>1.0431818181818182</v>
      </c>
      <c r="L62" s="148">
        <f t="shared" si="43"/>
        <v>0.90900777320530401</v>
      </c>
      <c r="M62" s="148">
        <f t="shared" si="43"/>
        <v>1.3326133909287257</v>
      </c>
      <c r="N62" s="148">
        <f t="shared" si="43"/>
        <v>1.7809647979139505</v>
      </c>
      <c r="O62" s="148">
        <f t="shared" si="43"/>
        <v>0.92512690355329952</v>
      </c>
      <c r="P62" s="148">
        <f t="shared" si="43"/>
        <v>0.79848078641644327</v>
      </c>
      <c r="Q62" s="148">
        <f t="shared" si="43"/>
        <v>1.96</v>
      </c>
      <c r="R62" s="148"/>
      <c r="S62" s="148"/>
      <c r="T62" s="148"/>
      <c r="U62" s="148"/>
      <c r="V62" s="148"/>
      <c r="W62" s="148"/>
      <c r="X62" s="148"/>
      <c r="Y62" s="148"/>
      <c r="Z62" s="148"/>
      <c r="AA62" s="148"/>
      <c r="AB62" s="148"/>
      <c r="AC62" s="148"/>
      <c r="AD62" s="148"/>
      <c r="AE62" s="148"/>
      <c r="AF62" s="148"/>
      <c r="AG62" s="148"/>
    </row>
    <row r="63" spans="1:33" x14ac:dyDescent="0.25">
      <c r="B63" s="148"/>
      <c r="C63" s="148"/>
      <c r="D63" s="148"/>
      <c r="E63" s="148"/>
      <c r="F63" s="148"/>
      <c r="G63" s="148"/>
      <c r="H63" s="148"/>
      <c r="I63" s="148"/>
      <c r="J63" s="148"/>
      <c r="K63" s="148"/>
      <c r="L63" s="148"/>
      <c r="M63" s="148"/>
      <c r="N63" s="148"/>
      <c r="O63" s="148"/>
      <c r="P63" s="148"/>
      <c r="Q63" s="148"/>
      <c r="R63" s="148"/>
      <c r="S63" s="148"/>
      <c r="T63" s="148"/>
      <c r="U63" s="148"/>
      <c r="V63" s="148"/>
      <c r="W63" s="148"/>
      <c r="X63" s="148"/>
      <c r="Y63" s="148"/>
      <c r="Z63" s="148"/>
      <c r="AA63" s="148"/>
      <c r="AB63" s="148"/>
      <c r="AC63" s="148"/>
      <c r="AD63" s="148"/>
      <c r="AE63" s="148"/>
      <c r="AF63" s="148"/>
      <c r="AG63" s="148"/>
    </row>
    <row r="64" spans="1:33" x14ac:dyDescent="0.25">
      <c r="B64" s="148" t="str">
        <f t="shared" ref="B64:Q64" si="44">B48</f>
        <v>Construction</v>
      </c>
      <c r="C64" s="148" t="str">
        <f t="shared" si="44"/>
        <v>Durables</v>
      </c>
      <c r="D64" s="148" t="str">
        <f t="shared" si="44"/>
        <v>Nondurables</v>
      </c>
      <c r="E64" s="148" t="str">
        <f t="shared" si="44"/>
        <v>Retail trade</v>
      </c>
      <c r="F64" s="148" t="str">
        <f t="shared" si="44"/>
        <v>Professional and business services</v>
      </c>
      <c r="G64" s="148" t="str">
        <f t="shared" si="44"/>
        <v>Education and health services</v>
      </c>
      <c r="H64" s="148" t="str">
        <f t="shared" si="44"/>
        <v>Arts, entertainment, and recreation</v>
      </c>
      <c r="I64" s="148" t="str">
        <f t="shared" si="44"/>
        <v>Accommodation and food services</v>
      </c>
      <c r="J64" s="148" t="str">
        <f t="shared" si="44"/>
        <v>State and local government</v>
      </c>
      <c r="K64" s="148" t="str">
        <f t="shared" si="44"/>
        <v>Wholesale trade</v>
      </c>
      <c r="L64" s="148" t="str">
        <f t="shared" si="44"/>
        <v>Transportation</v>
      </c>
      <c r="M64" s="148" t="str">
        <f t="shared" si="44"/>
        <v>Information</v>
      </c>
      <c r="N64" s="148" t="str">
        <f t="shared" si="44"/>
        <v>Finance and Insurance</v>
      </c>
      <c r="O64" s="148" t="str">
        <f t="shared" si="44"/>
        <v>Real Estate and Rental and Leasing</v>
      </c>
      <c r="P64" s="148" t="str">
        <f t="shared" si="44"/>
        <v>Other Services (except Public Administration)</v>
      </c>
      <c r="Q64" s="148" t="str">
        <f t="shared" si="44"/>
        <v>Federal government</v>
      </c>
      <c r="R64" s="148"/>
      <c r="S64" s="148"/>
      <c r="T64" s="148"/>
      <c r="U64" s="148"/>
      <c r="V64" s="148"/>
      <c r="W64" s="148"/>
      <c r="X64" s="148"/>
      <c r="Y64" s="148"/>
      <c r="Z64" s="148"/>
      <c r="AA64" s="148"/>
      <c r="AB64" s="148"/>
      <c r="AC64" s="148"/>
      <c r="AD64" s="148"/>
      <c r="AE64" s="148"/>
      <c r="AF64" s="148"/>
      <c r="AG64" s="148"/>
    </row>
    <row r="65" spans="1:33" x14ac:dyDescent="0.25">
      <c r="A65" s="120" t="str">
        <f t="shared" ref="A65:A78" si="45">A49</f>
        <v>2001</v>
      </c>
      <c r="B65" s="148">
        <f t="shared" ref="B65:Q65" si="46">B49/B$80</f>
        <v>1.2372324641703334</v>
      </c>
      <c r="C65" s="148">
        <f t="shared" si="46"/>
        <v>1.04036727343698</v>
      </c>
      <c r="D65" s="148">
        <f t="shared" si="46"/>
        <v>0.81699965950346365</v>
      </c>
      <c r="E65" s="148">
        <f t="shared" si="46"/>
        <v>0.97695896227797396</v>
      </c>
      <c r="F65" s="148">
        <f t="shared" si="46"/>
        <v>0.96864339136749611</v>
      </c>
      <c r="G65" s="148">
        <f t="shared" si="46"/>
        <v>1.1523013091799432</v>
      </c>
      <c r="H65" s="148">
        <f t="shared" si="46"/>
        <v>1.0855752849750362</v>
      </c>
      <c r="I65" s="148">
        <f t="shared" si="46"/>
        <v>1.1084279295488733</v>
      </c>
      <c r="J65" s="148">
        <f t="shared" si="46"/>
        <v>1.0438114244966799</v>
      </c>
      <c r="K65" s="148">
        <f t="shared" si="46"/>
        <v>1.0267905205310688</v>
      </c>
      <c r="L65" s="148">
        <f t="shared" si="46"/>
        <v>1.1297325121673414</v>
      </c>
      <c r="M65" s="148">
        <f t="shared" si="46"/>
        <v>0.83862335052557047</v>
      </c>
      <c r="N65" s="148">
        <f t="shared" si="46"/>
        <v>0.92154077940034063</v>
      </c>
      <c r="O65" s="148">
        <f t="shared" si="46"/>
        <v>0.99007799409686248</v>
      </c>
      <c r="P65" s="148">
        <f t="shared" si="46"/>
        <v>1.4799239247239182</v>
      </c>
      <c r="Q65" s="148">
        <f t="shared" si="46"/>
        <v>0.99459622743341303</v>
      </c>
      <c r="R65" s="148"/>
      <c r="S65" s="148"/>
      <c r="T65" s="148"/>
      <c r="U65" s="148"/>
      <c r="V65" s="148"/>
      <c r="W65" s="148"/>
      <c r="X65" s="148"/>
      <c r="Y65" s="148"/>
      <c r="Z65" s="148"/>
      <c r="AA65" s="148"/>
      <c r="AB65" s="148"/>
      <c r="AC65" s="148"/>
      <c r="AD65" s="148"/>
      <c r="AE65" s="148"/>
      <c r="AF65" s="148"/>
      <c r="AG65" s="148"/>
    </row>
    <row r="66" spans="1:33" x14ac:dyDescent="0.25">
      <c r="A66" s="120" t="str">
        <f t="shared" si="45"/>
        <v>2002</v>
      </c>
      <c r="B66" s="148">
        <f t="shared" ref="B66:Q66" si="47">B50/B$80</f>
        <v>0.91017001920448437</v>
      </c>
      <c r="C66" s="148">
        <f t="shared" si="47"/>
        <v>0.72925568600481594</v>
      </c>
      <c r="D66" s="148">
        <f t="shared" si="47"/>
        <v>0.79360144360200224</v>
      </c>
      <c r="E66" s="148">
        <f t="shared" si="47"/>
        <v>0.87267643807245654</v>
      </c>
      <c r="F66" s="148">
        <f t="shared" si="47"/>
        <v>0.82326707035091895</v>
      </c>
      <c r="G66" s="148">
        <f t="shared" si="47"/>
        <v>1.1199828511133108</v>
      </c>
      <c r="H66" s="148">
        <f t="shared" si="47"/>
        <v>0.98674947836656257</v>
      </c>
      <c r="I66" s="148">
        <f t="shared" si="47"/>
        <v>0.84571547594029273</v>
      </c>
      <c r="J66" s="148">
        <f t="shared" si="47"/>
        <v>1.0467595680525246</v>
      </c>
      <c r="K66" s="148">
        <f t="shared" si="47"/>
        <v>0.76657776523664944</v>
      </c>
      <c r="L66" s="148">
        <f t="shared" si="47"/>
        <v>0.89002006172912096</v>
      </c>
      <c r="M66" s="148">
        <f t="shared" si="47"/>
        <v>0.70895121267443606</v>
      </c>
      <c r="N66" s="148">
        <f t="shared" si="47"/>
        <v>0.86069915720620427</v>
      </c>
      <c r="O66" s="148">
        <f t="shared" si="47"/>
        <v>0.82288278615985211</v>
      </c>
      <c r="P66" s="148">
        <f t="shared" si="47"/>
        <v>0.94177014133264747</v>
      </c>
      <c r="Q66" s="148">
        <f t="shared" si="47"/>
        <v>0.67669210554906933</v>
      </c>
      <c r="R66" s="148"/>
      <c r="S66" s="148"/>
      <c r="T66" s="148"/>
      <c r="U66" s="148"/>
      <c r="V66" s="148"/>
      <c r="W66" s="148"/>
      <c r="X66" s="148"/>
      <c r="Y66" s="148"/>
      <c r="Z66" s="148"/>
      <c r="AA66" s="148"/>
      <c r="AB66" s="148"/>
      <c r="AC66" s="148"/>
      <c r="AD66" s="148"/>
      <c r="AE66" s="148"/>
      <c r="AF66" s="148"/>
      <c r="AG66" s="148"/>
    </row>
    <row r="67" spans="1:33" x14ac:dyDescent="0.25">
      <c r="A67" s="120" t="str">
        <f t="shared" si="45"/>
        <v>2003</v>
      </c>
      <c r="B67" s="148">
        <f t="shared" ref="B67:Q67" si="48">B51/B$80</f>
        <v>0.79553084228019255</v>
      </c>
      <c r="C67" s="148">
        <f t="shared" si="48"/>
        <v>0.6630290992672393</v>
      </c>
      <c r="D67" s="148">
        <f t="shared" si="48"/>
        <v>0.79090349666544046</v>
      </c>
      <c r="E67" s="148">
        <f t="shared" si="48"/>
        <v>0.89192859151649928</v>
      </c>
      <c r="F67" s="148">
        <f t="shared" si="48"/>
        <v>1.0176405781556417</v>
      </c>
      <c r="G67" s="148">
        <f t="shared" si="48"/>
        <v>0.94956667823311269</v>
      </c>
      <c r="H67" s="148">
        <f t="shared" si="48"/>
        <v>0.82811591692488906</v>
      </c>
      <c r="I67" s="148">
        <f t="shared" si="48"/>
        <v>0.8599928275291141</v>
      </c>
      <c r="J67" s="148">
        <f t="shared" si="48"/>
        <v>0.94376766089631969</v>
      </c>
      <c r="K67" s="148">
        <f t="shared" si="48"/>
        <v>0.74370551303038768</v>
      </c>
      <c r="L67" s="148">
        <f t="shared" si="48"/>
        <v>0.8837189222988352</v>
      </c>
      <c r="M67" s="148">
        <f t="shared" si="48"/>
        <v>0.70800652035266198</v>
      </c>
      <c r="N67" s="148">
        <f t="shared" si="48"/>
        <v>0.86952454567140425</v>
      </c>
      <c r="O67" s="148">
        <f t="shared" si="48"/>
        <v>0.87278828429379418</v>
      </c>
      <c r="P67" s="148">
        <f t="shared" si="48"/>
        <v>0.80637977785044002</v>
      </c>
      <c r="Q67" s="148">
        <f t="shared" si="48"/>
        <v>0.91873386583840522</v>
      </c>
      <c r="R67" s="148"/>
      <c r="S67" s="148"/>
      <c r="T67" s="148"/>
      <c r="U67" s="148"/>
      <c r="V67" s="148"/>
      <c r="W67" s="148"/>
      <c r="X67" s="148"/>
      <c r="Y67" s="148"/>
      <c r="Z67" s="148"/>
      <c r="AA67" s="148"/>
      <c r="AB67" s="148"/>
      <c r="AC67" s="148"/>
      <c r="AD67" s="148"/>
      <c r="AE67" s="148"/>
      <c r="AF67" s="148"/>
      <c r="AG67" s="148"/>
    </row>
    <row r="68" spans="1:33" x14ac:dyDescent="0.25">
      <c r="A68" s="120" t="str">
        <f t="shared" si="45"/>
        <v>2004</v>
      </c>
      <c r="B68" s="148">
        <f t="shared" ref="B68:Q68" si="49">B52/B$80</f>
        <v>0.9383457979455172</v>
      </c>
      <c r="C68" s="148">
        <f t="shared" si="49"/>
        <v>0.77352541617037562</v>
      </c>
      <c r="D68" s="148">
        <f t="shared" si="49"/>
        <v>0.92243853172613088</v>
      </c>
      <c r="E68" s="148">
        <f t="shared" si="49"/>
        <v>0.94676566950386842</v>
      </c>
      <c r="F68" s="148">
        <f t="shared" si="49"/>
        <v>0.99851368494734127</v>
      </c>
      <c r="G68" s="148">
        <f t="shared" si="49"/>
        <v>0.9701215504480255</v>
      </c>
      <c r="H68" s="148">
        <f t="shared" si="49"/>
        <v>0.95277696590410854</v>
      </c>
      <c r="I68" s="148">
        <f t="shared" si="49"/>
        <v>0.90358622418466306</v>
      </c>
      <c r="J68" s="148">
        <f t="shared" si="49"/>
        <v>0.88441025146053209</v>
      </c>
      <c r="K68" s="148">
        <f t="shared" si="49"/>
        <v>0.87437775427901809</v>
      </c>
      <c r="L68" s="148">
        <f t="shared" si="49"/>
        <v>0.73784340869478304</v>
      </c>
      <c r="M68" s="148">
        <f t="shared" si="49"/>
        <v>0.84110640208299681</v>
      </c>
      <c r="N68" s="148">
        <f t="shared" si="49"/>
        <v>1.0327729338256004</v>
      </c>
      <c r="O68" s="148">
        <f t="shared" si="49"/>
        <v>0.69980765877876194</v>
      </c>
      <c r="P68" s="148">
        <f t="shared" si="49"/>
        <v>0.9089977561773166</v>
      </c>
      <c r="Q68" s="148">
        <f t="shared" si="49"/>
        <v>0.90936548513143478</v>
      </c>
      <c r="R68" s="148"/>
      <c r="S68" s="148"/>
      <c r="T68" s="148"/>
      <c r="U68" s="148"/>
      <c r="V68" s="148"/>
      <c r="W68" s="148"/>
      <c r="X68" s="148"/>
      <c r="Y68" s="148"/>
      <c r="Z68" s="148"/>
      <c r="AA68" s="148"/>
      <c r="AB68" s="148"/>
      <c r="AC68" s="148"/>
      <c r="AD68" s="148"/>
      <c r="AE68" s="148"/>
      <c r="AF68" s="148"/>
      <c r="AG68" s="148"/>
    </row>
    <row r="69" spans="1:33" x14ac:dyDescent="0.25">
      <c r="A69" s="120" t="str">
        <f t="shared" si="45"/>
        <v>2005</v>
      </c>
      <c r="B69" s="148">
        <f t="shared" ref="B69:Q69" si="50">B53/B$80</f>
        <v>1.071444857617752</v>
      </c>
      <c r="C69" s="148">
        <f t="shared" si="50"/>
        <v>0.97414809950691028</v>
      </c>
      <c r="D69" s="148">
        <f t="shared" si="50"/>
        <v>0.97075727222174102</v>
      </c>
      <c r="E69" s="148">
        <f t="shared" si="50"/>
        <v>1.0202577232085301</v>
      </c>
      <c r="F69" s="148">
        <f t="shared" si="50"/>
        <v>1.0693028834948284</v>
      </c>
      <c r="G69" s="148">
        <f t="shared" si="50"/>
        <v>0.98497421233396676</v>
      </c>
      <c r="H69" s="148">
        <f t="shared" si="50"/>
        <v>1.1540587084583243</v>
      </c>
      <c r="I69" s="148">
        <f t="shared" si="50"/>
        <v>1.0087604852336642</v>
      </c>
      <c r="J69" s="148">
        <f t="shared" si="50"/>
        <v>0.94329613662086687</v>
      </c>
      <c r="K69" s="148">
        <f t="shared" si="50"/>
        <v>0.98903174719885323</v>
      </c>
      <c r="L69" s="148">
        <f t="shared" si="50"/>
        <v>0.89595457376908305</v>
      </c>
      <c r="M69" s="148">
        <f t="shared" si="50"/>
        <v>0.9765577680456986</v>
      </c>
      <c r="N69" s="148">
        <f t="shared" si="50"/>
        <v>1.0988903312524683</v>
      </c>
      <c r="O69" s="148">
        <f t="shared" si="50"/>
        <v>0.97596447718351054</v>
      </c>
      <c r="P69" s="148">
        <f t="shared" si="50"/>
        <v>0.81898778489914881</v>
      </c>
      <c r="Q69" s="148">
        <f t="shared" si="50"/>
        <v>0.76023849046719938</v>
      </c>
      <c r="R69" s="148"/>
      <c r="S69" s="148"/>
      <c r="T69" s="148"/>
      <c r="U69" s="148"/>
      <c r="V69" s="148"/>
      <c r="W69" s="148"/>
      <c r="X69" s="148"/>
      <c r="Y69" s="148"/>
      <c r="Z69" s="148"/>
      <c r="AA69" s="148"/>
      <c r="AB69" s="148"/>
      <c r="AC69" s="148"/>
      <c r="AD69" s="148"/>
      <c r="AE69" s="148"/>
      <c r="AF69" s="148"/>
      <c r="AG69" s="148"/>
    </row>
    <row r="70" spans="1:33" x14ac:dyDescent="0.25">
      <c r="A70" s="120" t="str">
        <f t="shared" si="45"/>
        <v>2006</v>
      </c>
      <c r="B70" s="148">
        <f t="shared" ref="B70:Q70" si="51">B54/B$80</f>
        <v>1.2658897272960128</v>
      </c>
      <c r="C70" s="148">
        <f t="shared" si="51"/>
        <v>1.1629426712860991</v>
      </c>
      <c r="D70" s="148">
        <f t="shared" si="51"/>
        <v>1.0453938269963201</v>
      </c>
      <c r="E70" s="148">
        <f t="shared" si="51"/>
        <v>1.0032788739661109</v>
      </c>
      <c r="F70" s="148">
        <f t="shared" si="51"/>
        <v>1.0176027774256424</v>
      </c>
      <c r="G70" s="148">
        <f t="shared" si="51"/>
        <v>1.0796592442859481</v>
      </c>
      <c r="H70" s="148">
        <f t="shared" si="51"/>
        <v>1.2656736129978157</v>
      </c>
      <c r="I70" s="148">
        <f t="shared" si="51"/>
        <v>1.0820210323644563</v>
      </c>
      <c r="J70" s="148">
        <f t="shared" si="51"/>
        <v>1.0695292005193604</v>
      </c>
      <c r="K70" s="148">
        <f t="shared" si="51"/>
        <v>1.192830995386194</v>
      </c>
      <c r="L70" s="148">
        <f t="shared" si="51"/>
        <v>1.1041222726699957</v>
      </c>
      <c r="M70" s="148">
        <f t="shared" si="51"/>
        <v>1.3195555302349367</v>
      </c>
      <c r="N70" s="148">
        <f t="shared" si="51"/>
        <v>1.1058866306257835</v>
      </c>
      <c r="O70" s="148">
        <f t="shared" si="51"/>
        <v>1.077741028619436</v>
      </c>
      <c r="P70" s="148">
        <f t="shared" si="51"/>
        <v>1.046164791772126</v>
      </c>
      <c r="Q70" s="148">
        <f t="shared" si="51"/>
        <v>0.56054689870748409</v>
      </c>
      <c r="R70" s="148"/>
      <c r="S70" s="148"/>
      <c r="T70" s="148"/>
      <c r="U70" s="148"/>
      <c r="V70" s="148"/>
      <c r="W70" s="148"/>
      <c r="X70" s="148"/>
      <c r="Y70" s="148"/>
      <c r="Z70" s="148"/>
      <c r="AA70" s="148"/>
      <c r="AB70" s="148"/>
      <c r="AC70" s="148"/>
      <c r="AD70" s="148"/>
      <c r="AE70" s="148"/>
      <c r="AF70" s="148"/>
      <c r="AG70" s="148"/>
    </row>
    <row r="71" spans="1:33" x14ac:dyDescent="0.25">
      <c r="A71" s="120" t="str">
        <f t="shared" si="45"/>
        <v>2007</v>
      </c>
      <c r="B71" s="148">
        <f t="shared" ref="B71:Q71" si="52">B55/B$80</f>
        <v>1.4479029421852132</v>
      </c>
      <c r="C71" s="148">
        <f t="shared" si="52"/>
        <v>1.0816279450204367</v>
      </c>
      <c r="D71" s="148">
        <f t="shared" si="52"/>
        <v>1.1191359407529458</v>
      </c>
      <c r="E71" s="148">
        <f t="shared" si="52"/>
        <v>0.98865828611807838</v>
      </c>
      <c r="F71" s="148">
        <f t="shared" si="52"/>
        <v>1.0767104191466785</v>
      </c>
      <c r="G71" s="148">
        <f t="shared" si="52"/>
        <v>1.0856678037442304</v>
      </c>
      <c r="H71" s="148">
        <f t="shared" si="52"/>
        <v>1.2299391051431847</v>
      </c>
      <c r="I71" s="148">
        <f t="shared" si="52"/>
        <v>1.1457476924808903</v>
      </c>
      <c r="J71" s="148">
        <f t="shared" si="52"/>
        <v>1.1126002051519237</v>
      </c>
      <c r="K71" s="148">
        <f t="shared" si="52"/>
        <v>1.3264002457383599</v>
      </c>
      <c r="L71" s="148">
        <f t="shared" si="52"/>
        <v>1.4317334146166734</v>
      </c>
      <c r="M71" s="148">
        <f t="shared" si="52"/>
        <v>1.3716132981092948</v>
      </c>
      <c r="N71" s="148">
        <f t="shared" si="52"/>
        <v>0.86850616312705742</v>
      </c>
      <c r="O71" s="148">
        <f t="shared" si="52"/>
        <v>1.0306806964327084</v>
      </c>
      <c r="P71" s="148">
        <f t="shared" si="52"/>
        <v>1.2403583446436135</v>
      </c>
      <c r="Q71" s="148">
        <f t="shared" si="52"/>
        <v>0.46587143958196292</v>
      </c>
      <c r="R71" s="148"/>
      <c r="S71" s="148"/>
      <c r="T71" s="148"/>
      <c r="U71" s="148"/>
      <c r="V71" s="148"/>
      <c r="W71" s="148"/>
      <c r="X71" s="148"/>
      <c r="Y71" s="148"/>
      <c r="Z71" s="148"/>
      <c r="AA71" s="148"/>
      <c r="AB71" s="148"/>
      <c r="AC71" s="148"/>
      <c r="AD71" s="148"/>
      <c r="AE71" s="148"/>
      <c r="AF71" s="148"/>
      <c r="AG71" s="148"/>
    </row>
    <row r="72" spans="1:33" x14ac:dyDescent="0.25">
      <c r="A72" s="120" t="str">
        <f t="shared" si="45"/>
        <v>2008</v>
      </c>
      <c r="B72" s="148">
        <f t="shared" ref="B72:Q72" si="53">B56/B$80</f>
        <v>0.91045030582167064</v>
      </c>
      <c r="C72" s="148">
        <f t="shared" si="53"/>
        <v>0.91865264352110398</v>
      </c>
      <c r="D72" s="148">
        <f t="shared" si="53"/>
        <v>1.08733890758771</v>
      </c>
      <c r="E72" s="148">
        <f t="shared" si="53"/>
        <v>0.95406457685974755</v>
      </c>
      <c r="F72" s="148">
        <f t="shared" si="53"/>
        <v>1.0959629763084848</v>
      </c>
      <c r="G72" s="148">
        <f t="shared" si="53"/>
        <v>1.0029571700964424</v>
      </c>
      <c r="H72" s="148">
        <f t="shared" si="53"/>
        <v>1.0403809871193035</v>
      </c>
      <c r="I72" s="148">
        <f t="shared" si="53"/>
        <v>1.0017703611713193</v>
      </c>
      <c r="J72" s="148">
        <f t="shared" si="53"/>
        <v>1.0601346686517086</v>
      </c>
      <c r="K72" s="148">
        <f t="shared" si="53"/>
        <v>0.93786676206569564</v>
      </c>
      <c r="L72" s="148">
        <f t="shared" si="53"/>
        <v>1.0689399526238486</v>
      </c>
      <c r="M72" s="148">
        <f t="shared" si="53"/>
        <v>0.96177416793713477</v>
      </c>
      <c r="N72" s="148">
        <f t="shared" si="53"/>
        <v>0.80887472231773883</v>
      </c>
      <c r="O72" s="148">
        <f t="shared" si="53"/>
        <v>1.1306287242328961</v>
      </c>
      <c r="P72" s="148">
        <f t="shared" si="53"/>
        <v>1.1574863217811542</v>
      </c>
      <c r="Q72" s="148">
        <f t="shared" si="53"/>
        <v>1.2870052234759681</v>
      </c>
      <c r="R72" s="148"/>
      <c r="S72" s="148"/>
      <c r="T72" s="148"/>
      <c r="U72" s="148"/>
      <c r="V72" s="148"/>
      <c r="W72" s="148"/>
      <c r="X72" s="148"/>
      <c r="Y72" s="148"/>
      <c r="Z72" s="148"/>
      <c r="AA72" s="148"/>
      <c r="AB72" s="148"/>
      <c r="AC72" s="148"/>
      <c r="AD72" s="148"/>
      <c r="AE72" s="148"/>
      <c r="AF72" s="148"/>
      <c r="AG72" s="148"/>
    </row>
    <row r="73" spans="1:33" x14ac:dyDescent="0.25">
      <c r="A73" s="120" t="str">
        <f t="shared" si="45"/>
        <v>2009</v>
      </c>
      <c r="B73" s="148">
        <f t="shared" ref="B73:Q73" si="54">B57/B$80</f>
        <v>0.56801841859172097</v>
      </c>
      <c r="C73" s="148">
        <f t="shared" si="54"/>
        <v>0.57038245069497107</v>
      </c>
      <c r="D73" s="148">
        <f t="shared" si="54"/>
        <v>0.72553757309769185</v>
      </c>
      <c r="E73" s="148">
        <f t="shared" si="54"/>
        <v>0.86466871552119595</v>
      </c>
      <c r="F73" s="148">
        <f t="shared" si="54"/>
        <v>0.83544148480668134</v>
      </c>
      <c r="G73" s="148">
        <f t="shared" si="54"/>
        <v>0.81871281137319374</v>
      </c>
      <c r="H73" s="148">
        <f t="shared" si="54"/>
        <v>0.49833524204329605</v>
      </c>
      <c r="I73" s="148">
        <f t="shared" si="54"/>
        <v>0.74187034287226206</v>
      </c>
      <c r="J73" s="148">
        <f t="shared" si="54"/>
        <v>0.89634835251592337</v>
      </c>
      <c r="K73" s="148">
        <f t="shared" si="54"/>
        <v>0.70895048590483833</v>
      </c>
      <c r="L73" s="148">
        <f t="shared" si="54"/>
        <v>0.57397863171931796</v>
      </c>
      <c r="M73" s="148">
        <f t="shared" si="54"/>
        <v>0.71626380224403985</v>
      </c>
      <c r="N73" s="148">
        <f t="shared" si="54"/>
        <v>0.81945917067960417</v>
      </c>
      <c r="O73" s="148">
        <f t="shared" si="54"/>
        <v>0.82370850384560756</v>
      </c>
      <c r="P73" s="148">
        <f t="shared" si="54"/>
        <v>0.80950686205140032</v>
      </c>
      <c r="Q73" s="148">
        <f t="shared" si="54"/>
        <v>1.265559688643642</v>
      </c>
      <c r="R73" s="148"/>
      <c r="S73" s="148"/>
      <c r="T73" s="148"/>
      <c r="U73" s="148"/>
      <c r="V73" s="148"/>
      <c r="W73" s="148"/>
      <c r="X73" s="148"/>
      <c r="Y73" s="148"/>
      <c r="Z73" s="148"/>
      <c r="AA73" s="148"/>
      <c r="AB73" s="148"/>
      <c r="AC73" s="148"/>
      <c r="AD73" s="148"/>
      <c r="AE73" s="148"/>
      <c r="AF73" s="148"/>
      <c r="AG73" s="148"/>
    </row>
    <row r="74" spans="1:33" x14ac:dyDescent="0.25">
      <c r="A74" s="120" t="str">
        <f t="shared" si="45"/>
        <v>2010</v>
      </c>
      <c r="B74" s="148">
        <f t="shared" ref="B74:Q74" si="55">B58/B$80</f>
        <v>0.70974411095316781</v>
      </c>
      <c r="C74" s="148">
        <f t="shared" si="55"/>
        <v>0.93554719547941645</v>
      </c>
      <c r="D74" s="148">
        <f t="shared" si="55"/>
        <v>0.73347721731981852</v>
      </c>
      <c r="E74" s="148">
        <f t="shared" si="55"/>
        <v>0.86678063976123365</v>
      </c>
      <c r="F74" s="148">
        <f t="shared" si="55"/>
        <v>0.91453099042351527</v>
      </c>
      <c r="G74" s="148">
        <f t="shared" si="55"/>
        <v>0.82857755006426126</v>
      </c>
      <c r="H74" s="148">
        <f t="shared" si="55"/>
        <v>0.76365607993204965</v>
      </c>
      <c r="I74" s="148">
        <f t="shared" si="55"/>
        <v>0.78591753386782637</v>
      </c>
      <c r="J74" s="148">
        <f t="shared" si="55"/>
        <v>0.8441712377378372</v>
      </c>
      <c r="K74" s="148">
        <f t="shared" si="55"/>
        <v>0.80537719157685428</v>
      </c>
      <c r="L74" s="148">
        <f t="shared" si="55"/>
        <v>0.78871405664569372</v>
      </c>
      <c r="M74" s="148">
        <f t="shared" si="55"/>
        <v>1.1160464194583393</v>
      </c>
      <c r="N74" s="148">
        <f t="shared" si="55"/>
        <v>1.0825253033442075</v>
      </c>
      <c r="O74" s="148">
        <f t="shared" si="55"/>
        <v>0.82916118593217891</v>
      </c>
      <c r="P74" s="148">
        <f t="shared" si="55"/>
        <v>1.0391095181500591</v>
      </c>
      <c r="Q74" s="148">
        <f t="shared" si="55"/>
        <v>0.96372886970435889</v>
      </c>
      <c r="R74" s="148"/>
      <c r="S74" s="148"/>
      <c r="T74" s="148"/>
      <c r="U74" s="148"/>
      <c r="V74" s="148"/>
      <c r="W74" s="148"/>
      <c r="X74" s="148"/>
      <c r="Y74" s="148"/>
      <c r="Z74" s="148"/>
      <c r="AA74" s="148"/>
      <c r="AB74" s="148"/>
      <c r="AC74" s="148"/>
      <c r="AD74" s="148"/>
      <c r="AE74" s="148"/>
      <c r="AF74" s="148"/>
      <c r="AG74" s="148"/>
    </row>
    <row r="75" spans="1:33" x14ac:dyDescent="0.25">
      <c r="A75" s="120" t="str">
        <f t="shared" si="45"/>
        <v>2011</v>
      </c>
      <c r="B75" s="148">
        <f t="shared" ref="B75:Q75" si="56">B59/B$80</f>
        <v>0.74496591158599457</v>
      </c>
      <c r="C75" s="148">
        <f t="shared" si="56"/>
        <v>1.198303202846458</v>
      </c>
      <c r="D75" s="148">
        <f t="shared" si="56"/>
        <v>0.9055919262870894</v>
      </c>
      <c r="E75" s="148">
        <f t="shared" si="56"/>
        <v>1.0221460636806969</v>
      </c>
      <c r="F75" s="148">
        <f t="shared" si="56"/>
        <v>0.95436407474762164</v>
      </c>
      <c r="G75" s="148">
        <f t="shared" si="56"/>
        <v>0.93554417171567306</v>
      </c>
      <c r="H75" s="148">
        <f t="shared" si="56"/>
        <v>0.9155218889597454</v>
      </c>
      <c r="I75" s="148">
        <f t="shared" si="56"/>
        <v>0.9427226329040066</v>
      </c>
      <c r="J75" s="148">
        <f t="shared" si="56"/>
        <v>0.98058739023721064</v>
      </c>
      <c r="K75" s="148">
        <f t="shared" si="56"/>
        <v>1.0520311044005619</v>
      </c>
      <c r="L75" s="148">
        <f t="shared" si="56"/>
        <v>1.1026265829054005</v>
      </c>
      <c r="M75" s="148">
        <f t="shared" si="56"/>
        <v>1.2720103668105944</v>
      </c>
      <c r="N75" s="148">
        <f t="shared" si="56"/>
        <v>1.1184279438601408</v>
      </c>
      <c r="O75" s="148">
        <f t="shared" si="56"/>
        <v>1.0239431579921794</v>
      </c>
      <c r="P75" s="148">
        <f t="shared" si="56"/>
        <v>0.79940880559307337</v>
      </c>
      <c r="Q75" s="148">
        <f t="shared" si="56"/>
        <v>1.2649953893219641</v>
      </c>
      <c r="R75" s="148"/>
      <c r="S75" s="148"/>
      <c r="T75" s="148"/>
      <c r="U75" s="148"/>
      <c r="V75" s="148"/>
      <c r="W75" s="148"/>
      <c r="X75" s="148"/>
      <c r="Y75" s="148"/>
      <c r="Z75" s="148"/>
      <c r="AA75" s="148"/>
      <c r="AB75" s="148"/>
      <c r="AC75" s="148"/>
      <c r="AD75" s="148"/>
      <c r="AE75" s="148"/>
      <c r="AF75" s="148"/>
      <c r="AG75" s="148"/>
    </row>
    <row r="76" spans="1:33" x14ac:dyDescent="0.25">
      <c r="A76" s="120" t="str">
        <f t="shared" si="45"/>
        <v>2012</v>
      </c>
      <c r="B76" s="148">
        <f t="shared" ref="B76:Q76" si="57">B60/B$80</f>
        <v>0.87422647563357037</v>
      </c>
      <c r="C76" s="148">
        <f t="shared" si="57"/>
        <v>1.3319142807856226</v>
      </c>
      <c r="D76" s="148">
        <f t="shared" si="57"/>
        <v>1.3192823163674479</v>
      </c>
      <c r="E76" s="148">
        <f t="shared" si="57"/>
        <v>1.1394146112072574</v>
      </c>
      <c r="F76" s="148">
        <f t="shared" si="57"/>
        <v>1.0466588868075728</v>
      </c>
      <c r="G76" s="148">
        <f t="shared" si="57"/>
        <v>1.0291085771689976</v>
      </c>
      <c r="H76" s="148">
        <f t="shared" si="57"/>
        <v>1.0138179488267935</v>
      </c>
      <c r="I76" s="148">
        <f t="shared" si="57"/>
        <v>1.0416456162772032</v>
      </c>
      <c r="J76" s="148">
        <f t="shared" si="57"/>
        <v>0.9707629480279546</v>
      </c>
      <c r="K76" s="148">
        <f t="shared" si="57"/>
        <v>1.1378494404316983</v>
      </c>
      <c r="L76" s="148">
        <f t="shared" si="57"/>
        <v>0.97049959278283848</v>
      </c>
      <c r="M76" s="148">
        <f t="shared" si="57"/>
        <v>1.1376227429952712</v>
      </c>
      <c r="N76" s="148">
        <f t="shared" si="57"/>
        <v>1.069095071510229</v>
      </c>
      <c r="O76" s="148">
        <f t="shared" si="57"/>
        <v>1.3227329562361507</v>
      </c>
      <c r="P76" s="148">
        <f t="shared" si="57"/>
        <v>0.91718408517261707</v>
      </c>
      <c r="Q76" s="148">
        <f t="shared" si="57"/>
        <v>1.485998312220963</v>
      </c>
      <c r="R76" s="148"/>
      <c r="S76" s="148"/>
      <c r="T76" s="148"/>
      <c r="U76" s="148"/>
      <c r="V76" s="148"/>
      <c r="W76" s="148"/>
      <c r="X76" s="148"/>
      <c r="Y76" s="148"/>
      <c r="Z76" s="148"/>
      <c r="AA76" s="148"/>
      <c r="AB76" s="148"/>
      <c r="AC76" s="148"/>
      <c r="AD76" s="148"/>
      <c r="AE76" s="148"/>
      <c r="AF76" s="148"/>
      <c r="AG76" s="148"/>
    </row>
    <row r="77" spans="1:33" x14ac:dyDescent="0.25">
      <c r="A77" s="120" t="str">
        <f t="shared" si="45"/>
        <v>2013</v>
      </c>
      <c r="B77" s="148">
        <f t="shared" ref="B77:Q77" si="58">B61/B$80</f>
        <v>1.208975184446186</v>
      </c>
      <c r="C77" s="148">
        <f t="shared" si="58"/>
        <v>1.3100298565480197</v>
      </c>
      <c r="D77" s="148">
        <f t="shared" si="58"/>
        <v>1.359521650840696</v>
      </c>
      <c r="E77" s="148">
        <f t="shared" si="58"/>
        <v>1.2442193984015903</v>
      </c>
      <c r="F77" s="148">
        <f t="shared" si="58"/>
        <v>1.0185024981022091</v>
      </c>
      <c r="G77" s="148">
        <f t="shared" si="58"/>
        <v>0.96334604706335158</v>
      </c>
      <c r="H77" s="148">
        <f t="shared" si="58"/>
        <v>1.1279219218583489</v>
      </c>
      <c r="I77" s="148">
        <f t="shared" si="58"/>
        <v>1.1608930488696332</v>
      </c>
      <c r="J77" s="148">
        <f t="shared" si="58"/>
        <v>1.0715897863864519</v>
      </c>
      <c r="K77" s="148">
        <f t="shared" si="58"/>
        <v>1.2458695101198303</v>
      </c>
      <c r="L77" s="148">
        <f t="shared" si="58"/>
        <v>1.1781157261714525</v>
      </c>
      <c r="M77" s="148">
        <f t="shared" si="58"/>
        <v>1.0320570101241988</v>
      </c>
      <c r="N77" s="148">
        <f t="shared" si="58"/>
        <v>1.1338615084609409</v>
      </c>
      <c r="O77" s="148">
        <f t="shared" si="58"/>
        <v>1.1074585794184795</v>
      </c>
      <c r="P77" s="148">
        <f t="shared" si="58"/>
        <v>1.0074882917957344</v>
      </c>
      <c r="Q77" s="148">
        <f t="shared" si="58"/>
        <v>1.1569227048110868</v>
      </c>
      <c r="R77" s="148"/>
      <c r="S77" s="148"/>
      <c r="T77" s="148"/>
      <c r="U77" s="148"/>
      <c r="V77" s="148"/>
      <c r="W77" s="148"/>
      <c r="X77" s="148"/>
      <c r="Y77" s="148"/>
      <c r="Z77" s="148"/>
      <c r="AA77" s="148"/>
      <c r="AB77" s="148"/>
      <c r="AC77" s="148"/>
      <c r="AD77" s="148"/>
      <c r="AE77" s="148"/>
      <c r="AF77" s="148"/>
      <c r="AG77" s="148"/>
    </row>
    <row r="78" spans="1:33" x14ac:dyDescent="0.25">
      <c r="A78" s="120" t="str">
        <f t="shared" si="45"/>
        <v>2014</v>
      </c>
      <c r="B78" s="148">
        <f t="shared" ref="B78:Q78" si="59">B62/B$80</f>
        <v>1.3171029422681848</v>
      </c>
      <c r="C78" s="148">
        <f t="shared" si="59"/>
        <v>1.3102741794315493</v>
      </c>
      <c r="D78" s="148">
        <f t="shared" si="59"/>
        <v>1.410020237031502</v>
      </c>
      <c r="E78" s="148">
        <f t="shared" si="59"/>
        <v>1.208181449904759</v>
      </c>
      <c r="F78" s="148">
        <f t="shared" si="59"/>
        <v>1.1628582839153681</v>
      </c>
      <c r="G78" s="148">
        <f t="shared" si="59"/>
        <v>1.0794800231795418</v>
      </c>
      <c r="H78" s="148">
        <f t="shared" si="59"/>
        <v>1.1374768584905397</v>
      </c>
      <c r="I78" s="148">
        <f t="shared" si="59"/>
        <v>1.3709287967557957</v>
      </c>
      <c r="J78" s="148">
        <f t="shared" si="59"/>
        <v>1.1322311692447091</v>
      </c>
      <c r="K78" s="148">
        <f t="shared" si="59"/>
        <v>1.1923409640999898</v>
      </c>
      <c r="L78" s="148">
        <f t="shared" si="59"/>
        <v>1.2440002912056158</v>
      </c>
      <c r="M78" s="148">
        <f t="shared" si="59"/>
        <v>0.99981140840482763</v>
      </c>
      <c r="N78" s="148">
        <f t="shared" si="59"/>
        <v>1.2099357387182799</v>
      </c>
      <c r="O78" s="148">
        <f t="shared" si="59"/>
        <v>1.2924239667775792</v>
      </c>
      <c r="P78" s="148">
        <f t="shared" si="59"/>
        <v>1.0272335940567481</v>
      </c>
      <c r="Q78" s="148">
        <f t="shared" si="59"/>
        <v>1.289745299113046</v>
      </c>
      <c r="R78" s="148"/>
      <c r="S78" s="148"/>
      <c r="T78" s="148"/>
      <c r="U78" s="148"/>
      <c r="V78" s="148"/>
      <c r="W78" s="148"/>
      <c r="X78" s="148"/>
      <c r="Y78" s="148"/>
      <c r="Z78" s="148"/>
      <c r="AA78" s="148"/>
      <c r="AB78" s="148"/>
      <c r="AC78" s="148"/>
      <c r="AD78" s="148"/>
      <c r="AE78" s="148"/>
      <c r="AF78" s="148"/>
      <c r="AG78" s="148"/>
    </row>
    <row r="80" spans="1:33" x14ac:dyDescent="0.25">
      <c r="B80" s="147">
        <f t="shared" ref="B80:Q80" si="60">AVERAGE(B49:B62)</f>
        <v>0.30409176321258363</v>
      </c>
      <c r="C80" s="147">
        <f t="shared" si="60"/>
        <v>0.89005341968099427</v>
      </c>
      <c r="D80" s="147">
        <f t="shared" si="60"/>
        <v>0.74255809673905804</v>
      </c>
      <c r="E80" s="147">
        <f t="shared" si="60"/>
        <v>0.55201348480884638</v>
      </c>
      <c r="F80" s="147">
        <f t="shared" si="60"/>
        <v>0.7440359941382747</v>
      </c>
      <c r="G80" s="147">
        <f t="shared" si="60"/>
        <v>1.309688967019055</v>
      </c>
      <c r="H80" s="147">
        <f t="shared" si="60"/>
        <v>0.42535638046355817</v>
      </c>
      <c r="I80" s="147">
        <f t="shared" si="60"/>
        <v>0.58977690390881354</v>
      </c>
      <c r="J80" s="147">
        <f t="shared" si="60"/>
        <v>1.2360069923395085</v>
      </c>
      <c r="K80" s="147">
        <f t="shared" si="60"/>
        <v>0.87490227174174062</v>
      </c>
      <c r="L80" s="147">
        <f t="shared" si="60"/>
        <v>0.73071347300437062</v>
      </c>
      <c r="M80" s="147">
        <f t="shared" si="60"/>
        <v>1.3328647580195896</v>
      </c>
      <c r="N80" s="147">
        <f t="shared" si="60"/>
        <v>1.4719499068608208</v>
      </c>
      <c r="O80" s="147">
        <f t="shared" si="60"/>
        <v>0.71580760441941726</v>
      </c>
      <c r="P80" s="147">
        <f t="shared" si="60"/>
        <v>0.77731179260121852</v>
      </c>
      <c r="Q80" s="147">
        <f t="shared" si="60"/>
        <v>1.5196798944317813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21"/>
  <sheetViews>
    <sheetView workbookViewId="0">
      <pane xSplit="1" ySplit="1" topLeftCell="B8" activePane="bottomRight" state="frozen"/>
      <selection activeCell="D25" sqref="D25"/>
      <selection pane="topRight" activeCell="D25" sqref="D25"/>
      <selection pane="bottomLeft" activeCell="D25" sqref="D25"/>
      <selection pane="bottomRight" activeCell="J815" sqref="J815"/>
    </sheetView>
  </sheetViews>
  <sheetFormatPr defaultRowHeight="15" x14ac:dyDescent="0.25"/>
  <cols>
    <col min="11" max="11" width="10.5703125" bestFit="1" customWidth="1"/>
  </cols>
  <sheetData>
    <row r="1" spans="1:17" ht="45" x14ac:dyDescent="0.25">
      <c r="A1" s="2"/>
      <c r="B1" s="2"/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1341</v>
      </c>
      <c r="K1" s="2"/>
      <c r="L1" s="2"/>
      <c r="M1" s="2"/>
      <c r="N1" s="2"/>
      <c r="O1" s="2"/>
      <c r="P1" s="2"/>
      <c r="Q1" s="2"/>
    </row>
    <row r="2" spans="1:17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3"/>
      <c r="L2" s="2"/>
      <c r="M2" s="2"/>
      <c r="N2" s="2"/>
      <c r="O2" s="2"/>
      <c r="P2" s="3"/>
      <c r="Q2" s="2"/>
    </row>
    <row r="4" spans="1:17" x14ac:dyDescent="0.25">
      <c r="I4" s="1">
        <f>AVERAGE(I641:I791)</f>
        <v>0.18855574422250374</v>
      </c>
    </row>
    <row r="5" spans="1:17" x14ac:dyDescent="0.25">
      <c r="A5" s="14" t="s">
        <v>0</v>
      </c>
      <c r="B5" s="14" t="s">
        <v>1154</v>
      </c>
    </row>
    <row r="6" spans="1:17" x14ac:dyDescent="0.25">
      <c r="A6">
        <v>1948</v>
      </c>
      <c r="B6">
        <v>1</v>
      </c>
      <c r="D6">
        <f>'PNZ vacs'!B229</f>
        <v>2.55049675067257E-2</v>
      </c>
      <c r="E6" s="4">
        <f>U!B18</f>
        <v>2034</v>
      </c>
      <c r="F6">
        <f>'u rate'!B28</f>
        <v>3.4</v>
      </c>
      <c r="H6">
        <f>1000*D6/F6</f>
        <v>7.5014610313899119</v>
      </c>
      <c r="J6">
        <f>$I$4*H6</f>
        <v>1.4144435675298352</v>
      </c>
    </row>
    <row r="7" spans="1:17" x14ac:dyDescent="0.25">
      <c r="A7">
        <f>IF(B7=1,A6+1,A6)</f>
        <v>1948</v>
      </c>
      <c r="B7">
        <f>IF(B6=12,1,B6+1)</f>
        <v>2</v>
      </c>
      <c r="D7">
        <f>'PNZ vacs'!B230</f>
        <v>2.50964255853586E-2</v>
      </c>
      <c r="E7" s="4">
        <f>U!B19</f>
        <v>2328</v>
      </c>
      <c r="F7">
        <f>'u rate'!B29</f>
        <v>3.8</v>
      </c>
      <c r="H7">
        <f t="shared" ref="H7:H70" si="0">1000*D7/F7</f>
        <v>6.6043225224627893</v>
      </c>
      <c r="J7">
        <f t="shared" ref="J7:J70" si="1">$I$4*H7</f>
        <v>1.2452829483084145</v>
      </c>
    </row>
    <row r="8" spans="1:17" x14ac:dyDescent="0.25">
      <c r="A8">
        <f t="shared" ref="A8:A71" si="2">IF(B8=1,A7+1,A7)</f>
        <v>1948</v>
      </c>
      <c r="B8">
        <f t="shared" ref="B8:B71" si="3">IF(B7=12,1,B7+1)</f>
        <v>3</v>
      </c>
      <c r="D8">
        <f>'PNZ vacs'!B231</f>
        <v>2.38308124434836E-2</v>
      </c>
      <c r="E8" s="4">
        <f>U!B20</f>
        <v>2399</v>
      </c>
      <c r="F8">
        <f>'u rate'!B30</f>
        <v>4</v>
      </c>
      <c r="H8">
        <f t="shared" si="0"/>
        <v>5.9577031108709004</v>
      </c>
      <c r="J8">
        <f t="shared" si="1"/>
        <v>1.1233591439269883</v>
      </c>
    </row>
    <row r="9" spans="1:17" x14ac:dyDescent="0.25">
      <c r="A9">
        <f t="shared" si="2"/>
        <v>1948</v>
      </c>
      <c r="B9">
        <f t="shared" si="3"/>
        <v>4</v>
      </c>
      <c r="D9">
        <f>'PNZ vacs'!B232</f>
        <v>2.3753264886732899E-2</v>
      </c>
      <c r="E9" s="4">
        <f>U!B21</f>
        <v>2386</v>
      </c>
      <c r="F9">
        <f>'u rate'!B31</f>
        <v>3.9</v>
      </c>
      <c r="H9">
        <f t="shared" si="0"/>
        <v>6.0905807401879235</v>
      </c>
      <c r="J9">
        <f t="shared" si="1"/>
        <v>1.1484139842133816</v>
      </c>
    </row>
    <row r="10" spans="1:17" x14ac:dyDescent="0.25">
      <c r="A10">
        <f t="shared" si="2"/>
        <v>1948</v>
      </c>
      <c r="B10">
        <f t="shared" si="3"/>
        <v>5</v>
      </c>
      <c r="D10">
        <f>'PNZ vacs'!B233</f>
        <v>2.43476779737197E-2</v>
      </c>
      <c r="E10" s="4">
        <f>U!B22</f>
        <v>2118</v>
      </c>
      <c r="F10">
        <f>'u rate'!B32</f>
        <v>3.5</v>
      </c>
      <c r="H10">
        <f t="shared" si="0"/>
        <v>6.9564794210627721</v>
      </c>
      <c r="J10">
        <f t="shared" si="1"/>
        <v>1.311684154407023</v>
      </c>
    </row>
    <row r="11" spans="1:17" x14ac:dyDescent="0.25">
      <c r="A11">
        <f t="shared" si="2"/>
        <v>1948</v>
      </c>
      <c r="B11">
        <f t="shared" si="3"/>
        <v>6</v>
      </c>
      <c r="D11">
        <f>'PNZ vacs'!B234</f>
        <v>2.3765830869250298E-2</v>
      </c>
      <c r="E11" s="4">
        <f>U!B23</f>
        <v>2214</v>
      </c>
      <c r="F11">
        <f>'u rate'!B33</f>
        <v>3.6</v>
      </c>
      <c r="H11">
        <f t="shared" si="0"/>
        <v>6.6016196859028602</v>
      </c>
      <c r="J11">
        <f t="shared" si="1"/>
        <v>1.2447733129493452</v>
      </c>
    </row>
    <row r="12" spans="1:17" x14ac:dyDescent="0.25">
      <c r="A12">
        <f t="shared" si="2"/>
        <v>1948</v>
      </c>
      <c r="B12">
        <f t="shared" si="3"/>
        <v>7</v>
      </c>
      <c r="D12">
        <f>'PNZ vacs'!B235</f>
        <v>2.3487051663621202E-2</v>
      </c>
      <c r="E12" s="4">
        <f>U!B24</f>
        <v>2213</v>
      </c>
      <c r="F12">
        <f>'u rate'!B34</f>
        <v>3.6</v>
      </c>
      <c r="H12">
        <f t="shared" si="0"/>
        <v>6.5241810176725554</v>
      </c>
      <c r="J12">
        <f t="shared" si="1"/>
        <v>1.2301718072295804</v>
      </c>
    </row>
    <row r="13" spans="1:17" x14ac:dyDescent="0.25">
      <c r="A13">
        <f t="shared" si="2"/>
        <v>1948</v>
      </c>
      <c r="B13">
        <f t="shared" si="3"/>
        <v>8</v>
      </c>
      <c r="D13">
        <f>'PNZ vacs'!B236</f>
        <v>2.3029972712097699E-2</v>
      </c>
      <c r="E13" s="4">
        <f>U!B25</f>
        <v>2350</v>
      </c>
      <c r="F13">
        <f>'u rate'!B35</f>
        <v>3.9</v>
      </c>
      <c r="H13">
        <f t="shared" si="0"/>
        <v>5.9051212082301792</v>
      </c>
      <c r="J13">
        <f t="shared" si="1"/>
        <v>1.113444524141932</v>
      </c>
    </row>
    <row r="14" spans="1:17" x14ac:dyDescent="0.25">
      <c r="A14">
        <f t="shared" si="2"/>
        <v>1948</v>
      </c>
      <c r="B14">
        <f t="shared" si="3"/>
        <v>9</v>
      </c>
      <c r="D14">
        <f>'PNZ vacs'!B237</f>
        <v>2.4389334671134001E-2</v>
      </c>
      <c r="E14" s="4">
        <f>U!B26</f>
        <v>2302</v>
      </c>
      <c r="F14">
        <f>'u rate'!B36</f>
        <v>3.8</v>
      </c>
      <c r="H14">
        <f t="shared" si="0"/>
        <v>6.4182459660878957</v>
      </c>
      <c r="J14">
        <f t="shared" si="1"/>
        <v>1.2101971447387856</v>
      </c>
    </row>
    <row r="15" spans="1:17" x14ac:dyDescent="0.25">
      <c r="A15">
        <f t="shared" si="2"/>
        <v>1948</v>
      </c>
      <c r="B15">
        <f t="shared" si="3"/>
        <v>10</v>
      </c>
      <c r="D15">
        <f>'PNZ vacs'!B238</f>
        <v>2.2004253018619999E-2</v>
      </c>
      <c r="E15" s="4">
        <f>U!B27</f>
        <v>2259</v>
      </c>
      <c r="F15">
        <f>'u rate'!B37</f>
        <v>3.7</v>
      </c>
      <c r="H15">
        <f t="shared" si="0"/>
        <v>5.9470954104378375</v>
      </c>
      <c r="J15">
        <f t="shared" si="1"/>
        <v>1.1213590010773427</v>
      </c>
    </row>
    <row r="16" spans="1:17" x14ac:dyDescent="0.25">
      <c r="A16">
        <f t="shared" si="2"/>
        <v>1948</v>
      </c>
      <c r="B16">
        <f t="shared" si="3"/>
        <v>11</v>
      </c>
      <c r="D16">
        <f>'PNZ vacs'!B239</f>
        <v>2.09457765059782E-2</v>
      </c>
      <c r="E16" s="4">
        <f>U!B28</f>
        <v>2285</v>
      </c>
      <c r="F16">
        <f>'u rate'!B38</f>
        <v>3.8</v>
      </c>
      <c r="H16">
        <f t="shared" si="0"/>
        <v>5.5120464489416312</v>
      </c>
      <c r="J16">
        <f t="shared" si="1"/>
        <v>1.0393280203691981</v>
      </c>
    </row>
    <row r="17" spans="1:10" x14ac:dyDescent="0.25">
      <c r="A17">
        <f t="shared" si="2"/>
        <v>1948</v>
      </c>
      <c r="B17">
        <f t="shared" si="3"/>
        <v>12</v>
      </c>
      <c r="D17">
        <f>'PNZ vacs'!B240</f>
        <v>1.9158944904817701E-2</v>
      </c>
      <c r="E17" s="4">
        <f>U!B29</f>
        <v>2429</v>
      </c>
      <c r="F17">
        <f>'u rate'!B39</f>
        <v>4</v>
      </c>
      <c r="H17">
        <f t="shared" si="0"/>
        <v>4.7897362262044254</v>
      </c>
      <c r="J17">
        <f t="shared" si="1"/>
        <v>0.90313227876146196</v>
      </c>
    </row>
    <row r="18" spans="1:10" x14ac:dyDescent="0.25">
      <c r="A18">
        <f t="shared" si="2"/>
        <v>1949</v>
      </c>
      <c r="B18">
        <f t="shared" si="3"/>
        <v>1</v>
      </c>
      <c r="D18">
        <f>'PNZ vacs'!B241</f>
        <v>1.8147526264019401E-2</v>
      </c>
      <c r="E18" s="4">
        <f>U!B30</f>
        <v>2596</v>
      </c>
      <c r="F18">
        <f>'u rate'!B40</f>
        <v>4.3</v>
      </c>
      <c r="H18">
        <f t="shared" si="0"/>
        <v>4.2203549451207909</v>
      </c>
      <c r="J18">
        <f t="shared" si="1"/>
        <v>0.79577216756037461</v>
      </c>
    </row>
    <row r="19" spans="1:10" x14ac:dyDescent="0.25">
      <c r="A19">
        <f t="shared" si="2"/>
        <v>1949</v>
      </c>
      <c r="B19">
        <f t="shared" si="3"/>
        <v>2</v>
      </c>
      <c r="D19">
        <f>'PNZ vacs'!B242</f>
        <v>1.5905752457675702E-2</v>
      </c>
      <c r="E19" s="4">
        <f>U!B31</f>
        <v>2849</v>
      </c>
      <c r="F19">
        <f>'u rate'!B41</f>
        <v>4.7</v>
      </c>
      <c r="H19">
        <f t="shared" si="0"/>
        <v>3.3842026505692981</v>
      </c>
      <c r="J19">
        <f t="shared" si="1"/>
        <v>0.63811084937786378</v>
      </c>
    </row>
    <row r="20" spans="1:10" x14ac:dyDescent="0.25">
      <c r="A20">
        <f t="shared" si="2"/>
        <v>1949</v>
      </c>
      <c r="B20">
        <f t="shared" si="3"/>
        <v>3</v>
      </c>
      <c r="D20">
        <f>'PNZ vacs'!B243</f>
        <v>1.5985602834243599E-2</v>
      </c>
      <c r="E20" s="4">
        <f>U!B32</f>
        <v>3030</v>
      </c>
      <c r="F20">
        <f>'u rate'!B42</f>
        <v>5</v>
      </c>
      <c r="H20">
        <f t="shared" si="0"/>
        <v>3.1971205668487199</v>
      </c>
      <c r="J20">
        <f t="shared" si="1"/>
        <v>0.60283544785123344</v>
      </c>
    </row>
    <row r="21" spans="1:10" x14ac:dyDescent="0.25">
      <c r="A21">
        <f t="shared" si="2"/>
        <v>1949</v>
      </c>
      <c r="B21">
        <f t="shared" si="3"/>
        <v>4</v>
      </c>
      <c r="D21">
        <f>'PNZ vacs'!B244</f>
        <v>1.53264825674666E-2</v>
      </c>
      <c r="E21" s="4">
        <f>U!B33</f>
        <v>3260</v>
      </c>
      <c r="F21">
        <f>'u rate'!B43</f>
        <v>5.3</v>
      </c>
      <c r="H21">
        <f t="shared" si="0"/>
        <v>2.8917891636729434</v>
      </c>
      <c r="J21">
        <f t="shared" si="1"/>
        <v>0.54526345789092345</v>
      </c>
    </row>
    <row r="22" spans="1:10" x14ac:dyDescent="0.25">
      <c r="A22">
        <f t="shared" si="2"/>
        <v>1949</v>
      </c>
      <c r="B22">
        <f t="shared" si="3"/>
        <v>5</v>
      </c>
      <c r="D22">
        <f>'PNZ vacs'!B245</f>
        <v>1.5073579897723699E-2</v>
      </c>
      <c r="E22" s="4">
        <f>U!B34</f>
        <v>3707</v>
      </c>
      <c r="F22">
        <f>'u rate'!B44</f>
        <v>6.1</v>
      </c>
      <c r="H22">
        <f t="shared" si="0"/>
        <v>2.4710786717579833</v>
      </c>
      <c r="J22">
        <f t="shared" si="1"/>
        <v>0.4659360779856826</v>
      </c>
    </row>
    <row r="23" spans="1:10" x14ac:dyDescent="0.25">
      <c r="A23">
        <f t="shared" si="2"/>
        <v>1949</v>
      </c>
      <c r="B23">
        <f t="shared" si="3"/>
        <v>6</v>
      </c>
      <c r="D23">
        <f>'PNZ vacs'!B246</f>
        <v>1.4629886090733801E-2</v>
      </c>
      <c r="E23" s="4">
        <f>U!B35</f>
        <v>3776</v>
      </c>
      <c r="F23">
        <f>'u rate'!B45</f>
        <v>6.2</v>
      </c>
      <c r="H23">
        <f t="shared" si="0"/>
        <v>2.3596590468925482</v>
      </c>
      <c r="J23">
        <f t="shared" si="1"/>
        <v>0.4449272676981883</v>
      </c>
    </row>
    <row r="24" spans="1:10" x14ac:dyDescent="0.25">
      <c r="A24">
        <f t="shared" si="2"/>
        <v>1949</v>
      </c>
      <c r="B24">
        <f t="shared" si="3"/>
        <v>7</v>
      </c>
      <c r="D24">
        <f>'PNZ vacs'!B247</f>
        <v>1.36968734423556E-2</v>
      </c>
      <c r="E24" s="4">
        <f>U!B36</f>
        <v>4111</v>
      </c>
      <c r="F24">
        <f>'u rate'!B46</f>
        <v>6.7</v>
      </c>
      <c r="H24">
        <f t="shared" si="0"/>
        <v>2.0443094690082986</v>
      </c>
      <c r="J24">
        <f t="shared" si="1"/>
        <v>0.38546629334997118</v>
      </c>
    </row>
    <row r="25" spans="1:10" x14ac:dyDescent="0.25">
      <c r="A25">
        <f t="shared" si="2"/>
        <v>1949</v>
      </c>
      <c r="B25">
        <f t="shared" si="3"/>
        <v>8</v>
      </c>
      <c r="D25">
        <f>'PNZ vacs'!B248</f>
        <v>1.31223848596144E-2</v>
      </c>
      <c r="E25" s="4">
        <f>U!B37</f>
        <v>4193</v>
      </c>
      <c r="F25">
        <f>'u rate'!B47</f>
        <v>6.8</v>
      </c>
      <c r="H25">
        <f t="shared" si="0"/>
        <v>1.9297624793550587</v>
      </c>
      <c r="J25">
        <f t="shared" si="1"/>
        <v>0.36386780046745709</v>
      </c>
    </row>
    <row r="26" spans="1:10" x14ac:dyDescent="0.25">
      <c r="A26">
        <f t="shared" si="2"/>
        <v>1949</v>
      </c>
      <c r="B26">
        <f t="shared" si="3"/>
        <v>9</v>
      </c>
      <c r="D26">
        <f>'PNZ vacs'!B249</f>
        <v>1.2550317540260999E-2</v>
      </c>
      <c r="E26" s="4">
        <f>U!B38</f>
        <v>4049</v>
      </c>
      <c r="F26">
        <f>'u rate'!B48</f>
        <v>6.6</v>
      </c>
      <c r="H26">
        <f t="shared" si="0"/>
        <v>1.901563263675909</v>
      </c>
      <c r="J26">
        <f t="shared" si="1"/>
        <v>0.35855067636858412</v>
      </c>
    </row>
    <row r="27" spans="1:10" x14ac:dyDescent="0.25">
      <c r="A27">
        <f t="shared" si="2"/>
        <v>1949</v>
      </c>
      <c r="B27">
        <f t="shared" si="3"/>
        <v>10</v>
      </c>
      <c r="D27">
        <f>'PNZ vacs'!B250</f>
        <v>1.1836341341908399E-2</v>
      </c>
      <c r="E27" s="4">
        <f>U!B39</f>
        <v>4916</v>
      </c>
      <c r="F27">
        <f>'u rate'!B49</f>
        <v>7.9</v>
      </c>
      <c r="H27">
        <f t="shared" si="0"/>
        <v>1.4982710559377721</v>
      </c>
      <c r="J27">
        <f t="shared" si="1"/>
        <v>0.28250761399938312</v>
      </c>
    </row>
    <row r="28" spans="1:10" x14ac:dyDescent="0.25">
      <c r="A28">
        <f t="shared" si="2"/>
        <v>1949</v>
      </c>
      <c r="B28">
        <f t="shared" si="3"/>
        <v>11</v>
      </c>
      <c r="D28">
        <f>'PNZ vacs'!B251</f>
        <v>1.1656150381049399E-2</v>
      </c>
      <c r="E28" s="4">
        <f>U!B40</f>
        <v>3996</v>
      </c>
      <c r="F28">
        <f>'u rate'!B50</f>
        <v>6.4</v>
      </c>
      <c r="H28">
        <f t="shared" si="0"/>
        <v>1.8212734970389683</v>
      </c>
      <c r="J28">
        <f t="shared" si="1"/>
        <v>0.34341157966690461</v>
      </c>
    </row>
    <row r="29" spans="1:10" x14ac:dyDescent="0.25">
      <c r="A29">
        <f t="shared" si="2"/>
        <v>1949</v>
      </c>
      <c r="B29">
        <f t="shared" si="3"/>
        <v>12</v>
      </c>
      <c r="D29">
        <f>'PNZ vacs'!B252</f>
        <v>1.1694647114648999E-2</v>
      </c>
      <c r="E29" s="4">
        <f>U!B41</f>
        <v>4063</v>
      </c>
      <c r="F29">
        <f>'u rate'!B51</f>
        <v>6.6</v>
      </c>
      <c r="H29">
        <f t="shared" si="0"/>
        <v>1.7719162294922728</v>
      </c>
      <c r="J29">
        <f t="shared" si="1"/>
        <v>0.33410498335184824</v>
      </c>
    </row>
    <row r="30" spans="1:10" x14ac:dyDescent="0.25">
      <c r="A30">
        <f t="shared" si="2"/>
        <v>1950</v>
      </c>
      <c r="B30">
        <f t="shared" si="3"/>
        <v>1</v>
      </c>
      <c r="D30">
        <f>'PNZ vacs'!B253</f>
        <v>1.32559342247553E-2</v>
      </c>
      <c r="E30" s="4">
        <f>U!B42</f>
        <v>4026</v>
      </c>
      <c r="F30">
        <f>'u rate'!B52</f>
        <v>6.5</v>
      </c>
      <c r="H30">
        <f t="shared" si="0"/>
        <v>2.0393744961162001</v>
      </c>
      <c r="J30">
        <f t="shared" si="1"/>
        <v>0.38453577586358367</v>
      </c>
    </row>
    <row r="31" spans="1:10" x14ac:dyDescent="0.25">
      <c r="A31">
        <f t="shared" si="2"/>
        <v>1950</v>
      </c>
      <c r="B31">
        <f t="shared" si="3"/>
        <v>2</v>
      </c>
      <c r="D31">
        <f>'PNZ vacs'!B254</f>
        <v>1.3609593899392701E-2</v>
      </c>
      <c r="E31" s="4">
        <f>U!B43</f>
        <v>3936</v>
      </c>
      <c r="F31">
        <f>'u rate'!B53</f>
        <v>6.4</v>
      </c>
      <c r="H31">
        <f t="shared" si="0"/>
        <v>2.1264990467801095</v>
      </c>
      <c r="J31">
        <f t="shared" si="1"/>
        <v>0.4009636103540683</v>
      </c>
    </row>
    <row r="32" spans="1:10" x14ac:dyDescent="0.25">
      <c r="A32">
        <f t="shared" si="2"/>
        <v>1950</v>
      </c>
      <c r="B32">
        <f t="shared" si="3"/>
        <v>3</v>
      </c>
      <c r="D32">
        <f>'PNZ vacs'!B255</f>
        <v>1.38070043603727E-2</v>
      </c>
      <c r="E32" s="4">
        <f>U!B44</f>
        <v>3876</v>
      </c>
      <c r="F32">
        <f>'u rate'!B54</f>
        <v>6.3</v>
      </c>
      <c r="H32">
        <f t="shared" si="0"/>
        <v>2.1915879937099523</v>
      </c>
      <c r="J32">
        <f t="shared" si="1"/>
        <v>0.41323650518308391</v>
      </c>
    </row>
    <row r="33" spans="1:10" x14ac:dyDescent="0.25">
      <c r="A33">
        <f t="shared" si="2"/>
        <v>1950</v>
      </c>
      <c r="B33">
        <f t="shared" si="3"/>
        <v>4</v>
      </c>
      <c r="D33">
        <f>'PNZ vacs'!B256</f>
        <v>1.43788120303939E-2</v>
      </c>
      <c r="E33" s="4">
        <f>U!B45</f>
        <v>3575</v>
      </c>
      <c r="F33">
        <f>'u rate'!B55</f>
        <v>5.8</v>
      </c>
      <c r="H33">
        <f t="shared" si="0"/>
        <v>2.4791055224817069</v>
      </c>
      <c r="J33">
        <f t="shared" si="1"/>
        <v>0.46744958679765719</v>
      </c>
    </row>
    <row r="34" spans="1:10" x14ac:dyDescent="0.25">
      <c r="A34">
        <f t="shared" si="2"/>
        <v>1950</v>
      </c>
      <c r="B34">
        <f t="shared" si="3"/>
        <v>5</v>
      </c>
      <c r="D34">
        <f>'PNZ vacs'!B257</f>
        <v>1.4726163788507E-2</v>
      </c>
      <c r="E34" s="4">
        <f>U!B46</f>
        <v>3434</v>
      </c>
      <c r="F34">
        <f>'u rate'!B56</f>
        <v>5.5</v>
      </c>
      <c r="H34">
        <f t="shared" si="0"/>
        <v>2.6774843251830909</v>
      </c>
      <c r="J34">
        <f t="shared" si="1"/>
        <v>0.50485504957898586</v>
      </c>
    </row>
    <row r="35" spans="1:10" x14ac:dyDescent="0.25">
      <c r="A35">
        <f t="shared" si="2"/>
        <v>1950</v>
      </c>
      <c r="B35">
        <f t="shared" si="3"/>
        <v>6</v>
      </c>
      <c r="D35">
        <f>'PNZ vacs'!B258</f>
        <v>1.57966763190651E-2</v>
      </c>
      <c r="E35" s="4">
        <f>U!B47</f>
        <v>3367</v>
      </c>
      <c r="F35">
        <f>'u rate'!B57</f>
        <v>5.4</v>
      </c>
      <c r="H35">
        <f t="shared" si="0"/>
        <v>2.9253104294564998</v>
      </c>
      <c r="J35">
        <f t="shared" si="1"/>
        <v>0.55158408510802237</v>
      </c>
    </row>
    <row r="36" spans="1:10" x14ac:dyDescent="0.25">
      <c r="A36">
        <f t="shared" si="2"/>
        <v>1950</v>
      </c>
      <c r="B36">
        <f t="shared" si="3"/>
        <v>7</v>
      </c>
      <c r="D36">
        <f>'PNZ vacs'!B259</f>
        <v>1.7006236239145399E-2</v>
      </c>
      <c r="E36" s="4">
        <f>U!B48</f>
        <v>3120</v>
      </c>
      <c r="F36">
        <f>'u rate'!B58</f>
        <v>5</v>
      </c>
      <c r="H36">
        <f t="shared" si="0"/>
        <v>3.4012472478290796</v>
      </c>
      <c r="J36">
        <f t="shared" si="1"/>
        <v>0.64132470609915471</v>
      </c>
    </row>
    <row r="37" spans="1:10" x14ac:dyDescent="0.25">
      <c r="A37">
        <f t="shared" si="2"/>
        <v>1950</v>
      </c>
      <c r="B37">
        <f t="shared" si="3"/>
        <v>8</v>
      </c>
      <c r="D37">
        <f>'PNZ vacs'!B260</f>
        <v>1.9118843356806699E-2</v>
      </c>
      <c r="E37" s="4">
        <f>U!B49</f>
        <v>2799</v>
      </c>
      <c r="F37">
        <f>'u rate'!B59</f>
        <v>4.5</v>
      </c>
      <c r="H37">
        <f t="shared" si="0"/>
        <v>4.2486318570681556</v>
      </c>
      <c r="J37">
        <f t="shared" si="1"/>
        <v>0.80110394173692423</v>
      </c>
    </row>
    <row r="38" spans="1:10" x14ac:dyDescent="0.25">
      <c r="A38">
        <f t="shared" si="2"/>
        <v>1950</v>
      </c>
      <c r="B38">
        <f t="shared" si="3"/>
        <v>9</v>
      </c>
      <c r="D38">
        <f>'PNZ vacs'!B261</f>
        <v>1.8873737483094601E-2</v>
      </c>
      <c r="E38" s="4">
        <f>U!B50</f>
        <v>2774</v>
      </c>
      <c r="F38">
        <f>'u rate'!B60</f>
        <v>4.4000000000000004</v>
      </c>
      <c r="H38">
        <f t="shared" si="0"/>
        <v>4.2894857916124094</v>
      </c>
      <c r="J38">
        <f t="shared" si="1"/>
        <v>0.80880718576933341</v>
      </c>
    </row>
    <row r="39" spans="1:10" x14ac:dyDescent="0.25">
      <c r="A39">
        <f t="shared" si="2"/>
        <v>1950</v>
      </c>
      <c r="B39">
        <f t="shared" si="3"/>
        <v>10</v>
      </c>
      <c r="D39">
        <f>'PNZ vacs'!B262</f>
        <v>2.0123541123348899E-2</v>
      </c>
      <c r="E39" s="4">
        <f>U!B51</f>
        <v>2625</v>
      </c>
      <c r="F39">
        <f>'u rate'!B61</f>
        <v>4.2</v>
      </c>
      <c r="H39">
        <f t="shared" si="0"/>
        <v>4.7913193150830713</v>
      </c>
      <c r="J39">
        <f t="shared" si="1"/>
        <v>0.90343077926314541</v>
      </c>
    </row>
    <row r="40" spans="1:10" x14ac:dyDescent="0.25">
      <c r="A40">
        <f t="shared" si="2"/>
        <v>1950</v>
      </c>
      <c r="B40">
        <f t="shared" si="3"/>
        <v>11</v>
      </c>
      <c r="D40">
        <f>'PNZ vacs'!B263</f>
        <v>2.0491174641549498E-2</v>
      </c>
      <c r="E40" s="4">
        <f>U!B52</f>
        <v>2589</v>
      </c>
      <c r="F40">
        <f>'u rate'!B62</f>
        <v>4.2</v>
      </c>
      <c r="H40">
        <f t="shared" si="0"/>
        <v>4.878851105130833</v>
      </c>
      <c r="J40">
        <f t="shared" si="1"/>
        <v>0.91993540107872906</v>
      </c>
    </row>
    <row r="41" spans="1:10" x14ac:dyDescent="0.25">
      <c r="A41">
        <f t="shared" si="2"/>
        <v>1950</v>
      </c>
      <c r="B41">
        <f t="shared" si="3"/>
        <v>12</v>
      </c>
      <c r="D41">
        <f>'PNZ vacs'!B264</f>
        <v>2.1051730852932E-2</v>
      </c>
      <c r="E41" s="4">
        <f>U!B53</f>
        <v>2639</v>
      </c>
      <c r="F41">
        <f>'u rate'!B63</f>
        <v>4.3</v>
      </c>
      <c r="H41">
        <f t="shared" si="0"/>
        <v>4.895751361146977</v>
      </c>
      <c r="J41">
        <f t="shared" si="1"/>
        <v>0.92312204142940391</v>
      </c>
    </row>
    <row r="42" spans="1:10" x14ac:dyDescent="0.25">
      <c r="A42">
        <f t="shared" si="2"/>
        <v>1951</v>
      </c>
      <c r="B42">
        <f t="shared" si="3"/>
        <v>1</v>
      </c>
      <c r="D42">
        <f>'PNZ vacs'!B265</f>
        <v>2.3150428702298699E-2</v>
      </c>
      <c r="E42" s="4">
        <f>U!B54</f>
        <v>2305</v>
      </c>
      <c r="F42">
        <f>'u rate'!B64</f>
        <v>3.7</v>
      </c>
      <c r="H42">
        <f t="shared" si="0"/>
        <v>6.2568726222428914</v>
      </c>
      <c r="J42">
        <f t="shared" si="1"/>
        <v>1.1797692737924168</v>
      </c>
    </row>
    <row r="43" spans="1:10" x14ac:dyDescent="0.25">
      <c r="A43">
        <f t="shared" si="2"/>
        <v>1951</v>
      </c>
      <c r="B43">
        <f t="shared" si="3"/>
        <v>2</v>
      </c>
      <c r="D43">
        <f>'PNZ vacs'!B266</f>
        <v>2.3267742318639401E-2</v>
      </c>
      <c r="E43" s="4">
        <f>U!B55</f>
        <v>2117</v>
      </c>
      <c r="F43">
        <f>'u rate'!B65</f>
        <v>3.4</v>
      </c>
      <c r="H43">
        <f t="shared" si="0"/>
        <v>6.8434536231292356</v>
      </c>
      <c r="J43">
        <f t="shared" si="1"/>
        <v>1.2903724909613226</v>
      </c>
    </row>
    <row r="44" spans="1:10" x14ac:dyDescent="0.25">
      <c r="A44">
        <f t="shared" si="2"/>
        <v>1951</v>
      </c>
      <c r="B44">
        <f t="shared" si="3"/>
        <v>3</v>
      </c>
      <c r="D44">
        <f>'PNZ vacs'!B267</f>
        <v>2.50821092186027E-2</v>
      </c>
      <c r="E44" s="4">
        <f>U!B56</f>
        <v>2125</v>
      </c>
      <c r="F44">
        <f>'u rate'!B66</f>
        <v>3.4</v>
      </c>
      <c r="H44">
        <f t="shared" si="0"/>
        <v>7.3770909466478534</v>
      </c>
      <c r="J44">
        <f t="shared" si="1"/>
        <v>1.3909928736422805</v>
      </c>
    </row>
    <row r="45" spans="1:10" x14ac:dyDescent="0.25">
      <c r="A45">
        <f t="shared" si="2"/>
        <v>1951</v>
      </c>
      <c r="B45">
        <f t="shared" si="3"/>
        <v>4</v>
      </c>
      <c r="D45">
        <f>'PNZ vacs'!B268</f>
        <v>2.55642003890054E-2</v>
      </c>
      <c r="E45" s="4">
        <f>U!B57</f>
        <v>1919</v>
      </c>
      <c r="F45">
        <f>'u rate'!B67</f>
        <v>3.1</v>
      </c>
      <c r="H45">
        <f t="shared" si="0"/>
        <v>8.2465162545178714</v>
      </c>
      <c r="J45">
        <f t="shared" si="1"/>
        <v>1.5549280096135913</v>
      </c>
    </row>
    <row r="46" spans="1:10" x14ac:dyDescent="0.25">
      <c r="A46">
        <f t="shared" si="2"/>
        <v>1951</v>
      </c>
      <c r="B46">
        <f t="shared" si="3"/>
        <v>5</v>
      </c>
      <c r="D46">
        <f>'PNZ vacs'!B269</f>
        <v>2.56996873592071E-2</v>
      </c>
      <c r="E46" s="4">
        <f>U!B58</f>
        <v>1856</v>
      </c>
      <c r="F46">
        <f>'u rate'!B68</f>
        <v>3</v>
      </c>
      <c r="H46">
        <f t="shared" si="0"/>
        <v>8.5665624530690341</v>
      </c>
      <c r="J46">
        <f t="shared" si="1"/>
        <v>1.615274558766989</v>
      </c>
    </row>
    <row r="47" spans="1:10" x14ac:dyDescent="0.25">
      <c r="A47">
        <f t="shared" si="2"/>
        <v>1951</v>
      </c>
      <c r="B47">
        <f t="shared" si="3"/>
        <v>6</v>
      </c>
      <c r="D47">
        <f>'PNZ vacs'!B270</f>
        <v>2.50793833650922E-2</v>
      </c>
      <c r="E47" s="4">
        <f>U!B59</f>
        <v>1995</v>
      </c>
      <c r="F47">
        <f>'u rate'!B69</f>
        <v>3.2</v>
      </c>
      <c r="H47">
        <f t="shared" si="0"/>
        <v>7.8373073015913119</v>
      </c>
      <c r="J47">
        <f t="shared" si="1"/>
        <v>1.4777693109520122</v>
      </c>
    </row>
    <row r="48" spans="1:10" x14ac:dyDescent="0.25">
      <c r="A48">
        <f t="shared" si="2"/>
        <v>1951</v>
      </c>
      <c r="B48">
        <f t="shared" si="3"/>
        <v>7</v>
      </c>
      <c r="D48">
        <f>'PNZ vacs'!B271</f>
        <v>2.4817342787746499E-2</v>
      </c>
      <c r="E48" s="4">
        <f>U!B60</f>
        <v>1950</v>
      </c>
      <c r="F48">
        <f>'u rate'!B70</f>
        <v>3.1</v>
      </c>
      <c r="H48">
        <f t="shared" si="0"/>
        <v>8.0055944476601599</v>
      </c>
      <c r="J48">
        <f t="shared" si="1"/>
        <v>1.5095008190221051</v>
      </c>
    </row>
    <row r="49" spans="1:10" x14ac:dyDescent="0.25">
      <c r="A49">
        <f t="shared" si="2"/>
        <v>1951</v>
      </c>
      <c r="B49">
        <f t="shared" si="3"/>
        <v>8</v>
      </c>
      <c r="D49">
        <f>'PNZ vacs'!B272</f>
        <v>2.47146511010682E-2</v>
      </c>
      <c r="E49" s="4">
        <f>U!B61</f>
        <v>1933</v>
      </c>
      <c r="F49">
        <f>'u rate'!B71</f>
        <v>3.1</v>
      </c>
      <c r="H49">
        <f t="shared" si="0"/>
        <v>7.9724680971187736</v>
      </c>
      <c r="J49">
        <f t="shared" si="1"/>
        <v>1.5032546553423984</v>
      </c>
    </row>
    <row r="50" spans="1:10" x14ac:dyDescent="0.25">
      <c r="A50">
        <f t="shared" si="2"/>
        <v>1951</v>
      </c>
      <c r="B50">
        <f t="shared" si="3"/>
        <v>9</v>
      </c>
      <c r="D50">
        <f>'PNZ vacs'!B273</f>
        <v>2.4950719421733401E-2</v>
      </c>
      <c r="E50" s="4">
        <f>U!B62</f>
        <v>2067</v>
      </c>
      <c r="F50">
        <f>'u rate'!B72</f>
        <v>3.3</v>
      </c>
      <c r="H50">
        <f t="shared" si="0"/>
        <v>7.5608240671919393</v>
      </c>
      <c r="J50">
        <f t="shared" si="1"/>
        <v>1.4256368089247937</v>
      </c>
    </row>
    <row r="51" spans="1:10" x14ac:dyDescent="0.25">
      <c r="A51">
        <f t="shared" si="2"/>
        <v>1951</v>
      </c>
      <c r="B51">
        <f t="shared" si="3"/>
        <v>10</v>
      </c>
      <c r="D51">
        <f>'PNZ vacs'!B274</f>
        <v>2.4662012527944598E-2</v>
      </c>
      <c r="E51" s="4">
        <f>U!B63</f>
        <v>2194</v>
      </c>
      <c r="F51">
        <f>'u rate'!B73</f>
        <v>3.5</v>
      </c>
      <c r="H51">
        <f t="shared" si="0"/>
        <v>7.0462892936984565</v>
      </c>
      <c r="J51">
        <f t="shared" si="1"/>
        <v>1.3286183217803726</v>
      </c>
    </row>
    <row r="52" spans="1:10" x14ac:dyDescent="0.25">
      <c r="A52">
        <f t="shared" si="2"/>
        <v>1951</v>
      </c>
      <c r="B52">
        <f t="shared" si="3"/>
        <v>11</v>
      </c>
      <c r="D52">
        <f>'PNZ vacs'!B275</f>
        <v>2.4862392924289999E-2</v>
      </c>
      <c r="E52" s="4">
        <f>U!B64</f>
        <v>2178</v>
      </c>
      <c r="F52">
        <f>'u rate'!B74</f>
        <v>3.5</v>
      </c>
      <c r="H52">
        <f t="shared" si="0"/>
        <v>7.1035408355114287</v>
      </c>
      <c r="J52">
        <f t="shared" si="1"/>
        <v>1.3394134288548034</v>
      </c>
    </row>
    <row r="53" spans="1:10" x14ac:dyDescent="0.25">
      <c r="A53">
        <f t="shared" si="2"/>
        <v>1951</v>
      </c>
      <c r="B53">
        <f t="shared" si="3"/>
        <v>12</v>
      </c>
      <c r="D53">
        <f>'PNZ vacs'!B276</f>
        <v>2.55509915879879E-2</v>
      </c>
      <c r="E53" s="4">
        <f>U!B65</f>
        <v>1960</v>
      </c>
      <c r="F53">
        <f>'u rate'!B75</f>
        <v>3.1</v>
      </c>
      <c r="H53">
        <f t="shared" si="0"/>
        <v>8.2422553509638394</v>
      </c>
      <c r="J53">
        <f t="shared" si="1"/>
        <v>1.5541245917729005</v>
      </c>
    </row>
    <row r="54" spans="1:10" x14ac:dyDescent="0.25">
      <c r="A54">
        <f t="shared" si="2"/>
        <v>1952</v>
      </c>
      <c r="B54">
        <f t="shared" si="3"/>
        <v>1</v>
      </c>
      <c r="D54">
        <f>'PNZ vacs'!B277</f>
        <v>2.4993390105646902E-2</v>
      </c>
      <c r="E54" s="4">
        <f>U!B66</f>
        <v>1972</v>
      </c>
      <c r="F54">
        <f>'u rate'!B76</f>
        <v>3.2</v>
      </c>
      <c r="H54">
        <f t="shared" si="0"/>
        <v>7.8104344080146566</v>
      </c>
      <c r="J54">
        <f t="shared" si="1"/>
        <v>1.472702272504254</v>
      </c>
    </row>
    <row r="55" spans="1:10" x14ac:dyDescent="0.25">
      <c r="A55">
        <f t="shared" si="2"/>
        <v>1952</v>
      </c>
      <c r="B55">
        <f t="shared" si="3"/>
        <v>2</v>
      </c>
      <c r="D55">
        <f>'PNZ vacs'!B278</f>
        <v>2.5613567184611601E-2</v>
      </c>
      <c r="E55" s="4">
        <f>U!B67</f>
        <v>1957</v>
      </c>
      <c r="F55">
        <f>'u rate'!B77</f>
        <v>3.1</v>
      </c>
      <c r="H55">
        <f t="shared" si="0"/>
        <v>8.2624410272940647</v>
      </c>
      <c r="J55">
        <f t="shared" si="1"/>
        <v>1.5579307169959806</v>
      </c>
    </row>
    <row r="56" spans="1:10" x14ac:dyDescent="0.25">
      <c r="A56">
        <f t="shared" si="2"/>
        <v>1952</v>
      </c>
      <c r="B56">
        <f t="shared" si="3"/>
        <v>3</v>
      </c>
      <c r="D56">
        <f>'PNZ vacs'!B279</f>
        <v>2.47763114693175E-2</v>
      </c>
      <c r="E56" s="4">
        <f>U!B68</f>
        <v>1813</v>
      </c>
      <c r="F56">
        <f>'u rate'!B78</f>
        <v>2.9</v>
      </c>
      <c r="H56">
        <f t="shared" si="0"/>
        <v>8.5435556790750002</v>
      </c>
      <c r="J56">
        <f t="shared" si="1"/>
        <v>1.6109364993743849</v>
      </c>
    </row>
    <row r="57" spans="1:10" x14ac:dyDescent="0.25">
      <c r="A57">
        <f t="shared" si="2"/>
        <v>1952</v>
      </c>
      <c r="B57">
        <f t="shared" si="3"/>
        <v>4</v>
      </c>
      <c r="D57">
        <f>'PNZ vacs'!B280</f>
        <v>2.5123761771738199E-2</v>
      </c>
      <c r="E57" s="4">
        <f>U!B69</f>
        <v>1811</v>
      </c>
      <c r="F57">
        <f>'u rate'!B79</f>
        <v>2.9</v>
      </c>
      <c r="H57">
        <f t="shared" si="0"/>
        <v>8.6633661281855865</v>
      </c>
      <c r="J57">
        <f t="shared" si="1"/>
        <v>1.633527447772064</v>
      </c>
    </row>
    <row r="58" spans="1:10" x14ac:dyDescent="0.25">
      <c r="A58">
        <f t="shared" si="2"/>
        <v>1952</v>
      </c>
      <c r="B58">
        <f t="shared" si="3"/>
        <v>5</v>
      </c>
      <c r="D58">
        <f>'PNZ vacs'!B281</f>
        <v>2.41027992320882E-2</v>
      </c>
      <c r="E58" s="4">
        <f>U!B70</f>
        <v>1863</v>
      </c>
      <c r="F58">
        <f>'u rate'!B80</f>
        <v>3</v>
      </c>
      <c r="H58">
        <f t="shared" si="0"/>
        <v>8.034266410696068</v>
      </c>
      <c r="J58">
        <f t="shared" si="1"/>
        <v>1.514907082350661</v>
      </c>
    </row>
    <row r="59" spans="1:10" x14ac:dyDescent="0.25">
      <c r="A59">
        <f t="shared" si="2"/>
        <v>1952</v>
      </c>
      <c r="B59">
        <f t="shared" si="3"/>
        <v>6</v>
      </c>
      <c r="D59">
        <f>'PNZ vacs'!B282</f>
        <v>2.3561975551396198E-2</v>
      </c>
      <c r="E59" s="4">
        <f>U!B71</f>
        <v>1884</v>
      </c>
      <c r="F59">
        <f>'u rate'!B81</f>
        <v>3</v>
      </c>
      <c r="H59">
        <f t="shared" si="0"/>
        <v>7.8539918504653992</v>
      </c>
      <c r="J59">
        <f t="shared" si="1"/>
        <v>1.4809152784819826</v>
      </c>
    </row>
    <row r="60" spans="1:10" x14ac:dyDescent="0.25">
      <c r="A60">
        <f t="shared" si="2"/>
        <v>1952</v>
      </c>
      <c r="B60">
        <f t="shared" si="3"/>
        <v>7</v>
      </c>
      <c r="D60">
        <f>'PNZ vacs'!B283</f>
        <v>2.2537668116312502E-2</v>
      </c>
      <c r="E60" s="4">
        <f>U!B72</f>
        <v>1991</v>
      </c>
      <c r="F60">
        <f>'u rate'!B82</f>
        <v>3.2</v>
      </c>
      <c r="H60">
        <f t="shared" si="0"/>
        <v>7.0430212863476571</v>
      </c>
      <c r="J60">
        <f t="shared" si="1"/>
        <v>1.3280021202222181</v>
      </c>
    </row>
    <row r="61" spans="1:10" x14ac:dyDescent="0.25">
      <c r="A61">
        <f t="shared" si="2"/>
        <v>1952</v>
      </c>
      <c r="B61">
        <f t="shared" si="3"/>
        <v>8</v>
      </c>
      <c r="D61">
        <f>'PNZ vacs'!B284</f>
        <v>2.4007228094187601E-2</v>
      </c>
      <c r="E61" s="4">
        <f>U!B73</f>
        <v>2087</v>
      </c>
      <c r="F61">
        <f>'u rate'!B83</f>
        <v>3.4</v>
      </c>
      <c r="H61">
        <f t="shared" si="0"/>
        <v>7.060949439466941</v>
      </c>
      <c r="J61">
        <f t="shared" si="1"/>
        <v>1.3313825764761595</v>
      </c>
    </row>
    <row r="62" spans="1:10" x14ac:dyDescent="0.25">
      <c r="A62">
        <f t="shared" si="2"/>
        <v>1952</v>
      </c>
      <c r="B62">
        <f t="shared" si="3"/>
        <v>9</v>
      </c>
      <c r="D62">
        <f>'PNZ vacs'!B285</f>
        <v>2.5791782675048999E-2</v>
      </c>
      <c r="E62" s="4">
        <f>U!B74</f>
        <v>1936</v>
      </c>
      <c r="F62">
        <f>'u rate'!B84</f>
        <v>3.1</v>
      </c>
      <c r="H62">
        <f t="shared" si="0"/>
        <v>8.319929895177097</v>
      </c>
      <c r="J62">
        <f t="shared" si="1"/>
        <v>1.568770573264175</v>
      </c>
    </row>
    <row r="63" spans="1:10" x14ac:dyDescent="0.25">
      <c r="A63">
        <f t="shared" si="2"/>
        <v>1952</v>
      </c>
      <c r="B63">
        <f t="shared" si="3"/>
        <v>10</v>
      </c>
      <c r="D63">
        <f>'PNZ vacs'!B286</f>
        <v>2.6449361407944901E-2</v>
      </c>
      <c r="E63" s="4">
        <f>U!B75</f>
        <v>1839</v>
      </c>
      <c r="F63">
        <f>'u rate'!B85</f>
        <v>3</v>
      </c>
      <c r="H63">
        <f t="shared" si="0"/>
        <v>8.8164538026483008</v>
      </c>
      <c r="J63">
        <f t="shared" si="1"/>
        <v>1.6623930081616733</v>
      </c>
    </row>
    <row r="64" spans="1:10" x14ac:dyDescent="0.25">
      <c r="A64">
        <f t="shared" si="2"/>
        <v>1952</v>
      </c>
      <c r="B64">
        <f t="shared" si="3"/>
        <v>11</v>
      </c>
      <c r="D64">
        <f>'PNZ vacs'!B287</f>
        <v>2.7402636451982699E-2</v>
      </c>
      <c r="E64" s="4">
        <f>U!B76</f>
        <v>1743</v>
      </c>
      <c r="F64">
        <f>'u rate'!B86</f>
        <v>2.8</v>
      </c>
      <c r="H64">
        <f t="shared" si="0"/>
        <v>9.7866558757081066</v>
      </c>
      <c r="J64">
        <f t="shared" si="1"/>
        <v>1.8453301820936809</v>
      </c>
    </row>
    <row r="65" spans="1:10" x14ac:dyDescent="0.25">
      <c r="A65">
        <f t="shared" si="2"/>
        <v>1952</v>
      </c>
      <c r="B65">
        <f t="shared" si="3"/>
        <v>12</v>
      </c>
      <c r="D65">
        <f>'PNZ vacs'!B288</f>
        <v>2.7111180415443598E-2</v>
      </c>
      <c r="E65" s="4">
        <f>U!B77</f>
        <v>1667</v>
      </c>
      <c r="F65">
        <f>'u rate'!B87</f>
        <v>2.7</v>
      </c>
      <c r="H65">
        <f t="shared" si="0"/>
        <v>10.041177931645777</v>
      </c>
      <c r="J65">
        <f t="shared" si="1"/>
        <v>1.8933217777720501</v>
      </c>
    </row>
    <row r="66" spans="1:10" x14ac:dyDescent="0.25">
      <c r="A66">
        <f t="shared" si="2"/>
        <v>1953</v>
      </c>
      <c r="B66">
        <f t="shared" si="3"/>
        <v>1</v>
      </c>
      <c r="D66">
        <f>'PNZ vacs'!B289</f>
        <v>2.5519983709027499E-2</v>
      </c>
      <c r="E66" s="4">
        <f>U!B78</f>
        <v>1839</v>
      </c>
      <c r="F66">
        <f>'u rate'!B88</f>
        <v>2.9</v>
      </c>
      <c r="H66">
        <f t="shared" si="0"/>
        <v>8.7999943824232751</v>
      </c>
      <c r="J66">
        <f t="shared" si="1"/>
        <v>1.6592894899316728</v>
      </c>
    </row>
    <row r="67" spans="1:10" x14ac:dyDescent="0.25">
      <c r="A67">
        <f t="shared" si="2"/>
        <v>1953</v>
      </c>
      <c r="B67">
        <f t="shared" si="3"/>
        <v>2</v>
      </c>
      <c r="D67">
        <f>'PNZ vacs'!B290</f>
        <v>2.6743151574860999E-2</v>
      </c>
      <c r="E67" s="4">
        <f>U!B79</f>
        <v>1636</v>
      </c>
      <c r="F67">
        <f>'u rate'!B89</f>
        <v>2.6</v>
      </c>
      <c r="H67">
        <f t="shared" si="0"/>
        <v>10.285827528792691</v>
      </c>
      <c r="J67">
        <f t="shared" si="1"/>
        <v>1.9394518646358223</v>
      </c>
    </row>
    <row r="68" spans="1:10" x14ac:dyDescent="0.25">
      <c r="A68">
        <f t="shared" si="2"/>
        <v>1953</v>
      </c>
      <c r="B68">
        <f t="shared" si="3"/>
        <v>3</v>
      </c>
      <c r="D68">
        <f>'PNZ vacs'!B291</f>
        <v>2.6848994629468499E-2</v>
      </c>
      <c r="E68" s="4">
        <f>U!B80</f>
        <v>1647</v>
      </c>
      <c r="F68">
        <f>'u rate'!B90</f>
        <v>2.6</v>
      </c>
      <c r="H68">
        <f t="shared" si="0"/>
        <v>10.326536395949423</v>
      </c>
      <c r="J68">
        <f t="shared" si="1"/>
        <v>1.9471277553790149</v>
      </c>
    </row>
    <row r="69" spans="1:10" x14ac:dyDescent="0.25">
      <c r="A69">
        <f t="shared" si="2"/>
        <v>1953</v>
      </c>
      <c r="B69">
        <f t="shared" si="3"/>
        <v>4</v>
      </c>
      <c r="D69">
        <f>'PNZ vacs'!B292</f>
        <v>2.5525109979893899E-2</v>
      </c>
      <c r="E69" s="4">
        <f>U!B81</f>
        <v>1723</v>
      </c>
      <c r="F69">
        <f>'u rate'!B91</f>
        <v>2.7</v>
      </c>
      <c r="H69">
        <f t="shared" si="0"/>
        <v>9.4537444369977397</v>
      </c>
      <c r="J69">
        <f t="shared" si="1"/>
        <v>1.7825578180074635</v>
      </c>
    </row>
    <row r="70" spans="1:10" x14ac:dyDescent="0.25">
      <c r="A70">
        <f t="shared" si="2"/>
        <v>1953</v>
      </c>
      <c r="B70">
        <f t="shared" si="3"/>
        <v>5</v>
      </c>
      <c r="D70">
        <f>'PNZ vacs'!B293</f>
        <v>2.5798585597113E-2</v>
      </c>
      <c r="E70" s="4">
        <f>U!B82</f>
        <v>1596</v>
      </c>
      <c r="F70">
        <f>'u rate'!B92</f>
        <v>2.5</v>
      </c>
      <c r="H70">
        <f t="shared" si="0"/>
        <v>10.319434238845201</v>
      </c>
      <c r="J70">
        <f t="shared" si="1"/>
        <v>1.9457886028606433</v>
      </c>
    </row>
    <row r="71" spans="1:10" x14ac:dyDescent="0.25">
      <c r="A71">
        <f t="shared" si="2"/>
        <v>1953</v>
      </c>
      <c r="B71">
        <f t="shared" si="3"/>
        <v>6</v>
      </c>
      <c r="D71">
        <f>'PNZ vacs'!B294</f>
        <v>2.4339732890052399E-2</v>
      </c>
      <c r="E71" s="4">
        <f>U!B83</f>
        <v>1607</v>
      </c>
      <c r="F71">
        <f>'u rate'!B93</f>
        <v>2.5</v>
      </c>
      <c r="H71">
        <f t="shared" ref="H71:H134" si="4">1000*D71/F71</f>
        <v>9.7358931560209605</v>
      </c>
      <c r="J71">
        <f t="shared" ref="J71:J134" si="5">$I$4*H71</f>
        <v>1.8357585797043128</v>
      </c>
    </row>
    <row r="72" spans="1:10" x14ac:dyDescent="0.25">
      <c r="A72">
        <f t="shared" ref="A72:A135" si="6">IF(B72=1,A71+1,A71)</f>
        <v>1953</v>
      </c>
      <c r="B72">
        <f t="shared" ref="B72:B135" si="7">IF(B71=12,1,B71+1)</f>
        <v>7</v>
      </c>
      <c r="D72">
        <f>'PNZ vacs'!B295</f>
        <v>2.26869107385652E-2</v>
      </c>
      <c r="E72" s="4">
        <f>U!B84</f>
        <v>1660</v>
      </c>
      <c r="F72">
        <f>'u rate'!B94</f>
        <v>2.6</v>
      </c>
      <c r="H72">
        <f t="shared" si="4"/>
        <v>8.7257348994481525</v>
      </c>
      <c r="J72">
        <f t="shared" si="5"/>
        <v>1.6452874378537201</v>
      </c>
    </row>
    <row r="73" spans="1:10" x14ac:dyDescent="0.25">
      <c r="A73">
        <f t="shared" si="6"/>
        <v>1953</v>
      </c>
      <c r="B73">
        <f t="shared" si="7"/>
        <v>8</v>
      </c>
      <c r="D73">
        <f>'PNZ vacs'!B296</f>
        <v>2.21242408239537E-2</v>
      </c>
      <c r="E73" s="4">
        <f>U!B85</f>
        <v>1665</v>
      </c>
      <c r="F73">
        <f>'u rate'!B95</f>
        <v>2.7</v>
      </c>
      <c r="H73">
        <f t="shared" si="4"/>
        <v>8.1941632681309997</v>
      </c>
      <c r="J73">
        <f t="shared" si="5"/>
        <v>1.5450565533031442</v>
      </c>
    </row>
    <row r="74" spans="1:10" x14ac:dyDescent="0.25">
      <c r="A74">
        <f t="shared" si="6"/>
        <v>1953</v>
      </c>
      <c r="B74">
        <f t="shared" si="7"/>
        <v>9</v>
      </c>
      <c r="D74">
        <f>'PNZ vacs'!B297</f>
        <v>2.1334504733761001E-2</v>
      </c>
      <c r="E74" s="4">
        <f>U!B86</f>
        <v>1821</v>
      </c>
      <c r="F74">
        <f>'u rate'!B96</f>
        <v>2.9</v>
      </c>
      <c r="H74">
        <f t="shared" si="4"/>
        <v>7.3567257702624147</v>
      </c>
      <c r="J74">
        <f t="shared" si="5"/>
        <v>1.3871529026527016</v>
      </c>
    </row>
    <row r="75" spans="1:10" x14ac:dyDescent="0.25">
      <c r="A75">
        <f t="shared" si="6"/>
        <v>1953</v>
      </c>
      <c r="B75">
        <f t="shared" si="7"/>
        <v>10</v>
      </c>
      <c r="D75">
        <f>'PNZ vacs'!B298</f>
        <v>1.9329864561736701E-2</v>
      </c>
      <c r="E75" s="4">
        <f>U!B87</f>
        <v>1974</v>
      </c>
      <c r="F75">
        <f>'u rate'!B97</f>
        <v>3.1</v>
      </c>
      <c r="H75">
        <f t="shared" si="4"/>
        <v>6.2354401812053872</v>
      </c>
      <c r="J75">
        <f t="shared" si="5"/>
        <v>1.1757280639220853</v>
      </c>
    </row>
    <row r="76" spans="1:10" x14ac:dyDescent="0.25">
      <c r="A76">
        <f t="shared" si="6"/>
        <v>1953</v>
      </c>
      <c r="B76">
        <f t="shared" si="7"/>
        <v>11</v>
      </c>
      <c r="D76">
        <f>'PNZ vacs'!B299</f>
        <v>1.74597322753356E-2</v>
      </c>
      <c r="E76" s="4">
        <f>U!B88</f>
        <v>2211</v>
      </c>
      <c r="F76">
        <f>'u rate'!B98</f>
        <v>3.5</v>
      </c>
      <c r="H76">
        <f t="shared" si="4"/>
        <v>4.9884949358101718</v>
      </c>
      <c r="J76">
        <f t="shared" si="5"/>
        <v>0.94060937517187793</v>
      </c>
    </row>
    <row r="77" spans="1:10" x14ac:dyDescent="0.25">
      <c r="A77">
        <f t="shared" si="6"/>
        <v>1953</v>
      </c>
      <c r="B77">
        <f t="shared" si="7"/>
        <v>12</v>
      </c>
      <c r="D77">
        <f>'PNZ vacs'!B300</f>
        <v>1.5877276819852602E-2</v>
      </c>
      <c r="E77" s="4">
        <f>U!B89</f>
        <v>2818</v>
      </c>
      <c r="F77">
        <f>'u rate'!B99</f>
        <v>4.5</v>
      </c>
      <c r="H77">
        <f t="shared" si="4"/>
        <v>3.5282837377450225</v>
      </c>
      <c r="J77">
        <f t="shared" si="5"/>
        <v>0.66527816599866996</v>
      </c>
    </row>
    <row r="78" spans="1:10" x14ac:dyDescent="0.25">
      <c r="A78">
        <f t="shared" si="6"/>
        <v>1954</v>
      </c>
      <c r="B78">
        <f t="shared" si="7"/>
        <v>1</v>
      </c>
      <c r="D78">
        <f>'PNZ vacs'!B301</f>
        <v>1.4720188457562599E-2</v>
      </c>
      <c r="E78" s="4">
        <f>U!B90</f>
        <v>3077</v>
      </c>
      <c r="F78">
        <f>'u rate'!B100</f>
        <v>4.9000000000000004</v>
      </c>
      <c r="H78">
        <f t="shared" si="4"/>
        <v>3.0041200933801222</v>
      </c>
      <c r="J78">
        <f t="shared" si="5"/>
        <v>0.56644409994106637</v>
      </c>
    </row>
    <row r="79" spans="1:10" x14ac:dyDescent="0.25">
      <c r="A79">
        <f t="shared" si="6"/>
        <v>1954</v>
      </c>
      <c r="B79">
        <f t="shared" si="7"/>
        <v>2</v>
      </c>
      <c r="D79">
        <f>'PNZ vacs'!B302</f>
        <v>1.39773701091721E-2</v>
      </c>
      <c r="E79" s="4">
        <f>U!B91</f>
        <v>3331</v>
      </c>
      <c r="F79">
        <f>'u rate'!B101</f>
        <v>5.2</v>
      </c>
      <c r="H79">
        <f t="shared" si="4"/>
        <v>2.6879557902254034</v>
      </c>
      <c r="J79">
        <f t="shared" si="5"/>
        <v>0.50682950446313912</v>
      </c>
    </row>
    <row r="80" spans="1:10" x14ac:dyDescent="0.25">
      <c r="A80">
        <f t="shared" si="6"/>
        <v>1954</v>
      </c>
      <c r="B80">
        <f t="shared" si="7"/>
        <v>3</v>
      </c>
      <c r="D80">
        <f>'PNZ vacs'!B303</f>
        <v>1.3530394535609801E-2</v>
      </c>
      <c r="E80" s="4">
        <f>U!B92</f>
        <v>3607</v>
      </c>
      <c r="F80">
        <f>'u rate'!B102</f>
        <v>5.7</v>
      </c>
      <c r="H80">
        <f t="shared" si="4"/>
        <v>2.373753427299965</v>
      </c>
      <c r="J80">
        <f t="shared" si="5"/>
        <v>0.44758484408526383</v>
      </c>
    </row>
    <row r="81" spans="1:10" x14ac:dyDescent="0.25">
      <c r="A81">
        <f t="shared" si="6"/>
        <v>1954</v>
      </c>
      <c r="B81">
        <f t="shared" si="7"/>
        <v>4</v>
      </c>
      <c r="D81">
        <f>'PNZ vacs'!B304</f>
        <v>1.3184086169421599E-2</v>
      </c>
      <c r="E81" s="4">
        <f>U!B93</f>
        <v>3749</v>
      </c>
      <c r="F81">
        <f>'u rate'!B103</f>
        <v>5.9</v>
      </c>
      <c r="H81">
        <f t="shared" si="4"/>
        <v>2.2345908761731521</v>
      </c>
      <c r="J81">
        <f t="shared" si="5"/>
        <v>0.42134494568964537</v>
      </c>
    </row>
    <row r="82" spans="1:10" x14ac:dyDescent="0.25">
      <c r="A82">
        <f t="shared" si="6"/>
        <v>1954</v>
      </c>
      <c r="B82">
        <f t="shared" si="7"/>
        <v>5</v>
      </c>
      <c r="D82">
        <f>'PNZ vacs'!B305</f>
        <v>1.2744016119937E-2</v>
      </c>
      <c r="E82" s="4">
        <f>U!B94</f>
        <v>3767</v>
      </c>
      <c r="F82">
        <f>'u rate'!B104</f>
        <v>5.9</v>
      </c>
      <c r="H82">
        <f t="shared" si="4"/>
        <v>2.1600027321927118</v>
      </c>
      <c r="J82">
        <f t="shared" si="5"/>
        <v>0.40728092269123817</v>
      </c>
    </row>
    <row r="83" spans="1:10" x14ac:dyDescent="0.25">
      <c r="A83">
        <f t="shared" si="6"/>
        <v>1954</v>
      </c>
      <c r="B83">
        <f t="shared" si="7"/>
        <v>6</v>
      </c>
      <c r="D83">
        <f>'PNZ vacs'!B306</f>
        <v>1.3258870738033E-2</v>
      </c>
      <c r="E83" s="4">
        <f>U!B95</f>
        <v>3551</v>
      </c>
      <c r="F83">
        <f>'u rate'!B105</f>
        <v>5.6</v>
      </c>
      <c r="H83">
        <f t="shared" si="4"/>
        <v>2.3676554889344645</v>
      </c>
      <c r="J83">
        <f t="shared" si="5"/>
        <v>0.44643504277853391</v>
      </c>
    </row>
    <row r="84" spans="1:10" x14ac:dyDescent="0.25">
      <c r="A84">
        <f t="shared" si="6"/>
        <v>1954</v>
      </c>
      <c r="B84">
        <f t="shared" si="7"/>
        <v>7</v>
      </c>
      <c r="D84">
        <f>'PNZ vacs'!B307</f>
        <v>1.3072365252418399E-2</v>
      </c>
      <c r="E84" s="4">
        <f>U!B96</f>
        <v>3659</v>
      </c>
      <c r="F84">
        <f>'u rate'!B106</f>
        <v>5.8</v>
      </c>
      <c r="H84">
        <f t="shared" si="4"/>
        <v>2.2538560780031722</v>
      </c>
      <c r="J84">
        <f t="shared" si="5"/>
        <v>0.42497751015830154</v>
      </c>
    </row>
    <row r="85" spans="1:10" x14ac:dyDescent="0.25">
      <c r="A85">
        <f t="shared" si="6"/>
        <v>1954</v>
      </c>
      <c r="B85">
        <f t="shared" si="7"/>
        <v>8</v>
      </c>
      <c r="D85">
        <f>'PNZ vacs'!B308</f>
        <v>1.29431273581924E-2</v>
      </c>
      <c r="E85" s="4">
        <f>U!B97</f>
        <v>3854</v>
      </c>
      <c r="F85">
        <f>'u rate'!B107</f>
        <v>6</v>
      </c>
      <c r="H85">
        <f t="shared" si="4"/>
        <v>2.1571878930320669</v>
      </c>
      <c r="J85">
        <f t="shared" si="5"/>
        <v>0.40675016859843616</v>
      </c>
    </row>
    <row r="86" spans="1:10" x14ac:dyDescent="0.25">
      <c r="A86">
        <f t="shared" si="6"/>
        <v>1954</v>
      </c>
      <c r="B86">
        <f t="shared" si="7"/>
        <v>9</v>
      </c>
      <c r="D86">
        <f>'PNZ vacs'!B309</f>
        <v>1.2238416027588701E-2</v>
      </c>
      <c r="E86" s="4">
        <f>U!B98</f>
        <v>3927</v>
      </c>
      <c r="F86">
        <f>'u rate'!B108</f>
        <v>6.1</v>
      </c>
      <c r="H86">
        <f t="shared" si="4"/>
        <v>2.0062977094407706</v>
      </c>
      <c r="J86">
        <f t="shared" si="5"/>
        <v>0.37829895773550903</v>
      </c>
    </row>
    <row r="87" spans="1:10" x14ac:dyDescent="0.25">
      <c r="A87">
        <f t="shared" si="6"/>
        <v>1954</v>
      </c>
      <c r="B87">
        <f t="shared" si="7"/>
        <v>10</v>
      </c>
      <c r="D87">
        <f>'PNZ vacs'!B310</f>
        <v>1.2865168842784399E-2</v>
      </c>
      <c r="E87" s="4">
        <f>U!B99</f>
        <v>3666</v>
      </c>
      <c r="F87">
        <f>'u rate'!B109</f>
        <v>5.7</v>
      </c>
      <c r="H87">
        <f t="shared" si="4"/>
        <v>2.2570471654007718</v>
      </c>
      <c r="J87">
        <f t="shared" si="5"/>
        <v>0.42557920801743498</v>
      </c>
    </row>
    <row r="88" spans="1:10" x14ac:dyDescent="0.25">
      <c r="A88">
        <f t="shared" si="6"/>
        <v>1954</v>
      </c>
      <c r="B88">
        <f t="shared" si="7"/>
        <v>11</v>
      </c>
      <c r="D88">
        <f>'PNZ vacs'!B311</f>
        <v>1.37514436357687E-2</v>
      </c>
      <c r="E88" s="4">
        <f>U!B100</f>
        <v>3402</v>
      </c>
      <c r="F88">
        <f>'u rate'!B110</f>
        <v>5.3</v>
      </c>
      <c r="H88">
        <f t="shared" si="4"/>
        <v>2.5946120067488114</v>
      </c>
      <c r="J88">
        <f t="shared" si="5"/>
        <v>0.48922899790116603</v>
      </c>
    </row>
    <row r="89" spans="1:10" x14ac:dyDescent="0.25">
      <c r="A89">
        <f t="shared" si="6"/>
        <v>1954</v>
      </c>
      <c r="B89">
        <f t="shared" si="7"/>
        <v>12</v>
      </c>
      <c r="D89">
        <f>'PNZ vacs'!B312</f>
        <v>1.4429491761981701E-2</v>
      </c>
      <c r="E89" s="4">
        <f>U!B101</f>
        <v>3196</v>
      </c>
      <c r="F89">
        <f>'u rate'!B111</f>
        <v>5</v>
      </c>
      <c r="H89">
        <f t="shared" si="4"/>
        <v>2.8858983523963402</v>
      </c>
      <c r="J89">
        <f t="shared" si="5"/>
        <v>0.54415271158658929</v>
      </c>
    </row>
    <row r="90" spans="1:10" x14ac:dyDescent="0.25">
      <c r="A90">
        <f t="shared" si="6"/>
        <v>1955</v>
      </c>
      <c r="B90">
        <f t="shared" si="7"/>
        <v>1</v>
      </c>
      <c r="D90">
        <f>'PNZ vacs'!B313</f>
        <v>1.4924689944396099E-2</v>
      </c>
      <c r="E90" s="4">
        <f>U!B102</f>
        <v>3157</v>
      </c>
      <c r="F90">
        <f>'u rate'!B112</f>
        <v>4.9000000000000004</v>
      </c>
      <c r="H90">
        <f t="shared" si="4"/>
        <v>3.0458550906930815</v>
      </c>
      <c r="J90">
        <f t="shared" si="5"/>
        <v>0.57431347341953554</v>
      </c>
    </row>
    <row r="91" spans="1:10" x14ac:dyDescent="0.25">
      <c r="A91">
        <f t="shared" si="6"/>
        <v>1955</v>
      </c>
      <c r="B91">
        <f t="shared" si="7"/>
        <v>2</v>
      </c>
      <c r="D91">
        <f>'PNZ vacs'!B314</f>
        <v>1.53671673499236E-2</v>
      </c>
      <c r="E91" s="4">
        <f>U!B103</f>
        <v>2969</v>
      </c>
      <c r="F91">
        <f>'u rate'!B113</f>
        <v>4.7</v>
      </c>
      <c r="H91">
        <f t="shared" si="4"/>
        <v>3.2696100744518297</v>
      </c>
      <c r="J91">
        <f t="shared" si="5"/>
        <v>0.61650376090566061</v>
      </c>
    </row>
    <row r="92" spans="1:10" x14ac:dyDescent="0.25">
      <c r="A92">
        <f t="shared" si="6"/>
        <v>1955</v>
      </c>
      <c r="B92">
        <f t="shared" si="7"/>
        <v>3</v>
      </c>
      <c r="D92">
        <f>'PNZ vacs'!B315</f>
        <v>1.64871331833179E-2</v>
      </c>
      <c r="E92" s="4">
        <f>U!B104</f>
        <v>2918</v>
      </c>
      <c r="F92">
        <f>'u rate'!B114</f>
        <v>4.5999999999999996</v>
      </c>
      <c r="H92">
        <f t="shared" si="4"/>
        <v>3.5841593876778051</v>
      </c>
      <c r="J92">
        <f t="shared" si="5"/>
        <v>0.67581384075566187</v>
      </c>
    </row>
    <row r="93" spans="1:10" x14ac:dyDescent="0.25">
      <c r="A93">
        <f t="shared" si="6"/>
        <v>1955</v>
      </c>
      <c r="B93">
        <f t="shared" si="7"/>
        <v>4</v>
      </c>
      <c r="D93">
        <f>'PNZ vacs'!B316</f>
        <v>1.7180817200080099E-2</v>
      </c>
      <c r="E93" s="4">
        <f>U!B105</f>
        <v>3049</v>
      </c>
      <c r="F93">
        <f>'u rate'!B115</f>
        <v>4.7</v>
      </c>
      <c r="H93">
        <f t="shared" si="4"/>
        <v>3.6554930212936378</v>
      </c>
      <c r="J93">
        <f t="shared" si="5"/>
        <v>0.68926420713019054</v>
      </c>
    </row>
    <row r="94" spans="1:10" x14ac:dyDescent="0.25">
      <c r="A94">
        <f t="shared" si="6"/>
        <v>1955</v>
      </c>
      <c r="B94">
        <f t="shared" si="7"/>
        <v>5</v>
      </c>
      <c r="D94">
        <f>'PNZ vacs'!B317</f>
        <v>1.81922904476511E-2</v>
      </c>
      <c r="E94" s="4">
        <f>U!B106</f>
        <v>2747</v>
      </c>
      <c r="F94">
        <f>'u rate'!B116</f>
        <v>4.3</v>
      </c>
      <c r="H94">
        <f t="shared" si="4"/>
        <v>4.2307652203839767</v>
      </c>
      <c r="J94">
        <f t="shared" si="5"/>
        <v>0.79773508476018573</v>
      </c>
    </row>
    <row r="95" spans="1:10" x14ac:dyDescent="0.25">
      <c r="A95">
        <f t="shared" si="6"/>
        <v>1955</v>
      </c>
      <c r="B95">
        <f t="shared" si="7"/>
        <v>6</v>
      </c>
      <c r="D95">
        <f>'PNZ vacs'!B318</f>
        <v>1.80894534351589E-2</v>
      </c>
      <c r="E95" s="4">
        <f>U!B107</f>
        <v>2701</v>
      </c>
      <c r="F95">
        <f>'u rate'!B117</f>
        <v>4.2</v>
      </c>
      <c r="H95">
        <f t="shared" si="4"/>
        <v>4.3070127226568813</v>
      </c>
      <c r="J95">
        <f t="shared" si="5"/>
        <v>0.8121119892963603</v>
      </c>
    </row>
    <row r="96" spans="1:10" x14ac:dyDescent="0.25">
      <c r="A96">
        <f t="shared" si="6"/>
        <v>1955</v>
      </c>
      <c r="B96">
        <f t="shared" si="7"/>
        <v>7</v>
      </c>
      <c r="D96">
        <f>'PNZ vacs'!B319</f>
        <v>1.9313115585111899E-2</v>
      </c>
      <c r="E96" s="4">
        <f>U!B108</f>
        <v>2632</v>
      </c>
      <c r="F96">
        <f>'u rate'!B118</f>
        <v>4</v>
      </c>
      <c r="H96">
        <f t="shared" si="4"/>
        <v>4.8282788962779746</v>
      </c>
      <c r="J96">
        <f t="shared" si="5"/>
        <v>0.91039972060150243</v>
      </c>
    </row>
    <row r="97" spans="1:10" x14ac:dyDescent="0.25">
      <c r="A97">
        <f t="shared" si="6"/>
        <v>1955</v>
      </c>
      <c r="B97">
        <f t="shared" si="7"/>
        <v>8</v>
      </c>
      <c r="D97">
        <f>'PNZ vacs'!B320</f>
        <v>2.0050564047098599E-2</v>
      </c>
      <c r="E97" s="4">
        <f>U!B109</f>
        <v>2784</v>
      </c>
      <c r="F97">
        <f>'u rate'!B119</f>
        <v>4.2</v>
      </c>
      <c r="H97">
        <f t="shared" si="4"/>
        <v>4.7739438207377614</v>
      </c>
      <c r="J97">
        <f t="shared" si="5"/>
        <v>0.9001545299956315</v>
      </c>
    </row>
    <row r="98" spans="1:10" x14ac:dyDescent="0.25">
      <c r="A98">
        <f t="shared" si="6"/>
        <v>1955</v>
      </c>
      <c r="B98">
        <f t="shared" si="7"/>
        <v>9</v>
      </c>
      <c r="D98">
        <f>'PNZ vacs'!B321</f>
        <v>1.9922918190911201E-2</v>
      </c>
      <c r="E98" s="4">
        <f>U!B110</f>
        <v>2678</v>
      </c>
      <c r="F98">
        <f>'u rate'!B120</f>
        <v>4.0999999999999996</v>
      </c>
      <c r="H98">
        <f t="shared" si="4"/>
        <v>4.8592483392466344</v>
      </c>
      <c r="J98">
        <f t="shared" si="5"/>
        <v>0.91623918696861439</v>
      </c>
    </row>
    <row r="99" spans="1:10" x14ac:dyDescent="0.25">
      <c r="A99">
        <f t="shared" si="6"/>
        <v>1955</v>
      </c>
      <c r="B99">
        <f t="shared" si="7"/>
        <v>10</v>
      </c>
      <c r="D99">
        <f>'PNZ vacs'!B322</f>
        <v>2.1011954608117701E-2</v>
      </c>
      <c r="E99" s="4">
        <f>U!B111</f>
        <v>2830</v>
      </c>
      <c r="F99">
        <f>'u rate'!B121</f>
        <v>4.3</v>
      </c>
      <c r="H99">
        <f t="shared" si="4"/>
        <v>4.8865010716552799</v>
      </c>
      <c r="J99">
        <f t="shared" si="5"/>
        <v>0.92137784621002339</v>
      </c>
    </row>
    <row r="100" spans="1:10" x14ac:dyDescent="0.25">
      <c r="A100">
        <f t="shared" si="6"/>
        <v>1955</v>
      </c>
      <c r="B100">
        <f t="shared" si="7"/>
        <v>11</v>
      </c>
      <c r="D100">
        <f>'PNZ vacs'!B323</f>
        <v>2.10109510336982E-2</v>
      </c>
      <c r="E100" s="4">
        <f>U!B112</f>
        <v>2780</v>
      </c>
      <c r="F100">
        <f>'u rate'!B122</f>
        <v>4.2</v>
      </c>
      <c r="H100">
        <f t="shared" si="4"/>
        <v>5.0026073889757621</v>
      </c>
      <c r="J100">
        <f t="shared" si="5"/>
        <v>0.94327035928132108</v>
      </c>
    </row>
    <row r="101" spans="1:10" x14ac:dyDescent="0.25">
      <c r="A101">
        <f t="shared" si="6"/>
        <v>1955</v>
      </c>
      <c r="B101">
        <f t="shared" si="7"/>
        <v>12</v>
      </c>
      <c r="D101">
        <f>'PNZ vacs'!B324</f>
        <v>2.0835319539403301E-2</v>
      </c>
      <c r="E101" s="4">
        <f>U!B113</f>
        <v>2761</v>
      </c>
      <c r="F101">
        <f>'u rate'!B123</f>
        <v>4.2</v>
      </c>
      <c r="H101">
        <f t="shared" si="4"/>
        <v>4.9607903665245949</v>
      </c>
      <c r="J101">
        <f t="shared" si="5"/>
        <v>0.9353855194918721</v>
      </c>
    </row>
    <row r="102" spans="1:10" x14ac:dyDescent="0.25">
      <c r="A102">
        <f t="shared" si="6"/>
        <v>1956</v>
      </c>
      <c r="B102">
        <f t="shared" si="7"/>
        <v>1</v>
      </c>
      <c r="D102">
        <f>'PNZ vacs'!B325</f>
        <v>2.1627137291346601E-2</v>
      </c>
      <c r="E102" s="4">
        <f>U!B114</f>
        <v>2666</v>
      </c>
      <c r="F102">
        <f>'u rate'!B124</f>
        <v>4</v>
      </c>
      <c r="H102">
        <f t="shared" si="4"/>
        <v>5.4067843228366499</v>
      </c>
      <c r="J102">
        <f t="shared" si="5"/>
        <v>1.0194802418430304</v>
      </c>
    </row>
    <row r="103" spans="1:10" x14ac:dyDescent="0.25">
      <c r="A103">
        <f t="shared" si="6"/>
        <v>1956</v>
      </c>
      <c r="B103">
        <f t="shared" si="7"/>
        <v>2</v>
      </c>
      <c r="D103">
        <f>'PNZ vacs'!B326</f>
        <v>2.2455659688408999E-2</v>
      </c>
      <c r="E103" s="4">
        <f>U!B115</f>
        <v>2606</v>
      </c>
      <c r="F103">
        <f>'u rate'!B125</f>
        <v>3.9</v>
      </c>
      <c r="H103">
        <f t="shared" si="4"/>
        <v>5.7578614585664107</v>
      </c>
      <c r="J103">
        <f t="shared" si="5"/>
        <v>1.0856778524500603</v>
      </c>
    </row>
    <row r="104" spans="1:10" x14ac:dyDescent="0.25">
      <c r="A104">
        <f t="shared" si="6"/>
        <v>1956</v>
      </c>
      <c r="B104">
        <f t="shared" si="7"/>
        <v>3</v>
      </c>
      <c r="D104">
        <f>'PNZ vacs'!B327</f>
        <v>2.0431618959600901E-2</v>
      </c>
      <c r="E104" s="4">
        <f>U!B116</f>
        <v>2764</v>
      </c>
      <c r="F104">
        <f>'u rate'!B126</f>
        <v>4.2</v>
      </c>
      <c r="H104">
        <f t="shared" si="4"/>
        <v>4.8646711808573571</v>
      </c>
      <c r="J104">
        <f t="shared" si="5"/>
        <v>0.91726169490432508</v>
      </c>
    </row>
    <row r="105" spans="1:10" x14ac:dyDescent="0.25">
      <c r="A105">
        <f t="shared" si="6"/>
        <v>1956</v>
      </c>
      <c r="B105">
        <f t="shared" si="7"/>
        <v>4</v>
      </c>
      <c r="D105">
        <f>'PNZ vacs'!B328</f>
        <v>2.1187350784290501E-2</v>
      </c>
      <c r="E105" s="4">
        <f>U!B117</f>
        <v>2650</v>
      </c>
      <c r="F105">
        <f>'u rate'!B127</f>
        <v>4</v>
      </c>
      <c r="H105">
        <f t="shared" si="4"/>
        <v>5.2968376960726253</v>
      </c>
      <c r="J105">
        <f t="shared" si="5"/>
        <v>0.99874917380878592</v>
      </c>
    </row>
    <row r="106" spans="1:10" x14ac:dyDescent="0.25">
      <c r="A106">
        <f t="shared" si="6"/>
        <v>1956</v>
      </c>
      <c r="B106">
        <f t="shared" si="7"/>
        <v>5</v>
      </c>
      <c r="D106">
        <f>'PNZ vacs'!B329</f>
        <v>2.0603041333018698E-2</v>
      </c>
      <c r="E106" s="4">
        <f>U!B118</f>
        <v>2861</v>
      </c>
      <c r="F106">
        <f>'u rate'!B128</f>
        <v>4.3</v>
      </c>
      <c r="H106">
        <f t="shared" si="4"/>
        <v>4.7914049611671397</v>
      </c>
      <c r="J106">
        <f t="shared" si="5"/>
        <v>0.90344692832426665</v>
      </c>
    </row>
    <row r="107" spans="1:10" x14ac:dyDescent="0.25">
      <c r="A107">
        <f t="shared" si="6"/>
        <v>1956</v>
      </c>
      <c r="B107">
        <f t="shared" si="7"/>
        <v>6</v>
      </c>
      <c r="D107">
        <f>'PNZ vacs'!B330</f>
        <v>2.0383695350154499E-2</v>
      </c>
      <c r="E107" s="4">
        <f>U!B119</f>
        <v>2882</v>
      </c>
      <c r="F107">
        <f>'u rate'!B129</f>
        <v>4.3</v>
      </c>
      <c r="H107">
        <f t="shared" si="4"/>
        <v>4.7403942674777912</v>
      </c>
      <c r="J107">
        <f t="shared" si="5"/>
        <v>0.8938285690123654</v>
      </c>
    </row>
    <row r="108" spans="1:10" x14ac:dyDescent="0.25">
      <c r="A108">
        <f t="shared" si="6"/>
        <v>1956</v>
      </c>
      <c r="B108">
        <f t="shared" si="7"/>
        <v>7</v>
      </c>
      <c r="D108">
        <f>'PNZ vacs'!B331</f>
        <v>1.93852680431316E-2</v>
      </c>
      <c r="E108" s="4">
        <f>U!B120</f>
        <v>2952</v>
      </c>
      <c r="F108">
        <f>'u rate'!B130</f>
        <v>4.4000000000000004</v>
      </c>
      <c r="H108">
        <f t="shared" si="4"/>
        <v>4.4057427370753635</v>
      </c>
      <c r="J108">
        <f t="shared" si="5"/>
        <v>0.83072810064213576</v>
      </c>
    </row>
    <row r="109" spans="1:10" x14ac:dyDescent="0.25">
      <c r="A109">
        <f t="shared" si="6"/>
        <v>1956</v>
      </c>
      <c r="B109">
        <f t="shared" si="7"/>
        <v>8</v>
      </c>
      <c r="D109">
        <f>'PNZ vacs'!B332</f>
        <v>1.9599906022246202E-2</v>
      </c>
      <c r="E109" s="4">
        <f>U!B121</f>
        <v>2701</v>
      </c>
      <c r="F109">
        <f>'u rate'!B131</f>
        <v>4.0999999999999996</v>
      </c>
      <c r="H109">
        <f t="shared" si="4"/>
        <v>4.7804648834746839</v>
      </c>
      <c r="J109">
        <f t="shared" si="5"/>
        <v>0.90138411383311356</v>
      </c>
    </row>
    <row r="110" spans="1:10" x14ac:dyDescent="0.25">
      <c r="A110">
        <f t="shared" si="6"/>
        <v>1956</v>
      </c>
      <c r="B110">
        <f t="shared" si="7"/>
        <v>9</v>
      </c>
      <c r="D110">
        <f>'PNZ vacs'!B333</f>
        <v>2.00700551221536E-2</v>
      </c>
      <c r="E110" s="4">
        <f>U!B122</f>
        <v>2635</v>
      </c>
      <c r="F110">
        <f>'u rate'!B132</f>
        <v>3.9</v>
      </c>
      <c r="H110">
        <f t="shared" si="4"/>
        <v>5.1461679800393849</v>
      </c>
      <c r="J110">
        <f t="shared" si="5"/>
        <v>0.97033953337034495</v>
      </c>
    </row>
    <row r="111" spans="1:10" x14ac:dyDescent="0.25">
      <c r="A111">
        <f t="shared" si="6"/>
        <v>1956</v>
      </c>
      <c r="B111">
        <f t="shared" si="7"/>
        <v>10</v>
      </c>
      <c r="D111">
        <f>'PNZ vacs'!B334</f>
        <v>2.0941542509237899E-2</v>
      </c>
      <c r="E111" s="4">
        <f>U!B123</f>
        <v>2571</v>
      </c>
      <c r="F111">
        <f>'u rate'!B133</f>
        <v>3.9</v>
      </c>
      <c r="H111">
        <f t="shared" si="4"/>
        <v>5.369626284419974</v>
      </c>
      <c r="J111">
        <f t="shared" si="5"/>
        <v>1.0124738802555258</v>
      </c>
    </row>
    <row r="112" spans="1:10" x14ac:dyDescent="0.25">
      <c r="A112">
        <f t="shared" si="6"/>
        <v>1956</v>
      </c>
      <c r="B112">
        <f t="shared" si="7"/>
        <v>11</v>
      </c>
      <c r="D112">
        <f>'PNZ vacs'!B335</f>
        <v>2.02088804963888E-2</v>
      </c>
      <c r="E112" s="4">
        <f>U!B124</f>
        <v>2861</v>
      </c>
      <c r="F112">
        <f>'u rate'!B134</f>
        <v>4.3</v>
      </c>
      <c r="H112">
        <f t="shared" si="4"/>
        <v>4.6997396503229769</v>
      </c>
      <c r="J112">
        <f t="shared" si="5"/>
        <v>0.88616290741865833</v>
      </c>
    </row>
    <row r="113" spans="1:10" x14ac:dyDescent="0.25">
      <c r="A113">
        <f t="shared" si="6"/>
        <v>1956</v>
      </c>
      <c r="B113">
        <f t="shared" si="7"/>
        <v>12</v>
      </c>
      <c r="D113">
        <f>'PNZ vacs'!B336</f>
        <v>2.03881127049284E-2</v>
      </c>
      <c r="E113" s="4">
        <f>U!B125</f>
        <v>2790</v>
      </c>
      <c r="F113">
        <f>'u rate'!B135</f>
        <v>4.2</v>
      </c>
      <c r="H113">
        <f t="shared" si="4"/>
        <v>4.8543125487924756</v>
      </c>
      <c r="J113">
        <f t="shared" si="5"/>
        <v>0.91530851532620428</v>
      </c>
    </row>
    <row r="114" spans="1:10" x14ac:dyDescent="0.25">
      <c r="A114">
        <f t="shared" si="6"/>
        <v>1957</v>
      </c>
      <c r="B114">
        <f t="shared" si="7"/>
        <v>1</v>
      </c>
      <c r="D114">
        <f>'PNZ vacs'!B337</f>
        <v>2.0259644244700802E-2</v>
      </c>
      <c r="E114" s="4">
        <f>U!B126</f>
        <v>2796</v>
      </c>
      <c r="F114">
        <f>'u rate'!B136</f>
        <v>4.2</v>
      </c>
      <c r="H114">
        <f t="shared" si="4"/>
        <v>4.8237248201668574</v>
      </c>
      <c r="J114">
        <f t="shared" si="5"/>
        <v>0.90954102339112475</v>
      </c>
    </row>
    <row r="115" spans="1:10" x14ac:dyDescent="0.25">
      <c r="A115">
        <f t="shared" si="6"/>
        <v>1957</v>
      </c>
      <c r="B115">
        <f t="shared" si="7"/>
        <v>2</v>
      </c>
      <c r="D115">
        <f>'PNZ vacs'!B338</f>
        <v>1.9571569475106999E-2</v>
      </c>
      <c r="E115" s="4">
        <f>U!B127</f>
        <v>2622</v>
      </c>
      <c r="F115">
        <f>'u rate'!B137</f>
        <v>3.9</v>
      </c>
      <c r="H115">
        <f t="shared" si="4"/>
        <v>5.018351147463334</v>
      </c>
      <c r="J115">
        <f t="shared" si="5"/>
        <v>0.94623893537980452</v>
      </c>
    </row>
    <row r="116" spans="1:10" x14ac:dyDescent="0.25">
      <c r="A116">
        <f t="shared" si="6"/>
        <v>1957</v>
      </c>
      <c r="B116">
        <f t="shared" si="7"/>
        <v>3</v>
      </c>
      <c r="D116">
        <f>'PNZ vacs'!B339</f>
        <v>1.9161140541095099E-2</v>
      </c>
      <c r="E116" s="4">
        <f>U!B128</f>
        <v>2509</v>
      </c>
      <c r="F116">
        <f>'u rate'!B138</f>
        <v>3.7</v>
      </c>
      <c r="H116">
        <f t="shared" si="4"/>
        <v>5.1786866327284056</v>
      </c>
      <c r="J116">
        <f t="shared" si="5"/>
        <v>0.97647111212923643</v>
      </c>
    </row>
    <row r="117" spans="1:10" x14ac:dyDescent="0.25">
      <c r="A117">
        <f t="shared" si="6"/>
        <v>1957</v>
      </c>
      <c r="B117">
        <f t="shared" si="7"/>
        <v>4</v>
      </c>
      <c r="D117">
        <f>'PNZ vacs'!B340</f>
        <v>1.83636989550406E-2</v>
      </c>
      <c r="E117" s="4">
        <f>U!B129</f>
        <v>2600</v>
      </c>
      <c r="F117">
        <f>'u rate'!B139</f>
        <v>3.9</v>
      </c>
      <c r="H117">
        <f t="shared" si="4"/>
        <v>4.7086407577027183</v>
      </c>
      <c r="J117">
        <f t="shared" si="5"/>
        <v>0.8878412623450499</v>
      </c>
    </row>
    <row r="118" spans="1:10" x14ac:dyDescent="0.25">
      <c r="A118">
        <f t="shared" si="6"/>
        <v>1957</v>
      </c>
      <c r="B118">
        <f t="shared" si="7"/>
        <v>5</v>
      </c>
      <c r="D118">
        <f>'PNZ vacs'!B341</f>
        <v>1.8144509430573399E-2</v>
      </c>
      <c r="E118" s="4">
        <f>U!B130</f>
        <v>2710</v>
      </c>
      <c r="F118">
        <f>'u rate'!B140</f>
        <v>4.0999999999999996</v>
      </c>
      <c r="H118">
        <f t="shared" si="4"/>
        <v>4.4254901050179027</v>
      </c>
      <c r="J118">
        <f t="shared" si="5"/>
        <v>0.83445158030097688</v>
      </c>
    </row>
    <row r="119" spans="1:10" x14ac:dyDescent="0.25">
      <c r="A119">
        <f t="shared" si="6"/>
        <v>1957</v>
      </c>
      <c r="B119">
        <f t="shared" si="7"/>
        <v>6</v>
      </c>
      <c r="D119">
        <f>'PNZ vacs'!B342</f>
        <v>1.7423797726316699E-2</v>
      </c>
      <c r="E119" s="4">
        <f>U!B131</f>
        <v>2856</v>
      </c>
      <c r="F119">
        <f>'u rate'!B141</f>
        <v>4.3</v>
      </c>
      <c r="H119">
        <f t="shared" si="4"/>
        <v>4.0520459828643487</v>
      </c>
      <c r="J119">
        <f t="shared" si="5"/>
        <v>0.76403654592279391</v>
      </c>
    </row>
    <row r="120" spans="1:10" x14ac:dyDescent="0.25">
      <c r="A120">
        <f t="shared" si="6"/>
        <v>1957</v>
      </c>
      <c r="B120">
        <f t="shared" si="7"/>
        <v>7</v>
      </c>
      <c r="D120">
        <f>'PNZ vacs'!B343</f>
        <v>1.7194072561354901E-2</v>
      </c>
      <c r="E120" s="4">
        <f>U!B132</f>
        <v>2796</v>
      </c>
      <c r="F120">
        <f>'u rate'!B142</f>
        <v>4.2</v>
      </c>
      <c r="H120">
        <f t="shared" si="4"/>
        <v>4.0938268003225948</v>
      </c>
      <c r="J120">
        <f t="shared" si="5"/>
        <v>0.77191455905285811</v>
      </c>
    </row>
    <row r="121" spans="1:10" x14ac:dyDescent="0.25">
      <c r="A121">
        <f t="shared" si="6"/>
        <v>1957</v>
      </c>
      <c r="B121">
        <f t="shared" si="7"/>
        <v>8</v>
      </c>
      <c r="D121">
        <f>'PNZ vacs'!B344</f>
        <v>1.6447516259513201E-2</v>
      </c>
      <c r="E121" s="4">
        <f>U!B133</f>
        <v>2747</v>
      </c>
      <c r="F121">
        <f>'u rate'!B143</f>
        <v>4.0999999999999996</v>
      </c>
      <c r="H121">
        <f t="shared" si="4"/>
        <v>4.0115893315885858</v>
      </c>
      <c r="J121">
        <f t="shared" si="5"/>
        <v>0.7564082119327421</v>
      </c>
    </row>
    <row r="122" spans="1:10" x14ac:dyDescent="0.25">
      <c r="A122">
        <f t="shared" si="6"/>
        <v>1957</v>
      </c>
      <c r="B122">
        <f t="shared" si="7"/>
        <v>9</v>
      </c>
      <c r="D122">
        <f>'PNZ vacs'!B345</f>
        <v>1.61675976588034E-2</v>
      </c>
      <c r="E122" s="4">
        <f>U!B134</f>
        <v>2943</v>
      </c>
      <c r="F122">
        <f>'u rate'!B144</f>
        <v>4.4000000000000004</v>
      </c>
      <c r="H122">
        <f t="shared" si="4"/>
        <v>3.6744540133644086</v>
      </c>
      <c r="J122">
        <f t="shared" si="5"/>
        <v>0.69283941110129177</v>
      </c>
    </row>
    <row r="123" spans="1:10" x14ac:dyDescent="0.25">
      <c r="A123">
        <f t="shared" si="6"/>
        <v>1957</v>
      </c>
      <c r="B123">
        <f t="shared" si="7"/>
        <v>10</v>
      </c>
      <c r="D123">
        <f>'PNZ vacs'!B346</f>
        <v>1.43106890449864E-2</v>
      </c>
      <c r="E123" s="4">
        <f>U!B135</f>
        <v>3020</v>
      </c>
      <c r="F123">
        <f>'u rate'!B145</f>
        <v>4.5</v>
      </c>
      <c r="H123">
        <f t="shared" si="4"/>
        <v>3.1801531211080891</v>
      </c>
      <c r="J123">
        <f t="shared" si="5"/>
        <v>0.59963613849205377</v>
      </c>
    </row>
    <row r="124" spans="1:10" x14ac:dyDescent="0.25">
      <c r="A124">
        <f t="shared" si="6"/>
        <v>1957</v>
      </c>
      <c r="B124">
        <f t="shared" si="7"/>
        <v>11</v>
      </c>
      <c r="D124">
        <f>'PNZ vacs'!B347</f>
        <v>1.31197233350241E-2</v>
      </c>
      <c r="E124" s="4">
        <f>U!B136</f>
        <v>3454</v>
      </c>
      <c r="F124">
        <f>'u rate'!B146</f>
        <v>5.0999999999999996</v>
      </c>
      <c r="H124">
        <f t="shared" si="4"/>
        <v>2.572494771573353</v>
      </c>
      <c r="J124">
        <f t="shared" si="5"/>
        <v>0.48505866616251331</v>
      </c>
    </row>
    <row r="125" spans="1:10" x14ac:dyDescent="0.25">
      <c r="A125">
        <f t="shared" si="6"/>
        <v>1957</v>
      </c>
      <c r="B125">
        <f t="shared" si="7"/>
        <v>12</v>
      </c>
      <c r="D125">
        <f>'PNZ vacs'!B348</f>
        <v>1.31272464747667E-2</v>
      </c>
      <c r="E125" s="4">
        <f>U!B137</f>
        <v>3476</v>
      </c>
      <c r="F125">
        <f>'u rate'!B147</f>
        <v>5.2</v>
      </c>
      <c r="H125">
        <f t="shared" si="4"/>
        <v>2.5244704759166732</v>
      </c>
      <c r="J125">
        <f t="shared" si="5"/>
        <v>0.47600340935420649</v>
      </c>
    </row>
    <row r="126" spans="1:10" x14ac:dyDescent="0.25">
      <c r="A126">
        <f t="shared" si="6"/>
        <v>1958</v>
      </c>
      <c r="B126">
        <f t="shared" si="7"/>
        <v>1</v>
      </c>
      <c r="D126">
        <f>'PNZ vacs'!B349</f>
        <v>1.2161445027003399E-2</v>
      </c>
      <c r="E126" s="4">
        <f>U!B138</f>
        <v>3875</v>
      </c>
      <c r="F126">
        <f>'u rate'!B148</f>
        <v>5.8</v>
      </c>
      <c r="H126">
        <f t="shared" si="4"/>
        <v>2.096800866724724</v>
      </c>
      <c r="J126">
        <f t="shared" si="5"/>
        <v>0.39536384791167117</v>
      </c>
    </row>
    <row r="127" spans="1:10" x14ac:dyDescent="0.25">
      <c r="A127">
        <f t="shared" si="6"/>
        <v>1958</v>
      </c>
      <c r="B127">
        <f t="shared" si="7"/>
        <v>2</v>
      </c>
      <c r="D127">
        <f>'PNZ vacs'!B350</f>
        <v>1.1550320807565099E-2</v>
      </c>
      <c r="E127" s="4">
        <f>U!B139</f>
        <v>4303</v>
      </c>
      <c r="F127">
        <f>'u rate'!B149</f>
        <v>6.4</v>
      </c>
      <c r="H127">
        <f t="shared" si="4"/>
        <v>1.8047376261820465</v>
      </c>
      <c r="J127">
        <f t="shared" si="5"/>
        <v>0.34029364623111052</v>
      </c>
    </row>
    <row r="128" spans="1:10" x14ac:dyDescent="0.25">
      <c r="A128">
        <f t="shared" si="6"/>
        <v>1958</v>
      </c>
      <c r="B128">
        <f t="shared" si="7"/>
        <v>3</v>
      </c>
      <c r="D128">
        <f>'PNZ vacs'!B351</f>
        <v>1.09860469925664E-2</v>
      </c>
      <c r="E128" s="4">
        <f>U!B140</f>
        <v>4492</v>
      </c>
      <c r="F128">
        <f>'u rate'!B150</f>
        <v>6.7</v>
      </c>
      <c r="H128">
        <f t="shared" si="4"/>
        <v>1.639708506353194</v>
      </c>
      <c r="J128">
        <f t="shared" si="5"/>
        <v>0.30917645772339647</v>
      </c>
    </row>
    <row r="129" spans="1:10" x14ac:dyDescent="0.25">
      <c r="A129">
        <f t="shared" si="6"/>
        <v>1958</v>
      </c>
      <c r="B129">
        <f t="shared" si="7"/>
        <v>4</v>
      </c>
      <c r="D129">
        <f>'PNZ vacs'!B352</f>
        <v>1.05674766732941E-2</v>
      </c>
      <c r="E129" s="4">
        <f>U!B141</f>
        <v>5016</v>
      </c>
      <c r="F129">
        <f>'u rate'!B151</f>
        <v>7.4</v>
      </c>
      <c r="H129">
        <f t="shared" si="4"/>
        <v>1.4280373882829864</v>
      </c>
      <c r="J129">
        <f t="shared" si="5"/>
        <v>0.26926465252525905</v>
      </c>
    </row>
    <row r="130" spans="1:10" x14ac:dyDescent="0.25">
      <c r="A130">
        <f t="shared" si="6"/>
        <v>1958</v>
      </c>
      <c r="B130">
        <f t="shared" si="7"/>
        <v>5</v>
      </c>
      <c r="D130">
        <f>'PNZ vacs'!B353</f>
        <v>1.03960429412597E-2</v>
      </c>
      <c r="E130" s="4">
        <f>U!B142</f>
        <v>5021</v>
      </c>
      <c r="F130">
        <f>'u rate'!B152</f>
        <v>7.4</v>
      </c>
      <c r="H130">
        <f t="shared" si="4"/>
        <v>1.4048706677377971</v>
      </c>
      <c r="J130">
        <f t="shared" si="5"/>
        <v>0.26489643429166609</v>
      </c>
    </row>
    <row r="131" spans="1:10" x14ac:dyDescent="0.25">
      <c r="A131">
        <f t="shared" si="6"/>
        <v>1958</v>
      </c>
      <c r="B131">
        <f t="shared" si="7"/>
        <v>6</v>
      </c>
      <c r="D131">
        <f>'PNZ vacs'!B354</f>
        <v>1.0996584625513801E-2</v>
      </c>
      <c r="E131" s="4">
        <f>U!B143</f>
        <v>4944</v>
      </c>
      <c r="F131">
        <f>'u rate'!B153</f>
        <v>7.3</v>
      </c>
      <c r="H131">
        <f t="shared" si="4"/>
        <v>1.5063814555498358</v>
      </c>
      <c r="J131">
        <f t="shared" si="5"/>
        <v>0.28403687643417774</v>
      </c>
    </row>
    <row r="132" spans="1:10" x14ac:dyDescent="0.25">
      <c r="A132">
        <f t="shared" si="6"/>
        <v>1958</v>
      </c>
      <c r="B132">
        <f t="shared" si="7"/>
        <v>7</v>
      </c>
      <c r="D132">
        <f>'PNZ vacs'!B355</f>
        <v>1.12212239059195E-2</v>
      </c>
      <c r="E132" s="4">
        <f>U!B144</f>
        <v>5079</v>
      </c>
      <c r="F132">
        <f>'u rate'!B154</f>
        <v>7.5</v>
      </c>
      <c r="H132">
        <f t="shared" si="4"/>
        <v>1.4961631874559334</v>
      </c>
      <c r="J132">
        <f t="shared" si="5"/>
        <v>0.28211016328906685</v>
      </c>
    </row>
    <row r="133" spans="1:10" x14ac:dyDescent="0.25">
      <c r="A133">
        <f t="shared" si="6"/>
        <v>1958</v>
      </c>
      <c r="B133">
        <f t="shared" si="7"/>
        <v>8</v>
      </c>
      <c r="D133">
        <f>'PNZ vacs'!B356</f>
        <v>1.13976927797384E-2</v>
      </c>
      <c r="E133" s="4">
        <f>U!B145</f>
        <v>5025</v>
      </c>
      <c r="F133">
        <f>'u rate'!B155</f>
        <v>7.4</v>
      </c>
      <c r="H133">
        <f t="shared" si="4"/>
        <v>1.5402287540187025</v>
      </c>
      <c r="J133">
        <f t="shared" si="5"/>
        <v>0.29041897898689611</v>
      </c>
    </row>
    <row r="134" spans="1:10" x14ac:dyDescent="0.25">
      <c r="A134">
        <f t="shared" si="6"/>
        <v>1958</v>
      </c>
      <c r="B134">
        <f t="shared" si="7"/>
        <v>9</v>
      </c>
      <c r="D134">
        <f>'PNZ vacs'!B357</f>
        <v>1.1483043720264E-2</v>
      </c>
      <c r="E134" s="4">
        <f>U!B146</f>
        <v>4821</v>
      </c>
      <c r="F134">
        <f>'u rate'!B156</f>
        <v>7.1</v>
      </c>
      <c r="H134">
        <f t="shared" si="4"/>
        <v>1.6173301014456338</v>
      </c>
      <c r="J134">
        <f t="shared" si="5"/>
        <v>0.30495688093153894</v>
      </c>
    </row>
    <row r="135" spans="1:10" x14ac:dyDescent="0.25">
      <c r="A135">
        <f t="shared" si="6"/>
        <v>1958</v>
      </c>
      <c r="B135">
        <f t="shared" si="7"/>
        <v>10</v>
      </c>
      <c r="D135">
        <f>'PNZ vacs'!B358</f>
        <v>1.20727106129796E-2</v>
      </c>
      <c r="E135" s="4">
        <f>U!B147</f>
        <v>4570</v>
      </c>
      <c r="F135">
        <f>'u rate'!B157</f>
        <v>6.7</v>
      </c>
      <c r="H135">
        <f t="shared" ref="H135:H198" si="8">1000*D135/F135</f>
        <v>1.8018971064148657</v>
      </c>
      <c r="J135">
        <f t="shared" ref="J135:J198" si="9">$I$4*H135</f>
        <v>0.33975804991243103</v>
      </c>
    </row>
    <row r="136" spans="1:10" x14ac:dyDescent="0.25">
      <c r="A136">
        <f t="shared" ref="A136:A199" si="10">IF(B136=1,A135+1,A135)</f>
        <v>1958</v>
      </c>
      <c r="B136">
        <f t="shared" ref="B136:B199" si="11">IF(B135=12,1,B135+1)</f>
        <v>11</v>
      </c>
      <c r="D136">
        <f>'PNZ vacs'!B359</f>
        <v>1.26192996474771E-2</v>
      </c>
      <c r="E136" s="4">
        <f>U!B148</f>
        <v>4188</v>
      </c>
      <c r="F136">
        <f>'u rate'!B158</f>
        <v>6.2</v>
      </c>
      <c r="H136">
        <f t="shared" si="8"/>
        <v>2.0353709108834033</v>
      </c>
      <c r="J136">
        <f t="shared" si="9"/>
        <v>0.38378087687045542</v>
      </c>
    </row>
    <row r="137" spans="1:10" x14ac:dyDescent="0.25">
      <c r="A137">
        <f t="shared" si="10"/>
        <v>1958</v>
      </c>
      <c r="B137">
        <f t="shared" si="11"/>
        <v>12</v>
      </c>
      <c r="D137">
        <f>'PNZ vacs'!B360</f>
        <v>1.3054577315368E-2</v>
      </c>
      <c r="E137" s="4">
        <f>U!B149</f>
        <v>4191</v>
      </c>
      <c r="F137">
        <f>'u rate'!B159</f>
        <v>6.2</v>
      </c>
      <c r="H137">
        <f t="shared" si="8"/>
        <v>2.1055769863496776</v>
      </c>
      <c r="J137">
        <f t="shared" si="9"/>
        <v>0.39701863567894002</v>
      </c>
    </row>
    <row r="138" spans="1:10" x14ac:dyDescent="0.25">
      <c r="A138">
        <f t="shared" si="10"/>
        <v>1959</v>
      </c>
      <c r="B138">
        <f t="shared" si="11"/>
        <v>1</v>
      </c>
      <c r="D138">
        <f>'PNZ vacs'!B361</f>
        <v>1.30206844454651E-2</v>
      </c>
      <c r="E138" s="4">
        <f>U!B150</f>
        <v>4068</v>
      </c>
      <c r="F138">
        <f>'u rate'!B160</f>
        <v>6</v>
      </c>
      <c r="H138">
        <f t="shared" si="8"/>
        <v>2.1701140742441836</v>
      </c>
      <c r="J138">
        <f t="shared" si="9"/>
        <v>0.40918747431684177</v>
      </c>
    </row>
    <row r="139" spans="1:10" x14ac:dyDescent="0.25">
      <c r="A139">
        <f t="shared" si="10"/>
        <v>1959</v>
      </c>
      <c r="B139">
        <f t="shared" si="11"/>
        <v>2</v>
      </c>
      <c r="D139">
        <f>'PNZ vacs'!B362</f>
        <v>1.45799410542181E-2</v>
      </c>
      <c r="E139" s="4">
        <f>U!B151</f>
        <v>3965</v>
      </c>
      <c r="F139">
        <f>'u rate'!B161</f>
        <v>5.9</v>
      </c>
      <c r="H139">
        <f t="shared" si="8"/>
        <v>2.4711764498674746</v>
      </c>
      <c r="J139">
        <f t="shared" si="9"/>
        <v>0.46595451460988635</v>
      </c>
    </row>
    <row r="140" spans="1:10" x14ac:dyDescent="0.25">
      <c r="A140">
        <f t="shared" si="10"/>
        <v>1959</v>
      </c>
      <c r="B140">
        <f t="shared" si="11"/>
        <v>3</v>
      </c>
      <c r="D140">
        <f>'PNZ vacs'!B363</f>
        <v>1.52410545519325E-2</v>
      </c>
      <c r="E140" s="4">
        <f>U!B152</f>
        <v>3801</v>
      </c>
      <c r="F140">
        <f>'u rate'!B162</f>
        <v>5.6</v>
      </c>
      <c r="H140">
        <f t="shared" si="8"/>
        <v>2.721616884273661</v>
      </c>
      <c r="J140">
        <f t="shared" si="9"/>
        <v>0.51317649710275193</v>
      </c>
    </row>
    <row r="141" spans="1:10" x14ac:dyDescent="0.25">
      <c r="A141">
        <f t="shared" si="10"/>
        <v>1959</v>
      </c>
      <c r="B141">
        <f t="shared" si="11"/>
        <v>4</v>
      </c>
      <c r="D141">
        <f>'PNZ vacs'!B364</f>
        <v>1.61822526629508E-2</v>
      </c>
      <c r="E141" s="4">
        <f>U!B153</f>
        <v>3571</v>
      </c>
      <c r="F141">
        <f>'u rate'!B163</f>
        <v>5.2</v>
      </c>
      <c r="H141">
        <f t="shared" si="8"/>
        <v>3.1119716659520766</v>
      </c>
      <c r="J141">
        <f t="shared" si="9"/>
        <v>0.58678013347293856</v>
      </c>
    </row>
    <row r="142" spans="1:10" x14ac:dyDescent="0.25">
      <c r="A142">
        <f t="shared" si="10"/>
        <v>1959</v>
      </c>
      <c r="B142">
        <f t="shared" si="11"/>
        <v>5</v>
      </c>
      <c r="D142">
        <f>'PNZ vacs'!B365</f>
        <v>1.6446557686301801E-2</v>
      </c>
      <c r="E142" s="4">
        <f>U!B154</f>
        <v>3479</v>
      </c>
      <c r="F142">
        <f>'u rate'!B164</f>
        <v>5.0999999999999996</v>
      </c>
      <c r="H142">
        <f t="shared" si="8"/>
        <v>3.2248152326081967</v>
      </c>
      <c r="J142">
        <f t="shared" si="9"/>
        <v>0.60805743616450503</v>
      </c>
    </row>
    <row r="143" spans="1:10" x14ac:dyDescent="0.25">
      <c r="A143">
        <f t="shared" si="10"/>
        <v>1959</v>
      </c>
      <c r="B143">
        <f t="shared" si="11"/>
        <v>6</v>
      </c>
      <c r="D143">
        <f>'PNZ vacs'!B366</f>
        <v>1.6527516880155801E-2</v>
      </c>
      <c r="E143" s="4">
        <f>U!B155</f>
        <v>3429</v>
      </c>
      <c r="F143">
        <f>'u rate'!B165</f>
        <v>5</v>
      </c>
      <c r="H143">
        <f t="shared" si="8"/>
        <v>3.3055033760311603</v>
      </c>
      <c r="J143">
        <f t="shared" si="9"/>
        <v>0.62327164909755406</v>
      </c>
    </row>
    <row r="144" spans="1:10" x14ac:dyDescent="0.25">
      <c r="A144">
        <f t="shared" si="10"/>
        <v>1959</v>
      </c>
      <c r="B144">
        <f t="shared" si="11"/>
        <v>7</v>
      </c>
      <c r="D144">
        <f>'PNZ vacs'!B367</f>
        <v>1.6279818682260399E-2</v>
      </c>
      <c r="E144" s="4">
        <f>U!B156</f>
        <v>3528</v>
      </c>
      <c r="F144">
        <f>'u rate'!B166</f>
        <v>5.0999999999999996</v>
      </c>
      <c r="H144">
        <f t="shared" si="8"/>
        <v>3.1921213102471371</v>
      </c>
      <c r="J144">
        <f t="shared" si="9"/>
        <v>0.60189280930216271</v>
      </c>
    </row>
    <row r="145" spans="1:10" x14ac:dyDescent="0.25">
      <c r="A145">
        <f t="shared" si="10"/>
        <v>1959</v>
      </c>
      <c r="B145">
        <f t="shared" si="11"/>
        <v>8</v>
      </c>
      <c r="D145">
        <f>'PNZ vacs'!B368</f>
        <v>1.6135976401563699E-2</v>
      </c>
      <c r="E145" s="4">
        <f>U!B157</f>
        <v>3588</v>
      </c>
      <c r="F145">
        <f>'u rate'!B167</f>
        <v>5.2</v>
      </c>
      <c r="H145">
        <f t="shared" si="8"/>
        <v>3.1030723849160959</v>
      </c>
      <c r="J145">
        <f t="shared" si="9"/>
        <v>0.58510212291415409</v>
      </c>
    </row>
    <row r="146" spans="1:10" x14ac:dyDescent="0.25">
      <c r="A146">
        <f t="shared" si="10"/>
        <v>1959</v>
      </c>
      <c r="B146">
        <f t="shared" si="11"/>
        <v>9</v>
      </c>
      <c r="D146">
        <f>'PNZ vacs'!B369</f>
        <v>1.6299422882256401E-2</v>
      </c>
      <c r="E146" s="4">
        <f>U!B158</f>
        <v>3775</v>
      </c>
      <c r="F146">
        <f>'u rate'!B168</f>
        <v>5.5</v>
      </c>
      <c r="H146">
        <f t="shared" si="8"/>
        <v>2.9635314331375273</v>
      </c>
      <c r="J146">
        <f t="shared" si="9"/>
        <v>0.5587908749020295</v>
      </c>
    </row>
    <row r="147" spans="1:10" x14ac:dyDescent="0.25">
      <c r="A147">
        <f t="shared" si="10"/>
        <v>1959</v>
      </c>
      <c r="B147">
        <f t="shared" si="11"/>
        <v>10</v>
      </c>
      <c r="D147">
        <f>'PNZ vacs'!B370</f>
        <v>1.5875903773969399E-2</v>
      </c>
      <c r="E147" s="4">
        <f>U!B159</f>
        <v>3910</v>
      </c>
      <c r="F147">
        <f>'u rate'!B169</f>
        <v>5.7</v>
      </c>
      <c r="H147">
        <f t="shared" si="8"/>
        <v>2.7852462761349823</v>
      </c>
      <c r="J147">
        <f t="shared" si="9"/>
        <v>0.52517418443958874</v>
      </c>
    </row>
    <row r="148" spans="1:10" x14ac:dyDescent="0.25">
      <c r="A148">
        <f t="shared" si="10"/>
        <v>1959</v>
      </c>
      <c r="B148">
        <f t="shared" si="11"/>
        <v>11</v>
      </c>
      <c r="D148">
        <f>'PNZ vacs'!B371</f>
        <v>1.6134294367006901E-2</v>
      </c>
      <c r="E148" s="4">
        <f>U!B160</f>
        <v>4003</v>
      </c>
      <c r="F148">
        <f>'u rate'!B170</f>
        <v>5.8</v>
      </c>
      <c r="H148">
        <f t="shared" si="8"/>
        <v>2.7817748908632591</v>
      </c>
      <c r="J148">
        <f t="shared" si="9"/>
        <v>0.5245196348061959</v>
      </c>
    </row>
    <row r="149" spans="1:10" x14ac:dyDescent="0.25">
      <c r="A149">
        <f t="shared" si="10"/>
        <v>1959</v>
      </c>
      <c r="B149">
        <f t="shared" si="11"/>
        <v>12</v>
      </c>
      <c r="D149">
        <f>'PNZ vacs'!B372</f>
        <v>1.5939192280054901E-2</v>
      </c>
      <c r="E149" s="4">
        <f>U!B161</f>
        <v>3653</v>
      </c>
      <c r="F149">
        <f>'u rate'!B171</f>
        <v>5.3</v>
      </c>
      <c r="H149">
        <f t="shared" si="8"/>
        <v>3.0073947698216794</v>
      </c>
      <c r="J149">
        <f t="shared" si="9"/>
        <v>0.5670615589945921</v>
      </c>
    </row>
    <row r="150" spans="1:10" x14ac:dyDescent="0.25">
      <c r="A150">
        <f t="shared" si="10"/>
        <v>1960</v>
      </c>
      <c r="B150">
        <f t="shared" si="11"/>
        <v>1</v>
      </c>
      <c r="D150">
        <f>'PNZ vacs'!B373</f>
        <v>1.62448519247642E-2</v>
      </c>
      <c r="E150" s="4">
        <f>U!B162</f>
        <v>3615</v>
      </c>
      <c r="F150">
        <f>'u rate'!B172</f>
        <v>5.2</v>
      </c>
      <c r="H150">
        <f t="shared" si="8"/>
        <v>3.1240099855315773</v>
      </c>
      <c r="J150">
        <f t="shared" si="9"/>
        <v>0.58905002778043969</v>
      </c>
    </row>
    <row r="151" spans="1:10" x14ac:dyDescent="0.25">
      <c r="A151">
        <f t="shared" si="10"/>
        <v>1960</v>
      </c>
      <c r="B151">
        <f t="shared" si="11"/>
        <v>2</v>
      </c>
      <c r="D151">
        <f>'PNZ vacs'!B374</f>
        <v>1.62479148129137E-2</v>
      </c>
      <c r="E151" s="4">
        <f>U!B163</f>
        <v>3329</v>
      </c>
      <c r="F151">
        <f>'u rate'!B173</f>
        <v>4.8</v>
      </c>
      <c r="H151">
        <f t="shared" si="8"/>
        <v>3.3849822526903539</v>
      </c>
      <c r="J151">
        <f t="shared" si="9"/>
        <v>0.63825784783599693</v>
      </c>
    </row>
    <row r="152" spans="1:10" x14ac:dyDescent="0.25">
      <c r="A152">
        <f t="shared" si="10"/>
        <v>1960</v>
      </c>
      <c r="B152">
        <f t="shared" si="11"/>
        <v>3</v>
      </c>
      <c r="D152">
        <f>'PNZ vacs'!B375</f>
        <v>1.5579610762740399E-2</v>
      </c>
      <c r="E152" s="4">
        <f>U!B164</f>
        <v>3726</v>
      </c>
      <c r="F152">
        <f>'u rate'!B174</f>
        <v>5.4</v>
      </c>
      <c r="H152">
        <f t="shared" si="8"/>
        <v>2.8851131042111851</v>
      </c>
      <c r="J152">
        <f t="shared" si="9"/>
        <v>0.54400464853063801</v>
      </c>
    </row>
    <row r="153" spans="1:10" x14ac:dyDescent="0.25">
      <c r="A153">
        <f t="shared" si="10"/>
        <v>1960</v>
      </c>
      <c r="B153">
        <f t="shared" si="11"/>
        <v>4</v>
      </c>
      <c r="D153">
        <f>'PNZ vacs'!B376</f>
        <v>1.4922691553819801E-2</v>
      </c>
      <c r="E153" s="4">
        <f>U!B165</f>
        <v>3620</v>
      </c>
      <c r="F153">
        <f>'u rate'!B175</f>
        <v>5.2</v>
      </c>
      <c r="H153">
        <f t="shared" si="8"/>
        <v>2.8697483757345772</v>
      </c>
      <c r="J153">
        <f t="shared" si="9"/>
        <v>0.54110754071795453</v>
      </c>
    </row>
    <row r="154" spans="1:10" x14ac:dyDescent="0.25">
      <c r="A154">
        <f t="shared" si="10"/>
        <v>1960</v>
      </c>
      <c r="B154">
        <f t="shared" si="11"/>
        <v>5</v>
      </c>
      <c r="D154">
        <f>'PNZ vacs'!B377</f>
        <v>1.49126182119212E-2</v>
      </c>
      <c r="E154" s="4">
        <f>U!B166</f>
        <v>3569</v>
      </c>
      <c r="F154">
        <f>'u rate'!B176</f>
        <v>5.0999999999999996</v>
      </c>
      <c r="H154">
        <f t="shared" si="8"/>
        <v>2.9240427866512162</v>
      </c>
      <c r="J154">
        <f t="shared" si="9"/>
        <v>0.55134506377546377</v>
      </c>
    </row>
    <row r="155" spans="1:10" x14ac:dyDescent="0.25">
      <c r="A155">
        <f t="shared" si="10"/>
        <v>1960</v>
      </c>
      <c r="B155">
        <f t="shared" si="11"/>
        <v>6</v>
      </c>
      <c r="D155">
        <f>'PNZ vacs'!B378</f>
        <v>1.4456231799779401E-2</v>
      </c>
      <c r="E155" s="4">
        <f>U!B167</f>
        <v>3766</v>
      </c>
      <c r="F155">
        <f>'u rate'!B177</f>
        <v>5.4</v>
      </c>
      <c r="H155">
        <f t="shared" si="8"/>
        <v>2.6770799629221109</v>
      </c>
      <c r="J155">
        <f t="shared" si="9"/>
        <v>0.50477880475193138</v>
      </c>
    </row>
    <row r="156" spans="1:10" x14ac:dyDescent="0.25">
      <c r="A156">
        <f t="shared" si="10"/>
        <v>1960</v>
      </c>
      <c r="B156">
        <f t="shared" si="11"/>
        <v>7</v>
      </c>
      <c r="D156">
        <f>'PNZ vacs'!B379</f>
        <v>1.41036385941404E-2</v>
      </c>
      <c r="E156" s="4">
        <f>U!B168</f>
        <v>3836</v>
      </c>
      <c r="F156">
        <f>'u rate'!B178</f>
        <v>5.5</v>
      </c>
      <c r="H156">
        <f t="shared" si="8"/>
        <v>2.5642979262073453</v>
      </c>
      <c r="J156">
        <f t="shared" si="9"/>
        <v>0.48351310388424895</v>
      </c>
    </row>
    <row r="157" spans="1:10" x14ac:dyDescent="0.25">
      <c r="A157">
        <f t="shared" si="10"/>
        <v>1960</v>
      </c>
      <c r="B157">
        <f t="shared" si="11"/>
        <v>8</v>
      </c>
      <c r="D157">
        <f>'PNZ vacs'!B380</f>
        <v>1.36930231928361E-2</v>
      </c>
      <c r="E157" s="4">
        <f>U!B169</f>
        <v>3946</v>
      </c>
      <c r="F157">
        <f>'u rate'!B179</f>
        <v>5.6</v>
      </c>
      <c r="H157">
        <f t="shared" si="8"/>
        <v>2.4451827130064463</v>
      </c>
      <c r="J157">
        <f t="shared" si="9"/>
        <v>0.46105324621093124</v>
      </c>
    </row>
    <row r="158" spans="1:10" x14ac:dyDescent="0.25">
      <c r="A158">
        <f t="shared" si="10"/>
        <v>1960</v>
      </c>
      <c r="B158">
        <f t="shared" si="11"/>
        <v>9</v>
      </c>
      <c r="D158">
        <f>'PNZ vacs'!B381</f>
        <v>1.32430128134084E-2</v>
      </c>
      <c r="E158" s="4">
        <f>U!B170</f>
        <v>3884</v>
      </c>
      <c r="F158">
        <f>'u rate'!B180</f>
        <v>5.5</v>
      </c>
      <c r="H158">
        <f t="shared" si="8"/>
        <v>2.4078205115288003</v>
      </c>
      <c r="J158">
        <f t="shared" si="9"/>
        <v>0.45400838850552255</v>
      </c>
    </row>
    <row r="159" spans="1:10" x14ac:dyDescent="0.25">
      <c r="A159">
        <f t="shared" si="10"/>
        <v>1960</v>
      </c>
      <c r="B159">
        <f t="shared" si="11"/>
        <v>10</v>
      </c>
      <c r="D159">
        <f>'PNZ vacs'!B382</f>
        <v>1.25116322763223E-2</v>
      </c>
      <c r="E159" s="4">
        <f>U!B171</f>
        <v>4252</v>
      </c>
      <c r="F159">
        <f>'u rate'!B181</f>
        <v>6.1</v>
      </c>
      <c r="H159">
        <f t="shared" si="8"/>
        <v>2.0510872584134918</v>
      </c>
      <c r="J159">
        <f t="shared" si="9"/>
        <v>0.38674428447545078</v>
      </c>
    </row>
    <row r="160" spans="1:10" x14ac:dyDescent="0.25">
      <c r="A160">
        <f t="shared" si="10"/>
        <v>1960</v>
      </c>
      <c r="B160">
        <f t="shared" si="11"/>
        <v>11</v>
      </c>
      <c r="D160">
        <f>'PNZ vacs'!B383</f>
        <v>1.2413051150619799E-2</v>
      </c>
      <c r="E160" s="4">
        <f>U!B172</f>
        <v>4330</v>
      </c>
      <c r="F160">
        <f>'u rate'!B182</f>
        <v>6.1</v>
      </c>
      <c r="H160">
        <f t="shared" si="8"/>
        <v>2.0349264181343933</v>
      </c>
      <c r="J160">
        <f t="shared" si="9"/>
        <v>0.38369706520936436</v>
      </c>
    </row>
    <row r="161" spans="1:10" x14ac:dyDescent="0.25">
      <c r="A161">
        <f t="shared" si="10"/>
        <v>1960</v>
      </c>
      <c r="B161">
        <f t="shared" si="11"/>
        <v>12</v>
      </c>
      <c r="D161">
        <f>'PNZ vacs'!B384</f>
        <v>1.16445092424689E-2</v>
      </c>
      <c r="E161" s="4">
        <f>U!B173</f>
        <v>4617</v>
      </c>
      <c r="F161">
        <f>'u rate'!B183</f>
        <v>6.6</v>
      </c>
      <c r="H161">
        <f t="shared" si="8"/>
        <v>1.7643195821922575</v>
      </c>
      <c r="J161">
        <f t="shared" si="9"/>
        <v>0.33267259186659798</v>
      </c>
    </row>
    <row r="162" spans="1:10" x14ac:dyDescent="0.25">
      <c r="A162">
        <f t="shared" si="10"/>
        <v>1961</v>
      </c>
      <c r="B162">
        <f t="shared" si="11"/>
        <v>1</v>
      </c>
      <c r="D162">
        <f>'PNZ vacs'!B385</f>
        <v>1.16359139228583E-2</v>
      </c>
      <c r="E162" s="4">
        <f>U!B174</f>
        <v>4671</v>
      </c>
      <c r="F162">
        <f>'u rate'!B184</f>
        <v>6.6</v>
      </c>
      <c r="H162">
        <f t="shared" si="8"/>
        <v>1.7630172610391366</v>
      </c>
      <c r="J162">
        <f t="shared" si="9"/>
        <v>0.33242703173235455</v>
      </c>
    </row>
    <row r="163" spans="1:10" x14ac:dyDescent="0.25">
      <c r="A163">
        <f t="shared" si="10"/>
        <v>1961</v>
      </c>
      <c r="B163">
        <f t="shared" si="11"/>
        <v>2</v>
      </c>
      <c r="D163">
        <f>'PNZ vacs'!B386</f>
        <v>1.16403752928657E-2</v>
      </c>
      <c r="E163" s="4">
        <f>U!B175</f>
        <v>4832</v>
      </c>
      <c r="F163">
        <f>'u rate'!B185</f>
        <v>6.9</v>
      </c>
      <c r="H163">
        <f t="shared" si="8"/>
        <v>1.6870109120095218</v>
      </c>
      <c r="J163">
        <f t="shared" si="9"/>
        <v>0.31809559802544013</v>
      </c>
    </row>
    <row r="164" spans="1:10" x14ac:dyDescent="0.25">
      <c r="A164">
        <f t="shared" si="10"/>
        <v>1961</v>
      </c>
      <c r="B164">
        <f t="shared" si="11"/>
        <v>3</v>
      </c>
      <c r="D164">
        <f>'PNZ vacs'!B387</f>
        <v>1.1593782839817299E-2</v>
      </c>
      <c r="E164" s="4">
        <f>U!B176</f>
        <v>4853</v>
      </c>
      <c r="F164">
        <f>'u rate'!B186</f>
        <v>6.9</v>
      </c>
      <c r="H164">
        <f t="shared" si="8"/>
        <v>1.6802583825822173</v>
      </c>
      <c r="J164">
        <f t="shared" si="9"/>
        <v>0.31682236981389039</v>
      </c>
    </row>
    <row r="165" spans="1:10" x14ac:dyDescent="0.25">
      <c r="A165">
        <f t="shared" si="10"/>
        <v>1961</v>
      </c>
      <c r="B165">
        <f t="shared" si="11"/>
        <v>4</v>
      </c>
      <c r="D165">
        <f>'PNZ vacs'!B388</f>
        <v>1.16657211510894E-2</v>
      </c>
      <c r="E165" s="4">
        <f>U!B177</f>
        <v>4893</v>
      </c>
      <c r="F165">
        <f>'u rate'!B187</f>
        <v>7</v>
      </c>
      <c r="H165">
        <f t="shared" si="8"/>
        <v>1.6665315930127715</v>
      </c>
      <c r="J165">
        <f t="shared" si="9"/>
        <v>0.31423410479083785</v>
      </c>
    </row>
    <row r="166" spans="1:10" x14ac:dyDescent="0.25">
      <c r="A166">
        <f t="shared" si="10"/>
        <v>1961</v>
      </c>
      <c r="B166">
        <f t="shared" si="11"/>
        <v>5</v>
      </c>
      <c r="D166">
        <f>'PNZ vacs'!B389</f>
        <v>1.24107606597188E-2</v>
      </c>
      <c r="E166" s="4">
        <f>U!B178</f>
        <v>5003</v>
      </c>
      <c r="F166">
        <f>'u rate'!B188</f>
        <v>7.1</v>
      </c>
      <c r="H166">
        <f t="shared" si="8"/>
        <v>1.747994459115324</v>
      </c>
      <c r="J166">
        <f t="shared" si="9"/>
        <v>0.32959439613530278</v>
      </c>
    </row>
    <row r="167" spans="1:10" x14ac:dyDescent="0.25">
      <c r="A167">
        <f t="shared" si="10"/>
        <v>1961</v>
      </c>
      <c r="B167">
        <f t="shared" si="11"/>
        <v>6</v>
      </c>
      <c r="D167">
        <f>'PNZ vacs'!B390</f>
        <v>1.2336167922324399E-2</v>
      </c>
      <c r="E167" s="4">
        <f>U!B179</f>
        <v>4885</v>
      </c>
      <c r="F167">
        <f>'u rate'!B189</f>
        <v>6.9</v>
      </c>
      <c r="H167">
        <f t="shared" si="8"/>
        <v>1.7878504235252752</v>
      </c>
      <c r="J167">
        <f t="shared" si="9"/>
        <v>0.33710946716632678</v>
      </c>
    </row>
    <row r="168" spans="1:10" x14ac:dyDescent="0.25">
      <c r="A168">
        <f t="shared" si="10"/>
        <v>1961</v>
      </c>
      <c r="B168">
        <f t="shared" si="11"/>
        <v>7</v>
      </c>
      <c r="D168">
        <f>'PNZ vacs'!B391</f>
        <v>1.27833553211971E-2</v>
      </c>
      <c r="E168" s="4">
        <f>U!B180</f>
        <v>4928</v>
      </c>
      <c r="F168">
        <f>'u rate'!B190</f>
        <v>7</v>
      </c>
      <c r="H168">
        <f t="shared" si="8"/>
        <v>1.8261936173138713</v>
      </c>
      <c r="J168">
        <f t="shared" si="9"/>
        <v>0.34433929660700319</v>
      </c>
    </row>
    <row r="169" spans="1:10" x14ac:dyDescent="0.25">
      <c r="A169">
        <f t="shared" si="10"/>
        <v>1961</v>
      </c>
      <c r="B169">
        <f t="shared" si="11"/>
        <v>8</v>
      </c>
      <c r="D169">
        <f>'PNZ vacs'!B392</f>
        <v>1.3171103182485299E-2</v>
      </c>
      <c r="E169" s="4">
        <f>U!B181</f>
        <v>4682</v>
      </c>
      <c r="F169">
        <f>'u rate'!B191</f>
        <v>6.6</v>
      </c>
      <c r="H169">
        <f t="shared" si="8"/>
        <v>1.9956216943159546</v>
      </c>
      <c r="J169">
        <f t="shared" si="9"/>
        <v>0.37628593375831865</v>
      </c>
    </row>
    <row r="170" spans="1:10" x14ac:dyDescent="0.25">
      <c r="A170">
        <f t="shared" si="10"/>
        <v>1961</v>
      </c>
      <c r="B170">
        <f t="shared" si="11"/>
        <v>9</v>
      </c>
      <c r="D170">
        <f>'PNZ vacs'!B393</f>
        <v>1.3619699400584899E-2</v>
      </c>
      <c r="E170" s="4">
        <f>U!B182</f>
        <v>4676</v>
      </c>
      <c r="F170">
        <f>'u rate'!B192</f>
        <v>6.7</v>
      </c>
      <c r="H170">
        <f t="shared" si="8"/>
        <v>2.0327909553111789</v>
      </c>
      <c r="J170">
        <f t="shared" si="9"/>
        <v>0.38329441142747367</v>
      </c>
    </row>
    <row r="171" spans="1:10" x14ac:dyDescent="0.25">
      <c r="A171">
        <f t="shared" si="10"/>
        <v>1961</v>
      </c>
      <c r="B171">
        <f t="shared" si="11"/>
        <v>10</v>
      </c>
      <c r="D171">
        <f>'PNZ vacs'!B394</f>
        <v>1.4341799277730501E-2</v>
      </c>
      <c r="E171" s="4">
        <f>U!B183</f>
        <v>4573</v>
      </c>
      <c r="F171">
        <f>'u rate'!B193</f>
        <v>6.5</v>
      </c>
      <c r="H171">
        <f t="shared" si="8"/>
        <v>2.2064306581123847</v>
      </c>
      <c r="J171">
        <f t="shared" si="9"/>
        <v>0.41603517481572938</v>
      </c>
    </row>
    <row r="172" spans="1:10" x14ac:dyDescent="0.25">
      <c r="A172">
        <f t="shared" si="10"/>
        <v>1961</v>
      </c>
      <c r="B172">
        <f t="shared" si="11"/>
        <v>11</v>
      </c>
      <c r="D172">
        <f>'PNZ vacs'!B395</f>
        <v>1.475369381072E-2</v>
      </c>
      <c r="E172" s="4">
        <f>U!B184</f>
        <v>4295</v>
      </c>
      <c r="F172">
        <f>'u rate'!B194</f>
        <v>6.1</v>
      </c>
      <c r="H172">
        <f t="shared" si="8"/>
        <v>2.4186383296262295</v>
      </c>
      <c r="J172">
        <f t="shared" si="9"/>
        <v>0.45604815024774703</v>
      </c>
    </row>
    <row r="173" spans="1:10" x14ac:dyDescent="0.25">
      <c r="A173">
        <f t="shared" si="10"/>
        <v>1961</v>
      </c>
      <c r="B173">
        <f t="shared" si="11"/>
        <v>12</v>
      </c>
      <c r="D173">
        <f>'PNZ vacs'!B396</f>
        <v>1.4816643914882599E-2</v>
      </c>
      <c r="E173" s="4">
        <f>U!B185</f>
        <v>4177</v>
      </c>
      <c r="F173">
        <f>'u rate'!B195</f>
        <v>6</v>
      </c>
      <c r="H173">
        <f t="shared" si="8"/>
        <v>2.4694406524804333</v>
      </c>
      <c r="J173">
        <f t="shared" si="9"/>
        <v>0.46562722004175333</v>
      </c>
    </row>
    <row r="174" spans="1:10" x14ac:dyDescent="0.25">
      <c r="A174">
        <f t="shared" si="10"/>
        <v>1962</v>
      </c>
      <c r="B174">
        <f t="shared" si="11"/>
        <v>1</v>
      </c>
      <c r="D174">
        <f>'PNZ vacs'!B397</f>
        <v>1.5571580126489E-2</v>
      </c>
      <c r="E174" s="4">
        <f>U!B186</f>
        <v>4081</v>
      </c>
      <c r="F174">
        <f>'u rate'!B196</f>
        <v>5.8</v>
      </c>
      <c r="H174">
        <f t="shared" si="8"/>
        <v>2.6847551942222414</v>
      </c>
      <c r="J174">
        <f t="shared" si="9"/>
        <v>0.50622601370180731</v>
      </c>
    </row>
    <row r="175" spans="1:10" x14ac:dyDescent="0.25">
      <c r="A175">
        <f t="shared" si="10"/>
        <v>1962</v>
      </c>
      <c r="B175">
        <f t="shared" si="11"/>
        <v>2</v>
      </c>
      <c r="D175">
        <f>'PNZ vacs'!B398</f>
        <v>1.51348520297218E-2</v>
      </c>
      <c r="E175" s="4">
        <f>U!B187</f>
        <v>3871</v>
      </c>
      <c r="F175">
        <f>'u rate'!B197</f>
        <v>5.5</v>
      </c>
      <c r="H175">
        <f t="shared" si="8"/>
        <v>2.7517912781312366</v>
      </c>
      <c r="J175">
        <f t="shared" si="9"/>
        <v>0.51886605239303007</v>
      </c>
    </row>
    <row r="176" spans="1:10" x14ac:dyDescent="0.25">
      <c r="A176">
        <f t="shared" si="10"/>
        <v>1962</v>
      </c>
      <c r="B176">
        <f t="shared" si="11"/>
        <v>3</v>
      </c>
      <c r="D176">
        <f>'PNZ vacs'!B399</f>
        <v>1.5133777324973501E-2</v>
      </c>
      <c r="E176" s="4">
        <f>U!B188</f>
        <v>3921</v>
      </c>
      <c r="F176">
        <f>'u rate'!B198</f>
        <v>5.6</v>
      </c>
      <c r="H176">
        <f t="shared" si="8"/>
        <v>2.7024602366024109</v>
      </c>
      <c r="J176">
        <f t="shared" si="9"/>
        <v>0.50956440114429113</v>
      </c>
    </row>
    <row r="177" spans="1:10" x14ac:dyDescent="0.25">
      <c r="A177">
        <f t="shared" si="10"/>
        <v>1962</v>
      </c>
      <c r="B177">
        <f t="shared" si="11"/>
        <v>4</v>
      </c>
      <c r="D177">
        <f>'PNZ vacs'!B400</f>
        <v>1.51630637832705E-2</v>
      </c>
      <c r="E177" s="4">
        <f>U!B189</f>
        <v>3906</v>
      </c>
      <c r="F177">
        <f>'u rate'!B199</f>
        <v>5.6</v>
      </c>
      <c r="H177">
        <f t="shared" si="8"/>
        <v>2.7076899612983039</v>
      </c>
      <c r="J177">
        <f t="shared" si="9"/>
        <v>0.51055049577640399</v>
      </c>
    </row>
    <row r="178" spans="1:10" x14ac:dyDescent="0.25">
      <c r="A178">
        <f t="shared" si="10"/>
        <v>1962</v>
      </c>
      <c r="B178">
        <f t="shared" si="11"/>
        <v>5</v>
      </c>
      <c r="D178">
        <f>'PNZ vacs'!B401</f>
        <v>1.54916817266677E-2</v>
      </c>
      <c r="E178" s="4">
        <f>U!B190</f>
        <v>3863</v>
      </c>
      <c r="F178">
        <f>'u rate'!B200</f>
        <v>5.5</v>
      </c>
      <c r="H178">
        <f t="shared" si="8"/>
        <v>2.8166694048486729</v>
      </c>
      <c r="J178">
        <f t="shared" si="9"/>
        <v>0.53109919585999821</v>
      </c>
    </row>
    <row r="179" spans="1:10" x14ac:dyDescent="0.25">
      <c r="A179">
        <f t="shared" si="10"/>
        <v>1962</v>
      </c>
      <c r="B179">
        <f t="shared" si="11"/>
        <v>6</v>
      </c>
      <c r="D179">
        <f>'PNZ vacs'!B402</f>
        <v>1.5112315236133E-2</v>
      </c>
      <c r="E179" s="4">
        <f>U!B191</f>
        <v>3844</v>
      </c>
      <c r="F179">
        <f>'u rate'!B201</f>
        <v>5.5</v>
      </c>
      <c r="H179">
        <f t="shared" si="8"/>
        <v>2.7476936792969089</v>
      </c>
      <c r="J179">
        <f t="shared" si="9"/>
        <v>0.51809342659529811</v>
      </c>
    </row>
    <row r="180" spans="1:10" x14ac:dyDescent="0.25">
      <c r="A180">
        <f t="shared" si="10"/>
        <v>1962</v>
      </c>
      <c r="B180">
        <f t="shared" si="11"/>
        <v>7</v>
      </c>
      <c r="D180">
        <f>'PNZ vacs'!B403</f>
        <v>1.5157887351151899E-2</v>
      </c>
      <c r="E180" s="4">
        <f>U!B192</f>
        <v>3819</v>
      </c>
      <c r="F180">
        <f>'u rate'!B202</f>
        <v>5.4</v>
      </c>
      <c r="H180">
        <f t="shared" si="8"/>
        <v>2.8070161761392405</v>
      </c>
      <c r="J180">
        <f t="shared" si="9"/>
        <v>0.52927902413654115</v>
      </c>
    </row>
    <row r="181" spans="1:10" x14ac:dyDescent="0.25">
      <c r="A181">
        <f t="shared" si="10"/>
        <v>1962</v>
      </c>
      <c r="B181">
        <f t="shared" si="11"/>
        <v>8</v>
      </c>
      <c r="D181">
        <f>'PNZ vacs'!B404</f>
        <v>1.46279420636963E-2</v>
      </c>
      <c r="E181" s="4">
        <f>U!B193</f>
        <v>4013</v>
      </c>
      <c r="F181">
        <f>'u rate'!B203</f>
        <v>5.7</v>
      </c>
      <c r="H181">
        <f t="shared" si="8"/>
        <v>2.566305625209877</v>
      </c>
      <c r="J181">
        <f t="shared" si="9"/>
        <v>0.48389166706384612</v>
      </c>
    </row>
    <row r="182" spans="1:10" x14ac:dyDescent="0.25">
      <c r="A182">
        <f t="shared" si="10"/>
        <v>1962</v>
      </c>
      <c r="B182">
        <f t="shared" si="11"/>
        <v>9</v>
      </c>
      <c r="D182">
        <f>'PNZ vacs'!B405</f>
        <v>1.45925815583774E-2</v>
      </c>
      <c r="E182" s="4">
        <f>U!B194</f>
        <v>3961</v>
      </c>
      <c r="F182">
        <f>'u rate'!B204</f>
        <v>5.6</v>
      </c>
      <c r="H182">
        <f t="shared" si="8"/>
        <v>2.6058181354245358</v>
      </c>
      <c r="J182">
        <f t="shared" si="9"/>
        <v>0.49134197783347039</v>
      </c>
    </row>
    <row r="183" spans="1:10" x14ac:dyDescent="0.25">
      <c r="A183">
        <f t="shared" si="10"/>
        <v>1962</v>
      </c>
      <c r="B183">
        <f t="shared" si="11"/>
        <v>10</v>
      </c>
      <c r="D183">
        <f>'PNZ vacs'!B406</f>
        <v>1.42558500033247E-2</v>
      </c>
      <c r="E183" s="4">
        <f>U!B195</f>
        <v>3803</v>
      </c>
      <c r="F183">
        <f>'u rate'!B205</f>
        <v>5.4</v>
      </c>
      <c r="H183">
        <f t="shared" si="8"/>
        <v>2.6399722228379074</v>
      </c>
      <c r="J183">
        <f t="shared" si="9"/>
        <v>0.4977819272039391</v>
      </c>
    </row>
    <row r="184" spans="1:10" x14ac:dyDescent="0.25">
      <c r="A184">
        <f t="shared" si="10"/>
        <v>1962</v>
      </c>
      <c r="B184">
        <f t="shared" si="11"/>
        <v>11</v>
      </c>
      <c r="D184">
        <f>'PNZ vacs'!B407</f>
        <v>1.42651029996159E-2</v>
      </c>
      <c r="E184" s="4">
        <f>U!B196</f>
        <v>4024</v>
      </c>
      <c r="F184">
        <f>'u rate'!B206</f>
        <v>5.7</v>
      </c>
      <c r="H184">
        <f t="shared" si="8"/>
        <v>2.5026496490554209</v>
      </c>
      <c r="J184">
        <f t="shared" si="9"/>
        <v>0.47188896710583267</v>
      </c>
    </row>
    <row r="185" spans="1:10" x14ac:dyDescent="0.25">
      <c r="A185">
        <f t="shared" si="10"/>
        <v>1962</v>
      </c>
      <c r="B185">
        <f t="shared" si="11"/>
        <v>12</v>
      </c>
      <c r="D185">
        <f>'PNZ vacs'!B408</f>
        <v>1.42685256257343E-2</v>
      </c>
      <c r="E185" s="4">
        <f>U!B197</f>
        <v>3907</v>
      </c>
      <c r="F185">
        <f>'u rate'!B207</f>
        <v>5.5</v>
      </c>
      <c r="H185">
        <f t="shared" si="8"/>
        <v>2.5942773864971453</v>
      </c>
      <c r="J185">
        <f t="shared" si="9"/>
        <v>0.48916590333058119</v>
      </c>
    </row>
    <row r="186" spans="1:10" x14ac:dyDescent="0.25">
      <c r="A186">
        <f t="shared" si="10"/>
        <v>1963</v>
      </c>
      <c r="B186">
        <f t="shared" si="11"/>
        <v>1</v>
      </c>
      <c r="D186">
        <f>'PNZ vacs'!B409</f>
        <v>1.45940173112083E-2</v>
      </c>
      <c r="E186" s="4">
        <f>U!B198</f>
        <v>4074</v>
      </c>
      <c r="F186">
        <f>'u rate'!B208</f>
        <v>5.7</v>
      </c>
      <c r="H186">
        <f t="shared" si="8"/>
        <v>2.5603539142470702</v>
      </c>
      <c r="J186">
        <f t="shared" si="9"/>
        <v>0.48276943777385684</v>
      </c>
    </row>
    <row r="187" spans="1:10" x14ac:dyDescent="0.25">
      <c r="A187">
        <f t="shared" si="10"/>
        <v>1963</v>
      </c>
      <c r="B187">
        <f t="shared" si="11"/>
        <v>2</v>
      </c>
      <c r="D187">
        <f>'PNZ vacs'!B410</f>
        <v>1.45702612279087E-2</v>
      </c>
      <c r="E187" s="4">
        <f>U!B199</f>
        <v>4238</v>
      </c>
      <c r="F187">
        <f>'u rate'!B209</f>
        <v>5.9</v>
      </c>
      <c r="H187">
        <f t="shared" si="8"/>
        <v>2.4695358013404576</v>
      </c>
      <c r="J187">
        <f t="shared" si="9"/>
        <v>0.46564516090586711</v>
      </c>
    </row>
    <row r="188" spans="1:10" x14ac:dyDescent="0.25">
      <c r="A188">
        <f t="shared" si="10"/>
        <v>1963</v>
      </c>
      <c r="B188">
        <f t="shared" si="11"/>
        <v>3</v>
      </c>
      <c r="D188">
        <f>'PNZ vacs'!B411</f>
        <v>1.45374172972744E-2</v>
      </c>
      <c r="E188" s="4">
        <f>U!B200</f>
        <v>4072</v>
      </c>
      <c r="F188">
        <f>'u rate'!B210</f>
        <v>5.7</v>
      </c>
      <c r="H188">
        <f t="shared" si="8"/>
        <v>2.5504240872411228</v>
      </c>
      <c r="J188">
        <f t="shared" si="9"/>
        <v>0.48089711185274969</v>
      </c>
    </row>
    <row r="189" spans="1:10" x14ac:dyDescent="0.25">
      <c r="A189">
        <f t="shared" si="10"/>
        <v>1963</v>
      </c>
      <c r="B189">
        <f t="shared" si="11"/>
        <v>4</v>
      </c>
      <c r="D189">
        <f>'PNZ vacs'!B412</f>
        <v>1.44818605467904E-2</v>
      </c>
      <c r="E189" s="4">
        <f>U!B201</f>
        <v>4055</v>
      </c>
      <c r="F189">
        <f>'u rate'!B211</f>
        <v>5.7</v>
      </c>
      <c r="H189">
        <f t="shared" si="8"/>
        <v>2.5406772889105964</v>
      </c>
      <c r="J189">
        <f t="shared" si="9"/>
        <v>0.47905929703975064</v>
      </c>
    </row>
    <row r="190" spans="1:10" x14ac:dyDescent="0.25">
      <c r="A190">
        <f t="shared" si="10"/>
        <v>1963</v>
      </c>
      <c r="B190">
        <f t="shared" si="11"/>
        <v>5</v>
      </c>
      <c r="D190">
        <f>'PNZ vacs'!B413</f>
        <v>1.40742581953137E-2</v>
      </c>
      <c r="E190" s="4">
        <f>U!B202</f>
        <v>4217</v>
      </c>
      <c r="F190">
        <f>'u rate'!B212</f>
        <v>5.9</v>
      </c>
      <c r="H190">
        <f t="shared" si="8"/>
        <v>2.3854674907311355</v>
      </c>
      <c r="J190">
        <f t="shared" si="9"/>
        <v>0.4497935980333978</v>
      </c>
    </row>
    <row r="191" spans="1:10" x14ac:dyDescent="0.25">
      <c r="A191">
        <f t="shared" si="10"/>
        <v>1963</v>
      </c>
      <c r="B191">
        <f t="shared" si="11"/>
        <v>6</v>
      </c>
      <c r="D191">
        <f>'PNZ vacs'!B414</f>
        <v>1.41147364739868E-2</v>
      </c>
      <c r="E191" s="4">
        <f>U!B203</f>
        <v>3977</v>
      </c>
      <c r="F191">
        <f>'u rate'!B213</f>
        <v>5.6</v>
      </c>
      <c r="H191">
        <f t="shared" si="8"/>
        <v>2.5204886560690718</v>
      </c>
      <c r="J191">
        <f t="shared" si="9"/>
        <v>0.47525261434948207</v>
      </c>
    </row>
    <row r="192" spans="1:10" x14ac:dyDescent="0.25">
      <c r="A192">
        <f t="shared" si="10"/>
        <v>1963</v>
      </c>
      <c r="B192">
        <f t="shared" si="11"/>
        <v>7</v>
      </c>
      <c r="D192">
        <f>'PNZ vacs'!B415</f>
        <v>1.4429734221235601E-2</v>
      </c>
      <c r="E192" s="4">
        <f>U!B204</f>
        <v>4051</v>
      </c>
      <c r="F192">
        <f>'u rate'!B214</f>
        <v>5.6</v>
      </c>
      <c r="H192">
        <f t="shared" si="8"/>
        <v>2.5767382537920716</v>
      </c>
      <c r="J192">
        <f t="shared" si="9"/>
        <v>0.48585879911035879</v>
      </c>
    </row>
    <row r="193" spans="1:10" x14ac:dyDescent="0.25">
      <c r="A193">
        <f t="shared" si="10"/>
        <v>1963</v>
      </c>
      <c r="B193">
        <f t="shared" si="11"/>
        <v>8</v>
      </c>
      <c r="D193">
        <f>'PNZ vacs'!B416</f>
        <v>1.44639059931355E-2</v>
      </c>
      <c r="E193" s="4">
        <f>U!B205</f>
        <v>3878</v>
      </c>
      <c r="F193">
        <f>'u rate'!B215</f>
        <v>5.4</v>
      </c>
      <c r="H193">
        <f t="shared" si="8"/>
        <v>2.6785011098399072</v>
      </c>
      <c r="J193">
        <f t="shared" si="9"/>
        <v>0.50504677016666588</v>
      </c>
    </row>
    <row r="194" spans="1:10" x14ac:dyDescent="0.25">
      <c r="A194">
        <f t="shared" si="10"/>
        <v>1963</v>
      </c>
      <c r="B194">
        <f t="shared" si="11"/>
        <v>9</v>
      </c>
      <c r="D194">
        <f>'PNZ vacs'!B417</f>
        <v>1.4394725646715401E-2</v>
      </c>
      <c r="E194" s="4">
        <f>U!B206</f>
        <v>3957</v>
      </c>
      <c r="F194">
        <f>'u rate'!B216</f>
        <v>5.5</v>
      </c>
      <c r="H194">
        <f t="shared" si="8"/>
        <v>2.6172228448573454</v>
      </c>
      <c r="J194">
        <f t="shared" si="9"/>
        <v>0.4934924013082152</v>
      </c>
    </row>
    <row r="195" spans="1:10" x14ac:dyDescent="0.25">
      <c r="A195">
        <f t="shared" si="10"/>
        <v>1963</v>
      </c>
      <c r="B195">
        <f t="shared" si="11"/>
        <v>10</v>
      </c>
      <c r="D195">
        <f>'PNZ vacs'!B418</f>
        <v>1.47428756735613E-2</v>
      </c>
      <c r="E195" s="4">
        <f>U!B207</f>
        <v>3987</v>
      </c>
      <c r="F195">
        <f>'u rate'!B217</f>
        <v>5.5</v>
      </c>
      <c r="H195">
        <f t="shared" si="8"/>
        <v>2.6805228497384181</v>
      </c>
      <c r="J195">
        <f t="shared" si="9"/>
        <v>0.50542798083785401</v>
      </c>
    </row>
    <row r="196" spans="1:10" x14ac:dyDescent="0.25">
      <c r="A196">
        <f t="shared" si="10"/>
        <v>1963</v>
      </c>
      <c r="B196">
        <f t="shared" si="11"/>
        <v>11</v>
      </c>
      <c r="D196">
        <f>'PNZ vacs'!B419</f>
        <v>1.433767786494E-2</v>
      </c>
      <c r="E196" s="4">
        <f>U!B208</f>
        <v>4151</v>
      </c>
      <c r="F196">
        <f>'u rate'!B218</f>
        <v>5.7</v>
      </c>
      <c r="H196">
        <f t="shared" si="8"/>
        <v>2.5153820815684211</v>
      </c>
      <c r="J196">
        <f t="shared" si="9"/>
        <v>0.47428974039408422</v>
      </c>
    </row>
    <row r="197" spans="1:10" x14ac:dyDescent="0.25">
      <c r="A197">
        <f t="shared" si="10"/>
        <v>1963</v>
      </c>
      <c r="B197">
        <f t="shared" si="11"/>
        <v>12</v>
      </c>
      <c r="D197">
        <f>'PNZ vacs'!B420</f>
        <v>1.5140378421595499E-2</v>
      </c>
      <c r="E197" s="4">
        <f>U!B209</f>
        <v>3975</v>
      </c>
      <c r="F197">
        <f>'u rate'!B219</f>
        <v>5.5</v>
      </c>
      <c r="H197">
        <f t="shared" si="8"/>
        <v>2.7527960766537274</v>
      </c>
      <c r="J197">
        <f t="shared" si="9"/>
        <v>0.51905551292623198</v>
      </c>
    </row>
    <row r="198" spans="1:10" x14ac:dyDescent="0.25">
      <c r="A198">
        <f t="shared" si="10"/>
        <v>1964</v>
      </c>
      <c r="B198">
        <f t="shared" si="11"/>
        <v>1</v>
      </c>
      <c r="D198">
        <f>'PNZ vacs'!B421</f>
        <v>1.51052246876297E-2</v>
      </c>
      <c r="E198" s="4">
        <f>U!B210</f>
        <v>4029</v>
      </c>
      <c r="F198">
        <f>'u rate'!B220</f>
        <v>5.6</v>
      </c>
      <c r="H198">
        <f t="shared" si="8"/>
        <v>2.6973615513624467</v>
      </c>
      <c r="J198">
        <f t="shared" si="9"/>
        <v>0.50860301475431335</v>
      </c>
    </row>
    <row r="199" spans="1:10" x14ac:dyDescent="0.25">
      <c r="A199">
        <f t="shared" si="10"/>
        <v>1964</v>
      </c>
      <c r="B199">
        <f t="shared" si="11"/>
        <v>2</v>
      </c>
      <c r="D199">
        <f>'PNZ vacs'!B422</f>
        <v>1.5037266451551699E-2</v>
      </c>
      <c r="E199" s="4">
        <f>U!B211</f>
        <v>3932</v>
      </c>
      <c r="F199">
        <f>'u rate'!B221</f>
        <v>5.4</v>
      </c>
      <c r="H199">
        <f t="shared" ref="H199:H262" si="12">1000*D199/F199</f>
        <v>2.7846789725095737</v>
      </c>
      <c r="J199">
        <f t="shared" ref="J199:J262" si="13">$I$4*H199</f>
        <v>0.52506721608229967</v>
      </c>
    </row>
    <row r="200" spans="1:10" x14ac:dyDescent="0.25">
      <c r="A200">
        <f t="shared" ref="A200:A263" si="14">IF(B200=1,A199+1,A199)</f>
        <v>1964</v>
      </c>
      <c r="B200">
        <f t="shared" ref="B200:B263" si="15">IF(B199=12,1,B199+1)</f>
        <v>3</v>
      </c>
      <c r="D200">
        <f>'PNZ vacs'!B423</f>
        <v>1.5031062361587799E-2</v>
      </c>
      <c r="E200" s="4">
        <f>U!B212</f>
        <v>3950</v>
      </c>
      <c r="F200">
        <f>'u rate'!B222</f>
        <v>5.4</v>
      </c>
      <c r="H200">
        <f t="shared" si="12"/>
        <v>2.7835300669607035</v>
      </c>
      <c r="J200">
        <f t="shared" si="13"/>
        <v>0.52485058334149115</v>
      </c>
    </row>
    <row r="201" spans="1:10" x14ac:dyDescent="0.25">
      <c r="A201">
        <f t="shared" si="14"/>
        <v>1964</v>
      </c>
      <c r="B201">
        <f t="shared" si="15"/>
        <v>4</v>
      </c>
      <c r="D201">
        <f>'PNZ vacs'!B424</f>
        <v>1.566178070493E-2</v>
      </c>
      <c r="E201" s="4">
        <f>U!B213</f>
        <v>3918</v>
      </c>
      <c r="F201">
        <f>'u rate'!B223</f>
        <v>5.3</v>
      </c>
      <c r="H201">
        <f t="shared" si="12"/>
        <v>2.9550529631943396</v>
      </c>
      <c r="J201">
        <f t="shared" si="13"/>
        <v>0.55719221069202363</v>
      </c>
    </row>
    <row r="202" spans="1:10" x14ac:dyDescent="0.25">
      <c r="A202">
        <f t="shared" si="14"/>
        <v>1964</v>
      </c>
      <c r="B202">
        <f t="shared" si="15"/>
        <v>5</v>
      </c>
      <c r="D202">
        <f>'PNZ vacs'!B425</f>
        <v>1.56359604792294E-2</v>
      </c>
      <c r="E202" s="4">
        <f>U!B214</f>
        <v>3764</v>
      </c>
      <c r="F202">
        <f>'u rate'!B224</f>
        <v>5.0999999999999996</v>
      </c>
      <c r="H202">
        <f t="shared" si="12"/>
        <v>3.0658746037704709</v>
      </c>
      <c r="J202">
        <f t="shared" si="13"/>
        <v>0.57808826760681487</v>
      </c>
    </row>
    <row r="203" spans="1:10" x14ac:dyDescent="0.25">
      <c r="A203">
        <f t="shared" si="14"/>
        <v>1964</v>
      </c>
      <c r="B203">
        <f t="shared" si="15"/>
        <v>6</v>
      </c>
      <c r="D203">
        <f>'PNZ vacs'!B426</f>
        <v>1.6087813017725001E-2</v>
      </c>
      <c r="E203" s="4">
        <f>U!B215</f>
        <v>3814</v>
      </c>
      <c r="F203">
        <f>'u rate'!B225</f>
        <v>5.2</v>
      </c>
      <c r="H203">
        <f t="shared" si="12"/>
        <v>3.0938101957163462</v>
      </c>
      <c r="J203">
        <f t="shared" si="13"/>
        <v>0.58335568393646564</v>
      </c>
    </row>
    <row r="204" spans="1:10" x14ac:dyDescent="0.25">
      <c r="A204">
        <f t="shared" si="14"/>
        <v>1964</v>
      </c>
      <c r="B204">
        <f t="shared" si="15"/>
        <v>7</v>
      </c>
      <c r="D204">
        <f>'PNZ vacs'!B427</f>
        <v>1.6841848619795399E-2</v>
      </c>
      <c r="E204" s="4">
        <f>U!B216</f>
        <v>3608</v>
      </c>
      <c r="F204">
        <f>'u rate'!B226</f>
        <v>4.9000000000000004</v>
      </c>
      <c r="H204">
        <f t="shared" si="12"/>
        <v>3.4371119632235505</v>
      </c>
      <c r="J204">
        <f t="shared" si="13"/>
        <v>0.64808720420168742</v>
      </c>
    </row>
    <row r="205" spans="1:10" x14ac:dyDescent="0.25">
      <c r="A205">
        <f t="shared" si="14"/>
        <v>1964</v>
      </c>
      <c r="B205">
        <f t="shared" si="15"/>
        <v>8</v>
      </c>
      <c r="D205">
        <f>'PNZ vacs'!B428</f>
        <v>1.64425859740139E-2</v>
      </c>
      <c r="E205" s="4">
        <f>U!B217</f>
        <v>3655</v>
      </c>
      <c r="F205">
        <f>'u rate'!B227</f>
        <v>5</v>
      </c>
      <c r="H205">
        <f t="shared" si="12"/>
        <v>3.2885171948027798</v>
      </c>
      <c r="J205">
        <f t="shared" si="13"/>
        <v>0.62006880705453848</v>
      </c>
    </row>
    <row r="206" spans="1:10" x14ac:dyDescent="0.25">
      <c r="A206">
        <f t="shared" si="14"/>
        <v>1964</v>
      </c>
      <c r="B206">
        <f t="shared" si="15"/>
        <v>9</v>
      </c>
      <c r="D206">
        <f>'PNZ vacs'!B429</f>
        <v>1.6776815966508402E-2</v>
      </c>
      <c r="E206" s="4">
        <f>U!B218</f>
        <v>3712</v>
      </c>
      <c r="F206">
        <f>'u rate'!B228</f>
        <v>5.0999999999999996</v>
      </c>
      <c r="H206">
        <f t="shared" si="12"/>
        <v>3.2895717581389023</v>
      </c>
      <c r="J206">
        <f t="shared" si="13"/>
        <v>0.62026765102921078</v>
      </c>
    </row>
    <row r="207" spans="1:10" x14ac:dyDescent="0.25">
      <c r="A207">
        <f t="shared" si="14"/>
        <v>1964</v>
      </c>
      <c r="B207">
        <f t="shared" si="15"/>
        <v>10</v>
      </c>
      <c r="D207">
        <f>'PNZ vacs'!B430</f>
        <v>1.6772696597716501E-2</v>
      </c>
      <c r="E207" s="4">
        <f>U!B219</f>
        <v>3726</v>
      </c>
      <c r="F207">
        <f>'u rate'!B229</f>
        <v>5.0999999999999996</v>
      </c>
      <c r="H207">
        <f t="shared" si="12"/>
        <v>3.2887640387679413</v>
      </c>
      <c r="J207">
        <f t="shared" si="13"/>
        <v>0.62011535090209635</v>
      </c>
    </row>
    <row r="208" spans="1:10" x14ac:dyDescent="0.25">
      <c r="A208">
        <f t="shared" si="14"/>
        <v>1964</v>
      </c>
      <c r="B208">
        <f t="shared" si="15"/>
        <v>11</v>
      </c>
      <c r="D208">
        <f>'PNZ vacs'!B431</f>
        <v>1.7523408619112901E-2</v>
      </c>
      <c r="E208" s="4">
        <f>U!B220</f>
        <v>3551</v>
      </c>
      <c r="F208">
        <f>'u rate'!B230</f>
        <v>4.8</v>
      </c>
      <c r="H208">
        <f t="shared" si="12"/>
        <v>3.6507101289818542</v>
      </c>
      <c r="J208">
        <f t="shared" si="13"/>
        <v>0.68836236531080608</v>
      </c>
    </row>
    <row r="209" spans="1:10" x14ac:dyDescent="0.25">
      <c r="A209">
        <f t="shared" si="14"/>
        <v>1964</v>
      </c>
      <c r="B209">
        <f t="shared" si="15"/>
        <v>12</v>
      </c>
      <c r="D209">
        <f>'PNZ vacs'!B432</f>
        <v>1.7480712231134701E-2</v>
      </c>
      <c r="E209" s="4">
        <f>U!B221</f>
        <v>3651</v>
      </c>
      <c r="F209">
        <f>'u rate'!B231</f>
        <v>5</v>
      </c>
      <c r="H209">
        <f t="shared" si="12"/>
        <v>3.4961424462269397</v>
      </c>
      <c r="J209">
        <f t="shared" si="13"/>
        <v>0.65921774085620533</v>
      </c>
    </row>
    <row r="210" spans="1:10" x14ac:dyDescent="0.25">
      <c r="A210">
        <f t="shared" si="14"/>
        <v>1965</v>
      </c>
      <c r="B210">
        <f t="shared" si="15"/>
        <v>1</v>
      </c>
      <c r="D210">
        <f>'PNZ vacs'!B433</f>
        <v>1.7456000816380698E-2</v>
      </c>
      <c r="E210" s="4">
        <f>U!B222</f>
        <v>3572</v>
      </c>
      <c r="F210">
        <f>'u rate'!B232</f>
        <v>4.9000000000000004</v>
      </c>
      <c r="H210">
        <f t="shared" si="12"/>
        <v>3.5624491462001422</v>
      </c>
      <c r="J210">
        <f t="shared" si="13"/>
        <v>0.67172025001659086</v>
      </c>
    </row>
    <row r="211" spans="1:10" x14ac:dyDescent="0.25">
      <c r="A211">
        <f t="shared" si="14"/>
        <v>1965</v>
      </c>
      <c r="B211">
        <f t="shared" si="15"/>
        <v>2</v>
      </c>
      <c r="D211">
        <f>'PNZ vacs'!B434</f>
        <v>1.8127844428222298E-2</v>
      </c>
      <c r="E211" s="4">
        <f>U!B223</f>
        <v>3730</v>
      </c>
      <c r="F211">
        <f>'u rate'!B233</f>
        <v>5.0999999999999996</v>
      </c>
      <c r="H211">
        <f t="shared" si="12"/>
        <v>3.5544792996514314</v>
      </c>
      <c r="J211">
        <f t="shared" si="13"/>
        <v>0.67021748966925954</v>
      </c>
    </row>
    <row r="212" spans="1:10" x14ac:dyDescent="0.25">
      <c r="A212">
        <f t="shared" si="14"/>
        <v>1965</v>
      </c>
      <c r="B212">
        <f t="shared" si="15"/>
        <v>3</v>
      </c>
      <c r="D212">
        <f>'PNZ vacs'!B435</f>
        <v>1.8474787311155899E-2</v>
      </c>
      <c r="E212" s="4">
        <f>U!B224</f>
        <v>3510</v>
      </c>
      <c r="F212">
        <f>'u rate'!B234</f>
        <v>4.7</v>
      </c>
      <c r="H212">
        <f t="shared" si="12"/>
        <v>3.9308058108842339</v>
      </c>
      <c r="J212">
        <f t="shared" si="13"/>
        <v>0.74117601506541897</v>
      </c>
    </row>
    <row r="213" spans="1:10" x14ac:dyDescent="0.25">
      <c r="A213">
        <f t="shared" si="14"/>
        <v>1965</v>
      </c>
      <c r="B213">
        <f t="shared" si="15"/>
        <v>4</v>
      </c>
      <c r="D213">
        <f>'PNZ vacs'!B436</f>
        <v>1.8773453249583998E-2</v>
      </c>
      <c r="E213" s="4">
        <f>U!B225</f>
        <v>3595</v>
      </c>
      <c r="F213">
        <f>'u rate'!B235</f>
        <v>4.8</v>
      </c>
      <c r="H213">
        <f t="shared" si="12"/>
        <v>3.911136093663333</v>
      </c>
      <c r="J213">
        <f t="shared" si="13"/>
        <v>0.73746717689618579</v>
      </c>
    </row>
    <row r="214" spans="1:10" x14ac:dyDescent="0.25">
      <c r="A214">
        <f t="shared" si="14"/>
        <v>1965</v>
      </c>
      <c r="B214">
        <f t="shared" si="15"/>
        <v>5</v>
      </c>
      <c r="D214">
        <f>'PNZ vacs'!B437</f>
        <v>1.9447312460519301E-2</v>
      </c>
      <c r="E214" s="4">
        <f>U!B226</f>
        <v>3432</v>
      </c>
      <c r="F214">
        <f>'u rate'!B236</f>
        <v>4.5999999999999996</v>
      </c>
      <c r="H214">
        <f t="shared" si="12"/>
        <v>4.227676621852023</v>
      </c>
      <c r="J214">
        <f t="shared" si="13"/>
        <v>0.79715271176538871</v>
      </c>
    </row>
    <row r="215" spans="1:10" x14ac:dyDescent="0.25">
      <c r="A215">
        <f t="shared" si="14"/>
        <v>1965</v>
      </c>
      <c r="B215">
        <f t="shared" si="15"/>
        <v>6</v>
      </c>
      <c r="D215">
        <f>'PNZ vacs'!B438</f>
        <v>1.9461425169126301E-2</v>
      </c>
      <c r="E215" s="4">
        <f>U!B227</f>
        <v>3387</v>
      </c>
      <c r="F215">
        <f>'u rate'!B237</f>
        <v>4.5999999999999996</v>
      </c>
      <c r="H215">
        <f t="shared" si="12"/>
        <v>4.2307446019839787</v>
      </c>
      <c r="J215">
        <f t="shared" si="13"/>
        <v>0.79773119704242945</v>
      </c>
    </row>
    <row r="216" spans="1:10" x14ac:dyDescent="0.25">
      <c r="A216">
        <f t="shared" si="14"/>
        <v>1965</v>
      </c>
      <c r="B216">
        <f t="shared" si="15"/>
        <v>7</v>
      </c>
      <c r="D216">
        <f>'PNZ vacs'!B439</f>
        <v>1.9370575161983199E-2</v>
      </c>
      <c r="E216" s="4">
        <f>U!B228</f>
        <v>3301</v>
      </c>
      <c r="F216">
        <f>'u rate'!B238</f>
        <v>4.4000000000000004</v>
      </c>
      <c r="H216">
        <f t="shared" si="12"/>
        <v>4.4024034459052714</v>
      </c>
      <c r="J216">
        <f t="shared" si="13"/>
        <v>0.83009845811038341</v>
      </c>
    </row>
    <row r="217" spans="1:10" x14ac:dyDescent="0.25">
      <c r="A217">
        <f t="shared" si="14"/>
        <v>1965</v>
      </c>
      <c r="B217">
        <f t="shared" si="15"/>
        <v>8</v>
      </c>
      <c r="D217">
        <f>'PNZ vacs'!B440</f>
        <v>2.0140603242735301E-2</v>
      </c>
      <c r="E217" s="4">
        <f>U!B229</f>
        <v>3254</v>
      </c>
      <c r="F217">
        <f>'u rate'!B239</f>
        <v>4.4000000000000004</v>
      </c>
      <c r="H217">
        <f t="shared" si="12"/>
        <v>4.5774098278943853</v>
      </c>
      <c r="J217">
        <f t="shared" si="13"/>
        <v>0.86309691671002853</v>
      </c>
    </row>
    <row r="218" spans="1:10" x14ac:dyDescent="0.25">
      <c r="A218">
        <f t="shared" si="14"/>
        <v>1965</v>
      </c>
      <c r="B218">
        <f t="shared" si="15"/>
        <v>9</v>
      </c>
      <c r="D218">
        <f>'PNZ vacs'!B441</f>
        <v>2.0904927833277499E-2</v>
      </c>
      <c r="E218" s="4">
        <f>U!B230</f>
        <v>3216</v>
      </c>
      <c r="F218">
        <f>'u rate'!B240</f>
        <v>4.3</v>
      </c>
      <c r="H218">
        <f t="shared" si="12"/>
        <v>4.8616111240180233</v>
      </c>
      <c r="J218">
        <f t="shared" si="13"/>
        <v>0.91668470360962129</v>
      </c>
    </row>
    <row r="219" spans="1:10" x14ac:dyDescent="0.25">
      <c r="A219">
        <f t="shared" si="14"/>
        <v>1965</v>
      </c>
      <c r="B219">
        <f t="shared" si="15"/>
        <v>10</v>
      </c>
      <c r="D219">
        <f>'PNZ vacs'!B442</f>
        <v>2.15412840443324E-2</v>
      </c>
      <c r="E219" s="4">
        <f>U!B231</f>
        <v>3143</v>
      </c>
      <c r="F219">
        <f>'u rate'!B241</f>
        <v>4.2</v>
      </c>
      <c r="H219">
        <f t="shared" si="12"/>
        <v>5.1288771534124757</v>
      </c>
      <c r="J219">
        <f t="shared" si="13"/>
        <v>0.96707924868748585</v>
      </c>
    </row>
    <row r="220" spans="1:10" x14ac:dyDescent="0.25">
      <c r="A220">
        <f t="shared" si="14"/>
        <v>1965</v>
      </c>
      <c r="B220">
        <f t="shared" si="15"/>
        <v>11</v>
      </c>
      <c r="D220">
        <f>'PNZ vacs'!B443</f>
        <v>2.3014318476136199E-2</v>
      </c>
      <c r="E220" s="4">
        <f>U!B232</f>
        <v>3073</v>
      </c>
      <c r="F220">
        <f>'u rate'!B242</f>
        <v>4.0999999999999996</v>
      </c>
      <c r="H220">
        <f t="shared" si="12"/>
        <v>5.6132484088137078</v>
      </c>
      <c r="J220">
        <f t="shared" si="13"/>
        <v>1.0584102312296535</v>
      </c>
    </row>
    <row r="221" spans="1:10" x14ac:dyDescent="0.25">
      <c r="A221">
        <f t="shared" si="14"/>
        <v>1965</v>
      </c>
      <c r="B221">
        <f t="shared" si="15"/>
        <v>12</v>
      </c>
      <c r="D221">
        <f>'PNZ vacs'!B444</f>
        <v>2.3287467806546801E-2</v>
      </c>
      <c r="E221" s="4">
        <f>U!B233</f>
        <v>3031</v>
      </c>
      <c r="F221">
        <f>'u rate'!B243</f>
        <v>4</v>
      </c>
      <c r="H221">
        <f t="shared" si="12"/>
        <v>5.8218669516367001</v>
      </c>
      <c r="J221">
        <f t="shared" si="13"/>
        <v>1.0977464558302572</v>
      </c>
    </row>
    <row r="222" spans="1:10" x14ac:dyDescent="0.25">
      <c r="A222">
        <f t="shared" si="14"/>
        <v>1966</v>
      </c>
      <c r="B222">
        <f t="shared" si="15"/>
        <v>1</v>
      </c>
      <c r="D222">
        <f>'PNZ vacs'!B445</f>
        <v>2.3622079388908399E-2</v>
      </c>
      <c r="E222" s="4">
        <f>U!B234</f>
        <v>2988</v>
      </c>
      <c r="F222">
        <f>'u rate'!B244</f>
        <v>4</v>
      </c>
      <c r="H222">
        <f t="shared" si="12"/>
        <v>5.9055198472271</v>
      </c>
      <c r="J222">
        <f t="shared" si="13"/>
        <v>1.1135196898146724</v>
      </c>
    </row>
    <row r="223" spans="1:10" x14ac:dyDescent="0.25">
      <c r="A223">
        <f t="shared" si="14"/>
        <v>1966</v>
      </c>
      <c r="B223">
        <f t="shared" si="15"/>
        <v>2</v>
      </c>
      <c r="D223">
        <f>'PNZ vacs'!B446</f>
        <v>2.4059736663445901E-2</v>
      </c>
      <c r="E223" s="4">
        <f>U!B235</f>
        <v>2820</v>
      </c>
      <c r="F223">
        <f>'u rate'!B245</f>
        <v>3.8</v>
      </c>
      <c r="H223">
        <f t="shared" si="12"/>
        <v>6.3315096482752375</v>
      </c>
      <c r="J223">
        <f t="shared" si="13"/>
        <v>1.1938425137825002</v>
      </c>
    </row>
    <row r="224" spans="1:10" x14ac:dyDescent="0.25">
      <c r="A224">
        <f t="shared" si="14"/>
        <v>1966</v>
      </c>
      <c r="B224">
        <f t="shared" si="15"/>
        <v>3</v>
      </c>
      <c r="D224">
        <f>'PNZ vacs'!B447</f>
        <v>2.5476774766856301E-2</v>
      </c>
      <c r="E224" s="4">
        <f>U!B236</f>
        <v>2887</v>
      </c>
      <c r="F224">
        <f>'u rate'!B246</f>
        <v>3.8</v>
      </c>
      <c r="H224">
        <f t="shared" si="12"/>
        <v>6.704414412330606</v>
      </c>
      <c r="J224">
        <f t="shared" si="13"/>
        <v>1.2641558490930773</v>
      </c>
    </row>
    <row r="225" spans="1:10" x14ac:dyDescent="0.25">
      <c r="A225">
        <f t="shared" si="14"/>
        <v>1966</v>
      </c>
      <c r="B225">
        <f t="shared" si="15"/>
        <v>4</v>
      </c>
      <c r="D225">
        <f>'PNZ vacs'!B448</f>
        <v>2.4299786864655001E-2</v>
      </c>
      <c r="E225" s="4">
        <f>U!B237</f>
        <v>2828</v>
      </c>
      <c r="F225">
        <f>'u rate'!B247</f>
        <v>3.8</v>
      </c>
      <c r="H225">
        <f t="shared" si="12"/>
        <v>6.3946807538565791</v>
      </c>
      <c r="J225">
        <f t="shared" si="13"/>
        <v>1.2057537886087486</v>
      </c>
    </row>
    <row r="226" spans="1:10" x14ac:dyDescent="0.25">
      <c r="A226">
        <f t="shared" si="14"/>
        <v>1966</v>
      </c>
      <c r="B226">
        <f t="shared" si="15"/>
        <v>5</v>
      </c>
      <c r="D226">
        <f>'PNZ vacs'!B449</f>
        <v>2.46268398179759E-2</v>
      </c>
      <c r="E226" s="4">
        <f>U!B238</f>
        <v>2950</v>
      </c>
      <c r="F226">
        <f>'u rate'!B248</f>
        <v>3.9</v>
      </c>
      <c r="H226">
        <f t="shared" si="12"/>
        <v>6.314574312301513</v>
      </c>
      <c r="J226">
        <f t="shared" si="13"/>
        <v>1.1906492589043165</v>
      </c>
    </row>
    <row r="227" spans="1:10" x14ac:dyDescent="0.25">
      <c r="A227">
        <f t="shared" si="14"/>
        <v>1966</v>
      </c>
      <c r="B227">
        <f t="shared" si="15"/>
        <v>6</v>
      </c>
      <c r="D227">
        <f>'PNZ vacs'!B450</f>
        <v>2.4922931837142E-2</v>
      </c>
      <c r="E227" s="4">
        <f>U!B239</f>
        <v>2872</v>
      </c>
      <c r="F227">
        <f>'u rate'!B249</f>
        <v>3.8</v>
      </c>
      <c r="H227">
        <f t="shared" si="12"/>
        <v>6.5586662729321059</v>
      </c>
      <c r="J227">
        <f t="shared" si="13"/>
        <v>1.2366742001997479</v>
      </c>
    </row>
    <row r="228" spans="1:10" x14ac:dyDescent="0.25">
      <c r="A228">
        <f t="shared" si="14"/>
        <v>1966</v>
      </c>
      <c r="B228">
        <f t="shared" si="15"/>
        <v>7</v>
      </c>
      <c r="D228">
        <f>'PNZ vacs'!B451</f>
        <v>2.4893644035653899E-2</v>
      </c>
      <c r="E228" s="4">
        <f>U!B240</f>
        <v>2876</v>
      </c>
      <c r="F228">
        <f>'u rate'!B250</f>
        <v>3.8</v>
      </c>
      <c r="H228">
        <f t="shared" si="12"/>
        <v>6.5509589567510265</v>
      </c>
      <c r="J228">
        <f t="shared" si="13"/>
        <v>1.2352209414612665</v>
      </c>
    </row>
    <row r="229" spans="1:10" x14ac:dyDescent="0.25">
      <c r="A229">
        <f t="shared" si="14"/>
        <v>1966</v>
      </c>
      <c r="B229">
        <f t="shared" si="15"/>
        <v>8</v>
      </c>
      <c r="D229">
        <f>'PNZ vacs'!B452</f>
        <v>2.4432858845262501E-2</v>
      </c>
      <c r="E229" s="4">
        <f>U!B241</f>
        <v>2900</v>
      </c>
      <c r="F229">
        <f>'u rate'!B251</f>
        <v>3.8</v>
      </c>
      <c r="H229">
        <f t="shared" si="12"/>
        <v>6.4296996961217108</v>
      </c>
      <c r="J229">
        <f t="shared" si="13"/>
        <v>1.2123568113294352</v>
      </c>
    </row>
    <row r="230" spans="1:10" x14ac:dyDescent="0.25">
      <c r="A230">
        <f t="shared" si="14"/>
        <v>1966</v>
      </c>
      <c r="B230">
        <f t="shared" si="15"/>
        <v>9</v>
      </c>
      <c r="D230">
        <f>'PNZ vacs'!B453</f>
        <v>2.4070386857175999E-2</v>
      </c>
      <c r="E230" s="4">
        <f>U!B242</f>
        <v>2798</v>
      </c>
      <c r="F230">
        <f>'u rate'!B252</f>
        <v>3.7</v>
      </c>
      <c r="H230">
        <f t="shared" si="12"/>
        <v>6.5055099613989187</v>
      </c>
      <c r="J230">
        <f t="shared" si="13"/>
        <v>1.2266512723184846</v>
      </c>
    </row>
    <row r="231" spans="1:10" x14ac:dyDescent="0.25">
      <c r="A231">
        <f t="shared" si="14"/>
        <v>1966</v>
      </c>
      <c r="B231">
        <f t="shared" si="15"/>
        <v>10</v>
      </c>
      <c r="D231">
        <f>'PNZ vacs'!B454</f>
        <v>2.40252148034669E-2</v>
      </c>
      <c r="E231" s="4">
        <f>U!B243</f>
        <v>2798</v>
      </c>
      <c r="F231">
        <f>'u rate'!B253</f>
        <v>3.7</v>
      </c>
      <c r="H231">
        <f t="shared" si="12"/>
        <v>6.4933012982342975</v>
      </c>
      <c r="J231">
        <f t="shared" si="13"/>
        <v>1.2243492587495177</v>
      </c>
    </row>
    <row r="232" spans="1:10" x14ac:dyDescent="0.25">
      <c r="A232">
        <f t="shared" si="14"/>
        <v>1966</v>
      </c>
      <c r="B232">
        <f t="shared" si="15"/>
        <v>11</v>
      </c>
      <c r="D232">
        <f>'PNZ vacs'!B455</f>
        <v>2.3896323493138999E-2</v>
      </c>
      <c r="E232" s="4">
        <f>U!B244</f>
        <v>2770</v>
      </c>
      <c r="F232">
        <f>'u rate'!B254</f>
        <v>3.6</v>
      </c>
      <c r="H232">
        <f t="shared" si="12"/>
        <v>6.6378676369830556</v>
      </c>
      <c r="J232">
        <f t="shared" si="13"/>
        <v>1.2516080723418124</v>
      </c>
    </row>
    <row r="233" spans="1:10" x14ac:dyDescent="0.25">
      <c r="A233">
        <f t="shared" si="14"/>
        <v>1966</v>
      </c>
      <c r="B233">
        <f t="shared" si="15"/>
        <v>12</v>
      </c>
      <c r="D233">
        <f>'PNZ vacs'!B456</f>
        <v>2.3530140549730901E-2</v>
      </c>
      <c r="E233" s="4">
        <f>U!B245</f>
        <v>2912</v>
      </c>
      <c r="F233">
        <f>'u rate'!B255</f>
        <v>3.8</v>
      </c>
      <c r="H233">
        <f t="shared" si="12"/>
        <v>6.1921422499291854</v>
      </c>
      <c r="J233">
        <f t="shared" si="13"/>
        <v>1.1675639902670063</v>
      </c>
    </row>
    <row r="234" spans="1:10" x14ac:dyDescent="0.25">
      <c r="A234">
        <f t="shared" si="14"/>
        <v>1967</v>
      </c>
      <c r="B234">
        <f t="shared" si="15"/>
        <v>1</v>
      </c>
      <c r="D234">
        <f>'PNZ vacs'!B457</f>
        <v>2.3887281185941599E-2</v>
      </c>
      <c r="E234" s="4">
        <f>U!B246</f>
        <v>2968</v>
      </c>
      <c r="F234">
        <f>'u rate'!B256</f>
        <v>3.9</v>
      </c>
      <c r="H234">
        <f t="shared" si="12"/>
        <v>6.1249438938311798</v>
      </c>
      <c r="J234">
        <f t="shared" si="13"/>
        <v>1.154893354222418</v>
      </c>
    </row>
    <row r="235" spans="1:10" x14ac:dyDescent="0.25">
      <c r="A235">
        <f t="shared" si="14"/>
        <v>1967</v>
      </c>
      <c r="B235">
        <f t="shared" si="15"/>
        <v>2</v>
      </c>
      <c r="D235">
        <f>'PNZ vacs'!B458</f>
        <v>2.3567040444739701E-2</v>
      </c>
      <c r="E235" s="4">
        <f>U!B247</f>
        <v>2915</v>
      </c>
      <c r="F235">
        <f>'u rate'!B257</f>
        <v>3.8</v>
      </c>
      <c r="H235">
        <f t="shared" si="12"/>
        <v>6.2018527486157105</v>
      </c>
      <c r="J235">
        <f t="shared" si="13"/>
        <v>1.1693949605736156</v>
      </c>
    </row>
    <row r="236" spans="1:10" x14ac:dyDescent="0.25">
      <c r="A236">
        <f t="shared" si="14"/>
        <v>1967</v>
      </c>
      <c r="B236">
        <f t="shared" si="15"/>
        <v>3</v>
      </c>
      <c r="D236">
        <f>'PNZ vacs'!B459</f>
        <v>2.2910672623375601E-2</v>
      </c>
      <c r="E236" s="4">
        <f>U!B248</f>
        <v>2889</v>
      </c>
      <c r="F236">
        <f>'u rate'!B258</f>
        <v>3.8</v>
      </c>
      <c r="H236">
        <f t="shared" si="12"/>
        <v>6.0291243745725263</v>
      </c>
      <c r="J236">
        <f t="shared" si="13"/>
        <v>1.1368260334575602</v>
      </c>
    </row>
    <row r="237" spans="1:10" x14ac:dyDescent="0.25">
      <c r="A237">
        <f t="shared" si="14"/>
        <v>1967</v>
      </c>
      <c r="B237">
        <f t="shared" si="15"/>
        <v>4</v>
      </c>
      <c r="D237">
        <f>'PNZ vacs'!B460</f>
        <v>2.3132574350840401E-2</v>
      </c>
      <c r="E237" s="4">
        <f>U!B249</f>
        <v>2895</v>
      </c>
      <c r="F237">
        <f>'u rate'!B259</f>
        <v>3.8</v>
      </c>
      <c r="H237">
        <f t="shared" si="12"/>
        <v>6.0875195660106316</v>
      </c>
      <c r="J237">
        <f t="shared" si="13"/>
        <v>1.1478367822381876</v>
      </c>
    </row>
    <row r="238" spans="1:10" x14ac:dyDescent="0.25">
      <c r="A238">
        <f t="shared" si="14"/>
        <v>1967</v>
      </c>
      <c r="B238">
        <f t="shared" si="15"/>
        <v>5</v>
      </c>
      <c r="D238">
        <f>'PNZ vacs'!B461</f>
        <v>2.2777875294661101E-2</v>
      </c>
      <c r="E238" s="4">
        <f>U!B250</f>
        <v>2929</v>
      </c>
      <c r="F238">
        <f>'u rate'!B260</f>
        <v>3.8</v>
      </c>
      <c r="H238">
        <f t="shared" si="12"/>
        <v>5.9941777091213426</v>
      </c>
      <c r="J238">
        <f t="shared" si="13"/>
        <v>1.1302366389453173</v>
      </c>
    </row>
    <row r="239" spans="1:10" x14ac:dyDescent="0.25">
      <c r="A239">
        <f t="shared" si="14"/>
        <v>1967</v>
      </c>
      <c r="B239">
        <f t="shared" si="15"/>
        <v>6</v>
      </c>
      <c r="D239">
        <f>'PNZ vacs'!B462</f>
        <v>2.26313681894269E-2</v>
      </c>
      <c r="E239" s="4">
        <f>U!B251</f>
        <v>2992</v>
      </c>
      <c r="F239">
        <f>'u rate'!B261</f>
        <v>3.9</v>
      </c>
      <c r="H239">
        <f t="shared" si="12"/>
        <v>5.8029149203658719</v>
      </c>
      <c r="J239">
        <f t="shared" si="13"/>
        <v>1.0941729414694579</v>
      </c>
    </row>
    <row r="240" spans="1:10" x14ac:dyDescent="0.25">
      <c r="A240">
        <f t="shared" si="14"/>
        <v>1967</v>
      </c>
      <c r="B240">
        <f t="shared" si="15"/>
        <v>7</v>
      </c>
      <c r="D240">
        <f>'PNZ vacs'!B463</f>
        <v>2.2221960898734398E-2</v>
      </c>
      <c r="E240" s="4">
        <f>U!B252</f>
        <v>2944</v>
      </c>
      <c r="F240">
        <f>'u rate'!B262</f>
        <v>3.8</v>
      </c>
      <c r="H240">
        <f t="shared" si="12"/>
        <v>5.8478844470353684</v>
      </c>
      <c r="J240">
        <f t="shared" si="13"/>
        <v>1.1026522040379587</v>
      </c>
    </row>
    <row r="241" spans="1:10" x14ac:dyDescent="0.25">
      <c r="A241">
        <f t="shared" si="14"/>
        <v>1967</v>
      </c>
      <c r="B241">
        <f t="shared" si="15"/>
        <v>8</v>
      </c>
      <c r="D241">
        <f>'PNZ vacs'!B464</f>
        <v>2.2854252379741501E-2</v>
      </c>
      <c r="E241" s="4">
        <f>U!B253</f>
        <v>2945</v>
      </c>
      <c r="F241">
        <f>'u rate'!B263</f>
        <v>3.8</v>
      </c>
      <c r="H241">
        <f t="shared" si="12"/>
        <v>6.0142769420372373</v>
      </c>
      <c r="J241">
        <f t="shared" si="13"/>
        <v>1.1340264647660752</v>
      </c>
    </row>
    <row r="242" spans="1:10" x14ac:dyDescent="0.25">
      <c r="A242">
        <f t="shared" si="14"/>
        <v>1967</v>
      </c>
      <c r="B242">
        <f t="shared" si="15"/>
        <v>9</v>
      </c>
      <c r="D242">
        <f>'PNZ vacs'!B465</f>
        <v>2.2473729244808199E-2</v>
      </c>
      <c r="E242" s="4">
        <f>U!B254</f>
        <v>2958</v>
      </c>
      <c r="F242">
        <f>'u rate'!B264</f>
        <v>3.8</v>
      </c>
      <c r="H242">
        <f t="shared" si="12"/>
        <v>5.9141392749495267</v>
      </c>
      <c r="J242">
        <f t="shared" si="13"/>
        <v>1.1151449324236467</v>
      </c>
    </row>
    <row r="243" spans="1:10" x14ac:dyDescent="0.25">
      <c r="A243">
        <f t="shared" si="14"/>
        <v>1967</v>
      </c>
      <c r="B243">
        <f t="shared" si="15"/>
        <v>10</v>
      </c>
      <c r="D243">
        <f>'PNZ vacs'!B466</f>
        <v>2.30628117486242E-2</v>
      </c>
      <c r="E243" s="4">
        <f>U!B255</f>
        <v>3143</v>
      </c>
      <c r="F243">
        <f>'u rate'!B265</f>
        <v>4</v>
      </c>
      <c r="H243">
        <f t="shared" si="12"/>
        <v>5.7657029371560498</v>
      </c>
      <c r="J243">
        <f t="shared" si="13"/>
        <v>1.0871564082813348</v>
      </c>
    </row>
    <row r="244" spans="1:10" x14ac:dyDescent="0.25">
      <c r="A244">
        <f t="shared" si="14"/>
        <v>1967</v>
      </c>
      <c r="B244">
        <f t="shared" si="15"/>
        <v>11</v>
      </c>
      <c r="D244">
        <f>'PNZ vacs'!B467</f>
        <v>2.2714246664379101E-2</v>
      </c>
      <c r="E244" s="4">
        <f>U!B256</f>
        <v>3066</v>
      </c>
      <c r="F244">
        <f>'u rate'!B266</f>
        <v>3.9</v>
      </c>
      <c r="H244">
        <f t="shared" si="12"/>
        <v>5.8241658113792569</v>
      </c>
      <c r="J244">
        <f t="shared" si="13"/>
        <v>1.098179919039878</v>
      </c>
    </row>
    <row r="245" spans="1:10" x14ac:dyDescent="0.25">
      <c r="A245">
        <f t="shared" si="14"/>
        <v>1967</v>
      </c>
      <c r="B245">
        <f t="shared" si="15"/>
        <v>12</v>
      </c>
      <c r="D245">
        <f>'PNZ vacs'!B468</f>
        <v>2.29755449907878E-2</v>
      </c>
      <c r="E245" s="4">
        <f>U!B257</f>
        <v>3018</v>
      </c>
      <c r="F245">
        <f>'u rate'!B267</f>
        <v>3.8</v>
      </c>
      <c r="H245">
        <f t="shared" si="12"/>
        <v>6.0461960502073158</v>
      </c>
      <c r="J245">
        <f t="shared" si="13"/>
        <v>1.1400449959620029</v>
      </c>
    </row>
    <row r="246" spans="1:10" x14ac:dyDescent="0.25">
      <c r="A246">
        <f t="shared" si="14"/>
        <v>1968</v>
      </c>
      <c r="B246">
        <f t="shared" si="15"/>
        <v>1</v>
      </c>
      <c r="D246">
        <f>'PNZ vacs'!B469</f>
        <v>2.35981508006055E-2</v>
      </c>
      <c r="E246" s="4">
        <f>U!B258</f>
        <v>2878</v>
      </c>
      <c r="F246">
        <f>'u rate'!B268</f>
        <v>3.7</v>
      </c>
      <c r="H246">
        <f t="shared" si="12"/>
        <v>6.3778785947582426</v>
      </c>
      <c r="J246">
        <f t="shared" si="13"/>
        <v>1.2025856449954166</v>
      </c>
    </row>
    <row r="247" spans="1:10" x14ac:dyDescent="0.25">
      <c r="A247">
        <f t="shared" si="14"/>
        <v>1968</v>
      </c>
      <c r="B247">
        <f t="shared" si="15"/>
        <v>2</v>
      </c>
      <c r="D247">
        <f>'PNZ vacs'!B470</f>
        <v>2.3052198668949499E-2</v>
      </c>
      <c r="E247" s="4">
        <f>U!B259</f>
        <v>3001</v>
      </c>
      <c r="F247">
        <f>'u rate'!B269</f>
        <v>3.8</v>
      </c>
      <c r="H247">
        <f t="shared" si="12"/>
        <v>6.0663680707761847</v>
      </c>
      <c r="J247">
        <f t="shared" si="13"/>
        <v>1.1438485463128376</v>
      </c>
    </row>
    <row r="248" spans="1:10" x14ac:dyDescent="0.25">
      <c r="A248">
        <f t="shared" si="14"/>
        <v>1968</v>
      </c>
      <c r="B248">
        <f t="shared" si="15"/>
        <v>3</v>
      </c>
      <c r="D248">
        <f>'PNZ vacs'!B471</f>
        <v>2.33936994327512E-2</v>
      </c>
      <c r="E248" s="4">
        <f>U!B260</f>
        <v>2877</v>
      </c>
      <c r="F248">
        <f>'u rate'!B270</f>
        <v>3.7</v>
      </c>
      <c r="H248">
        <f t="shared" si="12"/>
        <v>6.3226214683111346</v>
      </c>
      <c r="J248">
        <f t="shared" si="13"/>
        <v>1.1921665963945853</v>
      </c>
    </row>
    <row r="249" spans="1:10" x14ac:dyDescent="0.25">
      <c r="A249">
        <f t="shared" si="14"/>
        <v>1968</v>
      </c>
      <c r="B249">
        <f t="shared" si="15"/>
        <v>4</v>
      </c>
      <c r="D249">
        <f>'PNZ vacs'!B472</f>
        <v>2.40877095270766E-2</v>
      </c>
      <c r="E249" s="4">
        <f>U!B261</f>
        <v>2709</v>
      </c>
      <c r="F249">
        <f>'u rate'!B271</f>
        <v>3.5</v>
      </c>
      <c r="H249">
        <f t="shared" si="12"/>
        <v>6.8822027220218862</v>
      </c>
      <c r="J249">
        <f t="shared" si="13"/>
        <v>1.2976788561409778</v>
      </c>
    </row>
    <row r="250" spans="1:10" x14ac:dyDescent="0.25">
      <c r="A250">
        <f t="shared" si="14"/>
        <v>1968</v>
      </c>
      <c r="B250">
        <f t="shared" si="15"/>
        <v>5</v>
      </c>
      <c r="D250">
        <f>'PNZ vacs'!B473</f>
        <v>2.3911436385458999E-2</v>
      </c>
      <c r="E250" s="4">
        <f>U!B262</f>
        <v>2740</v>
      </c>
      <c r="F250">
        <f>'u rate'!B272</f>
        <v>3.5</v>
      </c>
      <c r="H250">
        <f t="shared" si="12"/>
        <v>6.8318389672739999</v>
      </c>
      <c r="J250">
        <f t="shared" si="13"/>
        <v>1.2881824808826503</v>
      </c>
    </row>
    <row r="251" spans="1:10" x14ac:dyDescent="0.25">
      <c r="A251">
        <f t="shared" si="14"/>
        <v>1968</v>
      </c>
      <c r="B251">
        <f t="shared" si="15"/>
        <v>6</v>
      </c>
      <c r="D251">
        <f>'PNZ vacs'!B474</f>
        <v>2.3828931050104699E-2</v>
      </c>
      <c r="E251" s="4">
        <f>U!B263</f>
        <v>2938</v>
      </c>
      <c r="F251">
        <f>'u rate'!B273</f>
        <v>3.7</v>
      </c>
      <c r="H251">
        <f t="shared" si="12"/>
        <v>6.440251635163432</v>
      </c>
      <c r="J251">
        <f t="shared" si="13"/>
        <v>1.2143464400484376</v>
      </c>
    </row>
    <row r="252" spans="1:10" x14ac:dyDescent="0.25">
      <c r="A252">
        <f t="shared" si="14"/>
        <v>1968</v>
      </c>
      <c r="B252">
        <f t="shared" si="15"/>
        <v>7</v>
      </c>
      <c r="D252">
        <f>'PNZ vacs'!B475</f>
        <v>2.45661986394731E-2</v>
      </c>
      <c r="E252" s="4">
        <f>U!B264</f>
        <v>2883</v>
      </c>
      <c r="F252">
        <f>'u rate'!B274</f>
        <v>3.7</v>
      </c>
      <c r="H252">
        <f t="shared" si="12"/>
        <v>6.6395131458035399</v>
      </c>
      <c r="J252">
        <f t="shared" si="13"/>
        <v>1.2519183424820834</v>
      </c>
    </row>
    <row r="253" spans="1:10" x14ac:dyDescent="0.25">
      <c r="A253">
        <f t="shared" si="14"/>
        <v>1968</v>
      </c>
      <c r="B253">
        <f t="shared" si="15"/>
        <v>8</v>
      </c>
      <c r="D253">
        <f>'PNZ vacs'!B476</f>
        <v>2.4962461426661801E-2</v>
      </c>
      <c r="E253" s="4">
        <f>U!B265</f>
        <v>2768</v>
      </c>
      <c r="F253">
        <f>'u rate'!B275</f>
        <v>3.5</v>
      </c>
      <c r="H253">
        <f t="shared" si="12"/>
        <v>7.1321318361890862</v>
      </c>
      <c r="J253">
        <f t="shared" si="13"/>
        <v>1.3448044262656453</v>
      </c>
    </row>
    <row r="254" spans="1:10" x14ac:dyDescent="0.25">
      <c r="A254">
        <f t="shared" si="14"/>
        <v>1968</v>
      </c>
      <c r="B254">
        <f t="shared" si="15"/>
        <v>9</v>
      </c>
      <c r="D254">
        <f>'PNZ vacs'!B477</f>
        <v>2.5294077816253199E-2</v>
      </c>
      <c r="E254" s="4">
        <f>U!B266</f>
        <v>2686</v>
      </c>
      <c r="F254">
        <f>'u rate'!B276</f>
        <v>3.4</v>
      </c>
      <c r="H254">
        <f t="shared" si="12"/>
        <v>7.4394346518391767</v>
      </c>
      <c r="J254">
        <f t="shared" si="13"/>
        <v>1.402748137372219</v>
      </c>
    </row>
    <row r="255" spans="1:10" x14ac:dyDescent="0.25">
      <c r="A255">
        <f t="shared" si="14"/>
        <v>1968</v>
      </c>
      <c r="B255">
        <f t="shared" si="15"/>
        <v>10</v>
      </c>
      <c r="D255">
        <f>'PNZ vacs'!B478</f>
        <v>2.6661459483024501E-2</v>
      </c>
      <c r="E255" s="4">
        <f>U!B267</f>
        <v>2689</v>
      </c>
      <c r="F255">
        <f>'u rate'!B277</f>
        <v>3.4</v>
      </c>
      <c r="H255">
        <f t="shared" si="12"/>
        <v>7.8416057303013238</v>
      </c>
      <c r="J255">
        <f t="shared" si="13"/>
        <v>1.478579804376416</v>
      </c>
    </row>
    <row r="256" spans="1:10" x14ac:dyDescent="0.25">
      <c r="A256">
        <f t="shared" si="14"/>
        <v>1968</v>
      </c>
      <c r="B256">
        <f t="shared" si="15"/>
        <v>11</v>
      </c>
      <c r="D256">
        <f>'PNZ vacs'!B479</f>
        <v>2.6561826966429398E-2</v>
      </c>
      <c r="E256" s="4">
        <f>U!B268</f>
        <v>2715</v>
      </c>
      <c r="F256">
        <f>'u rate'!B278</f>
        <v>3.4</v>
      </c>
      <c r="H256">
        <f t="shared" si="12"/>
        <v>7.8123020489498227</v>
      </c>
      <c r="J256">
        <f t="shared" si="13"/>
        <v>1.4730544269307246</v>
      </c>
    </row>
    <row r="257" spans="1:10" x14ac:dyDescent="0.25">
      <c r="A257">
        <f t="shared" si="14"/>
        <v>1968</v>
      </c>
      <c r="B257">
        <f t="shared" si="15"/>
        <v>12</v>
      </c>
      <c r="D257">
        <f>'PNZ vacs'!B480</f>
        <v>2.6133067103513E-2</v>
      </c>
      <c r="E257" s="4">
        <f>U!B269</f>
        <v>2685</v>
      </c>
      <c r="F257">
        <f>'u rate'!B279</f>
        <v>3.4</v>
      </c>
      <c r="H257">
        <f t="shared" si="12"/>
        <v>7.6861962069155885</v>
      </c>
      <c r="J257">
        <f t="shared" si="13"/>
        <v>1.4492764460351542</v>
      </c>
    </row>
    <row r="258" spans="1:10" x14ac:dyDescent="0.25">
      <c r="A258">
        <f t="shared" si="14"/>
        <v>1969</v>
      </c>
      <c r="B258">
        <f t="shared" si="15"/>
        <v>1</v>
      </c>
      <c r="D258">
        <f>'PNZ vacs'!B481</f>
        <v>2.7144139859648399E-2</v>
      </c>
      <c r="E258" s="4">
        <f>U!B270</f>
        <v>2718</v>
      </c>
      <c r="F258">
        <f>'u rate'!B280</f>
        <v>3.4</v>
      </c>
      <c r="H258">
        <f t="shared" si="12"/>
        <v>7.983570546955411</v>
      </c>
      <c r="J258">
        <f t="shared" si="13"/>
        <v>1.5053480860340387</v>
      </c>
    </row>
    <row r="259" spans="1:10" x14ac:dyDescent="0.25">
      <c r="A259">
        <f t="shared" si="14"/>
        <v>1969</v>
      </c>
      <c r="B259">
        <f t="shared" si="15"/>
        <v>2</v>
      </c>
      <c r="D259">
        <f>'PNZ vacs'!B482</f>
        <v>2.6975886152773899E-2</v>
      </c>
      <c r="E259" s="4">
        <f>U!B271</f>
        <v>2692</v>
      </c>
      <c r="F259">
        <f>'u rate'!B281</f>
        <v>3.4</v>
      </c>
      <c r="H259">
        <f t="shared" si="12"/>
        <v>7.9340841625805592</v>
      </c>
      <c r="J259">
        <f t="shared" si="13"/>
        <v>1.4960171439993577</v>
      </c>
    </row>
    <row r="260" spans="1:10" x14ac:dyDescent="0.25">
      <c r="A260">
        <f t="shared" si="14"/>
        <v>1969</v>
      </c>
      <c r="B260">
        <f t="shared" si="15"/>
        <v>3</v>
      </c>
      <c r="D260">
        <f>'PNZ vacs'!B483</f>
        <v>2.72968852632559E-2</v>
      </c>
      <c r="E260" s="4">
        <f>U!B272</f>
        <v>2712</v>
      </c>
      <c r="F260">
        <f>'u rate'!B282</f>
        <v>3.4</v>
      </c>
      <c r="H260">
        <f t="shared" si="12"/>
        <v>8.0284956656634989</v>
      </c>
      <c r="J260">
        <f t="shared" si="13"/>
        <v>1.5138189752263265</v>
      </c>
    </row>
    <row r="261" spans="1:10" x14ac:dyDescent="0.25">
      <c r="A261">
        <f t="shared" si="14"/>
        <v>1969</v>
      </c>
      <c r="B261">
        <f t="shared" si="15"/>
        <v>4</v>
      </c>
      <c r="D261">
        <f>'PNZ vacs'!B484</f>
        <v>2.7228201878355701E-2</v>
      </c>
      <c r="E261" s="4">
        <f>U!B273</f>
        <v>2758</v>
      </c>
      <c r="F261">
        <f>'u rate'!B283</f>
        <v>3.4</v>
      </c>
      <c r="H261">
        <f t="shared" si="12"/>
        <v>8.0082946701046183</v>
      </c>
      <c r="J261">
        <f t="shared" si="13"/>
        <v>1.5100099614746862</v>
      </c>
    </row>
    <row r="262" spans="1:10" x14ac:dyDescent="0.25">
      <c r="A262">
        <f t="shared" si="14"/>
        <v>1969</v>
      </c>
      <c r="B262">
        <f t="shared" si="15"/>
        <v>5</v>
      </c>
      <c r="D262">
        <f>'PNZ vacs'!B485</f>
        <v>2.72812140405151E-2</v>
      </c>
      <c r="E262" s="4">
        <f>U!B274</f>
        <v>2713</v>
      </c>
      <c r="F262">
        <f>'u rate'!B284</f>
        <v>3.4</v>
      </c>
      <c r="H262">
        <f t="shared" si="12"/>
        <v>8.0238864825044409</v>
      </c>
      <c r="J262">
        <f t="shared" si="13"/>
        <v>1.5129498872655125</v>
      </c>
    </row>
    <row r="263" spans="1:10" x14ac:dyDescent="0.25">
      <c r="A263">
        <f t="shared" si="14"/>
        <v>1969</v>
      </c>
      <c r="B263">
        <f t="shared" si="15"/>
        <v>6</v>
      </c>
      <c r="D263">
        <f>'PNZ vacs'!B486</f>
        <v>2.6410969479545E-2</v>
      </c>
      <c r="E263" s="4">
        <f>U!B275</f>
        <v>2816</v>
      </c>
      <c r="F263">
        <f>'u rate'!B285</f>
        <v>3.5</v>
      </c>
      <c r="H263">
        <f t="shared" ref="H263:H326" si="16">1000*D263/F263</f>
        <v>7.54599127987</v>
      </c>
      <c r="J263">
        <f t="shared" ref="J263:J326" si="17">$I$4*H263</f>
        <v>1.4228400016724112</v>
      </c>
    </row>
    <row r="264" spans="1:10" x14ac:dyDescent="0.25">
      <c r="A264">
        <f t="shared" ref="A264:A327" si="18">IF(B264=1,A263+1,A263)</f>
        <v>1969</v>
      </c>
      <c r="B264">
        <f t="shared" ref="B264:B327" si="19">IF(B263=12,1,B263+1)</f>
        <v>7</v>
      </c>
      <c r="D264">
        <f>'PNZ vacs'!B487</f>
        <v>2.6030110633623801E-2</v>
      </c>
      <c r="E264" s="4">
        <f>U!B276</f>
        <v>2868</v>
      </c>
      <c r="F264">
        <f>'u rate'!B286</f>
        <v>3.5</v>
      </c>
      <c r="H264">
        <f t="shared" si="16"/>
        <v>7.4371744667496582</v>
      </c>
      <c r="J264">
        <f t="shared" si="17"/>
        <v>1.4023219664905842</v>
      </c>
    </row>
    <row r="265" spans="1:10" x14ac:dyDescent="0.25">
      <c r="A265">
        <f t="shared" si="18"/>
        <v>1969</v>
      </c>
      <c r="B265">
        <f t="shared" si="19"/>
        <v>8</v>
      </c>
      <c r="D265">
        <f>'PNZ vacs'!B488</f>
        <v>2.5603678041654799E-2</v>
      </c>
      <c r="E265" s="4">
        <f>U!B277</f>
        <v>2856</v>
      </c>
      <c r="F265">
        <f>'u rate'!B287</f>
        <v>3.5</v>
      </c>
      <c r="H265">
        <f t="shared" si="16"/>
        <v>7.3153365833299429</v>
      </c>
      <c r="J265">
        <f t="shared" si="17"/>
        <v>1.3793487337078851</v>
      </c>
    </row>
    <row r="266" spans="1:10" x14ac:dyDescent="0.25">
      <c r="A266">
        <f t="shared" si="18"/>
        <v>1969</v>
      </c>
      <c r="B266">
        <f t="shared" si="19"/>
        <v>9</v>
      </c>
      <c r="D266">
        <f>'PNZ vacs'!B489</f>
        <v>2.6890235883826701E-2</v>
      </c>
      <c r="E266" s="4">
        <f>U!B278</f>
        <v>3040</v>
      </c>
      <c r="F266">
        <f>'u rate'!B288</f>
        <v>3.7</v>
      </c>
      <c r="H266">
        <f t="shared" si="16"/>
        <v>7.2676313199531624</v>
      </c>
      <c r="J266">
        <f t="shared" si="17"/>
        <v>1.3703536322685457</v>
      </c>
    </row>
    <row r="267" spans="1:10" x14ac:dyDescent="0.25">
      <c r="A267">
        <f t="shared" si="18"/>
        <v>1969</v>
      </c>
      <c r="B267">
        <f t="shared" si="19"/>
        <v>10</v>
      </c>
      <c r="D267">
        <f>'PNZ vacs'!B490</f>
        <v>2.6487636317505801E-2</v>
      </c>
      <c r="E267" s="4">
        <f>U!B279</f>
        <v>3049</v>
      </c>
      <c r="F267">
        <f>'u rate'!B289</f>
        <v>3.7</v>
      </c>
      <c r="H267">
        <f t="shared" si="16"/>
        <v>7.1588206263529184</v>
      </c>
      <c r="J267">
        <f t="shared" si="17"/>
        <v>1.3498367509573848</v>
      </c>
    </row>
    <row r="268" spans="1:10" x14ac:dyDescent="0.25">
      <c r="A268">
        <f t="shared" si="18"/>
        <v>1969</v>
      </c>
      <c r="B268">
        <f t="shared" si="19"/>
        <v>11</v>
      </c>
      <c r="D268">
        <f>'PNZ vacs'!B491</f>
        <v>2.58478291851531E-2</v>
      </c>
      <c r="E268" s="4">
        <f>U!B280</f>
        <v>2856</v>
      </c>
      <c r="F268">
        <f>'u rate'!B290</f>
        <v>3.5</v>
      </c>
      <c r="H268">
        <f t="shared" si="16"/>
        <v>7.3850940529008851</v>
      </c>
      <c r="J268">
        <f t="shared" si="17"/>
        <v>1.3925019052979128</v>
      </c>
    </row>
    <row r="269" spans="1:10" x14ac:dyDescent="0.25">
      <c r="A269">
        <f t="shared" si="18"/>
        <v>1969</v>
      </c>
      <c r="B269">
        <f t="shared" si="19"/>
        <v>12</v>
      </c>
      <c r="D269">
        <f>'PNZ vacs'!B492</f>
        <v>2.51064401439406E-2</v>
      </c>
      <c r="E269" s="4">
        <f>U!B281</f>
        <v>2884</v>
      </c>
      <c r="F269">
        <f>'u rate'!B291</f>
        <v>3.5</v>
      </c>
      <c r="H269">
        <f t="shared" si="16"/>
        <v>7.1732686125544571</v>
      </c>
      <c r="J269">
        <f t="shared" si="17"/>
        <v>1.3525610017481324</v>
      </c>
    </row>
    <row r="270" spans="1:10" x14ac:dyDescent="0.25">
      <c r="A270">
        <f t="shared" si="18"/>
        <v>1970</v>
      </c>
      <c r="B270">
        <f t="shared" si="19"/>
        <v>1</v>
      </c>
      <c r="D270">
        <f>'PNZ vacs'!B493</f>
        <v>2.3663930746870499E-2</v>
      </c>
      <c r="E270" s="4">
        <f>U!B282</f>
        <v>3201</v>
      </c>
      <c r="F270">
        <f>'u rate'!B292</f>
        <v>3.9</v>
      </c>
      <c r="H270">
        <f t="shared" si="16"/>
        <v>6.067674550479615</v>
      </c>
      <c r="J270">
        <f t="shared" si="17"/>
        <v>1.1440948905656296</v>
      </c>
    </row>
    <row r="271" spans="1:10" x14ac:dyDescent="0.25">
      <c r="A271">
        <f t="shared" si="18"/>
        <v>1970</v>
      </c>
      <c r="B271">
        <f t="shared" si="19"/>
        <v>2</v>
      </c>
      <c r="D271">
        <f>'PNZ vacs'!B494</f>
        <v>2.3614961553227499E-2</v>
      </c>
      <c r="E271" s="4">
        <f>U!B283</f>
        <v>3453</v>
      </c>
      <c r="F271">
        <f>'u rate'!B293</f>
        <v>4.2</v>
      </c>
      <c r="H271">
        <f t="shared" si="16"/>
        <v>5.6226098936255946</v>
      </c>
      <c r="J271">
        <f t="shared" si="17"/>
        <v>1.0601753929653865</v>
      </c>
    </row>
    <row r="272" spans="1:10" x14ac:dyDescent="0.25">
      <c r="A272">
        <f t="shared" si="18"/>
        <v>1970</v>
      </c>
      <c r="B272">
        <f t="shared" si="19"/>
        <v>3</v>
      </c>
      <c r="D272">
        <f>'PNZ vacs'!B495</f>
        <v>2.2190808780932599E-2</v>
      </c>
      <c r="E272" s="4">
        <f>U!B284</f>
        <v>3635</v>
      </c>
      <c r="F272">
        <f>'u rate'!B294</f>
        <v>4.4000000000000004</v>
      </c>
      <c r="H272">
        <f t="shared" si="16"/>
        <v>5.0433656320301354</v>
      </c>
      <c r="J272">
        <f t="shared" si="17"/>
        <v>0.95095556013364013</v>
      </c>
    </row>
    <row r="273" spans="1:10" x14ac:dyDescent="0.25">
      <c r="A273">
        <f t="shared" si="18"/>
        <v>1970</v>
      </c>
      <c r="B273">
        <f t="shared" si="19"/>
        <v>4</v>
      </c>
      <c r="D273">
        <f>'PNZ vacs'!B496</f>
        <v>2.1468802941415399E-2</v>
      </c>
      <c r="E273" s="4">
        <f>U!B285</f>
        <v>3797</v>
      </c>
      <c r="F273">
        <f>'u rate'!B295</f>
        <v>4.5999999999999996</v>
      </c>
      <c r="H273">
        <f t="shared" si="16"/>
        <v>4.6671310742207393</v>
      </c>
      <c r="J273">
        <f t="shared" si="17"/>
        <v>0.88001437308366481</v>
      </c>
    </row>
    <row r="274" spans="1:10" x14ac:dyDescent="0.25">
      <c r="A274">
        <f t="shared" si="18"/>
        <v>1970</v>
      </c>
      <c r="B274">
        <f t="shared" si="19"/>
        <v>5</v>
      </c>
      <c r="D274">
        <f>'PNZ vacs'!B497</f>
        <v>2.0207246307538E-2</v>
      </c>
      <c r="E274" s="4">
        <f>U!B286</f>
        <v>3919</v>
      </c>
      <c r="F274">
        <f>'u rate'!B296</f>
        <v>4.8</v>
      </c>
      <c r="H274">
        <f t="shared" si="16"/>
        <v>4.2098429807370836</v>
      </c>
      <c r="J274">
        <f t="shared" si="17"/>
        <v>0.79379007629276421</v>
      </c>
    </row>
    <row r="275" spans="1:10" x14ac:dyDescent="0.25">
      <c r="A275">
        <f t="shared" si="18"/>
        <v>1970</v>
      </c>
      <c r="B275">
        <f t="shared" si="19"/>
        <v>6</v>
      </c>
      <c r="D275">
        <f>'PNZ vacs'!B498</f>
        <v>1.9875739006924999E-2</v>
      </c>
      <c r="E275" s="4">
        <f>U!B287</f>
        <v>4071</v>
      </c>
      <c r="F275">
        <f>'u rate'!B297</f>
        <v>4.9000000000000004</v>
      </c>
      <c r="H275">
        <f t="shared" si="16"/>
        <v>4.056273266719387</v>
      </c>
      <c r="J275">
        <f t="shared" si="17"/>
        <v>0.76483362457612036</v>
      </c>
    </row>
    <row r="276" spans="1:10" x14ac:dyDescent="0.25">
      <c r="A276">
        <f t="shared" si="18"/>
        <v>1970</v>
      </c>
      <c r="B276">
        <f t="shared" si="19"/>
        <v>7</v>
      </c>
      <c r="D276">
        <f>'PNZ vacs'!B499</f>
        <v>1.9116570057928099E-2</v>
      </c>
      <c r="E276" s="4">
        <f>U!B288</f>
        <v>4175</v>
      </c>
      <c r="F276">
        <f>'u rate'!B298</f>
        <v>5</v>
      </c>
      <c r="H276">
        <f t="shared" si="16"/>
        <v>3.8233140115856203</v>
      </c>
      <c r="J276">
        <f t="shared" si="17"/>
        <v>0.72090781885085287</v>
      </c>
    </row>
    <row r="277" spans="1:10" x14ac:dyDescent="0.25">
      <c r="A277">
        <f t="shared" si="18"/>
        <v>1970</v>
      </c>
      <c r="B277">
        <f t="shared" si="19"/>
        <v>8</v>
      </c>
      <c r="D277">
        <f>'PNZ vacs'!B500</f>
        <v>1.8791734235459E-2</v>
      </c>
      <c r="E277" s="4">
        <f>U!B289</f>
        <v>4256</v>
      </c>
      <c r="F277">
        <f>'u rate'!B299</f>
        <v>5.0999999999999996</v>
      </c>
      <c r="H277">
        <f t="shared" si="16"/>
        <v>3.6846537716586276</v>
      </c>
      <c r="J277">
        <f t="shared" si="17"/>
        <v>0.69476263411734784</v>
      </c>
    </row>
    <row r="278" spans="1:10" x14ac:dyDescent="0.25">
      <c r="A278">
        <f t="shared" si="18"/>
        <v>1970</v>
      </c>
      <c r="B278">
        <f t="shared" si="19"/>
        <v>9</v>
      </c>
      <c r="D278">
        <f>'PNZ vacs'!B501</f>
        <v>1.84455854147767E-2</v>
      </c>
      <c r="E278" s="4">
        <f>U!B290</f>
        <v>4456</v>
      </c>
      <c r="F278">
        <f>'u rate'!B300</f>
        <v>5.4</v>
      </c>
      <c r="H278">
        <f t="shared" si="16"/>
        <v>3.4158491508845743</v>
      </c>
      <c r="J278">
        <f t="shared" si="17"/>
        <v>0.64407797879684836</v>
      </c>
    </row>
    <row r="279" spans="1:10" x14ac:dyDescent="0.25">
      <c r="A279">
        <f t="shared" si="18"/>
        <v>1970</v>
      </c>
      <c r="B279">
        <f t="shared" si="19"/>
        <v>10</v>
      </c>
      <c r="D279">
        <f>'PNZ vacs'!B502</f>
        <v>1.7389927106069299E-2</v>
      </c>
      <c r="E279" s="4">
        <f>U!B291</f>
        <v>4591</v>
      </c>
      <c r="F279">
        <f>'u rate'!B301</f>
        <v>5.5</v>
      </c>
      <c r="H279">
        <f t="shared" si="16"/>
        <v>3.1618049283762359</v>
      </c>
      <c r="J279">
        <f t="shared" si="17"/>
        <v>0.59617648135636125</v>
      </c>
    </row>
    <row r="280" spans="1:10" x14ac:dyDescent="0.25">
      <c r="A280">
        <f t="shared" si="18"/>
        <v>1970</v>
      </c>
      <c r="B280">
        <f t="shared" si="19"/>
        <v>11</v>
      </c>
      <c r="D280">
        <f>'PNZ vacs'!B503</f>
        <v>1.7333312223931498E-2</v>
      </c>
      <c r="E280" s="4">
        <f>U!B292</f>
        <v>4898</v>
      </c>
      <c r="F280">
        <f>'u rate'!B302</f>
        <v>5.9</v>
      </c>
      <c r="H280">
        <f t="shared" si="16"/>
        <v>2.9378495294799145</v>
      </c>
      <c r="J280">
        <f t="shared" si="17"/>
        <v>0.55394840444481774</v>
      </c>
    </row>
    <row r="281" spans="1:10" x14ac:dyDescent="0.25">
      <c r="A281">
        <f t="shared" si="18"/>
        <v>1970</v>
      </c>
      <c r="B281">
        <f t="shared" si="19"/>
        <v>12</v>
      </c>
      <c r="D281">
        <f>'PNZ vacs'!B504</f>
        <v>1.73080383612409E-2</v>
      </c>
      <c r="E281" s="4">
        <f>U!B293</f>
        <v>5076</v>
      </c>
      <c r="F281">
        <f>'u rate'!B303</f>
        <v>6.1</v>
      </c>
      <c r="H281">
        <f t="shared" si="16"/>
        <v>2.8373833379083444</v>
      </c>
      <c r="J281">
        <f t="shared" si="17"/>
        <v>0.53500492692383972</v>
      </c>
    </row>
    <row r="282" spans="1:10" x14ac:dyDescent="0.25">
      <c r="A282">
        <f t="shared" si="18"/>
        <v>1971</v>
      </c>
      <c r="B282">
        <f t="shared" si="19"/>
        <v>1</v>
      </c>
      <c r="D282">
        <f>'PNZ vacs'!B505</f>
        <v>1.6619151911867899E-2</v>
      </c>
      <c r="E282" s="4">
        <f>U!B294</f>
        <v>4986</v>
      </c>
      <c r="F282">
        <f>'u rate'!B304</f>
        <v>5.9</v>
      </c>
      <c r="H282">
        <f t="shared" si="16"/>
        <v>2.8168054087911694</v>
      </c>
      <c r="J282">
        <f t="shared" si="17"/>
        <v>0.53112484018459283</v>
      </c>
    </row>
    <row r="283" spans="1:10" x14ac:dyDescent="0.25">
      <c r="A283">
        <f t="shared" si="18"/>
        <v>1971</v>
      </c>
      <c r="B283">
        <f t="shared" si="19"/>
        <v>2</v>
      </c>
      <c r="D283">
        <f>'PNZ vacs'!B506</f>
        <v>1.69950806639424E-2</v>
      </c>
      <c r="E283" s="4">
        <f>U!B295</f>
        <v>4903</v>
      </c>
      <c r="F283">
        <f>'u rate'!B305</f>
        <v>5.9</v>
      </c>
      <c r="H283">
        <f t="shared" si="16"/>
        <v>2.880522146430915</v>
      </c>
      <c r="J283">
        <f t="shared" si="17"/>
        <v>0.54313899706968505</v>
      </c>
    </row>
    <row r="284" spans="1:10" x14ac:dyDescent="0.25">
      <c r="A284">
        <f t="shared" si="18"/>
        <v>1971</v>
      </c>
      <c r="B284">
        <f t="shared" si="19"/>
        <v>3</v>
      </c>
      <c r="D284">
        <f>'PNZ vacs'!B507</f>
        <v>1.7000774498923999E-2</v>
      </c>
      <c r="E284" s="4">
        <f>U!B296</f>
        <v>4987</v>
      </c>
      <c r="F284">
        <f>'u rate'!B306</f>
        <v>6</v>
      </c>
      <c r="H284">
        <f t="shared" si="16"/>
        <v>2.833462416487333</v>
      </c>
      <c r="J284">
        <f t="shared" si="17"/>
        <v>0.53426561466726286</v>
      </c>
    </row>
    <row r="285" spans="1:10" x14ac:dyDescent="0.25">
      <c r="A285">
        <f t="shared" si="18"/>
        <v>1971</v>
      </c>
      <c r="B285">
        <f t="shared" si="19"/>
        <v>4</v>
      </c>
      <c r="D285">
        <f>'PNZ vacs'!B508</f>
        <v>1.6925639443780199E-2</v>
      </c>
      <c r="E285" s="4">
        <f>U!B297</f>
        <v>4959</v>
      </c>
      <c r="F285">
        <f>'u rate'!B307</f>
        <v>5.9</v>
      </c>
      <c r="H285">
        <f t="shared" si="16"/>
        <v>2.8687524480983386</v>
      </c>
      <c r="J285">
        <f t="shared" si="17"/>
        <v>0.54091975284131177</v>
      </c>
    </row>
    <row r="286" spans="1:10" x14ac:dyDescent="0.25">
      <c r="A286">
        <f t="shared" si="18"/>
        <v>1971</v>
      </c>
      <c r="B286">
        <f t="shared" si="19"/>
        <v>5</v>
      </c>
      <c r="D286">
        <f>'PNZ vacs'!B509</f>
        <v>1.72123797430918E-2</v>
      </c>
      <c r="E286" s="4">
        <f>U!B298</f>
        <v>4996</v>
      </c>
      <c r="F286">
        <f>'u rate'!B308</f>
        <v>5.9</v>
      </c>
      <c r="H286">
        <f t="shared" si="16"/>
        <v>2.9173524988291182</v>
      </c>
      <c r="J286">
        <f t="shared" si="17"/>
        <v>0.55008357157610532</v>
      </c>
    </row>
    <row r="287" spans="1:10" x14ac:dyDescent="0.25">
      <c r="A287">
        <f t="shared" si="18"/>
        <v>1971</v>
      </c>
      <c r="B287">
        <f t="shared" si="19"/>
        <v>6</v>
      </c>
      <c r="D287">
        <f>'PNZ vacs'!B510</f>
        <v>1.79534472028282E-2</v>
      </c>
      <c r="E287" s="4">
        <f>U!B299</f>
        <v>4949</v>
      </c>
      <c r="F287">
        <f>'u rate'!B309</f>
        <v>5.9</v>
      </c>
      <c r="H287">
        <f t="shared" si="16"/>
        <v>3.042957153021729</v>
      </c>
      <c r="J287">
        <f t="shared" si="17"/>
        <v>0.57376705062520328</v>
      </c>
    </row>
    <row r="288" spans="1:10" x14ac:dyDescent="0.25">
      <c r="A288">
        <f t="shared" si="18"/>
        <v>1971</v>
      </c>
      <c r="B288">
        <f t="shared" si="19"/>
        <v>7</v>
      </c>
      <c r="D288">
        <f>'PNZ vacs'!B511</f>
        <v>1.7494515184046499E-2</v>
      </c>
      <c r="E288" s="4">
        <f>U!B300</f>
        <v>5035</v>
      </c>
      <c r="F288">
        <f>'u rate'!B310</f>
        <v>6</v>
      </c>
      <c r="H288">
        <f t="shared" si="16"/>
        <v>2.9157525306744163</v>
      </c>
      <c r="J288">
        <f t="shared" si="17"/>
        <v>0.54978188838996322</v>
      </c>
    </row>
    <row r="289" spans="1:10" x14ac:dyDescent="0.25">
      <c r="A289">
        <f t="shared" si="18"/>
        <v>1971</v>
      </c>
      <c r="B289">
        <f t="shared" si="19"/>
        <v>8</v>
      </c>
      <c r="D289">
        <f>'PNZ vacs'!B512</f>
        <v>1.7748411554568001E-2</v>
      </c>
      <c r="E289" s="4">
        <f>U!B301</f>
        <v>5134</v>
      </c>
      <c r="F289">
        <f>'u rate'!B311</f>
        <v>6.1</v>
      </c>
      <c r="H289">
        <f t="shared" si="16"/>
        <v>2.9095756646832789</v>
      </c>
      <c r="J289">
        <f t="shared" si="17"/>
        <v>0.54861720482604159</v>
      </c>
    </row>
    <row r="290" spans="1:10" x14ac:dyDescent="0.25">
      <c r="A290">
        <f t="shared" si="18"/>
        <v>1971</v>
      </c>
      <c r="B290">
        <f t="shared" si="19"/>
        <v>9</v>
      </c>
      <c r="D290">
        <f>'PNZ vacs'!B513</f>
        <v>1.7413784926679499E-2</v>
      </c>
      <c r="E290" s="4">
        <f>U!B302</f>
        <v>5042</v>
      </c>
      <c r="F290">
        <f>'u rate'!B312</f>
        <v>6</v>
      </c>
      <c r="H290">
        <f t="shared" si="16"/>
        <v>2.9022974877799164</v>
      </c>
      <c r="J290">
        <f t="shared" si="17"/>
        <v>0.54724486276344508</v>
      </c>
    </row>
    <row r="291" spans="1:10" x14ac:dyDescent="0.25">
      <c r="A291">
        <f t="shared" si="18"/>
        <v>1971</v>
      </c>
      <c r="B291">
        <f t="shared" si="19"/>
        <v>10</v>
      </c>
      <c r="D291">
        <f>'PNZ vacs'!B514</f>
        <v>1.7706796724007198E-2</v>
      </c>
      <c r="E291" s="4">
        <f>U!B303</f>
        <v>4954</v>
      </c>
      <c r="F291">
        <f>'u rate'!B313</f>
        <v>5.8</v>
      </c>
      <c r="H291">
        <f t="shared" si="16"/>
        <v>3.0528959868977927</v>
      </c>
      <c r="J291">
        <f t="shared" si="17"/>
        <v>0.57564107484340832</v>
      </c>
    </row>
    <row r="292" spans="1:10" x14ac:dyDescent="0.25">
      <c r="A292">
        <f t="shared" si="18"/>
        <v>1971</v>
      </c>
      <c r="B292">
        <f t="shared" si="19"/>
        <v>11</v>
      </c>
      <c r="D292">
        <f>'PNZ vacs'!B515</f>
        <v>1.79051123651079E-2</v>
      </c>
      <c r="E292" s="4">
        <f>U!B304</f>
        <v>5161</v>
      </c>
      <c r="F292">
        <f>'u rate'!B314</f>
        <v>6</v>
      </c>
      <c r="H292">
        <f t="shared" si="16"/>
        <v>2.9841853941846499</v>
      </c>
      <c r="J292">
        <f t="shared" si="17"/>
        <v>0.56268529789841237</v>
      </c>
    </row>
    <row r="293" spans="1:10" x14ac:dyDescent="0.25">
      <c r="A293">
        <f t="shared" si="18"/>
        <v>1971</v>
      </c>
      <c r="B293">
        <f t="shared" si="19"/>
        <v>12</v>
      </c>
      <c r="D293">
        <f>'PNZ vacs'!B516</f>
        <v>1.78701908612834E-2</v>
      </c>
      <c r="E293" s="4">
        <f>U!B305</f>
        <v>5154</v>
      </c>
      <c r="F293">
        <f>'u rate'!B315</f>
        <v>6</v>
      </c>
      <c r="H293">
        <f t="shared" si="16"/>
        <v>2.9783651435472334</v>
      </c>
      <c r="J293">
        <f t="shared" si="17"/>
        <v>0.56158785620791274</v>
      </c>
    </row>
    <row r="294" spans="1:10" x14ac:dyDescent="0.25">
      <c r="A294">
        <f t="shared" si="18"/>
        <v>1972</v>
      </c>
      <c r="B294">
        <f t="shared" si="19"/>
        <v>1</v>
      </c>
      <c r="D294">
        <f>'PNZ vacs'!B517</f>
        <v>1.87502223279182E-2</v>
      </c>
      <c r="E294" s="4">
        <f>U!B306</f>
        <v>5019</v>
      </c>
      <c r="F294">
        <f>'u rate'!B316</f>
        <v>5.8</v>
      </c>
      <c r="H294">
        <f t="shared" si="16"/>
        <v>3.2327969530893448</v>
      </c>
      <c r="J294">
        <f t="shared" si="17"/>
        <v>0.60956243541000388</v>
      </c>
    </row>
    <row r="295" spans="1:10" x14ac:dyDescent="0.25">
      <c r="A295">
        <f t="shared" si="18"/>
        <v>1972</v>
      </c>
      <c r="B295">
        <f t="shared" si="19"/>
        <v>2</v>
      </c>
      <c r="D295">
        <f>'PNZ vacs'!B518</f>
        <v>1.9055168258022299E-2</v>
      </c>
      <c r="E295" s="4">
        <f>U!B307</f>
        <v>4928</v>
      </c>
      <c r="F295">
        <f>'u rate'!B317</f>
        <v>5.7</v>
      </c>
      <c r="H295">
        <f t="shared" si="16"/>
        <v>3.3430119750916312</v>
      </c>
      <c r="J295">
        <f t="shared" si="17"/>
        <v>0.63034411090814468</v>
      </c>
    </row>
    <row r="296" spans="1:10" x14ac:dyDescent="0.25">
      <c r="A296">
        <f t="shared" si="18"/>
        <v>1972</v>
      </c>
      <c r="B296">
        <f t="shared" si="19"/>
        <v>3</v>
      </c>
      <c r="D296">
        <f>'PNZ vacs'!B519</f>
        <v>1.95596187334416E-2</v>
      </c>
      <c r="E296" s="4">
        <f>U!B308</f>
        <v>5038</v>
      </c>
      <c r="F296">
        <f>'u rate'!B318</f>
        <v>5.8</v>
      </c>
      <c r="H296">
        <f t="shared" si="16"/>
        <v>3.3723480574899312</v>
      </c>
      <c r="J296">
        <f t="shared" si="17"/>
        <v>0.63587559775732883</v>
      </c>
    </row>
    <row r="297" spans="1:10" x14ac:dyDescent="0.25">
      <c r="A297">
        <f t="shared" si="18"/>
        <v>1972</v>
      </c>
      <c r="B297">
        <f t="shared" si="19"/>
        <v>4</v>
      </c>
      <c r="D297">
        <f>'PNZ vacs'!B520</f>
        <v>1.9558941258019599E-2</v>
      </c>
      <c r="E297" s="4">
        <f>U!B309</f>
        <v>4959</v>
      </c>
      <c r="F297">
        <f>'u rate'!B319</f>
        <v>5.7</v>
      </c>
      <c r="H297">
        <f t="shared" si="16"/>
        <v>3.431393203161333</v>
      </c>
      <c r="J297">
        <f t="shared" si="17"/>
        <v>0.64700889914212611</v>
      </c>
    </row>
    <row r="298" spans="1:10" x14ac:dyDescent="0.25">
      <c r="A298">
        <f t="shared" si="18"/>
        <v>1972</v>
      </c>
      <c r="B298">
        <f t="shared" si="19"/>
        <v>5</v>
      </c>
      <c r="D298">
        <f>'PNZ vacs'!B521</f>
        <v>2.0144522111728201E-2</v>
      </c>
      <c r="E298" s="4">
        <f>U!B310</f>
        <v>4922</v>
      </c>
      <c r="F298">
        <f>'u rate'!B320</f>
        <v>5.7</v>
      </c>
      <c r="H298">
        <f t="shared" si="16"/>
        <v>3.5341266862681051</v>
      </c>
      <c r="J298">
        <f t="shared" si="17"/>
        <v>0.6663798875058935</v>
      </c>
    </row>
    <row r="299" spans="1:10" x14ac:dyDescent="0.25">
      <c r="A299">
        <f t="shared" si="18"/>
        <v>1972</v>
      </c>
      <c r="B299">
        <f t="shared" si="19"/>
        <v>6</v>
      </c>
      <c r="D299">
        <f>'PNZ vacs'!B522</f>
        <v>2.0098910649805901E-2</v>
      </c>
      <c r="E299" s="4">
        <f>U!B311</f>
        <v>4923</v>
      </c>
      <c r="F299">
        <f>'u rate'!B321</f>
        <v>5.7</v>
      </c>
      <c r="H299">
        <f t="shared" si="16"/>
        <v>3.5261246754045441</v>
      </c>
      <c r="J299">
        <f t="shared" si="17"/>
        <v>0.66487106239223825</v>
      </c>
    </row>
    <row r="300" spans="1:10" x14ac:dyDescent="0.25">
      <c r="A300">
        <f t="shared" si="18"/>
        <v>1972</v>
      </c>
      <c r="B300">
        <f t="shared" si="19"/>
        <v>7</v>
      </c>
      <c r="D300">
        <f>'PNZ vacs'!B523</f>
        <v>2.0694416096208802E-2</v>
      </c>
      <c r="E300" s="4">
        <f>U!B312</f>
        <v>4913</v>
      </c>
      <c r="F300">
        <f>'u rate'!B322</f>
        <v>5.6</v>
      </c>
      <c r="H300">
        <f t="shared" si="16"/>
        <v>3.6954314457515718</v>
      </c>
      <c r="J300">
        <f t="shared" si="17"/>
        <v>0.69679482647693058</v>
      </c>
    </row>
    <row r="301" spans="1:10" x14ac:dyDescent="0.25">
      <c r="A301">
        <f t="shared" si="18"/>
        <v>1972</v>
      </c>
      <c r="B301">
        <f t="shared" si="19"/>
        <v>8</v>
      </c>
      <c r="D301">
        <f>'PNZ vacs'!B524</f>
        <v>2.1230403050228299E-2</v>
      </c>
      <c r="E301" s="4">
        <f>U!B313</f>
        <v>4939</v>
      </c>
      <c r="F301">
        <f>'u rate'!B323</f>
        <v>5.6</v>
      </c>
      <c r="H301">
        <f t="shared" si="16"/>
        <v>3.7911434018264827</v>
      </c>
      <c r="J301">
        <f t="shared" si="17"/>
        <v>0.71484186558562701</v>
      </c>
    </row>
    <row r="302" spans="1:10" x14ac:dyDescent="0.25">
      <c r="A302">
        <f t="shared" si="18"/>
        <v>1972</v>
      </c>
      <c r="B302">
        <f t="shared" si="19"/>
        <v>9</v>
      </c>
      <c r="D302">
        <f>'PNZ vacs'!B525</f>
        <v>2.1573428056163999E-2</v>
      </c>
      <c r="E302" s="4">
        <f>U!B314</f>
        <v>4849</v>
      </c>
      <c r="F302">
        <f>'u rate'!B324</f>
        <v>5.5</v>
      </c>
      <c r="H302">
        <f t="shared" si="16"/>
        <v>3.9224414647570907</v>
      </c>
      <c r="J302">
        <f t="shared" si="17"/>
        <v>0.73959886955648091</v>
      </c>
    </row>
    <row r="303" spans="1:10" x14ac:dyDescent="0.25">
      <c r="A303">
        <f t="shared" si="18"/>
        <v>1972</v>
      </c>
      <c r="B303">
        <f t="shared" si="19"/>
        <v>10</v>
      </c>
      <c r="D303">
        <f>'PNZ vacs'!B526</f>
        <v>2.2485930524244101E-2</v>
      </c>
      <c r="E303" s="4">
        <f>U!B315</f>
        <v>4875</v>
      </c>
      <c r="F303">
        <f>'u rate'!B325</f>
        <v>5.6</v>
      </c>
      <c r="H303">
        <f t="shared" si="16"/>
        <v>4.0153447364721613</v>
      </c>
      <c r="J303">
        <f t="shared" si="17"/>
        <v>0.75711631509542154</v>
      </c>
    </row>
    <row r="304" spans="1:10" x14ac:dyDescent="0.25">
      <c r="A304">
        <f t="shared" si="18"/>
        <v>1972</v>
      </c>
      <c r="B304">
        <f t="shared" si="19"/>
        <v>11</v>
      </c>
      <c r="D304">
        <f>'PNZ vacs'!B527</f>
        <v>2.2771947077747899E-2</v>
      </c>
      <c r="E304" s="4">
        <f>U!B316</f>
        <v>4602</v>
      </c>
      <c r="F304">
        <f>'u rate'!B326</f>
        <v>5.3</v>
      </c>
      <c r="H304">
        <f t="shared" si="16"/>
        <v>4.296593788254321</v>
      </c>
      <c r="J304">
        <f t="shared" si="17"/>
        <v>0.81014743936608014</v>
      </c>
    </row>
    <row r="305" spans="1:10" x14ac:dyDescent="0.25">
      <c r="A305">
        <f t="shared" si="18"/>
        <v>1972</v>
      </c>
      <c r="B305">
        <f t="shared" si="19"/>
        <v>12</v>
      </c>
      <c r="D305">
        <f>'PNZ vacs'!B528</f>
        <v>2.4855955277808001E-2</v>
      </c>
      <c r="E305" s="4">
        <f>U!B317</f>
        <v>4543</v>
      </c>
      <c r="F305">
        <f>'u rate'!B327</f>
        <v>5.2</v>
      </c>
      <c r="H305">
        <f t="shared" si="16"/>
        <v>4.7799913995784618</v>
      </c>
      <c r="J305">
        <f t="shared" si="17"/>
        <v>0.90129483572468405</v>
      </c>
    </row>
    <row r="306" spans="1:10" x14ac:dyDescent="0.25">
      <c r="A306">
        <f t="shared" si="18"/>
        <v>1973</v>
      </c>
      <c r="B306">
        <f t="shared" si="19"/>
        <v>1</v>
      </c>
      <c r="D306">
        <f>'PNZ vacs'!B529</f>
        <v>2.56101473004124E-2</v>
      </c>
      <c r="E306" s="4">
        <f>U!B318</f>
        <v>4326</v>
      </c>
      <c r="F306">
        <f>'u rate'!B328</f>
        <v>4.9000000000000004</v>
      </c>
      <c r="H306">
        <f t="shared" si="16"/>
        <v>5.2265606735535508</v>
      </c>
      <c r="J306">
        <f t="shared" si="17"/>
        <v>0.98549803752596021</v>
      </c>
    </row>
    <row r="307" spans="1:10" x14ac:dyDescent="0.25">
      <c r="A307">
        <f t="shared" si="18"/>
        <v>1973</v>
      </c>
      <c r="B307">
        <f t="shared" si="19"/>
        <v>2</v>
      </c>
      <c r="D307">
        <f>'PNZ vacs'!B530</f>
        <v>2.5355970269240601E-2</v>
      </c>
      <c r="E307" s="4">
        <f>U!B319</f>
        <v>4452</v>
      </c>
      <c r="F307">
        <f>'u rate'!B329</f>
        <v>5</v>
      </c>
      <c r="H307">
        <f t="shared" si="16"/>
        <v>5.0711940538481199</v>
      </c>
      <c r="J307">
        <f t="shared" si="17"/>
        <v>0.95620276892006795</v>
      </c>
    </row>
    <row r="308" spans="1:10" x14ac:dyDescent="0.25">
      <c r="A308">
        <f t="shared" si="18"/>
        <v>1973</v>
      </c>
      <c r="B308">
        <f t="shared" si="19"/>
        <v>3</v>
      </c>
      <c r="D308">
        <f>'PNZ vacs'!B531</f>
        <v>2.5218411148179701E-2</v>
      </c>
      <c r="E308" s="4">
        <f>U!B320</f>
        <v>4394</v>
      </c>
      <c r="F308">
        <f>'u rate'!B330</f>
        <v>4.9000000000000004</v>
      </c>
      <c r="H308">
        <f t="shared" si="16"/>
        <v>5.1466145200366737</v>
      </c>
      <c r="J308">
        <f t="shared" si="17"/>
        <v>0.97042373105185886</v>
      </c>
    </row>
    <row r="309" spans="1:10" x14ac:dyDescent="0.25">
      <c r="A309">
        <f t="shared" si="18"/>
        <v>1973</v>
      </c>
      <c r="B309">
        <f t="shared" si="19"/>
        <v>4</v>
      </c>
      <c r="D309">
        <f>'PNZ vacs'!B532</f>
        <v>2.48627369288652E-2</v>
      </c>
      <c r="E309" s="4">
        <f>U!B321</f>
        <v>4459</v>
      </c>
      <c r="F309">
        <f>'u rate'!B331</f>
        <v>5</v>
      </c>
      <c r="H309">
        <f t="shared" si="16"/>
        <v>4.9725473857730398</v>
      </c>
      <c r="J309">
        <f t="shared" si="17"/>
        <v>0.93760237300610094</v>
      </c>
    </row>
    <row r="310" spans="1:10" x14ac:dyDescent="0.25">
      <c r="A310">
        <f t="shared" si="18"/>
        <v>1973</v>
      </c>
      <c r="B310">
        <f t="shared" si="19"/>
        <v>5</v>
      </c>
      <c r="D310">
        <f>'PNZ vacs'!B533</f>
        <v>2.51812823187023E-2</v>
      </c>
      <c r="E310" s="4">
        <f>U!B322</f>
        <v>4329</v>
      </c>
      <c r="F310">
        <f>'u rate'!B332</f>
        <v>4.9000000000000004</v>
      </c>
      <c r="H310">
        <f t="shared" si="16"/>
        <v>5.1390372078984283</v>
      </c>
      <c r="J310">
        <f t="shared" si="17"/>
        <v>0.96899498532242578</v>
      </c>
    </row>
    <row r="311" spans="1:10" x14ac:dyDescent="0.25">
      <c r="A311">
        <f t="shared" si="18"/>
        <v>1973</v>
      </c>
      <c r="B311">
        <f t="shared" si="19"/>
        <v>6</v>
      </c>
      <c r="D311">
        <f>'PNZ vacs'!B534</f>
        <v>2.50207146655556E-2</v>
      </c>
      <c r="E311" s="4">
        <f>U!B323</f>
        <v>4363</v>
      </c>
      <c r="F311">
        <f>'u rate'!B333</f>
        <v>4.9000000000000004</v>
      </c>
      <c r="H311">
        <f t="shared" si="16"/>
        <v>5.1062682990929789</v>
      </c>
      <c r="J311">
        <f t="shared" si="17"/>
        <v>0.96281621933525496</v>
      </c>
    </row>
    <row r="312" spans="1:10" x14ac:dyDescent="0.25">
      <c r="A312">
        <f t="shared" si="18"/>
        <v>1973</v>
      </c>
      <c r="B312">
        <f t="shared" si="19"/>
        <v>7</v>
      </c>
      <c r="D312">
        <f>'PNZ vacs'!B535</f>
        <v>2.56149573539807E-2</v>
      </c>
      <c r="E312" s="4">
        <f>U!B324</f>
        <v>4305</v>
      </c>
      <c r="F312">
        <f>'u rate'!B334</f>
        <v>4.8</v>
      </c>
      <c r="H312">
        <f t="shared" si="16"/>
        <v>5.336449448745979</v>
      </c>
      <c r="J312">
        <f t="shared" si="17"/>
        <v>1.0062181973140678</v>
      </c>
    </row>
    <row r="313" spans="1:10" x14ac:dyDescent="0.25">
      <c r="A313">
        <f t="shared" si="18"/>
        <v>1973</v>
      </c>
      <c r="B313">
        <f t="shared" si="19"/>
        <v>8</v>
      </c>
      <c r="D313">
        <f>'PNZ vacs'!B536</f>
        <v>2.50316164505377E-2</v>
      </c>
      <c r="E313" s="4">
        <f>U!B325</f>
        <v>4305</v>
      </c>
      <c r="F313">
        <f>'u rate'!B335</f>
        <v>4.8</v>
      </c>
      <c r="H313">
        <f t="shared" si="16"/>
        <v>5.2149200938620215</v>
      </c>
      <c r="J313">
        <f t="shared" si="17"/>
        <v>0.98330313935904246</v>
      </c>
    </row>
    <row r="314" spans="1:10" x14ac:dyDescent="0.25">
      <c r="A314">
        <f t="shared" si="18"/>
        <v>1973</v>
      </c>
      <c r="B314">
        <f t="shared" si="19"/>
        <v>9</v>
      </c>
      <c r="D314">
        <f>'PNZ vacs'!B537</f>
        <v>2.4635801286022899E-2</v>
      </c>
      <c r="E314" s="4">
        <f>U!B326</f>
        <v>4350</v>
      </c>
      <c r="F314">
        <f>'u rate'!B336</f>
        <v>4.8</v>
      </c>
      <c r="H314">
        <f t="shared" si="16"/>
        <v>5.132458601254771</v>
      </c>
      <c r="J314">
        <f t="shared" si="17"/>
        <v>0.96775455125078391</v>
      </c>
    </row>
    <row r="315" spans="1:10" x14ac:dyDescent="0.25">
      <c r="A315">
        <f t="shared" si="18"/>
        <v>1973</v>
      </c>
      <c r="B315">
        <f t="shared" si="19"/>
        <v>10</v>
      </c>
      <c r="D315">
        <f>'PNZ vacs'!B538</f>
        <v>2.4858871607673E-2</v>
      </c>
      <c r="E315" s="4">
        <f>U!B327</f>
        <v>4144</v>
      </c>
      <c r="F315">
        <f>'u rate'!B337</f>
        <v>4.5999999999999996</v>
      </c>
      <c r="H315">
        <f t="shared" si="16"/>
        <v>5.4041025234071745</v>
      </c>
      <c r="J315">
        <f t="shared" si="17"/>
        <v>1.0189745731557502</v>
      </c>
    </row>
    <row r="316" spans="1:10" x14ac:dyDescent="0.25">
      <c r="A316">
        <f t="shared" si="18"/>
        <v>1973</v>
      </c>
      <c r="B316">
        <f t="shared" si="19"/>
        <v>11</v>
      </c>
      <c r="D316">
        <f>'PNZ vacs'!B539</f>
        <v>2.4698564276105402E-2</v>
      </c>
      <c r="E316" s="4">
        <f>U!B328</f>
        <v>4396</v>
      </c>
      <c r="F316">
        <f>'u rate'!B338</f>
        <v>4.8</v>
      </c>
      <c r="H316">
        <f t="shared" si="16"/>
        <v>5.1455342241886255</v>
      </c>
      <c r="J316">
        <f t="shared" si="17"/>
        <v>0.9702200350642497</v>
      </c>
    </row>
    <row r="317" spans="1:10" x14ac:dyDescent="0.25">
      <c r="A317">
        <f t="shared" si="18"/>
        <v>1973</v>
      </c>
      <c r="B317">
        <f t="shared" si="19"/>
        <v>12</v>
      </c>
      <c r="D317">
        <f>'PNZ vacs'!B540</f>
        <v>2.3749405149728401E-2</v>
      </c>
      <c r="E317" s="4">
        <f>U!B329</f>
        <v>4489</v>
      </c>
      <c r="F317">
        <f>'u rate'!B339</f>
        <v>4.9000000000000004</v>
      </c>
      <c r="H317">
        <f t="shared" si="16"/>
        <v>4.8468173774955918</v>
      </c>
      <c r="J317">
        <f t="shared" si="17"/>
        <v>0.91389525772424518</v>
      </c>
    </row>
    <row r="318" spans="1:10" x14ac:dyDescent="0.25">
      <c r="A318">
        <f t="shared" si="18"/>
        <v>1974</v>
      </c>
      <c r="B318">
        <f t="shared" si="19"/>
        <v>1</v>
      </c>
      <c r="D318">
        <f>'PNZ vacs'!B541</f>
        <v>2.3369330728641401E-2</v>
      </c>
      <c r="E318" s="4">
        <f>U!B330</f>
        <v>4644</v>
      </c>
      <c r="F318">
        <f>'u rate'!B340</f>
        <v>5.0999999999999996</v>
      </c>
      <c r="H318">
        <f t="shared" si="16"/>
        <v>4.5822217114983141</v>
      </c>
      <c r="J318">
        <f t="shared" si="17"/>
        <v>0.86400422500407947</v>
      </c>
    </row>
    <row r="319" spans="1:10" x14ac:dyDescent="0.25">
      <c r="A319">
        <f t="shared" si="18"/>
        <v>1974</v>
      </c>
      <c r="B319">
        <f t="shared" si="19"/>
        <v>2</v>
      </c>
      <c r="D319">
        <f>'PNZ vacs'!B542</f>
        <v>2.2997603456128401E-2</v>
      </c>
      <c r="E319" s="4">
        <f>U!B331</f>
        <v>4731</v>
      </c>
      <c r="F319">
        <f>'u rate'!B341</f>
        <v>5.2</v>
      </c>
      <c r="H319">
        <f t="shared" si="16"/>
        <v>4.4226160492554616</v>
      </c>
      <c r="J319">
        <f t="shared" si="17"/>
        <v>0.83390966057775284</v>
      </c>
    </row>
    <row r="320" spans="1:10" x14ac:dyDescent="0.25">
      <c r="A320">
        <f t="shared" si="18"/>
        <v>1974</v>
      </c>
      <c r="B320">
        <f t="shared" si="19"/>
        <v>3</v>
      </c>
      <c r="D320">
        <f>'PNZ vacs'!B543</f>
        <v>2.3005650467277299E-2</v>
      </c>
      <c r="E320" s="4">
        <f>U!B332</f>
        <v>4634</v>
      </c>
      <c r="F320">
        <f>'u rate'!B342</f>
        <v>5.0999999999999996</v>
      </c>
      <c r="H320">
        <f t="shared" si="16"/>
        <v>4.5109118563288826</v>
      </c>
      <c r="J320">
        <f t="shared" si="17"/>
        <v>0.85055834219220827</v>
      </c>
    </row>
    <row r="321" spans="1:10" x14ac:dyDescent="0.25">
      <c r="A321">
        <f t="shared" si="18"/>
        <v>1974</v>
      </c>
      <c r="B321">
        <f t="shared" si="19"/>
        <v>4</v>
      </c>
      <c r="D321">
        <f>'PNZ vacs'!B544</f>
        <v>2.3646120850272401E-2</v>
      </c>
      <c r="E321" s="4">
        <f>U!B333</f>
        <v>4618</v>
      </c>
      <c r="F321">
        <f>'u rate'!B343</f>
        <v>5.0999999999999996</v>
      </c>
      <c r="H321">
        <f t="shared" si="16"/>
        <v>4.6364942843671377</v>
      </c>
      <c r="J321">
        <f t="shared" si="17"/>
        <v>0.87423763037223057</v>
      </c>
    </row>
    <row r="322" spans="1:10" x14ac:dyDescent="0.25">
      <c r="A322">
        <f t="shared" si="18"/>
        <v>1974</v>
      </c>
      <c r="B322">
        <f t="shared" si="19"/>
        <v>5</v>
      </c>
      <c r="D322">
        <f>'PNZ vacs'!B545</f>
        <v>2.3268042197490801E-2</v>
      </c>
      <c r="E322" s="4">
        <f>U!B334</f>
        <v>4705</v>
      </c>
      <c r="F322">
        <f>'u rate'!B344</f>
        <v>5.0999999999999996</v>
      </c>
      <c r="H322">
        <f t="shared" si="16"/>
        <v>4.562361215194275</v>
      </c>
      <c r="J322">
        <f t="shared" si="17"/>
        <v>0.86025941434284303</v>
      </c>
    </row>
    <row r="323" spans="1:10" x14ac:dyDescent="0.25">
      <c r="A323">
        <f t="shared" si="18"/>
        <v>1974</v>
      </c>
      <c r="B323">
        <f t="shared" si="19"/>
        <v>6</v>
      </c>
      <c r="D323">
        <f>'PNZ vacs'!B546</f>
        <v>2.2604300858258101E-2</v>
      </c>
      <c r="E323" s="4">
        <f>U!B335</f>
        <v>4927</v>
      </c>
      <c r="F323">
        <f>'u rate'!B345</f>
        <v>5.4</v>
      </c>
      <c r="H323">
        <f t="shared" si="16"/>
        <v>4.1859816404181664</v>
      </c>
      <c r="J323">
        <f t="shared" si="17"/>
        <v>0.78929088351078436</v>
      </c>
    </row>
    <row r="324" spans="1:10" x14ac:dyDescent="0.25">
      <c r="A324">
        <f t="shared" si="18"/>
        <v>1974</v>
      </c>
      <c r="B324">
        <f t="shared" si="19"/>
        <v>7</v>
      </c>
      <c r="D324">
        <f>'PNZ vacs'!B547</f>
        <v>2.1927343831296901E-2</v>
      </c>
      <c r="E324" s="4">
        <f>U!B336</f>
        <v>5063</v>
      </c>
      <c r="F324">
        <f>'u rate'!B346</f>
        <v>5.5</v>
      </c>
      <c r="H324">
        <f t="shared" si="16"/>
        <v>3.9867897875085276</v>
      </c>
      <c r="J324">
        <f t="shared" si="17"/>
        <v>0.75173211544234797</v>
      </c>
    </row>
    <row r="325" spans="1:10" x14ac:dyDescent="0.25">
      <c r="A325">
        <f t="shared" si="18"/>
        <v>1974</v>
      </c>
      <c r="B325">
        <f t="shared" si="19"/>
        <v>8</v>
      </c>
      <c r="D325">
        <f>'PNZ vacs'!B548</f>
        <v>2.1370170732863101E-2</v>
      </c>
      <c r="E325" s="4">
        <f>U!B337</f>
        <v>5022</v>
      </c>
      <c r="F325">
        <f>'u rate'!B347</f>
        <v>5.5</v>
      </c>
      <c r="H325">
        <f t="shared" si="16"/>
        <v>3.885485587793291</v>
      </c>
      <c r="J325">
        <f t="shared" si="17"/>
        <v>0.73263062667217638</v>
      </c>
    </row>
    <row r="326" spans="1:10" x14ac:dyDescent="0.25">
      <c r="A326">
        <f t="shared" si="18"/>
        <v>1974</v>
      </c>
      <c r="B326">
        <f t="shared" si="19"/>
        <v>9</v>
      </c>
      <c r="D326">
        <f>'PNZ vacs'!B549</f>
        <v>2.0384752883447401E-2</v>
      </c>
      <c r="E326" s="4">
        <f>U!B338</f>
        <v>5437</v>
      </c>
      <c r="F326">
        <f>'u rate'!B348</f>
        <v>5.9</v>
      </c>
      <c r="H326">
        <f t="shared" si="16"/>
        <v>3.4550428616012541</v>
      </c>
      <c r="J326">
        <f t="shared" si="17"/>
        <v>0.65146817808987345</v>
      </c>
    </row>
    <row r="327" spans="1:10" x14ac:dyDescent="0.25">
      <c r="A327">
        <f t="shared" si="18"/>
        <v>1974</v>
      </c>
      <c r="B327">
        <f t="shared" si="19"/>
        <v>10</v>
      </c>
      <c r="D327">
        <f>'PNZ vacs'!B550</f>
        <v>1.8901465876878201E-2</v>
      </c>
      <c r="E327" s="4">
        <f>U!B339</f>
        <v>5523</v>
      </c>
      <c r="F327">
        <f>'u rate'!B349</f>
        <v>6</v>
      </c>
      <c r="H327">
        <f t="shared" ref="H327:H390" si="20">1000*D327/F327</f>
        <v>3.1502443128130335</v>
      </c>
      <c r="J327">
        <f t="shared" ref="J327:J390" si="21">$I$4*H327</f>
        <v>0.59399666088517145</v>
      </c>
    </row>
    <row r="328" spans="1:10" x14ac:dyDescent="0.25">
      <c r="A328">
        <f t="shared" ref="A328:A391" si="22">IF(B328=1,A327+1,A327)</f>
        <v>1974</v>
      </c>
      <c r="B328">
        <f t="shared" ref="B328:B391" si="23">IF(B327=12,1,B327+1)</f>
        <v>11</v>
      </c>
      <c r="D328">
        <f>'PNZ vacs'!B551</f>
        <v>1.7378205542006201E-2</v>
      </c>
      <c r="E328" s="4">
        <f>U!B340</f>
        <v>6140</v>
      </c>
      <c r="F328">
        <f>'u rate'!B350</f>
        <v>6.6</v>
      </c>
      <c r="H328">
        <f t="shared" si="20"/>
        <v>2.6330614457585151</v>
      </c>
      <c r="J328">
        <f t="shared" si="21"/>
        <v>0.49647886048857848</v>
      </c>
    </row>
    <row r="329" spans="1:10" x14ac:dyDescent="0.25">
      <c r="A329">
        <f t="shared" si="22"/>
        <v>1974</v>
      </c>
      <c r="B329">
        <f t="shared" si="23"/>
        <v>12</v>
      </c>
      <c r="D329">
        <f>'PNZ vacs'!B552</f>
        <v>1.5903076208476901E-2</v>
      </c>
      <c r="E329" s="4">
        <f>U!B341</f>
        <v>6636</v>
      </c>
      <c r="F329">
        <f>'u rate'!B351</f>
        <v>7.2</v>
      </c>
      <c r="H329">
        <f t="shared" si="20"/>
        <v>2.2087605845106806</v>
      </c>
      <c r="J329">
        <f t="shared" si="21"/>
        <v>0.41647449582174373</v>
      </c>
    </row>
    <row r="330" spans="1:10" x14ac:dyDescent="0.25">
      <c r="A330">
        <f t="shared" si="22"/>
        <v>1975</v>
      </c>
      <c r="B330">
        <f t="shared" si="23"/>
        <v>1</v>
      </c>
      <c r="D330">
        <f>'PNZ vacs'!B553</f>
        <v>1.49634469526901E-2</v>
      </c>
      <c r="E330" s="4">
        <f>U!B342</f>
        <v>7501</v>
      </c>
      <c r="F330">
        <f>'u rate'!B352</f>
        <v>8.1</v>
      </c>
      <c r="H330">
        <f t="shared" si="20"/>
        <v>1.8473391299617408</v>
      </c>
      <c r="J330">
        <f t="shared" si="21"/>
        <v>0.3483264044812886</v>
      </c>
    </row>
    <row r="331" spans="1:10" x14ac:dyDescent="0.25">
      <c r="A331">
        <f t="shared" si="22"/>
        <v>1975</v>
      </c>
      <c r="B331">
        <f t="shared" si="23"/>
        <v>2</v>
      </c>
      <c r="D331">
        <f>'PNZ vacs'!B554</f>
        <v>1.47257054289112E-2</v>
      </c>
      <c r="E331" s="4">
        <f>U!B343</f>
        <v>7520</v>
      </c>
      <c r="F331">
        <f>'u rate'!B353</f>
        <v>8.1</v>
      </c>
      <c r="H331">
        <f t="shared" si="20"/>
        <v>1.8179883245569384</v>
      </c>
      <c r="J331">
        <f t="shared" si="21"/>
        <v>0.3427921415246562</v>
      </c>
    </row>
    <row r="332" spans="1:10" x14ac:dyDescent="0.25">
      <c r="A332">
        <f t="shared" si="22"/>
        <v>1975</v>
      </c>
      <c r="B332">
        <f t="shared" si="23"/>
        <v>3</v>
      </c>
      <c r="D332">
        <f>'PNZ vacs'!B555</f>
        <v>1.43709355008342E-2</v>
      </c>
      <c r="E332" s="4">
        <f>U!B344</f>
        <v>7978</v>
      </c>
      <c r="F332">
        <f>'u rate'!B354</f>
        <v>8.6</v>
      </c>
      <c r="H332">
        <f t="shared" si="20"/>
        <v>1.671039011724907</v>
      </c>
      <c r="J332">
        <f t="shared" si="21"/>
        <v>0.31508400448062696</v>
      </c>
    </row>
    <row r="333" spans="1:10" x14ac:dyDescent="0.25">
      <c r="A333">
        <f t="shared" si="22"/>
        <v>1975</v>
      </c>
      <c r="B333">
        <f t="shared" si="23"/>
        <v>4</v>
      </c>
      <c r="D333">
        <f>'PNZ vacs'!B556</f>
        <v>1.4334930844390401E-2</v>
      </c>
      <c r="E333" s="4">
        <f>U!B345</f>
        <v>8210</v>
      </c>
      <c r="F333">
        <f>'u rate'!B355</f>
        <v>8.8000000000000007</v>
      </c>
      <c r="H333">
        <f t="shared" si="20"/>
        <v>1.6289694141352726</v>
      </c>
      <c r="J333">
        <f t="shared" si="21"/>
        <v>0.30715154019797225</v>
      </c>
    </row>
    <row r="334" spans="1:10" x14ac:dyDescent="0.25">
      <c r="A334">
        <f t="shared" si="22"/>
        <v>1975</v>
      </c>
      <c r="B334">
        <f t="shared" si="23"/>
        <v>5</v>
      </c>
      <c r="D334">
        <f>'PNZ vacs'!B557</f>
        <v>1.42608773159986E-2</v>
      </c>
      <c r="E334" s="4">
        <f>U!B346</f>
        <v>8433</v>
      </c>
      <c r="F334">
        <f>'u rate'!B356</f>
        <v>9</v>
      </c>
      <c r="H334">
        <f t="shared" si="20"/>
        <v>1.5845419239998444</v>
      </c>
      <c r="J334">
        <f t="shared" si="21"/>
        <v>0.29877448173154864</v>
      </c>
    </row>
    <row r="335" spans="1:10" x14ac:dyDescent="0.25">
      <c r="A335">
        <f t="shared" si="22"/>
        <v>1975</v>
      </c>
      <c r="B335">
        <f t="shared" si="23"/>
        <v>6</v>
      </c>
      <c r="D335">
        <f>'PNZ vacs'!B558</f>
        <v>1.5183967178707699E-2</v>
      </c>
      <c r="E335" s="4">
        <f>U!B347</f>
        <v>8220</v>
      </c>
      <c r="F335">
        <f>'u rate'!B357</f>
        <v>8.8000000000000007</v>
      </c>
      <c r="H335">
        <f t="shared" si="20"/>
        <v>1.7254508157622384</v>
      </c>
      <c r="J335">
        <f t="shared" si="21"/>
        <v>0.32534366268537501</v>
      </c>
    </row>
    <row r="336" spans="1:10" x14ac:dyDescent="0.25">
      <c r="A336">
        <f t="shared" si="22"/>
        <v>1975</v>
      </c>
      <c r="B336">
        <f t="shared" si="23"/>
        <v>7</v>
      </c>
      <c r="D336">
        <f>'PNZ vacs'!B559</f>
        <v>1.5402554425979599E-2</v>
      </c>
      <c r="E336" s="4">
        <f>U!B348</f>
        <v>8127</v>
      </c>
      <c r="F336">
        <f>'u rate'!B358</f>
        <v>8.6</v>
      </c>
      <c r="H336">
        <f t="shared" si="20"/>
        <v>1.7909947006953022</v>
      </c>
      <c r="J336">
        <f t="shared" si="21"/>
        <v>0.33770233868816302</v>
      </c>
    </row>
    <row r="337" spans="1:10" x14ac:dyDescent="0.25">
      <c r="A337">
        <f t="shared" si="22"/>
        <v>1975</v>
      </c>
      <c r="B337">
        <f t="shared" si="23"/>
        <v>8</v>
      </c>
      <c r="D337">
        <f>'PNZ vacs'!B560</f>
        <v>1.50893112800023E-2</v>
      </c>
      <c r="E337" s="4">
        <f>U!B349</f>
        <v>7928</v>
      </c>
      <c r="F337">
        <f>'u rate'!B359</f>
        <v>8.4</v>
      </c>
      <c r="H337">
        <f t="shared" si="20"/>
        <v>1.7963465809526549</v>
      </c>
      <c r="J337">
        <f t="shared" si="21"/>
        <v>0.33871146645307787</v>
      </c>
    </row>
    <row r="338" spans="1:10" x14ac:dyDescent="0.25">
      <c r="A338">
        <f t="shared" si="22"/>
        <v>1975</v>
      </c>
      <c r="B338">
        <f t="shared" si="23"/>
        <v>9</v>
      </c>
      <c r="D338">
        <f>'PNZ vacs'!B561</f>
        <v>1.5663015759989001E-2</v>
      </c>
      <c r="E338" s="4">
        <f>U!B350</f>
        <v>7923</v>
      </c>
      <c r="F338">
        <f>'u rate'!B360</f>
        <v>8.4</v>
      </c>
      <c r="H338">
        <f t="shared" si="20"/>
        <v>1.864644733332024</v>
      </c>
      <c r="J338">
        <f t="shared" si="21"/>
        <v>0.35158947540399177</v>
      </c>
    </row>
    <row r="339" spans="1:10" x14ac:dyDescent="0.25">
      <c r="A339">
        <f t="shared" si="22"/>
        <v>1975</v>
      </c>
      <c r="B339">
        <f t="shared" si="23"/>
        <v>10</v>
      </c>
      <c r="D339">
        <f>'PNZ vacs'!B562</f>
        <v>1.5652215628188901E-2</v>
      </c>
      <c r="E339" s="4">
        <f>U!B351</f>
        <v>7897</v>
      </c>
      <c r="F339">
        <f>'u rate'!B361</f>
        <v>8.4</v>
      </c>
      <c r="H339">
        <f t="shared" si="20"/>
        <v>1.8633590033558214</v>
      </c>
      <c r="J339">
        <f t="shared" si="21"/>
        <v>0.35134704363145974</v>
      </c>
    </row>
    <row r="340" spans="1:10" x14ac:dyDescent="0.25">
      <c r="A340">
        <f t="shared" si="22"/>
        <v>1975</v>
      </c>
      <c r="B340">
        <f t="shared" si="23"/>
        <v>11</v>
      </c>
      <c r="D340">
        <f>'PNZ vacs'!B563</f>
        <v>1.6234855092810498E-2</v>
      </c>
      <c r="E340" s="4">
        <f>U!B352</f>
        <v>7794</v>
      </c>
      <c r="F340">
        <f>'u rate'!B362</f>
        <v>8.3000000000000007</v>
      </c>
      <c r="H340">
        <f t="shared" si="20"/>
        <v>1.9560066376880116</v>
      </c>
      <c r="J340">
        <f t="shared" si="21"/>
        <v>0.36881628727342025</v>
      </c>
    </row>
    <row r="341" spans="1:10" x14ac:dyDescent="0.25">
      <c r="A341">
        <f t="shared" si="22"/>
        <v>1975</v>
      </c>
      <c r="B341">
        <f t="shared" si="23"/>
        <v>12</v>
      </c>
      <c r="D341">
        <f>'PNZ vacs'!B564</f>
        <v>1.6207512975430199E-2</v>
      </c>
      <c r="E341" s="4">
        <f>U!B353</f>
        <v>7744</v>
      </c>
      <c r="F341">
        <f>'u rate'!B363</f>
        <v>8.1999999999999993</v>
      </c>
      <c r="H341">
        <f t="shared" si="20"/>
        <v>1.976525972613439</v>
      </c>
      <c r="J341">
        <f t="shared" si="21"/>
        <v>0.37268532574123503</v>
      </c>
    </row>
    <row r="342" spans="1:10" x14ac:dyDescent="0.25">
      <c r="A342">
        <f t="shared" si="22"/>
        <v>1976</v>
      </c>
      <c r="B342">
        <f t="shared" si="23"/>
        <v>1</v>
      </c>
      <c r="D342">
        <f>'PNZ vacs'!B565</f>
        <v>1.6405702208216699E-2</v>
      </c>
      <c r="E342" s="4">
        <f>U!B354</f>
        <v>7534</v>
      </c>
      <c r="F342">
        <f>'u rate'!B364</f>
        <v>7.9</v>
      </c>
      <c r="H342">
        <f t="shared" si="20"/>
        <v>2.0766711655970505</v>
      </c>
      <c r="J342">
        <f t="shared" si="21"/>
        <v>0.39156827713456616</v>
      </c>
    </row>
    <row r="343" spans="1:10" x14ac:dyDescent="0.25">
      <c r="A343">
        <f t="shared" si="22"/>
        <v>1976</v>
      </c>
      <c r="B343">
        <f t="shared" si="23"/>
        <v>2</v>
      </c>
      <c r="D343">
        <f>'PNZ vacs'!B566</f>
        <v>1.7257526013676101E-2</v>
      </c>
      <c r="E343" s="4">
        <f>U!B355</f>
        <v>7326</v>
      </c>
      <c r="F343">
        <f>'u rate'!B365</f>
        <v>7.7</v>
      </c>
      <c r="H343">
        <f t="shared" si="20"/>
        <v>2.24123714463326</v>
      </c>
      <c r="J343">
        <f t="shared" si="21"/>
        <v>0.42259813778544358</v>
      </c>
    </row>
    <row r="344" spans="1:10" x14ac:dyDescent="0.25">
      <c r="A344">
        <f t="shared" si="22"/>
        <v>1976</v>
      </c>
      <c r="B344">
        <f t="shared" si="23"/>
        <v>3</v>
      </c>
      <c r="D344">
        <f>'PNZ vacs'!B567</f>
        <v>1.7505165122981201E-2</v>
      </c>
      <c r="E344" s="4">
        <f>U!B356</f>
        <v>7230</v>
      </c>
      <c r="F344">
        <f>'u rate'!B366</f>
        <v>7.6</v>
      </c>
      <c r="H344">
        <f t="shared" si="20"/>
        <v>2.3033112003922631</v>
      </c>
      <c r="J344">
        <f t="shared" si="21"/>
        <v>0.43430255756599162</v>
      </c>
    </row>
    <row r="345" spans="1:10" x14ac:dyDescent="0.25">
      <c r="A345">
        <f t="shared" si="22"/>
        <v>1976</v>
      </c>
      <c r="B345">
        <f t="shared" si="23"/>
        <v>4</v>
      </c>
      <c r="D345">
        <f>'PNZ vacs'!B568</f>
        <v>1.7122704407987799E-2</v>
      </c>
      <c r="E345" s="4">
        <f>U!B357</f>
        <v>7330</v>
      </c>
      <c r="F345">
        <f>'u rate'!B367</f>
        <v>7.7</v>
      </c>
      <c r="H345">
        <f t="shared" si="20"/>
        <v>2.2237278451932205</v>
      </c>
      <c r="J345">
        <f t="shared" si="21"/>
        <v>0.41929665879871225</v>
      </c>
    </row>
    <row r="346" spans="1:10" x14ac:dyDescent="0.25">
      <c r="A346">
        <f t="shared" si="22"/>
        <v>1976</v>
      </c>
      <c r="B346">
        <f t="shared" si="23"/>
        <v>5</v>
      </c>
      <c r="D346">
        <f>'PNZ vacs'!B569</f>
        <v>1.7674816510919601E-2</v>
      </c>
      <c r="E346" s="4">
        <f>U!B358</f>
        <v>7053</v>
      </c>
      <c r="F346">
        <f>'u rate'!B368</f>
        <v>7.4</v>
      </c>
      <c r="H346">
        <f t="shared" si="20"/>
        <v>2.3884887176918381</v>
      </c>
      <c r="J346">
        <f t="shared" si="21"/>
        <v>0.45036326773143814</v>
      </c>
    </row>
    <row r="347" spans="1:10" x14ac:dyDescent="0.25">
      <c r="A347">
        <f t="shared" si="22"/>
        <v>1976</v>
      </c>
      <c r="B347">
        <f t="shared" si="23"/>
        <v>6</v>
      </c>
      <c r="D347">
        <f>'PNZ vacs'!B570</f>
        <v>1.766781183837E-2</v>
      </c>
      <c r="E347" s="4">
        <f>U!B359</f>
        <v>7322</v>
      </c>
      <c r="F347">
        <f>'u rate'!B369</f>
        <v>7.6</v>
      </c>
      <c r="H347">
        <f t="shared" si="20"/>
        <v>2.3247120839960527</v>
      </c>
      <c r="J347">
        <f t="shared" si="21"/>
        <v>0.43833781710092334</v>
      </c>
    </row>
    <row r="348" spans="1:10" x14ac:dyDescent="0.25">
      <c r="A348">
        <f t="shared" si="22"/>
        <v>1976</v>
      </c>
      <c r="B348">
        <f t="shared" si="23"/>
        <v>7</v>
      </c>
      <c r="D348">
        <f>'PNZ vacs'!B571</f>
        <v>1.75401275392368E-2</v>
      </c>
      <c r="E348" s="4">
        <f>U!B360</f>
        <v>7490</v>
      </c>
      <c r="F348">
        <f>'u rate'!B370</f>
        <v>7.8</v>
      </c>
      <c r="H348">
        <f t="shared" si="20"/>
        <v>2.248734299902154</v>
      </c>
      <c r="J348">
        <f t="shared" si="21"/>
        <v>0.42401176947672153</v>
      </c>
    </row>
    <row r="349" spans="1:10" x14ac:dyDescent="0.25">
      <c r="A349">
        <f t="shared" si="22"/>
        <v>1976</v>
      </c>
      <c r="B349">
        <f t="shared" si="23"/>
        <v>8</v>
      </c>
      <c r="D349">
        <f>'PNZ vacs'!B572</f>
        <v>1.75114805317509E-2</v>
      </c>
      <c r="E349" s="4">
        <f>U!B361</f>
        <v>7518</v>
      </c>
      <c r="F349">
        <f>'u rate'!B371</f>
        <v>7.8</v>
      </c>
      <c r="H349">
        <f t="shared" si="20"/>
        <v>2.2450616066347306</v>
      </c>
      <c r="J349">
        <f t="shared" si="21"/>
        <v>0.42331926206438159</v>
      </c>
    </row>
    <row r="350" spans="1:10" x14ac:dyDescent="0.25">
      <c r="A350">
        <f t="shared" si="22"/>
        <v>1976</v>
      </c>
      <c r="B350">
        <f t="shared" si="23"/>
        <v>9</v>
      </c>
      <c r="D350">
        <f>'PNZ vacs'!B573</f>
        <v>1.7262584250977799E-2</v>
      </c>
      <c r="E350" s="4">
        <f>U!B362</f>
        <v>7380</v>
      </c>
      <c r="F350">
        <f>'u rate'!B372</f>
        <v>7.6</v>
      </c>
      <c r="H350">
        <f t="shared" si="20"/>
        <v>2.2713926646023421</v>
      </c>
      <c r="J350">
        <f t="shared" si="21"/>
        <v>0.42828413429563045</v>
      </c>
    </row>
    <row r="351" spans="1:10" x14ac:dyDescent="0.25">
      <c r="A351">
        <f t="shared" si="22"/>
        <v>1976</v>
      </c>
      <c r="B351">
        <f t="shared" si="23"/>
        <v>10</v>
      </c>
      <c r="D351">
        <f>'PNZ vacs'!B574</f>
        <v>1.7518180614267301E-2</v>
      </c>
      <c r="E351" s="4">
        <f>U!B363</f>
        <v>7430</v>
      </c>
      <c r="F351">
        <f>'u rate'!B373</f>
        <v>7.7</v>
      </c>
      <c r="H351">
        <f t="shared" si="20"/>
        <v>2.275088391463286</v>
      </c>
      <c r="J351">
        <f t="shared" si="21"/>
        <v>0.42898098482433883</v>
      </c>
    </row>
    <row r="352" spans="1:10" x14ac:dyDescent="0.25">
      <c r="A352">
        <f t="shared" si="22"/>
        <v>1976</v>
      </c>
      <c r="B352">
        <f t="shared" si="23"/>
        <v>11</v>
      </c>
      <c r="D352">
        <f>'PNZ vacs'!B575</f>
        <v>1.7981016924723099E-2</v>
      </c>
      <c r="E352" s="4">
        <f>U!B364</f>
        <v>7620</v>
      </c>
      <c r="F352">
        <f>'u rate'!B374</f>
        <v>7.8</v>
      </c>
      <c r="H352">
        <f t="shared" si="20"/>
        <v>2.3052585800927052</v>
      </c>
      <c r="J352">
        <f t="shared" si="21"/>
        <v>0.43466974719469226</v>
      </c>
    </row>
    <row r="353" spans="1:10" x14ac:dyDescent="0.25">
      <c r="A353">
        <f t="shared" si="22"/>
        <v>1976</v>
      </c>
      <c r="B353">
        <f t="shared" si="23"/>
        <v>12</v>
      </c>
      <c r="D353">
        <f>'PNZ vacs'!B576</f>
        <v>1.8525018509593701E-2</v>
      </c>
      <c r="E353" s="4">
        <f>U!B365</f>
        <v>7545</v>
      </c>
      <c r="F353">
        <f>'u rate'!B375</f>
        <v>7.8</v>
      </c>
      <c r="H353">
        <f t="shared" si="20"/>
        <v>2.3750023730248335</v>
      </c>
      <c r="J353">
        <f t="shared" si="21"/>
        <v>0.44782033997590992</v>
      </c>
    </row>
    <row r="354" spans="1:10" x14ac:dyDescent="0.25">
      <c r="A354">
        <f t="shared" si="22"/>
        <v>1977</v>
      </c>
      <c r="B354">
        <f t="shared" si="23"/>
        <v>1</v>
      </c>
      <c r="D354">
        <f>'PNZ vacs'!B577</f>
        <v>1.9113871119114001E-2</v>
      </c>
      <c r="E354" s="4">
        <f>U!B366</f>
        <v>7280</v>
      </c>
      <c r="F354">
        <f>'u rate'!B376</f>
        <v>7.5</v>
      </c>
      <c r="H354">
        <f t="shared" si="20"/>
        <v>2.5485161492152004</v>
      </c>
      <c r="J354">
        <f t="shared" si="21"/>
        <v>0.48053735917834151</v>
      </c>
    </row>
    <row r="355" spans="1:10" x14ac:dyDescent="0.25">
      <c r="A355">
        <f t="shared" si="22"/>
        <v>1977</v>
      </c>
      <c r="B355">
        <f t="shared" si="23"/>
        <v>2</v>
      </c>
      <c r="D355">
        <f>'PNZ vacs'!B578</f>
        <v>1.90010858899303E-2</v>
      </c>
      <c r="E355" s="4">
        <f>U!B367</f>
        <v>7443</v>
      </c>
      <c r="F355">
        <f>'u rate'!B377</f>
        <v>7.6</v>
      </c>
      <c r="H355">
        <f t="shared" si="20"/>
        <v>2.5001428802539873</v>
      </c>
      <c r="J355">
        <f t="shared" si="21"/>
        <v>0.47141630144888463</v>
      </c>
    </row>
    <row r="356" spans="1:10" x14ac:dyDescent="0.25">
      <c r="A356">
        <f t="shared" si="22"/>
        <v>1977</v>
      </c>
      <c r="B356">
        <f t="shared" si="23"/>
        <v>3</v>
      </c>
      <c r="D356">
        <f>'PNZ vacs'!B579</f>
        <v>1.94941534487258E-2</v>
      </c>
      <c r="E356" s="4">
        <f>U!B368</f>
        <v>7307</v>
      </c>
      <c r="F356">
        <f>'u rate'!B378</f>
        <v>7.4</v>
      </c>
      <c r="H356">
        <f t="shared" si="20"/>
        <v>2.6343450606386214</v>
      </c>
      <c r="J356">
        <f t="shared" si="21"/>
        <v>0.49672089344759196</v>
      </c>
    </row>
    <row r="357" spans="1:10" x14ac:dyDescent="0.25">
      <c r="A357">
        <f t="shared" si="22"/>
        <v>1977</v>
      </c>
      <c r="B357">
        <f t="shared" si="23"/>
        <v>4</v>
      </c>
      <c r="D357">
        <f>'PNZ vacs'!B580</f>
        <v>2.0007287170717401E-2</v>
      </c>
      <c r="E357" s="4">
        <f>U!B369</f>
        <v>7059</v>
      </c>
      <c r="F357">
        <f>'u rate'!B379</f>
        <v>7.2</v>
      </c>
      <c r="H357">
        <f t="shared" si="20"/>
        <v>2.7787898848218613</v>
      </c>
      <c r="J357">
        <f t="shared" si="21"/>
        <v>0.52395679477055146</v>
      </c>
    </row>
    <row r="358" spans="1:10" x14ac:dyDescent="0.25">
      <c r="A358">
        <f t="shared" si="22"/>
        <v>1977</v>
      </c>
      <c r="B358">
        <f t="shared" si="23"/>
        <v>5</v>
      </c>
      <c r="D358">
        <f>'PNZ vacs'!B581</f>
        <v>2.04932268724629E-2</v>
      </c>
      <c r="E358" s="4">
        <f>U!B370</f>
        <v>6911</v>
      </c>
      <c r="F358">
        <f>'u rate'!B380</f>
        <v>7</v>
      </c>
      <c r="H358">
        <f t="shared" si="20"/>
        <v>2.9276038389232717</v>
      </c>
      <c r="J358">
        <f t="shared" si="21"/>
        <v>0.55201652063683648</v>
      </c>
    </row>
    <row r="359" spans="1:10" x14ac:dyDescent="0.25">
      <c r="A359">
        <f t="shared" si="22"/>
        <v>1977</v>
      </c>
      <c r="B359">
        <f t="shared" si="23"/>
        <v>6</v>
      </c>
      <c r="D359">
        <f>'PNZ vacs'!B582</f>
        <v>2.0680452406416201E-2</v>
      </c>
      <c r="E359" s="4">
        <f>U!B371</f>
        <v>7134</v>
      </c>
      <c r="F359">
        <f>'u rate'!B381</f>
        <v>7.2</v>
      </c>
      <c r="H359">
        <f t="shared" si="20"/>
        <v>2.8722850564466946</v>
      </c>
      <c r="J359">
        <f t="shared" si="21"/>
        <v>0.54158584643748264</v>
      </c>
    </row>
    <row r="360" spans="1:10" x14ac:dyDescent="0.25">
      <c r="A360">
        <f t="shared" si="22"/>
        <v>1977</v>
      </c>
      <c r="B360">
        <f t="shared" si="23"/>
        <v>7</v>
      </c>
      <c r="D360">
        <f>'PNZ vacs'!B583</f>
        <v>2.1270568602548799E-2</v>
      </c>
      <c r="E360" s="4">
        <f>U!B372</f>
        <v>6829</v>
      </c>
      <c r="F360">
        <f>'u rate'!B382</f>
        <v>6.9</v>
      </c>
      <c r="H360">
        <f t="shared" si="20"/>
        <v>3.0826911018186665</v>
      </c>
      <c r="J360">
        <f t="shared" si="21"/>
        <v>0.58125911491150872</v>
      </c>
    </row>
    <row r="361" spans="1:10" x14ac:dyDescent="0.25">
      <c r="A361">
        <f t="shared" si="22"/>
        <v>1977</v>
      </c>
      <c r="B361">
        <f t="shared" si="23"/>
        <v>8</v>
      </c>
      <c r="D361">
        <f>'PNZ vacs'!B584</f>
        <v>2.1723561721905E-2</v>
      </c>
      <c r="E361" s="4">
        <f>U!B373</f>
        <v>6925</v>
      </c>
      <c r="F361">
        <f>'u rate'!B383</f>
        <v>7</v>
      </c>
      <c r="H361">
        <f t="shared" si="20"/>
        <v>3.1033659602721428</v>
      </c>
      <c r="J361">
        <f t="shared" si="21"/>
        <v>0.58515747823389885</v>
      </c>
    </row>
    <row r="362" spans="1:10" x14ac:dyDescent="0.25">
      <c r="A362">
        <f t="shared" si="22"/>
        <v>1977</v>
      </c>
      <c r="B362">
        <f t="shared" si="23"/>
        <v>9</v>
      </c>
      <c r="D362">
        <f>'PNZ vacs'!B585</f>
        <v>2.1429817030369801E-2</v>
      </c>
      <c r="E362" s="4">
        <f>U!B374</f>
        <v>6751</v>
      </c>
      <c r="F362">
        <f>'u rate'!B384</f>
        <v>6.8</v>
      </c>
      <c r="H362">
        <f t="shared" si="20"/>
        <v>3.1514436809367354</v>
      </c>
      <c r="J362">
        <f t="shared" si="21"/>
        <v>0.59422280863433274</v>
      </c>
    </row>
    <row r="363" spans="1:10" x14ac:dyDescent="0.25">
      <c r="A363">
        <f t="shared" si="22"/>
        <v>1977</v>
      </c>
      <c r="B363">
        <f t="shared" si="23"/>
        <v>10</v>
      </c>
      <c r="D363">
        <f>'PNZ vacs'!B586</f>
        <v>2.2447076660533801E-2</v>
      </c>
      <c r="E363" s="4">
        <f>U!B375</f>
        <v>6763</v>
      </c>
      <c r="F363">
        <f>'u rate'!B385</f>
        <v>6.8</v>
      </c>
      <c r="H363">
        <f t="shared" si="20"/>
        <v>3.3010406853726182</v>
      </c>
      <c r="J363">
        <f t="shared" si="21"/>
        <v>0.62243018313919785</v>
      </c>
    </row>
    <row r="364" spans="1:10" x14ac:dyDescent="0.25">
      <c r="A364">
        <f t="shared" si="22"/>
        <v>1977</v>
      </c>
      <c r="B364">
        <f t="shared" si="23"/>
        <v>11</v>
      </c>
      <c r="D364">
        <f>'PNZ vacs'!B587</f>
        <v>2.3092253417152601E-2</v>
      </c>
      <c r="E364" s="4">
        <f>U!B376</f>
        <v>6815</v>
      </c>
      <c r="F364">
        <f>'u rate'!B386</f>
        <v>6.8</v>
      </c>
      <c r="H364">
        <f t="shared" si="20"/>
        <v>3.3959196201695003</v>
      </c>
      <c r="J364">
        <f t="shared" si="21"/>
        <v>0.64032015130086239</v>
      </c>
    </row>
    <row r="365" spans="1:10" x14ac:dyDescent="0.25">
      <c r="A365">
        <f t="shared" si="22"/>
        <v>1977</v>
      </c>
      <c r="B365">
        <f t="shared" si="23"/>
        <v>12</v>
      </c>
      <c r="D365">
        <f>'PNZ vacs'!B588</f>
        <v>2.3927496019503201E-2</v>
      </c>
      <c r="E365" s="4">
        <f>U!B377</f>
        <v>6386</v>
      </c>
      <c r="F365">
        <f>'u rate'!B387</f>
        <v>6.4</v>
      </c>
      <c r="H365">
        <f t="shared" si="20"/>
        <v>3.7386712530473751</v>
      </c>
      <c r="J365">
        <f t="shared" si="21"/>
        <v>0.70494794052162846</v>
      </c>
    </row>
    <row r="366" spans="1:10" x14ac:dyDescent="0.25">
      <c r="A366">
        <f t="shared" si="22"/>
        <v>1978</v>
      </c>
      <c r="B366">
        <f t="shared" si="23"/>
        <v>1</v>
      </c>
      <c r="D366">
        <f>'PNZ vacs'!B589</f>
        <v>2.38368840273998E-2</v>
      </c>
      <c r="E366" s="4">
        <f>U!B378</f>
        <v>6489</v>
      </c>
      <c r="F366">
        <f>'u rate'!B388</f>
        <v>6.4</v>
      </c>
      <c r="H366">
        <f t="shared" si="20"/>
        <v>3.7245131292812186</v>
      </c>
      <c r="J366">
        <f t="shared" si="21"/>
        <v>0.70227834495810648</v>
      </c>
    </row>
    <row r="367" spans="1:10" x14ac:dyDescent="0.25">
      <c r="A367">
        <f t="shared" si="22"/>
        <v>1978</v>
      </c>
      <c r="B367">
        <f t="shared" si="23"/>
        <v>2</v>
      </c>
      <c r="D367">
        <f>'PNZ vacs'!B590</f>
        <v>2.4116364463771699E-2</v>
      </c>
      <c r="E367" s="4">
        <f>U!B379</f>
        <v>6318</v>
      </c>
      <c r="F367">
        <f>'u rate'!B389</f>
        <v>6.3</v>
      </c>
      <c r="H367">
        <f t="shared" si="20"/>
        <v>3.8279943593288412</v>
      </c>
      <c r="J367">
        <f t="shared" si="21"/>
        <v>0.72179032530279608</v>
      </c>
    </row>
    <row r="368" spans="1:10" x14ac:dyDescent="0.25">
      <c r="A368">
        <f t="shared" si="22"/>
        <v>1978</v>
      </c>
      <c r="B368">
        <f t="shared" si="23"/>
        <v>3</v>
      </c>
      <c r="D368">
        <f>'PNZ vacs'!B591</f>
        <v>2.4596105777987001E-2</v>
      </c>
      <c r="E368" s="4">
        <f>U!B380</f>
        <v>6337</v>
      </c>
      <c r="F368">
        <f>'u rate'!B390</f>
        <v>6.3</v>
      </c>
      <c r="H368">
        <f t="shared" si="20"/>
        <v>3.9041437742836513</v>
      </c>
      <c r="J368">
        <f t="shared" si="21"/>
        <v>0.73614873491170851</v>
      </c>
    </row>
    <row r="369" spans="1:10" x14ac:dyDescent="0.25">
      <c r="A369">
        <f t="shared" si="22"/>
        <v>1978</v>
      </c>
      <c r="B369">
        <f t="shared" si="23"/>
        <v>4</v>
      </c>
      <c r="D369">
        <f>'PNZ vacs'!B592</f>
        <v>2.6093415351694099E-2</v>
      </c>
      <c r="E369" s="4">
        <f>U!B381</f>
        <v>6180</v>
      </c>
      <c r="F369">
        <f>'u rate'!B391</f>
        <v>6.1</v>
      </c>
      <c r="H369">
        <f t="shared" si="20"/>
        <v>4.2776090740482129</v>
      </c>
      <c r="J369">
        <f t="shared" si="21"/>
        <v>0.80656776245009587</v>
      </c>
    </row>
    <row r="370" spans="1:10" x14ac:dyDescent="0.25">
      <c r="A370">
        <f t="shared" si="22"/>
        <v>1978</v>
      </c>
      <c r="B370">
        <f t="shared" si="23"/>
        <v>5</v>
      </c>
      <c r="D370">
        <f>'PNZ vacs'!B593</f>
        <v>2.5742803741025399E-2</v>
      </c>
      <c r="E370" s="4">
        <f>U!B382</f>
        <v>6127</v>
      </c>
      <c r="F370">
        <f>'u rate'!B392</f>
        <v>6</v>
      </c>
      <c r="H370">
        <f t="shared" si="20"/>
        <v>4.2904672901708993</v>
      </c>
      <c r="J370">
        <f t="shared" si="21"/>
        <v>0.80899225296048283</v>
      </c>
    </row>
    <row r="371" spans="1:10" x14ac:dyDescent="0.25">
      <c r="A371">
        <f t="shared" si="22"/>
        <v>1978</v>
      </c>
      <c r="B371">
        <f t="shared" si="23"/>
        <v>6</v>
      </c>
      <c r="D371">
        <f>'PNZ vacs'!B594</f>
        <v>2.5890267467671299E-2</v>
      </c>
      <c r="E371" s="4">
        <f>U!B383</f>
        <v>6028</v>
      </c>
      <c r="F371">
        <f>'u rate'!B393</f>
        <v>5.9</v>
      </c>
      <c r="H371">
        <f t="shared" si="20"/>
        <v>4.3881809267239493</v>
      </c>
      <c r="J371">
        <f t="shared" si="21"/>
        <v>0.82741672042143044</v>
      </c>
    </row>
    <row r="372" spans="1:10" x14ac:dyDescent="0.25">
      <c r="A372">
        <f t="shared" si="22"/>
        <v>1978</v>
      </c>
      <c r="B372">
        <f t="shared" si="23"/>
        <v>7</v>
      </c>
      <c r="D372">
        <f>'PNZ vacs'!B595</f>
        <v>2.5616351038540701E-2</v>
      </c>
      <c r="E372" s="4">
        <f>U!B384</f>
        <v>6309</v>
      </c>
      <c r="F372">
        <f>'u rate'!B394</f>
        <v>6.2</v>
      </c>
      <c r="H372">
        <f t="shared" si="20"/>
        <v>4.1316695223452742</v>
      </c>
      <c r="J372">
        <f t="shared" si="21"/>
        <v>0.77905002166724968</v>
      </c>
    </row>
    <row r="373" spans="1:10" x14ac:dyDescent="0.25">
      <c r="A373">
        <f t="shared" si="22"/>
        <v>1978</v>
      </c>
      <c r="B373">
        <f t="shared" si="23"/>
        <v>8</v>
      </c>
      <c r="D373">
        <f>'PNZ vacs'!B596</f>
        <v>2.6121454398751701E-2</v>
      </c>
      <c r="E373" s="4">
        <f>U!B385</f>
        <v>6080</v>
      </c>
      <c r="F373">
        <f>'u rate'!B395</f>
        <v>5.9</v>
      </c>
      <c r="H373">
        <f t="shared" si="20"/>
        <v>4.4273651523307969</v>
      </c>
      <c r="J373">
        <f t="shared" si="21"/>
        <v>0.83480513124251199</v>
      </c>
    </row>
    <row r="374" spans="1:10" x14ac:dyDescent="0.25">
      <c r="A374">
        <f t="shared" si="22"/>
        <v>1978</v>
      </c>
      <c r="B374">
        <f t="shared" si="23"/>
        <v>9</v>
      </c>
      <c r="D374">
        <f>'PNZ vacs'!B597</f>
        <v>2.6315095605894099E-2</v>
      </c>
      <c r="E374" s="4">
        <f>U!B386</f>
        <v>6125</v>
      </c>
      <c r="F374">
        <f>'u rate'!B396</f>
        <v>6</v>
      </c>
      <c r="H374">
        <f t="shared" si="20"/>
        <v>4.3858492676490171</v>
      </c>
      <c r="J374">
        <f t="shared" si="21"/>
        <v>0.82697707270928333</v>
      </c>
    </row>
    <row r="375" spans="1:10" x14ac:dyDescent="0.25">
      <c r="A375">
        <f t="shared" si="22"/>
        <v>1978</v>
      </c>
      <c r="B375">
        <f t="shared" si="23"/>
        <v>10</v>
      </c>
      <c r="D375">
        <f>'PNZ vacs'!B598</f>
        <v>2.7302635007350601E-2</v>
      </c>
      <c r="E375" s="4">
        <f>U!B387</f>
        <v>5947</v>
      </c>
      <c r="F375">
        <f>'u rate'!B397</f>
        <v>5.8</v>
      </c>
      <c r="H375">
        <f t="shared" si="20"/>
        <v>4.7073508633363108</v>
      </c>
      <c r="J375">
        <f t="shared" si="21"/>
        <v>0.88759804535282361</v>
      </c>
    </row>
    <row r="376" spans="1:10" x14ac:dyDescent="0.25">
      <c r="A376">
        <f t="shared" si="22"/>
        <v>1978</v>
      </c>
      <c r="B376">
        <f t="shared" si="23"/>
        <v>11</v>
      </c>
      <c r="D376">
        <f>'PNZ vacs'!B599</f>
        <v>2.6911722211045E-2</v>
      </c>
      <c r="E376" s="4">
        <f>U!B388</f>
        <v>6077</v>
      </c>
      <c r="F376">
        <f>'u rate'!B398</f>
        <v>5.9</v>
      </c>
      <c r="H376">
        <f t="shared" si="20"/>
        <v>4.5613088493296603</v>
      </c>
      <c r="J376">
        <f t="shared" si="21"/>
        <v>0.86006098471404624</v>
      </c>
    </row>
    <row r="377" spans="1:10" x14ac:dyDescent="0.25">
      <c r="A377">
        <f t="shared" si="22"/>
        <v>1978</v>
      </c>
      <c r="B377">
        <f t="shared" si="23"/>
        <v>12</v>
      </c>
      <c r="D377">
        <f>'PNZ vacs'!B600</f>
        <v>2.7110901911758099E-2</v>
      </c>
      <c r="E377" s="4">
        <f>U!B389</f>
        <v>6228</v>
      </c>
      <c r="F377">
        <f>'u rate'!B399</f>
        <v>6</v>
      </c>
      <c r="H377">
        <f t="shared" si="20"/>
        <v>4.5184836519596834</v>
      </c>
      <c r="J377">
        <f t="shared" si="21"/>
        <v>0.85198604775247466</v>
      </c>
    </row>
    <row r="378" spans="1:10" x14ac:dyDescent="0.25">
      <c r="A378">
        <f t="shared" si="22"/>
        <v>1979</v>
      </c>
      <c r="B378">
        <f t="shared" si="23"/>
        <v>1</v>
      </c>
      <c r="D378">
        <f>'PNZ vacs'!B601</f>
        <v>2.67837029283974E-2</v>
      </c>
      <c r="E378" s="4">
        <f>U!B390</f>
        <v>6109</v>
      </c>
      <c r="F378">
        <f>'u rate'!B400</f>
        <v>5.9</v>
      </c>
      <c r="H378">
        <f t="shared" si="20"/>
        <v>4.5396106658300672</v>
      </c>
      <c r="J378">
        <f t="shared" si="21"/>
        <v>0.85596966757600401</v>
      </c>
    </row>
    <row r="379" spans="1:10" x14ac:dyDescent="0.25">
      <c r="A379">
        <f t="shared" si="22"/>
        <v>1979</v>
      </c>
      <c r="B379">
        <f t="shared" si="23"/>
        <v>2</v>
      </c>
      <c r="D379">
        <f>'PNZ vacs'!B602</f>
        <v>2.61467157924761E-2</v>
      </c>
      <c r="E379" s="4">
        <f>U!B391</f>
        <v>6173</v>
      </c>
      <c r="F379">
        <f>'u rate'!B401</f>
        <v>5.9</v>
      </c>
      <c r="H379">
        <f t="shared" si="20"/>
        <v>4.4316467444874741</v>
      </c>
      <c r="J379">
        <f t="shared" si="21"/>
        <v>0.8356124500380715</v>
      </c>
    </row>
    <row r="380" spans="1:10" x14ac:dyDescent="0.25">
      <c r="A380">
        <f t="shared" si="22"/>
        <v>1979</v>
      </c>
      <c r="B380">
        <f t="shared" si="23"/>
        <v>3</v>
      </c>
      <c r="D380">
        <f>'PNZ vacs'!B603</f>
        <v>2.6124966236844599E-2</v>
      </c>
      <c r="E380" s="4">
        <f>U!B392</f>
        <v>6109</v>
      </c>
      <c r="F380">
        <f>'u rate'!B402</f>
        <v>5.8</v>
      </c>
      <c r="H380">
        <f t="shared" si="20"/>
        <v>4.5043045235938965</v>
      </c>
      <c r="J380">
        <f t="shared" si="21"/>
        <v>0.84931249165103728</v>
      </c>
    </row>
    <row r="381" spans="1:10" x14ac:dyDescent="0.25">
      <c r="A381">
        <f t="shared" si="22"/>
        <v>1979</v>
      </c>
      <c r="B381">
        <f t="shared" si="23"/>
        <v>4</v>
      </c>
      <c r="D381">
        <f>'PNZ vacs'!B604</f>
        <v>2.7278726121175999E-2</v>
      </c>
      <c r="E381" s="4">
        <f>U!B393</f>
        <v>6069</v>
      </c>
      <c r="F381">
        <f>'u rate'!B403</f>
        <v>5.8</v>
      </c>
      <c r="H381">
        <f t="shared" si="20"/>
        <v>4.7032286415820694</v>
      </c>
      <c r="J381">
        <f t="shared" si="21"/>
        <v>0.88682077676210236</v>
      </c>
    </row>
    <row r="382" spans="1:10" x14ac:dyDescent="0.25">
      <c r="A382">
        <f t="shared" si="22"/>
        <v>1979</v>
      </c>
      <c r="B382">
        <f t="shared" si="23"/>
        <v>5</v>
      </c>
      <c r="D382">
        <f>'PNZ vacs'!B605</f>
        <v>2.70166900246489E-2</v>
      </c>
      <c r="E382" s="4">
        <f>U!B394</f>
        <v>5840</v>
      </c>
      <c r="F382">
        <f>'u rate'!B404</f>
        <v>5.6</v>
      </c>
      <c r="H382">
        <f t="shared" si="20"/>
        <v>4.8244089329730189</v>
      </c>
      <c r="J382">
        <f t="shared" si="21"/>
        <v>0.9096700167904227</v>
      </c>
    </row>
    <row r="383" spans="1:10" x14ac:dyDescent="0.25">
      <c r="A383">
        <f t="shared" si="22"/>
        <v>1979</v>
      </c>
      <c r="B383">
        <f t="shared" si="23"/>
        <v>6</v>
      </c>
      <c r="D383">
        <f>'PNZ vacs'!B606</f>
        <v>2.6373859732437499E-2</v>
      </c>
      <c r="E383" s="4">
        <f>U!B395</f>
        <v>5959</v>
      </c>
      <c r="F383">
        <f>'u rate'!B405</f>
        <v>5.7</v>
      </c>
      <c r="H383">
        <f t="shared" si="20"/>
        <v>4.6269929355153501</v>
      </c>
      <c r="J383">
        <f t="shared" si="21"/>
        <v>0.87244609646836402</v>
      </c>
    </row>
    <row r="384" spans="1:10" x14ac:dyDescent="0.25">
      <c r="A384">
        <f t="shared" si="22"/>
        <v>1979</v>
      </c>
      <c r="B384">
        <f t="shared" si="23"/>
        <v>7</v>
      </c>
      <c r="D384">
        <f>'PNZ vacs'!B607</f>
        <v>2.6282432093510499E-2</v>
      </c>
      <c r="E384" s="4">
        <f>U!B396</f>
        <v>5996</v>
      </c>
      <c r="F384">
        <f>'u rate'!B406</f>
        <v>5.7</v>
      </c>
      <c r="H384">
        <f t="shared" si="20"/>
        <v>4.6109529988614915</v>
      </c>
      <c r="J384">
        <f t="shared" si="21"/>
        <v>0.86942167427531392</v>
      </c>
    </row>
    <row r="385" spans="1:10" x14ac:dyDescent="0.25">
      <c r="A385">
        <f t="shared" si="22"/>
        <v>1979</v>
      </c>
      <c r="B385">
        <f t="shared" si="23"/>
        <v>8</v>
      </c>
      <c r="D385">
        <f>'PNZ vacs'!B608</f>
        <v>2.65189139036714E-2</v>
      </c>
      <c r="E385" s="4">
        <f>U!B397</f>
        <v>6320</v>
      </c>
      <c r="F385">
        <f>'u rate'!B407</f>
        <v>6</v>
      </c>
      <c r="H385">
        <f t="shared" si="20"/>
        <v>4.4198189839452331</v>
      </c>
      <c r="J385">
        <f t="shared" si="21"/>
        <v>0.83338225784654374</v>
      </c>
    </row>
    <row r="386" spans="1:10" x14ac:dyDescent="0.25">
      <c r="A386">
        <f t="shared" si="22"/>
        <v>1979</v>
      </c>
      <c r="B386">
        <f t="shared" si="23"/>
        <v>9</v>
      </c>
      <c r="D386">
        <f>'PNZ vacs'!B609</f>
        <v>2.71866132704691E-2</v>
      </c>
      <c r="E386" s="4">
        <f>U!B398</f>
        <v>6190</v>
      </c>
      <c r="F386">
        <f>'u rate'!B408</f>
        <v>5.9</v>
      </c>
      <c r="H386">
        <f t="shared" si="20"/>
        <v>4.6079005543167959</v>
      </c>
      <c r="J386">
        <f t="shared" si="21"/>
        <v>0.86884611832249092</v>
      </c>
    </row>
    <row r="387" spans="1:10" x14ac:dyDescent="0.25">
      <c r="A387">
        <f t="shared" si="22"/>
        <v>1979</v>
      </c>
      <c r="B387">
        <f t="shared" si="23"/>
        <v>10</v>
      </c>
      <c r="D387">
        <f>'PNZ vacs'!B610</f>
        <v>2.7401392047020402E-2</v>
      </c>
      <c r="E387" s="4">
        <f>U!B399</f>
        <v>6296</v>
      </c>
      <c r="F387">
        <f>'u rate'!B409</f>
        <v>6</v>
      </c>
      <c r="H387">
        <f t="shared" si="20"/>
        <v>4.5668986745033999</v>
      </c>
      <c r="J387">
        <f t="shared" si="21"/>
        <v>0.86111497835975437</v>
      </c>
    </row>
    <row r="388" spans="1:10" x14ac:dyDescent="0.25">
      <c r="A388">
        <f t="shared" si="22"/>
        <v>1979</v>
      </c>
      <c r="B388">
        <f t="shared" si="23"/>
        <v>11</v>
      </c>
      <c r="D388">
        <f>'PNZ vacs'!B611</f>
        <v>2.5823007728285399E-2</v>
      </c>
      <c r="E388" s="4">
        <f>U!B400</f>
        <v>6238</v>
      </c>
      <c r="F388">
        <f>'u rate'!B410</f>
        <v>5.9</v>
      </c>
      <c r="H388">
        <f t="shared" si="20"/>
        <v>4.3767809708958305</v>
      </c>
      <c r="J388">
        <f t="shared" si="21"/>
        <v>0.82526719326615583</v>
      </c>
    </row>
    <row r="389" spans="1:10" x14ac:dyDescent="0.25">
      <c r="A389">
        <f t="shared" si="22"/>
        <v>1979</v>
      </c>
      <c r="B389">
        <f t="shared" si="23"/>
        <v>12</v>
      </c>
      <c r="D389">
        <f>'PNZ vacs'!B612</f>
        <v>2.5457473816633901E-2</v>
      </c>
      <c r="E389" s="4">
        <f>U!B401</f>
        <v>6325</v>
      </c>
      <c r="F389">
        <f>'u rate'!B411</f>
        <v>6</v>
      </c>
      <c r="H389">
        <f t="shared" si="20"/>
        <v>4.242912302772317</v>
      </c>
      <c r="J389">
        <f t="shared" si="21"/>
        <v>0.80002548692005138</v>
      </c>
    </row>
    <row r="390" spans="1:10" x14ac:dyDescent="0.25">
      <c r="A390">
        <f t="shared" si="22"/>
        <v>1980</v>
      </c>
      <c r="B390">
        <f t="shared" si="23"/>
        <v>1</v>
      </c>
      <c r="D390">
        <f>'PNZ vacs'!B613</f>
        <v>2.48720235255811E-2</v>
      </c>
      <c r="E390" s="4">
        <f>U!B402</f>
        <v>6683</v>
      </c>
      <c r="F390">
        <f>'u rate'!B412</f>
        <v>6.3</v>
      </c>
      <c r="H390">
        <f t="shared" si="20"/>
        <v>3.9479402421557301</v>
      </c>
      <c r="J390">
        <f t="shared" si="21"/>
        <v>0.74440681050564528</v>
      </c>
    </row>
    <row r="391" spans="1:10" x14ac:dyDescent="0.25">
      <c r="A391">
        <f t="shared" si="22"/>
        <v>1980</v>
      </c>
      <c r="B391">
        <f t="shared" si="23"/>
        <v>2</v>
      </c>
      <c r="D391">
        <f>'PNZ vacs'!B614</f>
        <v>2.4072289268869999E-2</v>
      </c>
      <c r="E391" s="4">
        <f>U!B403</f>
        <v>6702</v>
      </c>
      <c r="F391">
        <f>'u rate'!B413</f>
        <v>6.3</v>
      </c>
      <c r="H391">
        <f t="shared" ref="H391:H454" si="24">1000*D391/F391</f>
        <v>3.8209982966460316</v>
      </c>
      <c r="J391">
        <f t="shared" ref="J391:J454" si="25">$I$4*H391</f>
        <v>0.72047117749701162</v>
      </c>
    </row>
    <row r="392" spans="1:10" x14ac:dyDescent="0.25">
      <c r="A392">
        <f t="shared" ref="A392:A455" si="26">IF(B392=1,A391+1,A391)</f>
        <v>1980</v>
      </c>
      <c r="B392">
        <f t="shared" ref="B392:B455" si="27">IF(B391=12,1,B391+1)</f>
        <v>3</v>
      </c>
      <c r="D392">
        <f>'PNZ vacs'!B615</f>
        <v>2.38732568646133E-2</v>
      </c>
      <c r="E392" s="4">
        <f>U!B404</f>
        <v>6729</v>
      </c>
      <c r="F392">
        <f>'u rate'!B414</f>
        <v>6.3</v>
      </c>
      <c r="H392">
        <f t="shared" si="24"/>
        <v>3.7894058515259208</v>
      </c>
      <c r="J392">
        <f t="shared" si="25"/>
        <v>0.71451424049558043</v>
      </c>
    </row>
    <row r="393" spans="1:10" x14ac:dyDescent="0.25">
      <c r="A393">
        <f t="shared" si="26"/>
        <v>1980</v>
      </c>
      <c r="B393">
        <f t="shared" si="27"/>
        <v>4</v>
      </c>
      <c r="D393">
        <f>'PNZ vacs'!B616</f>
        <v>2.10201138639395E-2</v>
      </c>
      <c r="E393" s="4">
        <f>U!B405</f>
        <v>7358</v>
      </c>
      <c r="F393">
        <f>'u rate'!B415</f>
        <v>6.9</v>
      </c>
      <c r="H393">
        <f t="shared" si="24"/>
        <v>3.0463933136144199</v>
      </c>
      <c r="J393">
        <f t="shared" si="25"/>
        <v>0.57441495844302615</v>
      </c>
    </row>
    <row r="394" spans="1:10" x14ac:dyDescent="0.25">
      <c r="A394">
        <f t="shared" si="26"/>
        <v>1980</v>
      </c>
      <c r="B394">
        <f t="shared" si="27"/>
        <v>5</v>
      </c>
      <c r="D394">
        <f>'PNZ vacs'!B617</f>
        <v>1.9420474438613101E-2</v>
      </c>
      <c r="E394" s="4">
        <f>U!B406</f>
        <v>7984</v>
      </c>
      <c r="F394">
        <f>'u rate'!B416</f>
        <v>7.5</v>
      </c>
      <c r="H394">
        <f t="shared" si="24"/>
        <v>2.5893965918150803</v>
      </c>
      <c r="J394">
        <f t="shared" si="25"/>
        <v>0.48824560145690721</v>
      </c>
    </row>
    <row r="395" spans="1:10" x14ac:dyDescent="0.25">
      <c r="A395">
        <f t="shared" si="26"/>
        <v>1980</v>
      </c>
      <c r="B395">
        <f t="shared" si="27"/>
        <v>6</v>
      </c>
      <c r="D395">
        <f>'PNZ vacs'!B618</f>
        <v>1.9703462747554901E-2</v>
      </c>
      <c r="E395" s="4">
        <f>U!B407</f>
        <v>8098</v>
      </c>
      <c r="F395">
        <f>'u rate'!B417</f>
        <v>7.6</v>
      </c>
      <c r="H395">
        <f t="shared" si="24"/>
        <v>2.5925608878361714</v>
      </c>
      <c r="J395">
        <f t="shared" si="25"/>
        <v>0.48884224764810436</v>
      </c>
    </row>
    <row r="396" spans="1:10" x14ac:dyDescent="0.25">
      <c r="A396">
        <f t="shared" si="26"/>
        <v>1980</v>
      </c>
      <c r="B396">
        <f t="shared" si="27"/>
        <v>7</v>
      </c>
      <c r="D396">
        <f>'PNZ vacs'!B619</f>
        <v>1.9633775531536401E-2</v>
      </c>
      <c r="E396" s="4">
        <f>U!B408</f>
        <v>8363</v>
      </c>
      <c r="F396">
        <f>'u rate'!B418</f>
        <v>7.8</v>
      </c>
      <c r="H396">
        <f t="shared" si="24"/>
        <v>2.5171507091713337</v>
      </c>
      <c r="J396">
        <f t="shared" si="25"/>
        <v>0.47462322528800388</v>
      </c>
    </row>
    <row r="397" spans="1:10" x14ac:dyDescent="0.25">
      <c r="A397">
        <f t="shared" si="26"/>
        <v>1980</v>
      </c>
      <c r="B397">
        <f t="shared" si="27"/>
        <v>8</v>
      </c>
      <c r="D397">
        <f>'PNZ vacs'!B620</f>
        <v>1.9898787107244E-2</v>
      </c>
      <c r="E397" s="4">
        <f>U!B409</f>
        <v>8281</v>
      </c>
      <c r="F397">
        <f>'u rate'!B419</f>
        <v>7.7</v>
      </c>
      <c r="H397">
        <f t="shared" si="24"/>
        <v>2.5842580658758441</v>
      </c>
      <c r="J397">
        <f t="shared" si="25"/>
        <v>0.48727670287422786</v>
      </c>
    </row>
    <row r="398" spans="1:10" x14ac:dyDescent="0.25">
      <c r="A398">
        <f t="shared" si="26"/>
        <v>1980</v>
      </c>
      <c r="B398">
        <f t="shared" si="27"/>
        <v>9</v>
      </c>
      <c r="D398">
        <f>'PNZ vacs'!B621</f>
        <v>2.0665475694538901E-2</v>
      </c>
      <c r="E398" s="4">
        <f>U!B410</f>
        <v>8021</v>
      </c>
      <c r="F398">
        <f>'u rate'!B420</f>
        <v>7.5</v>
      </c>
      <c r="H398">
        <f t="shared" si="24"/>
        <v>2.7553967592718536</v>
      </c>
      <c r="J398">
        <f t="shared" si="25"/>
        <v>0.51954588657277934</v>
      </c>
    </row>
    <row r="399" spans="1:10" x14ac:dyDescent="0.25">
      <c r="A399">
        <f t="shared" si="26"/>
        <v>1980</v>
      </c>
      <c r="B399">
        <f t="shared" si="27"/>
        <v>10</v>
      </c>
      <c r="D399">
        <f>'PNZ vacs'!B622</f>
        <v>2.0606406740223699E-2</v>
      </c>
      <c r="E399" s="4">
        <f>U!B411</f>
        <v>8088</v>
      </c>
      <c r="F399">
        <f>'u rate'!B421</f>
        <v>7.5</v>
      </c>
      <c r="H399">
        <f t="shared" si="24"/>
        <v>2.7475208986964934</v>
      </c>
      <c r="J399">
        <f t="shared" si="25"/>
        <v>0.51806084782059958</v>
      </c>
    </row>
    <row r="400" spans="1:10" x14ac:dyDescent="0.25">
      <c r="A400">
        <f t="shared" si="26"/>
        <v>1980</v>
      </c>
      <c r="B400">
        <f t="shared" si="27"/>
        <v>11</v>
      </c>
      <c r="D400">
        <f>'PNZ vacs'!B623</f>
        <v>2.1337225185427699E-2</v>
      </c>
      <c r="E400" s="4">
        <f>U!B412</f>
        <v>8023</v>
      </c>
      <c r="F400">
        <f>'u rate'!B422</f>
        <v>7.5</v>
      </c>
      <c r="H400">
        <f t="shared" si="24"/>
        <v>2.8449633580570266</v>
      </c>
      <c r="J400">
        <f t="shared" si="25"/>
        <v>0.53643418326419601</v>
      </c>
    </row>
    <row r="401" spans="1:10" x14ac:dyDescent="0.25">
      <c r="A401">
        <f t="shared" si="26"/>
        <v>1980</v>
      </c>
      <c r="B401">
        <f t="shared" si="27"/>
        <v>12</v>
      </c>
      <c r="D401">
        <f>'PNZ vacs'!B624</f>
        <v>2.06165801841952E-2</v>
      </c>
      <c r="E401" s="4">
        <f>U!B413</f>
        <v>7718</v>
      </c>
      <c r="F401">
        <f>'u rate'!B423</f>
        <v>7.2</v>
      </c>
      <c r="H401">
        <f t="shared" si="24"/>
        <v>2.8634139144715554</v>
      </c>
      <c r="J401">
        <f t="shared" si="25"/>
        <v>0.53991314166025672</v>
      </c>
    </row>
    <row r="402" spans="1:10" x14ac:dyDescent="0.25">
      <c r="A402">
        <f t="shared" si="26"/>
        <v>1981</v>
      </c>
      <c r="B402">
        <f t="shared" si="27"/>
        <v>1</v>
      </c>
      <c r="D402">
        <f>'PNZ vacs'!B625</f>
        <v>2.0235010784406302E-2</v>
      </c>
      <c r="E402" s="4">
        <f>U!B414</f>
        <v>8071</v>
      </c>
      <c r="F402">
        <f>'u rate'!B424</f>
        <v>7.5</v>
      </c>
      <c r="H402">
        <f t="shared" si="24"/>
        <v>2.6980014379208401</v>
      </c>
      <c r="J402">
        <f t="shared" si="25"/>
        <v>0.50872366904054922</v>
      </c>
    </row>
    <row r="403" spans="1:10" x14ac:dyDescent="0.25">
      <c r="A403">
        <f t="shared" si="26"/>
        <v>1981</v>
      </c>
      <c r="B403">
        <f t="shared" si="27"/>
        <v>2</v>
      </c>
      <c r="D403">
        <f>'PNZ vacs'!B626</f>
        <v>2.0447064133457701E-2</v>
      </c>
      <c r="E403" s="4">
        <f>U!B415</f>
        <v>8051</v>
      </c>
      <c r="F403">
        <f>'u rate'!B425</f>
        <v>7.4</v>
      </c>
      <c r="H403">
        <f t="shared" si="24"/>
        <v>2.7631167747915812</v>
      </c>
      <c r="J403">
        <f t="shared" si="25"/>
        <v>0.52100153984451081</v>
      </c>
    </row>
    <row r="404" spans="1:10" x14ac:dyDescent="0.25">
      <c r="A404">
        <f t="shared" si="26"/>
        <v>1981</v>
      </c>
      <c r="B404">
        <f t="shared" si="27"/>
        <v>3</v>
      </c>
      <c r="D404">
        <f>'PNZ vacs'!B627</f>
        <v>2.0388484113140301E-2</v>
      </c>
      <c r="E404" s="4">
        <f>U!B416</f>
        <v>7982</v>
      </c>
      <c r="F404">
        <f>'u rate'!B426</f>
        <v>7.4</v>
      </c>
      <c r="H404">
        <f t="shared" si="24"/>
        <v>2.7552005558297701</v>
      </c>
      <c r="J404">
        <f t="shared" si="25"/>
        <v>0.51950889128673827</v>
      </c>
    </row>
    <row r="405" spans="1:10" x14ac:dyDescent="0.25">
      <c r="A405">
        <f t="shared" si="26"/>
        <v>1981</v>
      </c>
      <c r="B405">
        <f t="shared" si="27"/>
        <v>4</v>
      </c>
      <c r="D405">
        <f>'PNZ vacs'!B628</f>
        <v>2.0318853485735401E-2</v>
      </c>
      <c r="E405" s="4">
        <f>U!B417</f>
        <v>7869</v>
      </c>
      <c r="F405">
        <f>'u rate'!B427</f>
        <v>7.2</v>
      </c>
      <c r="H405">
        <f t="shared" si="24"/>
        <v>2.822062984129917</v>
      </c>
      <c r="J405">
        <f t="shared" si="25"/>
        <v>0.53211618621539625</v>
      </c>
    </row>
    <row r="406" spans="1:10" x14ac:dyDescent="0.25">
      <c r="A406">
        <f t="shared" si="26"/>
        <v>1981</v>
      </c>
      <c r="B406">
        <f t="shared" si="27"/>
        <v>5</v>
      </c>
      <c r="D406">
        <f>'PNZ vacs'!B629</f>
        <v>2.0013433877756E-2</v>
      </c>
      <c r="E406" s="4">
        <f>U!B418</f>
        <v>8174</v>
      </c>
      <c r="F406">
        <f>'u rate'!B428</f>
        <v>7.5</v>
      </c>
      <c r="H406">
        <f t="shared" si="24"/>
        <v>2.6684578503674667</v>
      </c>
      <c r="J406">
        <f t="shared" si="25"/>
        <v>0.50315305590242021</v>
      </c>
    </row>
    <row r="407" spans="1:10" x14ac:dyDescent="0.25">
      <c r="A407">
        <f t="shared" si="26"/>
        <v>1981</v>
      </c>
      <c r="B407">
        <f t="shared" si="27"/>
        <v>6</v>
      </c>
      <c r="D407">
        <f>'PNZ vacs'!B630</f>
        <v>2.0165940394445098E-2</v>
      </c>
      <c r="E407" s="4">
        <f>U!B419</f>
        <v>8098</v>
      </c>
      <c r="F407">
        <f>'u rate'!B429</f>
        <v>7.5</v>
      </c>
      <c r="H407">
        <f t="shared" si="24"/>
        <v>2.6887920525926798</v>
      </c>
      <c r="J407">
        <f t="shared" si="25"/>
        <v>0.50698718653616615</v>
      </c>
    </row>
    <row r="408" spans="1:10" x14ac:dyDescent="0.25">
      <c r="A408">
        <f t="shared" si="26"/>
        <v>1981</v>
      </c>
      <c r="B408">
        <f t="shared" si="27"/>
        <v>7</v>
      </c>
      <c r="D408">
        <f>'PNZ vacs'!B631</f>
        <v>2.01362179427786E-2</v>
      </c>
      <c r="E408" s="4">
        <f>U!B420</f>
        <v>7863</v>
      </c>
      <c r="F408">
        <f>'u rate'!B430</f>
        <v>7.2</v>
      </c>
      <c r="H408">
        <f t="shared" si="24"/>
        <v>2.7966969364970278</v>
      </c>
      <c r="J408">
        <f t="shared" si="25"/>
        <v>0.52733327222599335</v>
      </c>
    </row>
    <row r="409" spans="1:10" x14ac:dyDescent="0.25">
      <c r="A409">
        <f t="shared" si="26"/>
        <v>1981</v>
      </c>
      <c r="B409">
        <f t="shared" si="27"/>
        <v>8</v>
      </c>
      <c r="D409">
        <f>'PNZ vacs'!B632</f>
        <v>1.9853607119418901E-2</v>
      </c>
      <c r="E409" s="4">
        <f>U!B421</f>
        <v>8036</v>
      </c>
      <c r="F409">
        <f>'u rate'!B431</f>
        <v>7.4</v>
      </c>
      <c r="H409">
        <f t="shared" si="24"/>
        <v>2.6829198810025541</v>
      </c>
      <c r="J409">
        <f t="shared" si="25"/>
        <v>0.50587995485178772</v>
      </c>
    </row>
    <row r="410" spans="1:10" x14ac:dyDescent="0.25">
      <c r="A410">
        <f t="shared" si="26"/>
        <v>1981</v>
      </c>
      <c r="B410">
        <f t="shared" si="27"/>
        <v>9</v>
      </c>
      <c r="D410">
        <f>'PNZ vacs'!B633</f>
        <v>1.8923375905488801E-2</v>
      </c>
      <c r="E410" s="4">
        <f>U!B422</f>
        <v>8230</v>
      </c>
      <c r="F410">
        <f>'u rate'!B432</f>
        <v>7.6</v>
      </c>
      <c r="H410">
        <f t="shared" si="24"/>
        <v>2.4899178823011581</v>
      </c>
      <c r="J410">
        <f t="shared" si="25"/>
        <v>0.46948831935021534</v>
      </c>
    </row>
    <row r="411" spans="1:10" x14ac:dyDescent="0.25">
      <c r="A411">
        <f t="shared" si="26"/>
        <v>1981</v>
      </c>
      <c r="B411">
        <f t="shared" si="27"/>
        <v>10</v>
      </c>
      <c r="D411">
        <f>'PNZ vacs'!B634</f>
        <v>1.7794180240673502E-2</v>
      </c>
      <c r="E411" s="4">
        <f>U!B423</f>
        <v>8646</v>
      </c>
      <c r="F411">
        <f>'u rate'!B433</f>
        <v>7.9</v>
      </c>
      <c r="H411">
        <f t="shared" si="24"/>
        <v>2.2524278785662659</v>
      </c>
      <c r="J411">
        <f t="shared" si="25"/>
        <v>0.42470821495057753</v>
      </c>
    </row>
    <row r="412" spans="1:10" x14ac:dyDescent="0.25">
      <c r="A412">
        <f t="shared" si="26"/>
        <v>1981</v>
      </c>
      <c r="B412">
        <f t="shared" si="27"/>
        <v>11</v>
      </c>
      <c r="D412">
        <f>'PNZ vacs'!B635</f>
        <v>1.75095102861853E-2</v>
      </c>
      <c r="E412" s="4">
        <f>U!B424</f>
        <v>9029</v>
      </c>
      <c r="F412">
        <f>'u rate'!B434</f>
        <v>8.3000000000000007</v>
      </c>
      <c r="H412">
        <f t="shared" si="24"/>
        <v>2.1095795525524457</v>
      </c>
      <c r="J412">
        <f t="shared" si="25"/>
        <v>0.39777334252810281</v>
      </c>
    </row>
    <row r="413" spans="1:10" x14ac:dyDescent="0.25">
      <c r="A413">
        <f t="shared" si="26"/>
        <v>1981</v>
      </c>
      <c r="B413">
        <f t="shared" si="27"/>
        <v>12</v>
      </c>
      <c r="D413">
        <f>'PNZ vacs'!B636</f>
        <v>1.6808959001848998E-2</v>
      </c>
      <c r="E413" s="4">
        <f>U!B425</f>
        <v>9267</v>
      </c>
      <c r="F413">
        <f>'u rate'!B435</f>
        <v>8.5</v>
      </c>
      <c r="H413">
        <f t="shared" si="24"/>
        <v>1.9775245884528232</v>
      </c>
      <c r="J413">
        <f t="shared" si="25"/>
        <v>0.37287362049402251</v>
      </c>
    </row>
    <row r="414" spans="1:10" x14ac:dyDescent="0.25">
      <c r="A414">
        <f t="shared" si="26"/>
        <v>1982</v>
      </c>
      <c r="B414">
        <f t="shared" si="27"/>
        <v>1</v>
      </c>
      <c r="D414">
        <f>'PNZ vacs'!B637</f>
        <v>1.6781685988590801E-2</v>
      </c>
      <c r="E414" s="4">
        <f>U!B426</f>
        <v>9397</v>
      </c>
      <c r="F414">
        <f>'u rate'!B436</f>
        <v>8.6</v>
      </c>
      <c r="H414">
        <f t="shared" si="24"/>
        <v>1.9513588358826515</v>
      </c>
      <c r="J414">
        <f t="shared" si="25"/>
        <v>0.36793991754501187</v>
      </c>
    </row>
    <row r="415" spans="1:10" x14ac:dyDescent="0.25">
      <c r="A415">
        <f t="shared" si="26"/>
        <v>1982</v>
      </c>
      <c r="B415">
        <f t="shared" si="27"/>
        <v>2</v>
      </c>
      <c r="D415">
        <f>'PNZ vacs'!B638</f>
        <v>1.59749131701519E-2</v>
      </c>
      <c r="E415" s="4">
        <f>U!B427</f>
        <v>9705</v>
      </c>
      <c r="F415">
        <f>'u rate'!B437</f>
        <v>8.9</v>
      </c>
      <c r="H415">
        <f t="shared" si="24"/>
        <v>1.7949340640620113</v>
      </c>
      <c r="J415">
        <f t="shared" si="25"/>
        <v>0.33844512827953571</v>
      </c>
    </row>
    <row r="416" spans="1:10" x14ac:dyDescent="0.25">
      <c r="A416">
        <f t="shared" si="26"/>
        <v>1982</v>
      </c>
      <c r="B416">
        <f t="shared" si="27"/>
        <v>3</v>
      </c>
      <c r="D416">
        <f>'PNZ vacs'!B639</f>
        <v>1.54615727191774E-2</v>
      </c>
      <c r="E416" s="4">
        <f>U!B428</f>
        <v>9895</v>
      </c>
      <c r="F416">
        <f>'u rate'!B438</f>
        <v>9</v>
      </c>
      <c r="H416">
        <f t="shared" si="24"/>
        <v>1.7179525243530445</v>
      </c>
      <c r="J416">
        <f t="shared" si="25"/>
        <v>0.32392981676831728</v>
      </c>
    </row>
    <row r="417" spans="1:10" x14ac:dyDescent="0.25">
      <c r="A417">
        <f t="shared" si="26"/>
        <v>1982</v>
      </c>
      <c r="B417">
        <f t="shared" si="27"/>
        <v>4</v>
      </c>
      <c r="D417">
        <f>'PNZ vacs'!B640</f>
        <v>1.4928341433684199E-2</v>
      </c>
      <c r="E417" s="4">
        <f>U!B429</f>
        <v>10244</v>
      </c>
      <c r="F417">
        <f>'u rate'!B439</f>
        <v>9.3000000000000007</v>
      </c>
      <c r="H417">
        <f t="shared" si="24"/>
        <v>1.6051980036219569</v>
      </c>
      <c r="J417">
        <f t="shared" si="25"/>
        <v>0.30266930419741533</v>
      </c>
    </row>
    <row r="418" spans="1:10" x14ac:dyDescent="0.25">
      <c r="A418">
        <f t="shared" si="26"/>
        <v>1982</v>
      </c>
      <c r="B418">
        <f t="shared" si="27"/>
        <v>5</v>
      </c>
      <c r="D418">
        <f>'PNZ vacs'!B641</f>
        <v>1.45956724276806E-2</v>
      </c>
      <c r="E418" s="4">
        <f>U!B430</f>
        <v>10335</v>
      </c>
      <c r="F418">
        <f>'u rate'!B440</f>
        <v>9.4</v>
      </c>
      <c r="H418">
        <f t="shared" si="24"/>
        <v>1.5527311093277232</v>
      </c>
      <c r="J418">
        <f t="shared" si="25"/>
        <v>0.29277636989672268</v>
      </c>
    </row>
    <row r="419" spans="1:10" x14ac:dyDescent="0.25">
      <c r="A419">
        <f t="shared" si="26"/>
        <v>1982</v>
      </c>
      <c r="B419">
        <f t="shared" si="27"/>
        <v>6</v>
      </c>
      <c r="D419">
        <f>'PNZ vacs'!B642</f>
        <v>1.3900083506666799E-2</v>
      </c>
      <c r="E419" s="4">
        <f>U!B431</f>
        <v>10538</v>
      </c>
      <c r="F419">
        <f>'u rate'!B441</f>
        <v>9.6</v>
      </c>
      <c r="H419">
        <f t="shared" si="24"/>
        <v>1.4479253652777917</v>
      </c>
      <c r="J419">
        <f t="shared" si="25"/>
        <v>0.27301464482859455</v>
      </c>
    </row>
    <row r="420" spans="1:10" x14ac:dyDescent="0.25">
      <c r="A420">
        <f t="shared" si="26"/>
        <v>1982</v>
      </c>
      <c r="B420">
        <f t="shared" si="27"/>
        <v>7</v>
      </c>
      <c r="D420">
        <f>'PNZ vacs'!B643</f>
        <v>1.31243186609363E-2</v>
      </c>
      <c r="E420" s="4">
        <f>U!B432</f>
        <v>10849</v>
      </c>
      <c r="F420">
        <f>'u rate'!B442</f>
        <v>9.8000000000000007</v>
      </c>
      <c r="H420">
        <f t="shared" si="24"/>
        <v>1.3392161898914592</v>
      </c>
      <c r="J420">
        <f t="shared" si="25"/>
        <v>0.25251690535980997</v>
      </c>
    </row>
    <row r="421" spans="1:10" x14ac:dyDescent="0.25">
      <c r="A421">
        <f t="shared" si="26"/>
        <v>1982</v>
      </c>
      <c r="B421">
        <f t="shared" si="27"/>
        <v>8</v>
      </c>
      <c r="D421">
        <f>'PNZ vacs'!B644</f>
        <v>1.28566491914832E-2</v>
      </c>
      <c r="E421" s="4">
        <f>U!B433</f>
        <v>10881</v>
      </c>
      <c r="F421">
        <f>'u rate'!B443</f>
        <v>9.8000000000000007</v>
      </c>
      <c r="H421">
        <f t="shared" si="24"/>
        <v>1.3119029787227754</v>
      </c>
      <c r="J421">
        <f t="shared" si="25"/>
        <v>0.24736684250079238</v>
      </c>
    </row>
    <row r="422" spans="1:10" x14ac:dyDescent="0.25">
      <c r="A422">
        <f t="shared" si="26"/>
        <v>1982</v>
      </c>
      <c r="B422">
        <f t="shared" si="27"/>
        <v>9</v>
      </c>
      <c r="D422">
        <f>'PNZ vacs'!B645</f>
        <v>1.20922698127294E-2</v>
      </c>
      <c r="E422" s="4">
        <f>U!B434</f>
        <v>11217</v>
      </c>
      <c r="F422">
        <f>'u rate'!B444</f>
        <v>10.1</v>
      </c>
      <c r="H422">
        <f t="shared" si="24"/>
        <v>1.1972544369039011</v>
      </c>
      <c r="J422">
        <f t="shared" si="25"/>
        <v>0.22574920137410973</v>
      </c>
    </row>
    <row r="423" spans="1:10" x14ac:dyDescent="0.25">
      <c r="A423">
        <f t="shared" si="26"/>
        <v>1982</v>
      </c>
      <c r="B423">
        <f t="shared" si="27"/>
        <v>10</v>
      </c>
      <c r="D423">
        <f>'PNZ vacs'!B646</f>
        <v>1.20897584152208E-2</v>
      </c>
      <c r="E423" s="4">
        <f>U!B435</f>
        <v>11529</v>
      </c>
      <c r="F423">
        <f>'u rate'!B445</f>
        <v>10.4</v>
      </c>
      <c r="H423">
        <f t="shared" si="24"/>
        <v>1.1624767706943075</v>
      </c>
      <c r="J423">
        <f t="shared" si="25"/>
        <v>0.21919167263963799</v>
      </c>
    </row>
    <row r="424" spans="1:10" x14ac:dyDescent="0.25">
      <c r="A424">
        <f t="shared" si="26"/>
        <v>1982</v>
      </c>
      <c r="B424">
        <f t="shared" si="27"/>
        <v>11</v>
      </c>
      <c r="D424">
        <f>'PNZ vacs'!B647</f>
        <v>1.23024947939907E-2</v>
      </c>
      <c r="E424" s="4">
        <f>U!B436</f>
        <v>11938</v>
      </c>
      <c r="F424">
        <f>'u rate'!B446</f>
        <v>10.8</v>
      </c>
      <c r="H424">
        <f t="shared" si="24"/>
        <v>1.1391198883324722</v>
      </c>
      <c r="J424">
        <f t="shared" si="25"/>
        <v>0.21478759830318464</v>
      </c>
    </row>
    <row r="425" spans="1:10" x14ac:dyDescent="0.25">
      <c r="A425">
        <f t="shared" si="26"/>
        <v>1982</v>
      </c>
      <c r="B425">
        <f t="shared" si="27"/>
        <v>12</v>
      </c>
      <c r="D425">
        <f>'PNZ vacs'!B648</f>
        <v>1.2544816828948801E-2</v>
      </c>
      <c r="E425" s="4">
        <f>U!B437</f>
        <v>12051</v>
      </c>
      <c r="F425">
        <f>'u rate'!B447</f>
        <v>10.8</v>
      </c>
      <c r="H425">
        <f t="shared" si="24"/>
        <v>1.1615571137915555</v>
      </c>
      <c r="J425">
        <f t="shared" si="25"/>
        <v>0.21901826604791019</v>
      </c>
    </row>
    <row r="426" spans="1:10" x14ac:dyDescent="0.25">
      <c r="A426">
        <f t="shared" si="26"/>
        <v>1983</v>
      </c>
      <c r="B426">
        <f t="shared" si="27"/>
        <v>1</v>
      </c>
      <c r="D426">
        <f>'PNZ vacs'!B649</f>
        <v>1.28356269817749E-2</v>
      </c>
      <c r="E426" s="4">
        <f>U!B438</f>
        <v>11534</v>
      </c>
      <c r="F426">
        <f>'u rate'!B448</f>
        <v>10.4</v>
      </c>
      <c r="H426">
        <f t="shared" si="24"/>
        <v>1.2341949020937404</v>
      </c>
      <c r="J426">
        <f t="shared" si="25"/>
        <v>0.23271453827990535</v>
      </c>
    </row>
    <row r="427" spans="1:10" x14ac:dyDescent="0.25">
      <c r="A427">
        <f t="shared" si="26"/>
        <v>1983</v>
      </c>
      <c r="B427">
        <f t="shared" si="27"/>
        <v>2</v>
      </c>
      <c r="D427">
        <f>'PNZ vacs'!B650</f>
        <v>1.28427041302635E-2</v>
      </c>
      <c r="E427" s="4">
        <f>U!B439</f>
        <v>11545</v>
      </c>
      <c r="F427">
        <f>'u rate'!B449</f>
        <v>10.4</v>
      </c>
      <c r="H427">
        <f t="shared" si="24"/>
        <v>1.2348753971407209</v>
      </c>
      <c r="J427">
        <f t="shared" si="25"/>
        <v>0.23284284952992848</v>
      </c>
    </row>
    <row r="428" spans="1:10" x14ac:dyDescent="0.25">
      <c r="A428">
        <f t="shared" si="26"/>
        <v>1983</v>
      </c>
      <c r="B428">
        <f t="shared" si="27"/>
        <v>3</v>
      </c>
      <c r="D428">
        <f>'PNZ vacs'!B651</f>
        <v>1.3342322430507E-2</v>
      </c>
      <c r="E428" s="4">
        <f>U!B440</f>
        <v>11408</v>
      </c>
      <c r="F428">
        <f>'u rate'!B450</f>
        <v>10.3</v>
      </c>
      <c r="H428">
        <f t="shared" si="24"/>
        <v>1.295371109757961</v>
      </c>
      <c r="J428">
        <f t="shared" si="25"/>
        <v>0.2442496636447429</v>
      </c>
    </row>
    <row r="429" spans="1:10" x14ac:dyDescent="0.25">
      <c r="A429">
        <f t="shared" si="26"/>
        <v>1983</v>
      </c>
      <c r="B429">
        <f t="shared" si="27"/>
        <v>4</v>
      </c>
      <c r="D429">
        <f>'PNZ vacs'!B652</f>
        <v>1.35598517663401E-2</v>
      </c>
      <c r="E429" s="4">
        <f>U!B441</f>
        <v>11268</v>
      </c>
      <c r="F429">
        <f>'u rate'!B451</f>
        <v>10.199999999999999</v>
      </c>
      <c r="H429">
        <f t="shared" si="24"/>
        <v>1.3293972319941276</v>
      </c>
      <c r="J429">
        <f t="shared" si="25"/>
        <v>0.25066548444598918</v>
      </c>
    </row>
    <row r="430" spans="1:10" x14ac:dyDescent="0.25">
      <c r="A430">
        <f t="shared" si="26"/>
        <v>1983</v>
      </c>
      <c r="B430">
        <f t="shared" si="27"/>
        <v>5</v>
      </c>
      <c r="D430">
        <f>'PNZ vacs'!B653</f>
        <v>1.47968379386187E-2</v>
      </c>
      <c r="E430" s="4">
        <f>U!B442</f>
        <v>11154</v>
      </c>
      <c r="F430">
        <f>'u rate'!B452</f>
        <v>10.1</v>
      </c>
      <c r="H430">
        <f t="shared" si="24"/>
        <v>1.4650334592691783</v>
      </c>
      <c r="J430">
        <f t="shared" si="25"/>
        <v>0.276240474223369</v>
      </c>
    </row>
    <row r="431" spans="1:10" x14ac:dyDescent="0.25">
      <c r="A431">
        <f t="shared" si="26"/>
        <v>1983</v>
      </c>
      <c r="B431">
        <f t="shared" si="27"/>
        <v>6</v>
      </c>
      <c r="D431">
        <f>'PNZ vacs'!B654</f>
        <v>1.46536030555082E-2</v>
      </c>
      <c r="E431" s="4">
        <f>U!B443</f>
        <v>11246</v>
      </c>
      <c r="F431">
        <f>'u rate'!B453</f>
        <v>10.1</v>
      </c>
      <c r="H431">
        <f t="shared" si="24"/>
        <v>1.4508517876740792</v>
      </c>
      <c r="J431">
        <f t="shared" si="25"/>
        <v>0.27356643858143598</v>
      </c>
    </row>
    <row r="432" spans="1:10" x14ac:dyDescent="0.25">
      <c r="A432">
        <f t="shared" si="26"/>
        <v>1983</v>
      </c>
      <c r="B432">
        <f t="shared" si="27"/>
        <v>7</v>
      </c>
      <c r="D432">
        <f>'PNZ vacs'!B655</f>
        <v>1.5647713053411099E-2</v>
      </c>
      <c r="E432" s="4">
        <f>U!B444</f>
        <v>10548</v>
      </c>
      <c r="F432">
        <f>'u rate'!B454</f>
        <v>9.4</v>
      </c>
      <c r="H432">
        <f t="shared" si="24"/>
        <v>1.6646503248309679</v>
      </c>
      <c r="J432">
        <f t="shared" si="25"/>
        <v>0.31387938086873574</v>
      </c>
    </row>
    <row r="433" spans="1:10" x14ac:dyDescent="0.25">
      <c r="A433">
        <f t="shared" si="26"/>
        <v>1983</v>
      </c>
      <c r="B433">
        <f t="shared" si="27"/>
        <v>8</v>
      </c>
      <c r="D433">
        <f>'PNZ vacs'!B656</f>
        <v>1.5824947304527898E-2</v>
      </c>
      <c r="E433" s="4">
        <f>U!B445</f>
        <v>10623</v>
      </c>
      <c r="F433">
        <f>'u rate'!B455</f>
        <v>9.5</v>
      </c>
      <c r="H433">
        <f t="shared" si="24"/>
        <v>1.6657839267924104</v>
      </c>
      <c r="J433">
        <f t="shared" si="25"/>
        <v>0.3140931280302276</v>
      </c>
    </row>
    <row r="434" spans="1:10" x14ac:dyDescent="0.25">
      <c r="A434">
        <f t="shared" si="26"/>
        <v>1983</v>
      </c>
      <c r="B434">
        <f t="shared" si="27"/>
        <v>9</v>
      </c>
      <c r="D434">
        <f>'PNZ vacs'!B657</f>
        <v>1.6302136661466599E-2</v>
      </c>
      <c r="E434" s="4">
        <f>U!B446</f>
        <v>10282</v>
      </c>
      <c r="F434">
        <f>'u rate'!B456</f>
        <v>9.1999999999999993</v>
      </c>
      <c r="H434">
        <f t="shared" si="24"/>
        <v>1.7719713762463696</v>
      </c>
      <c r="J434">
        <f t="shared" si="25"/>
        <v>0.33411538158910842</v>
      </c>
    </row>
    <row r="435" spans="1:10" x14ac:dyDescent="0.25">
      <c r="A435">
        <f t="shared" si="26"/>
        <v>1983</v>
      </c>
      <c r="B435">
        <f t="shared" si="27"/>
        <v>10</v>
      </c>
      <c r="D435">
        <f>'PNZ vacs'!B658</f>
        <v>1.7576939652061599E-2</v>
      </c>
      <c r="E435" s="4">
        <f>U!B447</f>
        <v>9887</v>
      </c>
      <c r="F435">
        <f>'u rate'!B457</f>
        <v>8.8000000000000007</v>
      </c>
      <c r="H435">
        <f t="shared" si="24"/>
        <v>1.9973795059160908</v>
      </c>
      <c r="J435">
        <f t="shared" si="25"/>
        <v>0.37661737923278532</v>
      </c>
    </row>
    <row r="436" spans="1:10" x14ac:dyDescent="0.25">
      <c r="A436">
        <f t="shared" si="26"/>
        <v>1983</v>
      </c>
      <c r="B436">
        <f t="shared" si="27"/>
        <v>11</v>
      </c>
      <c r="D436">
        <f>'PNZ vacs'!B659</f>
        <v>1.7773108212158301E-2</v>
      </c>
      <c r="E436" s="4">
        <f>U!B448</f>
        <v>9499</v>
      </c>
      <c r="F436">
        <f>'u rate'!B458</f>
        <v>8.5</v>
      </c>
      <c r="H436">
        <f t="shared" si="24"/>
        <v>2.0909539073127412</v>
      </c>
      <c r="J436">
        <f t="shared" si="25"/>
        <v>0.39426137012830603</v>
      </c>
    </row>
    <row r="437" spans="1:10" x14ac:dyDescent="0.25">
      <c r="A437">
        <f t="shared" si="26"/>
        <v>1983</v>
      </c>
      <c r="B437">
        <f t="shared" si="27"/>
        <v>12</v>
      </c>
      <c r="D437">
        <f>'PNZ vacs'!B660</f>
        <v>1.8487201752441201E-2</v>
      </c>
      <c r="E437" s="4">
        <f>U!B449</f>
        <v>9331</v>
      </c>
      <c r="F437">
        <f>'u rate'!B459</f>
        <v>8.3000000000000007</v>
      </c>
      <c r="H437">
        <f t="shared" si="24"/>
        <v>2.2273737051133975</v>
      </c>
      <c r="J437">
        <f t="shared" si="25"/>
        <v>0.41998410662929225</v>
      </c>
    </row>
    <row r="438" spans="1:10" x14ac:dyDescent="0.25">
      <c r="A438">
        <f t="shared" si="26"/>
        <v>1984</v>
      </c>
      <c r="B438">
        <f t="shared" si="27"/>
        <v>1</v>
      </c>
      <c r="D438">
        <f>'PNZ vacs'!B661</f>
        <v>1.8993659983792401E-2</v>
      </c>
      <c r="E438" s="4">
        <f>U!B450</f>
        <v>9008</v>
      </c>
      <c r="F438">
        <f>'u rate'!B460</f>
        <v>8</v>
      </c>
      <c r="H438">
        <f t="shared" si="24"/>
        <v>2.3742074979740502</v>
      </c>
      <c r="J438">
        <f t="shared" si="25"/>
        <v>0.44767046171914554</v>
      </c>
    </row>
    <row r="439" spans="1:10" x14ac:dyDescent="0.25">
      <c r="A439">
        <f t="shared" si="26"/>
        <v>1984</v>
      </c>
      <c r="B439">
        <f t="shared" si="27"/>
        <v>2</v>
      </c>
      <c r="D439">
        <f>'PNZ vacs'!B662</f>
        <v>1.9653075664287398E-2</v>
      </c>
      <c r="E439" s="4">
        <f>U!B451</f>
        <v>8791</v>
      </c>
      <c r="F439">
        <f>'u rate'!B461</f>
        <v>7.8</v>
      </c>
      <c r="H439">
        <f t="shared" si="24"/>
        <v>2.5196250851650515</v>
      </c>
      <c r="J439">
        <f t="shared" si="25"/>
        <v>0.47508978309498562</v>
      </c>
    </row>
    <row r="440" spans="1:10" x14ac:dyDescent="0.25">
      <c r="A440">
        <f t="shared" si="26"/>
        <v>1984</v>
      </c>
      <c r="B440">
        <f t="shared" si="27"/>
        <v>3</v>
      </c>
      <c r="D440">
        <f>'PNZ vacs'!B663</f>
        <v>1.9635988004344899E-2</v>
      </c>
      <c r="E440" s="4">
        <f>U!B452</f>
        <v>8746</v>
      </c>
      <c r="F440">
        <f>'u rate'!B462</f>
        <v>7.8</v>
      </c>
      <c r="H440">
        <f t="shared" si="24"/>
        <v>2.5174343595313973</v>
      </c>
      <c r="J440">
        <f t="shared" si="25"/>
        <v>0.47467670919274463</v>
      </c>
    </row>
    <row r="441" spans="1:10" x14ac:dyDescent="0.25">
      <c r="A441">
        <f t="shared" si="26"/>
        <v>1984</v>
      </c>
      <c r="B441">
        <f t="shared" si="27"/>
        <v>4</v>
      </c>
      <c r="D441">
        <f>'PNZ vacs'!B664</f>
        <v>2.0535522110767101E-2</v>
      </c>
      <c r="E441" s="4">
        <f>U!B453</f>
        <v>8762</v>
      </c>
      <c r="F441">
        <f>'u rate'!B463</f>
        <v>7.7</v>
      </c>
      <c r="H441">
        <f t="shared" si="24"/>
        <v>2.666950923476247</v>
      </c>
      <c r="J441">
        <f t="shared" si="25"/>
        <v>0.5028689161809573</v>
      </c>
    </row>
    <row r="442" spans="1:10" x14ac:dyDescent="0.25">
      <c r="A442">
        <f t="shared" si="26"/>
        <v>1984</v>
      </c>
      <c r="B442">
        <f t="shared" si="27"/>
        <v>5</v>
      </c>
      <c r="D442">
        <f>'PNZ vacs'!B665</f>
        <v>2.0676383607607599E-2</v>
      </c>
      <c r="E442" s="4">
        <f>U!B454</f>
        <v>8456</v>
      </c>
      <c r="F442">
        <f>'u rate'!B464</f>
        <v>7.4</v>
      </c>
      <c r="H442">
        <f t="shared" si="24"/>
        <v>2.7941058929199456</v>
      </c>
      <c r="J442">
        <f t="shared" si="25"/>
        <v>0.52684471607600369</v>
      </c>
    </row>
    <row r="443" spans="1:10" x14ac:dyDescent="0.25">
      <c r="A443">
        <f t="shared" si="26"/>
        <v>1984</v>
      </c>
      <c r="B443">
        <f t="shared" si="27"/>
        <v>6</v>
      </c>
      <c r="D443">
        <f>'PNZ vacs'!B666</f>
        <v>2.0885932343660801E-2</v>
      </c>
      <c r="E443" s="4">
        <f>U!B455</f>
        <v>8226</v>
      </c>
      <c r="F443">
        <f>'u rate'!B465</f>
        <v>7.2</v>
      </c>
      <c r="H443">
        <f t="shared" si="24"/>
        <v>2.9008239366195556</v>
      </c>
      <c r="J443">
        <f t="shared" si="25"/>
        <v>0.54696701622775334</v>
      </c>
    </row>
    <row r="444" spans="1:10" x14ac:dyDescent="0.25">
      <c r="A444">
        <f t="shared" si="26"/>
        <v>1984</v>
      </c>
      <c r="B444">
        <f t="shared" si="27"/>
        <v>7</v>
      </c>
      <c r="D444">
        <f>'PNZ vacs'!B667</f>
        <v>2.1337011225856801E-2</v>
      </c>
      <c r="E444" s="4">
        <f>U!B456</f>
        <v>8537</v>
      </c>
      <c r="F444">
        <f>'u rate'!B466</f>
        <v>7.5</v>
      </c>
      <c r="H444">
        <f t="shared" si="24"/>
        <v>2.8449348301142403</v>
      </c>
      <c r="J444">
        <f t="shared" si="25"/>
        <v>0.53642880415671279</v>
      </c>
    </row>
    <row r="445" spans="1:10" x14ac:dyDescent="0.25">
      <c r="A445">
        <f t="shared" si="26"/>
        <v>1984</v>
      </c>
      <c r="B445">
        <f t="shared" si="27"/>
        <v>8</v>
      </c>
      <c r="D445">
        <f>'PNZ vacs'!B668</f>
        <v>2.06703815962157E-2</v>
      </c>
      <c r="E445" s="4">
        <f>U!B457</f>
        <v>8519</v>
      </c>
      <c r="F445">
        <f>'u rate'!B467</f>
        <v>7.5</v>
      </c>
      <c r="H445">
        <f t="shared" si="24"/>
        <v>2.7560508794954268</v>
      </c>
      <c r="J445">
        <f t="shared" si="25"/>
        <v>0.5196692246983462</v>
      </c>
    </row>
    <row r="446" spans="1:10" x14ac:dyDescent="0.25">
      <c r="A446">
        <f t="shared" si="26"/>
        <v>1984</v>
      </c>
      <c r="B446">
        <f t="shared" si="27"/>
        <v>9</v>
      </c>
      <c r="D446">
        <f>'PNZ vacs'!B669</f>
        <v>2.1118578589773999E-2</v>
      </c>
      <c r="E446" s="4">
        <f>U!B458</f>
        <v>8367</v>
      </c>
      <c r="F446">
        <f>'u rate'!B468</f>
        <v>7.3</v>
      </c>
      <c r="H446">
        <f t="shared" si="24"/>
        <v>2.8929559712019177</v>
      </c>
      <c r="J446">
        <f t="shared" si="25"/>
        <v>0.54548346615291365</v>
      </c>
    </row>
    <row r="447" spans="1:10" x14ac:dyDescent="0.25">
      <c r="A447">
        <f t="shared" si="26"/>
        <v>1984</v>
      </c>
      <c r="B447">
        <f t="shared" si="27"/>
        <v>10</v>
      </c>
      <c r="D447">
        <f>'PNZ vacs'!B670</f>
        <v>2.1328215853790598E-2</v>
      </c>
      <c r="E447" s="4">
        <f>U!B459</f>
        <v>8381</v>
      </c>
      <c r="F447">
        <f>'u rate'!B469</f>
        <v>7.4</v>
      </c>
      <c r="H447">
        <f t="shared" si="24"/>
        <v>2.8821913315933241</v>
      </c>
      <c r="J447">
        <f t="shared" si="25"/>
        <v>0.54345373152022824</v>
      </c>
    </row>
    <row r="448" spans="1:10" x14ac:dyDescent="0.25">
      <c r="A448">
        <f t="shared" si="26"/>
        <v>1984</v>
      </c>
      <c r="B448">
        <f t="shared" si="27"/>
        <v>11</v>
      </c>
      <c r="D448">
        <f>'PNZ vacs'!B671</f>
        <v>2.1060681461819199E-2</v>
      </c>
      <c r="E448" s="4">
        <f>U!B460</f>
        <v>8198</v>
      </c>
      <c r="F448">
        <f>'u rate'!B470</f>
        <v>7.2</v>
      </c>
      <c r="H448">
        <f t="shared" si="24"/>
        <v>2.9250946474748889</v>
      </c>
      <c r="J448">
        <f t="shared" si="25"/>
        <v>0.55154339817588993</v>
      </c>
    </row>
    <row r="449" spans="1:10" x14ac:dyDescent="0.25">
      <c r="A449">
        <f t="shared" si="26"/>
        <v>1984</v>
      </c>
      <c r="B449">
        <f t="shared" si="27"/>
        <v>12</v>
      </c>
      <c r="D449">
        <f>'PNZ vacs'!B672</f>
        <v>2.1700539577314399E-2</v>
      </c>
      <c r="E449" s="4">
        <f>U!B461</f>
        <v>8358</v>
      </c>
      <c r="F449">
        <f>'u rate'!B471</f>
        <v>7.3</v>
      </c>
      <c r="H449">
        <f t="shared" si="24"/>
        <v>2.9726766544266301</v>
      </c>
      <c r="J449">
        <f t="shared" si="25"/>
        <v>0.5605152589082758</v>
      </c>
    </row>
    <row r="450" spans="1:10" x14ac:dyDescent="0.25">
      <c r="A450">
        <f t="shared" si="26"/>
        <v>1985</v>
      </c>
      <c r="B450">
        <f t="shared" si="27"/>
        <v>1</v>
      </c>
      <c r="D450">
        <f>'PNZ vacs'!B673</f>
        <v>2.1196965294690399E-2</v>
      </c>
      <c r="E450" s="4">
        <f>U!B462</f>
        <v>8423</v>
      </c>
      <c r="F450">
        <f>'u rate'!B472</f>
        <v>7.3</v>
      </c>
      <c r="H450">
        <f t="shared" si="24"/>
        <v>2.903693875984986</v>
      </c>
      <c r="J450">
        <f t="shared" si="25"/>
        <v>0.54750815978067546</v>
      </c>
    </row>
    <row r="451" spans="1:10" x14ac:dyDescent="0.25">
      <c r="A451">
        <f t="shared" si="26"/>
        <v>1985</v>
      </c>
      <c r="B451">
        <f t="shared" si="27"/>
        <v>2</v>
      </c>
      <c r="D451">
        <f>'PNZ vacs'!B674</f>
        <v>2.1406957801201301E-2</v>
      </c>
      <c r="E451" s="4">
        <f>U!B463</f>
        <v>8321</v>
      </c>
      <c r="F451">
        <f>'u rate'!B473</f>
        <v>7.2</v>
      </c>
      <c r="H451">
        <f t="shared" si="24"/>
        <v>2.9731885835001806</v>
      </c>
      <c r="J451">
        <f t="shared" si="25"/>
        <v>0.56061178607572826</v>
      </c>
    </row>
    <row r="452" spans="1:10" x14ac:dyDescent="0.25">
      <c r="A452">
        <f t="shared" si="26"/>
        <v>1985</v>
      </c>
      <c r="B452">
        <f t="shared" si="27"/>
        <v>3</v>
      </c>
      <c r="D452">
        <f>'PNZ vacs'!B675</f>
        <v>2.1796904188451299E-2</v>
      </c>
      <c r="E452" s="4">
        <f>U!B464</f>
        <v>8339</v>
      </c>
      <c r="F452">
        <f>'u rate'!B474</f>
        <v>7.2</v>
      </c>
      <c r="H452">
        <f t="shared" si="24"/>
        <v>3.0273478039515691</v>
      </c>
      <c r="J452">
        <f t="shared" si="25"/>
        <v>0.57082381819445049</v>
      </c>
    </row>
    <row r="453" spans="1:10" x14ac:dyDescent="0.25">
      <c r="A453">
        <f t="shared" si="26"/>
        <v>1985</v>
      </c>
      <c r="B453">
        <f t="shared" si="27"/>
        <v>4</v>
      </c>
      <c r="D453">
        <f>'PNZ vacs'!B676</f>
        <v>2.1559420496729001E-2</v>
      </c>
      <c r="E453" s="4">
        <f>U!B465</f>
        <v>8395</v>
      </c>
      <c r="F453">
        <f>'u rate'!B475</f>
        <v>7.3</v>
      </c>
      <c r="H453">
        <f t="shared" si="24"/>
        <v>2.9533452735245205</v>
      </c>
      <c r="J453">
        <f t="shared" si="25"/>
        <v>0.55687021599542985</v>
      </c>
    </row>
    <row r="454" spans="1:10" x14ac:dyDescent="0.25">
      <c r="A454">
        <f t="shared" si="26"/>
        <v>1985</v>
      </c>
      <c r="B454">
        <f t="shared" si="27"/>
        <v>5</v>
      </c>
      <c r="D454">
        <f>'PNZ vacs'!B677</f>
        <v>2.1814684609105899E-2</v>
      </c>
      <c r="E454" s="4">
        <f>U!B466</f>
        <v>8302</v>
      </c>
      <c r="F454">
        <f>'u rate'!B476</f>
        <v>7.2</v>
      </c>
      <c r="H454">
        <f t="shared" si="24"/>
        <v>3.0298173068202638</v>
      </c>
      <c r="J454">
        <f t="shared" si="25"/>
        <v>0.57128945714571677</v>
      </c>
    </row>
    <row r="455" spans="1:10" x14ac:dyDescent="0.25">
      <c r="A455">
        <f t="shared" si="26"/>
        <v>1985</v>
      </c>
      <c r="B455">
        <f t="shared" si="27"/>
        <v>6</v>
      </c>
      <c r="D455">
        <f>'PNZ vacs'!B678</f>
        <v>2.1865727536604301E-2</v>
      </c>
      <c r="E455" s="4">
        <f>U!B467</f>
        <v>8460</v>
      </c>
      <c r="F455">
        <f>'u rate'!B477</f>
        <v>7.4</v>
      </c>
      <c r="H455">
        <f t="shared" ref="H455:H518" si="28">1000*D455/F455</f>
        <v>2.9548280454870675</v>
      </c>
      <c r="J455">
        <f t="shared" ref="J455:J518" si="29">$I$4*H455</f>
        <v>0.55714980116634016</v>
      </c>
    </row>
    <row r="456" spans="1:10" x14ac:dyDescent="0.25">
      <c r="A456">
        <f t="shared" ref="A456:A519" si="30">IF(B456=1,A455+1,A455)</f>
        <v>1985</v>
      </c>
      <c r="B456">
        <f t="shared" ref="B456:B519" si="31">IF(B455=12,1,B455+1)</f>
        <v>7</v>
      </c>
      <c r="D456">
        <f>'PNZ vacs'!B679</f>
        <v>2.1561476979780201E-2</v>
      </c>
      <c r="E456" s="4">
        <f>U!B468</f>
        <v>8513</v>
      </c>
      <c r="F456">
        <f>'u rate'!B478</f>
        <v>7.4</v>
      </c>
      <c r="H456">
        <f t="shared" si="28"/>
        <v>2.9137131053757028</v>
      </c>
      <c r="J456">
        <f t="shared" si="29"/>
        <v>0.54939734303497811</v>
      </c>
    </row>
    <row r="457" spans="1:10" x14ac:dyDescent="0.25">
      <c r="A457">
        <f t="shared" si="30"/>
        <v>1985</v>
      </c>
      <c r="B457">
        <f t="shared" si="31"/>
        <v>8</v>
      </c>
      <c r="D457">
        <f>'PNZ vacs'!B680</f>
        <v>2.1803899404513001E-2</v>
      </c>
      <c r="E457" s="4">
        <f>U!B469</f>
        <v>8196</v>
      </c>
      <c r="F457">
        <f>'u rate'!B479</f>
        <v>7.1</v>
      </c>
      <c r="H457">
        <f t="shared" si="28"/>
        <v>3.0709717471145073</v>
      </c>
      <c r="J457">
        <f t="shared" si="29"/>
        <v>0.57904936326345846</v>
      </c>
    </row>
    <row r="458" spans="1:10" x14ac:dyDescent="0.25">
      <c r="A458">
        <f t="shared" si="30"/>
        <v>1985</v>
      </c>
      <c r="B458">
        <f t="shared" si="31"/>
        <v>9</v>
      </c>
      <c r="D458">
        <f>'PNZ vacs'!B681</f>
        <v>2.1924137933507299E-2</v>
      </c>
      <c r="E458" s="4">
        <f>U!B470</f>
        <v>8248</v>
      </c>
      <c r="F458">
        <f>'u rate'!B480</f>
        <v>7.1</v>
      </c>
      <c r="H458">
        <f t="shared" si="28"/>
        <v>3.0879067511982115</v>
      </c>
      <c r="J458">
        <f t="shared" si="29"/>
        <v>0.58224255556187243</v>
      </c>
    </row>
    <row r="459" spans="1:10" x14ac:dyDescent="0.25">
      <c r="A459">
        <f t="shared" si="30"/>
        <v>1985</v>
      </c>
      <c r="B459">
        <f t="shared" si="31"/>
        <v>10</v>
      </c>
      <c r="D459">
        <f>'PNZ vacs'!B682</f>
        <v>2.1643577995141501E-2</v>
      </c>
      <c r="E459" s="4">
        <f>U!B471</f>
        <v>8298</v>
      </c>
      <c r="F459">
        <f>'u rate'!B481</f>
        <v>7.1</v>
      </c>
      <c r="H459">
        <f t="shared" si="28"/>
        <v>3.0483912669213384</v>
      </c>
      <c r="J459">
        <f t="shared" si="29"/>
        <v>0.57479168401573399</v>
      </c>
    </row>
    <row r="460" spans="1:10" x14ac:dyDescent="0.25">
      <c r="A460">
        <f t="shared" si="30"/>
        <v>1985</v>
      </c>
      <c r="B460">
        <f t="shared" si="31"/>
        <v>11</v>
      </c>
      <c r="D460">
        <f>'PNZ vacs'!B683</f>
        <v>2.18807181916146E-2</v>
      </c>
      <c r="E460" s="4">
        <f>U!B472</f>
        <v>8128</v>
      </c>
      <c r="F460">
        <f>'u rate'!B482</f>
        <v>7</v>
      </c>
      <c r="H460">
        <f t="shared" si="28"/>
        <v>3.1258168845163712</v>
      </c>
      <c r="J460">
        <f t="shared" si="29"/>
        <v>0.5893907289632524</v>
      </c>
    </row>
    <row r="461" spans="1:10" x14ac:dyDescent="0.25">
      <c r="A461">
        <f t="shared" si="30"/>
        <v>1985</v>
      </c>
      <c r="B461">
        <f t="shared" si="31"/>
        <v>12</v>
      </c>
      <c r="D461">
        <f>'PNZ vacs'!B684</f>
        <v>2.1135033470020801E-2</v>
      </c>
      <c r="E461" s="4">
        <f>U!B473</f>
        <v>8138</v>
      </c>
      <c r="F461">
        <f>'u rate'!B483</f>
        <v>7</v>
      </c>
      <c r="H461">
        <f t="shared" si="28"/>
        <v>3.0192904957172573</v>
      </c>
      <c r="J461">
        <f t="shared" si="29"/>
        <v>0.56930456644389971</v>
      </c>
    </row>
    <row r="462" spans="1:10" x14ac:dyDescent="0.25">
      <c r="A462">
        <f t="shared" si="30"/>
        <v>1986</v>
      </c>
      <c r="B462">
        <f t="shared" si="31"/>
        <v>1</v>
      </c>
      <c r="D462">
        <f>'PNZ vacs'!B685</f>
        <v>2.1309795215271099E-2</v>
      </c>
      <c r="E462" s="4">
        <f>U!B474</f>
        <v>7795</v>
      </c>
      <c r="F462">
        <f>'u rate'!B484</f>
        <v>6.7</v>
      </c>
      <c r="H462">
        <f t="shared" si="28"/>
        <v>3.1805664500404625</v>
      </c>
      <c r="J462">
        <f t="shared" si="29"/>
        <v>0.59971407403650612</v>
      </c>
    </row>
    <row r="463" spans="1:10" x14ac:dyDescent="0.25">
      <c r="A463">
        <f t="shared" si="30"/>
        <v>1986</v>
      </c>
      <c r="B463">
        <f t="shared" si="31"/>
        <v>2</v>
      </c>
      <c r="D463">
        <f>'PNZ vacs'!B686</f>
        <v>2.1273331439471101E-2</v>
      </c>
      <c r="E463" s="4">
        <f>U!B475</f>
        <v>8402</v>
      </c>
      <c r="F463">
        <f>'u rate'!B485</f>
        <v>7.2</v>
      </c>
      <c r="H463">
        <f t="shared" si="28"/>
        <v>2.9546293665932084</v>
      </c>
      <c r="J463">
        <f t="shared" si="29"/>
        <v>0.55711233911964719</v>
      </c>
    </row>
    <row r="464" spans="1:10" x14ac:dyDescent="0.25">
      <c r="A464">
        <f t="shared" si="30"/>
        <v>1986</v>
      </c>
      <c r="B464">
        <f t="shared" si="31"/>
        <v>3</v>
      </c>
      <c r="D464">
        <f>'PNZ vacs'!B687</f>
        <v>2.1211990490601101E-2</v>
      </c>
      <c r="E464" s="4">
        <f>U!B476</f>
        <v>8383</v>
      </c>
      <c r="F464">
        <f>'u rate'!B486</f>
        <v>7.2</v>
      </c>
      <c r="H464">
        <f t="shared" si="28"/>
        <v>2.9461097903612643</v>
      </c>
      <c r="J464">
        <f t="shared" si="29"/>
        <v>0.55550592408277266</v>
      </c>
    </row>
    <row r="465" spans="1:10" x14ac:dyDescent="0.25">
      <c r="A465">
        <f t="shared" si="30"/>
        <v>1986</v>
      </c>
      <c r="B465">
        <f t="shared" si="31"/>
        <v>4</v>
      </c>
      <c r="D465">
        <f>'PNZ vacs'!B688</f>
        <v>2.1194632661429499E-2</v>
      </c>
      <c r="E465" s="4">
        <f>U!B477</f>
        <v>8364</v>
      </c>
      <c r="F465">
        <f>'u rate'!B487</f>
        <v>7.1</v>
      </c>
      <c r="H465">
        <f t="shared" si="28"/>
        <v>2.9851595297788025</v>
      </c>
      <c r="J465">
        <f t="shared" si="29"/>
        <v>0.56286897676034142</v>
      </c>
    </row>
    <row r="466" spans="1:10" x14ac:dyDescent="0.25">
      <c r="A466">
        <f t="shared" si="30"/>
        <v>1986</v>
      </c>
      <c r="B466">
        <f t="shared" si="31"/>
        <v>5</v>
      </c>
      <c r="D466">
        <f>'PNZ vacs'!B689</f>
        <v>2.0923913317429099E-2</v>
      </c>
      <c r="E466" s="4">
        <f>U!B478</f>
        <v>8439</v>
      </c>
      <c r="F466">
        <f>'u rate'!B488</f>
        <v>7.2</v>
      </c>
      <c r="H466">
        <f t="shared" si="28"/>
        <v>2.9060990718651527</v>
      </c>
      <c r="J466">
        <f t="shared" si="29"/>
        <v>0.54796167327986123</v>
      </c>
    </row>
    <row r="467" spans="1:10" x14ac:dyDescent="0.25">
      <c r="A467">
        <f t="shared" si="30"/>
        <v>1986</v>
      </c>
      <c r="B467">
        <f t="shared" si="31"/>
        <v>6</v>
      </c>
      <c r="D467">
        <f>'PNZ vacs'!B690</f>
        <v>2.1288179315112201E-2</v>
      </c>
      <c r="E467" s="4">
        <f>U!B479</f>
        <v>8508</v>
      </c>
      <c r="F467">
        <f>'u rate'!B489</f>
        <v>7.2</v>
      </c>
      <c r="H467">
        <f t="shared" si="28"/>
        <v>2.9566915715433613</v>
      </c>
      <c r="J467">
        <f t="shared" si="29"/>
        <v>0.55750117970876267</v>
      </c>
    </row>
    <row r="468" spans="1:10" x14ac:dyDescent="0.25">
      <c r="A468">
        <f t="shared" si="30"/>
        <v>1986</v>
      </c>
      <c r="B468">
        <f t="shared" si="31"/>
        <v>7</v>
      </c>
      <c r="D468">
        <f>'PNZ vacs'!B691</f>
        <v>2.1048764700524501E-2</v>
      </c>
      <c r="E468" s="4">
        <f>U!B480</f>
        <v>8319</v>
      </c>
      <c r="F468">
        <f>'u rate'!B490</f>
        <v>7</v>
      </c>
      <c r="H468">
        <f t="shared" si="28"/>
        <v>3.0069663857892146</v>
      </c>
      <c r="J468">
        <f t="shared" si="29"/>
        <v>0.56698078472453761</v>
      </c>
    </row>
    <row r="469" spans="1:10" x14ac:dyDescent="0.25">
      <c r="A469">
        <f t="shared" si="30"/>
        <v>1986</v>
      </c>
      <c r="B469">
        <f t="shared" si="31"/>
        <v>8</v>
      </c>
      <c r="D469">
        <f>'PNZ vacs'!B692</f>
        <v>2.1276287484093999E-2</v>
      </c>
      <c r="E469" s="4">
        <f>U!B481</f>
        <v>8135</v>
      </c>
      <c r="F469">
        <f>'u rate'!B491</f>
        <v>6.9</v>
      </c>
      <c r="H469">
        <f t="shared" si="28"/>
        <v>3.0835199252310139</v>
      </c>
      <c r="J469">
        <f t="shared" si="29"/>
        <v>0.58141539432685285</v>
      </c>
    </row>
    <row r="470" spans="1:10" x14ac:dyDescent="0.25">
      <c r="A470">
        <f t="shared" si="30"/>
        <v>1986</v>
      </c>
      <c r="B470">
        <f t="shared" si="31"/>
        <v>9</v>
      </c>
      <c r="D470">
        <f>'PNZ vacs'!B693</f>
        <v>2.1463044952769701E-2</v>
      </c>
      <c r="E470" s="4">
        <f>U!B482</f>
        <v>8310</v>
      </c>
      <c r="F470">
        <f>'u rate'!B492</f>
        <v>7</v>
      </c>
      <c r="H470">
        <f t="shared" si="28"/>
        <v>3.0661492789670999</v>
      </c>
      <c r="J470">
        <f t="shared" si="29"/>
        <v>0.57814005919293476</v>
      </c>
    </row>
    <row r="471" spans="1:10" x14ac:dyDescent="0.25">
      <c r="A471">
        <f t="shared" si="30"/>
        <v>1986</v>
      </c>
      <c r="B471">
        <f t="shared" si="31"/>
        <v>10</v>
      </c>
      <c r="D471">
        <f>'PNZ vacs'!B694</f>
        <v>2.1441132059664199E-2</v>
      </c>
      <c r="E471" s="4">
        <f>U!B483</f>
        <v>8243</v>
      </c>
      <c r="F471">
        <f>'u rate'!B493</f>
        <v>7</v>
      </c>
      <c r="H471">
        <f t="shared" si="28"/>
        <v>3.0630188656663142</v>
      </c>
      <c r="J471">
        <f t="shared" si="29"/>
        <v>0.57754980178328108</v>
      </c>
    </row>
    <row r="472" spans="1:10" x14ac:dyDescent="0.25">
      <c r="A472">
        <f t="shared" si="30"/>
        <v>1986</v>
      </c>
      <c r="B472">
        <f t="shared" si="31"/>
        <v>11</v>
      </c>
      <c r="D472">
        <f>'PNZ vacs'!B695</f>
        <v>2.2341087470143298E-2</v>
      </c>
      <c r="E472" s="4">
        <f>U!B484</f>
        <v>8159</v>
      </c>
      <c r="F472">
        <f>'u rate'!B494</f>
        <v>6.9</v>
      </c>
      <c r="H472">
        <f t="shared" si="28"/>
        <v>3.2378387637888832</v>
      </c>
      <c r="J472">
        <f t="shared" si="29"/>
        <v>0.61051309777868434</v>
      </c>
    </row>
    <row r="473" spans="1:10" x14ac:dyDescent="0.25">
      <c r="A473">
        <f t="shared" si="30"/>
        <v>1986</v>
      </c>
      <c r="B473">
        <f t="shared" si="31"/>
        <v>12</v>
      </c>
      <c r="D473">
        <f>'PNZ vacs'!B696</f>
        <v>2.1193593901456999E-2</v>
      </c>
      <c r="E473" s="4">
        <f>U!B485</f>
        <v>7883</v>
      </c>
      <c r="F473">
        <f>'u rate'!B495</f>
        <v>6.6</v>
      </c>
      <c r="H473">
        <f t="shared" si="28"/>
        <v>3.2111505911298486</v>
      </c>
      <c r="J473">
        <f t="shared" si="29"/>
        <v>0.60548088952102141</v>
      </c>
    </row>
    <row r="474" spans="1:10" x14ac:dyDescent="0.25">
      <c r="A474">
        <f t="shared" si="30"/>
        <v>1987</v>
      </c>
      <c r="B474">
        <f t="shared" si="31"/>
        <v>1</v>
      </c>
      <c r="D474">
        <f>'PNZ vacs'!B697</f>
        <v>2.09219531768964E-2</v>
      </c>
      <c r="E474" s="4">
        <f>U!B486</f>
        <v>7892</v>
      </c>
      <c r="F474">
        <f>'u rate'!B496</f>
        <v>6.6</v>
      </c>
      <c r="H474">
        <f t="shared" si="28"/>
        <v>3.1699929055903642</v>
      </c>
      <c r="J474">
        <f t="shared" si="29"/>
        <v>0.59772037149364809</v>
      </c>
    </row>
    <row r="475" spans="1:10" x14ac:dyDescent="0.25">
      <c r="A475">
        <f t="shared" si="30"/>
        <v>1987</v>
      </c>
      <c r="B475">
        <f t="shared" si="31"/>
        <v>2</v>
      </c>
      <c r="D475">
        <f>'PNZ vacs'!B698</f>
        <v>2.1790810169893701E-2</v>
      </c>
      <c r="E475" s="4">
        <f>U!B487</f>
        <v>7865</v>
      </c>
      <c r="F475">
        <f>'u rate'!B497</f>
        <v>6.6</v>
      </c>
      <c r="H475">
        <f t="shared" si="28"/>
        <v>3.3016379045293487</v>
      </c>
      <c r="J475">
        <f t="shared" si="29"/>
        <v>0.62254279224175912</v>
      </c>
    </row>
    <row r="476" spans="1:10" x14ac:dyDescent="0.25">
      <c r="A476">
        <f t="shared" si="30"/>
        <v>1987</v>
      </c>
      <c r="B476">
        <f t="shared" si="31"/>
        <v>3</v>
      </c>
      <c r="D476">
        <f>'PNZ vacs'!B699</f>
        <v>2.2680139622770899E-2</v>
      </c>
      <c r="E476" s="4">
        <f>U!B488</f>
        <v>7862</v>
      </c>
      <c r="F476">
        <f>'u rate'!B498</f>
        <v>6.6</v>
      </c>
      <c r="H476">
        <f t="shared" si="28"/>
        <v>3.436384791328924</v>
      </c>
      <c r="J476">
        <f t="shared" si="29"/>
        <v>0.64795009176391849</v>
      </c>
    </row>
    <row r="477" spans="1:10" x14ac:dyDescent="0.25">
      <c r="A477">
        <f t="shared" si="30"/>
        <v>1987</v>
      </c>
      <c r="B477">
        <f t="shared" si="31"/>
        <v>4</v>
      </c>
      <c r="D477">
        <f>'PNZ vacs'!B700</f>
        <v>2.2209664903574601E-2</v>
      </c>
      <c r="E477" s="4">
        <f>U!B489</f>
        <v>7542</v>
      </c>
      <c r="F477">
        <f>'u rate'!B499</f>
        <v>6.3</v>
      </c>
      <c r="H477">
        <f t="shared" si="28"/>
        <v>3.5253436354880323</v>
      </c>
      <c r="J477">
        <f t="shared" si="29"/>
        <v>0.66472379282951288</v>
      </c>
    </row>
    <row r="478" spans="1:10" x14ac:dyDescent="0.25">
      <c r="A478">
        <f t="shared" si="30"/>
        <v>1987</v>
      </c>
      <c r="B478">
        <f t="shared" si="31"/>
        <v>5</v>
      </c>
      <c r="D478">
        <f>'PNZ vacs'!B701</f>
        <v>2.2540666062328199E-2</v>
      </c>
      <c r="E478" s="4">
        <f>U!B490</f>
        <v>7574</v>
      </c>
      <c r="F478">
        <f>'u rate'!B500</f>
        <v>6.3</v>
      </c>
      <c r="H478">
        <f t="shared" si="28"/>
        <v>3.5778835019568573</v>
      </c>
      <c r="J478">
        <f t="shared" si="29"/>
        <v>0.67463048645289314</v>
      </c>
    </row>
    <row r="479" spans="1:10" x14ac:dyDescent="0.25">
      <c r="A479">
        <f t="shared" si="30"/>
        <v>1987</v>
      </c>
      <c r="B479">
        <f t="shared" si="31"/>
        <v>6</v>
      </c>
      <c r="D479">
        <f>'PNZ vacs'!B702</f>
        <v>2.2837619051062599E-2</v>
      </c>
      <c r="E479" s="4">
        <f>U!B491</f>
        <v>7398</v>
      </c>
      <c r="F479">
        <f>'u rate'!B501</f>
        <v>6.2</v>
      </c>
      <c r="H479">
        <f t="shared" si="28"/>
        <v>3.6834869437197741</v>
      </c>
      <c r="J479">
        <f t="shared" si="29"/>
        <v>0.69454262200695771</v>
      </c>
    </row>
    <row r="480" spans="1:10" x14ac:dyDescent="0.25">
      <c r="A480">
        <f t="shared" si="30"/>
        <v>1987</v>
      </c>
      <c r="B480">
        <f t="shared" si="31"/>
        <v>7</v>
      </c>
      <c r="D480">
        <f>'PNZ vacs'!B703</f>
        <v>2.2788478038275699E-2</v>
      </c>
      <c r="E480" s="4">
        <f>U!B492</f>
        <v>7268</v>
      </c>
      <c r="F480">
        <f>'u rate'!B502</f>
        <v>6.1</v>
      </c>
      <c r="H480">
        <f t="shared" si="28"/>
        <v>3.7358160718484754</v>
      </c>
      <c r="J480">
        <f t="shared" si="29"/>
        <v>0.70440957970577978</v>
      </c>
    </row>
    <row r="481" spans="1:10" x14ac:dyDescent="0.25">
      <c r="A481">
        <f t="shared" si="30"/>
        <v>1987</v>
      </c>
      <c r="B481">
        <f t="shared" si="31"/>
        <v>8</v>
      </c>
      <c r="D481">
        <f>'PNZ vacs'!B704</f>
        <v>2.3618074249032998E-2</v>
      </c>
      <c r="E481" s="4">
        <f>U!B493</f>
        <v>7261</v>
      </c>
      <c r="F481">
        <f>'u rate'!B503</f>
        <v>6</v>
      </c>
      <c r="H481">
        <f t="shared" si="28"/>
        <v>3.936345708172166</v>
      </c>
      <c r="J481">
        <f t="shared" si="29"/>
        <v>0.74222059452146127</v>
      </c>
    </row>
    <row r="482" spans="1:10" x14ac:dyDescent="0.25">
      <c r="A482">
        <f t="shared" si="30"/>
        <v>1987</v>
      </c>
      <c r="B482">
        <f t="shared" si="31"/>
        <v>9</v>
      </c>
      <c r="D482">
        <f>'PNZ vacs'!B705</f>
        <v>2.3450813813381301E-2</v>
      </c>
      <c r="E482" s="4">
        <f>U!B494</f>
        <v>7102</v>
      </c>
      <c r="F482">
        <f>'u rate'!B504</f>
        <v>5.9</v>
      </c>
      <c r="H482">
        <f t="shared" si="28"/>
        <v>3.9747142056578477</v>
      </c>
      <c r="J482">
        <f t="shared" si="29"/>
        <v>0.74945519511957326</v>
      </c>
    </row>
    <row r="483" spans="1:10" x14ac:dyDescent="0.25">
      <c r="A483">
        <f t="shared" si="30"/>
        <v>1987</v>
      </c>
      <c r="B483">
        <f t="shared" si="31"/>
        <v>10</v>
      </c>
      <c r="D483">
        <f>'PNZ vacs'!B706</f>
        <v>2.3580640927193398E-2</v>
      </c>
      <c r="E483" s="4">
        <f>U!B495</f>
        <v>7227</v>
      </c>
      <c r="F483">
        <f>'u rate'!B505</f>
        <v>6</v>
      </c>
      <c r="H483">
        <f t="shared" si="28"/>
        <v>3.9301068211988999</v>
      </c>
      <c r="J483">
        <f t="shared" si="29"/>
        <v>0.741044216545097</v>
      </c>
    </row>
    <row r="484" spans="1:10" x14ac:dyDescent="0.25">
      <c r="A484">
        <f t="shared" si="30"/>
        <v>1987</v>
      </c>
      <c r="B484">
        <f t="shared" si="31"/>
        <v>11</v>
      </c>
      <c r="D484">
        <f>'PNZ vacs'!B707</f>
        <v>2.4027933792683399E-2</v>
      </c>
      <c r="E484" s="4">
        <f>U!B496</f>
        <v>7035</v>
      </c>
      <c r="F484">
        <f>'u rate'!B506</f>
        <v>5.8</v>
      </c>
      <c r="H484">
        <f t="shared" si="28"/>
        <v>4.1427472056350689</v>
      </c>
      <c r="J484">
        <f t="shared" si="29"/>
        <v>0.78113878248421809</v>
      </c>
    </row>
    <row r="485" spans="1:10" x14ac:dyDescent="0.25">
      <c r="A485">
        <f t="shared" si="30"/>
        <v>1987</v>
      </c>
      <c r="B485">
        <f t="shared" si="31"/>
        <v>12</v>
      </c>
      <c r="D485">
        <f>'PNZ vacs'!B708</f>
        <v>2.2858699522755901E-2</v>
      </c>
      <c r="E485" s="4">
        <f>U!B497</f>
        <v>6936</v>
      </c>
      <c r="F485">
        <f>'u rate'!B507</f>
        <v>5.7</v>
      </c>
      <c r="H485">
        <f t="shared" si="28"/>
        <v>4.0102981618870004</v>
      </c>
      <c r="J485">
        <f t="shared" si="29"/>
        <v>0.7561647544687421</v>
      </c>
    </row>
    <row r="486" spans="1:10" x14ac:dyDescent="0.25">
      <c r="A486">
        <f t="shared" si="30"/>
        <v>1988</v>
      </c>
      <c r="B486">
        <f t="shared" si="31"/>
        <v>1</v>
      </c>
      <c r="D486">
        <f>'PNZ vacs'!B709</f>
        <v>2.30392230705408E-2</v>
      </c>
      <c r="E486" s="4">
        <f>U!B498</f>
        <v>6953</v>
      </c>
      <c r="F486">
        <f>'u rate'!B508</f>
        <v>5.7</v>
      </c>
      <c r="H486">
        <f t="shared" si="28"/>
        <v>4.0419689597439996</v>
      </c>
      <c r="J486">
        <f t="shared" si="29"/>
        <v>0.76213646532878909</v>
      </c>
    </row>
    <row r="487" spans="1:10" x14ac:dyDescent="0.25">
      <c r="A487">
        <f t="shared" si="30"/>
        <v>1988</v>
      </c>
      <c r="B487">
        <f t="shared" si="31"/>
        <v>2</v>
      </c>
      <c r="D487">
        <f>'PNZ vacs'!B710</f>
        <v>2.30036628447641E-2</v>
      </c>
      <c r="E487" s="4">
        <f>U!B499</f>
        <v>6929</v>
      </c>
      <c r="F487">
        <f>'u rate'!B509</f>
        <v>5.7</v>
      </c>
      <c r="H487">
        <f t="shared" si="28"/>
        <v>4.0357303236428246</v>
      </c>
      <c r="J487">
        <f t="shared" si="29"/>
        <v>0.7609601346557987</v>
      </c>
    </row>
    <row r="488" spans="1:10" x14ac:dyDescent="0.25">
      <c r="A488">
        <f t="shared" si="30"/>
        <v>1988</v>
      </c>
      <c r="B488">
        <f t="shared" si="31"/>
        <v>3</v>
      </c>
      <c r="D488">
        <f>'PNZ vacs'!B711</f>
        <v>2.35018522201513E-2</v>
      </c>
      <c r="E488" s="4">
        <f>U!B500</f>
        <v>6876</v>
      </c>
      <c r="F488">
        <f>'u rate'!B510</f>
        <v>5.7</v>
      </c>
      <c r="H488">
        <f t="shared" si="28"/>
        <v>4.1231319684475967</v>
      </c>
      <c r="J488">
        <f t="shared" si="29"/>
        <v>0.77744021683823339</v>
      </c>
    </row>
    <row r="489" spans="1:10" x14ac:dyDescent="0.25">
      <c r="A489">
        <f t="shared" si="30"/>
        <v>1988</v>
      </c>
      <c r="B489">
        <f t="shared" si="31"/>
        <v>4</v>
      </c>
      <c r="D489">
        <f>'PNZ vacs'!B712</f>
        <v>2.2985639504995801E-2</v>
      </c>
      <c r="E489" s="4">
        <f>U!B501</f>
        <v>6601</v>
      </c>
      <c r="F489">
        <f>'u rate'!B511</f>
        <v>5.4</v>
      </c>
      <c r="H489">
        <f t="shared" si="28"/>
        <v>4.2565999083325554</v>
      </c>
      <c r="J489">
        <f t="shared" si="29"/>
        <v>0.80260636357308612</v>
      </c>
    </row>
    <row r="490" spans="1:10" x14ac:dyDescent="0.25">
      <c r="A490">
        <f t="shared" si="30"/>
        <v>1988</v>
      </c>
      <c r="B490">
        <f t="shared" si="31"/>
        <v>5</v>
      </c>
      <c r="D490">
        <f>'PNZ vacs'!B713</f>
        <v>2.36968662886455E-2</v>
      </c>
      <c r="E490" s="4">
        <f>U!B502</f>
        <v>6779</v>
      </c>
      <c r="F490">
        <f>'u rate'!B512</f>
        <v>5.6</v>
      </c>
      <c r="H490">
        <f t="shared" si="28"/>
        <v>4.2315832658295536</v>
      </c>
      <c r="J490">
        <f t="shared" si="29"/>
        <v>0.79788933192798428</v>
      </c>
    </row>
    <row r="491" spans="1:10" x14ac:dyDescent="0.25">
      <c r="A491">
        <f t="shared" si="30"/>
        <v>1988</v>
      </c>
      <c r="B491">
        <f t="shared" si="31"/>
        <v>6</v>
      </c>
      <c r="D491">
        <f>'PNZ vacs'!B714</f>
        <v>2.2943631717503001E-2</v>
      </c>
      <c r="E491" s="4">
        <f>U!B503</f>
        <v>6546</v>
      </c>
      <c r="F491">
        <f>'u rate'!B513</f>
        <v>5.4</v>
      </c>
      <c r="H491">
        <f t="shared" si="28"/>
        <v>4.2488206884264814</v>
      </c>
      <c r="J491">
        <f t="shared" si="29"/>
        <v>0.80113954697422585</v>
      </c>
    </row>
    <row r="492" spans="1:10" x14ac:dyDescent="0.25">
      <c r="A492">
        <f t="shared" si="30"/>
        <v>1988</v>
      </c>
      <c r="B492">
        <f t="shared" si="31"/>
        <v>7</v>
      </c>
      <c r="D492">
        <f>'PNZ vacs'!B715</f>
        <v>2.33565894669392E-2</v>
      </c>
      <c r="E492" s="4">
        <f>U!B504</f>
        <v>6605</v>
      </c>
      <c r="F492">
        <f>'u rate'!B514</f>
        <v>5.4</v>
      </c>
      <c r="H492">
        <f t="shared" si="28"/>
        <v>4.325294345729481</v>
      </c>
      <c r="J492">
        <f t="shared" si="29"/>
        <v>0.81555909434040963</v>
      </c>
    </row>
    <row r="493" spans="1:10" x14ac:dyDescent="0.25">
      <c r="A493">
        <f t="shared" si="30"/>
        <v>1988</v>
      </c>
      <c r="B493">
        <f t="shared" si="31"/>
        <v>8</v>
      </c>
      <c r="D493">
        <f>'PNZ vacs'!B716</f>
        <v>2.32686137768283E-2</v>
      </c>
      <c r="E493" s="4">
        <f>U!B505</f>
        <v>6843</v>
      </c>
      <c r="F493">
        <f>'u rate'!B515</f>
        <v>5.6</v>
      </c>
      <c r="H493">
        <f t="shared" si="28"/>
        <v>4.1551096030050534</v>
      </c>
      <c r="J493">
        <f t="shared" si="29"/>
        <v>0.78346978352068986</v>
      </c>
    </row>
    <row r="494" spans="1:10" x14ac:dyDescent="0.25">
      <c r="A494">
        <f t="shared" si="30"/>
        <v>1988</v>
      </c>
      <c r="B494">
        <f t="shared" si="31"/>
        <v>9</v>
      </c>
      <c r="D494">
        <f>'PNZ vacs'!B717</f>
        <v>2.2403936485284801E-2</v>
      </c>
      <c r="E494" s="4">
        <f>U!B506</f>
        <v>6604</v>
      </c>
      <c r="F494">
        <f>'u rate'!B516</f>
        <v>5.4</v>
      </c>
      <c r="H494">
        <f t="shared" si="28"/>
        <v>4.1488771269045932</v>
      </c>
      <c r="J494">
        <f t="shared" si="29"/>
        <v>0.78229461435121861</v>
      </c>
    </row>
    <row r="495" spans="1:10" x14ac:dyDescent="0.25">
      <c r="A495">
        <f t="shared" si="30"/>
        <v>1988</v>
      </c>
      <c r="B495">
        <f t="shared" si="31"/>
        <v>10</v>
      </c>
      <c r="D495">
        <f>'PNZ vacs'!B718</f>
        <v>2.3253190984854701E-2</v>
      </c>
      <c r="E495" s="4">
        <f>U!B507</f>
        <v>6568</v>
      </c>
      <c r="F495">
        <f>'u rate'!B517</f>
        <v>5.4</v>
      </c>
      <c r="H495">
        <f t="shared" si="28"/>
        <v>4.306146478676796</v>
      </c>
      <c r="J495">
        <f t="shared" si="29"/>
        <v>0.81194865401801708</v>
      </c>
    </row>
    <row r="496" spans="1:10" x14ac:dyDescent="0.25">
      <c r="A496">
        <f t="shared" si="30"/>
        <v>1988</v>
      </c>
      <c r="B496">
        <f t="shared" si="31"/>
        <v>11</v>
      </c>
      <c r="D496">
        <f>'PNZ vacs'!B719</f>
        <v>2.2725863936823701E-2</v>
      </c>
      <c r="E496" s="4">
        <f>U!B508</f>
        <v>6537</v>
      </c>
      <c r="F496">
        <f>'u rate'!B518</f>
        <v>5.3</v>
      </c>
      <c r="H496">
        <f t="shared" si="28"/>
        <v>4.287898856004472</v>
      </c>
      <c r="J496">
        <f t="shared" si="29"/>
        <v>0.80850795994474556</v>
      </c>
    </row>
    <row r="497" spans="1:10" x14ac:dyDescent="0.25">
      <c r="A497">
        <f t="shared" si="30"/>
        <v>1988</v>
      </c>
      <c r="B497">
        <f t="shared" si="31"/>
        <v>12</v>
      </c>
      <c r="D497">
        <f>'PNZ vacs'!B720</f>
        <v>2.31743036118735E-2</v>
      </c>
      <c r="E497" s="4">
        <f>U!B509</f>
        <v>6518</v>
      </c>
      <c r="F497">
        <f>'u rate'!B519</f>
        <v>5.3</v>
      </c>
      <c r="H497">
        <f t="shared" si="28"/>
        <v>4.372510115447831</v>
      </c>
      <c r="J497">
        <f t="shared" si="29"/>
        <v>0.82446189893869148</v>
      </c>
    </row>
    <row r="498" spans="1:10" x14ac:dyDescent="0.25">
      <c r="A498">
        <f t="shared" si="30"/>
        <v>1989</v>
      </c>
      <c r="B498">
        <f t="shared" si="31"/>
        <v>1</v>
      </c>
      <c r="D498">
        <f>'PNZ vacs'!B721</f>
        <v>2.30300628697232E-2</v>
      </c>
      <c r="E498" s="4">
        <f>U!B510</f>
        <v>6682</v>
      </c>
      <c r="F498">
        <f>'u rate'!B520</f>
        <v>5.4</v>
      </c>
      <c r="H498">
        <f t="shared" si="28"/>
        <v>4.2648264573561478</v>
      </c>
      <c r="J498">
        <f t="shared" si="29"/>
        <v>0.80415752664661255</v>
      </c>
    </row>
    <row r="499" spans="1:10" x14ac:dyDescent="0.25">
      <c r="A499">
        <f t="shared" si="30"/>
        <v>1989</v>
      </c>
      <c r="B499">
        <f t="shared" si="31"/>
        <v>2</v>
      </c>
      <c r="D499">
        <f>'PNZ vacs'!B722</f>
        <v>2.2855854278293699E-2</v>
      </c>
      <c r="E499" s="4">
        <f>U!B511</f>
        <v>6359</v>
      </c>
      <c r="F499">
        <f>'u rate'!B521</f>
        <v>5.2</v>
      </c>
      <c r="H499">
        <f t="shared" si="28"/>
        <v>4.3953565919795574</v>
      </c>
      <c r="J499">
        <f t="shared" si="29"/>
        <v>0.82876973332399317</v>
      </c>
    </row>
    <row r="500" spans="1:10" x14ac:dyDescent="0.25">
      <c r="A500">
        <f t="shared" si="30"/>
        <v>1989</v>
      </c>
      <c r="B500">
        <f t="shared" si="31"/>
        <v>3</v>
      </c>
      <c r="D500">
        <f>'PNZ vacs'!B723</f>
        <v>2.19518470206033E-2</v>
      </c>
      <c r="E500" s="4">
        <f>U!B512</f>
        <v>6205</v>
      </c>
      <c r="F500">
        <f>'u rate'!B522</f>
        <v>5</v>
      </c>
      <c r="H500">
        <f t="shared" si="28"/>
        <v>4.3903694041206602</v>
      </c>
      <c r="J500">
        <f t="shared" si="29"/>
        <v>0.82782937040568139</v>
      </c>
    </row>
    <row r="501" spans="1:10" x14ac:dyDescent="0.25">
      <c r="A501">
        <f t="shared" si="30"/>
        <v>1989</v>
      </c>
      <c r="B501">
        <f t="shared" si="31"/>
        <v>4</v>
      </c>
      <c r="D501">
        <f>'PNZ vacs'!B724</f>
        <v>2.27763170522211E-2</v>
      </c>
      <c r="E501" s="4">
        <f>U!B513</f>
        <v>6468</v>
      </c>
      <c r="F501">
        <f>'u rate'!B523</f>
        <v>5.2</v>
      </c>
      <c r="H501">
        <f t="shared" si="28"/>
        <v>4.3800609715809804</v>
      </c>
      <c r="J501">
        <f t="shared" si="29"/>
        <v>0.82588565623639454</v>
      </c>
    </row>
    <row r="502" spans="1:10" x14ac:dyDescent="0.25">
      <c r="A502">
        <f t="shared" si="30"/>
        <v>1989</v>
      </c>
      <c r="B502">
        <f t="shared" si="31"/>
        <v>5</v>
      </c>
      <c r="D502">
        <f>'PNZ vacs'!B725</f>
        <v>2.1686641818281002E-2</v>
      </c>
      <c r="E502" s="4">
        <f>U!B514</f>
        <v>6375</v>
      </c>
      <c r="F502">
        <f>'u rate'!B524</f>
        <v>5.2</v>
      </c>
      <c r="H502">
        <f t="shared" si="28"/>
        <v>4.170508041977115</v>
      </c>
      <c r="J502">
        <f t="shared" si="29"/>
        <v>0.78637324764093175</v>
      </c>
    </row>
    <row r="503" spans="1:10" x14ac:dyDescent="0.25">
      <c r="A503">
        <f t="shared" si="30"/>
        <v>1989</v>
      </c>
      <c r="B503">
        <f t="shared" si="31"/>
        <v>6</v>
      </c>
      <c r="D503">
        <f>'PNZ vacs'!B726</f>
        <v>2.1154794386834298E-2</v>
      </c>
      <c r="E503" s="4">
        <f>U!B515</f>
        <v>6577</v>
      </c>
      <c r="F503">
        <f>'u rate'!B525</f>
        <v>5.3</v>
      </c>
      <c r="H503">
        <f t="shared" si="28"/>
        <v>3.9914706390253394</v>
      </c>
      <c r="J503">
        <f t="shared" si="29"/>
        <v>0.75261471688369541</v>
      </c>
    </row>
    <row r="504" spans="1:10" x14ac:dyDescent="0.25">
      <c r="A504">
        <f t="shared" si="30"/>
        <v>1989</v>
      </c>
      <c r="B504">
        <f t="shared" si="31"/>
        <v>7</v>
      </c>
      <c r="D504">
        <f>'PNZ vacs'!B727</f>
        <v>2.1159572547496699E-2</v>
      </c>
      <c r="E504" s="4">
        <f>U!B516</f>
        <v>6495</v>
      </c>
      <c r="F504">
        <f>'u rate'!B526</f>
        <v>5.2</v>
      </c>
      <c r="H504">
        <f t="shared" si="28"/>
        <v>4.0691485668262874</v>
      </c>
      <c r="J504">
        <f t="shared" si="29"/>
        <v>0.76726133636986515</v>
      </c>
    </row>
    <row r="505" spans="1:10" x14ac:dyDescent="0.25">
      <c r="A505">
        <f t="shared" si="30"/>
        <v>1989</v>
      </c>
      <c r="B505">
        <f t="shared" si="31"/>
        <v>8</v>
      </c>
      <c r="D505">
        <f>'PNZ vacs'!B728</f>
        <v>2.0905601284233001E-2</v>
      </c>
      <c r="E505" s="4">
        <f>U!B517</f>
        <v>6511</v>
      </c>
      <c r="F505">
        <f>'u rate'!B527</f>
        <v>5.2</v>
      </c>
      <c r="H505">
        <f t="shared" si="28"/>
        <v>4.0203079392755772</v>
      </c>
      <c r="J505">
        <f t="shared" si="29"/>
        <v>0.75805215549374683</v>
      </c>
    </row>
    <row r="506" spans="1:10" x14ac:dyDescent="0.25">
      <c r="A506">
        <f t="shared" si="30"/>
        <v>1989</v>
      </c>
      <c r="B506">
        <f t="shared" si="31"/>
        <v>9</v>
      </c>
      <c r="D506">
        <f>'PNZ vacs'!B729</f>
        <v>2.0943045964775E-2</v>
      </c>
      <c r="E506" s="4">
        <f>U!B518</f>
        <v>6590</v>
      </c>
      <c r="F506">
        <f>'u rate'!B528</f>
        <v>5.3</v>
      </c>
      <c r="H506">
        <f t="shared" si="28"/>
        <v>3.9515181065613207</v>
      </c>
      <c r="J506">
        <f t="shared" si="29"/>
        <v>0.74508143739136867</v>
      </c>
    </row>
    <row r="507" spans="1:10" x14ac:dyDescent="0.25">
      <c r="A507">
        <f t="shared" si="30"/>
        <v>1989</v>
      </c>
      <c r="B507">
        <f t="shared" si="31"/>
        <v>10</v>
      </c>
      <c r="D507">
        <f>'PNZ vacs'!B730</f>
        <v>2.1337985934683501E-2</v>
      </c>
      <c r="E507" s="4">
        <f>U!B519</f>
        <v>6630</v>
      </c>
      <c r="F507">
        <f>'u rate'!B529</f>
        <v>5.3</v>
      </c>
      <c r="H507">
        <f t="shared" si="28"/>
        <v>4.0260350820157553</v>
      </c>
      <c r="J507">
        <f t="shared" si="29"/>
        <v>0.75913204115538957</v>
      </c>
    </row>
    <row r="508" spans="1:10" x14ac:dyDescent="0.25">
      <c r="A508">
        <f t="shared" si="30"/>
        <v>1989</v>
      </c>
      <c r="B508">
        <f t="shared" si="31"/>
        <v>11</v>
      </c>
      <c r="D508">
        <f>'PNZ vacs'!B731</f>
        <v>2.0607372193815799E-2</v>
      </c>
      <c r="E508" s="4">
        <f>U!B520</f>
        <v>6725</v>
      </c>
      <c r="F508">
        <f>'u rate'!B530</f>
        <v>5.4</v>
      </c>
      <c r="H508">
        <f t="shared" si="28"/>
        <v>3.8161800358918145</v>
      </c>
      <c r="J508">
        <f t="shared" si="29"/>
        <v>0.71956266675464209</v>
      </c>
    </row>
    <row r="509" spans="1:10" x14ac:dyDescent="0.25">
      <c r="A509">
        <f t="shared" si="30"/>
        <v>1989</v>
      </c>
      <c r="B509">
        <f t="shared" si="31"/>
        <v>12</v>
      </c>
      <c r="D509">
        <f>'PNZ vacs'!B732</f>
        <v>2.1069493481734699E-2</v>
      </c>
      <c r="E509" s="4">
        <f>U!B521</f>
        <v>6667</v>
      </c>
      <c r="F509">
        <f>'u rate'!B531</f>
        <v>5.4</v>
      </c>
      <c r="H509">
        <f t="shared" si="28"/>
        <v>3.9017580521730921</v>
      </c>
      <c r="J509">
        <f t="shared" si="29"/>
        <v>0.73569889330364391</v>
      </c>
    </row>
    <row r="510" spans="1:10" x14ac:dyDescent="0.25">
      <c r="A510">
        <f t="shared" si="30"/>
        <v>1990</v>
      </c>
      <c r="B510">
        <f t="shared" si="31"/>
        <v>1</v>
      </c>
      <c r="D510">
        <f>'PNZ vacs'!B733</f>
        <v>2.10629371542678E-2</v>
      </c>
      <c r="E510" s="4">
        <f>U!B522</f>
        <v>6752</v>
      </c>
      <c r="F510">
        <f>'u rate'!B532</f>
        <v>5.4</v>
      </c>
      <c r="H510">
        <f t="shared" si="28"/>
        <v>3.9005439174569996</v>
      </c>
      <c r="J510">
        <f t="shared" si="29"/>
        <v>0.7354699612286647</v>
      </c>
    </row>
    <row r="511" spans="1:10" x14ac:dyDescent="0.25">
      <c r="A511">
        <f t="shared" si="30"/>
        <v>1990</v>
      </c>
      <c r="B511">
        <f t="shared" si="31"/>
        <v>2</v>
      </c>
      <c r="D511">
        <f>'PNZ vacs'!B734</f>
        <v>1.9996765303044398E-2</v>
      </c>
      <c r="E511" s="4">
        <f>U!B523</f>
        <v>6651</v>
      </c>
      <c r="F511">
        <f>'u rate'!B533</f>
        <v>5.3</v>
      </c>
      <c r="H511">
        <f t="shared" si="28"/>
        <v>3.7729745854800751</v>
      </c>
      <c r="J511">
        <f t="shared" si="29"/>
        <v>0.71141603089778815</v>
      </c>
    </row>
    <row r="512" spans="1:10" x14ac:dyDescent="0.25">
      <c r="A512">
        <f t="shared" si="30"/>
        <v>1990</v>
      </c>
      <c r="B512">
        <f t="shared" si="31"/>
        <v>3</v>
      </c>
      <c r="D512">
        <f>'PNZ vacs'!B735</f>
        <v>1.9547902515646198E-2</v>
      </c>
      <c r="E512" s="4">
        <f>U!B524</f>
        <v>6598</v>
      </c>
      <c r="F512">
        <f>'u rate'!B534</f>
        <v>5.2</v>
      </c>
      <c r="H512">
        <f t="shared" si="28"/>
        <v>3.7592120222396539</v>
      </c>
      <c r="J512">
        <f t="shared" si="29"/>
        <v>0.7088210205435812</v>
      </c>
    </row>
    <row r="513" spans="1:10" x14ac:dyDescent="0.25">
      <c r="A513">
        <f t="shared" si="30"/>
        <v>1990</v>
      </c>
      <c r="B513">
        <f t="shared" si="31"/>
        <v>4</v>
      </c>
      <c r="D513">
        <f>'PNZ vacs'!B736</f>
        <v>1.9571549987431699E-2</v>
      </c>
      <c r="E513" s="4">
        <f>U!B525</f>
        <v>6797</v>
      </c>
      <c r="F513">
        <f>'u rate'!B535</f>
        <v>5.4</v>
      </c>
      <c r="H513">
        <f t="shared" si="28"/>
        <v>3.6243611087836478</v>
      </c>
      <c r="J513">
        <f t="shared" si="29"/>
        <v>0.6833941061977995</v>
      </c>
    </row>
    <row r="514" spans="1:10" x14ac:dyDescent="0.25">
      <c r="A514">
        <f t="shared" si="30"/>
        <v>1990</v>
      </c>
      <c r="B514">
        <f t="shared" si="31"/>
        <v>5</v>
      </c>
      <c r="D514">
        <f>'PNZ vacs'!B737</f>
        <v>1.86654565434217E-2</v>
      </c>
      <c r="E514" s="4">
        <f>U!B526</f>
        <v>6742</v>
      </c>
      <c r="F514">
        <f>'u rate'!B536</f>
        <v>5.4</v>
      </c>
      <c r="H514">
        <f t="shared" si="28"/>
        <v>3.4565660265595741</v>
      </c>
      <c r="J514">
        <f t="shared" si="29"/>
        <v>0.65175537959216312</v>
      </c>
    </row>
    <row r="515" spans="1:10" x14ac:dyDescent="0.25">
      <c r="A515">
        <f t="shared" si="30"/>
        <v>1990</v>
      </c>
      <c r="B515">
        <f t="shared" si="31"/>
        <v>6</v>
      </c>
      <c r="D515">
        <f>'PNZ vacs'!B738</f>
        <v>1.8713022071790798E-2</v>
      </c>
      <c r="E515" s="4">
        <f>U!B527</f>
        <v>6590</v>
      </c>
      <c r="F515">
        <f>'u rate'!B537</f>
        <v>5.2</v>
      </c>
      <c r="H515">
        <f t="shared" si="28"/>
        <v>3.5986580907289998</v>
      </c>
      <c r="J515">
        <f t="shared" si="29"/>
        <v>0.67854765449974097</v>
      </c>
    </row>
    <row r="516" spans="1:10" x14ac:dyDescent="0.25">
      <c r="A516">
        <f t="shared" si="30"/>
        <v>1990</v>
      </c>
      <c r="B516">
        <f t="shared" si="31"/>
        <v>7</v>
      </c>
      <c r="D516">
        <f>'PNZ vacs'!B739</f>
        <v>1.8472039573724602E-2</v>
      </c>
      <c r="E516" s="4">
        <f>U!B528</f>
        <v>6922</v>
      </c>
      <c r="F516">
        <f>'u rate'!B538</f>
        <v>5.5</v>
      </c>
      <c r="H516">
        <f t="shared" si="28"/>
        <v>3.3585526497681091</v>
      </c>
      <c r="J516">
        <f t="shared" si="29"/>
        <v>0.63327439438748778</v>
      </c>
    </row>
    <row r="517" spans="1:10" x14ac:dyDescent="0.25">
      <c r="A517">
        <f t="shared" si="30"/>
        <v>1990</v>
      </c>
      <c r="B517">
        <f t="shared" si="31"/>
        <v>8</v>
      </c>
      <c r="D517">
        <f>'PNZ vacs'!B740</f>
        <v>1.7783593593707299E-2</v>
      </c>
      <c r="E517" s="4">
        <f>U!B529</f>
        <v>7188</v>
      </c>
      <c r="F517">
        <f>'u rate'!B539</f>
        <v>5.7</v>
      </c>
      <c r="H517">
        <f t="shared" si="28"/>
        <v>3.1199287006504033</v>
      </c>
      <c r="J517">
        <f t="shared" si="29"/>
        <v>0.5882804780722859</v>
      </c>
    </row>
    <row r="518" spans="1:10" x14ac:dyDescent="0.25">
      <c r="A518">
        <f t="shared" si="30"/>
        <v>1990</v>
      </c>
      <c r="B518">
        <f t="shared" si="31"/>
        <v>9</v>
      </c>
      <c r="D518">
        <f>'PNZ vacs'!B741</f>
        <v>1.7580395227128998E-2</v>
      </c>
      <c r="E518" s="4">
        <f>U!B530</f>
        <v>7368</v>
      </c>
      <c r="F518">
        <f>'u rate'!B540</f>
        <v>5.9</v>
      </c>
      <c r="H518">
        <f t="shared" si="28"/>
        <v>2.9797280045981354</v>
      </c>
      <c r="J518">
        <f t="shared" si="29"/>
        <v>0.56184483148763742</v>
      </c>
    </row>
    <row r="519" spans="1:10" x14ac:dyDescent="0.25">
      <c r="A519">
        <f t="shared" si="30"/>
        <v>1990</v>
      </c>
      <c r="B519">
        <f t="shared" si="31"/>
        <v>10</v>
      </c>
      <c r="D519">
        <f>'PNZ vacs'!B742</f>
        <v>1.6264836464216899E-2</v>
      </c>
      <c r="E519" s="4">
        <f>U!B531</f>
        <v>7459</v>
      </c>
      <c r="F519">
        <f>'u rate'!B541</f>
        <v>5.9</v>
      </c>
      <c r="H519">
        <f t="shared" ref="H519:H582" si="32">1000*D519/F519</f>
        <v>2.7567519430876097</v>
      </c>
      <c r="J519">
        <f t="shared" ref="J519:J582" si="33">$I$4*H519</f>
        <v>0.51980141426571747</v>
      </c>
    </row>
    <row r="520" spans="1:10" x14ac:dyDescent="0.25">
      <c r="A520">
        <f t="shared" ref="A520:A583" si="34">IF(B520=1,A519+1,A519)</f>
        <v>1990</v>
      </c>
      <c r="B520">
        <f t="shared" ref="B520:B583" si="35">IF(B519=12,1,B519+1)</f>
        <v>11</v>
      </c>
      <c r="D520">
        <f>'PNZ vacs'!B743</f>
        <v>1.53882185020956E-2</v>
      </c>
      <c r="E520" s="4">
        <f>U!B532</f>
        <v>7764</v>
      </c>
      <c r="F520">
        <f>'u rate'!B542</f>
        <v>6.2</v>
      </c>
      <c r="H520">
        <f t="shared" si="32"/>
        <v>2.4819707261444512</v>
      </c>
      <c r="J520">
        <f t="shared" si="33"/>
        <v>0.46798983740663502</v>
      </c>
    </row>
    <row r="521" spans="1:10" x14ac:dyDescent="0.25">
      <c r="A521">
        <f t="shared" si="34"/>
        <v>1990</v>
      </c>
      <c r="B521">
        <f t="shared" si="35"/>
        <v>12</v>
      </c>
      <c r="D521">
        <f>'PNZ vacs'!B744</f>
        <v>1.53794351330975E-2</v>
      </c>
      <c r="E521" s="4">
        <f>U!B533</f>
        <v>7901</v>
      </c>
      <c r="F521">
        <f>'u rate'!B543</f>
        <v>6.3</v>
      </c>
      <c r="H521">
        <f t="shared" si="32"/>
        <v>2.4411801798567461</v>
      </c>
      <c r="J521">
        <f t="shared" si="33"/>
        <v>0.46029854559411426</v>
      </c>
    </row>
    <row r="522" spans="1:10" x14ac:dyDescent="0.25">
      <c r="A522">
        <f t="shared" si="34"/>
        <v>1991</v>
      </c>
      <c r="B522">
        <f t="shared" si="35"/>
        <v>1</v>
      </c>
      <c r="D522">
        <f>'PNZ vacs'!B745</f>
        <v>1.45345348958706E-2</v>
      </c>
      <c r="E522" s="4">
        <f>U!B534</f>
        <v>8015</v>
      </c>
      <c r="F522">
        <f>'u rate'!B544</f>
        <v>6.4</v>
      </c>
      <c r="H522">
        <f t="shared" si="32"/>
        <v>2.271021077479781</v>
      </c>
      <c r="J522">
        <f t="shared" si="33"/>
        <v>0.42821406940919243</v>
      </c>
    </row>
    <row r="523" spans="1:10" x14ac:dyDescent="0.25">
      <c r="A523">
        <f t="shared" si="34"/>
        <v>1991</v>
      </c>
      <c r="B523">
        <f t="shared" si="35"/>
        <v>2</v>
      </c>
      <c r="D523">
        <f>'PNZ vacs'!B746</f>
        <v>1.3876573718433699E-2</v>
      </c>
      <c r="E523" s="4">
        <f>U!B535</f>
        <v>8265</v>
      </c>
      <c r="F523">
        <f>'u rate'!B545</f>
        <v>6.6</v>
      </c>
      <c r="H523">
        <f t="shared" si="32"/>
        <v>2.1025111694596514</v>
      </c>
      <c r="J523">
        <f t="shared" si="33"/>
        <v>0.39644055829359126</v>
      </c>
    </row>
    <row r="524" spans="1:10" x14ac:dyDescent="0.25">
      <c r="A524">
        <f t="shared" si="34"/>
        <v>1991</v>
      </c>
      <c r="B524">
        <f t="shared" si="35"/>
        <v>3</v>
      </c>
      <c r="D524">
        <f>'PNZ vacs'!B747</f>
        <v>1.36361632714362E-2</v>
      </c>
      <c r="E524" s="4">
        <f>U!B536</f>
        <v>8586</v>
      </c>
      <c r="F524">
        <f>'u rate'!B546</f>
        <v>6.8</v>
      </c>
      <c r="H524">
        <f t="shared" si="32"/>
        <v>2.0053181281523824</v>
      </c>
      <c r="J524">
        <f t="shared" si="33"/>
        <v>0.37811425205665061</v>
      </c>
    </row>
    <row r="525" spans="1:10" x14ac:dyDescent="0.25">
      <c r="A525">
        <f t="shared" si="34"/>
        <v>1991</v>
      </c>
      <c r="B525">
        <f t="shared" si="35"/>
        <v>4</v>
      </c>
      <c r="D525">
        <f>'PNZ vacs'!B748</f>
        <v>1.36027592617786E-2</v>
      </c>
      <c r="E525" s="4">
        <f>U!B537</f>
        <v>8439</v>
      </c>
      <c r="F525">
        <f>'u rate'!B547</f>
        <v>6.7</v>
      </c>
      <c r="H525">
        <f t="shared" si="32"/>
        <v>2.0302625763848656</v>
      </c>
      <c r="J525">
        <f t="shared" si="33"/>
        <v>0.38281767105734615</v>
      </c>
    </row>
    <row r="526" spans="1:10" x14ac:dyDescent="0.25">
      <c r="A526">
        <f t="shared" si="34"/>
        <v>1991</v>
      </c>
      <c r="B526">
        <f t="shared" si="35"/>
        <v>5</v>
      </c>
      <c r="D526">
        <f>'PNZ vacs'!B749</f>
        <v>1.32097569837739E-2</v>
      </c>
      <c r="E526" s="4">
        <f>U!B538</f>
        <v>8736</v>
      </c>
      <c r="F526">
        <f>'u rate'!B548</f>
        <v>6.9</v>
      </c>
      <c r="H526">
        <f t="shared" si="32"/>
        <v>1.9144575338802754</v>
      </c>
      <c r="J526">
        <f t="shared" si="33"/>
        <v>0.36098196508317448</v>
      </c>
    </row>
    <row r="527" spans="1:10" x14ac:dyDescent="0.25">
      <c r="A527">
        <f t="shared" si="34"/>
        <v>1991</v>
      </c>
      <c r="B527">
        <f t="shared" si="35"/>
        <v>6</v>
      </c>
      <c r="D527">
        <f>'PNZ vacs'!B750</f>
        <v>1.3842412551131699E-2</v>
      </c>
      <c r="E527" s="4">
        <f>U!B539</f>
        <v>8692</v>
      </c>
      <c r="F527">
        <f>'u rate'!B549</f>
        <v>6.9</v>
      </c>
      <c r="H527">
        <f t="shared" si="32"/>
        <v>2.0061467465408258</v>
      </c>
      <c r="J527">
        <f t="shared" si="33"/>
        <v>0.37827049281355996</v>
      </c>
    </row>
    <row r="528" spans="1:10" x14ac:dyDescent="0.25">
      <c r="A528">
        <f t="shared" si="34"/>
        <v>1991</v>
      </c>
      <c r="B528">
        <f t="shared" si="35"/>
        <v>7</v>
      </c>
      <c r="D528">
        <f>'PNZ vacs'!B751</f>
        <v>1.3212060633706901E-2</v>
      </c>
      <c r="E528" s="4">
        <f>U!B540</f>
        <v>8586</v>
      </c>
      <c r="F528">
        <f>'u rate'!B550</f>
        <v>6.8</v>
      </c>
      <c r="H528">
        <f t="shared" si="32"/>
        <v>1.9429500931921915</v>
      </c>
      <c r="J528">
        <f t="shared" si="33"/>
        <v>0.36635440080903664</v>
      </c>
    </row>
    <row r="529" spans="1:10" x14ac:dyDescent="0.25">
      <c r="A529">
        <f t="shared" si="34"/>
        <v>1991</v>
      </c>
      <c r="B529">
        <f t="shared" si="35"/>
        <v>8</v>
      </c>
      <c r="D529">
        <f>'PNZ vacs'!B752</f>
        <v>1.2995881539811399E-2</v>
      </c>
      <c r="E529" s="4">
        <f>U!B541</f>
        <v>8666</v>
      </c>
      <c r="F529">
        <f>'u rate'!B551</f>
        <v>6.9</v>
      </c>
      <c r="H529">
        <f t="shared" si="32"/>
        <v>1.8834610927262898</v>
      </c>
      <c r="J529">
        <f t="shared" si="33"/>
        <v>0.35513740805313571</v>
      </c>
    </row>
    <row r="530" spans="1:10" x14ac:dyDescent="0.25">
      <c r="A530">
        <f t="shared" si="34"/>
        <v>1991</v>
      </c>
      <c r="B530">
        <f t="shared" si="35"/>
        <v>9</v>
      </c>
      <c r="D530">
        <f>'PNZ vacs'!B753</f>
        <v>1.3376061098477001E-2</v>
      </c>
      <c r="E530" s="4">
        <f>U!B542</f>
        <v>8722</v>
      </c>
      <c r="F530">
        <f>'u rate'!B552</f>
        <v>6.9</v>
      </c>
      <c r="H530">
        <f t="shared" si="32"/>
        <v>1.9385595794894204</v>
      </c>
      <c r="J530">
        <f t="shared" si="33"/>
        <v>0.36552654423029157</v>
      </c>
    </row>
    <row r="531" spans="1:10" x14ac:dyDescent="0.25">
      <c r="A531">
        <f t="shared" si="34"/>
        <v>1991</v>
      </c>
      <c r="B531">
        <f t="shared" si="35"/>
        <v>10</v>
      </c>
      <c r="D531">
        <f>'PNZ vacs'!B754</f>
        <v>1.27296364184848E-2</v>
      </c>
      <c r="E531" s="4">
        <f>U!B543</f>
        <v>8842</v>
      </c>
      <c r="F531">
        <f>'u rate'!B553</f>
        <v>7</v>
      </c>
      <c r="H531">
        <f t="shared" si="32"/>
        <v>1.8185194883549713</v>
      </c>
      <c r="J531">
        <f t="shared" si="33"/>
        <v>0.34289229550989836</v>
      </c>
    </row>
    <row r="532" spans="1:10" x14ac:dyDescent="0.25">
      <c r="A532">
        <f t="shared" si="34"/>
        <v>1991</v>
      </c>
      <c r="B532">
        <f t="shared" si="35"/>
        <v>11</v>
      </c>
      <c r="D532">
        <f>'PNZ vacs'!B755</f>
        <v>1.29393647741312E-2</v>
      </c>
      <c r="E532" s="4">
        <f>U!B544</f>
        <v>8931</v>
      </c>
      <c r="F532">
        <f>'u rate'!B554</f>
        <v>7</v>
      </c>
      <c r="H532">
        <f t="shared" si="32"/>
        <v>1.8484806820187427</v>
      </c>
      <c r="J532">
        <f t="shared" si="33"/>
        <v>0.34854165067896531</v>
      </c>
    </row>
    <row r="533" spans="1:10" x14ac:dyDescent="0.25">
      <c r="A533">
        <f t="shared" si="34"/>
        <v>1991</v>
      </c>
      <c r="B533">
        <f t="shared" si="35"/>
        <v>12</v>
      </c>
      <c r="D533">
        <f>'PNZ vacs'!B756</f>
        <v>1.2943144510257101E-2</v>
      </c>
      <c r="E533" s="4">
        <f>U!B545</f>
        <v>9198</v>
      </c>
      <c r="F533">
        <f>'u rate'!B555</f>
        <v>7.3</v>
      </c>
      <c r="H533">
        <f t="shared" si="32"/>
        <v>1.7730334945557673</v>
      </c>
      <c r="J533">
        <f t="shared" si="33"/>
        <v>0.33431565009738923</v>
      </c>
    </row>
    <row r="534" spans="1:10" x14ac:dyDescent="0.25">
      <c r="A534">
        <f t="shared" si="34"/>
        <v>1992</v>
      </c>
      <c r="B534">
        <f t="shared" si="35"/>
        <v>1</v>
      </c>
      <c r="D534">
        <f>'PNZ vacs'!B757</f>
        <v>1.26677192172759E-2</v>
      </c>
      <c r="E534" s="4">
        <f>U!B546</f>
        <v>9283</v>
      </c>
      <c r="F534">
        <f>'u rate'!B556</f>
        <v>7.3</v>
      </c>
      <c r="H534">
        <f t="shared" si="32"/>
        <v>1.7353040023665618</v>
      </c>
      <c r="J534">
        <f t="shared" si="33"/>
        <v>0.32720153761851645</v>
      </c>
    </row>
    <row r="535" spans="1:10" x14ac:dyDescent="0.25">
      <c r="A535">
        <f t="shared" si="34"/>
        <v>1992</v>
      </c>
      <c r="B535">
        <f t="shared" si="35"/>
        <v>2</v>
      </c>
      <c r="D535">
        <f>'PNZ vacs'!B758</f>
        <v>1.3102693225881101E-2</v>
      </c>
      <c r="E535" s="4">
        <f>U!B547</f>
        <v>9454</v>
      </c>
      <c r="F535">
        <f>'u rate'!B557</f>
        <v>7.4</v>
      </c>
      <c r="H535">
        <f t="shared" si="32"/>
        <v>1.7706342197136622</v>
      </c>
      <c r="J535">
        <f t="shared" si="33"/>
        <v>0.33386325304394177</v>
      </c>
    </row>
    <row r="536" spans="1:10" x14ac:dyDescent="0.25">
      <c r="A536">
        <f t="shared" si="34"/>
        <v>1992</v>
      </c>
      <c r="B536">
        <f t="shared" si="35"/>
        <v>3</v>
      </c>
      <c r="D536">
        <f>'PNZ vacs'!B759</f>
        <v>1.37043182031677E-2</v>
      </c>
      <c r="E536" s="4">
        <f>U!B548</f>
        <v>9460</v>
      </c>
      <c r="F536">
        <f>'u rate'!B558</f>
        <v>7.4</v>
      </c>
      <c r="H536">
        <f t="shared" si="32"/>
        <v>1.8519348923199594</v>
      </c>
      <c r="J536">
        <f t="shared" si="33"/>
        <v>0.3491929618730123</v>
      </c>
    </row>
    <row r="537" spans="1:10" x14ac:dyDescent="0.25">
      <c r="A537">
        <f t="shared" si="34"/>
        <v>1992</v>
      </c>
      <c r="B537">
        <f t="shared" si="35"/>
        <v>4</v>
      </c>
      <c r="D537">
        <f>'PNZ vacs'!B760</f>
        <v>1.3037713231159501E-2</v>
      </c>
      <c r="E537" s="4">
        <f>U!B549</f>
        <v>9415</v>
      </c>
      <c r="F537">
        <f>'u rate'!B559</f>
        <v>7.4</v>
      </c>
      <c r="H537">
        <f t="shared" si="32"/>
        <v>1.7618531393458783</v>
      </c>
      <c r="J537">
        <f t="shared" si="33"/>
        <v>0.33220752990011665</v>
      </c>
    </row>
    <row r="538" spans="1:10" x14ac:dyDescent="0.25">
      <c r="A538">
        <f t="shared" si="34"/>
        <v>1992</v>
      </c>
      <c r="B538">
        <f t="shared" si="35"/>
        <v>5</v>
      </c>
      <c r="D538">
        <f>'PNZ vacs'!B761</f>
        <v>1.3435961715745201E-2</v>
      </c>
      <c r="E538" s="4">
        <f>U!B550</f>
        <v>9744</v>
      </c>
      <c r="F538">
        <f>'u rate'!B560</f>
        <v>7.6</v>
      </c>
      <c r="H538">
        <f t="shared" si="32"/>
        <v>1.7678896994401581</v>
      </c>
      <c r="J538">
        <f t="shared" si="33"/>
        <v>0.33334575798123744</v>
      </c>
    </row>
    <row r="539" spans="1:10" x14ac:dyDescent="0.25">
      <c r="A539">
        <f t="shared" si="34"/>
        <v>1992</v>
      </c>
      <c r="B539">
        <f t="shared" si="35"/>
        <v>6</v>
      </c>
      <c r="D539">
        <f>'PNZ vacs'!B762</f>
        <v>1.34003999646546E-2</v>
      </c>
      <c r="E539" s="4">
        <f>U!B551</f>
        <v>10040</v>
      </c>
      <c r="F539">
        <f>'u rate'!B561</f>
        <v>7.8</v>
      </c>
      <c r="H539">
        <f t="shared" si="32"/>
        <v>1.7179999954685385</v>
      </c>
      <c r="J539">
        <f t="shared" si="33"/>
        <v>0.32393876771982832</v>
      </c>
    </row>
    <row r="540" spans="1:10" x14ac:dyDescent="0.25">
      <c r="A540">
        <f t="shared" si="34"/>
        <v>1992</v>
      </c>
      <c r="B540">
        <f t="shared" si="35"/>
        <v>7</v>
      </c>
      <c r="D540">
        <f>'PNZ vacs'!B763</f>
        <v>1.29644944282932E-2</v>
      </c>
      <c r="E540" s="4">
        <f>U!B552</f>
        <v>9850</v>
      </c>
      <c r="F540">
        <f>'u rate'!B562</f>
        <v>7.7</v>
      </c>
      <c r="H540">
        <f t="shared" si="32"/>
        <v>1.683700575103013</v>
      </c>
      <c r="J540">
        <f t="shared" si="33"/>
        <v>0.31747141498640613</v>
      </c>
    </row>
    <row r="541" spans="1:10" x14ac:dyDescent="0.25">
      <c r="A541">
        <f t="shared" si="34"/>
        <v>1992</v>
      </c>
      <c r="B541">
        <f t="shared" si="35"/>
        <v>8</v>
      </c>
      <c r="D541">
        <f>'PNZ vacs'!B764</f>
        <v>1.3384354451412899E-2</v>
      </c>
      <c r="E541" s="4">
        <f>U!B553</f>
        <v>9787</v>
      </c>
      <c r="F541">
        <f>'u rate'!B563</f>
        <v>7.6</v>
      </c>
      <c r="H541">
        <f t="shared" si="32"/>
        <v>1.7610992699227501</v>
      </c>
      <c r="J541">
        <f t="shared" si="33"/>
        <v>0.33206538348999215</v>
      </c>
    </row>
    <row r="542" spans="1:10" x14ac:dyDescent="0.25">
      <c r="A542">
        <f t="shared" si="34"/>
        <v>1992</v>
      </c>
      <c r="B542">
        <f t="shared" si="35"/>
        <v>9</v>
      </c>
      <c r="D542">
        <f>'PNZ vacs'!B765</f>
        <v>1.31833848617685E-2</v>
      </c>
      <c r="E542" s="4">
        <f>U!B554</f>
        <v>9781</v>
      </c>
      <c r="F542">
        <f>'u rate'!B564</f>
        <v>7.6</v>
      </c>
      <c r="H542">
        <f t="shared" si="32"/>
        <v>1.7346559028642765</v>
      </c>
      <c r="J542">
        <f t="shared" si="33"/>
        <v>0.32707933473453282</v>
      </c>
    </row>
    <row r="543" spans="1:10" x14ac:dyDescent="0.25">
      <c r="A543">
        <f t="shared" si="34"/>
        <v>1992</v>
      </c>
      <c r="B543">
        <f t="shared" si="35"/>
        <v>10</v>
      </c>
      <c r="D543">
        <f>'PNZ vacs'!B766</f>
        <v>1.32322976436201E-2</v>
      </c>
      <c r="E543" s="4">
        <f>U!B555</f>
        <v>9398</v>
      </c>
      <c r="F543">
        <f>'u rate'!B565</f>
        <v>7.3</v>
      </c>
      <c r="H543">
        <f t="shared" si="32"/>
        <v>1.8126435128246714</v>
      </c>
      <c r="J543">
        <f t="shared" si="33"/>
        <v>0.34178434657074941</v>
      </c>
    </row>
    <row r="544" spans="1:10" x14ac:dyDescent="0.25">
      <c r="A544">
        <f t="shared" si="34"/>
        <v>1992</v>
      </c>
      <c r="B544">
        <f t="shared" si="35"/>
        <v>11</v>
      </c>
      <c r="D544">
        <f>'PNZ vacs'!B767</f>
        <v>1.4040481636486199E-2</v>
      </c>
      <c r="E544" s="4">
        <f>U!B556</f>
        <v>9565</v>
      </c>
      <c r="F544">
        <f>'u rate'!B566</f>
        <v>7.4</v>
      </c>
      <c r="H544">
        <f t="shared" si="32"/>
        <v>1.8973623833089457</v>
      </c>
      <c r="J544">
        <f t="shared" si="33"/>
        <v>0.35775857624460167</v>
      </c>
    </row>
    <row r="545" spans="1:10" x14ac:dyDescent="0.25">
      <c r="A545">
        <f t="shared" si="34"/>
        <v>1992</v>
      </c>
      <c r="B545">
        <f t="shared" si="35"/>
        <v>12</v>
      </c>
      <c r="D545">
        <f>'PNZ vacs'!B768</f>
        <v>1.38155923653443E-2</v>
      </c>
      <c r="E545" s="4">
        <f>U!B557</f>
        <v>9557</v>
      </c>
      <c r="F545">
        <f>'u rate'!B567</f>
        <v>7.4</v>
      </c>
      <c r="H545">
        <f t="shared" si="32"/>
        <v>1.866971941262743</v>
      </c>
      <c r="J545">
        <f t="shared" si="33"/>
        <v>0.35202828382732904</v>
      </c>
    </row>
    <row r="546" spans="1:10" x14ac:dyDescent="0.25">
      <c r="A546">
        <f t="shared" si="34"/>
        <v>1993</v>
      </c>
      <c r="B546">
        <f t="shared" si="35"/>
        <v>1</v>
      </c>
      <c r="D546">
        <f>'PNZ vacs'!B769</f>
        <v>1.4044964967849899E-2</v>
      </c>
      <c r="E546" s="4">
        <f>U!B558</f>
        <v>9325</v>
      </c>
      <c r="F546">
        <f>'u rate'!B568</f>
        <v>7.3</v>
      </c>
      <c r="H546">
        <f t="shared" si="32"/>
        <v>1.9239678038150549</v>
      </c>
      <c r="J546">
        <f t="shared" si="33"/>
        <v>0.36277518110848372</v>
      </c>
    </row>
    <row r="547" spans="1:10" x14ac:dyDescent="0.25">
      <c r="A547">
        <f t="shared" si="34"/>
        <v>1993</v>
      </c>
      <c r="B547">
        <f t="shared" si="35"/>
        <v>2</v>
      </c>
      <c r="D547">
        <f>'PNZ vacs'!B770</f>
        <v>1.4251329950718299E-2</v>
      </c>
      <c r="E547" s="4">
        <f>U!B559</f>
        <v>9183</v>
      </c>
      <c r="F547">
        <f>'u rate'!B569</f>
        <v>7.1</v>
      </c>
      <c r="H547">
        <f t="shared" si="32"/>
        <v>2.007229570523704</v>
      </c>
      <c r="J547">
        <f t="shared" si="33"/>
        <v>0.37847466549551356</v>
      </c>
    </row>
    <row r="548" spans="1:10" x14ac:dyDescent="0.25">
      <c r="A548">
        <f t="shared" si="34"/>
        <v>1993</v>
      </c>
      <c r="B548">
        <f t="shared" si="35"/>
        <v>3</v>
      </c>
      <c r="D548">
        <f>'PNZ vacs'!B771</f>
        <v>1.40233401909199E-2</v>
      </c>
      <c r="E548" s="4">
        <f>U!B560</f>
        <v>9056</v>
      </c>
      <c r="F548">
        <f>'u rate'!B570</f>
        <v>7</v>
      </c>
      <c r="H548">
        <f t="shared" si="32"/>
        <v>2.003334312988557</v>
      </c>
      <c r="J548">
        <f t="shared" si="33"/>
        <v>0.37774019231203559</v>
      </c>
    </row>
    <row r="549" spans="1:10" x14ac:dyDescent="0.25">
      <c r="A549">
        <f t="shared" si="34"/>
        <v>1993</v>
      </c>
      <c r="B549">
        <f t="shared" si="35"/>
        <v>4</v>
      </c>
      <c r="D549">
        <f>'PNZ vacs'!B772</f>
        <v>1.40248670275612E-2</v>
      </c>
      <c r="E549" s="4">
        <f>U!B561</f>
        <v>9110</v>
      </c>
      <c r="F549">
        <f>'u rate'!B571</f>
        <v>7.1</v>
      </c>
      <c r="H549">
        <f t="shared" si="32"/>
        <v>1.9753333841635494</v>
      </c>
      <c r="J549">
        <f t="shared" si="33"/>
        <v>0.37246045633851493</v>
      </c>
    </row>
    <row r="550" spans="1:10" x14ac:dyDescent="0.25">
      <c r="A550">
        <f t="shared" si="34"/>
        <v>1993</v>
      </c>
      <c r="B550">
        <f t="shared" si="35"/>
        <v>5</v>
      </c>
      <c r="D550">
        <f>'PNZ vacs'!B773</f>
        <v>1.43738487416978E-2</v>
      </c>
      <c r="E550" s="4">
        <f>U!B562</f>
        <v>9149</v>
      </c>
      <c r="F550">
        <f>'u rate'!B572</f>
        <v>7.1</v>
      </c>
      <c r="H550">
        <f t="shared" si="32"/>
        <v>2.0244857382672961</v>
      </c>
      <c r="J550">
        <f t="shared" si="33"/>
        <v>0.38172841504683491</v>
      </c>
    </row>
    <row r="551" spans="1:10" x14ac:dyDescent="0.25">
      <c r="A551">
        <f t="shared" si="34"/>
        <v>1993</v>
      </c>
      <c r="B551">
        <f t="shared" si="35"/>
        <v>6</v>
      </c>
      <c r="D551">
        <f>'PNZ vacs'!B774</f>
        <v>1.4146381241234299E-2</v>
      </c>
      <c r="E551" s="4">
        <f>U!B563</f>
        <v>9121</v>
      </c>
      <c r="F551">
        <f>'u rate'!B573</f>
        <v>7</v>
      </c>
      <c r="H551">
        <f t="shared" si="32"/>
        <v>2.0209116058906145</v>
      </c>
      <c r="J551">
        <f t="shared" si="33"/>
        <v>0.38105449185659995</v>
      </c>
    </row>
    <row r="552" spans="1:10" x14ac:dyDescent="0.25">
      <c r="A552">
        <f t="shared" si="34"/>
        <v>1993</v>
      </c>
      <c r="B552">
        <f t="shared" si="35"/>
        <v>7</v>
      </c>
      <c r="D552">
        <f>'PNZ vacs'!B775</f>
        <v>1.4359074659743501E-2</v>
      </c>
      <c r="E552" s="4">
        <f>U!B564</f>
        <v>8930</v>
      </c>
      <c r="F552">
        <f>'u rate'!B574</f>
        <v>6.9</v>
      </c>
      <c r="H552">
        <f t="shared" si="32"/>
        <v>2.0810253130063043</v>
      </c>
      <c r="J552">
        <f t="shared" si="33"/>
        <v>0.39238927663977252</v>
      </c>
    </row>
    <row r="553" spans="1:10" x14ac:dyDescent="0.25">
      <c r="A553">
        <f t="shared" si="34"/>
        <v>1993</v>
      </c>
      <c r="B553">
        <f t="shared" si="35"/>
        <v>8</v>
      </c>
      <c r="D553">
        <f>'PNZ vacs'!B776</f>
        <v>1.49668853066232E-2</v>
      </c>
      <c r="E553" s="4">
        <f>U!B565</f>
        <v>8763</v>
      </c>
      <c r="F553">
        <f>'u rate'!B575</f>
        <v>6.8</v>
      </c>
      <c r="H553">
        <f t="shared" si="32"/>
        <v>2.2010125450916469</v>
      </c>
      <c r="J553">
        <f t="shared" si="33"/>
        <v>0.41501355848282256</v>
      </c>
    </row>
    <row r="554" spans="1:10" x14ac:dyDescent="0.25">
      <c r="A554">
        <f t="shared" si="34"/>
        <v>1993</v>
      </c>
      <c r="B554">
        <f t="shared" si="35"/>
        <v>9</v>
      </c>
      <c r="D554">
        <f>'PNZ vacs'!B777</f>
        <v>1.50075247281554E-2</v>
      </c>
      <c r="E554" s="4">
        <f>U!B566</f>
        <v>8714</v>
      </c>
      <c r="F554">
        <f>'u rate'!B576</f>
        <v>6.7</v>
      </c>
      <c r="H554">
        <f t="shared" si="32"/>
        <v>2.2399290639037912</v>
      </c>
      <c r="J554">
        <f t="shared" si="33"/>
        <v>0.42235149164999547</v>
      </c>
    </row>
    <row r="555" spans="1:10" x14ac:dyDescent="0.25">
      <c r="A555">
        <f t="shared" si="34"/>
        <v>1993</v>
      </c>
      <c r="B555">
        <f t="shared" si="35"/>
        <v>10</v>
      </c>
      <c r="D555">
        <f>'PNZ vacs'!B778</f>
        <v>1.56048268495099E-2</v>
      </c>
      <c r="E555" s="4">
        <f>U!B567</f>
        <v>8750</v>
      </c>
      <c r="F555">
        <f>'u rate'!B577</f>
        <v>6.8</v>
      </c>
      <c r="H555">
        <f t="shared" si="32"/>
        <v>2.2948274778691031</v>
      </c>
      <c r="J555">
        <f t="shared" si="33"/>
        <v>0.43270290295185998</v>
      </c>
    </row>
    <row r="556" spans="1:10" x14ac:dyDescent="0.25">
      <c r="A556">
        <f t="shared" si="34"/>
        <v>1993</v>
      </c>
      <c r="B556">
        <f t="shared" si="35"/>
        <v>11</v>
      </c>
      <c r="D556">
        <f>'PNZ vacs'!B779</f>
        <v>1.55882248180305E-2</v>
      </c>
      <c r="E556" s="4">
        <f>U!B568</f>
        <v>8542</v>
      </c>
      <c r="F556">
        <f>'u rate'!B578</f>
        <v>6.6</v>
      </c>
      <c r="H556">
        <f t="shared" si="32"/>
        <v>2.3618522451561366</v>
      </c>
      <c r="J556">
        <f t="shared" si="33"/>
        <v>0.44534080782900665</v>
      </c>
    </row>
    <row r="557" spans="1:10" x14ac:dyDescent="0.25">
      <c r="A557">
        <f t="shared" si="34"/>
        <v>1993</v>
      </c>
      <c r="B557">
        <f t="shared" si="35"/>
        <v>12</v>
      </c>
      <c r="D557">
        <f>'PNZ vacs'!B780</f>
        <v>1.5770911954725599E-2</v>
      </c>
      <c r="E557" s="4">
        <f>U!B569</f>
        <v>8477</v>
      </c>
      <c r="F557">
        <f>'u rate'!B579</f>
        <v>6.5</v>
      </c>
      <c r="H557">
        <f t="shared" si="32"/>
        <v>2.4262941468808616</v>
      </c>
      <c r="J557">
        <f t="shared" si="33"/>
        <v>0.45749169856782568</v>
      </c>
    </row>
    <row r="558" spans="1:10" x14ac:dyDescent="0.25">
      <c r="A558">
        <f t="shared" si="34"/>
        <v>1994</v>
      </c>
      <c r="B558">
        <f t="shared" si="35"/>
        <v>1</v>
      </c>
      <c r="D558">
        <f>'PNZ vacs'!B781</f>
        <v>1.6110261816471499E-2</v>
      </c>
      <c r="E558" s="4">
        <f>U!B570</f>
        <v>8630</v>
      </c>
      <c r="F558">
        <f>'u rate'!B580</f>
        <v>6.6</v>
      </c>
      <c r="H558">
        <f t="shared" si="32"/>
        <v>2.4409487600714397</v>
      </c>
      <c r="J558">
        <f t="shared" si="33"/>
        <v>0.460254910064268</v>
      </c>
    </row>
    <row r="559" spans="1:10" x14ac:dyDescent="0.25">
      <c r="A559">
        <f t="shared" si="34"/>
        <v>1994</v>
      </c>
      <c r="B559">
        <f t="shared" si="35"/>
        <v>2</v>
      </c>
      <c r="D559">
        <f>'PNZ vacs'!B782</f>
        <v>1.65194761883753E-2</v>
      </c>
      <c r="E559" s="4">
        <f>U!B571</f>
        <v>8583</v>
      </c>
      <c r="F559">
        <f>'u rate'!B581</f>
        <v>6.6</v>
      </c>
      <c r="H559">
        <f t="shared" si="32"/>
        <v>2.5029509376326216</v>
      </c>
      <c r="J559">
        <f t="shared" si="33"/>
        <v>0.47194577679773247</v>
      </c>
    </row>
    <row r="560" spans="1:10" x14ac:dyDescent="0.25">
      <c r="A560">
        <f t="shared" si="34"/>
        <v>1994</v>
      </c>
      <c r="B560">
        <f t="shared" si="35"/>
        <v>3</v>
      </c>
      <c r="D560">
        <f>'PNZ vacs'!B783</f>
        <v>1.6763092599664599E-2</v>
      </c>
      <c r="E560" s="4">
        <f>U!B572</f>
        <v>8470</v>
      </c>
      <c r="F560">
        <f>'u rate'!B582</f>
        <v>6.5</v>
      </c>
      <c r="H560">
        <f t="shared" si="32"/>
        <v>2.5789373230253227</v>
      </c>
      <c r="J560">
        <f t="shared" si="33"/>
        <v>0.48627344624623126</v>
      </c>
    </row>
    <row r="561" spans="1:10" x14ac:dyDescent="0.25">
      <c r="A561">
        <f t="shared" si="34"/>
        <v>1994</v>
      </c>
      <c r="B561">
        <f t="shared" si="35"/>
        <v>4</v>
      </c>
      <c r="D561">
        <f>'PNZ vacs'!B784</f>
        <v>1.6734730824264601E-2</v>
      </c>
      <c r="E561" s="4">
        <f>U!B573</f>
        <v>8331</v>
      </c>
      <c r="F561">
        <f>'u rate'!B583</f>
        <v>6.4</v>
      </c>
      <c r="H561">
        <f t="shared" si="32"/>
        <v>2.6148016912913441</v>
      </c>
      <c r="J561">
        <f t="shared" si="33"/>
        <v>0.49303587889570083</v>
      </c>
    </row>
    <row r="562" spans="1:10" x14ac:dyDescent="0.25">
      <c r="A562">
        <f t="shared" si="34"/>
        <v>1994</v>
      </c>
      <c r="B562">
        <f t="shared" si="35"/>
        <v>5</v>
      </c>
      <c r="D562">
        <f>'PNZ vacs'!B785</f>
        <v>1.7341307073831701E-2</v>
      </c>
      <c r="E562" s="4">
        <f>U!B574</f>
        <v>7915</v>
      </c>
      <c r="F562">
        <f>'u rate'!B584</f>
        <v>6.1</v>
      </c>
      <c r="H562">
        <f t="shared" si="32"/>
        <v>2.8428372252183118</v>
      </c>
      <c r="J562">
        <f t="shared" si="33"/>
        <v>0.5360332887044762</v>
      </c>
    </row>
    <row r="563" spans="1:10" x14ac:dyDescent="0.25">
      <c r="A563">
        <f t="shared" si="34"/>
        <v>1994</v>
      </c>
      <c r="B563">
        <f t="shared" si="35"/>
        <v>6</v>
      </c>
      <c r="D563">
        <f>'PNZ vacs'!B786</f>
        <v>1.69517016255522E-2</v>
      </c>
      <c r="E563" s="4">
        <f>U!B575</f>
        <v>7927</v>
      </c>
      <c r="F563">
        <f>'u rate'!B585</f>
        <v>6.1</v>
      </c>
      <c r="H563">
        <f t="shared" si="32"/>
        <v>2.7789674795987214</v>
      </c>
      <c r="J563">
        <f t="shared" si="33"/>
        <v>0.52399028128587233</v>
      </c>
    </row>
    <row r="564" spans="1:10" x14ac:dyDescent="0.25">
      <c r="A564">
        <f t="shared" si="34"/>
        <v>1994</v>
      </c>
      <c r="B564">
        <f t="shared" si="35"/>
        <v>7</v>
      </c>
      <c r="D564">
        <f>'PNZ vacs'!B787</f>
        <v>1.7776432658386701E-2</v>
      </c>
      <c r="E564" s="4">
        <f>U!B576</f>
        <v>7946</v>
      </c>
      <c r="F564">
        <f>'u rate'!B586</f>
        <v>6.1</v>
      </c>
      <c r="H564">
        <f t="shared" si="32"/>
        <v>2.9141692882601147</v>
      </c>
      <c r="J564">
        <f t="shared" si="33"/>
        <v>0.54948335893824996</v>
      </c>
    </row>
    <row r="565" spans="1:10" x14ac:dyDescent="0.25">
      <c r="A565">
        <f t="shared" si="34"/>
        <v>1994</v>
      </c>
      <c r="B565">
        <f t="shared" si="35"/>
        <v>8</v>
      </c>
      <c r="D565">
        <f>'PNZ vacs'!B788</f>
        <v>1.7067643929698499E-2</v>
      </c>
      <c r="E565" s="4">
        <f>U!B577</f>
        <v>7933</v>
      </c>
      <c r="F565">
        <f>'u rate'!B587</f>
        <v>6</v>
      </c>
      <c r="H565">
        <f t="shared" si="32"/>
        <v>2.8446073216164165</v>
      </c>
      <c r="J565">
        <f t="shared" si="33"/>
        <v>0.53636705054816647</v>
      </c>
    </row>
    <row r="566" spans="1:10" x14ac:dyDescent="0.25">
      <c r="A566">
        <f t="shared" si="34"/>
        <v>1994</v>
      </c>
      <c r="B566">
        <f t="shared" si="35"/>
        <v>9</v>
      </c>
      <c r="D566">
        <f>'PNZ vacs'!B789</f>
        <v>1.72565936783971E-2</v>
      </c>
      <c r="E566" s="4">
        <f>U!B578</f>
        <v>7734</v>
      </c>
      <c r="F566">
        <f>'u rate'!B588</f>
        <v>5.9</v>
      </c>
      <c r="H566">
        <f t="shared" si="32"/>
        <v>2.9248463861689995</v>
      </c>
      <c r="J566">
        <f t="shared" si="33"/>
        <v>0.55149658708059623</v>
      </c>
    </row>
    <row r="567" spans="1:10" x14ac:dyDescent="0.25">
      <c r="A567">
        <f t="shared" si="34"/>
        <v>1994</v>
      </c>
      <c r="B567">
        <f t="shared" si="35"/>
        <v>10</v>
      </c>
      <c r="D567">
        <f>'PNZ vacs'!B790</f>
        <v>1.82512904002907E-2</v>
      </c>
      <c r="E567" s="4">
        <f>U!B579</f>
        <v>7632</v>
      </c>
      <c r="F567">
        <f>'u rate'!B589</f>
        <v>5.8</v>
      </c>
      <c r="H567">
        <f t="shared" si="32"/>
        <v>3.1467742069466724</v>
      </c>
      <c r="J567">
        <f t="shared" si="33"/>
        <v>0.59334235249100875</v>
      </c>
    </row>
    <row r="568" spans="1:10" x14ac:dyDescent="0.25">
      <c r="A568">
        <f t="shared" si="34"/>
        <v>1994</v>
      </c>
      <c r="B568">
        <f t="shared" si="35"/>
        <v>11</v>
      </c>
      <c r="D568">
        <f>'PNZ vacs'!B791</f>
        <v>1.8023778434907899E-2</v>
      </c>
      <c r="E568" s="4">
        <f>U!B580</f>
        <v>7375</v>
      </c>
      <c r="F568">
        <f>'u rate'!B590</f>
        <v>5.6</v>
      </c>
      <c r="H568">
        <f t="shared" si="32"/>
        <v>3.2185318633764108</v>
      </c>
      <c r="J568">
        <f t="shared" si="33"/>
        <v>0.60687267080278084</v>
      </c>
    </row>
    <row r="569" spans="1:10" x14ac:dyDescent="0.25">
      <c r="A569">
        <f t="shared" si="34"/>
        <v>1994</v>
      </c>
      <c r="B569">
        <f t="shared" si="35"/>
        <v>12</v>
      </c>
      <c r="D569">
        <f>'PNZ vacs'!B792</f>
        <v>1.8636809757946501E-2</v>
      </c>
      <c r="E569" s="4">
        <f>U!B581</f>
        <v>7230</v>
      </c>
      <c r="F569">
        <f>'u rate'!B591</f>
        <v>5.5</v>
      </c>
      <c r="H569">
        <f t="shared" si="32"/>
        <v>3.3885108650811819</v>
      </c>
      <c r="J569">
        <f t="shared" si="33"/>
        <v>0.63892318797142222</v>
      </c>
    </row>
    <row r="570" spans="1:10" x14ac:dyDescent="0.25">
      <c r="A570">
        <f t="shared" si="34"/>
        <v>1995</v>
      </c>
      <c r="B570">
        <f t="shared" si="35"/>
        <v>1</v>
      </c>
      <c r="D570">
        <f>'PNZ vacs'!B793</f>
        <v>1.8003712276454101E-2</v>
      </c>
      <c r="E570" s="4">
        <f>U!B582</f>
        <v>7375</v>
      </c>
      <c r="F570">
        <f>'u rate'!B592</f>
        <v>5.6</v>
      </c>
      <c r="H570">
        <f t="shared" si="32"/>
        <v>3.2149486207953757</v>
      </c>
      <c r="J570">
        <f t="shared" si="33"/>
        <v>0.60619702983118406</v>
      </c>
    </row>
    <row r="571" spans="1:10" x14ac:dyDescent="0.25">
      <c r="A571">
        <f t="shared" si="34"/>
        <v>1995</v>
      </c>
      <c r="B571">
        <f t="shared" si="35"/>
        <v>2</v>
      </c>
      <c r="D571">
        <f>'PNZ vacs'!B794</f>
        <v>1.8038719347270801E-2</v>
      </c>
      <c r="E571" s="4">
        <f>U!B583</f>
        <v>7187</v>
      </c>
      <c r="F571">
        <f>'u rate'!B593</f>
        <v>5.4</v>
      </c>
      <c r="H571">
        <f t="shared" si="32"/>
        <v>3.3405035828279255</v>
      </c>
      <c r="J571">
        <f t="shared" si="33"/>
        <v>0.62987113913805959</v>
      </c>
    </row>
    <row r="572" spans="1:10" x14ac:dyDescent="0.25">
      <c r="A572">
        <f t="shared" si="34"/>
        <v>1995</v>
      </c>
      <c r="B572">
        <f t="shared" si="35"/>
        <v>3</v>
      </c>
      <c r="D572">
        <f>'PNZ vacs'!B795</f>
        <v>1.76673819365766E-2</v>
      </c>
      <c r="E572" s="4">
        <f>U!B584</f>
        <v>7153</v>
      </c>
      <c r="F572">
        <f>'u rate'!B594</f>
        <v>5.4</v>
      </c>
      <c r="H572">
        <f t="shared" si="32"/>
        <v>3.271737395662333</v>
      </c>
      <c r="J572">
        <f t="shared" si="33"/>
        <v>0.61690487953970741</v>
      </c>
    </row>
    <row r="573" spans="1:10" x14ac:dyDescent="0.25">
      <c r="A573">
        <f t="shared" si="34"/>
        <v>1995</v>
      </c>
      <c r="B573">
        <f t="shared" si="35"/>
        <v>4</v>
      </c>
      <c r="D573">
        <f>'PNZ vacs'!B796</f>
        <v>1.7854571074899801E-2</v>
      </c>
      <c r="E573" s="4">
        <f>U!B585</f>
        <v>7645</v>
      </c>
      <c r="F573">
        <f>'u rate'!B595</f>
        <v>5.8</v>
      </c>
      <c r="H573">
        <f t="shared" si="32"/>
        <v>3.0783743232585867</v>
      </c>
      <c r="J573">
        <f t="shared" si="33"/>
        <v>0.58044516151746905</v>
      </c>
    </row>
    <row r="574" spans="1:10" x14ac:dyDescent="0.25">
      <c r="A574">
        <f t="shared" si="34"/>
        <v>1995</v>
      </c>
      <c r="B574">
        <f t="shared" si="35"/>
        <v>5</v>
      </c>
      <c r="D574">
        <f>'PNZ vacs'!B797</f>
        <v>1.67444035141655E-2</v>
      </c>
      <c r="E574" s="4">
        <f>U!B586</f>
        <v>7430</v>
      </c>
      <c r="F574">
        <f>'u rate'!B596</f>
        <v>5.6</v>
      </c>
      <c r="H574">
        <f t="shared" si="32"/>
        <v>2.9900720561009826</v>
      </c>
      <c r="J574">
        <f t="shared" si="33"/>
        <v>0.56379526181703277</v>
      </c>
    </row>
    <row r="575" spans="1:10" x14ac:dyDescent="0.25">
      <c r="A575">
        <f t="shared" si="34"/>
        <v>1995</v>
      </c>
      <c r="B575">
        <f t="shared" si="35"/>
        <v>6</v>
      </c>
      <c r="D575">
        <f>'PNZ vacs'!B798</f>
        <v>1.6982532609421501E-2</v>
      </c>
      <c r="E575" s="4">
        <f>U!B587</f>
        <v>7427</v>
      </c>
      <c r="F575">
        <f>'u rate'!B597</f>
        <v>5.6</v>
      </c>
      <c r="H575">
        <f t="shared" si="32"/>
        <v>3.0325951088252681</v>
      </c>
      <c r="J575">
        <f t="shared" si="33"/>
        <v>0.57181322767007314</v>
      </c>
    </row>
    <row r="576" spans="1:10" x14ac:dyDescent="0.25">
      <c r="A576">
        <f t="shared" si="34"/>
        <v>1995</v>
      </c>
      <c r="B576">
        <f t="shared" si="35"/>
        <v>7</v>
      </c>
      <c r="D576">
        <f>'PNZ vacs'!B799</f>
        <v>1.7813567745052501E-2</v>
      </c>
      <c r="E576" s="4">
        <f>U!B588</f>
        <v>7527</v>
      </c>
      <c r="F576">
        <f>'u rate'!B598</f>
        <v>5.7</v>
      </c>
      <c r="H576">
        <f t="shared" si="32"/>
        <v>3.1251873236934213</v>
      </c>
      <c r="J576">
        <f t="shared" si="33"/>
        <v>0.5892720216537477</v>
      </c>
    </row>
    <row r="577" spans="1:10" x14ac:dyDescent="0.25">
      <c r="A577">
        <f t="shared" si="34"/>
        <v>1995</v>
      </c>
      <c r="B577">
        <f t="shared" si="35"/>
        <v>8</v>
      </c>
      <c r="D577">
        <f>'PNZ vacs'!B800</f>
        <v>1.76493314240533E-2</v>
      </c>
      <c r="E577" s="4">
        <f>U!B589</f>
        <v>7484</v>
      </c>
      <c r="F577">
        <f>'u rate'!B599</f>
        <v>5.7</v>
      </c>
      <c r="H577">
        <f t="shared" si="32"/>
        <v>3.0963739340444385</v>
      </c>
      <c r="J577">
        <f t="shared" si="33"/>
        <v>0.58383909152491076</v>
      </c>
    </row>
    <row r="578" spans="1:10" x14ac:dyDescent="0.25">
      <c r="A578">
        <f t="shared" si="34"/>
        <v>1995</v>
      </c>
      <c r="B578">
        <f t="shared" si="35"/>
        <v>9</v>
      </c>
      <c r="D578">
        <f>'PNZ vacs'!B801</f>
        <v>1.7656000859132201E-2</v>
      </c>
      <c r="E578" s="4">
        <f>U!B590</f>
        <v>7478</v>
      </c>
      <c r="F578">
        <f>'u rate'!B600</f>
        <v>5.6</v>
      </c>
      <c r="H578">
        <f t="shared" si="32"/>
        <v>3.1528572962736079</v>
      </c>
      <c r="J578">
        <f t="shared" si="33"/>
        <v>0.59448935392622104</v>
      </c>
    </row>
    <row r="579" spans="1:10" x14ac:dyDescent="0.25">
      <c r="A579">
        <f t="shared" si="34"/>
        <v>1995</v>
      </c>
      <c r="B579">
        <f t="shared" si="35"/>
        <v>10</v>
      </c>
      <c r="D579">
        <f>'PNZ vacs'!B802</f>
        <v>1.7897325813713699E-2</v>
      </c>
      <c r="E579" s="4">
        <f>U!B591</f>
        <v>7328</v>
      </c>
      <c r="F579">
        <f>'u rate'!B601</f>
        <v>5.5</v>
      </c>
      <c r="H579">
        <f t="shared" si="32"/>
        <v>3.2540592388570362</v>
      </c>
      <c r="J579">
        <f t="shared" si="33"/>
        <v>0.61357156152680248</v>
      </c>
    </row>
    <row r="580" spans="1:10" x14ac:dyDescent="0.25">
      <c r="A580">
        <f t="shared" si="34"/>
        <v>1995</v>
      </c>
      <c r="B580">
        <f t="shared" si="35"/>
        <v>11</v>
      </c>
      <c r="D580">
        <f>'PNZ vacs'!B803</f>
        <v>1.7323876408381299E-2</v>
      </c>
      <c r="E580" s="4">
        <f>U!B592</f>
        <v>7426</v>
      </c>
      <c r="F580">
        <f>'u rate'!B602</f>
        <v>5.6</v>
      </c>
      <c r="H580">
        <f t="shared" si="32"/>
        <v>3.093549358639518</v>
      </c>
      <c r="J580">
        <f t="shared" si="33"/>
        <v>0.58330650160732345</v>
      </c>
    </row>
    <row r="581" spans="1:10" x14ac:dyDescent="0.25">
      <c r="A581">
        <f t="shared" si="34"/>
        <v>1995</v>
      </c>
      <c r="B581">
        <f t="shared" si="35"/>
        <v>12</v>
      </c>
      <c r="D581">
        <f>'PNZ vacs'!B804</f>
        <v>1.8865288220356099E-2</v>
      </c>
      <c r="E581" s="4">
        <f>U!B593</f>
        <v>7423</v>
      </c>
      <c r="F581">
        <f>'u rate'!B603</f>
        <v>5.6</v>
      </c>
      <c r="H581">
        <f t="shared" si="32"/>
        <v>3.3688014679207323</v>
      </c>
      <c r="J581">
        <f t="shared" si="33"/>
        <v>0.6352068679216567</v>
      </c>
    </row>
    <row r="582" spans="1:10" x14ac:dyDescent="0.25">
      <c r="A582">
        <f t="shared" si="34"/>
        <v>1996</v>
      </c>
      <c r="B582">
        <f t="shared" si="35"/>
        <v>1</v>
      </c>
      <c r="D582">
        <f>'PNZ vacs'!B805</f>
        <v>1.7836647990855801E-2</v>
      </c>
      <c r="E582" s="4">
        <f>U!B594</f>
        <v>7491</v>
      </c>
      <c r="F582">
        <f>'u rate'!B604</f>
        <v>5.6</v>
      </c>
      <c r="H582">
        <f t="shared" si="32"/>
        <v>3.1851157126528218</v>
      </c>
      <c r="J582">
        <f t="shared" si="33"/>
        <v>0.60057186363404313</v>
      </c>
    </row>
    <row r="583" spans="1:10" x14ac:dyDescent="0.25">
      <c r="A583">
        <f t="shared" si="34"/>
        <v>1996</v>
      </c>
      <c r="B583">
        <f t="shared" si="35"/>
        <v>2</v>
      </c>
      <c r="D583">
        <f>'PNZ vacs'!B806</f>
        <v>1.7413420201504499E-2</v>
      </c>
      <c r="E583" s="4">
        <f>U!B595</f>
        <v>7313</v>
      </c>
      <c r="F583">
        <f>'u rate'!B605</f>
        <v>5.5</v>
      </c>
      <c r="H583">
        <f t="shared" ref="H583:H646" si="36">1000*D583/F583</f>
        <v>3.1660764002735458</v>
      </c>
      <c r="J583">
        <f t="shared" ref="J583:J640" si="37">$I$4*H583</f>
        <v>0.59698189191888407</v>
      </c>
    </row>
    <row r="584" spans="1:10" x14ac:dyDescent="0.25">
      <c r="A584">
        <f t="shared" ref="A584:A647" si="38">IF(B584=1,A583+1,A583)</f>
        <v>1996</v>
      </c>
      <c r="B584">
        <f t="shared" ref="B584:B647" si="39">IF(B583=12,1,B583+1)</f>
        <v>3</v>
      </c>
      <c r="D584">
        <f>'PNZ vacs'!B807</f>
        <v>1.7853436239504399E-2</v>
      </c>
      <c r="E584" s="4">
        <f>U!B596</f>
        <v>7318</v>
      </c>
      <c r="F584">
        <f>'u rate'!B606</f>
        <v>5.5</v>
      </c>
      <c r="H584">
        <f t="shared" si="36"/>
        <v>3.2460793162735273</v>
      </c>
      <c r="J584">
        <f t="shared" si="37"/>
        <v>0.612066901285231</v>
      </c>
    </row>
    <row r="585" spans="1:10" x14ac:dyDescent="0.25">
      <c r="A585">
        <f t="shared" si="38"/>
        <v>1996</v>
      </c>
      <c r="B585">
        <f t="shared" si="39"/>
        <v>4</v>
      </c>
      <c r="D585">
        <f>'PNZ vacs'!B808</f>
        <v>1.74438870888988E-2</v>
      </c>
      <c r="E585" s="4">
        <f>U!B597</f>
        <v>7415</v>
      </c>
      <c r="F585">
        <f>'u rate'!B607</f>
        <v>5.6</v>
      </c>
      <c r="H585">
        <f t="shared" si="36"/>
        <v>3.1149798373033577</v>
      </c>
      <c r="J585">
        <f t="shared" si="37"/>
        <v>0.58734734146082823</v>
      </c>
    </row>
    <row r="586" spans="1:10" x14ac:dyDescent="0.25">
      <c r="A586">
        <f t="shared" si="38"/>
        <v>1996</v>
      </c>
      <c r="B586">
        <f t="shared" si="39"/>
        <v>5</v>
      </c>
      <c r="D586">
        <f>'PNZ vacs'!B809</f>
        <v>1.68174073924326E-2</v>
      </c>
      <c r="E586" s="4">
        <f>U!B598</f>
        <v>7423</v>
      </c>
      <c r="F586">
        <f>'u rate'!B608</f>
        <v>5.6</v>
      </c>
      <c r="H586">
        <f t="shared" si="36"/>
        <v>3.0031084629343932</v>
      </c>
      <c r="J586">
        <f t="shared" si="37"/>
        <v>0.56625335120949383</v>
      </c>
    </row>
    <row r="587" spans="1:10" x14ac:dyDescent="0.25">
      <c r="A587">
        <f t="shared" si="38"/>
        <v>1996</v>
      </c>
      <c r="B587">
        <f t="shared" si="39"/>
        <v>6</v>
      </c>
      <c r="D587">
        <f>'PNZ vacs'!B810</f>
        <v>1.8352550290457601E-2</v>
      </c>
      <c r="E587" s="4">
        <f>U!B599</f>
        <v>7095</v>
      </c>
      <c r="F587">
        <f>'u rate'!B609</f>
        <v>5.3</v>
      </c>
      <c r="H587">
        <f t="shared" si="36"/>
        <v>3.4627453378221889</v>
      </c>
      <c r="J587">
        <f t="shared" si="37"/>
        <v>0.65292052422606794</v>
      </c>
    </row>
    <row r="588" spans="1:10" x14ac:dyDescent="0.25">
      <c r="A588">
        <f t="shared" si="38"/>
        <v>1996</v>
      </c>
      <c r="B588">
        <f t="shared" si="39"/>
        <v>7</v>
      </c>
      <c r="D588">
        <f>'PNZ vacs'!B811</f>
        <v>1.7256969928699E-2</v>
      </c>
      <c r="E588" s="4">
        <f>U!B600</f>
        <v>7337</v>
      </c>
      <c r="F588">
        <f>'u rate'!B610</f>
        <v>5.5</v>
      </c>
      <c r="H588">
        <f t="shared" si="36"/>
        <v>3.1376308961270909</v>
      </c>
      <c r="J588">
        <f t="shared" si="37"/>
        <v>0.59161832871476494</v>
      </c>
    </row>
    <row r="589" spans="1:10" x14ac:dyDescent="0.25">
      <c r="A589">
        <f t="shared" si="38"/>
        <v>1996</v>
      </c>
      <c r="B589">
        <f t="shared" si="39"/>
        <v>8</v>
      </c>
      <c r="D589">
        <f>'PNZ vacs'!B812</f>
        <v>1.7333458407216801E-2</v>
      </c>
      <c r="E589" s="4">
        <f>U!B601</f>
        <v>6882</v>
      </c>
      <c r="F589">
        <f>'u rate'!B611</f>
        <v>5.0999999999999996</v>
      </c>
      <c r="H589">
        <f t="shared" si="36"/>
        <v>3.398717334748393</v>
      </c>
      <c r="J589">
        <f t="shared" si="37"/>
        <v>0.64084767645540763</v>
      </c>
    </row>
    <row r="590" spans="1:10" x14ac:dyDescent="0.25">
      <c r="A590">
        <f t="shared" si="38"/>
        <v>1996</v>
      </c>
      <c r="B590">
        <f t="shared" si="39"/>
        <v>9</v>
      </c>
      <c r="D590">
        <f>'PNZ vacs'!B813</f>
        <v>1.8175945337570699E-2</v>
      </c>
      <c r="E590" s="4">
        <f>U!B602</f>
        <v>6979</v>
      </c>
      <c r="F590">
        <f>'u rate'!B612</f>
        <v>5.2</v>
      </c>
      <c r="H590">
        <f t="shared" si="36"/>
        <v>3.4953741033789805</v>
      </c>
      <c r="J590">
        <f t="shared" si="37"/>
        <v>0.65907286539869037</v>
      </c>
    </row>
    <row r="591" spans="1:10" x14ac:dyDescent="0.25">
      <c r="A591">
        <f t="shared" si="38"/>
        <v>1996</v>
      </c>
      <c r="B591">
        <f t="shared" si="39"/>
        <v>10</v>
      </c>
      <c r="D591">
        <f>'PNZ vacs'!B814</f>
        <v>1.7317257050879001E-2</v>
      </c>
      <c r="E591" s="4">
        <f>U!B603</f>
        <v>7031</v>
      </c>
      <c r="F591">
        <f>'u rate'!B613</f>
        <v>5.2</v>
      </c>
      <c r="H591">
        <f t="shared" si="36"/>
        <v>3.330241740553654</v>
      </c>
      <c r="J591">
        <f t="shared" si="37"/>
        <v>0.62793620983094045</v>
      </c>
    </row>
    <row r="592" spans="1:10" x14ac:dyDescent="0.25">
      <c r="A592">
        <f t="shared" si="38"/>
        <v>1996</v>
      </c>
      <c r="B592">
        <f t="shared" si="39"/>
        <v>11</v>
      </c>
      <c r="D592">
        <f>'PNZ vacs'!B815</f>
        <v>1.8639964967294E-2</v>
      </c>
      <c r="E592" s="4">
        <f>U!B604</f>
        <v>7236</v>
      </c>
      <c r="F592">
        <f>'u rate'!B614</f>
        <v>5.4</v>
      </c>
      <c r="H592">
        <f t="shared" si="36"/>
        <v>3.4518453643137033</v>
      </c>
      <c r="J592">
        <f t="shared" si="37"/>
        <v>0.65086527160916985</v>
      </c>
    </row>
    <row r="593" spans="1:10" x14ac:dyDescent="0.25">
      <c r="A593">
        <f t="shared" si="38"/>
        <v>1996</v>
      </c>
      <c r="B593">
        <f t="shared" si="39"/>
        <v>12</v>
      </c>
      <c r="D593">
        <f>'PNZ vacs'!B816</f>
        <v>1.8461535449439501E-2</v>
      </c>
      <c r="E593" s="4">
        <f>U!B605</f>
        <v>7253</v>
      </c>
      <c r="F593">
        <f>'u rate'!B615</f>
        <v>5.4</v>
      </c>
      <c r="H593">
        <f t="shared" si="36"/>
        <v>3.4188028610073151</v>
      </c>
      <c r="J593">
        <f t="shared" si="37"/>
        <v>0.64463491780725934</v>
      </c>
    </row>
    <row r="594" spans="1:10" x14ac:dyDescent="0.25">
      <c r="A594">
        <f t="shared" si="38"/>
        <v>1997</v>
      </c>
      <c r="B594">
        <f t="shared" si="39"/>
        <v>1</v>
      </c>
      <c r="D594">
        <f>'PNZ vacs'!B817</f>
        <v>1.8253413406790101E-2</v>
      </c>
      <c r="E594" s="4">
        <f>U!B606</f>
        <v>7158</v>
      </c>
      <c r="F594">
        <f>'u rate'!B616</f>
        <v>5.3</v>
      </c>
      <c r="H594">
        <f t="shared" si="36"/>
        <v>3.4440402654320947</v>
      </c>
      <c r="J594">
        <f t="shared" si="37"/>
        <v>0.64939357538081788</v>
      </c>
    </row>
    <row r="595" spans="1:10" x14ac:dyDescent="0.25">
      <c r="A595">
        <f t="shared" si="38"/>
        <v>1997</v>
      </c>
      <c r="B595">
        <f t="shared" si="39"/>
        <v>2</v>
      </c>
      <c r="D595">
        <f>'PNZ vacs'!B818</f>
        <v>1.89591939148726E-2</v>
      </c>
      <c r="E595" s="4">
        <f>U!B607</f>
        <v>7102</v>
      </c>
      <c r="F595">
        <f>'u rate'!B617</f>
        <v>5.2</v>
      </c>
      <c r="H595">
        <f t="shared" si="36"/>
        <v>3.645998829783192</v>
      </c>
      <c r="J595">
        <f t="shared" si="37"/>
        <v>0.68747402278414749</v>
      </c>
    </row>
    <row r="596" spans="1:10" x14ac:dyDescent="0.25">
      <c r="A596">
        <f t="shared" si="38"/>
        <v>1997</v>
      </c>
      <c r="B596">
        <f t="shared" si="39"/>
        <v>3</v>
      </c>
      <c r="D596">
        <f>'PNZ vacs'!B819</f>
        <v>1.8731844064236499E-2</v>
      </c>
      <c r="E596" s="4">
        <f>U!B608</f>
        <v>7000</v>
      </c>
      <c r="F596">
        <f>'u rate'!B618</f>
        <v>5.2</v>
      </c>
      <c r="H596">
        <f t="shared" si="36"/>
        <v>3.6022777046608647</v>
      </c>
      <c r="J596">
        <f t="shared" si="37"/>
        <v>0.67923015349846183</v>
      </c>
    </row>
    <row r="597" spans="1:10" x14ac:dyDescent="0.25">
      <c r="A597">
        <f t="shared" si="38"/>
        <v>1997</v>
      </c>
      <c r="B597">
        <f t="shared" si="39"/>
        <v>4</v>
      </c>
      <c r="D597">
        <f>'PNZ vacs'!B820</f>
        <v>1.8553919751964399E-2</v>
      </c>
      <c r="E597" s="4">
        <f>U!B609</f>
        <v>6873</v>
      </c>
      <c r="F597">
        <f>'u rate'!B619</f>
        <v>5.0999999999999996</v>
      </c>
      <c r="H597">
        <f t="shared" si="36"/>
        <v>3.6380234807773335</v>
      </c>
      <c r="J597">
        <f t="shared" si="37"/>
        <v>0.68597022491691362</v>
      </c>
    </row>
    <row r="598" spans="1:10" x14ac:dyDescent="0.25">
      <c r="A598">
        <f t="shared" si="38"/>
        <v>1997</v>
      </c>
      <c r="B598">
        <f t="shared" si="39"/>
        <v>5</v>
      </c>
      <c r="D598">
        <f>'PNZ vacs'!B821</f>
        <v>1.7514124565951899E-2</v>
      </c>
      <c r="E598" s="4">
        <f>U!B610</f>
        <v>6655</v>
      </c>
      <c r="F598">
        <f>'u rate'!B620</f>
        <v>4.9000000000000004</v>
      </c>
      <c r="H598">
        <f t="shared" si="36"/>
        <v>3.5743111359085504</v>
      </c>
      <c r="J598">
        <f t="shared" si="37"/>
        <v>0.67395689631401945</v>
      </c>
    </row>
    <row r="599" spans="1:10" x14ac:dyDescent="0.25">
      <c r="A599">
        <f t="shared" si="38"/>
        <v>1997</v>
      </c>
      <c r="B599">
        <f t="shared" si="39"/>
        <v>6</v>
      </c>
      <c r="D599">
        <f>'PNZ vacs'!B822</f>
        <v>1.9072988204572799E-2</v>
      </c>
      <c r="E599" s="4">
        <f>U!B611</f>
        <v>6799</v>
      </c>
      <c r="F599">
        <f>'u rate'!B621</f>
        <v>5</v>
      </c>
      <c r="H599">
        <f t="shared" si="36"/>
        <v>3.8145976409145597</v>
      </c>
      <c r="J599">
        <f t="shared" si="37"/>
        <v>0.71926429709205186</v>
      </c>
    </row>
    <row r="600" spans="1:10" x14ac:dyDescent="0.25">
      <c r="A600">
        <f t="shared" si="38"/>
        <v>1997</v>
      </c>
      <c r="B600">
        <f t="shared" si="39"/>
        <v>7</v>
      </c>
      <c r="D600">
        <f>'PNZ vacs'!B823</f>
        <v>1.8443197221203599E-2</v>
      </c>
      <c r="E600" s="4">
        <f>U!B612</f>
        <v>6655</v>
      </c>
      <c r="F600">
        <f>'u rate'!B622</f>
        <v>4.9000000000000004</v>
      </c>
      <c r="H600">
        <f t="shared" si="36"/>
        <v>3.7639178002456317</v>
      </c>
      <c r="J600">
        <f t="shared" si="37"/>
        <v>0.70970832201764422</v>
      </c>
    </row>
    <row r="601" spans="1:10" x14ac:dyDescent="0.25">
      <c r="A601">
        <f t="shared" si="38"/>
        <v>1997</v>
      </c>
      <c r="B601">
        <f t="shared" si="39"/>
        <v>8</v>
      </c>
      <c r="D601">
        <f>'PNZ vacs'!B824</f>
        <v>1.8698164877560201E-2</v>
      </c>
      <c r="E601" s="4">
        <f>U!B613</f>
        <v>6608</v>
      </c>
      <c r="F601">
        <f>'u rate'!B623</f>
        <v>4.8</v>
      </c>
      <c r="H601">
        <f t="shared" si="36"/>
        <v>3.8954510161583755</v>
      </c>
      <c r="J601">
        <f t="shared" si="37"/>
        <v>0.73450966543405094</v>
      </c>
    </row>
    <row r="602" spans="1:10" x14ac:dyDescent="0.25">
      <c r="A602">
        <f t="shared" si="38"/>
        <v>1997</v>
      </c>
      <c r="B602">
        <f t="shared" si="39"/>
        <v>9</v>
      </c>
      <c r="D602">
        <f>'PNZ vacs'!B825</f>
        <v>1.9621986376521301E-2</v>
      </c>
      <c r="E602" s="4">
        <f>U!B614</f>
        <v>6656</v>
      </c>
      <c r="F602">
        <f>'u rate'!B624</f>
        <v>4.9000000000000004</v>
      </c>
      <c r="H602">
        <f t="shared" si="36"/>
        <v>4.0044870156165917</v>
      </c>
      <c r="J602">
        <f t="shared" si="37"/>
        <v>0.75506902945893939</v>
      </c>
    </row>
    <row r="603" spans="1:10" x14ac:dyDescent="0.25">
      <c r="A603">
        <f t="shared" si="38"/>
        <v>1997</v>
      </c>
      <c r="B603">
        <f t="shared" si="39"/>
        <v>10</v>
      </c>
      <c r="D603">
        <f>'PNZ vacs'!B826</f>
        <v>1.9252055997077099E-2</v>
      </c>
      <c r="E603" s="4">
        <f>U!B615</f>
        <v>6454</v>
      </c>
      <c r="F603">
        <f>'u rate'!B625</f>
        <v>4.7</v>
      </c>
      <c r="H603">
        <f t="shared" si="36"/>
        <v>4.0961821270376797</v>
      </c>
      <c r="J603">
        <f t="shared" si="37"/>
        <v>0.77235866943450804</v>
      </c>
    </row>
    <row r="604" spans="1:10" x14ac:dyDescent="0.25">
      <c r="A604">
        <f t="shared" si="38"/>
        <v>1997</v>
      </c>
      <c r="B604">
        <f t="shared" si="39"/>
        <v>11</v>
      </c>
      <c r="D604">
        <f>'PNZ vacs'!B827</f>
        <v>2.0363055501097901E-2</v>
      </c>
      <c r="E604" s="4">
        <f>U!B616</f>
        <v>6308</v>
      </c>
      <c r="F604">
        <f>'u rate'!B626</f>
        <v>4.5999999999999996</v>
      </c>
      <c r="H604">
        <f t="shared" si="36"/>
        <v>4.4267511958908479</v>
      </c>
      <c r="J604">
        <f t="shared" si="37"/>
        <v>0.83468936622905721</v>
      </c>
    </row>
    <row r="605" spans="1:10" x14ac:dyDescent="0.25">
      <c r="A605">
        <f t="shared" si="38"/>
        <v>1997</v>
      </c>
      <c r="B605">
        <f t="shared" si="39"/>
        <v>12</v>
      </c>
      <c r="D605">
        <f>'PNZ vacs'!B828</f>
        <v>1.9085151557056101E-2</v>
      </c>
      <c r="E605" s="4">
        <f>U!B617</f>
        <v>6476</v>
      </c>
      <c r="F605">
        <f>'u rate'!B627</f>
        <v>4.7</v>
      </c>
      <c r="H605">
        <f t="shared" si="36"/>
        <v>4.0606705440544895</v>
      </c>
      <c r="J605">
        <f t="shared" si="37"/>
        <v>0.76566275647659343</v>
      </c>
    </row>
    <row r="606" spans="1:10" x14ac:dyDescent="0.25">
      <c r="A606">
        <f t="shared" si="38"/>
        <v>1998</v>
      </c>
      <c r="B606">
        <f t="shared" si="39"/>
        <v>1</v>
      </c>
      <c r="D606">
        <f>'PNZ vacs'!B829</f>
        <v>1.9818977663812399E-2</v>
      </c>
      <c r="E606" s="4">
        <f>U!B618</f>
        <v>6368</v>
      </c>
      <c r="F606">
        <f>'u rate'!B628</f>
        <v>4.5999999999999996</v>
      </c>
      <c r="H606">
        <f t="shared" si="36"/>
        <v>4.308473405176608</v>
      </c>
      <c r="J606">
        <f t="shared" si="37"/>
        <v>0.81238740937594023</v>
      </c>
    </row>
    <row r="607" spans="1:10" x14ac:dyDescent="0.25">
      <c r="A607">
        <f t="shared" si="38"/>
        <v>1998</v>
      </c>
      <c r="B607">
        <f t="shared" si="39"/>
        <v>2</v>
      </c>
      <c r="D607">
        <f>'PNZ vacs'!B830</f>
        <v>2.0324687388491702E-2</v>
      </c>
      <c r="E607" s="4">
        <f>U!B619</f>
        <v>6306</v>
      </c>
      <c r="F607">
        <f>'u rate'!B629</f>
        <v>4.5999999999999996</v>
      </c>
      <c r="H607">
        <f t="shared" si="36"/>
        <v>4.4184103018460217</v>
      </c>
      <c r="J607">
        <f t="shared" si="37"/>
        <v>0.83311664274495401</v>
      </c>
    </row>
    <row r="608" spans="1:10" x14ac:dyDescent="0.25">
      <c r="A608">
        <f t="shared" si="38"/>
        <v>1998</v>
      </c>
      <c r="B608">
        <f t="shared" si="39"/>
        <v>3</v>
      </c>
      <c r="D608">
        <f>'PNZ vacs'!B831</f>
        <v>2.0155006106986499E-2</v>
      </c>
      <c r="E608" s="4">
        <f>U!B620</f>
        <v>6422</v>
      </c>
      <c r="F608">
        <f>'u rate'!B630</f>
        <v>4.7</v>
      </c>
      <c r="H608">
        <f t="shared" si="36"/>
        <v>4.2882991716992551</v>
      </c>
      <c r="J608">
        <f t="shared" si="37"/>
        <v>0.80858344176849939</v>
      </c>
    </row>
    <row r="609" spans="1:10" x14ac:dyDescent="0.25">
      <c r="A609">
        <f t="shared" si="38"/>
        <v>1998</v>
      </c>
      <c r="B609">
        <f t="shared" si="39"/>
        <v>4</v>
      </c>
      <c r="D609">
        <f>'PNZ vacs'!B832</f>
        <v>2.0237373404495201E-2</v>
      </c>
      <c r="E609" s="4">
        <f>U!B621</f>
        <v>5941</v>
      </c>
      <c r="F609">
        <f>'u rate'!B631</f>
        <v>4.3</v>
      </c>
      <c r="H609">
        <f t="shared" si="36"/>
        <v>4.7063659080221401</v>
      </c>
      <c r="J609">
        <f t="shared" si="37"/>
        <v>0.88741232637053413</v>
      </c>
    </row>
    <row r="610" spans="1:10" x14ac:dyDescent="0.25">
      <c r="A610">
        <f t="shared" si="38"/>
        <v>1998</v>
      </c>
      <c r="B610">
        <f t="shared" si="39"/>
        <v>5</v>
      </c>
      <c r="D610">
        <f>'PNZ vacs'!B833</f>
        <v>2.0276274241941599E-2</v>
      </c>
      <c r="E610" s="4">
        <f>U!B622</f>
        <v>6047</v>
      </c>
      <c r="F610">
        <f>'u rate'!B632</f>
        <v>4.4000000000000004</v>
      </c>
      <c r="H610">
        <f t="shared" si="36"/>
        <v>4.6082441458958181</v>
      </c>
      <c r="J610">
        <f t="shared" si="37"/>
        <v>0.86891090448838204</v>
      </c>
    </row>
    <row r="611" spans="1:10" x14ac:dyDescent="0.25">
      <c r="A611">
        <f t="shared" si="38"/>
        <v>1998</v>
      </c>
      <c r="B611">
        <f t="shared" si="39"/>
        <v>6</v>
      </c>
      <c r="D611">
        <f>'PNZ vacs'!B834</f>
        <v>1.9890317007032001E-2</v>
      </c>
      <c r="E611" s="4">
        <f>U!B623</f>
        <v>6212</v>
      </c>
      <c r="F611">
        <f>'u rate'!B633</f>
        <v>4.5</v>
      </c>
      <c r="H611">
        <f t="shared" si="36"/>
        <v>4.4200704460071112</v>
      </c>
      <c r="J611">
        <f t="shared" si="37"/>
        <v>0.83342967246276489</v>
      </c>
    </row>
    <row r="612" spans="1:10" x14ac:dyDescent="0.25">
      <c r="A612">
        <f t="shared" si="38"/>
        <v>1998</v>
      </c>
      <c r="B612">
        <f t="shared" si="39"/>
        <v>7</v>
      </c>
      <c r="D612">
        <f>'PNZ vacs'!B835</f>
        <v>1.9944568896622099E-2</v>
      </c>
      <c r="E612" s="4">
        <f>U!B624</f>
        <v>6259</v>
      </c>
      <c r="F612">
        <f>'u rate'!B634</f>
        <v>4.5</v>
      </c>
      <c r="H612">
        <f t="shared" si="36"/>
        <v>4.432126421471577</v>
      </c>
      <c r="J612">
        <f t="shared" si="37"/>
        <v>0.83570289588879543</v>
      </c>
    </row>
    <row r="613" spans="1:10" x14ac:dyDescent="0.25">
      <c r="A613">
        <f t="shared" si="38"/>
        <v>1998</v>
      </c>
      <c r="B613">
        <f t="shared" si="39"/>
        <v>8</v>
      </c>
      <c r="D613">
        <f>'PNZ vacs'!B836</f>
        <v>2.0247091263822001E-2</v>
      </c>
      <c r="E613" s="4">
        <f>U!B625</f>
        <v>6179</v>
      </c>
      <c r="F613">
        <f>'u rate'!B635</f>
        <v>4.5</v>
      </c>
      <c r="H613">
        <f t="shared" si="36"/>
        <v>4.4993536141826667</v>
      </c>
      <c r="J613">
        <f t="shared" si="37"/>
        <v>0.84837896924242462</v>
      </c>
    </row>
    <row r="614" spans="1:10" x14ac:dyDescent="0.25">
      <c r="A614">
        <f t="shared" si="38"/>
        <v>1998</v>
      </c>
      <c r="B614">
        <f t="shared" si="39"/>
        <v>9</v>
      </c>
      <c r="D614">
        <f>'PNZ vacs'!B837</f>
        <v>1.93183108084319E-2</v>
      </c>
      <c r="E614" s="4">
        <f>U!B626</f>
        <v>6300</v>
      </c>
      <c r="F614">
        <f>'u rate'!B636</f>
        <v>4.5999999999999996</v>
      </c>
      <c r="H614">
        <f t="shared" si="36"/>
        <v>4.1996327844417172</v>
      </c>
      <c r="J614">
        <f t="shared" si="37"/>
        <v>0.79186488513163356</v>
      </c>
    </row>
    <row r="615" spans="1:10" x14ac:dyDescent="0.25">
      <c r="A615">
        <f t="shared" si="38"/>
        <v>1998</v>
      </c>
      <c r="B615">
        <f t="shared" si="39"/>
        <v>10</v>
      </c>
      <c r="D615">
        <f>'PNZ vacs'!B838</f>
        <v>1.9169113237312602E-2</v>
      </c>
      <c r="E615" s="4">
        <f>U!B627</f>
        <v>6280</v>
      </c>
      <c r="F615">
        <f>'u rate'!B637</f>
        <v>4.5</v>
      </c>
      <c r="H615">
        <f t="shared" si="36"/>
        <v>4.259802941625022</v>
      </c>
      <c r="J615">
        <f t="shared" si="37"/>
        <v>0.80321031389931663</v>
      </c>
    </row>
    <row r="616" spans="1:10" x14ac:dyDescent="0.25">
      <c r="A616">
        <f t="shared" si="38"/>
        <v>1998</v>
      </c>
      <c r="B616">
        <f t="shared" si="39"/>
        <v>11</v>
      </c>
      <c r="D616">
        <f>'PNZ vacs'!B839</f>
        <v>2.0134354141046199E-2</v>
      </c>
      <c r="E616" s="4">
        <f>U!B628</f>
        <v>6100</v>
      </c>
      <c r="F616">
        <f>'u rate'!B638</f>
        <v>4.4000000000000004</v>
      </c>
      <c r="H616">
        <f t="shared" si="36"/>
        <v>4.5759895775104997</v>
      </c>
      <c r="J616">
        <f t="shared" si="37"/>
        <v>0.86282912034191273</v>
      </c>
    </row>
    <row r="617" spans="1:10" x14ac:dyDescent="0.25">
      <c r="A617">
        <f t="shared" si="38"/>
        <v>1998</v>
      </c>
      <c r="B617">
        <f t="shared" si="39"/>
        <v>12</v>
      </c>
      <c r="D617">
        <f>'PNZ vacs'!B840</f>
        <v>1.9725103517321398E-2</v>
      </c>
      <c r="E617" s="4">
        <f>U!B629</f>
        <v>6032</v>
      </c>
      <c r="F617">
        <f>'u rate'!B639</f>
        <v>4.4000000000000004</v>
      </c>
      <c r="H617">
        <f t="shared" si="36"/>
        <v>4.4829780721184989</v>
      </c>
      <c r="J617">
        <f t="shared" si="37"/>
        <v>0.84529126672146859</v>
      </c>
    </row>
    <row r="618" spans="1:10" x14ac:dyDescent="0.25">
      <c r="A618">
        <f t="shared" si="38"/>
        <v>1999</v>
      </c>
      <c r="B618">
        <f t="shared" si="39"/>
        <v>1</v>
      </c>
      <c r="D618">
        <f>'PNZ vacs'!B841</f>
        <v>2.08875444271979E-2</v>
      </c>
      <c r="E618" s="4">
        <f>U!B630</f>
        <v>5976</v>
      </c>
      <c r="F618">
        <f>'u rate'!B640</f>
        <v>4.3</v>
      </c>
      <c r="H618">
        <f t="shared" si="36"/>
        <v>4.8575684714413718</v>
      </c>
      <c r="J618">
        <f t="shared" si="37"/>
        <v>0.91592243824439779</v>
      </c>
    </row>
    <row r="619" spans="1:10" x14ac:dyDescent="0.25">
      <c r="A619">
        <f t="shared" si="38"/>
        <v>1999</v>
      </c>
      <c r="B619">
        <f t="shared" si="39"/>
        <v>2</v>
      </c>
      <c r="D619">
        <f>'PNZ vacs'!B842</f>
        <v>2.1205582944903101E-2</v>
      </c>
      <c r="E619" s="4">
        <f>U!B631</f>
        <v>6111</v>
      </c>
      <c r="F619">
        <f>'u rate'!B641</f>
        <v>4.4000000000000004</v>
      </c>
      <c r="H619">
        <f t="shared" si="36"/>
        <v>4.8194506692961587</v>
      </c>
      <c r="J619">
        <f t="shared" si="37"/>
        <v>0.90873510769278099</v>
      </c>
    </row>
    <row r="620" spans="1:10" x14ac:dyDescent="0.25">
      <c r="A620">
        <f t="shared" si="38"/>
        <v>1999</v>
      </c>
      <c r="B620">
        <f t="shared" si="39"/>
        <v>3</v>
      </c>
      <c r="D620">
        <f>'PNZ vacs'!B843</f>
        <v>2.0414590306112899E-2</v>
      </c>
      <c r="E620" s="4">
        <f>U!B632</f>
        <v>5783</v>
      </c>
      <c r="F620">
        <f>'u rate'!B642</f>
        <v>4.2</v>
      </c>
      <c r="H620">
        <f t="shared" si="36"/>
        <v>4.8606167395506903</v>
      </c>
      <c r="J620">
        <f t="shared" si="37"/>
        <v>0.91649720670634005</v>
      </c>
    </row>
    <row r="621" spans="1:10" x14ac:dyDescent="0.25">
      <c r="A621">
        <f t="shared" si="38"/>
        <v>1999</v>
      </c>
      <c r="B621">
        <f t="shared" si="39"/>
        <v>4</v>
      </c>
      <c r="D621">
        <f>'PNZ vacs'!B844</f>
        <v>2.0237406064254199E-2</v>
      </c>
      <c r="E621" s="4">
        <f>U!B633</f>
        <v>6004</v>
      </c>
      <c r="F621">
        <f>'u rate'!B643</f>
        <v>4.3</v>
      </c>
      <c r="H621">
        <f t="shared" si="36"/>
        <v>4.7063735033149303</v>
      </c>
      <c r="J621">
        <f t="shared" si="37"/>
        <v>0.88741375850661885</v>
      </c>
    </row>
    <row r="622" spans="1:10" x14ac:dyDescent="0.25">
      <c r="A622">
        <f t="shared" si="38"/>
        <v>1999</v>
      </c>
      <c r="B622">
        <f t="shared" si="39"/>
        <v>5</v>
      </c>
      <c r="D622">
        <f>'PNZ vacs'!B845</f>
        <v>2.0534080467563699E-2</v>
      </c>
      <c r="E622" s="4">
        <f>U!B634</f>
        <v>5796</v>
      </c>
      <c r="F622">
        <f>'u rate'!B644</f>
        <v>4.2</v>
      </c>
      <c r="H622">
        <f t="shared" si="36"/>
        <v>4.8890667779913572</v>
      </c>
      <c r="J622">
        <f t="shared" si="37"/>
        <v>0.92186162487767886</v>
      </c>
    </row>
    <row r="623" spans="1:10" x14ac:dyDescent="0.25">
      <c r="A623">
        <f t="shared" si="38"/>
        <v>1999</v>
      </c>
      <c r="B623">
        <f t="shared" si="39"/>
        <v>6</v>
      </c>
      <c r="D623">
        <f>'PNZ vacs'!B846</f>
        <v>1.9665932930027701E-2</v>
      </c>
      <c r="E623" s="4">
        <f>U!B635</f>
        <v>5951</v>
      </c>
      <c r="F623">
        <f>'u rate'!B645</f>
        <v>4.3</v>
      </c>
      <c r="H623">
        <f t="shared" si="36"/>
        <v>4.5734727744250465</v>
      </c>
      <c r="J623">
        <f t="shared" si="37"/>
        <v>0.86235456266307364</v>
      </c>
    </row>
    <row r="624" spans="1:10" x14ac:dyDescent="0.25">
      <c r="A624">
        <f t="shared" si="38"/>
        <v>1999</v>
      </c>
      <c r="B624">
        <f t="shared" si="39"/>
        <v>7</v>
      </c>
      <c r="D624">
        <f>'PNZ vacs'!B847</f>
        <v>1.9969826446947201E-2</v>
      </c>
      <c r="E624" s="4">
        <f>U!B636</f>
        <v>6025</v>
      </c>
      <c r="F624">
        <f>'u rate'!B646</f>
        <v>4.3</v>
      </c>
      <c r="H624">
        <f t="shared" si="36"/>
        <v>4.644145685336559</v>
      </c>
      <c r="J624">
        <f t="shared" si="37"/>
        <v>0.87568034597636457</v>
      </c>
    </row>
    <row r="625" spans="1:10" x14ac:dyDescent="0.25">
      <c r="A625">
        <f t="shared" si="38"/>
        <v>1999</v>
      </c>
      <c r="B625">
        <f t="shared" si="39"/>
        <v>8</v>
      </c>
      <c r="D625">
        <f>'PNZ vacs'!B848</f>
        <v>2.0063220506178599E-2</v>
      </c>
      <c r="E625" s="4">
        <f>U!B637</f>
        <v>5838</v>
      </c>
      <c r="F625">
        <f>'u rate'!B647</f>
        <v>4.2</v>
      </c>
      <c r="H625">
        <f t="shared" si="36"/>
        <v>4.7769572633758566</v>
      </c>
      <c r="J625">
        <f t="shared" si="37"/>
        <v>0.90072273191492946</v>
      </c>
    </row>
    <row r="626" spans="1:10" x14ac:dyDescent="0.25">
      <c r="A626">
        <f t="shared" si="38"/>
        <v>1999</v>
      </c>
      <c r="B626">
        <f t="shared" si="39"/>
        <v>9</v>
      </c>
      <c r="D626">
        <f>'PNZ vacs'!B849</f>
        <v>1.9425050861981801E-2</v>
      </c>
      <c r="E626" s="4">
        <f>U!B638</f>
        <v>5915</v>
      </c>
      <c r="F626">
        <f>'u rate'!B648</f>
        <v>4.2</v>
      </c>
      <c r="H626">
        <f t="shared" si="36"/>
        <v>4.6250121099956667</v>
      </c>
      <c r="J626">
        <f t="shared" si="37"/>
        <v>0.87207260043832524</v>
      </c>
    </row>
    <row r="627" spans="1:10" x14ac:dyDescent="0.25">
      <c r="A627">
        <f t="shared" si="38"/>
        <v>1999</v>
      </c>
      <c r="B627">
        <f t="shared" si="39"/>
        <v>10</v>
      </c>
      <c r="D627">
        <f>'PNZ vacs'!B850</f>
        <v>2.0201942623837801E-2</v>
      </c>
      <c r="E627" s="4">
        <f>U!B639</f>
        <v>5778</v>
      </c>
      <c r="F627">
        <f>'u rate'!B649</f>
        <v>4.0999999999999996</v>
      </c>
      <c r="H627">
        <f t="shared" si="36"/>
        <v>4.9273030789848304</v>
      </c>
      <c r="J627">
        <f t="shared" si="37"/>
        <v>0.92907129906781882</v>
      </c>
    </row>
    <row r="628" spans="1:10" x14ac:dyDescent="0.25">
      <c r="A628">
        <f t="shared" si="38"/>
        <v>1999</v>
      </c>
      <c r="B628">
        <f t="shared" si="39"/>
        <v>11</v>
      </c>
      <c r="D628">
        <f>'PNZ vacs'!B851</f>
        <v>2.0026750904558799E-2</v>
      </c>
      <c r="E628" s="4">
        <f>U!B640</f>
        <v>5716</v>
      </c>
      <c r="F628">
        <f>'u rate'!B650</f>
        <v>4.0999999999999996</v>
      </c>
      <c r="H628">
        <f t="shared" si="36"/>
        <v>4.8845733913558051</v>
      </c>
      <c r="J628">
        <f t="shared" si="37"/>
        <v>0.92101437101653283</v>
      </c>
    </row>
    <row r="629" spans="1:10" x14ac:dyDescent="0.25">
      <c r="A629">
        <f t="shared" si="38"/>
        <v>1999</v>
      </c>
      <c r="B629">
        <f t="shared" si="39"/>
        <v>12</v>
      </c>
      <c r="D629">
        <f>'PNZ vacs'!B852</f>
        <v>2.0338354818649901E-2</v>
      </c>
      <c r="E629" s="4">
        <f>U!B641</f>
        <v>5653</v>
      </c>
      <c r="F629">
        <f>'u rate'!B651</f>
        <v>4</v>
      </c>
      <c r="H629">
        <f t="shared" si="36"/>
        <v>5.0845887046624751</v>
      </c>
      <c r="J629">
        <f t="shared" si="37"/>
        <v>0.95872840727296926</v>
      </c>
    </row>
    <row r="630" spans="1:10" x14ac:dyDescent="0.25">
      <c r="A630">
        <f t="shared" si="38"/>
        <v>2000</v>
      </c>
      <c r="B630">
        <f t="shared" si="39"/>
        <v>1</v>
      </c>
      <c r="D630">
        <f>'PNZ vacs'!B853</f>
        <v>2.1076695962353401E-2</v>
      </c>
      <c r="E630" s="4">
        <f>U!B642</f>
        <v>5708</v>
      </c>
      <c r="F630">
        <f>'u rate'!B652</f>
        <v>4</v>
      </c>
      <c r="H630">
        <f t="shared" si="36"/>
        <v>5.2691739905883503</v>
      </c>
      <c r="J630">
        <f t="shared" si="37"/>
        <v>0.99353302323324633</v>
      </c>
    </row>
    <row r="631" spans="1:10" x14ac:dyDescent="0.25">
      <c r="A631">
        <f t="shared" si="38"/>
        <v>2000</v>
      </c>
      <c r="B631">
        <f t="shared" si="39"/>
        <v>2</v>
      </c>
      <c r="D631">
        <f>'PNZ vacs'!B854</f>
        <v>2.1390146721407301E-2</v>
      </c>
      <c r="E631" s="4">
        <f>U!B643</f>
        <v>5858</v>
      </c>
      <c r="F631">
        <f>'u rate'!B653</f>
        <v>4.0999999999999996</v>
      </c>
      <c r="H631">
        <f t="shared" si="36"/>
        <v>5.2171089564408053</v>
      </c>
      <c r="J631">
        <f t="shared" si="37"/>
        <v>0.98371586197158589</v>
      </c>
    </row>
    <row r="632" spans="1:10" x14ac:dyDescent="0.25">
      <c r="A632">
        <f t="shared" si="38"/>
        <v>2000</v>
      </c>
      <c r="B632">
        <f t="shared" si="39"/>
        <v>3</v>
      </c>
      <c r="D632">
        <f>'PNZ vacs'!B855</f>
        <v>2.1030882247026799E-2</v>
      </c>
      <c r="E632" s="4">
        <f>U!B644</f>
        <v>5733</v>
      </c>
      <c r="F632">
        <f>'u rate'!B654</f>
        <v>4</v>
      </c>
      <c r="H632">
        <f t="shared" si="36"/>
        <v>5.2577205617566998</v>
      </c>
      <c r="J632">
        <f t="shared" si="37"/>
        <v>0.99137341343599494</v>
      </c>
    </row>
    <row r="633" spans="1:10" x14ac:dyDescent="0.25">
      <c r="A633">
        <f t="shared" si="38"/>
        <v>2000</v>
      </c>
      <c r="B633">
        <f t="shared" si="39"/>
        <v>4</v>
      </c>
      <c r="D633">
        <f>'PNZ vacs'!B856</f>
        <v>2.1095197299610801E-2</v>
      </c>
      <c r="E633" s="4">
        <f>U!B645</f>
        <v>5481</v>
      </c>
      <c r="F633">
        <f>'u rate'!B655</f>
        <v>3.8</v>
      </c>
      <c r="H633">
        <f t="shared" si="36"/>
        <v>5.5513677104238957</v>
      </c>
      <c r="J633">
        <f t="shared" si="37"/>
        <v>1.0467422700917544</v>
      </c>
    </row>
    <row r="634" spans="1:10" x14ac:dyDescent="0.25">
      <c r="A634">
        <f t="shared" si="38"/>
        <v>2000</v>
      </c>
      <c r="B634">
        <f t="shared" si="39"/>
        <v>5</v>
      </c>
      <c r="D634">
        <f>'PNZ vacs'!B857</f>
        <v>1.9828724921110302E-2</v>
      </c>
      <c r="E634" s="4">
        <f>U!B646</f>
        <v>5758</v>
      </c>
      <c r="F634">
        <f>'u rate'!B656</f>
        <v>4</v>
      </c>
      <c r="H634">
        <f t="shared" si="36"/>
        <v>4.9571812302775751</v>
      </c>
      <c r="J634">
        <f t="shared" si="37"/>
        <v>0.93470499612081481</v>
      </c>
    </row>
    <row r="635" spans="1:10" x14ac:dyDescent="0.25">
      <c r="A635">
        <f t="shared" si="38"/>
        <v>2000</v>
      </c>
      <c r="B635">
        <f t="shared" si="39"/>
        <v>6</v>
      </c>
      <c r="D635">
        <f>'PNZ vacs'!B858</f>
        <v>1.9428745381183901E-2</v>
      </c>
      <c r="E635" s="4">
        <f>U!B647</f>
        <v>5651</v>
      </c>
      <c r="F635">
        <f>'u rate'!B657</f>
        <v>4</v>
      </c>
      <c r="H635">
        <f t="shared" si="36"/>
        <v>4.8571863452959754</v>
      </c>
      <c r="J635">
        <f t="shared" si="37"/>
        <v>0.91585038616466563</v>
      </c>
    </row>
    <row r="636" spans="1:10" x14ac:dyDescent="0.25">
      <c r="A636">
        <f t="shared" si="38"/>
        <v>2000</v>
      </c>
      <c r="B636">
        <f t="shared" si="39"/>
        <v>7</v>
      </c>
      <c r="D636">
        <f>'PNZ vacs'!B859</f>
        <v>1.9821009735549899E-2</v>
      </c>
      <c r="E636" s="4">
        <f>U!B648</f>
        <v>5747</v>
      </c>
      <c r="F636">
        <f>'u rate'!B658</f>
        <v>4</v>
      </c>
      <c r="H636">
        <f t="shared" si="36"/>
        <v>4.955252433887475</v>
      </c>
      <c r="J636">
        <f t="shared" si="37"/>
        <v>0.93434131048202584</v>
      </c>
    </row>
    <row r="637" spans="1:10" x14ac:dyDescent="0.25">
      <c r="A637">
        <f t="shared" si="38"/>
        <v>2000</v>
      </c>
      <c r="B637">
        <f t="shared" si="39"/>
        <v>8</v>
      </c>
      <c r="D637">
        <f>'PNZ vacs'!B860</f>
        <v>1.8685753945326102E-2</v>
      </c>
      <c r="E637" s="4">
        <f>U!B649</f>
        <v>5853</v>
      </c>
      <c r="F637">
        <f>'u rate'!B659</f>
        <v>4.0999999999999996</v>
      </c>
      <c r="H637">
        <f t="shared" si="36"/>
        <v>4.5575009622746592</v>
      </c>
      <c r="J637">
        <f t="shared" si="37"/>
        <v>0.85934298573647527</v>
      </c>
    </row>
    <row r="638" spans="1:10" x14ac:dyDescent="0.25">
      <c r="A638">
        <f t="shared" si="38"/>
        <v>2000</v>
      </c>
      <c r="B638">
        <f t="shared" si="39"/>
        <v>9</v>
      </c>
      <c r="D638">
        <f>'PNZ vacs'!B861</f>
        <v>1.9279567806665201E-2</v>
      </c>
      <c r="E638" s="4">
        <f>U!B650</f>
        <v>5625</v>
      </c>
      <c r="F638">
        <f>'u rate'!B660</f>
        <v>3.9</v>
      </c>
      <c r="H638">
        <f t="shared" si="36"/>
        <v>4.9434789247859499</v>
      </c>
      <c r="J638">
        <f t="shared" si="37"/>
        <v>0.9321213477112773</v>
      </c>
    </row>
    <row r="639" spans="1:10" x14ac:dyDescent="0.25">
      <c r="A639">
        <f t="shared" si="38"/>
        <v>2000</v>
      </c>
      <c r="B639">
        <f t="shared" si="39"/>
        <v>10</v>
      </c>
      <c r="D639">
        <f>'PNZ vacs'!B862</f>
        <v>1.9133317401406998E-2</v>
      </c>
      <c r="E639" s="4">
        <f>U!B651</f>
        <v>5534</v>
      </c>
      <c r="F639">
        <f>'u rate'!B661</f>
        <v>3.9</v>
      </c>
      <c r="H639">
        <f t="shared" si="36"/>
        <v>4.9059788208735897</v>
      </c>
      <c r="J639">
        <f t="shared" si="37"/>
        <v>0.92505048770966103</v>
      </c>
    </row>
    <row r="640" spans="1:10" x14ac:dyDescent="0.25">
      <c r="A640">
        <f t="shared" si="38"/>
        <v>2000</v>
      </c>
      <c r="B640">
        <f t="shared" si="39"/>
        <v>11</v>
      </c>
      <c r="D640">
        <f>'PNZ vacs'!B863</f>
        <v>1.8462829525034599E-2</v>
      </c>
      <c r="E640" s="4">
        <f>U!B652</f>
        <v>5639</v>
      </c>
      <c r="F640">
        <f>'u rate'!B662</f>
        <v>3.9</v>
      </c>
      <c r="H640">
        <f t="shared" si="36"/>
        <v>4.7340588525729741</v>
      </c>
      <c r="J640">
        <f t="shared" si="37"/>
        <v>0.8926339901400292</v>
      </c>
    </row>
    <row r="641" spans="1:10" x14ac:dyDescent="0.25">
      <c r="A641">
        <f t="shared" si="38"/>
        <v>2000</v>
      </c>
      <c r="B641">
        <f t="shared" si="39"/>
        <v>12</v>
      </c>
      <c r="C641" s="4">
        <f>'JOLTS vacs'!B18</f>
        <v>4934</v>
      </c>
      <c r="D641">
        <f>'PNZ vacs'!B864</f>
        <v>1.92785979807635E-2</v>
      </c>
      <c r="E641" s="4">
        <f>U!B653</f>
        <v>5634</v>
      </c>
      <c r="F641">
        <f>'u rate'!B663</f>
        <v>3.9</v>
      </c>
      <c r="G641">
        <f>C641/E641</f>
        <v>0.8757543485977991</v>
      </c>
      <c r="H641">
        <f t="shared" si="36"/>
        <v>4.9432302514778206</v>
      </c>
      <c r="I641">
        <f>G641/H641</f>
        <v>0.1771623622702958</v>
      </c>
      <c r="J641">
        <f>G641</f>
        <v>0.8757543485977991</v>
      </c>
    </row>
    <row r="642" spans="1:10" x14ac:dyDescent="0.25">
      <c r="A642">
        <f t="shared" si="38"/>
        <v>2001</v>
      </c>
      <c r="B642">
        <f t="shared" si="39"/>
        <v>1</v>
      </c>
      <c r="C642" s="4">
        <f>'JOLTS vacs'!B19</f>
        <v>5273</v>
      </c>
      <c r="D642">
        <f>'PNZ vacs'!B865</f>
        <v>1.91860959336678E-2</v>
      </c>
      <c r="E642" s="4">
        <f>U!B654</f>
        <v>6023</v>
      </c>
      <c r="F642">
        <f>'u rate'!B664</f>
        <v>4.2</v>
      </c>
      <c r="G642">
        <f t="shared" ref="G642:G705" si="40">C642/E642</f>
        <v>0.87547733687531126</v>
      </c>
      <c r="H642">
        <f t="shared" si="36"/>
        <v>4.568118079444714</v>
      </c>
      <c r="I642">
        <f t="shared" ref="I642:I705" si="41">G642/H642</f>
        <v>0.19164945425003801</v>
      </c>
      <c r="J642">
        <f t="shared" ref="J642:J705" si="42">G642</f>
        <v>0.87547733687531126</v>
      </c>
    </row>
    <row r="643" spans="1:10" x14ac:dyDescent="0.25">
      <c r="A643">
        <f t="shared" si="38"/>
        <v>2001</v>
      </c>
      <c r="B643">
        <f t="shared" si="39"/>
        <v>2</v>
      </c>
      <c r="C643" s="4">
        <f>'JOLTS vacs'!B20</f>
        <v>4706</v>
      </c>
      <c r="D643">
        <f>'PNZ vacs'!B866</f>
        <v>1.7407476587367E-2</v>
      </c>
      <c r="E643" s="4">
        <f>U!B655</f>
        <v>6089</v>
      </c>
      <c r="F643">
        <f>'u rate'!B665</f>
        <v>4.2</v>
      </c>
      <c r="G643">
        <f t="shared" si="40"/>
        <v>0.77286910822795207</v>
      </c>
      <c r="H643">
        <f t="shared" si="36"/>
        <v>4.1446372827064284</v>
      </c>
      <c r="I643">
        <f t="shared" si="41"/>
        <v>0.18647448630855151</v>
      </c>
      <c r="J643">
        <f t="shared" si="42"/>
        <v>0.77286910822795207</v>
      </c>
    </row>
    <row r="644" spans="1:10" x14ac:dyDescent="0.25">
      <c r="A644">
        <f t="shared" si="38"/>
        <v>2001</v>
      </c>
      <c r="B644">
        <f t="shared" si="39"/>
        <v>3</v>
      </c>
      <c r="C644" s="4">
        <f>'JOLTS vacs'!B21</f>
        <v>4618</v>
      </c>
      <c r="D644">
        <f>'PNZ vacs'!B867</f>
        <v>1.76466462328299E-2</v>
      </c>
      <c r="E644" s="4">
        <f>U!B656</f>
        <v>6141</v>
      </c>
      <c r="F644">
        <f>'u rate'!B666</f>
        <v>4.3</v>
      </c>
      <c r="G644">
        <f t="shared" si="40"/>
        <v>0.75199478912229278</v>
      </c>
      <c r="H644">
        <f t="shared" si="36"/>
        <v>4.1038712169371854</v>
      </c>
      <c r="I644">
        <f t="shared" si="41"/>
        <v>0.18324034780105111</v>
      </c>
      <c r="J644">
        <f t="shared" si="42"/>
        <v>0.75199478912229278</v>
      </c>
    </row>
    <row r="645" spans="1:10" x14ac:dyDescent="0.25">
      <c r="A645">
        <f t="shared" si="38"/>
        <v>2001</v>
      </c>
      <c r="B645">
        <f t="shared" si="39"/>
        <v>4</v>
      </c>
      <c r="C645" s="4">
        <f>'JOLTS vacs'!B22</f>
        <v>4668</v>
      </c>
      <c r="D645">
        <f>'PNZ vacs'!B868</f>
        <v>1.7241909547804701E-2</v>
      </c>
      <c r="E645" s="4">
        <f>U!B657</f>
        <v>6271</v>
      </c>
      <c r="F645">
        <f>'u rate'!B667</f>
        <v>4.4000000000000004</v>
      </c>
      <c r="G645">
        <f t="shared" si="40"/>
        <v>0.74437888693988197</v>
      </c>
      <c r="H645">
        <f t="shared" si="36"/>
        <v>3.9186158063192496</v>
      </c>
      <c r="I645">
        <f t="shared" si="41"/>
        <v>0.18995964997116571</v>
      </c>
      <c r="J645">
        <f t="shared" si="42"/>
        <v>0.74437888693988197</v>
      </c>
    </row>
    <row r="646" spans="1:10" x14ac:dyDescent="0.25">
      <c r="A646">
        <f t="shared" si="38"/>
        <v>2001</v>
      </c>
      <c r="B646">
        <f t="shared" si="39"/>
        <v>5</v>
      </c>
      <c r="C646" s="4">
        <f>'JOLTS vacs'!B23</f>
        <v>4444</v>
      </c>
      <c r="D646">
        <f>'PNZ vacs'!B869</f>
        <v>1.6525986817649899E-2</v>
      </c>
      <c r="E646" s="4">
        <f>U!B658</f>
        <v>6226</v>
      </c>
      <c r="F646">
        <f>'u rate'!B668</f>
        <v>4.3</v>
      </c>
      <c r="G646">
        <f t="shared" si="40"/>
        <v>0.71378091872791516</v>
      </c>
      <c r="H646">
        <f t="shared" si="36"/>
        <v>3.843252748290674</v>
      </c>
      <c r="I646">
        <f t="shared" si="41"/>
        <v>0.18572312712073816</v>
      </c>
      <c r="J646">
        <f t="shared" si="42"/>
        <v>0.71378091872791516</v>
      </c>
    </row>
    <row r="647" spans="1:10" x14ac:dyDescent="0.25">
      <c r="A647">
        <f t="shared" si="38"/>
        <v>2001</v>
      </c>
      <c r="B647">
        <f t="shared" si="39"/>
        <v>6</v>
      </c>
      <c r="C647" s="4">
        <f>'JOLTS vacs'!B24</f>
        <v>4232</v>
      </c>
      <c r="D647">
        <f>'PNZ vacs'!B870</f>
        <v>1.60947228815564E-2</v>
      </c>
      <c r="E647" s="4">
        <f>U!B659</f>
        <v>6484</v>
      </c>
      <c r="F647">
        <f>'u rate'!B669</f>
        <v>4.5</v>
      </c>
      <c r="G647">
        <f t="shared" si="40"/>
        <v>0.65268352868599633</v>
      </c>
      <c r="H647">
        <f t="shared" ref="H647:H710" si="43">1000*D647/F647</f>
        <v>3.576605084790311</v>
      </c>
      <c r="I647">
        <f t="shared" si="41"/>
        <v>0.18248688720529005</v>
      </c>
      <c r="J647">
        <f t="shared" si="42"/>
        <v>0.65268352868599633</v>
      </c>
    </row>
    <row r="648" spans="1:10" x14ac:dyDescent="0.25">
      <c r="A648">
        <f t="shared" ref="A648:A711" si="44">IF(B648=1,A647+1,A647)</f>
        <v>2001</v>
      </c>
      <c r="B648">
        <f t="shared" ref="B648:B711" si="45">IF(B647=12,1,B647+1)</f>
        <v>7</v>
      </c>
      <c r="C648" s="4">
        <f>'JOLTS vacs'!B25</f>
        <v>4354</v>
      </c>
      <c r="D648">
        <f>'PNZ vacs'!B871</f>
        <v>1.5668892007512401E-2</v>
      </c>
      <c r="E648" s="4">
        <f>U!B660</f>
        <v>6583</v>
      </c>
      <c r="F648">
        <f>'u rate'!B670</f>
        <v>4.5999999999999996</v>
      </c>
      <c r="G648">
        <f t="shared" si="40"/>
        <v>0.66140057724441748</v>
      </c>
      <c r="H648">
        <f t="shared" si="43"/>
        <v>3.4062808711983483</v>
      </c>
      <c r="I648">
        <f t="shared" si="41"/>
        <v>0.19417088673951105</v>
      </c>
      <c r="J648">
        <f t="shared" si="42"/>
        <v>0.66140057724441748</v>
      </c>
    </row>
    <row r="649" spans="1:10" x14ac:dyDescent="0.25">
      <c r="A649">
        <f t="shared" si="44"/>
        <v>2001</v>
      </c>
      <c r="B649">
        <f t="shared" si="45"/>
        <v>8</v>
      </c>
      <c r="C649" s="4">
        <f>'JOLTS vacs'!B26</f>
        <v>4095</v>
      </c>
      <c r="D649">
        <f>'PNZ vacs'!B872</f>
        <v>1.5367765137535599E-2</v>
      </c>
      <c r="E649" s="4">
        <f>U!B661</f>
        <v>7042</v>
      </c>
      <c r="F649">
        <f>'u rate'!B671</f>
        <v>4.9000000000000004</v>
      </c>
      <c r="G649">
        <f t="shared" si="40"/>
        <v>0.58151093439363821</v>
      </c>
      <c r="H649">
        <f t="shared" si="43"/>
        <v>3.1362785994970608</v>
      </c>
      <c r="I649">
        <f t="shared" si="41"/>
        <v>0.18541431060585317</v>
      </c>
      <c r="J649">
        <f t="shared" si="42"/>
        <v>0.58151093439363821</v>
      </c>
    </row>
    <row r="650" spans="1:10" x14ac:dyDescent="0.25">
      <c r="A650">
        <f t="shared" si="44"/>
        <v>2001</v>
      </c>
      <c r="B650">
        <f t="shared" si="45"/>
        <v>9</v>
      </c>
      <c r="C650" s="4">
        <f>'JOLTS vacs'!B27</f>
        <v>3973</v>
      </c>
      <c r="D650">
        <f>'PNZ vacs'!B873</f>
        <v>1.48011211935136E-2</v>
      </c>
      <c r="E650" s="4">
        <f>U!B662</f>
        <v>7142</v>
      </c>
      <c r="F650">
        <f>'u rate'!B672</f>
        <v>5</v>
      </c>
      <c r="G650">
        <f t="shared" si="40"/>
        <v>0.55628675441052922</v>
      </c>
      <c r="H650">
        <f t="shared" si="43"/>
        <v>2.96022423870272</v>
      </c>
      <c r="I650">
        <f t="shared" si="41"/>
        <v>0.18792047816428756</v>
      </c>
      <c r="J650">
        <f t="shared" si="42"/>
        <v>0.55628675441052922</v>
      </c>
    </row>
    <row r="651" spans="1:10" x14ac:dyDescent="0.25">
      <c r="A651">
        <f t="shared" si="44"/>
        <v>2001</v>
      </c>
      <c r="B651">
        <f t="shared" si="45"/>
        <v>10</v>
      </c>
      <c r="C651" s="4">
        <f>'JOLTS vacs'!B28</f>
        <v>3594</v>
      </c>
      <c r="D651">
        <f>'PNZ vacs'!B874</f>
        <v>1.3229334830961101E-2</v>
      </c>
      <c r="E651" s="4">
        <f>U!B663</f>
        <v>7694</v>
      </c>
      <c r="F651">
        <f>'u rate'!B673</f>
        <v>5.3</v>
      </c>
      <c r="G651">
        <f t="shared" si="40"/>
        <v>0.46711723420847412</v>
      </c>
      <c r="H651">
        <f t="shared" si="43"/>
        <v>2.4961009115020945</v>
      </c>
      <c r="I651">
        <f t="shared" si="41"/>
        <v>0.18713876192103709</v>
      </c>
      <c r="J651">
        <f t="shared" si="42"/>
        <v>0.46711723420847412</v>
      </c>
    </row>
    <row r="652" spans="1:10" x14ac:dyDescent="0.25">
      <c r="A652">
        <f t="shared" si="44"/>
        <v>2001</v>
      </c>
      <c r="B652">
        <f t="shared" si="45"/>
        <v>11</v>
      </c>
      <c r="C652" s="4">
        <f>'JOLTS vacs'!B29</f>
        <v>3545</v>
      </c>
      <c r="D652">
        <f>'PNZ vacs'!B875</f>
        <v>1.3049236438373401E-2</v>
      </c>
      <c r="E652" s="4">
        <f>U!B664</f>
        <v>8003</v>
      </c>
      <c r="F652">
        <f>'u rate'!B674</f>
        <v>5.5</v>
      </c>
      <c r="G652">
        <f t="shared" si="40"/>
        <v>0.44295889041609399</v>
      </c>
      <c r="H652">
        <f t="shared" si="43"/>
        <v>2.3725884433406184</v>
      </c>
      <c r="I652">
        <f t="shared" si="41"/>
        <v>0.18669857878613169</v>
      </c>
      <c r="J652">
        <f t="shared" si="42"/>
        <v>0.44295889041609399</v>
      </c>
    </row>
    <row r="653" spans="1:10" x14ac:dyDescent="0.25">
      <c r="A653">
        <f t="shared" si="44"/>
        <v>2001</v>
      </c>
      <c r="B653">
        <f t="shared" si="45"/>
        <v>12</v>
      </c>
      <c r="C653" s="4">
        <f>'JOLTS vacs'!B30</f>
        <v>3586</v>
      </c>
      <c r="D653">
        <f>'PNZ vacs'!B876</f>
        <v>1.3120778203640399E-2</v>
      </c>
      <c r="E653" s="4">
        <f>U!B665</f>
        <v>8258</v>
      </c>
      <c r="F653">
        <f>'u rate'!B675</f>
        <v>5.7</v>
      </c>
      <c r="G653">
        <f t="shared" si="40"/>
        <v>0.43424558004359409</v>
      </c>
      <c r="H653">
        <f t="shared" si="43"/>
        <v>2.3018909129193683</v>
      </c>
      <c r="I653">
        <f t="shared" si="41"/>
        <v>0.18864733233290498</v>
      </c>
      <c r="J653">
        <f t="shared" si="42"/>
        <v>0.43424558004359409</v>
      </c>
    </row>
    <row r="654" spans="1:10" x14ac:dyDescent="0.25">
      <c r="A654">
        <f t="shared" si="44"/>
        <v>2002</v>
      </c>
      <c r="B654">
        <f t="shared" si="45"/>
        <v>1</v>
      </c>
      <c r="C654" s="4">
        <f>'JOLTS vacs'!B31</f>
        <v>3587</v>
      </c>
      <c r="D654">
        <f>'PNZ vacs'!B877</f>
        <v>1.32073276219045E-2</v>
      </c>
      <c r="E654" s="4">
        <f>U!B666</f>
        <v>8182</v>
      </c>
      <c r="F654">
        <f>'u rate'!B676</f>
        <v>5.7</v>
      </c>
      <c r="G654">
        <f t="shared" si="40"/>
        <v>0.43840136885846981</v>
      </c>
      <c r="H654">
        <f t="shared" si="43"/>
        <v>2.3170750213867546</v>
      </c>
      <c r="I654">
        <f t="shared" si="41"/>
        <v>0.18920465017834831</v>
      </c>
      <c r="J654">
        <f t="shared" si="42"/>
        <v>0.43840136885846981</v>
      </c>
    </row>
    <row r="655" spans="1:10" x14ac:dyDescent="0.25">
      <c r="A655">
        <f t="shared" si="44"/>
        <v>2002</v>
      </c>
      <c r="B655">
        <f t="shared" si="45"/>
        <v>2</v>
      </c>
      <c r="C655" s="4">
        <f>'JOLTS vacs'!B32</f>
        <v>3412</v>
      </c>
      <c r="D655">
        <f>'PNZ vacs'!B878</f>
        <v>1.23941127071562E-2</v>
      </c>
      <c r="E655" s="4">
        <f>U!B667</f>
        <v>8215</v>
      </c>
      <c r="F655">
        <f>'u rate'!B677</f>
        <v>5.7</v>
      </c>
      <c r="G655">
        <f t="shared" si="40"/>
        <v>0.41533779671332927</v>
      </c>
      <c r="H655">
        <f t="shared" si="43"/>
        <v>2.1744057380975788</v>
      </c>
      <c r="I655">
        <f t="shared" si="41"/>
        <v>0.19101209559753771</v>
      </c>
      <c r="J655">
        <f t="shared" si="42"/>
        <v>0.41533779671332927</v>
      </c>
    </row>
    <row r="656" spans="1:10" x14ac:dyDescent="0.25">
      <c r="A656">
        <f t="shared" si="44"/>
        <v>2002</v>
      </c>
      <c r="B656">
        <f t="shared" si="45"/>
        <v>3</v>
      </c>
      <c r="C656" s="4">
        <f>'JOLTS vacs'!B33</f>
        <v>3605</v>
      </c>
      <c r="D656">
        <f>'PNZ vacs'!B879</f>
        <v>1.3108477241531601E-2</v>
      </c>
      <c r="E656" s="4">
        <f>U!B668</f>
        <v>8304</v>
      </c>
      <c r="F656">
        <f>'u rate'!B678</f>
        <v>5.7</v>
      </c>
      <c r="G656">
        <f t="shared" si="40"/>
        <v>0.43412813102119463</v>
      </c>
      <c r="H656">
        <f t="shared" si="43"/>
        <v>2.2997328493915088</v>
      </c>
      <c r="I656">
        <f t="shared" si="41"/>
        <v>0.18877328779125868</v>
      </c>
      <c r="J656">
        <f t="shared" si="42"/>
        <v>0.43412813102119463</v>
      </c>
    </row>
    <row r="657" spans="1:10" x14ac:dyDescent="0.25">
      <c r="A657">
        <f t="shared" si="44"/>
        <v>2002</v>
      </c>
      <c r="B657">
        <f t="shared" si="45"/>
        <v>4</v>
      </c>
      <c r="C657" s="4">
        <f>'JOLTS vacs'!B34</f>
        <v>3357</v>
      </c>
      <c r="D657">
        <f>'PNZ vacs'!B880</f>
        <v>1.23989745406838E-2</v>
      </c>
      <c r="E657" s="4">
        <f>U!B669</f>
        <v>8599</v>
      </c>
      <c r="F657">
        <f>'u rate'!B679</f>
        <v>5.9</v>
      </c>
      <c r="G657">
        <f t="shared" si="40"/>
        <v>0.39039423188742878</v>
      </c>
      <c r="H657">
        <f t="shared" si="43"/>
        <v>2.1015211085904744</v>
      </c>
      <c r="I657">
        <f t="shared" si="41"/>
        <v>0.18576745686331592</v>
      </c>
      <c r="J657">
        <f t="shared" si="42"/>
        <v>0.39039423188742878</v>
      </c>
    </row>
    <row r="658" spans="1:10" x14ac:dyDescent="0.25">
      <c r="A658">
        <f t="shared" si="44"/>
        <v>2002</v>
      </c>
      <c r="B658">
        <f t="shared" si="45"/>
        <v>5</v>
      </c>
      <c r="C658" s="4">
        <f>'JOLTS vacs'!B35</f>
        <v>3525</v>
      </c>
      <c r="D658">
        <f>'PNZ vacs'!B881</f>
        <v>1.27808426434527E-2</v>
      </c>
      <c r="E658" s="4">
        <f>U!B670</f>
        <v>8399</v>
      </c>
      <c r="F658">
        <f>'u rate'!B680</f>
        <v>5.8</v>
      </c>
      <c r="G658">
        <f t="shared" si="40"/>
        <v>0.41969282057387786</v>
      </c>
      <c r="H658">
        <f t="shared" si="43"/>
        <v>2.2035935592159825</v>
      </c>
      <c r="I658">
        <f t="shared" si="41"/>
        <v>0.19045836235026958</v>
      </c>
      <c r="J658">
        <f t="shared" si="42"/>
        <v>0.41969282057387786</v>
      </c>
    </row>
    <row r="659" spans="1:10" x14ac:dyDescent="0.25">
      <c r="A659">
        <f t="shared" si="44"/>
        <v>2002</v>
      </c>
      <c r="B659">
        <f t="shared" si="45"/>
        <v>6</v>
      </c>
      <c r="C659" s="4">
        <f>'JOLTS vacs'!B36</f>
        <v>3325</v>
      </c>
      <c r="D659">
        <f>'PNZ vacs'!B882</f>
        <v>1.1943659108599101E-2</v>
      </c>
      <c r="E659" s="4">
        <f>U!B671</f>
        <v>8393</v>
      </c>
      <c r="F659">
        <f>'u rate'!B681</f>
        <v>5.8</v>
      </c>
      <c r="G659">
        <f t="shared" si="40"/>
        <v>0.396163469557965</v>
      </c>
      <c r="H659">
        <f t="shared" si="43"/>
        <v>2.0592515704481209</v>
      </c>
      <c r="I659">
        <f t="shared" si="41"/>
        <v>0.19238225928450037</v>
      </c>
      <c r="J659">
        <f t="shared" si="42"/>
        <v>0.396163469557965</v>
      </c>
    </row>
    <row r="660" spans="1:10" x14ac:dyDescent="0.25">
      <c r="A660">
        <f t="shared" si="44"/>
        <v>2002</v>
      </c>
      <c r="B660">
        <f t="shared" si="45"/>
        <v>7</v>
      </c>
      <c r="C660" s="4">
        <f>'JOLTS vacs'!B37</f>
        <v>3343</v>
      </c>
      <c r="D660">
        <f>'PNZ vacs'!B883</f>
        <v>1.25025147277499E-2</v>
      </c>
      <c r="E660" s="4">
        <f>U!B672</f>
        <v>8390</v>
      </c>
      <c r="F660">
        <f>'u rate'!B682</f>
        <v>5.8</v>
      </c>
      <c r="G660">
        <f t="shared" si="40"/>
        <v>0.39845053635280098</v>
      </c>
      <c r="H660">
        <f t="shared" si="43"/>
        <v>2.155605987543086</v>
      </c>
      <c r="I660">
        <f t="shared" si="41"/>
        <v>0.184843862308504</v>
      </c>
      <c r="J660">
        <f t="shared" si="42"/>
        <v>0.39845053635280098</v>
      </c>
    </row>
    <row r="661" spans="1:10" x14ac:dyDescent="0.25">
      <c r="A661">
        <f t="shared" si="44"/>
        <v>2002</v>
      </c>
      <c r="B661">
        <f t="shared" si="45"/>
        <v>8</v>
      </c>
      <c r="C661" s="4">
        <f>'JOLTS vacs'!B38</f>
        <v>3462</v>
      </c>
      <c r="D661">
        <f>'PNZ vacs'!B884</f>
        <v>1.25287786276103E-2</v>
      </c>
      <c r="E661" s="4">
        <f>U!B673</f>
        <v>8304</v>
      </c>
      <c r="F661">
        <f>'u rate'!B683</f>
        <v>5.7</v>
      </c>
      <c r="G661">
        <f t="shared" si="40"/>
        <v>0.41690751445086704</v>
      </c>
      <c r="H661">
        <f t="shared" si="43"/>
        <v>2.1980313381772452</v>
      </c>
      <c r="I661">
        <f t="shared" si="41"/>
        <v>0.18967314396736248</v>
      </c>
      <c r="J661">
        <f t="shared" si="42"/>
        <v>0.41690751445086704</v>
      </c>
    </row>
    <row r="662" spans="1:10" x14ac:dyDescent="0.25">
      <c r="A662">
        <f t="shared" si="44"/>
        <v>2002</v>
      </c>
      <c r="B662">
        <f t="shared" si="45"/>
        <v>9</v>
      </c>
      <c r="C662" s="4">
        <f>'JOLTS vacs'!B39</f>
        <v>3319</v>
      </c>
      <c r="D662">
        <f>'PNZ vacs'!B885</f>
        <v>1.2025155633976201E-2</v>
      </c>
      <c r="E662" s="4">
        <f>U!B674</f>
        <v>8251</v>
      </c>
      <c r="F662">
        <f>'u rate'!B684</f>
        <v>5.7</v>
      </c>
      <c r="G662">
        <f t="shared" si="40"/>
        <v>0.40225427220942916</v>
      </c>
      <c r="H662">
        <f t="shared" si="43"/>
        <v>2.1096764270133685</v>
      </c>
      <c r="I662">
        <f t="shared" si="41"/>
        <v>0.19067107498513097</v>
      </c>
      <c r="J662">
        <f t="shared" si="42"/>
        <v>0.40225427220942916</v>
      </c>
    </row>
    <row r="663" spans="1:10" x14ac:dyDescent="0.25">
      <c r="A663">
        <f t="shared" si="44"/>
        <v>2002</v>
      </c>
      <c r="B663">
        <f t="shared" si="45"/>
        <v>10</v>
      </c>
      <c r="C663" s="4">
        <f>'JOLTS vacs'!B40</f>
        <v>3502</v>
      </c>
      <c r="D663">
        <f>'PNZ vacs'!B886</f>
        <v>1.30333340237948E-2</v>
      </c>
      <c r="E663" s="4">
        <f>U!B675</f>
        <v>8307</v>
      </c>
      <c r="F663">
        <f>'u rate'!B685</f>
        <v>5.7</v>
      </c>
      <c r="G663">
        <f t="shared" si="40"/>
        <v>0.42157216805104131</v>
      </c>
      <c r="H663">
        <f t="shared" si="43"/>
        <v>2.28654982873593</v>
      </c>
      <c r="I663">
        <f t="shared" si="41"/>
        <v>0.18437042689950842</v>
      </c>
      <c r="J663">
        <f t="shared" si="42"/>
        <v>0.42157216805104131</v>
      </c>
    </row>
    <row r="664" spans="1:10" x14ac:dyDescent="0.25">
      <c r="A664">
        <f t="shared" si="44"/>
        <v>2002</v>
      </c>
      <c r="B664">
        <f t="shared" si="45"/>
        <v>11</v>
      </c>
      <c r="C664" s="4">
        <f>'JOLTS vacs'!B41</f>
        <v>3585</v>
      </c>
      <c r="D664">
        <f>'PNZ vacs'!B887</f>
        <v>1.28854725383585E-2</v>
      </c>
      <c r="E664" s="4">
        <f>U!B676</f>
        <v>8520</v>
      </c>
      <c r="F664">
        <f>'u rate'!B686</f>
        <v>5.9</v>
      </c>
      <c r="G664">
        <f t="shared" si="40"/>
        <v>0.42077464788732394</v>
      </c>
      <c r="H664">
        <f t="shared" si="43"/>
        <v>2.1839783963319492</v>
      </c>
      <c r="I664">
        <f t="shared" si="41"/>
        <v>0.19266429035837823</v>
      </c>
      <c r="J664">
        <f t="shared" si="42"/>
        <v>0.42077464788732394</v>
      </c>
    </row>
    <row r="665" spans="1:10" x14ac:dyDescent="0.25">
      <c r="A665">
        <f t="shared" si="44"/>
        <v>2002</v>
      </c>
      <c r="B665">
        <f t="shared" si="45"/>
        <v>12</v>
      </c>
      <c r="C665" s="4">
        <f>'JOLTS vacs'!B42</f>
        <v>3074</v>
      </c>
      <c r="D665">
        <f>'PNZ vacs'!B888</f>
        <v>1.1207292301473701E-2</v>
      </c>
      <c r="E665" s="4">
        <f>U!B677</f>
        <v>8640</v>
      </c>
      <c r="F665">
        <f>'u rate'!B687</f>
        <v>6</v>
      </c>
      <c r="G665">
        <f t="shared" si="40"/>
        <v>0.35578703703703701</v>
      </c>
      <c r="H665">
        <f t="shared" si="43"/>
        <v>1.8678820502456166</v>
      </c>
      <c r="I665">
        <f t="shared" si="41"/>
        <v>0.1904761796871772</v>
      </c>
      <c r="J665">
        <f t="shared" si="42"/>
        <v>0.35578703703703701</v>
      </c>
    </row>
    <row r="666" spans="1:10" x14ac:dyDescent="0.25">
      <c r="A666">
        <f t="shared" si="44"/>
        <v>2003</v>
      </c>
      <c r="B666">
        <f t="shared" si="45"/>
        <v>1</v>
      </c>
      <c r="C666" s="4">
        <f>'JOLTS vacs'!B43</f>
        <v>3686</v>
      </c>
      <c r="D666">
        <f>'PNZ vacs'!B889</f>
        <v>1.3189129531666101E-2</v>
      </c>
      <c r="E666" s="4">
        <f>U!B678</f>
        <v>8520</v>
      </c>
      <c r="F666">
        <f>'u rate'!B688</f>
        <v>5.8</v>
      </c>
      <c r="G666">
        <f t="shared" si="40"/>
        <v>0.43262910798122067</v>
      </c>
      <c r="H666">
        <f t="shared" si="43"/>
        <v>2.2739878502872588</v>
      </c>
      <c r="I666">
        <f t="shared" si="41"/>
        <v>0.1902512838520968</v>
      </c>
      <c r="J666">
        <f t="shared" si="42"/>
        <v>0.43262910798122067</v>
      </c>
    </row>
    <row r="667" spans="1:10" x14ac:dyDescent="0.25">
      <c r="A667">
        <f t="shared" si="44"/>
        <v>2003</v>
      </c>
      <c r="B667">
        <f t="shared" si="45"/>
        <v>2</v>
      </c>
      <c r="C667" s="4">
        <f>'JOLTS vacs'!B44</f>
        <v>3402</v>
      </c>
      <c r="D667">
        <f>'PNZ vacs'!B890</f>
        <v>1.2300490066307001E-2</v>
      </c>
      <c r="E667" s="4">
        <f>U!B679</f>
        <v>8618</v>
      </c>
      <c r="F667">
        <f>'u rate'!B689</f>
        <v>5.9</v>
      </c>
      <c r="G667">
        <f t="shared" si="40"/>
        <v>0.39475516361104662</v>
      </c>
      <c r="H667">
        <f t="shared" si="43"/>
        <v>2.0848288247977966</v>
      </c>
      <c r="I667">
        <f t="shared" si="41"/>
        <v>0.18934655877531487</v>
      </c>
      <c r="J667">
        <f t="shared" si="42"/>
        <v>0.39475516361104662</v>
      </c>
    </row>
    <row r="668" spans="1:10" x14ac:dyDescent="0.25">
      <c r="A668">
        <f t="shared" si="44"/>
        <v>2003</v>
      </c>
      <c r="B668">
        <f t="shared" si="45"/>
        <v>3</v>
      </c>
      <c r="C668" s="4">
        <f>'JOLTS vacs'!B45</f>
        <v>3101</v>
      </c>
      <c r="D668">
        <f>'PNZ vacs'!B891</f>
        <v>1.1133918621889701E-2</v>
      </c>
      <c r="E668" s="4">
        <f>U!B680</f>
        <v>8588</v>
      </c>
      <c r="F668">
        <f>'u rate'!B690</f>
        <v>5.9</v>
      </c>
      <c r="G668">
        <f t="shared" si="40"/>
        <v>0.36108523521192359</v>
      </c>
      <c r="H668">
        <f t="shared" si="43"/>
        <v>1.8871048511677457</v>
      </c>
      <c r="I668">
        <f t="shared" si="41"/>
        <v>0.19134349370597137</v>
      </c>
      <c r="J668">
        <f t="shared" si="42"/>
        <v>0.36108523521192359</v>
      </c>
    </row>
    <row r="669" spans="1:10" x14ac:dyDescent="0.25">
      <c r="A669">
        <f t="shared" si="44"/>
        <v>2003</v>
      </c>
      <c r="B669">
        <f t="shared" si="45"/>
        <v>4</v>
      </c>
      <c r="C669" s="4">
        <f>'JOLTS vacs'!B46</f>
        <v>3182</v>
      </c>
      <c r="D669">
        <f>'PNZ vacs'!B892</f>
        <v>1.1284795591933201E-2</v>
      </c>
      <c r="E669" s="4">
        <f>U!B681</f>
        <v>8842</v>
      </c>
      <c r="F669">
        <f>'u rate'!B691</f>
        <v>6</v>
      </c>
      <c r="G669">
        <f t="shared" si="40"/>
        <v>0.35987333182537889</v>
      </c>
      <c r="H669">
        <f t="shared" si="43"/>
        <v>1.8807992653222001</v>
      </c>
      <c r="I669">
        <f t="shared" si="41"/>
        <v>0.19134063823856765</v>
      </c>
      <c r="J669">
        <f t="shared" si="42"/>
        <v>0.35987333182537889</v>
      </c>
    </row>
    <row r="670" spans="1:10" x14ac:dyDescent="0.25">
      <c r="A670">
        <f t="shared" si="44"/>
        <v>2003</v>
      </c>
      <c r="B670">
        <f t="shared" si="45"/>
        <v>5</v>
      </c>
      <c r="C670" s="4">
        <f>'JOLTS vacs'!B47</f>
        <v>3201</v>
      </c>
      <c r="D670">
        <f>'PNZ vacs'!B893</f>
        <v>1.1286424240206301E-2</v>
      </c>
      <c r="E670" s="4">
        <f>U!B682</f>
        <v>8957</v>
      </c>
      <c r="F670">
        <f>'u rate'!B692</f>
        <v>6.1</v>
      </c>
      <c r="G670">
        <f t="shared" si="40"/>
        <v>0.35737412079937481</v>
      </c>
      <c r="H670">
        <f t="shared" si="43"/>
        <v>1.8502334820010331</v>
      </c>
      <c r="I670">
        <f t="shared" si="41"/>
        <v>0.19315082354518501</v>
      </c>
      <c r="J670">
        <f t="shared" si="42"/>
        <v>0.35737412079937481</v>
      </c>
    </row>
    <row r="671" spans="1:10" x14ac:dyDescent="0.25">
      <c r="A671">
        <f t="shared" si="44"/>
        <v>2003</v>
      </c>
      <c r="B671">
        <f t="shared" si="45"/>
        <v>6</v>
      </c>
      <c r="C671" s="4">
        <f>'JOLTS vacs'!B48</f>
        <v>3356</v>
      </c>
      <c r="D671">
        <f>'PNZ vacs'!B894</f>
        <v>1.1562107612346099E-2</v>
      </c>
      <c r="E671" s="4">
        <f>U!B683</f>
        <v>9266</v>
      </c>
      <c r="F671">
        <f>'u rate'!B693</f>
        <v>6.3</v>
      </c>
      <c r="G671">
        <f t="shared" si="40"/>
        <v>0.36218432980789983</v>
      </c>
      <c r="H671">
        <f t="shared" si="43"/>
        <v>1.8352551765628731</v>
      </c>
      <c r="I671">
        <f t="shared" si="41"/>
        <v>0.19734821317121179</v>
      </c>
      <c r="J671">
        <f t="shared" si="42"/>
        <v>0.36218432980789983</v>
      </c>
    </row>
    <row r="672" spans="1:10" x14ac:dyDescent="0.25">
      <c r="A672">
        <f t="shared" si="44"/>
        <v>2003</v>
      </c>
      <c r="B672">
        <f t="shared" si="45"/>
        <v>7</v>
      </c>
      <c r="C672" s="4">
        <f>'JOLTS vacs'!B49</f>
        <v>3195</v>
      </c>
      <c r="D672">
        <f>'PNZ vacs'!B895</f>
        <v>1.12803164001463E-2</v>
      </c>
      <c r="E672" s="4">
        <f>U!B684</f>
        <v>9011</v>
      </c>
      <c r="F672">
        <f>'u rate'!B694</f>
        <v>6.2</v>
      </c>
      <c r="G672">
        <f t="shared" si="40"/>
        <v>0.35456664077238931</v>
      </c>
      <c r="H672">
        <f t="shared" si="43"/>
        <v>1.8194058709913385</v>
      </c>
      <c r="I672">
        <f t="shared" si="41"/>
        <v>0.19488045324334191</v>
      </c>
      <c r="J672">
        <f t="shared" si="42"/>
        <v>0.35456664077238931</v>
      </c>
    </row>
    <row r="673" spans="1:10" x14ac:dyDescent="0.25">
      <c r="A673">
        <f t="shared" si="44"/>
        <v>2003</v>
      </c>
      <c r="B673">
        <f t="shared" si="45"/>
        <v>8</v>
      </c>
      <c r="C673" s="4">
        <f>'JOLTS vacs'!B50</f>
        <v>3239</v>
      </c>
      <c r="D673">
        <f>'PNZ vacs'!B896</f>
        <v>1.1559488366537699E-2</v>
      </c>
      <c r="E673" s="4">
        <f>U!B685</f>
        <v>8896</v>
      </c>
      <c r="F673">
        <f>'u rate'!B695</f>
        <v>6.1</v>
      </c>
      <c r="G673">
        <f t="shared" si="40"/>
        <v>0.36409622302158273</v>
      </c>
      <c r="H673">
        <f t="shared" si="43"/>
        <v>1.894998092875033</v>
      </c>
      <c r="I673">
        <f t="shared" si="41"/>
        <v>0.19213540340253699</v>
      </c>
      <c r="J673">
        <f t="shared" si="42"/>
        <v>0.36409622302158273</v>
      </c>
    </row>
    <row r="674" spans="1:10" x14ac:dyDescent="0.25">
      <c r="A674">
        <f t="shared" si="44"/>
        <v>2003</v>
      </c>
      <c r="B674">
        <f t="shared" si="45"/>
        <v>9</v>
      </c>
      <c r="C674" s="4">
        <f>'JOLTS vacs'!B51</f>
        <v>3054</v>
      </c>
      <c r="D674">
        <f>'PNZ vacs'!B897</f>
        <v>1.1077165472726301E-2</v>
      </c>
      <c r="E674" s="4">
        <f>U!B686</f>
        <v>8921</v>
      </c>
      <c r="F674">
        <f>'u rate'!B696</f>
        <v>6.1</v>
      </c>
      <c r="G674">
        <f t="shared" si="40"/>
        <v>0.34233830288084294</v>
      </c>
      <c r="H674">
        <f t="shared" si="43"/>
        <v>1.8159287660207053</v>
      </c>
      <c r="I674">
        <f t="shared" si="41"/>
        <v>0.18851967614953216</v>
      </c>
      <c r="J674">
        <f t="shared" si="42"/>
        <v>0.34233830288084294</v>
      </c>
    </row>
    <row r="675" spans="1:10" x14ac:dyDescent="0.25">
      <c r="A675">
        <f t="shared" si="44"/>
        <v>2003</v>
      </c>
      <c r="B675">
        <f t="shared" si="45"/>
        <v>10</v>
      </c>
      <c r="C675" s="4">
        <f>'JOLTS vacs'!B52</f>
        <v>3196</v>
      </c>
      <c r="D675">
        <f>'PNZ vacs'!B898</f>
        <v>1.1385842063762201E-2</v>
      </c>
      <c r="E675" s="4">
        <f>U!B687</f>
        <v>8732</v>
      </c>
      <c r="F675">
        <f>'u rate'!B697</f>
        <v>6</v>
      </c>
      <c r="G675">
        <f t="shared" si="40"/>
        <v>0.36601007787448464</v>
      </c>
      <c r="H675">
        <f t="shared" si="43"/>
        <v>1.8976403439603668</v>
      </c>
      <c r="I675">
        <f t="shared" si="41"/>
        <v>0.19287642099272787</v>
      </c>
      <c r="J675">
        <f t="shared" si="42"/>
        <v>0.36601007787448464</v>
      </c>
    </row>
    <row r="676" spans="1:10" x14ac:dyDescent="0.25">
      <c r="A676">
        <f t="shared" si="44"/>
        <v>2003</v>
      </c>
      <c r="B676">
        <f t="shared" si="45"/>
        <v>11</v>
      </c>
      <c r="C676" s="4">
        <f>'JOLTS vacs'!B53</f>
        <v>3316</v>
      </c>
      <c r="D676">
        <f>'PNZ vacs'!B899</f>
        <v>1.1892227525217101E-2</v>
      </c>
      <c r="E676" s="4">
        <f>U!B688</f>
        <v>8576</v>
      </c>
      <c r="F676">
        <f>'u rate'!B698</f>
        <v>5.8</v>
      </c>
      <c r="G676">
        <f t="shared" si="40"/>
        <v>0.38666044776119401</v>
      </c>
      <c r="H676">
        <f t="shared" si="43"/>
        <v>2.050384056071914</v>
      </c>
      <c r="I676">
        <f t="shared" si="41"/>
        <v>0.1885795232440261</v>
      </c>
      <c r="J676">
        <f t="shared" si="42"/>
        <v>0.38666044776119401</v>
      </c>
    </row>
    <row r="677" spans="1:10" x14ac:dyDescent="0.25">
      <c r="A677">
        <f t="shared" si="44"/>
        <v>2003</v>
      </c>
      <c r="B677">
        <f t="shared" si="45"/>
        <v>12</v>
      </c>
      <c r="C677" s="4">
        <f>'JOLTS vacs'!B54</f>
        <v>3334</v>
      </c>
      <c r="D677">
        <f>'PNZ vacs'!B900</f>
        <v>1.18017937478454E-2</v>
      </c>
      <c r="E677" s="4">
        <f>U!B689</f>
        <v>8317</v>
      </c>
      <c r="F677">
        <f>'u rate'!B699</f>
        <v>5.7</v>
      </c>
      <c r="G677">
        <f t="shared" si="40"/>
        <v>0.4008656967656607</v>
      </c>
      <c r="H677">
        <f t="shared" si="43"/>
        <v>2.0704901312009474</v>
      </c>
      <c r="I677">
        <f t="shared" si="41"/>
        <v>0.19360908353286688</v>
      </c>
      <c r="J677">
        <f t="shared" si="42"/>
        <v>0.4008656967656607</v>
      </c>
    </row>
    <row r="678" spans="1:10" x14ac:dyDescent="0.25">
      <c r="A678">
        <f t="shared" si="44"/>
        <v>2004</v>
      </c>
      <c r="B678">
        <f t="shared" si="45"/>
        <v>1</v>
      </c>
      <c r="C678" s="4">
        <f>'JOLTS vacs'!B55</f>
        <v>3391</v>
      </c>
      <c r="D678">
        <f>'PNZ vacs'!B901</f>
        <v>1.20354497069858E-2</v>
      </c>
      <c r="E678" s="4">
        <f>U!B690</f>
        <v>8370</v>
      </c>
      <c r="F678">
        <f>'u rate'!B700</f>
        <v>5.7</v>
      </c>
      <c r="G678">
        <f t="shared" si="40"/>
        <v>0.40513739545997612</v>
      </c>
      <c r="H678">
        <f t="shared" si="43"/>
        <v>2.1114824047343506</v>
      </c>
      <c r="I678">
        <f t="shared" si="41"/>
        <v>0.19187344140381185</v>
      </c>
      <c r="J678">
        <f t="shared" si="42"/>
        <v>0.40513739545997612</v>
      </c>
    </row>
    <row r="679" spans="1:10" x14ac:dyDescent="0.25">
      <c r="A679">
        <f t="shared" si="44"/>
        <v>2004</v>
      </c>
      <c r="B679">
        <f t="shared" si="45"/>
        <v>2</v>
      </c>
      <c r="C679" s="4">
        <f>'JOLTS vacs'!B56</f>
        <v>3437</v>
      </c>
      <c r="D679">
        <f>'PNZ vacs'!B902</f>
        <v>1.23836005971763E-2</v>
      </c>
      <c r="E679" s="4">
        <f>U!B691</f>
        <v>8167</v>
      </c>
      <c r="F679">
        <f>'u rate'!B701</f>
        <v>5.6</v>
      </c>
      <c r="G679">
        <f t="shared" si="40"/>
        <v>0.42083996571568505</v>
      </c>
      <c r="H679">
        <f t="shared" si="43"/>
        <v>2.2113572494957676</v>
      </c>
      <c r="I679">
        <f t="shared" si="41"/>
        <v>0.19030844781486336</v>
      </c>
      <c r="J679">
        <f t="shared" si="42"/>
        <v>0.42083996571568505</v>
      </c>
    </row>
    <row r="680" spans="1:10" x14ac:dyDescent="0.25">
      <c r="A680">
        <f t="shared" si="44"/>
        <v>2004</v>
      </c>
      <c r="B680">
        <f t="shared" si="45"/>
        <v>3</v>
      </c>
      <c r="C680" s="4">
        <f>'JOLTS vacs'!B57</f>
        <v>3420</v>
      </c>
      <c r="D680">
        <f>'PNZ vacs'!B903</f>
        <v>1.2287766939826099E-2</v>
      </c>
      <c r="E680" s="4">
        <f>U!B692</f>
        <v>8491</v>
      </c>
      <c r="F680">
        <f>'u rate'!B702</f>
        <v>5.8</v>
      </c>
      <c r="G680">
        <f t="shared" si="40"/>
        <v>0.40277941349664348</v>
      </c>
      <c r="H680">
        <f t="shared" si="43"/>
        <v>2.1185805068665688</v>
      </c>
      <c r="I680">
        <f t="shared" si="41"/>
        <v>0.19011758684231633</v>
      </c>
      <c r="J680">
        <f t="shared" si="42"/>
        <v>0.40277941349664348</v>
      </c>
    </row>
    <row r="681" spans="1:10" x14ac:dyDescent="0.25">
      <c r="A681">
        <f t="shared" si="44"/>
        <v>2004</v>
      </c>
      <c r="B681">
        <f t="shared" si="45"/>
        <v>4</v>
      </c>
      <c r="C681" s="4">
        <f>'JOLTS vacs'!B58</f>
        <v>3466</v>
      </c>
      <c r="D681">
        <f>'PNZ vacs'!B904</f>
        <v>1.2766590675297399E-2</v>
      </c>
      <c r="E681" s="4">
        <f>U!B693</f>
        <v>8170</v>
      </c>
      <c r="F681">
        <f>'u rate'!B703</f>
        <v>5.6</v>
      </c>
      <c r="G681">
        <f t="shared" si="40"/>
        <v>0.42423500611995102</v>
      </c>
      <c r="H681">
        <f t="shared" si="43"/>
        <v>2.2797483348745358</v>
      </c>
      <c r="I681">
        <f t="shared" si="41"/>
        <v>0.18608852548774796</v>
      </c>
      <c r="J681">
        <f t="shared" si="42"/>
        <v>0.42423500611995102</v>
      </c>
    </row>
    <row r="682" spans="1:10" x14ac:dyDescent="0.25">
      <c r="A682">
        <f t="shared" si="44"/>
        <v>2004</v>
      </c>
      <c r="B682">
        <f t="shared" si="45"/>
        <v>5</v>
      </c>
      <c r="C682" s="4">
        <f>'JOLTS vacs'!B59</f>
        <v>3658</v>
      </c>
      <c r="D682">
        <f>'PNZ vacs'!B905</f>
        <v>1.30952027999697E-2</v>
      </c>
      <c r="E682" s="4">
        <f>U!B694</f>
        <v>8212</v>
      </c>
      <c r="F682">
        <f>'u rate'!B704</f>
        <v>5.6</v>
      </c>
      <c r="G682">
        <f t="shared" si="40"/>
        <v>0.44544568923526545</v>
      </c>
      <c r="H682">
        <f t="shared" si="43"/>
        <v>2.3384290714231608</v>
      </c>
      <c r="I682">
        <f t="shared" si="41"/>
        <v>0.19048928816308658</v>
      </c>
      <c r="J682">
        <f t="shared" si="42"/>
        <v>0.44544568923526545</v>
      </c>
    </row>
    <row r="683" spans="1:10" x14ac:dyDescent="0.25">
      <c r="A683">
        <f t="shared" si="44"/>
        <v>2004</v>
      </c>
      <c r="B683">
        <f t="shared" si="45"/>
        <v>6</v>
      </c>
      <c r="C683" s="4">
        <f>'JOLTS vacs'!B60</f>
        <v>3384</v>
      </c>
      <c r="D683">
        <f>'PNZ vacs'!B906</f>
        <v>1.2349394230776601E-2</v>
      </c>
      <c r="E683" s="4">
        <f>U!B695</f>
        <v>8286</v>
      </c>
      <c r="F683">
        <f>'u rate'!B705</f>
        <v>5.6</v>
      </c>
      <c r="G683">
        <f t="shared" si="40"/>
        <v>0.40839971035481537</v>
      </c>
      <c r="H683">
        <f t="shared" si="43"/>
        <v>2.2052489697815356</v>
      </c>
      <c r="I683">
        <f t="shared" si="41"/>
        <v>0.18519437757419008</v>
      </c>
      <c r="J683">
        <f t="shared" si="42"/>
        <v>0.40839971035481537</v>
      </c>
    </row>
    <row r="684" spans="1:10" x14ac:dyDescent="0.25">
      <c r="A684">
        <f t="shared" si="44"/>
        <v>2004</v>
      </c>
      <c r="B684">
        <f t="shared" si="45"/>
        <v>7</v>
      </c>
      <c r="C684" s="4">
        <f>'JOLTS vacs'!B61</f>
        <v>3835</v>
      </c>
      <c r="D684">
        <f>'PNZ vacs'!B907</f>
        <v>1.37132025411722E-2</v>
      </c>
      <c r="E684" s="4">
        <f>U!B696</f>
        <v>8136</v>
      </c>
      <c r="F684">
        <f>'u rate'!B706</f>
        <v>5.5</v>
      </c>
      <c r="G684">
        <f t="shared" si="40"/>
        <v>0.47136184857423796</v>
      </c>
      <c r="H684">
        <f t="shared" si="43"/>
        <v>2.4933095529403997</v>
      </c>
      <c r="I684">
        <f t="shared" si="41"/>
        <v>0.18905067283697422</v>
      </c>
      <c r="J684">
        <f t="shared" si="42"/>
        <v>0.47136184857423796</v>
      </c>
    </row>
    <row r="685" spans="1:10" x14ac:dyDescent="0.25">
      <c r="A685">
        <f t="shared" si="44"/>
        <v>2004</v>
      </c>
      <c r="B685">
        <f t="shared" si="45"/>
        <v>8</v>
      </c>
      <c r="C685" s="4">
        <f>'JOLTS vacs'!B62</f>
        <v>3578</v>
      </c>
      <c r="D685">
        <f>'PNZ vacs'!B908</f>
        <v>1.3061735956939E-2</v>
      </c>
      <c r="E685" s="4">
        <f>U!B697</f>
        <v>7990</v>
      </c>
      <c r="F685">
        <f>'u rate'!B707</f>
        <v>5.4</v>
      </c>
      <c r="G685">
        <f t="shared" si="40"/>
        <v>0.44780976220275343</v>
      </c>
      <c r="H685">
        <f t="shared" si="43"/>
        <v>2.4188399920257404</v>
      </c>
      <c r="I685">
        <f t="shared" si="41"/>
        <v>0.1851340988569152</v>
      </c>
      <c r="J685">
        <f t="shared" si="42"/>
        <v>0.44780976220275343</v>
      </c>
    </row>
    <row r="686" spans="1:10" x14ac:dyDescent="0.25">
      <c r="A686">
        <f t="shared" si="44"/>
        <v>2004</v>
      </c>
      <c r="B686">
        <f t="shared" si="45"/>
        <v>9</v>
      </c>
      <c r="C686" s="4">
        <f>'JOLTS vacs'!B63</f>
        <v>3704</v>
      </c>
      <c r="D686">
        <f>'PNZ vacs'!B909</f>
        <v>1.35477001788743E-2</v>
      </c>
      <c r="E686" s="4">
        <f>U!B698</f>
        <v>7927</v>
      </c>
      <c r="F686">
        <f>'u rate'!B708</f>
        <v>5.4</v>
      </c>
      <c r="G686">
        <f t="shared" si="40"/>
        <v>0.467263782010849</v>
      </c>
      <c r="H686">
        <f t="shared" si="43"/>
        <v>2.5088333664582039</v>
      </c>
      <c r="I686">
        <f t="shared" si="41"/>
        <v>0.18624743606248328</v>
      </c>
      <c r="J686">
        <f t="shared" si="42"/>
        <v>0.467263782010849</v>
      </c>
    </row>
    <row r="687" spans="1:10" x14ac:dyDescent="0.25">
      <c r="A687">
        <f t="shared" si="44"/>
        <v>2004</v>
      </c>
      <c r="B687">
        <f t="shared" si="45"/>
        <v>10</v>
      </c>
      <c r="C687" s="4">
        <f>'JOLTS vacs'!B64</f>
        <v>3779</v>
      </c>
      <c r="D687">
        <f>'PNZ vacs'!B910</f>
        <v>1.3808220671989399E-2</v>
      </c>
      <c r="E687" s="4">
        <f>U!B699</f>
        <v>8061</v>
      </c>
      <c r="F687">
        <f>'u rate'!B709</f>
        <v>5.5</v>
      </c>
      <c r="G687">
        <f t="shared" si="40"/>
        <v>0.46880039697308024</v>
      </c>
      <c r="H687">
        <f t="shared" si="43"/>
        <v>2.5105855767253455</v>
      </c>
      <c r="I687">
        <f t="shared" si="41"/>
        <v>0.18672950299688842</v>
      </c>
      <c r="J687">
        <f t="shared" si="42"/>
        <v>0.46880039697308024</v>
      </c>
    </row>
    <row r="688" spans="1:10" x14ac:dyDescent="0.25">
      <c r="A688">
        <f t="shared" si="44"/>
        <v>2004</v>
      </c>
      <c r="B688">
        <f t="shared" si="45"/>
        <v>11</v>
      </c>
      <c r="C688" s="4">
        <f>'JOLTS vacs'!B65</f>
        <v>3456</v>
      </c>
      <c r="D688">
        <f>'PNZ vacs'!B911</f>
        <v>1.21472550787276E-2</v>
      </c>
      <c r="E688" s="4">
        <f>U!B700</f>
        <v>7932</v>
      </c>
      <c r="F688">
        <f>'u rate'!B710</f>
        <v>5.4</v>
      </c>
      <c r="G688">
        <f t="shared" si="40"/>
        <v>0.43570347957639938</v>
      </c>
      <c r="H688">
        <f t="shared" si="43"/>
        <v>2.2494916812458516</v>
      </c>
      <c r="I688">
        <f t="shared" si="41"/>
        <v>0.19368974920373597</v>
      </c>
      <c r="J688">
        <f t="shared" si="42"/>
        <v>0.43570347957639938</v>
      </c>
    </row>
    <row r="689" spans="1:10" x14ac:dyDescent="0.25">
      <c r="A689">
        <f t="shared" si="44"/>
        <v>2004</v>
      </c>
      <c r="B689">
        <f t="shared" si="45"/>
        <v>12</v>
      </c>
      <c r="C689" s="4">
        <f>'JOLTS vacs'!B66</f>
        <v>3846</v>
      </c>
      <c r="D689">
        <f>'PNZ vacs'!B912</f>
        <v>1.36828042291803E-2</v>
      </c>
      <c r="E689" s="4">
        <f>U!B701</f>
        <v>7934</v>
      </c>
      <c r="F689">
        <f>'u rate'!B711</f>
        <v>5.4</v>
      </c>
      <c r="G689">
        <f t="shared" si="40"/>
        <v>0.48474918074111417</v>
      </c>
      <c r="H689">
        <f t="shared" si="43"/>
        <v>2.5338526350333885</v>
      </c>
      <c r="I689">
        <f t="shared" si="41"/>
        <v>0.19130914483301301</v>
      </c>
      <c r="J689">
        <f t="shared" si="42"/>
        <v>0.48474918074111417</v>
      </c>
    </row>
    <row r="690" spans="1:10" x14ac:dyDescent="0.25">
      <c r="A690">
        <f t="shared" si="44"/>
        <v>2005</v>
      </c>
      <c r="B690">
        <f t="shared" si="45"/>
        <v>1</v>
      </c>
      <c r="C690" s="4">
        <f>'JOLTS vacs'!B67</f>
        <v>3595</v>
      </c>
      <c r="D690">
        <f>'PNZ vacs'!B913</f>
        <v>1.3074613958148001E-2</v>
      </c>
      <c r="E690" s="4">
        <f>U!B702</f>
        <v>7784</v>
      </c>
      <c r="F690">
        <f>'u rate'!B712</f>
        <v>5.3</v>
      </c>
      <c r="G690">
        <f t="shared" si="40"/>
        <v>0.46184480986639259</v>
      </c>
      <c r="H690">
        <f t="shared" si="43"/>
        <v>2.4669082939901892</v>
      </c>
      <c r="I690">
        <f t="shared" si="41"/>
        <v>0.18721604325200317</v>
      </c>
      <c r="J690">
        <f t="shared" si="42"/>
        <v>0.46184480986639259</v>
      </c>
    </row>
    <row r="691" spans="1:10" x14ac:dyDescent="0.25">
      <c r="A691">
        <f t="shared" si="44"/>
        <v>2005</v>
      </c>
      <c r="B691">
        <f t="shared" si="45"/>
        <v>2</v>
      </c>
      <c r="C691" s="4">
        <f>'JOLTS vacs'!B68</f>
        <v>3842</v>
      </c>
      <c r="D691">
        <f>'PNZ vacs'!B914</f>
        <v>1.3471800617676499E-2</v>
      </c>
      <c r="E691" s="4">
        <f>U!B703</f>
        <v>7980</v>
      </c>
      <c r="F691">
        <f>'u rate'!B713</f>
        <v>5.4</v>
      </c>
      <c r="G691">
        <f t="shared" si="40"/>
        <v>0.48145363408521302</v>
      </c>
      <c r="H691">
        <f t="shared" si="43"/>
        <v>2.4947778921623147</v>
      </c>
      <c r="I691">
        <f t="shared" si="41"/>
        <v>0.19298456812438708</v>
      </c>
      <c r="J691">
        <f t="shared" si="42"/>
        <v>0.48145363408521302</v>
      </c>
    </row>
    <row r="692" spans="1:10" x14ac:dyDescent="0.25">
      <c r="A692">
        <f t="shared" si="44"/>
        <v>2005</v>
      </c>
      <c r="B692">
        <f t="shared" si="45"/>
        <v>3</v>
      </c>
      <c r="C692" s="4">
        <f>'JOLTS vacs'!B69</f>
        <v>3891</v>
      </c>
      <c r="D692">
        <f>'PNZ vacs'!B915</f>
        <v>1.4039385746892299E-2</v>
      </c>
      <c r="E692" s="4">
        <f>U!B704</f>
        <v>7737</v>
      </c>
      <c r="F692">
        <f>'u rate'!B714</f>
        <v>5.2</v>
      </c>
      <c r="G692">
        <f t="shared" si="40"/>
        <v>0.50290810391624663</v>
      </c>
      <c r="H692">
        <f t="shared" si="43"/>
        <v>2.6998818744023652</v>
      </c>
      <c r="I692">
        <f t="shared" si="41"/>
        <v>0.18627041008139228</v>
      </c>
      <c r="J692">
        <f t="shared" si="42"/>
        <v>0.50290810391624663</v>
      </c>
    </row>
    <row r="693" spans="1:10" x14ac:dyDescent="0.25">
      <c r="A693">
        <f t="shared" si="44"/>
        <v>2005</v>
      </c>
      <c r="B693">
        <f t="shared" si="45"/>
        <v>4</v>
      </c>
      <c r="C693" s="4">
        <f>'JOLTS vacs'!B70</f>
        <v>4115</v>
      </c>
      <c r="D693">
        <f>'PNZ vacs'!B916</f>
        <v>1.44926387874521E-2</v>
      </c>
      <c r="E693" s="4">
        <f>U!B705</f>
        <v>7672</v>
      </c>
      <c r="F693">
        <f>'u rate'!B715</f>
        <v>5.2</v>
      </c>
      <c r="G693">
        <f t="shared" si="40"/>
        <v>0.5363660062565172</v>
      </c>
      <c r="H693">
        <f t="shared" si="43"/>
        <v>2.7870459206638656</v>
      </c>
      <c r="I693">
        <f t="shared" si="41"/>
        <v>0.19244964795153305</v>
      </c>
      <c r="J693">
        <f t="shared" si="42"/>
        <v>0.5363660062565172</v>
      </c>
    </row>
    <row r="694" spans="1:10" x14ac:dyDescent="0.25">
      <c r="A694">
        <f t="shared" si="44"/>
        <v>2005</v>
      </c>
      <c r="B694">
        <f t="shared" si="45"/>
        <v>5</v>
      </c>
      <c r="C694" s="4">
        <f>'JOLTS vacs'!B71</f>
        <v>3824</v>
      </c>
      <c r="D694">
        <f>'PNZ vacs'!B917</f>
        <v>1.38185488890508E-2</v>
      </c>
      <c r="E694" s="4">
        <f>U!B706</f>
        <v>7651</v>
      </c>
      <c r="F694">
        <f>'u rate'!B716</f>
        <v>5.0999999999999996</v>
      </c>
      <c r="G694">
        <f t="shared" si="40"/>
        <v>0.49980394719644489</v>
      </c>
      <c r="H694">
        <f t="shared" si="43"/>
        <v>2.709519390009961</v>
      </c>
      <c r="I694">
        <f t="shared" si="41"/>
        <v>0.18446221460500692</v>
      </c>
      <c r="J694">
        <f t="shared" si="42"/>
        <v>0.49980394719644489</v>
      </c>
    </row>
    <row r="695" spans="1:10" x14ac:dyDescent="0.25">
      <c r="A695">
        <f t="shared" si="44"/>
        <v>2005</v>
      </c>
      <c r="B695">
        <f t="shared" si="45"/>
        <v>6</v>
      </c>
      <c r="C695" s="4">
        <f>'JOLTS vacs'!B72</f>
        <v>4018</v>
      </c>
      <c r="D695">
        <f>'PNZ vacs'!B918</f>
        <v>1.4487293689689399E-2</v>
      </c>
      <c r="E695" s="4">
        <f>U!B707</f>
        <v>7524</v>
      </c>
      <c r="F695">
        <f>'u rate'!B717</f>
        <v>5</v>
      </c>
      <c r="G695">
        <f t="shared" si="40"/>
        <v>0.53402445507708662</v>
      </c>
      <c r="H695">
        <f t="shared" si="43"/>
        <v>2.89745873793788</v>
      </c>
      <c r="I695">
        <f t="shared" si="41"/>
        <v>0.18430787230369727</v>
      </c>
      <c r="J695">
        <f t="shared" si="42"/>
        <v>0.53402445507708662</v>
      </c>
    </row>
    <row r="696" spans="1:10" x14ac:dyDescent="0.25">
      <c r="A696">
        <f t="shared" si="44"/>
        <v>2005</v>
      </c>
      <c r="B696">
        <f t="shared" si="45"/>
        <v>7</v>
      </c>
      <c r="C696" s="4">
        <f>'JOLTS vacs'!B73</f>
        <v>4162</v>
      </c>
      <c r="D696">
        <f>'PNZ vacs'!B919</f>
        <v>1.47924600251954E-2</v>
      </c>
      <c r="E696" s="4">
        <f>U!B708</f>
        <v>7406</v>
      </c>
      <c r="F696">
        <f>'u rate'!B718</f>
        <v>5</v>
      </c>
      <c r="G696">
        <f t="shared" si="40"/>
        <v>0.56197677558736159</v>
      </c>
      <c r="H696">
        <f t="shared" si="43"/>
        <v>2.9584920050390799</v>
      </c>
      <c r="I696">
        <f t="shared" si="41"/>
        <v>0.18995379221244107</v>
      </c>
      <c r="J696">
        <f t="shared" si="42"/>
        <v>0.56197677558736159</v>
      </c>
    </row>
    <row r="697" spans="1:10" x14ac:dyDescent="0.25">
      <c r="A697">
        <f t="shared" si="44"/>
        <v>2005</v>
      </c>
      <c r="B697">
        <f t="shared" si="45"/>
        <v>8</v>
      </c>
      <c r="C697" s="4">
        <f>'JOLTS vacs'!B74</f>
        <v>4085</v>
      </c>
      <c r="D697">
        <f>'PNZ vacs'!B920</f>
        <v>1.4569938366813501E-2</v>
      </c>
      <c r="E697" s="4">
        <f>U!B709</f>
        <v>7345</v>
      </c>
      <c r="F697">
        <f>'u rate'!B719</f>
        <v>4.9000000000000004</v>
      </c>
      <c r="G697">
        <f t="shared" si="40"/>
        <v>0.55616065350578625</v>
      </c>
      <c r="H697">
        <f t="shared" si="43"/>
        <v>2.9734568095537757</v>
      </c>
      <c r="I697">
        <f t="shared" si="41"/>
        <v>0.18704177969521232</v>
      </c>
      <c r="J697">
        <f t="shared" si="42"/>
        <v>0.55616065350578625</v>
      </c>
    </row>
    <row r="698" spans="1:10" x14ac:dyDescent="0.25">
      <c r="A698">
        <f t="shared" si="44"/>
        <v>2005</v>
      </c>
      <c r="B698">
        <f t="shared" si="45"/>
        <v>9</v>
      </c>
      <c r="C698" s="4">
        <f>'JOLTS vacs'!B75</f>
        <v>4227</v>
      </c>
      <c r="D698">
        <f>'PNZ vacs'!B921</f>
        <v>1.51666983566471E-2</v>
      </c>
      <c r="E698" s="4">
        <f>U!B710</f>
        <v>7553</v>
      </c>
      <c r="F698">
        <f>'u rate'!B720</f>
        <v>5</v>
      </c>
      <c r="G698">
        <f t="shared" si="40"/>
        <v>0.55964517410300541</v>
      </c>
      <c r="H698">
        <f t="shared" si="43"/>
        <v>3.0333396713294198</v>
      </c>
      <c r="I698">
        <f t="shared" si="41"/>
        <v>0.1844980235456882</v>
      </c>
      <c r="J698">
        <f t="shared" si="42"/>
        <v>0.55964517410300541</v>
      </c>
    </row>
    <row r="699" spans="1:10" x14ac:dyDescent="0.25">
      <c r="A699">
        <f t="shared" si="44"/>
        <v>2005</v>
      </c>
      <c r="B699">
        <f t="shared" si="45"/>
        <v>10</v>
      </c>
      <c r="C699" s="4">
        <f>'JOLTS vacs'!B76</f>
        <v>4230</v>
      </c>
      <c r="D699">
        <f>'PNZ vacs'!B922</f>
        <v>1.4970426836309199E-2</v>
      </c>
      <c r="E699" s="4">
        <f>U!B711</f>
        <v>7453</v>
      </c>
      <c r="F699">
        <f>'u rate'!B721</f>
        <v>5</v>
      </c>
      <c r="G699">
        <f t="shared" si="40"/>
        <v>0.5675566885817791</v>
      </c>
      <c r="H699">
        <f t="shared" si="43"/>
        <v>2.9940853672618397</v>
      </c>
      <c r="I699">
        <f t="shared" si="41"/>
        <v>0.18955928738291883</v>
      </c>
      <c r="J699">
        <f t="shared" si="42"/>
        <v>0.5675566885817791</v>
      </c>
    </row>
    <row r="700" spans="1:10" x14ac:dyDescent="0.25">
      <c r="A700">
        <f t="shared" si="44"/>
        <v>2005</v>
      </c>
      <c r="B700">
        <f t="shared" si="45"/>
        <v>11</v>
      </c>
      <c r="C700" s="4">
        <f>'JOLTS vacs'!B77</f>
        <v>4341</v>
      </c>
      <c r="D700">
        <f>'PNZ vacs'!B923</f>
        <v>1.5729792782267601E-2</v>
      </c>
      <c r="E700" s="4">
        <f>U!B712</f>
        <v>7566</v>
      </c>
      <c r="F700">
        <f>'u rate'!B722</f>
        <v>5</v>
      </c>
      <c r="G700">
        <f t="shared" si="40"/>
        <v>0.57375099127676443</v>
      </c>
      <c r="H700">
        <f t="shared" si="43"/>
        <v>3.1459585564535204</v>
      </c>
      <c r="I700">
        <f t="shared" si="41"/>
        <v>0.18237716135827337</v>
      </c>
      <c r="J700">
        <f t="shared" si="42"/>
        <v>0.57375099127676443</v>
      </c>
    </row>
    <row r="701" spans="1:10" x14ac:dyDescent="0.25">
      <c r="A701">
        <f t="shared" si="44"/>
        <v>2005</v>
      </c>
      <c r="B701">
        <f t="shared" si="45"/>
        <v>12</v>
      </c>
      <c r="C701" s="4">
        <f>'JOLTS vacs'!B78</f>
        <v>4249</v>
      </c>
      <c r="D701">
        <f>'PNZ vacs'!B924</f>
        <v>1.5169653338298001E-2</v>
      </c>
      <c r="E701" s="4">
        <f>U!B713</f>
        <v>7279</v>
      </c>
      <c r="F701">
        <f>'u rate'!B723</f>
        <v>4.9000000000000004</v>
      </c>
      <c r="G701">
        <f t="shared" si="40"/>
        <v>0.58373402939964281</v>
      </c>
      <c r="H701">
        <f t="shared" si="43"/>
        <v>3.0958476200608165</v>
      </c>
      <c r="I701">
        <f t="shared" si="41"/>
        <v>0.18855386344505407</v>
      </c>
      <c r="J701">
        <f t="shared" si="42"/>
        <v>0.58373402939964281</v>
      </c>
    </row>
    <row r="702" spans="1:10" x14ac:dyDescent="0.25">
      <c r="A702">
        <f t="shared" si="44"/>
        <v>2006</v>
      </c>
      <c r="B702">
        <f t="shared" si="45"/>
        <v>1</v>
      </c>
      <c r="C702" s="4">
        <f>'JOLTS vacs'!B79</f>
        <v>4278</v>
      </c>
      <c r="D702">
        <f>'PNZ vacs'!B925</f>
        <v>1.52148209899077E-2</v>
      </c>
      <c r="E702" s="4">
        <f>U!B714</f>
        <v>7064</v>
      </c>
      <c r="F702">
        <f>'u rate'!B724</f>
        <v>4.7</v>
      </c>
      <c r="G702">
        <f t="shared" si="40"/>
        <v>0.60560588901472256</v>
      </c>
      <c r="H702">
        <f t="shared" si="43"/>
        <v>3.2371959552995104</v>
      </c>
      <c r="I702">
        <f t="shared" si="41"/>
        <v>0.1870773031281299</v>
      </c>
      <c r="J702">
        <f t="shared" si="42"/>
        <v>0.60560588901472256</v>
      </c>
    </row>
    <row r="703" spans="1:10" x14ac:dyDescent="0.25">
      <c r="A703">
        <f t="shared" si="44"/>
        <v>2006</v>
      </c>
      <c r="B703">
        <f t="shared" si="45"/>
        <v>2</v>
      </c>
      <c r="C703" s="4">
        <f>'JOLTS vacs'!B80</f>
        <v>4308</v>
      </c>
      <c r="D703">
        <f>'PNZ vacs'!B926</f>
        <v>1.5122251558171E-2</v>
      </c>
      <c r="E703" s="4">
        <f>U!B715</f>
        <v>7184</v>
      </c>
      <c r="F703">
        <f>'u rate'!B725</f>
        <v>4.8</v>
      </c>
      <c r="G703">
        <f t="shared" si="40"/>
        <v>0.59966592427616927</v>
      </c>
      <c r="H703">
        <f t="shared" si="43"/>
        <v>3.1504690746189588</v>
      </c>
      <c r="I703">
        <f t="shared" si="41"/>
        <v>0.19034179040424237</v>
      </c>
      <c r="J703">
        <f t="shared" si="42"/>
        <v>0.59966592427616927</v>
      </c>
    </row>
    <row r="704" spans="1:10" x14ac:dyDescent="0.25">
      <c r="A704">
        <f t="shared" si="44"/>
        <v>2006</v>
      </c>
      <c r="B704">
        <f t="shared" si="45"/>
        <v>3</v>
      </c>
      <c r="C704" s="4">
        <f>'JOLTS vacs'!B81</f>
        <v>4537</v>
      </c>
      <c r="D704">
        <f>'PNZ vacs'!B927</f>
        <v>1.5775240939971302E-2</v>
      </c>
      <c r="E704" s="4">
        <f>U!B716</f>
        <v>7072</v>
      </c>
      <c r="F704">
        <f>'u rate'!B726</f>
        <v>4.7</v>
      </c>
      <c r="G704">
        <f t="shared" si="40"/>
        <v>0.64154411764705888</v>
      </c>
      <c r="H704">
        <f t="shared" si="43"/>
        <v>3.3564342425470852</v>
      </c>
      <c r="I704">
        <f t="shared" si="41"/>
        <v>0.19113859271088016</v>
      </c>
      <c r="J704">
        <f t="shared" si="42"/>
        <v>0.64154411764705888</v>
      </c>
    </row>
    <row r="705" spans="1:10" x14ac:dyDescent="0.25">
      <c r="A705">
        <f t="shared" si="44"/>
        <v>2006</v>
      </c>
      <c r="B705">
        <f t="shared" si="45"/>
        <v>4</v>
      </c>
      <c r="C705" s="4">
        <f>'JOLTS vacs'!B82</f>
        <v>4495</v>
      </c>
      <c r="D705">
        <f>'PNZ vacs'!B928</f>
        <v>1.5648248325026901E-2</v>
      </c>
      <c r="E705" s="4">
        <f>U!B717</f>
        <v>7120</v>
      </c>
      <c r="F705">
        <f>'u rate'!B727</f>
        <v>4.7</v>
      </c>
      <c r="G705">
        <f t="shared" si="40"/>
        <v>0.6313202247191011</v>
      </c>
      <c r="H705">
        <f t="shared" si="43"/>
        <v>3.3294145372397663</v>
      </c>
      <c r="I705">
        <f t="shared" si="41"/>
        <v>0.18961899086392944</v>
      </c>
      <c r="J705">
        <f t="shared" si="42"/>
        <v>0.6313202247191011</v>
      </c>
    </row>
    <row r="706" spans="1:10" x14ac:dyDescent="0.25">
      <c r="A706">
        <f t="shared" si="44"/>
        <v>2006</v>
      </c>
      <c r="B706">
        <f t="shared" si="45"/>
        <v>5</v>
      </c>
      <c r="C706" s="4">
        <f>'JOLTS vacs'!B83</f>
        <v>4432</v>
      </c>
      <c r="D706">
        <f>'PNZ vacs'!B929</f>
        <v>1.5801332084946901E-2</v>
      </c>
      <c r="E706" s="4">
        <f>U!B718</f>
        <v>6980</v>
      </c>
      <c r="F706">
        <f>'u rate'!B728</f>
        <v>4.5999999999999996</v>
      </c>
      <c r="G706">
        <f t="shared" ref="G706:G769" si="46">C706/E706</f>
        <v>0.63495702005730659</v>
      </c>
      <c r="H706">
        <f t="shared" si="43"/>
        <v>3.4350721923797614</v>
      </c>
      <c r="I706">
        <f t="shared" ref="I706:I769" si="47">G706/H706</f>
        <v>0.18484532041739093</v>
      </c>
      <c r="J706">
        <f t="shared" ref="J706:J769" si="48">G706</f>
        <v>0.63495702005730659</v>
      </c>
    </row>
    <row r="707" spans="1:10" x14ac:dyDescent="0.25">
      <c r="A707">
        <f t="shared" si="44"/>
        <v>2006</v>
      </c>
      <c r="B707">
        <f t="shared" si="45"/>
        <v>6</v>
      </c>
      <c r="C707" s="4">
        <f>'JOLTS vacs'!B84</f>
        <v>4331</v>
      </c>
      <c r="D707">
        <f>'PNZ vacs'!B930</f>
        <v>1.5230275919379E-2</v>
      </c>
      <c r="E707" s="4">
        <f>U!B719</f>
        <v>7001</v>
      </c>
      <c r="F707">
        <f>'u rate'!B729</f>
        <v>4.5999999999999996</v>
      </c>
      <c r="G707">
        <f t="shared" si="46"/>
        <v>0.61862591058420224</v>
      </c>
      <c r="H707">
        <f t="shared" si="43"/>
        <v>3.3109295476910874</v>
      </c>
      <c r="I707">
        <f t="shared" si="47"/>
        <v>0.18684357419070052</v>
      </c>
      <c r="J707">
        <f t="shared" si="48"/>
        <v>0.61862591058420224</v>
      </c>
    </row>
    <row r="708" spans="1:10" x14ac:dyDescent="0.25">
      <c r="A708">
        <f t="shared" si="44"/>
        <v>2006</v>
      </c>
      <c r="B708">
        <f t="shared" si="45"/>
        <v>7</v>
      </c>
      <c r="C708" s="4">
        <f>'JOLTS vacs'!B85</f>
        <v>4081</v>
      </c>
      <c r="D708">
        <f>'PNZ vacs'!B931</f>
        <v>1.4324757100158099E-2</v>
      </c>
      <c r="E708" s="4">
        <f>U!B720</f>
        <v>7175</v>
      </c>
      <c r="F708">
        <f>'u rate'!B730</f>
        <v>4.7</v>
      </c>
      <c r="G708">
        <f t="shared" si="46"/>
        <v>0.568780487804878</v>
      </c>
      <c r="H708">
        <f t="shared" si="43"/>
        <v>3.0478206596081061</v>
      </c>
      <c r="I708">
        <f t="shared" si="47"/>
        <v>0.18661875199638969</v>
      </c>
      <c r="J708">
        <f t="shared" si="48"/>
        <v>0.568780487804878</v>
      </c>
    </row>
    <row r="709" spans="1:10" x14ac:dyDescent="0.25">
      <c r="A709">
        <f t="shared" si="44"/>
        <v>2006</v>
      </c>
      <c r="B709">
        <f t="shared" si="45"/>
        <v>8</v>
      </c>
      <c r="C709" s="4">
        <f>'JOLTS vacs'!B86</f>
        <v>4411</v>
      </c>
      <c r="D709">
        <f>'PNZ vacs'!B932</f>
        <v>1.5772518751959001E-2</v>
      </c>
      <c r="E709" s="4">
        <f>U!B721</f>
        <v>7091</v>
      </c>
      <c r="F709">
        <f>'u rate'!B731</f>
        <v>4.7</v>
      </c>
      <c r="G709">
        <f t="shared" si="46"/>
        <v>0.62205612748554506</v>
      </c>
      <c r="H709">
        <f t="shared" si="43"/>
        <v>3.3558550536082983</v>
      </c>
      <c r="I709">
        <f t="shared" si="47"/>
        <v>0.18536442055704846</v>
      </c>
      <c r="J709">
        <f t="shared" si="48"/>
        <v>0.62205612748554506</v>
      </c>
    </row>
    <row r="710" spans="1:10" x14ac:dyDescent="0.25">
      <c r="A710">
        <f t="shared" si="44"/>
        <v>2006</v>
      </c>
      <c r="B710">
        <f t="shared" si="45"/>
        <v>9</v>
      </c>
      <c r="C710" s="4">
        <f>'JOLTS vacs'!B87</f>
        <v>4498</v>
      </c>
      <c r="D710">
        <f>'PNZ vacs'!B933</f>
        <v>1.6006142360664E-2</v>
      </c>
      <c r="E710" s="4">
        <f>U!B722</f>
        <v>6847</v>
      </c>
      <c r="F710">
        <f>'u rate'!B732</f>
        <v>4.5</v>
      </c>
      <c r="G710">
        <f t="shared" si="46"/>
        <v>0.65693004235431574</v>
      </c>
      <c r="H710">
        <f t="shared" si="43"/>
        <v>3.5569205245919999</v>
      </c>
      <c r="I710">
        <f t="shared" si="47"/>
        <v>0.18469067211718754</v>
      </c>
      <c r="J710">
        <f t="shared" si="48"/>
        <v>0.65693004235431574</v>
      </c>
    </row>
    <row r="711" spans="1:10" x14ac:dyDescent="0.25">
      <c r="A711">
        <f t="shared" si="44"/>
        <v>2006</v>
      </c>
      <c r="B711">
        <f t="shared" si="45"/>
        <v>10</v>
      </c>
      <c r="C711" s="4">
        <f>'JOLTS vacs'!B88</f>
        <v>4454</v>
      </c>
      <c r="D711">
        <f>'PNZ vacs'!B934</f>
        <v>1.5514863417754401E-2</v>
      </c>
      <c r="E711" s="4">
        <f>U!B723</f>
        <v>6727</v>
      </c>
      <c r="F711">
        <f>'u rate'!B733</f>
        <v>4.4000000000000004</v>
      </c>
      <c r="G711">
        <f t="shared" si="46"/>
        <v>0.66210792329418755</v>
      </c>
      <c r="H711">
        <f t="shared" ref="H711:H774" si="49">1000*D711/F711</f>
        <v>3.526105322216909</v>
      </c>
      <c r="I711">
        <f t="shared" si="47"/>
        <v>0.18777315558966673</v>
      </c>
      <c r="J711">
        <f t="shared" si="48"/>
        <v>0.66210792329418755</v>
      </c>
    </row>
    <row r="712" spans="1:10" x14ac:dyDescent="0.25">
      <c r="A712">
        <f t="shared" ref="A712:A775" si="50">IF(B712=1,A711+1,A711)</f>
        <v>2006</v>
      </c>
      <c r="B712">
        <f t="shared" ref="B712:B775" si="51">IF(B711=12,1,B711+1)</f>
        <v>11</v>
      </c>
      <c r="C712" s="4">
        <f>'JOLTS vacs'!B89</f>
        <v>4622</v>
      </c>
      <c r="D712">
        <f>'PNZ vacs'!B935</f>
        <v>1.6423682781868301E-2</v>
      </c>
      <c r="E712" s="4">
        <f>U!B724</f>
        <v>6872</v>
      </c>
      <c r="F712">
        <f>'u rate'!B734</f>
        <v>4.5</v>
      </c>
      <c r="G712">
        <f t="shared" si="46"/>
        <v>0.67258440046565771</v>
      </c>
      <c r="H712">
        <f t="shared" si="49"/>
        <v>3.6497072848596224</v>
      </c>
      <c r="I712">
        <f t="shared" si="47"/>
        <v>0.1842844776225738</v>
      </c>
      <c r="J712">
        <f t="shared" si="48"/>
        <v>0.67258440046565771</v>
      </c>
    </row>
    <row r="713" spans="1:10" x14ac:dyDescent="0.25">
      <c r="A713">
        <f t="shared" si="50"/>
        <v>2006</v>
      </c>
      <c r="B713">
        <f t="shared" si="51"/>
        <v>12</v>
      </c>
      <c r="C713" s="4">
        <f>'JOLTS vacs'!B90</f>
        <v>4552</v>
      </c>
      <c r="D713">
        <f>'PNZ vacs'!B936</f>
        <v>1.5963672287739102E-2</v>
      </c>
      <c r="E713" s="4">
        <f>U!B725</f>
        <v>6762</v>
      </c>
      <c r="F713">
        <f>'u rate'!B735</f>
        <v>4.4000000000000004</v>
      </c>
      <c r="G713">
        <f t="shared" si="46"/>
        <v>0.67317361727299618</v>
      </c>
      <c r="H713">
        <f t="shared" si="49"/>
        <v>3.6281073381225228</v>
      </c>
      <c r="I713">
        <f t="shared" si="47"/>
        <v>0.18554401910869342</v>
      </c>
      <c r="J713">
        <f t="shared" si="48"/>
        <v>0.67317361727299618</v>
      </c>
    </row>
    <row r="714" spans="1:10" x14ac:dyDescent="0.25">
      <c r="A714">
        <f t="shared" si="50"/>
        <v>2007</v>
      </c>
      <c r="B714">
        <f t="shared" si="51"/>
        <v>1</v>
      </c>
      <c r="C714" s="4">
        <f>'JOLTS vacs'!B91</f>
        <v>4590</v>
      </c>
      <c r="D714">
        <f>'PNZ vacs'!B937</f>
        <v>1.5986729008916501E-2</v>
      </c>
      <c r="E714" s="4">
        <f>U!B726</f>
        <v>7116</v>
      </c>
      <c r="F714">
        <f>'u rate'!B736</f>
        <v>4.5999999999999996</v>
      </c>
      <c r="G714">
        <f t="shared" si="46"/>
        <v>0.64502529510961215</v>
      </c>
      <c r="H714">
        <f t="shared" si="49"/>
        <v>3.4753758715035876</v>
      </c>
      <c r="I714">
        <f t="shared" si="47"/>
        <v>0.1855987147745686</v>
      </c>
      <c r="J714">
        <f t="shared" si="48"/>
        <v>0.64502529510961215</v>
      </c>
    </row>
    <row r="715" spans="1:10" x14ac:dyDescent="0.25">
      <c r="A715">
        <f t="shared" si="50"/>
        <v>2007</v>
      </c>
      <c r="B715">
        <f t="shared" si="51"/>
        <v>2</v>
      </c>
      <c r="C715" s="4">
        <f>'JOLTS vacs'!B92</f>
        <v>4481</v>
      </c>
      <c r="D715">
        <f>'PNZ vacs'!B938</f>
        <v>1.5589728467288899E-2</v>
      </c>
      <c r="E715" s="4">
        <f>U!B727</f>
        <v>6927</v>
      </c>
      <c r="F715">
        <f>'u rate'!B737</f>
        <v>4.5</v>
      </c>
      <c r="G715">
        <f t="shared" si="46"/>
        <v>0.64688898513064819</v>
      </c>
      <c r="H715">
        <f t="shared" si="49"/>
        <v>3.4643841038419776</v>
      </c>
      <c r="I715">
        <f t="shared" si="47"/>
        <v>0.1867255378562824</v>
      </c>
      <c r="J715">
        <f t="shared" si="48"/>
        <v>0.64688898513064819</v>
      </c>
    </row>
    <row r="716" spans="1:10" x14ac:dyDescent="0.25">
      <c r="A716">
        <f t="shared" si="50"/>
        <v>2007</v>
      </c>
      <c r="B716">
        <f t="shared" si="51"/>
        <v>3</v>
      </c>
      <c r="C716" s="4">
        <f>'JOLTS vacs'!B93</f>
        <v>4657</v>
      </c>
      <c r="D716">
        <f>'PNZ vacs'!B939</f>
        <v>1.63614207118425E-2</v>
      </c>
      <c r="E716" s="4">
        <f>U!B728</f>
        <v>6731</v>
      </c>
      <c r="F716">
        <f>'u rate'!B738</f>
        <v>4.4000000000000004</v>
      </c>
      <c r="G716">
        <f t="shared" si="46"/>
        <v>0.69187342148269204</v>
      </c>
      <c r="H716">
        <f t="shared" si="49"/>
        <v>3.7185047072369311</v>
      </c>
      <c r="I716">
        <f t="shared" si="47"/>
        <v>0.18606226856084712</v>
      </c>
      <c r="J716">
        <f t="shared" si="48"/>
        <v>0.69187342148269204</v>
      </c>
    </row>
    <row r="717" spans="1:10" x14ac:dyDescent="0.25">
      <c r="A717">
        <f t="shared" si="50"/>
        <v>2007</v>
      </c>
      <c r="B717">
        <f t="shared" si="51"/>
        <v>4</v>
      </c>
      <c r="C717" s="4">
        <f>'JOLTS vacs'!B94</f>
        <v>4534</v>
      </c>
      <c r="D717">
        <f>'PNZ vacs'!B940</f>
        <v>1.5698123495078001E-2</v>
      </c>
      <c r="E717" s="4">
        <f>U!B729</f>
        <v>6850</v>
      </c>
      <c r="F717">
        <f>'u rate'!B739</f>
        <v>4.5</v>
      </c>
      <c r="G717">
        <f t="shared" si="46"/>
        <v>0.66189781021897809</v>
      </c>
      <c r="H717">
        <f t="shared" si="49"/>
        <v>3.4884718877951113</v>
      </c>
      <c r="I717">
        <f t="shared" si="47"/>
        <v>0.18973861091864228</v>
      </c>
      <c r="J717">
        <f t="shared" si="48"/>
        <v>0.66189781021897809</v>
      </c>
    </row>
    <row r="718" spans="1:10" x14ac:dyDescent="0.25">
      <c r="A718">
        <f t="shared" si="50"/>
        <v>2007</v>
      </c>
      <c r="B718">
        <f t="shared" si="51"/>
        <v>5</v>
      </c>
      <c r="C718" s="4">
        <f>'JOLTS vacs'!B95</f>
        <v>4531</v>
      </c>
      <c r="D718">
        <f>'PNZ vacs'!B941</f>
        <v>1.5607751512947301E-2</v>
      </c>
      <c r="E718" s="4">
        <f>U!B730</f>
        <v>6766</v>
      </c>
      <c r="F718">
        <f>'u rate'!B740</f>
        <v>4.4000000000000004</v>
      </c>
      <c r="G718">
        <f t="shared" si="46"/>
        <v>0.66967188885604489</v>
      </c>
      <c r="H718">
        <f t="shared" si="49"/>
        <v>3.5472162529425679</v>
      </c>
      <c r="I718">
        <f t="shared" si="47"/>
        <v>0.18878800758214934</v>
      </c>
      <c r="J718">
        <f t="shared" si="48"/>
        <v>0.66967188885604489</v>
      </c>
    </row>
    <row r="719" spans="1:10" x14ac:dyDescent="0.25">
      <c r="A719">
        <f t="shared" si="50"/>
        <v>2007</v>
      </c>
      <c r="B719">
        <f t="shared" si="51"/>
        <v>6</v>
      </c>
      <c r="C719" s="4">
        <f>'JOLTS vacs'!B96</f>
        <v>4639</v>
      </c>
      <c r="D719">
        <f>'PNZ vacs'!B942</f>
        <v>1.63033943400295E-2</v>
      </c>
      <c r="E719" s="4">
        <f>U!B731</f>
        <v>6979</v>
      </c>
      <c r="F719">
        <f>'u rate'!B741</f>
        <v>4.5999999999999996</v>
      </c>
      <c r="G719">
        <f t="shared" si="46"/>
        <v>0.66470841094712707</v>
      </c>
      <c r="H719">
        <f t="shared" si="49"/>
        <v>3.5442161608759783</v>
      </c>
      <c r="I719">
        <f t="shared" si="47"/>
        <v>0.18754736753495296</v>
      </c>
      <c r="J719">
        <f t="shared" si="48"/>
        <v>0.66470841094712707</v>
      </c>
    </row>
    <row r="720" spans="1:10" x14ac:dyDescent="0.25">
      <c r="A720">
        <f t="shared" si="50"/>
        <v>2007</v>
      </c>
      <c r="B720">
        <f t="shared" si="51"/>
        <v>7</v>
      </c>
      <c r="C720" s="4">
        <f>'JOLTS vacs'!B97</f>
        <v>4430</v>
      </c>
      <c r="D720">
        <f>'PNZ vacs'!B943</f>
        <v>1.5307899820827199E-2</v>
      </c>
      <c r="E720" s="4">
        <f>U!B732</f>
        <v>7149</v>
      </c>
      <c r="F720">
        <f>'u rate'!B742</f>
        <v>4.7</v>
      </c>
      <c r="G720">
        <f t="shared" si="46"/>
        <v>0.61966708630577705</v>
      </c>
      <c r="H720">
        <f t="shared" si="49"/>
        <v>3.2569999618781273</v>
      </c>
      <c r="I720">
        <f t="shared" si="47"/>
        <v>0.19025701368091211</v>
      </c>
      <c r="J720">
        <f t="shared" si="48"/>
        <v>0.61966708630577705</v>
      </c>
    </row>
    <row r="721" spans="1:10" x14ac:dyDescent="0.25">
      <c r="A721">
        <f t="shared" si="50"/>
        <v>2007</v>
      </c>
      <c r="B721">
        <f t="shared" si="51"/>
        <v>8</v>
      </c>
      <c r="C721" s="4">
        <f>'JOLTS vacs'!B98</f>
        <v>4508</v>
      </c>
      <c r="D721">
        <f>'PNZ vacs'!B944</f>
        <v>1.56414735505334E-2</v>
      </c>
      <c r="E721" s="4">
        <f>U!B733</f>
        <v>7067</v>
      </c>
      <c r="F721">
        <f>'u rate'!B743</f>
        <v>4.5999999999999996</v>
      </c>
      <c r="G721">
        <f t="shared" si="46"/>
        <v>0.63789443894155939</v>
      </c>
      <c r="H721">
        <f t="shared" si="49"/>
        <v>3.4003203370724786</v>
      </c>
      <c r="I721">
        <f t="shared" si="47"/>
        <v>0.18759833654106764</v>
      </c>
      <c r="J721">
        <f t="shared" si="48"/>
        <v>0.63789443894155939</v>
      </c>
    </row>
    <row r="722" spans="1:10" x14ac:dyDescent="0.25">
      <c r="A722">
        <f t="shared" si="50"/>
        <v>2007</v>
      </c>
      <c r="B722">
        <f t="shared" si="51"/>
        <v>9</v>
      </c>
      <c r="C722" s="4">
        <f>'JOLTS vacs'!B99</f>
        <v>4481</v>
      </c>
      <c r="D722">
        <f>'PNZ vacs'!B945</f>
        <v>1.5729721654824901E-2</v>
      </c>
      <c r="E722" s="4">
        <f>U!B734</f>
        <v>7170</v>
      </c>
      <c r="F722">
        <f>'u rate'!B744</f>
        <v>4.7</v>
      </c>
      <c r="G722">
        <f t="shared" si="46"/>
        <v>0.6249651324965132</v>
      </c>
      <c r="H722">
        <f t="shared" si="49"/>
        <v>3.3467492882606171</v>
      </c>
      <c r="I722">
        <f t="shared" si="47"/>
        <v>0.18673795933525753</v>
      </c>
      <c r="J722">
        <f t="shared" si="48"/>
        <v>0.6249651324965132</v>
      </c>
    </row>
    <row r="723" spans="1:10" x14ac:dyDescent="0.25">
      <c r="A723">
        <f t="shared" si="50"/>
        <v>2007</v>
      </c>
      <c r="B723">
        <f t="shared" si="51"/>
        <v>10</v>
      </c>
      <c r="C723" s="4">
        <f>'JOLTS vacs'!B100</f>
        <v>4278</v>
      </c>
      <c r="D723">
        <f>'PNZ vacs'!B946</f>
        <v>1.4846994022656899E-2</v>
      </c>
      <c r="E723" s="4">
        <f>U!B735</f>
        <v>7237</v>
      </c>
      <c r="F723">
        <f>'u rate'!B745</f>
        <v>4.7</v>
      </c>
      <c r="G723">
        <f t="shared" si="46"/>
        <v>0.59112892082354562</v>
      </c>
      <c r="H723">
        <f t="shared" si="49"/>
        <v>3.158934898437638</v>
      </c>
      <c r="I723">
        <f t="shared" si="47"/>
        <v>0.18712918747262222</v>
      </c>
      <c r="J723">
        <f t="shared" si="48"/>
        <v>0.59112892082354562</v>
      </c>
    </row>
    <row r="724" spans="1:10" x14ac:dyDescent="0.25">
      <c r="A724">
        <f t="shared" si="50"/>
        <v>2007</v>
      </c>
      <c r="B724">
        <f t="shared" si="51"/>
        <v>11</v>
      </c>
      <c r="C724" s="4">
        <f>'JOLTS vacs'!B101</f>
        <v>4278</v>
      </c>
      <c r="D724">
        <f>'PNZ vacs'!B947</f>
        <v>1.5202517540986799E-2</v>
      </c>
      <c r="E724" s="4">
        <f>U!B736</f>
        <v>7240</v>
      </c>
      <c r="F724">
        <f>'u rate'!B746</f>
        <v>4.7</v>
      </c>
      <c r="G724">
        <f t="shared" si="46"/>
        <v>0.59088397790055247</v>
      </c>
      <c r="H724">
        <f t="shared" si="49"/>
        <v>3.234578200209957</v>
      </c>
      <c r="I724">
        <f t="shared" si="47"/>
        <v>0.18267728937955438</v>
      </c>
      <c r="J724">
        <f t="shared" si="48"/>
        <v>0.59088397790055247</v>
      </c>
    </row>
    <row r="725" spans="1:10" x14ac:dyDescent="0.25">
      <c r="A725">
        <f t="shared" si="50"/>
        <v>2007</v>
      </c>
      <c r="B725">
        <f t="shared" si="51"/>
        <v>12</v>
      </c>
      <c r="C725" s="4">
        <f>'JOLTS vacs'!B102</f>
        <v>4323</v>
      </c>
      <c r="D725">
        <f>'PNZ vacs'!B948</f>
        <v>1.47104240821873E-2</v>
      </c>
      <c r="E725" s="4">
        <f>U!B737</f>
        <v>7645</v>
      </c>
      <c r="F725">
        <f>'u rate'!B747</f>
        <v>5</v>
      </c>
      <c r="G725">
        <f t="shared" si="46"/>
        <v>0.56546762589928057</v>
      </c>
      <c r="H725">
        <f t="shared" si="49"/>
        <v>2.9420848164374602</v>
      </c>
      <c r="I725">
        <f t="shared" si="47"/>
        <v>0.19219963433413162</v>
      </c>
      <c r="J725">
        <f t="shared" si="48"/>
        <v>0.56546762589928057</v>
      </c>
    </row>
    <row r="726" spans="1:10" x14ac:dyDescent="0.25">
      <c r="A726">
        <f t="shared" si="50"/>
        <v>2008</v>
      </c>
      <c r="B726">
        <f t="shared" si="51"/>
        <v>1</v>
      </c>
      <c r="C726" s="4">
        <f>'JOLTS vacs'!B103</f>
        <v>4223</v>
      </c>
      <c r="D726">
        <f>'PNZ vacs'!B949</f>
        <v>1.4586078427950899E-2</v>
      </c>
      <c r="E726" s="4">
        <f>U!B738</f>
        <v>7685</v>
      </c>
      <c r="F726">
        <f>'u rate'!B748</f>
        <v>5</v>
      </c>
      <c r="G726">
        <f t="shared" si="46"/>
        <v>0.54951203643461288</v>
      </c>
      <c r="H726">
        <f t="shared" si="49"/>
        <v>2.9172156855901799</v>
      </c>
      <c r="I726">
        <f t="shared" si="47"/>
        <v>0.1883686691899305</v>
      </c>
      <c r="J726">
        <f t="shared" si="48"/>
        <v>0.54951203643461288</v>
      </c>
    </row>
    <row r="727" spans="1:10" x14ac:dyDescent="0.25">
      <c r="A727">
        <f t="shared" si="50"/>
        <v>2008</v>
      </c>
      <c r="B727">
        <f t="shared" si="51"/>
        <v>2</v>
      </c>
      <c r="C727" s="4">
        <f>'JOLTS vacs'!B104</f>
        <v>4039</v>
      </c>
      <c r="D727">
        <f>'PNZ vacs'!B950</f>
        <v>1.39394523548566E-2</v>
      </c>
      <c r="E727" s="4">
        <f>U!B739</f>
        <v>7497</v>
      </c>
      <c r="F727">
        <f>'u rate'!B749</f>
        <v>4.9000000000000004</v>
      </c>
      <c r="G727">
        <f t="shared" si="46"/>
        <v>0.5387488328664799</v>
      </c>
      <c r="H727">
        <f t="shared" si="49"/>
        <v>2.8447861948686937</v>
      </c>
      <c r="I727">
        <f t="shared" si="47"/>
        <v>0.18938113304903281</v>
      </c>
      <c r="J727">
        <f t="shared" si="48"/>
        <v>0.5387488328664799</v>
      </c>
    </row>
    <row r="728" spans="1:10" x14ac:dyDescent="0.25">
      <c r="A728">
        <f t="shared" si="50"/>
        <v>2008</v>
      </c>
      <c r="B728">
        <f t="shared" si="51"/>
        <v>3</v>
      </c>
      <c r="C728" s="4">
        <f>'JOLTS vacs'!B105</f>
        <v>4012</v>
      </c>
      <c r="D728">
        <f>'PNZ vacs'!B951</f>
        <v>1.38368547090511E-2</v>
      </c>
      <c r="E728" s="4">
        <f>U!B740</f>
        <v>7822</v>
      </c>
      <c r="F728">
        <f>'u rate'!B750</f>
        <v>5.0999999999999996</v>
      </c>
      <c r="G728">
        <f t="shared" si="46"/>
        <v>0.51291229864484789</v>
      </c>
      <c r="H728">
        <f t="shared" si="49"/>
        <v>2.7131087664806079</v>
      </c>
      <c r="I728">
        <f t="shared" si="47"/>
        <v>0.1890496632430213</v>
      </c>
      <c r="J728">
        <f t="shared" si="48"/>
        <v>0.51291229864484789</v>
      </c>
    </row>
    <row r="729" spans="1:10" x14ac:dyDescent="0.25">
      <c r="A729">
        <f t="shared" si="50"/>
        <v>2008</v>
      </c>
      <c r="B729">
        <f t="shared" si="51"/>
        <v>4</v>
      </c>
      <c r="C729" s="4">
        <f>'JOLTS vacs'!B106</f>
        <v>3850</v>
      </c>
      <c r="D729">
        <f>'PNZ vacs'!B952</f>
        <v>1.3513767233923101E-2</v>
      </c>
      <c r="E729" s="4">
        <f>U!B741</f>
        <v>7637</v>
      </c>
      <c r="F729">
        <f>'u rate'!B751</f>
        <v>5</v>
      </c>
      <c r="G729">
        <f t="shared" si="46"/>
        <v>0.50412465627864345</v>
      </c>
      <c r="H729">
        <f t="shared" si="49"/>
        <v>2.7027534467846204</v>
      </c>
      <c r="I729">
        <f t="shared" si="47"/>
        <v>0.18652262080301274</v>
      </c>
      <c r="J729">
        <f t="shared" si="48"/>
        <v>0.50412465627864345</v>
      </c>
    </row>
    <row r="730" spans="1:10" x14ac:dyDescent="0.25">
      <c r="A730">
        <f t="shared" si="50"/>
        <v>2008</v>
      </c>
      <c r="B730">
        <f t="shared" si="51"/>
        <v>5</v>
      </c>
      <c r="C730" s="4">
        <f>'JOLTS vacs'!B107</f>
        <v>4000</v>
      </c>
      <c r="D730">
        <f>'PNZ vacs'!B953</f>
        <v>1.36083585007836E-2</v>
      </c>
      <c r="E730" s="4">
        <f>U!B742</f>
        <v>8395</v>
      </c>
      <c r="F730">
        <f>'u rate'!B752</f>
        <v>5.4</v>
      </c>
      <c r="G730">
        <f t="shared" si="46"/>
        <v>0.47647409172126265</v>
      </c>
      <c r="H730">
        <f t="shared" si="49"/>
        <v>2.520066389034</v>
      </c>
      <c r="I730">
        <f t="shared" si="47"/>
        <v>0.18907203944889175</v>
      </c>
      <c r="J730">
        <f t="shared" si="48"/>
        <v>0.47647409172126265</v>
      </c>
    </row>
    <row r="731" spans="1:10" x14ac:dyDescent="0.25">
      <c r="A731">
        <f t="shared" si="50"/>
        <v>2008</v>
      </c>
      <c r="B731">
        <f t="shared" si="51"/>
        <v>6</v>
      </c>
      <c r="C731" s="4">
        <f>'JOLTS vacs'!B108</f>
        <v>3670</v>
      </c>
      <c r="D731">
        <f>'PNZ vacs'!B954</f>
        <v>1.30213932720438E-2</v>
      </c>
      <c r="E731" s="4">
        <f>U!B743</f>
        <v>8575</v>
      </c>
      <c r="F731">
        <f>'u rate'!B753</f>
        <v>5.6</v>
      </c>
      <c r="G731">
        <f t="shared" si="46"/>
        <v>0.42798833819241983</v>
      </c>
      <c r="H731">
        <f t="shared" si="49"/>
        <v>2.32524879857925</v>
      </c>
      <c r="I731">
        <f t="shared" si="47"/>
        <v>0.18406130924739103</v>
      </c>
      <c r="J731">
        <f t="shared" si="48"/>
        <v>0.42798833819241983</v>
      </c>
    </row>
    <row r="732" spans="1:10" x14ac:dyDescent="0.25">
      <c r="A732">
        <f t="shared" si="50"/>
        <v>2008</v>
      </c>
      <c r="B732">
        <f t="shared" si="51"/>
        <v>7</v>
      </c>
      <c r="C732" s="4">
        <f>'JOLTS vacs'!B109</f>
        <v>3762</v>
      </c>
      <c r="D732">
        <f>'PNZ vacs'!B955</f>
        <v>1.30323512911372E-2</v>
      </c>
      <c r="E732" s="4">
        <f>U!B744</f>
        <v>8937</v>
      </c>
      <c r="F732">
        <f>'u rate'!B754</f>
        <v>5.8</v>
      </c>
      <c r="G732">
        <f t="shared" si="46"/>
        <v>0.42094662638469282</v>
      </c>
      <c r="H732">
        <f t="shared" si="49"/>
        <v>2.2469571191615865</v>
      </c>
      <c r="I732">
        <f t="shared" si="47"/>
        <v>0.18734074753583274</v>
      </c>
      <c r="J732">
        <f t="shared" si="48"/>
        <v>0.42094662638469282</v>
      </c>
    </row>
    <row r="733" spans="1:10" x14ac:dyDescent="0.25">
      <c r="A733">
        <f t="shared" si="50"/>
        <v>2008</v>
      </c>
      <c r="B733">
        <f t="shared" si="51"/>
        <v>8</v>
      </c>
      <c r="C733" s="4">
        <f>'JOLTS vacs'!B110</f>
        <v>3584</v>
      </c>
      <c r="D733">
        <f>'PNZ vacs'!B956</f>
        <v>1.2532782624903401E-2</v>
      </c>
      <c r="E733" s="4">
        <f>U!B745</f>
        <v>9438</v>
      </c>
      <c r="F733">
        <f>'u rate'!B755</f>
        <v>6.1</v>
      </c>
      <c r="G733">
        <f t="shared" si="46"/>
        <v>0.37974147065056157</v>
      </c>
      <c r="H733">
        <f t="shared" si="49"/>
        <v>2.0545545286726887</v>
      </c>
      <c r="I733">
        <f t="shared" si="47"/>
        <v>0.18482910302501795</v>
      </c>
      <c r="J733">
        <f t="shared" si="48"/>
        <v>0.37974147065056157</v>
      </c>
    </row>
    <row r="734" spans="1:10" x14ac:dyDescent="0.25">
      <c r="A734">
        <f t="shared" si="50"/>
        <v>2008</v>
      </c>
      <c r="B734">
        <f t="shared" si="51"/>
        <v>9</v>
      </c>
      <c r="C734" s="4">
        <f>'JOLTS vacs'!B111</f>
        <v>3210</v>
      </c>
      <c r="D734">
        <f>'PNZ vacs'!B957</f>
        <v>1.11273944385383E-2</v>
      </c>
      <c r="E734" s="4">
        <f>U!B746</f>
        <v>9494</v>
      </c>
      <c r="F734">
        <f>'u rate'!B756</f>
        <v>6.1</v>
      </c>
      <c r="G734">
        <f t="shared" si="46"/>
        <v>0.33810827891299766</v>
      </c>
      <c r="H734">
        <f t="shared" si="49"/>
        <v>1.8241630227111967</v>
      </c>
      <c r="I734">
        <f t="shared" si="47"/>
        <v>0.18534981506777715</v>
      </c>
      <c r="J734">
        <f t="shared" si="48"/>
        <v>0.33810827891299766</v>
      </c>
    </row>
    <row r="735" spans="1:10" x14ac:dyDescent="0.25">
      <c r="A735">
        <f t="shared" si="50"/>
        <v>2008</v>
      </c>
      <c r="B735">
        <f t="shared" si="51"/>
        <v>10</v>
      </c>
      <c r="C735" s="4">
        <f>'JOLTS vacs'!B112</f>
        <v>3273</v>
      </c>
      <c r="D735">
        <f>'PNZ vacs'!B958</f>
        <v>1.1624096752446E-2</v>
      </c>
      <c r="E735" s="4">
        <f>U!B747</f>
        <v>10074</v>
      </c>
      <c r="F735">
        <f>'u rate'!B757</f>
        <v>6.5</v>
      </c>
      <c r="G735">
        <f t="shared" si="46"/>
        <v>0.32489577129243596</v>
      </c>
      <c r="H735">
        <f t="shared" si="49"/>
        <v>1.7883225772993847</v>
      </c>
      <c r="I735">
        <f t="shared" si="47"/>
        <v>0.18167626770281772</v>
      </c>
      <c r="J735">
        <f t="shared" si="48"/>
        <v>0.32489577129243596</v>
      </c>
    </row>
    <row r="736" spans="1:10" x14ac:dyDescent="0.25">
      <c r="A736">
        <f t="shared" si="50"/>
        <v>2008</v>
      </c>
      <c r="B736">
        <f t="shared" si="51"/>
        <v>11</v>
      </c>
      <c r="C736" s="4">
        <f>'JOLTS vacs'!B113</f>
        <v>3059</v>
      </c>
      <c r="D736">
        <f>'PNZ vacs'!B959</f>
        <v>1.08540874494008E-2</v>
      </c>
      <c r="E736" s="4">
        <f>U!B748</f>
        <v>10538</v>
      </c>
      <c r="F736">
        <f>'u rate'!B758</f>
        <v>6.8</v>
      </c>
      <c r="G736">
        <f t="shared" si="46"/>
        <v>0.29028278610742075</v>
      </c>
      <c r="H736">
        <f t="shared" si="49"/>
        <v>1.5961893307942352</v>
      </c>
      <c r="I736">
        <f t="shared" si="47"/>
        <v>0.1818598711989769</v>
      </c>
      <c r="J736">
        <f t="shared" si="48"/>
        <v>0.29028278610742075</v>
      </c>
    </row>
    <row r="737" spans="1:10" x14ac:dyDescent="0.25">
      <c r="A737">
        <f t="shared" si="50"/>
        <v>2008</v>
      </c>
      <c r="B737">
        <f t="shared" si="51"/>
        <v>12</v>
      </c>
      <c r="C737" s="4">
        <f>'JOLTS vacs'!B114</f>
        <v>3049</v>
      </c>
      <c r="D737">
        <f>'PNZ vacs'!B960</f>
        <v>1.0357615275437E-2</v>
      </c>
      <c r="E737" s="4">
        <f>U!B749</f>
        <v>11286</v>
      </c>
      <c r="F737">
        <f>'u rate'!B759</f>
        <v>7.3</v>
      </c>
      <c r="G737">
        <f t="shared" si="46"/>
        <v>0.2701577175261386</v>
      </c>
      <c r="H737">
        <f t="shared" si="49"/>
        <v>1.4188514075941097</v>
      </c>
      <c r="I737">
        <f t="shared" si="47"/>
        <v>0.19040592699149123</v>
      </c>
      <c r="J737">
        <f t="shared" si="48"/>
        <v>0.2701577175261386</v>
      </c>
    </row>
    <row r="738" spans="1:10" x14ac:dyDescent="0.25">
      <c r="A738">
        <f t="shared" si="50"/>
        <v>2009</v>
      </c>
      <c r="B738">
        <f t="shared" si="51"/>
        <v>1</v>
      </c>
      <c r="C738" s="4">
        <f>'JOLTS vacs'!B115</f>
        <v>2763</v>
      </c>
      <c r="D738">
        <f>'PNZ vacs'!B961</f>
        <v>9.8410234487911908E-3</v>
      </c>
      <c r="E738" s="4">
        <f>U!B750</f>
        <v>12058</v>
      </c>
      <c r="F738">
        <f>'u rate'!B760</f>
        <v>7.8</v>
      </c>
      <c r="G738">
        <f t="shared" si="46"/>
        <v>0.22914247802288937</v>
      </c>
      <c r="H738">
        <f t="shared" si="49"/>
        <v>1.2616696729219476</v>
      </c>
      <c r="I738">
        <f t="shared" si="47"/>
        <v>0.18161844018348305</v>
      </c>
      <c r="J738">
        <f t="shared" si="48"/>
        <v>0.22914247802288937</v>
      </c>
    </row>
    <row r="739" spans="1:10" x14ac:dyDescent="0.25">
      <c r="A739">
        <f t="shared" si="50"/>
        <v>2009</v>
      </c>
      <c r="B739">
        <f t="shared" si="51"/>
        <v>2</v>
      </c>
      <c r="C739" s="4">
        <f>'JOLTS vacs'!B116</f>
        <v>2794</v>
      </c>
      <c r="D739">
        <f>'PNZ vacs'!B962</f>
        <v>9.6639313275027894E-3</v>
      </c>
      <c r="E739" s="4">
        <f>U!B751</f>
        <v>12898</v>
      </c>
      <c r="F739">
        <f>'u rate'!B761</f>
        <v>8.3000000000000007</v>
      </c>
      <c r="G739">
        <f t="shared" si="46"/>
        <v>0.21662273220654366</v>
      </c>
      <c r="H739">
        <f t="shared" si="49"/>
        <v>1.1643290756027456</v>
      </c>
      <c r="I739">
        <f t="shared" si="47"/>
        <v>0.1860494054006194</v>
      </c>
      <c r="J739">
        <f t="shared" si="48"/>
        <v>0.21662273220654366</v>
      </c>
    </row>
    <row r="740" spans="1:10" x14ac:dyDescent="0.25">
      <c r="A740">
        <f t="shared" si="50"/>
        <v>2009</v>
      </c>
      <c r="B740">
        <f t="shared" si="51"/>
        <v>3</v>
      </c>
      <c r="C740" s="4">
        <f>'JOLTS vacs'!B117</f>
        <v>2493</v>
      </c>
      <c r="D740">
        <f>'PNZ vacs'!B963</f>
        <v>8.8010031423144692E-3</v>
      </c>
      <c r="E740" s="4">
        <f>U!B752</f>
        <v>13426</v>
      </c>
      <c r="F740">
        <f>'u rate'!B762</f>
        <v>8.6999999999999993</v>
      </c>
      <c r="G740">
        <f t="shared" si="46"/>
        <v>0.18568449277521226</v>
      </c>
      <c r="H740">
        <f t="shared" si="49"/>
        <v>1.0116095565878702</v>
      </c>
      <c r="I740">
        <f t="shared" si="47"/>
        <v>0.18355351782314186</v>
      </c>
      <c r="J740">
        <f t="shared" si="48"/>
        <v>0.18568449277521226</v>
      </c>
    </row>
    <row r="741" spans="1:10" x14ac:dyDescent="0.25">
      <c r="A741">
        <f t="shared" si="50"/>
        <v>2009</v>
      </c>
      <c r="B741">
        <f t="shared" si="51"/>
        <v>4</v>
      </c>
      <c r="C741" s="4">
        <f>'JOLTS vacs'!B118</f>
        <v>2271</v>
      </c>
      <c r="D741">
        <f>'PNZ vacs'!B964</f>
        <v>7.8932916367543994E-3</v>
      </c>
      <c r="E741" s="4">
        <f>U!B753</f>
        <v>13853</v>
      </c>
      <c r="F741">
        <f>'u rate'!B763</f>
        <v>9</v>
      </c>
      <c r="G741">
        <f t="shared" si="46"/>
        <v>0.16393560961524581</v>
      </c>
      <c r="H741">
        <f t="shared" si="49"/>
        <v>0.8770324040838221</v>
      </c>
      <c r="I741">
        <f t="shared" si="47"/>
        <v>0.18692081256279069</v>
      </c>
      <c r="J741">
        <f t="shared" si="48"/>
        <v>0.16393560961524581</v>
      </c>
    </row>
    <row r="742" spans="1:10" x14ac:dyDescent="0.25">
      <c r="A742">
        <f t="shared" si="50"/>
        <v>2009</v>
      </c>
      <c r="B742">
        <f t="shared" si="51"/>
        <v>5</v>
      </c>
      <c r="C742" s="4">
        <f>'JOLTS vacs'!B119</f>
        <v>2413</v>
      </c>
      <c r="D742">
        <f>'PNZ vacs'!B965</f>
        <v>8.3027491089298806E-3</v>
      </c>
      <c r="E742" s="4">
        <f>U!B754</f>
        <v>14499</v>
      </c>
      <c r="F742">
        <f>'u rate'!B764</f>
        <v>9.4</v>
      </c>
      <c r="G742">
        <f t="shared" si="46"/>
        <v>0.16642527070832472</v>
      </c>
      <c r="H742">
        <f t="shared" si="49"/>
        <v>0.88327118180105113</v>
      </c>
      <c r="I742">
        <f t="shared" si="47"/>
        <v>0.18841922405865441</v>
      </c>
      <c r="J742">
        <f t="shared" si="48"/>
        <v>0.16642527070832472</v>
      </c>
    </row>
    <row r="743" spans="1:10" x14ac:dyDescent="0.25">
      <c r="A743">
        <f t="shared" si="50"/>
        <v>2009</v>
      </c>
      <c r="B743">
        <f t="shared" si="51"/>
        <v>6</v>
      </c>
      <c r="C743" s="4">
        <f>'JOLTS vacs'!B120</f>
        <v>2388</v>
      </c>
      <c r="D743">
        <f>'PNZ vacs'!B966</f>
        <v>8.1737957445086797E-3</v>
      </c>
      <c r="E743" s="4">
        <f>U!B755</f>
        <v>14707</v>
      </c>
      <c r="F743">
        <f>'u rate'!B765</f>
        <v>9.5</v>
      </c>
      <c r="G743">
        <f t="shared" si="46"/>
        <v>0.1623716597538587</v>
      </c>
      <c r="H743">
        <f t="shared" si="49"/>
        <v>0.86039955205354512</v>
      </c>
      <c r="I743">
        <f t="shared" si="47"/>
        <v>0.18871657867129368</v>
      </c>
      <c r="J743">
        <f t="shared" si="48"/>
        <v>0.1623716597538587</v>
      </c>
    </row>
    <row r="744" spans="1:10" x14ac:dyDescent="0.25">
      <c r="A744">
        <f t="shared" si="50"/>
        <v>2009</v>
      </c>
      <c r="B744">
        <f t="shared" si="51"/>
        <v>7</v>
      </c>
      <c r="C744" s="4">
        <f>'JOLTS vacs'!B121</f>
        <v>2146</v>
      </c>
      <c r="D744">
        <f>'PNZ vacs'!B967</f>
        <v>7.5028744148623603E-3</v>
      </c>
      <c r="E744" s="4">
        <f>U!B756</f>
        <v>14601</v>
      </c>
      <c r="F744">
        <f>'u rate'!B766</f>
        <v>9.5</v>
      </c>
      <c r="G744">
        <f t="shared" si="46"/>
        <v>0.14697623450448599</v>
      </c>
      <c r="H744">
        <f t="shared" si="49"/>
        <v>0.78977625419603792</v>
      </c>
      <c r="I744">
        <f t="shared" si="47"/>
        <v>0.18609857377150721</v>
      </c>
      <c r="J744">
        <f t="shared" si="48"/>
        <v>0.14697623450448599</v>
      </c>
    </row>
    <row r="745" spans="1:10" x14ac:dyDescent="0.25">
      <c r="A745">
        <f t="shared" si="50"/>
        <v>2009</v>
      </c>
      <c r="B745">
        <f t="shared" si="51"/>
        <v>8</v>
      </c>
      <c r="C745" s="4">
        <f>'JOLTS vacs'!B122</f>
        <v>2294</v>
      </c>
      <c r="D745">
        <f>'PNZ vacs'!B968</f>
        <v>7.8679700724576199E-3</v>
      </c>
      <c r="E745" s="4">
        <f>U!B757</f>
        <v>14814</v>
      </c>
      <c r="F745">
        <f>'u rate'!B767</f>
        <v>9.6</v>
      </c>
      <c r="G745">
        <f t="shared" si="46"/>
        <v>0.15485351694343188</v>
      </c>
      <c r="H745">
        <f t="shared" si="49"/>
        <v>0.81958021588100216</v>
      </c>
      <c r="I745">
        <f t="shared" si="47"/>
        <v>0.18894247804282727</v>
      </c>
      <c r="J745">
        <f t="shared" si="48"/>
        <v>0.15485351694343188</v>
      </c>
    </row>
    <row r="746" spans="1:10" x14ac:dyDescent="0.25">
      <c r="A746">
        <f t="shared" si="50"/>
        <v>2009</v>
      </c>
      <c r="B746">
        <f t="shared" si="51"/>
        <v>9</v>
      </c>
      <c r="C746" s="4">
        <f>'JOLTS vacs'!B123</f>
        <v>2434</v>
      </c>
      <c r="D746">
        <f>'PNZ vacs'!B969</f>
        <v>8.5672275485007901E-3</v>
      </c>
      <c r="E746" s="4">
        <f>U!B758</f>
        <v>15009</v>
      </c>
      <c r="F746">
        <f>'u rate'!B768</f>
        <v>9.8000000000000007</v>
      </c>
      <c r="G746">
        <f t="shared" si="46"/>
        <v>0.1621693650476381</v>
      </c>
      <c r="H746">
        <f t="shared" si="49"/>
        <v>0.87420689270416219</v>
      </c>
      <c r="I746">
        <f t="shared" si="47"/>
        <v>0.18550456007731039</v>
      </c>
      <c r="J746">
        <f t="shared" si="48"/>
        <v>0.1621693650476381</v>
      </c>
    </row>
    <row r="747" spans="1:10" x14ac:dyDescent="0.25">
      <c r="A747">
        <f t="shared" si="50"/>
        <v>2009</v>
      </c>
      <c r="B747">
        <f t="shared" si="51"/>
        <v>10</v>
      </c>
      <c r="C747" s="4">
        <f>'JOLTS vacs'!B124</f>
        <v>2376</v>
      </c>
      <c r="D747">
        <f>'PNZ vacs'!B970</f>
        <v>8.3326310932722494E-3</v>
      </c>
      <c r="E747" s="4">
        <f>U!B759</f>
        <v>15352</v>
      </c>
      <c r="F747">
        <f>'u rate'!B769</f>
        <v>10</v>
      </c>
      <c r="G747">
        <f t="shared" si="46"/>
        <v>0.15476810838978636</v>
      </c>
      <c r="H747">
        <f t="shared" si="49"/>
        <v>0.83326310932722492</v>
      </c>
      <c r="I747">
        <f t="shared" si="47"/>
        <v>0.18573738193539593</v>
      </c>
      <c r="J747">
        <f t="shared" si="48"/>
        <v>0.15476810838978636</v>
      </c>
    </row>
    <row r="748" spans="1:10" x14ac:dyDescent="0.25">
      <c r="A748">
        <f t="shared" si="50"/>
        <v>2009</v>
      </c>
      <c r="B748">
        <f t="shared" si="51"/>
        <v>11</v>
      </c>
      <c r="C748" s="4">
        <f>'JOLTS vacs'!B125</f>
        <v>2419</v>
      </c>
      <c r="D748">
        <f>'PNZ vacs'!B971</f>
        <v>8.2624520666404605E-3</v>
      </c>
      <c r="E748" s="4">
        <f>U!B760</f>
        <v>15219</v>
      </c>
      <c r="F748">
        <f>'u rate'!B770</f>
        <v>9.9</v>
      </c>
      <c r="G748">
        <f t="shared" si="46"/>
        <v>0.15894605427426242</v>
      </c>
      <c r="H748">
        <f t="shared" si="49"/>
        <v>0.83459111784247064</v>
      </c>
      <c r="I748">
        <f t="shared" si="47"/>
        <v>0.19044781435627925</v>
      </c>
      <c r="J748">
        <f t="shared" si="48"/>
        <v>0.15894605427426242</v>
      </c>
    </row>
    <row r="749" spans="1:10" x14ac:dyDescent="0.25">
      <c r="A749">
        <f t="shared" si="50"/>
        <v>2009</v>
      </c>
      <c r="B749">
        <f t="shared" si="51"/>
        <v>12</v>
      </c>
      <c r="C749" s="4">
        <f>'JOLTS vacs'!B126</f>
        <v>2490</v>
      </c>
      <c r="D749">
        <f>'PNZ vacs'!B972</f>
        <v>8.5157788811410905E-3</v>
      </c>
      <c r="E749" s="4">
        <f>U!B761</f>
        <v>15098</v>
      </c>
      <c r="F749">
        <f>'u rate'!B771</f>
        <v>9.9</v>
      </c>
      <c r="G749">
        <f t="shared" si="46"/>
        <v>0.16492250629222413</v>
      </c>
      <c r="H749">
        <f t="shared" si="49"/>
        <v>0.86017968496374642</v>
      </c>
      <c r="I749">
        <f t="shared" si="47"/>
        <v>0.19173029679162329</v>
      </c>
      <c r="J749">
        <f t="shared" si="48"/>
        <v>0.16492250629222413</v>
      </c>
    </row>
    <row r="750" spans="1:10" x14ac:dyDescent="0.25">
      <c r="A750">
        <f t="shared" si="50"/>
        <v>2010</v>
      </c>
      <c r="B750">
        <f t="shared" si="51"/>
        <v>1</v>
      </c>
      <c r="C750" s="4">
        <f>'JOLTS vacs'!B127</f>
        <v>2706</v>
      </c>
      <c r="D750">
        <f>'PNZ vacs'!B973</f>
        <v>9.5372360594275698E-3</v>
      </c>
      <c r="E750" s="4">
        <f>U!B762</f>
        <v>15046</v>
      </c>
      <c r="F750">
        <f>'u rate'!B772</f>
        <v>9.8000000000000007</v>
      </c>
      <c r="G750">
        <f t="shared" si="46"/>
        <v>0.1798484647082281</v>
      </c>
      <c r="H750">
        <f t="shared" si="49"/>
        <v>0.97318735300281323</v>
      </c>
      <c r="I750">
        <f t="shared" si="47"/>
        <v>0.18480353670164085</v>
      </c>
      <c r="J750">
        <f t="shared" si="48"/>
        <v>0.1798484647082281</v>
      </c>
    </row>
    <row r="751" spans="1:10" x14ac:dyDescent="0.25">
      <c r="A751">
        <f t="shared" si="50"/>
        <v>2010</v>
      </c>
      <c r="B751">
        <f t="shared" si="51"/>
        <v>2</v>
      </c>
      <c r="C751" s="4">
        <f>'JOLTS vacs'!B128</f>
        <v>2561</v>
      </c>
      <c r="D751">
        <f>'PNZ vacs'!B974</f>
        <v>8.9196514756630391E-3</v>
      </c>
      <c r="E751" s="4">
        <f>U!B763</f>
        <v>15113</v>
      </c>
      <c r="F751">
        <f>'u rate'!B773</f>
        <v>9.8000000000000007</v>
      </c>
      <c r="G751">
        <f t="shared" si="46"/>
        <v>0.16945675908158539</v>
      </c>
      <c r="H751">
        <f t="shared" si="49"/>
        <v>0.91016851792479991</v>
      </c>
      <c r="I751">
        <f t="shared" si="47"/>
        <v>0.18618174079229829</v>
      </c>
      <c r="J751">
        <f t="shared" si="48"/>
        <v>0.16945675908158539</v>
      </c>
    </row>
    <row r="752" spans="1:10" x14ac:dyDescent="0.25">
      <c r="A752">
        <f t="shared" si="50"/>
        <v>2010</v>
      </c>
      <c r="B752">
        <f t="shared" si="51"/>
        <v>3</v>
      </c>
      <c r="C752" s="4">
        <f>'JOLTS vacs'!B129</f>
        <v>2652</v>
      </c>
      <c r="D752">
        <f>'PNZ vacs'!B975</f>
        <v>9.0325560693430302E-3</v>
      </c>
      <c r="E752" s="4">
        <f>U!B764</f>
        <v>15202</v>
      </c>
      <c r="F752">
        <f>'u rate'!B774</f>
        <v>9.9</v>
      </c>
      <c r="G752">
        <f t="shared" si="46"/>
        <v>0.17445073016708329</v>
      </c>
      <c r="H752">
        <f t="shared" si="49"/>
        <v>0.91237940094374037</v>
      </c>
      <c r="I752">
        <f t="shared" si="47"/>
        <v>0.19120415255609258</v>
      </c>
      <c r="J752">
        <f t="shared" si="48"/>
        <v>0.17445073016708329</v>
      </c>
    </row>
    <row r="753" spans="1:10" x14ac:dyDescent="0.25">
      <c r="A753">
        <f t="shared" si="50"/>
        <v>2010</v>
      </c>
      <c r="B753">
        <f t="shared" si="51"/>
        <v>4</v>
      </c>
      <c r="C753" s="4">
        <f>'JOLTS vacs'!B130</f>
        <v>3097</v>
      </c>
      <c r="D753">
        <f>'PNZ vacs'!B976</f>
        <v>1.0813699370163301E-2</v>
      </c>
      <c r="E753" s="4">
        <f>U!B765</f>
        <v>15325</v>
      </c>
      <c r="F753">
        <f>'u rate'!B775</f>
        <v>9.9</v>
      </c>
      <c r="G753">
        <f t="shared" si="46"/>
        <v>0.20208809135399675</v>
      </c>
      <c r="H753">
        <f t="shared" si="49"/>
        <v>1.0922928656730606</v>
      </c>
      <c r="I753">
        <f t="shared" si="47"/>
        <v>0.18501273578260713</v>
      </c>
      <c r="J753">
        <f t="shared" si="48"/>
        <v>0.20208809135399675</v>
      </c>
    </row>
    <row r="754" spans="1:10" x14ac:dyDescent="0.25">
      <c r="A754">
        <f t="shared" si="50"/>
        <v>2010</v>
      </c>
      <c r="B754">
        <f t="shared" si="51"/>
        <v>5</v>
      </c>
      <c r="C754" s="4">
        <f>'JOLTS vacs'!B131</f>
        <v>2900</v>
      </c>
      <c r="D754">
        <f>'PNZ vacs'!B977</f>
        <v>9.8350056578053006E-3</v>
      </c>
      <c r="E754" s="4">
        <f>U!B766</f>
        <v>14849</v>
      </c>
      <c r="F754">
        <f>'u rate'!B776</f>
        <v>9.6</v>
      </c>
      <c r="G754">
        <f t="shared" si="46"/>
        <v>0.19529934675735741</v>
      </c>
      <c r="H754">
        <f t="shared" si="49"/>
        <v>1.0244797560213856</v>
      </c>
      <c r="I754">
        <f t="shared" si="47"/>
        <v>0.19063270465764148</v>
      </c>
      <c r="J754">
        <f t="shared" si="48"/>
        <v>0.19529934675735741</v>
      </c>
    </row>
    <row r="755" spans="1:10" x14ac:dyDescent="0.25">
      <c r="A755">
        <f t="shared" si="50"/>
        <v>2010</v>
      </c>
      <c r="B755">
        <f t="shared" si="51"/>
        <v>6</v>
      </c>
      <c r="C755" s="4">
        <f>'JOLTS vacs'!B132</f>
        <v>2728</v>
      </c>
      <c r="D755">
        <f>'PNZ vacs'!B978</f>
        <v>9.1597246754415908E-3</v>
      </c>
      <c r="E755" s="4">
        <f>U!B767</f>
        <v>14474</v>
      </c>
      <c r="F755">
        <f>'u rate'!B777</f>
        <v>9.4</v>
      </c>
      <c r="G755">
        <f t="shared" si="46"/>
        <v>0.18847588779881166</v>
      </c>
      <c r="H755">
        <f t="shared" si="49"/>
        <v>0.97443879525974375</v>
      </c>
      <c r="I755">
        <f t="shared" si="47"/>
        <v>0.19341993434135804</v>
      </c>
      <c r="J755">
        <f t="shared" si="48"/>
        <v>0.18847588779881166</v>
      </c>
    </row>
    <row r="756" spans="1:10" x14ac:dyDescent="0.25">
      <c r="A756">
        <f t="shared" si="50"/>
        <v>2010</v>
      </c>
      <c r="B756">
        <f t="shared" si="51"/>
        <v>7</v>
      </c>
      <c r="C756" s="4">
        <f>'JOLTS vacs'!B133</f>
        <v>2929</v>
      </c>
      <c r="D756">
        <f>'PNZ vacs'!B979</f>
        <v>1.01133235068497E-2</v>
      </c>
      <c r="E756" s="4">
        <f>U!B768</f>
        <v>14512</v>
      </c>
      <c r="F756">
        <f>'u rate'!B778</f>
        <v>9.4</v>
      </c>
      <c r="G756">
        <f t="shared" si="46"/>
        <v>0.20183296582138918</v>
      </c>
      <c r="H756">
        <f t="shared" si="49"/>
        <v>1.0758854794520956</v>
      </c>
      <c r="I756">
        <f t="shared" si="47"/>
        <v>0.187597072064003</v>
      </c>
      <c r="J756">
        <f t="shared" si="48"/>
        <v>0.20183296582138918</v>
      </c>
    </row>
    <row r="757" spans="1:10" x14ac:dyDescent="0.25">
      <c r="A757">
        <f t="shared" si="50"/>
        <v>2010</v>
      </c>
      <c r="B757">
        <f t="shared" si="51"/>
        <v>8</v>
      </c>
      <c r="C757" s="4">
        <f>'JOLTS vacs'!B134</f>
        <v>2869</v>
      </c>
      <c r="D757">
        <f>'PNZ vacs'!B980</f>
        <v>1.00304054747505E-2</v>
      </c>
      <c r="E757" s="4">
        <f>U!B769</f>
        <v>14648</v>
      </c>
      <c r="F757">
        <f>'u rate'!B779</f>
        <v>9.5</v>
      </c>
      <c r="G757">
        <f t="shared" si="46"/>
        <v>0.19586291643910431</v>
      </c>
      <c r="H757">
        <f t="shared" si="49"/>
        <v>1.0558321552368948</v>
      </c>
      <c r="I757">
        <f t="shared" si="47"/>
        <v>0.18550573163322437</v>
      </c>
      <c r="J757">
        <f t="shared" si="48"/>
        <v>0.19586291643910431</v>
      </c>
    </row>
    <row r="758" spans="1:10" x14ac:dyDescent="0.25">
      <c r="A758">
        <f t="shared" si="50"/>
        <v>2010</v>
      </c>
      <c r="B758">
        <f t="shared" si="51"/>
        <v>9</v>
      </c>
      <c r="C758" s="4">
        <f>'JOLTS vacs'!B135</f>
        <v>2782</v>
      </c>
      <c r="D758">
        <f>'PNZ vacs'!B981</f>
        <v>9.61960831737892E-3</v>
      </c>
      <c r="E758" s="4">
        <f>U!B770</f>
        <v>14579</v>
      </c>
      <c r="F758">
        <f>'u rate'!B780</f>
        <v>9.5</v>
      </c>
      <c r="G758">
        <f t="shared" si="46"/>
        <v>0.19082241580355305</v>
      </c>
      <c r="H758">
        <f t="shared" si="49"/>
        <v>1.0125903491977812</v>
      </c>
      <c r="I758">
        <f t="shared" si="47"/>
        <v>0.18844976742542627</v>
      </c>
      <c r="J758">
        <f t="shared" si="48"/>
        <v>0.19082241580355305</v>
      </c>
    </row>
    <row r="759" spans="1:10" x14ac:dyDescent="0.25">
      <c r="A759">
        <f t="shared" si="50"/>
        <v>2010</v>
      </c>
      <c r="B759">
        <f t="shared" si="51"/>
        <v>10</v>
      </c>
      <c r="C759" s="4">
        <f>'JOLTS vacs'!B136</f>
        <v>3026</v>
      </c>
      <c r="D759">
        <f>'PNZ vacs'!B982</f>
        <v>1.04994177997634E-2</v>
      </c>
      <c r="E759" s="4">
        <f>U!B771</f>
        <v>14516</v>
      </c>
      <c r="F759">
        <f>'u rate'!B781</f>
        <v>9.4</v>
      </c>
      <c r="G759">
        <f t="shared" si="46"/>
        <v>0.20845963075227336</v>
      </c>
      <c r="H759">
        <f t="shared" si="49"/>
        <v>1.1169593404003617</v>
      </c>
      <c r="I759">
        <f t="shared" si="47"/>
        <v>0.18663135103696193</v>
      </c>
      <c r="J759">
        <f t="shared" si="48"/>
        <v>0.20845963075227336</v>
      </c>
    </row>
    <row r="760" spans="1:10" x14ac:dyDescent="0.25">
      <c r="A760">
        <f t="shared" si="50"/>
        <v>2010</v>
      </c>
      <c r="B760">
        <f t="shared" si="51"/>
        <v>11</v>
      </c>
      <c r="C760" s="4">
        <f>'JOLTS vacs'!B137</f>
        <v>3072</v>
      </c>
      <c r="D760">
        <f>'PNZ vacs'!B983</f>
        <v>1.0530278037619E-2</v>
      </c>
      <c r="E760" s="4">
        <f>U!B772</f>
        <v>15081</v>
      </c>
      <c r="F760">
        <f>'u rate'!B782</f>
        <v>9.8000000000000007</v>
      </c>
      <c r="G760">
        <f t="shared" si="46"/>
        <v>0.20370001989258008</v>
      </c>
      <c r="H760">
        <f t="shared" si="49"/>
        <v>1.0745181671039796</v>
      </c>
      <c r="I760">
        <f t="shared" si="47"/>
        <v>0.18957336053385526</v>
      </c>
      <c r="J760">
        <f t="shared" si="48"/>
        <v>0.20370001989258008</v>
      </c>
    </row>
    <row r="761" spans="1:10" x14ac:dyDescent="0.25">
      <c r="A761">
        <f t="shared" si="50"/>
        <v>2010</v>
      </c>
      <c r="B761">
        <f t="shared" si="51"/>
        <v>12</v>
      </c>
      <c r="C761" s="4">
        <f>'JOLTS vacs'!B138</f>
        <v>2909</v>
      </c>
      <c r="D761">
        <f>'PNZ vacs'!B984</f>
        <v>1.01449723471909E-2</v>
      </c>
      <c r="E761" s="4">
        <f>U!B773</f>
        <v>14348</v>
      </c>
      <c r="F761">
        <f>'u rate'!B783</f>
        <v>9.3000000000000007</v>
      </c>
      <c r="G761">
        <f t="shared" si="46"/>
        <v>0.20274602732088096</v>
      </c>
      <c r="H761">
        <f t="shared" si="49"/>
        <v>1.0908572416334299</v>
      </c>
      <c r="I761">
        <f t="shared" si="47"/>
        <v>0.18585935866116882</v>
      </c>
      <c r="J761">
        <f t="shared" si="48"/>
        <v>0.20274602732088096</v>
      </c>
    </row>
    <row r="762" spans="1:10" x14ac:dyDescent="0.25">
      <c r="A762">
        <f t="shared" si="50"/>
        <v>2011</v>
      </c>
      <c r="B762">
        <f t="shared" si="51"/>
        <v>1</v>
      </c>
      <c r="C762" s="4">
        <f>'JOLTS vacs'!B139</f>
        <v>2917</v>
      </c>
      <c r="D762">
        <f>'PNZ vacs'!B985</f>
        <v>9.9565448135974007E-3</v>
      </c>
      <c r="E762" s="4">
        <f>U!B774</f>
        <v>14046</v>
      </c>
      <c r="F762">
        <f>'u rate'!B784</f>
        <v>9.1999999999999993</v>
      </c>
      <c r="G762">
        <f t="shared" si="46"/>
        <v>0.2076747828563292</v>
      </c>
      <c r="H762">
        <f t="shared" si="49"/>
        <v>1.0822331319127609</v>
      </c>
      <c r="I762">
        <f t="shared" si="47"/>
        <v>0.19189468214605532</v>
      </c>
      <c r="J762">
        <f t="shared" si="48"/>
        <v>0.2076747828563292</v>
      </c>
    </row>
    <row r="763" spans="1:10" x14ac:dyDescent="0.25">
      <c r="A763">
        <f t="shared" si="50"/>
        <v>2011</v>
      </c>
      <c r="B763">
        <f t="shared" si="51"/>
        <v>2</v>
      </c>
      <c r="C763" s="4">
        <f>'JOLTS vacs'!B140</f>
        <v>3065</v>
      </c>
      <c r="D763">
        <f>'PNZ vacs'!B986</f>
        <v>1.0472104602803499E-2</v>
      </c>
      <c r="E763" s="4">
        <f>U!B775</f>
        <v>13828</v>
      </c>
      <c r="F763">
        <f>'u rate'!B785</f>
        <v>9</v>
      </c>
      <c r="G763">
        <f t="shared" si="46"/>
        <v>0.22165172114550188</v>
      </c>
      <c r="H763">
        <f t="shared" si="49"/>
        <v>1.1635671780892778</v>
      </c>
      <c r="I763">
        <f t="shared" si="47"/>
        <v>0.19049327389028076</v>
      </c>
      <c r="J763">
        <f t="shared" si="48"/>
        <v>0.22165172114550188</v>
      </c>
    </row>
    <row r="764" spans="1:10" x14ac:dyDescent="0.25">
      <c r="A764">
        <f t="shared" si="50"/>
        <v>2011</v>
      </c>
      <c r="B764">
        <f t="shared" si="51"/>
        <v>3</v>
      </c>
      <c r="C764" s="4">
        <f>'JOLTS vacs'!B141</f>
        <v>3132</v>
      </c>
      <c r="D764">
        <f>'PNZ vacs'!B987</f>
        <v>1.0767831769849899E-2</v>
      </c>
      <c r="E764" s="4">
        <f>U!B776</f>
        <v>13728</v>
      </c>
      <c r="F764">
        <f>'u rate'!B786</f>
        <v>9</v>
      </c>
      <c r="G764">
        <f t="shared" si="46"/>
        <v>0.22814685314685315</v>
      </c>
      <c r="H764">
        <f t="shared" si="49"/>
        <v>1.1964257522055444</v>
      </c>
      <c r="I764">
        <f t="shared" si="47"/>
        <v>0.19069035644399757</v>
      </c>
      <c r="J764">
        <f t="shared" si="48"/>
        <v>0.22814685314685315</v>
      </c>
    </row>
    <row r="765" spans="1:10" x14ac:dyDescent="0.25">
      <c r="A765">
        <f t="shared" si="50"/>
        <v>2011</v>
      </c>
      <c r="B765">
        <f t="shared" si="51"/>
        <v>4</v>
      </c>
      <c r="C765" s="4">
        <f>'JOLTS vacs'!B142</f>
        <v>3099</v>
      </c>
      <c r="D765">
        <f>'PNZ vacs'!B988</f>
        <v>1.0485574568513199E-2</v>
      </c>
      <c r="E765" s="4">
        <f>U!B777</f>
        <v>13956</v>
      </c>
      <c r="F765">
        <f>'u rate'!B787</f>
        <v>9.1</v>
      </c>
      <c r="G765">
        <f t="shared" si="46"/>
        <v>0.22205503009458297</v>
      </c>
      <c r="H765">
        <f t="shared" si="49"/>
        <v>1.152260941594857</v>
      </c>
      <c r="I765">
        <f t="shared" si="47"/>
        <v>0.19271245086831995</v>
      </c>
      <c r="J765">
        <f t="shared" si="48"/>
        <v>0.22205503009458297</v>
      </c>
    </row>
    <row r="766" spans="1:10" x14ac:dyDescent="0.25">
      <c r="A766">
        <f t="shared" si="50"/>
        <v>2011</v>
      </c>
      <c r="B766">
        <f t="shared" si="51"/>
        <v>5</v>
      </c>
      <c r="C766" s="4">
        <f>'JOLTS vacs'!B143</f>
        <v>3032</v>
      </c>
      <c r="D766">
        <f>'PNZ vacs'!B989</f>
        <v>1.0175633451699201E-2</v>
      </c>
      <c r="E766" s="4">
        <f>U!B778</f>
        <v>13853</v>
      </c>
      <c r="F766">
        <f>'u rate'!B788</f>
        <v>9</v>
      </c>
      <c r="G766">
        <f t="shared" si="46"/>
        <v>0.21886955894030174</v>
      </c>
      <c r="H766">
        <f t="shared" si="49"/>
        <v>1.1306259390776889</v>
      </c>
      <c r="I766">
        <f t="shared" si="47"/>
        <v>0.19358264424646507</v>
      </c>
      <c r="J766">
        <f t="shared" si="48"/>
        <v>0.21886955894030174</v>
      </c>
    </row>
    <row r="767" spans="1:10" x14ac:dyDescent="0.25">
      <c r="A767">
        <f t="shared" si="50"/>
        <v>2011</v>
      </c>
      <c r="B767">
        <f t="shared" si="51"/>
        <v>6</v>
      </c>
      <c r="C767" s="4">
        <f>'JOLTS vacs'!B144</f>
        <v>3194</v>
      </c>
      <c r="D767">
        <f>'PNZ vacs'!B990</f>
        <v>1.10306859308127E-2</v>
      </c>
      <c r="E767" s="4">
        <f>U!B779</f>
        <v>13958</v>
      </c>
      <c r="F767">
        <f>'u rate'!B789</f>
        <v>9.1</v>
      </c>
      <c r="G767">
        <f t="shared" si="46"/>
        <v>0.22882934517839232</v>
      </c>
      <c r="H767">
        <f t="shared" si="49"/>
        <v>1.2121632891002967</v>
      </c>
      <c r="I767">
        <f t="shared" si="47"/>
        <v>0.18877765663752794</v>
      </c>
      <c r="J767">
        <f t="shared" si="48"/>
        <v>0.22882934517839232</v>
      </c>
    </row>
    <row r="768" spans="1:10" x14ac:dyDescent="0.25">
      <c r="A768">
        <f t="shared" si="50"/>
        <v>2011</v>
      </c>
      <c r="B768">
        <f t="shared" si="51"/>
        <v>7</v>
      </c>
      <c r="C768" s="4">
        <f>'JOLTS vacs'!B145</f>
        <v>3417</v>
      </c>
      <c r="D768">
        <f>'PNZ vacs'!B991</f>
        <v>1.1401646477788401E-2</v>
      </c>
      <c r="E768" s="4">
        <f>U!B780</f>
        <v>13756</v>
      </c>
      <c r="F768">
        <f>'u rate'!B790</f>
        <v>9</v>
      </c>
      <c r="G768">
        <f t="shared" si="46"/>
        <v>0.24840069787728991</v>
      </c>
      <c r="H768">
        <f t="shared" si="49"/>
        <v>1.2668496086431555</v>
      </c>
      <c r="I768">
        <f t="shared" si="47"/>
        <v>0.19607749505747299</v>
      </c>
      <c r="J768">
        <f t="shared" si="48"/>
        <v>0.24840069787728991</v>
      </c>
    </row>
    <row r="769" spans="1:10" x14ac:dyDescent="0.25">
      <c r="A769">
        <f t="shared" si="50"/>
        <v>2011</v>
      </c>
      <c r="B769">
        <f t="shared" si="51"/>
        <v>8</v>
      </c>
      <c r="C769" s="4">
        <f>'JOLTS vacs'!B146</f>
        <v>3138</v>
      </c>
      <c r="D769">
        <f>'PNZ vacs'!B992</f>
        <v>1.09787404429443E-2</v>
      </c>
      <c r="E769" s="4">
        <f>U!B781</f>
        <v>13806</v>
      </c>
      <c r="F769">
        <f>'u rate'!B791</f>
        <v>9</v>
      </c>
      <c r="G769">
        <f t="shared" si="46"/>
        <v>0.22729248152976966</v>
      </c>
      <c r="H769">
        <f t="shared" si="49"/>
        <v>1.2198600492160334</v>
      </c>
      <c r="I769">
        <f t="shared" si="47"/>
        <v>0.18632668696367552</v>
      </c>
      <c r="J769">
        <f t="shared" si="48"/>
        <v>0.22729248152976966</v>
      </c>
    </row>
    <row r="770" spans="1:10" x14ac:dyDescent="0.25">
      <c r="A770">
        <f t="shared" si="50"/>
        <v>2011</v>
      </c>
      <c r="B770">
        <f t="shared" si="51"/>
        <v>9</v>
      </c>
      <c r="C770" s="4">
        <f>'JOLTS vacs'!B147</f>
        <v>3557</v>
      </c>
      <c r="D770">
        <f>'PNZ vacs'!B993</f>
        <v>1.1964288217875801E-2</v>
      </c>
      <c r="E770" s="4">
        <f>U!B782</f>
        <v>13929</v>
      </c>
      <c r="F770">
        <f>'u rate'!B792</f>
        <v>9</v>
      </c>
      <c r="G770">
        <f t="shared" ref="G770:G816" si="52">C770/E770</f>
        <v>0.25536650154354223</v>
      </c>
      <c r="H770">
        <f t="shared" si="49"/>
        <v>1.3293653575417557</v>
      </c>
      <c r="I770">
        <f t="shared" ref="I770:I791" si="53">G770/H770</f>
        <v>0.19209655200866863</v>
      </c>
      <c r="J770">
        <f t="shared" ref="J770:J816" si="54">G770</f>
        <v>0.25536650154354223</v>
      </c>
    </row>
    <row r="771" spans="1:10" x14ac:dyDescent="0.25">
      <c r="A771">
        <f t="shared" si="50"/>
        <v>2011</v>
      </c>
      <c r="B771">
        <f t="shared" si="51"/>
        <v>10</v>
      </c>
      <c r="C771" s="4">
        <f>'JOLTS vacs'!B148</f>
        <v>3422</v>
      </c>
      <c r="D771">
        <f>'PNZ vacs'!B994</f>
        <v>1.1426929956948601E-2</v>
      </c>
      <c r="E771" s="4">
        <f>U!B783</f>
        <v>13599</v>
      </c>
      <c r="F771">
        <f>'u rate'!B793</f>
        <v>8.8000000000000007</v>
      </c>
      <c r="G771">
        <f t="shared" si="52"/>
        <v>0.25163614971689097</v>
      </c>
      <c r="H771">
        <f t="shared" si="49"/>
        <v>1.2985147678350684</v>
      </c>
      <c r="I771">
        <f t="shared" si="53"/>
        <v>0.19378766876593018</v>
      </c>
      <c r="J771">
        <f t="shared" si="54"/>
        <v>0.25163614971689097</v>
      </c>
    </row>
    <row r="772" spans="1:10" x14ac:dyDescent="0.25">
      <c r="A772">
        <f t="shared" si="50"/>
        <v>2011</v>
      </c>
      <c r="B772">
        <f t="shared" si="51"/>
        <v>11</v>
      </c>
      <c r="C772" s="4">
        <f>'JOLTS vacs'!B149</f>
        <v>3215</v>
      </c>
      <c r="D772">
        <f>'PNZ vacs'!B995</f>
        <v>1.07645958867472E-2</v>
      </c>
      <c r="E772" s="4">
        <f>U!B784</f>
        <v>13309</v>
      </c>
      <c r="F772">
        <f>'u rate'!B794</f>
        <v>8.6</v>
      </c>
      <c r="G772">
        <f t="shared" si="52"/>
        <v>0.24156585769028477</v>
      </c>
      <c r="H772">
        <f t="shared" si="49"/>
        <v>1.2516971961333954</v>
      </c>
      <c r="I772">
        <f t="shared" si="53"/>
        <v>0.19299065176186647</v>
      </c>
      <c r="J772">
        <f t="shared" si="54"/>
        <v>0.24156585769028477</v>
      </c>
    </row>
    <row r="773" spans="1:10" x14ac:dyDescent="0.25">
      <c r="A773">
        <f t="shared" si="50"/>
        <v>2011</v>
      </c>
      <c r="B773">
        <f t="shared" si="51"/>
        <v>12</v>
      </c>
      <c r="C773" s="4">
        <f>'JOLTS vacs'!B150</f>
        <v>3527</v>
      </c>
      <c r="D773">
        <f>'PNZ vacs'!B996</f>
        <v>1.1694394807443101E-2</v>
      </c>
      <c r="E773" s="4">
        <f>U!B785</f>
        <v>13071</v>
      </c>
      <c r="F773">
        <f>'u rate'!B795</f>
        <v>8.5</v>
      </c>
      <c r="G773">
        <f t="shared" si="52"/>
        <v>0.26983398362787853</v>
      </c>
      <c r="H773">
        <f t="shared" si="49"/>
        <v>1.3758111538168354</v>
      </c>
      <c r="I773">
        <f t="shared" si="53"/>
        <v>0.19612719585772603</v>
      </c>
      <c r="J773">
        <f t="shared" si="54"/>
        <v>0.26983398362787853</v>
      </c>
    </row>
    <row r="774" spans="1:10" x14ac:dyDescent="0.25">
      <c r="A774">
        <f t="shared" si="50"/>
        <v>2012</v>
      </c>
      <c r="B774">
        <f t="shared" si="51"/>
        <v>1</v>
      </c>
      <c r="C774" s="4">
        <f>'JOLTS vacs'!B151</f>
        <v>3653</v>
      </c>
      <c r="D774">
        <f>'PNZ vacs'!B997</f>
        <v>1.17701006764307E-2</v>
      </c>
      <c r="E774" s="4">
        <f>U!B786</f>
        <v>12812</v>
      </c>
      <c r="F774">
        <f>'u rate'!B796</f>
        <v>8.3000000000000007</v>
      </c>
      <c r="G774">
        <f t="shared" si="52"/>
        <v>0.28512332188573214</v>
      </c>
      <c r="H774">
        <f t="shared" si="49"/>
        <v>1.418084418847072</v>
      </c>
      <c r="I774">
        <f t="shared" si="53"/>
        <v>0.20106230496315761</v>
      </c>
      <c r="J774">
        <f t="shared" si="54"/>
        <v>0.28512332188573214</v>
      </c>
    </row>
    <row r="775" spans="1:10" x14ac:dyDescent="0.25">
      <c r="A775">
        <f t="shared" si="50"/>
        <v>2012</v>
      </c>
      <c r="B775">
        <f t="shared" si="51"/>
        <v>2</v>
      </c>
      <c r="C775" s="4">
        <f>'JOLTS vacs'!B152</f>
        <v>3517</v>
      </c>
      <c r="D775">
        <f>'PNZ vacs'!B998</f>
        <v>1.2115858834052799E-2</v>
      </c>
      <c r="E775" s="4">
        <f>U!B787</f>
        <v>12828</v>
      </c>
      <c r="F775">
        <f>'u rate'!B797</f>
        <v>8.3000000000000007</v>
      </c>
      <c r="G775">
        <f t="shared" si="52"/>
        <v>0.2741658871219208</v>
      </c>
      <c r="H775">
        <f t="shared" ref="H775:H791" si="55">1000*D775/F775</f>
        <v>1.4597420281991322</v>
      </c>
      <c r="I775">
        <f t="shared" si="53"/>
        <v>0.18781804032878074</v>
      </c>
      <c r="J775">
        <f t="shared" si="54"/>
        <v>0.2741658871219208</v>
      </c>
    </row>
    <row r="776" spans="1:10" x14ac:dyDescent="0.25">
      <c r="A776">
        <f t="shared" ref="A776" si="56">IF(B776=1,A775+1,A775)</f>
        <v>2012</v>
      </c>
      <c r="B776">
        <f t="shared" ref="B776" si="57">IF(B775=12,1,B775+1)</f>
        <v>3</v>
      </c>
      <c r="C776" s="4">
        <f>'JOLTS vacs'!B153</f>
        <v>3837</v>
      </c>
      <c r="D776">
        <f>'PNZ vacs'!B999</f>
        <v>1.32323836520913E-2</v>
      </c>
      <c r="E776" s="4">
        <f>U!B788</f>
        <v>12696</v>
      </c>
      <c r="F776">
        <f>'u rate'!B798</f>
        <v>8.1999999999999993</v>
      </c>
      <c r="G776">
        <f t="shared" si="52"/>
        <v>0.30222117202268434</v>
      </c>
      <c r="H776">
        <f t="shared" si="55"/>
        <v>1.6137053234257686</v>
      </c>
      <c r="I776">
        <f t="shared" si="53"/>
        <v>0.18728399022759171</v>
      </c>
      <c r="J776">
        <f t="shared" si="54"/>
        <v>0.30222117202268434</v>
      </c>
    </row>
    <row r="777" spans="1:10" x14ac:dyDescent="0.25">
      <c r="A777">
        <f t="shared" ref="A777:A816" si="58">IF(B777=1,A776+1,A776)</f>
        <v>2012</v>
      </c>
      <c r="B777">
        <f t="shared" ref="B777:B816" si="59">IF(B776=12,1,B776+1)</f>
        <v>4</v>
      </c>
      <c r="C777" s="4">
        <f>'JOLTS vacs'!B154</f>
        <v>3627</v>
      </c>
      <c r="D777">
        <f>'PNZ vacs'!B1000</f>
        <v>1.2134863736783999E-2</v>
      </c>
      <c r="E777" s="4">
        <f>U!B789</f>
        <v>12636</v>
      </c>
      <c r="F777">
        <f>'u rate'!B799</f>
        <v>8.1999999999999993</v>
      </c>
      <c r="G777">
        <f t="shared" si="52"/>
        <v>0.28703703703703703</v>
      </c>
      <c r="H777">
        <f t="shared" si="55"/>
        <v>1.4798614313151222</v>
      </c>
      <c r="I777">
        <f t="shared" si="53"/>
        <v>0.19396210412886641</v>
      </c>
      <c r="J777">
        <f t="shared" si="54"/>
        <v>0.28703703703703703</v>
      </c>
    </row>
    <row r="778" spans="1:10" x14ac:dyDescent="0.25">
      <c r="A778">
        <f t="shared" si="58"/>
        <v>2012</v>
      </c>
      <c r="B778">
        <f t="shared" si="59"/>
        <v>5</v>
      </c>
      <c r="C778" s="4">
        <f>'JOLTS vacs'!B155</f>
        <v>3696</v>
      </c>
      <c r="D778">
        <f>'PNZ vacs'!B1001</f>
        <v>1.2953549433003701E-2</v>
      </c>
      <c r="E778" s="4">
        <f>U!B790</f>
        <v>12668</v>
      </c>
      <c r="F778">
        <f>'u rate'!B800</f>
        <v>8.1999999999999993</v>
      </c>
      <c r="G778">
        <f t="shared" si="52"/>
        <v>0.29175876223555414</v>
      </c>
      <c r="H778">
        <f t="shared" si="55"/>
        <v>1.5797011503663052</v>
      </c>
      <c r="I778">
        <f t="shared" si="53"/>
        <v>0.1846923781551342</v>
      </c>
      <c r="J778">
        <f t="shared" si="54"/>
        <v>0.29175876223555414</v>
      </c>
    </row>
    <row r="779" spans="1:10" x14ac:dyDescent="0.25">
      <c r="A779">
        <f t="shared" si="58"/>
        <v>2012</v>
      </c>
      <c r="B779">
        <f t="shared" si="59"/>
        <v>6</v>
      </c>
      <c r="C779" s="4">
        <f>'JOLTS vacs'!B156</f>
        <v>3785</v>
      </c>
      <c r="D779">
        <f>'PNZ vacs'!B1002</f>
        <v>1.3002663793191401E-2</v>
      </c>
      <c r="E779" s="4">
        <f>U!B791</f>
        <v>12688</v>
      </c>
      <c r="F779">
        <f>'u rate'!B801</f>
        <v>8.1999999999999993</v>
      </c>
      <c r="G779">
        <f t="shared" si="52"/>
        <v>0.29831336696090793</v>
      </c>
      <c r="H779">
        <f t="shared" si="55"/>
        <v>1.5856907064867563</v>
      </c>
      <c r="I779">
        <f t="shared" si="53"/>
        <v>0.18812834415978175</v>
      </c>
      <c r="J779">
        <f t="shared" si="54"/>
        <v>0.29831336696090793</v>
      </c>
    </row>
    <row r="780" spans="1:10" x14ac:dyDescent="0.25">
      <c r="A780">
        <f t="shared" si="58"/>
        <v>2012</v>
      </c>
      <c r="B780">
        <f t="shared" si="59"/>
        <v>7</v>
      </c>
      <c r="C780" s="4">
        <f>'JOLTS vacs'!B157</f>
        <v>3587</v>
      </c>
      <c r="D780">
        <f>'PNZ vacs'!B1003</f>
        <v>1.20098957981386E-2</v>
      </c>
      <c r="E780" s="4">
        <f>U!B792</f>
        <v>12657</v>
      </c>
      <c r="F780">
        <f>'u rate'!B802</f>
        <v>8.1999999999999993</v>
      </c>
      <c r="G780">
        <f t="shared" si="52"/>
        <v>0.2834004898475152</v>
      </c>
      <c r="H780">
        <f t="shared" si="55"/>
        <v>1.4646214387973904</v>
      </c>
      <c r="I780">
        <f t="shared" si="53"/>
        <v>0.19349743376706072</v>
      </c>
      <c r="J780">
        <f t="shared" si="54"/>
        <v>0.2834004898475152</v>
      </c>
    </row>
    <row r="781" spans="1:10" x14ac:dyDescent="0.25">
      <c r="A781">
        <f t="shared" si="58"/>
        <v>2012</v>
      </c>
      <c r="B781">
        <f t="shared" si="59"/>
        <v>8</v>
      </c>
      <c r="C781" s="4">
        <f>'JOLTS vacs'!B158</f>
        <v>3637</v>
      </c>
      <c r="D781">
        <f>'PNZ vacs'!B1004</f>
        <v>1.24944552410736E-2</v>
      </c>
      <c r="E781" s="4">
        <f>U!B793</f>
        <v>12449</v>
      </c>
      <c r="F781">
        <f>'u rate'!B803</f>
        <v>8</v>
      </c>
      <c r="G781">
        <f t="shared" si="52"/>
        <v>0.29215198007872117</v>
      </c>
      <c r="H781">
        <f t="shared" si="55"/>
        <v>1.5618069051342001</v>
      </c>
      <c r="I781">
        <f t="shared" si="53"/>
        <v>0.18706024356680487</v>
      </c>
      <c r="J781">
        <f t="shared" si="54"/>
        <v>0.29215198007872117</v>
      </c>
    </row>
    <row r="782" spans="1:10" x14ac:dyDescent="0.25">
      <c r="A782">
        <f t="shared" si="58"/>
        <v>2012</v>
      </c>
      <c r="B782">
        <f t="shared" si="59"/>
        <v>9</v>
      </c>
      <c r="C782" s="4">
        <f>'JOLTS vacs'!B159</f>
        <v>3614</v>
      </c>
      <c r="D782">
        <f>'PNZ vacs'!B1005</f>
        <v>1.2361998062646999E-2</v>
      </c>
      <c r="E782" s="4">
        <f>U!B794</f>
        <v>12106</v>
      </c>
      <c r="F782">
        <f>'u rate'!B804</f>
        <v>7.8</v>
      </c>
      <c r="G782">
        <f t="shared" si="52"/>
        <v>0.29852965471666942</v>
      </c>
      <c r="H782">
        <f t="shared" si="55"/>
        <v>1.5848715464932053</v>
      </c>
      <c r="I782">
        <f t="shared" si="53"/>
        <v>0.18836205077769014</v>
      </c>
      <c r="J782">
        <f t="shared" si="54"/>
        <v>0.29852965471666942</v>
      </c>
    </row>
    <row r="783" spans="1:10" x14ac:dyDescent="0.25">
      <c r="A783">
        <f t="shared" si="58"/>
        <v>2012</v>
      </c>
      <c r="B783">
        <f t="shared" si="59"/>
        <v>10</v>
      </c>
      <c r="C783" s="4">
        <f>'JOLTS vacs'!B160</f>
        <v>3729</v>
      </c>
      <c r="D783">
        <f>'PNZ vacs'!B1006</f>
        <v>1.24677202323615E-2</v>
      </c>
      <c r="E783" s="4">
        <f>U!B795</f>
        <v>12141</v>
      </c>
      <c r="F783">
        <f>'u rate'!B805</f>
        <v>7.8</v>
      </c>
      <c r="G783">
        <f t="shared" si="52"/>
        <v>0.30714109216703733</v>
      </c>
      <c r="H783">
        <f t="shared" si="55"/>
        <v>1.5984256708155768</v>
      </c>
      <c r="I783">
        <f t="shared" si="53"/>
        <v>0.1921522519156755</v>
      </c>
      <c r="J783">
        <f t="shared" si="54"/>
        <v>0.30714109216703733</v>
      </c>
    </row>
    <row r="784" spans="1:10" x14ac:dyDescent="0.25">
      <c r="A784">
        <f t="shared" si="58"/>
        <v>2012</v>
      </c>
      <c r="B784">
        <f t="shared" si="59"/>
        <v>11</v>
      </c>
      <c r="C784" s="4">
        <f>'JOLTS vacs'!B161</f>
        <v>3741</v>
      </c>
      <c r="D784">
        <f>'PNZ vacs'!B1007</f>
        <v>1.29781564385404E-2</v>
      </c>
      <c r="E784" s="4">
        <f>U!B796</f>
        <v>12026</v>
      </c>
      <c r="F784">
        <f>'u rate'!B806</f>
        <v>7.7</v>
      </c>
      <c r="G784">
        <f t="shared" si="52"/>
        <v>0.31107600199567603</v>
      </c>
      <c r="H784">
        <f t="shared" si="55"/>
        <v>1.6854748621481037</v>
      </c>
      <c r="I784">
        <f t="shared" si="53"/>
        <v>0.18456282498287513</v>
      </c>
      <c r="J784">
        <f t="shared" si="54"/>
        <v>0.31107600199567603</v>
      </c>
    </row>
    <row r="785" spans="1:10" x14ac:dyDescent="0.25">
      <c r="A785">
        <f t="shared" si="58"/>
        <v>2012</v>
      </c>
      <c r="B785">
        <f t="shared" si="59"/>
        <v>12</v>
      </c>
      <c r="C785" s="4">
        <f>'JOLTS vacs'!B162</f>
        <v>3640</v>
      </c>
      <c r="D785">
        <f>'PNZ vacs'!B1008</f>
        <v>1.23566177731374E-2</v>
      </c>
      <c r="E785" s="4">
        <f>U!B797</f>
        <v>12272</v>
      </c>
      <c r="F785">
        <f>'u rate'!B807</f>
        <v>7.9</v>
      </c>
      <c r="G785">
        <f t="shared" si="52"/>
        <v>0.29661016949152541</v>
      </c>
      <c r="H785">
        <f t="shared" si="55"/>
        <v>1.5641288320427087</v>
      </c>
      <c r="I785">
        <f t="shared" si="53"/>
        <v>0.18963282526041081</v>
      </c>
      <c r="J785">
        <f t="shared" si="54"/>
        <v>0.29661016949152541</v>
      </c>
    </row>
    <row r="786" spans="1:10" x14ac:dyDescent="0.25">
      <c r="A786">
        <f t="shared" si="58"/>
        <v>2013</v>
      </c>
      <c r="B786">
        <f t="shared" si="59"/>
        <v>1</v>
      </c>
      <c r="C786" s="4">
        <f>'JOLTS vacs'!B163</f>
        <v>3770</v>
      </c>
      <c r="D786">
        <f>'PNZ vacs'!B1009</f>
        <v>1.2341847847539901E-2</v>
      </c>
      <c r="E786" s="4">
        <f>U!B798</f>
        <v>12497</v>
      </c>
      <c r="F786">
        <f>'u rate'!B808</f>
        <v>8</v>
      </c>
      <c r="G786">
        <f t="shared" si="52"/>
        <v>0.30167240137633033</v>
      </c>
      <c r="H786">
        <f t="shared" si="55"/>
        <v>1.5427309809424876</v>
      </c>
      <c r="I786">
        <f t="shared" si="53"/>
        <v>0.1955443982800113</v>
      </c>
      <c r="J786">
        <f t="shared" si="54"/>
        <v>0.30167240137633033</v>
      </c>
    </row>
    <row r="787" spans="1:10" x14ac:dyDescent="0.25">
      <c r="A787">
        <f t="shared" si="58"/>
        <v>2013</v>
      </c>
      <c r="B787">
        <f t="shared" si="59"/>
        <v>2</v>
      </c>
      <c r="C787" s="4">
        <f>'JOLTS vacs'!B164</f>
        <v>4023</v>
      </c>
      <c r="D787">
        <f>'PNZ vacs'!B1010</f>
        <v>1.3337327114730501E-2</v>
      </c>
      <c r="E787" s="4">
        <f>U!B799</f>
        <v>11967</v>
      </c>
      <c r="F787">
        <f>'u rate'!B809</f>
        <v>7.7</v>
      </c>
      <c r="G787">
        <f t="shared" si="52"/>
        <v>0.33617447981950366</v>
      </c>
      <c r="H787">
        <f t="shared" si="55"/>
        <v>1.7321204045104546</v>
      </c>
      <c r="I787">
        <f t="shared" si="53"/>
        <v>0.19408262782662383</v>
      </c>
      <c r="J787">
        <f t="shared" si="54"/>
        <v>0.33617447981950366</v>
      </c>
    </row>
    <row r="788" spans="1:10" x14ac:dyDescent="0.25">
      <c r="A788">
        <f t="shared" si="58"/>
        <v>2013</v>
      </c>
      <c r="B788">
        <f t="shared" si="59"/>
        <v>3</v>
      </c>
      <c r="C788" s="4">
        <f>'JOLTS vacs'!B165</f>
        <v>3891</v>
      </c>
      <c r="D788">
        <f>'PNZ vacs'!B1011</f>
        <v>1.3297639280735201E-2</v>
      </c>
      <c r="E788" s="4">
        <f>U!B800</f>
        <v>11653</v>
      </c>
      <c r="F788">
        <f>'u rate'!B810</f>
        <v>7.5</v>
      </c>
      <c r="G788">
        <f t="shared" si="52"/>
        <v>0.33390543207757661</v>
      </c>
      <c r="H788">
        <f t="shared" si="55"/>
        <v>1.7730185707646935</v>
      </c>
      <c r="I788">
        <f t="shared" si="53"/>
        <v>0.18832596430931065</v>
      </c>
      <c r="J788">
        <f t="shared" si="54"/>
        <v>0.33390543207757661</v>
      </c>
    </row>
    <row r="789" spans="1:10" x14ac:dyDescent="0.25">
      <c r="A789">
        <f t="shared" si="58"/>
        <v>2013</v>
      </c>
      <c r="B789">
        <f t="shared" si="59"/>
        <v>4</v>
      </c>
      <c r="C789" s="4">
        <f>'JOLTS vacs'!B166</f>
        <v>3840</v>
      </c>
      <c r="D789">
        <f>'PNZ vacs'!B1012</f>
        <v>1.3022625247098201E-2</v>
      </c>
      <c r="E789" s="4">
        <f>U!B801</f>
        <v>11735</v>
      </c>
      <c r="F789">
        <f>'u rate'!B811</f>
        <v>7.6</v>
      </c>
      <c r="G789">
        <f t="shared" si="52"/>
        <v>0.32722624627183639</v>
      </c>
      <c r="H789">
        <f t="shared" si="55"/>
        <v>1.7135033219866056</v>
      </c>
      <c r="I789">
        <f t="shared" si="53"/>
        <v>0.19096913444699717</v>
      </c>
      <c r="J789">
        <f t="shared" si="54"/>
        <v>0.32722624627183639</v>
      </c>
    </row>
    <row r="790" spans="1:10" x14ac:dyDescent="0.25">
      <c r="A790">
        <f t="shared" si="58"/>
        <v>2013</v>
      </c>
      <c r="B790">
        <f t="shared" si="59"/>
        <v>5</v>
      </c>
      <c r="C790" s="4">
        <f>'JOLTS vacs'!B167</f>
        <v>3829</v>
      </c>
      <c r="D790">
        <f>'PNZ vacs'!B1013</f>
        <v>1.33531876000624E-2</v>
      </c>
      <c r="E790" s="4">
        <f>U!B802</f>
        <v>11671</v>
      </c>
      <c r="F790">
        <f>'u rate'!B812</f>
        <v>7.5</v>
      </c>
      <c r="G790">
        <f t="shared" si="52"/>
        <v>0.32807814240424987</v>
      </c>
      <c r="H790">
        <f t="shared" si="55"/>
        <v>1.7804250133416533</v>
      </c>
      <c r="I790">
        <f t="shared" si="53"/>
        <v>0.18426956482064072</v>
      </c>
      <c r="J790">
        <f t="shared" si="54"/>
        <v>0.32807814240424987</v>
      </c>
    </row>
    <row r="791" spans="1:10" x14ac:dyDescent="0.25">
      <c r="A791">
        <f t="shared" si="58"/>
        <v>2013</v>
      </c>
      <c r="B791">
        <f t="shared" si="59"/>
        <v>6</v>
      </c>
      <c r="C791" s="4">
        <f>'JOLTS vacs'!B168</f>
        <v>3864</v>
      </c>
      <c r="D791">
        <f>'PNZ vacs'!B1014</f>
        <v>1.32082934672534E-2</v>
      </c>
      <c r="E791" s="4">
        <f>U!B803</f>
        <v>11736</v>
      </c>
      <c r="F791">
        <f>'u rate'!B813</f>
        <v>7.5</v>
      </c>
      <c r="G791">
        <f t="shared" si="52"/>
        <v>0.32924335378323111</v>
      </c>
      <c r="H791">
        <f t="shared" si="55"/>
        <v>1.7611057956337866</v>
      </c>
      <c r="I791">
        <f t="shared" si="53"/>
        <v>0.18695262635527415</v>
      </c>
      <c r="J791">
        <f t="shared" si="54"/>
        <v>0.32924335378323111</v>
      </c>
    </row>
    <row r="792" spans="1:10" x14ac:dyDescent="0.25">
      <c r="A792">
        <f t="shared" si="58"/>
        <v>2013</v>
      </c>
      <c r="B792">
        <f t="shared" si="59"/>
        <v>7</v>
      </c>
      <c r="C792" s="4">
        <f>'JOLTS vacs'!B169</f>
        <v>3829</v>
      </c>
      <c r="D792">
        <f>'PNZ vacs'!B1015</f>
        <v>0</v>
      </c>
      <c r="E792" s="4">
        <f>U!B804</f>
        <v>11357</v>
      </c>
      <c r="F792">
        <f>'u rate'!B814</f>
        <v>7.3</v>
      </c>
      <c r="G792">
        <f t="shared" si="52"/>
        <v>0.3371488949546535</v>
      </c>
      <c r="J792">
        <f t="shared" si="54"/>
        <v>0.3371488949546535</v>
      </c>
    </row>
    <row r="793" spans="1:10" x14ac:dyDescent="0.25">
      <c r="A793">
        <f t="shared" si="58"/>
        <v>2013</v>
      </c>
      <c r="B793">
        <f t="shared" si="59"/>
        <v>8</v>
      </c>
      <c r="C793" s="4">
        <f>'JOLTS vacs'!B170</f>
        <v>3893</v>
      </c>
      <c r="D793">
        <f>'PNZ vacs'!B1016</f>
        <v>0</v>
      </c>
      <c r="E793" s="4">
        <f>U!B805</f>
        <v>11241</v>
      </c>
      <c r="F793">
        <f>'u rate'!B815</f>
        <v>7.2</v>
      </c>
      <c r="G793">
        <f t="shared" si="52"/>
        <v>0.34632150164576103</v>
      </c>
      <c r="J793">
        <f t="shared" si="54"/>
        <v>0.34632150164576103</v>
      </c>
    </row>
    <row r="794" spans="1:10" x14ac:dyDescent="0.25">
      <c r="A794">
        <f t="shared" si="58"/>
        <v>2013</v>
      </c>
      <c r="B794">
        <f t="shared" si="59"/>
        <v>9</v>
      </c>
      <c r="C794" s="4">
        <f>'JOLTS vacs'!B171</f>
        <v>3955</v>
      </c>
      <c r="D794">
        <f>'PNZ vacs'!B1017</f>
        <v>0</v>
      </c>
      <c r="E794" s="4">
        <f>U!B806</f>
        <v>11251</v>
      </c>
      <c r="F794">
        <f>'u rate'!B816</f>
        <v>7.2</v>
      </c>
      <c r="G794">
        <f t="shared" si="52"/>
        <v>0.3515243089503155</v>
      </c>
      <c r="J794">
        <f t="shared" si="54"/>
        <v>0.3515243089503155</v>
      </c>
    </row>
    <row r="795" spans="1:10" x14ac:dyDescent="0.25">
      <c r="A795">
        <f t="shared" si="58"/>
        <v>2013</v>
      </c>
      <c r="B795">
        <f t="shared" si="59"/>
        <v>10</v>
      </c>
      <c r="C795" s="4">
        <f>'JOLTS vacs'!B172</f>
        <v>4076</v>
      </c>
      <c r="D795">
        <f>'PNZ vacs'!B1018</f>
        <v>0</v>
      </c>
      <c r="E795" s="4">
        <f>U!B807</f>
        <v>11161</v>
      </c>
      <c r="F795">
        <f>'u rate'!B817</f>
        <v>7.2</v>
      </c>
      <c r="G795">
        <f t="shared" si="52"/>
        <v>0.36520025087357766</v>
      </c>
      <c r="J795">
        <f t="shared" si="54"/>
        <v>0.36520025087357766</v>
      </c>
    </row>
    <row r="796" spans="1:10" x14ac:dyDescent="0.25">
      <c r="A796">
        <f t="shared" si="58"/>
        <v>2013</v>
      </c>
      <c r="B796">
        <f t="shared" si="59"/>
        <v>11</v>
      </c>
      <c r="C796" s="4">
        <f>'JOLTS vacs'!B173</f>
        <v>4073</v>
      </c>
      <c r="D796">
        <f>'PNZ vacs'!B1019</f>
        <v>0</v>
      </c>
      <c r="E796" s="4">
        <f>U!B808</f>
        <v>10814</v>
      </c>
      <c r="F796">
        <f>'u rate'!B818</f>
        <v>7</v>
      </c>
      <c r="G796">
        <f t="shared" si="52"/>
        <v>0.37664139078971703</v>
      </c>
      <c r="J796">
        <f t="shared" si="54"/>
        <v>0.37664139078971703</v>
      </c>
    </row>
    <row r="797" spans="1:10" x14ac:dyDescent="0.25">
      <c r="A797">
        <f t="shared" si="58"/>
        <v>2013</v>
      </c>
      <c r="B797">
        <f t="shared" si="59"/>
        <v>12</v>
      </c>
      <c r="C797" s="4">
        <f>'JOLTS vacs'!B174</f>
        <v>3977</v>
      </c>
      <c r="D797">
        <f>'PNZ vacs'!B1020</f>
        <v>0</v>
      </c>
      <c r="E797" s="4">
        <f>U!B809</f>
        <v>10376</v>
      </c>
      <c r="F797">
        <f>'u rate'!B819</f>
        <v>6.7</v>
      </c>
      <c r="G797">
        <f t="shared" si="52"/>
        <v>0.38328835774865072</v>
      </c>
      <c r="J797">
        <f t="shared" si="54"/>
        <v>0.38328835774865072</v>
      </c>
    </row>
    <row r="798" spans="1:10" x14ac:dyDescent="0.25">
      <c r="A798">
        <f t="shared" si="58"/>
        <v>2014</v>
      </c>
      <c r="B798">
        <f t="shared" si="59"/>
        <v>1</v>
      </c>
      <c r="C798" s="4">
        <f>'JOLTS vacs'!B175</f>
        <v>3906</v>
      </c>
      <c r="D798">
        <f>'PNZ vacs'!B1021</f>
        <v>0</v>
      </c>
      <c r="E798" s="4">
        <f>U!B810</f>
        <v>10280</v>
      </c>
      <c r="F798">
        <f>'u rate'!B820</f>
        <v>6.6</v>
      </c>
      <c r="G798">
        <f t="shared" si="52"/>
        <v>0.37996108949416341</v>
      </c>
      <c r="J798">
        <f t="shared" si="54"/>
        <v>0.37996108949416341</v>
      </c>
    </row>
    <row r="799" spans="1:10" x14ac:dyDescent="0.25">
      <c r="A799">
        <f t="shared" si="58"/>
        <v>2014</v>
      </c>
      <c r="B799">
        <f t="shared" si="59"/>
        <v>2</v>
      </c>
      <c r="C799" s="4">
        <f>'JOLTS vacs'!B176</f>
        <v>4160</v>
      </c>
      <c r="D799">
        <f>'PNZ vacs'!B1022</f>
        <v>0</v>
      </c>
      <c r="E799" s="4">
        <f>U!B811</f>
        <v>10387</v>
      </c>
      <c r="F799">
        <f>'u rate'!B821</f>
        <v>6.7</v>
      </c>
      <c r="G799">
        <f t="shared" si="52"/>
        <v>0.40050062578222778</v>
      </c>
      <c r="J799">
        <f t="shared" si="54"/>
        <v>0.40050062578222778</v>
      </c>
    </row>
    <row r="800" spans="1:10" x14ac:dyDescent="0.25">
      <c r="A800">
        <f t="shared" si="58"/>
        <v>2014</v>
      </c>
      <c r="B800">
        <f t="shared" si="59"/>
        <v>3</v>
      </c>
      <c r="C800" s="4">
        <f>'JOLTS vacs'!B177</f>
        <v>4210</v>
      </c>
      <c r="D800">
        <f>'PNZ vacs'!B1023</f>
        <v>0</v>
      </c>
      <c r="E800" s="4">
        <f>U!B812</f>
        <v>10384</v>
      </c>
      <c r="F800">
        <f>'u rate'!B822</f>
        <v>6.6</v>
      </c>
      <c r="G800">
        <f t="shared" si="52"/>
        <v>0.40543143297380585</v>
      </c>
      <c r="J800">
        <f t="shared" si="54"/>
        <v>0.40543143297380585</v>
      </c>
    </row>
    <row r="801" spans="1:10" x14ac:dyDescent="0.25">
      <c r="A801">
        <f t="shared" si="58"/>
        <v>2014</v>
      </c>
      <c r="B801">
        <f t="shared" si="59"/>
        <v>4</v>
      </c>
      <c r="C801" s="4">
        <f>'JOLTS vacs'!B178</f>
        <v>4417</v>
      </c>
      <c r="D801">
        <f>'PNZ vacs'!B1024</f>
        <v>0</v>
      </c>
      <c r="E801" s="4">
        <f>U!B813</f>
        <v>9696</v>
      </c>
      <c r="F801">
        <f>'u rate'!B823</f>
        <v>6.2</v>
      </c>
      <c r="G801">
        <f t="shared" si="52"/>
        <v>0.45554867986798681</v>
      </c>
      <c r="J801">
        <f t="shared" si="54"/>
        <v>0.45554867986798681</v>
      </c>
    </row>
    <row r="802" spans="1:10" x14ac:dyDescent="0.25">
      <c r="A802">
        <f t="shared" si="58"/>
        <v>2014</v>
      </c>
      <c r="B802">
        <f t="shared" si="59"/>
        <v>5</v>
      </c>
      <c r="C802" s="4">
        <f>'JOLTS vacs'!B179</f>
        <v>4608</v>
      </c>
      <c r="D802">
        <f>'PNZ vacs'!B1025</f>
        <v>0</v>
      </c>
      <c r="E802" s="4">
        <f>U!B814</f>
        <v>9761</v>
      </c>
      <c r="F802">
        <f>'u rate'!B824</f>
        <v>6.3</v>
      </c>
      <c r="G802">
        <f t="shared" si="52"/>
        <v>0.47208277840385204</v>
      </c>
      <c r="J802">
        <f t="shared" si="54"/>
        <v>0.47208277840385204</v>
      </c>
    </row>
    <row r="803" spans="1:10" x14ac:dyDescent="0.25">
      <c r="A803">
        <f t="shared" si="58"/>
        <v>2014</v>
      </c>
      <c r="B803">
        <f t="shared" si="59"/>
        <v>6</v>
      </c>
      <c r="C803" s="4">
        <f>'JOLTS vacs'!B180</f>
        <v>4710</v>
      </c>
      <c r="D803">
        <f>'PNZ vacs'!B1026</f>
        <v>0</v>
      </c>
      <c r="E803" s="4">
        <f>U!B815</f>
        <v>9453</v>
      </c>
      <c r="F803">
        <f>'u rate'!B825</f>
        <v>6.1</v>
      </c>
      <c r="G803">
        <f t="shared" si="52"/>
        <v>0.4982545223738496</v>
      </c>
      <c r="J803">
        <f t="shared" si="54"/>
        <v>0.4982545223738496</v>
      </c>
    </row>
    <row r="804" spans="1:10" x14ac:dyDescent="0.25">
      <c r="A804">
        <f t="shared" si="58"/>
        <v>2014</v>
      </c>
      <c r="B804">
        <f t="shared" si="59"/>
        <v>7</v>
      </c>
      <c r="C804" s="4">
        <f>'JOLTS vacs'!B181</f>
        <v>4726</v>
      </c>
      <c r="D804">
        <f>'PNZ vacs'!B1027</f>
        <v>0</v>
      </c>
      <c r="E804" s="4">
        <f>U!B816</f>
        <v>9648</v>
      </c>
      <c r="F804">
        <f>'u rate'!B826</f>
        <v>6.2</v>
      </c>
      <c r="G804">
        <f t="shared" si="52"/>
        <v>0.48984245439469321</v>
      </c>
      <c r="J804">
        <f t="shared" si="54"/>
        <v>0.48984245439469321</v>
      </c>
    </row>
    <row r="805" spans="1:10" x14ac:dyDescent="0.25">
      <c r="A805">
        <f t="shared" si="58"/>
        <v>2014</v>
      </c>
      <c r="B805">
        <f t="shared" si="59"/>
        <v>8</v>
      </c>
      <c r="C805" s="4">
        <f>'JOLTS vacs'!B182</f>
        <v>4925</v>
      </c>
      <c r="D805">
        <f>'PNZ vacs'!B1028</f>
        <v>0</v>
      </c>
      <c r="E805" s="4">
        <f>U!B817</f>
        <v>9568</v>
      </c>
      <c r="F805">
        <f>'u rate'!B827</f>
        <v>6.1</v>
      </c>
      <c r="G805">
        <f t="shared" si="52"/>
        <v>0.51473662207357862</v>
      </c>
      <c r="J805">
        <f t="shared" si="54"/>
        <v>0.51473662207357862</v>
      </c>
    </row>
    <row r="806" spans="1:10" x14ac:dyDescent="0.25">
      <c r="A806">
        <f t="shared" si="58"/>
        <v>2014</v>
      </c>
      <c r="B806">
        <f t="shared" si="59"/>
        <v>9</v>
      </c>
      <c r="C806" s="4">
        <f>'JOLTS vacs'!B183</f>
        <v>4678</v>
      </c>
      <c r="D806">
        <f>'PNZ vacs'!B1029</f>
        <v>0</v>
      </c>
      <c r="E806" s="4">
        <f>U!B818</f>
        <v>9237</v>
      </c>
      <c r="F806">
        <f>'u rate'!B828</f>
        <v>5.9</v>
      </c>
      <c r="G806">
        <f t="shared" si="52"/>
        <v>0.50644148533073508</v>
      </c>
      <c r="J806">
        <f t="shared" si="54"/>
        <v>0.50644148533073508</v>
      </c>
    </row>
    <row r="807" spans="1:10" x14ac:dyDescent="0.25">
      <c r="A807">
        <f t="shared" si="58"/>
        <v>2014</v>
      </c>
      <c r="B807">
        <f t="shared" si="59"/>
        <v>10</v>
      </c>
      <c r="C807" s="4">
        <f>'JOLTS vacs'!B184</f>
        <v>4849</v>
      </c>
      <c r="D807">
        <f>'PNZ vacs'!B1030</f>
        <v>0</v>
      </c>
      <c r="E807" s="4">
        <f>U!B819</f>
        <v>8983</v>
      </c>
      <c r="F807">
        <f>'u rate'!B829</f>
        <v>5.7</v>
      </c>
      <c r="G807">
        <f t="shared" si="52"/>
        <v>0.53979739507959479</v>
      </c>
      <c r="J807">
        <f t="shared" si="54"/>
        <v>0.53979739507959479</v>
      </c>
    </row>
    <row r="808" spans="1:10" x14ac:dyDescent="0.25">
      <c r="A808">
        <f t="shared" si="58"/>
        <v>2014</v>
      </c>
      <c r="B808">
        <f t="shared" si="59"/>
        <v>11</v>
      </c>
      <c r="C808" s="4">
        <f>'JOLTS vacs'!B185</f>
        <v>4886</v>
      </c>
      <c r="D808">
        <f>'PNZ vacs'!B1031</f>
        <v>0</v>
      </c>
      <c r="E808" s="4">
        <f>U!B820</f>
        <v>9071</v>
      </c>
      <c r="F808">
        <f>'u rate'!B830</f>
        <v>5.8</v>
      </c>
      <c r="G808">
        <f t="shared" si="52"/>
        <v>0.53863962076948513</v>
      </c>
      <c r="J808">
        <f t="shared" si="54"/>
        <v>0.53863962076948513</v>
      </c>
    </row>
    <row r="809" spans="1:10" x14ac:dyDescent="0.25">
      <c r="A809">
        <f t="shared" si="58"/>
        <v>2014</v>
      </c>
      <c r="B809">
        <f t="shared" si="59"/>
        <v>12</v>
      </c>
      <c r="C809" s="4">
        <f>'JOLTS vacs'!B186</f>
        <v>4877</v>
      </c>
      <c r="D809">
        <f>'PNZ vacs'!B1032</f>
        <v>0</v>
      </c>
      <c r="E809" s="4">
        <f>U!B821</f>
        <v>8688</v>
      </c>
      <c r="F809">
        <f>'u rate'!B831</f>
        <v>5.6</v>
      </c>
      <c r="G809">
        <f t="shared" si="52"/>
        <v>0.56134898710865566</v>
      </c>
      <c r="J809">
        <f t="shared" si="54"/>
        <v>0.56134898710865566</v>
      </c>
    </row>
    <row r="810" spans="1:10" x14ac:dyDescent="0.25">
      <c r="A810">
        <f t="shared" si="58"/>
        <v>2015</v>
      </c>
      <c r="B810">
        <f t="shared" si="59"/>
        <v>1</v>
      </c>
      <c r="C810" s="4">
        <f>'JOLTS vacs'!B187</f>
        <v>4965</v>
      </c>
      <c r="D810">
        <f>'PNZ vacs'!B1033</f>
        <v>0</v>
      </c>
      <c r="E810" s="4">
        <f>U!B822</f>
        <v>8979</v>
      </c>
      <c r="F810">
        <f>'u rate'!B832</f>
        <v>5.7</v>
      </c>
      <c r="G810">
        <f t="shared" si="52"/>
        <v>0.55295689943200799</v>
      </c>
      <c r="J810">
        <f t="shared" si="54"/>
        <v>0.55295689943200799</v>
      </c>
    </row>
    <row r="811" spans="1:10" x14ac:dyDescent="0.25">
      <c r="A811">
        <f t="shared" si="58"/>
        <v>2015</v>
      </c>
      <c r="B811">
        <f t="shared" si="59"/>
        <v>2</v>
      </c>
      <c r="C811" s="4">
        <f>'JOLTS vacs'!B188</f>
        <v>5144</v>
      </c>
      <c r="D811">
        <f>'PNZ vacs'!B1034</f>
        <v>0</v>
      </c>
      <c r="E811" s="4">
        <f>U!B823</f>
        <v>8705</v>
      </c>
      <c r="F811">
        <f>'u rate'!B833</f>
        <v>5.5</v>
      </c>
      <c r="G811">
        <f t="shared" si="52"/>
        <v>0.59092475588742099</v>
      </c>
      <c r="J811">
        <f t="shared" si="54"/>
        <v>0.59092475588742099</v>
      </c>
    </row>
    <row r="812" spans="1:10" x14ac:dyDescent="0.25">
      <c r="A812">
        <f t="shared" si="58"/>
        <v>2015</v>
      </c>
      <c r="B812">
        <f t="shared" si="59"/>
        <v>3</v>
      </c>
      <c r="C812" s="4">
        <f>'JOLTS vacs'!B189</f>
        <v>5109</v>
      </c>
      <c r="D812">
        <f>'PNZ vacs'!B1035</f>
        <v>0</v>
      </c>
      <c r="E812" s="4">
        <f>U!B824</f>
        <v>8575</v>
      </c>
      <c r="F812">
        <f>'u rate'!B834</f>
        <v>5.5</v>
      </c>
      <c r="G812">
        <f t="shared" si="52"/>
        <v>0.59580174927113705</v>
      </c>
      <c r="J812">
        <f t="shared" si="54"/>
        <v>0.59580174927113705</v>
      </c>
    </row>
    <row r="813" spans="1:10" x14ac:dyDescent="0.25">
      <c r="A813">
        <f t="shared" si="58"/>
        <v>2015</v>
      </c>
      <c r="B813">
        <f t="shared" si="59"/>
        <v>4</v>
      </c>
      <c r="C813" s="4">
        <f>'JOLTS vacs'!B190</f>
        <v>5334</v>
      </c>
      <c r="D813">
        <f>'PNZ vacs'!B1036</f>
        <v>0</v>
      </c>
      <c r="E813" s="4">
        <f>U!B825</f>
        <v>8549</v>
      </c>
      <c r="F813">
        <f>'u rate'!B835</f>
        <v>5.4</v>
      </c>
      <c r="G813">
        <f t="shared" si="52"/>
        <v>0.62393262369867819</v>
      </c>
      <c r="J813">
        <f t="shared" si="54"/>
        <v>0.62393262369867819</v>
      </c>
    </row>
    <row r="814" spans="1:10" x14ac:dyDescent="0.25">
      <c r="A814">
        <f t="shared" si="58"/>
        <v>2015</v>
      </c>
      <c r="B814">
        <f t="shared" si="59"/>
        <v>5</v>
      </c>
      <c r="C814" s="4">
        <f>'JOLTS vacs'!B191</f>
        <v>5357</v>
      </c>
      <c r="D814">
        <f>'PNZ vacs'!B1037</f>
        <v>0</v>
      </c>
      <c r="E814" s="4">
        <f>U!B826</f>
        <v>8674</v>
      </c>
      <c r="F814">
        <f>'u rate'!B836</f>
        <v>5.5</v>
      </c>
      <c r="G814">
        <f t="shared" si="52"/>
        <v>0.61759280608715705</v>
      </c>
      <c r="J814">
        <f t="shared" si="54"/>
        <v>0.61759280608715705</v>
      </c>
    </row>
    <row r="815" spans="1:10" x14ac:dyDescent="0.25">
      <c r="A815">
        <f t="shared" si="58"/>
        <v>2015</v>
      </c>
      <c r="B815">
        <f t="shared" si="59"/>
        <v>6</v>
      </c>
      <c r="C815" s="4">
        <f>'JOLTS vacs'!B192</f>
        <v>5249</v>
      </c>
      <c r="D815">
        <f>'PNZ vacs'!B1038</f>
        <v>0</v>
      </c>
      <c r="E815" s="4">
        <f>U!B827</f>
        <v>8299</v>
      </c>
      <c r="F815">
        <f>'u rate'!B837</f>
        <v>5.3</v>
      </c>
      <c r="G815">
        <f t="shared" si="52"/>
        <v>0.63248584166767086</v>
      </c>
      <c r="J815">
        <f t="shared" si="54"/>
        <v>0.63248584166767086</v>
      </c>
    </row>
    <row r="816" spans="1:10" x14ac:dyDescent="0.25">
      <c r="A816">
        <f t="shared" si="58"/>
        <v>2015</v>
      </c>
      <c r="B816">
        <f t="shared" si="59"/>
        <v>7</v>
      </c>
      <c r="C816" s="4">
        <f>'JOLTS vacs'!B193</f>
        <v>0</v>
      </c>
      <c r="D816">
        <f>'PNZ vacs'!B1039</f>
        <v>0</v>
      </c>
      <c r="E816" s="4">
        <f>U!B828</f>
        <v>8266</v>
      </c>
      <c r="F816">
        <f>'u rate'!B838</f>
        <v>5.3</v>
      </c>
      <c r="G816">
        <f t="shared" si="52"/>
        <v>0</v>
      </c>
      <c r="J816">
        <f t="shared" si="54"/>
        <v>0</v>
      </c>
    </row>
    <row r="817" spans="3:5" x14ac:dyDescent="0.25">
      <c r="C817" s="4"/>
      <c r="E817" s="4"/>
    </row>
    <row r="818" spans="3:5" x14ac:dyDescent="0.25">
      <c r="C818" s="4"/>
      <c r="E818" s="4"/>
    </row>
    <row r="819" spans="3:5" x14ac:dyDescent="0.25">
      <c r="C819" s="4"/>
      <c r="E819" s="4"/>
    </row>
    <row r="820" spans="3:5" x14ac:dyDescent="0.25">
      <c r="C820" s="4"/>
      <c r="E820" s="4"/>
    </row>
    <row r="821" spans="3:5" x14ac:dyDescent="0.25">
      <c r="C821" s="4"/>
      <c r="E821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S822"/>
  <sheetViews>
    <sheetView topLeftCell="A5" workbookViewId="0">
      <pane xSplit="2" ySplit="2" topLeftCell="E7" activePane="bottomRight" state="frozen"/>
      <selection activeCell="A5" sqref="A5"/>
      <selection pane="topRight" activeCell="B5" sqref="B5"/>
      <selection pane="bottomLeft" activeCell="A7" sqref="A7"/>
      <selection pane="bottomRight" activeCell="H13" sqref="H13"/>
    </sheetView>
  </sheetViews>
  <sheetFormatPr defaultRowHeight="15" x14ac:dyDescent="0.25"/>
  <cols>
    <col min="5" max="5" width="11.42578125" customWidth="1"/>
    <col min="6" max="6" width="11.85546875" customWidth="1"/>
    <col min="8" max="8" width="13.140625" customWidth="1"/>
    <col min="9" max="18" width="10.7109375" customWidth="1"/>
    <col min="19" max="19" width="11.28515625" bestFit="1" customWidth="1"/>
  </cols>
  <sheetData>
    <row r="6" spans="1:9" ht="30" x14ac:dyDescent="0.25">
      <c r="B6" s="2" t="s">
        <v>11</v>
      </c>
      <c r="C6" s="2" t="s">
        <v>12</v>
      </c>
      <c r="D6" s="2" t="s">
        <v>10</v>
      </c>
      <c r="E6" s="2" t="s">
        <v>13</v>
      </c>
      <c r="F6" s="2" t="s">
        <v>14</v>
      </c>
    </row>
    <row r="7" spans="1:9" x14ac:dyDescent="0.25">
      <c r="A7">
        <f>'th calcs'!A6</f>
        <v>1948</v>
      </c>
      <c r="B7">
        <f>'th calcs'!B6</f>
        <v>1</v>
      </c>
      <c r="C7">
        <f>LN('th calcs'!J6)</f>
        <v>0.34673621526185233</v>
      </c>
      <c r="D7">
        <v>-420</v>
      </c>
      <c r="E7" s="51">
        <f>C7-$I$8*D7</f>
        <v>-4.6743578669611263E-2</v>
      </c>
      <c r="F7">
        <f>EXP(E7)</f>
        <v>0.95433207731937852</v>
      </c>
    </row>
    <row r="8" spans="1:9" x14ac:dyDescent="0.25">
      <c r="A8">
        <f>'th calcs'!A7</f>
        <v>1948</v>
      </c>
      <c r="B8">
        <f>'th calcs'!B7</f>
        <v>2</v>
      </c>
      <c r="C8">
        <f>LN('th calcs'!J7)</f>
        <v>0.21936277181287736</v>
      </c>
      <c r="D8">
        <f>D7+1</f>
        <v>-419</v>
      </c>
      <c r="E8" s="51">
        <f t="shared" ref="E8:E71" si="0">C8-$I$8*D8</f>
        <v>-0.17318016546636847</v>
      </c>
      <c r="F8">
        <f t="shared" ref="F8:F71" si="1">EXP(E8)</f>
        <v>0.84098608454463808</v>
      </c>
      <c r="H8" t="s">
        <v>1241</v>
      </c>
      <c r="I8">
        <f>COVAR(C7:C816,D7:D816)/VARP(D7:D816)</f>
        <v>-9.3685665221777048E-4</v>
      </c>
    </row>
    <row r="9" spans="1:9" x14ac:dyDescent="0.25">
      <c r="A9">
        <f>'th calcs'!A8</f>
        <v>1948</v>
      </c>
      <c r="B9">
        <f>'th calcs'!B8</f>
        <v>3</v>
      </c>
      <c r="C9">
        <f>LN('th calcs'!J8)</f>
        <v>0.11632343222180212</v>
      </c>
      <c r="D9">
        <f t="shared" ref="D9:D72" si="2">D8+1</f>
        <v>-418</v>
      </c>
      <c r="E9" s="51">
        <f t="shared" si="0"/>
        <v>-0.27528264840522593</v>
      </c>
      <c r="F9">
        <f t="shared" si="1"/>
        <v>0.75935746171398089</v>
      </c>
    </row>
    <row r="10" spans="1:9" x14ac:dyDescent="0.25">
      <c r="A10">
        <f>'th calcs'!A9</f>
        <v>1948</v>
      </c>
      <c r="B10">
        <f>'th calcs'!B9</f>
        <v>4</v>
      </c>
      <c r="C10">
        <f>LN('th calcs'!J9)</f>
        <v>0.13838184631827105</v>
      </c>
      <c r="D10">
        <f t="shared" si="2"/>
        <v>-417</v>
      </c>
      <c r="E10" s="51">
        <f t="shared" si="0"/>
        <v>-0.25228737765653925</v>
      </c>
      <c r="F10">
        <f t="shared" si="1"/>
        <v>0.7770214073892231</v>
      </c>
    </row>
    <row r="11" spans="1:9" x14ac:dyDescent="0.25">
      <c r="A11">
        <f>'th calcs'!A10</f>
        <v>1948</v>
      </c>
      <c r="B11">
        <f>'th calcs'!B10</f>
        <v>5</v>
      </c>
      <c r="C11">
        <f>LN('th calcs'!J10)</f>
        <v>0.27131192557008538</v>
      </c>
      <c r="D11">
        <f t="shared" si="2"/>
        <v>-416</v>
      </c>
      <c r="E11" s="51">
        <f t="shared" si="0"/>
        <v>-0.11842044175250716</v>
      </c>
      <c r="F11">
        <f t="shared" si="1"/>
        <v>0.88832248622576648</v>
      </c>
    </row>
    <row r="12" spans="1:9" x14ac:dyDescent="0.25">
      <c r="A12">
        <f>'th calcs'!A11</f>
        <v>1948</v>
      </c>
      <c r="B12">
        <f>'th calcs'!B11</f>
        <v>6</v>
      </c>
      <c r="C12">
        <f>LN('th calcs'!J11)</f>
        <v>0.21895343538613504</v>
      </c>
      <c r="D12">
        <f t="shared" si="2"/>
        <v>-415</v>
      </c>
      <c r="E12" s="51">
        <f t="shared" si="0"/>
        <v>-0.16984207528423972</v>
      </c>
      <c r="F12">
        <f t="shared" si="1"/>
        <v>0.84379806264388679</v>
      </c>
    </row>
    <row r="13" spans="1:9" x14ac:dyDescent="0.25">
      <c r="A13">
        <f>'th calcs'!A12</f>
        <v>1948</v>
      </c>
      <c r="B13">
        <f>'th calcs'!B12</f>
        <v>7</v>
      </c>
      <c r="C13">
        <f>LN('th calcs'!J12)</f>
        <v>0.20715384030434467</v>
      </c>
      <c r="D13">
        <f t="shared" si="2"/>
        <v>-414</v>
      </c>
      <c r="E13" s="51">
        <f t="shared" si="0"/>
        <v>-0.18070481371381233</v>
      </c>
      <c r="F13">
        <f t="shared" si="1"/>
        <v>0.83468170892820293</v>
      </c>
    </row>
    <row r="14" spans="1:9" x14ac:dyDescent="0.25">
      <c r="A14">
        <f>'th calcs'!A13</f>
        <v>1948</v>
      </c>
      <c r="B14">
        <f>'th calcs'!B13</f>
        <v>8</v>
      </c>
      <c r="C14">
        <f>LN('th calcs'!J13)</f>
        <v>0.10745838531739603</v>
      </c>
      <c r="D14">
        <f t="shared" si="2"/>
        <v>-413</v>
      </c>
      <c r="E14" s="51">
        <f t="shared" si="0"/>
        <v>-0.27946341204854314</v>
      </c>
      <c r="F14">
        <f t="shared" si="1"/>
        <v>0.7561893947298941</v>
      </c>
    </row>
    <row r="15" spans="1:9" x14ac:dyDescent="0.25">
      <c r="A15">
        <f>'th calcs'!A14</f>
        <v>1948</v>
      </c>
      <c r="B15">
        <f>'th calcs'!B14</f>
        <v>9</v>
      </c>
      <c r="C15">
        <f>LN('th calcs'!J14)</f>
        <v>0.1907832758732608</v>
      </c>
      <c r="D15">
        <f t="shared" si="2"/>
        <v>-412</v>
      </c>
      <c r="E15" s="51">
        <f t="shared" si="0"/>
        <v>-0.19520166484046061</v>
      </c>
      <c r="F15">
        <f t="shared" si="1"/>
        <v>0.82266873796666251</v>
      </c>
    </row>
    <row r="16" spans="1:9" x14ac:dyDescent="0.25">
      <c r="A16">
        <f>'th calcs'!A15</f>
        <v>1948</v>
      </c>
      <c r="B16">
        <f>'th calcs'!B15</f>
        <v>10</v>
      </c>
      <c r="C16">
        <f>LN('th calcs'!J15)</f>
        <v>0.11454134355874082</v>
      </c>
      <c r="D16">
        <f t="shared" si="2"/>
        <v>-411</v>
      </c>
      <c r="E16" s="51">
        <f t="shared" si="0"/>
        <v>-0.2705067405027628</v>
      </c>
      <c r="F16">
        <f t="shared" si="1"/>
        <v>0.76299275702409997</v>
      </c>
    </row>
    <row r="17" spans="1:12" x14ac:dyDescent="0.25">
      <c r="A17">
        <f>'th calcs'!A16</f>
        <v>1948</v>
      </c>
      <c r="B17">
        <f>'th calcs'!B16</f>
        <v>11</v>
      </c>
      <c r="C17">
        <f>LN('th calcs'!J16)</f>
        <v>3.8574370058191983E-2</v>
      </c>
      <c r="D17">
        <f t="shared" si="2"/>
        <v>-410</v>
      </c>
      <c r="E17" s="51">
        <f t="shared" si="0"/>
        <v>-0.34553685735109391</v>
      </c>
      <c r="F17">
        <f t="shared" si="1"/>
        <v>0.70784024220673836</v>
      </c>
    </row>
    <row r="18" spans="1:12" x14ac:dyDescent="0.25">
      <c r="A18">
        <f>'th calcs'!A17</f>
        <v>1948</v>
      </c>
      <c r="B18">
        <f>'th calcs'!B17</f>
        <v>12</v>
      </c>
      <c r="C18">
        <f>LN('th calcs'!J17)</f>
        <v>-0.10188624818555551</v>
      </c>
      <c r="D18">
        <f t="shared" si="2"/>
        <v>-409</v>
      </c>
      <c r="E18" s="51">
        <f t="shared" si="0"/>
        <v>-0.48506061894262364</v>
      </c>
      <c r="F18">
        <f t="shared" si="1"/>
        <v>0.61565987498245578</v>
      </c>
    </row>
    <row r="19" spans="1:12" x14ac:dyDescent="0.25">
      <c r="A19">
        <f>'th calcs'!A18</f>
        <v>1949</v>
      </c>
      <c r="B19">
        <f>'th calcs'!B18</f>
        <v>1</v>
      </c>
      <c r="C19">
        <f>LN('th calcs'!J18)</f>
        <v>-0.22844235576481128</v>
      </c>
      <c r="D19">
        <f t="shared" si="2"/>
        <v>-408</v>
      </c>
      <c r="E19" s="51">
        <f t="shared" si="0"/>
        <v>-0.61067986986966161</v>
      </c>
      <c r="F19">
        <f t="shared" si="1"/>
        <v>0.54298158673615349</v>
      </c>
    </row>
    <row r="20" spans="1:12" x14ac:dyDescent="0.25">
      <c r="A20">
        <f>'th calcs'!A19</f>
        <v>1949</v>
      </c>
      <c r="B20">
        <f>'th calcs'!B19</f>
        <v>2</v>
      </c>
      <c r="C20">
        <f>LN('th calcs'!J19)</f>
        <v>-0.44924326562291056</v>
      </c>
      <c r="D20">
        <f t="shared" si="2"/>
        <v>-407</v>
      </c>
      <c r="E20" s="51">
        <f t="shared" si="0"/>
        <v>-0.83054392307554314</v>
      </c>
      <c r="F20">
        <f t="shared" si="1"/>
        <v>0.43581217354403262</v>
      </c>
      <c r="G20" s="115"/>
      <c r="H20" s="115"/>
      <c r="I20" s="115"/>
      <c r="J20" s="115"/>
      <c r="K20" s="115"/>
      <c r="L20" s="115"/>
    </row>
    <row r="21" spans="1:12" x14ac:dyDescent="0.25">
      <c r="A21">
        <f>'th calcs'!A20</f>
        <v>1949</v>
      </c>
      <c r="B21">
        <f>'th calcs'!B20</f>
        <v>3</v>
      </c>
      <c r="C21">
        <f>LN('th calcs'!J20)</f>
        <v>-0.50611100863156666</v>
      </c>
      <c r="D21">
        <f t="shared" si="2"/>
        <v>-406</v>
      </c>
      <c r="E21" s="51">
        <f t="shared" si="0"/>
        <v>-0.88647480943198143</v>
      </c>
      <c r="F21">
        <f t="shared" si="1"/>
        <v>0.41210594714265086</v>
      </c>
      <c r="G21" s="157"/>
      <c r="H21" s="157"/>
      <c r="I21" s="157"/>
      <c r="J21" s="115"/>
      <c r="K21" s="115"/>
      <c r="L21" s="115"/>
    </row>
    <row r="22" spans="1:12" x14ac:dyDescent="0.25">
      <c r="A22">
        <f>'th calcs'!A21</f>
        <v>1949</v>
      </c>
      <c r="B22">
        <f>'th calcs'!B21</f>
        <v>4</v>
      </c>
      <c r="C22">
        <f>LN('th calcs'!J21)</f>
        <v>-0.6064861921491983</v>
      </c>
      <c r="D22">
        <f t="shared" si="2"/>
        <v>-405</v>
      </c>
      <c r="E22" s="51">
        <f t="shared" si="0"/>
        <v>-0.98591313629739541</v>
      </c>
      <c r="F22">
        <f t="shared" si="1"/>
        <v>0.37309838166645137</v>
      </c>
      <c r="G22" s="8"/>
      <c r="H22" s="8"/>
      <c r="I22" s="8"/>
      <c r="J22" s="115"/>
      <c r="K22" s="115"/>
      <c r="L22" s="115"/>
    </row>
    <row r="23" spans="1:12" x14ac:dyDescent="0.25">
      <c r="A23">
        <f>'th calcs'!A22</f>
        <v>1949</v>
      </c>
      <c r="B23">
        <f>'th calcs'!B22</f>
        <v>5</v>
      </c>
      <c r="C23">
        <f>LN('th calcs'!J22)</f>
        <v>-0.76370682596993367</v>
      </c>
      <c r="D23">
        <f t="shared" si="2"/>
        <v>-404</v>
      </c>
      <c r="E23" s="51">
        <f t="shared" si="0"/>
        <v>-1.1421969134659129</v>
      </c>
      <c r="F23">
        <f t="shared" si="1"/>
        <v>0.31911717832760933</v>
      </c>
      <c r="G23" s="8"/>
      <c r="H23" s="8"/>
      <c r="I23" s="8"/>
      <c r="J23" s="115"/>
      <c r="K23" s="115"/>
      <c r="L23" s="115"/>
    </row>
    <row r="24" spans="1:12" x14ac:dyDescent="0.25">
      <c r="A24">
        <f>'th calcs'!A23</f>
        <v>1949</v>
      </c>
      <c r="B24">
        <f>'th calcs'!B23</f>
        <v>6</v>
      </c>
      <c r="C24">
        <f>LN('th calcs'!J23)</f>
        <v>-0.80984445354907852</v>
      </c>
      <c r="D24">
        <f t="shared" si="2"/>
        <v>-403</v>
      </c>
      <c r="E24" s="51">
        <f t="shared" si="0"/>
        <v>-1.18739768439284</v>
      </c>
      <c r="F24">
        <f t="shared" si="1"/>
        <v>0.30501397480462128</v>
      </c>
      <c r="G24" s="8"/>
      <c r="H24" s="8"/>
      <c r="I24" s="8"/>
      <c r="J24" s="115"/>
      <c r="K24" s="115"/>
      <c r="L24" s="115"/>
    </row>
    <row r="25" spans="1:12" x14ac:dyDescent="0.25">
      <c r="A25">
        <f>'th calcs'!A24</f>
        <v>1949</v>
      </c>
      <c r="B25">
        <f>'th calcs'!B24</f>
        <v>7</v>
      </c>
      <c r="C25">
        <f>LN('th calcs'!J24)</f>
        <v>-0.95330152598836426</v>
      </c>
      <c r="D25">
        <f t="shared" si="2"/>
        <v>-402</v>
      </c>
      <c r="E25" s="51">
        <f t="shared" si="0"/>
        <v>-1.329917900179908</v>
      </c>
      <c r="F25">
        <f t="shared" si="1"/>
        <v>0.26449897572675818</v>
      </c>
      <c r="G25" s="115"/>
      <c r="H25" s="115"/>
      <c r="I25" s="115"/>
      <c r="J25" s="115"/>
      <c r="K25" s="115"/>
      <c r="L25" s="115"/>
    </row>
    <row r="26" spans="1:12" x14ac:dyDescent="0.25">
      <c r="A26">
        <f>'th calcs'!A25</f>
        <v>1949</v>
      </c>
      <c r="B26">
        <f>'th calcs'!B25</f>
        <v>8</v>
      </c>
      <c r="C26">
        <f>LN('th calcs'!J25)</f>
        <v>-1.0109646628421975</v>
      </c>
      <c r="D26">
        <f t="shared" si="2"/>
        <v>-401</v>
      </c>
      <c r="E26" s="51">
        <f t="shared" si="0"/>
        <v>-1.3866441803815235</v>
      </c>
      <c r="F26">
        <f t="shared" si="1"/>
        <v>0.24991256047949773</v>
      </c>
      <c r="G26" s="157"/>
      <c r="H26" s="157"/>
      <c r="I26" s="157"/>
      <c r="J26" s="157"/>
      <c r="K26" s="157"/>
      <c r="L26" s="157"/>
    </row>
    <row r="27" spans="1:12" x14ac:dyDescent="0.25">
      <c r="A27">
        <f>'th calcs'!A26</f>
        <v>1949</v>
      </c>
      <c r="B27">
        <f>'th calcs'!B26</f>
        <v>9</v>
      </c>
      <c r="C27">
        <f>LN('th calcs'!J26)</f>
        <v>-1.0256852722557115</v>
      </c>
      <c r="D27">
        <f t="shared" si="2"/>
        <v>-400</v>
      </c>
      <c r="E27" s="51">
        <f t="shared" si="0"/>
        <v>-1.4004279331428195</v>
      </c>
      <c r="F27">
        <f t="shared" si="1"/>
        <v>0.24649145950385007</v>
      </c>
      <c r="G27" s="8"/>
      <c r="H27" s="8"/>
      <c r="I27" s="8"/>
      <c r="J27" s="8"/>
      <c r="K27" s="8"/>
      <c r="L27" s="8"/>
    </row>
    <row r="28" spans="1:12" x14ac:dyDescent="0.25">
      <c r="A28">
        <f>'th calcs'!A27</f>
        <v>1949</v>
      </c>
      <c r="B28">
        <f>'th calcs'!B27</f>
        <v>10</v>
      </c>
      <c r="C28">
        <f>LN('th calcs'!J27)</f>
        <v>-1.26404977654864</v>
      </c>
      <c r="D28">
        <f t="shared" si="2"/>
        <v>-399</v>
      </c>
      <c r="E28" s="51">
        <f t="shared" si="0"/>
        <v>-1.6378555807835304</v>
      </c>
      <c r="F28">
        <f t="shared" si="1"/>
        <v>0.19439646315206338</v>
      </c>
      <c r="G28" s="8"/>
      <c r="H28" s="8"/>
      <c r="I28" s="8"/>
      <c r="J28" s="8"/>
      <c r="K28" s="8"/>
      <c r="L28" s="8"/>
    </row>
    <row r="29" spans="1:12" x14ac:dyDescent="0.25">
      <c r="A29">
        <f>'th calcs'!A28</f>
        <v>1949</v>
      </c>
      <c r="B29">
        <f>'th calcs'!B28</f>
        <v>11</v>
      </c>
      <c r="C29">
        <f>LN('th calcs'!J28)</f>
        <v>-1.0688256104498273</v>
      </c>
      <c r="D29">
        <f t="shared" si="2"/>
        <v>-398</v>
      </c>
      <c r="E29" s="51">
        <f t="shared" si="0"/>
        <v>-1.4416945580324998</v>
      </c>
      <c r="F29">
        <f t="shared" si="1"/>
        <v>0.23652661082567822</v>
      </c>
      <c r="G29" s="115"/>
      <c r="H29" s="115"/>
      <c r="I29" s="115"/>
      <c r="J29" s="115"/>
      <c r="K29" s="115"/>
      <c r="L29" s="115"/>
    </row>
    <row r="30" spans="1:12" x14ac:dyDescent="0.25">
      <c r="A30">
        <f>'th calcs'!A29</f>
        <v>1949</v>
      </c>
      <c r="B30">
        <f>'th calcs'!B29</f>
        <v>12</v>
      </c>
      <c r="C30">
        <f>LN('th calcs'!J29)</f>
        <v>-1.0963000139813437</v>
      </c>
      <c r="D30">
        <f t="shared" si="2"/>
        <v>-397</v>
      </c>
      <c r="E30" s="51">
        <f t="shared" si="0"/>
        <v>-1.4682321049117986</v>
      </c>
      <c r="F30">
        <f t="shared" si="1"/>
        <v>0.23033232884512622</v>
      </c>
      <c r="G30" s="115"/>
      <c r="H30" s="115"/>
      <c r="I30" s="115"/>
      <c r="J30" s="115"/>
      <c r="K30" s="115"/>
      <c r="L30" s="115"/>
    </row>
    <row r="31" spans="1:12" x14ac:dyDescent="0.25">
      <c r="A31">
        <f>'th calcs'!A30</f>
        <v>1950</v>
      </c>
      <c r="B31">
        <f>'th calcs'!B30</f>
        <v>1</v>
      </c>
      <c r="C31">
        <f>LN('th calcs'!J30)</f>
        <v>-0.95571844920600546</v>
      </c>
      <c r="D31">
        <f t="shared" si="2"/>
        <v>-396</v>
      </c>
      <c r="E31" s="51">
        <f t="shared" si="0"/>
        <v>-1.3267136834842426</v>
      </c>
      <c r="F31">
        <f t="shared" si="1"/>
        <v>0.2653478470182703</v>
      </c>
    </row>
    <row r="32" spans="1:12" x14ac:dyDescent="0.25">
      <c r="A32">
        <f>'th calcs'!A31</f>
        <v>1950</v>
      </c>
      <c r="B32">
        <f>'th calcs'!B31</f>
        <v>2</v>
      </c>
      <c r="C32">
        <f>LN('th calcs'!J31)</f>
        <v>-0.91388460304006081</v>
      </c>
      <c r="D32">
        <f t="shared" si="2"/>
        <v>-395</v>
      </c>
      <c r="E32" s="51">
        <f t="shared" si="0"/>
        <v>-1.28394298066608</v>
      </c>
      <c r="F32">
        <f t="shared" si="1"/>
        <v>0.27694316325152857</v>
      </c>
    </row>
    <row r="33" spans="1:19" x14ac:dyDescent="0.25">
      <c r="A33">
        <f>'th calcs'!A32</f>
        <v>1950</v>
      </c>
      <c r="B33">
        <f>'th calcs'!B32</f>
        <v>3</v>
      </c>
      <c r="C33">
        <f>LN('th calcs'!J32)</f>
        <v>-0.88373519814854073</v>
      </c>
      <c r="D33">
        <f t="shared" si="2"/>
        <v>-394</v>
      </c>
      <c r="E33" s="51">
        <f t="shared" si="0"/>
        <v>-1.2528567191223423</v>
      </c>
      <c r="F33">
        <f t="shared" si="1"/>
        <v>0.28568750107642238</v>
      </c>
      <c r="H33" s="15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</row>
    <row r="34" spans="1:19" x14ac:dyDescent="0.25">
      <c r="A34">
        <f>'th calcs'!A33</f>
        <v>1950</v>
      </c>
      <c r="B34">
        <f>'th calcs'!B33</f>
        <v>4</v>
      </c>
      <c r="C34">
        <f>LN('th calcs'!J33)</f>
        <v>-0.76046377179502189</v>
      </c>
      <c r="D34">
        <f t="shared" si="2"/>
        <v>-393</v>
      </c>
      <c r="E34" s="51">
        <f t="shared" si="0"/>
        <v>-1.1286484361166056</v>
      </c>
      <c r="F34">
        <f t="shared" si="1"/>
        <v>0.32347015168418969</v>
      </c>
      <c r="H34" s="15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</row>
    <row r="35" spans="1:19" x14ac:dyDescent="0.25">
      <c r="A35">
        <f>'th calcs'!A34</f>
        <v>1950</v>
      </c>
      <c r="B35">
        <f>'th calcs'!B34</f>
        <v>5</v>
      </c>
      <c r="C35">
        <f>LN('th calcs'!J34)</f>
        <v>-0.68348392144458758</v>
      </c>
      <c r="D35">
        <f t="shared" si="2"/>
        <v>-392</v>
      </c>
      <c r="E35" s="51">
        <f t="shared" si="0"/>
        <v>-1.0507317291139535</v>
      </c>
      <c r="F35">
        <f t="shared" si="1"/>
        <v>0.3496817831323597</v>
      </c>
      <c r="H35" s="15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</row>
    <row r="36" spans="1:19" x14ac:dyDescent="0.25">
      <c r="A36">
        <f>'th calcs'!A35</f>
        <v>1950</v>
      </c>
      <c r="B36">
        <f>'th calcs'!B35</f>
        <v>6</v>
      </c>
      <c r="C36">
        <f>LN('th calcs'!J35)</f>
        <v>-0.59496098571268596</v>
      </c>
      <c r="D36">
        <f t="shared" si="2"/>
        <v>-391</v>
      </c>
      <c r="E36" s="51">
        <f t="shared" si="0"/>
        <v>-0.96127193672983424</v>
      </c>
      <c r="F36">
        <f t="shared" si="1"/>
        <v>0.38240618004503957</v>
      </c>
      <c r="H36" s="15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</row>
    <row r="37" spans="1:19" x14ac:dyDescent="0.25">
      <c r="A37">
        <f>'th calcs'!A36</f>
        <v>1950</v>
      </c>
      <c r="B37">
        <f>'th calcs'!B36</f>
        <v>7</v>
      </c>
      <c r="C37">
        <f>LN('th calcs'!J36)</f>
        <v>-0.44421938854341936</v>
      </c>
      <c r="D37">
        <f t="shared" si="2"/>
        <v>-390</v>
      </c>
      <c r="E37" s="51">
        <f t="shared" si="0"/>
        <v>-0.80959348290834987</v>
      </c>
      <c r="F37">
        <f t="shared" si="1"/>
        <v>0.44503894539296529</v>
      </c>
      <c r="H37" s="15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</row>
    <row r="38" spans="1:19" x14ac:dyDescent="0.25">
      <c r="A38">
        <f>'th calcs'!A37</f>
        <v>1950</v>
      </c>
      <c r="B38">
        <f>'th calcs'!B37</f>
        <v>8</v>
      </c>
      <c r="C38">
        <f>LN('th calcs'!J37)</f>
        <v>-0.22176457536757349</v>
      </c>
      <c r="D38">
        <f t="shared" si="2"/>
        <v>-389</v>
      </c>
      <c r="E38" s="51">
        <f t="shared" si="0"/>
        <v>-0.58620181308028618</v>
      </c>
      <c r="F38">
        <f t="shared" si="1"/>
        <v>0.55643672686844692</v>
      </c>
      <c r="H38" s="15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</row>
    <row r="39" spans="1:19" x14ac:dyDescent="0.25">
      <c r="A39">
        <f>'th calcs'!A38</f>
        <v>1950</v>
      </c>
      <c r="B39">
        <f>'th calcs'!B38</f>
        <v>9</v>
      </c>
      <c r="C39">
        <f>LN('th calcs'!J38)</f>
        <v>-0.21219472683298138</v>
      </c>
      <c r="D39">
        <f t="shared" si="2"/>
        <v>-388</v>
      </c>
      <c r="E39" s="51">
        <f t="shared" si="0"/>
        <v>-0.57569510789347633</v>
      </c>
      <c r="F39">
        <f t="shared" si="1"/>
        <v>0.56231386412191553</v>
      </c>
      <c r="H39" s="15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</row>
    <row r="40" spans="1:19" x14ac:dyDescent="0.25">
      <c r="A40">
        <f>'th calcs'!A39</f>
        <v>1950</v>
      </c>
      <c r="B40">
        <f>'th calcs'!B39</f>
        <v>10</v>
      </c>
      <c r="C40">
        <f>LN('th calcs'!J39)</f>
        <v>-0.10155578587141262</v>
      </c>
      <c r="D40">
        <f t="shared" si="2"/>
        <v>-387</v>
      </c>
      <c r="E40" s="51">
        <f t="shared" si="0"/>
        <v>-0.46411931027968978</v>
      </c>
      <c r="F40">
        <f t="shared" si="1"/>
        <v>0.62868854098658489</v>
      </c>
      <c r="H40" s="15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</row>
    <row r="41" spans="1:19" x14ac:dyDescent="0.25">
      <c r="A41">
        <f>'th calcs'!A40</f>
        <v>1950</v>
      </c>
      <c r="B41">
        <f>'th calcs'!B40</f>
        <v>11</v>
      </c>
      <c r="C41">
        <f>LN('th calcs'!J40)</f>
        <v>-8.3451827623097899E-2</v>
      </c>
      <c r="D41">
        <f t="shared" si="2"/>
        <v>-386</v>
      </c>
      <c r="E41" s="51">
        <f t="shared" si="0"/>
        <v>-0.44507849537915728</v>
      </c>
      <c r="F41">
        <f t="shared" si="1"/>
        <v>0.64077397626197408</v>
      </c>
      <c r="H41" s="15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</row>
    <row r="42" spans="1:19" x14ac:dyDescent="0.25">
      <c r="A42">
        <f>'th calcs'!A41</f>
        <v>1950</v>
      </c>
      <c r="B42">
        <f>'th calcs'!B41</f>
        <v>12</v>
      </c>
      <c r="C42">
        <f>LN('th calcs'!J41)</f>
        <v>-7.9993830652849901E-2</v>
      </c>
      <c r="D42">
        <f t="shared" si="2"/>
        <v>-385</v>
      </c>
      <c r="E42" s="51">
        <f t="shared" si="0"/>
        <v>-0.4406836417566915</v>
      </c>
      <c r="F42">
        <f t="shared" si="1"/>
        <v>0.64359628135894809</v>
      </c>
      <c r="H42" s="15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</row>
    <row r="43" spans="1:19" x14ac:dyDescent="0.25">
      <c r="A43">
        <f>'th calcs'!A42</f>
        <v>1951</v>
      </c>
      <c r="B43">
        <f>'th calcs'!B42</f>
        <v>1</v>
      </c>
      <c r="C43">
        <f>LN('th calcs'!J42)</f>
        <v>0.16531888867456437</v>
      </c>
      <c r="D43">
        <f t="shared" si="2"/>
        <v>-384</v>
      </c>
      <c r="E43" s="51">
        <f t="shared" si="0"/>
        <v>-0.19443406577705949</v>
      </c>
      <c r="F43">
        <f t="shared" si="1"/>
        <v>0.82330046014307257</v>
      </c>
      <c r="H43" s="15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</row>
    <row r="44" spans="1:19" x14ac:dyDescent="0.25">
      <c r="A44">
        <f>'th calcs'!A43</f>
        <v>1951</v>
      </c>
      <c r="B44">
        <f>'th calcs'!B43</f>
        <v>2</v>
      </c>
      <c r="C44">
        <f>LN('th calcs'!J43)</f>
        <v>0.25493092937574396</v>
      </c>
      <c r="D44">
        <f t="shared" si="2"/>
        <v>-383</v>
      </c>
      <c r="E44" s="51">
        <f t="shared" si="0"/>
        <v>-0.10388516842366213</v>
      </c>
      <c r="F44">
        <f t="shared" si="1"/>
        <v>0.90132879248488018</v>
      </c>
    </row>
    <row r="45" spans="1:19" x14ac:dyDescent="0.25">
      <c r="A45">
        <f>'th calcs'!A44</f>
        <v>1951</v>
      </c>
      <c r="B45">
        <f>'th calcs'!B44</f>
        <v>3</v>
      </c>
      <c r="C45">
        <f>LN('th calcs'!J44)</f>
        <v>0.33001778973787355</v>
      </c>
      <c r="D45">
        <f t="shared" si="2"/>
        <v>-382</v>
      </c>
      <c r="E45" s="51">
        <f t="shared" si="0"/>
        <v>-2.7861451409314786E-2</v>
      </c>
      <c r="F45">
        <f t="shared" si="1"/>
        <v>0.97252309917234048</v>
      </c>
    </row>
    <row r="46" spans="1:19" x14ac:dyDescent="0.25">
      <c r="A46">
        <f>'th calcs'!A45</f>
        <v>1951</v>
      </c>
      <c r="B46">
        <f>'th calcs'!B45</f>
        <v>4</v>
      </c>
      <c r="C46">
        <f>LN('th calcs'!J45)</f>
        <v>0.4414292484910714</v>
      </c>
      <c r="D46">
        <f t="shared" si="2"/>
        <v>-381</v>
      </c>
      <c r="E46" s="51">
        <f t="shared" si="0"/>
        <v>8.4486863996100836E-2</v>
      </c>
      <c r="F46">
        <f t="shared" si="1"/>
        <v>1.0881585500831634</v>
      </c>
    </row>
    <row r="47" spans="1:19" x14ac:dyDescent="0.25">
      <c r="A47">
        <f>'th calcs'!A46</f>
        <v>1951</v>
      </c>
      <c r="B47">
        <f>'th calcs'!B46</f>
        <v>5</v>
      </c>
      <c r="C47">
        <f>LN('th calcs'!J46)</f>
        <v>0.4795049476538108</v>
      </c>
      <c r="D47">
        <f t="shared" si="2"/>
        <v>-380</v>
      </c>
      <c r="E47" s="51">
        <f t="shared" si="0"/>
        <v>0.123499419811058</v>
      </c>
      <c r="F47">
        <f t="shared" si="1"/>
        <v>1.1314493480874881</v>
      </c>
      <c r="I47" s="49"/>
      <c r="J47" s="49"/>
      <c r="K47" s="49"/>
      <c r="L47" s="49"/>
      <c r="M47" s="49"/>
      <c r="N47" s="49"/>
      <c r="O47" s="49"/>
      <c r="P47" s="49"/>
      <c r="Q47" s="49"/>
      <c r="R47" s="49"/>
    </row>
    <row r="48" spans="1:19" x14ac:dyDescent="0.25">
      <c r="A48">
        <f>'th calcs'!A47</f>
        <v>1951</v>
      </c>
      <c r="B48">
        <f>'th calcs'!B47</f>
        <v>6</v>
      </c>
      <c r="C48">
        <f>LN('th calcs'!J47)</f>
        <v>0.39053372844410628</v>
      </c>
      <c r="D48">
        <f t="shared" si="2"/>
        <v>-379</v>
      </c>
      <c r="E48" s="51">
        <f t="shared" si="0"/>
        <v>3.5465057253571242E-2</v>
      </c>
      <c r="F48">
        <f t="shared" si="1"/>
        <v>1.0361014432655133</v>
      </c>
      <c r="I48" s="49"/>
      <c r="J48" s="49"/>
      <c r="K48" s="49"/>
      <c r="L48" s="49"/>
      <c r="M48" s="49"/>
      <c r="N48" s="49"/>
      <c r="O48" s="49"/>
      <c r="P48" s="49"/>
      <c r="Q48" s="49"/>
      <c r="R48" s="49"/>
    </row>
    <row r="49" spans="1:18" x14ac:dyDescent="0.25">
      <c r="A49">
        <f>'th calcs'!A48</f>
        <v>1951</v>
      </c>
      <c r="B49">
        <f>'th calcs'!B48</f>
        <v>7</v>
      </c>
      <c r="C49">
        <f>LN('th calcs'!J48)</f>
        <v>0.41177901274301604</v>
      </c>
      <c r="D49">
        <f t="shared" si="2"/>
        <v>-378</v>
      </c>
      <c r="E49" s="51">
        <f t="shared" si="0"/>
        <v>5.7647198204698824E-2</v>
      </c>
      <c r="F49">
        <f t="shared" si="1"/>
        <v>1.0593411923004277</v>
      </c>
      <c r="I49" s="49"/>
      <c r="J49" s="49"/>
      <c r="K49" s="49"/>
      <c r="L49" s="49"/>
      <c r="M49" s="49"/>
      <c r="N49" s="49"/>
      <c r="O49" s="49"/>
      <c r="P49" s="49"/>
      <c r="Q49" s="49"/>
      <c r="R49" s="49"/>
    </row>
    <row r="50" spans="1:18" x14ac:dyDescent="0.25">
      <c r="A50">
        <f>'th calcs'!A49</f>
        <v>1951</v>
      </c>
      <c r="B50">
        <f>'th calcs'!B49</f>
        <v>8</v>
      </c>
      <c r="C50">
        <f>LN('th calcs'!J49)</f>
        <v>0.40763252778449927</v>
      </c>
      <c r="D50">
        <f t="shared" si="2"/>
        <v>-377</v>
      </c>
      <c r="E50" s="51">
        <f t="shared" si="0"/>
        <v>5.4437569898399818E-2</v>
      </c>
      <c r="F50">
        <f t="shared" si="1"/>
        <v>1.0559465515054021</v>
      </c>
      <c r="I50" s="49"/>
      <c r="J50" s="49"/>
      <c r="K50" s="49"/>
      <c r="L50" s="49"/>
      <c r="M50" s="49"/>
      <c r="N50" s="49"/>
      <c r="O50" s="49"/>
      <c r="P50" s="49"/>
      <c r="Q50" s="49"/>
      <c r="R50" s="49"/>
    </row>
    <row r="51" spans="1:18" x14ac:dyDescent="0.25">
      <c r="A51">
        <f>'th calcs'!A50</f>
        <v>1951</v>
      </c>
      <c r="B51">
        <f>'th calcs'!B50</f>
        <v>9</v>
      </c>
      <c r="C51">
        <f>LN('th calcs'!J50)</f>
        <v>0.35461859735393614</v>
      </c>
      <c r="D51">
        <f t="shared" si="2"/>
        <v>-376</v>
      </c>
      <c r="E51" s="51">
        <f t="shared" si="0"/>
        <v>2.3604961200544561E-3</v>
      </c>
      <c r="F51">
        <f t="shared" si="1"/>
        <v>1.0023632842844064</v>
      </c>
      <c r="I51" s="49"/>
      <c r="J51" s="49"/>
      <c r="K51" s="49"/>
      <c r="L51" s="49"/>
      <c r="M51" s="49"/>
      <c r="N51" s="49"/>
      <c r="O51" s="49"/>
      <c r="P51" s="49"/>
      <c r="Q51" s="49"/>
      <c r="R51" s="49"/>
    </row>
    <row r="52" spans="1:18" x14ac:dyDescent="0.25">
      <c r="A52">
        <f>'th calcs'!A51</f>
        <v>1951</v>
      </c>
      <c r="B52">
        <f>'th calcs'!B51</f>
        <v>10</v>
      </c>
      <c r="C52">
        <f>LN('th calcs'!J51)</f>
        <v>0.28413954644473044</v>
      </c>
      <c r="D52">
        <f t="shared" si="2"/>
        <v>-375</v>
      </c>
      <c r="E52" s="51">
        <f t="shared" si="0"/>
        <v>-6.7181698136933476E-2</v>
      </c>
      <c r="F52">
        <f t="shared" si="1"/>
        <v>0.93502529354745634</v>
      </c>
      <c r="I52" s="49"/>
      <c r="J52" s="49"/>
      <c r="K52" s="49"/>
      <c r="L52" s="49"/>
      <c r="M52" s="49"/>
      <c r="N52" s="49"/>
      <c r="O52" s="49"/>
      <c r="P52" s="49"/>
      <c r="Q52" s="49"/>
      <c r="R52" s="49"/>
    </row>
    <row r="53" spans="1:18" x14ac:dyDescent="0.25">
      <c r="A53">
        <f>'th calcs'!A52</f>
        <v>1951</v>
      </c>
      <c r="B53">
        <f>'th calcs'!B52</f>
        <v>11</v>
      </c>
      <c r="C53">
        <f>LN('th calcs'!J52)</f>
        <v>0.29223177846625181</v>
      </c>
      <c r="D53">
        <f t="shared" si="2"/>
        <v>-374</v>
      </c>
      <c r="E53" s="51">
        <f t="shared" si="0"/>
        <v>-5.8152609463194338E-2</v>
      </c>
      <c r="F53">
        <f t="shared" si="1"/>
        <v>0.94350594851295555</v>
      </c>
      <c r="I53" s="49"/>
      <c r="J53" s="49"/>
      <c r="K53" s="49"/>
      <c r="L53" s="49"/>
      <c r="M53" s="49"/>
      <c r="N53" s="49"/>
      <c r="O53" s="49"/>
      <c r="P53" s="49"/>
      <c r="Q53" s="49"/>
      <c r="R53" s="49"/>
    </row>
    <row r="54" spans="1:18" x14ac:dyDescent="0.25">
      <c r="A54">
        <f>'th calcs'!A53</f>
        <v>1951</v>
      </c>
      <c r="B54">
        <f>'th calcs'!B53</f>
        <v>12</v>
      </c>
      <c r="C54">
        <f>LN('th calcs'!J53)</f>
        <v>0.44091242361765765</v>
      </c>
      <c r="D54">
        <f t="shared" si="2"/>
        <v>-373</v>
      </c>
      <c r="E54" s="51">
        <f t="shared" si="0"/>
        <v>9.146489234042926E-2</v>
      </c>
      <c r="F54">
        <f t="shared" si="1"/>
        <v>1.0957783058055086</v>
      </c>
      <c r="I54" s="49"/>
      <c r="J54" s="49"/>
      <c r="K54" s="49"/>
      <c r="L54" s="49"/>
      <c r="M54" s="49"/>
      <c r="N54" s="49"/>
      <c r="O54" s="49"/>
      <c r="P54" s="49"/>
      <c r="Q54" s="49"/>
      <c r="R54" s="49"/>
    </row>
    <row r="55" spans="1:18" x14ac:dyDescent="0.25">
      <c r="A55">
        <f>'th calcs'!A54</f>
        <v>1952</v>
      </c>
      <c r="B55">
        <f>'th calcs'!B54</f>
        <v>1</v>
      </c>
      <c r="C55">
        <f>LN('th calcs'!J54)</f>
        <v>0.38709899383580865</v>
      </c>
      <c r="D55">
        <f t="shared" si="2"/>
        <v>-372</v>
      </c>
      <c r="E55" s="51">
        <f t="shared" si="0"/>
        <v>3.8588319210798028E-2</v>
      </c>
      <c r="F55">
        <f t="shared" si="1"/>
        <v>1.0393425182154781</v>
      </c>
      <c r="I55" s="49"/>
      <c r="J55" s="49"/>
      <c r="K55" s="49"/>
      <c r="L55" s="49"/>
      <c r="M55" s="49"/>
      <c r="N55" s="49"/>
      <c r="O55" s="49"/>
      <c r="P55" s="49"/>
      <c r="Q55" s="49"/>
      <c r="R55" s="49"/>
    </row>
    <row r="56" spans="1:18" x14ac:dyDescent="0.25">
      <c r="A56">
        <f>'th calcs'!A55</f>
        <v>1952</v>
      </c>
      <c r="B56">
        <f>'th calcs'!B55</f>
        <v>2</v>
      </c>
      <c r="C56">
        <f>LN('th calcs'!J55)</f>
        <v>0.44335847726592192</v>
      </c>
      <c r="D56">
        <f t="shared" si="2"/>
        <v>-371</v>
      </c>
      <c r="E56" s="51">
        <f t="shared" si="0"/>
        <v>9.5784659293129071E-2</v>
      </c>
      <c r="F56">
        <f t="shared" si="1"/>
        <v>1.1005220512792024</v>
      </c>
      <c r="I56" s="49"/>
      <c r="J56" s="49"/>
      <c r="K56" s="49"/>
      <c r="L56" s="49"/>
      <c r="M56" s="49"/>
      <c r="N56" s="49"/>
      <c r="O56" s="49"/>
      <c r="P56" s="49"/>
      <c r="Q56" s="49"/>
      <c r="R56" s="49"/>
    </row>
    <row r="57" spans="1:18" x14ac:dyDescent="0.25">
      <c r="A57">
        <f>'th calcs'!A56</f>
        <v>1952</v>
      </c>
      <c r="B57">
        <f>'th calcs'!B56</f>
        <v>3</v>
      </c>
      <c r="C57">
        <f>LN('th calcs'!J56)</f>
        <v>0.47681568651814776</v>
      </c>
      <c r="D57">
        <f t="shared" si="2"/>
        <v>-370</v>
      </c>
      <c r="E57" s="51">
        <f t="shared" si="0"/>
        <v>0.13017872519757268</v>
      </c>
      <c r="F57">
        <f t="shared" si="1"/>
        <v>1.139031938842141</v>
      </c>
    </row>
    <row r="58" spans="1:18" x14ac:dyDescent="0.25">
      <c r="A58">
        <f>'th calcs'!A57</f>
        <v>1952</v>
      </c>
      <c r="B58">
        <f>'th calcs'!B57</f>
        <v>4</v>
      </c>
      <c r="C58">
        <f>LN('th calcs'!J57)</f>
        <v>0.49074175496162847</v>
      </c>
      <c r="D58">
        <f t="shared" si="2"/>
        <v>-369</v>
      </c>
      <c r="E58" s="51">
        <f t="shared" si="0"/>
        <v>0.14504165029327115</v>
      </c>
      <c r="F58">
        <f t="shared" si="1"/>
        <v>1.1560877206578883</v>
      </c>
    </row>
    <row r="59" spans="1:18" x14ac:dyDescent="0.25">
      <c r="A59">
        <f>'th calcs'!A58</f>
        <v>1952</v>
      </c>
      <c r="B59">
        <f>'th calcs'!B58</f>
        <v>5</v>
      </c>
      <c r="C59">
        <f>LN('th calcs'!J58)</f>
        <v>0.41535410529871991</v>
      </c>
      <c r="D59">
        <f t="shared" si="2"/>
        <v>-368</v>
      </c>
      <c r="E59" s="51">
        <f t="shared" si="0"/>
        <v>7.0590857282580355E-2</v>
      </c>
      <c r="F59">
        <f t="shared" si="1"/>
        <v>1.0731420677735293</v>
      </c>
    </row>
    <row r="60" spans="1:18" x14ac:dyDescent="0.25">
      <c r="A60">
        <f>'th calcs'!A59</f>
        <v>1952</v>
      </c>
      <c r="B60">
        <f>'th calcs'!B59</f>
        <v>6</v>
      </c>
      <c r="C60">
        <f>LN('th calcs'!J59)</f>
        <v>0.39266032803287093</v>
      </c>
      <c r="D60">
        <f t="shared" si="2"/>
        <v>-367</v>
      </c>
      <c r="E60" s="51">
        <f t="shared" si="0"/>
        <v>4.8833936668949141E-2</v>
      </c>
      <c r="F60">
        <f t="shared" si="1"/>
        <v>1.0500459621304243</v>
      </c>
    </row>
    <row r="61" spans="1:18" x14ac:dyDescent="0.25">
      <c r="A61">
        <f>'th calcs'!A60</f>
        <v>1952</v>
      </c>
      <c r="B61">
        <f>'th calcs'!B60</f>
        <v>7</v>
      </c>
      <c r="C61">
        <f>LN('th calcs'!J60)</f>
        <v>0.28367564760584268</v>
      </c>
      <c r="D61">
        <f t="shared" si="2"/>
        <v>-366</v>
      </c>
      <c r="E61" s="51">
        <f t="shared" si="0"/>
        <v>-5.9213887105861285E-2</v>
      </c>
      <c r="F61">
        <f t="shared" si="1"/>
        <v>0.94250515789636202</v>
      </c>
    </row>
    <row r="62" spans="1:18" x14ac:dyDescent="0.25">
      <c r="A62">
        <f>'th calcs'!A61</f>
        <v>1952</v>
      </c>
      <c r="B62">
        <f>'th calcs'!B61</f>
        <v>8</v>
      </c>
      <c r="C62">
        <f>LN('th calcs'!J61)</f>
        <v>0.28621793348035851</v>
      </c>
      <c r="D62">
        <f t="shared" si="2"/>
        <v>-365</v>
      </c>
      <c r="E62" s="51">
        <f t="shared" si="0"/>
        <v>-5.5734744579127693E-2</v>
      </c>
      <c r="F62">
        <f t="shared" si="1"/>
        <v>0.94578997853905344</v>
      </c>
    </row>
    <row r="63" spans="1:18" x14ac:dyDescent="0.25">
      <c r="A63">
        <f>'th calcs'!A62</f>
        <v>1952</v>
      </c>
      <c r="B63">
        <f>'th calcs'!B62</f>
        <v>9</v>
      </c>
      <c r="C63">
        <f>LN('th calcs'!J62)</f>
        <v>0.45029223824331016</v>
      </c>
      <c r="D63">
        <f t="shared" si="2"/>
        <v>-364</v>
      </c>
      <c r="E63" s="51">
        <f t="shared" si="0"/>
        <v>0.10927641683604172</v>
      </c>
      <c r="F63">
        <f t="shared" si="1"/>
        <v>1.1154706425966239</v>
      </c>
    </row>
    <row r="64" spans="1:18" x14ac:dyDescent="0.25">
      <c r="A64">
        <f>'th calcs'!A63</f>
        <v>1952</v>
      </c>
      <c r="B64">
        <f>'th calcs'!B63</f>
        <v>10</v>
      </c>
      <c r="C64">
        <f>LN('th calcs'!J63)</f>
        <v>0.50825813548395793</v>
      </c>
      <c r="D64">
        <f t="shared" si="2"/>
        <v>-363</v>
      </c>
      <c r="E64" s="51">
        <f t="shared" si="0"/>
        <v>0.16817917072890726</v>
      </c>
      <c r="F64">
        <f t="shared" si="1"/>
        <v>1.1831485772511301</v>
      </c>
    </row>
    <row r="65" spans="1:6" x14ac:dyDescent="0.25">
      <c r="A65">
        <f>'th calcs'!A64</f>
        <v>1952</v>
      </c>
      <c r="B65">
        <f>'th calcs'!B64</f>
        <v>11</v>
      </c>
      <c r="C65">
        <f>LN('th calcs'!J64)</f>
        <v>0.61265822196535324</v>
      </c>
      <c r="D65">
        <f t="shared" si="2"/>
        <v>-362</v>
      </c>
      <c r="E65" s="51">
        <f t="shared" si="0"/>
        <v>0.27351611386252034</v>
      </c>
      <c r="F65">
        <f t="shared" si="1"/>
        <v>1.3145785419792877</v>
      </c>
    </row>
    <row r="66" spans="1:6" x14ac:dyDescent="0.25">
      <c r="A66">
        <f>'th calcs'!A65</f>
        <v>1952</v>
      </c>
      <c r="B66">
        <f>'th calcs'!B65</f>
        <v>12</v>
      </c>
      <c r="C66">
        <f>LN('th calcs'!J65)</f>
        <v>0.63833284075691499</v>
      </c>
      <c r="D66">
        <f t="shared" si="2"/>
        <v>-361</v>
      </c>
      <c r="E66" s="51">
        <f t="shared" si="0"/>
        <v>0.30012758930629985</v>
      </c>
      <c r="F66">
        <f t="shared" si="1"/>
        <v>1.3500310461125284</v>
      </c>
    </row>
    <row r="67" spans="1:6" x14ac:dyDescent="0.25">
      <c r="A67">
        <f>'th calcs'!A66</f>
        <v>1953</v>
      </c>
      <c r="B67">
        <f>'th calcs'!B66</f>
        <v>1</v>
      </c>
      <c r="C67">
        <f>LN('th calcs'!J66)</f>
        <v>0.50638949262910304</v>
      </c>
      <c r="D67">
        <f t="shared" si="2"/>
        <v>-360</v>
      </c>
      <c r="E67" s="51">
        <f t="shared" si="0"/>
        <v>0.16912109783070567</v>
      </c>
      <c r="F67">
        <f t="shared" si="1"/>
        <v>1.1842635419868126</v>
      </c>
    </row>
    <row r="68" spans="1:6" x14ac:dyDescent="0.25">
      <c r="A68">
        <f>'th calcs'!A67</f>
        <v>1953</v>
      </c>
      <c r="B68">
        <f>'th calcs'!B67</f>
        <v>2</v>
      </c>
      <c r="C68">
        <f>LN('th calcs'!J67)</f>
        <v>0.66240538915000657</v>
      </c>
      <c r="D68">
        <f t="shared" si="2"/>
        <v>-359</v>
      </c>
      <c r="E68" s="51">
        <f t="shared" si="0"/>
        <v>0.32607385100382696</v>
      </c>
      <c r="F68">
        <f t="shared" si="1"/>
        <v>1.3855176869665937</v>
      </c>
    </row>
    <row r="69" spans="1:6" x14ac:dyDescent="0.25">
      <c r="A69">
        <f>'th calcs'!A68</f>
        <v>1953</v>
      </c>
      <c r="B69">
        <f>'th calcs'!B68</f>
        <v>3</v>
      </c>
      <c r="C69">
        <f>LN('th calcs'!J68)</f>
        <v>0.66635534076487835</v>
      </c>
      <c r="D69">
        <f t="shared" si="2"/>
        <v>-358</v>
      </c>
      <c r="E69" s="51">
        <f t="shared" si="0"/>
        <v>0.3309606592709165</v>
      </c>
      <c r="F69">
        <f t="shared" si="1"/>
        <v>1.392305016936277</v>
      </c>
    </row>
    <row r="70" spans="1:6" x14ac:dyDescent="0.25">
      <c r="A70">
        <f>'th calcs'!A69</f>
        <v>1953</v>
      </c>
      <c r="B70">
        <f>'th calcs'!B69</f>
        <v>4</v>
      </c>
      <c r="C70">
        <f>LN('th calcs'!J69)</f>
        <v>0.57804930925008824</v>
      </c>
      <c r="D70">
        <f t="shared" si="2"/>
        <v>-357</v>
      </c>
      <c r="E70" s="51">
        <f t="shared" si="0"/>
        <v>0.24359148440834416</v>
      </c>
      <c r="F70">
        <f t="shared" si="1"/>
        <v>1.2758230304169818</v>
      </c>
    </row>
    <row r="71" spans="1:6" x14ac:dyDescent="0.25">
      <c r="A71">
        <f>'th calcs'!A70</f>
        <v>1953</v>
      </c>
      <c r="B71">
        <f>'th calcs'!B70</f>
        <v>5</v>
      </c>
      <c r="C71">
        <f>LN('th calcs'!J70)</f>
        <v>0.66566734623945789</v>
      </c>
      <c r="D71">
        <f t="shared" si="2"/>
        <v>-356</v>
      </c>
      <c r="E71" s="51">
        <f t="shared" si="0"/>
        <v>0.33214637804993158</v>
      </c>
      <c r="F71">
        <f t="shared" si="1"/>
        <v>1.3939568782689431</v>
      </c>
    </row>
    <row r="72" spans="1:6" x14ac:dyDescent="0.25">
      <c r="A72">
        <f>'th calcs'!A71</f>
        <v>1953</v>
      </c>
      <c r="B72">
        <f>'th calcs'!B71</f>
        <v>6</v>
      </c>
      <c r="C72">
        <f>LN('th calcs'!J71)</f>
        <v>0.60745779101662001</v>
      </c>
      <c r="D72">
        <f t="shared" si="2"/>
        <v>-355</v>
      </c>
      <c r="E72" s="51">
        <f t="shared" ref="E72:E135" si="3">C72-$I$8*D72</f>
        <v>0.27487367947931146</v>
      </c>
      <c r="F72">
        <f t="shared" ref="F72:F135" si="4">EXP(E72)</f>
        <v>1.3163643805306846</v>
      </c>
    </row>
    <row r="73" spans="1:6" x14ac:dyDescent="0.25">
      <c r="A73">
        <f>'th calcs'!A72</f>
        <v>1953</v>
      </c>
      <c r="B73">
        <f>'th calcs'!B72</f>
        <v>7</v>
      </c>
      <c r="C73">
        <f>LN('th calcs'!J72)</f>
        <v>0.49791510321066357</v>
      </c>
      <c r="D73">
        <f t="shared" ref="D73:D136" si="5">D72+1</f>
        <v>-354</v>
      </c>
      <c r="E73" s="51">
        <f t="shared" si="3"/>
        <v>0.16626784832557284</v>
      </c>
      <c r="F73">
        <f t="shared" si="4"/>
        <v>1.1808893586043361</v>
      </c>
    </row>
    <row r="74" spans="1:6" x14ac:dyDescent="0.25">
      <c r="A74">
        <f>'th calcs'!A73</f>
        <v>1953</v>
      </c>
      <c r="B74">
        <f>'th calcs'!B73</f>
        <v>8</v>
      </c>
      <c r="C74">
        <f>LN('th calcs'!J73)</f>
        <v>0.43506051375950078</v>
      </c>
      <c r="D74">
        <f t="shared" si="5"/>
        <v>-353</v>
      </c>
      <c r="E74" s="51">
        <f t="shared" si="3"/>
        <v>0.10435011552662782</v>
      </c>
      <c r="F74">
        <f t="shared" si="4"/>
        <v>1.1099890112790405</v>
      </c>
    </row>
    <row r="75" spans="1:6" x14ac:dyDescent="0.25">
      <c r="A75">
        <f>'th calcs'!A74</f>
        <v>1953</v>
      </c>
      <c r="B75">
        <f>'th calcs'!B74</f>
        <v>9</v>
      </c>
      <c r="C75">
        <f>LN('th calcs'!J74)</f>
        <v>0.32725337509285263</v>
      </c>
      <c r="D75">
        <f t="shared" si="5"/>
        <v>-352</v>
      </c>
      <c r="E75" s="51">
        <f t="shared" si="3"/>
        <v>-2.5201664878025665E-3</v>
      </c>
      <c r="F75">
        <f t="shared" si="4"/>
        <v>0.99748300646574384</v>
      </c>
    </row>
    <row r="76" spans="1:6" x14ac:dyDescent="0.25">
      <c r="A76">
        <f>'th calcs'!A75</f>
        <v>1953</v>
      </c>
      <c r="B76">
        <f>'th calcs'!B75</f>
        <v>10</v>
      </c>
      <c r="C76">
        <f>LN('th calcs'!J75)</f>
        <v>0.16188758457527719</v>
      </c>
      <c r="D76">
        <f t="shared" si="5"/>
        <v>-351</v>
      </c>
      <c r="E76" s="51">
        <f t="shared" si="3"/>
        <v>-0.16694910035316024</v>
      </c>
      <c r="F76">
        <f t="shared" si="4"/>
        <v>0.84624268369473588</v>
      </c>
    </row>
    <row r="77" spans="1:6" x14ac:dyDescent="0.25">
      <c r="A77">
        <f>'th calcs'!A76</f>
        <v>1953</v>
      </c>
      <c r="B77">
        <f>'th calcs'!B76</f>
        <v>11</v>
      </c>
      <c r="C77">
        <f>LN('th calcs'!J76)</f>
        <v>-6.1227342295816264E-2</v>
      </c>
      <c r="D77">
        <f t="shared" si="5"/>
        <v>-350</v>
      </c>
      <c r="E77" s="51">
        <f t="shared" si="3"/>
        <v>-0.38912717057203594</v>
      </c>
      <c r="F77">
        <f t="shared" si="4"/>
        <v>0.67764808763921225</v>
      </c>
    </row>
    <row r="78" spans="1:6" x14ac:dyDescent="0.25">
      <c r="A78">
        <f>'th calcs'!A77</f>
        <v>1953</v>
      </c>
      <c r="B78">
        <f>'th calcs'!B77</f>
        <v>12</v>
      </c>
      <c r="C78">
        <f>LN('th calcs'!J77)</f>
        <v>-0.4075500310522947</v>
      </c>
      <c r="D78">
        <f t="shared" si="5"/>
        <v>-349</v>
      </c>
      <c r="E78" s="51">
        <f t="shared" si="3"/>
        <v>-0.7345130026762966</v>
      </c>
      <c r="F78">
        <f t="shared" si="4"/>
        <v>0.4797390337206377</v>
      </c>
    </row>
    <row r="79" spans="1:6" x14ac:dyDescent="0.25">
      <c r="A79">
        <f>'th calcs'!A78</f>
        <v>1954</v>
      </c>
      <c r="B79">
        <f>'th calcs'!B78</f>
        <v>1</v>
      </c>
      <c r="C79">
        <f>LN('th calcs'!J78)</f>
        <v>-0.56837687956812255</v>
      </c>
      <c r="D79">
        <f t="shared" si="5"/>
        <v>-348</v>
      </c>
      <c r="E79" s="51">
        <f t="shared" si="3"/>
        <v>-0.89440299453990668</v>
      </c>
      <c r="F79">
        <f t="shared" si="4"/>
        <v>0.40885161243981027</v>
      </c>
    </row>
    <row r="80" spans="1:6" x14ac:dyDescent="0.25">
      <c r="A80">
        <f>'th calcs'!A79</f>
        <v>1954</v>
      </c>
      <c r="B80">
        <f>'th calcs'!B79</f>
        <v>2</v>
      </c>
      <c r="C80">
        <f>LN('th calcs'!J79)</f>
        <v>-0.67958061505697775</v>
      </c>
      <c r="D80">
        <f t="shared" si="5"/>
        <v>-347</v>
      </c>
      <c r="E80" s="51">
        <f t="shared" si="3"/>
        <v>-1.0046698733765442</v>
      </c>
      <c r="F80">
        <f t="shared" si="4"/>
        <v>0.36616549583196117</v>
      </c>
    </row>
    <row r="81" spans="1:6" x14ac:dyDescent="0.25">
      <c r="A81">
        <f>'th calcs'!A80</f>
        <v>1954</v>
      </c>
      <c r="B81">
        <f>'th calcs'!B80</f>
        <v>3</v>
      </c>
      <c r="C81">
        <f>LN('th calcs'!J80)</f>
        <v>-0.80388916351696438</v>
      </c>
      <c r="D81">
        <f t="shared" si="5"/>
        <v>-346</v>
      </c>
      <c r="E81" s="51">
        <f t="shared" si="3"/>
        <v>-1.128041565184313</v>
      </c>
      <c r="F81">
        <f t="shared" si="4"/>
        <v>0.3236665158945502</v>
      </c>
    </row>
    <row r="82" spans="1:6" x14ac:dyDescent="0.25">
      <c r="A82">
        <f>'th calcs'!A81</f>
        <v>1954</v>
      </c>
      <c r="B82">
        <f>'th calcs'!B81</f>
        <v>4</v>
      </c>
      <c r="C82">
        <f>LN('th calcs'!J81)</f>
        <v>-0.86430343235098106</v>
      </c>
      <c r="D82">
        <f t="shared" si="5"/>
        <v>-345</v>
      </c>
      <c r="E82" s="51">
        <f t="shared" si="3"/>
        <v>-1.1875189773661119</v>
      </c>
      <c r="F82">
        <f t="shared" si="4"/>
        <v>0.30497698099631759</v>
      </c>
    </row>
    <row r="83" spans="1:6" x14ac:dyDescent="0.25">
      <c r="A83">
        <f>'th calcs'!A82</f>
        <v>1954</v>
      </c>
      <c r="B83">
        <f>'th calcs'!B82</f>
        <v>5</v>
      </c>
      <c r="C83">
        <f>LN('th calcs'!J82)</f>
        <v>-0.89825210389455568</v>
      </c>
      <c r="D83">
        <f t="shared" si="5"/>
        <v>-344</v>
      </c>
      <c r="E83" s="51">
        <f t="shared" si="3"/>
        <v>-1.2205307922574686</v>
      </c>
      <c r="F83">
        <f t="shared" si="4"/>
        <v>0.29507350261901805</v>
      </c>
    </row>
    <row r="84" spans="1:6" x14ac:dyDescent="0.25">
      <c r="A84">
        <f>'th calcs'!A83</f>
        <v>1954</v>
      </c>
      <c r="B84">
        <f>'th calcs'!B83</f>
        <v>6</v>
      </c>
      <c r="C84">
        <f>LN('th calcs'!J83)</f>
        <v>-0.80646137014809594</v>
      </c>
      <c r="D84">
        <f t="shared" si="5"/>
        <v>-343</v>
      </c>
      <c r="E84" s="51">
        <f t="shared" si="3"/>
        <v>-1.1278032018587911</v>
      </c>
      <c r="F84">
        <f t="shared" si="4"/>
        <v>0.32374367531726184</v>
      </c>
    </row>
    <row r="85" spans="1:6" x14ac:dyDescent="0.25">
      <c r="A85">
        <f>'th calcs'!A84</f>
        <v>1954</v>
      </c>
      <c r="B85">
        <f>'th calcs'!B84</f>
        <v>7</v>
      </c>
      <c r="C85">
        <f>LN('th calcs'!J84)</f>
        <v>-0.85571902873247319</v>
      </c>
      <c r="D85">
        <f t="shared" si="5"/>
        <v>-342</v>
      </c>
      <c r="E85" s="51">
        <f t="shared" si="3"/>
        <v>-1.1761240037909506</v>
      </c>
      <c r="F85">
        <f t="shared" si="4"/>
        <v>0.30847206098962338</v>
      </c>
    </row>
    <row r="86" spans="1:6" x14ac:dyDescent="0.25">
      <c r="A86">
        <f>'th calcs'!A85</f>
        <v>1954</v>
      </c>
      <c r="B86">
        <f>'th calcs'!B85</f>
        <v>8</v>
      </c>
      <c r="C86">
        <f>LN('th calcs'!J85)</f>
        <v>-0.89955611838169613</v>
      </c>
      <c r="D86">
        <f t="shared" si="5"/>
        <v>-341</v>
      </c>
      <c r="E86" s="51">
        <f t="shared" si="3"/>
        <v>-1.2190242367879558</v>
      </c>
      <c r="F86">
        <f t="shared" si="4"/>
        <v>0.29551838225207366</v>
      </c>
    </row>
    <row r="87" spans="1:6" x14ac:dyDescent="0.25">
      <c r="A87">
        <f>'th calcs'!A86</f>
        <v>1954</v>
      </c>
      <c r="B87">
        <f>'th calcs'!B86</f>
        <v>9</v>
      </c>
      <c r="C87">
        <f>LN('th calcs'!J86)</f>
        <v>-0.97207050247380844</v>
      </c>
      <c r="D87">
        <f t="shared" si="5"/>
        <v>-340</v>
      </c>
      <c r="E87" s="51">
        <f t="shared" si="3"/>
        <v>-1.2906017642278504</v>
      </c>
      <c r="F87">
        <f t="shared" si="4"/>
        <v>0.27510518481007418</v>
      </c>
    </row>
    <row r="88" spans="1:6" x14ac:dyDescent="0.25">
      <c r="A88">
        <f>'th calcs'!A87</f>
        <v>1954</v>
      </c>
      <c r="B88">
        <f>'th calcs'!B87</f>
        <v>10</v>
      </c>
      <c r="C88">
        <f>LN('th calcs'!J87)</f>
        <v>-0.8543041954905588</v>
      </c>
      <c r="D88">
        <f t="shared" si="5"/>
        <v>-339</v>
      </c>
      <c r="E88" s="51">
        <f t="shared" si="3"/>
        <v>-1.171898600592383</v>
      </c>
      <c r="F88">
        <f t="shared" si="4"/>
        <v>0.30977823744049859</v>
      </c>
    </row>
    <row r="89" spans="1:6" x14ac:dyDescent="0.25">
      <c r="A89">
        <f>'th calcs'!A88</f>
        <v>1954</v>
      </c>
      <c r="B89">
        <f>'th calcs'!B88</f>
        <v>11</v>
      </c>
      <c r="C89">
        <f>LN('th calcs'!J88)</f>
        <v>-0.7149246007583312</v>
      </c>
      <c r="D89">
        <f t="shared" si="5"/>
        <v>-338</v>
      </c>
      <c r="E89" s="51">
        <f t="shared" si="3"/>
        <v>-1.0315821492079376</v>
      </c>
      <c r="F89">
        <f t="shared" si="4"/>
        <v>0.35644256888291631</v>
      </c>
    </row>
    <row r="90" spans="1:6" x14ac:dyDescent="0.25">
      <c r="A90">
        <f>'th calcs'!A89</f>
        <v>1954</v>
      </c>
      <c r="B90">
        <f>'th calcs'!B89</f>
        <v>12</v>
      </c>
      <c r="C90">
        <f>LN('th calcs'!J89)</f>
        <v>-0.6085253516923439</v>
      </c>
      <c r="D90">
        <f t="shared" si="5"/>
        <v>-337</v>
      </c>
      <c r="E90" s="51">
        <f t="shared" si="3"/>
        <v>-0.9242460434897326</v>
      </c>
      <c r="F90">
        <f t="shared" si="4"/>
        <v>0.39683049925248581</v>
      </c>
    </row>
    <row r="91" spans="1:6" x14ac:dyDescent="0.25">
      <c r="A91">
        <f>'th calcs'!A90</f>
        <v>1955</v>
      </c>
      <c r="B91">
        <f>'th calcs'!B90</f>
        <v>1</v>
      </c>
      <c r="C91">
        <f>LN('th calcs'!J90)</f>
        <v>-0.55457991079238289</v>
      </c>
      <c r="D91">
        <f t="shared" si="5"/>
        <v>-336</v>
      </c>
      <c r="E91" s="51">
        <f t="shared" si="3"/>
        <v>-0.86936374593755383</v>
      </c>
      <c r="F91">
        <f t="shared" si="4"/>
        <v>0.41921819369062574</v>
      </c>
    </row>
    <row r="92" spans="1:6" x14ac:dyDescent="0.25">
      <c r="A92">
        <f>'th calcs'!A91</f>
        <v>1955</v>
      </c>
      <c r="B92">
        <f>'th calcs'!B91</f>
        <v>2</v>
      </c>
      <c r="C92">
        <f>LN('th calcs'!J91)</f>
        <v>-0.48369085598164868</v>
      </c>
      <c r="D92">
        <f t="shared" si="5"/>
        <v>-335</v>
      </c>
      <c r="E92" s="51">
        <f t="shared" si="3"/>
        <v>-0.7975378344746018</v>
      </c>
      <c r="F92">
        <f t="shared" si="4"/>
        <v>0.45043664949501944</v>
      </c>
    </row>
    <row r="93" spans="1:6" x14ac:dyDescent="0.25">
      <c r="A93">
        <f>'th calcs'!A92</f>
        <v>1955</v>
      </c>
      <c r="B93">
        <f>'th calcs'!B92</f>
        <v>3</v>
      </c>
      <c r="C93">
        <f>LN('th calcs'!J92)</f>
        <v>-0.39183762436171271</v>
      </c>
      <c r="D93">
        <f t="shared" si="5"/>
        <v>-334</v>
      </c>
      <c r="E93" s="51">
        <f t="shared" si="3"/>
        <v>-0.70474774620244807</v>
      </c>
      <c r="F93">
        <f t="shared" si="4"/>
        <v>0.49423323074227576</v>
      </c>
    </row>
    <row r="94" spans="1:6" x14ac:dyDescent="0.25">
      <c r="A94">
        <f>'th calcs'!A93</f>
        <v>1955</v>
      </c>
      <c r="B94">
        <f>'th calcs'!B93</f>
        <v>4</v>
      </c>
      <c r="C94">
        <f>LN('th calcs'!J93)</f>
        <v>-0.37213061684207471</v>
      </c>
      <c r="D94">
        <f t="shared" si="5"/>
        <v>-333</v>
      </c>
      <c r="E94" s="51">
        <f t="shared" si="3"/>
        <v>-0.68410388203059225</v>
      </c>
      <c r="F94">
        <f t="shared" si="4"/>
        <v>0.50454215634735877</v>
      </c>
    </row>
    <row r="95" spans="1:6" x14ac:dyDescent="0.25">
      <c r="A95">
        <f>'th calcs'!A94</f>
        <v>1955</v>
      </c>
      <c r="B95">
        <f>'th calcs'!B94</f>
        <v>5</v>
      </c>
      <c r="C95">
        <f>LN('th calcs'!J94)</f>
        <v>-0.22597871063261951</v>
      </c>
      <c r="D95">
        <f t="shared" si="5"/>
        <v>-332</v>
      </c>
      <c r="E95" s="51">
        <f t="shared" si="3"/>
        <v>-0.53701511916891931</v>
      </c>
      <c r="F95">
        <f t="shared" si="4"/>
        <v>0.58449028504842659</v>
      </c>
    </row>
    <row r="96" spans="1:6" x14ac:dyDescent="0.25">
      <c r="A96">
        <f>'th calcs'!A95</f>
        <v>1955</v>
      </c>
      <c r="B96">
        <f>'th calcs'!B95</f>
        <v>6</v>
      </c>
      <c r="C96">
        <f>LN('th calcs'!J95)</f>
        <v>-0.20811703047759131</v>
      </c>
      <c r="D96">
        <f t="shared" si="5"/>
        <v>-331</v>
      </c>
      <c r="E96" s="51">
        <f t="shared" si="3"/>
        <v>-0.51821658236167334</v>
      </c>
      <c r="F96">
        <f t="shared" si="4"/>
        <v>0.59558177242372068</v>
      </c>
    </row>
    <row r="97" spans="1:6" x14ac:dyDescent="0.25">
      <c r="A97">
        <f>'th calcs'!A96</f>
        <v>1955</v>
      </c>
      <c r="B97">
        <f>'th calcs'!B96</f>
        <v>7</v>
      </c>
      <c r="C97">
        <f>LN('th calcs'!J96)</f>
        <v>-9.3871522506534161E-2</v>
      </c>
      <c r="D97">
        <f t="shared" si="5"/>
        <v>-330</v>
      </c>
      <c r="E97" s="51">
        <f t="shared" si="3"/>
        <v>-0.40303421773839843</v>
      </c>
      <c r="F97">
        <f t="shared" si="4"/>
        <v>0.66828923158622056</v>
      </c>
    </row>
    <row r="98" spans="1:6" x14ac:dyDescent="0.25">
      <c r="A98">
        <f>'th calcs'!A97</f>
        <v>1955</v>
      </c>
      <c r="B98">
        <f>'th calcs'!B97</f>
        <v>8</v>
      </c>
      <c r="C98">
        <f>LN('th calcs'!J97)</f>
        <v>-0.10518883040143728</v>
      </c>
      <c r="D98">
        <f t="shared" si="5"/>
        <v>-329</v>
      </c>
      <c r="E98" s="51">
        <f t="shared" si="3"/>
        <v>-0.41341466898108375</v>
      </c>
      <c r="F98">
        <f t="shared" si="4"/>
        <v>0.66138796888187956</v>
      </c>
    </row>
    <row r="99" spans="1:6" x14ac:dyDescent="0.25">
      <c r="A99">
        <f>'th calcs'!A98</f>
        <v>1955</v>
      </c>
      <c r="B99">
        <f>'th calcs'!B98</f>
        <v>9</v>
      </c>
      <c r="C99">
        <f>LN('th calcs'!J98)</f>
        <v>-8.7477827249423754E-2</v>
      </c>
      <c r="D99">
        <f t="shared" si="5"/>
        <v>-328</v>
      </c>
      <c r="E99" s="51">
        <f t="shared" si="3"/>
        <v>-0.39476680917685247</v>
      </c>
      <c r="F99">
        <f t="shared" si="4"/>
        <v>0.67383715356985507</v>
      </c>
    </row>
    <row r="100" spans="1:6" x14ac:dyDescent="0.25">
      <c r="A100">
        <f>'th calcs'!A99</f>
        <v>1955</v>
      </c>
      <c r="B100">
        <f>'th calcs'!B99</f>
        <v>10</v>
      </c>
      <c r="C100">
        <f>LN('th calcs'!J99)</f>
        <v>-8.1885070387754263E-2</v>
      </c>
      <c r="D100">
        <f t="shared" si="5"/>
        <v>-327</v>
      </c>
      <c r="E100" s="51">
        <f t="shared" si="3"/>
        <v>-0.38823719566296522</v>
      </c>
      <c r="F100">
        <f t="shared" si="4"/>
        <v>0.67825144588141484</v>
      </c>
    </row>
    <row r="101" spans="1:6" x14ac:dyDescent="0.25">
      <c r="A101">
        <f>'th calcs'!A100</f>
        <v>1955</v>
      </c>
      <c r="B101">
        <f>'th calcs'!B100</f>
        <v>11</v>
      </c>
      <c r="C101">
        <f>LN('th calcs'!J100)</f>
        <v>-5.8402336186903527E-2</v>
      </c>
      <c r="D101">
        <f t="shared" si="5"/>
        <v>-326</v>
      </c>
      <c r="E101" s="51">
        <f t="shared" si="3"/>
        <v>-0.36381760480989672</v>
      </c>
      <c r="F101">
        <f t="shared" si="4"/>
        <v>0.69501795111400166</v>
      </c>
    </row>
    <row r="102" spans="1:6" x14ac:dyDescent="0.25">
      <c r="A102">
        <f>'th calcs'!A101</f>
        <v>1955</v>
      </c>
      <c r="B102">
        <f>'th calcs'!B101</f>
        <v>12</v>
      </c>
      <c r="C102">
        <f>LN('th calcs'!J101)</f>
        <v>-6.6796514361948597E-2</v>
      </c>
      <c r="D102">
        <f t="shared" si="5"/>
        <v>-325</v>
      </c>
      <c r="E102" s="51">
        <f t="shared" si="3"/>
        <v>-0.37127492633272402</v>
      </c>
      <c r="F102">
        <f t="shared" si="4"/>
        <v>0.68985425638443731</v>
      </c>
    </row>
    <row r="103" spans="1:6" x14ac:dyDescent="0.25">
      <c r="A103">
        <f>'th calcs'!A102</f>
        <v>1956</v>
      </c>
      <c r="B103">
        <f>'th calcs'!B102</f>
        <v>1</v>
      </c>
      <c r="C103">
        <f>LN('th calcs'!J102)</f>
        <v>1.9292930602327719E-2</v>
      </c>
      <c r="D103">
        <f t="shared" si="5"/>
        <v>-324</v>
      </c>
      <c r="E103" s="51">
        <f t="shared" si="3"/>
        <v>-0.28424862471622991</v>
      </c>
      <c r="F103">
        <f t="shared" si="4"/>
        <v>0.75257951157669334</v>
      </c>
    </row>
    <row r="104" spans="1:6" x14ac:dyDescent="0.25">
      <c r="A104">
        <f>'th calcs'!A103</f>
        <v>1956</v>
      </c>
      <c r="B104">
        <f>'th calcs'!B103</f>
        <v>2</v>
      </c>
      <c r="C104">
        <f>LN('th calcs'!J103)</f>
        <v>8.2204540720033109E-2</v>
      </c>
      <c r="D104">
        <f t="shared" si="5"/>
        <v>-323</v>
      </c>
      <c r="E104" s="51">
        <f t="shared" si="3"/>
        <v>-0.22040015794630677</v>
      </c>
      <c r="F104">
        <f t="shared" si="4"/>
        <v>0.80219772793205957</v>
      </c>
    </row>
    <row r="105" spans="1:6" x14ac:dyDescent="0.25">
      <c r="A105">
        <f>'th calcs'!A104</f>
        <v>1956</v>
      </c>
      <c r="B105">
        <f>'th calcs'!B104</f>
        <v>3</v>
      </c>
      <c r="C105">
        <f>LN('th calcs'!J104)</f>
        <v>-8.6362465864193536E-2</v>
      </c>
      <c r="D105">
        <f t="shared" si="5"/>
        <v>-322</v>
      </c>
      <c r="E105" s="51">
        <f t="shared" si="3"/>
        <v>-0.38803030787831566</v>
      </c>
      <c r="F105">
        <f t="shared" si="4"/>
        <v>0.6783917823369372</v>
      </c>
    </row>
    <row r="106" spans="1:6" x14ac:dyDescent="0.25">
      <c r="A106">
        <f>'th calcs'!A105</f>
        <v>1956</v>
      </c>
      <c r="B106">
        <f>'th calcs'!B105</f>
        <v>4</v>
      </c>
      <c r="C106">
        <f>LN('th calcs'!J105)</f>
        <v>-1.2516091272404201E-3</v>
      </c>
      <c r="D106">
        <f t="shared" si="5"/>
        <v>-321</v>
      </c>
      <c r="E106" s="51">
        <f t="shared" si="3"/>
        <v>-0.30198259448914477</v>
      </c>
      <c r="F106">
        <f t="shared" si="4"/>
        <v>0.73935093355823855</v>
      </c>
    </row>
    <row r="107" spans="1:6" x14ac:dyDescent="0.25">
      <c r="A107">
        <f>'th calcs'!A106</f>
        <v>1956</v>
      </c>
      <c r="B107">
        <f>'th calcs'!B106</f>
        <v>5</v>
      </c>
      <c r="C107">
        <f>LN('th calcs'!J106)</f>
        <v>-0.10153791077001106</v>
      </c>
      <c r="D107">
        <f t="shared" si="5"/>
        <v>-320</v>
      </c>
      <c r="E107" s="51">
        <f t="shared" si="3"/>
        <v>-0.40133203947969764</v>
      </c>
      <c r="F107">
        <f t="shared" si="4"/>
        <v>0.6694277476905347</v>
      </c>
    </row>
    <row r="108" spans="1:6" x14ac:dyDescent="0.25">
      <c r="A108">
        <f>'th calcs'!A107</f>
        <v>1956</v>
      </c>
      <c r="B108">
        <f>'th calcs'!B107</f>
        <v>6</v>
      </c>
      <c r="C108">
        <f>LN('th calcs'!J107)</f>
        <v>-0.11224127945325835</v>
      </c>
      <c r="D108">
        <f t="shared" si="5"/>
        <v>-319</v>
      </c>
      <c r="E108" s="51">
        <f t="shared" si="3"/>
        <v>-0.41109855151072711</v>
      </c>
      <c r="F108">
        <f t="shared" si="4"/>
        <v>0.66292159645651727</v>
      </c>
    </row>
    <row r="109" spans="1:6" x14ac:dyDescent="0.25">
      <c r="A109">
        <f>'th calcs'!A108</f>
        <v>1956</v>
      </c>
      <c r="B109">
        <f>'th calcs'!B108</f>
        <v>7</v>
      </c>
      <c r="C109">
        <f>LN('th calcs'!J108)</f>
        <v>-0.18545273304326634</v>
      </c>
      <c r="D109">
        <f t="shared" si="5"/>
        <v>-318</v>
      </c>
      <c r="E109" s="51">
        <f t="shared" si="3"/>
        <v>-0.48337314844851731</v>
      </c>
      <c r="F109">
        <f t="shared" si="4"/>
        <v>0.61669965991235143</v>
      </c>
    </row>
    <row r="110" spans="1:6" x14ac:dyDescent="0.25">
      <c r="A110">
        <f>'th calcs'!A109</f>
        <v>1956</v>
      </c>
      <c r="B110">
        <f>'th calcs'!B109</f>
        <v>8</v>
      </c>
      <c r="C110">
        <f>LN('th calcs'!J109)</f>
        <v>-0.10382379276250511</v>
      </c>
      <c r="D110">
        <f t="shared" si="5"/>
        <v>-317</v>
      </c>
      <c r="E110" s="51">
        <f t="shared" si="3"/>
        <v>-0.40080735151553837</v>
      </c>
      <c r="F110">
        <f t="shared" si="4"/>
        <v>0.66977908053461943</v>
      </c>
    </row>
    <row r="111" spans="1:6" x14ac:dyDescent="0.25">
      <c r="A111">
        <f>'th calcs'!A110</f>
        <v>1956</v>
      </c>
      <c r="B111">
        <f>'th calcs'!B110</f>
        <v>9</v>
      </c>
      <c r="C111">
        <f>LN('th calcs'!J110)</f>
        <v>-3.0109234330040376E-2</v>
      </c>
      <c r="D111">
        <f t="shared" si="5"/>
        <v>-316</v>
      </c>
      <c r="E111" s="51">
        <f t="shared" si="3"/>
        <v>-0.32615593643085583</v>
      </c>
      <c r="F111">
        <f t="shared" si="4"/>
        <v>0.72169264048232729</v>
      </c>
    </row>
    <row r="112" spans="1:6" x14ac:dyDescent="0.25">
      <c r="A112">
        <f>'th calcs'!A111</f>
        <v>1956</v>
      </c>
      <c r="B112">
        <f>'th calcs'!B111</f>
        <v>10</v>
      </c>
      <c r="C112">
        <f>LN('th calcs'!J111)</f>
        <v>1.2396722387308564E-2</v>
      </c>
      <c r="D112">
        <f t="shared" si="5"/>
        <v>-315</v>
      </c>
      <c r="E112" s="51">
        <f t="shared" si="3"/>
        <v>-0.28271312306128915</v>
      </c>
      <c r="F112">
        <f t="shared" si="4"/>
        <v>0.75373598631940986</v>
      </c>
    </row>
    <row r="113" spans="1:6" x14ac:dyDescent="0.25">
      <c r="A113">
        <f>'th calcs'!A112</f>
        <v>1956</v>
      </c>
      <c r="B113">
        <f>'th calcs'!B112</f>
        <v>11</v>
      </c>
      <c r="C113">
        <f>LN('th calcs'!J112)</f>
        <v>-0.12085447686043171</v>
      </c>
      <c r="D113">
        <f t="shared" si="5"/>
        <v>-314</v>
      </c>
      <c r="E113" s="51">
        <f t="shared" si="3"/>
        <v>-0.41502746565681164</v>
      </c>
      <c r="F113">
        <f t="shared" si="4"/>
        <v>0.66032214427451974</v>
      </c>
    </row>
    <row r="114" spans="1:6" x14ac:dyDescent="0.25">
      <c r="A114">
        <f>'th calcs'!A113</f>
        <v>1956</v>
      </c>
      <c r="B114">
        <f>'th calcs'!B113</f>
        <v>12</v>
      </c>
      <c r="C114">
        <f>LN('th calcs'!J113)</f>
        <v>-8.849409531751054E-2</v>
      </c>
      <c r="D114">
        <f t="shared" si="5"/>
        <v>-313</v>
      </c>
      <c r="E114" s="51">
        <f t="shared" si="3"/>
        <v>-0.38173022746167273</v>
      </c>
      <c r="F114">
        <f t="shared" si="4"/>
        <v>0.68267919646556963</v>
      </c>
    </row>
    <row r="115" spans="1:6" x14ac:dyDescent="0.25">
      <c r="A115">
        <f>'th calcs'!A114</f>
        <v>1957</v>
      </c>
      <c r="B115">
        <f>'th calcs'!B114</f>
        <v>1</v>
      </c>
      <c r="C115">
        <f>LN('th calcs'!J114)</f>
        <v>-9.4815176608387092E-2</v>
      </c>
      <c r="D115">
        <f t="shared" si="5"/>
        <v>-312</v>
      </c>
      <c r="E115" s="51">
        <f t="shared" si="3"/>
        <v>-0.38711445210033146</v>
      </c>
      <c r="F115">
        <f t="shared" si="4"/>
        <v>0.67901337597213973</v>
      </c>
    </row>
    <row r="116" spans="1:6" x14ac:dyDescent="0.25">
      <c r="A116">
        <f>'th calcs'!A115</f>
        <v>1957</v>
      </c>
      <c r="B116">
        <f>'th calcs'!B115</f>
        <v>2</v>
      </c>
      <c r="C116">
        <f>LN('th calcs'!J115)</f>
        <v>-5.5260167424545606E-2</v>
      </c>
      <c r="D116">
        <f t="shared" si="5"/>
        <v>-311</v>
      </c>
      <c r="E116" s="51">
        <f t="shared" si="3"/>
        <v>-0.34662258626427223</v>
      </c>
      <c r="F116">
        <f t="shared" si="4"/>
        <v>0.7070721366425271</v>
      </c>
    </row>
    <row r="117" spans="1:6" x14ac:dyDescent="0.25">
      <c r="A117">
        <f>'th calcs'!A116</f>
        <v>1957</v>
      </c>
      <c r="B117">
        <f>'th calcs'!B116</f>
        <v>3</v>
      </c>
      <c r="C117">
        <f>LN('th calcs'!J116)</f>
        <v>-2.381011217596973E-2</v>
      </c>
      <c r="D117">
        <f t="shared" si="5"/>
        <v>-310</v>
      </c>
      <c r="E117" s="51">
        <f t="shared" si="3"/>
        <v>-0.3142356743634786</v>
      </c>
      <c r="F117">
        <f t="shared" si="4"/>
        <v>0.73034688383825286</v>
      </c>
    </row>
    <row r="118" spans="1:6" x14ac:dyDescent="0.25">
      <c r="A118">
        <f>'th calcs'!A117</f>
        <v>1957</v>
      </c>
      <c r="B118">
        <f>'th calcs'!B117</f>
        <v>4</v>
      </c>
      <c r="C118">
        <f>LN('th calcs'!J117)</f>
        <v>-0.11896231058963279</v>
      </c>
      <c r="D118">
        <f t="shared" si="5"/>
        <v>-309</v>
      </c>
      <c r="E118" s="51">
        <f t="shared" si="3"/>
        <v>-0.4084510161249239</v>
      </c>
      <c r="F118">
        <f t="shared" si="4"/>
        <v>0.66467903024867292</v>
      </c>
    </row>
    <row r="119" spans="1:6" x14ac:dyDescent="0.25">
      <c r="A119">
        <f>'th calcs'!A118</f>
        <v>1957</v>
      </c>
      <c r="B119">
        <f>'th calcs'!B118</f>
        <v>5</v>
      </c>
      <c r="C119">
        <f>LN('th calcs'!J118)</f>
        <v>-0.1809805599710696</v>
      </c>
      <c r="D119">
        <f t="shared" si="5"/>
        <v>-308</v>
      </c>
      <c r="E119" s="51">
        <f t="shared" si="3"/>
        <v>-0.46953240885414288</v>
      </c>
      <c r="F119">
        <f t="shared" si="4"/>
        <v>0.62529458214585154</v>
      </c>
    </row>
    <row r="120" spans="1:6" x14ac:dyDescent="0.25">
      <c r="A120">
        <f>'th calcs'!A119</f>
        <v>1957</v>
      </c>
      <c r="B120">
        <f>'th calcs'!B119</f>
        <v>6</v>
      </c>
      <c r="C120">
        <f>LN('th calcs'!J119)</f>
        <v>-0.26913965598219369</v>
      </c>
      <c r="D120">
        <f t="shared" si="5"/>
        <v>-307</v>
      </c>
      <c r="E120" s="51">
        <f t="shared" si="3"/>
        <v>-0.55675464821304921</v>
      </c>
      <c r="F120">
        <f t="shared" si="4"/>
        <v>0.57306584953658768</v>
      </c>
    </row>
    <row r="121" spans="1:6" x14ac:dyDescent="0.25">
      <c r="A121">
        <f>'th calcs'!A120</f>
        <v>1957</v>
      </c>
      <c r="B121">
        <f>'th calcs'!B120</f>
        <v>7</v>
      </c>
      <c r="C121">
        <f>LN('th calcs'!J120)</f>
        <v>-0.25888140988426595</v>
      </c>
      <c r="D121">
        <f t="shared" si="5"/>
        <v>-306</v>
      </c>
      <c r="E121" s="51">
        <f t="shared" si="3"/>
        <v>-0.54555954546290364</v>
      </c>
      <c r="F121">
        <f t="shared" si="4"/>
        <v>0.57951742625550684</v>
      </c>
    </row>
    <row r="122" spans="1:6" x14ac:dyDescent="0.25">
      <c r="A122">
        <f>'th calcs'!A121</f>
        <v>1957</v>
      </c>
      <c r="B122">
        <f>'th calcs'!B121</f>
        <v>8</v>
      </c>
      <c r="C122">
        <f>LN('th calcs'!J121)</f>
        <v>-0.2791740856561033</v>
      </c>
      <c r="D122">
        <f t="shared" si="5"/>
        <v>-305</v>
      </c>
      <c r="E122" s="51">
        <f t="shared" si="3"/>
        <v>-0.56491536458252334</v>
      </c>
      <c r="F122">
        <f t="shared" si="4"/>
        <v>0.56840825219152147</v>
      </c>
    </row>
    <row r="123" spans="1:6" x14ac:dyDescent="0.25">
      <c r="A123">
        <f>'th calcs'!A122</f>
        <v>1957</v>
      </c>
      <c r="B123">
        <f>'th calcs'!B122</f>
        <v>9</v>
      </c>
      <c r="C123">
        <f>LN('th calcs'!J122)</f>
        <v>-0.36695703665834778</v>
      </c>
      <c r="D123">
        <f t="shared" si="5"/>
        <v>-304</v>
      </c>
      <c r="E123" s="51">
        <f t="shared" si="3"/>
        <v>-0.65176145893255</v>
      </c>
      <c r="F123">
        <f t="shared" si="4"/>
        <v>0.52112702397454569</v>
      </c>
    </row>
    <row r="124" spans="1:6" x14ac:dyDescent="0.25">
      <c r="A124">
        <f>'th calcs'!A123</f>
        <v>1957</v>
      </c>
      <c r="B124">
        <f>'th calcs'!B123</f>
        <v>10</v>
      </c>
      <c r="C124">
        <f>LN('th calcs'!J123)</f>
        <v>-0.51143224356916139</v>
      </c>
      <c r="D124">
        <f t="shared" si="5"/>
        <v>-303</v>
      </c>
      <c r="E124" s="51">
        <f t="shared" si="3"/>
        <v>-0.79529980919114585</v>
      </c>
      <c r="F124">
        <f t="shared" si="4"/>
        <v>0.45144586701109946</v>
      </c>
    </row>
    <row r="125" spans="1:6" x14ac:dyDescent="0.25">
      <c r="A125">
        <f>'th calcs'!A124</f>
        <v>1957</v>
      </c>
      <c r="B125">
        <f>'th calcs'!B124</f>
        <v>11</v>
      </c>
      <c r="C125">
        <f>LN('th calcs'!J124)</f>
        <v>-0.72348543420004374</v>
      </c>
      <c r="D125">
        <f t="shared" si="5"/>
        <v>-302</v>
      </c>
      <c r="E125" s="51">
        <f t="shared" si="3"/>
        <v>-1.0064161431698104</v>
      </c>
      <c r="F125">
        <f t="shared" si="4"/>
        <v>0.36552663006559788</v>
      </c>
    </row>
    <row r="126" spans="1:6" x14ac:dyDescent="0.25">
      <c r="A126">
        <f>'th calcs'!A125</f>
        <v>1957</v>
      </c>
      <c r="B126">
        <f>'th calcs'!B125</f>
        <v>12</v>
      </c>
      <c r="C126">
        <f>LN('th calcs'!J125)</f>
        <v>-0.74233026226753052</v>
      </c>
      <c r="D126">
        <f t="shared" si="5"/>
        <v>-301</v>
      </c>
      <c r="E126" s="51">
        <f t="shared" si="3"/>
        <v>-1.0243241145850794</v>
      </c>
      <c r="F126">
        <f t="shared" si="4"/>
        <v>0.35903905267520819</v>
      </c>
    </row>
    <row r="127" spans="1:6" x14ac:dyDescent="0.25">
      <c r="A127">
        <f>'th calcs'!A126</f>
        <v>1958</v>
      </c>
      <c r="B127">
        <f>'th calcs'!B126</f>
        <v>1</v>
      </c>
      <c r="C127">
        <f>LN('th calcs'!J126)</f>
        <v>-0.92794880411095371</v>
      </c>
      <c r="D127">
        <f t="shared" si="5"/>
        <v>-300</v>
      </c>
      <c r="E127" s="51">
        <f t="shared" si="3"/>
        <v>-1.2090057997762849</v>
      </c>
      <c r="F127">
        <f t="shared" si="4"/>
        <v>0.29849389465483728</v>
      </c>
    </row>
    <row r="128" spans="1:6" x14ac:dyDescent="0.25">
      <c r="A128">
        <f>'th calcs'!A127</f>
        <v>1958</v>
      </c>
      <c r="B128">
        <f>'th calcs'!B127</f>
        <v>2</v>
      </c>
      <c r="C128">
        <f>LN('th calcs'!J127)</f>
        <v>-1.0779463687306579</v>
      </c>
      <c r="D128">
        <f t="shared" si="5"/>
        <v>-299</v>
      </c>
      <c r="E128" s="51">
        <f t="shared" si="3"/>
        <v>-1.3580665077437712</v>
      </c>
      <c r="F128">
        <f t="shared" si="4"/>
        <v>0.25715750863695674</v>
      </c>
    </row>
    <row r="129" spans="1:6" x14ac:dyDescent="0.25">
      <c r="A129">
        <f>'th calcs'!A128</f>
        <v>1958</v>
      </c>
      <c r="B129">
        <f>'th calcs'!B128</f>
        <v>3</v>
      </c>
      <c r="C129">
        <f>LN('th calcs'!J128)</f>
        <v>-1.1738431044839266</v>
      </c>
      <c r="D129">
        <f t="shared" si="5"/>
        <v>-298</v>
      </c>
      <c r="E129" s="51">
        <f t="shared" si="3"/>
        <v>-1.4530263868448223</v>
      </c>
      <c r="F129">
        <f t="shared" si="4"/>
        <v>0.23386146079354614</v>
      </c>
    </row>
    <row r="130" spans="1:6" x14ac:dyDescent="0.25">
      <c r="A130">
        <f>'th calcs'!A129</f>
        <v>1958</v>
      </c>
      <c r="B130">
        <f>'th calcs'!B129</f>
        <v>4</v>
      </c>
      <c r="C130">
        <f>LN('th calcs'!J129)</f>
        <v>-1.3120605446482205</v>
      </c>
      <c r="D130">
        <f t="shared" si="5"/>
        <v>-297</v>
      </c>
      <c r="E130" s="51">
        <f t="shared" si="3"/>
        <v>-1.5903069703568984</v>
      </c>
      <c r="F130">
        <f t="shared" si="4"/>
        <v>0.20386302222345237</v>
      </c>
    </row>
    <row r="131" spans="1:6" x14ac:dyDescent="0.25">
      <c r="A131">
        <f>'th calcs'!A130</f>
        <v>1958</v>
      </c>
      <c r="B131">
        <f>'th calcs'!B130</f>
        <v>5</v>
      </c>
      <c r="C131">
        <f>LN('th calcs'!J130)</f>
        <v>-1.3284163433773195</v>
      </c>
      <c r="D131">
        <f t="shared" si="5"/>
        <v>-296</v>
      </c>
      <c r="E131" s="51">
        <f t="shared" si="3"/>
        <v>-1.6057259124337795</v>
      </c>
      <c r="F131">
        <f t="shared" si="4"/>
        <v>0.20074377960096243</v>
      </c>
    </row>
    <row r="132" spans="1:6" x14ac:dyDescent="0.25">
      <c r="A132">
        <f>'th calcs'!A131</f>
        <v>1958</v>
      </c>
      <c r="B132">
        <f>'th calcs'!B131</f>
        <v>6</v>
      </c>
      <c r="C132">
        <f>LN('th calcs'!J131)</f>
        <v>-1.2586512026510537</v>
      </c>
      <c r="D132">
        <f t="shared" si="5"/>
        <v>-295</v>
      </c>
      <c r="E132" s="51">
        <f t="shared" si="3"/>
        <v>-1.535023915055296</v>
      </c>
      <c r="F132">
        <f t="shared" si="4"/>
        <v>0.21545053859658617</v>
      </c>
    </row>
    <row r="133" spans="1:6" x14ac:dyDescent="0.25">
      <c r="A133">
        <f>'th calcs'!A132</f>
        <v>1958</v>
      </c>
      <c r="B133">
        <f>'th calcs'!B132</f>
        <v>7</v>
      </c>
      <c r="C133">
        <f>LN('th calcs'!J132)</f>
        <v>-1.2654576343666235</v>
      </c>
      <c r="D133">
        <f t="shared" si="5"/>
        <v>-294</v>
      </c>
      <c r="E133" s="51">
        <f t="shared" si="3"/>
        <v>-1.540893490118648</v>
      </c>
      <c r="F133">
        <f t="shared" si="4"/>
        <v>0.21418963957860029</v>
      </c>
    </row>
    <row r="134" spans="1:6" x14ac:dyDescent="0.25">
      <c r="A134">
        <f>'th calcs'!A133</f>
        <v>1958</v>
      </c>
      <c r="B134">
        <f>'th calcs'!B133</f>
        <v>8</v>
      </c>
      <c r="C134">
        <f>LN('th calcs'!J133)</f>
        <v>-1.2364306435289454</v>
      </c>
      <c r="D134">
        <f t="shared" si="5"/>
        <v>-293</v>
      </c>
      <c r="E134" s="51">
        <f t="shared" si="3"/>
        <v>-1.5109296426287522</v>
      </c>
      <c r="F134">
        <f t="shared" si="4"/>
        <v>0.22070470605628986</v>
      </c>
    </row>
    <row r="135" spans="1:6" x14ac:dyDescent="0.25">
      <c r="A135">
        <f>'th calcs'!A134</f>
        <v>1958</v>
      </c>
      <c r="B135">
        <f>'th calcs'!B134</f>
        <v>9</v>
      </c>
      <c r="C135">
        <f>LN('th calcs'!J134)</f>
        <v>-1.1875848863639249</v>
      </c>
      <c r="D135">
        <f t="shared" si="5"/>
        <v>-292</v>
      </c>
      <c r="E135" s="51">
        <f t="shared" si="3"/>
        <v>-1.4611470288115138</v>
      </c>
      <c r="F135">
        <f t="shared" si="4"/>
        <v>0.23197004574691127</v>
      </c>
    </row>
    <row r="136" spans="1:6" x14ac:dyDescent="0.25">
      <c r="A136">
        <f>'th calcs'!A135</f>
        <v>1958</v>
      </c>
      <c r="B136">
        <f>'th calcs'!B135</f>
        <v>10</v>
      </c>
      <c r="C136">
        <f>LN('th calcs'!J135)</f>
        <v>-1.0795215325967509</v>
      </c>
      <c r="D136">
        <f t="shared" si="5"/>
        <v>-291</v>
      </c>
      <c r="E136" s="51">
        <f t="shared" ref="E136:E199" si="6">C136-$I$8*D136</f>
        <v>-1.3521468183921221</v>
      </c>
      <c r="F136">
        <f t="shared" ref="F136:F199" si="7">EXP(E136)</f>
        <v>0.25868431585612939</v>
      </c>
    </row>
    <row r="137" spans="1:6" x14ac:dyDescent="0.25">
      <c r="A137">
        <f>'th calcs'!A136</f>
        <v>1958</v>
      </c>
      <c r="B137">
        <f>'th calcs'!B136</f>
        <v>11</v>
      </c>
      <c r="C137">
        <f>LN('th calcs'!J136)</f>
        <v>-0.95768352241732513</v>
      </c>
      <c r="D137">
        <f t="shared" ref="D137:D200" si="8">D136+1</f>
        <v>-290</v>
      </c>
      <c r="E137" s="51">
        <f t="shared" si="6"/>
        <v>-1.2293719515604786</v>
      </c>
      <c r="F137">
        <f t="shared" si="7"/>
        <v>0.29247620923687562</v>
      </c>
    </row>
    <row r="138" spans="1:6" x14ac:dyDescent="0.25">
      <c r="A138">
        <f>'th calcs'!A137</f>
        <v>1958</v>
      </c>
      <c r="B138">
        <f>'th calcs'!B137</f>
        <v>12</v>
      </c>
      <c r="C138">
        <f>LN('th calcs'!J137)</f>
        <v>-0.92377205813987706</v>
      </c>
      <c r="D138">
        <f t="shared" si="8"/>
        <v>-289</v>
      </c>
      <c r="E138" s="51">
        <f t="shared" si="6"/>
        <v>-1.1945236306308127</v>
      </c>
      <c r="F138">
        <f t="shared" si="7"/>
        <v>0.30284818742526909</v>
      </c>
    </row>
    <row r="139" spans="1:6" x14ac:dyDescent="0.25">
      <c r="A139">
        <f>'th calcs'!A138</f>
        <v>1959</v>
      </c>
      <c r="B139">
        <f>'th calcs'!B138</f>
        <v>1</v>
      </c>
      <c r="C139">
        <f>LN('th calcs'!J138)</f>
        <v>-0.89358185554706249</v>
      </c>
      <c r="D139">
        <f t="shared" si="8"/>
        <v>-288</v>
      </c>
      <c r="E139" s="51">
        <f t="shared" si="6"/>
        <v>-1.1633965713857803</v>
      </c>
      <c r="F139">
        <f t="shared" si="7"/>
        <v>0.31242320894275122</v>
      </c>
    </row>
    <row r="140" spans="1:6" x14ac:dyDescent="0.25">
      <c r="A140">
        <f>'th calcs'!A139</f>
        <v>1959</v>
      </c>
      <c r="B140">
        <f>'th calcs'!B139</f>
        <v>2</v>
      </c>
      <c r="C140">
        <f>LN('th calcs'!J139)</f>
        <v>-0.76366725775376609</v>
      </c>
      <c r="D140">
        <f t="shared" si="8"/>
        <v>-287</v>
      </c>
      <c r="E140" s="51">
        <f t="shared" si="6"/>
        <v>-1.0325451169402662</v>
      </c>
      <c r="F140">
        <f t="shared" si="7"/>
        <v>0.35609949140343644</v>
      </c>
    </row>
    <row r="141" spans="1:6" x14ac:dyDescent="0.25">
      <c r="A141">
        <f>'th calcs'!A140</f>
        <v>1959</v>
      </c>
      <c r="B141">
        <f>'th calcs'!B140</f>
        <v>3</v>
      </c>
      <c r="C141">
        <f>LN('th calcs'!J140)</f>
        <v>-0.66713544404939062</v>
      </c>
      <c r="D141">
        <f t="shared" si="8"/>
        <v>-286</v>
      </c>
      <c r="E141" s="51">
        <f t="shared" si="6"/>
        <v>-0.93507644658367295</v>
      </c>
      <c r="F141">
        <f t="shared" si="7"/>
        <v>0.3925558548304226</v>
      </c>
    </row>
    <row r="142" spans="1:6" x14ac:dyDescent="0.25">
      <c r="A142">
        <f>'th calcs'!A141</f>
        <v>1959</v>
      </c>
      <c r="B142">
        <f>'th calcs'!B141</f>
        <v>4</v>
      </c>
      <c r="C142">
        <f>LN('th calcs'!J141)</f>
        <v>-0.5331050889903497</v>
      </c>
      <c r="D142">
        <f t="shared" si="8"/>
        <v>-285</v>
      </c>
      <c r="E142" s="51">
        <f t="shared" si="6"/>
        <v>-0.80010923487241425</v>
      </c>
      <c r="F142">
        <f t="shared" si="7"/>
        <v>0.44927988440581101</v>
      </c>
    </row>
    <row r="143" spans="1:6" x14ac:dyDescent="0.25">
      <c r="A143">
        <f>'th calcs'!A142</f>
        <v>1959</v>
      </c>
      <c r="B143">
        <f>'th calcs'!B142</f>
        <v>5</v>
      </c>
      <c r="C143">
        <f>LN('th calcs'!J142)</f>
        <v>-0.49748593410190095</v>
      </c>
      <c r="D143">
        <f t="shared" si="8"/>
        <v>-284</v>
      </c>
      <c r="E143" s="51">
        <f t="shared" si="6"/>
        <v>-0.76355322333174769</v>
      </c>
      <c r="F143">
        <f t="shared" si="7"/>
        <v>0.46600765249336312</v>
      </c>
    </row>
    <row r="144" spans="1:6" x14ac:dyDescent="0.25">
      <c r="A144">
        <f>'th calcs'!A143</f>
        <v>1959</v>
      </c>
      <c r="B144">
        <f>'th calcs'!B143</f>
        <v>6</v>
      </c>
      <c r="C144">
        <f>LN('th calcs'!J143)</f>
        <v>-0.47277282136537196</v>
      </c>
      <c r="D144">
        <f t="shared" si="8"/>
        <v>-283</v>
      </c>
      <c r="E144" s="51">
        <f t="shared" si="6"/>
        <v>-0.73790325394300105</v>
      </c>
      <c r="F144">
        <f t="shared" si="7"/>
        <v>0.47811535175399067</v>
      </c>
    </row>
    <row r="145" spans="1:6" x14ac:dyDescent="0.25">
      <c r="A145">
        <f>'th calcs'!A144</f>
        <v>1959</v>
      </c>
      <c r="B145">
        <f>'th calcs'!B144</f>
        <v>7</v>
      </c>
      <c r="C145">
        <f>LN('th calcs'!J144)</f>
        <v>-0.50767590716506261</v>
      </c>
      <c r="D145">
        <f t="shared" si="8"/>
        <v>-282</v>
      </c>
      <c r="E145" s="51">
        <f t="shared" si="6"/>
        <v>-0.77186948309047387</v>
      </c>
      <c r="F145">
        <f t="shared" si="7"/>
        <v>0.46214828181308604</v>
      </c>
    </row>
    <row r="146" spans="1:6" x14ac:dyDescent="0.25">
      <c r="A146">
        <f>'th calcs'!A145</f>
        <v>1959</v>
      </c>
      <c r="B146">
        <f>'th calcs'!B145</f>
        <v>8</v>
      </c>
      <c r="C146">
        <f>LN('th calcs'!J145)</f>
        <v>-0.53596887790166592</v>
      </c>
      <c r="D146">
        <f t="shared" si="8"/>
        <v>-281</v>
      </c>
      <c r="E146" s="51">
        <f t="shared" si="6"/>
        <v>-0.79922559717485941</v>
      </c>
      <c r="F146">
        <f t="shared" si="7"/>
        <v>0.44967706050246742</v>
      </c>
    </row>
    <row r="147" spans="1:6" x14ac:dyDescent="0.25">
      <c r="A147">
        <f>'th calcs'!A146</f>
        <v>1959</v>
      </c>
      <c r="B147">
        <f>'th calcs'!B146</f>
        <v>9</v>
      </c>
      <c r="C147">
        <f>LN('th calcs'!J146)</f>
        <v>-0.58197998154291808</v>
      </c>
      <c r="D147">
        <f t="shared" si="8"/>
        <v>-280</v>
      </c>
      <c r="E147" s="51">
        <f t="shared" si="6"/>
        <v>-0.84429984416389381</v>
      </c>
      <c r="F147">
        <f t="shared" si="7"/>
        <v>0.42985822061502621</v>
      </c>
    </row>
    <row r="148" spans="1:6" x14ac:dyDescent="0.25">
      <c r="A148">
        <f>'th calcs'!A147</f>
        <v>1959</v>
      </c>
      <c r="B148">
        <f>'th calcs'!B147</f>
        <v>10</v>
      </c>
      <c r="C148">
        <f>LN('th calcs'!J147)</f>
        <v>-0.64402529153235755</v>
      </c>
      <c r="D148">
        <f t="shared" si="8"/>
        <v>-279</v>
      </c>
      <c r="E148" s="51">
        <f t="shared" si="6"/>
        <v>-0.90540829750111551</v>
      </c>
      <c r="F148">
        <f t="shared" si="7"/>
        <v>0.40437674537759744</v>
      </c>
    </row>
    <row r="149" spans="1:6" x14ac:dyDescent="0.25">
      <c r="A149">
        <f>'th calcs'!A148</f>
        <v>1959</v>
      </c>
      <c r="B149">
        <f>'th calcs'!B148</f>
        <v>11</v>
      </c>
      <c r="C149">
        <f>LN('th calcs'!J148)</f>
        <v>-0.64527241656296763</v>
      </c>
      <c r="D149">
        <f t="shared" si="8"/>
        <v>-278</v>
      </c>
      <c r="E149" s="51">
        <f t="shared" si="6"/>
        <v>-0.90571856587950783</v>
      </c>
      <c r="F149">
        <f t="shared" si="7"/>
        <v>0.40425129952249694</v>
      </c>
    </row>
    <row r="150" spans="1:6" x14ac:dyDescent="0.25">
      <c r="A150">
        <f>'th calcs'!A149</f>
        <v>1959</v>
      </c>
      <c r="B150">
        <f>'th calcs'!B149</f>
        <v>12</v>
      </c>
      <c r="C150">
        <f>LN('th calcs'!J149)</f>
        <v>-0.56728741149227824</v>
      </c>
      <c r="D150">
        <f t="shared" si="8"/>
        <v>-277</v>
      </c>
      <c r="E150" s="51">
        <f t="shared" si="6"/>
        <v>-0.82679670415660067</v>
      </c>
      <c r="F150">
        <f t="shared" si="7"/>
        <v>0.43744832075221191</v>
      </c>
    </row>
    <row r="151" spans="1:6" x14ac:dyDescent="0.25">
      <c r="A151">
        <f>'th calcs'!A150</f>
        <v>1960</v>
      </c>
      <c r="B151">
        <f>'th calcs'!B150</f>
        <v>1</v>
      </c>
      <c r="C151">
        <f>LN('th calcs'!J150)</f>
        <v>-0.52924416212858094</v>
      </c>
      <c r="D151">
        <f t="shared" si="8"/>
        <v>-276</v>
      </c>
      <c r="E151" s="51">
        <f t="shared" si="6"/>
        <v>-0.78781659814068561</v>
      </c>
      <c r="F151">
        <f t="shared" si="7"/>
        <v>0.45483680343434185</v>
      </c>
    </row>
    <row r="152" spans="1:6" x14ac:dyDescent="0.25">
      <c r="A152">
        <f>'th calcs'!A151</f>
        <v>1960</v>
      </c>
      <c r="B152">
        <f>'th calcs'!B151</f>
        <v>2</v>
      </c>
      <c r="C152">
        <f>LN('th calcs'!J151)</f>
        <v>-0.44901292707088564</v>
      </c>
      <c r="D152">
        <f t="shared" si="8"/>
        <v>-275</v>
      </c>
      <c r="E152" s="51">
        <f t="shared" si="6"/>
        <v>-0.70664850643077259</v>
      </c>
      <c r="F152">
        <f t="shared" si="7"/>
        <v>0.49329470411337528</v>
      </c>
    </row>
    <row r="153" spans="1:6" x14ac:dyDescent="0.25">
      <c r="A153">
        <f>'th calcs'!A152</f>
        <v>1960</v>
      </c>
      <c r="B153">
        <f>'th calcs'!B152</f>
        <v>3</v>
      </c>
      <c r="C153">
        <f>LN('th calcs'!J152)</f>
        <v>-0.60879748706961889</v>
      </c>
      <c r="D153">
        <f t="shared" si="8"/>
        <v>-274</v>
      </c>
      <c r="E153" s="51">
        <f t="shared" si="6"/>
        <v>-0.86549620977728803</v>
      </c>
      <c r="F153">
        <f t="shared" si="7"/>
        <v>0.42084267455812119</v>
      </c>
    </row>
    <row r="154" spans="1:6" x14ac:dyDescent="0.25">
      <c r="A154">
        <f>'th calcs'!A153</f>
        <v>1960</v>
      </c>
      <c r="B154">
        <f>'th calcs'!B153</f>
        <v>4</v>
      </c>
      <c r="C154">
        <f>LN('th calcs'!J153)</f>
        <v>-0.61413723852599666</v>
      </c>
      <c r="D154">
        <f t="shared" si="8"/>
        <v>-273</v>
      </c>
      <c r="E154" s="51">
        <f t="shared" si="6"/>
        <v>-0.86989910458144792</v>
      </c>
      <c r="F154">
        <f t="shared" si="7"/>
        <v>0.4189938216720645</v>
      </c>
    </row>
    <row r="155" spans="1:6" x14ac:dyDescent="0.25">
      <c r="A155">
        <f>'th calcs'!A154</f>
        <v>1960</v>
      </c>
      <c r="B155">
        <f>'th calcs'!B154</f>
        <v>5</v>
      </c>
      <c r="C155">
        <f>LN('th calcs'!J154)</f>
        <v>-0.59539441579573793</v>
      </c>
      <c r="D155">
        <f t="shared" si="8"/>
        <v>-272</v>
      </c>
      <c r="E155" s="51">
        <f t="shared" si="6"/>
        <v>-0.85021942519897142</v>
      </c>
      <c r="F155">
        <f t="shared" si="7"/>
        <v>0.4273211566309506</v>
      </c>
    </row>
    <row r="156" spans="1:6" x14ac:dyDescent="0.25">
      <c r="A156">
        <f>'th calcs'!A155</f>
        <v>1960</v>
      </c>
      <c r="B156">
        <f>'th calcs'!B155</f>
        <v>6</v>
      </c>
      <c r="C156">
        <f>LN('th calcs'!J155)</f>
        <v>-0.68363495605356461</v>
      </c>
      <c r="D156">
        <f t="shared" si="8"/>
        <v>-271</v>
      </c>
      <c r="E156" s="51">
        <f t="shared" si="6"/>
        <v>-0.93752310880458034</v>
      </c>
      <c r="F156">
        <f t="shared" si="7"/>
        <v>0.39159657724346075</v>
      </c>
    </row>
    <row r="157" spans="1:6" x14ac:dyDescent="0.25">
      <c r="A157">
        <f>'th calcs'!A156</f>
        <v>1960</v>
      </c>
      <c r="B157">
        <f>'th calcs'!B156</f>
        <v>7</v>
      </c>
      <c r="C157">
        <f>LN('th calcs'!J156)</f>
        <v>-0.72667686231695661</v>
      </c>
      <c r="D157">
        <f t="shared" si="8"/>
        <v>-270</v>
      </c>
      <c r="E157" s="51">
        <f t="shared" si="6"/>
        <v>-0.97962815841575468</v>
      </c>
      <c r="F157">
        <f t="shared" si="7"/>
        <v>0.37545068107461049</v>
      </c>
    </row>
    <row r="158" spans="1:6" x14ac:dyDescent="0.25">
      <c r="A158">
        <f>'th calcs'!A157</f>
        <v>1960</v>
      </c>
      <c r="B158">
        <f>'th calcs'!B157</f>
        <v>8</v>
      </c>
      <c r="C158">
        <f>LN('th calcs'!J157)</f>
        <v>-0.77424174111312782</v>
      </c>
      <c r="D158">
        <f t="shared" si="8"/>
        <v>-269</v>
      </c>
      <c r="E158" s="51">
        <f t="shared" si="6"/>
        <v>-1.0262561805597081</v>
      </c>
      <c r="F158">
        <f t="shared" si="7"/>
        <v>0.35834603523126229</v>
      </c>
    </row>
    <row r="159" spans="1:6" x14ac:dyDescent="0.25">
      <c r="A159">
        <f>'th calcs'!A158</f>
        <v>1960</v>
      </c>
      <c r="B159">
        <f>'th calcs'!B158</f>
        <v>9</v>
      </c>
      <c r="C159">
        <f>LN('th calcs'!J158)</f>
        <v>-0.78963960422707369</v>
      </c>
      <c r="D159">
        <f t="shared" si="8"/>
        <v>-268</v>
      </c>
      <c r="E159" s="51">
        <f t="shared" si="6"/>
        <v>-1.0407171870214362</v>
      </c>
      <c r="F159">
        <f t="shared" si="7"/>
        <v>0.35320127972747078</v>
      </c>
    </row>
    <row r="160" spans="1:6" x14ac:dyDescent="0.25">
      <c r="A160">
        <f>'th calcs'!A159</f>
        <v>1960</v>
      </c>
      <c r="B160">
        <f>'th calcs'!B159</f>
        <v>10</v>
      </c>
      <c r="C160">
        <f>LN('th calcs'!J159)</f>
        <v>-0.94999156798218098</v>
      </c>
      <c r="D160">
        <f t="shared" si="8"/>
        <v>-267</v>
      </c>
      <c r="E160" s="51">
        <f t="shared" si="6"/>
        <v>-1.2001322941243258</v>
      </c>
      <c r="F160">
        <f t="shared" si="7"/>
        <v>0.30115436832327963</v>
      </c>
    </row>
    <row r="161" spans="1:6" x14ac:dyDescent="0.25">
      <c r="A161">
        <f>'th calcs'!A160</f>
        <v>1960</v>
      </c>
      <c r="B161">
        <f>'th calcs'!B160</f>
        <v>11</v>
      </c>
      <c r="C161">
        <f>LN('th calcs'!J160)</f>
        <v>-0.95790193041794369</v>
      </c>
      <c r="D161">
        <f t="shared" si="8"/>
        <v>-266</v>
      </c>
      <c r="E161" s="51">
        <f t="shared" si="6"/>
        <v>-1.2071057999078707</v>
      </c>
      <c r="F161">
        <f t="shared" si="7"/>
        <v>0.29906157213819945</v>
      </c>
    </row>
    <row r="162" spans="1:6" x14ac:dyDescent="0.25">
      <c r="A162">
        <f>'th calcs'!A161</f>
        <v>1960</v>
      </c>
      <c r="B162">
        <f>'th calcs'!B161</f>
        <v>12</v>
      </c>
      <c r="C162">
        <f>LN('th calcs'!J161)</f>
        <v>-1.1005964802751622</v>
      </c>
      <c r="D162">
        <f t="shared" si="8"/>
        <v>-265</v>
      </c>
      <c r="E162" s="51">
        <f t="shared" si="6"/>
        <v>-1.3488634931128713</v>
      </c>
      <c r="F162">
        <f t="shared" si="7"/>
        <v>0.25953505647455033</v>
      </c>
    </row>
    <row r="163" spans="1:6" x14ac:dyDescent="0.25">
      <c r="A163">
        <f>'th calcs'!A162</f>
        <v>1961</v>
      </c>
      <c r="B163">
        <f>'th calcs'!B162</f>
        <v>1</v>
      </c>
      <c r="C163">
        <f>LN('th calcs'!J162)</f>
        <v>-1.1013348964061849</v>
      </c>
      <c r="D163">
        <f t="shared" si="8"/>
        <v>-264</v>
      </c>
      <c r="E163" s="51">
        <f t="shared" si="6"/>
        <v>-1.3486650525916763</v>
      </c>
      <c r="F163">
        <f t="shared" si="7"/>
        <v>0.25958656385683238</v>
      </c>
    </row>
    <row r="164" spans="1:6" x14ac:dyDescent="0.25">
      <c r="A164">
        <f>'th calcs'!A163</f>
        <v>1961</v>
      </c>
      <c r="B164">
        <f>'th calcs'!B163</f>
        <v>2</v>
      </c>
      <c r="C164">
        <f>LN('th calcs'!J163)</f>
        <v>-1.1454033186584065</v>
      </c>
      <c r="D164">
        <f t="shared" si="8"/>
        <v>-263</v>
      </c>
      <c r="E164" s="51">
        <f t="shared" si="6"/>
        <v>-1.3917966181916801</v>
      </c>
      <c r="F164">
        <f t="shared" si="7"/>
        <v>0.24862821315487046</v>
      </c>
    </row>
    <row r="165" spans="1:6" x14ac:dyDescent="0.25">
      <c r="A165">
        <f>'th calcs'!A164</f>
        <v>1961</v>
      </c>
      <c r="B165">
        <f>'th calcs'!B164</f>
        <v>3</v>
      </c>
      <c r="C165">
        <f>LN('th calcs'!J164)</f>
        <v>-1.1494140097484908</v>
      </c>
      <c r="D165">
        <f t="shared" si="8"/>
        <v>-262</v>
      </c>
      <c r="E165" s="51">
        <f t="shared" si="6"/>
        <v>-1.3948704526295468</v>
      </c>
      <c r="F165">
        <f t="shared" si="7"/>
        <v>0.24786514456512296</v>
      </c>
    </row>
    <row r="166" spans="1:6" x14ac:dyDescent="0.25">
      <c r="A166">
        <f>'th calcs'!A165</f>
        <v>1961</v>
      </c>
      <c r="B166">
        <f>'th calcs'!B165</f>
        <v>4</v>
      </c>
      <c r="C166">
        <f>LN('th calcs'!J165)</f>
        <v>-1.1576170142044668</v>
      </c>
      <c r="D166">
        <f t="shared" si="8"/>
        <v>-261</v>
      </c>
      <c r="E166" s="51">
        <f t="shared" si="6"/>
        <v>-1.4021366004333049</v>
      </c>
      <c r="F166">
        <f t="shared" si="7"/>
        <v>0.24607064722608071</v>
      </c>
    </row>
    <row r="167" spans="1:6" x14ac:dyDescent="0.25">
      <c r="A167">
        <f>'th calcs'!A166</f>
        <v>1961</v>
      </c>
      <c r="B167">
        <f>'th calcs'!B166</f>
        <v>5</v>
      </c>
      <c r="C167">
        <f>LN('th calcs'!J166)</f>
        <v>-1.1098924831080348</v>
      </c>
      <c r="D167">
        <f t="shared" si="8"/>
        <v>-260</v>
      </c>
      <c r="E167" s="51">
        <f t="shared" si="6"/>
        <v>-1.3534752126846552</v>
      </c>
      <c r="F167">
        <f t="shared" si="7"/>
        <v>0.25834090922757985</v>
      </c>
    </row>
    <row r="168" spans="1:6" x14ac:dyDescent="0.25">
      <c r="A168">
        <f>'th calcs'!A167</f>
        <v>1961</v>
      </c>
      <c r="B168">
        <f>'th calcs'!B167</f>
        <v>6</v>
      </c>
      <c r="C168">
        <f>LN('th calcs'!J167)</f>
        <v>-1.0873475729883675</v>
      </c>
      <c r="D168">
        <f t="shared" si="8"/>
        <v>-259</v>
      </c>
      <c r="E168" s="51">
        <f t="shared" si="6"/>
        <v>-1.32999344591277</v>
      </c>
      <c r="F168">
        <f t="shared" si="7"/>
        <v>0.26447899471254532</v>
      </c>
    </row>
    <row r="169" spans="1:6" x14ac:dyDescent="0.25">
      <c r="A169">
        <f>'th calcs'!A168</f>
        <v>1961</v>
      </c>
      <c r="B169">
        <f>'th calcs'!B168</f>
        <v>7</v>
      </c>
      <c r="C169">
        <f>LN('th calcs'!J168)</f>
        <v>-1.0661277803640055</v>
      </c>
      <c r="D169">
        <f t="shared" si="8"/>
        <v>-258</v>
      </c>
      <c r="E169" s="51">
        <f t="shared" si="6"/>
        <v>-1.3078367966361903</v>
      </c>
      <c r="F169">
        <f t="shared" si="7"/>
        <v>0.27040436379830979</v>
      </c>
    </row>
    <row r="170" spans="1:6" x14ac:dyDescent="0.25">
      <c r="A170">
        <f>'th calcs'!A169</f>
        <v>1961</v>
      </c>
      <c r="B170">
        <f>'th calcs'!B169</f>
        <v>8</v>
      </c>
      <c r="C170">
        <f>LN('th calcs'!J169)</f>
        <v>-0.97740596247386624</v>
      </c>
      <c r="D170">
        <f t="shared" si="8"/>
        <v>-257</v>
      </c>
      <c r="E170" s="51">
        <f t="shared" si="6"/>
        <v>-1.2181781220938332</v>
      </c>
      <c r="F170">
        <f t="shared" si="7"/>
        <v>0.29576853050981511</v>
      </c>
    </row>
    <row r="171" spans="1:6" x14ac:dyDescent="0.25">
      <c r="A171">
        <f>'th calcs'!A170</f>
        <v>1961</v>
      </c>
      <c r="B171">
        <f>'th calcs'!B170</f>
        <v>9</v>
      </c>
      <c r="C171">
        <f>LN('th calcs'!J170)</f>
        <v>-0.95895188685460975</v>
      </c>
      <c r="D171">
        <f t="shared" si="8"/>
        <v>-256</v>
      </c>
      <c r="E171" s="51">
        <f t="shared" si="6"/>
        <v>-1.198787189822359</v>
      </c>
      <c r="F171">
        <f t="shared" si="7"/>
        <v>0.30155972492200195</v>
      </c>
    </row>
    <row r="172" spans="1:6" x14ac:dyDescent="0.25">
      <c r="A172">
        <f>'th calcs'!A171</f>
        <v>1961</v>
      </c>
      <c r="B172">
        <f>'th calcs'!B171</f>
        <v>10</v>
      </c>
      <c r="C172">
        <f>LN('th calcs'!J171)</f>
        <v>-0.87698546744992989</v>
      </c>
      <c r="D172">
        <f t="shared" si="8"/>
        <v>-255</v>
      </c>
      <c r="E172" s="51">
        <f t="shared" si="6"/>
        <v>-1.1158839137654613</v>
      </c>
      <c r="F172">
        <f t="shared" si="7"/>
        <v>0.32762555813361405</v>
      </c>
    </row>
    <row r="173" spans="1:6" x14ac:dyDescent="0.25">
      <c r="A173">
        <f>'th calcs'!A172</f>
        <v>1961</v>
      </c>
      <c r="B173">
        <f>'th calcs'!B172</f>
        <v>11</v>
      </c>
      <c r="C173">
        <f>LN('th calcs'!J172)</f>
        <v>-0.78515688239369419</v>
      </c>
      <c r="D173">
        <f t="shared" si="8"/>
        <v>-254</v>
      </c>
      <c r="E173" s="51">
        <f t="shared" si="6"/>
        <v>-1.0231184720570079</v>
      </c>
      <c r="F173">
        <f t="shared" si="7"/>
        <v>0.35947218647615131</v>
      </c>
    </row>
    <row r="174" spans="1:6" x14ac:dyDescent="0.25">
      <c r="A174">
        <f>'th calcs'!A173</f>
        <v>1961</v>
      </c>
      <c r="B174">
        <f>'th calcs'!B173</f>
        <v>12</v>
      </c>
      <c r="C174">
        <f>LN('th calcs'!J173)</f>
        <v>-0.76436992198477294</v>
      </c>
      <c r="D174">
        <f t="shared" si="8"/>
        <v>-253</v>
      </c>
      <c r="E174" s="51">
        <f t="shared" si="6"/>
        <v>-1.0013946549958688</v>
      </c>
      <c r="F174">
        <f t="shared" si="7"/>
        <v>0.36736673387893259</v>
      </c>
    </row>
    <row r="175" spans="1:6" x14ac:dyDescent="0.25">
      <c r="A175">
        <f>'th calcs'!A174</f>
        <v>1962</v>
      </c>
      <c r="B175">
        <f>'th calcs'!B174</f>
        <v>1</v>
      </c>
      <c r="C175">
        <f>LN('th calcs'!J174)</f>
        <v>-0.68077204202598107</v>
      </c>
      <c r="D175">
        <f t="shared" si="8"/>
        <v>-252</v>
      </c>
      <c r="E175" s="51">
        <f t="shared" si="6"/>
        <v>-0.91685991838485925</v>
      </c>
      <c r="F175">
        <f t="shared" si="7"/>
        <v>0.39977239017808347</v>
      </c>
    </row>
    <row r="176" spans="1:6" x14ac:dyDescent="0.25">
      <c r="A176">
        <f>'th calcs'!A175</f>
        <v>1962</v>
      </c>
      <c r="B176">
        <f>'th calcs'!B175</f>
        <v>2</v>
      </c>
      <c r="C176">
        <f>LN('th calcs'!J175)</f>
        <v>-0.65610951700135667</v>
      </c>
      <c r="D176">
        <f t="shared" si="8"/>
        <v>-251</v>
      </c>
      <c r="E176" s="51">
        <f t="shared" si="6"/>
        <v>-0.89126053670801708</v>
      </c>
      <c r="F176">
        <f t="shared" si="7"/>
        <v>0.41013843222090246</v>
      </c>
    </row>
    <row r="177" spans="1:6" x14ac:dyDescent="0.25">
      <c r="A177">
        <f>'th calcs'!A176</f>
        <v>1962</v>
      </c>
      <c r="B177">
        <f>'th calcs'!B176</f>
        <v>3</v>
      </c>
      <c r="C177">
        <f>LN('th calcs'!J176)</f>
        <v>-0.67419903363150668</v>
      </c>
      <c r="D177">
        <f t="shared" si="8"/>
        <v>-250</v>
      </c>
      <c r="E177" s="51">
        <f t="shared" si="6"/>
        <v>-0.90841319668594933</v>
      </c>
      <c r="F177">
        <f t="shared" si="7"/>
        <v>0.40316345784135088</v>
      </c>
    </row>
    <row r="178" spans="1:6" x14ac:dyDescent="0.25">
      <c r="A178">
        <f>'th calcs'!A177</f>
        <v>1962</v>
      </c>
      <c r="B178">
        <f>'th calcs'!B177</f>
        <v>4</v>
      </c>
      <c r="C178">
        <f>LN('th calcs'!J177)</f>
        <v>-0.67226573191769068</v>
      </c>
      <c r="D178">
        <f t="shared" si="8"/>
        <v>-249</v>
      </c>
      <c r="E178" s="51">
        <f t="shared" si="6"/>
        <v>-0.90554303831991556</v>
      </c>
      <c r="F178">
        <f t="shared" si="7"/>
        <v>0.40432226299440449</v>
      </c>
    </row>
    <row r="179" spans="1:6" x14ac:dyDescent="0.25">
      <c r="A179">
        <f>'th calcs'!A178</f>
        <v>1962</v>
      </c>
      <c r="B179">
        <f>'th calcs'!B178</f>
        <v>5</v>
      </c>
      <c r="C179">
        <f>LN('th calcs'!J178)</f>
        <v>-0.63280646565773868</v>
      </c>
      <c r="D179">
        <f t="shared" si="8"/>
        <v>-248</v>
      </c>
      <c r="E179" s="51">
        <f t="shared" si="6"/>
        <v>-0.8651469154077458</v>
      </c>
      <c r="F179">
        <f t="shared" si="7"/>
        <v>0.42098969821057963</v>
      </c>
    </row>
    <row r="180" spans="1:6" x14ac:dyDescent="0.25">
      <c r="A180">
        <f>'th calcs'!A179</f>
        <v>1962</v>
      </c>
      <c r="B180">
        <f>'th calcs'!B179</f>
        <v>6</v>
      </c>
      <c r="C180">
        <f>LN('th calcs'!J179)</f>
        <v>-0.65759969276302033</v>
      </c>
      <c r="D180">
        <f t="shared" si="8"/>
        <v>-247</v>
      </c>
      <c r="E180" s="51">
        <f t="shared" si="6"/>
        <v>-0.88900328586080968</v>
      </c>
      <c r="F180">
        <f t="shared" si="7"/>
        <v>0.4110652631959763</v>
      </c>
    </row>
    <row r="181" spans="1:6" x14ac:dyDescent="0.25">
      <c r="A181">
        <f>'th calcs'!A180</f>
        <v>1962</v>
      </c>
      <c r="B181">
        <f>'th calcs'!B180</f>
        <v>7</v>
      </c>
      <c r="C181">
        <f>LN('th calcs'!J180)</f>
        <v>-0.63623953034509995</v>
      </c>
      <c r="D181">
        <f t="shared" si="8"/>
        <v>-246</v>
      </c>
      <c r="E181" s="51">
        <f t="shared" si="6"/>
        <v>-0.86670626679067153</v>
      </c>
      <c r="F181">
        <f t="shared" si="7"/>
        <v>0.42033373891091591</v>
      </c>
    </row>
    <row r="182" spans="1:6" x14ac:dyDescent="0.25">
      <c r="A182">
        <f>'th calcs'!A181</f>
        <v>1962</v>
      </c>
      <c r="B182">
        <f>'th calcs'!B181</f>
        <v>8</v>
      </c>
      <c r="C182">
        <f>LN('th calcs'!J181)</f>
        <v>-0.72589422569929907</v>
      </c>
      <c r="D182">
        <f t="shared" si="8"/>
        <v>-245</v>
      </c>
      <c r="E182" s="51">
        <f t="shared" si="6"/>
        <v>-0.95542410549265289</v>
      </c>
      <c r="F182">
        <f t="shared" si="7"/>
        <v>0.38464897821115063</v>
      </c>
    </row>
    <row r="183" spans="1:6" x14ac:dyDescent="0.25">
      <c r="A183">
        <f>'th calcs'!A182</f>
        <v>1962</v>
      </c>
      <c r="B183">
        <f>'th calcs'!B182</f>
        <v>9</v>
      </c>
      <c r="C183">
        <f>LN('th calcs'!J182)</f>
        <v>-0.71061490109344971</v>
      </c>
      <c r="D183">
        <f t="shared" si="8"/>
        <v>-244</v>
      </c>
      <c r="E183" s="51">
        <f t="shared" si="6"/>
        <v>-0.93920792423458566</v>
      </c>
      <c r="F183">
        <f t="shared" si="7"/>
        <v>0.39093736476939456</v>
      </c>
    </row>
    <row r="184" spans="1:6" x14ac:dyDescent="0.25">
      <c r="A184">
        <f>'th calcs'!A183</f>
        <v>1962</v>
      </c>
      <c r="B184">
        <f>'th calcs'!B183</f>
        <v>10</v>
      </c>
      <c r="C184">
        <f>LN('th calcs'!J183)</f>
        <v>-0.69759319504329853</v>
      </c>
      <c r="D184">
        <f t="shared" si="8"/>
        <v>-243</v>
      </c>
      <c r="E184" s="51">
        <f t="shared" si="6"/>
        <v>-0.92524936153221682</v>
      </c>
      <c r="F184">
        <f t="shared" si="7"/>
        <v>0.39643255172013009</v>
      </c>
    </row>
    <row r="185" spans="1:6" x14ac:dyDescent="0.25">
      <c r="A185">
        <f>'th calcs'!A184</f>
        <v>1962</v>
      </c>
      <c r="B185">
        <f>'th calcs'!B184</f>
        <v>11</v>
      </c>
      <c r="C185">
        <f>LN('th calcs'!J184)</f>
        <v>-0.75101156025221605</v>
      </c>
      <c r="D185">
        <f t="shared" si="8"/>
        <v>-242</v>
      </c>
      <c r="E185" s="51">
        <f t="shared" si="6"/>
        <v>-0.97773087008891646</v>
      </c>
      <c r="F185">
        <f t="shared" si="7"/>
        <v>0.37616369545215789</v>
      </c>
    </row>
    <row r="186" spans="1:6" x14ac:dyDescent="0.25">
      <c r="A186">
        <f>'th calcs'!A185</f>
        <v>1962</v>
      </c>
      <c r="B186">
        <f>'th calcs'!B185</f>
        <v>12</v>
      </c>
      <c r="C186">
        <f>LN('th calcs'!J185)</f>
        <v>-0.71505357643184064</v>
      </c>
      <c r="D186">
        <f t="shared" si="8"/>
        <v>-241</v>
      </c>
      <c r="E186" s="51">
        <f t="shared" si="6"/>
        <v>-0.94083602961632329</v>
      </c>
      <c r="F186">
        <f t="shared" si="7"/>
        <v>0.39030139539495351</v>
      </c>
    </row>
    <row r="187" spans="1:6" x14ac:dyDescent="0.25">
      <c r="A187">
        <f>'th calcs'!A186</f>
        <v>1963</v>
      </c>
      <c r="B187">
        <f>'th calcs'!B186</f>
        <v>1</v>
      </c>
      <c r="C187">
        <f>LN('th calcs'!J186)</f>
        <v>-0.72821609380496954</v>
      </c>
      <c r="D187">
        <f t="shared" si="8"/>
        <v>-240</v>
      </c>
      <c r="E187" s="51">
        <f t="shared" si="6"/>
        <v>-0.95306169033723442</v>
      </c>
      <c r="F187">
        <f t="shared" si="7"/>
        <v>0.38555875299654196</v>
      </c>
    </row>
    <row r="188" spans="1:6" x14ac:dyDescent="0.25">
      <c r="A188">
        <f>'th calcs'!A187</f>
        <v>1963</v>
      </c>
      <c r="B188">
        <f>'th calcs'!B187</f>
        <v>2</v>
      </c>
      <c r="C188">
        <f>LN('th calcs'!J187)</f>
        <v>-0.7643313921958883</v>
      </c>
      <c r="D188">
        <f t="shared" si="8"/>
        <v>-239</v>
      </c>
      <c r="E188" s="51">
        <f t="shared" si="6"/>
        <v>-0.98824013207593542</v>
      </c>
      <c r="F188">
        <f t="shared" si="7"/>
        <v>0.37223119267121141</v>
      </c>
    </row>
    <row r="189" spans="1:6" x14ac:dyDescent="0.25">
      <c r="A189">
        <f>'th calcs'!A188</f>
        <v>1963</v>
      </c>
      <c r="B189">
        <f>'th calcs'!B188</f>
        <v>3</v>
      </c>
      <c r="C189">
        <f>LN('th calcs'!J188)</f>
        <v>-0.73210193642928123</v>
      </c>
      <c r="D189">
        <f t="shared" si="8"/>
        <v>-238</v>
      </c>
      <c r="E189" s="51">
        <f t="shared" si="6"/>
        <v>-0.95507381965711058</v>
      </c>
      <c r="F189">
        <f t="shared" si="7"/>
        <v>0.3847837389008763</v>
      </c>
    </row>
    <row r="190" spans="1:6" x14ac:dyDescent="0.25">
      <c r="A190">
        <f>'th calcs'!A189</f>
        <v>1963</v>
      </c>
      <c r="B190">
        <f>'th calcs'!B189</f>
        <v>4</v>
      </c>
      <c r="C190">
        <f>LN('th calcs'!J189)</f>
        <v>-0.73593089583059057</v>
      </c>
      <c r="D190">
        <f t="shared" si="8"/>
        <v>-237</v>
      </c>
      <c r="E190" s="51">
        <f t="shared" si="6"/>
        <v>-0.95796592240620215</v>
      </c>
      <c r="F190">
        <f t="shared" si="7"/>
        <v>0.38367251245687078</v>
      </c>
    </row>
    <row r="191" spans="1:6" x14ac:dyDescent="0.25">
      <c r="A191">
        <f>'th calcs'!A190</f>
        <v>1963</v>
      </c>
      <c r="B191">
        <f>'th calcs'!B190</f>
        <v>5</v>
      </c>
      <c r="C191">
        <f>LN('th calcs'!J190)</f>
        <v>-0.7989664724764014</v>
      </c>
      <c r="D191">
        <f t="shared" si="8"/>
        <v>-236</v>
      </c>
      <c r="E191" s="51">
        <f t="shared" si="6"/>
        <v>-1.0200646423997952</v>
      </c>
      <c r="F191">
        <f t="shared" si="7"/>
        <v>0.36057163120417346</v>
      </c>
    </row>
    <row r="192" spans="1:6" x14ac:dyDescent="0.25">
      <c r="A192">
        <f>'th calcs'!A191</f>
        <v>1963</v>
      </c>
      <c r="B192">
        <f>'th calcs'!B191</f>
        <v>6</v>
      </c>
      <c r="C192">
        <f>LN('th calcs'!J191)</f>
        <v>-0.74390879663034482</v>
      </c>
      <c r="D192">
        <f t="shared" si="8"/>
        <v>-235</v>
      </c>
      <c r="E192" s="51">
        <f t="shared" si="6"/>
        <v>-0.96407010990152087</v>
      </c>
      <c r="F192">
        <f t="shared" si="7"/>
        <v>0.38133763701277729</v>
      </c>
    </row>
    <row r="193" spans="1:6" x14ac:dyDescent="0.25">
      <c r="A193">
        <f>'th calcs'!A192</f>
        <v>1963</v>
      </c>
      <c r="B193">
        <f>'th calcs'!B192</f>
        <v>7</v>
      </c>
      <c r="C193">
        <f>LN('th calcs'!J192)</f>
        <v>-0.7218372341056003</v>
      </c>
      <c r="D193">
        <f t="shared" si="8"/>
        <v>-234</v>
      </c>
      <c r="E193" s="51">
        <f t="shared" si="6"/>
        <v>-0.94106169072455859</v>
      </c>
      <c r="F193">
        <f t="shared" si="7"/>
        <v>0.3902133294864219</v>
      </c>
    </row>
    <row r="194" spans="1:6" x14ac:dyDescent="0.25">
      <c r="A194">
        <f>'th calcs'!A193</f>
        <v>1963</v>
      </c>
      <c r="B194">
        <f>'th calcs'!B193</f>
        <v>8</v>
      </c>
      <c r="C194">
        <f>LN('th calcs'!J193)</f>
        <v>-0.68310423980378909</v>
      </c>
      <c r="D194">
        <f t="shared" si="8"/>
        <v>-233</v>
      </c>
      <c r="E194" s="51">
        <f t="shared" si="6"/>
        <v>-0.90139183977052961</v>
      </c>
      <c r="F194">
        <f t="shared" si="7"/>
        <v>0.40600417354306034</v>
      </c>
    </row>
    <row r="195" spans="1:6" x14ac:dyDescent="0.25">
      <c r="A195">
        <f>'th calcs'!A194</f>
        <v>1963</v>
      </c>
      <c r="B195">
        <f>'th calcs'!B194</f>
        <v>9</v>
      </c>
      <c r="C195">
        <f>LN('th calcs'!J194)</f>
        <v>-0.70624781777888657</v>
      </c>
      <c r="D195">
        <f t="shared" si="8"/>
        <v>-232</v>
      </c>
      <c r="E195" s="51">
        <f t="shared" si="6"/>
        <v>-0.92359856109340932</v>
      </c>
      <c r="F195">
        <f t="shared" si="7"/>
        <v>0.39708752321534224</v>
      </c>
    </row>
    <row r="196" spans="1:6" x14ac:dyDescent="0.25">
      <c r="A196">
        <f>'th calcs'!A195</f>
        <v>1963</v>
      </c>
      <c r="B196">
        <f>'th calcs'!B195</f>
        <v>10</v>
      </c>
      <c r="C196">
        <f>LN('th calcs'!J195)</f>
        <v>-0.6823497218133211</v>
      </c>
      <c r="D196">
        <f t="shared" si="8"/>
        <v>-231</v>
      </c>
      <c r="E196" s="51">
        <f t="shared" si="6"/>
        <v>-0.89876360847562609</v>
      </c>
      <c r="F196">
        <f t="shared" si="7"/>
        <v>0.40707264990428232</v>
      </c>
    </row>
    <row r="197" spans="1:6" x14ac:dyDescent="0.25">
      <c r="A197">
        <f>'th calcs'!A196</f>
        <v>1963</v>
      </c>
      <c r="B197">
        <f>'th calcs'!B196</f>
        <v>11</v>
      </c>
      <c r="C197">
        <f>LN('th calcs'!J196)</f>
        <v>-0.74593687738023795</v>
      </c>
      <c r="D197">
        <f t="shared" si="8"/>
        <v>-230</v>
      </c>
      <c r="E197" s="51">
        <f t="shared" si="6"/>
        <v>-0.96141390739032517</v>
      </c>
      <c r="F197">
        <f t="shared" si="7"/>
        <v>0.38235189344072651</v>
      </c>
    </row>
    <row r="198" spans="1:6" x14ac:dyDescent="0.25">
      <c r="A198">
        <f>'th calcs'!A197</f>
        <v>1963</v>
      </c>
      <c r="B198">
        <f>'th calcs'!B197</f>
        <v>12</v>
      </c>
      <c r="C198">
        <f>LN('th calcs'!J197)</f>
        <v>-0.65574444021398315</v>
      </c>
      <c r="D198">
        <f t="shared" si="8"/>
        <v>-229</v>
      </c>
      <c r="E198" s="51">
        <f t="shared" si="6"/>
        <v>-0.87028461357185261</v>
      </c>
      <c r="F198">
        <f t="shared" si="7"/>
        <v>0.41883232691772582</v>
      </c>
    </row>
    <row r="199" spans="1:6" x14ac:dyDescent="0.25">
      <c r="A199">
        <f>'th calcs'!A198</f>
        <v>1964</v>
      </c>
      <c r="B199">
        <f>'th calcs'!B198</f>
        <v>1</v>
      </c>
      <c r="C199">
        <f>LN('th calcs'!J198)</f>
        <v>-0.67608749845699956</v>
      </c>
      <c r="D199">
        <f t="shared" si="8"/>
        <v>-228</v>
      </c>
      <c r="E199" s="51">
        <f t="shared" si="6"/>
        <v>-0.88969081516265125</v>
      </c>
      <c r="F199">
        <f t="shared" si="7"/>
        <v>0.41078274091486211</v>
      </c>
    </row>
    <row r="200" spans="1:6" x14ac:dyDescent="0.25">
      <c r="A200">
        <f>'th calcs'!A199</f>
        <v>1964</v>
      </c>
      <c r="B200">
        <f>'th calcs'!B199</f>
        <v>2</v>
      </c>
      <c r="C200">
        <f>LN('th calcs'!J199)</f>
        <v>-0.64422899395278355</v>
      </c>
      <c r="D200">
        <f t="shared" si="8"/>
        <v>-227</v>
      </c>
      <c r="E200" s="51">
        <f t="shared" ref="E200:E263" si="9">C200-$I$8*D200</f>
        <v>-0.85689545400621747</v>
      </c>
      <c r="F200">
        <f t="shared" ref="F200:F263" si="10">EXP(E200)</f>
        <v>0.42447784983871906</v>
      </c>
    </row>
    <row r="201" spans="1:6" x14ac:dyDescent="0.25">
      <c r="A201">
        <f>'th calcs'!A200</f>
        <v>1964</v>
      </c>
      <c r="B201">
        <f>'th calcs'!B200</f>
        <v>3</v>
      </c>
      <c r="C201">
        <f>LN('th calcs'!J200)</f>
        <v>-0.64464166005674273</v>
      </c>
      <c r="D201">
        <f t="shared" ref="D201:D264" si="11">D200+1</f>
        <v>-226</v>
      </c>
      <c r="E201" s="51">
        <f t="shared" si="9"/>
        <v>-0.85637126345795889</v>
      </c>
      <c r="F201">
        <f t="shared" si="10"/>
        <v>0.42470041544384662</v>
      </c>
    </row>
    <row r="202" spans="1:6" x14ac:dyDescent="0.25">
      <c r="A202">
        <f>'th calcs'!A201</f>
        <v>1964</v>
      </c>
      <c r="B202">
        <f>'th calcs'!B201</f>
        <v>4</v>
      </c>
      <c r="C202">
        <f>LN('th calcs'!J201)</f>
        <v>-0.58484501654960508</v>
      </c>
      <c r="D202">
        <f t="shared" si="11"/>
        <v>-225</v>
      </c>
      <c r="E202" s="51">
        <f t="shared" si="9"/>
        <v>-0.79563776329860347</v>
      </c>
      <c r="F202">
        <f t="shared" si="10"/>
        <v>0.45129332480363293</v>
      </c>
    </row>
    <row r="203" spans="1:6" x14ac:dyDescent="0.25">
      <c r="A203">
        <f>'th calcs'!A202</f>
        <v>1964</v>
      </c>
      <c r="B203">
        <f>'th calcs'!B202</f>
        <v>5</v>
      </c>
      <c r="C203">
        <f>LN('th calcs'!J202)</f>
        <v>-0.54802870984655172</v>
      </c>
      <c r="D203">
        <f t="shared" si="11"/>
        <v>-224</v>
      </c>
      <c r="E203" s="51">
        <f t="shared" si="9"/>
        <v>-0.75788459994333235</v>
      </c>
      <c r="F203">
        <f t="shared" si="10"/>
        <v>0.46865677571865416</v>
      </c>
    </row>
    <row r="204" spans="1:6" x14ac:dyDescent="0.25">
      <c r="A204">
        <f>'th calcs'!A203</f>
        <v>1964</v>
      </c>
      <c r="B204">
        <f>'th calcs'!B203</f>
        <v>6</v>
      </c>
      <c r="C204">
        <f>LN('th calcs'!J203)</f>
        <v>-0.53895818614704472</v>
      </c>
      <c r="D204">
        <f t="shared" si="11"/>
        <v>-223</v>
      </c>
      <c r="E204" s="51">
        <f t="shared" si="9"/>
        <v>-0.74787721959160747</v>
      </c>
      <c r="F204">
        <f t="shared" si="10"/>
        <v>0.47337034824652818</v>
      </c>
    </row>
    <row r="205" spans="1:6" x14ac:dyDescent="0.25">
      <c r="A205">
        <f>'th calcs'!A204</f>
        <v>1964</v>
      </c>
      <c r="B205">
        <f>'th calcs'!B204</f>
        <v>7</v>
      </c>
      <c r="C205">
        <f>LN('th calcs'!J204)</f>
        <v>-0.43373001729886257</v>
      </c>
      <c r="D205">
        <f t="shared" si="11"/>
        <v>-222</v>
      </c>
      <c r="E205" s="51">
        <f t="shared" si="9"/>
        <v>-0.64171219409120761</v>
      </c>
      <c r="F205">
        <f t="shared" si="10"/>
        <v>0.52639036953683382</v>
      </c>
    </row>
    <row r="206" spans="1:6" x14ac:dyDescent="0.25">
      <c r="A206">
        <f>'th calcs'!A205</f>
        <v>1964</v>
      </c>
      <c r="B206">
        <f>'th calcs'!B205</f>
        <v>8</v>
      </c>
      <c r="C206">
        <f>LN('th calcs'!J205)</f>
        <v>-0.47792482798050345</v>
      </c>
      <c r="D206">
        <f t="shared" si="11"/>
        <v>-221</v>
      </c>
      <c r="E206" s="51">
        <f t="shared" si="9"/>
        <v>-0.68497014812063073</v>
      </c>
      <c r="F206">
        <f t="shared" si="10"/>
        <v>0.50410527784015835</v>
      </c>
    </row>
    <row r="207" spans="1:6" x14ac:dyDescent="0.25">
      <c r="A207">
        <f>'th calcs'!A206</f>
        <v>1964</v>
      </c>
      <c r="B207">
        <f>'th calcs'!B206</f>
        <v>9</v>
      </c>
      <c r="C207">
        <f>LN('th calcs'!J206)</f>
        <v>-0.47760419888816347</v>
      </c>
      <c r="D207">
        <f t="shared" si="11"/>
        <v>-220</v>
      </c>
      <c r="E207" s="51">
        <f t="shared" si="9"/>
        <v>-0.68371266237607298</v>
      </c>
      <c r="F207">
        <f t="shared" si="10"/>
        <v>0.50473958177129041</v>
      </c>
    </row>
    <row r="208" spans="1:6" x14ac:dyDescent="0.25">
      <c r="A208">
        <f>'th calcs'!A207</f>
        <v>1964</v>
      </c>
      <c r="B208">
        <f>'th calcs'!B207</f>
        <v>10</v>
      </c>
      <c r="C208">
        <f>LN('th calcs'!J207)</f>
        <v>-0.47784976840603444</v>
      </c>
      <c r="D208">
        <f t="shared" si="11"/>
        <v>-219</v>
      </c>
      <c r="E208" s="51">
        <f t="shared" si="9"/>
        <v>-0.68302137524172624</v>
      </c>
      <c r="F208">
        <f t="shared" si="10"/>
        <v>0.50508862238010577</v>
      </c>
    </row>
    <row r="209" spans="1:6" x14ac:dyDescent="0.25">
      <c r="A209">
        <f>'th calcs'!A208</f>
        <v>1964</v>
      </c>
      <c r="B209">
        <f>'th calcs'!B208</f>
        <v>11</v>
      </c>
      <c r="C209">
        <f>LN('th calcs'!J208)</f>
        <v>-0.37343988593756478</v>
      </c>
      <c r="D209">
        <f t="shared" si="11"/>
        <v>-218</v>
      </c>
      <c r="E209" s="51">
        <f t="shared" si="9"/>
        <v>-0.57767463612103875</v>
      </c>
      <c r="F209">
        <f t="shared" si="10"/>
        <v>0.56120184895096892</v>
      </c>
    </row>
    <row r="210" spans="1:6" x14ac:dyDescent="0.25">
      <c r="A210">
        <f>'th calcs'!A209</f>
        <v>1964</v>
      </c>
      <c r="B210">
        <f>'th calcs'!B209</f>
        <v>12</v>
      </c>
      <c r="C210">
        <f>LN('th calcs'!J209)</f>
        <v>-0.41670138804239332</v>
      </c>
      <c r="D210">
        <f t="shared" si="11"/>
        <v>-217</v>
      </c>
      <c r="E210" s="51">
        <f t="shared" si="9"/>
        <v>-0.61999928157364947</v>
      </c>
      <c r="F210">
        <f t="shared" si="10"/>
        <v>0.53794482406827238</v>
      </c>
    </row>
    <row r="211" spans="1:6" x14ac:dyDescent="0.25">
      <c r="A211">
        <f>'th calcs'!A210</f>
        <v>1965</v>
      </c>
      <c r="B211">
        <f>'th calcs'!B210</f>
        <v>1</v>
      </c>
      <c r="C211">
        <f>LN('th calcs'!J210)</f>
        <v>-0.39791331975181604</v>
      </c>
      <c r="D211">
        <f t="shared" si="11"/>
        <v>-216</v>
      </c>
      <c r="E211" s="51">
        <f t="shared" si="9"/>
        <v>-0.60027435663085449</v>
      </c>
      <c r="F211">
        <f t="shared" si="10"/>
        <v>0.54866108663563939</v>
      </c>
    </row>
    <row r="212" spans="1:6" x14ac:dyDescent="0.25">
      <c r="A212">
        <f>'th calcs'!A211</f>
        <v>1965</v>
      </c>
      <c r="B212">
        <f>'th calcs'!B211</f>
        <v>2</v>
      </c>
      <c r="C212">
        <f>LN('th calcs'!J211)</f>
        <v>-0.400153007825366</v>
      </c>
      <c r="D212">
        <f t="shared" si="11"/>
        <v>-215</v>
      </c>
      <c r="E212" s="51">
        <f t="shared" si="9"/>
        <v>-0.60157718805218663</v>
      </c>
      <c r="F212">
        <f t="shared" si="10"/>
        <v>0.54794673917051251</v>
      </c>
    </row>
    <row r="213" spans="1:6" x14ac:dyDescent="0.25">
      <c r="A213">
        <f>'th calcs'!A212</f>
        <v>1965</v>
      </c>
      <c r="B213">
        <f>'th calcs'!B212</f>
        <v>3</v>
      </c>
      <c r="C213">
        <f>LN('th calcs'!J212)</f>
        <v>-0.29951714469324864</v>
      </c>
      <c r="D213">
        <f t="shared" si="11"/>
        <v>-214</v>
      </c>
      <c r="E213" s="51">
        <f t="shared" si="9"/>
        <v>-0.5000044682678515</v>
      </c>
      <c r="F213">
        <f t="shared" si="10"/>
        <v>0.60652794957724054</v>
      </c>
    </row>
    <row r="214" spans="1:6" x14ac:dyDescent="0.25">
      <c r="A214">
        <f>'th calcs'!A213</f>
        <v>1965</v>
      </c>
      <c r="B214">
        <f>'th calcs'!B213</f>
        <v>4</v>
      </c>
      <c r="C214">
        <f>LN('th calcs'!J213)</f>
        <v>-0.30453369766205618</v>
      </c>
      <c r="D214">
        <f t="shared" si="11"/>
        <v>-213</v>
      </c>
      <c r="E214" s="51">
        <f t="shared" si="9"/>
        <v>-0.50408416458444127</v>
      </c>
      <c r="F214">
        <f t="shared" si="10"/>
        <v>0.60405854038029749</v>
      </c>
    </row>
    <row r="215" spans="1:6" x14ac:dyDescent="0.25">
      <c r="A215">
        <f>'th calcs'!A214</f>
        <v>1965</v>
      </c>
      <c r="B215">
        <f>'th calcs'!B214</f>
        <v>5</v>
      </c>
      <c r="C215">
        <f>LN('th calcs'!J214)</f>
        <v>-0.22670901030880883</v>
      </c>
      <c r="D215">
        <f t="shared" si="11"/>
        <v>-212</v>
      </c>
      <c r="E215" s="51">
        <f t="shared" si="9"/>
        <v>-0.42532262057897618</v>
      </c>
      <c r="F215">
        <f t="shared" si="10"/>
        <v>0.65355889956309254</v>
      </c>
    </row>
    <row r="216" spans="1:6" x14ac:dyDescent="0.25">
      <c r="A216">
        <f>'th calcs'!A215</f>
        <v>1965</v>
      </c>
      <c r="B216">
        <f>'th calcs'!B215</f>
        <v>6</v>
      </c>
      <c r="C216">
        <f>LN('th calcs'!J215)</f>
        <v>-0.22598358408911387</v>
      </c>
      <c r="D216">
        <f t="shared" si="11"/>
        <v>-211</v>
      </c>
      <c r="E216" s="51">
        <f t="shared" si="9"/>
        <v>-0.42366033770706346</v>
      </c>
      <c r="F216">
        <f t="shared" si="10"/>
        <v>0.65464620278001118</v>
      </c>
    </row>
    <row r="217" spans="1:6" x14ac:dyDescent="0.25">
      <c r="A217">
        <f>'th calcs'!A216</f>
        <v>1965</v>
      </c>
      <c r="B217">
        <f>'th calcs'!B216</f>
        <v>7</v>
      </c>
      <c r="C217">
        <f>LN('th calcs'!J216)</f>
        <v>-0.18621096099741338</v>
      </c>
      <c r="D217">
        <f t="shared" si="11"/>
        <v>-210</v>
      </c>
      <c r="E217" s="51">
        <f t="shared" si="9"/>
        <v>-0.38295085796314521</v>
      </c>
      <c r="F217">
        <f t="shared" si="10"/>
        <v>0.68184640578389732</v>
      </c>
    </row>
    <row r="218" spans="1:6" x14ac:dyDescent="0.25">
      <c r="A218">
        <f>'th calcs'!A217</f>
        <v>1965</v>
      </c>
      <c r="B218">
        <f>'th calcs'!B217</f>
        <v>8</v>
      </c>
      <c r="C218">
        <f>LN('th calcs'!J217)</f>
        <v>-0.14722829210674965</v>
      </c>
      <c r="D218">
        <f t="shared" si="11"/>
        <v>-209</v>
      </c>
      <c r="E218" s="51">
        <f t="shared" si="9"/>
        <v>-0.34303133242026368</v>
      </c>
      <c r="F218">
        <f t="shared" si="10"/>
        <v>0.70961597722585845</v>
      </c>
    </row>
    <row r="219" spans="1:6" x14ac:dyDescent="0.25">
      <c r="A219">
        <f>'th calcs'!A218</f>
        <v>1965</v>
      </c>
      <c r="B219">
        <f>'th calcs'!B218</f>
        <v>9</v>
      </c>
      <c r="C219">
        <f>LN('th calcs'!J218)</f>
        <v>-8.69917005181714E-2</v>
      </c>
      <c r="D219">
        <f t="shared" si="11"/>
        <v>-208</v>
      </c>
      <c r="E219" s="51">
        <f t="shared" si="9"/>
        <v>-0.28185788417946767</v>
      </c>
      <c r="F219">
        <f t="shared" si="10"/>
        <v>0.75438088637403067</v>
      </c>
    </row>
    <row r="220" spans="1:6" x14ac:dyDescent="0.25">
      <c r="A220">
        <f>'th calcs'!A219</f>
        <v>1965</v>
      </c>
      <c r="B220">
        <f>'th calcs'!B219</f>
        <v>10</v>
      </c>
      <c r="C220">
        <f>LN('th calcs'!J219)</f>
        <v>-3.3474833745674351E-2</v>
      </c>
      <c r="D220">
        <f t="shared" si="11"/>
        <v>-207</v>
      </c>
      <c r="E220" s="51">
        <f t="shared" si="9"/>
        <v>-0.22740416075475284</v>
      </c>
      <c r="F220">
        <f t="shared" si="10"/>
        <v>0.79659876326340084</v>
      </c>
    </row>
    <row r="221" spans="1:6" x14ac:dyDescent="0.25">
      <c r="A221">
        <f>'th calcs'!A220</f>
        <v>1965</v>
      </c>
      <c r="B221">
        <f>'th calcs'!B220</f>
        <v>11</v>
      </c>
      <c r="C221">
        <f>LN('th calcs'!J220)</f>
        <v>5.6768000466570642E-2</v>
      </c>
      <c r="D221">
        <f t="shared" si="11"/>
        <v>-206</v>
      </c>
      <c r="E221" s="51">
        <f t="shared" si="9"/>
        <v>-0.13622446989029008</v>
      </c>
      <c r="F221">
        <f t="shared" si="10"/>
        <v>0.8726467275869626</v>
      </c>
    </row>
    <row r="222" spans="1:6" x14ac:dyDescent="0.25">
      <c r="A222">
        <f>'th calcs'!A221</f>
        <v>1965</v>
      </c>
      <c r="B222">
        <f>'th calcs'!B221</f>
        <v>12</v>
      </c>
      <c r="C222">
        <f>LN('th calcs'!J221)</f>
        <v>9.3259401878078185E-2</v>
      </c>
      <c r="D222">
        <f t="shared" si="11"/>
        <v>-205</v>
      </c>
      <c r="E222" s="51">
        <f t="shared" si="9"/>
        <v>-9.8796211826564756E-2</v>
      </c>
      <c r="F222">
        <f t="shared" si="10"/>
        <v>0.90592730648447162</v>
      </c>
    </row>
    <row r="223" spans="1:6" x14ac:dyDescent="0.25">
      <c r="A223">
        <f>'th calcs'!A222</f>
        <v>1966</v>
      </c>
      <c r="B223">
        <f>'th calcs'!B222</f>
        <v>1</v>
      </c>
      <c r="C223">
        <f>LN('th calcs'!J222)</f>
        <v>0.10752589037409872</v>
      </c>
      <c r="D223">
        <f t="shared" si="11"/>
        <v>-204</v>
      </c>
      <c r="E223" s="51">
        <f t="shared" si="9"/>
        <v>-8.3592866678326452E-2</v>
      </c>
      <c r="F223">
        <f t="shared" si="10"/>
        <v>0.91980566340814396</v>
      </c>
    </row>
    <row r="224" spans="1:6" x14ac:dyDescent="0.25">
      <c r="A224">
        <f>'th calcs'!A223</f>
        <v>1966</v>
      </c>
      <c r="B224">
        <f>'th calcs'!B223</f>
        <v>2</v>
      </c>
      <c r="C224">
        <f>LN('th calcs'!J223)</f>
        <v>0.17717710826649735</v>
      </c>
      <c r="D224">
        <f t="shared" si="11"/>
        <v>-203</v>
      </c>
      <c r="E224" s="51">
        <f t="shared" si="9"/>
        <v>-1.3004792133710058E-2</v>
      </c>
      <c r="F224">
        <f t="shared" si="10"/>
        <v>0.98707940479246348</v>
      </c>
    </row>
    <row r="225" spans="1:6" x14ac:dyDescent="0.25">
      <c r="A225">
        <f>'th calcs'!A224</f>
        <v>1966</v>
      </c>
      <c r="B225">
        <f>'th calcs'!B224</f>
        <v>3</v>
      </c>
      <c r="C225">
        <f>LN('th calcs'!J224)</f>
        <v>0.23440458645718176</v>
      </c>
      <c r="D225">
        <f t="shared" si="11"/>
        <v>-202</v>
      </c>
      <c r="E225" s="51">
        <f t="shared" si="9"/>
        <v>4.5159542709192119E-2</v>
      </c>
      <c r="F225">
        <f t="shared" si="10"/>
        <v>1.046194759340817</v>
      </c>
    </row>
    <row r="226" spans="1:6" x14ac:dyDescent="0.25">
      <c r="A226">
        <f>'th calcs'!A225</f>
        <v>1966</v>
      </c>
      <c r="B226">
        <f>'th calcs'!B225</f>
        <v>4</v>
      </c>
      <c r="C226">
        <f>LN('th calcs'!J225)</f>
        <v>0.18710492207998297</v>
      </c>
      <c r="D226">
        <f t="shared" si="11"/>
        <v>-201</v>
      </c>
      <c r="E226" s="51">
        <f t="shared" si="9"/>
        <v>-1.2032650157889069E-3</v>
      </c>
      <c r="F226">
        <f t="shared" si="10"/>
        <v>0.9987974586172903</v>
      </c>
    </row>
    <row r="227" spans="1:6" x14ac:dyDescent="0.25">
      <c r="A227">
        <f>'th calcs'!A226</f>
        <v>1966</v>
      </c>
      <c r="B227">
        <f>'th calcs'!B226</f>
        <v>5</v>
      </c>
      <c r="C227">
        <f>LN('th calcs'!J226)</f>
        <v>0.17449875405812187</v>
      </c>
      <c r="D227">
        <f t="shared" si="11"/>
        <v>-200</v>
      </c>
      <c r="E227" s="51">
        <f t="shared" si="9"/>
        <v>-1.2872576385432211E-2</v>
      </c>
      <c r="F227">
        <f t="shared" si="10"/>
        <v>0.98720992086252757</v>
      </c>
    </row>
    <row r="228" spans="1:6" x14ac:dyDescent="0.25">
      <c r="A228">
        <f>'th calcs'!A227</f>
        <v>1966</v>
      </c>
      <c r="B228">
        <f>'th calcs'!B227</f>
        <v>6</v>
      </c>
      <c r="C228">
        <f>LN('th calcs'!J227)</f>
        <v>0.2124256797384052</v>
      </c>
      <c r="D228">
        <f t="shared" si="11"/>
        <v>-199</v>
      </c>
      <c r="E228" s="51">
        <f t="shared" si="9"/>
        <v>2.5991205947068885E-2</v>
      </c>
      <c r="F228">
        <f t="shared" si="10"/>
        <v>1.026331922816502</v>
      </c>
    </row>
    <row r="229" spans="1:6" x14ac:dyDescent="0.25">
      <c r="A229">
        <f>'th calcs'!A228</f>
        <v>1966</v>
      </c>
      <c r="B229">
        <f>'th calcs'!B228</f>
        <v>7</v>
      </c>
      <c r="C229">
        <f>LN('th calcs'!J228)</f>
        <v>0.21124985404788629</v>
      </c>
      <c r="D229">
        <f t="shared" si="11"/>
        <v>-198</v>
      </c>
      <c r="E229" s="51">
        <f t="shared" si="9"/>
        <v>2.5752236908767739E-2</v>
      </c>
      <c r="F229">
        <f t="shared" si="10"/>
        <v>1.0260866905665533</v>
      </c>
    </row>
    <row r="230" spans="1:6" x14ac:dyDescent="0.25">
      <c r="A230">
        <f>'th calcs'!A229</f>
        <v>1966</v>
      </c>
      <c r="B230">
        <f>'th calcs'!B229</f>
        <v>8</v>
      </c>
      <c r="C230">
        <f>LN('th calcs'!J229)</f>
        <v>0.19256624310696596</v>
      </c>
      <c r="D230">
        <f t="shared" si="11"/>
        <v>-197</v>
      </c>
      <c r="E230" s="51">
        <f t="shared" si="9"/>
        <v>8.0054826200651741E-3</v>
      </c>
      <c r="F230">
        <f t="shared" si="10"/>
        <v>1.0080376121763621</v>
      </c>
    </row>
    <row r="231" spans="1:6" x14ac:dyDescent="0.25">
      <c r="A231">
        <f>'th calcs'!A230</f>
        <v>1966</v>
      </c>
      <c r="B231">
        <f>'th calcs'!B230</f>
        <v>9</v>
      </c>
      <c r="C231">
        <f>LN('th calcs'!J230)</f>
        <v>0.2042879136936154</v>
      </c>
      <c r="D231">
        <f t="shared" si="11"/>
        <v>-196</v>
      </c>
      <c r="E231" s="51">
        <f t="shared" si="9"/>
        <v>2.0664009858932381E-2</v>
      </c>
      <c r="F231">
        <f t="shared" si="10"/>
        <v>1.0208789887324419</v>
      </c>
    </row>
    <row r="232" spans="1:6" x14ac:dyDescent="0.25">
      <c r="A232">
        <f>'th calcs'!A231</f>
        <v>1966</v>
      </c>
      <c r="B232">
        <f>'th calcs'!B231</f>
        <v>10</v>
      </c>
      <c r="C232">
        <f>LN('th calcs'!J231)</f>
        <v>0.20240948550343446</v>
      </c>
      <c r="D232">
        <f t="shared" si="11"/>
        <v>-195</v>
      </c>
      <c r="E232" s="51">
        <f t="shared" si="9"/>
        <v>1.9722438320969204E-2</v>
      </c>
      <c r="F232">
        <f t="shared" si="10"/>
        <v>1.0199182105246363</v>
      </c>
    </row>
    <row r="233" spans="1:6" x14ac:dyDescent="0.25">
      <c r="A233">
        <f>'th calcs'!A232</f>
        <v>1966</v>
      </c>
      <c r="B233">
        <f>'th calcs'!B232</f>
        <v>11</v>
      </c>
      <c r="C233">
        <f>LN('th calcs'!J232)</f>
        <v>0.22442918240973025</v>
      </c>
      <c r="D233">
        <f t="shared" si="11"/>
        <v>-194</v>
      </c>
      <c r="E233" s="51">
        <f t="shared" si="9"/>
        <v>4.2678991879482792E-2</v>
      </c>
      <c r="F233">
        <f t="shared" si="10"/>
        <v>1.0436028360902185</v>
      </c>
    </row>
    <row r="234" spans="1:6" x14ac:dyDescent="0.25">
      <c r="A234">
        <f>'th calcs'!A233</f>
        <v>1966</v>
      </c>
      <c r="B234">
        <f>'th calcs'!B233</f>
        <v>12</v>
      </c>
      <c r="C234">
        <f>LN('th calcs'!J233)</f>
        <v>0.15491951870946205</v>
      </c>
      <c r="D234">
        <f t="shared" si="11"/>
        <v>-193</v>
      </c>
      <c r="E234" s="51">
        <f t="shared" si="9"/>
        <v>-2.5893815168567647E-2</v>
      </c>
      <c r="F234">
        <f t="shared" si="10"/>
        <v>0.974438554709113</v>
      </c>
    </row>
    <row r="235" spans="1:6" x14ac:dyDescent="0.25">
      <c r="A235">
        <f>'th calcs'!A234</f>
        <v>1967</v>
      </c>
      <c r="B235">
        <f>'th calcs'!B234</f>
        <v>1</v>
      </c>
      <c r="C235">
        <f>LN('th calcs'!J234)</f>
        <v>0.14400800570414557</v>
      </c>
      <c r="D235">
        <f t="shared" si="11"/>
        <v>-192</v>
      </c>
      <c r="E235" s="51">
        <f t="shared" si="9"/>
        <v>-3.5868471521666362E-2</v>
      </c>
      <c r="F235">
        <f t="shared" si="10"/>
        <v>0.96476717949744339</v>
      </c>
    </row>
    <row r="236" spans="1:6" x14ac:dyDescent="0.25">
      <c r="A236">
        <f>'th calcs'!A235</f>
        <v>1967</v>
      </c>
      <c r="B236">
        <f>'th calcs'!B235</f>
        <v>2</v>
      </c>
      <c r="C236">
        <f>LN('th calcs'!J235)</f>
        <v>0.15648648733815471</v>
      </c>
      <c r="D236">
        <f t="shared" si="11"/>
        <v>-191</v>
      </c>
      <c r="E236" s="51">
        <f t="shared" si="9"/>
        <v>-2.245313323543946E-2</v>
      </c>
      <c r="F236">
        <f t="shared" si="10"/>
        <v>0.97779706230419761</v>
      </c>
    </row>
    <row r="237" spans="1:6" x14ac:dyDescent="0.25">
      <c r="A237">
        <f>'th calcs'!A236</f>
        <v>1967</v>
      </c>
      <c r="B237">
        <f>'th calcs'!B236</f>
        <v>3</v>
      </c>
      <c r="C237">
        <f>LN('th calcs'!J236)</f>
        <v>0.12824019818734178</v>
      </c>
      <c r="D237">
        <f t="shared" si="11"/>
        <v>-190</v>
      </c>
      <c r="E237" s="51">
        <f t="shared" si="9"/>
        <v>-4.9762565734034619E-2</v>
      </c>
      <c r="F237">
        <f t="shared" si="10"/>
        <v>0.95145530577580117</v>
      </c>
    </row>
    <row r="238" spans="1:6" x14ac:dyDescent="0.25">
      <c r="A238">
        <f>'th calcs'!A237</f>
        <v>1967</v>
      </c>
      <c r="B238">
        <f>'th calcs'!B237</f>
        <v>4</v>
      </c>
      <c r="C238">
        <f>LN('th calcs'!J237)</f>
        <v>0.13787911203873693</v>
      </c>
      <c r="D238">
        <f t="shared" si="11"/>
        <v>-189</v>
      </c>
      <c r="E238" s="51">
        <f t="shared" si="9"/>
        <v>-3.9186795230421678E-2</v>
      </c>
      <c r="F238">
        <f t="shared" si="10"/>
        <v>0.96157107547892195</v>
      </c>
    </row>
    <row r="239" spans="1:6" x14ac:dyDescent="0.25">
      <c r="A239">
        <f>'th calcs'!A238</f>
        <v>1967</v>
      </c>
      <c r="B239">
        <f>'th calcs'!B238</f>
        <v>5</v>
      </c>
      <c r="C239">
        <f>LN('th calcs'!J238)</f>
        <v>0.1224270257958458</v>
      </c>
      <c r="D239">
        <f t="shared" si="11"/>
        <v>-188</v>
      </c>
      <c r="E239" s="51">
        <f t="shared" si="9"/>
        <v>-5.370202482109504E-2</v>
      </c>
      <c r="F239">
        <f t="shared" si="10"/>
        <v>0.94771445981828428</v>
      </c>
    </row>
    <row r="240" spans="1:6" x14ac:dyDescent="0.25">
      <c r="A240">
        <f>'th calcs'!A239</f>
        <v>1967</v>
      </c>
      <c r="B240">
        <f>'th calcs'!B239</f>
        <v>6</v>
      </c>
      <c r="C240">
        <f>LN('th calcs'!J239)</f>
        <v>8.9998773288135409E-2</v>
      </c>
      <c r="D240">
        <f t="shared" si="11"/>
        <v>-187</v>
      </c>
      <c r="E240" s="51">
        <f t="shared" si="9"/>
        <v>-8.5193420676587667E-2</v>
      </c>
      <c r="F240">
        <f t="shared" si="10"/>
        <v>0.91833464231433448</v>
      </c>
    </row>
    <row r="241" spans="1:6" x14ac:dyDescent="0.25">
      <c r="A241">
        <f>'th calcs'!A240</f>
        <v>1967</v>
      </c>
      <c r="B241">
        <f>'th calcs'!B240</f>
        <v>7</v>
      </c>
      <c r="C241">
        <f>LN('th calcs'!J240)</f>
        <v>9.7718372359518649E-2</v>
      </c>
      <c r="D241">
        <f t="shared" si="11"/>
        <v>-186</v>
      </c>
      <c r="E241" s="51">
        <f t="shared" si="9"/>
        <v>-7.6536964952986661E-2</v>
      </c>
      <c r="F241">
        <f t="shared" si="10"/>
        <v>0.92631867232977649</v>
      </c>
    </row>
    <row r="242" spans="1:6" x14ac:dyDescent="0.25">
      <c r="A242">
        <f>'th calcs'!A241</f>
        <v>1967</v>
      </c>
      <c r="B242">
        <f>'th calcs'!B241</f>
        <v>8</v>
      </c>
      <c r="C242">
        <f>LN('th calcs'!J241)</f>
        <v>0.12577454256946574</v>
      </c>
      <c r="D242">
        <f t="shared" si="11"/>
        <v>-185</v>
      </c>
      <c r="E242" s="51">
        <f t="shared" si="9"/>
        <v>-4.7543938090821802E-2</v>
      </c>
      <c r="F242">
        <f t="shared" si="10"/>
        <v>0.95356857422953489</v>
      </c>
    </row>
    <row r="243" spans="1:6" x14ac:dyDescent="0.25">
      <c r="A243">
        <f>'th calcs'!A242</f>
        <v>1967</v>
      </c>
      <c r="B243">
        <f>'th calcs'!B242</f>
        <v>9</v>
      </c>
      <c r="C243">
        <f>LN('th calcs'!J242)</f>
        <v>0.10898438070131761</v>
      </c>
      <c r="D243">
        <f t="shared" si="11"/>
        <v>-184</v>
      </c>
      <c r="E243" s="51">
        <f t="shared" si="9"/>
        <v>-6.3397243306752171E-2</v>
      </c>
      <c r="F243">
        <f t="shared" si="10"/>
        <v>0.9385705587526767</v>
      </c>
    </row>
    <row r="244" spans="1:6" x14ac:dyDescent="0.25">
      <c r="A244">
        <f>'th calcs'!A243</f>
        <v>1967</v>
      </c>
      <c r="B244">
        <f>'th calcs'!B243</f>
        <v>10</v>
      </c>
      <c r="C244">
        <f>LN('th calcs'!J243)</f>
        <v>8.3565487651152404E-2</v>
      </c>
      <c r="D244">
        <f t="shared" si="11"/>
        <v>-183</v>
      </c>
      <c r="E244" s="51">
        <f t="shared" si="9"/>
        <v>-8.7879279704699581E-2</v>
      </c>
      <c r="F244">
        <f t="shared" si="10"/>
        <v>0.91587143431992679</v>
      </c>
    </row>
    <row r="245" spans="1:6" x14ac:dyDescent="0.25">
      <c r="A245">
        <f>'th calcs'!A244</f>
        <v>1967</v>
      </c>
      <c r="B245">
        <f>'th calcs'!B244</f>
        <v>11</v>
      </c>
      <c r="C245">
        <f>LN('th calcs'!J244)</f>
        <v>9.3654190355698538E-2</v>
      </c>
      <c r="D245">
        <f t="shared" si="11"/>
        <v>-182</v>
      </c>
      <c r="E245" s="51">
        <f t="shared" si="9"/>
        <v>-7.6853720347935681E-2</v>
      </c>
      <c r="F245">
        <f t="shared" si="10"/>
        <v>0.92602530235858749</v>
      </c>
    </row>
    <row r="246" spans="1:6" x14ac:dyDescent="0.25">
      <c r="A246">
        <f>'th calcs'!A245</f>
        <v>1967</v>
      </c>
      <c r="B246">
        <f>'th calcs'!B245</f>
        <v>12</v>
      </c>
      <c r="C246">
        <f>LN('th calcs'!J245)</f>
        <v>0.13106773176958636</v>
      </c>
      <c r="D246">
        <f t="shared" si="11"/>
        <v>-181</v>
      </c>
      <c r="E246" s="51">
        <f t="shared" si="9"/>
        <v>-3.8503322281830094E-2</v>
      </c>
      <c r="F246">
        <f t="shared" si="10"/>
        <v>0.96222850794021886</v>
      </c>
    </row>
    <row r="247" spans="1:6" x14ac:dyDescent="0.25">
      <c r="A247">
        <f>'th calcs'!A246</f>
        <v>1968</v>
      </c>
      <c r="B247">
        <f>'th calcs'!B246</f>
        <v>1</v>
      </c>
      <c r="C247">
        <f>LN('th calcs'!J246)</f>
        <v>0.18447394291099189</v>
      </c>
      <c r="D247">
        <f t="shared" si="11"/>
        <v>-180</v>
      </c>
      <c r="E247" s="51">
        <f t="shared" si="9"/>
        <v>1.5839745511793207E-2</v>
      </c>
      <c r="F247">
        <f t="shared" si="10"/>
        <v>1.0159658592708207</v>
      </c>
    </row>
    <row r="248" spans="1:6" x14ac:dyDescent="0.25">
      <c r="A248">
        <f>'th calcs'!A247</f>
        <v>1968</v>
      </c>
      <c r="B248">
        <f>'th calcs'!B247</f>
        <v>2</v>
      </c>
      <c r="C248">
        <f>LN('th calcs'!J247)</f>
        <v>0.13439849460665088</v>
      </c>
      <c r="D248">
        <f t="shared" si="11"/>
        <v>-179</v>
      </c>
      <c r="E248" s="51">
        <f t="shared" si="9"/>
        <v>-3.3298846140330046E-2</v>
      </c>
      <c r="F248">
        <f t="shared" si="10"/>
        <v>0.96724945762553294</v>
      </c>
    </row>
    <row r="249" spans="1:6" x14ac:dyDescent="0.25">
      <c r="A249">
        <f>'th calcs'!A248</f>
        <v>1968</v>
      </c>
      <c r="B249">
        <f>'th calcs'!B248</f>
        <v>3</v>
      </c>
      <c r="C249">
        <f>LN('th calcs'!J248)</f>
        <v>0.17577232095334339</v>
      </c>
      <c r="D249">
        <f t="shared" si="11"/>
        <v>-178</v>
      </c>
      <c r="E249" s="51">
        <f t="shared" si="9"/>
        <v>9.01183685858023E-3</v>
      </c>
      <c r="F249">
        <f t="shared" si="10"/>
        <v>1.0090525657156988</v>
      </c>
    </row>
    <row r="250" spans="1:6" x14ac:dyDescent="0.25">
      <c r="A250">
        <f>'th calcs'!A249</f>
        <v>1968</v>
      </c>
      <c r="B250">
        <f>'th calcs'!B249</f>
        <v>4</v>
      </c>
      <c r="C250">
        <f>LN('th calcs'!J249)</f>
        <v>0.26057717329470265</v>
      </c>
      <c r="D250">
        <f t="shared" si="11"/>
        <v>-177</v>
      </c>
      <c r="E250" s="51">
        <f t="shared" si="9"/>
        <v>9.4753545852157284E-2</v>
      </c>
      <c r="F250">
        <f t="shared" si="10"/>
        <v>1.0993878730337472</v>
      </c>
    </row>
    <row r="251" spans="1:6" x14ac:dyDescent="0.25">
      <c r="A251">
        <f>'th calcs'!A250</f>
        <v>1968</v>
      </c>
      <c r="B251">
        <f>'th calcs'!B250</f>
        <v>5</v>
      </c>
      <c r="C251">
        <f>LN('th calcs'!J250)</f>
        <v>0.25323229535074487</v>
      </c>
      <c r="D251">
        <f t="shared" si="11"/>
        <v>-176</v>
      </c>
      <c r="E251" s="51">
        <f t="shared" si="9"/>
        <v>8.8345524560417277E-2</v>
      </c>
      <c r="F251">
        <f t="shared" si="10"/>
        <v>1.0923654959362645</v>
      </c>
    </row>
    <row r="252" spans="1:6" x14ac:dyDescent="0.25">
      <c r="A252">
        <f>'th calcs'!A251</f>
        <v>1968</v>
      </c>
      <c r="B252">
        <f>'th calcs'!B251</f>
        <v>6</v>
      </c>
      <c r="C252">
        <f>LN('th calcs'!J251)</f>
        <v>0.19420602264218104</v>
      </c>
      <c r="D252">
        <f t="shared" si="11"/>
        <v>-175</v>
      </c>
      <c r="E252" s="51">
        <f t="shared" si="9"/>
        <v>3.0256108504071205E-2</v>
      </c>
      <c r="F252">
        <f t="shared" si="10"/>
        <v>1.0307184759201695</v>
      </c>
    </row>
    <row r="253" spans="1:6" x14ac:dyDescent="0.25">
      <c r="A253">
        <f>'th calcs'!A252</f>
        <v>1968</v>
      </c>
      <c r="B253">
        <f>'th calcs'!B252</f>
        <v>7</v>
      </c>
      <c r="C253">
        <f>LN('th calcs'!J252)</f>
        <v>0.2246770488912041</v>
      </c>
      <c r="D253">
        <f t="shared" si="11"/>
        <v>-174</v>
      </c>
      <c r="E253" s="51">
        <f t="shared" si="9"/>
        <v>6.1663991405312035E-2</v>
      </c>
      <c r="F253">
        <f t="shared" si="10"/>
        <v>1.0636049042906732</v>
      </c>
    </row>
    <row r="254" spans="1:6" x14ac:dyDescent="0.25">
      <c r="A254">
        <f>'th calcs'!A253</f>
        <v>1968</v>
      </c>
      <c r="B254">
        <f>'th calcs'!B253</f>
        <v>8</v>
      </c>
      <c r="C254">
        <f>LN('th calcs'!J253)</f>
        <v>0.29624859450010421</v>
      </c>
      <c r="D254">
        <f t="shared" si="11"/>
        <v>-173</v>
      </c>
      <c r="E254" s="51">
        <f t="shared" si="9"/>
        <v>0.13417239366642991</v>
      </c>
      <c r="F254">
        <f t="shared" si="10"/>
        <v>1.1435899503165465</v>
      </c>
    </row>
    <row r="255" spans="1:6" x14ac:dyDescent="0.25">
      <c r="A255">
        <f>'th calcs'!A254</f>
        <v>1968</v>
      </c>
      <c r="B255">
        <f>'th calcs'!B254</f>
        <v>9</v>
      </c>
      <c r="C255">
        <f>LN('th calcs'!J254)</f>
        <v>0.33843326780790522</v>
      </c>
      <c r="D255">
        <f t="shared" si="11"/>
        <v>-172</v>
      </c>
      <c r="E255" s="51">
        <f t="shared" si="9"/>
        <v>0.17729392362644869</v>
      </c>
      <c r="F255">
        <f t="shared" si="10"/>
        <v>1.1939819810712751</v>
      </c>
    </row>
    <row r="256" spans="1:6" x14ac:dyDescent="0.25">
      <c r="A256">
        <f>'th calcs'!A255</f>
        <v>1968</v>
      </c>
      <c r="B256">
        <f>'th calcs'!B255</f>
        <v>10</v>
      </c>
      <c r="C256">
        <f>LN('th calcs'!J255)</f>
        <v>0.39108203543566356</v>
      </c>
      <c r="D256">
        <f t="shared" si="11"/>
        <v>-171</v>
      </c>
      <c r="E256" s="51">
        <f t="shared" si="9"/>
        <v>0.23087954790642481</v>
      </c>
      <c r="F256">
        <f t="shared" si="10"/>
        <v>1.2597074959053269</v>
      </c>
    </row>
    <row r="257" spans="1:6" x14ac:dyDescent="0.25">
      <c r="A257">
        <f>'th calcs'!A256</f>
        <v>1968</v>
      </c>
      <c r="B257">
        <f>'th calcs'!B256</f>
        <v>11</v>
      </c>
      <c r="C257">
        <f>LN('th calcs'!J256)</f>
        <v>0.38733808651322887</v>
      </c>
      <c r="D257">
        <f t="shared" si="11"/>
        <v>-170</v>
      </c>
      <c r="E257" s="51">
        <f t="shared" si="9"/>
        <v>0.2280724556362079</v>
      </c>
      <c r="F257">
        <f t="shared" si="10"/>
        <v>1.2561763391909198</v>
      </c>
    </row>
    <row r="258" spans="1:6" x14ac:dyDescent="0.25">
      <c r="A258">
        <f>'th calcs'!A257</f>
        <v>1968</v>
      </c>
      <c r="B258">
        <f>'th calcs'!B257</f>
        <v>12</v>
      </c>
      <c r="C258">
        <f>LN('th calcs'!J257)</f>
        <v>0.37106442915480875</v>
      </c>
      <c r="D258">
        <f t="shared" si="11"/>
        <v>-169</v>
      </c>
      <c r="E258" s="51">
        <f t="shared" si="9"/>
        <v>0.21273565493000554</v>
      </c>
      <c r="F258">
        <f t="shared" si="10"/>
        <v>1.2370575979407263</v>
      </c>
    </row>
    <row r="259" spans="1:6" x14ac:dyDescent="0.25">
      <c r="A259">
        <f>'th calcs'!A258</f>
        <v>1969</v>
      </c>
      <c r="B259">
        <f>'th calcs'!B258</f>
        <v>1</v>
      </c>
      <c r="C259">
        <f>LN('th calcs'!J258)</f>
        <v>0.40902415785961732</v>
      </c>
      <c r="D259">
        <f t="shared" si="11"/>
        <v>-168</v>
      </c>
      <c r="E259" s="51">
        <f t="shared" si="9"/>
        <v>0.25163224028703191</v>
      </c>
      <c r="F259">
        <f t="shared" si="10"/>
        <v>1.2861229660890583</v>
      </c>
    </row>
    <row r="260" spans="1:6" x14ac:dyDescent="0.25">
      <c r="A260">
        <f>'th calcs'!A259</f>
        <v>1969</v>
      </c>
      <c r="B260">
        <f>'th calcs'!B259</f>
        <v>2</v>
      </c>
      <c r="C260">
        <f>LN('th calcs'!J259)</f>
        <v>0.40280633937924021</v>
      </c>
      <c r="D260">
        <f t="shared" si="11"/>
        <v>-167</v>
      </c>
      <c r="E260" s="51">
        <f t="shared" si="9"/>
        <v>0.24635127845887253</v>
      </c>
      <c r="F260">
        <f t="shared" si="10"/>
        <v>1.2793489023281261</v>
      </c>
    </row>
    <row r="261" spans="1:6" x14ac:dyDescent="0.25">
      <c r="A261">
        <f>'th calcs'!A260</f>
        <v>1969</v>
      </c>
      <c r="B261">
        <f>'th calcs'!B260</f>
        <v>3</v>
      </c>
      <c r="C261">
        <f>LN('th calcs'!J260)</f>
        <v>0.41463558064481393</v>
      </c>
      <c r="D261">
        <f t="shared" si="11"/>
        <v>-166</v>
      </c>
      <c r="E261" s="51">
        <f t="shared" si="9"/>
        <v>0.25911737637666399</v>
      </c>
      <c r="F261">
        <f t="shared" si="10"/>
        <v>1.2957858905550037</v>
      </c>
    </row>
    <row r="262" spans="1:6" x14ac:dyDescent="0.25">
      <c r="A262">
        <f>'th calcs'!A261</f>
        <v>1969</v>
      </c>
      <c r="B262">
        <f>'th calcs'!B261</f>
        <v>4</v>
      </c>
      <c r="C262">
        <f>LN('th calcs'!J261)</f>
        <v>0.41211624780817629</v>
      </c>
      <c r="D262">
        <f t="shared" si="11"/>
        <v>-165</v>
      </c>
      <c r="E262" s="51">
        <f t="shared" si="9"/>
        <v>0.25753490019224418</v>
      </c>
      <c r="F262">
        <f t="shared" si="10"/>
        <v>1.2937369618611065</v>
      </c>
    </row>
    <row r="263" spans="1:6" x14ac:dyDescent="0.25">
      <c r="A263">
        <f>'th calcs'!A262</f>
        <v>1969</v>
      </c>
      <c r="B263">
        <f>'th calcs'!B262</f>
        <v>5</v>
      </c>
      <c r="C263">
        <f>LN('th calcs'!J262)</f>
        <v>0.41406131282048936</v>
      </c>
      <c r="D263">
        <f t="shared" si="11"/>
        <v>-164</v>
      </c>
      <c r="E263" s="51">
        <f t="shared" si="9"/>
        <v>0.260416821856775</v>
      </c>
      <c r="F263">
        <f t="shared" si="10"/>
        <v>1.2974707881528735</v>
      </c>
    </row>
    <row r="264" spans="1:6" x14ac:dyDescent="0.25">
      <c r="A264">
        <f>'th calcs'!A263</f>
        <v>1969</v>
      </c>
      <c r="B264">
        <f>'th calcs'!B263</f>
        <v>6</v>
      </c>
      <c r="C264">
        <f>LN('th calcs'!J263)</f>
        <v>0.35265487545124596</v>
      </c>
      <c r="D264">
        <f t="shared" si="11"/>
        <v>-163</v>
      </c>
      <c r="E264" s="51">
        <f t="shared" ref="E264:E327" si="12">C264-$I$8*D264</f>
        <v>0.19994724113974938</v>
      </c>
      <c r="F264">
        <f t="shared" ref="F264:F327" si="13">EXP(E264)</f>
        <v>1.221338320042598</v>
      </c>
    </row>
    <row r="265" spans="1:6" x14ac:dyDescent="0.25">
      <c r="A265">
        <f>'th calcs'!A264</f>
        <v>1969</v>
      </c>
      <c r="B265">
        <f>'th calcs'!B264</f>
        <v>7</v>
      </c>
      <c r="C265">
        <f>LN('th calcs'!J264)</f>
        <v>0.33812941024347071</v>
      </c>
      <c r="D265">
        <f t="shared" ref="D265:D328" si="14">D264+1</f>
        <v>-162</v>
      </c>
      <c r="E265" s="51">
        <f t="shared" si="12"/>
        <v>0.18635863258419189</v>
      </c>
      <c r="F265">
        <f t="shared" si="13"/>
        <v>1.2048542829093751</v>
      </c>
    </row>
    <row r="266" spans="1:6" x14ac:dyDescent="0.25">
      <c r="A266">
        <f>'th calcs'!A265</f>
        <v>1969</v>
      </c>
      <c r="B266">
        <f>'th calcs'!B265</f>
        <v>8</v>
      </c>
      <c r="C266">
        <f>LN('th calcs'!J265)</f>
        <v>0.32161145567837779</v>
      </c>
      <c r="D266">
        <f t="shared" si="14"/>
        <v>-161</v>
      </c>
      <c r="E266" s="51">
        <f t="shared" si="12"/>
        <v>0.17077753467131673</v>
      </c>
      <c r="F266">
        <f t="shared" si="13"/>
        <v>1.1862268253252755</v>
      </c>
    </row>
    <row r="267" spans="1:6" x14ac:dyDescent="0.25">
      <c r="A267">
        <f>'th calcs'!A266</f>
        <v>1969</v>
      </c>
      <c r="B267">
        <f>'th calcs'!B266</f>
        <v>9</v>
      </c>
      <c r="C267">
        <f>LN('th calcs'!J266)</f>
        <v>0.31506883227477961</v>
      </c>
      <c r="D267">
        <f t="shared" si="14"/>
        <v>-160</v>
      </c>
      <c r="E267" s="51">
        <f t="shared" si="12"/>
        <v>0.16517176791993632</v>
      </c>
      <c r="F267">
        <f t="shared" si="13"/>
        <v>1.1795957180137111</v>
      </c>
    </row>
    <row r="268" spans="1:6" x14ac:dyDescent="0.25">
      <c r="A268">
        <f>'th calcs'!A267</f>
        <v>1969</v>
      </c>
      <c r="B268">
        <f>'th calcs'!B267</f>
        <v>10</v>
      </c>
      <c r="C268">
        <f>LN('th calcs'!J267)</f>
        <v>0.29998365992154252</v>
      </c>
      <c r="D268">
        <f t="shared" si="14"/>
        <v>-159</v>
      </c>
      <c r="E268" s="51">
        <f t="shared" si="12"/>
        <v>0.15102345221891703</v>
      </c>
      <c r="F268">
        <f t="shared" si="13"/>
        <v>1.1630239332538757</v>
      </c>
    </row>
    <row r="269" spans="1:6" x14ac:dyDescent="0.25">
      <c r="A269">
        <f>'th calcs'!A268</f>
        <v>1969</v>
      </c>
      <c r="B269">
        <f>'th calcs'!B268</f>
        <v>11</v>
      </c>
      <c r="C269">
        <f>LN('th calcs'!J268)</f>
        <v>0.33110206107539497</v>
      </c>
      <c r="D269">
        <f t="shared" si="14"/>
        <v>-158</v>
      </c>
      <c r="E269" s="51">
        <f t="shared" si="12"/>
        <v>0.18307871002498724</v>
      </c>
      <c r="F269">
        <f t="shared" si="13"/>
        <v>1.200908927932677</v>
      </c>
    </row>
    <row r="270" spans="1:6" x14ac:dyDescent="0.25">
      <c r="A270">
        <f>'th calcs'!A269</f>
        <v>1969</v>
      </c>
      <c r="B270">
        <f>'th calcs'!B269</f>
        <v>12</v>
      </c>
      <c r="C270">
        <f>LN('th calcs'!J269)</f>
        <v>0.30199983367749711</v>
      </c>
      <c r="D270">
        <f t="shared" si="14"/>
        <v>-157</v>
      </c>
      <c r="E270" s="51">
        <f t="shared" si="12"/>
        <v>0.15491333927930714</v>
      </c>
      <c r="F270">
        <f t="shared" si="13"/>
        <v>1.1675567754091689</v>
      </c>
    </row>
    <row r="271" spans="1:6" x14ac:dyDescent="0.25">
      <c r="A271">
        <f>'th calcs'!A270</f>
        <v>1970</v>
      </c>
      <c r="B271">
        <f>'th calcs'!B270</f>
        <v>1</v>
      </c>
      <c r="C271">
        <f>LN('th calcs'!J270)</f>
        <v>0.13461383581637945</v>
      </c>
      <c r="D271">
        <f t="shared" si="14"/>
        <v>-156</v>
      </c>
      <c r="E271" s="51">
        <f t="shared" si="12"/>
        <v>-1.1535801929592748E-2</v>
      </c>
      <c r="F271">
        <f t="shared" si="13"/>
        <v>0.98853048031571056</v>
      </c>
    </row>
    <row r="272" spans="1:6" x14ac:dyDescent="0.25">
      <c r="A272">
        <f>'th calcs'!A271</f>
        <v>1970</v>
      </c>
      <c r="B272">
        <f>'th calcs'!B271</f>
        <v>2</v>
      </c>
      <c r="C272">
        <f>LN('th calcs'!J271)</f>
        <v>5.8434359497827756E-2</v>
      </c>
      <c r="D272">
        <f t="shared" si="14"/>
        <v>-155</v>
      </c>
      <c r="E272" s="51">
        <f t="shared" si="12"/>
        <v>-8.6778421595926677E-2</v>
      </c>
      <c r="F272">
        <f t="shared" si="13"/>
        <v>0.91688023398575813</v>
      </c>
    </row>
    <row r="273" spans="1:6" x14ac:dyDescent="0.25">
      <c r="A273">
        <f>'th calcs'!A272</f>
        <v>1970</v>
      </c>
      <c r="B273">
        <f>'th calcs'!B272</f>
        <v>3</v>
      </c>
      <c r="C273">
        <f>LN('th calcs'!J272)</f>
        <v>-5.0287947146232762E-2</v>
      </c>
      <c r="D273">
        <f t="shared" si="14"/>
        <v>-154</v>
      </c>
      <c r="E273" s="51">
        <f t="shared" si="12"/>
        <v>-0.19456387158776939</v>
      </c>
      <c r="F273">
        <f t="shared" si="13"/>
        <v>0.8231935978952063</v>
      </c>
    </row>
    <row r="274" spans="1:6" x14ac:dyDescent="0.25">
      <c r="A274">
        <f>'th calcs'!A273</f>
        <v>1970</v>
      </c>
      <c r="B274">
        <f>'th calcs'!B273</f>
        <v>4</v>
      </c>
      <c r="C274">
        <f>LN('th calcs'!J273)</f>
        <v>-0.1278170385936486</v>
      </c>
      <c r="D274">
        <f t="shared" si="14"/>
        <v>-153</v>
      </c>
      <c r="E274" s="51">
        <f t="shared" si="12"/>
        <v>-0.2711561063829675</v>
      </c>
      <c r="F274">
        <f t="shared" si="13"/>
        <v>0.76249745639391475</v>
      </c>
    </row>
    <row r="275" spans="1:6" x14ac:dyDescent="0.25">
      <c r="A275">
        <f>'th calcs'!A274</f>
        <v>1970</v>
      </c>
      <c r="B275">
        <f>'th calcs'!B274</f>
        <v>5</v>
      </c>
      <c r="C275">
        <f>LN('th calcs'!J274)</f>
        <v>-0.2309362402321479</v>
      </c>
      <c r="D275">
        <f t="shared" si="14"/>
        <v>-152</v>
      </c>
      <c r="E275" s="51">
        <f t="shared" si="12"/>
        <v>-0.37333845136924904</v>
      </c>
      <c r="F275">
        <f t="shared" si="13"/>
        <v>0.68843219259156641</v>
      </c>
    </row>
    <row r="276" spans="1:6" x14ac:dyDescent="0.25">
      <c r="A276">
        <f>'th calcs'!A275</f>
        <v>1970</v>
      </c>
      <c r="B276">
        <f>'th calcs'!B275</f>
        <v>6</v>
      </c>
      <c r="C276">
        <f>LN('th calcs'!J275)</f>
        <v>-0.26809695302294417</v>
      </c>
      <c r="D276">
        <f t="shared" si="14"/>
        <v>-151</v>
      </c>
      <c r="E276" s="51">
        <f t="shared" si="12"/>
        <v>-0.40956230750782752</v>
      </c>
      <c r="F276">
        <f t="shared" si="13"/>
        <v>0.6639407884468127</v>
      </c>
    </row>
    <row r="277" spans="1:6" x14ac:dyDescent="0.25">
      <c r="A277">
        <f>'th calcs'!A276</f>
        <v>1970</v>
      </c>
      <c r="B277">
        <f>'th calcs'!B276</f>
        <v>7</v>
      </c>
      <c r="C277">
        <f>LN('th calcs'!J276)</f>
        <v>-0.32724400167279472</v>
      </c>
      <c r="D277">
        <f t="shared" si="14"/>
        <v>-150</v>
      </c>
      <c r="E277" s="51">
        <f t="shared" si="12"/>
        <v>-0.46777249950546029</v>
      </c>
      <c r="F277">
        <f t="shared" si="13"/>
        <v>0.62639601285146174</v>
      </c>
    </row>
    <row r="278" spans="1:6" x14ac:dyDescent="0.25">
      <c r="A278">
        <f>'th calcs'!A277</f>
        <v>1970</v>
      </c>
      <c r="B278">
        <f>'th calcs'!B277</f>
        <v>8</v>
      </c>
      <c r="C278">
        <f>LN('th calcs'!J277)</f>
        <v>-0.3641850253973466</v>
      </c>
      <c r="D278">
        <f t="shared" si="14"/>
        <v>-149</v>
      </c>
      <c r="E278" s="51">
        <f t="shared" si="12"/>
        <v>-0.50377666657779441</v>
      </c>
      <c r="F278">
        <f t="shared" si="13"/>
        <v>0.60424431573867476</v>
      </c>
    </row>
    <row r="279" spans="1:6" x14ac:dyDescent="0.25">
      <c r="A279">
        <f>'th calcs'!A278</f>
        <v>1970</v>
      </c>
      <c r="B279">
        <f>'th calcs'!B278</f>
        <v>9</v>
      </c>
      <c r="C279">
        <f>LN('th calcs'!J278)</f>
        <v>-0.4399354751197172</v>
      </c>
      <c r="D279">
        <f t="shared" si="14"/>
        <v>-148</v>
      </c>
      <c r="E279" s="51">
        <f t="shared" si="12"/>
        <v>-0.57859025964794719</v>
      </c>
      <c r="F279">
        <f t="shared" si="13"/>
        <v>0.56068823450934124</v>
      </c>
    </row>
    <row r="280" spans="1:6" x14ac:dyDescent="0.25">
      <c r="A280">
        <f>'th calcs'!A279</f>
        <v>1970</v>
      </c>
      <c r="B280">
        <f>'th calcs'!B279</f>
        <v>10</v>
      </c>
      <c r="C280">
        <f>LN('th calcs'!J279)</f>
        <v>-0.5172185460902754</v>
      </c>
      <c r="D280">
        <f t="shared" si="14"/>
        <v>-147</v>
      </c>
      <c r="E280" s="51">
        <f t="shared" si="12"/>
        <v>-0.65493647396628762</v>
      </c>
      <c r="F280">
        <f t="shared" si="13"/>
        <v>0.51947506172916891</v>
      </c>
    </row>
    <row r="281" spans="1:6" x14ac:dyDescent="0.25">
      <c r="A281">
        <f>'th calcs'!A280</f>
        <v>1970</v>
      </c>
      <c r="B281">
        <f>'th calcs'!B280</f>
        <v>11</v>
      </c>
      <c r="C281">
        <f>LN('th calcs'!J280)</f>
        <v>-0.59068372934306612</v>
      </c>
      <c r="D281">
        <f t="shared" si="14"/>
        <v>-146</v>
      </c>
      <c r="E281" s="51">
        <f t="shared" si="12"/>
        <v>-0.72746480056686058</v>
      </c>
      <c r="F281">
        <f t="shared" si="13"/>
        <v>0.48313227546970899</v>
      </c>
    </row>
    <row r="282" spans="1:6" x14ac:dyDescent="0.25">
      <c r="A282">
        <f>'th calcs'!A281</f>
        <v>1970</v>
      </c>
      <c r="B282">
        <f>'th calcs'!B281</f>
        <v>12</v>
      </c>
      <c r="C282">
        <f>LN('th calcs'!J281)</f>
        <v>-0.62547932292509623</v>
      </c>
      <c r="D282">
        <f t="shared" si="14"/>
        <v>-145</v>
      </c>
      <c r="E282" s="51">
        <f t="shared" si="12"/>
        <v>-0.76132353749667292</v>
      </c>
      <c r="F282">
        <f t="shared" si="13"/>
        <v>0.46704786239485524</v>
      </c>
    </row>
    <row r="283" spans="1:6" x14ac:dyDescent="0.25">
      <c r="A283">
        <f>'th calcs'!A282</f>
        <v>1971</v>
      </c>
      <c r="B283">
        <f>'th calcs'!B282</f>
        <v>1</v>
      </c>
      <c r="C283">
        <f>LN('th calcs'!J282)</f>
        <v>-0.63275818144700835</v>
      </c>
      <c r="D283">
        <f t="shared" si="14"/>
        <v>-144</v>
      </c>
      <c r="E283" s="51">
        <f t="shared" si="12"/>
        <v>-0.76766553936636728</v>
      </c>
      <c r="F283">
        <f t="shared" si="13"/>
        <v>0.46409521671703546</v>
      </c>
    </row>
    <row r="284" spans="1:6" x14ac:dyDescent="0.25">
      <c r="A284">
        <f>'th calcs'!A283</f>
        <v>1971</v>
      </c>
      <c r="B284">
        <f>'th calcs'!B283</f>
        <v>2</v>
      </c>
      <c r="C284">
        <f>LN('th calcs'!J283)</f>
        <v>-0.61039001193495213</v>
      </c>
      <c r="D284">
        <f t="shared" si="14"/>
        <v>-143</v>
      </c>
      <c r="E284" s="51">
        <f t="shared" si="12"/>
        <v>-0.74436051320209329</v>
      </c>
      <c r="F284">
        <f t="shared" si="13"/>
        <v>0.47503798334765335</v>
      </c>
    </row>
    <row r="285" spans="1:6" x14ac:dyDescent="0.25">
      <c r="A285">
        <f>'th calcs'!A284</f>
        <v>1971</v>
      </c>
      <c r="B285">
        <f>'th calcs'!B284</f>
        <v>3</v>
      </c>
      <c r="C285">
        <f>LN('th calcs'!J284)</f>
        <v>-0.62686215794323519</v>
      </c>
      <c r="D285">
        <f t="shared" si="14"/>
        <v>-142</v>
      </c>
      <c r="E285" s="51">
        <f t="shared" si="12"/>
        <v>-0.75989580255815858</v>
      </c>
      <c r="F285">
        <f t="shared" si="13"/>
        <v>0.46771515919407913</v>
      </c>
    </row>
    <row r="286" spans="1:6" x14ac:dyDescent="0.25">
      <c r="A286">
        <f>'th calcs'!A285</f>
        <v>1971</v>
      </c>
      <c r="B286">
        <f>'th calcs'!B285</f>
        <v>4</v>
      </c>
      <c r="C286">
        <f>LN('th calcs'!J285)</f>
        <v>-0.61448434229989579</v>
      </c>
      <c r="D286">
        <f t="shared" si="14"/>
        <v>-141</v>
      </c>
      <c r="E286" s="51">
        <f t="shared" si="12"/>
        <v>-0.74658113026260142</v>
      </c>
      <c r="F286">
        <f t="shared" si="13"/>
        <v>0.47398427627039652</v>
      </c>
    </row>
    <row r="287" spans="1:6" x14ac:dyDescent="0.25">
      <c r="A287">
        <f>'th calcs'!A286</f>
        <v>1971</v>
      </c>
      <c r="B287">
        <f>'th calcs'!B286</f>
        <v>5</v>
      </c>
      <c r="C287">
        <f>LN('th calcs'!J286)</f>
        <v>-0.59768506397840571</v>
      </c>
      <c r="D287">
        <f t="shared" si="14"/>
        <v>-140</v>
      </c>
      <c r="E287" s="51">
        <f t="shared" si="12"/>
        <v>-0.72884499528889357</v>
      </c>
      <c r="F287">
        <f t="shared" si="13"/>
        <v>0.48246591880981504</v>
      </c>
    </row>
    <row r="288" spans="1:6" x14ac:dyDescent="0.25">
      <c r="A288">
        <f>'th calcs'!A287</f>
        <v>1971</v>
      </c>
      <c r="B288">
        <f>'th calcs'!B287</f>
        <v>6</v>
      </c>
      <c r="C288">
        <f>LN('th calcs'!J287)</f>
        <v>-0.5555318001836711</v>
      </c>
      <c r="D288">
        <f t="shared" si="14"/>
        <v>-139</v>
      </c>
      <c r="E288" s="51">
        <f t="shared" si="12"/>
        <v>-0.6857548748419412</v>
      </c>
      <c r="F288">
        <f t="shared" si="13"/>
        <v>0.5037098481307053</v>
      </c>
    </row>
    <row r="289" spans="1:6" x14ac:dyDescent="0.25">
      <c r="A289">
        <f>'th calcs'!A288</f>
        <v>1971</v>
      </c>
      <c r="B289">
        <f>'th calcs'!B288</f>
        <v>7</v>
      </c>
      <c r="C289">
        <f>LN('th calcs'!J288)</f>
        <v>-0.59823364597263828</v>
      </c>
      <c r="D289">
        <f t="shared" si="14"/>
        <v>-138</v>
      </c>
      <c r="E289" s="51">
        <f t="shared" si="12"/>
        <v>-0.72751986397869062</v>
      </c>
      <c r="F289">
        <f t="shared" si="13"/>
        <v>0.4831056732906665</v>
      </c>
    </row>
    <row r="290" spans="1:6" x14ac:dyDescent="0.25">
      <c r="A290">
        <f>'th calcs'!A289</f>
        <v>1971</v>
      </c>
      <c r="B290">
        <f>'th calcs'!B289</f>
        <v>8</v>
      </c>
      <c r="C290">
        <f>LN('th calcs'!J289)</f>
        <v>-0.60035433963965479</v>
      </c>
      <c r="D290">
        <f t="shared" si="14"/>
        <v>-137</v>
      </c>
      <c r="E290" s="51">
        <f t="shared" si="12"/>
        <v>-0.72870370099348936</v>
      </c>
      <c r="F290">
        <f t="shared" si="13"/>
        <v>0.48253409330809022</v>
      </c>
    </row>
    <row r="291" spans="1:6" x14ac:dyDescent="0.25">
      <c r="A291">
        <f>'th calcs'!A290</f>
        <v>1971</v>
      </c>
      <c r="B291">
        <f>'th calcs'!B290</f>
        <v>9</v>
      </c>
      <c r="C291">
        <f>LN('th calcs'!J290)</f>
        <v>-0.60285892999016089</v>
      </c>
      <c r="D291">
        <f t="shared" si="14"/>
        <v>-136</v>
      </c>
      <c r="E291" s="51">
        <f t="shared" si="12"/>
        <v>-0.73027143469177769</v>
      </c>
      <c r="F291">
        <f t="shared" si="13"/>
        <v>0.48177820102316044</v>
      </c>
    </row>
    <row r="292" spans="1:6" x14ac:dyDescent="0.25">
      <c r="A292">
        <f>'th calcs'!A291</f>
        <v>1971</v>
      </c>
      <c r="B292">
        <f>'th calcs'!B291</f>
        <v>10</v>
      </c>
      <c r="C292">
        <f>LN('th calcs'!J291)</f>
        <v>-0.55227094646731445</v>
      </c>
      <c r="D292">
        <f t="shared" si="14"/>
        <v>-135</v>
      </c>
      <c r="E292" s="51">
        <f t="shared" si="12"/>
        <v>-0.67874659451671349</v>
      </c>
      <c r="F292">
        <f t="shared" si="13"/>
        <v>0.50725238700212238</v>
      </c>
    </row>
    <row r="293" spans="1:6" x14ac:dyDescent="0.25">
      <c r="A293">
        <f>'th calcs'!A292</f>
        <v>1971</v>
      </c>
      <c r="B293">
        <f>'th calcs'!B292</f>
        <v>11</v>
      </c>
      <c r="C293">
        <f>LN('th calcs'!J292)</f>
        <v>-0.57503478066385205</v>
      </c>
      <c r="D293">
        <f t="shared" si="14"/>
        <v>-134</v>
      </c>
      <c r="E293" s="51">
        <f t="shared" si="12"/>
        <v>-0.70057357206103332</v>
      </c>
      <c r="F293">
        <f t="shared" si="13"/>
        <v>0.49630055800415546</v>
      </c>
    </row>
    <row r="294" spans="1:6" x14ac:dyDescent="0.25">
      <c r="A294">
        <f>'th calcs'!A293</f>
        <v>1971</v>
      </c>
      <c r="B294">
        <f>'th calcs'!B293</f>
        <v>12</v>
      </c>
      <c r="C294">
        <f>LN('th calcs'!J293)</f>
        <v>-0.57698705006573725</v>
      </c>
      <c r="D294">
        <f t="shared" si="14"/>
        <v>-133</v>
      </c>
      <c r="E294" s="51">
        <f t="shared" si="12"/>
        <v>-0.70158898481070076</v>
      </c>
      <c r="F294">
        <f t="shared" si="13"/>
        <v>0.49579686386189636</v>
      </c>
    </row>
    <row r="295" spans="1:6" x14ac:dyDescent="0.25">
      <c r="A295">
        <f>'th calcs'!A294</f>
        <v>1972</v>
      </c>
      <c r="B295">
        <f>'th calcs'!B294</f>
        <v>1</v>
      </c>
      <c r="C295">
        <f>LN('th calcs'!J294)</f>
        <v>-0.49501389821114522</v>
      </c>
      <c r="D295">
        <f t="shared" si="14"/>
        <v>-132</v>
      </c>
      <c r="E295" s="51">
        <f t="shared" si="12"/>
        <v>-0.6186789763038909</v>
      </c>
      <c r="F295">
        <f t="shared" si="13"/>
        <v>0.53865554453507358</v>
      </c>
    </row>
    <row r="296" spans="1:6" x14ac:dyDescent="0.25">
      <c r="A296">
        <f>'th calcs'!A295</f>
        <v>1972</v>
      </c>
      <c r="B296">
        <f>'th calcs'!B295</f>
        <v>2</v>
      </c>
      <c r="C296">
        <f>LN('th calcs'!J295)</f>
        <v>-0.46148940092303131</v>
      </c>
      <c r="D296">
        <f t="shared" si="14"/>
        <v>-131</v>
      </c>
      <c r="E296" s="51">
        <f t="shared" si="12"/>
        <v>-0.58421762236355923</v>
      </c>
      <c r="F296">
        <f t="shared" si="13"/>
        <v>0.55754189953042343</v>
      </c>
    </row>
    <row r="297" spans="1:6" x14ac:dyDescent="0.25">
      <c r="A297">
        <f>'th calcs'!A296</f>
        <v>1972</v>
      </c>
      <c r="B297">
        <f>'th calcs'!B296</f>
        <v>3</v>
      </c>
      <c r="C297">
        <f>LN('th calcs'!J296)</f>
        <v>-0.45275233578487672</v>
      </c>
      <c r="D297">
        <f t="shared" si="14"/>
        <v>-130</v>
      </c>
      <c r="E297" s="51">
        <f t="shared" si="12"/>
        <v>-0.57454370057318693</v>
      </c>
      <c r="F297">
        <f t="shared" si="13"/>
        <v>0.56296168930512425</v>
      </c>
    </row>
    <row r="298" spans="1:6" x14ac:dyDescent="0.25">
      <c r="A298">
        <f>'th calcs'!A297</f>
        <v>1972</v>
      </c>
      <c r="B298">
        <f>'th calcs'!B297</f>
        <v>4</v>
      </c>
      <c r="C298">
        <f>LN('th calcs'!J297)</f>
        <v>-0.43539523010577252</v>
      </c>
      <c r="D298">
        <f t="shared" si="14"/>
        <v>-129</v>
      </c>
      <c r="E298" s="51">
        <f t="shared" si="12"/>
        <v>-0.55624973824186497</v>
      </c>
      <c r="F298">
        <f t="shared" si="13"/>
        <v>0.57335526925746683</v>
      </c>
    </row>
    <row r="299" spans="1:6" x14ac:dyDescent="0.25">
      <c r="A299">
        <f>'th calcs'!A298</f>
        <v>1972</v>
      </c>
      <c r="B299">
        <f>'th calcs'!B298</f>
        <v>5</v>
      </c>
      <c r="C299">
        <f>LN('th calcs'!J298)</f>
        <v>-0.40589536939843918</v>
      </c>
      <c r="D299">
        <f t="shared" si="14"/>
        <v>-128</v>
      </c>
      <c r="E299" s="51">
        <f t="shared" si="12"/>
        <v>-0.52581302088231374</v>
      </c>
      <c r="F299">
        <f t="shared" si="13"/>
        <v>0.59107461295948838</v>
      </c>
    </row>
    <row r="300" spans="1:6" x14ac:dyDescent="0.25">
      <c r="A300">
        <f>'th calcs'!A299</f>
        <v>1972</v>
      </c>
      <c r="B300">
        <f>'th calcs'!B299</f>
        <v>6</v>
      </c>
      <c r="C300">
        <f>LN('th calcs'!J299)</f>
        <v>-0.40816214826509128</v>
      </c>
      <c r="D300">
        <f t="shared" si="14"/>
        <v>-127</v>
      </c>
      <c r="E300" s="51">
        <f t="shared" si="12"/>
        <v>-0.52714294309674814</v>
      </c>
      <c r="F300">
        <f t="shared" si="13"/>
        <v>0.5902890521844727</v>
      </c>
    </row>
    <row r="301" spans="1:6" x14ac:dyDescent="0.25">
      <c r="A301">
        <f>'th calcs'!A300</f>
        <v>1972</v>
      </c>
      <c r="B301">
        <f>'th calcs'!B300</f>
        <v>7</v>
      </c>
      <c r="C301">
        <f>LN('th calcs'!J300)</f>
        <v>-0.36126427816008311</v>
      </c>
      <c r="D301">
        <f t="shared" si="14"/>
        <v>-126</v>
      </c>
      <c r="E301" s="51">
        <f t="shared" si="12"/>
        <v>-0.4793082163395222</v>
      </c>
      <c r="F301">
        <f t="shared" si="13"/>
        <v>0.61921160414403942</v>
      </c>
    </row>
    <row r="302" spans="1:6" x14ac:dyDescent="0.25">
      <c r="A302">
        <f>'th calcs'!A301</f>
        <v>1972</v>
      </c>
      <c r="B302">
        <f>'th calcs'!B301</f>
        <v>8</v>
      </c>
      <c r="C302">
        <f>LN('th calcs'!J301)</f>
        <v>-0.33569392776226903</v>
      </c>
      <c r="D302">
        <f t="shared" si="14"/>
        <v>-125</v>
      </c>
      <c r="E302" s="51">
        <f t="shared" si="12"/>
        <v>-0.45280100928949035</v>
      </c>
      <c r="F302">
        <f t="shared" si="13"/>
        <v>0.63584464821670517</v>
      </c>
    </row>
    <row r="303" spans="1:6" x14ac:dyDescent="0.25">
      <c r="A303">
        <f>'th calcs'!A302</f>
        <v>1972</v>
      </c>
      <c r="B303">
        <f>'th calcs'!B302</f>
        <v>9</v>
      </c>
      <c r="C303">
        <f>LN('th calcs'!J302)</f>
        <v>-0.30164730792290306</v>
      </c>
      <c r="D303">
        <f t="shared" si="14"/>
        <v>-124</v>
      </c>
      <c r="E303" s="51">
        <f t="shared" si="12"/>
        <v>-0.41781753279790662</v>
      </c>
      <c r="F303">
        <f t="shared" si="13"/>
        <v>0.65848236889912659</v>
      </c>
    </row>
    <row r="304" spans="1:6" x14ac:dyDescent="0.25">
      <c r="A304">
        <f>'th calcs'!A303</f>
        <v>1972</v>
      </c>
      <c r="B304">
        <f>'th calcs'!B303</f>
        <v>10</v>
      </c>
      <c r="C304">
        <f>LN('th calcs'!J303)</f>
        <v>-0.27823838464604567</v>
      </c>
      <c r="D304">
        <f t="shared" si="14"/>
        <v>-123</v>
      </c>
      <c r="E304" s="51">
        <f t="shared" si="12"/>
        <v>-0.3934717528688314</v>
      </c>
      <c r="F304">
        <f t="shared" si="13"/>
        <v>0.6747103759401889</v>
      </c>
    </row>
    <row r="305" spans="1:6" x14ac:dyDescent="0.25">
      <c r="A305">
        <f>'th calcs'!A304</f>
        <v>1972</v>
      </c>
      <c r="B305">
        <f>'th calcs'!B304</f>
        <v>11</v>
      </c>
      <c r="C305">
        <f>LN('th calcs'!J304)</f>
        <v>-0.21053902397125332</v>
      </c>
      <c r="D305">
        <f t="shared" si="14"/>
        <v>-122</v>
      </c>
      <c r="E305" s="51">
        <f t="shared" si="12"/>
        <v>-0.32483553554182132</v>
      </c>
      <c r="F305">
        <f t="shared" si="13"/>
        <v>0.72264619348400549</v>
      </c>
    </row>
    <row r="306" spans="1:6" x14ac:dyDescent="0.25">
      <c r="A306">
        <f>'th calcs'!A305</f>
        <v>1972</v>
      </c>
      <c r="B306">
        <f>'th calcs'!B305</f>
        <v>12</v>
      </c>
      <c r="C306">
        <f>LN('th calcs'!J305)</f>
        <v>-0.10392284324348444</v>
      </c>
      <c r="D306">
        <f t="shared" si="14"/>
        <v>-121</v>
      </c>
      <c r="E306" s="51">
        <f t="shared" si="12"/>
        <v>-0.21728249816183468</v>
      </c>
      <c r="F306">
        <f t="shared" si="13"/>
        <v>0.8047026101840461</v>
      </c>
    </row>
    <row r="307" spans="1:6" x14ac:dyDescent="0.25">
      <c r="A307">
        <f>'th calcs'!A306</f>
        <v>1973</v>
      </c>
      <c r="B307">
        <f>'th calcs'!B306</f>
        <v>1</v>
      </c>
      <c r="C307">
        <f>LN('th calcs'!J306)</f>
        <v>-1.4608143739939301E-2</v>
      </c>
      <c r="D307">
        <f t="shared" si="14"/>
        <v>-120</v>
      </c>
      <c r="E307" s="51">
        <f t="shared" si="12"/>
        <v>-0.12703094200607176</v>
      </c>
      <c r="F307">
        <f t="shared" si="13"/>
        <v>0.88070642135211807</v>
      </c>
    </row>
    <row r="308" spans="1:6" x14ac:dyDescent="0.25">
      <c r="A308">
        <f>'th calcs'!A307</f>
        <v>1973</v>
      </c>
      <c r="B308">
        <f>'th calcs'!B307</f>
        <v>2</v>
      </c>
      <c r="C308">
        <f>LN('th calcs'!J307)</f>
        <v>-4.4785287040229334E-2</v>
      </c>
      <c r="D308">
        <f t="shared" si="14"/>
        <v>-119</v>
      </c>
      <c r="E308" s="51">
        <f t="shared" si="12"/>
        <v>-0.15627122865414403</v>
      </c>
      <c r="F308">
        <f t="shared" si="13"/>
        <v>0.8553271696700272</v>
      </c>
    </row>
    <row r="309" spans="1:6" x14ac:dyDescent="0.25">
      <c r="A309">
        <f>'th calcs'!A308</f>
        <v>1973</v>
      </c>
      <c r="B309">
        <f>'th calcs'!B308</f>
        <v>3</v>
      </c>
      <c r="C309">
        <f>LN('th calcs'!J308)</f>
        <v>-3.002246673389897E-2</v>
      </c>
      <c r="D309">
        <f t="shared" si="14"/>
        <v>-118</v>
      </c>
      <c r="E309" s="51">
        <f t="shared" si="12"/>
        <v>-0.1405715516955959</v>
      </c>
      <c r="F309">
        <f t="shared" si="13"/>
        <v>0.86886149419544445</v>
      </c>
    </row>
    <row r="310" spans="1:6" x14ac:dyDescent="0.25">
      <c r="A310">
        <f>'th calcs'!A309</f>
        <v>1973</v>
      </c>
      <c r="B310">
        <f>'th calcs'!B309</f>
        <v>4</v>
      </c>
      <c r="C310">
        <f>LN('th calcs'!J309)</f>
        <v>-6.4429329226050588E-2</v>
      </c>
      <c r="D310">
        <f t="shared" si="14"/>
        <v>-117</v>
      </c>
      <c r="E310" s="51">
        <f t="shared" si="12"/>
        <v>-0.17404155753552975</v>
      </c>
      <c r="F310">
        <f t="shared" si="13"/>
        <v>0.84026197771584987</v>
      </c>
    </row>
    <row r="311" spans="1:6" x14ac:dyDescent="0.25">
      <c r="A311">
        <f>'th calcs'!A310</f>
        <v>1973</v>
      </c>
      <c r="B311">
        <f>'th calcs'!B310</f>
        <v>5</v>
      </c>
      <c r="C311">
        <f>LN('th calcs'!J310)</f>
        <v>-3.1495842210617471E-2</v>
      </c>
      <c r="D311">
        <f t="shared" si="14"/>
        <v>-116</v>
      </c>
      <c r="E311" s="51">
        <f t="shared" si="12"/>
        <v>-0.14017121386787884</v>
      </c>
      <c r="F311">
        <f t="shared" si="13"/>
        <v>0.86920940195428931</v>
      </c>
    </row>
    <row r="312" spans="1:6" x14ac:dyDescent="0.25">
      <c r="A312">
        <f>'th calcs'!A311</f>
        <v>1973</v>
      </c>
      <c r="B312">
        <f>'th calcs'!B311</f>
        <v>6</v>
      </c>
      <c r="C312">
        <f>LN('th calcs'!J311)</f>
        <v>-3.7892727208408181E-2</v>
      </c>
      <c r="D312">
        <f t="shared" si="14"/>
        <v>-115</v>
      </c>
      <c r="E312" s="51">
        <f t="shared" si="12"/>
        <v>-0.14563124221345181</v>
      </c>
      <c r="F312">
        <f t="shared" si="13"/>
        <v>0.86447642682879877</v>
      </c>
    </row>
    <row r="313" spans="1:6" x14ac:dyDescent="0.25">
      <c r="A313">
        <f>'th calcs'!A312</f>
        <v>1973</v>
      </c>
      <c r="B313">
        <f>'th calcs'!B312</f>
        <v>7</v>
      </c>
      <c r="C313">
        <f>LN('th calcs'!J312)</f>
        <v>6.198944097461247E-3</v>
      </c>
      <c r="D313">
        <f t="shared" si="14"/>
        <v>-114</v>
      </c>
      <c r="E313" s="51">
        <f t="shared" si="12"/>
        <v>-0.10060271425536459</v>
      </c>
      <c r="F313">
        <f t="shared" si="13"/>
        <v>0.9042922239399529</v>
      </c>
    </row>
    <row r="314" spans="1:6" x14ac:dyDescent="0.25">
      <c r="A314">
        <f>'th calcs'!A313</f>
        <v>1973</v>
      </c>
      <c r="B314">
        <f>'th calcs'!B313</f>
        <v>8</v>
      </c>
      <c r="C314">
        <f>LN('th calcs'!J313)</f>
        <v>-1.683782452437901E-2</v>
      </c>
      <c r="D314">
        <f t="shared" si="14"/>
        <v>-113</v>
      </c>
      <c r="E314" s="51">
        <f t="shared" si="12"/>
        <v>-0.12270262622498708</v>
      </c>
      <c r="F314">
        <f t="shared" si="13"/>
        <v>0.8845266584863708</v>
      </c>
    </row>
    <row r="315" spans="1:6" x14ac:dyDescent="0.25">
      <c r="A315">
        <f>'th calcs'!A314</f>
        <v>1973</v>
      </c>
      <c r="B315">
        <f>'th calcs'!B314</f>
        <v>9</v>
      </c>
      <c r="C315">
        <f>LN('th calcs'!J314)</f>
        <v>-3.2776786615485887E-2</v>
      </c>
      <c r="D315">
        <f t="shared" si="14"/>
        <v>-112</v>
      </c>
      <c r="E315" s="51">
        <f t="shared" si="12"/>
        <v>-0.13770473166387617</v>
      </c>
      <c r="F315">
        <f t="shared" si="13"/>
        <v>0.87135593758351604</v>
      </c>
    </row>
    <row r="316" spans="1:6" x14ac:dyDescent="0.25">
      <c r="A316">
        <f>'th calcs'!A315</f>
        <v>1973</v>
      </c>
      <c r="B316">
        <f>'th calcs'!B315</f>
        <v>10</v>
      </c>
      <c r="C316">
        <f>LN('th calcs'!J315)</f>
        <v>1.8796801187113982E-2</v>
      </c>
      <c r="D316">
        <f t="shared" si="14"/>
        <v>-111</v>
      </c>
      <c r="E316" s="51">
        <f t="shared" si="12"/>
        <v>-8.5194287209058542E-2</v>
      </c>
      <c r="F316">
        <f t="shared" si="13"/>
        <v>0.91833384654789263</v>
      </c>
    </row>
    <row r="317" spans="1:6" x14ac:dyDescent="0.25">
      <c r="A317">
        <f>'th calcs'!A316</f>
        <v>1973</v>
      </c>
      <c r="B317">
        <f>'th calcs'!B316</f>
        <v>11</v>
      </c>
      <c r="C317">
        <f>LN('th calcs'!J316)</f>
        <v>-3.0232392936650632E-2</v>
      </c>
      <c r="D317">
        <f t="shared" si="14"/>
        <v>-110</v>
      </c>
      <c r="E317" s="51">
        <f t="shared" si="12"/>
        <v>-0.1332866246806054</v>
      </c>
      <c r="F317">
        <f t="shared" si="13"/>
        <v>0.87521419816428025</v>
      </c>
    </row>
    <row r="318" spans="1:6" x14ac:dyDescent="0.25">
      <c r="A318">
        <f>'th calcs'!A317</f>
        <v>1973</v>
      </c>
      <c r="B318">
        <f>'th calcs'!B317</f>
        <v>12</v>
      </c>
      <c r="C318">
        <f>LN('th calcs'!J317)</f>
        <v>-9.0039311770682945E-2</v>
      </c>
      <c r="D318">
        <f t="shared" si="14"/>
        <v>-109</v>
      </c>
      <c r="E318" s="51">
        <f t="shared" si="12"/>
        <v>-0.19215668686241993</v>
      </c>
      <c r="F318">
        <f t="shared" si="13"/>
        <v>0.82517756387835639</v>
      </c>
    </row>
    <row r="319" spans="1:6" x14ac:dyDescent="0.25">
      <c r="A319">
        <f>'th calcs'!A318</f>
        <v>1974</v>
      </c>
      <c r="B319">
        <f>'th calcs'!B318</f>
        <v>1</v>
      </c>
      <c r="C319">
        <f>LN('th calcs'!J318)</f>
        <v>-0.14617762013901978</v>
      </c>
      <c r="D319">
        <f t="shared" si="14"/>
        <v>-108</v>
      </c>
      <c r="E319" s="51">
        <f t="shared" si="12"/>
        <v>-0.247358138578539</v>
      </c>
      <c r="F319">
        <f t="shared" si="13"/>
        <v>0.78086098700359496</v>
      </c>
    </row>
    <row r="320" spans="1:6" x14ac:dyDescent="0.25">
      <c r="A320">
        <f>'th calcs'!A319</f>
        <v>1974</v>
      </c>
      <c r="B320">
        <f>'th calcs'!B319</f>
        <v>2</v>
      </c>
      <c r="C320">
        <f>LN('th calcs'!J319)</f>
        <v>-0.18163020314067205</v>
      </c>
      <c r="D320">
        <f t="shared" si="14"/>
        <v>-107</v>
      </c>
      <c r="E320" s="51">
        <f t="shared" si="12"/>
        <v>-0.28187386492797351</v>
      </c>
      <c r="F320">
        <f t="shared" si="13"/>
        <v>0.75436883089913587</v>
      </c>
    </row>
    <row r="321" spans="1:6" x14ac:dyDescent="0.25">
      <c r="A321">
        <f>'th calcs'!A320</f>
        <v>1974</v>
      </c>
      <c r="B321">
        <f>'th calcs'!B320</f>
        <v>3</v>
      </c>
      <c r="C321">
        <f>LN('th calcs'!J320)</f>
        <v>-0.16186227197722014</v>
      </c>
      <c r="D321">
        <f t="shared" si="14"/>
        <v>-106</v>
      </c>
      <c r="E321" s="51">
        <f t="shared" si="12"/>
        <v>-0.2611690771123038</v>
      </c>
      <c r="F321">
        <f t="shared" si="13"/>
        <v>0.77015069375094469</v>
      </c>
    </row>
    <row r="322" spans="1:6" x14ac:dyDescent="0.25">
      <c r="A322">
        <f>'th calcs'!A321</f>
        <v>1974</v>
      </c>
      <c r="B322">
        <f>'th calcs'!B321</f>
        <v>4</v>
      </c>
      <c r="C322">
        <f>LN('th calcs'!J321)</f>
        <v>-0.13440305198377991</v>
      </c>
      <c r="D322">
        <f t="shared" si="14"/>
        <v>-105</v>
      </c>
      <c r="E322" s="51">
        <f t="shared" si="12"/>
        <v>-0.23277300046664581</v>
      </c>
      <c r="F322">
        <f t="shared" si="13"/>
        <v>0.79233341242675015</v>
      </c>
    </row>
    <row r="323" spans="1:6" x14ac:dyDescent="0.25">
      <c r="A323">
        <f>'th calcs'!A322</f>
        <v>1974</v>
      </c>
      <c r="B323">
        <f>'th calcs'!B322</f>
        <v>5</v>
      </c>
      <c r="C323">
        <f>LN('th calcs'!J322)</f>
        <v>-0.15052129063546341</v>
      </c>
      <c r="D323">
        <f t="shared" si="14"/>
        <v>-104</v>
      </c>
      <c r="E323" s="51">
        <f t="shared" si="12"/>
        <v>-0.24795438246611154</v>
      </c>
      <c r="F323">
        <f t="shared" si="13"/>
        <v>0.78039554218615304</v>
      </c>
    </row>
    <row r="324" spans="1:6" x14ac:dyDescent="0.25">
      <c r="A324">
        <f>'th calcs'!A323</f>
        <v>1974</v>
      </c>
      <c r="B324">
        <f>'th calcs'!B323</f>
        <v>6</v>
      </c>
      <c r="C324">
        <f>LN('th calcs'!J323)</f>
        <v>-0.23662035242851032</v>
      </c>
      <c r="D324">
        <f t="shared" si="14"/>
        <v>-103</v>
      </c>
      <c r="E324" s="51">
        <f t="shared" si="12"/>
        <v>-0.33311658760694068</v>
      </c>
      <c r="F324">
        <f t="shared" si="13"/>
        <v>0.71668663250525699</v>
      </c>
    </row>
    <row r="325" spans="1:6" x14ac:dyDescent="0.25">
      <c r="A325">
        <f>'th calcs'!A324</f>
        <v>1974</v>
      </c>
      <c r="B325">
        <f>'th calcs'!B324</f>
        <v>7</v>
      </c>
      <c r="C325">
        <f>LN('th calcs'!J324)</f>
        <v>-0.28537524796204833</v>
      </c>
      <c r="D325">
        <f t="shared" si="14"/>
        <v>-102</v>
      </c>
      <c r="E325" s="51">
        <f t="shared" si="12"/>
        <v>-0.38093462648826093</v>
      </c>
      <c r="F325">
        <f t="shared" si="13"/>
        <v>0.68322255281756572</v>
      </c>
    </row>
    <row r="326" spans="1:6" x14ac:dyDescent="0.25">
      <c r="A326">
        <f>'th calcs'!A325</f>
        <v>1974</v>
      </c>
      <c r="B326">
        <f>'th calcs'!B325</f>
        <v>8</v>
      </c>
      <c r="C326">
        <f>LN('th calcs'!J325)</f>
        <v>-0.31111362406192028</v>
      </c>
      <c r="D326">
        <f t="shared" si="14"/>
        <v>-101</v>
      </c>
      <c r="E326" s="51">
        <f t="shared" si="12"/>
        <v>-0.40573614593591512</v>
      </c>
      <c r="F326">
        <f t="shared" si="13"/>
        <v>0.66648599926645535</v>
      </c>
    </row>
    <row r="327" spans="1:6" x14ac:dyDescent="0.25">
      <c r="A327">
        <f>'th calcs'!A326</f>
        <v>1974</v>
      </c>
      <c r="B327">
        <f>'th calcs'!B326</f>
        <v>9</v>
      </c>
      <c r="C327">
        <f>LN('th calcs'!J326)</f>
        <v>-0.42852672767787825</v>
      </c>
      <c r="D327">
        <f t="shared" si="14"/>
        <v>-100</v>
      </c>
      <c r="E327" s="51">
        <f t="shared" si="12"/>
        <v>-0.52221239289965526</v>
      </c>
      <c r="F327">
        <f t="shared" si="13"/>
        <v>0.59320668885336669</v>
      </c>
    </row>
    <row r="328" spans="1:6" x14ac:dyDescent="0.25">
      <c r="A328">
        <f>'th calcs'!A327</f>
        <v>1974</v>
      </c>
      <c r="B328">
        <f>'th calcs'!B327</f>
        <v>10</v>
      </c>
      <c r="C328">
        <f>LN('th calcs'!J327)</f>
        <v>-0.52088158104072757</v>
      </c>
      <c r="D328">
        <f t="shared" si="14"/>
        <v>-99</v>
      </c>
      <c r="E328" s="51">
        <f t="shared" ref="E328:E391" si="15">C328-$I$8*D328</f>
        <v>-0.61363038961028682</v>
      </c>
      <c r="F328">
        <f t="shared" ref="F328:F391" si="16">EXP(E328)</f>
        <v>0.54138187000412763</v>
      </c>
    </row>
    <row r="329" spans="1:6" x14ac:dyDescent="0.25">
      <c r="A329">
        <f>'th calcs'!A328</f>
        <v>1974</v>
      </c>
      <c r="B329">
        <f>'th calcs'!B328</f>
        <v>11</v>
      </c>
      <c r="C329">
        <f>LN('th calcs'!J328)</f>
        <v>-0.70021437346561766</v>
      </c>
      <c r="D329">
        <f t="shared" ref="D329:D392" si="17">D328+1</f>
        <v>-98</v>
      </c>
      <c r="E329" s="51">
        <f t="shared" si="15"/>
        <v>-0.79202632538295914</v>
      </c>
      <c r="F329">
        <f t="shared" si="16"/>
        <v>0.45292608916686211</v>
      </c>
    </row>
    <row r="330" spans="1:6" x14ac:dyDescent="0.25">
      <c r="A330">
        <f>'th calcs'!A329</f>
        <v>1974</v>
      </c>
      <c r="B330">
        <f>'th calcs'!B329</f>
        <v>12</v>
      </c>
      <c r="C330">
        <f>LN('th calcs'!J329)</f>
        <v>-0.87593005377177324</v>
      </c>
      <c r="D330">
        <f t="shared" si="17"/>
        <v>-97</v>
      </c>
      <c r="E330" s="51">
        <f t="shared" si="15"/>
        <v>-0.96680514903689696</v>
      </c>
      <c r="F330">
        <f t="shared" si="16"/>
        <v>0.38029608863880743</v>
      </c>
    </row>
    <row r="331" spans="1:6" x14ac:dyDescent="0.25">
      <c r="A331">
        <f>'th calcs'!A330</f>
        <v>1975</v>
      </c>
      <c r="B331">
        <f>'th calcs'!B330</f>
        <v>1</v>
      </c>
      <c r="C331">
        <f>LN('th calcs'!J330)</f>
        <v>-1.0546152948904495</v>
      </c>
      <c r="D331">
        <f t="shared" si="17"/>
        <v>-96</v>
      </c>
      <c r="E331" s="51">
        <f t="shared" si="15"/>
        <v>-1.1445535335033554</v>
      </c>
      <c r="F331">
        <f t="shared" si="16"/>
        <v>0.31836602582902201</v>
      </c>
    </row>
    <row r="332" spans="1:6" x14ac:dyDescent="0.25">
      <c r="A332">
        <f>'th calcs'!A331</f>
        <v>1975</v>
      </c>
      <c r="B332">
        <f>'th calcs'!B331</f>
        <v>2</v>
      </c>
      <c r="C332">
        <f>LN('th calcs'!J331)</f>
        <v>-1.0706310168950948</v>
      </c>
      <c r="D332">
        <f t="shared" si="17"/>
        <v>-95</v>
      </c>
      <c r="E332" s="51">
        <f t="shared" si="15"/>
        <v>-1.1596323988557831</v>
      </c>
      <c r="F332">
        <f t="shared" si="16"/>
        <v>0.31360143994477757</v>
      </c>
    </row>
    <row r="333" spans="1:6" x14ac:dyDescent="0.25">
      <c r="A333">
        <f>'th calcs'!A332</f>
        <v>1975</v>
      </c>
      <c r="B333">
        <f>'th calcs'!B332</f>
        <v>3</v>
      </c>
      <c r="C333">
        <f>LN('th calcs'!J332)</f>
        <v>-1.1549159948186527</v>
      </c>
      <c r="D333">
        <f t="shared" si="17"/>
        <v>-94</v>
      </c>
      <c r="E333" s="51">
        <f t="shared" si="15"/>
        <v>-1.2429805201271231</v>
      </c>
      <c r="F333">
        <f t="shared" si="16"/>
        <v>0.28852298654931946</v>
      </c>
    </row>
    <row r="334" spans="1:6" x14ac:dyDescent="0.25">
      <c r="A334">
        <f>'th calcs'!A333</f>
        <v>1975</v>
      </c>
      <c r="B334">
        <f>'th calcs'!B333</f>
        <v>4</v>
      </c>
      <c r="C334">
        <f>LN('th calcs'!J333)</f>
        <v>-1.1804140369033398</v>
      </c>
      <c r="D334">
        <f t="shared" si="17"/>
        <v>-93</v>
      </c>
      <c r="E334" s="51">
        <f t="shared" si="15"/>
        <v>-1.2675417055595926</v>
      </c>
      <c r="F334">
        <f t="shared" si="16"/>
        <v>0.28152283785110549</v>
      </c>
    </row>
    <row r="335" spans="1:6" x14ac:dyDescent="0.25">
      <c r="A335">
        <f>'th calcs'!A334</f>
        <v>1975</v>
      </c>
      <c r="B335">
        <f>'th calcs'!B334</f>
        <v>5</v>
      </c>
      <c r="C335">
        <f>LN('th calcs'!J334)</f>
        <v>-1.2080662318753337</v>
      </c>
      <c r="D335">
        <f t="shared" si="17"/>
        <v>-92</v>
      </c>
      <c r="E335" s="51">
        <f t="shared" si="15"/>
        <v>-1.2942570438793686</v>
      </c>
      <c r="F335">
        <f t="shared" si="16"/>
        <v>0.27410143403849446</v>
      </c>
    </row>
    <row r="336" spans="1:6" x14ac:dyDescent="0.25">
      <c r="A336">
        <f>'th calcs'!A335</f>
        <v>1975</v>
      </c>
      <c r="B336">
        <f>'th calcs'!B335</f>
        <v>6</v>
      </c>
      <c r="C336">
        <f>LN('th calcs'!J335)</f>
        <v>-1.1228732316836716</v>
      </c>
      <c r="D336">
        <f t="shared" si="17"/>
        <v>-91</v>
      </c>
      <c r="E336" s="51">
        <f t="shared" si="15"/>
        <v>-1.2081271870354886</v>
      </c>
      <c r="F336">
        <f t="shared" si="16"/>
        <v>0.2987562704402062</v>
      </c>
    </row>
    <row r="337" spans="1:6" x14ac:dyDescent="0.25">
      <c r="A337">
        <f>'th calcs'!A336</f>
        <v>1975</v>
      </c>
      <c r="B337">
        <f>'th calcs'!B336</f>
        <v>7</v>
      </c>
      <c r="C337">
        <f>LN('th calcs'!J336)</f>
        <v>-1.0855904262720928</v>
      </c>
      <c r="D337">
        <f t="shared" si="17"/>
        <v>-90</v>
      </c>
      <c r="E337" s="51">
        <f t="shared" si="15"/>
        <v>-1.1699075249716921</v>
      </c>
      <c r="F337">
        <f t="shared" si="16"/>
        <v>0.31039564378427703</v>
      </c>
    </row>
    <row r="338" spans="1:6" x14ac:dyDescent="0.25">
      <c r="A338">
        <f>'th calcs'!A337</f>
        <v>1975</v>
      </c>
      <c r="B338">
        <f>'th calcs'!B337</f>
        <v>8</v>
      </c>
      <c r="C338">
        <f>LN('th calcs'!J337)</f>
        <v>-1.0826066654265307</v>
      </c>
      <c r="D338">
        <f t="shared" si="17"/>
        <v>-89</v>
      </c>
      <c r="E338" s="51">
        <f t="shared" si="15"/>
        <v>-1.1659869074739122</v>
      </c>
      <c r="F338">
        <f t="shared" si="16"/>
        <v>0.3116149750804541</v>
      </c>
    </row>
    <row r="339" spans="1:6" x14ac:dyDescent="0.25">
      <c r="A339">
        <f>'th calcs'!A338</f>
        <v>1975</v>
      </c>
      <c r="B339">
        <f>'th calcs'!B338</f>
        <v>9</v>
      </c>
      <c r="C339">
        <f>LN('th calcs'!J338)</f>
        <v>-1.0452910470548751</v>
      </c>
      <c r="D339">
        <f t="shared" si="17"/>
        <v>-88</v>
      </c>
      <c r="E339" s="51">
        <f t="shared" si="15"/>
        <v>-1.1277344324500389</v>
      </c>
      <c r="F339">
        <f t="shared" si="16"/>
        <v>0.32376593974394763</v>
      </c>
    </row>
    <row r="340" spans="1:6" x14ac:dyDescent="0.25">
      <c r="A340">
        <f>'th calcs'!A339</f>
        <v>1975</v>
      </c>
      <c r="B340">
        <f>'th calcs'!B339</f>
        <v>10</v>
      </c>
      <c r="C340">
        <f>LN('th calcs'!J339)</f>
        <v>-1.045980815691385</v>
      </c>
      <c r="D340">
        <f t="shared" si="17"/>
        <v>-87</v>
      </c>
      <c r="E340" s="51">
        <f t="shared" si="15"/>
        <v>-1.127487344434331</v>
      </c>
      <c r="F340">
        <f t="shared" si="16"/>
        <v>0.32384594831172486</v>
      </c>
    </row>
    <row r="341" spans="1:6" x14ac:dyDescent="0.25">
      <c r="A341">
        <f>'th calcs'!A340</f>
        <v>1975</v>
      </c>
      <c r="B341">
        <f>'th calcs'!B340</f>
        <v>11</v>
      </c>
      <c r="C341">
        <f>LN('th calcs'!J340)</f>
        <v>-0.99745662538596647</v>
      </c>
      <c r="D341">
        <f t="shared" si="17"/>
        <v>-86</v>
      </c>
      <c r="E341" s="51">
        <f t="shared" si="15"/>
        <v>-1.0780262974766948</v>
      </c>
      <c r="F341">
        <f t="shared" si="16"/>
        <v>0.34026644807365469</v>
      </c>
    </row>
    <row r="342" spans="1:6" x14ac:dyDescent="0.25">
      <c r="A342">
        <f>'th calcs'!A341</f>
        <v>1975</v>
      </c>
      <c r="B342">
        <f>'th calcs'!B341</f>
        <v>12</v>
      </c>
      <c r="C342">
        <f>LN('th calcs'!J341)</f>
        <v>-0.98702084611553498</v>
      </c>
      <c r="D342">
        <f t="shared" si="17"/>
        <v>-85</v>
      </c>
      <c r="E342" s="51">
        <f t="shared" si="15"/>
        <v>-1.0666536615540454</v>
      </c>
      <c r="F342">
        <f t="shared" si="16"/>
        <v>0.34415826265327359</v>
      </c>
    </row>
    <row r="343" spans="1:6" x14ac:dyDescent="0.25">
      <c r="A343">
        <f>'th calcs'!A342</f>
        <v>1976</v>
      </c>
      <c r="B343">
        <f>'th calcs'!B342</f>
        <v>1</v>
      </c>
      <c r="C343">
        <f>LN('th calcs'!J342)</f>
        <v>-0.93759537994583164</v>
      </c>
      <c r="D343">
        <f t="shared" si="17"/>
        <v>-84</v>
      </c>
      <c r="E343" s="51">
        <f t="shared" si="15"/>
        <v>-1.0162913387321244</v>
      </c>
      <c r="F343">
        <f t="shared" si="16"/>
        <v>0.36193474757133126</v>
      </c>
    </row>
    <row r="344" spans="1:6" x14ac:dyDescent="0.25">
      <c r="A344">
        <f>'th calcs'!A343</f>
        <v>1976</v>
      </c>
      <c r="B344">
        <f>'th calcs'!B343</f>
        <v>2</v>
      </c>
      <c r="C344">
        <f>LN('th calcs'!J343)</f>
        <v>-0.86133358037533314</v>
      </c>
      <c r="D344">
        <f t="shared" si="17"/>
        <v>-83</v>
      </c>
      <c r="E344" s="51">
        <f t="shared" si="15"/>
        <v>-0.93909268250940814</v>
      </c>
      <c r="F344">
        <f t="shared" si="16"/>
        <v>0.39098241966179881</v>
      </c>
    </row>
    <row r="345" spans="1:6" x14ac:dyDescent="0.25">
      <c r="A345">
        <f>'th calcs'!A344</f>
        <v>1976</v>
      </c>
      <c r="B345">
        <f>'th calcs'!B344</f>
        <v>3</v>
      </c>
      <c r="C345">
        <f>LN('th calcs'!J344)</f>
        <v>-0.83401385052019816</v>
      </c>
      <c r="D345">
        <f t="shared" si="17"/>
        <v>-82</v>
      </c>
      <c r="E345" s="51">
        <f t="shared" si="15"/>
        <v>-0.9108360960020554</v>
      </c>
      <c r="F345">
        <f t="shared" si="16"/>
        <v>0.40218781579358065</v>
      </c>
    </row>
    <row r="346" spans="1:6" x14ac:dyDescent="0.25">
      <c r="A346">
        <f>'th calcs'!A345</f>
        <v>1976</v>
      </c>
      <c r="B346">
        <f>'th calcs'!B345</f>
        <v>4</v>
      </c>
      <c r="C346">
        <f>LN('th calcs'!J345)</f>
        <v>-0.86917659335920028</v>
      </c>
      <c r="D346">
        <f t="shared" si="17"/>
        <v>-81</v>
      </c>
      <c r="E346" s="51">
        <f t="shared" si="15"/>
        <v>-0.94506198218883974</v>
      </c>
      <c r="F346">
        <f t="shared" si="16"/>
        <v>0.3886554804377888</v>
      </c>
    </row>
    <row r="347" spans="1:6" x14ac:dyDescent="0.25">
      <c r="A347">
        <f>'th calcs'!A346</f>
        <v>1976</v>
      </c>
      <c r="B347">
        <f>'th calcs'!B346</f>
        <v>5</v>
      </c>
      <c r="C347">
        <f>LN('th calcs'!J346)</f>
        <v>-0.79770076025276915</v>
      </c>
      <c r="D347">
        <f t="shared" si="17"/>
        <v>-80</v>
      </c>
      <c r="E347" s="51">
        <f t="shared" si="15"/>
        <v>-0.87264929243019074</v>
      </c>
      <c r="F347">
        <f t="shared" si="16"/>
        <v>0.41784309304025163</v>
      </c>
    </row>
    <row r="348" spans="1:6" x14ac:dyDescent="0.25">
      <c r="A348">
        <f>'th calcs'!A347</f>
        <v>1976</v>
      </c>
      <c r="B348">
        <f>'th calcs'!B347</f>
        <v>6</v>
      </c>
      <c r="C348">
        <f>LN('th calcs'!J347)</f>
        <v>-0.82476539396311721</v>
      </c>
      <c r="D348">
        <f t="shared" si="17"/>
        <v>-79</v>
      </c>
      <c r="E348" s="51">
        <f t="shared" si="15"/>
        <v>-0.89877706948832103</v>
      </c>
      <c r="F348">
        <f t="shared" si="16"/>
        <v>0.40706717033105461</v>
      </c>
    </row>
    <row r="349" spans="1:6" x14ac:dyDescent="0.25">
      <c r="A349">
        <f>'th calcs'!A348</f>
        <v>1976</v>
      </c>
      <c r="B349">
        <f>'th calcs'!B348</f>
        <v>7</v>
      </c>
      <c r="C349">
        <f>LN('th calcs'!J348)</f>
        <v>-0.857994065935616</v>
      </c>
      <c r="D349">
        <f t="shared" si="17"/>
        <v>-78</v>
      </c>
      <c r="E349" s="51">
        <f t="shared" si="15"/>
        <v>-0.93106888480860206</v>
      </c>
      <c r="F349">
        <f t="shared" si="16"/>
        <v>0.39413220321583664</v>
      </c>
    </row>
    <row r="350" spans="1:6" x14ac:dyDescent="0.25">
      <c r="A350">
        <f>'th calcs'!A349</f>
        <v>1976</v>
      </c>
      <c r="B350">
        <f>'th calcs'!B349</f>
        <v>8</v>
      </c>
      <c r="C350">
        <f>LN('th calcs'!J349)</f>
        <v>-0.85962862796804107</v>
      </c>
      <c r="D350">
        <f t="shared" si="17"/>
        <v>-77</v>
      </c>
      <c r="E350" s="51">
        <f t="shared" si="15"/>
        <v>-0.93176659018880936</v>
      </c>
      <c r="F350">
        <f t="shared" si="16"/>
        <v>0.39385731096519239</v>
      </c>
    </row>
    <row r="351" spans="1:6" x14ac:dyDescent="0.25">
      <c r="A351">
        <f>'th calcs'!A350</f>
        <v>1976</v>
      </c>
      <c r="B351">
        <f>'th calcs'!B350</f>
        <v>9</v>
      </c>
      <c r="C351">
        <f>LN('th calcs'!J350)</f>
        <v>-0.84796843848464298</v>
      </c>
      <c r="D351">
        <f t="shared" si="17"/>
        <v>-76</v>
      </c>
      <c r="E351" s="51">
        <f t="shared" si="15"/>
        <v>-0.91916954405319351</v>
      </c>
      <c r="F351">
        <f t="shared" si="16"/>
        <v>0.39885013105088596</v>
      </c>
    </row>
    <row r="352" spans="1:6" x14ac:dyDescent="0.25">
      <c r="A352">
        <f>'th calcs'!A351</f>
        <v>1976</v>
      </c>
      <c r="B352">
        <f>'th calcs'!B351</f>
        <v>10</v>
      </c>
      <c r="C352">
        <f>LN('th calcs'!J351)</f>
        <v>-0.84634268545526681</v>
      </c>
      <c r="D352">
        <f t="shared" si="17"/>
        <v>-75</v>
      </c>
      <c r="E352" s="51">
        <f t="shared" si="15"/>
        <v>-0.91660693437159957</v>
      </c>
      <c r="F352">
        <f t="shared" si="16"/>
        <v>0.39987353899571854</v>
      </c>
    </row>
    <row r="353" spans="1:6" x14ac:dyDescent="0.25">
      <c r="A353">
        <f>'th calcs'!A352</f>
        <v>1976</v>
      </c>
      <c r="B353">
        <f>'th calcs'!B352</f>
        <v>11</v>
      </c>
      <c r="C353">
        <f>LN('th calcs'!J352)</f>
        <v>-0.8331687380844085</v>
      </c>
      <c r="D353">
        <f t="shared" si="17"/>
        <v>-74</v>
      </c>
      <c r="E353" s="51">
        <f t="shared" si="15"/>
        <v>-0.9024961303485235</v>
      </c>
      <c r="F353">
        <f t="shared" si="16"/>
        <v>0.40555607442094632</v>
      </c>
    </row>
    <row r="354" spans="1:6" x14ac:dyDescent="0.25">
      <c r="A354">
        <f>'th calcs'!A353</f>
        <v>1976</v>
      </c>
      <c r="B354">
        <f>'th calcs'!B353</f>
        <v>12</v>
      </c>
      <c r="C354">
        <f>LN('th calcs'!J353)</f>
        <v>-0.80336315383940615</v>
      </c>
      <c r="D354">
        <f t="shared" si="17"/>
        <v>-73</v>
      </c>
      <c r="E354" s="51">
        <f t="shared" si="15"/>
        <v>-0.87175368945130338</v>
      </c>
      <c r="F354">
        <f t="shared" si="16"/>
        <v>0.41821748218607818</v>
      </c>
    </row>
    <row r="355" spans="1:6" x14ac:dyDescent="0.25">
      <c r="A355">
        <f>'th calcs'!A354</f>
        <v>1977</v>
      </c>
      <c r="B355">
        <f>'th calcs'!B354</f>
        <v>1</v>
      </c>
      <c r="C355">
        <f>LN('th calcs'!J354)</f>
        <v>-0.73285030296290965</v>
      </c>
      <c r="D355">
        <f t="shared" si="17"/>
        <v>-72</v>
      </c>
      <c r="E355" s="51">
        <f t="shared" si="15"/>
        <v>-0.80030398192258911</v>
      </c>
      <c r="F355">
        <f t="shared" si="16"/>
        <v>0.4491923969928544</v>
      </c>
    </row>
    <row r="356" spans="1:6" x14ac:dyDescent="0.25">
      <c r="A356">
        <f>'th calcs'!A355</f>
        <v>1977</v>
      </c>
      <c r="B356">
        <f>'th calcs'!B355</f>
        <v>2</v>
      </c>
      <c r="C356">
        <f>LN('th calcs'!J355)</f>
        <v>-0.75201370815123159</v>
      </c>
      <c r="D356">
        <f t="shared" si="17"/>
        <v>-71</v>
      </c>
      <c r="E356" s="51">
        <f t="shared" si="15"/>
        <v>-0.81853053045869328</v>
      </c>
      <c r="F356">
        <f t="shared" si="16"/>
        <v>0.44107933116133574</v>
      </c>
    </row>
    <row r="357" spans="1:6" x14ac:dyDescent="0.25">
      <c r="A357">
        <f>'th calcs'!A356</f>
        <v>1977</v>
      </c>
      <c r="B357">
        <f>'th calcs'!B356</f>
        <v>3</v>
      </c>
      <c r="C357">
        <f>LN('th calcs'!J356)</f>
        <v>-0.69972699323249676</v>
      </c>
      <c r="D357">
        <f t="shared" si="17"/>
        <v>-70</v>
      </c>
      <c r="E357" s="51">
        <f t="shared" si="15"/>
        <v>-0.7653069588877407</v>
      </c>
      <c r="F357">
        <f t="shared" si="16"/>
        <v>0.46519111450894657</v>
      </c>
    </row>
    <row r="358" spans="1:6" x14ac:dyDescent="0.25">
      <c r="A358">
        <f>'th calcs'!A357</f>
        <v>1977</v>
      </c>
      <c r="B358">
        <f>'th calcs'!B357</f>
        <v>4</v>
      </c>
      <c r="C358">
        <f>LN('th calcs'!J357)</f>
        <v>-0.64634605078846319</v>
      </c>
      <c r="D358">
        <f t="shared" si="17"/>
        <v>-69</v>
      </c>
      <c r="E358" s="51">
        <f t="shared" si="15"/>
        <v>-0.71098915979148936</v>
      </c>
      <c r="F358">
        <f t="shared" si="16"/>
        <v>0.49115812323129227</v>
      </c>
    </row>
    <row r="359" spans="1:6" x14ac:dyDescent="0.25">
      <c r="A359">
        <f>'th calcs'!A358</f>
        <v>1977</v>
      </c>
      <c r="B359">
        <f>'th calcs'!B358</f>
        <v>5</v>
      </c>
      <c r="C359">
        <f>LN('th calcs'!J358)</f>
        <v>-0.5941773044629749</v>
      </c>
      <c r="D359">
        <f t="shared" si="17"/>
        <v>-68</v>
      </c>
      <c r="E359" s="51">
        <f t="shared" si="15"/>
        <v>-0.6578835568137833</v>
      </c>
      <c r="F359">
        <f t="shared" si="16"/>
        <v>0.51794637936824928</v>
      </c>
    </row>
    <row r="360" spans="1:6" x14ac:dyDescent="0.25">
      <c r="A360">
        <f>'th calcs'!A359</f>
        <v>1977</v>
      </c>
      <c r="B360">
        <f>'th calcs'!B359</f>
        <v>6</v>
      </c>
      <c r="C360">
        <f>LN('th calcs'!J359)</f>
        <v>-0.61325369059577273</v>
      </c>
      <c r="D360">
        <f t="shared" si="17"/>
        <v>-67</v>
      </c>
      <c r="E360" s="51">
        <f t="shared" si="15"/>
        <v>-0.67602308629436336</v>
      </c>
      <c r="F360">
        <f t="shared" si="16"/>
        <v>0.50863577602951793</v>
      </c>
    </row>
    <row r="361" spans="1:6" x14ac:dyDescent="0.25">
      <c r="A361">
        <f>'th calcs'!A360</f>
        <v>1977</v>
      </c>
      <c r="B361">
        <f>'th calcs'!B360</f>
        <v>7</v>
      </c>
      <c r="C361">
        <f>LN('th calcs'!J360)</f>
        <v>-0.54255864063533843</v>
      </c>
      <c r="D361">
        <f t="shared" si="17"/>
        <v>-66</v>
      </c>
      <c r="E361" s="51">
        <f t="shared" si="15"/>
        <v>-0.6043911796817113</v>
      </c>
      <c r="F361">
        <f t="shared" si="16"/>
        <v>0.54640698907105578</v>
      </c>
    </row>
    <row r="362" spans="1:6" x14ac:dyDescent="0.25">
      <c r="A362">
        <f>'th calcs'!A361</f>
        <v>1977</v>
      </c>
      <c r="B362">
        <f>'th calcs'!B361</f>
        <v>8</v>
      </c>
      <c r="C362">
        <f>LN('th calcs'!J361)</f>
        <v>-0.53587427441414615</v>
      </c>
      <c r="D362">
        <f t="shared" si="17"/>
        <v>-65</v>
      </c>
      <c r="E362" s="51">
        <f t="shared" si="15"/>
        <v>-0.59676995680830125</v>
      </c>
      <c r="F362">
        <f t="shared" si="16"/>
        <v>0.55058718739268875</v>
      </c>
    </row>
    <row r="363" spans="1:6" x14ac:dyDescent="0.25">
      <c r="A363">
        <f>'th calcs'!A362</f>
        <v>1977</v>
      </c>
      <c r="B363">
        <f>'th calcs'!B362</f>
        <v>9</v>
      </c>
      <c r="C363">
        <f>LN('th calcs'!J362)</f>
        <v>-0.52050093124042862</v>
      </c>
      <c r="D363">
        <f t="shared" si="17"/>
        <v>-64</v>
      </c>
      <c r="E363" s="51">
        <f t="shared" si="15"/>
        <v>-0.58045975698236596</v>
      </c>
      <c r="F363">
        <f t="shared" si="16"/>
        <v>0.55964100854756438</v>
      </c>
    </row>
    <row r="364" spans="1:6" x14ac:dyDescent="0.25">
      <c r="A364">
        <f>'th calcs'!A363</f>
        <v>1977</v>
      </c>
      <c r="B364">
        <f>'th calcs'!B363</f>
        <v>10</v>
      </c>
      <c r="C364">
        <f>LN('th calcs'!J363)</f>
        <v>-0.47412381253286612</v>
      </c>
      <c r="D364">
        <f t="shared" si="17"/>
        <v>-63</v>
      </c>
      <c r="E364" s="51">
        <f t="shared" si="15"/>
        <v>-0.53314578162258563</v>
      </c>
      <c r="F364">
        <f t="shared" si="16"/>
        <v>0.58675625633057893</v>
      </c>
    </row>
    <row r="365" spans="1:6" x14ac:dyDescent="0.25">
      <c r="A365">
        <f>'th calcs'!A364</f>
        <v>1977</v>
      </c>
      <c r="B365">
        <f>'th calcs'!B364</f>
        <v>11</v>
      </c>
      <c r="C365">
        <f>LN('th calcs'!J364)</f>
        <v>-0.44578699129734362</v>
      </c>
      <c r="D365">
        <f t="shared" si="17"/>
        <v>-62</v>
      </c>
      <c r="E365" s="51">
        <f t="shared" si="15"/>
        <v>-0.50387210373484537</v>
      </c>
      <c r="F365">
        <f t="shared" si="16"/>
        <v>0.60418665113073344</v>
      </c>
    </row>
    <row r="366" spans="1:6" x14ac:dyDescent="0.25">
      <c r="A366">
        <f>'th calcs'!A365</f>
        <v>1977</v>
      </c>
      <c r="B366">
        <f>'th calcs'!B365</f>
        <v>12</v>
      </c>
      <c r="C366">
        <f>LN('th calcs'!J365)</f>
        <v>-0.34963132212814674</v>
      </c>
      <c r="D366">
        <f t="shared" si="17"/>
        <v>-61</v>
      </c>
      <c r="E366" s="51">
        <f t="shared" si="15"/>
        <v>-0.40677957791343072</v>
      </c>
      <c r="F366">
        <f t="shared" si="16"/>
        <v>0.66579092915450822</v>
      </c>
    </row>
    <row r="367" spans="1:6" x14ac:dyDescent="0.25">
      <c r="A367">
        <f>'th calcs'!A366</f>
        <v>1978</v>
      </c>
      <c r="B367">
        <f>'th calcs'!B366</f>
        <v>1</v>
      </c>
      <c r="C367">
        <f>LN('th calcs'!J366)</f>
        <v>-0.35342545075345894</v>
      </c>
      <c r="D367">
        <f t="shared" si="17"/>
        <v>-60</v>
      </c>
      <c r="E367" s="51">
        <f t="shared" si="15"/>
        <v>-0.40963684988652516</v>
      </c>
      <c r="F367">
        <f t="shared" si="16"/>
        <v>0.66389129856569717</v>
      </c>
    </row>
    <row r="368" spans="1:6" x14ac:dyDescent="0.25">
      <c r="A368">
        <f>'th calcs'!A367</f>
        <v>1978</v>
      </c>
      <c r="B368">
        <f>'th calcs'!B367</f>
        <v>2</v>
      </c>
      <c r="C368">
        <f>LN('th calcs'!J367)</f>
        <v>-0.32602059043380111</v>
      </c>
      <c r="D368">
        <f t="shared" si="17"/>
        <v>-59</v>
      </c>
      <c r="E368" s="51">
        <f t="shared" si="15"/>
        <v>-0.38129513291464956</v>
      </c>
      <c r="F368">
        <f t="shared" si="16"/>
        <v>0.68297629108875646</v>
      </c>
    </row>
    <row r="369" spans="1:6" x14ac:dyDescent="0.25">
      <c r="A369">
        <f>'th calcs'!A368</f>
        <v>1978</v>
      </c>
      <c r="B369">
        <f>'th calcs'!B368</f>
        <v>3</v>
      </c>
      <c r="C369">
        <f>LN('th calcs'!J368)</f>
        <v>-0.30632309519191564</v>
      </c>
      <c r="D369">
        <f t="shared" si="17"/>
        <v>-58</v>
      </c>
      <c r="E369" s="51">
        <f t="shared" si="15"/>
        <v>-0.36066078102054633</v>
      </c>
      <c r="F369">
        <f t="shared" si="16"/>
        <v>0.69721546707648596</v>
      </c>
    </row>
    <row r="370" spans="1:6" x14ac:dyDescent="0.25">
      <c r="A370">
        <f>'th calcs'!A369</f>
        <v>1978</v>
      </c>
      <c r="B370">
        <f>'th calcs'!B369</f>
        <v>4</v>
      </c>
      <c r="C370">
        <f>LN('th calcs'!J369)</f>
        <v>-0.21496736454949428</v>
      </c>
      <c r="D370">
        <f t="shared" si="17"/>
        <v>-57</v>
      </c>
      <c r="E370" s="51">
        <f t="shared" si="15"/>
        <v>-0.2683681937259072</v>
      </c>
      <c r="F370">
        <f t="shared" si="16"/>
        <v>0.76462619869858273</v>
      </c>
    </row>
    <row r="371" spans="1:6" x14ac:dyDescent="0.25">
      <c r="A371">
        <f>'th calcs'!A370</f>
        <v>1978</v>
      </c>
      <c r="B371">
        <f>'th calcs'!B370</f>
        <v>5</v>
      </c>
      <c r="C371">
        <f>LN('th calcs'!J370)</f>
        <v>-0.21196593803812064</v>
      </c>
      <c r="D371">
        <f t="shared" si="17"/>
        <v>-56</v>
      </c>
      <c r="E371" s="51">
        <f t="shared" si="15"/>
        <v>-0.2644299105623158</v>
      </c>
      <c r="F371">
        <f t="shared" si="16"/>
        <v>0.76764345067988149</v>
      </c>
    </row>
    <row r="372" spans="1:6" x14ac:dyDescent="0.25">
      <c r="A372">
        <f>'th calcs'!A371</f>
        <v>1978</v>
      </c>
      <c r="B372">
        <f>'th calcs'!B371</f>
        <v>6</v>
      </c>
      <c r="C372">
        <f>LN('th calcs'!J371)</f>
        <v>-0.18944681676956326</v>
      </c>
      <c r="D372">
        <f t="shared" si="17"/>
        <v>-55</v>
      </c>
      <c r="E372" s="51">
        <f t="shared" si="15"/>
        <v>-0.24097393264154066</v>
      </c>
      <c r="F372">
        <f t="shared" si="16"/>
        <v>0.78586211147070772</v>
      </c>
    </row>
    <row r="373" spans="1:6" x14ac:dyDescent="0.25">
      <c r="A373">
        <f>'th calcs'!A372</f>
        <v>1978</v>
      </c>
      <c r="B373">
        <f>'th calcs'!B372</f>
        <v>7</v>
      </c>
      <c r="C373">
        <f>LN('th calcs'!J372)</f>
        <v>-0.24968002250637453</v>
      </c>
      <c r="D373">
        <f t="shared" si="17"/>
        <v>-54</v>
      </c>
      <c r="E373" s="51">
        <f t="shared" si="15"/>
        <v>-0.30027028172613413</v>
      </c>
      <c r="F373">
        <f t="shared" si="16"/>
        <v>0.74061801811104733</v>
      </c>
    </row>
    <row r="374" spans="1:6" x14ac:dyDescent="0.25">
      <c r="A374">
        <f>'th calcs'!A373</f>
        <v>1978</v>
      </c>
      <c r="B374">
        <f>'th calcs'!B373</f>
        <v>8</v>
      </c>
      <c r="C374">
        <f>LN('th calcs'!J373)</f>
        <v>-0.18055695712511194</v>
      </c>
      <c r="D374">
        <f t="shared" si="17"/>
        <v>-53</v>
      </c>
      <c r="E374" s="51">
        <f t="shared" si="15"/>
        <v>-0.23021035969265377</v>
      </c>
      <c r="F374">
        <f t="shared" si="16"/>
        <v>0.79436648223720852</v>
      </c>
    </row>
    <row r="375" spans="1:6" x14ac:dyDescent="0.25">
      <c r="A375">
        <f>'th calcs'!A374</f>
        <v>1978</v>
      </c>
      <c r="B375">
        <f>'th calcs'!B374</f>
        <v>9</v>
      </c>
      <c r="C375">
        <f>LN('th calcs'!J374)</f>
        <v>-0.18997830778980523</v>
      </c>
      <c r="D375">
        <f t="shared" si="17"/>
        <v>-52</v>
      </c>
      <c r="E375" s="51">
        <f t="shared" si="15"/>
        <v>-0.2386948537051293</v>
      </c>
      <c r="F375">
        <f t="shared" si="16"/>
        <v>0.7876551957700767</v>
      </c>
    </row>
    <row r="376" spans="1:6" x14ac:dyDescent="0.25">
      <c r="A376">
        <f>'th calcs'!A375</f>
        <v>1978</v>
      </c>
      <c r="B376">
        <f>'th calcs'!B375</f>
        <v>10</v>
      </c>
      <c r="C376">
        <f>LN('th calcs'!J375)</f>
        <v>-0.1192362900973447</v>
      </c>
      <c r="D376">
        <f t="shared" si="17"/>
        <v>-51</v>
      </c>
      <c r="E376" s="51">
        <f t="shared" si="15"/>
        <v>-0.16701597936045098</v>
      </c>
      <c r="F376">
        <f t="shared" si="16"/>
        <v>0.84618608971661891</v>
      </c>
    </row>
    <row r="377" spans="1:6" x14ac:dyDescent="0.25">
      <c r="A377">
        <f>'th calcs'!A376</f>
        <v>1978</v>
      </c>
      <c r="B377">
        <f>'th calcs'!B376</f>
        <v>11</v>
      </c>
      <c r="C377">
        <f>LN('th calcs'!J376)</f>
        <v>-0.15075197979055985</v>
      </c>
      <c r="D377">
        <f t="shared" si="17"/>
        <v>-50</v>
      </c>
      <c r="E377" s="51">
        <f t="shared" si="15"/>
        <v>-0.19759481240144838</v>
      </c>
      <c r="F377">
        <f t="shared" si="16"/>
        <v>0.8207023241805711</v>
      </c>
    </row>
    <row r="378" spans="1:6" x14ac:dyDescent="0.25">
      <c r="A378">
        <f>'th calcs'!A377</f>
        <v>1978</v>
      </c>
      <c r="B378">
        <f>'th calcs'!B377</f>
        <v>12</v>
      </c>
      <c r="C378">
        <f>LN('th calcs'!J377)</f>
        <v>-0.16018512816428462</v>
      </c>
      <c r="D378">
        <f t="shared" si="17"/>
        <v>-49</v>
      </c>
      <c r="E378" s="51">
        <f t="shared" si="15"/>
        <v>-0.20609110412295539</v>
      </c>
      <c r="F378">
        <f t="shared" si="16"/>
        <v>0.8137589361115628</v>
      </c>
    </row>
    <row r="379" spans="1:6" x14ac:dyDescent="0.25">
      <c r="A379">
        <f>'th calcs'!A378</f>
        <v>1979</v>
      </c>
      <c r="B379">
        <f>'th calcs'!B378</f>
        <v>1</v>
      </c>
      <c r="C379">
        <f>LN('th calcs'!J378)</f>
        <v>-0.15552033854299371</v>
      </c>
      <c r="D379">
        <f t="shared" si="17"/>
        <v>-48</v>
      </c>
      <c r="E379" s="51">
        <f t="shared" si="15"/>
        <v>-0.20048945784944669</v>
      </c>
      <c r="F379">
        <f t="shared" si="16"/>
        <v>0.81833011693955415</v>
      </c>
    </row>
    <row r="380" spans="1:6" x14ac:dyDescent="0.25">
      <c r="A380">
        <f>'th calcs'!A379</f>
        <v>1979</v>
      </c>
      <c r="B380">
        <f>'th calcs'!B379</f>
        <v>2</v>
      </c>
      <c r="C380">
        <f>LN('th calcs'!J379)</f>
        <v>-0.17959034989172892</v>
      </c>
      <c r="D380">
        <f t="shared" si="17"/>
        <v>-47</v>
      </c>
      <c r="E380" s="51">
        <f t="shared" si="15"/>
        <v>-0.22362261254596413</v>
      </c>
      <c r="F380">
        <f t="shared" si="16"/>
        <v>0.79961684279980449</v>
      </c>
    </row>
    <row r="381" spans="1:6" x14ac:dyDescent="0.25">
      <c r="A381">
        <f>'th calcs'!A380</f>
        <v>1979</v>
      </c>
      <c r="B381">
        <f>'th calcs'!B380</f>
        <v>3</v>
      </c>
      <c r="C381">
        <f>LN('th calcs'!J380)</f>
        <v>-0.16332809013168093</v>
      </c>
      <c r="D381">
        <f t="shared" si="17"/>
        <v>-46</v>
      </c>
      <c r="E381" s="51">
        <f t="shared" si="15"/>
        <v>-0.20642349613369837</v>
      </c>
      <c r="F381">
        <f t="shared" si="16"/>
        <v>0.813488494091402</v>
      </c>
    </row>
    <row r="382" spans="1:6" x14ac:dyDescent="0.25">
      <c r="A382">
        <f>'th calcs'!A381</f>
        <v>1979</v>
      </c>
      <c r="B382">
        <f>'th calcs'!B381</f>
        <v>4</v>
      </c>
      <c r="C382">
        <f>LN('th calcs'!J381)</f>
        <v>-0.12011237259911725</v>
      </c>
      <c r="D382">
        <f t="shared" si="17"/>
        <v>-45</v>
      </c>
      <c r="E382" s="51">
        <f t="shared" si="15"/>
        <v>-0.16227092194891693</v>
      </c>
      <c r="F382">
        <f t="shared" si="16"/>
        <v>0.85021083255948182</v>
      </c>
    </row>
    <row r="383" spans="1:6" x14ac:dyDescent="0.25">
      <c r="A383">
        <f>'th calcs'!A382</f>
        <v>1979</v>
      </c>
      <c r="B383">
        <f>'th calcs'!B382</f>
        <v>5</v>
      </c>
      <c r="C383">
        <f>LN('th calcs'!J382)</f>
        <v>-9.467336414500048E-2</v>
      </c>
      <c r="D383">
        <f t="shared" si="17"/>
        <v>-44</v>
      </c>
      <c r="E383" s="51">
        <f t="shared" si="15"/>
        <v>-0.13589505684258238</v>
      </c>
      <c r="F383">
        <f t="shared" si="16"/>
        <v>0.87293423615700638</v>
      </c>
    </row>
    <row r="384" spans="1:6" x14ac:dyDescent="0.25">
      <c r="A384">
        <f>'th calcs'!A383</f>
        <v>1979</v>
      </c>
      <c r="B384">
        <f>'th calcs'!B383</f>
        <v>6</v>
      </c>
      <c r="C384">
        <f>LN('th calcs'!J383)</f>
        <v>-0.13645440736607006</v>
      </c>
      <c r="D384">
        <f t="shared" si="17"/>
        <v>-43</v>
      </c>
      <c r="E384" s="51">
        <f t="shared" si="15"/>
        <v>-0.17673924341143421</v>
      </c>
      <c r="F384">
        <f t="shared" si="16"/>
        <v>0.83799826960604995</v>
      </c>
    </row>
    <row r="385" spans="1:6" x14ac:dyDescent="0.25">
      <c r="A385">
        <f>'th calcs'!A384</f>
        <v>1979</v>
      </c>
      <c r="B385">
        <f>'th calcs'!B384</f>
        <v>7</v>
      </c>
      <c r="C385">
        <f>LN('th calcs'!J384)</f>
        <v>-0.13992703058485634</v>
      </c>
      <c r="D385">
        <f t="shared" si="17"/>
        <v>-42</v>
      </c>
      <c r="E385" s="51">
        <f t="shared" si="15"/>
        <v>-0.17927500997800269</v>
      </c>
      <c r="F385">
        <f t="shared" si="16"/>
        <v>0.83587599354668485</v>
      </c>
    </row>
    <row r="386" spans="1:6" x14ac:dyDescent="0.25">
      <c r="A386">
        <f>'th calcs'!A385</f>
        <v>1979</v>
      </c>
      <c r="B386">
        <f>'th calcs'!B385</f>
        <v>8</v>
      </c>
      <c r="C386">
        <f>LN('th calcs'!J385)</f>
        <v>-0.18226284910143245</v>
      </c>
      <c r="D386">
        <f t="shared" si="17"/>
        <v>-41</v>
      </c>
      <c r="E386" s="51">
        <f t="shared" si="15"/>
        <v>-0.22067397184236104</v>
      </c>
      <c r="F386">
        <f t="shared" si="16"/>
        <v>0.80197810511603018</v>
      </c>
    </row>
    <row r="387" spans="1:6" x14ac:dyDescent="0.25">
      <c r="A387">
        <f>'th calcs'!A386</f>
        <v>1979</v>
      </c>
      <c r="B387">
        <f>'th calcs'!B386</f>
        <v>9</v>
      </c>
      <c r="C387">
        <f>LN('th calcs'!J386)</f>
        <v>-0.14058924842759293</v>
      </c>
      <c r="D387">
        <f t="shared" si="17"/>
        <v>-40</v>
      </c>
      <c r="E387" s="51">
        <f t="shared" si="15"/>
        <v>-0.17806351451630376</v>
      </c>
      <c r="F387">
        <f t="shared" si="16"/>
        <v>0.83688926718368251</v>
      </c>
    </row>
    <row r="388" spans="1:6" x14ac:dyDescent="0.25">
      <c r="A388">
        <f>'th calcs'!A387</f>
        <v>1979</v>
      </c>
      <c r="B388">
        <f>'th calcs'!B387</f>
        <v>10</v>
      </c>
      <c r="C388">
        <f>LN('th calcs'!J387)</f>
        <v>-0.14952724298262382</v>
      </c>
      <c r="D388">
        <f t="shared" si="17"/>
        <v>-39</v>
      </c>
      <c r="E388" s="51">
        <f t="shared" si="15"/>
        <v>-0.18606465241911688</v>
      </c>
      <c r="F388">
        <f t="shared" si="16"/>
        <v>0.83021991752069579</v>
      </c>
    </row>
    <row r="389" spans="1:6" x14ac:dyDescent="0.25">
      <c r="A389">
        <f>'th calcs'!A388</f>
        <v>1979</v>
      </c>
      <c r="B389">
        <f>'th calcs'!B388</f>
        <v>11</v>
      </c>
      <c r="C389">
        <f>LN('th calcs'!J388)</f>
        <v>-0.19204807445658265</v>
      </c>
      <c r="D389">
        <f t="shared" si="17"/>
        <v>-38</v>
      </c>
      <c r="E389" s="51">
        <f t="shared" si="15"/>
        <v>-0.22764862724085794</v>
      </c>
      <c r="F389">
        <f t="shared" si="16"/>
        <v>0.79640404536488019</v>
      </c>
    </row>
    <row r="390" spans="1:6" x14ac:dyDescent="0.25">
      <c r="A390">
        <f>'th calcs'!A389</f>
        <v>1979</v>
      </c>
      <c r="B390">
        <f>'th calcs'!B389</f>
        <v>12</v>
      </c>
      <c r="C390">
        <f>LN('th calcs'!J389)</f>
        <v>-0.22311169317162155</v>
      </c>
      <c r="D390">
        <f t="shared" si="17"/>
        <v>-37</v>
      </c>
      <c r="E390" s="51">
        <f t="shared" si="15"/>
        <v>-0.25777538930367905</v>
      </c>
      <c r="F390">
        <f t="shared" si="16"/>
        <v>0.77276878475014621</v>
      </c>
    </row>
    <row r="391" spans="1:6" x14ac:dyDescent="0.25">
      <c r="A391">
        <f>'th calcs'!A390</f>
        <v>1980</v>
      </c>
      <c r="B391">
        <f>'th calcs'!B390</f>
        <v>1</v>
      </c>
      <c r="C391">
        <f>LN('th calcs'!J390)</f>
        <v>-0.29516760526926589</v>
      </c>
      <c r="D391">
        <f t="shared" si="17"/>
        <v>-36</v>
      </c>
      <c r="E391" s="51">
        <f t="shared" si="15"/>
        <v>-0.32889444474910562</v>
      </c>
      <c r="F391">
        <f t="shared" si="16"/>
        <v>0.71971898285550284</v>
      </c>
    </row>
    <row r="392" spans="1:6" x14ac:dyDescent="0.25">
      <c r="A392">
        <f>'th calcs'!A391</f>
        <v>1980</v>
      </c>
      <c r="B392">
        <f>'th calcs'!B391</f>
        <v>2</v>
      </c>
      <c r="C392">
        <f>LN('th calcs'!J391)</f>
        <v>-0.32784986781668085</v>
      </c>
      <c r="D392">
        <f t="shared" si="17"/>
        <v>-35</v>
      </c>
      <c r="E392" s="51">
        <f t="shared" ref="E392:E455" si="18">C392-$I$8*D392</f>
        <v>-0.36063985064430282</v>
      </c>
      <c r="F392">
        <f t="shared" ref="F392:F455" si="19">EXP(E392)</f>
        <v>0.69723006021125411</v>
      </c>
    </row>
    <row r="393" spans="1:6" x14ac:dyDescent="0.25">
      <c r="A393">
        <f>'th calcs'!A392</f>
        <v>1980</v>
      </c>
      <c r="B393">
        <f>'th calcs'!B392</f>
        <v>3</v>
      </c>
      <c r="C393">
        <f>LN('th calcs'!J392)</f>
        <v>-0.33615235109623076</v>
      </c>
      <c r="D393">
        <f t="shared" ref="D393:D456" si="20">D392+1</f>
        <v>-34</v>
      </c>
      <c r="E393" s="51">
        <f t="shared" si="18"/>
        <v>-0.36800547727163496</v>
      </c>
      <c r="F393">
        <f t="shared" si="19"/>
        <v>0.69211339078530498</v>
      </c>
    </row>
    <row r="394" spans="1:6" x14ac:dyDescent="0.25">
      <c r="A394">
        <f>'th calcs'!A393</f>
        <v>1980</v>
      </c>
      <c r="B394">
        <f>'th calcs'!B393</f>
        <v>4</v>
      </c>
      <c r="C394">
        <f>LN('th calcs'!J393)</f>
        <v>-0.55440321972956985</v>
      </c>
      <c r="D394">
        <f t="shared" si="20"/>
        <v>-33</v>
      </c>
      <c r="E394" s="51">
        <f t="shared" si="18"/>
        <v>-0.58531948925275623</v>
      </c>
      <c r="F394">
        <f t="shared" si="19"/>
        <v>0.55692790090648958</v>
      </c>
    </row>
    <row r="395" spans="1:6" x14ac:dyDescent="0.25">
      <c r="A395">
        <f>'th calcs'!A394</f>
        <v>1980</v>
      </c>
      <c r="B395">
        <f>'th calcs'!B394</f>
        <v>5</v>
      </c>
      <c r="C395">
        <f>LN('th calcs'!J394)</f>
        <v>-0.71693671805874493</v>
      </c>
      <c r="D395">
        <f t="shared" si="20"/>
        <v>-32</v>
      </c>
      <c r="E395" s="51">
        <f t="shared" si="18"/>
        <v>-0.74691613092971354</v>
      </c>
      <c r="F395">
        <f t="shared" si="19"/>
        <v>0.4738255178152242</v>
      </c>
    </row>
    <row r="396" spans="1:6" x14ac:dyDescent="0.25">
      <c r="A396">
        <f>'th calcs'!A395</f>
        <v>1980</v>
      </c>
      <c r="B396">
        <f>'th calcs'!B395</f>
        <v>6</v>
      </c>
      <c r="C396">
        <f>LN('th calcs'!J395)</f>
        <v>-0.71571544350108385</v>
      </c>
      <c r="D396">
        <f t="shared" si="20"/>
        <v>-31</v>
      </c>
      <c r="E396" s="51">
        <f t="shared" si="18"/>
        <v>-0.7447579997198347</v>
      </c>
      <c r="F396">
        <f t="shared" si="19"/>
        <v>0.47484919967582534</v>
      </c>
    </row>
    <row r="397" spans="1:6" x14ac:dyDescent="0.25">
      <c r="A397">
        <f>'th calcs'!A396</f>
        <v>1980</v>
      </c>
      <c r="B397">
        <f>'th calcs'!B396</f>
        <v>7</v>
      </c>
      <c r="C397">
        <f>LN('th calcs'!J396)</f>
        <v>-0.74523399962493309</v>
      </c>
      <c r="D397">
        <f t="shared" si="20"/>
        <v>-30</v>
      </c>
      <c r="E397" s="51">
        <f t="shared" si="18"/>
        <v>-0.77333969919146617</v>
      </c>
      <c r="F397">
        <f t="shared" si="19"/>
        <v>0.46146932319836159</v>
      </c>
    </row>
    <row r="398" spans="1:6" x14ac:dyDescent="0.25">
      <c r="A398">
        <f>'th calcs'!A397</f>
        <v>1980</v>
      </c>
      <c r="B398">
        <f>'th calcs'!B397</f>
        <v>8</v>
      </c>
      <c r="C398">
        <f>LN('th calcs'!J397)</f>
        <v>-0.71892313886526682</v>
      </c>
      <c r="D398">
        <f t="shared" si="20"/>
        <v>-29</v>
      </c>
      <c r="E398" s="51">
        <f t="shared" si="18"/>
        <v>-0.74609198177958214</v>
      </c>
      <c r="F398">
        <f t="shared" si="19"/>
        <v>0.47421618167357332</v>
      </c>
    </row>
    <row r="399" spans="1:6" x14ac:dyDescent="0.25">
      <c r="A399">
        <f>'th calcs'!A398</f>
        <v>1980</v>
      </c>
      <c r="B399">
        <f>'th calcs'!B398</f>
        <v>9</v>
      </c>
      <c r="C399">
        <f>LN('th calcs'!J398)</f>
        <v>-0.65480014400328568</v>
      </c>
      <c r="D399">
        <f t="shared" si="20"/>
        <v>-28</v>
      </c>
      <c r="E399" s="51">
        <f t="shared" si="18"/>
        <v>-0.68103213026538323</v>
      </c>
      <c r="F399">
        <f t="shared" si="19"/>
        <v>0.5060943673897349</v>
      </c>
    </row>
    <row r="400" spans="1:6" x14ac:dyDescent="0.25">
      <c r="A400">
        <f>'th calcs'!A399</f>
        <v>1980</v>
      </c>
      <c r="B400">
        <f>'th calcs'!B399</f>
        <v>10</v>
      </c>
      <c r="C400">
        <f>LN('th calcs'!J399)</f>
        <v>-0.6576625767862081</v>
      </c>
      <c r="D400">
        <f t="shared" si="20"/>
        <v>-27</v>
      </c>
      <c r="E400" s="51">
        <f t="shared" si="18"/>
        <v>-0.68295770639608788</v>
      </c>
      <c r="F400">
        <f t="shared" si="19"/>
        <v>0.50512078181340381</v>
      </c>
    </row>
    <row r="401" spans="1:6" x14ac:dyDescent="0.25">
      <c r="A401">
        <f>'th calcs'!A400</f>
        <v>1980</v>
      </c>
      <c r="B401">
        <f>'th calcs'!B400</f>
        <v>11</v>
      </c>
      <c r="C401">
        <f>LN('th calcs'!J400)</f>
        <v>-0.62281140241607402</v>
      </c>
      <c r="D401">
        <f t="shared" si="20"/>
        <v>-26</v>
      </c>
      <c r="E401" s="51">
        <f t="shared" si="18"/>
        <v>-0.64716967537373604</v>
      </c>
      <c r="F401">
        <f t="shared" si="19"/>
        <v>0.52352542873897712</v>
      </c>
    </row>
    <row r="402" spans="1:6" x14ac:dyDescent="0.25">
      <c r="A402">
        <f>'th calcs'!A401</f>
        <v>1980</v>
      </c>
      <c r="B402">
        <f>'th calcs'!B401</f>
        <v>12</v>
      </c>
      <c r="C402">
        <f>LN('th calcs'!J401)</f>
        <v>-0.61634700113867125</v>
      </c>
      <c r="D402">
        <f t="shared" si="20"/>
        <v>-25</v>
      </c>
      <c r="E402" s="51">
        <f t="shared" si="18"/>
        <v>-0.6397684174441155</v>
      </c>
      <c r="F402">
        <f t="shared" si="19"/>
        <v>0.52741454991087144</v>
      </c>
    </row>
    <row r="403" spans="1:6" x14ac:dyDescent="0.25">
      <c r="A403">
        <f>'th calcs'!A402</f>
        <v>1981</v>
      </c>
      <c r="B403">
        <f>'th calcs'!B402</f>
        <v>1</v>
      </c>
      <c r="C403">
        <f>LN('th calcs'!J402)</f>
        <v>-0.67585029975038258</v>
      </c>
      <c r="D403">
        <f t="shared" si="20"/>
        <v>-24</v>
      </c>
      <c r="E403" s="51">
        <f t="shared" si="18"/>
        <v>-0.69833485940360907</v>
      </c>
      <c r="F403">
        <f t="shared" si="19"/>
        <v>0.49741287696194791</v>
      </c>
    </row>
    <row r="404" spans="1:6" x14ac:dyDescent="0.25">
      <c r="A404">
        <f>'th calcs'!A403</f>
        <v>1981</v>
      </c>
      <c r="B404">
        <f>'th calcs'!B403</f>
        <v>2</v>
      </c>
      <c r="C404">
        <f>LN('th calcs'!J403)</f>
        <v>-0.65200228167745489</v>
      </c>
      <c r="D404">
        <f t="shared" si="20"/>
        <v>-23</v>
      </c>
      <c r="E404" s="51">
        <f t="shared" si="18"/>
        <v>-0.67354998467846361</v>
      </c>
      <c r="F404">
        <f t="shared" si="19"/>
        <v>0.50989524073929404</v>
      </c>
    </row>
    <row r="405" spans="1:6" x14ac:dyDescent="0.25">
      <c r="A405">
        <f>'th calcs'!A404</f>
        <v>1981</v>
      </c>
      <c r="B405">
        <f>'th calcs'!B404</f>
        <v>3</v>
      </c>
      <c r="C405">
        <f>LN('th calcs'!J404)</f>
        <v>-0.65487135350416092</v>
      </c>
      <c r="D405">
        <f t="shared" si="20"/>
        <v>-22</v>
      </c>
      <c r="E405" s="51">
        <f t="shared" si="18"/>
        <v>-0.67548219985295188</v>
      </c>
      <c r="F405">
        <f t="shared" si="19"/>
        <v>0.50891096464057428</v>
      </c>
    </row>
    <row r="406" spans="1:6" x14ac:dyDescent="0.25">
      <c r="A406">
        <f>'th calcs'!A405</f>
        <v>1981</v>
      </c>
      <c r="B406">
        <f>'th calcs'!B405</f>
        <v>4</v>
      </c>
      <c r="C406">
        <f>LN('th calcs'!J405)</f>
        <v>-0.63089341834351775</v>
      </c>
      <c r="D406">
        <f t="shared" si="20"/>
        <v>-21</v>
      </c>
      <c r="E406" s="51">
        <f t="shared" si="18"/>
        <v>-0.65056740804009094</v>
      </c>
      <c r="F406">
        <f t="shared" si="19"/>
        <v>0.52174964781090483</v>
      </c>
    </row>
    <row r="407" spans="1:6" x14ac:dyDescent="0.25">
      <c r="A407">
        <f>'th calcs'!A406</f>
        <v>1981</v>
      </c>
      <c r="B407">
        <f>'th calcs'!B406</f>
        <v>5</v>
      </c>
      <c r="C407">
        <f>LN('th calcs'!J406)</f>
        <v>-0.68686086907970989</v>
      </c>
      <c r="D407">
        <f t="shared" si="20"/>
        <v>-20</v>
      </c>
      <c r="E407" s="51">
        <f t="shared" si="18"/>
        <v>-0.70559800212406532</v>
      </c>
      <c r="F407">
        <f t="shared" si="19"/>
        <v>0.49381318460983836</v>
      </c>
    </row>
    <row r="408" spans="1:6" x14ac:dyDescent="0.25">
      <c r="A408">
        <f>'th calcs'!A407</f>
        <v>1981</v>
      </c>
      <c r="B408">
        <f>'th calcs'!B407</f>
        <v>6</v>
      </c>
      <c r="C408">
        <f>LN('th calcs'!J407)</f>
        <v>-0.67926954881453294</v>
      </c>
      <c r="D408">
        <f t="shared" si="20"/>
        <v>-19</v>
      </c>
      <c r="E408" s="51">
        <f t="shared" si="18"/>
        <v>-0.6970698252066706</v>
      </c>
      <c r="F408">
        <f t="shared" si="19"/>
        <v>0.49804251943696498</v>
      </c>
    </row>
    <row r="409" spans="1:6" x14ac:dyDescent="0.25">
      <c r="A409">
        <f>'th calcs'!A408</f>
        <v>1981</v>
      </c>
      <c r="B409">
        <f>'th calcs'!B408</f>
        <v>7</v>
      </c>
      <c r="C409">
        <f>LN('th calcs'!J408)</f>
        <v>-0.6399225352025657</v>
      </c>
      <c r="D409">
        <f t="shared" si="20"/>
        <v>-18</v>
      </c>
      <c r="E409" s="51">
        <f t="shared" si="18"/>
        <v>-0.65678595494248559</v>
      </c>
      <c r="F409">
        <f t="shared" si="19"/>
        <v>0.51851519039039151</v>
      </c>
    </row>
    <row r="410" spans="1:6" x14ac:dyDescent="0.25">
      <c r="A410">
        <f>'th calcs'!A409</f>
        <v>1981</v>
      </c>
      <c r="B410">
        <f>'th calcs'!B409</f>
        <v>8</v>
      </c>
      <c r="C410">
        <f>LN('th calcs'!J409)</f>
        <v>-0.68145588121724665</v>
      </c>
      <c r="D410">
        <f t="shared" si="20"/>
        <v>-17</v>
      </c>
      <c r="E410" s="51">
        <f t="shared" si="18"/>
        <v>-0.69738244430494878</v>
      </c>
      <c r="F410">
        <f t="shared" si="19"/>
        <v>0.49788684616812073</v>
      </c>
    </row>
    <row r="411" spans="1:6" x14ac:dyDescent="0.25">
      <c r="A411">
        <f>'th calcs'!A410</f>
        <v>1981</v>
      </c>
      <c r="B411">
        <f>'th calcs'!B410</f>
        <v>9</v>
      </c>
      <c r="C411">
        <f>LN('th calcs'!J410)</f>
        <v>-0.75611185955658411</v>
      </c>
      <c r="D411">
        <f t="shared" si="20"/>
        <v>-16</v>
      </c>
      <c r="E411" s="51">
        <f t="shared" si="18"/>
        <v>-0.77110156599206847</v>
      </c>
      <c r="F411">
        <f t="shared" si="19"/>
        <v>0.46250330967922687</v>
      </c>
    </row>
    <row r="412" spans="1:6" x14ac:dyDescent="0.25">
      <c r="A412">
        <f>'th calcs'!A411</f>
        <v>1981</v>
      </c>
      <c r="B412">
        <f>'th calcs'!B411</f>
        <v>10</v>
      </c>
      <c r="C412">
        <f>LN('th calcs'!J411)</f>
        <v>-0.85635289890066091</v>
      </c>
      <c r="D412">
        <f t="shared" si="20"/>
        <v>-15</v>
      </c>
      <c r="E412" s="51">
        <f t="shared" si="18"/>
        <v>-0.8704057486839275</v>
      </c>
      <c r="F412">
        <f t="shared" si="19"/>
        <v>0.41878159468965315</v>
      </c>
    </row>
    <row r="413" spans="1:6" x14ac:dyDescent="0.25">
      <c r="A413">
        <f>'th calcs'!A412</f>
        <v>1981</v>
      </c>
      <c r="B413">
        <f>'th calcs'!B412</f>
        <v>11</v>
      </c>
      <c r="C413">
        <f>LN('th calcs'!J412)</f>
        <v>-0.92187292705478818</v>
      </c>
      <c r="D413">
        <f t="shared" si="20"/>
        <v>-14</v>
      </c>
      <c r="E413" s="51">
        <f t="shared" si="18"/>
        <v>-0.93498892018583701</v>
      </c>
      <c r="F413">
        <f t="shared" si="19"/>
        <v>0.39259021533404892</v>
      </c>
    </row>
    <row r="414" spans="1:6" x14ac:dyDescent="0.25">
      <c r="A414">
        <f>'th calcs'!A413</f>
        <v>1981</v>
      </c>
      <c r="B414">
        <f>'th calcs'!B413</f>
        <v>12</v>
      </c>
      <c r="C414">
        <f>LN('th calcs'!J413)</f>
        <v>-0.98651573580134266</v>
      </c>
      <c r="D414">
        <f t="shared" si="20"/>
        <v>-13</v>
      </c>
      <c r="E414" s="51">
        <f t="shared" si="18"/>
        <v>-0.99869487228017373</v>
      </c>
      <c r="F414">
        <f t="shared" si="19"/>
        <v>0.36835988427928107</v>
      </c>
    </row>
    <row r="415" spans="1:6" x14ac:dyDescent="0.25">
      <c r="A415">
        <f>'th calcs'!A414</f>
        <v>1982</v>
      </c>
      <c r="B415">
        <f>'th calcs'!B414</f>
        <v>1</v>
      </c>
      <c r="C415">
        <f>LN('th calcs'!J414)</f>
        <v>-0.99983562168353057</v>
      </c>
      <c r="D415">
        <f t="shared" si="20"/>
        <v>-12</v>
      </c>
      <c r="E415" s="51">
        <f t="shared" si="18"/>
        <v>-1.0110779015101439</v>
      </c>
      <c r="F415">
        <f t="shared" si="19"/>
        <v>0.36382659889527319</v>
      </c>
    </row>
    <row r="416" spans="1:6" x14ac:dyDescent="0.25">
      <c r="A416">
        <f>'th calcs'!A415</f>
        <v>1982</v>
      </c>
      <c r="B416">
        <f>'th calcs'!B415</f>
        <v>2</v>
      </c>
      <c r="C416">
        <f>LN('th calcs'!J415)</f>
        <v>-1.0833933023413833</v>
      </c>
      <c r="D416">
        <f t="shared" si="20"/>
        <v>-11</v>
      </c>
      <c r="E416" s="51">
        <f t="shared" si="18"/>
        <v>-1.0936987255157788</v>
      </c>
      <c r="F416">
        <f t="shared" si="19"/>
        <v>0.33497521816650372</v>
      </c>
    </row>
    <row r="417" spans="1:6" x14ac:dyDescent="0.25">
      <c r="A417">
        <f>'th calcs'!A416</f>
        <v>1982</v>
      </c>
      <c r="B417">
        <f>'th calcs'!B416</f>
        <v>3</v>
      </c>
      <c r="C417">
        <f>LN('th calcs'!J416)</f>
        <v>-1.1272284015668075</v>
      </c>
      <c r="D417">
        <f t="shared" si="20"/>
        <v>-10</v>
      </c>
      <c r="E417" s="51">
        <f t="shared" si="18"/>
        <v>-1.1365969680889851</v>
      </c>
      <c r="F417">
        <f t="shared" si="19"/>
        <v>0.32090923010798977</v>
      </c>
    </row>
    <row r="418" spans="1:6" x14ac:dyDescent="0.25">
      <c r="A418">
        <f>'th calcs'!A417</f>
        <v>1982</v>
      </c>
      <c r="B418">
        <f>'th calcs'!B417</f>
        <v>4</v>
      </c>
      <c r="C418">
        <f>LN('th calcs'!J417)</f>
        <v>-1.1951144747782818</v>
      </c>
      <c r="D418">
        <f t="shared" si="20"/>
        <v>-9</v>
      </c>
      <c r="E418" s="51">
        <f t="shared" si="18"/>
        <v>-1.2035461846482418</v>
      </c>
      <c r="F418">
        <f t="shared" si="19"/>
        <v>0.30012801320784344</v>
      </c>
    </row>
    <row r="419" spans="1:6" x14ac:dyDescent="0.25">
      <c r="A419">
        <f>'th calcs'!A418</f>
        <v>1982</v>
      </c>
      <c r="B419">
        <f>'th calcs'!B418</f>
        <v>5</v>
      </c>
      <c r="C419">
        <f>LN('th calcs'!J418)</f>
        <v>-1.2283462040563515</v>
      </c>
      <c r="D419">
        <f t="shared" si="20"/>
        <v>-8</v>
      </c>
      <c r="E419" s="51">
        <f t="shared" si="18"/>
        <v>-1.2358410572740937</v>
      </c>
      <c r="F419">
        <f t="shared" si="19"/>
        <v>0.29059025651153048</v>
      </c>
    </row>
    <row r="420" spans="1:6" x14ac:dyDescent="0.25">
      <c r="A420">
        <f>'th calcs'!A419</f>
        <v>1982</v>
      </c>
      <c r="B420">
        <f>'th calcs'!B419</f>
        <v>6</v>
      </c>
      <c r="C420">
        <f>LN('th calcs'!J419)</f>
        <v>-1.2982298411751825</v>
      </c>
      <c r="D420">
        <f t="shared" si="20"/>
        <v>-7</v>
      </c>
      <c r="E420" s="51">
        <f t="shared" si="18"/>
        <v>-1.3047878377407069</v>
      </c>
      <c r="F420">
        <f t="shared" si="19"/>
        <v>0.27123007372684582</v>
      </c>
    </row>
    <row r="421" spans="1:6" x14ac:dyDescent="0.25">
      <c r="A421">
        <f>'th calcs'!A420</f>
        <v>1982</v>
      </c>
      <c r="B421">
        <f>'th calcs'!B420</f>
        <v>7</v>
      </c>
      <c r="C421">
        <f>LN('th calcs'!J420)</f>
        <v>-1.3762770805878628</v>
      </c>
      <c r="D421">
        <f t="shared" si="20"/>
        <v>-6</v>
      </c>
      <c r="E421" s="51">
        <f t="shared" si="18"/>
        <v>-1.3818982205011694</v>
      </c>
      <c r="F421">
        <f t="shared" si="19"/>
        <v>0.25110145445511856</v>
      </c>
    </row>
    <row r="422" spans="1:6" x14ac:dyDescent="0.25">
      <c r="A422">
        <f>'th calcs'!A421</f>
        <v>1982</v>
      </c>
      <c r="B422">
        <f>'th calcs'!B421</f>
        <v>8</v>
      </c>
      <c r="C422">
        <f>LN('th calcs'!J421)</f>
        <v>-1.396882851850564</v>
      </c>
      <c r="D422">
        <f t="shared" si="20"/>
        <v>-5</v>
      </c>
      <c r="E422" s="51">
        <f t="shared" si="18"/>
        <v>-1.401567135111653</v>
      </c>
      <c r="F422">
        <f t="shared" si="19"/>
        <v>0.24621081583314491</v>
      </c>
    </row>
    <row r="423" spans="1:6" x14ac:dyDescent="0.25">
      <c r="A423">
        <f>'th calcs'!A422</f>
        <v>1982</v>
      </c>
      <c r="B423">
        <f>'th calcs'!B422</f>
        <v>9</v>
      </c>
      <c r="C423">
        <f>LN('th calcs'!J422)</f>
        <v>-1.4883306243475136</v>
      </c>
      <c r="D423">
        <f t="shared" si="20"/>
        <v>-4</v>
      </c>
      <c r="E423" s="51">
        <f t="shared" si="18"/>
        <v>-1.4920780509563847</v>
      </c>
      <c r="F423">
        <f t="shared" si="19"/>
        <v>0.22490480595305165</v>
      </c>
    </row>
    <row r="424" spans="1:6" x14ac:dyDescent="0.25">
      <c r="A424">
        <f>'th calcs'!A423</f>
        <v>1982</v>
      </c>
      <c r="B424">
        <f>'th calcs'!B423</f>
        <v>10</v>
      </c>
      <c r="C424">
        <f>LN('th calcs'!J423)</f>
        <v>-1.51780871441258</v>
      </c>
      <c r="D424">
        <f t="shared" si="20"/>
        <v>-3</v>
      </c>
      <c r="E424" s="51">
        <f t="shared" si="18"/>
        <v>-1.5206192843692334</v>
      </c>
      <c r="F424">
        <f t="shared" si="19"/>
        <v>0.21857648403004373</v>
      </c>
    </row>
    <row r="425" spans="1:6" x14ac:dyDescent="0.25">
      <c r="A425">
        <f>'th calcs'!A424</f>
        <v>1982</v>
      </c>
      <c r="B425">
        <f>'th calcs'!B424</f>
        <v>11</v>
      </c>
      <c r="C425">
        <f>LN('th calcs'!J424)</f>
        <v>-1.538105654032909</v>
      </c>
      <c r="D425">
        <f t="shared" si="20"/>
        <v>-2</v>
      </c>
      <c r="E425" s="51">
        <f t="shared" si="18"/>
        <v>-1.5399793673373445</v>
      </c>
      <c r="F425">
        <f t="shared" si="19"/>
        <v>0.21438552472555547</v>
      </c>
    </row>
    <row r="426" spans="1:6" x14ac:dyDescent="0.25">
      <c r="A426">
        <f>'th calcs'!A425</f>
        <v>1982</v>
      </c>
      <c r="B426">
        <f>'th calcs'!B425</f>
        <v>12</v>
      </c>
      <c r="C426">
        <f>LN('th calcs'!J425)</f>
        <v>-1.5186001460323122</v>
      </c>
      <c r="D426">
        <f t="shared" si="20"/>
        <v>-1</v>
      </c>
      <c r="E426" s="51">
        <f t="shared" si="18"/>
        <v>-1.5195370026845301</v>
      </c>
      <c r="F426">
        <f t="shared" si="19"/>
        <v>0.21881317341460571</v>
      </c>
    </row>
    <row r="427" spans="1:6" x14ac:dyDescent="0.25">
      <c r="A427">
        <f>'th calcs'!A426</f>
        <v>1983</v>
      </c>
      <c r="B427">
        <f>'th calcs'!B426</f>
        <v>1</v>
      </c>
      <c r="C427">
        <f>LN('th calcs'!J426)</f>
        <v>-1.4579427341325335</v>
      </c>
      <c r="D427">
        <f t="shared" si="20"/>
        <v>0</v>
      </c>
      <c r="E427" s="51">
        <f t="shared" si="18"/>
        <v>-1.4579427341325335</v>
      </c>
      <c r="F427">
        <f t="shared" si="19"/>
        <v>0.23271453827990535</v>
      </c>
    </row>
    <row r="428" spans="1:6" x14ac:dyDescent="0.25">
      <c r="A428">
        <f>'th calcs'!A427</f>
        <v>1983</v>
      </c>
      <c r="B428">
        <f>'th calcs'!B427</f>
        <v>2</v>
      </c>
      <c r="C428">
        <f>LN('th calcs'!J427)</f>
        <v>-1.4573915185074284</v>
      </c>
      <c r="D428">
        <f t="shared" si="20"/>
        <v>1</v>
      </c>
      <c r="E428" s="51">
        <f t="shared" si="18"/>
        <v>-1.4564546618552106</v>
      </c>
      <c r="F428">
        <f t="shared" si="19"/>
        <v>0.23306109211747927</v>
      </c>
    </row>
    <row r="429" spans="1:6" x14ac:dyDescent="0.25">
      <c r="A429">
        <f>'th calcs'!A428</f>
        <v>1983</v>
      </c>
      <c r="B429">
        <f>'th calcs'!B428</f>
        <v>3</v>
      </c>
      <c r="C429">
        <f>LN('th calcs'!J428)</f>
        <v>-1.4095643651543881</v>
      </c>
      <c r="D429">
        <f t="shared" si="20"/>
        <v>2</v>
      </c>
      <c r="E429" s="51">
        <f t="shared" si="18"/>
        <v>-1.4076906518499526</v>
      </c>
      <c r="F429">
        <f t="shared" si="19"/>
        <v>0.24470774651308058</v>
      </c>
    </row>
    <row r="430" spans="1:6" x14ac:dyDescent="0.25">
      <c r="A430">
        <f>'th calcs'!A429</f>
        <v>1983</v>
      </c>
      <c r="B430">
        <f>'th calcs'!B429</f>
        <v>4</v>
      </c>
      <c r="C430">
        <f>LN('th calcs'!J429)</f>
        <v>-1.3836359600174228</v>
      </c>
      <c r="D430">
        <f t="shared" si="20"/>
        <v>3</v>
      </c>
      <c r="E430" s="51">
        <f t="shared" si="18"/>
        <v>-1.3808253900607694</v>
      </c>
      <c r="F430">
        <f t="shared" si="19"/>
        <v>0.25137098829528898</v>
      </c>
    </row>
    <row r="431" spans="1:6" x14ac:dyDescent="0.25">
      <c r="A431">
        <f>'th calcs'!A430</f>
        <v>1983</v>
      </c>
      <c r="B431">
        <f>'th calcs'!B430</f>
        <v>5</v>
      </c>
      <c r="C431">
        <f>LN('th calcs'!J430)</f>
        <v>-1.2864835091940507</v>
      </c>
      <c r="D431">
        <f t="shared" si="20"/>
        <v>4</v>
      </c>
      <c r="E431" s="51">
        <f t="shared" si="18"/>
        <v>-1.2827360825851797</v>
      </c>
      <c r="F431">
        <f t="shared" si="19"/>
        <v>0.27727760720306094</v>
      </c>
    </row>
    <row r="432" spans="1:6" x14ac:dyDescent="0.25">
      <c r="A432">
        <f>'th calcs'!A431</f>
        <v>1983</v>
      </c>
      <c r="B432">
        <f>'th calcs'!B431</f>
        <v>6</v>
      </c>
      <c r="C432">
        <f>LN('th calcs'!J431)</f>
        <v>-1.2962107667613547</v>
      </c>
      <c r="D432">
        <f t="shared" si="20"/>
        <v>5</v>
      </c>
      <c r="E432" s="51">
        <f t="shared" si="18"/>
        <v>-1.2915264835002658</v>
      </c>
      <c r="F432">
        <f t="shared" si="19"/>
        <v>0.27485090732950185</v>
      </c>
    </row>
    <row r="433" spans="1:6" x14ac:dyDescent="0.25">
      <c r="A433">
        <f>'th calcs'!A432</f>
        <v>1983</v>
      </c>
      <c r="B433">
        <f>'th calcs'!B432</f>
        <v>7</v>
      </c>
      <c r="C433">
        <f>LN('th calcs'!J432)</f>
        <v>-1.158746504234254</v>
      </c>
      <c r="D433">
        <f t="shared" si="20"/>
        <v>6</v>
      </c>
      <c r="E433" s="51">
        <f t="shared" si="18"/>
        <v>-1.1531253643209474</v>
      </c>
      <c r="F433">
        <f t="shared" si="19"/>
        <v>0.31564870894602104</v>
      </c>
    </row>
    <row r="434" spans="1:6" x14ac:dyDescent="0.25">
      <c r="A434">
        <f>'th calcs'!A433</f>
        <v>1983</v>
      </c>
      <c r="B434">
        <f>'th calcs'!B433</f>
        <v>8</v>
      </c>
      <c r="C434">
        <f>LN('th calcs'!J433)</f>
        <v>-1.1580657509633145</v>
      </c>
      <c r="D434">
        <f t="shared" si="20"/>
        <v>7</v>
      </c>
      <c r="E434" s="51">
        <f t="shared" si="18"/>
        <v>-1.1515077543977901</v>
      </c>
      <c r="F434">
        <f t="shared" si="19"/>
        <v>0.3161597186255799</v>
      </c>
    </row>
    <row r="435" spans="1:6" x14ac:dyDescent="0.25">
      <c r="A435">
        <f>'th calcs'!A434</f>
        <v>1983</v>
      </c>
      <c r="B435">
        <f>'th calcs'!B434</f>
        <v>9</v>
      </c>
      <c r="C435">
        <f>LN('th calcs'!J434)</f>
        <v>-1.0962688918012768</v>
      </c>
      <c r="D435">
        <f t="shared" si="20"/>
        <v>8</v>
      </c>
      <c r="E435" s="51">
        <f t="shared" si="18"/>
        <v>-1.0887740385835347</v>
      </c>
      <c r="F435">
        <f t="shared" si="19"/>
        <v>0.33662893492244794</v>
      </c>
    </row>
    <row r="436" spans="1:6" x14ac:dyDescent="0.25">
      <c r="A436">
        <f>'th calcs'!A435</f>
        <v>1983</v>
      </c>
      <c r="B436">
        <f>'th calcs'!B435</f>
        <v>10</v>
      </c>
      <c r="C436">
        <f>LN('th calcs'!J435)</f>
        <v>-0.97652551610005256</v>
      </c>
      <c r="D436">
        <f t="shared" si="20"/>
        <v>9</v>
      </c>
      <c r="E436" s="51">
        <f t="shared" si="18"/>
        <v>-0.96809380623009267</v>
      </c>
      <c r="F436">
        <f t="shared" si="19"/>
        <v>0.37980633297999067</v>
      </c>
    </row>
    <row r="437" spans="1:6" x14ac:dyDescent="0.25">
      <c r="A437">
        <f>'th calcs'!A436</f>
        <v>1983</v>
      </c>
      <c r="B437">
        <f>'th calcs'!B436</f>
        <v>11</v>
      </c>
      <c r="C437">
        <f>LN('th calcs'!J436)</f>
        <v>-0.93074121366060614</v>
      </c>
      <c r="D437">
        <f t="shared" si="20"/>
        <v>10</v>
      </c>
      <c r="E437" s="51">
        <f t="shared" si="18"/>
        <v>-0.92137264713842848</v>
      </c>
      <c r="F437">
        <f t="shared" si="19"/>
        <v>0.39797239032828985</v>
      </c>
    </row>
    <row r="438" spans="1:6" x14ac:dyDescent="0.25">
      <c r="A438">
        <f>'th calcs'!A437</f>
        <v>1983</v>
      </c>
      <c r="B438">
        <f>'th calcs'!B437</f>
        <v>12</v>
      </c>
      <c r="C438">
        <f>LN('th calcs'!J437)</f>
        <v>-0.86753840977955332</v>
      </c>
      <c r="D438">
        <f t="shared" si="20"/>
        <v>11</v>
      </c>
      <c r="E438" s="51">
        <f t="shared" si="18"/>
        <v>-0.8572329866051579</v>
      </c>
      <c r="F438">
        <f t="shared" si="19"/>
        <v>0.42433459890416048</v>
      </c>
    </row>
    <row r="439" spans="1:6" x14ac:dyDescent="0.25">
      <c r="A439">
        <f>'th calcs'!A438</f>
        <v>1984</v>
      </c>
      <c r="B439">
        <f>'th calcs'!B438</f>
        <v>1</v>
      </c>
      <c r="C439">
        <f>LN('th calcs'!J438)</f>
        <v>-0.8036978937560646</v>
      </c>
      <c r="D439">
        <f t="shared" si="20"/>
        <v>12</v>
      </c>
      <c r="E439" s="51">
        <f t="shared" si="18"/>
        <v>-0.7924556139294513</v>
      </c>
      <c r="F439">
        <f t="shared" si="19"/>
        <v>0.45273169491297405</v>
      </c>
    </row>
    <row r="440" spans="1:6" x14ac:dyDescent="0.25">
      <c r="A440">
        <f>'th calcs'!A439</f>
        <v>1984</v>
      </c>
      <c r="B440">
        <f>'th calcs'!B439</f>
        <v>2</v>
      </c>
      <c r="C440">
        <f>LN('th calcs'!J439)</f>
        <v>-0.74425147576689121</v>
      </c>
      <c r="D440">
        <f t="shared" si="20"/>
        <v>13</v>
      </c>
      <c r="E440" s="51">
        <f t="shared" si="18"/>
        <v>-0.73207233928806015</v>
      </c>
      <c r="F440">
        <f t="shared" si="19"/>
        <v>0.4809113452431148</v>
      </c>
    </row>
    <row r="441" spans="1:6" x14ac:dyDescent="0.25">
      <c r="A441">
        <f>'th calcs'!A440</f>
        <v>1984</v>
      </c>
      <c r="B441">
        <f>'th calcs'!B440</f>
        <v>3</v>
      </c>
      <c r="C441">
        <f>LN('th calcs'!J440)</f>
        <v>-0.74512131889494526</v>
      </c>
      <c r="D441">
        <f t="shared" si="20"/>
        <v>14</v>
      </c>
      <c r="E441" s="51">
        <f t="shared" si="18"/>
        <v>-0.73200532576389643</v>
      </c>
      <c r="F441">
        <f t="shared" si="19"/>
        <v>0.48094357388703529</v>
      </c>
    </row>
    <row r="442" spans="1:6" x14ac:dyDescent="0.25">
      <c r="A442">
        <f>'th calcs'!A441</f>
        <v>1984</v>
      </c>
      <c r="B442">
        <f>'th calcs'!B441</f>
        <v>4</v>
      </c>
      <c r="C442">
        <f>LN('th calcs'!J441)</f>
        <v>-0.68742574685952607</v>
      </c>
      <c r="D442">
        <f t="shared" si="20"/>
        <v>15</v>
      </c>
      <c r="E442" s="51">
        <f t="shared" si="18"/>
        <v>-0.67337289707625947</v>
      </c>
      <c r="F442">
        <f t="shared" si="19"/>
        <v>0.50998554486048597</v>
      </c>
    </row>
    <row r="443" spans="1:6" x14ac:dyDescent="0.25">
      <c r="A443">
        <f>'th calcs'!A442</f>
        <v>1984</v>
      </c>
      <c r="B443">
        <f>'th calcs'!B442</f>
        <v>5</v>
      </c>
      <c r="C443">
        <f>LN('th calcs'!J442)</f>
        <v>-0.64084943026277197</v>
      </c>
      <c r="D443">
        <f t="shared" si="20"/>
        <v>16</v>
      </c>
      <c r="E443" s="51">
        <f t="shared" si="18"/>
        <v>-0.62585972382728761</v>
      </c>
      <c r="F443">
        <f t="shared" si="19"/>
        <v>0.53480144927095608</v>
      </c>
    </row>
    <row r="444" spans="1:6" x14ac:dyDescent="0.25">
      <c r="A444">
        <f>'th calcs'!A443</f>
        <v>1984</v>
      </c>
      <c r="B444">
        <f>'th calcs'!B443</f>
        <v>6</v>
      </c>
      <c r="C444">
        <f>LN('th calcs'!J443)</f>
        <v>-0.60336677777905434</v>
      </c>
      <c r="D444">
        <f t="shared" si="20"/>
        <v>17</v>
      </c>
      <c r="E444" s="51">
        <f t="shared" si="18"/>
        <v>-0.58744021469135221</v>
      </c>
      <c r="F444">
        <f t="shared" si="19"/>
        <v>0.55574806123976239</v>
      </c>
    </row>
    <row r="445" spans="1:6" x14ac:dyDescent="0.25">
      <c r="A445">
        <f>'th calcs'!A444</f>
        <v>1984</v>
      </c>
      <c r="B445">
        <f>'th calcs'!B444</f>
        <v>7</v>
      </c>
      <c r="C445">
        <f>LN('th calcs'!J444)</f>
        <v>-0.6228214299919087</v>
      </c>
      <c r="D445">
        <f t="shared" si="20"/>
        <v>18</v>
      </c>
      <c r="E445" s="51">
        <f t="shared" si="18"/>
        <v>-0.60595801025198881</v>
      </c>
      <c r="F445">
        <f t="shared" si="19"/>
        <v>0.54555153224972486</v>
      </c>
    </row>
    <row r="446" spans="1:6" x14ac:dyDescent="0.25">
      <c r="A446">
        <f>'th calcs'!A445</f>
        <v>1984</v>
      </c>
      <c r="B446">
        <f>'th calcs'!B445</f>
        <v>8</v>
      </c>
      <c r="C446">
        <f>LN('th calcs'!J445)</f>
        <v>-0.65456277615747915</v>
      </c>
      <c r="D446">
        <f t="shared" si="20"/>
        <v>19</v>
      </c>
      <c r="E446" s="51">
        <f t="shared" si="18"/>
        <v>-0.63676249976534149</v>
      </c>
      <c r="F446">
        <f t="shared" si="19"/>
        <v>0.52900229975764346</v>
      </c>
    </row>
    <row r="447" spans="1:6" x14ac:dyDescent="0.25">
      <c r="A447">
        <f>'th calcs'!A446</f>
        <v>1984</v>
      </c>
      <c r="B447">
        <f>'th calcs'!B446</f>
        <v>9</v>
      </c>
      <c r="C447">
        <f>LN('th calcs'!J446)</f>
        <v>-0.60608278369555224</v>
      </c>
      <c r="D447">
        <f t="shared" si="20"/>
        <v>20</v>
      </c>
      <c r="E447" s="51">
        <f t="shared" si="18"/>
        <v>-0.58734565065119682</v>
      </c>
      <c r="F447">
        <f t="shared" si="19"/>
        <v>0.55580061750666909</v>
      </c>
    </row>
    <row r="448" spans="1:6" x14ac:dyDescent="0.25">
      <c r="A448">
        <f>'th calcs'!A447</f>
        <v>1984</v>
      </c>
      <c r="B448">
        <f>'th calcs'!B447</f>
        <v>10</v>
      </c>
      <c r="C448">
        <f>LN('th calcs'!J447)</f>
        <v>-0.60981070664224402</v>
      </c>
      <c r="D448">
        <f t="shared" si="20"/>
        <v>21</v>
      </c>
      <c r="E448" s="51">
        <f t="shared" si="18"/>
        <v>-0.59013671694567083</v>
      </c>
      <c r="F448">
        <f t="shared" si="19"/>
        <v>0.55425150398161072</v>
      </c>
    </row>
    <row r="449" spans="1:6" x14ac:dyDescent="0.25">
      <c r="A449">
        <f>'th calcs'!A448</f>
        <v>1984</v>
      </c>
      <c r="B449">
        <f>'th calcs'!B448</f>
        <v>11</v>
      </c>
      <c r="C449">
        <f>LN('th calcs'!J448)</f>
        <v>-0.59503475222248192</v>
      </c>
      <c r="D449">
        <f t="shared" si="20"/>
        <v>22</v>
      </c>
      <c r="E449" s="51">
        <f t="shared" si="18"/>
        <v>-0.57442390587369097</v>
      </c>
      <c r="F449">
        <f t="shared" si="19"/>
        <v>0.56302913317115044</v>
      </c>
    </row>
    <row r="450" spans="1:6" x14ac:dyDescent="0.25">
      <c r="A450">
        <f>'th calcs'!A449</f>
        <v>1984</v>
      </c>
      <c r="B450">
        <f>'th calcs'!B449</f>
        <v>12</v>
      </c>
      <c r="C450">
        <f>LN('th calcs'!J449)</f>
        <v>-0.57889881309690328</v>
      </c>
      <c r="D450">
        <f t="shared" si="20"/>
        <v>23</v>
      </c>
      <c r="E450" s="51">
        <f t="shared" si="18"/>
        <v>-0.55735111009589455</v>
      </c>
      <c r="F450">
        <f t="shared" si="19"/>
        <v>0.57272413951960954</v>
      </c>
    </row>
    <row r="451" spans="1:6" x14ac:dyDescent="0.25">
      <c r="A451">
        <f>'th calcs'!A450</f>
        <v>1985</v>
      </c>
      <c r="B451">
        <f>'th calcs'!B450</f>
        <v>1</v>
      </c>
      <c r="C451">
        <f>LN('th calcs'!J450)</f>
        <v>-0.6023779136935441</v>
      </c>
      <c r="D451">
        <f t="shared" si="20"/>
        <v>24</v>
      </c>
      <c r="E451" s="51">
        <f t="shared" si="18"/>
        <v>-0.57989335404031761</v>
      </c>
      <c r="F451">
        <f t="shared" si="19"/>
        <v>0.55995808064810526</v>
      </c>
    </row>
    <row r="452" spans="1:6" x14ac:dyDescent="0.25">
      <c r="A452">
        <f>'th calcs'!A451</f>
        <v>1985</v>
      </c>
      <c r="B452">
        <f>'th calcs'!B451</f>
        <v>2</v>
      </c>
      <c r="C452">
        <f>LN('th calcs'!J451)</f>
        <v>-0.57872661643440571</v>
      </c>
      <c r="D452">
        <f t="shared" si="20"/>
        <v>25</v>
      </c>
      <c r="E452" s="51">
        <f t="shared" si="18"/>
        <v>-0.55530520012896145</v>
      </c>
      <c r="F452">
        <f t="shared" si="19"/>
        <v>0.57389708100215442</v>
      </c>
    </row>
    <row r="453" spans="1:6" x14ac:dyDescent="0.25">
      <c r="A453">
        <f>'th calcs'!A452</f>
        <v>1985</v>
      </c>
      <c r="B453">
        <f>'th calcs'!B452</f>
        <v>3</v>
      </c>
      <c r="C453">
        <f>LN('th calcs'!J452)</f>
        <v>-0.56067466650923037</v>
      </c>
      <c r="D453">
        <f t="shared" si="20"/>
        <v>26</v>
      </c>
      <c r="E453" s="51">
        <f t="shared" si="18"/>
        <v>-0.53631639355156835</v>
      </c>
      <c r="F453">
        <f t="shared" si="19"/>
        <v>0.58489882609610921</v>
      </c>
    </row>
    <row r="454" spans="1:6" x14ac:dyDescent="0.25">
      <c r="A454">
        <f>'th calcs'!A453</f>
        <v>1985</v>
      </c>
      <c r="B454">
        <f>'th calcs'!B453</f>
        <v>4</v>
      </c>
      <c r="C454">
        <f>LN('th calcs'!J453)</f>
        <v>-0.58542307159902873</v>
      </c>
      <c r="D454">
        <f t="shared" si="20"/>
        <v>27</v>
      </c>
      <c r="E454" s="51">
        <f t="shared" si="18"/>
        <v>-0.56012794198914895</v>
      </c>
      <c r="F454">
        <f t="shared" si="19"/>
        <v>0.571135986899871</v>
      </c>
    </row>
    <row r="455" spans="1:6" x14ac:dyDescent="0.25">
      <c r="A455">
        <f>'th calcs'!A454</f>
        <v>1985</v>
      </c>
      <c r="B455">
        <f>'th calcs'!B454</f>
        <v>5</v>
      </c>
      <c r="C455">
        <f>LN('th calcs'!J454)</f>
        <v>-0.55985926756917881</v>
      </c>
      <c r="D455">
        <f t="shared" si="20"/>
        <v>28</v>
      </c>
      <c r="E455" s="51">
        <f t="shared" si="18"/>
        <v>-0.53362728130708126</v>
      </c>
      <c r="F455">
        <f t="shared" si="19"/>
        <v>0.58647380138472072</v>
      </c>
    </row>
    <row r="456" spans="1:6" x14ac:dyDescent="0.25">
      <c r="A456">
        <f>'th calcs'!A455</f>
        <v>1985</v>
      </c>
      <c r="B456">
        <f>'th calcs'!B455</f>
        <v>6</v>
      </c>
      <c r="C456">
        <f>LN('th calcs'!J455)</f>
        <v>-0.58492113236549037</v>
      </c>
      <c r="D456">
        <f t="shared" si="20"/>
        <v>29</v>
      </c>
      <c r="E456" s="51">
        <f t="shared" ref="E456:E519" si="21">C456-$I$8*D456</f>
        <v>-0.55775228945117505</v>
      </c>
      <c r="F456">
        <f t="shared" ref="F456:F519" si="22">EXP(E456)</f>
        <v>0.57249442050090837</v>
      </c>
    </row>
    <row r="457" spans="1:6" x14ac:dyDescent="0.25">
      <c r="A457">
        <f>'th calcs'!A456</f>
        <v>1985</v>
      </c>
      <c r="B457">
        <f>'th calcs'!B456</f>
        <v>7</v>
      </c>
      <c r="C457">
        <f>LN('th calcs'!J456)</f>
        <v>-0.59893334145392063</v>
      </c>
      <c r="D457">
        <f t="shared" ref="D457:D520" si="23">D456+1</f>
        <v>30</v>
      </c>
      <c r="E457" s="51">
        <f t="shared" si="21"/>
        <v>-0.57082764188738755</v>
      </c>
      <c r="F457">
        <f t="shared" si="22"/>
        <v>0.56505757979460625</v>
      </c>
    </row>
    <row r="458" spans="1:6" x14ac:dyDescent="0.25">
      <c r="A458">
        <f>'th calcs'!A457</f>
        <v>1985</v>
      </c>
      <c r="B458">
        <f>'th calcs'!B457</f>
        <v>8</v>
      </c>
      <c r="C458">
        <f>LN('th calcs'!J457)</f>
        <v>-0.54636754897508455</v>
      </c>
      <c r="D458">
        <f t="shared" si="23"/>
        <v>31</v>
      </c>
      <c r="E458" s="51">
        <f t="shared" si="21"/>
        <v>-0.5173249927563337</v>
      </c>
      <c r="F458">
        <f t="shared" si="22"/>
        <v>0.59611302373502462</v>
      </c>
    </row>
    <row r="459" spans="1:6" x14ac:dyDescent="0.25">
      <c r="A459">
        <f>'th calcs'!A458</f>
        <v>1985</v>
      </c>
      <c r="B459">
        <f>'th calcs'!B458</f>
        <v>9</v>
      </c>
      <c r="C459">
        <f>LN('th calcs'!J458)</f>
        <v>-0.54086815593811421</v>
      </c>
      <c r="D459">
        <f t="shared" si="23"/>
        <v>32</v>
      </c>
      <c r="E459" s="51">
        <f t="shared" si="21"/>
        <v>-0.5108887430671456</v>
      </c>
      <c r="F459">
        <f t="shared" si="22"/>
        <v>0.5999621296144958</v>
      </c>
    </row>
    <row r="460" spans="1:6" x14ac:dyDescent="0.25">
      <c r="A460">
        <f>'th calcs'!A459</f>
        <v>1985</v>
      </c>
      <c r="B460">
        <f>'th calcs'!B459</f>
        <v>10</v>
      </c>
      <c r="C460">
        <f>LN('th calcs'!J459)</f>
        <v>-0.55374759249546968</v>
      </c>
      <c r="D460">
        <f t="shared" si="23"/>
        <v>33</v>
      </c>
      <c r="E460" s="51">
        <f t="shared" si="21"/>
        <v>-0.5228313229722833</v>
      </c>
      <c r="F460">
        <f t="shared" si="22"/>
        <v>0.59283964899207231</v>
      </c>
    </row>
    <row r="461" spans="1:6" x14ac:dyDescent="0.25">
      <c r="A461">
        <f>'th calcs'!A460</f>
        <v>1985</v>
      </c>
      <c r="B461">
        <f>'th calcs'!B460</f>
        <v>11</v>
      </c>
      <c r="C461">
        <f>LN('th calcs'!J460)</f>
        <v>-0.52866593842008203</v>
      </c>
      <c r="D461">
        <f t="shared" si="23"/>
        <v>34</v>
      </c>
      <c r="E461" s="51">
        <f t="shared" si="21"/>
        <v>-0.49681281224467783</v>
      </c>
      <c r="F461">
        <f t="shared" si="22"/>
        <v>0.60846687069944239</v>
      </c>
    </row>
    <row r="462" spans="1:6" x14ac:dyDescent="0.25">
      <c r="A462">
        <f>'th calcs'!A461</f>
        <v>1985</v>
      </c>
      <c r="B462">
        <f>'th calcs'!B461</f>
        <v>12</v>
      </c>
      <c r="C462">
        <f>LN('th calcs'!J461)</f>
        <v>-0.56333972190164094</v>
      </c>
      <c r="D462">
        <f t="shared" si="23"/>
        <v>35</v>
      </c>
      <c r="E462" s="51">
        <f t="shared" si="21"/>
        <v>-0.53054973907401903</v>
      </c>
      <c r="F462">
        <f t="shared" si="22"/>
        <v>0.5882814794531166</v>
      </c>
    </row>
    <row r="463" spans="1:6" x14ac:dyDescent="0.25">
      <c r="A463">
        <f>'th calcs'!A462</f>
        <v>1986</v>
      </c>
      <c r="B463">
        <f>'th calcs'!B462</f>
        <v>1</v>
      </c>
      <c r="C463">
        <f>LN('th calcs'!J462)</f>
        <v>-0.511302280621312</v>
      </c>
      <c r="D463">
        <f t="shared" si="23"/>
        <v>36</v>
      </c>
      <c r="E463" s="51">
        <f t="shared" si="21"/>
        <v>-0.47757544114147227</v>
      </c>
      <c r="F463">
        <f t="shared" si="22"/>
        <v>0.62028548878568546</v>
      </c>
    </row>
    <row r="464" spans="1:6" x14ac:dyDescent="0.25">
      <c r="A464">
        <f>'th calcs'!A463</f>
        <v>1986</v>
      </c>
      <c r="B464">
        <f>'th calcs'!B463</f>
        <v>2</v>
      </c>
      <c r="C464">
        <f>LN('th calcs'!J463)</f>
        <v>-0.58498837335906384</v>
      </c>
      <c r="D464">
        <f t="shared" si="23"/>
        <v>37</v>
      </c>
      <c r="E464" s="51">
        <f t="shared" si="21"/>
        <v>-0.55032467722700629</v>
      </c>
      <c r="F464">
        <f t="shared" si="22"/>
        <v>0.57676251832230885</v>
      </c>
    </row>
    <row r="465" spans="1:6" x14ac:dyDescent="0.25">
      <c r="A465">
        <f>'th calcs'!A464</f>
        <v>1986</v>
      </c>
      <c r="B465">
        <f>'th calcs'!B464</f>
        <v>3</v>
      </c>
      <c r="C465">
        <f>LN('th calcs'!J464)</f>
        <v>-0.58787600554388453</v>
      </c>
      <c r="D465">
        <f t="shared" si="23"/>
        <v>38</v>
      </c>
      <c r="E465" s="51">
        <f t="shared" si="21"/>
        <v>-0.55227545275960921</v>
      </c>
      <c r="F465">
        <f t="shared" si="22"/>
        <v>0.57563848084231284</v>
      </c>
    </row>
    <row r="466" spans="1:6" x14ac:dyDescent="0.25">
      <c r="A466">
        <f>'th calcs'!A465</f>
        <v>1986</v>
      </c>
      <c r="B466">
        <f>'th calcs'!B465</f>
        <v>4</v>
      </c>
      <c r="C466">
        <f>LN('th calcs'!J465)</f>
        <v>-0.57470840126537259</v>
      </c>
      <c r="D466">
        <f t="shared" si="23"/>
        <v>39</v>
      </c>
      <c r="E466" s="51">
        <f t="shared" si="21"/>
        <v>-0.53817099182887951</v>
      </c>
      <c r="F466">
        <f t="shared" si="22"/>
        <v>0.58381507900920238</v>
      </c>
    </row>
    <row r="467" spans="1:6" x14ac:dyDescent="0.25">
      <c r="A467">
        <f>'th calcs'!A466</f>
        <v>1986</v>
      </c>
      <c r="B467">
        <f>'th calcs'!B466</f>
        <v>5</v>
      </c>
      <c r="C467">
        <f>LN('th calcs'!J466)</f>
        <v>-0.60154993375031252</v>
      </c>
      <c r="D467">
        <f t="shared" si="23"/>
        <v>40</v>
      </c>
      <c r="E467" s="51">
        <f t="shared" si="21"/>
        <v>-0.56407566766160167</v>
      </c>
      <c r="F467">
        <f t="shared" si="22"/>
        <v>0.56888574329656227</v>
      </c>
    </row>
    <row r="468" spans="1:6" x14ac:dyDescent="0.25">
      <c r="A468">
        <f>'th calcs'!A467</f>
        <v>1986</v>
      </c>
      <c r="B468">
        <f>'th calcs'!B467</f>
        <v>6</v>
      </c>
      <c r="C468">
        <f>LN('th calcs'!J467)</f>
        <v>-0.58429065958057269</v>
      </c>
      <c r="D468">
        <f t="shared" si="23"/>
        <v>41</v>
      </c>
      <c r="E468" s="51">
        <f t="shared" si="21"/>
        <v>-0.54587953683964408</v>
      </c>
      <c r="F468">
        <f t="shared" si="22"/>
        <v>0.57933201534296297</v>
      </c>
    </row>
    <row r="469" spans="1:6" x14ac:dyDescent="0.25">
      <c r="A469">
        <f>'th calcs'!A468</f>
        <v>1986</v>
      </c>
      <c r="B469">
        <f>'th calcs'!B468</f>
        <v>7</v>
      </c>
      <c r="C469">
        <f>LN('th calcs'!J468)</f>
        <v>-0.56742986520335603</v>
      </c>
      <c r="D469">
        <f t="shared" si="23"/>
        <v>42</v>
      </c>
      <c r="E469" s="51">
        <f t="shared" si="21"/>
        <v>-0.52808188581020965</v>
      </c>
      <c r="F469">
        <f t="shared" si="22"/>
        <v>0.58973506470204318</v>
      </c>
    </row>
    <row r="470" spans="1:6" x14ac:dyDescent="0.25">
      <c r="A470">
        <f>'th calcs'!A469</f>
        <v>1986</v>
      </c>
      <c r="B470">
        <f>'th calcs'!B469</f>
        <v>8</v>
      </c>
      <c r="C470">
        <f>LN('th calcs'!J469)</f>
        <v>-0.54228981317753566</v>
      </c>
      <c r="D470">
        <f t="shared" si="23"/>
        <v>43</v>
      </c>
      <c r="E470" s="51">
        <f t="shared" si="21"/>
        <v>-0.50200497713217151</v>
      </c>
      <c r="F470">
        <f t="shared" si="22"/>
        <v>0.60531579790199519</v>
      </c>
    </row>
    <row r="471" spans="1:6" x14ac:dyDescent="0.25">
      <c r="A471">
        <f>'th calcs'!A470</f>
        <v>1986</v>
      </c>
      <c r="B471">
        <f>'th calcs'!B470</f>
        <v>9</v>
      </c>
      <c r="C471">
        <f>LN('th calcs'!J470)</f>
        <v>-0.54793912272097434</v>
      </c>
      <c r="D471">
        <f t="shared" si="23"/>
        <v>44</v>
      </c>
      <c r="E471" s="51">
        <f t="shared" si="21"/>
        <v>-0.50671743002339242</v>
      </c>
      <c r="F471">
        <f t="shared" si="22"/>
        <v>0.60246998636293758</v>
      </c>
    </row>
    <row r="472" spans="1:6" x14ac:dyDescent="0.25">
      <c r="A472">
        <f>'th calcs'!A471</f>
        <v>1986</v>
      </c>
      <c r="B472">
        <f>'th calcs'!B471</f>
        <v>10</v>
      </c>
      <c r="C472">
        <f>LN('th calcs'!J471)</f>
        <v>-0.54896060345020581</v>
      </c>
      <c r="D472">
        <f t="shared" si="23"/>
        <v>45</v>
      </c>
      <c r="E472" s="51">
        <f t="shared" si="21"/>
        <v>-0.50680205410040613</v>
      </c>
      <c r="F472">
        <f t="shared" si="22"/>
        <v>0.60241900505356671</v>
      </c>
    </row>
    <row r="473" spans="1:6" x14ac:dyDescent="0.25">
      <c r="A473">
        <f>'th calcs'!A472</f>
        <v>1986</v>
      </c>
      <c r="B473">
        <f>'th calcs'!B472</f>
        <v>11</v>
      </c>
      <c r="C473">
        <f>LN('th calcs'!J472)</f>
        <v>-0.49345553147857624</v>
      </c>
      <c r="D473">
        <f t="shared" si="23"/>
        <v>46</v>
      </c>
      <c r="E473" s="51">
        <f t="shared" si="21"/>
        <v>-0.45036012547655879</v>
      </c>
      <c r="F473">
        <f t="shared" si="22"/>
        <v>0.63739856682195217</v>
      </c>
    </row>
    <row r="474" spans="1:6" x14ac:dyDescent="0.25">
      <c r="A474">
        <f>'th calcs'!A473</f>
        <v>1986</v>
      </c>
      <c r="B474">
        <f>'th calcs'!B473</f>
        <v>12</v>
      </c>
      <c r="C474">
        <f>LN('th calcs'!J473)</f>
        <v>-0.50173227797175224</v>
      </c>
      <c r="D474">
        <f t="shared" si="23"/>
        <v>47</v>
      </c>
      <c r="E474" s="51">
        <f t="shared" si="21"/>
        <v>-0.45770001531751703</v>
      </c>
      <c r="F474">
        <f t="shared" si="22"/>
        <v>0.63273725922574486</v>
      </c>
    </row>
    <row r="475" spans="1:6" x14ac:dyDescent="0.25">
      <c r="A475">
        <f>'th calcs'!A474</f>
        <v>1987</v>
      </c>
      <c r="B475">
        <f>'th calcs'!B474</f>
        <v>1</v>
      </c>
      <c r="C475">
        <f>LN('th calcs'!J474)</f>
        <v>-0.51463224059128987</v>
      </c>
      <c r="D475">
        <f t="shared" si="23"/>
        <v>48</v>
      </c>
      <c r="E475" s="51">
        <f t="shared" si="21"/>
        <v>-0.46966312128483689</v>
      </c>
      <c r="F475">
        <f t="shared" si="22"/>
        <v>0.62521285371269686</v>
      </c>
    </row>
    <row r="476" spans="1:6" x14ac:dyDescent="0.25">
      <c r="A476">
        <f>'th calcs'!A475</f>
        <v>1987</v>
      </c>
      <c r="B476">
        <f>'th calcs'!B475</f>
        <v>2</v>
      </c>
      <c r="C476">
        <f>LN('th calcs'!J475)</f>
        <v>-0.47394291044889292</v>
      </c>
      <c r="D476">
        <f t="shared" si="23"/>
        <v>49</v>
      </c>
      <c r="E476" s="51">
        <f t="shared" si="21"/>
        <v>-0.42803693449022218</v>
      </c>
      <c r="F476">
        <f t="shared" si="22"/>
        <v>0.65178734092098634</v>
      </c>
    </row>
    <row r="477" spans="1:6" x14ac:dyDescent="0.25">
      <c r="A477">
        <f>'th calcs'!A476</f>
        <v>1987</v>
      </c>
      <c r="B477">
        <f>'th calcs'!B476</f>
        <v>3</v>
      </c>
      <c r="C477">
        <f>LN('th calcs'!J476)</f>
        <v>-0.43394160447881064</v>
      </c>
      <c r="D477">
        <f t="shared" si="23"/>
        <v>50</v>
      </c>
      <c r="E477" s="51">
        <f t="shared" si="21"/>
        <v>-0.38709877186792213</v>
      </c>
      <c r="F477">
        <f t="shared" si="22"/>
        <v>0.67902402314315879</v>
      </c>
    </row>
    <row r="478" spans="1:6" x14ac:dyDescent="0.25">
      <c r="A478">
        <f>'th calcs'!A477</f>
        <v>1987</v>
      </c>
      <c r="B478">
        <f>'th calcs'!B477</f>
        <v>4</v>
      </c>
      <c r="C478">
        <f>LN('th calcs'!J477)</f>
        <v>-0.40838367373617634</v>
      </c>
      <c r="D478">
        <f t="shared" si="23"/>
        <v>51</v>
      </c>
      <c r="E478" s="51">
        <f t="shared" si="21"/>
        <v>-0.36060398447307007</v>
      </c>
      <c r="F478">
        <f t="shared" si="22"/>
        <v>0.69725506763243972</v>
      </c>
    </row>
    <row r="479" spans="1:6" x14ac:dyDescent="0.25">
      <c r="A479">
        <f>'th calcs'!A478</f>
        <v>1987</v>
      </c>
      <c r="B479">
        <f>'th calcs'!B478</f>
        <v>5</v>
      </c>
      <c r="C479">
        <f>LN('th calcs'!J478)</f>
        <v>-0.3935901654799302</v>
      </c>
      <c r="D479">
        <f t="shared" si="23"/>
        <v>52</v>
      </c>
      <c r="E479" s="51">
        <f t="shared" si="21"/>
        <v>-0.34487361956460616</v>
      </c>
      <c r="F479">
        <f t="shared" si="22"/>
        <v>0.70830986432051712</v>
      </c>
    </row>
    <row r="480" spans="1:6" x14ac:dyDescent="0.25">
      <c r="A480">
        <f>'th calcs'!A479</f>
        <v>1987</v>
      </c>
      <c r="B480">
        <f>'th calcs'!B479</f>
        <v>6</v>
      </c>
      <c r="C480">
        <f>LN('th calcs'!J479)</f>
        <v>-0.36450174789049122</v>
      </c>
      <c r="D480">
        <f t="shared" si="23"/>
        <v>53</v>
      </c>
      <c r="E480" s="51">
        <f t="shared" si="21"/>
        <v>-0.31484834532294936</v>
      </c>
      <c r="F480">
        <f t="shared" si="22"/>
        <v>0.7298995585577821</v>
      </c>
    </row>
    <row r="481" spans="1:6" x14ac:dyDescent="0.25">
      <c r="A481">
        <f>'th calcs'!A480</f>
        <v>1987</v>
      </c>
      <c r="B481">
        <f>'th calcs'!B480</f>
        <v>7</v>
      </c>
      <c r="C481">
        <f>LN('th calcs'!J480)</f>
        <v>-0.35039530264310803</v>
      </c>
      <c r="D481">
        <f t="shared" si="23"/>
        <v>54</v>
      </c>
      <c r="E481" s="51">
        <f t="shared" si="21"/>
        <v>-0.29980504342334841</v>
      </c>
      <c r="F481">
        <f t="shared" si="22"/>
        <v>0.74096266214539219</v>
      </c>
    </row>
    <row r="482" spans="1:6" x14ac:dyDescent="0.25">
      <c r="A482">
        <f>'th calcs'!A481</f>
        <v>1987</v>
      </c>
      <c r="B482">
        <f>'th calcs'!B481</f>
        <v>8</v>
      </c>
      <c r="C482">
        <f>LN('th calcs'!J481)</f>
        <v>-0.29810878280007697</v>
      </c>
      <c r="D482">
        <f t="shared" si="23"/>
        <v>55</v>
      </c>
      <c r="E482" s="51">
        <f t="shared" si="21"/>
        <v>-0.24658166692809957</v>
      </c>
      <c r="F482">
        <f t="shared" si="22"/>
        <v>0.78146753887763021</v>
      </c>
    </row>
    <row r="483" spans="1:6" x14ac:dyDescent="0.25">
      <c r="A483">
        <f>'th calcs'!A482</f>
        <v>1987</v>
      </c>
      <c r="B483">
        <f>'th calcs'!B482</f>
        <v>9</v>
      </c>
      <c r="C483">
        <f>LN('th calcs'!J482)</f>
        <v>-0.28840874292005986</v>
      </c>
      <c r="D483">
        <f t="shared" si="23"/>
        <v>56</v>
      </c>
      <c r="E483" s="51">
        <f t="shared" si="21"/>
        <v>-0.2359447703958647</v>
      </c>
      <c r="F483">
        <f t="shared" si="22"/>
        <v>0.78982429441133761</v>
      </c>
    </row>
    <row r="484" spans="1:6" x14ac:dyDescent="0.25">
      <c r="A484">
        <f>'th calcs'!A483</f>
        <v>1987</v>
      </c>
      <c r="B484">
        <f>'th calcs'!B483</f>
        <v>10</v>
      </c>
      <c r="C484">
        <f>LN('th calcs'!J483)</f>
        <v>-0.2996949840154472</v>
      </c>
      <c r="D484">
        <f t="shared" si="23"/>
        <v>57</v>
      </c>
      <c r="E484" s="51">
        <f t="shared" si="21"/>
        <v>-0.24629415483903427</v>
      </c>
      <c r="F484">
        <f t="shared" si="22"/>
        <v>0.78169225254466956</v>
      </c>
    </row>
    <row r="485" spans="1:6" x14ac:dyDescent="0.25">
      <c r="A485">
        <f>'th calcs'!A484</f>
        <v>1987</v>
      </c>
      <c r="B485">
        <f>'th calcs'!B484</f>
        <v>11</v>
      </c>
      <c r="C485">
        <f>LN('th calcs'!J484)</f>
        <v>-0.24700244648564831</v>
      </c>
      <c r="D485">
        <f t="shared" si="23"/>
        <v>58</v>
      </c>
      <c r="E485" s="51">
        <f t="shared" si="21"/>
        <v>-0.19266476065701763</v>
      </c>
      <c r="F485">
        <f t="shared" si="22"/>
        <v>0.82475841926947224</v>
      </c>
    </row>
    <row r="486" spans="1:6" x14ac:dyDescent="0.25">
      <c r="A486">
        <f>'th calcs'!A485</f>
        <v>1987</v>
      </c>
      <c r="B486">
        <f>'th calcs'!B485</f>
        <v>12</v>
      </c>
      <c r="C486">
        <f>LN('th calcs'!J485)</f>
        <v>-0.279495997354263</v>
      </c>
      <c r="D486">
        <f t="shared" si="23"/>
        <v>59</v>
      </c>
      <c r="E486" s="51">
        <f t="shared" si="21"/>
        <v>-0.22422145487341455</v>
      </c>
      <c r="F486">
        <f t="shared" si="22"/>
        <v>0.79913814173612896</v>
      </c>
    </row>
    <row r="487" spans="1:6" x14ac:dyDescent="0.25">
      <c r="A487">
        <f>'th calcs'!A486</f>
        <v>1988</v>
      </c>
      <c r="B487">
        <f>'th calcs'!B486</f>
        <v>1</v>
      </c>
      <c r="C487">
        <f>LN('th calcs'!J486)</f>
        <v>-0.27162965097190545</v>
      </c>
      <c r="D487">
        <f t="shared" si="23"/>
        <v>60</v>
      </c>
      <c r="E487" s="51">
        <f t="shared" si="21"/>
        <v>-0.21541825183883923</v>
      </c>
      <c r="F487">
        <f t="shared" si="22"/>
        <v>0.80620417327304073</v>
      </c>
    </row>
    <row r="488" spans="1:6" x14ac:dyDescent="0.25">
      <c r="A488">
        <f>'th calcs'!A487</f>
        <v>1988</v>
      </c>
      <c r="B488">
        <f>'th calcs'!B487</f>
        <v>2</v>
      </c>
      <c r="C488">
        <f>LN('th calcs'!J487)</f>
        <v>-0.27317430796463021</v>
      </c>
      <c r="D488">
        <f t="shared" si="23"/>
        <v>61</v>
      </c>
      <c r="E488" s="51">
        <f t="shared" si="21"/>
        <v>-0.21602605217934623</v>
      </c>
      <c r="F488">
        <f t="shared" si="22"/>
        <v>0.80571431098632007</v>
      </c>
    </row>
    <row r="489" spans="1:6" x14ac:dyDescent="0.25">
      <c r="A489">
        <f>'th calcs'!A488</f>
        <v>1988</v>
      </c>
      <c r="B489">
        <f>'th calcs'!B488</f>
        <v>3</v>
      </c>
      <c r="C489">
        <f>LN('th calcs'!J488)</f>
        <v>-0.25174852941144071</v>
      </c>
      <c r="D489">
        <f t="shared" si="23"/>
        <v>62</v>
      </c>
      <c r="E489" s="51">
        <f t="shared" si="21"/>
        <v>-0.19366341697393893</v>
      </c>
      <c r="F489">
        <f t="shared" si="22"/>
        <v>0.8239351801990028</v>
      </c>
    </row>
    <row r="490" spans="1:6" x14ac:dyDescent="0.25">
      <c r="A490">
        <f>'th calcs'!A489</f>
        <v>1988</v>
      </c>
      <c r="B490">
        <f>'th calcs'!B489</f>
        <v>4</v>
      </c>
      <c r="C490">
        <f>LN('th calcs'!J489)</f>
        <v>-0.2198908924826638</v>
      </c>
      <c r="D490">
        <f t="shared" si="23"/>
        <v>63</v>
      </c>
      <c r="E490" s="51">
        <f t="shared" si="21"/>
        <v>-0.16086892339294426</v>
      </c>
      <c r="F490">
        <f t="shared" si="22"/>
        <v>0.85140366289682212</v>
      </c>
    </row>
    <row r="491" spans="1:6" x14ac:dyDescent="0.25">
      <c r="A491">
        <f>'th calcs'!A490</f>
        <v>1988</v>
      </c>
      <c r="B491">
        <f>'th calcs'!B490</f>
        <v>5</v>
      </c>
      <c r="C491">
        <f>LN('th calcs'!J490)</f>
        <v>-0.22578537294404344</v>
      </c>
      <c r="D491">
        <f t="shared" si="23"/>
        <v>64</v>
      </c>
      <c r="E491" s="51">
        <f t="shared" si="21"/>
        <v>-0.16582654720210613</v>
      </c>
      <c r="F491">
        <f t="shared" si="22"/>
        <v>0.84719316947146484</v>
      </c>
    </row>
    <row r="492" spans="1:6" x14ac:dyDescent="0.25">
      <c r="A492">
        <f>'th calcs'!A491</f>
        <v>1988</v>
      </c>
      <c r="B492">
        <f>'th calcs'!B491</f>
        <v>6</v>
      </c>
      <c r="C492">
        <f>LN('th calcs'!J491)</f>
        <v>-0.22172013113976624</v>
      </c>
      <c r="D492">
        <f t="shared" si="23"/>
        <v>65</v>
      </c>
      <c r="E492" s="51">
        <f t="shared" si="21"/>
        <v>-0.16082444874561116</v>
      </c>
      <c r="F492">
        <f t="shared" si="22"/>
        <v>0.85144152961651587</v>
      </c>
    </row>
    <row r="493" spans="1:6" x14ac:dyDescent="0.25">
      <c r="A493">
        <f>'th calcs'!A492</f>
        <v>1988</v>
      </c>
      <c r="B493">
        <f>'th calcs'!B492</f>
        <v>7</v>
      </c>
      <c r="C493">
        <f>LN('th calcs'!J492)</f>
        <v>-0.20388139560971499</v>
      </c>
      <c r="D493">
        <f t="shared" si="23"/>
        <v>66</v>
      </c>
      <c r="E493" s="51">
        <f t="shared" si="21"/>
        <v>-0.14204885656334215</v>
      </c>
      <c r="F493">
        <f t="shared" si="22"/>
        <v>0.86757886852851296</v>
      </c>
    </row>
    <row r="494" spans="1:6" x14ac:dyDescent="0.25">
      <c r="A494">
        <f>'th calcs'!A493</f>
        <v>1988</v>
      </c>
      <c r="B494">
        <f>'th calcs'!B493</f>
        <v>8</v>
      </c>
      <c r="C494">
        <f>LN('th calcs'!J493)</f>
        <v>-0.24402278395311941</v>
      </c>
      <c r="D494">
        <f t="shared" si="23"/>
        <v>67</v>
      </c>
      <c r="E494" s="51">
        <f t="shared" si="21"/>
        <v>-0.1812533882545288</v>
      </c>
      <c r="F494">
        <f t="shared" si="22"/>
        <v>0.83422394936218469</v>
      </c>
    </row>
    <row r="495" spans="1:6" x14ac:dyDescent="0.25">
      <c r="A495">
        <f>'th calcs'!A494</f>
        <v>1988</v>
      </c>
      <c r="B495">
        <f>'th calcs'!B494</f>
        <v>9</v>
      </c>
      <c r="C495">
        <f>LN('th calcs'!J494)</f>
        <v>-0.2455238646926359</v>
      </c>
      <c r="D495">
        <f t="shared" si="23"/>
        <v>68</v>
      </c>
      <c r="E495" s="51">
        <f t="shared" si="21"/>
        <v>-0.18181761234182753</v>
      </c>
      <c r="F495">
        <f t="shared" si="22"/>
        <v>0.83375339287788786</v>
      </c>
    </row>
    <row r="496" spans="1:6" x14ac:dyDescent="0.25">
      <c r="A496">
        <f>'th calcs'!A495</f>
        <v>1988</v>
      </c>
      <c r="B496">
        <f>'th calcs'!B495</f>
        <v>10</v>
      </c>
      <c r="C496">
        <f>LN('th calcs'!J495)</f>
        <v>-0.20831817478777001</v>
      </c>
      <c r="D496">
        <f t="shared" si="23"/>
        <v>69</v>
      </c>
      <c r="E496" s="51">
        <f t="shared" si="21"/>
        <v>-0.14367506578474384</v>
      </c>
      <c r="F496">
        <f t="shared" si="22"/>
        <v>0.86616915033125785</v>
      </c>
    </row>
    <row r="497" spans="1:6" x14ac:dyDescent="0.25">
      <c r="A497">
        <f>'th calcs'!A496</f>
        <v>1988</v>
      </c>
      <c r="B497">
        <f>'th calcs'!B496</f>
        <v>11</v>
      </c>
      <c r="C497">
        <f>LN('th calcs'!J496)</f>
        <v>-0.21256475468907979</v>
      </c>
      <c r="D497">
        <f t="shared" si="23"/>
        <v>70</v>
      </c>
      <c r="E497" s="51">
        <f t="shared" si="21"/>
        <v>-0.14698478903383586</v>
      </c>
      <c r="F497">
        <f t="shared" si="22"/>
        <v>0.86330710905167174</v>
      </c>
    </row>
    <row r="498" spans="1:6" x14ac:dyDescent="0.25">
      <c r="A498">
        <f>'th calcs'!A497</f>
        <v>1988</v>
      </c>
      <c r="B498">
        <f>'th calcs'!B497</f>
        <v>12</v>
      </c>
      <c r="C498">
        <f>LN('th calcs'!J497)</f>
        <v>-0.1930243491616003</v>
      </c>
      <c r="D498">
        <f t="shared" si="23"/>
        <v>71</v>
      </c>
      <c r="E498" s="51">
        <f t="shared" si="21"/>
        <v>-0.1265075268541386</v>
      </c>
      <c r="F498">
        <f t="shared" si="22"/>
        <v>0.88116751709918195</v>
      </c>
    </row>
    <row r="499" spans="1:6" x14ac:dyDescent="0.25">
      <c r="A499">
        <f>'th calcs'!A498</f>
        <v>1989</v>
      </c>
      <c r="B499">
        <f>'th calcs'!B498</f>
        <v>1</v>
      </c>
      <c r="C499">
        <f>LN('th calcs'!J498)</f>
        <v>-0.21796010032974383</v>
      </c>
      <c r="D499">
        <f t="shared" si="23"/>
        <v>72</v>
      </c>
      <c r="E499" s="51">
        <f t="shared" si="21"/>
        <v>-0.15050642137006437</v>
      </c>
      <c r="F499">
        <f t="shared" si="22"/>
        <v>0.86027220586348696</v>
      </c>
    </row>
    <row r="500" spans="1:6" x14ac:dyDescent="0.25">
      <c r="A500">
        <f>'th calcs'!A499</f>
        <v>1989</v>
      </c>
      <c r="B500">
        <f>'th calcs'!B499</f>
        <v>2</v>
      </c>
      <c r="C500">
        <f>LN('th calcs'!J499)</f>
        <v>-0.18781292681652956</v>
      </c>
      <c r="D500">
        <f t="shared" si="23"/>
        <v>73</v>
      </c>
      <c r="E500" s="51">
        <f t="shared" si="21"/>
        <v>-0.11942239120463231</v>
      </c>
      <c r="F500">
        <f t="shared" si="22"/>
        <v>0.88743287774317137</v>
      </c>
    </row>
    <row r="501" spans="1:6" x14ac:dyDescent="0.25">
      <c r="A501">
        <f>'th calcs'!A500</f>
        <v>1989</v>
      </c>
      <c r="B501">
        <f>'th calcs'!B500</f>
        <v>3</v>
      </c>
      <c r="C501">
        <f>LN('th calcs'!J500)</f>
        <v>-0.18894822022239555</v>
      </c>
      <c r="D501">
        <f t="shared" si="23"/>
        <v>74</v>
      </c>
      <c r="E501" s="51">
        <f t="shared" si="21"/>
        <v>-0.11962082795828054</v>
      </c>
      <c r="F501">
        <f t="shared" si="22"/>
        <v>0.88725679591496232</v>
      </c>
    </row>
    <row r="502" spans="1:6" x14ac:dyDescent="0.25">
      <c r="A502">
        <f>'th calcs'!A501</f>
        <v>1989</v>
      </c>
      <c r="B502">
        <f>'th calcs'!B501</f>
        <v>4</v>
      </c>
      <c r="C502">
        <f>LN('th calcs'!J501)</f>
        <v>-0.19129894575011774</v>
      </c>
      <c r="D502">
        <f t="shared" si="23"/>
        <v>75</v>
      </c>
      <c r="E502" s="51">
        <f t="shared" si="21"/>
        <v>-0.12103469683378495</v>
      </c>
      <c r="F502">
        <f t="shared" si="22"/>
        <v>0.88600321755318057</v>
      </c>
    </row>
    <row r="503" spans="1:6" x14ac:dyDescent="0.25">
      <c r="A503">
        <f>'th calcs'!A502</f>
        <v>1989</v>
      </c>
      <c r="B503">
        <f>'th calcs'!B502</f>
        <v>5</v>
      </c>
      <c r="C503">
        <f>LN('th calcs'!J502)</f>
        <v>-0.24032372949572109</v>
      </c>
      <c r="D503">
        <f t="shared" si="23"/>
        <v>76</v>
      </c>
      <c r="E503" s="51">
        <f t="shared" si="21"/>
        <v>-0.16912262392717053</v>
      </c>
      <c r="F503">
        <f t="shared" si="22"/>
        <v>0.84440535273679407</v>
      </c>
    </row>
    <row r="504" spans="1:6" x14ac:dyDescent="0.25">
      <c r="A504">
        <f>'th calcs'!A503</f>
        <v>1989</v>
      </c>
      <c r="B504">
        <f>'th calcs'!B503</f>
        <v>6</v>
      </c>
      <c r="C504">
        <f>LN('th calcs'!J503)</f>
        <v>-0.28420184629209994</v>
      </c>
      <c r="D504">
        <f t="shared" si="23"/>
        <v>77</v>
      </c>
      <c r="E504" s="51">
        <f t="shared" si="21"/>
        <v>-0.21206388407133162</v>
      </c>
      <c r="F504">
        <f t="shared" si="22"/>
        <v>0.80891301925878367</v>
      </c>
    </row>
    <row r="505" spans="1:6" x14ac:dyDescent="0.25">
      <c r="A505">
        <f>'th calcs'!A504</f>
        <v>1989</v>
      </c>
      <c r="B505">
        <f>'th calcs'!B504</f>
        <v>7</v>
      </c>
      <c r="C505">
        <f>LN('th calcs'!J504)</f>
        <v>-0.26492781026415307</v>
      </c>
      <c r="D505">
        <f t="shared" si="23"/>
        <v>78</v>
      </c>
      <c r="E505" s="51">
        <f t="shared" si="21"/>
        <v>-0.19185299139116696</v>
      </c>
      <c r="F505">
        <f t="shared" si="22"/>
        <v>0.82542820462478927</v>
      </c>
    </row>
    <row r="506" spans="1:6" x14ac:dyDescent="0.25">
      <c r="A506">
        <f>'th calcs'!A505</f>
        <v>1989</v>
      </c>
      <c r="B506">
        <f>'th calcs'!B505</f>
        <v>8</v>
      </c>
      <c r="C506">
        <f>LN('th calcs'!J505)</f>
        <v>-0.27700308898685655</v>
      </c>
      <c r="D506">
        <f t="shared" si="23"/>
        <v>79</v>
      </c>
      <c r="E506" s="51">
        <f t="shared" si="21"/>
        <v>-0.20299141346165267</v>
      </c>
      <c r="F506">
        <f t="shared" si="22"/>
        <v>0.81628525046012368</v>
      </c>
    </row>
    <row r="507" spans="1:6" x14ac:dyDescent="0.25">
      <c r="A507">
        <f>'th calcs'!A506</f>
        <v>1989</v>
      </c>
      <c r="B507">
        <f>'th calcs'!B506</f>
        <v>9</v>
      </c>
      <c r="C507">
        <f>LN('th calcs'!J506)</f>
        <v>-0.29426175464196869</v>
      </c>
      <c r="D507">
        <f t="shared" si="23"/>
        <v>80</v>
      </c>
      <c r="E507" s="51">
        <f t="shared" si="21"/>
        <v>-0.21931322246454704</v>
      </c>
      <c r="F507">
        <f t="shared" si="22"/>
        <v>0.80307013914739733</v>
      </c>
    </row>
    <row r="508" spans="1:6" x14ac:dyDescent="0.25">
      <c r="A508">
        <f>'th calcs'!A507</f>
        <v>1989</v>
      </c>
      <c r="B508">
        <f>'th calcs'!B507</f>
        <v>10</v>
      </c>
      <c r="C508">
        <f>LN('th calcs'!J507)</f>
        <v>-0.27557954945040436</v>
      </c>
      <c r="D508">
        <f t="shared" si="23"/>
        <v>81</v>
      </c>
      <c r="E508" s="51">
        <f t="shared" si="21"/>
        <v>-0.19969416062076495</v>
      </c>
      <c r="F508">
        <f t="shared" si="22"/>
        <v>0.8189811914782742</v>
      </c>
    </row>
    <row r="509" spans="1:6" x14ac:dyDescent="0.25">
      <c r="A509">
        <f>'th calcs'!A508</f>
        <v>1989</v>
      </c>
      <c r="B509">
        <f>'th calcs'!B508</f>
        <v>11</v>
      </c>
      <c r="C509">
        <f>LN('th calcs'!J508)</f>
        <v>-0.32911165880379417</v>
      </c>
      <c r="D509">
        <f t="shared" si="23"/>
        <v>82</v>
      </c>
      <c r="E509" s="51">
        <f t="shared" si="21"/>
        <v>-0.25228941332193699</v>
      </c>
      <c r="F509">
        <f t="shared" si="22"/>
        <v>0.77701982563524075</v>
      </c>
    </row>
    <row r="510" spans="1:6" x14ac:dyDescent="0.25">
      <c r="A510">
        <f>'th calcs'!A509</f>
        <v>1989</v>
      </c>
      <c r="B510">
        <f>'th calcs'!B509</f>
        <v>12</v>
      </c>
      <c r="C510">
        <f>LN('th calcs'!J509)</f>
        <v>-0.30693435632173327</v>
      </c>
      <c r="D510">
        <f t="shared" si="23"/>
        <v>83</v>
      </c>
      <c r="E510" s="51">
        <f t="shared" si="21"/>
        <v>-0.22917525418765833</v>
      </c>
      <c r="F510">
        <f t="shared" si="22"/>
        <v>0.79518916106219195</v>
      </c>
    </row>
    <row r="511" spans="1:6" x14ac:dyDescent="0.25">
      <c r="A511">
        <f>'th calcs'!A510</f>
        <v>1990</v>
      </c>
      <c r="B511">
        <f>'th calcs'!B510</f>
        <v>1</v>
      </c>
      <c r="C511">
        <f>LN('th calcs'!J510)</f>
        <v>-0.30724558106812699</v>
      </c>
      <c r="D511">
        <f t="shared" si="23"/>
        <v>84</v>
      </c>
      <c r="E511" s="51">
        <f t="shared" si="21"/>
        <v>-0.22854962228183429</v>
      </c>
      <c r="F511">
        <f t="shared" si="22"/>
        <v>0.79568681242957218</v>
      </c>
    </row>
    <row r="512" spans="1:6" x14ac:dyDescent="0.25">
      <c r="A512">
        <f>'th calcs'!A511</f>
        <v>1990</v>
      </c>
      <c r="B512">
        <f>'th calcs'!B511</f>
        <v>2</v>
      </c>
      <c r="C512">
        <f>LN('th calcs'!J511)</f>
        <v>-0.34049788542621856</v>
      </c>
      <c r="D512">
        <f t="shared" si="23"/>
        <v>85</v>
      </c>
      <c r="E512" s="51">
        <f t="shared" si="21"/>
        <v>-0.26086506998770809</v>
      </c>
      <c r="F512">
        <f t="shared" si="22"/>
        <v>0.77038486064125533</v>
      </c>
    </row>
    <row r="513" spans="1:6" x14ac:dyDescent="0.25">
      <c r="A513">
        <f>'th calcs'!A512</f>
        <v>1990</v>
      </c>
      <c r="B513">
        <f>'th calcs'!B512</f>
        <v>3</v>
      </c>
      <c r="C513">
        <f>LN('th calcs'!J512)</f>
        <v>-0.34415222360790065</v>
      </c>
      <c r="D513">
        <f t="shared" si="23"/>
        <v>86</v>
      </c>
      <c r="E513" s="51">
        <f t="shared" si="21"/>
        <v>-0.26358255151717236</v>
      </c>
      <c r="F513">
        <f t="shared" si="22"/>
        <v>0.76829419596977677</v>
      </c>
    </row>
    <row r="514" spans="1:6" x14ac:dyDescent="0.25">
      <c r="A514">
        <f>'th calcs'!A513</f>
        <v>1990</v>
      </c>
      <c r="B514">
        <f>'th calcs'!B513</f>
        <v>4</v>
      </c>
      <c r="C514">
        <f>LN('th calcs'!J513)</f>
        <v>-0.38068356357313671</v>
      </c>
      <c r="D514">
        <f t="shared" si="23"/>
        <v>87</v>
      </c>
      <c r="E514" s="51">
        <f t="shared" si="21"/>
        <v>-0.29917703483019065</v>
      </c>
      <c r="F514">
        <f t="shared" si="22"/>
        <v>0.74142813921092865</v>
      </c>
    </row>
    <row r="515" spans="1:6" x14ac:dyDescent="0.25">
      <c r="A515">
        <f>'th calcs'!A514</f>
        <v>1990</v>
      </c>
      <c r="B515">
        <f>'th calcs'!B514</f>
        <v>5</v>
      </c>
      <c r="C515">
        <f>LN('th calcs'!J514)</f>
        <v>-0.42808597212945965</v>
      </c>
      <c r="D515">
        <f t="shared" si="23"/>
        <v>88</v>
      </c>
      <c r="E515" s="51">
        <f t="shared" si="21"/>
        <v>-0.34564258673429582</v>
      </c>
      <c r="F515">
        <f t="shared" si="22"/>
        <v>0.7077654066507526</v>
      </c>
    </row>
    <row r="516" spans="1:6" x14ac:dyDescent="0.25">
      <c r="A516">
        <f>'th calcs'!A515</f>
        <v>1990</v>
      </c>
      <c r="B516">
        <f>'th calcs'!B515</f>
        <v>6</v>
      </c>
      <c r="C516">
        <f>LN('th calcs'!J515)</f>
        <v>-0.38780056709658595</v>
      </c>
      <c r="D516">
        <f t="shared" si="23"/>
        <v>89</v>
      </c>
      <c r="E516" s="51">
        <f t="shared" si="21"/>
        <v>-0.30442032504920435</v>
      </c>
      <c r="F516">
        <f t="shared" si="22"/>
        <v>0.73755079021656367</v>
      </c>
    </row>
    <row r="517" spans="1:6" x14ac:dyDescent="0.25">
      <c r="A517">
        <f>'th calcs'!A516</f>
        <v>1990</v>
      </c>
      <c r="B517">
        <f>'th calcs'!B516</f>
        <v>7</v>
      </c>
      <c r="C517">
        <f>LN('th calcs'!J516)</f>
        <v>-0.45685146831964468</v>
      </c>
      <c r="D517">
        <f t="shared" si="23"/>
        <v>90</v>
      </c>
      <c r="E517" s="51">
        <f t="shared" si="21"/>
        <v>-0.37253436962004532</v>
      </c>
      <c r="F517">
        <f t="shared" si="22"/>
        <v>0.68898597096489811</v>
      </c>
    </row>
    <row r="518" spans="1:6" x14ac:dyDescent="0.25">
      <c r="A518">
        <f>'th calcs'!A517</f>
        <v>1990</v>
      </c>
      <c r="B518">
        <f>'th calcs'!B517</f>
        <v>8</v>
      </c>
      <c r="C518">
        <f>LN('th calcs'!J517)</f>
        <v>-0.53055144128923049</v>
      </c>
      <c r="D518">
        <f t="shared" si="23"/>
        <v>91</v>
      </c>
      <c r="E518" s="51">
        <f t="shared" si="21"/>
        <v>-0.44529748593741336</v>
      </c>
      <c r="F518">
        <f t="shared" si="22"/>
        <v>0.64063366817483036</v>
      </c>
    </row>
    <row r="519" spans="1:6" x14ac:dyDescent="0.25">
      <c r="A519">
        <f>'th calcs'!A518</f>
        <v>1990</v>
      </c>
      <c r="B519">
        <f>'th calcs'!B518</f>
        <v>9</v>
      </c>
      <c r="C519">
        <f>LN('th calcs'!J518)</f>
        <v>-0.57652956776702702</v>
      </c>
      <c r="D519">
        <f t="shared" si="23"/>
        <v>92</v>
      </c>
      <c r="E519" s="51">
        <f t="shared" si="21"/>
        <v>-0.49033875576299213</v>
      </c>
      <c r="F519">
        <f t="shared" si="22"/>
        <v>0.61241889860997012</v>
      </c>
    </row>
    <row r="520" spans="1:6" x14ac:dyDescent="0.25">
      <c r="A520">
        <f>'th calcs'!A519</f>
        <v>1990</v>
      </c>
      <c r="B520">
        <f>'th calcs'!B519</f>
        <v>10</v>
      </c>
      <c r="C520">
        <f>LN('th calcs'!J519)</f>
        <v>-0.65430843599022714</v>
      </c>
      <c r="D520">
        <f t="shared" si="23"/>
        <v>93</v>
      </c>
      <c r="E520" s="51">
        <f t="shared" ref="E520:E583" si="24">C520-$I$8*D520</f>
        <v>-0.56718076733397449</v>
      </c>
      <c r="F520">
        <f t="shared" ref="F520:F583" si="25">EXP(E520)</f>
        <v>0.56712203602196098</v>
      </c>
    </row>
    <row r="521" spans="1:6" x14ac:dyDescent="0.25">
      <c r="A521">
        <f>'th calcs'!A520</f>
        <v>1990</v>
      </c>
      <c r="B521">
        <f>'th calcs'!B520</f>
        <v>11</v>
      </c>
      <c r="C521">
        <f>LN('th calcs'!J520)</f>
        <v>-0.75930869824335068</v>
      </c>
      <c r="D521">
        <f t="shared" ref="D521:D584" si="26">D520+1</f>
        <v>94</v>
      </c>
      <c r="E521" s="51">
        <f t="shared" si="24"/>
        <v>-0.67124417293488026</v>
      </c>
      <c r="F521">
        <f t="shared" si="25"/>
        <v>0.51107231971312717</v>
      </c>
    </row>
    <row r="522" spans="1:6" x14ac:dyDescent="0.25">
      <c r="A522">
        <f>'th calcs'!A521</f>
        <v>1990</v>
      </c>
      <c r="B522">
        <f>'th calcs'!B521</f>
        <v>12</v>
      </c>
      <c r="C522">
        <f>LN('th calcs'!J521)</f>
        <v>-0.77587998785519041</v>
      </c>
      <c r="D522">
        <f t="shared" si="26"/>
        <v>95</v>
      </c>
      <c r="E522" s="51">
        <f t="shared" si="24"/>
        <v>-0.68687860589450223</v>
      </c>
      <c r="F522">
        <f t="shared" si="25"/>
        <v>0.50314413164899963</v>
      </c>
    </row>
    <row r="523" spans="1:6" x14ac:dyDescent="0.25">
      <c r="A523">
        <f>'th calcs'!A522</f>
        <v>1991</v>
      </c>
      <c r="B523">
        <f>'th calcs'!B522</f>
        <v>1</v>
      </c>
      <c r="C523">
        <f>LN('th calcs'!J522)</f>
        <v>-0.84813204626873695</v>
      </c>
      <c r="D523">
        <f t="shared" si="26"/>
        <v>96</v>
      </c>
      <c r="E523" s="51">
        <f t="shared" si="24"/>
        <v>-0.758193807655831</v>
      </c>
      <c r="F523">
        <f t="shared" si="25"/>
        <v>0.46851188583077702</v>
      </c>
    </row>
    <row r="524" spans="1:6" x14ac:dyDescent="0.25">
      <c r="A524">
        <f>'th calcs'!A523</f>
        <v>1991</v>
      </c>
      <c r="B524">
        <f>'th calcs'!B523</f>
        <v>2</v>
      </c>
      <c r="C524">
        <f>LN('th calcs'!J523)</f>
        <v>-0.92522916517706155</v>
      </c>
      <c r="D524">
        <f t="shared" si="26"/>
        <v>97</v>
      </c>
      <c r="E524" s="51">
        <f t="shared" si="24"/>
        <v>-0.83435406991193783</v>
      </c>
      <c r="F524">
        <f t="shared" si="25"/>
        <v>0.43415482454626958</v>
      </c>
    </row>
    <row r="525" spans="1:6" x14ac:dyDescent="0.25">
      <c r="A525">
        <f>'th calcs'!A524</f>
        <v>1991</v>
      </c>
      <c r="B525">
        <f>'th calcs'!B524</f>
        <v>3</v>
      </c>
      <c r="C525">
        <f>LN('th calcs'!J524)</f>
        <v>-0.97255887491399973</v>
      </c>
      <c r="D525">
        <f t="shared" si="26"/>
        <v>98</v>
      </c>
      <c r="E525" s="51">
        <f t="shared" si="24"/>
        <v>-0.88074692299665824</v>
      </c>
      <c r="F525">
        <f t="shared" si="25"/>
        <v>0.41447321645986512</v>
      </c>
    </row>
    <row r="526" spans="1:6" x14ac:dyDescent="0.25">
      <c r="A526">
        <f>'th calcs'!A525</f>
        <v>1991</v>
      </c>
      <c r="B526">
        <f>'th calcs'!B525</f>
        <v>4</v>
      </c>
      <c r="C526">
        <f>LN('th calcs'!J525)</f>
        <v>-0.9601964578320541</v>
      </c>
      <c r="D526">
        <f t="shared" si="26"/>
        <v>99</v>
      </c>
      <c r="E526" s="51">
        <f t="shared" si="24"/>
        <v>-0.86744764926249485</v>
      </c>
      <c r="F526">
        <f t="shared" si="25"/>
        <v>0.42002222633382214</v>
      </c>
    </row>
    <row r="527" spans="1:6" x14ac:dyDescent="0.25">
      <c r="A527">
        <f>'th calcs'!A526</f>
        <v>1991</v>
      </c>
      <c r="B527">
        <f>'th calcs'!B526</f>
        <v>5</v>
      </c>
      <c r="C527">
        <f>LN('th calcs'!J526)</f>
        <v>-1.0189272801155627</v>
      </c>
      <c r="D527">
        <f t="shared" si="26"/>
        <v>100</v>
      </c>
      <c r="E527" s="51">
        <f t="shared" si="24"/>
        <v>-0.92524161489378565</v>
      </c>
      <c r="F527">
        <f t="shared" si="25"/>
        <v>0.39643562275166566</v>
      </c>
    </row>
    <row r="528" spans="1:6" x14ac:dyDescent="0.25">
      <c r="A528">
        <f>'th calcs'!A527</f>
        <v>1991</v>
      </c>
      <c r="B528">
        <f>'th calcs'!B527</f>
        <v>6</v>
      </c>
      <c r="C528">
        <f>LN('th calcs'!J527)</f>
        <v>-0.9721457498207422</v>
      </c>
      <c r="D528">
        <f t="shared" si="26"/>
        <v>101</v>
      </c>
      <c r="E528" s="51">
        <f t="shared" si="24"/>
        <v>-0.87752322794674742</v>
      </c>
      <c r="F528">
        <f t="shared" si="25"/>
        <v>0.41581150767849245</v>
      </c>
    </row>
    <row r="529" spans="1:6" x14ac:dyDescent="0.25">
      <c r="A529">
        <f>'th calcs'!A528</f>
        <v>1991</v>
      </c>
      <c r="B529">
        <f>'th calcs'!B528</f>
        <v>7</v>
      </c>
      <c r="C529">
        <f>LN('th calcs'!J528)</f>
        <v>-1.0041541058673493</v>
      </c>
      <c r="D529">
        <f t="shared" si="26"/>
        <v>102</v>
      </c>
      <c r="E529" s="51">
        <f t="shared" si="24"/>
        <v>-0.90859472734113678</v>
      </c>
      <c r="F529">
        <f t="shared" si="25"/>
        <v>0.40309027795709845</v>
      </c>
    </row>
    <row r="530" spans="1:6" x14ac:dyDescent="0.25">
      <c r="A530">
        <f>'th calcs'!A529</f>
        <v>1991</v>
      </c>
      <c r="B530">
        <f>'th calcs'!B529</f>
        <v>8</v>
      </c>
      <c r="C530">
        <f>LN('th calcs'!J529)</f>
        <v>-1.0352504994586198</v>
      </c>
      <c r="D530">
        <f t="shared" si="26"/>
        <v>103</v>
      </c>
      <c r="E530" s="51">
        <f t="shared" si="24"/>
        <v>-0.93875426428018949</v>
      </c>
      <c r="F530">
        <f t="shared" si="25"/>
        <v>0.39111475763144404</v>
      </c>
    </row>
    <row r="531" spans="1:6" x14ac:dyDescent="0.25">
      <c r="A531">
        <f>'th calcs'!A530</f>
        <v>1991</v>
      </c>
      <c r="B531">
        <f>'th calcs'!B530</f>
        <v>9</v>
      </c>
      <c r="C531">
        <f>LN('th calcs'!J530)</f>
        <v>-1.0064163779962481</v>
      </c>
      <c r="D531">
        <f t="shared" si="26"/>
        <v>104</v>
      </c>
      <c r="E531" s="51">
        <f t="shared" si="24"/>
        <v>-0.90898328616559998</v>
      </c>
      <c r="F531">
        <f t="shared" si="25"/>
        <v>0.40293368409747604</v>
      </c>
    </row>
    <row r="532" spans="1:6" x14ac:dyDescent="0.25">
      <c r="A532">
        <f>'th calcs'!A531</f>
        <v>1991</v>
      </c>
      <c r="B532">
        <f>'th calcs'!B531</f>
        <v>10</v>
      </c>
      <c r="C532">
        <f>LN('th calcs'!J531)</f>
        <v>-1.0703388883865712</v>
      </c>
      <c r="D532">
        <f t="shared" si="26"/>
        <v>105</v>
      </c>
      <c r="E532" s="51">
        <f t="shared" si="24"/>
        <v>-0.97196893990370525</v>
      </c>
      <c r="F532">
        <f t="shared" si="25"/>
        <v>0.37833738070105855</v>
      </c>
    </row>
    <row r="533" spans="1:6" x14ac:dyDescent="0.25">
      <c r="A533">
        <f>'th calcs'!A532</f>
        <v>1991</v>
      </c>
      <c r="B533">
        <f>'th calcs'!B532</f>
        <v>11</v>
      </c>
      <c r="C533">
        <f>LN('th calcs'!J532)</f>
        <v>-1.0539975417794323</v>
      </c>
      <c r="D533">
        <f t="shared" si="26"/>
        <v>106</v>
      </c>
      <c r="E533" s="51">
        <f t="shared" si="24"/>
        <v>-0.95469073664434867</v>
      </c>
      <c r="F533">
        <f t="shared" si="25"/>
        <v>0.38493117125244797</v>
      </c>
    </row>
    <row r="534" spans="1:6" x14ac:dyDescent="0.25">
      <c r="A534">
        <f>'th calcs'!A533</f>
        <v>1991</v>
      </c>
      <c r="B534">
        <f>'th calcs'!B533</f>
        <v>12</v>
      </c>
      <c r="C534">
        <f>LN('th calcs'!J533)</f>
        <v>-1.0956696721218195</v>
      </c>
      <c r="D534">
        <f t="shared" si="26"/>
        <v>107</v>
      </c>
      <c r="E534" s="51">
        <f t="shared" si="24"/>
        <v>-0.99542601033451805</v>
      </c>
      <c r="F534">
        <f t="shared" si="25"/>
        <v>0.3695659720805996</v>
      </c>
    </row>
    <row r="535" spans="1:6" x14ac:dyDescent="0.25">
      <c r="A535">
        <f>'th calcs'!A534</f>
        <v>1992</v>
      </c>
      <c r="B535">
        <f>'th calcs'!B534</f>
        <v>1</v>
      </c>
      <c r="C535">
        <f>LN('th calcs'!J534)</f>
        <v>-1.1171789749414927</v>
      </c>
      <c r="D535">
        <f t="shared" si="26"/>
        <v>108</v>
      </c>
      <c r="E535" s="51">
        <f t="shared" si="24"/>
        <v>-1.0159984565019735</v>
      </c>
      <c r="F535">
        <f t="shared" si="25"/>
        <v>0.36204076735226609</v>
      </c>
    </row>
    <row r="536" spans="1:6" x14ac:dyDescent="0.25">
      <c r="A536">
        <f>'th calcs'!A535</f>
        <v>1992</v>
      </c>
      <c r="B536">
        <f>'th calcs'!B535</f>
        <v>2</v>
      </c>
      <c r="C536">
        <f>LN('th calcs'!J535)</f>
        <v>-1.0970237918656436</v>
      </c>
      <c r="D536">
        <f t="shared" si="26"/>
        <v>109</v>
      </c>
      <c r="E536" s="51">
        <f t="shared" si="24"/>
        <v>-0.99490641677390657</v>
      </c>
      <c r="F536">
        <f t="shared" si="25"/>
        <v>0.36975804607579804</v>
      </c>
    </row>
    <row r="537" spans="1:6" x14ac:dyDescent="0.25">
      <c r="A537">
        <f>'th calcs'!A536</f>
        <v>1992</v>
      </c>
      <c r="B537">
        <f>'th calcs'!B536</f>
        <v>3</v>
      </c>
      <c r="C537">
        <f>LN('th calcs'!J536)</f>
        <v>-1.0521306102226331</v>
      </c>
      <c r="D537">
        <f t="shared" si="26"/>
        <v>110</v>
      </c>
      <c r="E537" s="51">
        <f t="shared" si="24"/>
        <v>-0.94907637847867832</v>
      </c>
      <c r="F537">
        <f t="shared" si="25"/>
        <v>0.38709839079762115</v>
      </c>
    </row>
    <row r="538" spans="1:6" x14ac:dyDescent="0.25">
      <c r="A538">
        <f>'th calcs'!A537</f>
        <v>1992</v>
      </c>
      <c r="B538">
        <f>'th calcs'!B537</f>
        <v>4</v>
      </c>
      <c r="C538">
        <f>LN('th calcs'!J537)</f>
        <v>-1.1019954152924709</v>
      </c>
      <c r="D538">
        <f t="shared" si="26"/>
        <v>111</v>
      </c>
      <c r="E538" s="51">
        <f t="shared" si="24"/>
        <v>-0.99800432689629837</v>
      </c>
      <c r="F538">
        <f t="shared" si="25"/>
        <v>0.36861434134393911</v>
      </c>
    </row>
    <row r="539" spans="1:6" x14ac:dyDescent="0.25">
      <c r="A539">
        <f>'th calcs'!A538</f>
        <v>1992</v>
      </c>
      <c r="B539">
        <f>'th calcs'!B538</f>
        <v>5</v>
      </c>
      <c r="C539">
        <f>LN('th calcs'!J538)</f>
        <v>-1.0985750154190534</v>
      </c>
      <c r="D539">
        <f t="shared" si="26"/>
        <v>112</v>
      </c>
      <c r="E539" s="51">
        <f t="shared" si="24"/>
        <v>-0.99364707037066313</v>
      </c>
      <c r="F539">
        <f t="shared" si="25"/>
        <v>0.37022399287382518</v>
      </c>
    </row>
    <row r="540" spans="1:6" x14ac:dyDescent="0.25">
      <c r="A540">
        <f>'th calcs'!A539</f>
        <v>1992</v>
      </c>
      <c r="B540">
        <f>'th calcs'!B539</f>
        <v>6</v>
      </c>
      <c r="C540">
        <f>LN('th calcs'!J539)</f>
        <v>-1.1272007695694366</v>
      </c>
      <c r="D540">
        <f t="shared" si="26"/>
        <v>113</v>
      </c>
      <c r="E540" s="51">
        <f t="shared" si="24"/>
        <v>-1.0213359678688285</v>
      </c>
      <c r="F540">
        <f t="shared" si="25"/>
        <v>0.36011351857284341</v>
      </c>
    </row>
    <row r="541" spans="1:6" x14ac:dyDescent="0.25">
      <c r="A541">
        <f>'th calcs'!A540</f>
        <v>1992</v>
      </c>
      <c r="B541">
        <f>'th calcs'!B540</f>
        <v>7</v>
      </c>
      <c r="C541">
        <f>LN('th calcs'!J540)</f>
        <v>-1.1473674962413514</v>
      </c>
      <c r="D541">
        <f t="shared" si="26"/>
        <v>114</v>
      </c>
      <c r="E541" s="51">
        <f t="shared" si="24"/>
        <v>-1.0405658378885256</v>
      </c>
      <c r="F541">
        <f t="shared" si="25"/>
        <v>0.35325474048041772</v>
      </c>
    </row>
    <row r="542" spans="1:6" x14ac:dyDescent="0.25">
      <c r="A542">
        <f>'th calcs'!A541</f>
        <v>1992</v>
      </c>
      <c r="B542">
        <f>'th calcs'!B541</f>
        <v>8</v>
      </c>
      <c r="C542">
        <f>LN('th calcs'!J541)</f>
        <v>-1.1024233912325667</v>
      </c>
      <c r="D542">
        <f t="shared" si="26"/>
        <v>115</v>
      </c>
      <c r="E542" s="51">
        <f t="shared" si="24"/>
        <v>-0.99468487622752311</v>
      </c>
      <c r="F542">
        <f t="shared" si="25"/>
        <v>0.36983997154992743</v>
      </c>
    </row>
    <row r="543" spans="1:6" x14ac:dyDescent="0.25">
      <c r="A543">
        <f>'th calcs'!A542</f>
        <v>1992</v>
      </c>
      <c r="B543">
        <f>'th calcs'!B542</f>
        <v>9</v>
      </c>
      <c r="C543">
        <f>LN('th calcs'!J542)</f>
        <v>-1.1175525236437958</v>
      </c>
      <c r="D543">
        <f t="shared" si="26"/>
        <v>116</v>
      </c>
      <c r="E543" s="51">
        <f t="shared" si="24"/>
        <v>-1.0088771519865345</v>
      </c>
      <c r="F543">
        <f t="shared" si="25"/>
        <v>0.36462817181655932</v>
      </c>
    </row>
    <row r="544" spans="1:6" x14ac:dyDescent="0.25">
      <c r="A544">
        <f>'th calcs'!A543</f>
        <v>1992</v>
      </c>
      <c r="B544">
        <f>'th calcs'!B543</f>
        <v>10</v>
      </c>
      <c r="C544">
        <f>LN('th calcs'!J543)</f>
        <v>-1.0735753063922262</v>
      </c>
      <c r="D544">
        <f t="shared" si="26"/>
        <v>117</v>
      </c>
      <c r="E544" s="51">
        <f t="shared" si="24"/>
        <v>-0.96396307808274706</v>
      </c>
      <c r="F544">
        <f t="shared" si="25"/>
        <v>0.38137845445797736</v>
      </c>
    </row>
    <row r="545" spans="1:6" x14ac:dyDescent="0.25">
      <c r="A545">
        <f>'th calcs'!A544</f>
        <v>1992</v>
      </c>
      <c r="B545">
        <f>'th calcs'!B544</f>
        <v>11</v>
      </c>
      <c r="C545">
        <f>LN('th calcs'!J544)</f>
        <v>-1.0278968881016766</v>
      </c>
      <c r="D545">
        <f t="shared" si="26"/>
        <v>118</v>
      </c>
      <c r="E545" s="51">
        <f t="shared" si="24"/>
        <v>-0.91734780313997966</v>
      </c>
      <c r="F545">
        <f t="shared" si="25"/>
        <v>0.39957739489487842</v>
      </c>
    </row>
    <row r="546" spans="1:6" x14ac:dyDescent="0.25">
      <c r="A546">
        <f>'th calcs'!A545</f>
        <v>1992</v>
      </c>
      <c r="B546">
        <f>'th calcs'!B545</f>
        <v>12</v>
      </c>
      <c r="C546">
        <f>LN('th calcs'!J545)</f>
        <v>-1.0440437548298866</v>
      </c>
      <c r="D546">
        <f t="shared" si="26"/>
        <v>119</v>
      </c>
      <c r="E546" s="51">
        <f t="shared" si="24"/>
        <v>-0.93255781321597198</v>
      </c>
      <c r="F546">
        <f t="shared" si="25"/>
        <v>0.39354580524284177</v>
      </c>
    </row>
    <row r="547" spans="1:6" x14ac:dyDescent="0.25">
      <c r="A547">
        <f>'th calcs'!A546</f>
        <v>1993</v>
      </c>
      <c r="B547">
        <f>'th calcs'!B546</f>
        <v>1</v>
      </c>
      <c r="C547">
        <f>LN('th calcs'!J546)</f>
        <v>-1.0139719723742218</v>
      </c>
      <c r="D547">
        <f t="shared" si="26"/>
        <v>120</v>
      </c>
      <c r="E547" s="51">
        <f t="shared" si="24"/>
        <v>-0.90154917410808932</v>
      </c>
      <c r="F547">
        <f t="shared" si="25"/>
        <v>0.40594030017023863</v>
      </c>
    </row>
    <row r="548" spans="1:6" x14ac:dyDescent="0.25">
      <c r="A548">
        <f>'th calcs'!A547</f>
        <v>1993</v>
      </c>
      <c r="B548">
        <f>'th calcs'!B547</f>
        <v>2</v>
      </c>
      <c r="C548">
        <f>LN('th calcs'!J547)</f>
        <v>-0.97160614230646625</v>
      </c>
      <c r="D548">
        <f t="shared" si="26"/>
        <v>121</v>
      </c>
      <c r="E548" s="51">
        <f t="shared" si="24"/>
        <v>-0.85824648738811604</v>
      </c>
      <c r="F548">
        <f t="shared" si="25"/>
        <v>0.42390475331714855</v>
      </c>
    </row>
    <row r="549" spans="1:6" x14ac:dyDescent="0.25">
      <c r="A549">
        <f>'th calcs'!A548</f>
        <v>1993</v>
      </c>
      <c r="B549">
        <f>'th calcs'!B548</f>
        <v>3</v>
      </c>
      <c r="C549">
        <f>LN('th calcs'!J548)</f>
        <v>-0.97354864160238475</v>
      </c>
      <c r="D549">
        <f t="shared" si="26"/>
        <v>122</v>
      </c>
      <c r="E549" s="51">
        <f t="shared" si="24"/>
        <v>-0.85925213003181677</v>
      </c>
      <c r="F549">
        <f t="shared" si="25"/>
        <v>0.42347867089957852</v>
      </c>
    </row>
    <row r="550" spans="1:6" x14ac:dyDescent="0.25">
      <c r="A550">
        <f>'th calcs'!A549</f>
        <v>1993</v>
      </c>
      <c r="B550">
        <f>'th calcs'!B549</f>
        <v>4</v>
      </c>
      <c r="C550">
        <f>LN('th calcs'!J549)</f>
        <v>-0.98762440427812381</v>
      </c>
      <c r="D550">
        <f t="shared" si="26"/>
        <v>123</v>
      </c>
      <c r="E550" s="51">
        <f t="shared" si="24"/>
        <v>-0.87239103605533808</v>
      </c>
      <c r="F550">
        <f t="shared" si="25"/>
        <v>0.41795101761822273</v>
      </c>
    </row>
    <row r="551" spans="1:6" x14ac:dyDescent="0.25">
      <c r="A551">
        <f>'th calcs'!A550</f>
        <v>1993</v>
      </c>
      <c r="B551">
        <f>'th calcs'!B550</f>
        <v>5</v>
      </c>
      <c r="C551">
        <f>LN('th calcs'!J550)</f>
        <v>-0.96304587859896185</v>
      </c>
      <c r="D551">
        <f t="shared" si="26"/>
        <v>124</v>
      </c>
      <c r="E551" s="51">
        <f t="shared" si="24"/>
        <v>-0.84687565372395834</v>
      </c>
      <c r="F551">
        <f t="shared" si="25"/>
        <v>0.42875241248786722</v>
      </c>
    </row>
    <row r="552" spans="1:6" x14ac:dyDescent="0.25">
      <c r="A552">
        <f>'th calcs'!A551</f>
        <v>1993</v>
      </c>
      <c r="B552">
        <f>'th calcs'!B551</f>
        <v>6</v>
      </c>
      <c r="C552">
        <f>LN('th calcs'!J551)</f>
        <v>-0.96481289083661625</v>
      </c>
      <c r="D552">
        <f t="shared" si="26"/>
        <v>125</v>
      </c>
      <c r="E552" s="51">
        <f t="shared" si="24"/>
        <v>-0.84770580930939499</v>
      </c>
      <c r="F552">
        <f t="shared" si="25"/>
        <v>0.42839662897613828</v>
      </c>
    </row>
    <row r="553" spans="1:6" x14ac:dyDescent="0.25">
      <c r="A553">
        <f>'th calcs'!A552</f>
        <v>1993</v>
      </c>
      <c r="B553">
        <f>'th calcs'!B552</f>
        <v>7</v>
      </c>
      <c r="C553">
        <f>LN('th calcs'!J552)</f>
        <v>-0.93550087928978765</v>
      </c>
      <c r="D553">
        <f t="shared" si="26"/>
        <v>126</v>
      </c>
      <c r="E553" s="51">
        <f t="shared" si="24"/>
        <v>-0.81745694111034861</v>
      </c>
      <c r="F553">
        <f t="shared" si="25"/>
        <v>0.44155312351675108</v>
      </c>
    </row>
    <row r="554" spans="1:6" x14ac:dyDescent="0.25">
      <c r="A554">
        <f>'th calcs'!A553</f>
        <v>1993</v>
      </c>
      <c r="B554">
        <f>'th calcs'!B553</f>
        <v>8</v>
      </c>
      <c r="C554">
        <f>LN('th calcs'!J553)</f>
        <v>-0.87944408824217968</v>
      </c>
      <c r="D554">
        <f t="shared" si="26"/>
        <v>127</v>
      </c>
      <c r="E554" s="51">
        <f t="shared" si="24"/>
        <v>-0.76046329341052288</v>
      </c>
      <c r="F554">
        <f t="shared" si="25"/>
        <v>0.46744981041834704</v>
      </c>
    </row>
    <row r="555" spans="1:6" x14ac:dyDescent="0.25">
      <c r="A555">
        <f>'th calcs'!A554</f>
        <v>1993</v>
      </c>
      <c r="B555">
        <f>'th calcs'!B554</f>
        <v>9</v>
      </c>
      <c r="C555">
        <f>LN('th calcs'!J554)</f>
        <v>-0.86191739302844583</v>
      </c>
      <c r="D555">
        <f t="shared" si="26"/>
        <v>128</v>
      </c>
      <c r="E555" s="51">
        <f t="shared" si="24"/>
        <v>-0.74199974154457116</v>
      </c>
      <c r="F555">
        <f t="shared" si="25"/>
        <v>0.47616076434830806</v>
      </c>
    </row>
    <row r="556" spans="1:6" x14ac:dyDescent="0.25">
      <c r="A556">
        <f>'th calcs'!A555</f>
        <v>1993</v>
      </c>
      <c r="B556">
        <f>'th calcs'!B555</f>
        <v>10</v>
      </c>
      <c r="C556">
        <f>LN('th calcs'!J555)</f>
        <v>-0.83770392284877382</v>
      </c>
      <c r="D556">
        <f t="shared" si="26"/>
        <v>129</v>
      </c>
      <c r="E556" s="51">
        <f t="shared" si="24"/>
        <v>-0.71684941471268138</v>
      </c>
      <c r="F556">
        <f t="shared" si="25"/>
        <v>0.48828822879234263</v>
      </c>
    </row>
    <row r="557" spans="1:6" x14ac:dyDescent="0.25">
      <c r="A557">
        <f>'th calcs'!A556</f>
        <v>1993</v>
      </c>
      <c r="B557">
        <f>'th calcs'!B556</f>
        <v>11</v>
      </c>
      <c r="C557">
        <f>LN('th calcs'!J556)</f>
        <v>-0.80891542964733565</v>
      </c>
      <c r="D557">
        <f t="shared" si="26"/>
        <v>130</v>
      </c>
      <c r="E557" s="51">
        <f t="shared" si="24"/>
        <v>-0.68712406485902544</v>
      </c>
      <c r="F557">
        <f t="shared" si="25"/>
        <v>0.50302064556744197</v>
      </c>
    </row>
    <row r="558" spans="1:6" x14ac:dyDescent="0.25">
      <c r="A558">
        <f>'th calcs'!A557</f>
        <v>1993</v>
      </c>
      <c r="B558">
        <f>'th calcs'!B557</f>
        <v>12</v>
      </c>
      <c r="C558">
        <f>LN('th calcs'!J557)</f>
        <v>-0.78199653963812576</v>
      </c>
      <c r="D558">
        <f t="shared" si="26"/>
        <v>131</v>
      </c>
      <c r="E558" s="51">
        <f t="shared" si="24"/>
        <v>-0.65926831819759779</v>
      </c>
      <c r="F558">
        <f t="shared" si="25"/>
        <v>0.5172296435917586</v>
      </c>
    </row>
    <row r="559" spans="1:6" x14ac:dyDescent="0.25">
      <c r="A559">
        <f>'th calcs'!A558</f>
        <v>1994</v>
      </c>
      <c r="B559">
        <f>'th calcs'!B558</f>
        <v>1</v>
      </c>
      <c r="C559">
        <f>LN('th calcs'!J558)</f>
        <v>-0.77597479067106334</v>
      </c>
      <c r="D559">
        <f t="shared" si="26"/>
        <v>132</v>
      </c>
      <c r="E559" s="51">
        <f t="shared" si="24"/>
        <v>-0.6523097125783176</v>
      </c>
      <c r="F559">
        <f t="shared" si="25"/>
        <v>0.5208413924901496</v>
      </c>
    </row>
    <row r="560" spans="1:6" x14ac:dyDescent="0.25">
      <c r="A560">
        <f>'th calcs'!A559</f>
        <v>1994</v>
      </c>
      <c r="B560">
        <f>'th calcs'!B559</f>
        <v>2</v>
      </c>
      <c r="C560">
        <f>LN('th calcs'!J559)</f>
        <v>-0.75089117966157692</v>
      </c>
      <c r="D560">
        <f t="shared" si="26"/>
        <v>133</v>
      </c>
      <c r="E560" s="51">
        <f t="shared" si="24"/>
        <v>-0.62628924491661342</v>
      </c>
      <c r="F560">
        <f t="shared" si="25"/>
        <v>0.53457179009515265</v>
      </c>
    </row>
    <row r="561" spans="1:6" x14ac:dyDescent="0.25">
      <c r="A561">
        <f>'th calcs'!A560</f>
        <v>1994</v>
      </c>
      <c r="B561">
        <f>'th calcs'!B560</f>
        <v>3</v>
      </c>
      <c r="C561">
        <f>LN('th calcs'!J560)</f>
        <v>-0.72098416671070875</v>
      </c>
      <c r="D561">
        <f t="shared" si="26"/>
        <v>134</v>
      </c>
      <c r="E561" s="51">
        <f t="shared" si="24"/>
        <v>-0.59544537531352748</v>
      </c>
      <c r="F561">
        <f t="shared" si="25"/>
        <v>0.55131696821275233</v>
      </c>
    </row>
    <row r="562" spans="1:6" x14ac:dyDescent="0.25">
      <c r="A562">
        <f>'th calcs'!A561</f>
        <v>1994</v>
      </c>
      <c r="B562">
        <f>'th calcs'!B561</f>
        <v>4</v>
      </c>
      <c r="C562">
        <f>LN('th calcs'!J561)</f>
        <v>-0.70717333092283241</v>
      </c>
      <c r="D562">
        <f t="shared" si="26"/>
        <v>135</v>
      </c>
      <c r="E562" s="51">
        <f t="shared" si="24"/>
        <v>-0.58069768287343337</v>
      </c>
      <c r="F562">
        <f t="shared" si="25"/>
        <v>0.55950787130095492</v>
      </c>
    </row>
    <row r="563" spans="1:6" x14ac:dyDescent="0.25">
      <c r="A563">
        <f>'th calcs'!A562</f>
        <v>1994</v>
      </c>
      <c r="B563">
        <f>'th calcs'!B562</f>
        <v>5</v>
      </c>
      <c r="C563">
        <f>LN('th calcs'!J562)</f>
        <v>-0.62355901404788672</v>
      </c>
      <c r="D563">
        <f t="shared" si="26"/>
        <v>136</v>
      </c>
      <c r="E563" s="51">
        <f t="shared" si="24"/>
        <v>-0.49614650934626991</v>
      </c>
      <c r="F563">
        <f t="shared" si="25"/>
        <v>0.608872429036318</v>
      </c>
    </row>
    <row r="564" spans="1:6" x14ac:dyDescent="0.25">
      <c r="A564">
        <f>'th calcs'!A563</f>
        <v>1994</v>
      </c>
      <c r="B564">
        <f>'th calcs'!B563</f>
        <v>6</v>
      </c>
      <c r="C564">
        <f>LN('th calcs'!J563)</f>
        <v>-0.64628214199746148</v>
      </c>
      <c r="D564">
        <f t="shared" si="26"/>
        <v>137</v>
      </c>
      <c r="E564" s="51">
        <f t="shared" si="24"/>
        <v>-0.51793278064362691</v>
      </c>
      <c r="F564">
        <f t="shared" si="25"/>
        <v>0.59575082354133579</v>
      </c>
    </row>
    <row r="565" spans="1:6" x14ac:dyDescent="0.25">
      <c r="A565">
        <f>'th calcs'!A564</f>
        <v>1994</v>
      </c>
      <c r="B565">
        <f>'th calcs'!B564</f>
        <v>7</v>
      </c>
      <c r="C565">
        <f>LN('th calcs'!J564)</f>
        <v>-0.59877678960385528</v>
      </c>
      <c r="D565">
        <f t="shared" si="26"/>
        <v>138</v>
      </c>
      <c r="E565" s="51">
        <f t="shared" si="24"/>
        <v>-0.46949057159780294</v>
      </c>
      <c r="F565">
        <f t="shared" si="25"/>
        <v>0.62532074330282439</v>
      </c>
    </row>
    <row r="566" spans="1:6" x14ac:dyDescent="0.25">
      <c r="A566">
        <f>'th calcs'!A565</f>
        <v>1994</v>
      </c>
      <c r="B566">
        <f>'th calcs'!B565</f>
        <v>8</v>
      </c>
      <c r="C566">
        <f>LN('th calcs'!J565)</f>
        <v>-0.62293655647817114</v>
      </c>
      <c r="D566">
        <f t="shared" si="26"/>
        <v>139</v>
      </c>
      <c r="E566" s="51">
        <f t="shared" si="24"/>
        <v>-0.49271348181990104</v>
      </c>
      <c r="F566">
        <f t="shared" si="25"/>
        <v>0.61096629694185423</v>
      </c>
    </row>
    <row r="567" spans="1:6" x14ac:dyDescent="0.25">
      <c r="A567">
        <f>'th calcs'!A566</f>
        <v>1994</v>
      </c>
      <c r="B567">
        <f>'th calcs'!B566</f>
        <v>9</v>
      </c>
      <c r="C567">
        <f>LN('th calcs'!J566)</f>
        <v>-0.59511962873819746</v>
      </c>
      <c r="D567">
        <f t="shared" si="26"/>
        <v>140</v>
      </c>
      <c r="E567" s="51">
        <f t="shared" si="24"/>
        <v>-0.46395969742770959</v>
      </c>
      <c r="F567">
        <f t="shared" si="25"/>
        <v>0.62878889576636221</v>
      </c>
    </row>
    <row r="568" spans="1:6" x14ac:dyDescent="0.25">
      <c r="A568">
        <f>'th calcs'!A567</f>
        <v>1994</v>
      </c>
      <c r="B568">
        <f>'th calcs'!B567</f>
        <v>10</v>
      </c>
      <c r="C568">
        <f>LN('th calcs'!J567)</f>
        <v>-0.52198372365210444</v>
      </c>
      <c r="D568">
        <f t="shared" si="26"/>
        <v>141</v>
      </c>
      <c r="E568" s="51">
        <f t="shared" si="24"/>
        <v>-0.38988693568939881</v>
      </c>
      <c r="F568">
        <f t="shared" si="25"/>
        <v>0.67713342979467195</v>
      </c>
    </row>
    <row r="569" spans="1:6" x14ac:dyDescent="0.25">
      <c r="A569">
        <f>'th calcs'!A568</f>
        <v>1994</v>
      </c>
      <c r="B569">
        <f>'th calcs'!B568</f>
        <v>11</v>
      </c>
      <c r="C569">
        <f>LN('th calcs'!J568)</f>
        <v>-0.4994362779619877</v>
      </c>
      <c r="D569">
        <f t="shared" si="26"/>
        <v>142</v>
      </c>
      <c r="E569" s="51">
        <f t="shared" si="24"/>
        <v>-0.3664026333470643</v>
      </c>
      <c r="F569">
        <f t="shared" si="25"/>
        <v>0.69322363006128462</v>
      </c>
    </row>
    <row r="570" spans="1:6" x14ac:dyDescent="0.25">
      <c r="A570">
        <f>'th calcs'!A569</f>
        <v>1994</v>
      </c>
      <c r="B570">
        <f>'th calcs'!B569</f>
        <v>12</v>
      </c>
      <c r="C570">
        <f>LN('th calcs'!J569)</f>
        <v>-0.44797103844748931</v>
      </c>
      <c r="D570">
        <f t="shared" si="26"/>
        <v>143</v>
      </c>
      <c r="E570" s="51">
        <f t="shared" si="24"/>
        <v>-0.31400053718034815</v>
      </c>
      <c r="F570">
        <f t="shared" si="25"/>
        <v>0.73051863573906439</v>
      </c>
    </row>
    <row r="571" spans="1:6" x14ac:dyDescent="0.25">
      <c r="A571">
        <f>'th calcs'!A570</f>
        <v>1995</v>
      </c>
      <c r="B571">
        <f>'th calcs'!B570</f>
        <v>1</v>
      </c>
      <c r="C571">
        <f>LN('th calcs'!J570)</f>
        <v>-0.50055021402206401</v>
      </c>
      <c r="D571">
        <f t="shared" si="26"/>
        <v>144</v>
      </c>
      <c r="E571" s="51">
        <f t="shared" si="24"/>
        <v>-0.36564285610270508</v>
      </c>
      <c r="F571">
        <f t="shared" si="25"/>
        <v>0.69375052573698315</v>
      </c>
    </row>
    <row r="572" spans="1:6" x14ac:dyDescent="0.25">
      <c r="A572">
        <f>'th calcs'!A571</f>
        <v>1995</v>
      </c>
      <c r="B572">
        <f>'th calcs'!B571</f>
        <v>2</v>
      </c>
      <c r="C572">
        <f>LN('th calcs'!J571)</f>
        <v>-0.46224002156863137</v>
      </c>
      <c r="D572">
        <f t="shared" si="26"/>
        <v>145</v>
      </c>
      <c r="E572" s="51">
        <f t="shared" si="24"/>
        <v>-0.32639580699705462</v>
      </c>
      <c r="F572">
        <f t="shared" si="25"/>
        <v>0.72151954842070876</v>
      </c>
    </row>
    <row r="573" spans="1:6" x14ac:dyDescent="0.25">
      <c r="A573">
        <f>'th calcs'!A572</f>
        <v>1995</v>
      </c>
      <c r="B573">
        <f>'th calcs'!B572</f>
        <v>3</v>
      </c>
      <c r="C573">
        <f>LN('th calcs'!J572)</f>
        <v>-0.48304043302362065</v>
      </c>
      <c r="D573">
        <f t="shared" si="26"/>
        <v>146</v>
      </c>
      <c r="E573" s="51">
        <f t="shared" si="24"/>
        <v>-0.34625936179982619</v>
      </c>
      <c r="F573">
        <f t="shared" si="25"/>
        <v>0.70732900918905617</v>
      </c>
    </row>
    <row r="574" spans="1:6" x14ac:dyDescent="0.25">
      <c r="A574">
        <f>'th calcs'!A573</f>
        <v>1995</v>
      </c>
      <c r="B574">
        <f>'th calcs'!B573</f>
        <v>4</v>
      </c>
      <c r="C574">
        <f>LN('th calcs'!J573)</f>
        <v>-0.54395994997670749</v>
      </c>
      <c r="D574">
        <f t="shared" si="26"/>
        <v>147</v>
      </c>
      <c r="E574" s="51">
        <f t="shared" si="24"/>
        <v>-0.40624202210069527</v>
      </c>
      <c r="F574">
        <f t="shared" si="25"/>
        <v>0.6661489251513355</v>
      </c>
    </row>
    <row r="575" spans="1:6" x14ac:dyDescent="0.25">
      <c r="A575">
        <f>'th calcs'!A574</f>
        <v>1995</v>
      </c>
      <c r="B575">
        <f>'th calcs'!B574</f>
        <v>5</v>
      </c>
      <c r="C575">
        <f>LN('th calcs'!J574)</f>
        <v>-0.57306410435121535</v>
      </c>
      <c r="D575">
        <f t="shared" si="26"/>
        <v>148</v>
      </c>
      <c r="E575" s="51">
        <f t="shared" si="24"/>
        <v>-0.43440931982298536</v>
      </c>
      <c r="F575">
        <f t="shared" si="25"/>
        <v>0.64764710642471057</v>
      </c>
    </row>
    <row r="576" spans="1:6" x14ac:dyDescent="0.25">
      <c r="A576">
        <f>'th calcs'!A575</f>
        <v>1995</v>
      </c>
      <c r="B576">
        <f>'th calcs'!B575</f>
        <v>6</v>
      </c>
      <c r="C576">
        <f>LN('th calcs'!J575)</f>
        <v>-0.55894286597557108</v>
      </c>
      <c r="D576">
        <f t="shared" si="26"/>
        <v>149</v>
      </c>
      <c r="E576" s="51">
        <f t="shared" si="24"/>
        <v>-0.41935122479512327</v>
      </c>
      <c r="F576">
        <f t="shared" si="25"/>
        <v>0.65747323380865208</v>
      </c>
    </row>
    <row r="577" spans="1:6" x14ac:dyDescent="0.25">
      <c r="A577">
        <f>'th calcs'!A576</f>
        <v>1995</v>
      </c>
      <c r="B577">
        <f>'th calcs'!B576</f>
        <v>7</v>
      </c>
      <c r="C577">
        <f>LN('th calcs'!J576)</f>
        <v>-0.52886736552014768</v>
      </c>
      <c r="D577">
        <f t="shared" si="26"/>
        <v>150</v>
      </c>
      <c r="E577" s="51">
        <f t="shared" si="24"/>
        <v>-0.3883388676874821</v>
      </c>
      <c r="F577">
        <f t="shared" si="25"/>
        <v>0.67818249018927235</v>
      </c>
    </row>
    <row r="578" spans="1:6" x14ac:dyDescent="0.25">
      <c r="A578">
        <f>'th calcs'!A577</f>
        <v>1995</v>
      </c>
      <c r="B578">
        <f>'th calcs'!B577</f>
        <v>8</v>
      </c>
      <c r="C578">
        <f>LN('th calcs'!J577)</f>
        <v>-0.53812986232955051</v>
      </c>
      <c r="D578">
        <f t="shared" si="26"/>
        <v>151</v>
      </c>
      <c r="E578" s="51">
        <f t="shared" si="24"/>
        <v>-0.39666450784466717</v>
      </c>
      <c r="F578">
        <f t="shared" si="25"/>
        <v>0.67255962626552557</v>
      </c>
    </row>
    <row r="579" spans="1:6" x14ac:dyDescent="0.25">
      <c r="A579">
        <f>'th calcs'!A578</f>
        <v>1995</v>
      </c>
      <c r="B579">
        <f>'th calcs'!B578</f>
        <v>9</v>
      </c>
      <c r="C579">
        <f>LN('th calcs'!J578)</f>
        <v>-0.520052470621028</v>
      </c>
      <c r="D579">
        <f t="shared" si="26"/>
        <v>152</v>
      </c>
      <c r="E579" s="51">
        <f t="shared" si="24"/>
        <v>-0.37765025948392689</v>
      </c>
      <c r="F579">
        <f t="shared" si="25"/>
        <v>0.68547019544784737</v>
      </c>
    </row>
    <row r="580" spans="1:6" x14ac:dyDescent="0.25">
      <c r="A580">
        <f>'th calcs'!A579</f>
        <v>1995</v>
      </c>
      <c r="B580">
        <f>'th calcs'!B579</f>
        <v>10</v>
      </c>
      <c r="C580">
        <f>LN('th calcs'!J579)</f>
        <v>-0.48845837692817107</v>
      </c>
      <c r="D580">
        <f t="shared" si="26"/>
        <v>153</v>
      </c>
      <c r="E580" s="51">
        <f t="shared" si="24"/>
        <v>-0.34511930913885219</v>
      </c>
      <c r="F580">
        <f t="shared" si="25"/>
        <v>0.70813586134775142</v>
      </c>
    </row>
    <row r="581" spans="1:6" x14ac:dyDescent="0.25">
      <c r="A581">
        <f>'th calcs'!A580</f>
        <v>1995</v>
      </c>
      <c r="B581">
        <f>'th calcs'!B580</f>
        <v>11</v>
      </c>
      <c r="C581">
        <f>LN('th calcs'!J580)</f>
        <v>-0.53904249903518109</v>
      </c>
      <c r="D581">
        <f t="shared" si="26"/>
        <v>154</v>
      </c>
      <c r="E581" s="51">
        <f t="shared" si="24"/>
        <v>-0.39476657459364445</v>
      </c>
      <c r="F581">
        <f t="shared" si="25"/>
        <v>0.67383731164075478</v>
      </c>
    </row>
    <row r="582" spans="1:6" x14ac:dyDescent="0.25">
      <c r="A582">
        <f>'th calcs'!A581</f>
        <v>1995</v>
      </c>
      <c r="B582">
        <f>'th calcs'!B581</f>
        <v>12</v>
      </c>
      <c r="C582">
        <f>LN('th calcs'!J581)</f>
        <v>-0.45380455688842986</v>
      </c>
      <c r="D582">
        <f t="shared" si="26"/>
        <v>155</v>
      </c>
      <c r="E582" s="51">
        <f t="shared" si="24"/>
        <v>-0.30859177579467545</v>
      </c>
      <c r="F582">
        <f t="shared" si="25"/>
        <v>0.73448054157050913</v>
      </c>
    </row>
    <row r="583" spans="1:6" x14ac:dyDescent="0.25">
      <c r="A583">
        <f>'th calcs'!A582</f>
        <v>1996</v>
      </c>
      <c r="B583">
        <f>'th calcs'!B582</f>
        <v>1</v>
      </c>
      <c r="C583">
        <f>LN('th calcs'!J582)</f>
        <v>-0.50987297162643186</v>
      </c>
      <c r="D583">
        <f t="shared" si="26"/>
        <v>156</v>
      </c>
      <c r="E583" s="51">
        <f t="shared" si="24"/>
        <v>-0.36372333388045963</v>
      </c>
      <c r="F583">
        <f t="shared" si="25"/>
        <v>0.69508347419064076</v>
      </c>
    </row>
    <row r="584" spans="1:6" x14ac:dyDescent="0.25">
      <c r="A584">
        <f>'th calcs'!A583</f>
        <v>1996</v>
      </c>
      <c r="B584">
        <f>'th calcs'!B583</f>
        <v>2</v>
      </c>
      <c r="C584">
        <f>LN('th calcs'!J583)</f>
        <v>-0.51586849784371713</v>
      </c>
      <c r="D584">
        <f t="shared" si="26"/>
        <v>157</v>
      </c>
      <c r="E584" s="51">
        <f t="shared" ref="E584:E647" si="27">C584-$I$8*D584</f>
        <v>-0.36878200344552714</v>
      </c>
      <c r="F584">
        <f t="shared" ref="F584:F647" si="28">EXP(E584)</f>
        <v>0.69157615523778682</v>
      </c>
    </row>
    <row r="585" spans="1:6" x14ac:dyDescent="0.25">
      <c r="A585">
        <f>'th calcs'!A584</f>
        <v>1996</v>
      </c>
      <c r="B585">
        <f>'th calcs'!B584</f>
        <v>3</v>
      </c>
      <c r="C585">
        <f>LN('th calcs'!J584)</f>
        <v>-0.49091368661880957</v>
      </c>
      <c r="D585">
        <f t="shared" ref="D585:D648" si="29">D584+1</f>
        <v>158</v>
      </c>
      <c r="E585" s="51">
        <f t="shared" si="27"/>
        <v>-0.34289033556840187</v>
      </c>
      <c r="F585">
        <f t="shared" si="28"/>
        <v>0.70971603789863225</v>
      </c>
    </row>
    <row r="586" spans="1:6" x14ac:dyDescent="0.25">
      <c r="A586">
        <f>'th calcs'!A585</f>
        <v>1996</v>
      </c>
      <c r="B586">
        <f>'th calcs'!B585</f>
        <v>4</v>
      </c>
      <c r="C586">
        <f>LN('th calcs'!J585)</f>
        <v>-0.5321389110512027</v>
      </c>
      <c r="D586">
        <f t="shared" si="29"/>
        <v>159</v>
      </c>
      <c r="E586" s="51">
        <f t="shared" si="27"/>
        <v>-0.38317870334857718</v>
      </c>
      <c r="F586">
        <f t="shared" si="28"/>
        <v>0.6816910679239454</v>
      </c>
    </row>
    <row r="587" spans="1:6" x14ac:dyDescent="0.25">
      <c r="A587">
        <f>'th calcs'!A586</f>
        <v>1996</v>
      </c>
      <c r="B587">
        <f>'th calcs'!B586</f>
        <v>5</v>
      </c>
      <c r="C587">
        <f>LN('th calcs'!J586)</f>
        <v>-0.56871368395164434</v>
      </c>
      <c r="D587">
        <f t="shared" si="29"/>
        <v>160</v>
      </c>
      <c r="E587" s="51">
        <f t="shared" si="27"/>
        <v>-0.41881661959680105</v>
      </c>
      <c r="F587">
        <f t="shared" si="28"/>
        <v>0.65782481638776757</v>
      </c>
    </row>
    <row r="588" spans="1:6" x14ac:dyDescent="0.25">
      <c r="A588">
        <f>'th calcs'!A587</f>
        <v>1996</v>
      </c>
      <c r="B588">
        <f>'th calcs'!B587</f>
        <v>6</v>
      </c>
      <c r="C588">
        <f>LN('th calcs'!J587)</f>
        <v>-0.42629986580183254</v>
      </c>
      <c r="D588">
        <f t="shared" si="29"/>
        <v>161</v>
      </c>
      <c r="E588" s="51">
        <f t="shared" si="27"/>
        <v>-0.27546594479477149</v>
      </c>
      <c r="F588">
        <f t="shared" si="28"/>
        <v>0.75921828698837623</v>
      </c>
    </row>
    <row r="589" spans="1:6" x14ac:dyDescent="0.25">
      <c r="A589">
        <f>'th calcs'!A588</f>
        <v>1996</v>
      </c>
      <c r="B589">
        <f>'th calcs'!B588</f>
        <v>7</v>
      </c>
      <c r="C589">
        <f>LN('th calcs'!J588)</f>
        <v>-0.52489356702506573</v>
      </c>
      <c r="D589">
        <f t="shared" si="29"/>
        <v>162</v>
      </c>
      <c r="E589" s="51">
        <f t="shared" si="27"/>
        <v>-0.37312278936578691</v>
      </c>
      <c r="F589">
        <f t="shared" si="28"/>
        <v>0.68858067726814443</v>
      </c>
    </row>
    <row r="590" spans="1:6" x14ac:dyDescent="0.25">
      <c r="A590">
        <f>'th calcs'!A589</f>
        <v>1996</v>
      </c>
      <c r="B590">
        <f>'th calcs'!B589</f>
        <v>8</v>
      </c>
      <c r="C590">
        <f>LN('th calcs'!J589)</f>
        <v>-0.44496348453588919</v>
      </c>
      <c r="D590">
        <f t="shared" si="29"/>
        <v>163</v>
      </c>
      <c r="E590" s="51">
        <f t="shared" si="27"/>
        <v>-0.2922558502243926</v>
      </c>
      <c r="F590">
        <f t="shared" si="28"/>
        <v>0.74657749951526142</v>
      </c>
    </row>
    <row r="591" spans="1:6" x14ac:dyDescent="0.25">
      <c r="A591">
        <f>'th calcs'!A590</f>
        <v>1996</v>
      </c>
      <c r="B591">
        <f>'th calcs'!B590</f>
        <v>9</v>
      </c>
      <c r="C591">
        <f>LN('th calcs'!J590)</f>
        <v>-0.4169211809430039</v>
      </c>
      <c r="D591">
        <f t="shared" si="29"/>
        <v>164</v>
      </c>
      <c r="E591" s="51">
        <f t="shared" si="27"/>
        <v>-0.26327668997928955</v>
      </c>
      <c r="F591">
        <f t="shared" si="28"/>
        <v>0.76852922355521969</v>
      </c>
    </row>
    <row r="592" spans="1:6" x14ac:dyDescent="0.25">
      <c r="A592">
        <f>'th calcs'!A591</f>
        <v>1996</v>
      </c>
      <c r="B592">
        <f>'th calcs'!B591</f>
        <v>10</v>
      </c>
      <c r="C592">
        <f>LN('th calcs'!J591)</f>
        <v>-0.46531669437552509</v>
      </c>
      <c r="D592">
        <f t="shared" si="29"/>
        <v>165</v>
      </c>
      <c r="E592" s="51">
        <f t="shared" si="27"/>
        <v>-0.31073534675959297</v>
      </c>
      <c r="F592">
        <f t="shared" si="28"/>
        <v>0.73290781663326632</v>
      </c>
    </row>
    <row r="593" spans="1:6" x14ac:dyDescent="0.25">
      <c r="A593">
        <f>'th calcs'!A592</f>
        <v>1996</v>
      </c>
      <c r="B593">
        <f>'th calcs'!B592</f>
        <v>11</v>
      </c>
      <c r="C593">
        <f>LN('th calcs'!J592)</f>
        <v>-0.42945261424542952</v>
      </c>
      <c r="D593">
        <f t="shared" si="29"/>
        <v>166</v>
      </c>
      <c r="E593" s="51">
        <f t="shared" si="27"/>
        <v>-0.27393440997727958</v>
      </c>
      <c r="F593">
        <f t="shared" si="28"/>
        <v>0.76038194709450291</v>
      </c>
    </row>
    <row r="594" spans="1:6" x14ac:dyDescent="0.25">
      <c r="A594">
        <f>'th calcs'!A593</f>
        <v>1996</v>
      </c>
      <c r="B594">
        <f>'th calcs'!B593</f>
        <v>12</v>
      </c>
      <c r="C594">
        <f>LN('th calcs'!J593)</f>
        <v>-0.43907114133901021</v>
      </c>
      <c r="D594">
        <f t="shared" si="29"/>
        <v>167</v>
      </c>
      <c r="E594" s="51">
        <f t="shared" si="27"/>
        <v>-0.2826160804186425</v>
      </c>
      <c r="F594">
        <f t="shared" si="28"/>
        <v>0.75380913440056441</v>
      </c>
    </row>
    <row r="595" spans="1:6" x14ac:dyDescent="0.25">
      <c r="A595">
        <f>'th calcs'!A594</f>
        <v>1997</v>
      </c>
      <c r="B595">
        <f>'th calcs'!B594</f>
        <v>1</v>
      </c>
      <c r="C595">
        <f>LN('th calcs'!J594)</f>
        <v>-0.43171631252398929</v>
      </c>
      <c r="D595">
        <f t="shared" si="29"/>
        <v>168</v>
      </c>
      <c r="E595" s="51">
        <f t="shared" si="27"/>
        <v>-0.27432439495140382</v>
      </c>
      <c r="F595">
        <f t="shared" si="28"/>
        <v>0.76008546737561611</v>
      </c>
    </row>
    <row r="596" spans="1:6" x14ac:dyDescent="0.25">
      <c r="A596">
        <f>'th calcs'!A595</f>
        <v>1997</v>
      </c>
      <c r="B596">
        <f>'th calcs'!B595</f>
        <v>2</v>
      </c>
      <c r="C596">
        <f>LN('th calcs'!J595)</f>
        <v>-0.37473123519652335</v>
      </c>
      <c r="D596">
        <f t="shared" si="29"/>
        <v>169</v>
      </c>
      <c r="E596" s="51">
        <f t="shared" si="27"/>
        <v>-0.21640246097172014</v>
      </c>
      <c r="F596">
        <f t="shared" si="28"/>
        <v>0.80541109010660594</v>
      </c>
    </row>
    <row r="597" spans="1:6" x14ac:dyDescent="0.25">
      <c r="A597">
        <f>'th calcs'!A596</f>
        <v>1997</v>
      </c>
      <c r="B597">
        <f>'th calcs'!B596</f>
        <v>3</v>
      </c>
      <c r="C597">
        <f>LN('th calcs'!J596)</f>
        <v>-0.38679524936023485</v>
      </c>
      <c r="D597">
        <f t="shared" si="29"/>
        <v>170</v>
      </c>
      <c r="E597" s="51">
        <f t="shared" si="27"/>
        <v>-0.22752961848321387</v>
      </c>
      <c r="F597">
        <f t="shared" si="28"/>
        <v>0.79649883006089428</v>
      </c>
    </row>
    <row r="598" spans="1:6" x14ac:dyDescent="0.25">
      <c r="A598">
        <f>'th calcs'!A597</f>
        <v>1997</v>
      </c>
      <c r="B598">
        <f>'th calcs'!B597</f>
        <v>4</v>
      </c>
      <c r="C598">
        <f>LN('th calcs'!J597)</f>
        <v>-0.37692105610943349</v>
      </c>
      <c r="D598">
        <f t="shared" si="29"/>
        <v>171</v>
      </c>
      <c r="E598" s="51">
        <f t="shared" si="27"/>
        <v>-0.21671856858019475</v>
      </c>
      <c r="F598">
        <f t="shared" si="28"/>
        <v>0.80515653376879071</v>
      </c>
    </row>
    <row r="599" spans="1:6" x14ac:dyDescent="0.25">
      <c r="A599">
        <f>'th calcs'!A598</f>
        <v>1997</v>
      </c>
      <c r="B599">
        <f>'th calcs'!B598</f>
        <v>5</v>
      </c>
      <c r="C599">
        <f>LN('th calcs'!J598)</f>
        <v>-0.39458912217120096</v>
      </c>
      <c r="D599">
        <f t="shared" si="29"/>
        <v>172</v>
      </c>
      <c r="E599" s="51">
        <f t="shared" si="27"/>
        <v>-0.23344977798974442</v>
      </c>
      <c r="F599">
        <f t="shared" si="28"/>
        <v>0.79179736039686277</v>
      </c>
    </row>
    <row r="600" spans="1:6" x14ac:dyDescent="0.25">
      <c r="A600">
        <f>'th calcs'!A599</f>
        <v>1997</v>
      </c>
      <c r="B600">
        <f>'th calcs'!B599</f>
        <v>6</v>
      </c>
      <c r="C600">
        <f>LN('th calcs'!J599)</f>
        <v>-0.32952639896972685</v>
      </c>
      <c r="D600">
        <f t="shared" si="29"/>
        <v>173</v>
      </c>
      <c r="E600" s="51">
        <f t="shared" si="27"/>
        <v>-0.16745019813605255</v>
      </c>
      <c r="F600">
        <f t="shared" si="28"/>
        <v>0.84581873958974418</v>
      </c>
    </row>
    <row r="601" spans="1:6" x14ac:dyDescent="0.25">
      <c r="A601">
        <f>'th calcs'!A600</f>
        <v>1997</v>
      </c>
      <c r="B601">
        <f>'th calcs'!B600</f>
        <v>7</v>
      </c>
      <c r="C601">
        <f>LN('th calcs'!J600)</f>
        <v>-0.34290120741364566</v>
      </c>
      <c r="D601">
        <f t="shared" si="29"/>
        <v>174</v>
      </c>
      <c r="E601" s="51">
        <f t="shared" si="27"/>
        <v>-0.17988814992775359</v>
      </c>
      <c r="F601">
        <f t="shared" si="28"/>
        <v>0.83536364166975685</v>
      </c>
    </row>
    <row r="602" spans="1:6" x14ac:dyDescent="0.25">
      <c r="A602">
        <f>'th calcs'!A601</f>
        <v>1997</v>
      </c>
      <c r="B602">
        <f>'th calcs'!B601</f>
        <v>8</v>
      </c>
      <c r="C602">
        <f>LN('th calcs'!J601)</f>
        <v>-0.30855212425253892</v>
      </c>
      <c r="D602">
        <f t="shared" si="29"/>
        <v>175</v>
      </c>
      <c r="E602" s="51">
        <f t="shared" si="27"/>
        <v>-0.14460221011442909</v>
      </c>
      <c r="F602">
        <f t="shared" si="28"/>
        <v>0.86536645867798656</v>
      </c>
    </row>
    <row r="603" spans="1:6" x14ac:dyDescent="0.25">
      <c r="A603">
        <f>'th calcs'!A602</f>
        <v>1997</v>
      </c>
      <c r="B603">
        <f>'th calcs'!B602</f>
        <v>9</v>
      </c>
      <c r="C603">
        <f>LN('th calcs'!J602)</f>
        <v>-0.28094610416561733</v>
      </c>
      <c r="D603">
        <f t="shared" si="29"/>
        <v>176</v>
      </c>
      <c r="E603" s="51">
        <f t="shared" si="27"/>
        <v>-0.11605933337528973</v>
      </c>
      <c r="F603">
        <f t="shared" si="28"/>
        <v>0.89042238996426792</v>
      </c>
    </row>
    <row r="604" spans="1:6" x14ac:dyDescent="0.25">
      <c r="A604">
        <f>'th calcs'!A603</f>
        <v>1997</v>
      </c>
      <c r="B604">
        <f>'th calcs'!B603</f>
        <v>10</v>
      </c>
      <c r="C604">
        <f>LN('th calcs'!J603)</f>
        <v>-0.25830623913636874</v>
      </c>
      <c r="D604">
        <f t="shared" si="29"/>
        <v>177</v>
      </c>
      <c r="E604" s="51">
        <f t="shared" si="27"/>
        <v>-9.248261169382338E-2</v>
      </c>
      <c r="F604">
        <f t="shared" si="28"/>
        <v>0.91166506313788853</v>
      </c>
    </row>
    <row r="605" spans="1:6" x14ac:dyDescent="0.25">
      <c r="A605">
        <f>'th calcs'!A604</f>
        <v>1997</v>
      </c>
      <c r="B605">
        <f>'th calcs'!B604</f>
        <v>11</v>
      </c>
      <c r="C605">
        <f>LN('th calcs'!J604)</f>
        <v>-0.18069563983873052</v>
      </c>
      <c r="D605">
        <f t="shared" si="29"/>
        <v>178</v>
      </c>
      <c r="E605" s="51">
        <f t="shared" si="27"/>
        <v>-1.3935155743967365E-2</v>
      </c>
      <c r="F605">
        <f t="shared" si="28"/>
        <v>0.98616148909770041</v>
      </c>
    </row>
    <row r="606" spans="1:6" x14ac:dyDescent="0.25">
      <c r="A606">
        <f>'th calcs'!A605</f>
        <v>1997</v>
      </c>
      <c r="B606">
        <f>'th calcs'!B605</f>
        <v>12</v>
      </c>
      <c r="C606">
        <f>LN('th calcs'!J605)</f>
        <v>-0.26701347188329622</v>
      </c>
      <c r="D606">
        <f t="shared" si="29"/>
        <v>179</v>
      </c>
      <c r="E606" s="51">
        <f t="shared" si="27"/>
        <v>-9.9316131136315294E-2</v>
      </c>
      <c r="F606">
        <f t="shared" si="28"/>
        <v>0.90545641980674563</v>
      </c>
    </row>
    <row r="607" spans="1:6" x14ac:dyDescent="0.25">
      <c r="A607">
        <f>'th calcs'!A606</f>
        <v>1998</v>
      </c>
      <c r="B607">
        <f>'th calcs'!B606</f>
        <v>1</v>
      </c>
      <c r="C607">
        <f>LN('th calcs'!J606)</f>
        <v>-0.20777794745614611</v>
      </c>
      <c r="D607">
        <f t="shared" si="29"/>
        <v>180</v>
      </c>
      <c r="E607" s="51">
        <f t="shared" si="27"/>
        <v>-3.9143750056947424E-2</v>
      </c>
      <c r="F607">
        <f t="shared" si="28"/>
        <v>0.96161246736352779</v>
      </c>
    </row>
    <row r="608" spans="1:6" x14ac:dyDescent="0.25">
      <c r="A608">
        <f>'th calcs'!A607</f>
        <v>1998</v>
      </c>
      <c r="B608">
        <f>'th calcs'!B607</f>
        <v>2</v>
      </c>
      <c r="C608">
        <f>LN('th calcs'!J607)</f>
        <v>-0.18258161931333555</v>
      </c>
      <c r="D608">
        <f t="shared" si="29"/>
        <v>181</v>
      </c>
      <c r="E608" s="51">
        <f t="shared" si="27"/>
        <v>-1.3010565261919099E-2</v>
      </c>
      <c r="F608">
        <f t="shared" si="28"/>
        <v>0.98707370627295621</v>
      </c>
    </row>
    <row r="609" spans="1:6" x14ac:dyDescent="0.25">
      <c r="A609">
        <f>'th calcs'!A608</f>
        <v>1998</v>
      </c>
      <c r="B609">
        <f>'th calcs'!B608</f>
        <v>3</v>
      </c>
      <c r="C609">
        <f>LN('th calcs'!J608)</f>
        <v>-0.21247139963972553</v>
      </c>
      <c r="D609">
        <f t="shared" si="29"/>
        <v>182</v>
      </c>
      <c r="E609" s="51">
        <f t="shared" si="27"/>
        <v>-4.1963488936091309E-2</v>
      </c>
      <c r="F609">
        <f t="shared" si="28"/>
        <v>0.95890479056744538</v>
      </c>
    </row>
    <row r="610" spans="1:6" x14ac:dyDescent="0.25">
      <c r="A610">
        <f>'th calcs'!A609</f>
        <v>1998</v>
      </c>
      <c r="B610">
        <f>'th calcs'!B609</f>
        <v>4</v>
      </c>
      <c r="C610">
        <f>LN('th calcs'!J609)</f>
        <v>-0.11944554970047239</v>
      </c>
      <c r="D610">
        <f t="shared" si="29"/>
        <v>183</v>
      </c>
      <c r="E610" s="51">
        <f t="shared" si="27"/>
        <v>5.1999217655379598E-2</v>
      </c>
      <c r="F610">
        <f t="shared" si="28"/>
        <v>1.0533749184108416</v>
      </c>
    </row>
    <row r="611" spans="1:6" x14ac:dyDescent="0.25">
      <c r="A611">
        <f>'th calcs'!A610</f>
        <v>1998</v>
      </c>
      <c r="B611">
        <f>'th calcs'!B610</f>
        <v>5</v>
      </c>
      <c r="C611">
        <f>LN('th calcs'!J610)</f>
        <v>-0.14051468545351692</v>
      </c>
      <c r="D611">
        <f t="shared" si="29"/>
        <v>184</v>
      </c>
      <c r="E611" s="51">
        <f t="shared" si="27"/>
        <v>3.1866938554552859E-2</v>
      </c>
      <c r="F611">
        <f t="shared" si="28"/>
        <v>1.0323801261735486</v>
      </c>
    </row>
    <row r="612" spans="1:6" x14ac:dyDescent="0.25">
      <c r="A612">
        <f>'th calcs'!A611</f>
        <v>1998</v>
      </c>
      <c r="B612">
        <f>'th calcs'!B611</f>
        <v>6</v>
      </c>
      <c r="C612">
        <f>LN('th calcs'!J611)</f>
        <v>-0.18220595652060584</v>
      </c>
      <c r="D612">
        <f t="shared" si="29"/>
        <v>185</v>
      </c>
      <c r="E612" s="51">
        <f t="shared" si="27"/>
        <v>-8.8874758603182946E-3</v>
      </c>
      <c r="F612">
        <f t="shared" si="28"/>
        <v>0.99115190101324935</v>
      </c>
    </row>
    <row r="613" spans="1:6" x14ac:dyDescent="0.25">
      <c r="A613">
        <f>'th calcs'!A612</f>
        <v>1998</v>
      </c>
      <c r="B613">
        <f>'th calcs'!B612</f>
        <v>7</v>
      </c>
      <c r="C613">
        <f>LN('th calcs'!J612)</f>
        <v>-0.17948211675543582</v>
      </c>
      <c r="D613">
        <f t="shared" si="29"/>
        <v>186</v>
      </c>
      <c r="E613" s="51">
        <f t="shared" si="27"/>
        <v>-5.2267794429305126E-3</v>
      </c>
      <c r="F613">
        <f t="shared" si="28"/>
        <v>0.99478685640121456</v>
      </c>
    </row>
    <row r="614" spans="1:6" x14ac:dyDescent="0.25">
      <c r="A614">
        <f>'th calcs'!A613</f>
        <v>1998</v>
      </c>
      <c r="B614">
        <f>'th calcs'!B613</f>
        <v>8</v>
      </c>
      <c r="C614">
        <f>LN('th calcs'!J613)</f>
        <v>-0.16442784532772772</v>
      </c>
      <c r="D614">
        <f t="shared" si="29"/>
        <v>187</v>
      </c>
      <c r="E614" s="51">
        <f t="shared" si="27"/>
        <v>1.0764348636995352E-2</v>
      </c>
      <c r="F614">
        <f t="shared" si="28"/>
        <v>1.010822492678082</v>
      </c>
    </row>
    <row r="615" spans="1:6" x14ac:dyDescent="0.25">
      <c r="A615">
        <f>'th calcs'!A614</f>
        <v>1998</v>
      </c>
      <c r="B615">
        <f>'th calcs'!B614</f>
        <v>9</v>
      </c>
      <c r="C615">
        <f>LN('th calcs'!J614)</f>
        <v>-0.2333645013027458</v>
      </c>
      <c r="D615">
        <f t="shared" si="29"/>
        <v>188</v>
      </c>
      <c r="E615" s="51">
        <f t="shared" si="27"/>
        <v>-5.7235450685804962E-2</v>
      </c>
      <c r="F615">
        <f t="shared" si="28"/>
        <v>0.94437169022577161</v>
      </c>
    </row>
    <row r="616" spans="1:6" x14ac:dyDescent="0.25">
      <c r="A616">
        <f>'th calcs'!A615</f>
        <v>1998</v>
      </c>
      <c r="B616">
        <f>'th calcs'!B615</f>
        <v>10</v>
      </c>
      <c r="C616">
        <f>LN('th calcs'!J615)</f>
        <v>-0.21913868911701201</v>
      </c>
      <c r="D616">
        <f t="shared" si="29"/>
        <v>189</v>
      </c>
      <c r="E616" s="51">
        <f t="shared" si="27"/>
        <v>-4.2072781847853402E-2</v>
      </c>
      <c r="F616">
        <f t="shared" si="28"/>
        <v>0.95879999479760336</v>
      </c>
    </row>
    <row r="617" spans="1:6" x14ac:dyDescent="0.25">
      <c r="A617">
        <f>'th calcs'!A616</f>
        <v>1998</v>
      </c>
      <c r="B617">
        <f>'th calcs'!B616</f>
        <v>11</v>
      </c>
      <c r="C617">
        <f>LN('th calcs'!J616)</f>
        <v>-0.14753861406089583</v>
      </c>
      <c r="D617">
        <f t="shared" si="29"/>
        <v>190</v>
      </c>
      <c r="E617" s="51">
        <f t="shared" si="27"/>
        <v>3.0464149860480572E-2</v>
      </c>
      <c r="F617">
        <f t="shared" si="28"/>
        <v>1.0309329302968924</v>
      </c>
    </row>
    <row r="618" spans="1:6" x14ac:dyDescent="0.25">
      <c r="A618">
        <f>'th calcs'!A617</f>
        <v>1998</v>
      </c>
      <c r="B618">
        <f>'th calcs'!B617</f>
        <v>12</v>
      </c>
      <c r="C618">
        <f>LN('th calcs'!J617)</f>
        <v>-0.16807401667347768</v>
      </c>
      <c r="D618">
        <f t="shared" si="29"/>
        <v>191</v>
      </c>
      <c r="E618" s="51">
        <f t="shared" si="27"/>
        <v>1.0865603900116483E-2</v>
      </c>
      <c r="F618">
        <f t="shared" si="28"/>
        <v>1.0109248489575156</v>
      </c>
    </row>
    <row r="619" spans="1:6" x14ac:dyDescent="0.25">
      <c r="A619">
        <f>'th calcs'!A618</f>
        <v>1999</v>
      </c>
      <c r="B619">
        <f>'th calcs'!B618</f>
        <v>1</v>
      </c>
      <c r="C619">
        <f>LN('th calcs'!J618)</f>
        <v>-8.7823592298765921E-2</v>
      </c>
      <c r="D619">
        <f t="shared" si="29"/>
        <v>192</v>
      </c>
      <c r="E619" s="51">
        <f t="shared" si="27"/>
        <v>9.2052884927046011E-2</v>
      </c>
      <c r="F619">
        <f t="shared" si="28"/>
        <v>1.0964228047876405</v>
      </c>
    </row>
    <row r="620" spans="1:6" x14ac:dyDescent="0.25">
      <c r="A620">
        <f>'th calcs'!A619</f>
        <v>1999</v>
      </c>
      <c r="B620">
        <f>'th calcs'!B619</f>
        <v>2</v>
      </c>
      <c r="C620">
        <f>LN('th calcs'!J619)</f>
        <v>-9.5701637952009644E-2</v>
      </c>
      <c r="D620">
        <f t="shared" si="29"/>
        <v>193</v>
      </c>
      <c r="E620" s="51">
        <f t="shared" si="27"/>
        <v>8.5111695926020053E-2</v>
      </c>
      <c r="F620">
        <f t="shared" si="28"/>
        <v>1.0888386787509965</v>
      </c>
    </row>
    <row r="621" spans="1:6" x14ac:dyDescent="0.25">
      <c r="A621">
        <f>'th calcs'!A620</f>
        <v>1999</v>
      </c>
      <c r="B621">
        <f>'th calcs'!B620</f>
        <v>3</v>
      </c>
      <c r="C621">
        <f>LN('th calcs'!J620)</f>
        <v>-8.7196259490611536E-2</v>
      </c>
      <c r="D621">
        <f t="shared" si="29"/>
        <v>194</v>
      </c>
      <c r="E621" s="51">
        <f t="shared" si="27"/>
        <v>9.4553931039635927E-2</v>
      </c>
      <c r="F621">
        <f t="shared" si="28"/>
        <v>1.0991684408312707</v>
      </c>
    </row>
    <row r="622" spans="1:6" x14ac:dyDescent="0.25">
      <c r="A622">
        <f>'th calcs'!A621</f>
        <v>1999</v>
      </c>
      <c r="B622">
        <f>'th calcs'!B621</f>
        <v>4</v>
      </c>
      <c r="C622">
        <f>LN('th calcs'!J621)</f>
        <v>-0.11944393586788685</v>
      </c>
      <c r="D622">
        <f t="shared" si="29"/>
        <v>195</v>
      </c>
      <c r="E622" s="51">
        <f t="shared" si="27"/>
        <v>6.324311131457841E-2</v>
      </c>
      <c r="F622">
        <f t="shared" si="28"/>
        <v>1.0652857907820028</v>
      </c>
    </row>
    <row r="623" spans="1:6" x14ac:dyDescent="0.25">
      <c r="A623">
        <f>'th calcs'!A622</f>
        <v>1999</v>
      </c>
      <c r="B623">
        <f>'th calcs'!B622</f>
        <v>5</v>
      </c>
      <c r="C623">
        <f>LN('th calcs'!J622)</f>
        <v>-8.1360148166466875E-2</v>
      </c>
      <c r="D623">
        <f t="shared" si="29"/>
        <v>196</v>
      </c>
      <c r="E623" s="51">
        <f t="shared" si="27"/>
        <v>0.10226375566821615</v>
      </c>
      <c r="F623">
        <f t="shared" si="28"/>
        <v>1.1076755889175793</v>
      </c>
    </row>
    <row r="624" spans="1:6" x14ac:dyDescent="0.25">
      <c r="A624">
        <f>'th calcs'!A623</f>
        <v>1999</v>
      </c>
      <c r="B624">
        <f>'th calcs'!B623</f>
        <v>6</v>
      </c>
      <c r="C624">
        <f>LN('th calcs'!J623)</f>
        <v>-0.14808876729441348</v>
      </c>
      <c r="D624">
        <f t="shared" si="29"/>
        <v>197</v>
      </c>
      <c r="E624" s="51">
        <f t="shared" si="27"/>
        <v>3.6471993192487312E-2</v>
      </c>
      <c r="F624">
        <f t="shared" si="28"/>
        <v>1.0371452564834263</v>
      </c>
    </row>
    <row r="625" spans="1:6" x14ac:dyDescent="0.25">
      <c r="A625">
        <f>'th calcs'!A624</f>
        <v>1999</v>
      </c>
      <c r="B625">
        <f>'th calcs'!B624</f>
        <v>7</v>
      </c>
      <c r="C625">
        <f>LN('th calcs'!J624)</f>
        <v>-0.13275415649209246</v>
      </c>
      <c r="D625">
        <f t="shared" si="29"/>
        <v>198</v>
      </c>
      <c r="E625" s="51">
        <f t="shared" si="27"/>
        <v>5.2743460647026091E-2</v>
      </c>
      <c r="F625">
        <f t="shared" si="28"/>
        <v>1.0541591771147674</v>
      </c>
    </row>
    <row r="626" spans="1:6" x14ac:dyDescent="0.25">
      <c r="A626">
        <f>'th calcs'!A625</f>
        <v>1999</v>
      </c>
      <c r="B626">
        <f>'th calcs'!B625</f>
        <v>8</v>
      </c>
      <c r="C626">
        <f>LN('th calcs'!J625)</f>
        <v>-0.10455780245725656</v>
      </c>
      <c r="D626">
        <f t="shared" si="29"/>
        <v>199</v>
      </c>
      <c r="E626" s="51">
        <f t="shared" si="27"/>
        <v>8.1876671334079762E-2</v>
      </c>
      <c r="F626">
        <f t="shared" si="28"/>
        <v>1.0853219502671376</v>
      </c>
    </row>
    <row r="627" spans="1:6" x14ac:dyDescent="0.25">
      <c r="A627">
        <f>'th calcs'!A626</f>
        <v>1999</v>
      </c>
      <c r="B627">
        <f>'th calcs'!B626</f>
        <v>9</v>
      </c>
      <c r="C627">
        <f>LN('th calcs'!J626)</f>
        <v>-0.1368826011554605</v>
      </c>
      <c r="D627">
        <f t="shared" si="29"/>
        <v>200</v>
      </c>
      <c r="E627" s="51">
        <f t="shared" si="27"/>
        <v>5.0488729288093587E-2</v>
      </c>
      <c r="F627">
        <f t="shared" si="28"/>
        <v>1.0517850089223764</v>
      </c>
    </row>
    <row r="628" spans="1:6" x14ac:dyDescent="0.25">
      <c r="A628">
        <f>'th calcs'!A627</f>
        <v>1999</v>
      </c>
      <c r="B628">
        <f>'th calcs'!B627</f>
        <v>10</v>
      </c>
      <c r="C628">
        <f>LN('th calcs'!J627)</f>
        <v>-7.3569794924034135E-2</v>
      </c>
      <c r="D628">
        <f t="shared" si="29"/>
        <v>201</v>
      </c>
      <c r="E628" s="51">
        <f t="shared" si="27"/>
        <v>0.11473839217173774</v>
      </c>
      <c r="F628">
        <f t="shared" si="28"/>
        <v>1.1215799850847576</v>
      </c>
    </row>
    <row r="629" spans="1:6" x14ac:dyDescent="0.25">
      <c r="A629">
        <f>'th calcs'!A628</f>
        <v>1999</v>
      </c>
      <c r="B629">
        <f>'th calcs'!B628</f>
        <v>11</v>
      </c>
      <c r="C629">
        <f>LN('th calcs'!J628)</f>
        <v>-8.2279639138976346E-2</v>
      </c>
      <c r="D629">
        <f t="shared" si="29"/>
        <v>202</v>
      </c>
      <c r="E629" s="51">
        <f t="shared" si="27"/>
        <v>0.1069654046090133</v>
      </c>
      <c r="F629">
        <f t="shared" si="28"/>
        <v>1.1128957527496444</v>
      </c>
    </row>
    <row r="630" spans="1:6" x14ac:dyDescent="0.25">
      <c r="A630">
        <f>'th calcs'!A629</f>
        <v>1999</v>
      </c>
      <c r="B630">
        <f>'th calcs'!B629</f>
        <v>12</v>
      </c>
      <c r="C630">
        <f>LN('th calcs'!J629)</f>
        <v>-4.2147448303474111E-2</v>
      </c>
      <c r="D630">
        <f t="shared" si="29"/>
        <v>203</v>
      </c>
      <c r="E630" s="51">
        <f t="shared" si="27"/>
        <v>0.1480344520967333</v>
      </c>
      <c r="F630">
        <f t="shared" si="28"/>
        <v>1.159552844701591</v>
      </c>
    </row>
    <row r="631" spans="1:6" x14ac:dyDescent="0.25">
      <c r="A631">
        <f>'th calcs'!A630</f>
        <v>2000</v>
      </c>
      <c r="B631">
        <f>'th calcs'!B630</f>
        <v>1</v>
      </c>
      <c r="C631">
        <f>LN('th calcs'!J630)</f>
        <v>-6.4879782540560541E-3</v>
      </c>
      <c r="D631">
        <f t="shared" si="29"/>
        <v>204</v>
      </c>
      <c r="E631" s="51">
        <f t="shared" si="27"/>
        <v>0.18463077879836912</v>
      </c>
      <c r="F631">
        <f t="shared" si="28"/>
        <v>1.2027742683732674</v>
      </c>
    </row>
    <row r="632" spans="1:6" x14ac:dyDescent="0.25">
      <c r="A632">
        <f>'th calcs'!A631</f>
        <v>2000</v>
      </c>
      <c r="B632">
        <f>'th calcs'!B631</f>
        <v>2</v>
      </c>
      <c r="C632">
        <f>LN('th calcs'!J631)</f>
        <v>-1.6418181787505651E-2</v>
      </c>
      <c r="D632">
        <f t="shared" si="29"/>
        <v>205</v>
      </c>
      <c r="E632" s="51">
        <f t="shared" si="27"/>
        <v>0.17563743191713729</v>
      </c>
      <c r="F632">
        <f t="shared" si="28"/>
        <v>1.1920057970366795</v>
      </c>
    </row>
    <row r="633" spans="1:6" x14ac:dyDescent="0.25">
      <c r="A633">
        <f>'th calcs'!A632</f>
        <v>2000</v>
      </c>
      <c r="B633">
        <f>'th calcs'!B632</f>
        <v>3</v>
      </c>
      <c r="C633">
        <f>LN('th calcs'!J632)</f>
        <v>-8.664010947105864E-3</v>
      </c>
      <c r="D633">
        <f t="shared" si="29"/>
        <v>206</v>
      </c>
      <c r="E633" s="51">
        <f t="shared" si="27"/>
        <v>0.18432845940975484</v>
      </c>
      <c r="F633">
        <f t="shared" si="28"/>
        <v>1.2024107013512608</v>
      </c>
    </row>
    <row r="634" spans="1:6" x14ac:dyDescent="0.25">
      <c r="A634">
        <f>'th calcs'!A633</f>
        <v>2000</v>
      </c>
      <c r="B634">
        <f>'th calcs'!B633</f>
        <v>4</v>
      </c>
      <c r="C634">
        <f>LN('th calcs'!J633)</f>
        <v>4.5682741215145546E-2</v>
      </c>
      <c r="D634">
        <f t="shared" si="29"/>
        <v>207</v>
      </c>
      <c r="E634" s="51">
        <f t="shared" si="27"/>
        <v>0.23961206822422404</v>
      </c>
      <c r="F634">
        <f t="shared" si="28"/>
        <v>1.2707560880245166</v>
      </c>
    </row>
    <row r="635" spans="1:6" x14ac:dyDescent="0.25">
      <c r="A635">
        <f>'th calcs'!A634</f>
        <v>2000</v>
      </c>
      <c r="B635">
        <f>'th calcs'!B634</f>
        <v>5</v>
      </c>
      <c r="C635">
        <f>LN('th calcs'!J634)</f>
        <v>-6.752431164813838E-2</v>
      </c>
      <c r="D635">
        <f t="shared" si="29"/>
        <v>208</v>
      </c>
      <c r="E635" s="51">
        <f t="shared" si="27"/>
        <v>0.12734187201315789</v>
      </c>
      <c r="F635">
        <f t="shared" si="28"/>
        <v>1.1358052514424595</v>
      </c>
    </row>
    <row r="636" spans="1:6" x14ac:dyDescent="0.25">
      <c r="A636">
        <f>'th calcs'!A635</f>
        <v>2000</v>
      </c>
      <c r="B636">
        <f>'th calcs'!B635</f>
        <v>6</v>
      </c>
      <c r="C636">
        <f>LN('th calcs'!J635)</f>
        <v>-8.7902261529807235E-2</v>
      </c>
      <c r="D636">
        <f t="shared" si="29"/>
        <v>209</v>
      </c>
      <c r="E636" s="51">
        <f t="shared" si="27"/>
        <v>0.1079007787837068</v>
      </c>
      <c r="F636">
        <f t="shared" si="28"/>
        <v>1.1139372136977965</v>
      </c>
    </row>
    <row r="637" spans="1:6" x14ac:dyDescent="0.25">
      <c r="A637">
        <f>'th calcs'!A636</f>
        <v>2000</v>
      </c>
      <c r="B637">
        <f>'th calcs'!B636</f>
        <v>7</v>
      </c>
      <c r="C637">
        <f>LN('th calcs'!J636)</f>
        <v>-6.7913478724517612E-2</v>
      </c>
      <c r="D637">
        <f t="shared" si="29"/>
        <v>210</v>
      </c>
      <c r="E637" s="51">
        <f t="shared" si="27"/>
        <v>0.12882641824121419</v>
      </c>
      <c r="F637">
        <f t="shared" si="28"/>
        <v>1.1374926590516923</v>
      </c>
    </row>
    <row r="638" spans="1:6" x14ac:dyDescent="0.25">
      <c r="A638">
        <f>'th calcs'!A637</f>
        <v>2000</v>
      </c>
      <c r="B638">
        <f>'th calcs'!B637</f>
        <v>8</v>
      </c>
      <c r="C638">
        <f>LN('th calcs'!J637)</f>
        <v>-0.15158715178230214</v>
      </c>
      <c r="D638">
        <f t="shared" si="29"/>
        <v>211</v>
      </c>
      <c r="E638" s="51">
        <f t="shared" si="27"/>
        <v>4.608960183564742E-2</v>
      </c>
      <c r="F638">
        <f t="shared" si="28"/>
        <v>1.0471682349495566</v>
      </c>
    </row>
    <row r="639" spans="1:6" x14ac:dyDescent="0.25">
      <c r="A639">
        <f>'th calcs'!A638</f>
        <v>2000</v>
      </c>
      <c r="B639">
        <f>'th calcs'!B638</f>
        <v>9</v>
      </c>
      <c r="C639">
        <f>LN('th calcs'!J638)</f>
        <v>-7.0292271365063483E-2</v>
      </c>
      <c r="D639">
        <f t="shared" si="29"/>
        <v>212</v>
      </c>
      <c r="E639" s="51">
        <f t="shared" si="27"/>
        <v>0.12832133890510383</v>
      </c>
      <c r="F639">
        <f t="shared" si="28"/>
        <v>1.1369182800803135</v>
      </c>
    </row>
    <row r="640" spans="1:6" x14ac:dyDescent="0.25">
      <c r="A640">
        <f>'th calcs'!A639</f>
        <v>2000</v>
      </c>
      <c r="B640">
        <f>'th calcs'!B639</f>
        <v>10</v>
      </c>
      <c r="C640">
        <f>LN('th calcs'!J639)</f>
        <v>-7.7906961651475579E-2</v>
      </c>
      <c r="D640">
        <f t="shared" si="29"/>
        <v>213</v>
      </c>
      <c r="E640" s="51">
        <f t="shared" si="27"/>
        <v>0.12164350527090954</v>
      </c>
      <c r="F640">
        <f t="shared" si="28"/>
        <v>1.129351422178708</v>
      </c>
    </row>
    <row r="641" spans="1:6" x14ac:dyDescent="0.25">
      <c r="A641">
        <f>'th calcs'!A640</f>
        <v>2000</v>
      </c>
      <c r="B641">
        <f>'th calcs'!B640</f>
        <v>11</v>
      </c>
      <c r="C641">
        <f>LN('th calcs'!J640)</f>
        <v>-0.11357864758813864</v>
      </c>
      <c r="D641">
        <f t="shared" si="29"/>
        <v>214</v>
      </c>
      <c r="E641" s="51">
        <f t="shared" si="27"/>
        <v>8.6908675986464248E-2</v>
      </c>
      <c r="F641">
        <f t="shared" si="28"/>
        <v>1.0907970592040748</v>
      </c>
    </row>
    <row r="642" spans="1:6" x14ac:dyDescent="0.25">
      <c r="A642">
        <f>'th calcs'!A641</f>
        <v>2000</v>
      </c>
      <c r="B642">
        <f>'th calcs'!B641</f>
        <v>12</v>
      </c>
      <c r="C642">
        <f>LN('th calcs'!J641)</f>
        <v>-0.13266965134701586</v>
      </c>
      <c r="D642">
        <f t="shared" si="29"/>
        <v>215</v>
      </c>
      <c r="E642" s="51">
        <f t="shared" si="27"/>
        <v>6.8754528879804794E-2</v>
      </c>
      <c r="F642">
        <f t="shared" si="28"/>
        <v>1.0711732347794958</v>
      </c>
    </row>
    <row r="643" spans="1:6" x14ac:dyDescent="0.25">
      <c r="A643">
        <f>'th calcs'!A642</f>
        <v>2001</v>
      </c>
      <c r="B643">
        <f>'th calcs'!B642</f>
        <v>1</v>
      </c>
      <c r="C643">
        <f>LN('th calcs'!J642)</f>
        <v>-0.13298601351325134</v>
      </c>
      <c r="D643">
        <f t="shared" si="29"/>
        <v>216</v>
      </c>
      <c r="E643" s="51">
        <f t="shared" si="27"/>
        <v>6.9375023365787075E-2</v>
      </c>
      <c r="F643">
        <f t="shared" si="28"/>
        <v>1.0718380981158935</v>
      </c>
    </row>
    <row r="644" spans="1:6" x14ac:dyDescent="0.25">
      <c r="A644">
        <f>'th calcs'!A643</f>
        <v>2001</v>
      </c>
      <c r="B644">
        <f>'th calcs'!B643</f>
        <v>2</v>
      </c>
      <c r="C644">
        <f>LN('th calcs'!J643)</f>
        <v>-0.25764557432126622</v>
      </c>
      <c r="D644">
        <f t="shared" si="29"/>
        <v>217</v>
      </c>
      <c r="E644" s="51">
        <f t="shared" si="27"/>
        <v>-5.4347680790010039E-2</v>
      </c>
      <c r="F644">
        <f t="shared" si="28"/>
        <v>0.94710275981560454</v>
      </c>
    </row>
    <row r="645" spans="1:6" x14ac:dyDescent="0.25">
      <c r="A645">
        <f>'th calcs'!A644</f>
        <v>2001</v>
      </c>
      <c r="B645">
        <f>'th calcs'!B644</f>
        <v>3</v>
      </c>
      <c r="C645">
        <f>LN('th calcs'!J644)</f>
        <v>-0.28502588441495857</v>
      </c>
      <c r="D645">
        <f t="shared" si="29"/>
        <v>218</v>
      </c>
      <c r="E645" s="51">
        <f t="shared" si="27"/>
        <v>-8.0791134231484624E-2</v>
      </c>
      <c r="F645">
        <f t="shared" si="28"/>
        <v>0.92238632625540029</v>
      </c>
    </row>
    <row r="646" spans="1:6" x14ac:dyDescent="0.25">
      <c r="A646">
        <f>'th calcs'!A645</f>
        <v>2001</v>
      </c>
      <c r="B646">
        <f>'th calcs'!B645</f>
        <v>4</v>
      </c>
      <c r="C646">
        <f>LN('th calcs'!J645)</f>
        <v>-0.29520511713657427</v>
      </c>
      <c r="D646">
        <f t="shared" si="29"/>
        <v>219</v>
      </c>
      <c r="E646" s="51">
        <f t="shared" si="27"/>
        <v>-9.0033510300882524E-2</v>
      </c>
      <c r="F646">
        <f t="shared" si="28"/>
        <v>0.91390055967536321</v>
      </c>
    </row>
    <row r="647" spans="1:6" x14ac:dyDescent="0.25">
      <c r="A647">
        <f>'th calcs'!A646</f>
        <v>2001</v>
      </c>
      <c r="B647">
        <f>'th calcs'!B646</f>
        <v>5</v>
      </c>
      <c r="C647">
        <f>LN('th calcs'!J646)</f>
        <v>-0.33717920024203291</v>
      </c>
      <c r="D647">
        <f t="shared" si="29"/>
        <v>220</v>
      </c>
      <c r="E647" s="51">
        <f t="shared" si="27"/>
        <v>-0.1310707367541234</v>
      </c>
      <c r="F647">
        <f t="shared" si="28"/>
        <v>0.87715572504763428</v>
      </c>
    </row>
    <row r="648" spans="1:6" x14ac:dyDescent="0.25">
      <c r="A648">
        <f>'th calcs'!A647</f>
        <v>2001</v>
      </c>
      <c r="B648">
        <f>'th calcs'!B647</f>
        <v>6</v>
      </c>
      <c r="C648">
        <f>LN('th calcs'!J647)</f>
        <v>-0.42666290931743139</v>
      </c>
      <c r="D648">
        <f t="shared" si="29"/>
        <v>221</v>
      </c>
      <c r="E648" s="51">
        <f t="shared" ref="E648:E711" si="30">C648-$I$8*D648</f>
        <v>-0.21961758917730412</v>
      </c>
      <c r="F648">
        <f t="shared" ref="F648:F711" si="31">EXP(E648)</f>
        <v>0.80282574852310373</v>
      </c>
    </row>
    <row r="649" spans="1:6" x14ac:dyDescent="0.25">
      <c r="A649">
        <f>'th calcs'!A648</f>
        <v>2001</v>
      </c>
      <c r="B649">
        <f>'th calcs'!B648</f>
        <v>7</v>
      </c>
      <c r="C649">
        <f>LN('th calcs'!J648)</f>
        <v>-0.4133956056733839</v>
      </c>
      <c r="D649">
        <f t="shared" ref="D649:D712" si="32">D648+1</f>
        <v>222</v>
      </c>
      <c r="E649" s="51">
        <f t="shared" si="30"/>
        <v>-0.20541342888103886</v>
      </c>
      <c r="F649">
        <f t="shared" si="31"/>
        <v>0.81431058729451655</v>
      </c>
    </row>
    <row r="650" spans="1:6" x14ac:dyDescent="0.25">
      <c r="A650">
        <f>'th calcs'!A649</f>
        <v>2001</v>
      </c>
      <c r="B650">
        <f>'th calcs'!B649</f>
        <v>8</v>
      </c>
      <c r="C650">
        <f>LN('th calcs'!J649)</f>
        <v>-0.54212550342782795</v>
      </c>
      <c r="D650">
        <f t="shared" si="32"/>
        <v>223</v>
      </c>
      <c r="E650" s="51">
        <f t="shared" si="30"/>
        <v>-0.33320646998326514</v>
      </c>
      <c r="F650">
        <f t="shared" si="31"/>
        <v>0.71662221790255964</v>
      </c>
    </row>
    <row r="651" spans="1:6" x14ac:dyDescent="0.25">
      <c r="A651">
        <f>'th calcs'!A650</f>
        <v>2001</v>
      </c>
      <c r="B651">
        <f>'th calcs'!B650</f>
        <v>9</v>
      </c>
      <c r="C651">
        <f>LN('th calcs'!J650)</f>
        <v>-0.58647137233979485</v>
      </c>
      <c r="D651">
        <f t="shared" si="32"/>
        <v>224</v>
      </c>
      <c r="E651" s="51">
        <f t="shared" si="30"/>
        <v>-0.37661548224301428</v>
      </c>
      <c r="F651">
        <f t="shared" si="31"/>
        <v>0.68617987152042026</v>
      </c>
    </row>
    <row r="652" spans="1:6" x14ac:dyDescent="0.25">
      <c r="A652">
        <f>'th calcs'!A651</f>
        <v>2001</v>
      </c>
      <c r="B652">
        <f>'th calcs'!B651</f>
        <v>10</v>
      </c>
      <c r="C652">
        <f>LN('th calcs'!J651)</f>
        <v>-0.76117501596873616</v>
      </c>
      <c r="D652">
        <f t="shared" si="32"/>
        <v>225</v>
      </c>
      <c r="E652" s="51">
        <f t="shared" si="30"/>
        <v>-0.55038226921973776</v>
      </c>
      <c r="F652">
        <f t="shared" si="31"/>
        <v>0.57672930237604136</v>
      </c>
    </row>
    <row r="653" spans="1:6" x14ac:dyDescent="0.25">
      <c r="A653">
        <f>'th calcs'!A652</f>
        <v>2001</v>
      </c>
      <c r="B653">
        <f>'th calcs'!B652</f>
        <v>11</v>
      </c>
      <c r="C653">
        <f>LN('th calcs'!J652)</f>
        <v>-0.81427831140081819</v>
      </c>
      <c r="D653">
        <f t="shared" si="32"/>
        <v>226</v>
      </c>
      <c r="E653" s="51">
        <f t="shared" si="30"/>
        <v>-0.60254870799960203</v>
      </c>
      <c r="F653">
        <f t="shared" si="31"/>
        <v>0.54741465648960674</v>
      </c>
    </row>
    <row r="654" spans="1:6" x14ac:dyDescent="0.25">
      <c r="A654">
        <f>'th calcs'!A653</f>
        <v>2001</v>
      </c>
      <c r="B654">
        <f>'th calcs'!B653</f>
        <v>12</v>
      </c>
      <c r="C654">
        <f>LN('th calcs'!J653)</f>
        <v>-0.83414505228095737</v>
      </c>
      <c r="D654">
        <f t="shared" si="32"/>
        <v>227</v>
      </c>
      <c r="E654" s="51">
        <f t="shared" si="30"/>
        <v>-0.62147859222752344</v>
      </c>
      <c r="F654">
        <f t="shared" si="31"/>
        <v>0.53714962487716467</v>
      </c>
    </row>
    <row r="655" spans="1:6" x14ac:dyDescent="0.25">
      <c r="A655">
        <f>'th calcs'!A654</f>
        <v>2002</v>
      </c>
      <c r="B655">
        <f>'th calcs'!B654</f>
        <v>1</v>
      </c>
      <c r="C655">
        <f>LN('th calcs'!J654)</f>
        <v>-0.82462042095706134</v>
      </c>
      <c r="D655">
        <f t="shared" si="32"/>
        <v>228</v>
      </c>
      <c r="E655" s="51">
        <f t="shared" si="30"/>
        <v>-0.61101710425140965</v>
      </c>
      <c r="F655">
        <f t="shared" si="31"/>
        <v>0.54279850554882048</v>
      </c>
    </row>
    <row r="656" spans="1:6" x14ac:dyDescent="0.25">
      <c r="A656">
        <f>'th calcs'!A655</f>
        <v>2002</v>
      </c>
      <c r="B656">
        <f>'th calcs'!B655</f>
        <v>2</v>
      </c>
      <c r="C656">
        <f>LN('th calcs'!J655)</f>
        <v>-0.87866312185979878</v>
      </c>
      <c r="D656">
        <f t="shared" si="32"/>
        <v>229</v>
      </c>
      <c r="E656" s="51">
        <f t="shared" si="30"/>
        <v>-0.66412294850192932</v>
      </c>
      <c r="F656">
        <f t="shared" si="31"/>
        <v>0.5147247699269325</v>
      </c>
    </row>
    <row r="657" spans="1:6" x14ac:dyDescent="0.25">
      <c r="A657">
        <f>'th calcs'!A656</f>
        <v>2002</v>
      </c>
      <c r="B657">
        <f>'th calcs'!B656</f>
        <v>3</v>
      </c>
      <c r="C657">
        <f>LN('th calcs'!J656)</f>
        <v>-0.8344155556866204</v>
      </c>
      <c r="D657">
        <f t="shared" si="32"/>
        <v>230</v>
      </c>
      <c r="E657" s="51">
        <f t="shared" si="30"/>
        <v>-0.61893852567653318</v>
      </c>
      <c r="F657">
        <f t="shared" si="31"/>
        <v>0.53851575496835113</v>
      </c>
    </row>
    <row r="658" spans="1:6" x14ac:dyDescent="0.25">
      <c r="A658">
        <f>'th calcs'!A657</f>
        <v>2002</v>
      </c>
      <c r="B658">
        <f>'th calcs'!B657</f>
        <v>4</v>
      </c>
      <c r="C658">
        <f>LN('th calcs'!J657)</f>
        <v>-0.94059819943086154</v>
      </c>
      <c r="D658">
        <f t="shared" si="32"/>
        <v>231</v>
      </c>
      <c r="E658" s="51">
        <f t="shared" si="30"/>
        <v>-0.72418431276855655</v>
      </c>
      <c r="F658">
        <f t="shared" si="31"/>
        <v>0.48471978748757583</v>
      </c>
    </row>
    <row r="659" spans="1:6" x14ac:dyDescent="0.25">
      <c r="A659">
        <f>'th calcs'!A658</f>
        <v>2002</v>
      </c>
      <c r="B659">
        <f>'th calcs'!B658</f>
        <v>5</v>
      </c>
      <c r="C659">
        <f>LN('th calcs'!J658)</f>
        <v>-0.86823221487925806</v>
      </c>
      <c r="D659">
        <f t="shared" si="32"/>
        <v>232</v>
      </c>
      <c r="E659" s="51">
        <f t="shared" si="30"/>
        <v>-0.6508814715647353</v>
      </c>
      <c r="F659">
        <f t="shared" si="31"/>
        <v>0.52158581100646029</v>
      </c>
    </row>
    <row r="660" spans="1:6" x14ac:dyDescent="0.25">
      <c r="A660">
        <f>'th calcs'!A659</f>
        <v>2002</v>
      </c>
      <c r="B660">
        <f>'th calcs'!B659</f>
        <v>6</v>
      </c>
      <c r="C660">
        <f>LN('th calcs'!J659)</f>
        <v>-0.92592835099287296</v>
      </c>
      <c r="D660">
        <f t="shared" si="32"/>
        <v>233</v>
      </c>
      <c r="E660" s="51">
        <f t="shared" si="30"/>
        <v>-0.70764075102613244</v>
      </c>
      <c r="F660">
        <f t="shared" si="31"/>
        <v>0.49280547786548828</v>
      </c>
    </row>
    <row r="661" spans="1:6" x14ac:dyDescent="0.25">
      <c r="A661">
        <f>'th calcs'!A660</f>
        <v>2002</v>
      </c>
      <c r="B661">
        <f>'th calcs'!B660</f>
        <v>7</v>
      </c>
      <c r="C661">
        <f>LN('th calcs'!J660)</f>
        <v>-0.9201719130411532</v>
      </c>
      <c r="D661">
        <f t="shared" si="32"/>
        <v>234</v>
      </c>
      <c r="E661" s="51">
        <f t="shared" si="30"/>
        <v>-0.70094745642219491</v>
      </c>
      <c r="F661">
        <f t="shared" si="31"/>
        <v>0.49611503367156645</v>
      </c>
    </row>
    <row r="662" spans="1:6" x14ac:dyDescent="0.25">
      <c r="A662">
        <f>'th calcs'!A661</f>
        <v>2002</v>
      </c>
      <c r="B662">
        <f>'th calcs'!B661</f>
        <v>8</v>
      </c>
      <c r="C662">
        <f>LN('th calcs'!J661)</f>
        <v>-0.87489086966951535</v>
      </c>
      <c r="D662">
        <f t="shared" si="32"/>
        <v>235</v>
      </c>
      <c r="E662" s="51">
        <f t="shared" si="30"/>
        <v>-0.6547295563983393</v>
      </c>
      <c r="F662">
        <f t="shared" si="31"/>
        <v>0.51958256136694991</v>
      </c>
    </row>
    <row r="663" spans="1:6" x14ac:dyDescent="0.25">
      <c r="A663">
        <f>'th calcs'!A662</f>
        <v>2002</v>
      </c>
      <c r="B663">
        <f>'th calcs'!B662</f>
        <v>9</v>
      </c>
      <c r="C663">
        <f>LN('th calcs'!J662)</f>
        <v>-0.91067087238436861</v>
      </c>
      <c r="D663">
        <f t="shared" si="32"/>
        <v>236</v>
      </c>
      <c r="E663" s="51">
        <f t="shared" si="30"/>
        <v>-0.6895727024609748</v>
      </c>
      <c r="F663">
        <f t="shared" si="31"/>
        <v>0.50179043708220261</v>
      </c>
    </row>
    <row r="664" spans="1:6" x14ac:dyDescent="0.25">
      <c r="A664">
        <f>'th calcs'!A663</f>
        <v>2002</v>
      </c>
      <c r="B664">
        <f>'th calcs'!B663</f>
        <v>10</v>
      </c>
      <c r="C664">
        <f>LN('th calcs'!J663)</f>
        <v>-0.86376429899327434</v>
      </c>
      <c r="D664">
        <f t="shared" si="32"/>
        <v>237</v>
      </c>
      <c r="E664" s="51">
        <f t="shared" si="30"/>
        <v>-0.64172927241766275</v>
      </c>
      <c r="F664">
        <f t="shared" si="31"/>
        <v>0.52638137974702548</v>
      </c>
    </row>
    <row r="665" spans="1:6" x14ac:dyDescent="0.25">
      <c r="A665">
        <f>'th calcs'!A664</f>
        <v>2002</v>
      </c>
      <c r="B665">
        <f>'th calcs'!B664</f>
        <v>11</v>
      </c>
      <c r="C665">
        <f>LN('th calcs'!J664)</f>
        <v>-0.86565786678964074</v>
      </c>
      <c r="D665">
        <f t="shared" si="32"/>
        <v>238</v>
      </c>
      <c r="E665" s="51">
        <f t="shared" si="30"/>
        <v>-0.64268598356181139</v>
      </c>
      <c r="F665">
        <f t="shared" si="31"/>
        <v>0.52587802563558628</v>
      </c>
    </row>
    <row r="666" spans="1:6" x14ac:dyDescent="0.25">
      <c r="A666">
        <f>'th calcs'!A665</f>
        <v>2002</v>
      </c>
      <c r="B666">
        <f>'th calcs'!B665</f>
        <v>12</v>
      </c>
      <c r="C666">
        <f>LN('th calcs'!J665)</f>
        <v>-1.0334229376995603</v>
      </c>
      <c r="D666">
        <f t="shared" si="32"/>
        <v>239</v>
      </c>
      <c r="E666" s="51">
        <f t="shared" si="30"/>
        <v>-0.80951419781951317</v>
      </c>
      <c r="F666">
        <f t="shared" si="31"/>
        <v>0.44507423174410882</v>
      </c>
    </row>
    <row r="667" spans="1:6" x14ac:dyDescent="0.25">
      <c r="A667">
        <f>'th calcs'!A666</f>
        <v>2003</v>
      </c>
      <c r="B667">
        <f>'th calcs'!B666</f>
        <v>1</v>
      </c>
      <c r="C667">
        <f>LN('th calcs'!J666)</f>
        <v>-0.83787448159359279</v>
      </c>
      <c r="D667">
        <f t="shared" si="32"/>
        <v>240</v>
      </c>
      <c r="E667" s="51">
        <f t="shared" si="30"/>
        <v>-0.61302888506132791</v>
      </c>
      <c r="F667">
        <f t="shared" si="31"/>
        <v>0.54170761161936931</v>
      </c>
    </row>
    <row r="668" spans="1:6" x14ac:dyDescent="0.25">
      <c r="A668">
        <f>'th calcs'!A667</f>
        <v>2003</v>
      </c>
      <c r="B668">
        <f>'th calcs'!B667</f>
        <v>2</v>
      </c>
      <c r="C668">
        <f>LN('th calcs'!J667)</f>
        <v>-0.92948954521997629</v>
      </c>
      <c r="D668">
        <f t="shared" si="32"/>
        <v>241</v>
      </c>
      <c r="E668" s="51">
        <f t="shared" si="30"/>
        <v>-0.70370709203549364</v>
      </c>
      <c r="F668">
        <f t="shared" si="31"/>
        <v>0.49474782432383213</v>
      </c>
    </row>
    <row r="669" spans="1:6" x14ac:dyDescent="0.25">
      <c r="A669">
        <f>'th calcs'!A668</f>
        <v>2003</v>
      </c>
      <c r="B669">
        <f>'th calcs'!B668</f>
        <v>3</v>
      </c>
      <c r="C669">
        <f>LN('th calcs'!J668)</f>
        <v>-1.0186412398982228</v>
      </c>
      <c r="D669">
        <f t="shared" si="32"/>
        <v>242</v>
      </c>
      <c r="E669" s="51">
        <f t="shared" si="30"/>
        <v>-0.79192193006152234</v>
      </c>
      <c r="F669">
        <f t="shared" si="31"/>
        <v>0.4529733749996947</v>
      </c>
    </row>
    <row r="670" spans="1:6" x14ac:dyDescent="0.25">
      <c r="A670">
        <f>'th calcs'!A669</f>
        <v>2003</v>
      </c>
      <c r="B670">
        <f>'th calcs'!B669</f>
        <v>4</v>
      </c>
      <c r="C670">
        <f>LN('th calcs'!J669)</f>
        <v>-1.0220031654884563</v>
      </c>
      <c r="D670">
        <f t="shared" si="32"/>
        <v>243</v>
      </c>
      <c r="E670" s="51">
        <f t="shared" si="30"/>
        <v>-0.79434699899953798</v>
      </c>
      <c r="F670">
        <f t="shared" si="31"/>
        <v>0.45187621422119328</v>
      </c>
    </row>
    <row r="671" spans="1:6" x14ac:dyDescent="0.25">
      <c r="A671">
        <f>'th calcs'!A670</f>
        <v>2003</v>
      </c>
      <c r="B671">
        <f>'th calcs'!B670</f>
        <v>5</v>
      </c>
      <c r="C671">
        <f>LN('th calcs'!J670)</f>
        <v>-1.0289720885053322</v>
      </c>
      <c r="D671">
        <f t="shared" si="32"/>
        <v>244</v>
      </c>
      <c r="E671" s="51">
        <f t="shared" si="30"/>
        <v>-0.80037906536419623</v>
      </c>
      <c r="F671">
        <f t="shared" si="31"/>
        <v>0.44915867134787901</v>
      </c>
    </row>
    <row r="672" spans="1:6" x14ac:dyDescent="0.25">
      <c r="A672">
        <f>'th calcs'!A671</f>
        <v>2003</v>
      </c>
      <c r="B672">
        <f>'th calcs'!B671</f>
        <v>6</v>
      </c>
      <c r="C672">
        <f>LN('th calcs'!J671)</f>
        <v>-1.0156019983894968</v>
      </c>
      <c r="D672">
        <f t="shared" si="32"/>
        <v>245</v>
      </c>
      <c r="E672" s="51">
        <f t="shared" si="30"/>
        <v>-0.78607211859614301</v>
      </c>
      <c r="F672">
        <f t="shared" si="31"/>
        <v>0.45563094941835447</v>
      </c>
    </row>
    <row r="673" spans="1:6" x14ac:dyDescent="0.25">
      <c r="A673">
        <f>'th calcs'!A672</f>
        <v>2003</v>
      </c>
      <c r="B673">
        <f>'th calcs'!B672</f>
        <v>7</v>
      </c>
      <c r="C673">
        <f>LN('th calcs'!J672)</f>
        <v>-1.0368589654234022</v>
      </c>
      <c r="D673">
        <f t="shared" si="32"/>
        <v>246</v>
      </c>
      <c r="E673" s="51">
        <f t="shared" si="30"/>
        <v>-0.80639222897783069</v>
      </c>
      <c r="F673">
        <f t="shared" si="31"/>
        <v>0.44646591088695531</v>
      </c>
    </row>
    <row r="674" spans="1:6" x14ac:dyDescent="0.25">
      <c r="A674">
        <f>'th calcs'!A673</f>
        <v>2003</v>
      </c>
      <c r="B674">
        <f>'th calcs'!B673</f>
        <v>8</v>
      </c>
      <c r="C674">
        <f>LN('th calcs'!J673)</f>
        <v>-1.0103370973190344</v>
      </c>
      <c r="D674">
        <f t="shared" si="32"/>
        <v>247</v>
      </c>
      <c r="E674" s="51">
        <f t="shared" si="30"/>
        <v>-0.77893350422124508</v>
      </c>
      <c r="F674">
        <f t="shared" si="31"/>
        <v>0.45889516017247378</v>
      </c>
    </row>
    <row r="675" spans="1:6" x14ac:dyDescent="0.25">
      <c r="A675">
        <f>'th calcs'!A674</f>
        <v>2003</v>
      </c>
      <c r="B675">
        <f>'th calcs'!B674</f>
        <v>9</v>
      </c>
      <c r="C675">
        <f>LN('th calcs'!J674)</f>
        <v>-1.0719558411352057</v>
      </c>
      <c r="D675">
        <f t="shared" si="32"/>
        <v>248</v>
      </c>
      <c r="E675" s="51">
        <f t="shared" si="30"/>
        <v>-0.83961539138519858</v>
      </c>
      <c r="F675">
        <f t="shared" si="31"/>
        <v>0.43187659494971253</v>
      </c>
    </row>
    <row r="676" spans="1:6" x14ac:dyDescent="0.25">
      <c r="A676">
        <f>'th calcs'!A675</f>
        <v>2003</v>
      </c>
      <c r="B676">
        <f>'th calcs'!B675</f>
        <v>10</v>
      </c>
      <c r="C676">
        <f>LN('th calcs'!J675)</f>
        <v>-1.0050944107836692</v>
      </c>
      <c r="D676">
        <f t="shared" si="32"/>
        <v>249</v>
      </c>
      <c r="E676" s="51">
        <f t="shared" si="30"/>
        <v>-0.77181710438144435</v>
      </c>
      <c r="F676">
        <f t="shared" si="31"/>
        <v>0.46217248917743736</v>
      </c>
    </row>
    <row r="677" spans="1:6" x14ac:dyDescent="0.25">
      <c r="A677">
        <f>'th calcs'!A676</f>
        <v>2003</v>
      </c>
      <c r="B677">
        <f>'th calcs'!B676</f>
        <v>11</v>
      </c>
      <c r="C677">
        <f>LN('th calcs'!J676)</f>
        <v>-0.95020836705539768</v>
      </c>
      <c r="D677">
        <f t="shared" si="32"/>
        <v>250</v>
      </c>
      <c r="E677" s="51">
        <f t="shared" si="30"/>
        <v>-0.71599420400095504</v>
      </c>
      <c r="F677">
        <f t="shared" si="31"/>
        <v>0.48870599673036108</v>
      </c>
    </row>
    <row r="678" spans="1:6" x14ac:dyDescent="0.25">
      <c r="A678">
        <f>'th calcs'!A677</f>
        <v>2003</v>
      </c>
      <c r="B678">
        <f>'th calcs'!B677</f>
        <v>12</v>
      </c>
      <c r="C678">
        <f>LN('th calcs'!J677)</f>
        <v>-0.91412882855794819</v>
      </c>
      <c r="D678">
        <f t="shared" si="32"/>
        <v>251</v>
      </c>
      <c r="E678" s="51">
        <f t="shared" si="30"/>
        <v>-0.67897780885128778</v>
      </c>
      <c r="F678">
        <f t="shared" si="31"/>
        <v>0.50713511653682919</v>
      </c>
    </row>
    <row r="679" spans="1:6" x14ac:dyDescent="0.25">
      <c r="A679">
        <f>'th calcs'!A678</f>
        <v>2004</v>
      </c>
      <c r="B679">
        <f>'th calcs'!B678</f>
        <v>1</v>
      </c>
      <c r="C679">
        <f>LN('th calcs'!J678)</f>
        <v>-0.90352902135788238</v>
      </c>
      <c r="D679">
        <f t="shared" si="32"/>
        <v>252</v>
      </c>
      <c r="E679" s="51">
        <f t="shared" si="30"/>
        <v>-0.6674411449990042</v>
      </c>
      <c r="F679">
        <f t="shared" si="31"/>
        <v>0.51301964253678467</v>
      </c>
    </row>
    <row r="680" spans="1:6" x14ac:dyDescent="0.25">
      <c r="A680">
        <f>'th calcs'!A679</f>
        <v>2004</v>
      </c>
      <c r="B680">
        <f>'th calcs'!B679</f>
        <v>2</v>
      </c>
      <c r="C680">
        <f>LN('th calcs'!J679)</f>
        <v>-0.86550264650844189</v>
      </c>
      <c r="D680">
        <f t="shared" si="32"/>
        <v>253</v>
      </c>
      <c r="E680" s="51">
        <f t="shared" si="30"/>
        <v>-0.62847791349734594</v>
      </c>
      <c r="F680">
        <f t="shared" si="31"/>
        <v>0.53340306905207957</v>
      </c>
    </row>
    <row r="681" spans="1:6" x14ac:dyDescent="0.25">
      <c r="A681">
        <f>'th calcs'!A680</f>
        <v>2004</v>
      </c>
      <c r="B681">
        <f>'th calcs'!B680</f>
        <v>3</v>
      </c>
      <c r="C681">
        <f>LN('th calcs'!J680)</f>
        <v>-0.90936622794271271</v>
      </c>
      <c r="D681">
        <f t="shared" si="32"/>
        <v>254</v>
      </c>
      <c r="E681" s="51">
        <f t="shared" si="30"/>
        <v>-0.671404638279399</v>
      </c>
      <c r="F681">
        <f t="shared" si="31"/>
        <v>0.51099031689675145</v>
      </c>
    </row>
    <row r="682" spans="1:6" x14ac:dyDescent="0.25">
      <c r="A682">
        <f>'th calcs'!A681</f>
        <v>2004</v>
      </c>
      <c r="B682">
        <f>'th calcs'!B681</f>
        <v>4</v>
      </c>
      <c r="C682">
        <f>LN('th calcs'!J681)</f>
        <v>-0.85746771757849727</v>
      </c>
      <c r="D682">
        <f t="shared" si="32"/>
        <v>255</v>
      </c>
      <c r="E682" s="51">
        <f t="shared" si="30"/>
        <v>-0.61856927126296579</v>
      </c>
      <c r="F682">
        <f t="shared" si="31"/>
        <v>0.53871464100516242</v>
      </c>
    </row>
    <row r="683" spans="1:6" x14ac:dyDescent="0.25">
      <c r="A683">
        <f>'th calcs'!A682</f>
        <v>2004</v>
      </c>
      <c r="B683">
        <f>'th calcs'!B682</f>
        <v>5</v>
      </c>
      <c r="C683">
        <f>LN('th calcs'!J682)</f>
        <v>-0.80867994918801323</v>
      </c>
      <c r="D683">
        <f t="shared" si="32"/>
        <v>256</v>
      </c>
      <c r="E683" s="51">
        <f t="shared" si="30"/>
        <v>-0.56884464622026398</v>
      </c>
      <c r="F683">
        <f t="shared" si="31"/>
        <v>0.56617919824173235</v>
      </c>
    </row>
    <row r="684" spans="1:6" x14ac:dyDescent="0.25">
      <c r="A684">
        <f>'th calcs'!A683</f>
        <v>2004</v>
      </c>
      <c r="B684">
        <f>'th calcs'!B683</f>
        <v>6</v>
      </c>
      <c r="C684">
        <f>LN('th calcs'!J683)</f>
        <v>-0.89550890191123322</v>
      </c>
      <c r="D684">
        <f t="shared" si="32"/>
        <v>257</v>
      </c>
      <c r="E684" s="51">
        <f t="shared" si="30"/>
        <v>-0.65473674229126622</v>
      </c>
      <c r="F684">
        <f t="shared" si="31"/>
        <v>0.51957882771571207</v>
      </c>
    </row>
    <row r="685" spans="1:6" x14ac:dyDescent="0.25">
      <c r="A685">
        <f>'th calcs'!A684</f>
        <v>2004</v>
      </c>
      <c r="B685">
        <f>'th calcs'!B684</f>
        <v>7</v>
      </c>
      <c r="C685">
        <f>LN('th calcs'!J684)</f>
        <v>-0.75212922392703929</v>
      </c>
      <c r="D685">
        <f t="shared" si="32"/>
        <v>258</v>
      </c>
      <c r="E685" s="51">
        <f t="shared" si="30"/>
        <v>-0.51042020765485452</v>
      </c>
      <c r="F685">
        <f t="shared" si="31"/>
        <v>0.60024329898201279</v>
      </c>
    </row>
    <row r="686" spans="1:6" x14ac:dyDescent="0.25">
      <c r="A686">
        <f>'th calcs'!A685</f>
        <v>2004</v>
      </c>
      <c r="B686">
        <f>'th calcs'!B685</f>
        <v>8</v>
      </c>
      <c r="C686">
        <f>LN('th calcs'!J685)</f>
        <v>-0.80338677469165587</v>
      </c>
      <c r="D686">
        <f t="shared" si="32"/>
        <v>259</v>
      </c>
      <c r="E686" s="51">
        <f t="shared" si="30"/>
        <v>-0.56074090176725333</v>
      </c>
      <c r="F686">
        <f t="shared" si="31"/>
        <v>0.57078601078367242</v>
      </c>
    </row>
    <row r="687" spans="1:6" x14ac:dyDescent="0.25">
      <c r="A687">
        <f>'th calcs'!A686</f>
        <v>2004</v>
      </c>
      <c r="B687">
        <f>'th calcs'!B686</f>
        <v>9</v>
      </c>
      <c r="C687">
        <f>LN('th calcs'!J686)</f>
        <v>-0.76086133707108583</v>
      </c>
      <c r="D687">
        <f t="shared" si="32"/>
        <v>260</v>
      </c>
      <c r="E687" s="51">
        <f t="shared" si="30"/>
        <v>-0.51727860749446553</v>
      </c>
      <c r="F687">
        <f t="shared" si="31"/>
        <v>0.59614067523503966</v>
      </c>
    </row>
    <row r="688" spans="1:6" x14ac:dyDescent="0.25">
      <c r="A688">
        <f>'th calcs'!A687</f>
        <v>2004</v>
      </c>
      <c r="B688">
        <f>'th calcs'!B687</f>
        <v>10</v>
      </c>
      <c r="C688">
        <f>LN('th calcs'!J687)</f>
        <v>-0.75757819393411197</v>
      </c>
      <c r="D688">
        <f t="shared" si="32"/>
        <v>261</v>
      </c>
      <c r="E688" s="51">
        <f t="shared" si="30"/>
        <v>-0.51305860770527389</v>
      </c>
      <c r="F688">
        <f t="shared" si="31"/>
        <v>0.59866170438881894</v>
      </c>
    </row>
    <row r="689" spans="1:6" x14ac:dyDescent="0.25">
      <c r="A689">
        <f>'th calcs'!A688</f>
        <v>2004</v>
      </c>
      <c r="B689">
        <f>'th calcs'!B688</f>
        <v>11</v>
      </c>
      <c r="C689">
        <f>LN('th calcs'!J688)</f>
        <v>-0.83079335971574042</v>
      </c>
      <c r="D689">
        <f t="shared" si="32"/>
        <v>262</v>
      </c>
      <c r="E689" s="51">
        <f t="shared" si="30"/>
        <v>-0.58533691683468458</v>
      </c>
      <c r="F689">
        <f t="shared" si="31"/>
        <v>0.55691819508444307</v>
      </c>
    </row>
    <row r="690" spans="1:6" x14ac:dyDescent="0.25">
      <c r="A690">
        <f>'th calcs'!A689</f>
        <v>2004</v>
      </c>
      <c r="B690">
        <f>'th calcs'!B689</f>
        <v>12</v>
      </c>
      <c r="C690">
        <f>LN('th calcs'!J689)</f>
        <v>-0.72412367492555041</v>
      </c>
      <c r="D690">
        <f t="shared" si="32"/>
        <v>263</v>
      </c>
      <c r="E690" s="51">
        <f t="shared" si="30"/>
        <v>-0.47773037539227681</v>
      </c>
      <c r="F690">
        <f t="shared" si="31"/>
        <v>0.62018939276267038</v>
      </c>
    </row>
    <row r="691" spans="1:6" x14ac:dyDescent="0.25">
      <c r="A691">
        <f>'th calcs'!A690</f>
        <v>2005</v>
      </c>
      <c r="B691">
        <f>'th calcs'!B690</f>
        <v>1</v>
      </c>
      <c r="C691">
        <f>LN('th calcs'!J690)</f>
        <v>-0.77252635371069389</v>
      </c>
      <c r="D691">
        <f t="shared" si="32"/>
        <v>264</v>
      </c>
      <c r="E691" s="51">
        <f t="shared" si="30"/>
        <v>-0.52519619752520252</v>
      </c>
      <c r="F691">
        <f t="shared" si="31"/>
        <v>0.59143931405307049</v>
      </c>
    </row>
    <row r="692" spans="1:6" x14ac:dyDescent="0.25">
      <c r="A692">
        <f>'th calcs'!A691</f>
        <v>2005</v>
      </c>
      <c r="B692">
        <f>'th calcs'!B691</f>
        <v>2</v>
      </c>
      <c r="C692">
        <f>LN('th calcs'!J691)</f>
        <v>-0.73094534711535253</v>
      </c>
      <c r="D692">
        <f t="shared" si="32"/>
        <v>265</v>
      </c>
      <c r="E692" s="51">
        <f t="shared" si="30"/>
        <v>-0.48267833427764334</v>
      </c>
      <c r="F692">
        <f t="shared" si="31"/>
        <v>0.61712830047075429</v>
      </c>
    </row>
    <row r="693" spans="1:6" x14ac:dyDescent="0.25">
      <c r="A693">
        <f>'th calcs'!A692</f>
        <v>2005</v>
      </c>
      <c r="B693">
        <f>'th calcs'!B692</f>
        <v>3</v>
      </c>
      <c r="C693">
        <f>LN('th calcs'!J692)</f>
        <v>-0.68734782156490082</v>
      </c>
      <c r="D693">
        <f t="shared" si="32"/>
        <v>266</v>
      </c>
      <c r="E693" s="51">
        <f t="shared" si="30"/>
        <v>-0.43814395207497386</v>
      </c>
      <c r="F693">
        <f t="shared" si="31"/>
        <v>0.64523289355778224</v>
      </c>
    </row>
    <row r="694" spans="1:6" x14ac:dyDescent="0.25">
      <c r="A694">
        <f>'th calcs'!A693</f>
        <v>2005</v>
      </c>
      <c r="B694">
        <f>'th calcs'!B693</f>
        <v>4</v>
      </c>
      <c r="C694">
        <f>LN('th calcs'!J693)</f>
        <v>-0.622938503452104</v>
      </c>
      <c r="D694">
        <f t="shared" si="32"/>
        <v>267</v>
      </c>
      <c r="E694" s="51">
        <f t="shared" si="30"/>
        <v>-0.37279777730995928</v>
      </c>
      <c r="F694">
        <f t="shared" si="31"/>
        <v>0.6888045106619719</v>
      </c>
    </row>
    <row r="695" spans="1:6" x14ac:dyDescent="0.25">
      <c r="A695">
        <f>'th calcs'!A694</f>
        <v>2005</v>
      </c>
      <c r="B695">
        <f>'th calcs'!B694</f>
        <v>5</v>
      </c>
      <c r="C695">
        <f>LN('th calcs'!J694)</f>
        <v>-0.69353936306055997</v>
      </c>
      <c r="D695">
        <f t="shared" si="32"/>
        <v>268</v>
      </c>
      <c r="E695" s="51">
        <f t="shared" si="30"/>
        <v>-0.44246178026619748</v>
      </c>
      <c r="F695">
        <f t="shared" si="31"/>
        <v>0.64245289487751689</v>
      </c>
    </row>
    <row r="696" spans="1:6" x14ac:dyDescent="0.25">
      <c r="A696">
        <f>'th calcs'!A695</f>
        <v>2005</v>
      </c>
      <c r="B696">
        <f>'th calcs'!B695</f>
        <v>6</v>
      </c>
      <c r="C696">
        <f>LN('th calcs'!J695)</f>
        <v>-0.62731364504604137</v>
      </c>
      <c r="D696">
        <f t="shared" si="32"/>
        <v>269</v>
      </c>
      <c r="E696" s="51">
        <f t="shared" si="30"/>
        <v>-0.37529920559946112</v>
      </c>
      <c r="F696">
        <f t="shared" si="31"/>
        <v>0.68708366875167981</v>
      </c>
    </row>
    <row r="697" spans="1:6" x14ac:dyDescent="0.25">
      <c r="A697">
        <f>'th calcs'!A696</f>
        <v>2005</v>
      </c>
      <c r="B697">
        <f>'th calcs'!B696</f>
        <v>7</v>
      </c>
      <c r="C697">
        <f>LN('th calcs'!J696)</f>
        <v>-0.57629475451997825</v>
      </c>
      <c r="D697">
        <f t="shared" si="32"/>
        <v>270</v>
      </c>
      <c r="E697" s="51">
        <f t="shared" si="30"/>
        <v>-0.32334345842118023</v>
      </c>
      <c r="F697">
        <f t="shared" si="31"/>
        <v>0.72372524214734268</v>
      </c>
    </row>
    <row r="698" spans="1:6" x14ac:dyDescent="0.25">
      <c r="A698">
        <f>'th calcs'!A697</f>
        <v>2005</v>
      </c>
      <c r="B698">
        <f>'th calcs'!B697</f>
        <v>8</v>
      </c>
      <c r="C698">
        <f>LN('th calcs'!J697)</f>
        <v>-0.58669808131387446</v>
      </c>
      <c r="D698">
        <f t="shared" si="32"/>
        <v>271</v>
      </c>
      <c r="E698" s="51">
        <f t="shared" si="30"/>
        <v>-0.33280992856285868</v>
      </c>
      <c r="F698">
        <f t="shared" si="31"/>
        <v>0.71690644464485509</v>
      </c>
    </row>
    <row r="699" spans="1:6" x14ac:dyDescent="0.25">
      <c r="A699">
        <f>'th calcs'!A698</f>
        <v>2005</v>
      </c>
      <c r="B699">
        <f>'th calcs'!B698</f>
        <v>9</v>
      </c>
      <c r="C699">
        <f>LN('th calcs'!J698)</f>
        <v>-0.58045231374665807</v>
      </c>
      <c r="D699">
        <f t="shared" si="32"/>
        <v>272</v>
      </c>
      <c r="E699" s="51">
        <f t="shared" si="30"/>
        <v>-0.32562730434342452</v>
      </c>
      <c r="F699">
        <f t="shared" si="31"/>
        <v>0.72207425122630464</v>
      </c>
    </row>
    <row r="700" spans="1:6" x14ac:dyDescent="0.25">
      <c r="A700">
        <f>'th calcs'!A699</f>
        <v>2005</v>
      </c>
      <c r="B700">
        <f>'th calcs'!B699</f>
        <v>10</v>
      </c>
      <c r="C700">
        <f>LN('th calcs'!J699)</f>
        <v>-0.56641464284137022</v>
      </c>
      <c r="D700">
        <f t="shared" si="32"/>
        <v>273</v>
      </c>
      <c r="E700" s="51">
        <f t="shared" si="30"/>
        <v>-0.3106527767859189</v>
      </c>
      <c r="F700">
        <f t="shared" si="31"/>
        <v>0.73296833531086969</v>
      </c>
    </row>
    <row r="701" spans="1:6" x14ac:dyDescent="0.25">
      <c r="A701">
        <f>'th calcs'!A700</f>
        <v>2005</v>
      </c>
      <c r="B701">
        <f>'th calcs'!B700</f>
        <v>11</v>
      </c>
      <c r="C701">
        <f>LN('th calcs'!J700)</f>
        <v>-0.55555978989338106</v>
      </c>
      <c r="D701">
        <f t="shared" si="32"/>
        <v>274</v>
      </c>
      <c r="E701" s="51">
        <f t="shared" si="30"/>
        <v>-0.29886106718571193</v>
      </c>
      <c r="F701">
        <f t="shared" si="31"/>
        <v>0.74166244352796762</v>
      </c>
    </row>
    <row r="702" spans="1:6" x14ac:dyDescent="0.25">
      <c r="A702">
        <f>'th calcs'!A701</f>
        <v>2005</v>
      </c>
      <c r="B702">
        <f>'th calcs'!B701</f>
        <v>12</v>
      </c>
      <c r="C702">
        <f>LN('th calcs'!J701)</f>
        <v>-0.53830982900344637</v>
      </c>
      <c r="D702">
        <f t="shared" si="32"/>
        <v>275</v>
      </c>
      <c r="E702" s="51">
        <f t="shared" si="30"/>
        <v>-0.28067424964355947</v>
      </c>
      <c r="F702">
        <f t="shared" si="31"/>
        <v>0.75527432629323565</v>
      </c>
    </row>
    <row r="703" spans="1:6" x14ac:dyDescent="0.25">
      <c r="A703">
        <f>'th calcs'!A702</f>
        <v>2006</v>
      </c>
      <c r="B703">
        <f>'th calcs'!B702</f>
        <v>1</v>
      </c>
      <c r="C703">
        <f>LN('th calcs'!J702)</f>
        <v>-0.501525852641445</v>
      </c>
      <c r="D703">
        <f t="shared" si="32"/>
        <v>276</v>
      </c>
      <c r="E703" s="51">
        <f t="shared" si="30"/>
        <v>-0.24295341662934034</v>
      </c>
      <c r="F703">
        <f t="shared" si="31"/>
        <v>0.78430804863313219</v>
      </c>
    </row>
    <row r="704" spans="1:6" x14ac:dyDescent="0.25">
      <c r="A704">
        <f>'th calcs'!A703</f>
        <v>2006</v>
      </c>
      <c r="B704">
        <f>'th calcs'!B703</f>
        <v>2</v>
      </c>
      <c r="C704">
        <f>LN('th calcs'!J703)</f>
        <v>-0.51138257170575629</v>
      </c>
      <c r="D704">
        <f t="shared" si="32"/>
        <v>277</v>
      </c>
      <c r="E704" s="51">
        <f t="shared" si="30"/>
        <v>-0.25187327904143386</v>
      </c>
      <c r="F704">
        <f t="shared" si="31"/>
        <v>0.77734323750803458</v>
      </c>
    </row>
    <row r="705" spans="1:6" x14ac:dyDescent="0.25">
      <c r="A705">
        <f>'th calcs'!A704</f>
        <v>2006</v>
      </c>
      <c r="B705">
        <f>'th calcs'!B704</f>
        <v>3</v>
      </c>
      <c r="C705">
        <f>LN('th calcs'!J704)</f>
        <v>-0.44387732465351537</v>
      </c>
      <c r="D705">
        <f t="shared" si="32"/>
        <v>278</v>
      </c>
      <c r="E705" s="51">
        <f t="shared" si="30"/>
        <v>-0.18343117533697517</v>
      </c>
      <c r="F705">
        <f t="shared" si="31"/>
        <v>0.8324091640466621</v>
      </c>
    </row>
    <row r="706" spans="1:6" x14ac:dyDescent="0.25">
      <c r="A706">
        <f>'th calcs'!A705</f>
        <v>2006</v>
      </c>
      <c r="B706">
        <f>'th calcs'!B705</f>
        <v>4</v>
      </c>
      <c r="C706">
        <f>LN('th calcs'!J705)</f>
        <v>-0.45994205750030087</v>
      </c>
      <c r="D706">
        <f t="shared" si="32"/>
        <v>279</v>
      </c>
      <c r="E706" s="51">
        <f t="shared" si="30"/>
        <v>-0.19855905153154291</v>
      </c>
      <c r="F706">
        <f t="shared" si="31"/>
        <v>0.81991135228974499</v>
      </c>
    </row>
    <row r="707" spans="1:6" x14ac:dyDescent="0.25">
      <c r="A707">
        <f>'th calcs'!A706</f>
        <v>2006</v>
      </c>
      <c r="B707">
        <f>'th calcs'!B706</f>
        <v>5</v>
      </c>
      <c r="C707">
        <f>LN('th calcs'!J706)</f>
        <v>-0.4541979673292984</v>
      </c>
      <c r="D707">
        <f t="shared" si="32"/>
        <v>280</v>
      </c>
      <c r="E707" s="51">
        <f t="shared" si="30"/>
        <v>-0.19187810470832267</v>
      </c>
      <c r="F707">
        <f t="shared" si="31"/>
        <v>0.825407475644785</v>
      </c>
    </row>
    <row r="708" spans="1:6" x14ac:dyDescent="0.25">
      <c r="A708">
        <f>'th calcs'!A707</f>
        <v>2006</v>
      </c>
      <c r="B708">
        <f>'th calcs'!B707</f>
        <v>6</v>
      </c>
      <c r="C708">
        <f>LN('th calcs'!J707)</f>
        <v>-0.48025453376257093</v>
      </c>
      <c r="D708">
        <f t="shared" si="32"/>
        <v>281</v>
      </c>
      <c r="E708" s="51">
        <f t="shared" si="30"/>
        <v>-0.21699781448937744</v>
      </c>
      <c r="F708">
        <f t="shared" si="31"/>
        <v>0.80493172848992212</v>
      </c>
    </row>
    <row r="709" spans="1:6" x14ac:dyDescent="0.25">
      <c r="A709">
        <f>'th calcs'!A708</f>
        <v>2006</v>
      </c>
      <c r="B709">
        <f>'th calcs'!B708</f>
        <v>7</v>
      </c>
      <c r="C709">
        <f>LN('th calcs'!J708)</f>
        <v>-0.56426070522201621</v>
      </c>
      <c r="D709">
        <f t="shared" si="32"/>
        <v>282</v>
      </c>
      <c r="E709" s="51">
        <f t="shared" si="30"/>
        <v>-0.30006712929660495</v>
      </c>
      <c r="F709">
        <f t="shared" si="31"/>
        <v>0.7407684917448043</v>
      </c>
    </row>
    <row r="710" spans="1:6" x14ac:dyDescent="0.25">
      <c r="A710">
        <f>'th calcs'!A709</f>
        <v>2006</v>
      </c>
      <c r="B710">
        <f>'th calcs'!B709</f>
        <v>8</v>
      </c>
      <c r="C710">
        <f>LN('th calcs'!J709)</f>
        <v>-0.47472495319905694</v>
      </c>
      <c r="D710">
        <f t="shared" si="32"/>
        <v>283</v>
      </c>
      <c r="E710" s="51">
        <f t="shared" si="30"/>
        <v>-0.20959452062142792</v>
      </c>
      <c r="F710">
        <f t="shared" si="31"/>
        <v>0.81091298781103793</v>
      </c>
    </row>
    <row r="711" spans="1:6" x14ac:dyDescent="0.25">
      <c r="A711">
        <f>'th calcs'!A710</f>
        <v>2006</v>
      </c>
      <c r="B711">
        <f>'th calcs'!B710</f>
        <v>9</v>
      </c>
      <c r="C711">
        <f>LN('th calcs'!J710)</f>
        <v>-0.42017774660180196</v>
      </c>
      <c r="D711">
        <f t="shared" si="32"/>
        <v>284</v>
      </c>
      <c r="E711" s="51">
        <f t="shared" si="30"/>
        <v>-0.15411045737195517</v>
      </c>
      <c r="F711">
        <f t="shared" si="31"/>
        <v>0.85717733422648879</v>
      </c>
    </row>
    <row r="712" spans="1:6" x14ac:dyDescent="0.25">
      <c r="A712">
        <f>'th calcs'!A711</f>
        <v>2006</v>
      </c>
      <c r="B712">
        <f>'th calcs'!B711</f>
        <v>10</v>
      </c>
      <c r="C712">
        <f>LN('th calcs'!J711)</f>
        <v>-0.41232671020829292</v>
      </c>
      <c r="D712">
        <f t="shared" si="32"/>
        <v>285</v>
      </c>
      <c r="E712" s="51">
        <f t="shared" ref="E712:E775" si="33">C712-$I$8*D712</f>
        <v>-0.14532256432622837</v>
      </c>
      <c r="F712">
        <f t="shared" ref="F712:F775" si="34">EXP(E712)</f>
        <v>0.86474331277456251</v>
      </c>
    </row>
    <row r="713" spans="1:6" x14ac:dyDescent="0.25">
      <c r="A713">
        <f>'th calcs'!A712</f>
        <v>2006</v>
      </c>
      <c r="B713">
        <f>'th calcs'!B712</f>
        <v>11</v>
      </c>
      <c r="C713">
        <f>LN('th calcs'!J712)</f>
        <v>-0.3966276728297653</v>
      </c>
      <c r="D713">
        <f t="shared" ref="D713:D776" si="35">D712+1</f>
        <v>286</v>
      </c>
      <c r="E713" s="51">
        <f t="shared" si="33"/>
        <v>-0.12868667029548292</v>
      </c>
      <c r="F713">
        <f t="shared" si="34"/>
        <v>0.87924941734984841</v>
      </c>
    </row>
    <row r="714" spans="1:6" x14ac:dyDescent="0.25">
      <c r="A714">
        <f>'th calcs'!A713</f>
        <v>2006</v>
      </c>
      <c r="B714">
        <f>'th calcs'!B713</f>
        <v>12</v>
      </c>
      <c r="C714">
        <f>LN('th calcs'!J713)</f>
        <v>-0.39575200746166439</v>
      </c>
      <c r="D714">
        <f t="shared" si="35"/>
        <v>287</v>
      </c>
      <c r="E714" s="51">
        <f t="shared" si="33"/>
        <v>-0.12687414827516424</v>
      </c>
      <c r="F714">
        <f t="shared" si="34"/>
        <v>0.88084452142408598</v>
      </c>
    </row>
    <row r="715" spans="1:6" x14ac:dyDescent="0.25">
      <c r="A715">
        <f>'th calcs'!A714</f>
        <v>2007</v>
      </c>
      <c r="B715">
        <f>'th calcs'!B714</f>
        <v>1</v>
      </c>
      <c r="C715">
        <f>LN('th calcs'!J714)</f>
        <v>-0.43846574573113489</v>
      </c>
      <c r="D715">
        <f t="shared" si="35"/>
        <v>288</v>
      </c>
      <c r="E715" s="51">
        <f t="shared" si="33"/>
        <v>-0.16865102989241698</v>
      </c>
      <c r="F715">
        <f t="shared" si="34"/>
        <v>0.84480366317709044</v>
      </c>
    </row>
    <row r="716" spans="1:6" x14ac:dyDescent="0.25">
      <c r="A716">
        <f>'th calcs'!A715</f>
        <v>2007</v>
      </c>
      <c r="B716">
        <f>'th calcs'!B715</f>
        <v>2</v>
      </c>
      <c r="C716">
        <f>LN('th calcs'!J715)</f>
        <v>-0.43558058323646204</v>
      </c>
      <c r="D716">
        <f t="shared" si="35"/>
        <v>289</v>
      </c>
      <c r="E716" s="51">
        <f t="shared" si="33"/>
        <v>-0.16482901074552636</v>
      </c>
      <c r="F716">
        <f t="shared" si="34"/>
        <v>0.8480386971960292</v>
      </c>
    </row>
    <row r="717" spans="1:6" x14ac:dyDescent="0.25">
      <c r="A717">
        <f>'th calcs'!A716</f>
        <v>2007</v>
      </c>
      <c r="B717">
        <f>'th calcs'!B716</f>
        <v>3</v>
      </c>
      <c r="C717">
        <f>LN('th calcs'!J716)</f>
        <v>-0.36835225702833585</v>
      </c>
      <c r="D717">
        <f t="shared" si="35"/>
        <v>290</v>
      </c>
      <c r="E717" s="51">
        <f t="shared" si="33"/>
        <v>-9.6663827885182407E-2</v>
      </c>
      <c r="F717">
        <f t="shared" si="34"/>
        <v>0.90786115244313625</v>
      </c>
    </row>
    <row r="718" spans="1:6" x14ac:dyDescent="0.25">
      <c r="A718">
        <f>'th calcs'!A717</f>
        <v>2007</v>
      </c>
      <c r="B718">
        <f>'th calcs'!B717</f>
        <v>4</v>
      </c>
      <c r="C718">
        <f>LN('th calcs'!J717)</f>
        <v>-0.41264410018879671</v>
      </c>
      <c r="D718">
        <f t="shared" si="35"/>
        <v>291</v>
      </c>
      <c r="E718" s="51">
        <f t="shared" si="33"/>
        <v>-0.14001881439342551</v>
      </c>
      <c r="F718">
        <f t="shared" si="34"/>
        <v>0.86934187910480465</v>
      </c>
    </row>
    <row r="719" spans="1:6" x14ac:dyDescent="0.25">
      <c r="A719">
        <f>'th calcs'!A718</f>
        <v>2007</v>
      </c>
      <c r="B719">
        <f>'th calcs'!B718</f>
        <v>5</v>
      </c>
      <c r="C719">
        <f>LN('th calcs'!J718)</f>
        <v>-0.40096740467351566</v>
      </c>
      <c r="D719">
        <f t="shared" si="35"/>
        <v>292</v>
      </c>
      <c r="E719" s="51">
        <f t="shared" si="33"/>
        <v>-0.12740526222592669</v>
      </c>
      <c r="F719">
        <f t="shared" si="34"/>
        <v>0.88037681682351832</v>
      </c>
    </row>
    <row r="720" spans="1:6" x14ac:dyDescent="0.25">
      <c r="A720">
        <f>'th calcs'!A719</f>
        <v>2007</v>
      </c>
      <c r="B720">
        <f>'th calcs'!B719</f>
        <v>6</v>
      </c>
      <c r="C720">
        <f>LN('th calcs'!J719)</f>
        <v>-0.40840681426540798</v>
      </c>
      <c r="D720">
        <f t="shared" si="35"/>
        <v>293</v>
      </c>
      <c r="E720" s="51">
        <f t="shared" si="33"/>
        <v>-0.13390781516560124</v>
      </c>
      <c r="F720">
        <f t="shared" si="34"/>
        <v>0.87467069225987282</v>
      </c>
    </row>
    <row r="721" spans="1:6" x14ac:dyDescent="0.25">
      <c r="A721">
        <f>'th calcs'!A720</f>
        <v>2007</v>
      </c>
      <c r="B721">
        <f>'th calcs'!B720</f>
        <v>7</v>
      </c>
      <c r="C721">
        <f>LN('th calcs'!J720)</f>
        <v>-0.47857290272767045</v>
      </c>
      <c r="D721">
        <f t="shared" si="35"/>
        <v>294</v>
      </c>
      <c r="E721" s="51">
        <f t="shared" si="33"/>
        <v>-0.20313704697564594</v>
      </c>
      <c r="F721">
        <f t="shared" si="34"/>
        <v>0.81616638062660418</v>
      </c>
    </row>
    <row r="722" spans="1:6" x14ac:dyDescent="0.25">
      <c r="A722">
        <f>'th calcs'!A721</f>
        <v>2007</v>
      </c>
      <c r="B722">
        <f>'th calcs'!B721</f>
        <v>8</v>
      </c>
      <c r="C722">
        <f>LN('th calcs'!J721)</f>
        <v>-0.44958246553118736</v>
      </c>
      <c r="D722">
        <f t="shared" si="35"/>
        <v>295</v>
      </c>
      <c r="E722" s="51">
        <f t="shared" si="33"/>
        <v>-0.17320975312694509</v>
      </c>
      <c r="F722">
        <f t="shared" si="34"/>
        <v>0.84096120210192737</v>
      </c>
    </row>
    <row r="723" spans="1:6" x14ac:dyDescent="0.25">
      <c r="A723">
        <f>'th calcs'!A722</f>
        <v>2007</v>
      </c>
      <c r="B723">
        <f>'th calcs'!B722</f>
        <v>9</v>
      </c>
      <c r="C723">
        <f>LN('th calcs'!J722)</f>
        <v>-0.47005941880752311</v>
      </c>
      <c r="D723">
        <f t="shared" si="35"/>
        <v>296</v>
      </c>
      <c r="E723" s="51">
        <f t="shared" si="33"/>
        <v>-0.19274984975106307</v>
      </c>
      <c r="F723">
        <f t="shared" si="34"/>
        <v>0.82468824430837462</v>
      </c>
    </row>
    <row r="724" spans="1:6" x14ac:dyDescent="0.25">
      <c r="A724">
        <f>'th calcs'!A723</f>
        <v>2007</v>
      </c>
      <c r="B724">
        <f>'th calcs'!B723</f>
        <v>10</v>
      </c>
      <c r="C724">
        <f>LN('th calcs'!J723)</f>
        <v>-0.52572114522377678</v>
      </c>
      <c r="D724">
        <f t="shared" si="35"/>
        <v>297</v>
      </c>
      <c r="E724" s="51">
        <f t="shared" si="33"/>
        <v>-0.24747471951509892</v>
      </c>
      <c r="F724">
        <f t="shared" si="34"/>
        <v>0.78076995880458644</v>
      </c>
    </row>
    <row r="725" spans="1:6" x14ac:dyDescent="0.25">
      <c r="A725">
        <f>'th calcs'!A724</f>
        <v>2007</v>
      </c>
      <c r="B725">
        <f>'th calcs'!B724</f>
        <v>11</v>
      </c>
      <c r="C725">
        <f>LN('th calcs'!J724)</f>
        <v>-0.52613559573741109</v>
      </c>
      <c r="D725">
        <f t="shared" si="35"/>
        <v>298</v>
      </c>
      <c r="E725" s="51">
        <f t="shared" si="33"/>
        <v>-0.24695231337651546</v>
      </c>
      <c r="F725">
        <f t="shared" si="34"/>
        <v>0.78117794438169397</v>
      </c>
    </row>
    <row r="726" spans="1:6" x14ac:dyDescent="0.25">
      <c r="A726">
        <f>'th calcs'!A725</f>
        <v>2007</v>
      </c>
      <c r="B726">
        <f>'th calcs'!B725</f>
        <v>12</v>
      </c>
      <c r="C726">
        <f>LN('th calcs'!J725)</f>
        <v>-0.57010223369553092</v>
      </c>
      <c r="D726">
        <f t="shared" si="35"/>
        <v>299</v>
      </c>
      <c r="E726" s="51">
        <f t="shared" si="33"/>
        <v>-0.28998209468241753</v>
      </c>
      <c r="F726">
        <f t="shared" si="34"/>
        <v>0.74827696559532564</v>
      </c>
    </row>
    <row r="727" spans="1:6" x14ac:dyDescent="0.25">
      <c r="A727">
        <f>'th calcs'!A726</f>
        <v>2008</v>
      </c>
      <c r="B727">
        <f>'th calcs'!B726</f>
        <v>1</v>
      </c>
      <c r="C727">
        <f>LN('th calcs'!J726)</f>
        <v>-0.59872460103875269</v>
      </c>
      <c r="D727">
        <f t="shared" si="35"/>
        <v>300</v>
      </c>
      <c r="E727" s="51">
        <f t="shared" si="33"/>
        <v>-0.31766760537342154</v>
      </c>
      <c r="F727">
        <f t="shared" si="34"/>
        <v>0.72784467987123103</v>
      </c>
    </row>
    <row r="728" spans="1:6" x14ac:dyDescent="0.25">
      <c r="A728">
        <f>'th calcs'!A727</f>
        <v>2008</v>
      </c>
      <c r="B728">
        <f>'th calcs'!B727</f>
        <v>2</v>
      </c>
      <c r="C728">
        <f>LN('th calcs'!J727)</f>
        <v>-0.61850580393964927</v>
      </c>
      <c r="D728">
        <f t="shared" si="35"/>
        <v>301</v>
      </c>
      <c r="E728" s="51">
        <f t="shared" si="33"/>
        <v>-0.33651195162210035</v>
      </c>
      <c r="F728">
        <f t="shared" si="34"/>
        <v>0.71425734699124488</v>
      </c>
    </row>
    <row r="729" spans="1:6" x14ac:dyDescent="0.25">
      <c r="A729">
        <f>'th calcs'!A728</f>
        <v>2008</v>
      </c>
      <c r="B729">
        <f>'th calcs'!B728</f>
        <v>3</v>
      </c>
      <c r="C729">
        <f>LN('th calcs'!J728)</f>
        <v>-0.66765040623363325</v>
      </c>
      <c r="D729">
        <f t="shared" si="35"/>
        <v>302</v>
      </c>
      <c r="E729" s="51">
        <f t="shared" si="33"/>
        <v>-0.38471969726386657</v>
      </c>
      <c r="F729">
        <f t="shared" si="34"/>
        <v>0.68064139511359256</v>
      </c>
    </row>
    <row r="730" spans="1:6" x14ac:dyDescent="0.25">
      <c r="A730">
        <f>'th calcs'!A729</f>
        <v>2008</v>
      </c>
      <c r="B730">
        <f>'th calcs'!B729</f>
        <v>4</v>
      </c>
      <c r="C730">
        <f>LN('th calcs'!J729)</f>
        <v>-0.6849317076065542</v>
      </c>
      <c r="D730">
        <f t="shared" si="35"/>
        <v>303</v>
      </c>
      <c r="E730" s="51">
        <f t="shared" si="33"/>
        <v>-0.40106414198456974</v>
      </c>
      <c r="F730">
        <f t="shared" si="34"/>
        <v>0.66960710973155813</v>
      </c>
    </row>
    <row r="731" spans="1:6" x14ac:dyDescent="0.25">
      <c r="A731">
        <f>'th calcs'!A730</f>
        <v>2008</v>
      </c>
      <c r="B731">
        <f>'th calcs'!B730</f>
        <v>5</v>
      </c>
      <c r="C731">
        <f>LN('th calcs'!J730)</f>
        <v>-0.74134192940961352</v>
      </c>
      <c r="D731">
        <f t="shared" si="35"/>
        <v>304</v>
      </c>
      <c r="E731" s="51">
        <f t="shared" si="33"/>
        <v>-0.4565375071354113</v>
      </c>
      <c r="F731">
        <f t="shared" si="34"/>
        <v>0.63347324918100412</v>
      </c>
    </row>
    <row r="732" spans="1:6" x14ac:dyDescent="0.25">
      <c r="A732">
        <f>'th calcs'!A731</f>
        <v>2008</v>
      </c>
      <c r="B732">
        <f>'th calcs'!B731</f>
        <v>6</v>
      </c>
      <c r="C732">
        <f>LN('th calcs'!J731)</f>
        <v>-0.84865933098552471</v>
      </c>
      <c r="D732">
        <f t="shared" si="35"/>
        <v>305</v>
      </c>
      <c r="E732" s="51">
        <f t="shared" si="33"/>
        <v>-0.56291805205910472</v>
      </c>
      <c r="F732">
        <f t="shared" si="34"/>
        <v>0.56954467563063105</v>
      </c>
    </row>
    <row r="733" spans="1:6" x14ac:dyDescent="0.25">
      <c r="A733">
        <f>'th calcs'!A732</f>
        <v>2008</v>
      </c>
      <c r="B733">
        <f>'th calcs'!B732</f>
        <v>7</v>
      </c>
      <c r="C733">
        <f>LN('th calcs'!J732)</f>
        <v>-0.86524923152041633</v>
      </c>
      <c r="D733">
        <f t="shared" si="35"/>
        <v>306</v>
      </c>
      <c r="E733" s="51">
        <f t="shared" si="33"/>
        <v>-0.57857109594177858</v>
      </c>
      <c r="F733">
        <f t="shared" si="34"/>
        <v>0.56069897947687597</v>
      </c>
    </row>
    <row r="734" spans="1:6" x14ac:dyDescent="0.25">
      <c r="A734">
        <f>'th calcs'!A733</f>
        <v>2008</v>
      </c>
      <c r="B734">
        <f>'th calcs'!B733</f>
        <v>8</v>
      </c>
      <c r="C734">
        <f>LN('th calcs'!J733)</f>
        <v>-0.96826459819151167</v>
      </c>
      <c r="D734">
        <f t="shared" si="35"/>
        <v>307</v>
      </c>
      <c r="E734" s="51">
        <f t="shared" si="33"/>
        <v>-0.68064960596065616</v>
      </c>
      <c r="F734">
        <f t="shared" si="34"/>
        <v>0.50628799781755829</v>
      </c>
    </row>
    <row r="735" spans="1:6" x14ac:dyDescent="0.25">
      <c r="A735">
        <f>'th calcs'!A734</f>
        <v>2008</v>
      </c>
      <c r="B735">
        <f>'th calcs'!B734</f>
        <v>9</v>
      </c>
      <c r="C735">
        <f>LN('th calcs'!J734)</f>
        <v>-1.0843890829872018</v>
      </c>
      <c r="D735">
        <f t="shared" si="35"/>
        <v>308</v>
      </c>
      <c r="E735" s="51">
        <f t="shared" si="33"/>
        <v>-0.79583723410412854</v>
      </c>
      <c r="F735">
        <f t="shared" si="34"/>
        <v>0.45120331393817464</v>
      </c>
    </row>
    <row r="736" spans="1:6" x14ac:dyDescent="0.25">
      <c r="A736">
        <f>'th calcs'!A735</f>
        <v>2008</v>
      </c>
      <c r="B736">
        <f>'th calcs'!B735</f>
        <v>10</v>
      </c>
      <c r="C736">
        <f>LN('th calcs'!J735)</f>
        <v>-1.1242508518044154</v>
      </c>
      <c r="D736">
        <f t="shared" si="35"/>
        <v>309</v>
      </c>
      <c r="E736" s="51">
        <f t="shared" si="33"/>
        <v>-0.83476214626912437</v>
      </c>
      <c r="F736">
        <f t="shared" si="34"/>
        <v>0.43397769237119826</v>
      </c>
    </row>
    <row r="737" spans="1:6" x14ac:dyDescent="0.25">
      <c r="A737">
        <f>'th calcs'!A736</f>
        <v>2008</v>
      </c>
      <c r="B737">
        <f>'th calcs'!B736</f>
        <v>11</v>
      </c>
      <c r="C737">
        <f>LN('th calcs'!J736)</f>
        <v>-1.2368997066183276</v>
      </c>
      <c r="D737">
        <f t="shared" si="35"/>
        <v>310</v>
      </c>
      <c r="E737" s="51">
        <f t="shared" si="33"/>
        <v>-0.94647414443081868</v>
      </c>
      <c r="F737">
        <f t="shared" si="34"/>
        <v>0.38810702318962953</v>
      </c>
    </row>
    <row r="738" spans="1:6" x14ac:dyDescent="0.25">
      <c r="A738">
        <f>'th calcs'!A737</f>
        <v>2008</v>
      </c>
      <c r="B738">
        <f>'th calcs'!B737</f>
        <v>12</v>
      </c>
      <c r="C738">
        <f>LN('th calcs'!J737)</f>
        <v>-1.3087493515408306</v>
      </c>
      <c r="D738">
        <f t="shared" si="35"/>
        <v>311</v>
      </c>
      <c r="E738" s="51">
        <f t="shared" si="33"/>
        <v>-1.017386932701104</v>
      </c>
      <c r="F738">
        <f t="shared" si="34"/>
        <v>0.3615384311852915</v>
      </c>
    </row>
    <row r="739" spans="1:6" x14ac:dyDescent="0.25">
      <c r="A739">
        <f>'th calcs'!A738</f>
        <v>2009</v>
      </c>
      <c r="B739">
        <f>'th calcs'!B738</f>
        <v>1</v>
      </c>
      <c r="C739">
        <f>LN('th calcs'!J738)</f>
        <v>-1.4734112941259343</v>
      </c>
      <c r="D739">
        <f t="shared" si="35"/>
        <v>312</v>
      </c>
      <c r="E739" s="51">
        <f t="shared" si="33"/>
        <v>-1.1811120186339898</v>
      </c>
      <c r="F739">
        <f t="shared" si="34"/>
        <v>0.30693722883578145</v>
      </c>
    </row>
    <row r="740" spans="1:6" x14ac:dyDescent="0.25">
      <c r="A740">
        <f>'th calcs'!A739</f>
        <v>2009</v>
      </c>
      <c r="B740">
        <f>'th calcs'!B739</f>
        <v>2</v>
      </c>
      <c r="C740">
        <f>LN('th calcs'!J739)</f>
        <v>-1.5295979997534155</v>
      </c>
      <c r="D740">
        <f t="shared" si="35"/>
        <v>313</v>
      </c>
      <c r="E740" s="51">
        <f t="shared" si="33"/>
        <v>-1.2363618676092534</v>
      </c>
      <c r="F740">
        <f t="shared" si="34"/>
        <v>0.29043895350614701</v>
      </c>
    </row>
    <row r="741" spans="1:6" x14ac:dyDescent="0.25">
      <c r="A741">
        <f>'th calcs'!A740</f>
        <v>2009</v>
      </c>
      <c r="B741">
        <f>'th calcs'!B740</f>
        <v>3</v>
      </c>
      <c r="C741">
        <f>LN('th calcs'!J740)</f>
        <v>-1.6837063209751391</v>
      </c>
      <c r="D741">
        <f t="shared" si="35"/>
        <v>314</v>
      </c>
      <c r="E741" s="51">
        <f t="shared" si="33"/>
        <v>-1.3895333321787591</v>
      </c>
      <c r="F741">
        <f t="shared" si="34"/>
        <v>0.24919156718729238</v>
      </c>
    </row>
    <row r="742" spans="1:6" x14ac:dyDescent="0.25">
      <c r="A742">
        <f>'th calcs'!A741</f>
        <v>2009</v>
      </c>
      <c r="B742">
        <f>'th calcs'!B741</f>
        <v>4</v>
      </c>
      <c r="C742">
        <f>LN('th calcs'!J741)</f>
        <v>-1.8082815525523206</v>
      </c>
      <c r="D742">
        <f t="shared" si="35"/>
        <v>315</v>
      </c>
      <c r="E742" s="51">
        <f t="shared" si="33"/>
        <v>-1.513171707103723</v>
      </c>
      <c r="F742">
        <f t="shared" si="34"/>
        <v>0.22021042618610701</v>
      </c>
    </row>
    <row r="743" spans="1:6" x14ac:dyDescent="0.25">
      <c r="A743">
        <f>'th calcs'!A742</f>
        <v>2009</v>
      </c>
      <c r="B743">
        <f>'th calcs'!B742</f>
        <v>5</v>
      </c>
      <c r="C743">
        <f>LN('th calcs'!J742)</f>
        <v>-1.7932088948881619</v>
      </c>
      <c r="D743">
        <f t="shared" si="35"/>
        <v>316</v>
      </c>
      <c r="E743" s="51">
        <f t="shared" si="33"/>
        <v>-1.4971621927873464</v>
      </c>
      <c r="F743">
        <f t="shared" si="34"/>
        <v>0.22376425982703876</v>
      </c>
    </row>
    <row r="744" spans="1:6" x14ac:dyDescent="0.25">
      <c r="A744">
        <f>'th calcs'!A743</f>
        <v>2009</v>
      </c>
      <c r="B744">
        <f>'th calcs'!B743</f>
        <v>6</v>
      </c>
      <c r="C744">
        <f>LN('th calcs'!J743)</f>
        <v>-1.8178673753878212</v>
      </c>
      <c r="D744">
        <f t="shared" si="35"/>
        <v>317</v>
      </c>
      <c r="E744" s="51">
        <f t="shared" si="33"/>
        <v>-1.520883816634788</v>
      </c>
      <c r="F744">
        <f t="shared" si="34"/>
        <v>0.21851867114455023</v>
      </c>
    </row>
    <row r="745" spans="1:6" x14ac:dyDescent="0.25">
      <c r="A745">
        <f>'th calcs'!A744</f>
        <v>2009</v>
      </c>
      <c r="B745">
        <f>'th calcs'!B744</f>
        <v>7</v>
      </c>
      <c r="C745">
        <f>LN('th calcs'!J744)</f>
        <v>-1.9174843753109203</v>
      </c>
      <c r="D745">
        <f t="shared" si="35"/>
        <v>318</v>
      </c>
      <c r="E745" s="51">
        <f t="shared" si="33"/>
        <v>-1.6195639599056693</v>
      </c>
      <c r="F745">
        <f t="shared" si="34"/>
        <v>0.19798500966710098</v>
      </c>
    </row>
    <row r="746" spans="1:6" x14ac:dyDescent="0.25">
      <c r="A746">
        <f>'th calcs'!A745</f>
        <v>2009</v>
      </c>
      <c r="B746">
        <f>'th calcs'!B745</f>
        <v>8</v>
      </c>
      <c r="C746">
        <f>LN('th calcs'!J745)</f>
        <v>-1.8652756608839185</v>
      </c>
      <c r="D746">
        <f t="shared" si="35"/>
        <v>319</v>
      </c>
      <c r="E746" s="51">
        <f t="shared" si="33"/>
        <v>-1.5664183888264498</v>
      </c>
      <c r="F746">
        <f t="shared" si="34"/>
        <v>0.20879165529668881</v>
      </c>
    </row>
    <row r="747" spans="1:6" x14ac:dyDescent="0.25">
      <c r="A747">
        <f>'th calcs'!A746</f>
        <v>2009</v>
      </c>
      <c r="B747">
        <f>'th calcs'!B746</f>
        <v>9</v>
      </c>
      <c r="C747">
        <f>LN('th calcs'!J746)</f>
        <v>-1.8191140266088421</v>
      </c>
      <c r="D747">
        <f t="shared" si="35"/>
        <v>320</v>
      </c>
      <c r="E747" s="51">
        <f t="shared" si="33"/>
        <v>-1.5193198978991556</v>
      </c>
      <c r="F747">
        <f t="shared" si="34"/>
        <v>0.21886068395885366</v>
      </c>
    </row>
    <row r="748" spans="1:6" x14ac:dyDescent="0.25">
      <c r="A748">
        <f>'th calcs'!A747</f>
        <v>2009</v>
      </c>
      <c r="B748">
        <f>'th calcs'!B747</f>
        <v>10</v>
      </c>
      <c r="C748">
        <f>LN('th calcs'!J747)</f>
        <v>-1.8658273572050001</v>
      </c>
      <c r="D748">
        <f t="shared" si="35"/>
        <v>321</v>
      </c>
      <c r="E748" s="51">
        <f t="shared" si="33"/>
        <v>-1.5650963718430959</v>
      </c>
      <c r="F748">
        <f t="shared" si="34"/>
        <v>0.2090678639470088</v>
      </c>
    </row>
    <row r="749" spans="1:6" x14ac:dyDescent="0.25">
      <c r="A749">
        <f>'th calcs'!A748</f>
        <v>2009</v>
      </c>
      <c r="B749">
        <f>'th calcs'!B748</f>
        <v>11</v>
      </c>
      <c r="C749">
        <f>LN('th calcs'!J748)</f>
        <v>-1.8391904156247725</v>
      </c>
      <c r="D749">
        <f t="shared" si="35"/>
        <v>322</v>
      </c>
      <c r="E749" s="51">
        <f t="shared" si="33"/>
        <v>-1.5375225736106504</v>
      </c>
      <c r="F749">
        <f t="shared" si="34"/>
        <v>0.21491287326583897</v>
      </c>
    </row>
    <row r="750" spans="1:6" x14ac:dyDescent="0.25">
      <c r="A750">
        <f>'th calcs'!A749</f>
        <v>2009</v>
      </c>
      <c r="B750">
        <f>'th calcs'!B749</f>
        <v>12</v>
      </c>
      <c r="C750">
        <f>LN('th calcs'!J749)</f>
        <v>-1.8022795742408169</v>
      </c>
      <c r="D750">
        <f t="shared" si="35"/>
        <v>323</v>
      </c>
      <c r="E750" s="51">
        <f t="shared" si="33"/>
        <v>-1.4996748755744771</v>
      </c>
      <c r="F750">
        <f t="shared" si="34"/>
        <v>0.2232027170079294</v>
      </c>
    </row>
    <row r="751" spans="1:6" x14ac:dyDescent="0.25">
      <c r="A751">
        <f>'th calcs'!A750</f>
        <v>2010</v>
      </c>
      <c r="B751">
        <f>'th calcs'!B750</f>
        <v>1</v>
      </c>
      <c r="C751">
        <f>LN('th calcs'!J750)</f>
        <v>-1.7156406453894335</v>
      </c>
      <c r="D751">
        <f t="shared" si="35"/>
        <v>324</v>
      </c>
      <c r="E751" s="51">
        <f t="shared" si="33"/>
        <v>-1.4120990900708759</v>
      </c>
      <c r="F751">
        <f t="shared" si="34"/>
        <v>0.2436313419052695</v>
      </c>
    </row>
    <row r="752" spans="1:6" x14ac:dyDescent="0.25">
      <c r="A752">
        <f>'th calcs'!A751</f>
        <v>2010</v>
      </c>
      <c r="B752">
        <f>'th calcs'!B751</f>
        <v>2</v>
      </c>
      <c r="C752">
        <f>LN('th calcs'!J751)</f>
        <v>-1.7751574933705954</v>
      </c>
      <c r="D752">
        <f t="shared" si="35"/>
        <v>325</v>
      </c>
      <c r="E752" s="51">
        <f t="shared" si="33"/>
        <v>-1.4706790813998198</v>
      </c>
      <c r="F752">
        <f t="shared" si="34"/>
        <v>0.22976940006963711</v>
      </c>
    </row>
    <row r="753" spans="1:6" x14ac:dyDescent="0.25">
      <c r="A753">
        <f>'th calcs'!A752</f>
        <v>2010</v>
      </c>
      <c r="B753">
        <f>'th calcs'!B752</f>
        <v>3</v>
      </c>
      <c r="C753">
        <f>LN('th calcs'!J752)</f>
        <v>-1.7461129258202326</v>
      </c>
      <c r="D753">
        <f t="shared" si="35"/>
        <v>326</v>
      </c>
      <c r="E753" s="51">
        <f t="shared" si="33"/>
        <v>-1.4406976571972394</v>
      </c>
      <c r="F753">
        <f t="shared" si="34"/>
        <v>0.23676252197204348</v>
      </c>
    </row>
    <row r="754" spans="1:6" x14ac:dyDescent="0.25">
      <c r="A754">
        <f>'th calcs'!A753</f>
        <v>2010</v>
      </c>
      <c r="B754">
        <f>'th calcs'!B753</f>
        <v>4</v>
      </c>
      <c r="C754">
        <f>LN('th calcs'!J753)</f>
        <v>-1.5990515808312094</v>
      </c>
      <c r="D754">
        <f t="shared" si="35"/>
        <v>327</v>
      </c>
      <c r="E754" s="51">
        <f t="shared" si="33"/>
        <v>-1.2926994555559985</v>
      </c>
      <c r="F754">
        <f t="shared" si="34"/>
        <v>0.27452870390046319</v>
      </c>
    </row>
    <row r="755" spans="1:6" x14ac:dyDescent="0.25">
      <c r="A755">
        <f>'th calcs'!A754</f>
        <v>2010</v>
      </c>
      <c r="B755">
        <f>'th calcs'!B754</f>
        <v>5</v>
      </c>
      <c r="C755">
        <f>LN('th calcs'!J754)</f>
        <v>-1.6332217859214959</v>
      </c>
      <c r="D755">
        <f t="shared" si="35"/>
        <v>328</v>
      </c>
      <c r="E755" s="51">
        <f t="shared" si="33"/>
        <v>-1.3259328039940672</v>
      </c>
      <c r="F755">
        <f t="shared" si="34"/>
        <v>0.26555513263177805</v>
      </c>
    </row>
    <row r="756" spans="1:6" x14ac:dyDescent="0.25">
      <c r="A756">
        <f>'th calcs'!A755</f>
        <v>2010</v>
      </c>
      <c r="B756">
        <f>'th calcs'!B755</f>
        <v>6</v>
      </c>
      <c r="C756">
        <f>LN('th calcs'!J755)</f>
        <v>-1.6687851964627203</v>
      </c>
      <c r="D756">
        <f t="shared" si="35"/>
        <v>329</v>
      </c>
      <c r="E756" s="51">
        <f t="shared" si="33"/>
        <v>-1.3605593578830737</v>
      </c>
      <c r="F756">
        <f t="shared" si="34"/>
        <v>0.25651725186937691</v>
      </c>
    </row>
    <row r="757" spans="1:6" x14ac:dyDescent="0.25">
      <c r="A757">
        <f>'th calcs'!A756</f>
        <v>2010</v>
      </c>
      <c r="B757">
        <f>'th calcs'!B756</f>
        <v>7</v>
      </c>
      <c r="C757">
        <f>LN('th calcs'!J756)</f>
        <v>-1.6003148255271844</v>
      </c>
      <c r="D757">
        <f t="shared" si="35"/>
        <v>330</v>
      </c>
      <c r="E757" s="51">
        <f t="shared" si="33"/>
        <v>-1.2911521302953202</v>
      </c>
      <c r="F757">
        <f t="shared" si="34"/>
        <v>0.27495381790879364</v>
      </c>
    </row>
    <row r="758" spans="1:6" x14ac:dyDescent="0.25">
      <c r="A758">
        <f>'th calcs'!A757</f>
        <v>2010</v>
      </c>
      <c r="B758">
        <f>'th calcs'!B757</f>
        <v>8</v>
      </c>
      <c r="C758">
        <f>LN('th calcs'!J757)</f>
        <v>-1.6303402703729819</v>
      </c>
      <c r="D758">
        <f t="shared" si="35"/>
        <v>331</v>
      </c>
      <c r="E758" s="51">
        <f t="shared" si="33"/>
        <v>-1.3202407184889</v>
      </c>
      <c r="F758">
        <f t="shared" si="34"/>
        <v>0.26707100529863809</v>
      </c>
    </row>
    <row r="759" spans="1:6" x14ac:dyDescent="0.25">
      <c r="A759">
        <f>'th calcs'!A758</f>
        <v>2010</v>
      </c>
      <c r="B759">
        <f>'th calcs'!B758</f>
        <v>9</v>
      </c>
      <c r="C759">
        <f>LN('th calcs'!J758)</f>
        <v>-1.6564120436214338</v>
      </c>
      <c r="D759">
        <f t="shared" si="35"/>
        <v>332</v>
      </c>
      <c r="E759" s="51">
        <f t="shared" si="33"/>
        <v>-1.345375635085134</v>
      </c>
      <c r="F759">
        <f t="shared" si="34"/>
        <v>0.2604418583836316</v>
      </c>
    </row>
    <row r="760" spans="1:6" x14ac:dyDescent="0.25">
      <c r="A760">
        <f>'th calcs'!A759</f>
        <v>2010</v>
      </c>
      <c r="B760">
        <f>'th calcs'!B759</f>
        <v>10</v>
      </c>
      <c r="C760">
        <f>LN('th calcs'!J759)</f>
        <v>-1.5680098739846597</v>
      </c>
      <c r="D760">
        <f t="shared" si="35"/>
        <v>333</v>
      </c>
      <c r="E760" s="51">
        <f t="shared" si="33"/>
        <v>-1.2560366087961421</v>
      </c>
      <c r="F760">
        <f t="shared" si="34"/>
        <v>0.28478048920494364</v>
      </c>
    </row>
    <row r="761" spans="1:6" x14ac:dyDescent="0.25">
      <c r="A761">
        <f>'th calcs'!A760</f>
        <v>2010</v>
      </c>
      <c r="B761">
        <f>'th calcs'!B760</f>
        <v>11</v>
      </c>
      <c r="C761">
        <f>LN('th calcs'!J760)</f>
        <v>-1.591106858093122</v>
      </c>
      <c r="D761">
        <f t="shared" si="35"/>
        <v>334</v>
      </c>
      <c r="E761" s="51">
        <f t="shared" si="33"/>
        <v>-1.2781967362523867</v>
      </c>
      <c r="F761">
        <f t="shared" si="34"/>
        <v>0.27853912736473918</v>
      </c>
    </row>
    <row r="762" spans="1:6" x14ac:dyDescent="0.25">
      <c r="A762">
        <f>'th calcs'!A761</f>
        <v>2010</v>
      </c>
      <c r="B762">
        <f>'th calcs'!B761</f>
        <v>12</v>
      </c>
      <c r="C762">
        <f>LN('th calcs'!J761)</f>
        <v>-1.5958011801569716</v>
      </c>
      <c r="D762">
        <f t="shared" si="35"/>
        <v>335</v>
      </c>
      <c r="E762" s="51">
        <f t="shared" si="33"/>
        <v>-1.2819542016640184</v>
      </c>
      <c r="F762">
        <f t="shared" si="34"/>
        <v>0.27749449005122978</v>
      </c>
    </row>
    <row r="763" spans="1:6" x14ac:dyDescent="0.25">
      <c r="A763">
        <f>'th calcs'!A762</f>
        <v>2011</v>
      </c>
      <c r="B763">
        <f>'th calcs'!B762</f>
        <v>1</v>
      </c>
      <c r="C763">
        <f>LN('th calcs'!J762)</f>
        <v>-1.5717819668512443</v>
      </c>
      <c r="D763">
        <f t="shared" si="35"/>
        <v>336</v>
      </c>
      <c r="E763" s="51">
        <f t="shared" si="33"/>
        <v>-1.2569981317060734</v>
      </c>
      <c r="F763">
        <f t="shared" si="34"/>
        <v>0.28450679784161592</v>
      </c>
    </row>
    <row r="764" spans="1:6" x14ac:dyDescent="0.25">
      <c r="A764">
        <f>'th calcs'!A763</f>
        <v>2011</v>
      </c>
      <c r="B764">
        <f>'th calcs'!B763</f>
        <v>2</v>
      </c>
      <c r="C764">
        <f>LN('th calcs'!J763)</f>
        <v>-1.5066479526712033</v>
      </c>
      <c r="D764">
        <f t="shared" si="35"/>
        <v>337</v>
      </c>
      <c r="E764" s="51">
        <f t="shared" si="33"/>
        <v>-1.1909272608738146</v>
      </c>
      <c r="F764">
        <f t="shared" si="34"/>
        <v>0.30393930233779498</v>
      </c>
    </row>
    <row r="765" spans="1:6" x14ac:dyDescent="0.25">
      <c r="A765">
        <f>'th calcs'!A764</f>
        <v>2011</v>
      </c>
      <c r="B765">
        <f>'th calcs'!B764</f>
        <v>3</v>
      </c>
      <c r="C765">
        <f>LN('th calcs'!J764)</f>
        <v>-1.4777657646170497</v>
      </c>
      <c r="D765">
        <f t="shared" si="35"/>
        <v>338</v>
      </c>
      <c r="E765" s="51">
        <f t="shared" si="33"/>
        <v>-1.1611082161674433</v>
      </c>
      <c r="F765">
        <f t="shared" si="34"/>
        <v>0.31313896286053011</v>
      </c>
    </row>
    <row r="766" spans="1:6" x14ac:dyDescent="0.25">
      <c r="A766">
        <f>'th calcs'!A765</f>
        <v>2011</v>
      </c>
      <c r="B766">
        <f>'th calcs'!B765</f>
        <v>4</v>
      </c>
      <c r="C766">
        <f>LN('th calcs'!J765)</f>
        <v>-1.5048300445189164</v>
      </c>
      <c r="D766">
        <f t="shared" si="35"/>
        <v>339</v>
      </c>
      <c r="E766" s="51">
        <f t="shared" si="33"/>
        <v>-1.1872356394170922</v>
      </c>
      <c r="F766">
        <f t="shared" si="34"/>
        <v>0.3050634047916036</v>
      </c>
    </row>
    <row r="767" spans="1:6" x14ac:dyDescent="0.25">
      <c r="A767">
        <f>'th calcs'!A766</f>
        <v>2011</v>
      </c>
      <c r="B767">
        <f>'th calcs'!B766</f>
        <v>5</v>
      </c>
      <c r="C767">
        <f>LN('th calcs'!J766)</f>
        <v>-1.5192793478956168</v>
      </c>
      <c r="D767">
        <f t="shared" si="35"/>
        <v>340</v>
      </c>
      <c r="E767" s="51">
        <f t="shared" si="33"/>
        <v>-1.2007480861415749</v>
      </c>
      <c r="F767">
        <f t="shared" si="34"/>
        <v>0.30096897695442731</v>
      </c>
    </row>
    <row r="768" spans="1:6" x14ac:dyDescent="0.25">
      <c r="A768">
        <f>'th calcs'!A767</f>
        <v>2011</v>
      </c>
      <c r="B768">
        <f>'th calcs'!B767</f>
        <v>6</v>
      </c>
      <c r="C768">
        <f>LN('th calcs'!J767)</f>
        <v>-1.4747787708021391</v>
      </c>
      <c r="D768">
        <f t="shared" si="35"/>
        <v>341</v>
      </c>
      <c r="E768" s="51">
        <f t="shared" si="33"/>
        <v>-1.1553106523958794</v>
      </c>
      <c r="F768">
        <f t="shared" si="34"/>
        <v>0.31495967872546016</v>
      </c>
    </row>
    <row r="769" spans="1:6" x14ac:dyDescent="0.25">
      <c r="A769">
        <f>'th calcs'!A768</f>
        <v>2011</v>
      </c>
      <c r="B769">
        <f>'th calcs'!B768</f>
        <v>7</v>
      </c>
      <c r="C769">
        <f>LN('th calcs'!J768)</f>
        <v>-1.392712119436865</v>
      </c>
      <c r="D769">
        <f t="shared" si="35"/>
        <v>342</v>
      </c>
      <c r="E769" s="51">
        <f t="shared" si="33"/>
        <v>-1.0723071443783876</v>
      </c>
      <c r="F769">
        <f t="shared" si="34"/>
        <v>0.34221805944696632</v>
      </c>
    </row>
    <row r="770" spans="1:6" x14ac:dyDescent="0.25">
      <c r="A770">
        <f>'th calcs'!A769</f>
        <v>2011</v>
      </c>
      <c r="B770">
        <f>'th calcs'!B769</f>
        <v>8</v>
      </c>
      <c r="C770">
        <f>LN('th calcs'!J769)</f>
        <v>-1.481517625970443</v>
      </c>
      <c r="D770">
        <f t="shared" si="35"/>
        <v>343</v>
      </c>
      <c r="E770" s="51">
        <f t="shared" si="33"/>
        <v>-1.1601757942597477</v>
      </c>
      <c r="F770">
        <f t="shared" si="34"/>
        <v>0.31343107665514125</v>
      </c>
    </row>
    <row r="771" spans="1:6" x14ac:dyDescent="0.25">
      <c r="A771">
        <f>'th calcs'!A770</f>
        <v>2011</v>
      </c>
      <c r="B771">
        <f>'th calcs'!B770</f>
        <v>9</v>
      </c>
      <c r="C771">
        <f>LN('th calcs'!J770)</f>
        <v>-1.3650555047395763</v>
      </c>
      <c r="D771">
        <f t="shared" si="35"/>
        <v>344</v>
      </c>
      <c r="E771" s="51">
        <f t="shared" si="33"/>
        <v>-1.0427768163766631</v>
      </c>
      <c r="F771">
        <f t="shared" si="34"/>
        <v>0.35247456464219984</v>
      </c>
    </row>
    <row r="772" spans="1:6" x14ac:dyDescent="0.25">
      <c r="A772">
        <f>'th calcs'!A771</f>
        <v>2011</v>
      </c>
      <c r="B772">
        <f>'th calcs'!B771</f>
        <v>10</v>
      </c>
      <c r="C772">
        <f>LN('th calcs'!J771)</f>
        <v>-1.3797710851568201</v>
      </c>
      <c r="D772">
        <f t="shared" si="35"/>
        <v>345</v>
      </c>
      <c r="E772" s="51">
        <f t="shared" si="33"/>
        <v>-1.0565555401416893</v>
      </c>
      <c r="F772">
        <f t="shared" si="34"/>
        <v>0.34765122105164742</v>
      </c>
    </row>
    <row r="773" spans="1:6" x14ac:dyDescent="0.25">
      <c r="A773">
        <f>'th calcs'!A772</f>
        <v>2011</v>
      </c>
      <c r="B773">
        <f>'th calcs'!B772</f>
        <v>11</v>
      </c>
      <c r="C773">
        <f>LN('th calcs'!J772)</f>
        <v>-1.4206131404148363</v>
      </c>
      <c r="D773">
        <f t="shared" si="35"/>
        <v>346</v>
      </c>
      <c r="E773" s="51">
        <f t="shared" si="33"/>
        <v>-1.0964607387474876</v>
      </c>
      <c r="F773">
        <f t="shared" si="34"/>
        <v>0.3340512887216755</v>
      </c>
    </row>
    <row r="774" spans="1:6" x14ac:dyDescent="0.25">
      <c r="A774">
        <f>'th calcs'!A773</f>
        <v>2011</v>
      </c>
      <c r="B774">
        <f>'th calcs'!B773</f>
        <v>12</v>
      </c>
      <c r="C774">
        <f>LN('th calcs'!J773)</f>
        <v>-1.3099483845494997</v>
      </c>
      <c r="D774">
        <f t="shared" si="35"/>
        <v>347</v>
      </c>
      <c r="E774" s="51">
        <f t="shared" si="33"/>
        <v>-0.98485912622993332</v>
      </c>
      <c r="F774">
        <f t="shared" si="34"/>
        <v>0.37349183843415329</v>
      </c>
    </row>
    <row r="775" spans="1:6" x14ac:dyDescent="0.25">
      <c r="A775">
        <f>'th calcs'!A774</f>
        <v>2012</v>
      </c>
      <c r="B775">
        <f>'th calcs'!B774</f>
        <v>1</v>
      </c>
      <c r="C775">
        <f>LN('th calcs'!J774)</f>
        <v>-1.2548334839337663</v>
      </c>
      <c r="D775">
        <f t="shared" si="35"/>
        <v>348</v>
      </c>
      <c r="E775" s="51">
        <f t="shared" si="33"/>
        <v>-0.92880736896198213</v>
      </c>
      <c r="F775">
        <f t="shared" si="34"/>
        <v>0.39502454808478199</v>
      </c>
    </row>
    <row r="776" spans="1:6" x14ac:dyDescent="0.25">
      <c r="A776">
        <f>'th calcs'!A775</f>
        <v>2012</v>
      </c>
      <c r="B776">
        <f>'th calcs'!B775</f>
        <v>2</v>
      </c>
      <c r="C776">
        <f>LN('th calcs'!J775)</f>
        <v>-1.294021928339063</v>
      </c>
      <c r="D776">
        <f t="shared" si="35"/>
        <v>349</v>
      </c>
      <c r="E776" s="51">
        <f t="shared" ref="E776:E816" si="36">C776-$I$8*D776</f>
        <v>-0.96705895671506115</v>
      </c>
      <c r="F776">
        <f t="shared" ref="F776:F792" si="37">EXP(E776)</f>
        <v>0.38019957881951977</v>
      </c>
    </row>
    <row r="777" spans="1:6" x14ac:dyDescent="0.25">
      <c r="A777">
        <f>'th calcs'!A776</f>
        <v>2012</v>
      </c>
      <c r="B777">
        <f>'th calcs'!B776</f>
        <v>3</v>
      </c>
      <c r="C777">
        <f>LN('th calcs'!J776)</f>
        <v>-1.1965961719592926</v>
      </c>
      <c r="D777">
        <f t="shared" ref="D777:D822" si="38">D776+1</f>
        <v>350</v>
      </c>
      <c r="E777" s="51">
        <f t="shared" si="36"/>
        <v>-0.86869634368307291</v>
      </c>
      <c r="F777">
        <f t="shared" si="37"/>
        <v>0.41949807424428165</v>
      </c>
    </row>
    <row r="778" spans="1:6" x14ac:dyDescent="0.25">
      <c r="A778">
        <f>'th calcs'!A777</f>
        <v>2012</v>
      </c>
      <c r="B778">
        <f>'th calcs'!B777</f>
        <v>4</v>
      </c>
      <c r="C778">
        <f>LN('th calcs'!J777)</f>
        <v>-1.2481440226390734</v>
      </c>
      <c r="D778">
        <f t="shared" si="38"/>
        <v>351</v>
      </c>
      <c r="E778" s="51">
        <f t="shared" si="36"/>
        <v>-0.919307337710636</v>
      </c>
      <c r="F778">
        <f t="shared" si="37"/>
        <v>0.39879517581888518</v>
      </c>
    </row>
    <row r="779" spans="1:6" x14ac:dyDescent="0.25">
      <c r="A779">
        <f>'th calcs'!A778</f>
        <v>2012</v>
      </c>
      <c r="B779">
        <f>'th calcs'!B778</f>
        <v>5</v>
      </c>
      <c r="C779">
        <f>LN('th calcs'!J778)</f>
        <v>-1.2318279748969556</v>
      </c>
      <c r="D779">
        <f t="shared" si="38"/>
        <v>352</v>
      </c>
      <c r="E779" s="51">
        <f t="shared" si="36"/>
        <v>-0.90205443331630042</v>
      </c>
      <c r="F779">
        <f t="shared" si="37"/>
        <v>0.40573524690248175</v>
      </c>
    </row>
    <row r="780" spans="1:6" x14ac:dyDescent="0.25">
      <c r="A780">
        <f>'th calcs'!A779</f>
        <v>2012</v>
      </c>
      <c r="B780">
        <f>'th calcs'!B779</f>
        <v>6</v>
      </c>
      <c r="C780">
        <f>LN('th calcs'!J779)</f>
        <v>-1.20961077800308</v>
      </c>
      <c r="D780">
        <f t="shared" si="38"/>
        <v>353</v>
      </c>
      <c r="E780" s="51">
        <f t="shared" si="36"/>
        <v>-0.87890037977020707</v>
      </c>
      <c r="F780">
        <f t="shared" si="37"/>
        <v>0.41523926622459861</v>
      </c>
    </row>
    <row r="781" spans="1:6" x14ac:dyDescent="0.25">
      <c r="A781">
        <f>'th calcs'!A780</f>
        <v>2012</v>
      </c>
      <c r="B781">
        <f>'th calcs'!B780</f>
        <v>7</v>
      </c>
      <c r="C781">
        <f>LN('th calcs'!J780)</f>
        <v>-1.2608942232601659</v>
      </c>
      <c r="D781">
        <f t="shared" si="38"/>
        <v>354</v>
      </c>
      <c r="E781" s="51">
        <f t="shared" si="36"/>
        <v>-0.92924696837507514</v>
      </c>
      <c r="F781">
        <f t="shared" si="37"/>
        <v>0.39485093368847579</v>
      </c>
    </row>
    <row r="782" spans="1:6" x14ac:dyDescent="0.25">
      <c r="A782">
        <f>'th calcs'!A781</f>
        <v>2012</v>
      </c>
      <c r="B782">
        <f>'th calcs'!B781</f>
        <v>8</v>
      </c>
      <c r="C782">
        <f>LN('th calcs'!J781)</f>
        <v>-1.2304811323947968</v>
      </c>
      <c r="D782">
        <f t="shared" si="38"/>
        <v>355</v>
      </c>
      <c r="E782" s="51">
        <f t="shared" si="36"/>
        <v>-0.89789702085748835</v>
      </c>
      <c r="F782">
        <f t="shared" si="37"/>
        <v>0.40742556691704268</v>
      </c>
    </row>
    <row r="783" spans="1:6" x14ac:dyDescent="0.25">
      <c r="A783">
        <f>'th calcs'!A782</f>
        <v>2012</v>
      </c>
      <c r="B783">
        <f>'th calcs'!B782</f>
        <v>9</v>
      </c>
      <c r="C783">
        <f>LN('th calcs'!J782)</f>
        <v>-1.2088860052994588</v>
      </c>
      <c r="D783">
        <f t="shared" si="38"/>
        <v>356</v>
      </c>
      <c r="E783" s="51">
        <f t="shared" si="36"/>
        <v>-0.87536503710993241</v>
      </c>
      <c r="F783">
        <f t="shared" si="37"/>
        <v>0.41670987734209319</v>
      </c>
    </row>
    <row r="784" spans="1:6" x14ac:dyDescent="0.25">
      <c r="A784">
        <f>'th calcs'!A783</f>
        <v>2012</v>
      </c>
      <c r="B784">
        <f>'th calcs'!B783</f>
        <v>10</v>
      </c>
      <c r="C784">
        <f>LN('th calcs'!J783)</f>
        <v>-1.1804480533651545</v>
      </c>
      <c r="D784">
        <f t="shared" si="38"/>
        <v>357</v>
      </c>
      <c r="E784" s="51">
        <f t="shared" si="36"/>
        <v>-0.84599022852341044</v>
      </c>
      <c r="F784">
        <f t="shared" si="37"/>
        <v>0.4291322087944775</v>
      </c>
    </row>
    <row r="785" spans="1:6" x14ac:dyDescent="0.25">
      <c r="A785">
        <f>'th calcs'!A784</f>
        <v>2012</v>
      </c>
      <c r="B785">
        <f>'th calcs'!B784</f>
        <v>11</v>
      </c>
      <c r="C785">
        <f>LN('th calcs'!J784)</f>
        <v>-1.1677180172513679</v>
      </c>
      <c r="D785">
        <f t="shared" si="38"/>
        <v>358</v>
      </c>
      <c r="E785" s="51">
        <f t="shared" si="36"/>
        <v>-0.83232333575740602</v>
      </c>
      <c r="F785">
        <f t="shared" si="37"/>
        <v>0.4350373733845711</v>
      </c>
    </row>
    <row r="786" spans="1:6" x14ac:dyDescent="0.25">
      <c r="A786">
        <f>'th calcs'!A785</f>
        <v>2012</v>
      </c>
      <c r="B786">
        <f>'th calcs'!B785</f>
        <v>12</v>
      </c>
      <c r="C786">
        <f>LN('th calcs'!J785)</f>
        <v>-1.2153365629762511</v>
      </c>
      <c r="D786">
        <f t="shared" si="38"/>
        <v>359</v>
      </c>
      <c r="E786" s="51">
        <f t="shared" si="36"/>
        <v>-0.87900502483007159</v>
      </c>
      <c r="F786">
        <f t="shared" si="37"/>
        <v>0.41519581576020431</v>
      </c>
    </row>
    <row r="787" spans="1:6" x14ac:dyDescent="0.25">
      <c r="A787">
        <f>'th calcs'!A786</f>
        <v>2013</v>
      </c>
      <c r="B787">
        <f>'th calcs'!B786</f>
        <v>1</v>
      </c>
      <c r="C787">
        <f>LN('th calcs'!J786)</f>
        <v>-1.1984136140437271</v>
      </c>
      <c r="D787">
        <f t="shared" si="38"/>
        <v>360</v>
      </c>
      <c r="E787" s="51">
        <f t="shared" si="36"/>
        <v>-0.86114521924532972</v>
      </c>
      <c r="F787">
        <f t="shared" si="37"/>
        <v>0.42267774634555799</v>
      </c>
    </row>
    <row r="788" spans="1:6" x14ac:dyDescent="0.25">
      <c r="A788">
        <f>'th calcs'!A787</f>
        <v>2013</v>
      </c>
      <c r="B788">
        <f>'th calcs'!B787</f>
        <v>2</v>
      </c>
      <c r="C788">
        <f>LN('th calcs'!J787)</f>
        <v>-1.090124968623728</v>
      </c>
      <c r="D788">
        <f t="shared" si="38"/>
        <v>361</v>
      </c>
      <c r="E788" s="51">
        <f t="shared" si="36"/>
        <v>-0.7519197171731129</v>
      </c>
      <c r="F788">
        <f t="shared" si="37"/>
        <v>0.4714606124105416</v>
      </c>
    </row>
    <row r="789" spans="1:6" x14ac:dyDescent="0.25">
      <c r="A789">
        <f>'th calcs'!A788</f>
        <v>2013</v>
      </c>
      <c r="B789">
        <f>'th calcs'!B788</f>
        <v>3</v>
      </c>
      <c r="C789">
        <f>LN('th calcs'!J788)</f>
        <v>-1.0968974635887097</v>
      </c>
      <c r="D789">
        <f t="shared" si="38"/>
        <v>362</v>
      </c>
      <c r="E789" s="51">
        <f t="shared" si="36"/>
        <v>-0.75775535548587669</v>
      </c>
      <c r="F789">
        <f t="shared" si="37"/>
        <v>0.46871735092378525</v>
      </c>
    </row>
    <row r="790" spans="1:6" x14ac:dyDescent="0.25">
      <c r="A790">
        <f>'th calcs'!A789</f>
        <v>2013</v>
      </c>
      <c r="B790">
        <f>'th calcs'!B789</f>
        <v>4</v>
      </c>
      <c r="C790">
        <f>LN('th calcs'!J789)</f>
        <v>-1.1171034627033514</v>
      </c>
      <c r="D790">
        <f t="shared" si="38"/>
        <v>363</v>
      </c>
      <c r="E790" s="51">
        <f t="shared" si="36"/>
        <v>-0.77702449794830075</v>
      </c>
      <c r="F790">
        <f t="shared" si="37"/>
        <v>0.45977203062116179</v>
      </c>
    </row>
    <row r="791" spans="1:6" x14ac:dyDescent="0.25">
      <c r="A791">
        <f>'th calcs'!A790</f>
        <v>2013</v>
      </c>
      <c r="B791">
        <f>'th calcs'!B790</f>
        <v>5</v>
      </c>
      <c r="C791">
        <f>LN('th calcs'!J790)</f>
        <v>-1.1145034599350592</v>
      </c>
      <c r="D791">
        <f t="shared" si="38"/>
        <v>364</v>
      </c>
      <c r="E791" s="51">
        <f t="shared" si="36"/>
        <v>-0.77348763852779068</v>
      </c>
      <c r="F791">
        <f t="shared" si="37"/>
        <v>0.4614010587825742</v>
      </c>
    </row>
    <row r="792" spans="1:6" x14ac:dyDescent="0.25">
      <c r="A792">
        <f>'th calcs'!A791</f>
        <v>2013</v>
      </c>
      <c r="B792">
        <f>'th calcs'!B791</f>
        <v>6</v>
      </c>
      <c r="C792">
        <f>LN('th calcs'!J791)</f>
        <v>-1.110958124490409</v>
      </c>
      <c r="D792">
        <f t="shared" si="38"/>
        <v>365</v>
      </c>
      <c r="E792" s="51">
        <f t="shared" si="36"/>
        <v>-0.76900544643092283</v>
      </c>
      <c r="F792">
        <f t="shared" si="37"/>
        <v>0.46347378867841282</v>
      </c>
    </row>
    <row r="793" spans="1:6" x14ac:dyDescent="0.25">
      <c r="A793">
        <f>'th calcs'!A792</f>
        <v>2013</v>
      </c>
      <c r="B793">
        <f>'th calcs'!B792</f>
        <v>7</v>
      </c>
      <c r="C793">
        <f>LN('th calcs'!J792)</f>
        <v>-1.0872306214143519</v>
      </c>
      <c r="D793">
        <f t="shared" si="38"/>
        <v>366</v>
      </c>
      <c r="E793" s="51">
        <f t="shared" si="36"/>
        <v>-0.74434108670264787</v>
      </c>
      <c r="F793">
        <f t="shared" ref="F793:F816" si="39">EXP(E793)</f>
        <v>0.47504721176241105</v>
      </c>
    </row>
    <row r="794" spans="1:6" x14ac:dyDescent="0.25">
      <c r="A794">
        <f>'th calcs'!A793</f>
        <v>2013</v>
      </c>
      <c r="B794">
        <f>'th calcs'!B793</f>
        <v>8</v>
      </c>
      <c r="C794">
        <f>LN('th calcs'!J793)</f>
        <v>-1.0603877398513415</v>
      </c>
      <c r="D794">
        <f t="shared" si="38"/>
        <v>367</v>
      </c>
      <c r="E794" s="51">
        <f t="shared" si="36"/>
        <v>-0.7165613484874197</v>
      </c>
      <c r="F794">
        <f t="shared" si="39"/>
        <v>0.48842890840079961</v>
      </c>
    </row>
    <row r="795" spans="1:6" x14ac:dyDescent="0.25">
      <c r="A795">
        <f>'th calcs'!A794</f>
        <v>2013</v>
      </c>
      <c r="B795">
        <f>'th calcs'!B794</f>
        <v>9</v>
      </c>
      <c r="C795">
        <f>LN('th calcs'!J794)</f>
        <v>-1.0454764123693177</v>
      </c>
      <c r="D795">
        <f t="shared" si="38"/>
        <v>368</v>
      </c>
      <c r="E795" s="51">
        <f t="shared" si="36"/>
        <v>-0.7007131643531781</v>
      </c>
      <c r="F795">
        <f t="shared" si="39"/>
        <v>0.49623128310690429</v>
      </c>
    </row>
    <row r="796" spans="1:6" x14ac:dyDescent="0.25">
      <c r="A796">
        <f>'th calcs'!A795</f>
        <v>2013</v>
      </c>
      <c r="B796">
        <f>'th calcs'!B795</f>
        <v>10</v>
      </c>
      <c r="C796">
        <f>LN('th calcs'!J795)</f>
        <v>-1.0073094433130994</v>
      </c>
      <c r="D796">
        <f t="shared" si="38"/>
        <v>369</v>
      </c>
      <c r="E796" s="51">
        <f t="shared" si="36"/>
        <v>-0.66160933864474203</v>
      </c>
      <c r="F796">
        <f t="shared" si="39"/>
        <v>0.51602021462155934</v>
      </c>
    </row>
    <row r="797" spans="1:6" x14ac:dyDescent="0.25">
      <c r="A797">
        <f>'th calcs'!A796</f>
        <v>2013</v>
      </c>
      <c r="B797">
        <f>'th calcs'!B796</f>
        <v>11</v>
      </c>
      <c r="C797">
        <f>LN('th calcs'!J796)</f>
        <v>-0.97646176229353754</v>
      </c>
      <c r="D797">
        <f t="shared" si="38"/>
        <v>370</v>
      </c>
      <c r="E797" s="51">
        <f t="shared" si="36"/>
        <v>-0.62982480097296245</v>
      </c>
      <c r="F797">
        <f t="shared" si="39"/>
        <v>0.53268511874659163</v>
      </c>
    </row>
    <row r="798" spans="1:6" x14ac:dyDescent="0.25">
      <c r="A798">
        <f>'th calcs'!A797</f>
        <v>2013</v>
      </c>
      <c r="B798">
        <f>'th calcs'!B797</f>
        <v>12</v>
      </c>
      <c r="C798">
        <f>LN('th calcs'!J797)</f>
        <v>-0.95896768078858918</v>
      </c>
      <c r="D798">
        <f t="shared" si="38"/>
        <v>371</v>
      </c>
      <c r="E798" s="51">
        <f t="shared" si="36"/>
        <v>-0.61139386281579633</v>
      </c>
      <c r="F798">
        <f t="shared" si="39"/>
        <v>0.54259404008259504</v>
      </c>
    </row>
    <row r="799" spans="1:6" x14ac:dyDescent="0.25">
      <c r="A799">
        <f>'th calcs'!A798</f>
        <v>2014</v>
      </c>
      <c r="B799">
        <f>'th calcs'!B798</f>
        <v>1</v>
      </c>
      <c r="C799">
        <f>LN('th calcs'!J798)</f>
        <v>-0.96768642757253187</v>
      </c>
      <c r="D799">
        <f t="shared" si="38"/>
        <v>372</v>
      </c>
      <c r="E799" s="51">
        <f t="shared" si="36"/>
        <v>-0.61917575294752125</v>
      </c>
      <c r="F799">
        <f t="shared" si="39"/>
        <v>0.53838801949718362</v>
      </c>
    </row>
    <row r="800" spans="1:6" x14ac:dyDescent="0.25">
      <c r="A800">
        <f>'th calcs'!A799</f>
        <v>2014</v>
      </c>
      <c r="B800">
        <f>'th calcs'!B799</f>
        <v>2</v>
      </c>
      <c r="C800">
        <f>LN('th calcs'!J799)</f>
        <v>-0.91503994997250249</v>
      </c>
      <c r="D800">
        <f t="shared" si="38"/>
        <v>373</v>
      </c>
      <c r="E800" s="51">
        <f t="shared" si="36"/>
        <v>-0.5655924186952741</v>
      </c>
      <c r="F800">
        <f t="shared" si="39"/>
        <v>0.5680235392970735</v>
      </c>
    </row>
    <row r="801" spans="1:6" x14ac:dyDescent="0.25">
      <c r="A801">
        <f>'th calcs'!A800</f>
        <v>2014</v>
      </c>
      <c r="B801">
        <f>'th calcs'!B800</f>
        <v>3</v>
      </c>
      <c r="C801">
        <f>LN('th calcs'!J800)</f>
        <v>-0.90280351226744415</v>
      </c>
      <c r="D801">
        <f t="shared" si="38"/>
        <v>374</v>
      </c>
      <c r="E801" s="51">
        <f t="shared" si="36"/>
        <v>-0.552419124337998</v>
      </c>
      <c r="F801">
        <f t="shared" si="39"/>
        <v>0.57555578389393169</v>
      </c>
    </row>
    <row r="802" spans="1:6" x14ac:dyDescent="0.25">
      <c r="A802">
        <f>'th calcs'!A801</f>
        <v>2014</v>
      </c>
      <c r="B802">
        <f>'th calcs'!B801</f>
        <v>4</v>
      </c>
      <c r="C802">
        <f>LN('th calcs'!J801)</f>
        <v>-0.78625269671256925</v>
      </c>
      <c r="D802">
        <f t="shared" si="38"/>
        <v>375</v>
      </c>
      <c r="E802" s="51">
        <f t="shared" si="36"/>
        <v>-0.43493145213090534</v>
      </c>
      <c r="F802">
        <f t="shared" si="39"/>
        <v>0.64730903721242483</v>
      </c>
    </row>
    <row r="803" spans="1:6" x14ac:dyDescent="0.25">
      <c r="A803">
        <f>'th calcs'!A802</f>
        <v>2014</v>
      </c>
      <c r="B803">
        <f>'th calcs'!B802</f>
        <v>5</v>
      </c>
      <c r="C803">
        <f>LN('th calcs'!J802)</f>
        <v>-0.75060093079923795</v>
      </c>
      <c r="D803">
        <f t="shared" si="38"/>
        <v>376</v>
      </c>
      <c r="E803" s="51">
        <f t="shared" si="36"/>
        <v>-0.39834282956535627</v>
      </c>
      <c r="F803">
        <f t="shared" si="39"/>
        <v>0.67143180152741788</v>
      </c>
    </row>
    <row r="804" spans="1:6" x14ac:dyDescent="0.25">
      <c r="A804">
        <f>'th calcs'!A803</f>
        <v>2014</v>
      </c>
      <c r="B804">
        <f>'th calcs'!B803</f>
        <v>6</v>
      </c>
      <c r="C804">
        <f>LN('th calcs'!J803)</f>
        <v>-0.69664424341492082</v>
      </c>
      <c r="D804">
        <f t="shared" si="38"/>
        <v>377</v>
      </c>
      <c r="E804" s="51">
        <f t="shared" si="36"/>
        <v>-0.34344928552882137</v>
      </c>
      <c r="F804">
        <f t="shared" si="39"/>
        <v>0.70931945299322363</v>
      </c>
    </row>
    <row r="805" spans="1:6" x14ac:dyDescent="0.25">
      <c r="A805">
        <f>'th calcs'!A804</f>
        <v>2014</v>
      </c>
      <c r="B805">
        <f>'th calcs'!B804</f>
        <v>7</v>
      </c>
      <c r="C805">
        <f>LN('th calcs'!J804)</f>
        <v>-0.71367146122011349</v>
      </c>
      <c r="D805">
        <f t="shared" si="38"/>
        <v>378</v>
      </c>
      <c r="E805" s="51">
        <f t="shared" si="36"/>
        <v>-0.35953964668179628</v>
      </c>
      <c r="F805">
        <f t="shared" si="39"/>
        <v>0.69799757762170522</v>
      </c>
    </row>
    <row r="806" spans="1:6" x14ac:dyDescent="0.25">
      <c r="A806">
        <f>'th calcs'!A805</f>
        <v>2014</v>
      </c>
      <c r="B806">
        <f>'th calcs'!B805</f>
        <v>8</v>
      </c>
      <c r="C806">
        <f>LN('th calcs'!J805)</f>
        <v>-0.66409992258422368</v>
      </c>
      <c r="D806">
        <f t="shared" si="38"/>
        <v>379</v>
      </c>
      <c r="E806" s="51">
        <f t="shared" si="36"/>
        <v>-0.30903125139368864</v>
      </c>
      <c r="F806">
        <f t="shared" si="39"/>
        <v>0.73415782621249559</v>
      </c>
    </row>
    <row r="807" spans="1:6" x14ac:dyDescent="0.25">
      <c r="A807">
        <f>'th calcs'!A806</f>
        <v>2014</v>
      </c>
      <c r="B807">
        <f>'th calcs'!B806</f>
        <v>9</v>
      </c>
      <c r="C807">
        <f>LN('th calcs'!J806)</f>
        <v>-0.68034648944848575</v>
      </c>
      <c r="D807">
        <f t="shared" si="38"/>
        <v>380</v>
      </c>
      <c r="E807" s="51">
        <f t="shared" si="36"/>
        <v>-0.32434096160573295</v>
      </c>
      <c r="F807">
        <f t="shared" si="39"/>
        <v>0.7230036838517383</v>
      </c>
    </row>
    <row r="808" spans="1:6" x14ac:dyDescent="0.25">
      <c r="A808">
        <f>'th calcs'!A807</f>
        <v>2014</v>
      </c>
      <c r="B808">
        <f>'th calcs'!B807</f>
        <v>10</v>
      </c>
      <c r="C808">
        <f>LN('th calcs'!J807)</f>
        <v>-0.61656140412385441</v>
      </c>
      <c r="D808">
        <f t="shared" si="38"/>
        <v>381</v>
      </c>
      <c r="E808" s="51">
        <f t="shared" si="36"/>
        <v>-0.25961901962888384</v>
      </c>
      <c r="F808">
        <f t="shared" si="39"/>
        <v>0.77134539728752571</v>
      </c>
    </row>
    <row r="809" spans="1:6" x14ac:dyDescent="0.25">
      <c r="A809">
        <f>'th calcs'!A808</f>
        <v>2014</v>
      </c>
      <c r="B809">
        <f>'th calcs'!B808</f>
        <v>11</v>
      </c>
      <c r="C809">
        <f>LN('th calcs'!J808)</f>
        <v>-0.6187085387972584</v>
      </c>
      <c r="D809">
        <f t="shared" si="38"/>
        <v>382</v>
      </c>
      <c r="E809" s="51">
        <f t="shared" si="36"/>
        <v>-0.26082929765007007</v>
      </c>
      <c r="F809">
        <f t="shared" si="39"/>
        <v>0.77041241960152262</v>
      </c>
    </row>
    <row r="810" spans="1:6" x14ac:dyDescent="0.25">
      <c r="A810">
        <f>'th calcs'!A809</f>
        <v>2014</v>
      </c>
      <c r="B810">
        <f>'th calcs'!B809</f>
        <v>12</v>
      </c>
      <c r="C810">
        <f>LN('th calcs'!J809)</f>
        <v>-0.57741248646366394</v>
      </c>
      <c r="D810">
        <f t="shared" si="38"/>
        <v>383</v>
      </c>
      <c r="E810" s="51">
        <f t="shared" si="36"/>
        <v>-0.21859638866425785</v>
      </c>
      <c r="F810">
        <f t="shared" si="39"/>
        <v>0.80364601334552666</v>
      </c>
    </row>
    <row r="811" spans="1:6" x14ac:dyDescent="0.25">
      <c r="A811">
        <f>'th calcs'!A810</f>
        <v>2015</v>
      </c>
      <c r="B811">
        <f>'th calcs'!B810</f>
        <v>1</v>
      </c>
      <c r="C811">
        <f>LN('th calcs'!J810)</f>
        <v>-0.59247522004153574</v>
      </c>
      <c r="D811">
        <f t="shared" si="38"/>
        <v>384</v>
      </c>
      <c r="E811" s="51">
        <f t="shared" si="36"/>
        <v>-0.23272226558991188</v>
      </c>
      <c r="F811">
        <f t="shared" si="39"/>
        <v>0.79237361238452308</v>
      </c>
    </row>
    <row r="812" spans="1:6" x14ac:dyDescent="0.25">
      <c r="A812">
        <f>'th calcs'!A811</f>
        <v>2015</v>
      </c>
      <c r="B812">
        <f>'th calcs'!B811</f>
        <v>2</v>
      </c>
      <c r="C812">
        <f>LN('th calcs'!J811)</f>
        <v>-0.52606658628483416</v>
      </c>
      <c r="D812">
        <f t="shared" si="38"/>
        <v>385</v>
      </c>
      <c r="E812" s="51">
        <f t="shared" si="36"/>
        <v>-0.16537677518099253</v>
      </c>
      <c r="F812">
        <f t="shared" si="39"/>
        <v>0.84757429895983671</v>
      </c>
    </row>
    <row r="813" spans="1:6" x14ac:dyDescent="0.25">
      <c r="A813">
        <f>'th calcs'!A812</f>
        <v>2015</v>
      </c>
      <c r="B813">
        <f>'th calcs'!B812</f>
        <v>3</v>
      </c>
      <c r="C813">
        <f>LN('th calcs'!J812)</f>
        <v>-0.51784730270334267</v>
      </c>
      <c r="D813">
        <f t="shared" si="38"/>
        <v>386</v>
      </c>
      <c r="E813" s="51">
        <f t="shared" si="36"/>
        <v>-0.15622063494728328</v>
      </c>
      <c r="F813">
        <f t="shared" si="39"/>
        <v>0.85537044493683834</v>
      </c>
    </row>
    <row r="814" spans="1:6" x14ac:dyDescent="0.25">
      <c r="A814">
        <f>'th calcs'!A813</f>
        <v>2015</v>
      </c>
      <c r="B814">
        <f>'th calcs'!B813</f>
        <v>4</v>
      </c>
      <c r="C814">
        <f>LN('th calcs'!J813)</f>
        <v>-0.47171289128427413</v>
      </c>
      <c r="D814">
        <f t="shared" si="38"/>
        <v>387</v>
      </c>
      <c r="E814" s="51">
        <f t="shared" si="36"/>
        <v>-0.10914936687599697</v>
      </c>
      <c r="F814">
        <f t="shared" si="39"/>
        <v>0.89659648567989991</v>
      </c>
    </row>
    <row r="815" spans="1:6" x14ac:dyDescent="0.25">
      <c r="A815">
        <f>'th calcs'!A814</f>
        <v>2015</v>
      </c>
      <c r="B815">
        <f>'th calcs'!B814</f>
        <v>5</v>
      </c>
      <c r="C815">
        <f>LN('th calcs'!J814)</f>
        <v>-0.48192592851435118</v>
      </c>
      <c r="D815">
        <f t="shared" si="38"/>
        <v>388</v>
      </c>
      <c r="E815" s="51">
        <f t="shared" si="36"/>
        <v>-0.11842554745385625</v>
      </c>
      <c r="F815">
        <f t="shared" si="39"/>
        <v>0.88831795072802855</v>
      </c>
    </row>
    <row r="816" spans="1:6" x14ac:dyDescent="0.25">
      <c r="A816">
        <f>'th calcs'!A815</f>
        <v>2015</v>
      </c>
      <c r="B816">
        <f>'th calcs'!B815</f>
        <v>6</v>
      </c>
      <c r="C816">
        <f>LN('th calcs'!J815)</f>
        <v>-0.4580974433461481</v>
      </c>
      <c r="D816">
        <f t="shared" si="38"/>
        <v>389</v>
      </c>
      <c r="E816" s="51">
        <f t="shared" si="36"/>
        <v>-9.3660205633435412E-2</v>
      </c>
      <c r="F816">
        <f t="shared" si="39"/>
        <v>0.91059212375203002</v>
      </c>
    </row>
    <row r="817" spans="1:4" x14ac:dyDescent="0.25">
      <c r="A817">
        <f>'th calcs'!A816</f>
        <v>2015</v>
      </c>
      <c r="B817">
        <f>'th calcs'!B816</f>
        <v>7</v>
      </c>
      <c r="D817">
        <f t="shared" si="38"/>
        <v>390</v>
      </c>
    </row>
    <row r="818" spans="1:4" x14ac:dyDescent="0.25">
      <c r="A818">
        <f>'th calcs'!A817</f>
        <v>0</v>
      </c>
      <c r="B818">
        <f>'th calcs'!B817</f>
        <v>0</v>
      </c>
      <c r="D818">
        <f t="shared" si="38"/>
        <v>391</v>
      </c>
    </row>
    <row r="819" spans="1:4" x14ac:dyDescent="0.25">
      <c r="A819">
        <f>'th calcs'!A818</f>
        <v>0</v>
      </c>
      <c r="B819">
        <f>'th calcs'!B818</f>
        <v>0</v>
      </c>
      <c r="D819">
        <f t="shared" si="38"/>
        <v>392</v>
      </c>
    </row>
    <row r="820" spans="1:4" x14ac:dyDescent="0.25">
      <c r="A820">
        <f>'th calcs'!A819</f>
        <v>0</v>
      </c>
      <c r="B820">
        <f>'th calcs'!B819</f>
        <v>0</v>
      </c>
      <c r="D820">
        <f t="shared" si="38"/>
        <v>393</v>
      </c>
    </row>
    <row r="821" spans="1:4" x14ac:dyDescent="0.25">
      <c r="A821">
        <f>'th calcs'!A820</f>
        <v>0</v>
      </c>
      <c r="B821">
        <f>'th calcs'!B820</f>
        <v>0</v>
      </c>
      <c r="D821">
        <f t="shared" si="38"/>
        <v>394</v>
      </c>
    </row>
    <row r="822" spans="1:4" x14ac:dyDescent="0.25">
      <c r="A822">
        <f>'th calcs'!A821</f>
        <v>0</v>
      </c>
      <c r="B822">
        <f>'th calcs'!B821</f>
        <v>0</v>
      </c>
      <c r="D822">
        <f t="shared" si="38"/>
        <v>395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946"/>
  <sheetViews>
    <sheetView workbookViewId="0">
      <pane xSplit="3" ySplit="3" topLeftCell="D4" activePane="bottomRight" state="frozen"/>
      <selection activeCell="D25" sqref="D25"/>
      <selection pane="topRight" activeCell="D25" sqref="D25"/>
      <selection pane="bottomLeft" activeCell="D25" sqref="D25"/>
      <selection pane="bottomRight" activeCell="I8" sqref="I8"/>
    </sheetView>
  </sheetViews>
  <sheetFormatPr defaultColWidth="9.140625" defaultRowHeight="15" x14ac:dyDescent="0.25"/>
  <cols>
    <col min="1" max="6" width="9.140625" style="20"/>
    <col min="7" max="7" width="7.7109375" style="20" customWidth="1"/>
    <col min="8" max="16384" width="9.140625" style="20"/>
  </cols>
  <sheetData>
    <row r="3" spans="2:10" x14ac:dyDescent="0.25">
      <c r="B3" s="19" t="s">
        <v>0</v>
      </c>
      <c r="C3" s="19" t="s">
        <v>1153</v>
      </c>
      <c r="D3" s="19" t="s">
        <v>9</v>
      </c>
      <c r="E3" s="19"/>
      <c r="F3" s="19" t="s">
        <v>0</v>
      </c>
      <c r="G3" s="19" t="s">
        <v>1154</v>
      </c>
      <c r="H3" s="19" t="s">
        <v>1249</v>
      </c>
      <c r="I3" s="19" t="s">
        <v>1250</v>
      </c>
      <c r="J3" s="19" t="s">
        <v>9</v>
      </c>
    </row>
    <row r="4" spans="2:10" x14ac:dyDescent="0.25">
      <c r="B4" s="20">
        <v>1947</v>
      </c>
      <c r="C4" s="20">
        <v>1</v>
      </c>
      <c r="D4" s="21">
        <f>x!B13</f>
        <v>25.396000000000001</v>
      </c>
      <c r="F4" s="20">
        <f>'detrend th'!A7</f>
        <v>1948</v>
      </c>
      <c r="G4" s="27">
        <f>'detrend th'!B7</f>
        <v>1</v>
      </c>
      <c r="H4" s="20">
        <f>4*(F4-1947)+TRUNC((G4+2)/3,0)</f>
        <v>5</v>
      </c>
      <c r="I4" s="20">
        <f>(INDEX($D$4:$D$277,H4)/INDEX($D$4:$D$277,H4-1))^(1/3)</f>
        <v>1.006648459325669</v>
      </c>
      <c r="J4" s="20">
        <v>1</v>
      </c>
    </row>
    <row r="5" spans="2:10" x14ac:dyDescent="0.25">
      <c r="B5" s="20">
        <f t="shared" ref="B5:B68" si="0">IF(C5=1,B4+1,B4)</f>
        <v>1947</v>
      </c>
      <c r="C5" s="20">
        <f t="shared" ref="C5:C68" si="1">IF(C4=4,1,C4+1)</f>
        <v>2</v>
      </c>
      <c r="D5" s="21">
        <f>x!B14</f>
        <v>25.574999999999999</v>
      </c>
      <c r="F5" s="27">
        <f>'detrend th'!A8</f>
        <v>1948</v>
      </c>
      <c r="G5" s="27">
        <f>'detrend th'!B8</f>
        <v>2</v>
      </c>
      <c r="H5" s="27">
        <f t="shared" ref="H5:H68" si="2">4*(F5-1947)+TRUNC((G5+2)/3,0)</f>
        <v>5</v>
      </c>
      <c r="I5" s="27">
        <f t="shared" ref="I5:I68" si="3">(INDEX($D$4:$D$277,H5)/INDEX($D$4:$D$277,H5-1))^(1/3)</f>
        <v>1.006648459325669</v>
      </c>
      <c r="J5" s="20">
        <f>J4*I4</f>
        <v>1.006648459325669</v>
      </c>
    </row>
    <row r="6" spans="2:10" x14ac:dyDescent="0.25">
      <c r="B6" s="20">
        <f t="shared" si="0"/>
        <v>1947</v>
      </c>
      <c r="C6" s="20">
        <f t="shared" si="1"/>
        <v>3</v>
      </c>
      <c r="D6" s="21">
        <f>x!B15</f>
        <v>25.257000000000001</v>
      </c>
      <c r="F6" s="27">
        <f>'detrend th'!A9</f>
        <v>1948</v>
      </c>
      <c r="G6" s="27">
        <f>'detrend th'!B9</f>
        <v>3</v>
      </c>
      <c r="H6" s="27">
        <f t="shared" si="2"/>
        <v>5</v>
      </c>
      <c r="I6" s="27">
        <f t="shared" si="3"/>
        <v>1.006648459325669</v>
      </c>
      <c r="J6" s="27">
        <f t="shared" ref="J6:J69" si="4">J5*I5</f>
        <v>1.0133411206627432</v>
      </c>
    </row>
    <row r="7" spans="2:10" x14ac:dyDescent="0.25">
      <c r="B7" s="20">
        <f t="shared" si="0"/>
        <v>1947</v>
      </c>
      <c r="C7" s="20">
        <f t="shared" si="1"/>
        <v>4</v>
      </c>
      <c r="D7" s="21">
        <f>x!B16</f>
        <v>25.55</v>
      </c>
      <c r="F7" s="27">
        <f>'detrend th'!A10</f>
        <v>1948</v>
      </c>
      <c r="G7" s="27">
        <f>'detrend th'!B10</f>
        <v>4</v>
      </c>
      <c r="H7" s="27">
        <f t="shared" si="2"/>
        <v>6</v>
      </c>
      <c r="I7" s="27">
        <f t="shared" si="3"/>
        <v>1.0085343072623156</v>
      </c>
      <c r="J7" s="27">
        <f t="shared" si="4"/>
        <v>1.0200782778864974</v>
      </c>
    </row>
    <row r="8" spans="2:10" x14ac:dyDescent="0.25">
      <c r="B8" s="20">
        <f t="shared" si="0"/>
        <v>1948</v>
      </c>
      <c r="C8" s="20">
        <f t="shared" si="1"/>
        <v>1</v>
      </c>
      <c r="D8" s="21">
        <f>x!B17</f>
        <v>26.062999999999999</v>
      </c>
      <c r="F8" s="27">
        <f>'detrend th'!A11</f>
        <v>1948</v>
      </c>
      <c r="G8" s="27">
        <f>'detrend th'!B11</f>
        <v>5</v>
      </c>
      <c r="H8" s="27">
        <f t="shared" si="2"/>
        <v>6</v>
      </c>
      <c r="I8" s="27">
        <f t="shared" si="3"/>
        <v>1.0085343072623156</v>
      </c>
      <c r="J8" s="27">
        <f t="shared" si="4"/>
        <v>1.0287839393415945</v>
      </c>
    </row>
    <row r="9" spans="2:10" x14ac:dyDescent="0.25">
      <c r="B9" s="20">
        <f t="shared" si="0"/>
        <v>1948</v>
      </c>
      <c r="C9" s="20">
        <f t="shared" si="1"/>
        <v>2</v>
      </c>
      <c r="D9" s="21">
        <f>x!B18</f>
        <v>26.736000000000001</v>
      </c>
      <c r="F9" s="27">
        <f>'detrend th'!A12</f>
        <v>1948</v>
      </c>
      <c r="G9" s="27">
        <f>'detrend th'!B12</f>
        <v>6</v>
      </c>
      <c r="H9" s="27">
        <f t="shared" si="2"/>
        <v>6</v>
      </c>
      <c r="I9" s="27">
        <f t="shared" si="3"/>
        <v>1.0085343072623156</v>
      </c>
      <c r="J9" s="27">
        <f t="shared" si="4"/>
        <v>1.0375638975864712</v>
      </c>
    </row>
    <row r="10" spans="2:10" x14ac:dyDescent="0.25">
      <c r="B10" s="20">
        <f t="shared" si="0"/>
        <v>1948</v>
      </c>
      <c r="C10" s="20">
        <f t="shared" si="1"/>
        <v>3</v>
      </c>
      <c r="D10" s="21">
        <f>x!B19</f>
        <v>26.503</v>
      </c>
      <c r="F10" s="27">
        <f>'detrend th'!A13</f>
        <v>1948</v>
      </c>
      <c r="G10" s="27">
        <f>'detrend th'!B13</f>
        <v>7</v>
      </c>
      <c r="H10" s="27">
        <f t="shared" si="2"/>
        <v>7</v>
      </c>
      <c r="I10" s="27">
        <f t="shared" si="3"/>
        <v>0.99708657304906989</v>
      </c>
      <c r="J10" s="27">
        <f t="shared" si="4"/>
        <v>1.0464187866927599</v>
      </c>
    </row>
    <row r="11" spans="2:10" x14ac:dyDescent="0.25">
      <c r="B11" s="20">
        <f t="shared" si="0"/>
        <v>1948</v>
      </c>
      <c r="C11" s="20">
        <f t="shared" si="1"/>
        <v>4</v>
      </c>
      <c r="D11" s="21">
        <f>x!B20</f>
        <v>26.542000000000002</v>
      </c>
      <c r="F11" s="27">
        <f>'detrend th'!A14</f>
        <v>1948</v>
      </c>
      <c r="G11" s="27">
        <f>'detrend th'!B14</f>
        <v>8</v>
      </c>
      <c r="H11" s="27">
        <f t="shared" si="2"/>
        <v>7</v>
      </c>
      <c r="I11" s="27">
        <f t="shared" si="3"/>
        <v>0.99708657304906989</v>
      </c>
      <c r="J11" s="27">
        <f t="shared" si="4"/>
        <v>1.0433701219976497</v>
      </c>
    </row>
    <row r="12" spans="2:10" x14ac:dyDescent="0.25">
      <c r="B12" s="20">
        <f t="shared" si="0"/>
        <v>1949</v>
      </c>
      <c r="C12" s="20">
        <f t="shared" si="1"/>
        <v>1</v>
      </c>
      <c r="D12" s="21">
        <f>x!B21</f>
        <v>26.334</v>
      </c>
      <c r="F12" s="27">
        <f>'detrend th'!A15</f>
        <v>1948</v>
      </c>
      <c r="G12" s="27">
        <f>'detrend th'!B15</f>
        <v>9</v>
      </c>
      <c r="H12" s="27">
        <f t="shared" si="2"/>
        <v>7</v>
      </c>
      <c r="I12" s="27">
        <f t="shared" si="3"/>
        <v>0.99708657304906989</v>
      </c>
      <c r="J12" s="27">
        <f t="shared" si="4"/>
        <v>1.0403303393644265</v>
      </c>
    </row>
    <row r="13" spans="2:10" x14ac:dyDescent="0.25">
      <c r="B13" s="20">
        <f t="shared" si="0"/>
        <v>1949</v>
      </c>
      <c r="C13" s="20">
        <f t="shared" si="1"/>
        <v>2</v>
      </c>
      <c r="D13" s="21">
        <f>x!B22</f>
        <v>26.491</v>
      </c>
      <c r="F13" s="27">
        <f>'detrend th'!A16</f>
        <v>1948</v>
      </c>
      <c r="G13" s="27">
        <f>'detrend th'!B16</f>
        <v>10</v>
      </c>
      <c r="H13" s="27">
        <f t="shared" si="2"/>
        <v>8</v>
      </c>
      <c r="I13" s="27">
        <f t="shared" si="3"/>
        <v>1.000490270104188</v>
      </c>
      <c r="J13" s="27">
        <f t="shared" si="4"/>
        <v>1.0372994129158519</v>
      </c>
    </row>
    <row r="14" spans="2:10" x14ac:dyDescent="0.25">
      <c r="B14" s="20">
        <f t="shared" si="0"/>
        <v>1949</v>
      </c>
      <c r="C14" s="20">
        <f t="shared" si="1"/>
        <v>3</v>
      </c>
      <c r="D14" s="21">
        <f>x!B23</f>
        <v>27.082999999999998</v>
      </c>
      <c r="F14" s="27">
        <f>'detrend th'!A17</f>
        <v>1948</v>
      </c>
      <c r="G14" s="27">
        <f>'detrend th'!B17</f>
        <v>11</v>
      </c>
      <c r="H14" s="27">
        <f t="shared" si="2"/>
        <v>8</v>
      </c>
      <c r="I14" s="27">
        <f t="shared" si="3"/>
        <v>1.000490270104188</v>
      </c>
      <c r="J14" s="27">
        <f t="shared" si="4"/>
        <v>1.0378079698070963</v>
      </c>
    </row>
    <row r="15" spans="2:10" x14ac:dyDescent="0.25">
      <c r="B15" s="20">
        <f t="shared" si="0"/>
        <v>1949</v>
      </c>
      <c r="C15" s="20">
        <f t="shared" si="1"/>
        <v>4</v>
      </c>
      <c r="D15" s="21">
        <f>x!B24</f>
        <v>27.140999999999998</v>
      </c>
      <c r="F15" s="27">
        <f>'detrend th'!A18</f>
        <v>1948</v>
      </c>
      <c r="G15" s="27">
        <f>'detrend th'!B18</f>
        <v>12</v>
      </c>
      <c r="H15" s="27">
        <f t="shared" si="2"/>
        <v>8</v>
      </c>
      <c r="I15" s="27">
        <f t="shared" si="3"/>
        <v>1.000490270104188</v>
      </c>
      <c r="J15" s="27">
        <f t="shared" si="4"/>
        <v>1.0383167760285807</v>
      </c>
    </row>
    <row r="16" spans="2:10" x14ac:dyDescent="0.25">
      <c r="B16" s="20">
        <f t="shared" si="0"/>
        <v>1950</v>
      </c>
      <c r="C16" s="20">
        <f t="shared" si="1"/>
        <v>1</v>
      </c>
      <c r="D16" s="21">
        <f>x!B25</f>
        <v>28.494</v>
      </c>
      <c r="F16" s="27">
        <f>'detrend th'!A19</f>
        <v>1949</v>
      </c>
      <c r="G16" s="27">
        <f>'detrend th'!B19</f>
        <v>1</v>
      </c>
      <c r="H16" s="27">
        <f t="shared" si="2"/>
        <v>9</v>
      </c>
      <c r="I16" s="27">
        <f t="shared" si="3"/>
        <v>0.99738093439231224</v>
      </c>
      <c r="J16" s="27">
        <f t="shared" si="4"/>
        <v>1.0388258317025445</v>
      </c>
    </row>
    <row r="17" spans="2:10" x14ac:dyDescent="0.25">
      <c r="B17" s="20">
        <f t="shared" si="0"/>
        <v>1950</v>
      </c>
      <c r="C17" s="20">
        <f t="shared" si="1"/>
        <v>2</v>
      </c>
      <c r="D17" s="21">
        <f>x!B26</f>
        <v>28.79</v>
      </c>
      <c r="F17" s="27">
        <f>'detrend th'!A20</f>
        <v>1949</v>
      </c>
      <c r="G17" s="27">
        <f>'detrend th'!B20</f>
        <v>2</v>
      </c>
      <c r="H17" s="27">
        <f t="shared" si="2"/>
        <v>9</v>
      </c>
      <c r="I17" s="27">
        <f t="shared" si="3"/>
        <v>0.99738093439231224</v>
      </c>
      <c r="J17" s="27">
        <f t="shared" si="4"/>
        <v>1.0361050786943546</v>
      </c>
    </row>
    <row r="18" spans="2:10" x14ac:dyDescent="0.25">
      <c r="B18" s="20">
        <f t="shared" si="0"/>
        <v>1950</v>
      </c>
      <c r="C18" s="20">
        <f t="shared" si="1"/>
        <v>3</v>
      </c>
      <c r="D18" s="21">
        <f>x!B27</f>
        <v>29.387</v>
      </c>
      <c r="F18" s="27">
        <f>'detrend th'!A21</f>
        <v>1949</v>
      </c>
      <c r="G18" s="27">
        <f>'detrend th'!B21</f>
        <v>3</v>
      </c>
      <c r="H18" s="27">
        <f t="shared" si="2"/>
        <v>9</v>
      </c>
      <c r="I18" s="27">
        <f t="shared" si="3"/>
        <v>0.99738093439231224</v>
      </c>
      <c r="J18" s="27">
        <f t="shared" si="4"/>
        <v>1.0333914515167957</v>
      </c>
    </row>
    <row r="19" spans="2:10" x14ac:dyDescent="0.25">
      <c r="B19" s="20">
        <f t="shared" si="0"/>
        <v>1950</v>
      </c>
      <c r="C19" s="20">
        <f t="shared" si="1"/>
        <v>4</v>
      </c>
      <c r="D19" s="21">
        <f>x!B28</f>
        <v>29.602</v>
      </c>
      <c r="F19" s="27">
        <f>'detrend th'!A22</f>
        <v>1949</v>
      </c>
      <c r="G19" s="27">
        <f>'detrend th'!B22</f>
        <v>4</v>
      </c>
      <c r="H19" s="27">
        <f t="shared" si="2"/>
        <v>10</v>
      </c>
      <c r="I19" s="27">
        <f t="shared" si="3"/>
        <v>1.0019833551626347</v>
      </c>
      <c r="J19" s="27">
        <f t="shared" si="4"/>
        <v>1.0306849315068496</v>
      </c>
    </row>
    <row r="20" spans="2:10" x14ac:dyDescent="0.25">
      <c r="B20" s="20">
        <f t="shared" si="0"/>
        <v>1951</v>
      </c>
      <c r="C20" s="20">
        <f t="shared" si="1"/>
        <v>1</v>
      </c>
      <c r="D20" s="21">
        <f>x!B29</f>
        <v>29.727</v>
      </c>
      <c r="F20" s="27">
        <f>'detrend th'!A23</f>
        <v>1949</v>
      </c>
      <c r="G20" s="27">
        <f>'detrend th'!B23</f>
        <v>5</v>
      </c>
      <c r="H20" s="27">
        <f t="shared" si="2"/>
        <v>10</v>
      </c>
      <c r="I20" s="27">
        <f t="shared" si="3"/>
        <v>1.0019833551626347</v>
      </c>
      <c r="J20" s="27">
        <f t="shared" si="4"/>
        <v>1.0327291457868035</v>
      </c>
    </row>
    <row r="21" spans="2:10" x14ac:dyDescent="0.25">
      <c r="B21" s="20">
        <f t="shared" si="0"/>
        <v>1951</v>
      </c>
      <c r="C21" s="20">
        <f t="shared" si="1"/>
        <v>2</v>
      </c>
      <c r="D21" s="21">
        <f>x!B30</f>
        <v>29.86</v>
      </c>
      <c r="F21" s="27">
        <f>'detrend th'!A24</f>
        <v>1949</v>
      </c>
      <c r="G21" s="27">
        <f>'detrend th'!B24</f>
        <v>6</v>
      </c>
      <c r="H21" s="27">
        <f t="shared" si="2"/>
        <v>10</v>
      </c>
      <c r="I21" s="27">
        <f t="shared" si="3"/>
        <v>1.0019833551626347</v>
      </c>
      <c r="J21" s="27">
        <f t="shared" si="4"/>
        <v>1.0347774144697031</v>
      </c>
    </row>
    <row r="22" spans="2:10" x14ac:dyDescent="0.25">
      <c r="B22" s="20">
        <f t="shared" si="0"/>
        <v>1951</v>
      </c>
      <c r="C22" s="20">
        <f t="shared" si="1"/>
        <v>3</v>
      </c>
      <c r="D22" s="21">
        <f>x!B31</f>
        <v>30.544</v>
      </c>
      <c r="F22" s="27">
        <f>'detrend th'!A25</f>
        <v>1949</v>
      </c>
      <c r="G22" s="27">
        <f>'detrend th'!B25</f>
        <v>7</v>
      </c>
      <c r="H22" s="27">
        <f t="shared" si="2"/>
        <v>11</v>
      </c>
      <c r="I22" s="27">
        <f t="shared" si="3"/>
        <v>1.0073942608987139</v>
      </c>
      <c r="J22" s="27">
        <f t="shared" si="4"/>
        <v>1.0368297455968694</v>
      </c>
    </row>
    <row r="23" spans="2:10" x14ac:dyDescent="0.25">
      <c r="B23" s="20">
        <f t="shared" si="0"/>
        <v>1951</v>
      </c>
      <c r="C23" s="20">
        <f t="shared" si="1"/>
        <v>4</v>
      </c>
      <c r="D23" s="21">
        <f>x!B32</f>
        <v>30.405000000000001</v>
      </c>
      <c r="F23" s="27">
        <f>'detrend th'!A26</f>
        <v>1949</v>
      </c>
      <c r="G23" s="27">
        <f>'detrend th'!B26</f>
        <v>8</v>
      </c>
      <c r="H23" s="27">
        <f t="shared" si="2"/>
        <v>11</v>
      </c>
      <c r="I23" s="27">
        <f t="shared" si="3"/>
        <v>1.0073942608987139</v>
      </c>
      <c r="J23" s="27">
        <f t="shared" si="4"/>
        <v>1.0444963352433598</v>
      </c>
    </row>
    <row r="24" spans="2:10" x14ac:dyDescent="0.25">
      <c r="B24" s="20">
        <f t="shared" si="0"/>
        <v>1952</v>
      </c>
      <c r="C24" s="20">
        <f t="shared" si="1"/>
        <v>1</v>
      </c>
      <c r="D24" s="21">
        <f>x!B33</f>
        <v>30.611000000000001</v>
      </c>
      <c r="F24" s="27">
        <f>'detrend th'!A27</f>
        <v>1949</v>
      </c>
      <c r="G24" s="27">
        <f>'detrend th'!B27</f>
        <v>9</v>
      </c>
      <c r="H24" s="27">
        <f t="shared" si="2"/>
        <v>11</v>
      </c>
      <c r="I24" s="27">
        <f t="shared" si="3"/>
        <v>1.0073942608987139</v>
      </c>
      <c r="J24" s="27">
        <f t="shared" si="4"/>
        <v>1.0522196136538997</v>
      </c>
    </row>
    <row r="25" spans="2:10" x14ac:dyDescent="0.25">
      <c r="B25" s="20">
        <f t="shared" si="0"/>
        <v>1952</v>
      </c>
      <c r="C25" s="20">
        <f t="shared" si="1"/>
        <v>2</v>
      </c>
      <c r="D25" s="21">
        <f>x!B34</f>
        <v>30.79</v>
      </c>
      <c r="F25" s="27">
        <f>'detrend th'!A28</f>
        <v>1949</v>
      </c>
      <c r="G25" s="27">
        <f>'detrend th'!B28</f>
        <v>10</v>
      </c>
      <c r="H25" s="27">
        <f t="shared" si="2"/>
        <v>12</v>
      </c>
      <c r="I25" s="27">
        <f t="shared" si="3"/>
        <v>1.0007133459563013</v>
      </c>
      <c r="J25" s="27">
        <f t="shared" si="4"/>
        <v>1.0600000000000005</v>
      </c>
    </row>
    <row r="26" spans="2:10" x14ac:dyDescent="0.25">
      <c r="B26" s="20">
        <f t="shared" si="0"/>
        <v>1952</v>
      </c>
      <c r="C26" s="20">
        <f t="shared" si="1"/>
        <v>3</v>
      </c>
      <c r="D26" s="21">
        <f>x!B35</f>
        <v>30.908000000000001</v>
      </c>
      <c r="F26" s="27">
        <f>'detrend th'!A29</f>
        <v>1949</v>
      </c>
      <c r="G26" s="27">
        <f>'detrend th'!B29</f>
        <v>11</v>
      </c>
      <c r="H26" s="27">
        <f t="shared" si="2"/>
        <v>12</v>
      </c>
      <c r="I26" s="27">
        <f t="shared" si="3"/>
        <v>1.0007133459563013</v>
      </c>
      <c r="J26" s="27">
        <f t="shared" si="4"/>
        <v>1.0607561467136799</v>
      </c>
    </row>
    <row r="27" spans="2:10" x14ac:dyDescent="0.25">
      <c r="B27" s="20">
        <f t="shared" si="0"/>
        <v>1952</v>
      </c>
      <c r="C27" s="20">
        <f t="shared" si="1"/>
        <v>4</v>
      </c>
      <c r="D27" s="21">
        <f>x!B36</f>
        <v>31.495000000000001</v>
      </c>
      <c r="F27" s="27">
        <f>'detrend th'!A30</f>
        <v>1949</v>
      </c>
      <c r="G27" s="27">
        <f>'detrend th'!B30</f>
        <v>12</v>
      </c>
      <c r="H27" s="27">
        <f t="shared" si="2"/>
        <v>12</v>
      </c>
      <c r="I27" s="27">
        <f t="shared" si="3"/>
        <v>1.0007133459563013</v>
      </c>
      <c r="J27" s="27">
        <f t="shared" si="4"/>
        <v>1.0615128328215599</v>
      </c>
    </row>
    <row r="28" spans="2:10" x14ac:dyDescent="0.25">
      <c r="B28" s="20">
        <f t="shared" si="0"/>
        <v>1953</v>
      </c>
      <c r="C28" s="20">
        <f t="shared" si="1"/>
        <v>1</v>
      </c>
      <c r="D28" s="21">
        <f>x!B37</f>
        <v>32.029000000000003</v>
      </c>
      <c r="F28" s="27">
        <f>'detrend th'!A31</f>
        <v>1950</v>
      </c>
      <c r="G28" s="27">
        <f>'detrend th'!B31</f>
        <v>1</v>
      </c>
      <c r="H28" s="27">
        <f t="shared" si="2"/>
        <v>13</v>
      </c>
      <c r="I28" s="27">
        <f t="shared" si="3"/>
        <v>1.0163482061488551</v>
      </c>
      <c r="J28" s="27">
        <f t="shared" si="4"/>
        <v>1.0622700587084153</v>
      </c>
    </row>
    <row r="29" spans="2:10" x14ac:dyDescent="0.25">
      <c r="B29" s="20">
        <f t="shared" si="0"/>
        <v>1953</v>
      </c>
      <c r="C29" s="20">
        <f t="shared" si="1"/>
        <v>2</v>
      </c>
      <c r="D29" s="21">
        <f>x!B38</f>
        <v>32.283999999999999</v>
      </c>
      <c r="F29" s="27">
        <f>'detrend th'!A32</f>
        <v>1950</v>
      </c>
      <c r="G29" s="27">
        <f>'detrend th'!B32</f>
        <v>2</v>
      </c>
      <c r="H29" s="27">
        <f t="shared" si="2"/>
        <v>13</v>
      </c>
      <c r="I29" s="27">
        <f t="shared" si="3"/>
        <v>1.0163482061488551</v>
      </c>
      <c r="J29" s="27">
        <f t="shared" si="4"/>
        <v>1.0796362686139369</v>
      </c>
    </row>
    <row r="30" spans="2:10" x14ac:dyDescent="0.25">
      <c r="B30" s="20">
        <f t="shared" si="0"/>
        <v>1953</v>
      </c>
      <c r="C30" s="20">
        <f t="shared" si="1"/>
        <v>3</v>
      </c>
      <c r="D30" s="21">
        <f>x!B39</f>
        <v>32.042000000000002</v>
      </c>
      <c r="F30" s="27">
        <f>'detrend th'!A33</f>
        <v>1950</v>
      </c>
      <c r="G30" s="27">
        <f>'detrend th'!B33</f>
        <v>3</v>
      </c>
      <c r="H30" s="27">
        <f t="shared" si="2"/>
        <v>13</v>
      </c>
      <c r="I30" s="27">
        <f t="shared" si="3"/>
        <v>1.0163482061488551</v>
      </c>
      <c r="J30" s="27">
        <f t="shared" si="4"/>
        <v>1.0972863848990182</v>
      </c>
    </row>
    <row r="31" spans="2:10" x14ac:dyDescent="0.25">
      <c r="B31" s="20">
        <f t="shared" si="0"/>
        <v>1953</v>
      </c>
      <c r="C31" s="20">
        <f t="shared" si="1"/>
        <v>4</v>
      </c>
      <c r="D31" s="21">
        <f>x!B40</f>
        <v>31.881</v>
      </c>
      <c r="F31" s="27">
        <f>'detrend th'!A34</f>
        <v>1950</v>
      </c>
      <c r="G31" s="27">
        <f>'detrend th'!B34</f>
        <v>4</v>
      </c>
      <c r="H31" s="27">
        <f t="shared" si="2"/>
        <v>14</v>
      </c>
      <c r="I31" s="27">
        <f t="shared" si="3"/>
        <v>1.0034507956095231</v>
      </c>
      <c r="J31" s="27">
        <f t="shared" si="4"/>
        <v>1.1152250489236792</v>
      </c>
    </row>
    <row r="32" spans="2:10" x14ac:dyDescent="0.25">
      <c r="B32" s="20">
        <f t="shared" si="0"/>
        <v>1954</v>
      </c>
      <c r="C32" s="20">
        <f t="shared" si="1"/>
        <v>1</v>
      </c>
      <c r="D32" s="21">
        <f>x!B41</f>
        <v>31.879000000000001</v>
      </c>
      <c r="F32" s="27">
        <f>'detrend th'!A35</f>
        <v>1950</v>
      </c>
      <c r="G32" s="27">
        <f>'detrend th'!B35</f>
        <v>5</v>
      </c>
      <c r="H32" s="27">
        <f t="shared" si="2"/>
        <v>14</v>
      </c>
      <c r="I32" s="27">
        <f t="shared" si="3"/>
        <v>1.0034507956095231</v>
      </c>
      <c r="J32" s="27">
        <f t="shared" si="4"/>
        <v>1.1190734626261352</v>
      </c>
    </row>
    <row r="33" spans="2:10" x14ac:dyDescent="0.25">
      <c r="B33" s="20">
        <f t="shared" si="0"/>
        <v>1954</v>
      </c>
      <c r="C33" s="20">
        <f t="shared" si="1"/>
        <v>2</v>
      </c>
      <c r="D33" s="21">
        <f>x!B42</f>
        <v>32.197000000000003</v>
      </c>
      <c r="F33" s="27">
        <f>'detrend th'!A36</f>
        <v>1950</v>
      </c>
      <c r="G33" s="27">
        <f>'detrend th'!B36</f>
        <v>6</v>
      </c>
      <c r="H33" s="27">
        <f t="shared" si="2"/>
        <v>14</v>
      </c>
      <c r="I33" s="27">
        <f t="shared" si="3"/>
        <v>1.0034507956095231</v>
      </c>
      <c r="J33" s="27">
        <f t="shared" si="4"/>
        <v>1.1229351564176993</v>
      </c>
    </row>
    <row r="34" spans="2:10" x14ac:dyDescent="0.25">
      <c r="B34" s="20">
        <f t="shared" si="0"/>
        <v>1954</v>
      </c>
      <c r="C34" s="20">
        <f t="shared" si="1"/>
        <v>3</v>
      </c>
      <c r="D34" s="21">
        <f>x!B43</f>
        <v>32.591999999999999</v>
      </c>
      <c r="F34" s="27">
        <f>'detrend th'!A37</f>
        <v>1950</v>
      </c>
      <c r="G34" s="27">
        <f>'detrend th'!B37</f>
        <v>7</v>
      </c>
      <c r="H34" s="27">
        <f t="shared" si="2"/>
        <v>15</v>
      </c>
      <c r="I34" s="27">
        <f t="shared" si="3"/>
        <v>1.0068648877411785</v>
      </c>
      <c r="J34" s="27">
        <f t="shared" si="4"/>
        <v>1.1268101761252447</v>
      </c>
    </row>
    <row r="35" spans="2:10" x14ac:dyDescent="0.25">
      <c r="B35" s="20">
        <f t="shared" si="0"/>
        <v>1954</v>
      </c>
      <c r="C35" s="20">
        <f t="shared" si="1"/>
        <v>4</v>
      </c>
      <c r="D35" s="21">
        <f>x!B44</f>
        <v>33.243000000000002</v>
      </c>
      <c r="F35" s="27">
        <f>'detrend th'!A38</f>
        <v>1950</v>
      </c>
      <c r="G35" s="27">
        <f>'detrend th'!B38</f>
        <v>8</v>
      </c>
      <c r="H35" s="27">
        <f t="shared" si="2"/>
        <v>15</v>
      </c>
      <c r="I35" s="27">
        <f t="shared" si="3"/>
        <v>1.0068648877411785</v>
      </c>
      <c r="J35" s="27">
        <f t="shared" si="4"/>
        <v>1.1345456014899622</v>
      </c>
    </row>
    <row r="36" spans="2:10" x14ac:dyDescent="0.25">
      <c r="B36" s="20">
        <f t="shared" si="0"/>
        <v>1955</v>
      </c>
      <c r="C36" s="20">
        <f t="shared" si="1"/>
        <v>1</v>
      </c>
      <c r="D36" s="21">
        <f>x!B45</f>
        <v>33.979999999999997</v>
      </c>
      <c r="F36" s="27">
        <f>'detrend th'!A39</f>
        <v>1950</v>
      </c>
      <c r="G36" s="27">
        <f>'detrend th'!B39</f>
        <v>9</v>
      </c>
      <c r="H36" s="27">
        <f t="shared" si="2"/>
        <v>15</v>
      </c>
      <c r="I36" s="27">
        <f t="shared" si="3"/>
        <v>1.0068648877411785</v>
      </c>
      <c r="J36" s="27">
        <f t="shared" si="4"/>
        <v>1.1423341296814387</v>
      </c>
    </row>
    <row r="37" spans="2:10" x14ac:dyDescent="0.25">
      <c r="B37" s="20">
        <f t="shared" si="0"/>
        <v>1955</v>
      </c>
      <c r="C37" s="20">
        <f t="shared" si="1"/>
        <v>2</v>
      </c>
      <c r="D37" s="21">
        <f>x!B46</f>
        <v>34.228999999999999</v>
      </c>
      <c r="F37" s="27">
        <f>'detrend th'!A40</f>
        <v>1950</v>
      </c>
      <c r="G37" s="27">
        <f>'detrend th'!B40</f>
        <v>10</v>
      </c>
      <c r="H37" s="27">
        <f t="shared" si="2"/>
        <v>16</v>
      </c>
      <c r="I37" s="27">
        <f t="shared" si="3"/>
        <v>1.0024327967693412</v>
      </c>
      <c r="J37" s="27">
        <f t="shared" si="4"/>
        <v>1.1501761252446185</v>
      </c>
    </row>
    <row r="38" spans="2:10" x14ac:dyDescent="0.25">
      <c r="B38" s="20">
        <f t="shared" si="0"/>
        <v>1955</v>
      </c>
      <c r="C38" s="20">
        <f t="shared" si="1"/>
        <v>3</v>
      </c>
      <c r="D38" s="21">
        <f>x!B47</f>
        <v>34.207000000000001</v>
      </c>
      <c r="F38" s="27">
        <f>'detrend th'!A41</f>
        <v>1950</v>
      </c>
      <c r="G38" s="27">
        <f>'detrend th'!B41</f>
        <v>11</v>
      </c>
      <c r="H38" s="27">
        <f t="shared" si="2"/>
        <v>16</v>
      </c>
      <c r="I38" s="27">
        <f t="shared" si="3"/>
        <v>1.0024327967693412</v>
      </c>
      <c r="J38" s="27">
        <f t="shared" si="4"/>
        <v>1.152974270006287</v>
      </c>
    </row>
    <row r="39" spans="2:10" x14ac:dyDescent="0.25">
      <c r="B39" s="20">
        <f t="shared" si="0"/>
        <v>1955</v>
      </c>
      <c r="C39" s="20">
        <f t="shared" si="1"/>
        <v>4</v>
      </c>
      <c r="D39" s="21">
        <f>x!B48</f>
        <v>34.055</v>
      </c>
      <c r="F39" s="27">
        <f>'detrend th'!A42</f>
        <v>1950</v>
      </c>
      <c r="G39" s="27">
        <f>'detrend th'!B42</f>
        <v>12</v>
      </c>
      <c r="H39" s="27">
        <f t="shared" si="2"/>
        <v>16</v>
      </c>
      <c r="I39" s="27">
        <f t="shared" si="3"/>
        <v>1.0024327967693412</v>
      </c>
      <c r="J39" s="27">
        <f t="shared" si="4"/>
        <v>1.1557792220854919</v>
      </c>
    </row>
    <row r="40" spans="2:10" x14ac:dyDescent="0.25">
      <c r="B40" s="20">
        <f t="shared" si="0"/>
        <v>1956</v>
      </c>
      <c r="C40" s="20">
        <f t="shared" si="1"/>
        <v>1</v>
      </c>
      <c r="D40" s="21">
        <f>x!B49</f>
        <v>33.770000000000003</v>
      </c>
      <c r="F40" s="27">
        <f>'detrend th'!A43</f>
        <v>1951</v>
      </c>
      <c r="G40" s="27">
        <f>'detrend th'!B43</f>
        <v>1</v>
      </c>
      <c r="H40" s="27">
        <f t="shared" si="2"/>
        <v>17</v>
      </c>
      <c r="I40" s="27">
        <f t="shared" si="3"/>
        <v>1.0014055859545454</v>
      </c>
      <c r="J40" s="27">
        <f t="shared" si="4"/>
        <v>1.1585909980430531</v>
      </c>
    </row>
    <row r="41" spans="2:10" x14ac:dyDescent="0.25">
      <c r="B41" s="20">
        <f t="shared" si="0"/>
        <v>1956</v>
      </c>
      <c r="C41" s="20">
        <f t="shared" si="1"/>
        <v>2</v>
      </c>
      <c r="D41" s="21">
        <f>x!B50</f>
        <v>33.878999999999998</v>
      </c>
      <c r="F41" s="27">
        <f>'detrend th'!A44</f>
        <v>1951</v>
      </c>
      <c r="G41" s="27">
        <f>'detrend th'!B44</f>
        <v>2</v>
      </c>
      <c r="H41" s="27">
        <f t="shared" si="2"/>
        <v>17</v>
      </c>
      <c r="I41" s="27">
        <f t="shared" si="3"/>
        <v>1.0014055859545454</v>
      </c>
      <c r="J41" s="27">
        <f t="shared" si="4"/>
        <v>1.1602194972769653</v>
      </c>
    </row>
    <row r="42" spans="2:10" x14ac:dyDescent="0.25">
      <c r="B42" s="20">
        <f t="shared" si="0"/>
        <v>1956</v>
      </c>
      <c r="C42" s="20">
        <f t="shared" si="1"/>
        <v>3</v>
      </c>
      <c r="D42" s="21">
        <f>x!B51</f>
        <v>33.901000000000003</v>
      </c>
      <c r="F42" s="27">
        <f>'detrend th'!A45</f>
        <v>1951</v>
      </c>
      <c r="G42" s="27">
        <f>'detrend th'!B45</f>
        <v>3</v>
      </c>
      <c r="H42" s="27">
        <f t="shared" si="2"/>
        <v>17</v>
      </c>
      <c r="I42" s="27">
        <f t="shared" si="3"/>
        <v>1.0014055859545454</v>
      </c>
      <c r="J42" s="27">
        <f t="shared" si="4"/>
        <v>1.1618502855065276</v>
      </c>
    </row>
    <row r="43" spans="2:10" x14ac:dyDescent="0.25">
      <c r="B43" s="20">
        <f t="shared" si="0"/>
        <v>1956</v>
      </c>
      <c r="C43" s="20">
        <f t="shared" si="1"/>
        <v>4</v>
      </c>
      <c r="D43" s="21">
        <f>x!B52</f>
        <v>34.557000000000002</v>
      </c>
      <c r="F43" s="27">
        <f>'detrend th'!A46</f>
        <v>1951</v>
      </c>
      <c r="G43" s="27">
        <f>'detrend th'!B46</f>
        <v>4</v>
      </c>
      <c r="H43" s="27">
        <f t="shared" si="2"/>
        <v>18</v>
      </c>
      <c r="I43" s="27">
        <f t="shared" si="3"/>
        <v>1.0014891304439713</v>
      </c>
      <c r="J43" s="27">
        <f t="shared" si="4"/>
        <v>1.1634833659491202</v>
      </c>
    </row>
    <row r="44" spans="2:10" x14ac:dyDescent="0.25">
      <c r="B44" s="20">
        <f t="shared" si="0"/>
        <v>1957</v>
      </c>
      <c r="C44" s="20">
        <f t="shared" si="1"/>
        <v>1</v>
      </c>
      <c r="D44" s="21">
        <f>x!B53</f>
        <v>34.758000000000003</v>
      </c>
      <c r="F44" s="27">
        <f>'detrend th'!A47</f>
        <v>1951</v>
      </c>
      <c r="G44" s="27">
        <f>'detrend th'!B47</f>
        <v>5</v>
      </c>
      <c r="H44" s="27">
        <f t="shared" si="2"/>
        <v>18</v>
      </c>
      <c r="I44" s="27">
        <f t="shared" si="3"/>
        <v>1.0014891304439713</v>
      </c>
      <c r="J44" s="27">
        <f t="shared" si="4"/>
        <v>1.1652159444504091</v>
      </c>
    </row>
    <row r="45" spans="2:10" x14ac:dyDescent="0.25">
      <c r="B45" s="20">
        <f t="shared" si="0"/>
        <v>1957</v>
      </c>
      <c r="C45" s="20">
        <f t="shared" si="1"/>
        <v>2</v>
      </c>
      <c r="D45" s="21">
        <f>x!B54</f>
        <v>34.436999999999998</v>
      </c>
      <c r="F45" s="27">
        <f>'detrend th'!A48</f>
        <v>1951</v>
      </c>
      <c r="G45" s="27">
        <f>'detrend th'!B48</f>
        <v>6</v>
      </c>
      <c r="H45" s="27">
        <f t="shared" si="2"/>
        <v>18</v>
      </c>
      <c r="I45" s="27">
        <f t="shared" si="3"/>
        <v>1.0014891304439713</v>
      </c>
      <c r="J45" s="27">
        <f t="shared" si="4"/>
        <v>1.1669511029870909</v>
      </c>
    </row>
    <row r="46" spans="2:10" x14ac:dyDescent="0.25">
      <c r="B46" s="20">
        <f t="shared" si="0"/>
        <v>1957</v>
      </c>
      <c r="C46" s="20">
        <f t="shared" si="1"/>
        <v>3</v>
      </c>
      <c r="D46" s="21">
        <f>x!B55</f>
        <v>34.814999999999998</v>
      </c>
      <c r="F46" s="27">
        <f>'detrend th'!A49</f>
        <v>1951</v>
      </c>
      <c r="G46" s="27">
        <f>'detrend th'!B49</f>
        <v>7</v>
      </c>
      <c r="H46" s="27">
        <f t="shared" si="2"/>
        <v>19</v>
      </c>
      <c r="I46" s="27">
        <f t="shared" si="3"/>
        <v>1.0075780608852196</v>
      </c>
      <c r="J46" s="27">
        <f t="shared" si="4"/>
        <v>1.1686888454011748</v>
      </c>
    </row>
    <row r="47" spans="2:10" x14ac:dyDescent="0.25">
      <c r="B47" s="20">
        <f t="shared" si="0"/>
        <v>1957</v>
      </c>
      <c r="C47" s="20">
        <f t="shared" si="1"/>
        <v>4</v>
      </c>
      <c r="D47" s="21">
        <f>x!B56</f>
        <v>34.762</v>
      </c>
      <c r="F47" s="27">
        <f>'detrend th'!A50</f>
        <v>1951</v>
      </c>
      <c r="G47" s="27">
        <f>'detrend th'!B50</f>
        <v>8</v>
      </c>
      <c r="H47" s="27">
        <f t="shared" si="2"/>
        <v>19</v>
      </c>
      <c r="I47" s="27">
        <f t="shared" si="3"/>
        <v>1.0075780608852196</v>
      </c>
      <c r="J47" s="27">
        <f t="shared" si="4"/>
        <v>1.177545240627502</v>
      </c>
    </row>
    <row r="48" spans="2:10" x14ac:dyDescent="0.25">
      <c r="B48" s="20">
        <f t="shared" si="0"/>
        <v>1958</v>
      </c>
      <c r="C48" s="20">
        <f t="shared" si="1"/>
        <v>1</v>
      </c>
      <c r="D48" s="21">
        <f>x!B57</f>
        <v>34.392000000000003</v>
      </c>
      <c r="F48" s="27">
        <f>'detrend th'!A51</f>
        <v>1951</v>
      </c>
      <c r="G48" s="27">
        <f>'detrend th'!B51</f>
        <v>9</v>
      </c>
      <c r="H48" s="27">
        <f t="shared" si="2"/>
        <v>19</v>
      </c>
      <c r="I48" s="27">
        <f t="shared" si="3"/>
        <v>1.0075780608852196</v>
      </c>
      <c r="J48" s="27">
        <f t="shared" si="4"/>
        <v>1.1864687501560778</v>
      </c>
    </row>
    <row r="49" spans="2:10" x14ac:dyDescent="0.25">
      <c r="B49" s="20">
        <f t="shared" si="0"/>
        <v>1958</v>
      </c>
      <c r="C49" s="20">
        <f t="shared" si="1"/>
        <v>2</v>
      </c>
      <c r="D49" s="21">
        <f>x!B58</f>
        <v>35.115000000000002</v>
      </c>
      <c r="F49" s="27">
        <f>'detrend th'!A52</f>
        <v>1951</v>
      </c>
      <c r="G49" s="27">
        <f>'detrend th'!B52</f>
        <v>10</v>
      </c>
      <c r="H49" s="27">
        <f t="shared" si="2"/>
        <v>20</v>
      </c>
      <c r="I49" s="27">
        <f t="shared" si="3"/>
        <v>0.99848075575129491</v>
      </c>
      <c r="J49" s="27">
        <f t="shared" si="4"/>
        <v>1.195459882583171</v>
      </c>
    </row>
    <row r="50" spans="2:10" x14ac:dyDescent="0.25">
      <c r="B50" s="20">
        <f t="shared" si="0"/>
        <v>1958</v>
      </c>
      <c r="C50" s="20">
        <f t="shared" si="1"/>
        <v>3</v>
      </c>
      <c r="D50" s="21">
        <f>x!B59</f>
        <v>35.811</v>
      </c>
      <c r="F50" s="27">
        <f>'detrend th'!A53</f>
        <v>1951</v>
      </c>
      <c r="G50" s="27">
        <f>'detrend th'!B53</f>
        <v>11</v>
      </c>
      <c r="H50" s="27">
        <f t="shared" si="2"/>
        <v>20</v>
      </c>
      <c r="I50" s="27">
        <f t="shared" si="3"/>
        <v>0.99848075575129491</v>
      </c>
      <c r="J50" s="27">
        <f t="shared" si="4"/>
        <v>1.1936436870319989</v>
      </c>
    </row>
    <row r="51" spans="2:10" x14ac:dyDescent="0.25">
      <c r="B51" s="20">
        <f t="shared" si="0"/>
        <v>1958</v>
      </c>
      <c r="C51" s="20">
        <f t="shared" si="1"/>
        <v>4</v>
      </c>
      <c r="D51" s="21">
        <f>x!B60</f>
        <v>36.46</v>
      </c>
      <c r="F51" s="27">
        <f>'detrend th'!A54</f>
        <v>1951</v>
      </c>
      <c r="G51" s="27">
        <f>'detrend th'!B54</f>
        <v>12</v>
      </c>
      <c r="H51" s="27">
        <f t="shared" si="2"/>
        <v>20</v>
      </c>
      <c r="I51" s="27">
        <f t="shared" si="3"/>
        <v>0.99848075575129491</v>
      </c>
      <c r="J51" s="27">
        <f t="shared" si="4"/>
        <v>1.1918302507254723</v>
      </c>
    </row>
    <row r="52" spans="2:10" x14ac:dyDescent="0.25">
      <c r="B52" s="20">
        <f t="shared" si="0"/>
        <v>1959</v>
      </c>
      <c r="C52" s="20">
        <f t="shared" si="1"/>
        <v>1</v>
      </c>
      <c r="D52" s="21">
        <f>x!B61</f>
        <v>36.838000000000001</v>
      </c>
      <c r="F52" s="27">
        <f>'detrend th'!A55</f>
        <v>1952</v>
      </c>
      <c r="G52" s="27">
        <f>'detrend th'!B55</f>
        <v>1</v>
      </c>
      <c r="H52" s="27">
        <f t="shared" si="2"/>
        <v>21</v>
      </c>
      <c r="I52" s="27">
        <f t="shared" si="3"/>
        <v>1.0022533192211609</v>
      </c>
      <c r="J52" s="27">
        <f t="shared" si="4"/>
        <v>1.1900195694716249</v>
      </c>
    </row>
    <row r="53" spans="2:10" x14ac:dyDescent="0.25">
      <c r="B53" s="20">
        <f t="shared" si="0"/>
        <v>1959</v>
      </c>
      <c r="C53" s="20">
        <f t="shared" si="1"/>
        <v>2</v>
      </c>
      <c r="D53" s="21">
        <f>x!B62</f>
        <v>37.146000000000001</v>
      </c>
      <c r="F53" s="27">
        <f>'detrend th'!A56</f>
        <v>1952</v>
      </c>
      <c r="G53" s="27">
        <f>'detrend th'!B56</f>
        <v>2</v>
      </c>
      <c r="H53" s="27">
        <f t="shared" si="2"/>
        <v>21</v>
      </c>
      <c r="I53" s="27">
        <f t="shared" si="3"/>
        <v>1.0022533192211609</v>
      </c>
      <c r="J53" s="27">
        <f t="shared" si="4"/>
        <v>1.1927010634410729</v>
      </c>
    </row>
    <row r="54" spans="2:10" x14ac:dyDescent="0.25">
      <c r="B54" s="20">
        <f t="shared" si="0"/>
        <v>1959</v>
      </c>
      <c r="C54" s="20">
        <f t="shared" si="1"/>
        <v>3</v>
      </c>
      <c r="D54" s="21">
        <f>x!B63</f>
        <v>37.185000000000002</v>
      </c>
      <c r="F54" s="27">
        <f>'detrend th'!A57</f>
        <v>1952</v>
      </c>
      <c r="G54" s="27">
        <f>'detrend th'!B57</f>
        <v>3</v>
      </c>
      <c r="H54" s="27">
        <f t="shared" si="2"/>
        <v>21</v>
      </c>
      <c r="I54" s="27">
        <f t="shared" si="3"/>
        <v>1.0022533192211609</v>
      </c>
      <c r="J54" s="27">
        <f t="shared" si="4"/>
        <v>1.1953885996724236</v>
      </c>
    </row>
    <row r="55" spans="2:10" x14ac:dyDescent="0.25">
      <c r="B55" s="20">
        <f t="shared" si="0"/>
        <v>1959</v>
      </c>
      <c r="C55" s="20">
        <f t="shared" si="1"/>
        <v>4</v>
      </c>
      <c r="D55" s="21">
        <f>x!B64</f>
        <v>37.201999999999998</v>
      </c>
      <c r="F55" s="27">
        <f>'detrend th'!A58</f>
        <v>1952</v>
      </c>
      <c r="G55" s="27">
        <f>'detrend th'!B58</f>
        <v>4</v>
      </c>
      <c r="H55" s="27">
        <f t="shared" si="2"/>
        <v>22</v>
      </c>
      <c r="I55" s="27">
        <f t="shared" si="3"/>
        <v>1.0019454033298831</v>
      </c>
      <c r="J55" s="27">
        <f t="shared" si="4"/>
        <v>1.1980821917808222</v>
      </c>
    </row>
    <row r="56" spans="2:10" x14ac:dyDescent="0.25">
      <c r="B56" s="20">
        <f t="shared" si="0"/>
        <v>1960</v>
      </c>
      <c r="C56" s="20">
        <f t="shared" si="1"/>
        <v>1</v>
      </c>
      <c r="D56" s="21">
        <f>x!B65</f>
        <v>37.994999999999997</v>
      </c>
      <c r="F56" s="27">
        <f>'detrend th'!A59</f>
        <v>1952</v>
      </c>
      <c r="G56" s="27">
        <f>'detrend th'!B59</f>
        <v>5</v>
      </c>
      <c r="H56" s="27">
        <f t="shared" si="2"/>
        <v>22</v>
      </c>
      <c r="I56" s="27">
        <f t="shared" si="3"/>
        <v>1.0019454033298831</v>
      </c>
      <c r="J56" s="27">
        <f t="shared" si="4"/>
        <v>1.2004129448661862</v>
      </c>
    </row>
    <row r="57" spans="2:10" x14ac:dyDescent="0.25">
      <c r="B57" s="20">
        <f t="shared" si="0"/>
        <v>1960</v>
      </c>
      <c r="C57" s="20">
        <f t="shared" si="1"/>
        <v>2</v>
      </c>
      <c r="D57" s="21">
        <f>x!B66</f>
        <v>37.561999999999998</v>
      </c>
      <c r="F57" s="27">
        <f>'detrend th'!A60</f>
        <v>1952</v>
      </c>
      <c r="G57" s="27">
        <f>'detrend th'!B60</f>
        <v>6</v>
      </c>
      <c r="H57" s="27">
        <f t="shared" si="2"/>
        <v>22</v>
      </c>
      <c r="I57" s="27">
        <f t="shared" si="3"/>
        <v>1.0019454033298831</v>
      </c>
      <c r="J57" s="27">
        <f t="shared" si="4"/>
        <v>1.2027482322063636</v>
      </c>
    </row>
    <row r="58" spans="2:10" x14ac:dyDescent="0.25">
      <c r="B58" s="20">
        <f t="shared" si="0"/>
        <v>1960</v>
      </c>
      <c r="C58" s="20">
        <f t="shared" si="1"/>
        <v>3</v>
      </c>
      <c r="D58" s="21">
        <f>x!B67</f>
        <v>37.69</v>
      </c>
      <c r="F58" s="27">
        <f>'detrend th'!A61</f>
        <v>1952</v>
      </c>
      <c r="G58" s="27">
        <f>'detrend th'!B61</f>
        <v>7</v>
      </c>
      <c r="H58" s="27">
        <f t="shared" si="2"/>
        <v>23</v>
      </c>
      <c r="I58" s="27">
        <f t="shared" si="3"/>
        <v>1.0012758425738466</v>
      </c>
      <c r="J58" s="27">
        <f t="shared" si="4"/>
        <v>1.2050880626223088</v>
      </c>
    </row>
    <row r="59" spans="2:10" x14ac:dyDescent="0.25">
      <c r="B59" s="20">
        <f t="shared" si="0"/>
        <v>1960</v>
      </c>
      <c r="C59" s="20">
        <f t="shared" si="1"/>
        <v>4</v>
      </c>
      <c r="D59" s="21">
        <f>x!B68</f>
        <v>37.179000000000002</v>
      </c>
      <c r="F59" s="27">
        <f>'detrend th'!A62</f>
        <v>1952</v>
      </c>
      <c r="G59" s="27">
        <f>'detrend th'!B62</f>
        <v>8</v>
      </c>
      <c r="H59" s="27">
        <f t="shared" si="2"/>
        <v>23</v>
      </c>
      <c r="I59" s="27">
        <f t="shared" si="3"/>
        <v>1.0012758425738466</v>
      </c>
      <c r="J59" s="27">
        <f t="shared" si="4"/>
        <v>1.2066255652778366</v>
      </c>
    </row>
    <row r="60" spans="2:10" x14ac:dyDescent="0.25">
      <c r="B60" s="20">
        <f t="shared" si="0"/>
        <v>1961</v>
      </c>
      <c r="C60" s="20">
        <f t="shared" si="1"/>
        <v>1</v>
      </c>
      <c r="D60" s="21">
        <f>x!B69</f>
        <v>37.591000000000001</v>
      </c>
      <c r="F60" s="27">
        <f>'detrend th'!A63</f>
        <v>1952</v>
      </c>
      <c r="G60" s="27">
        <f>'detrend th'!B63</f>
        <v>9</v>
      </c>
      <c r="H60" s="27">
        <f t="shared" si="2"/>
        <v>23</v>
      </c>
      <c r="I60" s="27">
        <f t="shared" si="3"/>
        <v>1.0012758425738466</v>
      </c>
      <c r="J60" s="27">
        <f t="shared" si="4"/>
        <v>1.2081650295447097</v>
      </c>
    </row>
    <row r="61" spans="2:10" x14ac:dyDescent="0.25">
      <c r="B61" s="20">
        <f t="shared" si="0"/>
        <v>1961</v>
      </c>
      <c r="C61" s="20">
        <f t="shared" si="1"/>
        <v>2</v>
      </c>
      <c r="D61" s="21">
        <f>x!B70</f>
        <v>38.67</v>
      </c>
      <c r="F61" s="27">
        <f>'detrend th'!A64</f>
        <v>1952</v>
      </c>
      <c r="G61" s="27">
        <f>'detrend th'!B64</f>
        <v>10</v>
      </c>
      <c r="H61" s="27">
        <f t="shared" si="2"/>
        <v>24</v>
      </c>
      <c r="I61" s="27">
        <f t="shared" si="3"/>
        <v>1.0062909564665135</v>
      </c>
      <c r="J61" s="27">
        <f t="shared" si="4"/>
        <v>1.2097064579256356</v>
      </c>
    </row>
    <row r="62" spans="2:10" x14ac:dyDescent="0.25">
      <c r="B62" s="20">
        <f t="shared" si="0"/>
        <v>1961</v>
      </c>
      <c r="C62" s="20">
        <f t="shared" si="1"/>
        <v>3</v>
      </c>
      <c r="D62" s="21">
        <f>x!B71</f>
        <v>39.216999999999999</v>
      </c>
      <c r="F62" s="27">
        <f>'detrend th'!A65</f>
        <v>1952</v>
      </c>
      <c r="G62" s="27">
        <f>'detrend th'!B65</f>
        <v>11</v>
      </c>
      <c r="H62" s="27">
        <f t="shared" si="2"/>
        <v>24</v>
      </c>
      <c r="I62" s="27">
        <f t="shared" si="3"/>
        <v>1.0062909564665135</v>
      </c>
      <c r="J62" s="27">
        <f t="shared" si="4"/>
        <v>1.2173166685897059</v>
      </c>
    </row>
    <row r="63" spans="2:10" x14ac:dyDescent="0.25">
      <c r="B63" s="20">
        <f t="shared" si="0"/>
        <v>1961</v>
      </c>
      <c r="C63" s="20">
        <f t="shared" si="1"/>
        <v>4</v>
      </c>
      <c r="D63" s="21">
        <f>x!B72</f>
        <v>39.761000000000003</v>
      </c>
      <c r="F63" s="27">
        <f>'detrend th'!A66</f>
        <v>1952</v>
      </c>
      <c r="G63" s="27">
        <f>'detrend th'!B66</f>
        <v>12</v>
      </c>
      <c r="H63" s="27">
        <f t="shared" si="2"/>
        <v>24</v>
      </c>
      <c r="I63" s="27">
        <f t="shared" si="3"/>
        <v>1.0062909564665135</v>
      </c>
      <c r="J63" s="27">
        <f t="shared" si="4"/>
        <v>1.224974754757765</v>
      </c>
    </row>
    <row r="64" spans="2:10" x14ac:dyDescent="0.25">
      <c r="B64" s="20">
        <f t="shared" si="0"/>
        <v>1962</v>
      </c>
      <c r="C64" s="20">
        <f t="shared" si="1"/>
        <v>1</v>
      </c>
      <c r="D64" s="21">
        <f>x!B73</f>
        <v>40.200000000000003</v>
      </c>
      <c r="F64" s="27">
        <f>'detrend th'!A67</f>
        <v>1953</v>
      </c>
      <c r="G64" s="27">
        <f>'detrend th'!B67</f>
        <v>1</v>
      </c>
      <c r="H64" s="27">
        <f t="shared" si="2"/>
        <v>25</v>
      </c>
      <c r="I64" s="27">
        <f t="shared" si="3"/>
        <v>1.0056200466506247</v>
      </c>
      <c r="J64" s="27">
        <f t="shared" si="4"/>
        <v>1.232681017612524</v>
      </c>
    </row>
    <row r="65" spans="2:10" x14ac:dyDescent="0.25">
      <c r="B65" s="20">
        <f t="shared" si="0"/>
        <v>1962</v>
      </c>
      <c r="C65" s="20">
        <f t="shared" si="1"/>
        <v>2</v>
      </c>
      <c r="D65" s="21">
        <f>x!B74</f>
        <v>40.536000000000001</v>
      </c>
      <c r="F65" s="27">
        <f>'detrend th'!A68</f>
        <v>1953</v>
      </c>
      <c r="G65" s="27">
        <f>'detrend th'!B68</f>
        <v>2</v>
      </c>
      <c r="H65" s="27">
        <f t="shared" si="2"/>
        <v>25</v>
      </c>
      <c r="I65" s="27">
        <f t="shared" si="3"/>
        <v>1.0056200466506247</v>
      </c>
      <c r="J65" s="27">
        <f t="shared" si="4"/>
        <v>1.2396087424368458</v>
      </c>
    </row>
    <row r="66" spans="2:10" x14ac:dyDescent="0.25">
      <c r="B66" s="20">
        <f t="shared" si="0"/>
        <v>1962</v>
      </c>
      <c r="C66" s="20">
        <f t="shared" si="1"/>
        <v>3</v>
      </c>
      <c r="D66" s="21">
        <f>x!B75</f>
        <v>41.097000000000001</v>
      </c>
      <c r="F66" s="27">
        <f>'detrend th'!A69</f>
        <v>1953</v>
      </c>
      <c r="G66" s="27">
        <f>'detrend th'!B69</f>
        <v>3</v>
      </c>
      <c r="H66" s="27">
        <f t="shared" si="2"/>
        <v>25</v>
      </c>
      <c r="I66" s="27">
        <f t="shared" si="3"/>
        <v>1.0056200466506247</v>
      </c>
      <c r="J66" s="27">
        <f t="shared" si="4"/>
        <v>1.2465754013978632</v>
      </c>
    </row>
    <row r="67" spans="2:10" x14ac:dyDescent="0.25">
      <c r="B67" s="20">
        <f t="shared" si="0"/>
        <v>1962</v>
      </c>
      <c r="C67" s="20">
        <f t="shared" si="1"/>
        <v>4</v>
      </c>
      <c r="D67" s="21">
        <f>x!B76</f>
        <v>41.375</v>
      </c>
      <c r="F67" s="27">
        <f>'detrend th'!A70</f>
        <v>1953</v>
      </c>
      <c r="G67" s="27">
        <f>'detrend th'!B70</f>
        <v>4</v>
      </c>
      <c r="H67" s="27">
        <f t="shared" si="2"/>
        <v>26</v>
      </c>
      <c r="I67" s="27">
        <f t="shared" si="3"/>
        <v>1.0026468330468385</v>
      </c>
      <c r="J67" s="27">
        <f t="shared" si="4"/>
        <v>1.2535812133072404</v>
      </c>
    </row>
    <row r="68" spans="2:10" x14ac:dyDescent="0.25">
      <c r="B68" s="20">
        <f t="shared" si="0"/>
        <v>1963</v>
      </c>
      <c r="C68" s="20">
        <f t="shared" si="1"/>
        <v>1</v>
      </c>
      <c r="D68" s="21">
        <f>x!B77</f>
        <v>41.667999999999999</v>
      </c>
      <c r="F68" s="27">
        <f>'detrend th'!A71</f>
        <v>1953</v>
      </c>
      <c r="G68" s="27">
        <f>'detrend th'!B71</f>
        <v>5</v>
      </c>
      <c r="H68" s="27">
        <f t="shared" si="2"/>
        <v>26</v>
      </c>
      <c r="I68" s="27">
        <f t="shared" si="3"/>
        <v>1.0026468330468385</v>
      </c>
      <c r="J68" s="27">
        <f t="shared" si="4"/>
        <v>1.2568992334895179</v>
      </c>
    </row>
    <row r="69" spans="2:10" x14ac:dyDescent="0.25">
      <c r="B69" s="20">
        <f t="shared" ref="B69:B132" si="5">IF(C69=1,B68+1,B68)</f>
        <v>1963</v>
      </c>
      <c r="C69" s="20">
        <f t="shared" ref="C69:C132" si="6">IF(C68=4,1,C68+1)</f>
        <v>2</v>
      </c>
      <c r="D69" s="21">
        <f>x!B78</f>
        <v>42.13</v>
      </c>
      <c r="F69" s="27">
        <f>'detrend th'!A72</f>
        <v>1953</v>
      </c>
      <c r="G69" s="27">
        <f>'detrend th'!B72</f>
        <v>6</v>
      </c>
      <c r="H69" s="27">
        <f t="shared" ref="H69:H132" si="7">4*(F69-1947)+TRUNC((G69+2)/3,0)</f>
        <v>26</v>
      </c>
      <c r="I69" s="27">
        <f t="shared" ref="I69:I132" si="8">(INDEX($D$4:$D$277,H69)/INDEX($D$4:$D$277,H69-1))^(1/3)</f>
        <v>1.0026468330468385</v>
      </c>
      <c r="J69" s="27">
        <f t="shared" si="4"/>
        <v>1.2602260359172641</v>
      </c>
    </row>
    <row r="70" spans="2:10" x14ac:dyDescent="0.25">
      <c r="B70" s="20">
        <f t="shared" si="5"/>
        <v>1963</v>
      </c>
      <c r="C70" s="20">
        <f t="shared" si="6"/>
        <v>3</v>
      </c>
      <c r="D70" s="21">
        <f>x!B79</f>
        <v>42.875999999999998</v>
      </c>
      <c r="F70" s="27">
        <f>'detrend th'!A73</f>
        <v>1953</v>
      </c>
      <c r="G70" s="27">
        <f>'detrend th'!B73</f>
        <v>7</v>
      </c>
      <c r="H70" s="27">
        <f t="shared" si="7"/>
        <v>27</v>
      </c>
      <c r="I70" s="27">
        <f t="shared" si="8"/>
        <v>0.99749507283323913</v>
      </c>
      <c r="J70" s="27">
        <f t="shared" ref="J70:J133" si="9">J69*I69</f>
        <v>1.2635616438356163</v>
      </c>
    </row>
    <row r="71" spans="2:10" x14ac:dyDescent="0.25">
      <c r="B71" s="20">
        <f t="shared" si="5"/>
        <v>1963</v>
      </c>
      <c r="C71" s="20">
        <f t="shared" si="6"/>
        <v>4</v>
      </c>
      <c r="D71" s="21">
        <f>x!B80</f>
        <v>43.012</v>
      </c>
      <c r="F71" s="27">
        <f>'detrend th'!A74</f>
        <v>1953</v>
      </c>
      <c r="G71" s="27">
        <f>'detrend th'!B74</f>
        <v>8</v>
      </c>
      <c r="H71" s="27">
        <f t="shared" si="7"/>
        <v>27</v>
      </c>
      <c r="I71" s="27">
        <f t="shared" si="8"/>
        <v>0.99749507283323913</v>
      </c>
      <c r="J71" s="27">
        <f t="shared" si="9"/>
        <v>1.2603965139470954</v>
      </c>
    </row>
    <row r="72" spans="2:10" x14ac:dyDescent="0.25">
      <c r="B72" s="20">
        <f t="shared" si="5"/>
        <v>1964</v>
      </c>
      <c r="C72" s="20">
        <f t="shared" si="6"/>
        <v>1</v>
      </c>
      <c r="D72" s="21">
        <f>x!B81</f>
        <v>43.872</v>
      </c>
      <c r="F72" s="27">
        <f>'detrend th'!A75</f>
        <v>1953</v>
      </c>
      <c r="G72" s="27">
        <f>'detrend th'!B75</f>
        <v>9</v>
      </c>
      <c r="H72" s="27">
        <f t="shared" si="7"/>
        <v>27</v>
      </c>
      <c r="I72" s="27">
        <f t="shared" si="8"/>
        <v>0.99749507283323913</v>
      </c>
      <c r="J72" s="27">
        <f t="shared" si="9"/>
        <v>1.2572393124784187</v>
      </c>
    </row>
    <row r="73" spans="2:10" x14ac:dyDescent="0.25">
      <c r="B73" s="20">
        <f t="shared" si="5"/>
        <v>1964</v>
      </c>
      <c r="C73" s="20">
        <f t="shared" si="6"/>
        <v>2</v>
      </c>
      <c r="D73" s="21">
        <f>x!B82</f>
        <v>44.293999999999997</v>
      </c>
      <c r="F73" s="27">
        <f>'detrend th'!A76</f>
        <v>1953</v>
      </c>
      <c r="G73" s="27">
        <f>'detrend th'!B76</f>
        <v>10</v>
      </c>
      <c r="H73" s="27">
        <f t="shared" si="7"/>
        <v>28</v>
      </c>
      <c r="I73" s="27">
        <f t="shared" si="8"/>
        <v>0.99832230185628512</v>
      </c>
      <c r="J73" s="27">
        <f t="shared" si="9"/>
        <v>1.2540900195694717</v>
      </c>
    </row>
    <row r="74" spans="2:10" x14ac:dyDescent="0.25">
      <c r="B74" s="20">
        <f t="shared" si="5"/>
        <v>1964</v>
      </c>
      <c r="C74" s="20">
        <f t="shared" si="6"/>
        <v>3</v>
      </c>
      <c r="D74" s="21">
        <f>x!B83</f>
        <v>44.521000000000001</v>
      </c>
      <c r="F74" s="27">
        <f>'detrend th'!A77</f>
        <v>1953</v>
      </c>
      <c r="G74" s="27">
        <f>'detrend th'!B77</f>
        <v>11</v>
      </c>
      <c r="H74" s="27">
        <f t="shared" si="7"/>
        <v>28</v>
      </c>
      <c r="I74" s="27">
        <f t="shared" si="8"/>
        <v>0.99832230185628512</v>
      </c>
      <c r="J74" s="27">
        <f t="shared" si="9"/>
        <v>1.2519860350715888</v>
      </c>
    </row>
    <row r="75" spans="2:10" x14ac:dyDescent="0.25">
      <c r="B75" s="20">
        <f t="shared" si="5"/>
        <v>1964</v>
      </c>
      <c r="C75" s="20">
        <f t="shared" si="6"/>
        <v>4</v>
      </c>
      <c r="D75" s="21">
        <f>x!B84</f>
        <v>44.384</v>
      </c>
      <c r="F75" s="27">
        <f>'detrend th'!A78</f>
        <v>1953</v>
      </c>
      <c r="G75" s="27">
        <f>'detrend th'!B78</f>
        <v>12</v>
      </c>
      <c r="H75" s="27">
        <f t="shared" si="7"/>
        <v>28</v>
      </c>
      <c r="I75" s="27">
        <f t="shared" si="8"/>
        <v>0.99832230185628512</v>
      </c>
      <c r="J75" s="27">
        <f t="shared" si="9"/>
        <v>1.2498855804245923</v>
      </c>
    </row>
    <row r="76" spans="2:10" x14ac:dyDescent="0.25">
      <c r="B76" s="20">
        <f t="shared" si="5"/>
        <v>1965</v>
      </c>
      <c r="C76" s="20">
        <f t="shared" si="6"/>
        <v>1</v>
      </c>
      <c r="D76" s="21">
        <f>x!B85</f>
        <v>45.447000000000003</v>
      </c>
      <c r="F76" s="27">
        <f>'detrend th'!A79</f>
        <v>1954</v>
      </c>
      <c r="G76" s="27">
        <f>'detrend th'!B79</f>
        <v>1</v>
      </c>
      <c r="H76" s="27">
        <f t="shared" si="7"/>
        <v>29</v>
      </c>
      <c r="I76" s="27">
        <f t="shared" si="8"/>
        <v>0.99997908846623751</v>
      </c>
      <c r="J76" s="27">
        <f t="shared" si="9"/>
        <v>1.2477886497064579</v>
      </c>
    </row>
    <row r="77" spans="2:10" x14ac:dyDescent="0.25">
      <c r="B77" s="20">
        <f t="shared" si="5"/>
        <v>1965</v>
      </c>
      <c r="C77" s="20">
        <f t="shared" si="6"/>
        <v>2</v>
      </c>
      <c r="D77" s="21">
        <f>x!B86</f>
        <v>45.433999999999997</v>
      </c>
      <c r="F77" s="27">
        <f>'detrend th'!A80</f>
        <v>1954</v>
      </c>
      <c r="G77" s="27">
        <f>'detrend th'!B80</f>
        <v>2</v>
      </c>
      <c r="H77" s="27">
        <f t="shared" si="7"/>
        <v>29</v>
      </c>
      <c r="I77" s="27">
        <f t="shared" si="8"/>
        <v>0.99997908846623751</v>
      </c>
      <c r="J77" s="27">
        <f t="shared" si="9"/>
        <v>1.247762556531981</v>
      </c>
    </row>
    <row r="78" spans="2:10" x14ac:dyDescent="0.25">
      <c r="B78" s="20">
        <f t="shared" si="5"/>
        <v>1965</v>
      </c>
      <c r="C78" s="20">
        <f t="shared" si="6"/>
        <v>3</v>
      </c>
      <c r="D78" s="21">
        <f>x!B87</f>
        <v>46.347999999999999</v>
      </c>
      <c r="F78" s="27">
        <f>'detrend th'!A81</f>
        <v>1954</v>
      </c>
      <c r="G78" s="27">
        <f>'detrend th'!B81</f>
        <v>3</v>
      </c>
      <c r="H78" s="27">
        <f t="shared" si="7"/>
        <v>29</v>
      </c>
      <c r="I78" s="27">
        <f t="shared" si="8"/>
        <v>0.99997908846623751</v>
      </c>
      <c r="J78" s="27">
        <f t="shared" si="9"/>
        <v>1.2477364639031525</v>
      </c>
    </row>
    <row r="79" spans="2:10" x14ac:dyDescent="0.25">
      <c r="B79" s="20">
        <f t="shared" si="5"/>
        <v>1965</v>
      </c>
      <c r="C79" s="20">
        <f t="shared" si="6"/>
        <v>4</v>
      </c>
      <c r="D79" s="21">
        <f>x!B88</f>
        <v>47.198</v>
      </c>
      <c r="F79" s="27">
        <f>'detrend th'!A82</f>
        <v>1954</v>
      </c>
      <c r="G79" s="27">
        <f>'detrend th'!B82</f>
        <v>4</v>
      </c>
      <c r="H79" s="27">
        <f t="shared" si="7"/>
        <v>30</v>
      </c>
      <c r="I79" s="27">
        <f t="shared" si="8"/>
        <v>1.0033140776881402</v>
      </c>
      <c r="J79" s="27">
        <f t="shared" si="9"/>
        <v>1.2477103718199609</v>
      </c>
    </row>
    <row r="80" spans="2:10" x14ac:dyDescent="0.25">
      <c r="B80" s="20">
        <f t="shared" si="5"/>
        <v>1966</v>
      </c>
      <c r="C80" s="20">
        <f t="shared" si="6"/>
        <v>1</v>
      </c>
      <c r="D80" s="21">
        <f>x!B89</f>
        <v>48.162999999999997</v>
      </c>
      <c r="F80" s="27">
        <f>'detrend th'!A83</f>
        <v>1954</v>
      </c>
      <c r="G80" s="27">
        <f>'detrend th'!B83</f>
        <v>5</v>
      </c>
      <c r="H80" s="27">
        <f t="shared" si="7"/>
        <v>30</v>
      </c>
      <c r="I80" s="27">
        <f t="shared" si="8"/>
        <v>1.0033140776881402</v>
      </c>
      <c r="J80" s="27">
        <f t="shared" si="9"/>
        <v>1.2518453809244705</v>
      </c>
    </row>
    <row r="81" spans="2:10" x14ac:dyDescent="0.25">
      <c r="B81" s="20">
        <f t="shared" si="5"/>
        <v>1966</v>
      </c>
      <c r="C81" s="20">
        <f t="shared" si="6"/>
        <v>2</v>
      </c>
      <c r="D81" s="21">
        <f>x!B90</f>
        <v>47.697000000000003</v>
      </c>
      <c r="F81" s="27">
        <f>'detrend th'!A84</f>
        <v>1954</v>
      </c>
      <c r="G81" s="27">
        <f>'detrend th'!B84</f>
        <v>6</v>
      </c>
      <c r="H81" s="27">
        <f t="shared" si="7"/>
        <v>30</v>
      </c>
      <c r="I81" s="27">
        <f t="shared" si="8"/>
        <v>1.0033140776881402</v>
      </c>
      <c r="J81" s="27">
        <f t="shared" si="9"/>
        <v>1.2559940937703937</v>
      </c>
    </row>
    <row r="82" spans="2:10" x14ac:dyDescent="0.25">
      <c r="B82" s="20">
        <f t="shared" si="5"/>
        <v>1966</v>
      </c>
      <c r="C82" s="20">
        <f t="shared" si="6"/>
        <v>3</v>
      </c>
      <c r="D82" s="21">
        <f>x!B91</f>
        <v>47.62</v>
      </c>
      <c r="F82" s="27">
        <f>'detrend th'!A85</f>
        <v>1954</v>
      </c>
      <c r="G82" s="27">
        <f>'detrend th'!B85</f>
        <v>7</v>
      </c>
      <c r="H82" s="27">
        <f t="shared" si="7"/>
        <v>31</v>
      </c>
      <c r="I82" s="27">
        <f t="shared" si="8"/>
        <v>1.0040727977151991</v>
      </c>
      <c r="J82" s="27">
        <f t="shared" si="9"/>
        <v>1.2601565557729941</v>
      </c>
    </row>
    <row r="83" spans="2:10" x14ac:dyDescent="0.25">
      <c r="B83" s="20">
        <f t="shared" si="5"/>
        <v>1966</v>
      </c>
      <c r="C83" s="20">
        <f t="shared" si="6"/>
        <v>4</v>
      </c>
      <c r="D83" s="21">
        <f>x!B92</f>
        <v>47.878999999999998</v>
      </c>
      <c r="F83" s="27">
        <f>'detrend th'!A86</f>
        <v>1954</v>
      </c>
      <c r="G83" s="27">
        <f>'detrend th'!B86</f>
        <v>8</v>
      </c>
      <c r="H83" s="27">
        <f t="shared" si="7"/>
        <v>31</v>
      </c>
      <c r="I83" s="27">
        <f t="shared" si="8"/>
        <v>1.0040727977151991</v>
      </c>
      <c r="J83" s="27">
        <f t="shared" si="9"/>
        <v>1.2652889185141396</v>
      </c>
    </row>
    <row r="84" spans="2:10" x14ac:dyDescent="0.25">
      <c r="B84" s="20">
        <f t="shared" si="5"/>
        <v>1967</v>
      </c>
      <c r="C84" s="20">
        <f t="shared" si="6"/>
        <v>1</v>
      </c>
      <c r="D84" s="21">
        <f>x!B93</f>
        <v>48.121000000000002</v>
      </c>
      <c r="F84" s="27">
        <f>'detrend th'!A87</f>
        <v>1954</v>
      </c>
      <c r="G84" s="27">
        <f>'detrend th'!B87</f>
        <v>9</v>
      </c>
      <c r="H84" s="27">
        <f t="shared" si="7"/>
        <v>31</v>
      </c>
      <c r="I84" s="27">
        <f t="shared" si="8"/>
        <v>1.0040727977151991</v>
      </c>
      <c r="J84" s="27">
        <f t="shared" si="9"/>
        <v>1.2704421843305307</v>
      </c>
    </row>
    <row r="85" spans="2:10" x14ac:dyDescent="0.25">
      <c r="B85" s="20">
        <f t="shared" si="5"/>
        <v>1967</v>
      </c>
      <c r="C85" s="20">
        <f t="shared" si="6"/>
        <v>2</v>
      </c>
      <c r="D85" s="21">
        <f>x!B94</f>
        <v>48.137999999999998</v>
      </c>
      <c r="F85" s="27">
        <f>'detrend th'!A88</f>
        <v>1954</v>
      </c>
      <c r="G85" s="27">
        <f>'detrend th'!B88</f>
        <v>10</v>
      </c>
      <c r="H85" s="27">
        <f t="shared" si="7"/>
        <v>32</v>
      </c>
      <c r="I85" s="27">
        <f t="shared" si="8"/>
        <v>1.0066142310951505</v>
      </c>
      <c r="J85" s="27">
        <f t="shared" si="9"/>
        <v>1.2756164383561646</v>
      </c>
    </row>
    <row r="86" spans="2:10" x14ac:dyDescent="0.25">
      <c r="B86" s="20">
        <f t="shared" si="5"/>
        <v>1967</v>
      </c>
      <c r="C86" s="20">
        <f t="shared" si="6"/>
        <v>3</v>
      </c>
      <c r="D86" s="21">
        <f>x!B95</f>
        <v>48.194000000000003</v>
      </c>
      <c r="F86" s="27">
        <f>'detrend th'!A89</f>
        <v>1954</v>
      </c>
      <c r="G86" s="27">
        <f>'detrend th'!B89</f>
        <v>11</v>
      </c>
      <c r="H86" s="27">
        <f t="shared" si="7"/>
        <v>32</v>
      </c>
      <c r="I86" s="27">
        <f t="shared" si="8"/>
        <v>1.0066142310951505</v>
      </c>
      <c r="J86" s="27">
        <f t="shared" si="9"/>
        <v>1.2840536602682251</v>
      </c>
    </row>
    <row r="87" spans="2:10" x14ac:dyDescent="0.25">
      <c r="B87" s="20">
        <f t="shared" si="5"/>
        <v>1967</v>
      </c>
      <c r="C87" s="20">
        <f t="shared" si="6"/>
        <v>4</v>
      </c>
      <c r="D87" s="21">
        <f>x!B96</f>
        <v>48.234999999999999</v>
      </c>
      <c r="F87" s="27">
        <f>'detrend th'!A90</f>
        <v>1954</v>
      </c>
      <c r="G87" s="27">
        <f>'detrend th'!B90</f>
        <v>12</v>
      </c>
      <c r="H87" s="27">
        <f t="shared" si="7"/>
        <v>32</v>
      </c>
      <c r="I87" s="27">
        <f t="shared" si="8"/>
        <v>1.0066142310951505</v>
      </c>
      <c r="J87" s="27">
        <f t="shared" si="9"/>
        <v>1.292546687915813</v>
      </c>
    </row>
    <row r="88" spans="2:10" x14ac:dyDescent="0.25">
      <c r="B88" s="20">
        <f t="shared" si="5"/>
        <v>1968</v>
      </c>
      <c r="C88" s="20">
        <f t="shared" si="6"/>
        <v>1</v>
      </c>
      <c r="D88" s="21">
        <f>x!B97</f>
        <v>49.170999999999999</v>
      </c>
      <c r="F88" s="27">
        <f>'detrend th'!A91</f>
        <v>1955</v>
      </c>
      <c r="G88" s="27">
        <f>'detrend th'!B91</f>
        <v>1</v>
      </c>
      <c r="H88" s="27">
        <f t="shared" si="7"/>
        <v>33</v>
      </c>
      <c r="I88" s="27">
        <f t="shared" si="8"/>
        <v>1.0073360773379765</v>
      </c>
      <c r="J88" s="27">
        <f t="shared" si="9"/>
        <v>1.3010958904109595</v>
      </c>
    </row>
    <row r="89" spans="2:10" x14ac:dyDescent="0.25">
      <c r="B89" s="20">
        <f t="shared" si="5"/>
        <v>1968</v>
      </c>
      <c r="C89" s="20">
        <f t="shared" si="6"/>
        <v>2</v>
      </c>
      <c r="D89" s="21">
        <f>x!B98</f>
        <v>49.789000000000001</v>
      </c>
      <c r="F89" s="27">
        <f>'detrend th'!A92</f>
        <v>1955</v>
      </c>
      <c r="G89" s="27">
        <f>'detrend th'!B92</f>
        <v>2</v>
      </c>
      <c r="H89" s="27">
        <f t="shared" si="7"/>
        <v>33</v>
      </c>
      <c r="I89" s="27">
        <f t="shared" si="8"/>
        <v>1.0073360773379765</v>
      </c>
      <c r="J89" s="27">
        <f t="shared" si="9"/>
        <v>1.3106408304871378</v>
      </c>
    </row>
    <row r="90" spans="2:10" x14ac:dyDescent="0.25">
      <c r="B90" s="20">
        <f t="shared" si="5"/>
        <v>1968</v>
      </c>
      <c r="C90" s="20">
        <f t="shared" si="6"/>
        <v>3</v>
      </c>
      <c r="D90" s="21">
        <f>x!B99</f>
        <v>49.883000000000003</v>
      </c>
      <c r="F90" s="27">
        <f>'detrend th'!A93</f>
        <v>1955</v>
      </c>
      <c r="G90" s="27">
        <f>'detrend th'!B93</f>
        <v>3</v>
      </c>
      <c r="H90" s="27">
        <f t="shared" si="7"/>
        <v>33</v>
      </c>
      <c r="I90" s="27">
        <f t="shared" si="8"/>
        <v>1.0073360773379765</v>
      </c>
      <c r="J90" s="27">
        <f t="shared" si="9"/>
        <v>1.3202557929819012</v>
      </c>
    </row>
    <row r="91" spans="2:10" x14ac:dyDescent="0.25">
      <c r="B91" s="20">
        <f t="shared" si="5"/>
        <v>1968</v>
      </c>
      <c r="C91" s="20">
        <f t="shared" si="6"/>
        <v>4</v>
      </c>
      <c r="D91" s="21">
        <f>x!B100</f>
        <v>49.613</v>
      </c>
      <c r="F91" s="27">
        <f>'detrend th'!A94</f>
        <v>1955</v>
      </c>
      <c r="G91" s="27">
        <f>'detrend th'!B94</f>
        <v>4</v>
      </c>
      <c r="H91" s="27">
        <f t="shared" si="7"/>
        <v>34</v>
      </c>
      <c r="I91" s="27">
        <f t="shared" si="8"/>
        <v>1.0024366711133581</v>
      </c>
      <c r="J91" s="27">
        <f t="shared" si="9"/>
        <v>1.3299412915851279</v>
      </c>
    </row>
    <row r="92" spans="2:10" x14ac:dyDescent="0.25">
      <c r="B92" s="20">
        <f t="shared" si="5"/>
        <v>1969</v>
      </c>
      <c r="C92" s="20">
        <f t="shared" si="6"/>
        <v>1</v>
      </c>
      <c r="D92" s="21">
        <f>x!B101</f>
        <v>49.817</v>
      </c>
      <c r="F92" s="27">
        <f>'detrend th'!A95</f>
        <v>1955</v>
      </c>
      <c r="G92" s="27">
        <f>'detrend th'!B95</f>
        <v>5</v>
      </c>
      <c r="H92" s="27">
        <f t="shared" si="7"/>
        <v>34</v>
      </c>
      <c r="I92" s="27">
        <f t="shared" si="8"/>
        <v>1.0024366711133581</v>
      </c>
      <c r="J92" s="27">
        <f t="shared" si="9"/>
        <v>1.3331819211127955</v>
      </c>
    </row>
    <row r="93" spans="2:10" x14ac:dyDescent="0.25">
      <c r="B93" s="20">
        <f t="shared" si="5"/>
        <v>1969</v>
      </c>
      <c r="C93" s="20">
        <f t="shared" si="6"/>
        <v>2</v>
      </c>
      <c r="D93" s="21">
        <f>x!B102</f>
        <v>49.551000000000002</v>
      </c>
      <c r="F93" s="27">
        <f>'detrend th'!A96</f>
        <v>1955</v>
      </c>
      <c r="G93" s="27">
        <f>'detrend th'!B96</f>
        <v>6</v>
      </c>
      <c r="H93" s="27">
        <f t="shared" si="7"/>
        <v>34</v>
      </c>
      <c r="I93" s="27">
        <f t="shared" si="8"/>
        <v>1.0024366711133581</v>
      </c>
      <c r="J93" s="27">
        <f t="shared" si="9"/>
        <v>1.3364304469888224</v>
      </c>
    </row>
    <row r="94" spans="2:10" x14ac:dyDescent="0.25">
      <c r="B94" s="20">
        <f t="shared" si="5"/>
        <v>1969</v>
      </c>
      <c r="C94" s="20">
        <f t="shared" si="6"/>
        <v>3</v>
      </c>
      <c r="D94" s="21">
        <f>x!B103</f>
        <v>49.65</v>
      </c>
      <c r="F94" s="27">
        <f>'detrend th'!A97</f>
        <v>1955</v>
      </c>
      <c r="G94" s="27">
        <f>'detrend th'!B97</f>
        <v>7</v>
      </c>
      <c r="H94" s="27">
        <f t="shared" si="7"/>
        <v>35</v>
      </c>
      <c r="I94" s="27">
        <f t="shared" si="8"/>
        <v>0.99978571080043288</v>
      </c>
      <c r="J94" s="27">
        <f t="shared" si="9"/>
        <v>1.3396868884540123</v>
      </c>
    </row>
    <row r="95" spans="2:10" x14ac:dyDescent="0.25">
      <c r="B95" s="20">
        <f t="shared" si="5"/>
        <v>1969</v>
      </c>
      <c r="C95" s="20">
        <f t="shared" si="6"/>
        <v>4</v>
      </c>
      <c r="D95" s="21">
        <f>x!B104</f>
        <v>49.332000000000001</v>
      </c>
      <c r="F95" s="27">
        <f>'detrend th'!A98</f>
        <v>1955</v>
      </c>
      <c r="G95" s="27">
        <f>'detrend th'!B98</f>
        <v>8</v>
      </c>
      <c r="H95" s="27">
        <f t="shared" si="7"/>
        <v>35</v>
      </c>
      <c r="I95" s="27">
        <f t="shared" si="8"/>
        <v>0.99978571080043288</v>
      </c>
      <c r="J95" s="27">
        <f t="shared" si="9"/>
        <v>1.3393998080230149</v>
      </c>
    </row>
    <row r="96" spans="2:10" x14ac:dyDescent="0.25">
      <c r="B96" s="20">
        <f t="shared" si="5"/>
        <v>1970</v>
      </c>
      <c r="C96" s="20">
        <f t="shared" si="6"/>
        <v>1</v>
      </c>
      <c r="D96" s="21">
        <f>x!B105</f>
        <v>49.256</v>
      </c>
      <c r="F96" s="27">
        <f>'detrend th'!A99</f>
        <v>1955</v>
      </c>
      <c r="G96" s="27">
        <f>'detrend th'!B99</f>
        <v>9</v>
      </c>
      <c r="H96" s="27">
        <f t="shared" si="7"/>
        <v>35</v>
      </c>
      <c r="I96" s="27">
        <f t="shared" si="8"/>
        <v>0.99978571080043288</v>
      </c>
      <c r="J96" s="27">
        <f t="shared" si="9"/>
        <v>1.3391127891102534</v>
      </c>
    </row>
    <row r="97" spans="2:10" x14ac:dyDescent="0.25">
      <c r="B97" s="20">
        <f t="shared" si="5"/>
        <v>1970</v>
      </c>
      <c r="C97" s="20">
        <f t="shared" si="6"/>
        <v>2</v>
      </c>
      <c r="D97" s="21">
        <f>x!B106</f>
        <v>49.548000000000002</v>
      </c>
      <c r="F97" s="27">
        <f>'detrend th'!A100</f>
        <v>1955</v>
      </c>
      <c r="G97" s="27">
        <f>'detrend th'!B100</f>
        <v>10</v>
      </c>
      <c r="H97" s="27">
        <f t="shared" si="7"/>
        <v>36</v>
      </c>
      <c r="I97" s="27">
        <f t="shared" si="8"/>
        <v>0.99851662236246808</v>
      </c>
      <c r="J97" s="27">
        <f t="shared" si="9"/>
        <v>1.338825831702545</v>
      </c>
    </row>
    <row r="98" spans="2:10" x14ac:dyDescent="0.25">
      <c r="B98" s="20">
        <f t="shared" si="5"/>
        <v>1970</v>
      </c>
      <c r="C98" s="20">
        <f t="shared" si="6"/>
        <v>3</v>
      </c>
      <c r="D98" s="21">
        <f>x!B107</f>
        <v>50.189</v>
      </c>
      <c r="F98" s="27">
        <f>'detrend th'!A101</f>
        <v>1955</v>
      </c>
      <c r="G98" s="27">
        <f>'detrend th'!B101</f>
        <v>11</v>
      </c>
      <c r="H98" s="27">
        <f t="shared" si="7"/>
        <v>36</v>
      </c>
      <c r="I98" s="27">
        <f t="shared" si="8"/>
        <v>0.99851662236246808</v>
      </c>
      <c r="J98" s="27">
        <f t="shared" si="9"/>
        <v>1.3368398474032475</v>
      </c>
    </row>
    <row r="99" spans="2:10" x14ac:dyDescent="0.25">
      <c r="B99" s="20">
        <f t="shared" si="5"/>
        <v>1970</v>
      </c>
      <c r="C99" s="20">
        <f t="shared" si="6"/>
        <v>4</v>
      </c>
      <c r="D99" s="21">
        <f>x!B108</f>
        <v>49.828000000000003</v>
      </c>
      <c r="F99" s="27">
        <f>'detrend th'!A102</f>
        <v>1955</v>
      </c>
      <c r="G99" s="27">
        <f>'detrend th'!B102</f>
        <v>12</v>
      </c>
      <c r="H99" s="27">
        <f t="shared" si="7"/>
        <v>36</v>
      </c>
      <c r="I99" s="27">
        <f t="shared" si="8"/>
        <v>0.99851662236246808</v>
      </c>
      <c r="J99" s="27">
        <f t="shared" si="9"/>
        <v>1.3348568090686479</v>
      </c>
    </row>
    <row r="100" spans="2:10" x14ac:dyDescent="0.25">
      <c r="B100" s="20">
        <f t="shared" si="5"/>
        <v>1971</v>
      </c>
      <c r="C100" s="20">
        <f t="shared" si="6"/>
        <v>1</v>
      </c>
      <c r="D100" s="21">
        <f>x!B109</f>
        <v>51.252000000000002</v>
      </c>
      <c r="F100" s="27">
        <f>'detrend th'!A103</f>
        <v>1956</v>
      </c>
      <c r="G100" s="27">
        <f>'detrend th'!B103</f>
        <v>1</v>
      </c>
      <c r="H100" s="27">
        <f t="shared" si="7"/>
        <v>37</v>
      </c>
      <c r="I100" s="27">
        <f t="shared" si="8"/>
        <v>0.99720257666920586</v>
      </c>
      <c r="J100" s="27">
        <f t="shared" si="9"/>
        <v>1.3328767123287681</v>
      </c>
    </row>
    <row r="101" spans="2:10" x14ac:dyDescent="0.25">
      <c r="B101" s="20">
        <f t="shared" si="5"/>
        <v>1971</v>
      </c>
      <c r="C101" s="20">
        <f t="shared" si="6"/>
        <v>2</v>
      </c>
      <c r="D101" s="21">
        <f>x!B110</f>
        <v>51.323</v>
      </c>
      <c r="F101" s="27">
        <f>'detrend th'!A104</f>
        <v>1956</v>
      </c>
      <c r="G101" s="27">
        <f>'detrend th'!B104</f>
        <v>2</v>
      </c>
      <c r="H101" s="27">
        <f t="shared" si="7"/>
        <v>37</v>
      </c>
      <c r="I101" s="27">
        <f t="shared" si="8"/>
        <v>0.99720257666920586</v>
      </c>
      <c r="J101" s="27">
        <f t="shared" si="9"/>
        <v>1.3291480919166274</v>
      </c>
    </row>
    <row r="102" spans="2:10" x14ac:dyDescent="0.25">
      <c r="B102" s="20">
        <f t="shared" si="5"/>
        <v>1971</v>
      </c>
      <c r="C102" s="20">
        <f t="shared" si="6"/>
        <v>3</v>
      </c>
      <c r="D102" s="21">
        <f>x!B111</f>
        <v>51.790999999999997</v>
      </c>
      <c r="F102" s="27">
        <f>'detrend th'!A105</f>
        <v>1956</v>
      </c>
      <c r="G102" s="27">
        <f>'detrend th'!B105</f>
        <v>3</v>
      </c>
      <c r="H102" s="27">
        <f t="shared" si="7"/>
        <v>37</v>
      </c>
      <c r="I102" s="27">
        <f t="shared" si="8"/>
        <v>0.99720257666920586</v>
      </c>
      <c r="J102" s="27">
        <f t="shared" si="9"/>
        <v>1.3254299020342193</v>
      </c>
    </row>
    <row r="103" spans="2:10" x14ac:dyDescent="0.25">
      <c r="B103" s="20">
        <f t="shared" si="5"/>
        <v>1971</v>
      </c>
      <c r="C103" s="20">
        <f t="shared" si="6"/>
        <v>4</v>
      </c>
      <c r="D103" s="21">
        <f>x!B112</f>
        <v>51.610999999999997</v>
      </c>
      <c r="F103" s="27">
        <f>'detrend th'!A106</f>
        <v>1956</v>
      </c>
      <c r="G103" s="27">
        <f>'detrend th'!B106</f>
        <v>4</v>
      </c>
      <c r="H103" s="27">
        <f t="shared" si="7"/>
        <v>38</v>
      </c>
      <c r="I103" s="27">
        <f t="shared" si="8"/>
        <v>1.0010747501345043</v>
      </c>
      <c r="J103" s="27">
        <f t="shared" si="9"/>
        <v>1.3217221135029367</v>
      </c>
    </row>
    <row r="104" spans="2:10" x14ac:dyDescent="0.25">
      <c r="B104" s="20">
        <f t="shared" si="5"/>
        <v>1972</v>
      </c>
      <c r="C104" s="20">
        <f t="shared" si="6"/>
        <v>1</v>
      </c>
      <c r="D104" s="21">
        <f>x!B113</f>
        <v>52.249000000000002</v>
      </c>
      <c r="F104" s="27">
        <f>'detrend th'!A107</f>
        <v>1956</v>
      </c>
      <c r="G104" s="27">
        <f>'detrend th'!B107</f>
        <v>5</v>
      </c>
      <c r="H104" s="27">
        <f t="shared" si="7"/>
        <v>38</v>
      </c>
      <c r="I104" s="27">
        <f t="shared" si="8"/>
        <v>1.0010747501345043</v>
      </c>
      <c r="J104" s="27">
        <f t="shared" si="9"/>
        <v>1.3231426345222013</v>
      </c>
    </row>
    <row r="105" spans="2:10" x14ac:dyDescent="0.25">
      <c r="B105" s="20">
        <f t="shared" si="5"/>
        <v>1972</v>
      </c>
      <c r="C105" s="20">
        <f t="shared" si="6"/>
        <v>2</v>
      </c>
      <c r="D105" s="21">
        <f>x!B114</f>
        <v>53.447000000000003</v>
      </c>
      <c r="F105" s="27">
        <f>'detrend th'!A108</f>
        <v>1956</v>
      </c>
      <c r="G105" s="27">
        <f>'detrend th'!B108</f>
        <v>6</v>
      </c>
      <c r="H105" s="27">
        <f t="shared" si="7"/>
        <v>38</v>
      </c>
      <c r="I105" s="27">
        <f t="shared" si="8"/>
        <v>1.0010747501345043</v>
      </c>
      <c r="J105" s="27">
        <f t="shared" si="9"/>
        <v>1.3245646822466224</v>
      </c>
    </row>
    <row r="106" spans="2:10" x14ac:dyDescent="0.25">
      <c r="B106" s="20">
        <f t="shared" si="5"/>
        <v>1972</v>
      </c>
      <c r="C106" s="20">
        <f t="shared" si="6"/>
        <v>3</v>
      </c>
      <c r="D106" s="21">
        <f>x!B115</f>
        <v>53.5</v>
      </c>
      <c r="F106" s="27">
        <f>'detrend th'!A109</f>
        <v>1956</v>
      </c>
      <c r="G106" s="27">
        <f>'detrend th'!B109</f>
        <v>7</v>
      </c>
      <c r="H106" s="27">
        <f t="shared" si="7"/>
        <v>39</v>
      </c>
      <c r="I106" s="27">
        <f t="shared" si="8"/>
        <v>1.0002164097688038</v>
      </c>
      <c r="J106" s="27">
        <f t="shared" si="9"/>
        <v>1.3259882583170266</v>
      </c>
    </row>
    <row r="107" spans="2:10" x14ac:dyDescent="0.25">
      <c r="B107" s="20">
        <f t="shared" si="5"/>
        <v>1972</v>
      </c>
      <c r="C107" s="20">
        <f t="shared" si="6"/>
        <v>4</v>
      </c>
      <c r="D107" s="21">
        <f>x!B116</f>
        <v>53.895000000000003</v>
      </c>
      <c r="F107" s="27">
        <f>'detrend th'!A110</f>
        <v>1956</v>
      </c>
      <c r="G107" s="27">
        <f>'detrend th'!B110</f>
        <v>8</v>
      </c>
      <c r="H107" s="27">
        <f t="shared" si="7"/>
        <v>39</v>
      </c>
      <c r="I107" s="27">
        <f t="shared" si="8"/>
        <v>1.0002164097688038</v>
      </c>
      <c r="J107" s="27">
        <f t="shared" si="9"/>
        <v>1.3262752151294455</v>
      </c>
    </row>
    <row r="108" spans="2:10" x14ac:dyDescent="0.25">
      <c r="B108" s="20">
        <f t="shared" si="5"/>
        <v>1973</v>
      </c>
      <c r="C108" s="20">
        <f t="shared" si="6"/>
        <v>1</v>
      </c>
      <c r="D108" s="21">
        <f>x!B117</f>
        <v>54.847999999999999</v>
      </c>
      <c r="F108" s="27">
        <f>'detrend th'!A111</f>
        <v>1956</v>
      </c>
      <c r="G108" s="27">
        <f>'detrend th'!B111</f>
        <v>9</v>
      </c>
      <c r="H108" s="27">
        <f t="shared" si="7"/>
        <v>39</v>
      </c>
      <c r="I108" s="27">
        <f t="shared" si="8"/>
        <v>1.0002164097688038</v>
      </c>
      <c r="J108" s="27">
        <f t="shared" si="9"/>
        <v>1.3265622340421217</v>
      </c>
    </row>
    <row r="109" spans="2:10" x14ac:dyDescent="0.25">
      <c r="B109" s="20">
        <f t="shared" si="5"/>
        <v>1973</v>
      </c>
      <c r="C109" s="20">
        <f t="shared" si="6"/>
        <v>2</v>
      </c>
      <c r="D109" s="21">
        <f>x!B118</f>
        <v>55.024999999999999</v>
      </c>
      <c r="F109" s="27">
        <f>'detrend th'!A112</f>
        <v>1956</v>
      </c>
      <c r="G109" s="27">
        <f>'detrend th'!B112</f>
        <v>10</v>
      </c>
      <c r="H109" s="27">
        <f t="shared" si="7"/>
        <v>40</v>
      </c>
      <c r="I109" s="27">
        <f t="shared" si="8"/>
        <v>1.0064089909641341</v>
      </c>
      <c r="J109" s="27">
        <f t="shared" si="9"/>
        <v>1.3268493150684946</v>
      </c>
    </row>
    <row r="110" spans="2:10" x14ac:dyDescent="0.25">
      <c r="B110" s="20">
        <f t="shared" si="5"/>
        <v>1973</v>
      </c>
      <c r="C110" s="20">
        <f t="shared" si="6"/>
        <v>3</v>
      </c>
      <c r="D110" s="21">
        <f>x!B119</f>
        <v>54.276000000000003</v>
      </c>
      <c r="F110" s="27">
        <f>'detrend th'!A113</f>
        <v>1956</v>
      </c>
      <c r="G110" s="27">
        <f>'detrend th'!B113</f>
        <v>11</v>
      </c>
      <c r="H110" s="27">
        <f t="shared" si="7"/>
        <v>40</v>
      </c>
      <c r="I110" s="27">
        <f t="shared" si="8"/>
        <v>1.0064089909641341</v>
      </c>
      <c r="J110" s="27">
        <f t="shared" si="9"/>
        <v>1.3353530803395359</v>
      </c>
    </row>
    <row r="111" spans="2:10" x14ac:dyDescent="0.25">
      <c r="B111" s="20">
        <f t="shared" si="5"/>
        <v>1973</v>
      </c>
      <c r="C111" s="20">
        <f t="shared" si="6"/>
        <v>4</v>
      </c>
      <c r="D111" s="21">
        <f>x!B120</f>
        <v>54.320999999999998</v>
      </c>
      <c r="F111" s="27">
        <f>'detrend th'!A114</f>
        <v>1956</v>
      </c>
      <c r="G111" s="27">
        <f>'detrend th'!B114</f>
        <v>12</v>
      </c>
      <c r="H111" s="27">
        <f t="shared" si="7"/>
        <v>40</v>
      </c>
      <c r="I111" s="27">
        <f t="shared" si="8"/>
        <v>1.0064089909641341</v>
      </c>
      <c r="J111" s="27">
        <f t="shared" si="9"/>
        <v>1.3439113461653607</v>
      </c>
    </row>
    <row r="112" spans="2:10" x14ac:dyDescent="0.25">
      <c r="B112" s="20">
        <f t="shared" si="5"/>
        <v>1974</v>
      </c>
      <c r="C112" s="20">
        <f t="shared" si="6"/>
        <v>1</v>
      </c>
      <c r="D112" s="21">
        <f>x!B121</f>
        <v>53.238</v>
      </c>
      <c r="F112" s="27">
        <f>'detrend th'!A115</f>
        <v>1957</v>
      </c>
      <c r="G112" s="27">
        <f>'detrend th'!B115</f>
        <v>1</v>
      </c>
      <c r="H112" s="27">
        <f t="shared" si="7"/>
        <v>41</v>
      </c>
      <c r="I112" s="27">
        <f t="shared" si="8"/>
        <v>1.0019350787631107</v>
      </c>
      <c r="J112" s="27">
        <f t="shared" si="9"/>
        <v>1.3525244618395318</v>
      </c>
    </row>
    <row r="113" spans="2:10" x14ac:dyDescent="0.25">
      <c r="B113" s="20">
        <f t="shared" si="5"/>
        <v>1974</v>
      </c>
      <c r="C113" s="20">
        <f t="shared" si="6"/>
        <v>2</v>
      </c>
      <c r="D113" s="21">
        <f>x!B122</f>
        <v>53.265999999999998</v>
      </c>
      <c r="F113" s="27">
        <f>'detrend th'!A116</f>
        <v>1957</v>
      </c>
      <c r="G113" s="27">
        <f>'detrend th'!B116</f>
        <v>2</v>
      </c>
      <c r="H113" s="27">
        <f t="shared" si="7"/>
        <v>41</v>
      </c>
      <c r="I113" s="27">
        <f t="shared" si="8"/>
        <v>1.0019350787631107</v>
      </c>
      <c r="J113" s="27">
        <f t="shared" si="9"/>
        <v>1.3551417032022253</v>
      </c>
    </row>
    <row r="114" spans="2:10" x14ac:dyDescent="0.25">
      <c r="B114" s="20">
        <f t="shared" si="5"/>
        <v>1974</v>
      </c>
      <c r="C114" s="20">
        <f t="shared" si="6"/>
        <v>3</v>
      </c>
      <c r="D114" s="21">
        <f>x!B123</f>
        <v>52.63</v>
      </c>
      <c r="F114" s="27">
        <f>'detrend th'!A117</f>
        <v>1957</v>
      </c>
      <c r="G114" s="27">
        <f>'detrend th'!B117</f>
        <v>3</v>
      </c>
      <c r="H114" s="27">
        <f t="shared" si="7"/>
        <v>41</v>
      </c>
      <c r="I114" s="27">
        <f t="shared" si="8"/>
        <v>1.0019350787631107</v>
      </c>
      <c r="J114" s="27">
        <f t="shared" si="9"/>
        <v>1.3577640091330976</v>
      </c>
    </row>
    <row r="115" spans="2:10" x14ac:dyDescent="0.25">
      <c r="B115" s="20">
        <f t="shared" si="5"/>
        <v>1974</v>
      </c>
      <c r="C115" s="20">
        <f t="shared" si="6"/>
        <v>4</v>
      </c>
      <c r="D115" s="21">
        <f>x!B124</f>
        <v>52.741</v>
      </c>
      <c r="F115" s="27">
        <f>'detrend th'!A118</f>
        <v>1957</v>
      </c>
      <c r="G115" s="27">
        <f>'detrend th'!B118</f>
        <v>4</v>
      </c>
      <c r="H115" s="27">
        <f t="shared" si="7"/>
        <v>42</v>
      </c>
      <c r="I115" s="27">
        <f t="shared" si="8"/>
        <v>0.99691204636959208</v>
      </c>
      <c r="J115" s="27">
        <f t="shared" si="9"/>
        <v>1.3603913894324871</v>
      </c>
    </row>
    <row r="116" spans="2:10" x14ac:dyDescent="0.25">
      <c r="B116" s="20">
        <f t="shared" si="5"/>
        <v>1975</v>
      </c>
      <c r="C116" s="20">
        <f t="shared" si="6"/>
        <v>1</v>
      </c>
      <c r="D116" s="21">
        <f>x!B125</f>
        <v>52.988999999999997</v>
      </c>
      <c r="F116" s="27">
        <f>'detrend th'!A119</f>
        <v>1957</v>
      </c>
      <c r="G116" s="27">
        <f>'detrend th'!B119</f>
        <v>5</v>
      </c>
      <c r="H116" s="27">
        <f t="shared" si="7"/>
        <v>42</v>
      </c>
      <c r="I116" s="27">
        <f t="shared" si="8"/>
        <v>0.99691204636959208</v>
      </c>
      <c r="J116" s="27">
        <f t="shared" si="9"/>
        <v>1.3561905639027134</v>
      </c>
    </row>
    <row r="117" spans="2:10" x14ac:dyDescent="0.25">
      <c r="B117" s="20">
        <f t="shared" si="5"/>
        <v>1975</v>
      </c>
      <c r="C117" s="20">
        <f t="shared" si="6"/>
        <v>2</v>
      </c>
      <c r="D117" s="21">
        <f>x!B126</f>
        <v>53.832000000000001</v>
      </c>
      <c r="F117" s="27">
        <f>'detrend th'!A120</f>
        <v>1957</v>
      </c>
      <c r="G117" s="27">
        <f>'detrend th'!B120</f>
        <v>6</v>
      </c>
      <c r="H117" s="27">
        <f t="shared" si="7"/>
        <v>42</v>
      </c>
      <c r="I117" s="27">
        <f t="shared" si="8"/>
        <v>0.99691204636959208</v>
      </c>
      <c r="J117" s="27">
        <f t="shared" si="9"/>
        <v>1.3520027103273851</v>
      </c>
    </row>
    <row r="118" spans="2:10" x14ac:dyDescent="0.25">
      <c r="B118" s="20">
        <f t="shared" si="5"/>
        <v>1975</v>
      </c>
      <c r="C118" s="20">
        <f t="shared" si="6"/>
        <v>3</v>
      </c>
      <c r="D118" s="21">
        <f>x!B127</f>
        <v>54.529000000000003</v>
      </c>
      <c r="F118" s="27">
        <f>'detrend th'!A121</f>
        <v>1957</v>
      </c>
      <c r="G118" s="27">
        <f>'detrend th'!B121</f>
        <v>7</v>
      </c>
      <c r="H118" s="27">
        <f t="shared" si="7"/>
        <v>43</v>
      </c>
      <c r="I118" s="27">
        <f t="shared" si="8"/>
        <v>1.0036455491227607</v>
      </c>
      <c r="J118" s="27">
        <f t="shared" si="9"/>
        <v>1.3478277886497083</v>
      </c>
    </row>
    <row r="119" spans="2:10" x14ac:dyDescent="0.25">
      <c r="B119" s="20">
        <f t="shared" si="5"/>
        <v>1975</v>
      </c>
      <c r="C119" s="20">
        <f t="shared" si="6"/>
        <v>4</v>
      </c>
      <c r="D119" s="21">
        <f>x!B128</f>
        <v>54.948</v>
      </c>
      <c r="F119" s="27">
        <f>'detrend th'!A122</f>
        <v>1957</v>
      </c>
      <c r="G119" s="27">
        <f>'detrend th'!B122</f>
        <v>8</v>
      </c>
      <c r="H119" s="27">
        <f t="shared" si="7"/>
        <v>43</v>
      </c>
      <c r="I119" s="27">
        <f t="shared" si="8"/>
        <v>1.0036455491227607</v>
      </c>
      <c r="J119" s="27">
        <f t="shared" si="9"/>
        <v>1.3527413610622527</v>
      </c>
    </row>
    <row r="120" spans="2:10" x14ac:dyDescent="0.25">
      <c r="B120" s="20">
        <f t="shared" si="5"/>
        <v>1976</v>
      </c>
      <c r="C120" s="20">
        <f t="shared" si="6"/>
        <v>1</v>
      </c>
      <c r="D120" s="21">
        <f>x!B129</f>
        <v>55.872999999999998</v>
      </c>
      <c r="F120" s="27">
        <f>'detrend th'!A123</f>
        <v>1957</v>
      </c>
      <c r="G120" s="27">
        <f>'detrend th'!B123</f>
        <v>9</v>
      </c>
      <c r="H120" s="27">
        <f t="shared" si="7"/>
        <v>43</v>
      </c>
      <c r="I120" s="27">
        <f t="shared" si="8"/>
        <v>1.0036455491227607</v>
      </c>
      <c r="J120" s="27">
        <f t="shared" si="9"/>
        <v>1.3576728461443954</v>
      </c>
    </row>
    <row r="121" spans="2:10" x14ac:dyDescent="0.25">
      <c r="B121" s="20">
        <f t="shared" si="5"/>
        <v>1976</v>
      </c>
      <c r="C121" s="20">
        <f t="shared" si="6"/>
        <v>2</v>
      </c>
      <c r="D121" s="21">
        <f>x!B130</f>
        <v>55.963000000000001</v>
      </c>
      <c r="F121" s="27">
        <f>'detrend th'!A124</f>
        <v>1957</v>
      </c>
      <c r="G121" s="27">
        <f>'detrend th'!B124</f>
        <v>10</v>
      </c>
      <c r="H121" s="27">
        <f t="shared" si="7"/>
        <v>44</v>
      </c>
      <c r="I121" s="27">
        <f t="shared" si="8"/>
        <v>0.99949229817313712</v>
      </c>
      <c r="J121" s="27">
        <f t="shared" si="9"/>
        <v>1.3626223091976533</v>
      </c>
    </row>
    <row r="122" spans="2:10" x14ac:dyDescent="0.25">
      <c r="B122" s="20">
        <f t="shared" si="5"/>
        <v>1976</v>
      </c>
      <c r="C122" s="20">
        <f t="shared" si="6"/>
        <v>3</v>
      </c>
      <c r="D122" s="21">
        <f>x!B131</f>
        <v>55.936999999999998</v>
      </c>
      <c r="F122" s="27">
        <f>'detrend th'!A125</f>
        <v>1957</v>
      </c>
      <c r="G122" s="27">
        <f>'detrend th'!B125</f>
        <v>11</v>
      </c>
      <c r="H122" s="27">
        <f t="shared" si="7"/>
        <v>44</v>
      </c>
      <c r="I122" s="27">
        <f t="shared" si="8"/>
        <v>0.99949229817313712</v>
      </c>
      <c r="J122" s="27">
        <f t="shared" si="9"/>
        <v>1.3619305033619495</v>
      </c>
    </row>
    <row r="123" spans="2:10" x14ac:dyDescent="0.25">
      <c r="B123" s="20">
        <f t="shared" si="5"/>
        <v>1976</v>
      </c>
      <c r="C123" s="20">
        <f t="shared" si="6"/>
        <v>4</v>
      </c>
      <c r="D123" s="21">
        <f>x!B132</f>
        <v>56.161999999999999</v>
      </c>
      <c r="F123" s="27">
        <f>'detrend th'!A126</f>
        <v>1957</v>
      </c>
      <c r="G123" s="27">
        <f>'detrend th'!B126</f>
        <v>12</v>
      </c>
      <c r="H123" s="27">
        <f t="shared" si="7"/>
        <v>44</v>
      </c>
      <c r="I123" s="27">
        <f t="shared" si="8"/>
        <v>0.99949229817313712</v>
      </c>
      <c r="J123" s="27">
        <f t="shared" si="9"/>
        <v>1.3612390487573325</v>
      </c>
    </row>
    <row r="124" spans="2:10" x14ac:dyDescent="0.25">
      <c r="B124" s="20">
        <f t="shared" si="5"/>
        <v>1977</v>
      </c>
      <c r="C124" s="20">
        <f t="shared" si="6"/>
        <v>1</v>
      </c>
      <c r="D124" s="21">
        <f>x!B133</f>
        <v>56.405999999999999</v>
      </c>
      <c r="F124" s="27">
        <f>'detrend th'!A127</f>
        <v>1958</v>
      </c>
      <c r="G124" s="27">
        <f>'detrend th'!B127</f>
        <v>1</v>
      </c>
      <c r="H124" s="27">
        <f t="shared" si="7"/>
        <v>45</v>
      </c>
      <c r="I124" s="27">
        <f t="shared" si="8"/>
        <v>0.99643940170157153</v>
      </c>
      <c r="J124" s="27">
        <f t="shared" si="9"/>
        <v>1.3605479452054814</v>
      </c>
    </row>
    <row r="125" spans="2:10" x14ac:dyDescent="0.25">
      <c r="B125" s="20">
        <f t="shared" si="5"/>
        <v>1977</v>
      </c>
      <c r="C125" s="20">
        <f t="shared" si="6"/>
        <v>2</v>
      </c>
      <c r="D125" s="21">
        <f>x!B134</f>
        <v>56.691000000000003</v>
      </c>
      <c r="F125" s="27">
        <f>'detrend th'!A128</f>
        <v>1958</v>
      </c>
      <c r="G125" s="27">
        <f>'detrend th'!B128</f>
        <v>2</v>
      </c>
      <c r="H125" s="27">
        <f t="shared" si="7"/>
        <v>45</v>
      </c>
      <c r="I125" s="27">
        <f t="shared" si="8"/>
        <v>0.99643940170157153</v>
      </c>
      <c r="J125" s="27">
        <f t="shared" si="9"/>
        <v>1.3557035805068525</v>
      </c>
    </row>
    <row r="126" spans="2:10" x14ac:dyDescent="0.25">
      <c r="B126" s="20">
        <f t="shared" si="5"/>
        <v>1977</v>
      </c>
      <c r="C126" s="20">
        <f t="shared" si="6"/>
        <v>3</v>
      </c>
      <c r="D126" s="21">
        <f>x!B135</f>
        <v>57.237000000000002</v>
      </c>
      <c r="F126" s="27">
        <f>'detrend th'!A129</f>
        <v>1958</v>
      </c>
      <c r="G126" s="27">
        <f>'detrend th'!B129</f>
        <v>3</v>
      </c>
      <c r="H126" s="27">
        <f t="shared" si="7"/>
        <v>45</v>
      </c>
      <c r="I126" s="27">
        <f t="shared" si="8"/>
        <v>0.99643940170157153</v>
      </c>
      <c r="J126" s="27">
        <f t="shared" si="9"/>
        <v>1.3508764646449263</v>
      </c>
    </row>
    <row r="127" spans="2:10" x14ac:dyDescent="0.25">
      <c r="B127" s="20">
        <f t="shared" si="5"/>
        <v>1977</v>
      </c>
      <c r="C127" s="20">
        <f t="shared" si="6"/>
        <v>4</v>
      </c>
      <c r="D127" s="21">
        <f>x!B136</f>
        <v>56.51</v>
      </c>
      <c r="F127" s="27">
        <f>'detrend th'!A130</f>
        <v>1958</v>
      </c>
      <c r="G127" s="27">
        <f>'detrend th'!B130</f>
        <v>4</v>
      </c>
      <c r="H127" s="27">
        <f t="shared" si="7"/>
        <v>46</v>
      </c>
      <c r="I127" s="27">
        <f t="shared" si="8"/>
        <v>1.0069589049026171</v>
      </c>
      <c r="J127" s="27">
        <f t="shared" si="9"/>
        <v>1.3460665362035245</v>
      </c>
    </row>
    <row r="128" spans="2:10" x14ac:dyDescent="0.25">
      <c r="B128" s="20">
        <f t="shared" si="5"/>
        <v>1978</v>
      </c>
      <c r="C128" s="20">
        <f t="shared" si="6"/>
        <v>1</v>
      </c>
      <c r="D128" s="21">
        <f>x!B137</f>
        <v>55.896999999999998</v>
      </c>
      <c r="F128" s="27">
        <f>'detrend th'!A131</f>
        <v>1958</v>
      </c>
      <c r="G128" s="27">
        <f>'detrend th'!B131</f>
        <v>5</v>
      </c>
      <c r="H128" s="27">
        <f t="shared" si="7"/>
        <v>46</v>
      </c>
      <c r="I128" s="27">
        <f t="shared" si="8"/>
        <v>1.0069589049026171</v>
      </c>
      <c r="J128" s="27">
        <f t="shared" si="9"/>
        <v>1.35543368522156</v>
      </c>
    </row>
    <row r="129" spans="2:10" x14ac:dyDescent="0.25">
      <c r="B129" s="20">
        <f t="shared" si="5"/>
        <v>1978</v>
      </c>
      <c r="C129" s="20">
        <f t="shared" si="6"/>
        <v>2</v>
      </c>
      <c r="D129" s="21">
        <f>x!B138</f>
        <v>57.487000000000002</v>
      </c>
      <c r="F129" s="27">
        <f>'detrend th'!A132</f>
        <v>1958</v>
      </c>
      <c r="G129" s="27">
        <f>'detrend th'!B132</f>
        <v>6</v>
      </c>
      <c r="H129" s="27">
        <f t="shared" si="7"/>
        <v>46</v>
      </c>
      <c r="I129" s="27">
        <f t="shared" si="8"/>
        <v>1.0069589049026171</v>
      </c>
      <c r="J129" s="27">
        <f t="shared" si="9"/>
        <v>1.3648660193388207</v>
      </c>
    </row>
    <row r="130" spans="2:10" x14ac:dyDescent="0.25">
      <c r="B130" s="20">
        <f t="shared" si="5"/>
        <v>1978</v>
      </c>
      <c r="C130" s="20">
        <f t="shared" si="6"/>
        <v>3</v>
      </c>
      <c r="D130" s="21">
        <f>x!B139</f>
        <v>57.521999999999998</v>
      </c>
      <c r="F130" s="27">
        <f>'detrend th'!A133</f>
        <v>1958</v>
      </c>
      <c r="G130" s="27">
        <f>'detrend th'!B133</f>
        <v>7</v>
      </c>
      <c r="H130" s="27">
        <f t="shared" si="7"/>
        <v>47</v>
      </c>
      <c r="I130" s="27">
        <f t="shared" si="8"/>
        <v>1.0065636869190298</v>
      </c>
      <c r="J130" s="27">
        <f t="shared" si="9"/>
        <v>1.3743639921722131</v>
      </c>
    </row>
    <row r="131" spans="2:10" x14ac:dyDescent="0.25">
      <c r="B131" s="20">
        <f t="shared" si="5"/>
        <v>1978</v>
      </c>
      <c r="C131" s="20">
        <f t="shared" si="6"/>
        <v>4</v>
      </c>
      <c r="D131" s="21">
        <f>x!B140</f>
        <v>57.662999999999997</v>
      </c>
      <c r="F131" s="27">
        <f>'detrend th'!A134</f>
        <v>1958</v>
      </c>
      <c r="G131" s="27">
        <f>'detrend th'!B134</f>
        <v>8</v>
      </c>
      <c r="H131" s="27">
        <f t="shared" si="7"/>
        <v>47</v>
      </c>
      <c r="I131" s="27">
        <f t="shared" si="8"/>
        <v>1.0065636869190298</v>
      </c>
      <c r="J131" s="27">
        <f t="shared" si="9"/>
        <v>1.3833848871296193</v>
      </c>
    </row>
    <row r="132" spans="2:10" x14ac:dyDescent="0.25">
      <c r="B132" s="20">
        <f t="shared" si="5"/>
        <v>1979</v>
      </c>
      <c r="C132" s="20">
        <f t="shared" si="6"/>
        <v>1</v>
      </c>
      <c r="D132" s="21">
        <f>x!B141</f>
        <v>57.128999999999998</v>
      </c>
      <c r="F132" s="27">
        <f>'detrend th'!A135</f>
        <v>1958</v>
      </c>
      <c r="G132" s="27">
        <f>'detrend th'!B135</f>
        <v>9</v>
      </c>
      <c r="H132" s="27">
        <f t="shared" si="7"/>
        <v>47</v>
      </c>
      <c r="I132" s="27">
        <f t="shared" si="8"/>
        <v>1.0065636869190298</v>
      </c>
      <c r="J132" s="27">
        <f t="shared" si="9"/>
        <v>1.3924649924172554</v>
      </c>
    </row>
    <row r="133" spans="2:10" x14ac:dyDescent="0.25">
      <c r="B133" s="20">
        <f t="shared" ref="B133:B196" si="10">IF(C133=1,B132+1,B132)</f>
        <v>1979</v>
      </c>
      <c r="C133" s="20">
        <f t="shared" ref="C133:C196" si="11">IF(C132=4,1,C132+1)</f>
        <v>2</v>
      </c>
      <c r="D133" s="21">
        <f>x!B142</f>
        <v>56.802</v>
      </c>
      <c r="F133" s="27">
        <f>'detrend th'!A136</f>
        <v>1958</v>
      </c>
      <c r="G133" s="27">
        <f>'detrend th'!B136</f>
        <v>10</v>
      </c>
      <c r="H133" s="27">
        <f t="shared" ref="H133:H196" si="12">4*(F133-1947)+TRUNC((G133+2)/3,0)</f>
        <v>48</v>
      </c>
      <c r="I133" s="27">
        <f t="shared" ref="I133:I196" si="13">(INDEX($D$4:$D$277,H133)/INDEX($D$4:$D$277,H133-1))^(1/3)</f>
        <v>1.0060048440481573</v>
      </c>
      <c r="J133" s="27">
        <f t="shared" si="9"/>
        <v>1.4016046966731914</v>
      </c>
    </row>
    <row r="134" spans="2:10" x14ac:dyDescent="0.25">
      <c r="B134" s="20">
        <f t="shared" si="10"/>
        <v>1979</v>
      </c>
      <c r="C134" s="20">
        <f t="shared" si="11"/>
        <v>3</v>
      </c>
      <c r="D134" s="21">
        <f>x!B143</f>
        <v>56.921999999999997</v>
      </c>
      <c r="F134" s="27">
        <f>'detrend th'!A137</f>
        <v>1958</v>
      </c>
      <c r="G134" s="27">
        <f>'detrend th'!B137</f>
        <v>11</v>
      </c>
      <c r="H134" s="27">
        <f t="shared" si="12"/>
        <v>48</v>
      </c>
      <c r="I134" s="27">
        <f t="shared" si="13"/>
        <v>1.0060048440481573</v>
      </c>
      <c r="J134" s="27">
        <f t="shared" ref="J134:J197" si="14">J133*I133</f>
        <v>1.4100211142938788</v>
      </c>
    </row>
    <row r="135" spans="2:10" x14ac:dyDescent="0.25">
      <c r="B135" s="20">
        <f t="shared" si="10"/>
        <v>1979</v>
      </c>
      <c r="C135" s="20">
        <f t="shared" si="11"/>
        <v>4</v>
      </c>
      <c r="D135" s="21">
        <f>x!B144</f>
        <v>56.87</v>
      </c>
      <c r="F135" s="27">
        <f>'detrend th'!A138</f>
        <v>1958</v>
      </c>
      <c r="G135" s="27">
        <f>'detrend th'!B138</f>
        <v>12</v>
      </c>
      <c r="H135" s="27">
        <f t="shared" si="12"/>
        <v>48</v>
      </c>
      <c r="I135" s="27">
        <f t="shared" si="13"/>
        <v>1.0060048440481573</v>
      </c>
      <c r="J135" s="27">
        <f t="shared" si="14"/>
        <v>1.4184880711898225</v>
      </c>
    </row>
    <row r="136" spans="2:10" x14ac:dyDescent="0.25">
      <c r="B136" s="20">
        <f t="shared" si="10"/>
        <v>1980</v>
      </c>
      <c r="C136" s="20">
        <f t="shared" si="11"/>
        <v>1</v>
      </c>
      <c r="D136" s="21">
        <f>x!B145</f>
        <v>56.817999999999998</v>
      </c>
      <c r="F136" s="27">
        <f>'detrend th'!A139</f>
        <v>1959</v>
      </c>
      <c r="G136" s="27">
        <f>'detrend th'!B139</f>
        <v>1</v>
      </c>
      <c r="H136" s="27">
        <f t="shared" si="12"/>
        <v>49</v>
      </c>
      <c r="I136" s="27">
        <f t="shared" si="13"/>
        <v>1.0034439674903772</v>
      </c>
      <c r="J136" s="27">
        <f t="shared" si="14"/>
        <v>1.4270058708414888</v>
      </c>
    </row>
    <row r="137" spans="2:10" x14ac:dyDescent="0.25">
      <c r="B137" s="20">
        <f t="shared" si="10"/>
        <v>1980</v>
      </c>
      <c r="C137" s="20">
        <f t="shared" si="11"/>
        <v>2</v>
      </c>
      <c r="D137" s="21">
        <f>x!B146</f>
        <v>55.795999999999999</v>
      </c>
      <c r="F137" s="27">
        <f>'detrend th'!A140</f>
        <v>1959</v>
      </c>
      <c r="G137" s="27">
        <f>'detrend th'!B140</f>
        <v>2</v>
      </c>
      <c r="H137" s="27">
        <f t="shared" si="12"/>
        <v>49</v>
      </c>
      <c r="I137" s="27">
        <f t="shared" si="13"/>
        <v>1.0034439674903772</v>
      </c>
      <c r="J137" s="27">
        <f t="shared" si="14"/>
        <v>1.4319204326692443</v>
      </c>
    </row>
    <row r="138" spans="2:10" x14ac:dyDescent="0.25">
      <c r="B138" s="20">
        <f t="shared" si="10"/>
        <v>1980</v>
      </c>
      <c r="C138" s="20">
        <f t="shared" si="11"/>
        <v>3</v>
      </c>
      <c r="D138" s="21">
        <f>x!B147</f>
        <v>55.774000000000001</v>
      </c>
      <c r="F138" s="27">
        <f>'detrend th'!A141</f>
        <v>1959</v>
      </c>
      <c r="G138" s="27">
        <f>'detrend th'!B141</f>
        <v>3</v>
      </c>
      <c r="H138" s="27">
        <f t="shared" si="12"/>
        <v>49</v>
      </c>
      <c r="I138" s="27">
        <f t="shared" si="13"/>
        <v>1.0034439674903772</v>
      </c>
      <c r="J138" s="27">
        <f t="shared" si="14"/>
        <v>1.436851920088164</v>
      </c>
    </row>
    <row r="139" spans="2:10" x14ac:dyDescent="0.25">
      <c r="B139" s="20">
        <f t="shared" si="10"/>
        <v>1980</v>
      </c>
      <c r="C139" s="20">
        <f t="shared" si="11"/>
        <v>4</v>
      </c>
      <c r="D139" s="21">
        <f>x!B148</f>
        <v>56.584000000000003</v>
      </c>
      <c r="F139" s="27">
        <f>'detrend th'!A142</f>
        <v>1959</v>
      </c>
      <c r="G139" s="27">
        <f>'detrend th'!B142</f>
        <v>4</v>
      </c>
      <c r="H139" s="27">
        <f t="shared" si="12"/>
        <v>50</v>
      </c>
      <c r="I139" s="27">
        <f t="shared" si="13"/>
        <v>1.0027792458522253</v>
      </c>
      <c r="J139" s="27">
        <f t="shared" si="14"/>
        <v>1.4418003913894337</v>
      </c>
    </row>
    <row r="140" spans="2:10" x14ac:dyDescent="0.25">
      <c r="B140" s="20">
        <f t="shared" si="10"/>
        <v>1981</v>
      </c>
      <c r="C140" s="20">
        <f t="shared" si="11"/>
        <v>1</v>
      </c>
      <c r="D140" s="21">
        <f>x!B149</f>
        <v>57.853999999999999</v>
      </c>
      <c r="F140" s="27">
        <f>'detrend th'!A143</f>
        <v>1959</v>
      </c>
      <c r="G140" s="27">
        <f>'detrend th'!B143</f>
        <v>5</v>
      </c>
      <c r="H140" s="27">
        <f t="shared" si="12"/>
        <v>50</v>
      </c>
      <c r="I140" s="27">
        <f t="shared" si="13"/>
        <v>1.0027792458522253</v>
      </c>
      <c r="J140" s="27">
        <f t="shared" si="14"/>
        <v>1.4458075091469396</v>
      </c>
    </row>
    <row r="141" spans="2:10" x14ac:dyDescent="0.25">
      <c r="B141" s="20">
        <f t="shared" si="10"/>
        <v>1981</v>
      </c>
      <c r="C141" s="20">
        <f t="shared" si="11"/>
        <v>2</v>
      </c>
      <c r="D141" s="21">
        <f>x!B150</f>
        <v>57.006999999999998</v>
      </c>
      <c r="F141" s="27">
        <f>'detrend th'!A144</f>
        <v>1959</v>
      </c>
      <c r="G141" s="27">
        <f>'detrend th'!B144</f>
        <v>6</v>
      </c>
      <c r="H141" s="27">
        <f t="shared" si="12"/>
        <v>50</v>
      </c>
      <c r="I141" s="27">
        <f t="shared" si="13"/>
        <v>1.0027792458522253</v>
      </c>
      <c r="J141" s="27">
        <f t="shared" si="14"/>
        <v>1.4498257636698524</v>
      </c>
    </row>
    <row r="142" spans="2:10" x14ac:dyDescent="0.25">
      <c r="B142" s="20">
        <f t="shared" si="10"/>
        <v>1981</v>
      </c>
      <c r="C142" s="20">
        <f t="shared" si="11"/>
        <v>3</v>
      </c>
      <c r="D142" s="21">
        <f>x!B151</f>
        <v>57.575000000000003</v>
      </c>
      <c r="F142" s="27">
        <f>'detrend th'!A145</f>
        <v>1959</v>
      </c>
      <c r="G142" s="27">
        <f>'detrend th'!B145</f>
        <v>7</v>
      </c>
      <c r="H142" s="27">
        <f t="shared" si="12"/>
        <v>51</v>
      </c>
      <c r="I142" s="27">
        <f t="shared" si="13"/>
        <v>1.0003498479792394</v>
      </c>
      <c r="J142" s="27">
        <f t="shared" si="14"/>
        <v>1.4538551859099813</v>
      </c>
    </row>
    <row r="143" spans="2:10" x14ac:dyDescent="0.25">
      <c r="B143" s="20">
        <f t="shared" si="10"/>
        <v>1981</v>
      </c>
      <c r="C143" s="20">
        <f t="shared" si="11"/>
        <v>4</v>
      </c>
      <c r="D143" s="21">
        <f>x!B152</f>
        <v>56.906999999999996</v>
      </c>
      <c r="F143" s="27">
        <f>'detrend th'!A146</f>
        <v>1959</v>
      </c>
      <c r="G143" s="27">
        <f>'detrend th'!B146</f>
        <v>8</v>
      </c>
      <c r="H143" s="27">
        <f t="shared" si="12"/>
        <v>51</v>
      </c>
      <c r="I143" s="27">
        <f t="shared" si="13"/>
        <v>1.0003498479792394</v>
      </c>
      <c r="J143" s="27">
        <f t="shared" si="14"/>
        <v>1.4543638142088786</v>
      </c>
    </row>
    <row r="144" spans="2:10" x14ac:dyDescent="0.25">
      <c r="B144" s="20">
        <f t="shared" si="10"/>
        <v>1982</v>
      </c>
      <c r="C144" s="20">
        <f t="shared" si="11"/>
        <v>1</v>
      </c>
      <c r="D144" s="21">
        <f>x!B153</f>
        <v>56.039000000000001</v>
      </c>
      <c r="F144" s="27">
        <f>'detrend th'!A147</f>
        <v>1959</v>
      </c>
      <c r="G144" s="27">
        <f>'detrend th'!B147</f>
        <v>9</v>
      </c>
      <c r="H144" s="27">
        <f t="shared" si="12"/>
        <v>51</v>
      </c>
      <c r="I144" s="27">
        <f t="shared" si="13"/>
        <v>1.0003498479792394</v>
      </c>
      <c r="J144" s="27">
        <f t="shared" si="14"/>
        <v>1.4548726204503586</v>
      </c>
    </row>
    <row r="145" spans="2:10" x14ac:dyDescent="0.25">
      <c r="B145" s="20">
        <f t="shared" si="10"/>
        <v>1982</v>
      </c>
      <c r="C145" s="20">
        <f t="shared" si="11"/>
        <v>2</v>
      </c>
      <c r="D145" s="21">
        <f>x!B154</f>
        <v>56.533000000000001</v>
      </c>
      <c r="F145" s="27">
        <f>'detrend th'!A148</f>
        <v>1959</v>
      </c>
      <c r="G145" s="27">
        <f>'detrend th'!B148</f>
        <v>10</v>
      </c>
      <c r="H145" s="27">
        <f t="shared" si="12"/>
        <v>52</v>
      </c>
      <c r="I145" s="27">
        <f t="shared" si="13"/>
        <v>1.0001523679799869</v>
      </c>
      <c r="J145" s="27">
        <f t="shared" si="14"/>
        <v>1.4553816046966739</v>
      </c>
    </row>
    <row r="146" spans="2:10" x14ac:dyDescent="0.25">
      <c r="B146" s="20">
        <f t="shared" si="10"/>
        <v>1982</v>
      </c>
      <c r="C146" s="20">
        <f t="shared" si="11"/>
        <v>3</v>
      </c>
      <c r="D146" s="21">
        <f>x!B155</f>
        <v>56.567</v>
      </c>
      <c r="F146" s="27">
        <f>'detrend th'!A149</f>
        <v>1959</v>
      </c>
      <c r="G146" s="27">
        <f>'detrend th'!B149</f>
        <v>11</v>
      </c>
      <c r="H146" s="27">
        <f t="shared" si="12"/>
        <v>52</v>
      </c>
      <c r="I146" s="27">
        <f t="shared" si="13"/>
        <v>1.0001523679799869</v>
      </c>
      <c r="J146" s="27">
        <f t="shared" si="14"/>
        <v>1.4556033582518915</v>
      </c>
    </row>
    <row r="147" spans="2:10" x14ac:dyDescent="0.25">
      <c r="B147" s="20">
        <f t="shared" si="10"/>
        <v>1982</v>
      </c>
      <c r="C147" s="20">
        <f t="shared" si="11"/>
        <v>4</v>
      </c>
      <c r="D147" s="21">
        <f>x!B156</f>
        <v>57.031999999999996</v>
      </c>
      <c r="F147" s="27">
        <f>'detrend th'!A150</f>
        <v>1959</v>
      </c>
      <c r="G147" s="27">
        <f>'detrend th'!B150</f>
        <v>12</v>
      </c>
      <c r="H147" s="27">
        <f t="shared" si="12"/>
        <v>52</v>
      </c>
      <c r="I147" s="27">
        <f t="shared" si="13"/>
        <v>1.0001523679799869</v>
      </c>
      <c r="J147" s="27">
        <f t="shared" si="14"/>
        <v>1.4558251455952504</v>
      </c>
    </row>
    <row r="148" spans="2:10" x14ac:dyDescent="0.25">
      <c r="B148" s="20">
        <f t="shared" si="10"/>
        <v>1983</v>
      </c>
      <c r="C148" s="20">
        <f t="shared" si="11"/>
        <v>1</v>
      </c>
      <c r="D148" s="21">
        <f>x!B157</f>
        <v>57.786999999999999</v>
      </c>
      <c r="F148" s="27">
        <f>'detrend th'!A151</f>
        <v>1960</v>
      </c>
      <c r="G148" s="27">
        <f>'detrend th'!B151</f>
        <v>1</v>
      </c>
      <c r="H148" s="27">
        <f t="shared" si="12"/>
        <v>53</v>
      </c>
      <c r="I148" s="27">
        <f t="shared" si="13"/>
        <v>1.0070554562240104</v>
      </c>
      <c r="J148" s="27">
        <f t="shared" si="14"/>
        <v>1.4560469667318989</v>
      </c>
    </row>
    <row r="149" spans="2:10" x14ac:dyDescent="0.25">
      <c r="B149" s="20">
        <f t="shared" si="10"/>
        <v>1983</v>
      </c>
      <c r="C149" s="20">
        <f t="shared" si="11"/>
        <v>2</v>
      </c>
      <c r="D149" s="21">
        <f>x!B158</f>
        <v>58.921999999999997</v>
      </c>
      <c r="F149" s="27">
        <f>'detrend th'!A152</f>
        <v>1960</v>
      </c>
      <c r="G149" s="27">
        <f>'detrend th'!B152</f>
        <v>2</v>
      </c>
      <c r="H149" s="27">
        <f t="shared" si="12"/>
        <v>53</v>
      </c>
      <c r="I149" s="27">
        <f t="shared" si="13"/>
        <v>1.0070554562240104</v>
      </c>
      <c r="J149" s="27">
        <f t="shared" si="14"/>
        <v>1.466320042365779</v>
      </c>
    </row>
    <row r="150" spans="2:10" x14ac:dyDescent="0.25">
      <c r="B150" s="20">
        <f t="shared" si="10"/>
        <v>1983</v>
      </c>
      <c r="C150" s="20">
        <f t="shared" si="11"/>
        <v>3</v>
      </c>
      <c r="D150" s="21">
        <f>x!B159</f>
        <v>59.591999999999999</v>
      </c>
      <c r="F150" s="27">
        <f>'detrend th'!A153</f>
        <v>1960</v>
      </c>
      <c r="G150" s="27">
        <f>'detrend th'!B153</f>
        <v>3</v>
      </c>
      <c r="H150" s="27">
        <f t="shared" si="12"/>
        <v>53</v>
      </c>
      <c r="I150" s="27">
        <f t="shared" si="13"/>
        <v>1.0070554562240104</v>
      </c>
      <c r="J150" s="27">
        <f t="shared" si="14"/>
        <v>1.4766655992350797</v>
      </c>
    </row>
    <row r="151" spans="2:10" x14ac:dyDescent="0.25">
      <c r="B151" s="20">
        <f t="shared" si="10"/>
        <v>1983</v>
      </c>
      <c r="C151" s="20">
        <f t="shared" si="11"/>
        <v>4</v>
      </c>
      <c r="D151" s="21">
        <f>x!B160</f>
        <v>60.113</v>
      </c>
      <c r="F151" s="27">
        <f>'detrend th'!A154</f>
        <v>1960</v>
      </c>
      <c r="G151" s="27">
        <f>'detrend th'!B154</f>
        <v>4</v>
      </c>
      <c r="H151" s="27">
        <f t="shared" si="12"/>
        <v>54</v>
      </c>
      <c r="I151" s="27">
        <f t="shared" si="13"/>
        <v>0.99618673202128594</v>
      </c>
      <c r="J151" s="27">
        <f t="shared" si="14"/>
        <v>1.4870841487279849</v>
      </c>
    </row>
    <row r="152" spans="2:10" x14ac:dyDescent="0.25">
      <c r="B152" s="20">
        <f t="shared" si="10"/>
        <v>1984</v>
      </c>
      <c r="C152" s="20">
        <f t="shared" si="11"/>
        <v>1</v>
      </c>
      <c r="D152" s="21">
        <f>x!B161</f>
        <v>60.668999999999997</v>
      </c>
      <c r="F152" s="27">
        <f>'detrend th'!A155</f>
        <v>1960</v>
      </c>
      <c r="G152" s="27">
        <f>'detrend th'!B155</f>
        <v>5</v>
      </c>
      <c r="H152" s="27">
        <f t="shared" si="12"/>
        <v>54</v>
      </c>
      <c r="I152" s="27">
        <f t="shared" si="13"/>
        <v>0.99618673202128594</v>
      </c>
      <c r="J152" s="27">
        <f t="shared" si="14"/>
        <v>1.4814134983619871</v>
      </c>
    </row>
    <row r="153" spans="2:10" x14ac:dyDescent="0.25">
      <c r="B153" s="20">
        <f t="shared" si="10"/>
        <v>1984</v>
      </c>
      <c r="C153" s="20">
        <f t="shared" si="11"/>
        <v>2</v>
      </c>
      <c r="D153" s="21">
        <f>x!B162</f>
        <v>61.317999999999998</v>
      </c>
      <c r="F153" s="27">
        <f>'detrend th'!A156</f>
        <v>1960</v>
      </c>
      <c r="G153" s="27">
        <f>'detrend th'!B156</f>
        <v>6</v>
      </c>
      <c r="H153" s="27">
        <f t="shared" si="12"/>
        <v>54</v>
      </c>
      <c r="I153" s="27">
        <f t="shared" si="13"/>
        <v>0.99618673202128594</v>
      </c>
      <c r="J153" s="27">
        <f t="shared" si="14"/>
        <v>1.4757644717054486</v>
      </c>
    </row>
    <row r="154" spans="2:10" x14ac:dyDescent="0.25">
      <c r="B154" s="20">
        <f t="shared" si="10"/>
        <v>1984</v>
      </c>
      <c r="C154" s="20">
        <f t="shared" si="11"/>
        <v>3</v>
      </c>
      <c r="D154" s="21">
        <f>x!B163</f>
        <v>61.430999999999997</v>
      </c>
      <c r="F154" s="27">
        <f>'detrend th'!A157</f>
        <v>1960</v>
      </c>
      <c r="G154" s="27">
        <f>'detrend th'!B157</f>
        <v>7</v>
      </c>
      <c r="H154" s="27">
        <f t="shared" si="12"/>
        <v>55</v>
      </c>
      <c r="I154" s="27">
        <f t="shared" si="13"/>
        <v>1.0011346119257458</v>
      </c>
      <c r="J154" s="27">
        <f t="shared" si="14"/>
        <v>1.4701369863013702</v>
      </c>
    </row>
    <row r="155" spans="2:10" x14ac:dyDescent="0.25">
      <c r="B155" s="20">
        <f t="shared" si="10"/>
        <v>1984</v>
      </c>
      <c r="C155" s="20">
        <f t="shared" si="11"/>
        <v>4</v>
      </c>
      <c r="D155" s="21">
        <f>x!B164</f>
        <v>61.476999999999997</v>
      </c>
      <c r="F155" s="27">
        <f>'detrend th'!A158</f>
        <v>1960</v>
      </c>
      <c r="G155" s="27">
        <f>'detrend th'!B158</f>
        <v>8</v>
      </c>
      <c r="H155" s="27">
        <f t="shared" si="12"/>
        <v>55</v>
      </c>
      <c r="I155" s="27">
        <f t="shared" si="13"/>
        <v>1.0011346119257458</v>
      </c>
      <c r="J155" s="27">
        <f t="shared" si="14"/>
        <v>1.4718050212585079</v>
      </c>
    </row>
    <row r="156" spans="2:10" x14ac:dyDescent="0.25">
      <c r="B156" s="20">
        <f t="shared" si="10"/>
        <v>1985</v>
      </c>
      <c r="C156" s="20">
        <f t="shared" si="11"/>
        <v>1</v>
      </c>
      <c r="D156" s="21">
        <f>x!B165</f>
        <v>61.798999999999999</v>
      </c>
      <c r="F156" s="27">
        <f>'detrend th'!A159</f>
        <v>1960</v>
      </c>
      <c r="G156" s="27">
        <f>'detrend th'!B159</f>
        <v>9</v>
      </c>
      <c r="H156" s="27">
        <f t="shared" si="12"/>
        <v>55</v>
      </c>
      <c r="I156" s="27">
        <f t="shared" si="13"/>
        <v>1.0011346119257458</v>
      </c>
      <c r="J156" s="27">
        <f t="shared" si="14"/>
        <v>1.4734749487880003</v>
      </c>
    </row>
    <row r="157" spans="2:10" x14ac:dyDescent="0.25">
      <c r="B157" s="20">
        <f t="shared" si="10"/>
        <v>1985</v>
      </c>
      <c r="C157" s="20">
        <f t="shared" si="11"/>
        <v>2</v>
      </c>
      <c r="D157" s="21">
        <f>x!B166</f>
        <v>62.116999999999997</v>
      </c>
      <c r="F157" s="27">
        <f>'detrend th'!A160</f>
        <v>1960</v>
      </c>
      <c r="G157" s="27">
        <f>'detrend th'!B160</f>
        <v>10</v>
      </c>
      <c r="H157" s="27">
        <f t="shared" si="12"/>
        <v>56</v>
      </c>
      <c r="I157" s="27">
        <f t="shared" si="13"/>
        <v>0.99546009615090769</v>
      </c>
      <c r="J157" s="27">
        <f t="shared" si="14"/>
        <v>1.4751467710371828</v>
      </c>
    </row>
    <row r="158" spans="2:10" x14ac:dyDescent="0.25">
      <c r="B158" s="20">
        <f t="shared" si="10"/>
        <v>1985</v>
      </c>
      <c r="C158" s="20">
        <f t="shared" si="11"/>
        <v>3</v>
      </c>
      <c r="D158" s="21">
        <f>x!B167</f>
        <v>62.957000000000001</v>
      </c>
      <c r="F158" s="27">
        <f>'detrend th'!A161</f>
        <v>1960</v>
      </c>
      <c r="G158" s="27">
        <f>'detrend th'!B161</f>
        <v>11</v>
      </c>
      <c r="H158" s="27">
        <f t="shared" si="12"/>
        <v>56</v>
      </c>
      <c r="I158" s="27">
        <f t="shared" si="13"/>
        <v>0.99546009615090769</v>
      </c>
      <c r="J158" s="27">
        <f t="shared" si="14"/>
        <v>1.468449746533375</v>
      </c>
    </row>
    <row r="159" spans="2:10" x14ac:dyDescent="0.25">
      <c r="B159" s="20">
        <f t="shared" si="10"/>
        <v>1985</v>
      </c>
      <c r="C159" s="20">
        <f t="shared" si="11"/>
        <v>4</v>
      </c>
      <c r="D159" s="21">
        <f>x!B168</f>
        <v>63.088999999999999</v>
      </c>
      <c r="F159" s="27">
        <f>'detrend th'!A162</f>
        <v>1960</v>
      </c>
      <c r="G159" s="27">
        <f>'detrend th'!B162</f>
        <v>12</v>
      </c>
      <c r="H159" s="27">
        <f t="shared" si="12"/>
        <v>56</v>
      </c>
      <c r="I159" s="27">
        <f t="shared" si="13"/>
        <v>0.99546009615090769</v>
      </c>
      <c r="J159" s="27">
        <f t="shared" si="14"/>
        <v>1.4617831258768894</v>
      </c>
    </row>
    <row r="160" spans="2:10" x14ac:dyDescent="0.25">
      <c r="B160" s="20">
        <f t="shared" si="10"/>
        <v>1986</v>
      </c>
      <c r="C160" s="20">
        <f t="shared" si="11"/>
        <v>1</v>
      </c>
      <c r="D160" s="21">
        <f>x!B169</f>
        <v>63.591999999999999</v>
      </c>
      <c r="F160" s="27">
        <f>'detrend th'!A163</f>
        <v>1961</v>
      </c>
      <c r="G160" s="27">
        <f>'detrend th'!B163</f>
        <v>1</v>
      </c>
      <c r="H160" s="27">
        <f t="shared" si="12"/>
        <v>57</v>
      </c>
      <c r="I160" s="27">
        <f t="shared" si="13"/>
        <v>1.003680280425689</v>
      </c>
      <c r="J160" s="27">
        <f t="shared" si="14"/>
        <v>1.4551467710371828</v>
      </c>
    </row>
    <row r="161" spans="2:10" x14ac:dyDescent="0.25">
      <c r="B161" s="20">
        <f t="shared" si="10"/>
        <v>1986</v>
      </c>
      <c r="C161" s="20">
        <f t="shared" si="11"/>
        <v>2</v>
      </c>
      <c r="D161" s="21">
        <f>x!B170</f>
        <v>63.658999999999999</v>
      </c>
      <c r="F161" s="27">
        <f>'detrend th'!A164</f>
        <v>1961</v>
      </c>
      <c r="G161" s="27">
        <f>'detrend th'!B164</f>
        <v>2</v>
      </c>
      <c r="H161" s="27">
        <f t="shared" si="12"/>
        <v>57</v>
      </c>
      <c r="I161" s="27">
        <f t="shared" si="13"/>
        <v>1.003680280425689</v>
      </c>
      <c r="J161" s="27">
        <f t="shared" si="14"/>
        <v>1.4605021192151355</v>
      </c>
    </row>
    <row r="162" spans="2:10" x14ac:dyDescent="0.25">
      <c r="B162" s="20">
        <f t="shared" si="10"/>
        <v>1986</v>
      </c>
      <c r="C162" s="20">
        <f t="shared" si="11"/>
        <v>3</v>
      </c>
      <c r="D162" s="21">
        <f>x!B171</f>
        <v>63.887999999999998</v>
      </c>
      <c r="F162" s="27">
        <f>'detrend th'!A165</f>
        <v>1961</v>
      </c>
      <c r="G162" s="27">
        <f>'detrend th'!B165</f>
        <v>3</v>
      </c>
      <c r="H162" s="27">
        <f t="shared" si="12"/>
        <v>57</v>
      </c>
      <c r="I162" s="27">
        <f t="shared" si="13"/>
        <v>1.003680280425689</v>
      </c>
      <c r="J162" s="27">
        <f t="shared" si="14"/>
        <v>1.4658771765761602</v>
      </c>
    </row>
    <row r="163" spans="2:10" x14ac:dyDescent="0.25">
      <c r="B163" s="20">
        <f t="shared" si="10"/>
        <v>1986</v>
      </c>
      <c r="C163" s="20">
        <f t="shared" si="11"/>
        <v>4</v>
      </c>
      <c r="D163" s="21">
        <f>x!B172</f>
        <v>63.795000000000002</v>
      </c>
      <c r="F163" s="27">
        <f>'detrend th'!A166</f>
        <v>1961</v>
      </c>
      <c r="G163" s="27">
        <f>'detrend th'!B166</f>
        <v>4</v>
      </c>
      <c r="H163" s="27">
        <f t="shared" si="12"/>
        <v>58</v>
      </c>
      <c r="I163" s="27">
        <f t="shared" si="13"/>
        <v>1.0094777809021311</v>
      </c>
      <c r="J163" s="27">
        <f t="shared" si="14"/>
        <v>1.4712720156555779</v>
      </c>
    </row>
    <row r="164" spans="2:10" x14ac:dyDescent="0.25">
      <c r="B164" s="20">
        <f t="shared" si="10"/>
        <v>1987</v>
      </c>
      <c r="C164" s="20">
        <f t="shared" si="11"/>
        <v>1</v>
      </c>
      <c r="D164" s="21">
        <f>x!B173</f>
        <v>63.814999999999998</v>
      </c>
      <c r="F164" s="27">
        <f>'detrend th'!A167</f>
        <v>1961</v>
      </c>
      <c r="G164" s="27">
        <f>'detrend th'!B167</f>
        <v>5</v>
      </c>
      <c r="H164" s="27">
        <f t="shared" si="12"/>
        <v>58</v>
      </c>
      <c r="I164" s="27">
        <f t="shared" si="13"/>
        <v>1.0094777809021311</v>
      </c>
      <c r="J164" s="27">
        <f t="shared" si="14"/>
        <v>1.4852164094673983</v>
      </c>
    </row>
    <row r="165" spans="2:10" x14ac:dyDescent="0.25">
      <c r="B165" s="20">
        <f t="shared" si="10"/>
        <v>1987</v>
      </c>
      <c r="C165" s="20">
        <f t="shared" si="11"/>
        <v>2</v>
      </c>
      <c r="D165" s="21">
        <f>x!B174</f>
        <v>64.125</v>
      </c>
      <c r="F165" s="27">
        <f>'detrend th'!A168</f>
        <v>1961</v>
      </c>
      <c r="G165" s="27">
        <f>'detrend th'!B168</f>
        <v>6</v>
      </c>
      <c r="H165" s="27">
        <f t="shared" si="12"/>
        <v>58</v>
      </c>
      <c r="I165" s="27">
        <f t="shared" si="13"/>
        <v>1.0094777809021311</v>
      </c>
      <c r="J165" s="27">
        <f t="shared" si="14"/>
        <v>1.4992929651885802</v>
      </c>
    </row>
    <row r="166" spans="2:10" x14ac:dyDescent="0.25">
      <c r="B166" s="20">
        <f t="shared" si="10"/>
        <v>1987</v>
      </c>
      <c r="C166" s="20">
        <f t="shared" si="11"/>
        <v>3</v>
      </c>
      <c r="D166" s="21">
        <f>x!B175</f>
        <v>64.183000000000007</v>
      </c>
      <c r="F166" s="27">
        <f>'detrend th'!A169</f>
        <v>1961</v>
      </c>
      <c r="G166" s="27">
        <f>'detrend th'!B169</f>
        <v>7</v>
      </c>
      <c r="H166" s="27">
        <f t="shared" si="12"/>
        <v>59</v>
      </c>
      <c r="I166" s="27">
        <f t="shared" si="13"/>
        <v>1.0046930515787893</v>
      </c>
      <c r="J166" s="27">
        <f t="shared" si="14"/>
        <v>1.5135029354207441</v>
      </c>
    </row>
    <row r="167" spans="2:10" x14ac:dyDescent="0.25">
      <c r="B167" s="20">
        <f t="shared" si="10"/>
        <v>1987</v>
      </c>
      <c r="C167" s="20">
        <f t="shared" si="11"/>
        <v>4</v>
      </c>
      <c r="D167" s="21">
        <f>x!B176</f>
        <v>64.825000000000003</v>
      </c>
      <c r="F167" s="27">
        <f>'detrend th'!A170</f>
        <v>1961</v>
      </c>
      <c r="G167" s="27">
        <f>'detrend th'!B170</f>
        <v>8</v>
      </c>
      <c r="H167" s="27">
        <f t="shared" si="12"/>
        <v>59</v>
      </c>
      <c r="I167" s="27">
        <f t="shared" si="13"/>
        <v>1.0046930515787893</v>
      </c>
      <c r="J167" s="27">
        <f t="shared" si="14"/>
        <v>1.5206058827613227</v>
      </c>
    </row>
    <row r="168" spans="2:10" x14ac:dyDescent="0.25">
      <c r="B168" s="20">
        <f t="shared" si="10"/>
        <v>1988</v>
      </c>
      <c r="C168" s="20">
        <f t="shared" si="11"/>
        <v>1</v>
      </c>
      <c r="D168" s="21">
        <f>x!B177</f>
        <v>64.661000000000001</v>
      </c>
      <c r="F168" s="27">
        <f>'detrend th'!A171</f>
        <v>1961</v>
      </c>
      <c r="G168" s="27">
        <f>'detrend th'!B171</f>
        <v>9</v>
      </c>
      <c r="H168" s="27">
        <f t="shared" si="12"/>
        <v>59</v>
      </c>
      <c r="I168" s="27">
        <f t="shared" si="13"/>
        <v>1.0046930515787893</v>
      </c>
      <c r="J168" s="27">
        <f t="shared" si="14"/>
        <v>1.5277421646001319</v>
      </c>
    </row>
    <row r="169" spans="2:10" x14ac:dyDescent="0.25">
      <c r="B169" s="20">
        <f t="shared" si="10"/>
        <v>1988</v>
      </c>
      <c r="C169" s="20">
        <f t="shared" si="11"/>
        <v>2</v>
      </c>
      <c r="D169" s="21">
        <f>x!B178</f>
        <v>64.947000000000003</v>
      </c>
      <c r="F169" s="27">
        <f>'detrend th'!A172</f>
        <v>1961</v>
      </c>
      <c r="G169" s="27">
        <f>'detrend th'!B172</f>
        <v>10</v>
      </c>
      <c r="H169" s="27">
        <f t="shared" si="12"/>
        <v>60</v>
      </c>
      <c r="I169" s="27">
        <f t="shared" si="13"/>
        <v>1.0046026284119087</v>
      </c>
      <c r="J169" s="27">
        <f t="shared" si="14"/>
        <v>1.5349119373776916</v>
      </c>
    </row>
    <row r="170" spans="2:10" x14ac:dyDescent="0.25">
      <c r="B170" s="20">
        <f t="shared" si="10"/>
        <v>1988</v>
      </c>
      <c r="C170" s="20">
        <f t="shared" si="11"/>
        <v>3</v>
      </c>
      <c r="D170" s="21">
        <f>x!B179</f>
        <v>65.016000000000005</v>
      </c>
      <c r="F170" s="27">
        <f>'detrend th'!A173</f>
        <v>1961</v>
      </c>
      <c r="G170" s="27">
        <f>'detrend th'!B173</f>
        <v>11</v>
      </c>
      <c r="H170" s="27">
        <f t="shared" si="12"/>
        <v>60</v>
      </c>
      <c r="I170" s="27">
        <f t="shared" si="13"/>
        <v>1.0046026284119087</v>
      </c>
      <c r="J170" s="27">
        <f t="shared" si="14"/>
        <v>1.5419765666704441</v>
      </c>
    </row>
    <row r="171" spans="2:10" x14ac:dyDescent="0.25">
      <c r="B171" s="20">
        <f t="shared" si="10"/>
        <v>1988</v>
      </c>
      <c r="C171" s="20">
        <f t="shared" si="11"/>
        <v>4</v>
      </c>
      <c r="D171" s="21">
        <f>x!B180</f>
        <v>65.397999999999996</v>
      </c>
      <c r="F171" s="27">
        <f>'detrend th'!A174</f>
        <v>1961</v>
      </c>
      <c r="G171" s="27">
        <f>'detrend th'!B174</f>
        <v>12</v>
      </c>
      <c r="H171" s="27">
        <f t="shared" si="12"/>
        <v>60</v>
      </c>
      <c r="I171" s="27">
        <f t="shared" si="13"/>
        <v>1.0046026284119087</v>
      </c>
      <c r="J171" s="27">
        <f t="shared" si="14"/>
        <v>1.5490737118266991</v>
      </c>
    </row>
    <row r="172" spans="2:10" x14ac:dyDescent="0.25">
      <c r="B172" s="20">
        <f t="shared" si="10"/>
        <v>1989</v>
      </c>
      <c r="C172" s="20">
        <f t="shared" si="11"/>
        <v>1</v>
      </c>
      <c r="D172" s="21">
        <f>x!B181</f>
        <v>65.631</v>
      </c>
      <c r="F172" s="27">
        <f>'detrend th'!A175</f>
        <v>1962</v>
      </c>
      <c r="G172" s="27">
        <f>'detrend th'!B175</f>
        <v>1</v>
      </c>
      <c r="H172" s="27">
        <f t="shared" si="12"/>
        <v>61</v>
      </c>
      <c r="I172" s="27">
        <f t="shared" si="13"/>
        <v>1.0036668609608237</v>
      </c>
      <c r="J172" s="27">
        <f t="shared" si="14"/>
        <v>1.5562035225048936</v>
      </c>
    </row>
    <row r="173" spans="2:10" x14ac:dyDescent="0.25">
      <c r="B173" s="20">
        <f t="shared" si="10"/>
        <v>1989</v>
      </c>
      <c r="C173" s="20">
        <f t="shared" si="11"/>
        <v>2</v>
      </c>
      <c r="D173" s="21">
        <f>x!B182</f>
        <v>66.043999999999997</v>
      </c>
      <c r="F173" s="27">
        <f>'detrend th'!A176</f>
        <v>1962</v>
      </c>
      <c r="G173" s="27">
        <f>'detrend th'!B176</f>
        <v>2</v>
      </c>
      <c r="H173" s="27">
        <f t="shared" si="12"/>
        <v>61</v>
      </c>
      <c r="I173" s="27">
        <f t="shared" si="13"/>
        <v>1.0036668609608237</v>
      </c>
      <c r="J173" s="27">
        <f t="shared" si="14"/>
        <v>1.5619099044486631</v>
      </c>
    </row>
    <row r="174" spans="2:10" x14ac:dyDescent="0.25">
      <c r="B174" s="20">
        <f t="shared" si="10"/>
        <v>1989</v>
      </c>
      <c r="C174" s="20">
        <f t="shared" si="11"/>
        <v>3</v>
      </c>
      <c r="D174" s="21">
        <f>x!B183</f>
        <v>66.417000000000002</v>
      </c>
      <c r="F174" s="27">
        <f>'detrend th'!A177</f>
        <v>1962</v>
      </c>
      <c r="G174" s="27">
        <f>'detrend th'!B177</f>
        <v>3</v>
      </c>
      <c r="H174" s="27">
        <f t="shared" si="12"/>
        <v>61</v>
      </c>
      <c r="I174" s="27">
        <f t="shared" si="13"/>
        <v>1.0036668609608237</v>
      </c>
      <c r="J174" s="27">
        <f t="shared" si="14"/>
        <v>1.5676372109016097</v>
      </c>
    </row>
    <row r="175" spans="2:10" x14ac:dyDescent="0.25">
      <c r="B175" s="20">
        <f t="shared" si="10"/>
        <v>1989</v>
      </c>
      <c r="C175" s="20">
        <f t="shared" si="11"/>
        <v>4</v>
      </c>
      <c r="D175" s="21">
        <f>x!B184</f>
        <v>66.224000000000004</v>
      </c>
      <c r="F175" s="27">
        <f>'detrend th'!A178</f>
        <v>1962</v>
      </c>
      <c r="G175" s="27">
        <f>'detrend th'!B178</f>
        <v>4</v>
      </c>
      <c r="H175" s="27">
        <f t="shared" si="12"/>
        <v>62</v>
      </c>
      <c r="I175" s="27">
        <f t="shared" si="13"/>
        <v>1.0027783433113309</v>
      </c>
      <c r="J175" s="27">
        <f t="shared" si="14"/>
        <v>1.5733855185909993</v>
      </c>
    </row>
    <row r="176" spans="2:10" x14ac:dyDescent="0.25">
      <c r="B176" s="20">
        <f t="shared" si="10"/>
        <v>1990</v>
      </c>
      <c r="C176" s="20">
        <f t="shared" si="11"/>
        <v>1</v>
      </c>
      <c r="D176" s="21">
        <f>x!B185</f>
        <v>66.697000000000003</v>
      </c>
      <c r="F176" s="27">
        <f>'detrend th'!A179</f>
        <v>1962</v>
      </c>
      <c r="G176" s="27">
        <f>'detrend th'!B179</f>
        <v>5</v>
      </c>
      <c r="H176" s="27">
        <f t="shared" si="12"/>
        <v>62</v>
      </c>
      <c r="I176" s="27">
        <f t="shared" si="13"/>
        <v>1.0027783433113309</v>
      </c>
      <c r="J176" s="27">
        <f t="shared" si="14"/>
        <v>1.5777569237227214</v>
      </c>
    </row>
    <row r="177" spans="2:10" x14ac:dyDescent="0.25">
      <c r="B177" s="20">
        <f t="shared" si="10"/>
        <v>1990</v>
      </c>
      <c r="C177" s="20">
        <f t="shared" si="11"/>
        <v>2</v>
      </c>
      <c r="D177" s="21">
        <f>x!B186</f>
        <v>66.849999999999994</v>
      </c>
      <c r="F177" s="27">
        <f>'detrend th'!A180</f>
        <v>1962</v>
      </c>
      <c r="G177" s="27">
        <f>'detrend th'!B180</f>
        <v>6</v>
      </c>
      <c r="H177" s="27">
        <f t="shared" si="12"/>
        <v>62</v>
      </c>
      <c r="I177" s="27">
        <f t="shared" si="13"/>
        <v>1.0027783433113309</v>
      </c>
      <c r="J177" s="27">
        <f t="shared" si="14"/>
        <v>1.5821404741186524</v>
      </c>
    </row>
    <row r="178" spans="2:10" x14ac:dyDescent="0.25">
      <c r="B178" s="20">
        <f t="shared" si="10"/>
        <v>1990</v>
      </c>
      <c r="C178" s="20">
        <f t="shared" si="11"/>
        <v>3</v>
      </c>
      <c r="D178" s="21">
        <f>x!B187</f>
        <v>66.983000000000004</v>
      </c>
      <c r="F178" s="27">
        <f>'detrend th'!A181</f>
        <v>1962</v>
      </c>
      <c r="G178" s="27">
        <f>'detrend th'!B181</f>
        <v>7</v>
      </c>
      <c r="H178" s="27">
        <f t="shared" si="12"/>
        <v>63</v>
      </c>
      <c r="I178" s="27">
        <f t="shared" si="13"/>
        <v>1.0045920640135988</v>
      </c>
      <c r="J178" s="27">
        <f t="shared" si="14"/>
        <v>1.5865362035225059</v>
      </c>
    </row>
    <row r="179" spans="2:10" x14ac:dyDescent="0.25">
      <c r="B179" s="20">
        <f t="shared" si="10"/>
        <v>1990</v>
      </c>
      <c r="C179" s="20">
        <f t="shared" si="11"/>
        <v>4</v>
      </c>
      <c r="D179" s="21">
        <f>x!B188</f>
        <v>66.361999999999995</v>
      </c>
      <c r="F179" s="27">
        <f>'detrend th'!A182</f>
        <v>1962</v>
      </c>
      <c r="G179" s="27">
        <f>'detrend th'!B182</f>
        <v>8</v>
      </c>
      <c r="H179" s="27">
        <f t="shared" si="12"/>
        <v>63</v>
      </c>
      <c r="I179" s="27">
        <f t="shared" si="13"/>
        <v>1.0045920640135988</v>
      </c>
      <c r="J179" s="27">
        <f t="shared" si="14"/>
        <v>1.5938216793289732</v>
      </c>
    </row>
    <row r="180" spans="2:10" x14ac:dyDescent="0.25">
      <c r="B180" s="20">
        <f t="shared" si="10"/>
        <v>1991</v>
      </c>
      <c r="C180" s="20">
        <f t="shared" si="11"/>
        <v>1</v>
      </c>
      <c r="D180" s="21">
        <f>x!B189</f>
        <v>66.308000000000007</v>
      </c>
      <c r="F180" s="27">
        <f>'detrend th'!A183</f>
        <v>1962</v>
      </c>
      <c r="G180" s="27">
        <f>'detrend th'!B183</f>
        <v>9</v>
      </c>
      <c r="H180" s="27">
        <f t="shared" si="12"/>
        <v>63</v>
      </c>
      <c r="I180" s="27">
        <f t="shared" si="13"/>
        <v>1.0045920640135988</v>
      </c>
      <c r="J180" s="27">
        <f t="shared" si="14"/>
        <v>1.6011406105067134</v>
      </c>
    </row>
    <row r="181" spans="2:10" x14ac:dyDescent="0.25">
      <c r="B181" s="20">
        <f t="shared" si="10"/>
        <v>1991</v>
      </c>
      <c r="C181" s="20">
        <f t="shared" si="11"/>
        <v>2</v>
      </c>
      <c r="D181" s="21">
        <f>x!B190</f>
        <v>67.236999999999995</v>
      </c>
      <c r="F181" s="27">
        <f>'detrend th'!A184</f>
        <v>1962</v>
      </c>
      <c r="G181" s="27">
        <f>'detrend th'!B184</f>
        <v>10</v>
      </c>
      <c r="H181" s="27">
        <f t="shared" si="12"/>
        <v>64</v>
      </c>
      <c r="I181" s="27">
        <f t="shared" si="13"/>
        <v>1.0022497627802909</v>
      </c>
      <c r="J181" s="27">
        <f t="shared" si="14"/>
        <v>1.6084931506849329</v>
      </c>
    </row>
    <row r="182" spans="2:10" x14ac:dyDescent="0.25">
      <c r="B182" s="20">
        <f t="shared" si="10"/>
        <v>1991</v>
      </c>
      <c r="C182" s="20">
        <f t="shared" si="11"/>
        <v>3</v>
      </c>
      <c r="D182" s="21">
        <f>x!B191</f>
        <v>67.760999999999996</v>
      </c>
      <c r="F182" s="27">
        <f>'detrend th'!A185</f>
        <v>1962</v>
      </c>
      <c r="G182" s="27">
        <f>'detrend th'!B185</f>
        <v>11</v>
      </c>
      <c r="H182" s="27">
        <f t="shared" si="12"/>
        <v>64</v>
      </c>
      <c r="I182" s="27">
        <f t="shared" si="13"/>
        <v>1.0022497627802909</v>
      </c>
      <c r="J182" s="27">
        <f t="shared" si="14"/>
        <v>1.6121118787076967</v>
      </c>
    </row>
    <row r="183" spans="2:10" x14ac:dyDescent="0.25">
      <c r="B183" s="20">
        <f t="shared" si="10"/>
        <v>1991</v>
      </c>
      <c r="C183" s="20">
        <f t="shared" si="11"/>
        <v>4</v>
      </c>
      <c r="D183" s="21">
        <f>x!B192</f>
        <v>68.203000000000003</v>
      </c>
      <c r="F183" s="27">
        <f>'detrend th'!A186</f>
        <v>1962</v>
      </c>
      <c r="G183" s="27">
        <f>'detrend th'!B186</f>
        <v>12</v>
      </c>
      <c r="H183" s="27">
        <f t="shared" si="12"/>
        <v>64</v>
      </c>
      <c r="I183" s="27">
        <f t="shared" si="13"/>
        <v>1.0022497627802909</v>
      </c>
      <c r="J183" s="27">
        <f t="shared" si="14"/>
        <v>1.615738748010078</v>
      </c>
    </row>
    <row r="184" spans="2:10" x14ac:dyDescent="0.25">
      <c r="B184" s="20">
        <f t="shared" si="10"/>
        <v>1992</v>
      </c>
      <c r="C184" s="20">
        <f t="shared" si="11"/>
        <v>1</v>
      </c>
      <c r="D184" s="21">
        <f>x!B193</f>
        <v>69.611000000000004</v>
      </c>
      <c r="F184" s="27">
        <f>'detrend th'!A187</f>
        <v>1963</v>
      </c>
      <c r="G184" s="27">
        <f>'detrend th'!B187</f>
        <v>1</v>
      </c>
      <c r="H184" s="27">
        <f t="shared" si="12"/>
        <v>65</v>
      </c>
      <c r="I184" s="27">
        <f t="shared" si="13"/>
        <v>1.0023549734124044</v>
      </c>
      <c r="J184" s="27">
        <f t="shared" si="14"/>
        <v>1.6193737769080248</v>
      </c>
    </row>
    <row r="185" spans="2:10" x14ac:dyDescent="0.25">
      <c r="B185" s="20">
        <f t="shared" si="10"/>
        <v>1992</v>
      </c>
      <c r="C185" s="20">
        <f t="shared" si="11"/>
        <v>2</v>
      </c>
      <c r="D185" s="21">
        <f>x!B194</f>
        <v>70.364000000000004</v>
      </c>
      <c r="F185" s="27">
        <f>'detrend th'!A188</f>
        <v>1963</v>
      </c>
      <c r="G185" s="27">
        <f>'detrend th'!B188</f>
        <v>2</v>
      </c>
      <c r="H185" s="27">
        <f t="shared" si="12"/>
        <v>65</v>
      </c>
      <c r="I185" s="27">
        <f t="shared" si="13"/>
        <v>1.0023549734124044</v>
      </c>
      <c r="J185" s="27">
        <f t="shared" si="14"/>
        <v>1.623187359097388</v>
      </c>
    </row>
    <row r="186" spans="2:10" x14ac:dyDescent="0.25">
      <c r="B186" s="20">
        <f t="shared" si="10"/>
        <v>1992</v>
      </c>
      <c r="C186" s="20">
        <f t="shared" si="11"/>
        <v>3</v>
      </c>
      <c r="D186" s="21">
        <f>x!B195</f>
        <v>70.97</v>
      </c>
      <c r="F186" s="27">
        <f>'detrend th'!A189</f>
        <v>1963</v>
      </c>
      <c r="G186" s="27">
        <f>'detrend th'!B189</f>
        <v>3</v>
      </c>
      <c r="H186" s="27">
        <f t="shared" si="12"/>
        <v>65</v>
      </c>
      <c r="I186" s="27">
        <f t="shared" si="13"/>
        <v>1.0023549734124044</v>
      </c>
      <c r="J186" s="27">
        <f t="shared" si="14"/>
        <v>1.6270099221714134</v>
      </c>
    </row>
    <row r="187" spans="2:10" x14ac:dyDescent="0.25">
      <c r="B187" s="20">
        <f t="shared" si="10"/>
        <v>1992</v>
      </c>
      <c r="C187" s="20">
        <f t="shared" si="11"/>
        <v>4</v>
      </c>
      <c r="D187" s="21">
        <f>x!B196</f>
        <v>71.484999999999999</v>
      </c>
      <c r="F187" s="27">
        <f>'detrend th'!A190</f>
        <v>1963</v>
      </c>
      <c r="G187" s="27">
        <f>'detrend th'!B190</f>
        <v>4</v>
      </c>
      <c r="H187" s="27">
        <f t="shared" si="12"/>
        <v>66</v>
      </c>
      <c r="I187" s="27">
        <f t="shared" si="13"/>
        <v>1.0036823057131643</v>
      </c>
      <c r="J187" s="27">
        <f t="shared" si="14"/>
        <v>1.6308414872798453</v>
      </c>
    </row>
    <row r="188" spans="2:10" x14ac:dyDescent="0.25">
      <c r="B188" s="20">
        <f t="shared" si="10"/>
        <v>1993</v>
      </c>
      <c r="C188" s="20">
        <f t="shared" si="11"/>
        <v>1</v>
      </c>
      <c r="D188" s="21">
        <f>x!B197</f>
        <v>70.965000000000003</v>
      </c>
      <c r="F188" s="27">
        <f>'detrend th'!A191</f>
        <v>1963</v>
      </c>
      <c r="G188" s="27">
        <f>'detrend th'!B191</f>
        <v>5</v>
      </c>
      <c r="H188" s="27">
        <f t="shared" si="12"/>
        <v>66</v>
      </c>
      <c r="I188" s="27">
        <f t="shared" si="13"/>
        <v>1.0036823057131643</v>
      </c>
      <c r="J188" s="27">
        <f t="shared" si="14"/>
        <v>1.6368467442057213</v>
      </c>
    </row>
    <row r="189" spans="2:10" x14ac:dyDescent="0.25">
      <c r="B189" s="20">
        <f t="shared" si="10"/>
        <v>1993</v>
      </c>
      <c r="C189" s="20">
        <f t="shared" si="11"/>
        <v>2</v>
      </c>
      <c r="D189" s="21">
        <f>x!B198</f>
        <v>70.94</v>
      </c>
      <c r="F189" s="27">
        <f>'detrend th'!A192</f>
        <v>1963</v>
      </c>
      <c r="G189" s="27">
        <f>'detrend th'!B192</f>
        <v>6</v>
      </c>
      <c r="H189" s="27">
        <f t="shared" si="12"/>
        <v>66</v>
      </c>
      <c r="I189" s="27">
        <f t="shared" si="13"/>
        <v>1.0036823057131643</v>
      </c>
      <c r="J189" s="27">
        <f t="shared" si="14"/>
        <v>1.6428741143234844</v>
      </c>
    </row>
    <row r="190" spans="2:10" x14ac:dyDescent="0.25">
      <c r="B190" s="20">
        <f t="shared" si="10"/>
        <v>1993</v>
      </c>
      <c r="C190" s="20">
        <f t="shared" si="11"/>
        <v>3</v>
      </c>
      <c r="D190" s="21">
        <f>x!B199</f>
        <v>70.933000000000007</v>
      </c>
      <c r="F190" s="27">
        <f>'detrend th'!A193</f>
        <v>1963</v>
      </c>
      <c r="G190" s="27">
        <f>'detrend th'!B193</f>
        <v>7</v>
      </c>
      <c r="H190" s="27">
        <f t="shared" si="12"/>
        <v>67</v>
      </c>
      <c r="I190" s="27">
        <f t="shared" si="13"/>
        <v>1.0058678664891734</v>
      </c>
      <c r="J190" s="27">
        <f t="shared" si="14"/>
        <v>1.6489236790606676</v>
      </c>
    </row>
    <row r="191" spans="2:10" x14ac:dyDescent="0.25">
      <c r="B191" s="20">
        <f t="shared" si="10"/>
        <v>1993</v>
      </c>
      <c r="C191" s="20">
        <f t="shared" si="11"/>
        <v>4</v>
      </c>
      <c r="D191" s="21">
        <f>x!B200</f>
        <v>71.620999999999995</v>
      </c>
      <c r="F191" s="27">
        <f>'detrend th'!A194</f>
        <v>1963</v>
      </c>
      <c r="G191" s="27">
        <f>'detrend th'!B194</f>
        <v>8</v>
      </c>
      <c r="H191" s="27">
        <f t="shared" si="12"/>
        <v>67</v>
      </c>
      <c r="I191" s="27">
        <f t="shared" si="13"/>
        <v>1.0058678664891734</v>
      </c>
      <c r="J191" s="27">
        <f t="shared" si="14"/>
        <v>1.6585993430602322</v>
      </c>
    </row>
    <row r="192" spans="2:10" x14ac:dyDescent="0.25">
      <c r="B192" s="20">
        <f t="shared" si="10"/>
        <v>1994</v>
      </c>
      <c r="C192" s="20">
        <f t="shared" si="11"/>
        <v>1</v>
      </c>
      <c r="D192" s="21">
        <f>x!B201</f>
        <v>71.86</v>
      </c>
      <c r="F192" s="27">
        <f>'detrend th'!A195</f>
        <v>1963</v>
      </c>
      <c r="G192" s="27">
        <f>'detrend th'!B195</f>
        <v>9</v>
      </c>
      <c r="H192" s="27">
        <f t="shared" si="12"/>
        <v>67</v>
      </c>
      <c r="I192" s="27">
        <f t="shared" si="13"/>
        <v>1.0058678664891734</v>
      </c>
      <c r="J192" s="27">
        <f t="shared" si="14"/>
        <v>1.6683317825643402</v>
      </c>
    </row>
    <row r="193" spans="2:10" x14ac:dyDescent="0.25">
      <c r="B193" s="20">
        <f t="shared" si="10"/>
        <v>1994</v>
      </c>
      <c r="C193" s="20">
        <f t="shared" si="11"/>
        <v>2</v>
      </c>
      <c r="D193" s="21">
        <f>x!B202</f>
        <v>72.281999999999996</v>
      </c>
      <c r="F193" s="27">
        <f>'detrend th'!A196</f>
        <v>1963</v>
      </c>
      <c r="G193" s="27">
        <f>'detrend th'!B196</f>
        <v>10</v>
      </c>
      <c r="H193" s="27">
        <f t="shared" si="12"/>
        <v>68</v>
      </c>
      <c r="I193" s="27">
        <f t="shared" si="13"/>
        <v>1.0010561966162121</v>
      </c>
      <c r="J193" s="27">
        <f t="shared" si="14"/>
        <v>1.6781213307240723</v>
      </c>
    </row>
    <row r="194" spans="2:10" x14ac:dyDescent="0.25">
      <c r="B194" s="20">
        <f t="shared" si="10"/>
        <v>1994</v>
      </c>
      <c r="C194" s="20">
        <f t="shared" si="11"/>
        <v>3</v>
      </c>
      <c r="D194" s="21">
        <f>x!B203</f>
        <v>71.849999999999994</v>
      </c>
      <c r="F194" s="27">
        <f>'detrend th'!A197</f>
        <v>1963</v>
      </c>
      <c r="G194" s="27">
        <f>'detrend th'!B197</f>
        <v>11</v>
      </c>
      <c r="H194" s="27">
        <f t="shared" si="12"/>
        <v>68</v>
      </c>
      <c r="I194" s="27">
        <f t="shared" si="13"/>
        <v>1.0010561966162121</v>
      </c>
      <c r="J194" s="27">
        <f t="shared" si="14"/>
        <v>1.6798937567951766</v>
      </c>
    </row>
    <row r="195" spans="2:10" x14ac:dyDescent="0.25">
      <c r="B195" s="20">
        <f t="shared" si="10"/>
        <v>1994</v>
      </c>
      <c r="C195" s="20">
        <f t="shared" si="11"/>
        <v>4</v>
      </c>
      <c r="D195" s="21">
        <f>x!B204</f>
        <v>72.456999999999994</v>
      </c>
      <c r="F195" s="27">
        <f>'detrend th'!A198</f>
        <v>1963</v>
      </c>
      <c r="G195" s="27">
        <f>'detrend th'!B198</f>
        <v>12</v>
      </c>
      <c r="H195" s="27">
        <f t="shared" si="12"/>
        <v>68</v>
      </c>
      <c r="I195" s="27">
        <f t="shared" si="13"/>
        <v>1.0010561966162121</v>
      </c>
      <c r="J195" s="27">
        <f t="shared" si="14"/>
        <v>1.6816680548966996</v>
      </c>
    </row>
    <row r="196" spans="2:10" x14ac:dyDescent="0.25">
      <c r="B196" s="20">
        <f t="shared" si="10"/>
        <v>1995</v>
      </c>
      <c r="C196" s="20">
        <f t="shared" si="11"/>
        <v>1</v>
      </c>
      <c r="D196" s="21">
        <f>x!B205</f>
        <v>72.064999999999998</v>
      </c>
      <c r="F196" s="27">
        <f>'detrend th'!A199</f>
        <v>1964</v>
      </c>
      <c r="G196" s="27">
        <f>'detrend th'!B199</f>
        <v>1</v>
      </c>
      <c r="H196" s="27">
        <f t="shared" si="12"/>
        <v>69</v>
      </c>
      <c r="I196" s="27">
        <f t="shared" si="13"/>
        <v>1.0066208740038793</v>
      </c>
      <c r="J196" s="27">
        <f t="shared" si="14"/>
        <v>1.6834442270058736</v>
      </c>
    </row>
    <row r="197" spans="2:10" x14ac:dyDescent="0.25">
      <c r="B197" s="20">
        <f t="shared" ref="B197:B260" si="15">IF(C197=1,B196+1,B196)</f>
        <v>1995</v>
      </c>
      <c r="C197" s="20">
        <f t="shared" ref="C197:C260" si="16">IF(C196=4,1,C196+1)</f>
        <v>2</v>
      </c>
      <c r="D197" s="21">
        <f>x!B206</f>
        <v>71.94</v>
      </c>
      <c r="F197" s="27">
        <f>'detrend th'!A200</f>
        <v>1964</v>
      </c>
      <c r="G197" s="27">
        <f>'detrend th'!B200</f>
        <v>2</v>
      </c>
      <c r="H197" s="27">
        <f t="shared" ref="H197:H260" si="17">4*(F197-1947)+TRUNC((G197+2)/3,0)</f>
        <v>69</v>
      </c>
      <c r="I197" s="27">
        <f t="shared" ref="I197:I260" si="18">(INDEX($D$4:$D$277,H197)/INDEX($D$4:$D$277,H197-1))^(1/3)</f>
        <v>1.0066208740038793</v>
      </c>
      <c r="J197" s="27">
        <f t="shared" si="14"/>
        <v>1.6945900991254375</v>
      </c>
    </row>
    <row r="198" spans="2:10" x14ac:dyDescent="0.25">
      <c r="B198" s="20">
        <f t="shared" si="15"/>
        <v>1995</v>
      </c>
      <c r="C198" s="20">
        <f t="shared" si="16"/>
        <v>3</v>
      </c>
      <c r="D198" s="21">
        <f>x!B207</f>
        <v>72.394000000000005</v>
      </c>
      <c r="F198" s="27">
        <f>'detrend th'!A201</f>
        <v>1964</v>
      </c>
      <c r="G198" s="27">
        <f>'detrend th'!B201</f>
        <v>3</v>
      </c>
      <c r="H198" s="27">
        <f t="shared" si="17"/>
        <v>69</v>
      </c>
      <c r="I198" s="27">
        <f t="shared" si="18"/>
        <v>1.0066208740038793</v>
      </c>
      <c r="J198" s="27">
        <f t="shared" ref="J198:J261" si="19">J197*I197</f>
        <v>1.7058097666599683</v>
      </c>
    </row>
    <row r="199" spans="2:10" x14ac:dyDescent="0.25">
      <c r="B199" s="20">
        <f t="shared" si="15"/>
        <v>1995</v>
      </c>
      <c r="C199" s="20">
        <f t="shared" si="16"/>
        <v>4</v>
      </c>
      <c r="D199" s="21">
        <f>x!B208</f>
        <v>72.884</v>
      </c>
      <c r="F199" s="27">
        <f>'detrend th'!A202</f>
        <v>1964</v>
      </c>
      <c r="G199" s="27">
        <f>'detrend th'!B202</f>
        <v>4</v>
      </c>
      <c r="H199" s="27">
        <f t="shared" si="17"/>
        <v>70</v>
      </c>
      <c r="I199" s="27">
        <f t="shared" si="18"/>
        <v>1.0031960713521599</v>
      </c>
      <c r="J199" s="27">
        <f t="shared" si="19"/>
        <v>1.7171037181996107</v>
      </c>
    </row>
    <row r="200" spans="2:10" x14ac:dyDescent="0.25">
      <c r="B200" s="20">
        <f t="shared" si="15"/>
        <v>1996</v>
      </c>
      <c r="C200" s="20">
        <f t="shared" si="16"/>
        <v>1</v>
      </c>
      <c r="D200" s="21">
        <f>x!B209</f>
        <v>73.022000000000006</v>
      </c>
      <c r="F200" s="27">
        <f>'detrend th'!A203</f>
        <v>1964</v>
      </c>
      <c r="G200" s="27">
        <f>'detrend th'!B203</f>
        <v>5</v>
      </c>
      <c r="H200" s="27">
        <f t="shared" si="17"/>
        <v>70</v>
      </c>
      <c r="I200" s="27">
        <f t="shared" si="18"/>
        <v>1.0031960713521599</v>
      </c>
      <c r="J200" s="27">
        <f t="shared" si="19"/>
        <v>1.7225917042020358</v>
      </c>
    </row>
    <row r="201" spans="2:10" x14ac:dyDescent="0.25">
      <c r="B201" s="20">
        <f t="shared" si="15"/>
        <v>1996</v>
      </c>
      <c r="C201" s="20">
        <f t="shared" si="16"/>
        <v>2</v>
      </c>
      <c r="D201" s="21">
        <f>x!B210</f>
        <v>74.055999999999997</v>
      </c>
      <c r="F201" s="27">
        <f>'detrend th'!A204</f>
        <v>1964</v>
      </c>
      <c r="G201" s="27">
        <f>'detrend th'!B204</f>
        <v>6</v>
      </c>
      <c r="H201" s="27">
        <f t="shared" si="17"/>
        <v>70</v>
      </c>
      <c r="I201" s="27">
        <f t="shared" si="18"/>
        <v>1.0031960713521599</v>
      </c>
      <c r="J201" s="27">
        <f t="shared" si="19"/>
        <v>1.7280972301993043</v>
      </c>
    </row>
    <row r="202" spans="2:10" x14ac:dyDescent="0.25">
      <c r="B202" s="20">
        <f t="shared" si="15"/>
        <v>1996</v>
      </c>
      <c r="C202" s="20">
        <f t="shared" si="16"/>
        <v>3</v>
      </c>
      <c r="D202" s="21">
        <f>x!B211</f>
        <v>74.424999999999997</v>
      </c>
      <c r="F202" s="27">
        <f>'detrend th'!A205</f>
        <v>1964</v>
      </c>
      <c r="G202" s="27">
        <f>'detrend th'!B205</f>
        <v>7</v>
      </c>
      <c r="H202" s="27">
        <f t="shared" si="17"/>
        <v>71</v>
      </c>
      <c r="I202" s="27">
        <f t="shared" si="18"/>
        <v>1.0017053725874809</v>
      </c>
      <c r="J202" s="27">
        <f t="shared" si="19"/>
        <v>1.7336203522504912</v>
      </c>
    </row>
    <row r="203" spans="2:10" x14ac:dyDescent="0.25">
      <c r="B203" s="20">
        <f t="shared" si="15"/>
        <v>1996</v>
      </c>
      <c r="C203" s="20">
        <f t="shared" si="16"/>
        <v>4</v>
      </c>
      <c r="D203" s="21">
        <f>x!B212</f>
        <v>74.710999999999999</v>
      </c>
      <c r="F203" s="27">
        <f>'detrend th'!A206</f>
        <v>1964</v>
      </c>
      <c r="G203" s="27">
        <f>'detrend th'!B206</f>
        <v>8</v>
      </c>
      <c r="H203" s="27">
        <f t="shared" si="17"/>
        <v>71</v>
      </c>
      <c r="I203" s="27">
        <f t="shared" si="18"/>
        <v>1.0017053725874809</v>
      </c>
      <c r="J203" s="27">
        <f t="shared" si="19"/>
        <v>1.7365768208763182</v>
      </c>
    </row>
    <row r="204" spans="2:10" x14ac:dyDescent="0.25">
      <c r="B204" s="20">
        <f t="shared" si="15"/>
        <v>1997</v>
      </c>
      <c r="C204" s="20">
        <f t="shared" si="16"/>
        <v>1</v>
      </c>
      <c r="D204" s="21">
        <f>x!B213</f>
        <v>74.721999999999994</v>
      </c>
      <c r="F204" s="27">
        <f>'detrend th'!A207</f>
        <v>1964</v>
      </c>
      <c r="G204" s="27">
        <f>'detrend th'!B207</f>
        <v>9</v>
      </c>
      <c r="H204" s="27">
        <f t="shared" si="17"/>
        <v>71</v>
      </c>
      <c r="I204" s="27">
        <f t="shared" si="18"/>
        <v>1.0017053725874809</v>
      </c>
      <c r="J204" s="27">
        <f t="shared" si="19"/>
        <v>1.7395383313826953</v>
      </c>
    </row>
    <row r="205" spans="2:10" x14ac:dyDescent="0.25">
      <c r="B205" s="20">
        <f t="shared" si="15"/>
        <v>1997</v>
      </c>
      <c r="C205" s="20">
        <f t="shared" si="16"/>
        <v>2</v>
      </c>
      <c r="D205" s="21">
        <f>x!B214</f>
        <v>75.736000000000004</v>
      </c>
      <c r="F205" s="27">
        <f>'detrend th'!A208</f>
        <v>1964</v>
      </c>
      <c r="G205" s="27">
        <f>'detrend th'!B208</f>
        <v>10</v>
      </c>
      <c r="H205" s="27">
        <f t="shared" si="17"/>
        <v>72</v>
      </c>
      <c r="I205" s="27">
        <f t="shared" si="18"/>
        <v>0.9989732128944776</v>
      </c>
      <c r="J205" s="27">
        <f t="shared" si="19"/>
        <v>1.7425048923679076</v>
      </c>
    </row>
    <row r="206" spans="2:10" x14ac:dyDescent="0.25">
      <c r="B206" s="20">
        <f t="shared" si="15"/>
        <v>1997</v>
      </c>
      <c r="C206" s="20">
        <f t="shared" si="16"/>
        <v>3</v>
      </c>
      <c r="D206" s="21">
        <f>x!B215</f>
        <v>76.528000000000006</v>
      </c>
      <c r="F206" s="27">
        <f>'detrend th'!A209</f>
        <v>1964</v>
      </c>
      <c r="G206" s="27">
        <f>'detrend th'!B209</f>
        <v>11</v>
      </c>
      <c r="H206" s="27">
        <f t="shared" si="17"/>
        <v>72</v>
      </c>
      <c r="I206" s="27">
        <f t="shared" si="18"/>
        <v>0.9989732128944776</v>
      </c>
      <c r="J206" s="27">
        <f t="shared" si="19"/>
        <v>1.7407157108131146</v>
      </c>
    </row>
    <row r="207" spans="2:10" x14ac:dyDescent="0.25">
      <c r="B207" s="20">
        <f t="shared" si="15"/>
        <v>1997</v>
      </c>
      <c r="C207" s="20">
        <f t="shared" si="16"/>
        <v>4</v>
      </c>
      <c r="D207" s="21">
        <f>x!B216</f>
        <v>76.745000000000005</v>
      </c>
      <c r="F207" s="27">
        <f>'detrend th'!A210</f>
        <v>1964</v>
      </c>
      <c r="G207" s="27">
        <f>'detrend th'!B210</f>
        <v>12</v>
      </c>
      <c r="H207" s="27">
        <f t="shared" si="17"/>
        <v>72</v>
      </c>
      <c r="I207" s="27">
        <f t="shared" si="18"/>
        <v>0.9989732128944776</v>
      </c>
      <c r="J207" s="27">
        <f t="shared" si="19"/>
        <v>1.7389283663668715</v>
      </c>
    </row>
    <row r="208" spans="2:10" x14ac:dyDescent="0.25">
      <c r="B208" s="20">
        <f t="shared" si="15"/>
        <v>1998</v>
      </c>
      <c r="C208" s="20">
        <f t="shared" si="16"/>
        <v>1</v>
      </c>
      <c r="D208" s="21">
        <f>x!B217</f>
        <v>77.216999999999999</v>
      </c>
      <c r="F208" s="27">
        <f>'detrend th'!A211</f>
        <v>1965</v>
      </c>
      <c r="G208" s="27">
        <f>'detrend th'!B211</f>
        <v>1</v>
      </c>
      <c r="H208" s="27">
        <f t="shared" si="17"/>
        <v>73</v>
      </c>
      <c r="I208" s="27">
        <f t="shared" si="18"/>
        <v>1.0079204580833363</v>
      </c>
      <c r="J208" s="27">
        <f t="shared" si="19"/>
        <v>1.7371428571428589</v>
      </c>
    </row>
    <row r="209" spans="2:10" x14ac:dyDescent="0.25">
      <c r="B209" s="20">
        <f t="shared" si="15"/>
        <v>1998</v>
      </c>
      <c r="C209" s="20">
        <f t="shared" si="16"/>
        <v>2</v>
      </c>
      <c r="D209" s="21">
        <f>x!B218</f>
        <v>77.537000000000006</v>
      </c>
      <c r="F209" s="27">
        <f>'detrend th'!A212</f>
        <v>1965</v>
      </c>
      <c r="G209" s="27">
        <f>'detrend th'!B212</f>
        <v>2</v>
      </c>
      <c r="H209" s="27">
        <f t="shared" si="17"/>
        <v>73</v>
      </c>
      <c r="I209" s="27">
        <f t="shared" si="18"/>
        <v>1.0079204580833363</v>
      </c>
      <c r="J209" s="27">
        <f t="shared" si="19"/>
        <v>1.750901824327626</v>
      </c>
    </row>
    <row r="210" spans="2:10" x14ac:dyDescent="0.25">
      <c r="B210" s="20">
        <f t="shared" si="15"/>
        <v>1998</v>
      </c>
      <c r="C210" s="20">
        <f t="shared" si="16"/>
        <v>3</v>
      </c>
      <c r="D210" s="21">
        <f>x!B219</f>
        <v>78.391000000000005</v>
      </c>
      <c r="F210" s="27">
        <f>'detrend th'!A213</f>
        <v>1965</v>
      </c>
      <c r="G210" s="27">
        <f>'detrend th'!B213</f>
        <v>3</v>
      </c>
      <c r="H210" s="27">
        <f t="shared" si="17"/>
        <v>73</v>
      </c>
      <c r="I210" s="27">
        <f t="shared" si="18"/>
        <v>1.0079204580833363</v>
      </c>
      <c r="J210" s="27">
        <f t="shared" si="19"/>
        <v>1.7647697688352499</v>
      </c>
    </row>
    <row r="211" spans="2:10" x14ac:dyDescent="0.25">
      <c r="B211" s="20">
        <f t="shared" si="15"/>
        <v>1998</v>
      </c>
      <c r="C211" s="20">
        <f t="shared" si="16"/>
        <v>4</v>
      </c>
      <c r="D211" s="21">
        <f>x!B220</f>
        <v>79.631</v>
      </c>
      <c r="F211" s="27">
        <f>'detrend th'!A214</f>
        <v>1965</v>
      </c>
      <c r="G211" s="27">
        <f>'detrend th'!B214</f>
        <v>4</v>
      </c>
      <c r="H211" s="27">
        <f t="shared" si="17"/>
        <v>74</v>
      </c>
      <c r="I211" s="27">
        <f t="shared" si="18"/>
        <v>0.99990464174579829</v>
      </c>
      <c r="J211" s="27">
        <f t="shared" si="19"/>
        <v>1.7787475538160487</v>
      </c>
    </row>
    <row r="212" spans="2:10" x14ac:dyDescent="0.25">
      <c r="B212" s="20">
        <f t="shared" si="15"/>
        <v>1999</v>
      </c>
      <c r="C212" s="20">
        <f t="shared" si="16"/>
        <v>1</v>
      </c>
      <c r="D212" s="21">
        <f>x!B221</f>
        <v>80.391000000000005</v>
      </c>
      <c r="F212" s="27">
        <f>'detrend th'!A215</f>
        <v>1965</v>
      </c>
      <c r="G212" s="27">
        <f>'detrend th'!B215</f>
        <v>5</v>
      </c>
      <c r="H212" s="27">
        <f t="shared" si="17"/>
        <v>74</v>
      </c>
      <c r="I212" s="27">
        <f t="shared" si="18"/>
        <v>0.99990464174579829</v>
      </c>
      <c r="J212" s="27">
        <f t="shared" si="19"/>
        <v>1.7785779355546512</v>
      </c>
    </row>
    <row r="213" spans="2:10" x14ac:dyDescent="0.25">
      <c r="B213" s="20">
        <f t="shared" si="15"/>
        <v>1999</v>
      </c>
      <c r="C213" s="20">
        <f t="shared" si="16"/>
        <v>2</v>
      </c>
      <c r="D213" s="21">
        <f>x!B222</f>
        <v>80.53</v>
      </c>
      <c r="F213" s="27">
        <f>'detrend th'!A216</f>
        <v>1965</v>
      </c>
      <c r="G213" s="27">
        <f>'detrend th'!B216</f>
        <v>6</v>
      </c>
      <c r="H213" s="27">
        <f t="shared" si="17"/>
        <v>74</v>
      </c>
      <c r="I213" s="27">
        <f t="shared" si="18"/>
        <v>0.99990464174579829</v>
      </c>
      <c r="J213" s="27">
        <f t="shared" si="19"/>
        <v>1.778408333467755</v>
      </c>
    </row>
    <row r="214" spans="2:10" x14ac:dyDescent="0.25">
      <c r="B214" s="20">
        <f t="shared" si="15"/>
        <v>1999</v>
      </c>
      <c r="C214" s="20">
        <f t="shared" si="16"/>
        <v>3</v>
      </c>
      <c r="D214" s="21">
        <f>x!B223</f>
        <v>81.355000000000004</v>
      </c>
      <c r="F214" s="27">
        <f>'detrend th'!A217</f>
        <v>1965</v>
      </c>
      <c r="G214" s="27">
        <f>'detrend th'!B217</f>
        <v>7</v>
      </c>
      <c r="H214" s="27">
        <f t="shared" si="17"/>
        <v>75</v>
      </c>
      <c r="I214" s="27">
        <f t="shared" si="18"/>
        <v>1.0066612271707072</v>
      </c>
      <c r="J214" s="27">
        <f t="shared" si="19"/>
        <v>1.7782387475538177</v>
      </c>
    </row>
    <row r="215" spans="2:10" x14ac:dyDescent="0.25">
      <c r="B215" s="20">
        <f t="shared" si="15"/>
        <v>1999</v>
      </c>
      <c r="C215" s="20">
        <f t="shared" si="16"/>
        <v>4</v>
      </c>
      <c r="D215" s="21">
        <f>x!B224</f>
        <v>82.569000000000003</v>
      </c>
      <c r="F215" s="27">
        <f>'detrend th'!A218</f>
        <v>1965</v>
      </c>
      <c r="G215" s="27">
        <f>'detrend th'!B218</f>
        <v>8</v>
      </c>
      <c r="H215" s="27">
        <f t="shared" si="17"/>
        <v>75</v>
      </c>
      <c r="I215" s="27">
        <f t="shared" si="18"/>
        <v>1.0066612271707072</v>
      </c>
      <c r="J215" s="27">
        <f t="shared" si="19"/>
        <v>1.7900839998150275</v>
      </c>
    </row>
    <row r="216" spans="2:10" x14ac:dyDescent="0.25">
      <c r="B216" s="20">
        <f t="shared" si="15"/>
        <v>2000</v>
      </c>
      <c r="C216" s="20">
        <f t="shared" si="16"/>
        <v>1</v>
      </c>
      <c r="D216" s="21">
        <f>x!B225</f>
        <v>82.132999999999996</v>
      </c>
      <c r="F216" s="27">
        <f>'detrend th'!A219</f>
        <v>1965</v>
      </c>
      <c r="G216" s="27">
        <f>'detrend th'!B219</f>
        <v>9</v>
      </c>
      <c r="H216" s="27">
        <f t="shared" si="17"/>
        <v>75</v>
      </c>
      <c r="I216" s="27">
        <f t="shared" si="18"/>
        <v>1.0066612271707072</v>
      </c>
      <c r="J216" s="27">
        <f t="shared" si="19"/>
        <v>1.8020081559924435</v>
      </c>
    </row>
    <row r="217" spans="2:10" x14ac:dyDescent="0.25">
      <c r="B217" s="20">
        <f t="shared" si="15"/>
        <v>2000</v>
      </c>
      <c r="C217" s="20">
        <f t="shared" si="16"/>
        <v>2</v>
      </c>
      <c r="D217" s="21">
        <f>x!B226</f>
        <v>83.697999999999993</v>
      </c>
      <c r="F217" s="27">
        <f>'detrend th'!A220</f>
        <v>1965</v>
      </c>
      <c r="G217" s="27">
        <f>'detrend th'!B220</f>
        <v>10</v>
      </c>
      <c r="H217" s="27">
        <f t="shared" si="17"/>
        <v>76</v>
      </c>
      <c r="I217" s="27">
        <f t="shared" si="18"/>
        <v>1.0060761780910361</v>
      </c>
      <c r="J217" s="27">
        <f t="shared" si="19"/>
        <v>1.8140117416829762</v>
      </c>
    </row>
    <row r="218" spans="2:10" x14ac:dyDescent="0.25">
      <c r="B218" s="20">
        <f t="shared" si="15"/>
        <v>2000</v>
      </c>
      <c r="C218" s="20">
        <f t="shared" si="16"/>
        <v>3</v>
      </c>
      <c r="D218" s="21">
        <f>x!B227</f>
        <v>83.659000000000006</v>
      </c>
      <c r="F218" s="27">
        <f>'detrend th'!A221</f>
        <v>1965</v>
      </c>
      <c r="G218" s="27">
        <f>'detrend th'!B221</f>
        <v>11</v>
      </c>
      <c r="H218" s="27">
        <f t="shared" si="17"/>
        <v>76</v>
      </c>
      <c r="I218" s="27">
        <f t="shared" si="18"/>
        <v>1.0060761780910361</v>
      </c>
      <c r="J218" s="27">
        <f t="shared" si="19"/>
        <v>1.8250340000846725</v>
      </c>
    </row>
    <row r="219" spans="2:10" x14ac:dyDescent="0.25">
      <c r="B219" s="20">
        <f t="shared" si="15"/>
        <v>2000</v>
      </c>
      <c r="C219" s="20">
        <f t="shared" si="16"/>
        <v>4</v>
      </c>
      <c r="D219" s="21">
        <f>x!B228</f>
        <v>84.272999999999996</v>
      </c>
      <c r="F219" s="27">
        <f>'detrend th'!A222</f>
        <v>1965</v>
      </c>
      <c r="G219" s="27">
        <f>'detrend th'!B222</f>
        <v>12</v>
      </c>
      <c r="H219" s="27">
        <f t="shared" si="17"/>
        <v>76</v>
      </c>
      <c r="I219" s="27">
        <f t="shared" si="18"/>
        <v>1.0060761780910361</v>
      </c>
      <c r="J219" s="27">
        <f t="shared" si="19"/>
        <v>1.8361232316913829</v>
      </c>
    </row>
    <row r="220" spans="2:10" x14ac:dyDescent="0.25">
      <c r="B220" s="20">
        <f t="shared" si="15"/>
        <v>2001</v>
      </c>
      <c r="C220" s="20">
        <f t="shared" si="16"/>
        <v>1</v>
      </c>
      <c r="D220" s="21">
        <f>x!B229</f>
        <v>83.534999999999997</v>
      </c>
      <c r="F220" s="27">
        <f>'detrend th'!A223</f>
        <v>1966</v>
      </c>
      <c r="G220" s="27">
        <f>'detrend th'!B223</f>
        <v>1</v>
      </c>
      <c r="H220" s="27">
        <f t="shared" si="17"/>
        <v>77</v>
      </c>
      <c r="I220" s="27">
        <f t="shared" si="18"/>
        <v>1.0067693332618068</v>
      </c>
      <c r="J220" s="27">
        <f t="shared" si="19"/>
        <v>1.8472798434442286</v>
      </c>
    </row>
    <row r="221" spans="2:10" x14ac:dyDescent="0.25">
      <c r="B221" s="20">
        <f t="shared" si="15"/>
        <v>2001</v>
      </c>
      <c r="C221" s="20">
        <f t="shared" si="16"/>
        <v>2</v>
      </c>
      <c r="D221" s="21">
        <f>x!B230</f>
        <v>84.569000000000003</v>
      </c>
      <c r="F221" s="27">
        <f>'detrend th'!A224</f>
        <v>1966</v>
      </c>
      <c r="G221" s="27">
        <f>'detrend th'!B224</f>
        <v>2</v>
      </c>
      <c r="H221" s="27">
        <f t="shared" si="17"/>
        <v>77</v>
      </c>
      <c r="I221" s="27">
        <f t="shared" si="18"/>
        <v>1.0067693332618068</v>
      </c>
      <c r="J221" s="27">
        <f t="shared" si="19"/>
        <v>1.859784696332321</v>
      </c>
    </row>
    <row r="222" spans="2:10" x14ac:dyDescent="0.25">
      <c r="B222" s="20">
        <f t="shared" si="15"/>
        <v>2001</v>
      </c>
      <c r="C222" s="20">
        <f t="shared" si="16"/>
        <v>3</v>
      </c>
      <c r="D222" s="21">
        <f>x!B231</f>
        <v>84.673000000000002</v>
      </c>
      <c r="F222" s="27">
        <f>'detrend th'!A225</f>
        <v>1966</v>
      </c>
      <c r="G222" s="27">
        <f>'detrend th'!B225</f>
        <v>3</v>
      </c>
      <c r="H222" s="27">
        <f t="shared" si="17"/>
        <v>77</v>
      </c>
      <c r="I222" s="27">
        <f t="shared" si="18"/>
        <v>1.0067693332618068</v>
      </c>
      <c r="J222" s="27">
        <f t="shared" si="19"/>
        <v>1.8723741987370028</v>
      </c>
    </row>
    <row r="223" spans="2:10" x14ac:dyDescent="0.25">
      <c r="B223" s="20">
        <f t="shared" si="15"/>
        <v>2001</v>
      </c>
      <c r="C223" s="20">
        <f t="shared" si="16"/>
        <v>4</v>
      </c>
      <c r="D223" s="21">
        <f>x!B232</f>
        <v>85.66</v>
      </c>
      <c r="F223" s="27">
        <f>'detrend th'!A226</f>
        <v>1966</v>
      </c>
      <c r="G223" s="27">
        <f>'detrend th'!B226</f>
        <v>4</v>
      </c>
      <c r="H223" s="27">
        <f t="shared" si="17"/>
        <v>78</v>
      </c>
      <c r="I223" s="27">
        <f t="shared" si="18"/>
        <v>0.9967643830658699</v>
      </c>
      <c r="J223" s="27">
        <f t="shared" si="19"/>
        <v>1.8850489236790622</v>
      </c>
    </row>
    <row r="224" spans="2:10" x14ac:dyDescent="0.25">
      <c r="B224" s="20">
        <f t="shared" si="15"/>
        <v>2002</v>
      </c>
      <c r="C224" s="20">
        <f t="shared" si="16"/>
        <v>1</v>
      </c>
      <c r="D224" s="21">
        <f>x!B233</f>
        <v>87.322000000000003</v>
      </c>
      <c r="F224" s="27">
        <f>'detrend th'!A227</f>
        <v>1966</v>
      </c>
      <c r="G224" s="27">
        <f>'detrend th'!B227</f>
        <v>5</v>
      </c>
      <c r="H224" s="27">
        <f t="shared" si="17"/>
        <v>78</v>
      </c>
      <c r="I224" s="27">
        <f t="shared" si="18"/>
        <v>0.9967643830658699</v>
      </c>
      <c r="J224" s="27">
        <f t="shared" si="19"/>
        <v>1.8789496274599424</v>
      </c>
    </row>
    <row r="225" spans="2:10" x14ac:dyDescent="0.25">
      <c r="B225" s="20">
        <f t="shared" si="15"/>
        <v>2002</v>
      </c>
      <c r="C225" s="20">
        <f t="shared" si="16"/>
        <v>2</v>
      </c>
      <c r="D225" s="21">
        <f>x!B234</f>
        <v>87.912999999999997</v>
      </c>
      <c r="F225" s="27">
        <f>'detrend th'!A228</f>
        <v>1966</v>
      </c>
      <c r="G225" s="27">
        <f>'detrend th'!B228</f>
        <v>6</v>
      </c>
      <c r="H225" s="27">
        <f t="shared" si="17"/>
        <v>78</v>
      </c>
      <c r="I225" s="27">
        <f t="shared" si="18"/>
        <v>0.9967643830658699</v>
      </c>
      <c r="J225" s="27">
        <f t="shared" si="19"/>
        <v>1.8728700662269555</v>
      </c>
    </row>
    <row r="226" spans="2:10" x14ac:dyDescent="0.25">
      <c r="B226" s="20">
        <f t="shared" si="15"/>
        <v>2002</v>
      </c>
      <c r="C226" s="20">
        <f t="shared" si="16"/>
        <v>3</v>
      </c>
      <c r="D226" s="21">
        <f>x!B235</f>
        <v>88.56</v>
      </c>
      <c r="F226" s="27">
        <f>'detrend th'!A229</f>
        <v>1966</v>
      </c>
      <c r="G226" s="27">
        <f>'detrend th'!B229</f>
        <v>7</v>
      </c>
      <c r="H226" s="27">
        <f t="shared" si="17"/>
        <v>79</v>
      </c>
      <c r="I226" s="27">
        <f t="shared" si="18"/>
        <v>0.99946159106881327</v>
      </c>
      <c r="J226" s="27">
        <f t="shared" si="19"/>
        <v>1.8668101761252462</v>
      </c>
    </row>
    <row r="227" spans="2:10" x14ac:dyDescent="0.25">
      <c r="B227" s="20">
        <f t="shared" si="15"/>
        <v>2002</v>
      </c>
      <c r="C227" s="20">
        <f t="shared" si="16"/>
        <v>4</v>
      </c>
      <c r="D227" s="21">
        <f>x!B236</f>
        <v>88.376000000000005</v>
      </c>
      <c r="F227" s="27">
        <f>'detrend th'!A230</f>
        <v>1966</v>
      </c>
      <c r="G227" s="27">
        <f>'detrend th'!B230</f>
        <v>8</v>
      </c>
      <c r="H227" s="27">
        <f t="shared" si="17"/>
        <v>79</v>
      </c>
      <c r="I227" s="27">
        <f t="shared" si="18"/>
        <v>0.99946159106881327</v>
      </c>
      <c r="J227" s="27">
        <f t="shared" si="19"/>
        <v>1.8658050688535901</v>
      </c>
    </row>
    <row r="228" spans="2:10" x14ac:dyDescent="0.25">
      <c r="B228" s="20">
        <f t="shared" si="15"/>
        <v>2003</v>
      </c>
      <c r="C228" s="20">
        <f t="shared" si="16"/>
        <v>1</v>
      </c>
      <c r="D228" s="21">
        <f>x!B237</f>
        <v>88.924999999999997</v>
      </c>
      <c r="F228" s="27">
        <f>'detrend th'!A231</f>
        <v>1966</v>
      </c>
      <c r="G228" s="27">
        <f>'detrend th'!B231</f>
        <v>9</v>
      </c>
      <c r="H228" s="27">
        <f t="shared" si="17"/>
        <v>79</v>
      </c>
      <c r="I228" s="27">
        <f t="shared" si="18"/>
        <v>0.99946159106881327</v>
      </c>
      <c r="J228" s="27">
        <f t="shared" si="19"/>
        <v>1.8648005027406658</v>
      </c>
    </row>
    <row r="229" spans="2:10" x14ac:dyDescent="0.25">
      <c r="B229" s="20">
        <f t="shared" si="15"/>
        <v>2003</v>
      </c>
      <c r="C229" s="20">
        <f t="shared" si="16"/>
        <v>2</v>
      </c>
      <c r="D229" s="21">
        <f>x!B238</f>
        <v>90.326999999999998</v>
      </c>
      <c r="F229" s="27">
        <f>'detrend th'!A232</f>
        <v>1966</v>
      </c>
      <c r="G229" s="27">
        <f>'detrend th'!B232</f>
        <v>10</v>
      </c>
      <c r="H229" s="27">
        <f t="shared" si="17"/>
        <v>80</v>
      </c>
      <c r="I229" s="27">
        <f t="shared" si="18"/>
        <v>1.0018096867988608</v>
      </c>
      <c r="J229" s="27">
        <f t="shared" si="19"/>
        <v>1.8637964774951088</v>
      </c>
    </row>
    <row r="230" spans="2:10" x14ac:dyDescent="0.25">
      <c r="B230" s="20">
        <f t="shared" si="15"/>
        <v>2003</v>
      </c>
      <c r="C230" s="20">
        <f t="shared" si="16"/>
        <v>3</v>
      </c>
      <c r="D230" s="21">
        <f>x!B239</f>
        <v>91.962000000000003</v>
      </c>
      <c r="F230" s="27">
        <f>'detrend th'!A233</f>
        <v>1966</v>
      </c>
      <c r="G230" s="27">
        <f>'detrend th'!B233</f>
        <v>11</v>
      </c>
      <c r="H230" s="27">
        <f t="shared" si="17"/>
        <v>80</v>
      </c>
      <c r="I230" s="27">
        <f t="shared" si="18"/>
        <v>1.0018096867988608</v>
      </c>
      <c r="J230" s="27">
        <f t="shared" si="19"/>
        <v>1.8671693653761949</v>
      </c>
    </row>
    <row r="231" spans="2:10" x14ac:dyDescent="0.25">
      <c r="B231" s="20">
        <f t="shared" si="15"/>
        <v>2003</v>
      </c>
      <c r="C231" s="20">
        <f t="shared" si="16"/>
        <v>4</v>
      </c>
      <c r="D231" s="21">
        <f>x!B240</f>
        <v>92.861000000000004</v>
      </c>
      <c r="F231" s="27">
        <f>'detrend th'!A234</f>
        <v>1966</v>
      </c>
      <c r="G231" s="27">
        <f>'detrend th'!B234</f>
        <v>12</v>
      </c>
      <c r="H231" s="27">
        <f t="shared" si="17"/>
        <v>80</v>
      </c>
      <c r="I231" s="27">
        <f t="shared" si="18"/>
        <v>1.0018096867988608</v>
      </c>
      <c r="J231" s="27">
        <f t="shared" si="19"/>
        <v>1.8705483571279535</v>
      </c>
    </row>
    <row r="232" spans="2:10" x14ac:dyDescent="0.25">
      <c r="B232" s="20">
        <f t="shared" si="15"/>
        <v>2004</v>
      </c>
      <c r="C232" s="20">
        <f t="shared" si="16"/>
        <v>1</v>
      </c>
      <c r="D232" s="21">
        <f>x!B241</f>
        <v>93.317999999999998</v>
      </c>
      <c r="F232" s="27">
        <f>'detrend th'!A235</f>
        <v>1967</v>
      </c>
      <c r="G232" s="27">
        <f>'detrend th'!B235</f>
        <v>1</v>
      </c>
      <c r="H232" s="27">
        <f t="shared" si="17"/>
        <v>81</v>
      </c>
      <c r="I232" s="27">
        <f t="shared" si="18"/>
        <v>1.0016819720461863</v>
      </c>
      <c r="J232" s="27">
        <f t="shared" si="19"/>
        <v>1.8739334637964788</v>
      </c>
    </row>
    <row r="233" spans="2:10" x14ac:dyDescent="0.25">
      <c r="B233" s="20">
        <f t="shared" si="15"/>
        <v>2004</v>
      </c>
      <c r="C233" s="20">
        <f t="shared" si="16"/>
        <v>2</v>
      </c>
      <c r="D233" s="21">
        <f>x!B242</f>
        <v>93.548000000000002</v>
      </c>
      <c r="F233" s="27">
        <f>'detrend th'!A236</f>
        <v>1967</v>
      </c>
      <c r="G233" s="27">
        <f>'detrend th'!B236</f>
        <v>2</v>
      </c>
      <c r="H233" s="27">
        <f t="shared" si="17"/>
        <v>81</v>
      </c>
      <c r="I233" s="27">
        <f t="shared" si="18"/>
        <v>1.0016819720461863</v>
      </c>
      <c r="J233" s="27">
        <f t="shared" si="19"/>
        <v>1.8770853674989976</v>
      </c>
    </row>
    <row r="234" spans="2:10" x14ac:dyDescent="0.25">
      <c r="B234" s="20">
        <f t="shared" si="15"/>
        <v>2004</v>
      </c>
      <c r="C234" s="20">
        <f t="shared" si="16"/>
        <v>3</v>
      </c>
      <c r="D234" s="21">
        <f>x!B243</f>
        <v>94.046999999999997</v>
      </c>
      <c r="F234" s="27">
        <f>'detrend th'!A237</f>
        <v>1967</v>
      </c>
      <c r="G234" s="27">
        <f>'detrend th'!B237</f>
        <v>3</v>
      </c>
      <c r="H234" s="27">
        <f t="shared" si="17"/>
        <v>81</v>
      </c>
      <c r="I234" s="27">
        <f t="shared" si="18"/>
        <v>1.0016819720461863</v>
      </c>
      <c r="J234" s="27">
        <f t="shared" si="19"/>
        <v>1.8802425726154361</v>
      </c>
    </row>
    <row r="235" spans="2:10" x14ac:dyDescent="0.25">
      <c r="B235" s="20">
        <f t="shared" si="15"/>
        <v>2004</v>
      </c>
      <c r="C235" s="20">
        <f t="shared" si="16"/>
        <v>4</v>
      </c>
      <c r="D235" s="21">
        <f>x!B244</f>
        <v>94.584000000000003</v>
      </c>
      <c r="F235" s="27">
        <f>'detrend th'!A238</f>
        <v>1967</v>
      </c>
      <c r="G235" s="27">
        <f>'detrend th'!B238</f>
        <v>4</v>
      </c>
      <c r="H235" s="27">
        <f t="shared" si="17"/>
        <v>82</v>
      </c>
      <c r="I235" s="27">
        <f t="shared" si="18"/>
        <v>1.0001177448410938</v>
      </c>
      <c r="J235" s="27">
        <f t="shared" si="19"/>
        <v>1.8834050880626247</v>
      </c>
    </row>
    <row r="236" spans="2:10" x14ac:dyDescent="0.25">
      <c r="B236" s="20">
        <f t="shared" si="15"/>
        <v>2005</v>
      </c>
      <c r="C236" s="20">
        <f t="shared" si="16"/>
        <v>1</v>
      </c>
      <c r="D236" s="21">
        <f>x!B245</f>
        <v>95.287000000000006</v>
      </c>
      <c r="F236" s="27">
        <f>'detrend th'!A239</f>
        <v>1967</v>
      </c>
      <c r="G236" s="27">
        <f>'detrend th'!B239</f>
        <v>5</v>
      </c>
      <c r="H236" s="27">
        <f t="shared" si="17"/>
        <v>82</v>
      </c>
      <c r="I236" s="27">
        <f t="shared" si="18"/>
        <v>1.0001177448410938</v>
      </c>
      <c r="J236" s="27">
        <f t="shared" si="19"/>
        <v>1.883626849295434</v>
      </c>
    </row>
    <row r="237" spans="2:10" x14ac:dyDescent="0.25">
      <c r="B237" s="20">
        <f t="shared" si="15"/>
        <v>2005</v>
      </c>
      <c r="C237" s="20">
        <f t="shared" si="16"/>
        <v>2</v>
      </c>
      <c r="D237" s="21">
        <f>x!B246</f>
        <v>95.281999999999996</v>
      </c>
      <c r="F237" s="27">
        <f>'detrend th'!A240</f>
        <v>1967</v>
      </c>
      <c r="G237" s="27">
        <f>'detrend th'!B240</f>
        <v>6</v>
      </c>
      <c r="H237" s="27">
        <f t="shared" si="17"/>
        <v>82</v>
      </c>
      <c r="I237" s="27">
        <f t="shared" si="18"/>
        <v>1.0001177448410938</v>
      </c>
      <c r="J237" s="27">
        <f t="shared" si="19"/>
        <v>1.8838486366394844</v>
      </c>
    </row>
    <row r="238" spans="2:10" x14ac:dyDescent="0.25">
      <c r="B238" s="20">
        <f t="shared" si="15"/>
        <v>2005</v>
      </c>
      <c r="C238" s="20">
        <f t="shared" si="16"/>
        <v>3</v>
      </c>
      <c r="D238" s="21">
        <f>x!B247</f>
        <v>95.94</v>
      </c>
      <c r="F238" s="27">
        <f>'detrend th'!A241</f>
        <v>1967</v>
      </c>
      <c r="G238" s="27">
        <f>'detrend th'!B241</f>
        <v>7</v>
      </c>
      <c r="H238" s="27">
        <f t="shared" si="17"/>
        <v>83</v>
      </c>
      <c r="I238" s="27">
        <f t="shared" si="18"/>
        <v>1.0003876237669296</v>
      </c>
      <c r="J238" s="27">
        <f t="shared" si="19"/>
        <v>1.8840704500978505</v>
      </c>
    </row>
    <row r="239" spans="2:10" x14ac:dyDescent="0.25">
      <c r="B239" s="20">
        <f t="shared" si="15"/>
        <v>2005</v>
      </c>
      <c r="C239" s="20">
        <f t="shared" si="16"/>
        <v>4</v>
      </c>
      <c r="D239" s="21">
        <f>x!B248</f>
        <v>96.209000000000003</v>
      </c>
      <c r="F239" s="27">
        <f>'detrend th'!A242</f>
        <v>1967</v>
      </c>
      <c r="G239" s="27">
        <f>'detrend th'!B242</f>
        <v>8</v>
      </c>
      <c r="H239" s="27">
        <f t="shared" si="17"/>
        <v>83</v>
      </c>
      <c r="I239" s="27">
        <f t="shared" si="18"/>
        <v>1.0003876237669296</v>
      </c>
      <c r="J239" s="27">
        <f t="shared" si="19"/>
        <v>1.884800760582878</v>
      </c>
    </row>
    <row r="240" spans="2:10" x14ac:dyDescent="0.25">
      <c r="B240" s="20">
        <f t="shared" si="15"/>
        <v>2006</v>
      </c>
      <c r="C240" s="20">
        <f t="shared" si="16"/>
        <v>1</v>
      </c>
      <c r="D240" s="21">
        <f>x!B249</f>
        <v>96.881</v>
      </c>
      <c r="F240" s="27">
        <f>'detrend th'!A243</f>
        <v>1967</v>
      </c>
      <c r="G240" s="27">
        <f>'detrend th'!B243</f>
        <v>9</v>
      </c>
      <c r="H240" s="27">
        <f t="shared" si="17"/>
        <v>83</v>
      </c>
      <c r="I240" s="27">
        <f t="shared" si="18"/>
        <v>1.0003876237669296</v>
      </c>
      <c r="J240" s="27">
        <f t="shared" si="19"/>
        <v>1.885531354153607</v>
      </c>
    </row>
    <row r="241" spans="2:10" x14ac:dyDescent="0.25">
      <c r="B241" s="20">
        <f t="shared" si="15"/>
        <v>2006</v>
      </c>
      <c r="C241" s="20">
        <f t="shared" si="16"/>
        <v>2</v>
      </c>
      <c r="D241" s="21">
        <f>x!B250</f>
        <v>96.774000000000001</v>
      </c>
      <c r="F241" s="27">
        <f>'detrend th'!A244</f>
        <v>1967</v>
      </c>
      <c r="G241" s="27">
        <f>'detrend th'!B244</f>
        <v>10</v>
      </c>
      <c r="H241" s="27">
        <f t="shared" si="17"/>
        <v>84</v>
      </c>
      <c r="I241" s="27">
        <f t="shared" si="18"/>
        <v>1.000283495724722</v>
      </c>
      <c r="J241" s="27">
        <f t="shared" si="19"/>
        <v>1.8862622309197679</v>
      </c>
    </row>
    <row r="242" spans="2:10" x14ac:dyDescent="0.25">
      <c r="B242" s="20">
        <f t="shared" si="15"/>
        <v>2006</v>
      </c>
      <c r="C242" s="20">
        <f t="shared" si="16"/>
        <v>3</v>
      </c>
      <c r="D242" s="21">
        <f>x!B251</f>
        <v>96.527000000000001</v>
      </c>
      <c r="F242" s="27">
        <f>'detrend th'!A245</f>
        <v>1967</v>
      </c>
      <c r="G242" s="27">
        <f>'detrend th'!B245</f>
        <v>11</v>
      </c>
      <c r="H242" s="27">
        <f t="shared" si="17"/>
        <v>84</v>
      </c>
      <c r="I242" s="27">
        <f t="shared" si="18"/>
        <v>1.000283495724722</v>
      </c>
      <c r="J242" s="27">
        <f t="shared" si="19"/>
        <v>1.8867969781979381</v>
      </c>
    </row>
    <row r="243" spans="2:10" x14ac:dyDescent="0.25">
      <c r="B243" s="20">
        <f t="shared" si="15"/>
        <v>2006</v>
      </c>
      <c r="C243" s="20">
        <f t="shared" si="16"/>
        <v>4</v>
      </c>
      <c r="D243" s="21">
        <f>x!B252</f>
        <v>97.15</v>
      </c>
      <c r="F243" s="27">
        <f>'detrend th'!A246</f>
        <v>1967</v>
      </c>
      <c r="G243" s="27">
        <f>'detrend th'!B246</f>
        <v>12</v>
      </c>
      <c r="H243" s="27">
        <f t="shared" si="17"/>
        <v>84</v>
      </c>
      <c r="I243" s="27">
        <f t="shared" si="18"/>
        <v>1.000283495724722</v>
      </c>
      <c r="J243" s="27">
        <f t="shared" si="19"/>
        <v>1.8873318770746756</v>
      </c>
    </row>
    <row r="244" spans="2:10" x14ac:dyDescent="0.25">
      <c r="B244" s="20">
        <f t="shared" si="15"/>
        <v>2007</v>
      </c>
      <c r="C244" s="20">
        <f t="shared" si="16"/>
        <v>1</v>
      </c>
      <c r="D244" s="21">
        <f>x!B253</f>
        <v>96.962999999999994</v>
      </c>
      <c r="F244" s="27">
        <f>'detrend th'!A247</f>
        <v>1968</v>
      </c>
      <c r="G244" s="27">
        <f>'detrend th'!B247</f>
        <v>1</v>
      </c>
      <c r="H244" s="27">
        <f t="shared" si="17"/>
        <v>85</v>
      </c>
      <c r="I244" s="27">
        <f t="shared" si="18"/>
        <v>1.0064269381012503</v>
      </c>
      <c r="J244" s="27">
        <f t="shared" si="19"/>
        <v>1.8878669275929578</v>
      </c>
    </row>
    <row r="245" spans="2:10" x14ac:dyDescent="0.25">
      <c r="B245" s="20">
        <f t="shared" si="15"/>
        <v>2007</v>
      </c>
      <c r="C245" s="20">
        <f t="shared" si="16"/>
        <v>2</v>
      </c>
      <c r="D245" s="21">
        <f>x!B254</f>
        <v>97.771000000000001</v>
      </c>
      <c r="F245" s="27">
        <f>'detrend th'!A248</f>
        <v>1968</v>
      </c>
      <c r="G245" s="27">
        <f>'detrend th'!B248</f>
        <v>2</v>
      </c>
      <c r="H245" s="27">
        <f t="shared" si="17"/>
        <v>85</v>
      </c>
      <c r="I245" s="27">
        <f t="shared" si="18"/>
        <v>1.0064269381012503</v>
      </c>
      <c r="J245" s="27">
        <f t="shared" si="19"/>
        <v>1.9000001314799952</v>
      </c>
    </row>
    <row r="246" spans="2:10" x14ac:dyDescent="0.25">
      <c r="B246" s="20">
        <f t="shared" si="15"/>
        <v>2007</v>
      </c>
      <c r="C246" s="20">
        <f t="shared" si="16"/>
        <v>3</v>
      </c>
      <c r="D246" s="21">
        <f>x!B255</f>
        <v>98.722999999999999</v>
      </c>
      <c r="F246" s="27">
        <f>'detrend th'!A249</f>
        <v>1968</v>
      </c>
      <c r="G246" s="27">
        <f>'detrend th'!B249</f>
        <v>3</v>
      </c>
      <c r="H246" s="27">
        <f t="shared" si="17"/>
        <v>85</v>
      </c>
      <c r="I246" s="27">
        <f t="shared" si="18"/>
        <v>1.0064269381012503</v>
      </c>
      <c r="J246" s="27">
        <f t="shared" si="19"/>
        <v>1.9122113147173845</v>
      </c>
    </row>
    <row r="247" spans="2:10" x14ac:dyDescent="0.25">
      <c r="B247" s="20">
        <f t="shared" si="15"/>
        <v>2007</v>
      </c>
      <c r="C247" s="20">
        <f t="shared" si="16"/>
        <v>4</v>
      </c>
      <c r="D247" s="21">
        <f>x!B256</f>
        <v>98.793999999999997</v>
      </c>
      <c r="F247" s="27">
        <f>'detrend th'!A250</f>
        <v>1968</v>
      </c>
      <c r="G247" s="27">
        <f>'detrend th'!B250</f>
        <v>4</v>
      </c>
      <c r="H247" s="27">
        <f t="shared" si="17"/>
        <v>86</v>
      </c>
      <c r="I247" s="27">
        <f t="shared" si="18"/>
        <v>1.0041720312174325</v>
      </c>
      <c r="J247" s="27">
        <f t="shared" si="19"/>
        <v>1.9245009784735836</v>
      </c>
    </row>
    <row r="248" spans="2:10" x14ac:dyDescent="0.25">
      <c r="B248" s="20">
        <f t="shared" si="15"/>
        <v>2008</v>
      </c>
      <c r="C248" s="20">
        <f t="shared" si="16"/>
        <v>1</v>
      </c>
      <c r="D248" s="21">
        <f>x!B257</f>
        <v>97.917000000000002</v>
      </c>
      <c r="F248" s="27">
        <f>'detrend th'!A251</f>
        <v>1968</v>
      </c>
      <c r="G248" s="27">
        <f>'detrend th'!B251</f>
        <v>5</v>
      </c>
      <c r="H248" s="27">
        <f t="shared" si="17"/>
        <v>86</v>
      </c>
      <c r="I248" s="27">
        <f t="shared" si="18"/>
        <v>1.0041720312174325</v>
      </c>
      <c r="J248" s="27">
        <f t="shared" si="19"/>
        <v>1.9325300566337547</v>
      </c>
    </row>
    <row r="249" spans="2:10" x14ac:dyDescent="0.25">
      <c r="B249" s="20">
        <f t="shared" si="15"/>
        <v>2008</v>
      </c>
      <c r="C249" s="20">
        <f t="shared" si="16"/>
        <v>2</v>
      </c>
      <c r="D249" s="21">
        <f>x!B258</f>
        <v>98.831000000000003</v>
      </c>
      <c r="F249" s="27">
        <f>'detrend th'!A252</f>
        <v>1968</v>
      </c>
      <c r="G249" s="27">
        <f>'detrend th'!B252</f>
        <v>6</v>
      </c>
      <c r="H249" s="27">
        <f t="shared" si="17"/>
        <v>86</v>
      </c>
      <c r="I249" s="27">
        <f t="shared" si="18"/>
        <v>1.0041720312174325</v>
      </c>
      <c r="J249" s="27">
        <f t="shared" si="19"/>
        <v>1.9405926323586573</v>
      </c>
    </row>
    <row r="250" spans="2:10" x14ac:dyDescent="0.25">
      <c r="B250" s="20">
        <f t="shared" si="15"/>
        <v>2008</v>
      </c>
      <c r="C250" s="20">
        <f t="shared" si="16"/>
        <v>3</v>
      </c>
      <c r="D250" s="21">
        <f>x!B259</f>
        <v>98.778000000000006</v>
      </c>
      <c r="F250" s="27">
        <f>'detrend th'!A253</f>
        <v>1968</v>
      </c>
      <c r="G250" s="27">
        <f>'detrend th'!B253</f>
        <v>7</v>
      </c>
      <c r="H250" s="27">
        <f t="shared" si="17"/>
        <v>87</v>
      </c>
      <c r="I250" s="27">
        <f t="shared" si="18"/>
        <v>1.0006289267754125</v>
      </c>
      <c r="J250" s="27">
        <f t="shared" si="19"/>
        <v>1.948688845401177</v>
      </c>
    </row>
    <row r="251" spans="2:10" x14ac:dyDescent="0.25">
      <c r="B251" s="20">
        <f t="shared" si="15"/>
        <v>2008</v>
      </c>
      <c r="C251" s="20">
        <f t="shared" si="16"/>
        <v>4</v>
      </c>
      <c r="D251" s="21">
        <f>x!B260</f>
        <v>97.712000000000003</v>
      </c>
      <c r="F251" s="27">
        <f>'detrend th'!A254</f>
        <v>1968</v>
      </c>
      <c r="G251" s="27">
        <f>'detrend th'!B254</f>
        <v>8</v>
      </c>
      <c r="H251" s="27">
        <f t="shared" si="17"/>
        <v>87</v>
      </c>
      <c r="I251" s="27">
        <f t="shared" si="18"/>
        <v>1.0006289267754125</v>
      </c>
      <c r="J251" s="27">
        <f t="shared" si="19"/>
        <v>1.9499144279929974</v>
      </c>
    </row>
    <row r="252" spans="2:10" x14ac:dyDescent="0.25">
      <c r="B252" s="20">
        <f t="shared" si="15"/>
        <v>2009</v>
      </c>
      <c r="C252" s="20">
        <f t="shared" si="16"/>
        <v>1</v>
      </c>
      <c r="D252" s="21">
        <f>x!B261</f>
        <v>97.838999999999999</v>
      </c>
      <c r="F252" s="27">
        <f>'detrend th'!A255</f>
        <v>1968</v>
      </c>
      <c r="G252" s="27">
        <f>'detrend th'!B255</f>
        <v>9</v>
      </c>
      <c r="H252" s="27">
        <f t="shared" si="17"/>
        <v>87</v>
      </c>
      <c r="I252" s="27">
        <f t="shared" si="18"/>
        <v>1.0006289267754125</v>
      </c>
      <c r="J252" s="27">
        <f t="shared" si="19"/>
        <v>1.9511407813865254</v>
      </c>
    </row>
    <row r="253" spans="2:10" x14ac:dyDescent="0.25">
      <c r="B253" s="20">
        <f t="shared" si="15"/>
        <v>2009</v>
      </c>
      <c r="C253" s="20">
        <f t="shared" si="16"/>
        <v>2</v>
      </c>
      <c r="D253" s="21">
        <f>x!B262</f>
        <v>99.305000000000007</v>
      </c>
      <c r="F253" s="27">
        <f>'detrend th'!A256</f>
        <v>1968</v>
      </c>
      <c r="G253" s="27">
        <f>'detrend th'!B256</f>
        <v>10</v>
      </c>
      <c r="H253" s="27">
        <f t="shared" si="17"/>
        <v>88</v>
      </c>
      <c r="I253" s="27">
        <f t="shared" si="18"/>
        <v>0.99819251308019608</v>
      </c>
      <c r="J253" s="27">
        <f t="shared" si="19"/>
        <v>1.9523679060665386</v>
      </c>
    </row>
    <row r="254" spans="2:10" x14ac:dyDescent="0.25">
      <c r="B254" s="20">
        <f t="shared" si="15"/>
        <v>2009</v>
      </c>
      <c r="C254" s="20">
        <f t="shared" si="16"/>
        <v>3</v>
      </c>
      <c r="D254" s="21">
        <f>x!B263</f>
        <v>100.571</v>
      </c>
      <c r="F254" s="27">
        <f>'detrend th'!A257</f>
        <v>1968</v>
      </c>
      <c r="G254" s="27">
        <f>'detrend th'!B257</f>
        <v>11</v>
      </c>
      <c r="H254" s="27">
        <f t="shared" si="17"/>
        <v>88</v>
      </c>
      <c r="I254" s="27">
        <f t="shared" si="18"/>
        <v>0.99819251308019608</v>
      </c>
      <c r="J254" s="27">
        <f t="shared" si="19"/>
        <v>1.9488390266136784</v>
      </c>
    </row>
    <row r="255" spans="2:10" x14ac:dyDescent="0.25">
      <c r="B255" s="20">
        <f t="shared" si="15"/>
        <v>2009</v>
      </c>
      <c r="C255" s="20">
        <f t="shared" si="16"/>
        <v>4</v>
      </c>
      <c r="D255" s="21">
        <f>x!B264</f>
        <v>102.363</v>
      </c>
      <c r="F255" s="27">
        <f>'detrend th'!A258</f>
        <v>1968</v>
      </c>
      <c r="G255" s="27">
        <f>'detrend th'!B258</f>
        <v>12</v>
      </c>
      <c r="H255" s="27">
        <f t="shared" si="17"/>
        <v>88</v>
      </c>
      <c r="I255" s="27">
        <f t="shared" si="18"/>
        <v>0.99819251308019608</v>
      </c>
      <c r="J255" s="27">
        <f t="shared" si="19"/>
        <v>1.9453165255642708</v>
      </c>
    </row>
    <row r="256" spans="2:10" x14ac:dyDescent="0.25">
      <c r="B256" s="20">
        <f t="shared" si="15"/>
        <v>2010</v>
      </c>
      <c r="C256" s="20">
        <f t="shared" si="16"/>
        <v>1</v>
      </c>
      <c r="D256" s="21">
        <f>x!B265</f>
        <v>103.047</v>
      </c>
      <c r="F256" s="27">
        <f>'detrend th'!A259</f>
        <v>1969</v>
      </c>
      <c r="G256" s="27">
        <f>'detrend th'!B259</f>
        <v>1</v>
      </c>
      <c r="H256" s="27">
        <f t="shared" si="17"/>
        <v>89</v>
      </c>
      <c r="I256" s="27">
        <f t="shared" si="18"/>
        <v>1.0013687342217525</v>
      </c>
      <c r="J256" s="27">
        <f t="shared" si="19"/>
        <v>1.9418003913894351</v>
      </c>
    </row>
    <row r="257" spans="2:10" x14ac:dyDescent="0.25">
      <c r="B257" s="20">
        <f t="shared" si="15"/>
        <v>2010</v>
      </c>
      <c r="C257" s="20">
        <f t="shared" si="16"/>
        <v>2</v>
      </c>
      <c r="D257" s="21">
        <f>x!B266</f>
        <v>104.053</v>
      </c>
      <c r="F257" s="27">
        <f>'detrend th'!A260</f>
        <v>1969</v>
      </c>
      <c r="G257" s="27">
        <f>'detrend th'!B260</f>
        <v>2</v>
      </c>
      <c r="H257" s="27">
        <f t="shared" si="17"/>
        <v>89</v>
      </c>
      <c r="I257" s="27">
        <f t="shared" si="18"/>
        <v>1.0013687342217525</v>
      </c>
      <c r="J257" s="27">
        <f t="shared" si="19"/>
        <v>1.9444582000369424</v>
      </c>
    </row>
    <row r="258" spans="2:10" x14ac:dyDescent="0.25">
      <c r="B258" s="20">
        <f t="shared" si="15"/>
        <v>2010</v>
      </c>
      <c r="C258" s="20">
        <f t="shared" si="16"/>
        <v>3</v>
      </c>
      <c r="D258" s="21">
        <f>x!B267</f>
        <v>105.06699999999999</v>
      </c>
      <c r="F258" s="27">
        <f>'detrend th'!A261</f>
        <v>1969</v>
      </c>
      <c r="G258" s="27">
        <f>'detrend th'!B261</f>
        <v>3</v>
      </c>
      <c r="H258" s="27">
        <f t="shared" si="17"/>
        <v>89</v>
      </c>
      <c r="I258" s="27">
        <f t="shared" si="18"/>
        <v>1.0013687342217525</v>
      </c>
      <c r="J258" s="27">
        <f t="shared" si="19"/>
        <v>1.9471196465181002</v>
      </c>
    </row>
    <row r="259" spans="2:10" x14ac:dyDescent="0.25">
      <c r="B259" s="20">
        <f t="shared" si="15"/>
        <v>2010</v>
      </c>
      <c r="C259" s="20">
        <f t="shared" si="16"/>
        <v>4</v>
      </c>
      <c r="D259" s="21">
        <f>x!B268</f>
        <v>105.52200000000001</v>
      </c>
      <c r="F259" s="27">
        <f>'detrend th'!A262</f>
        <v>1969</v>
      </c>
      <c r="G259" s="27">
        <f>'detrend th'!B262</f>
        <v>4</v>
      </c>
      <c r="H259" s="27">
        <f t="shared" si="17"/>
        <v>90</v>
      </c>
      <c r="I259" s="27">
        <f t="shared" si="18"/>
        <v>0.99821697513639385</v>
      </c>
      <c r="J259" s="27">
        <f t="shared" si="19"/>
        <v>1.9497847358121363</v>
      </c>
    </row>
    <row r="260" spans="2:10" x14ac:dyDescent="0.25">
      <c r="B260" s="20">
        <f t="shared" si="15"/>
        <v>2011</v>
      </c>
      <c r="C260" s="20">
        <f t="shared" si="16"/>
        <v>1</v>
      </c>
      <c r="D260" s="21">
        <f>x!B269</f>
        <v>104.316</v>
      </c>
      <c r="F260" s="27">
        <f>'detrend th'!A263</f>
        <v>1969</v>
      </c>
      <c r="G260" s="27">
        <f>'detrend th'!B263</f>
        <v>5</v>
      </c>
      <c r="H260" s="27">
        <f t="shared" si="17"/>
        <v>90</v>
      </c>
      <c r="I260" s="27">
        <f t="shared" si="18"/>
        <v>0.99821697513639385</v>
      </c>
      <c r="J260" s="27">
        <f t="shared" si="19"/>
        <v>1.9463082211495035</v>
      </c>
    </row>
    <row r="261" spans="2:10" x14ac:dyDescent="0.25">
      <c r="B261" s="20">
        <f t="shared" ref="B261:B275" si="20">IF(C261=1,B260+1,B260)</f>
        <v>2011</v>
      </c>
      <c r="C261" s="20">
        <f t="shared" ref="C261:C277" si="21">IF(C260=4,1,C260+1)</f>
        <v>2</v>
      </c>
      <c r="D261" s="21">
        <f>x!B270</f>
        <v>104.931</v>
      </c>
      <c r="F261" s="27">
        <f>'detrend th'!A264</f>
        <v>1969</v>
      </c>
      <c r="G261" s="27">
        <f>'detrend th'!B264</f>
        <v>6</v>
      </c>
      <c r="H261" s="27">
        <f t="shared" ref="H261:H324" si="22">4*(F261-1947)+TRUNC((G261+2)/3,0)</f>
        <v>90</v>
      </c>
      <c r="I261" s="27">
        <f t="shared" ref="I261:I324" si="23">(INDEX($D$4:$D$277,H261)/INDEX($D$4:$D$277,H261-1))^(1/3)</f>
        <v>0.99821697513639385</v>
      </c>
      <c r="J261" s="27">
        <f t="shared" si="19"/>
        <v>1.9428379051989528</v>
      </c>
    </row>
    <row r="262" spans="2:10" x14ac:dyDescent="0.25">
      <c r="B262" s="20">
        <f t="shared" si="20"/>
        <v>2011</v>
      </c>
      <c r="C262" s="20">
        <f t="shared" si="21"/>
        <v>3</v>
      </c>
      <c r="D262" s="21">
        <f>x!B271</f>
        <v>104.80200000000001</v>
      </c>
      <c r="F262" s="27">
        <f>'detrend th'!A265</f>
        <v>1969</v>
      </c>
      <c r="G262" s="27">
        <f>'detrend th'!B265</f>
        <v>7</v>
      </c>
      <c r="H262" s="27">
        <f t="shared" si="22"/>
        <v>91</v>
      </c>
      <c r="I262" s="27">
        <f t="shared" si="23"/>
        <v>1.0006655374665505</v>
      </c>
      <c r="J262" s="27">
        <f t="shared" ref="J262:J325" si="24">J261*I261</f>
        <v>1.9393737769080266</v>
      </c>
    </row>
    <row r="263" spans="2:10" x14ac:dyDescent="0.25">
      <c r="B263" s="20">
        <f t="shared" si="20"/>
        <v>2011</v>
      </c>
      <c r="C263" s="20">
        <f t="shared" si="21"/>
        <v>4</v>
      </c>
      <c r="D263" s="21">
        <f>x!B272</f>
        <v>105.804</v>
      </c>
      <c r="F263" s="27">
        <f>'detrend th'!A266</f>
        <v>1969</v>
      </c>
      <c r="G263" s="27">
        <f>'detrend th'!B266</f>
        <v>8</v>
      </c>
      <c r="H263" s="27">
        <f t="shared" si="22"/>
        <v>91</v>
      </c>
      <c r="I263" s="27">
        <f t="shared" si="23"/>
        <v>1.0006655374665505</v>
      </c>
      <c r="J263" s="27">
        <f t="shared" si="24"/>
        <v>1.9406645028182046</v>
      </c>
    </row>
    <row r="264" spans="2:10" x14ac:dyDescent="0.25">
      <c r="B264" s="20">
        <f t="shared" si="20"/>
        <v>2012</v>
      </c>
      <c r="C264" s="20">
        <f t="shared" si="21"/>
        <v>1</v>
      </c>
      <c r="D264" s="21">
        <f>x!B273</f>
        <v>106.01300000000001</v>
      </c>
      <c r="F264" s="27">
        <f>'detrend th'!A267</f>
        <v>1969</v>
      </c>
      <c r="G264" s="27">
        <f>'detrend th'!B267</f>
        <v>9</v>
      </c>
      <c r="H264" s="27">
        <f t="shared" si="22"/>
        <v>91</v>
      </c>
      <c r="I264" s="27">
        <f t="shared" si="23"/>
        <v>1.0006655374665505</v>
      </c>
      <c r="J264" s="27">
        <f t="shared" si="24"/>
        <v>1.9419560877548347</v>
      </c>
    </row>
    <row r="265" spans="2:10" x14ac:dyDescent="0.25">
      <c r="B265" s="20">
        <f t="shared" si="20"/>
        <v>2012</v>
      </c>
      <c r="C265" s="20">
        <f t="shared" si="21"/>
        <v>2</v>
      </c>
      <c r="D265" s="21">
        <f>x!B274</f>
        <v>106.30800000000001</v>
      </c>
      <c r="F265" s="27">
        <f>'detrend th'!A268</f>
        <v>1969</v>
      </c>
      <c r="G265" s="27">
        <f>'detrend th'!B268</f>
        <v>10</v>
      </c>
      <c r="H265" s="27">
        <f t="shared" si="22"/>
        <v>92</v>
      </c>
      <c r="I265" s="27">
        <f t="shared" si="23"/>
        <v>0.99786048111121706</v>
      </c>
      <c r="J265" s="27">
        <f t="shared" si="24"/>
        <v>1.9432485322896313</v>
      </c>
    </row>
    <row r="266" spans="2:10" x14ac:dyDescent="0.25">
      <c r="B266" s="20">
        <f t="shared" si="20"/>
        <v>2012</v>
      </c>
      <c r="C266" s="20">
        <f t="shared" si="21"/>
        <v>3</v>
      </c>
      <c r="D266" s="21">
        <f>x!B275</f>
        <v>106.02200000000001</v>
      </c>
      <c r="F266" s="27">
        <f>'detrend th'!A269</f>
        <v>1969</v>
      </c>
      <c r="G266" s="27">
        <f>'detrend th'!B269</f>
        <v>11</v>
      </c>
      <c r="H266" s="27">
        <f t="shared" si="22"/>
        <v>92</v>
      </c>
      <c r="I266" s="27">
        <f t="shared" si="23"/>
        <v>0.99786048111121706</v>
      </c>
      <c r="J266" s="27">
        <f t="shared" si="24"/>
        <v>1.939090915349198</v>
      </c>
    </row>
    <row r="267" spans="2:10" x14ac:dyDescent="0.25">
      <c r="B267" s="20">
        <f t="shared" si="20"/>
        <v>2012</v>
      </c>
      <c r="C267" s="20">
        <f t="shared" si="21"/>
        <v>4</v>
      </c>
      <c r="D267" s="21">
        <f>x!B276</f>
        <v>105.622</v>
      </c>
      <c r="F267" s="27">
        <f>'detrend th'!A270</f>
        <v>1969</v>
      </c>
      <c r="G267" s="27">
        <f>'detrend th'!B270</f>
        <v>12</v>
      </c>
      <c r="H267" s="27">
        <f t="shared" si="22"/>
        <v>92</v>
      </c>
      <c r="I267" s="27">
        <f t="shared" si="23"/>
        <v>0.99786048111121706</v>
      </c>
      <c r="J267" s="27">
        <f t="shared" si="24"/>
        <v>1.934942193708741</v>
      </c>
    </row>
    <row r="268" spans="2:10" x14ac:dyDescent="0.25">
      <c r="B268" s="20">
        <f t="shared" si="20"/>
        <v>2013</v>
      </c>
      <c r="C268" s="20">
        <f t="shared" si="21"/>
        <v>1</v>
      </c>
      <c r="D268" s="21">
        <f>x!B277</f>
        <v>105.89700000000001</v>
      </c>
      <c r="F268" s="27">
        <f>'detrend th'!A271</f>
        <v>1970</v>
      </c>
      <c r="G268" s="27">
        <f>'detrend th'!B271</f>
        <v>1</v>
      </c>
      <c r="H268" s="27">
        <f t="shared" si="22"/>
        <v>93</v>
      </c>
      <c r="I268" s="27">
        <f t="shared" si="23"/>
        <v>0.99948620867104854</v>
      </c>
      <c r="J268" s="27">
        <f t="shared" si="24"/>
        <v>1.9308023483365981</v>
      </c>
    </row>
    <row r="269" spans="2:10" x14ac:dyDescent="0.25">
      <c r="B269" s="20">
        <f t="shared" si="20"/>
        <v>2013</v>
      </c>
      <c r="C269" s="20">
        <f t="shared" si="21"/>
        <v>2</v>
      </c>
      <c r="D269" s="21">
        <f>x!B278</f>
        <v>105.86499999999999</v>
      </c>
      <c r="F269" s="27">
        <f>'detrend th'!A272</f>
        <v>1970</v>
      </c>
      <c r="G269" s="27">
        <f>'detrend th'!B272</f>
        <v>2</v>
      </c>
      <c r="H269" s="27">
        <f t="shared" si="22"/>
        <v>93</v>
      </c>
      <c r="I269" s="27">
        <f t="shared" si="23"/>
        <v>0.99948620867104854</v>
      </c>
      <c r="J269" s="27">
        <f t="shared" si="24"/>
        <v>1.9298103188321036</v>
      </c>
    </row>
    <row r="270" spans="2:10" x14ac:dyDescent="0.25">
      <c r="B270" s="20">
        <f t="shared" si="20"/>
        <v>2013</v>
      </c>
      <c r="C270" s="20">
        <f t="shared" si="21"/>
        <v>3</v>
      </c>
      <c r="D270" s="21">
        <f>x!B279</f>
        <v>106.242</v>
      </c>
      <c r="F270" s="27">
        <f>'detrend th'!A273</f>
        <v>1970</v>
      </c>
      <c r="G270" s="27">
        <f>'detrend th'!B273</f>
        <v>3</v>
      </c>
      <c r="H270" s="27">
        <f t="shared" si="22"/>
        <v>93</v>
      </c>
      <c r="I270" s="27">
        <f t="shared" si="23"/>
        <v>0.99948620867104854</v>
      </c>
      <c r="J270" s="27">
        <f t="shared" si="24"/>
        <v>1.9288187990237666</v>
      </c>
    </row>
    <row r="271" spans="2:10" x14ac:dyDescent="0.25">
      <c r="B271" s="20">
        <f t="shared" si="20"/>
        <v>2013</v>
      </c>
      <c r="C271" s="20">
        <f t="shared" si="21"/>
        <v>4</v>
      </c>
      <c r="D271" s="21">
        <f>x!B280</f>
        <v>107.143</v>
      </c>
      <c r="F271" s="27">
        <f>'detrend th'!A274</f>
        <v>1970</v>
      </c>
      <c r="G271" s="27">
        <f>'detrend th'!B274</f>
        <v>4</v>
      </c>
      <c r="H271" s="27">
        <f t="shared" si="22"/>
        <v>94</v>
      </c>
      <c r="I271" s="27">
        <f t="shared" si="23"/>
        <v>1.0019721785519897</v>
      </c>
      <c r="J271" s="27">
        <f t="shared" si="24"/>
        <v>1.9278277886497097</v>
      </c>
    </row>
    <row r="272" spans="2:10" x14ac:dyDescent="0.25">
      <c r="B272" s="20">
        <f t="shared" si="20"/>
        <v>2014</v>
      </c>
      <c r="C272" s="20">
        <f t="shared" si="21"/>
        <v>1</v>
      </c>
      <c r="D272" s="21">
        <f>x!B281</f>
        <v>106.148</v>
      </c>
      <c r="F272" s="27">
        <f>'detrend th'!A275</f>
        <v>1970</v>
      </c>
      <c r="G272" s="27">
        <f>'detrend th'!B275</f>
        <v>5</v>
      </c>
      <c r="H272" s="27">
        <f t="shared" si="22"/>
        <v>94</v>
      </c>
      <c r="I272" s="27">
        <f t="shared" si="23"/>
        <v>1.0019721785519897</v>
      </c>
      <c r="J272" s="27">
        <f t="shared" si="24"/>
        <v>1.9316298092664144</v>
      </c>
    </row>
    <row r="273" spans="2:10" x14ac:dyDescent="0.25">
      <c r="B273" s="20">
        <f t="shared" si="20"/>
        <v>2014</v>
      </c>
      <c r="C273" s="20">
        <f t="shared" si="21"/>
        <v>2</v>
      </c>
      <c r="D273" s="21">
        <f>x!B282</f>
        <v>107.06399999999999</v>
      </c>
      <c r="F273" s="27">
        <f>'detrend th'!A276</f>
        <v>1970</v>
      </c>
      <c r="G273" s="27">
        <f>'detrend th'!B276</f>
        <v>6</v>
      </c>
      <c r="H273" s="27">
        <f t="shared" si="22"/>
        <v>94</v>
      </c>
      <c r="I273" s="27">
        <f t="shared" si="23"/>
        <v>1.0019721785519897</v>
      </c>
      <c r="J273" s="27">
        <f t="shared" si="24"/>
        <v>1.9354393281466336</v>
      </c>
    </row>
    <row r="274" spans="2:10" x14ac:dyDescent="0.25">
      <c r="B274" s="20">
        <f t="shared" si="20"/>
        <v>2014</v>
      </c>
      <c r="C274" s="20">
        <f t="shared" si="21"/>
        <v>3</v>
      </c>
      <c r="D274" s="21">
        <f>x!B283</f>
        <v>107.887</v>
      </c>
      <c r="F274" s="27">
        <f>'detrend th'!A277</f>
        <v>1970</v>
      </c>
      <c r="G274" s="27">
        <f>'detrend th'!B277</f>
        <v>7</v>
      </c>
      <c r="H274" s="27">
        <f t="shared" si="22"/>
        <v>95</v>
      </c>
      <c r="I274" s="27">
        <f t="shared" si="23"/>
        <v>1.0042938531126919</v>
      </c>
      <c r="J274" s="27">
        <f t="shared" si="24"/>
        <v>1.9392563600782817</v>
      </c>
    </row>
    <row r="275" spans="2:10" x14ac:dyDescent="0.25">
      <c r="B275" s="20">
        <f t="shared" si="20"/>
        <v>2014</v>
      </c>
      <c r="C275" s="20">
        <f t="shared" si="21"/>
        <v>4</v>
      </c>
      <c r="D275" s="21">
        <f>x!B284</f>
        <v>107.47</v>
      </c>
      <c r="F275" s="27">
        <f>'detrend th'!A278</f>
        <v>1970</v>
      </c>
      <c r="G275" s="27">
        <f>'detrend th'!B278</f>
        <v>8</v>
      </c>
      <c r="H275" s="27">
        <f t="shared" si="22"/>
        <v>95</v>
      </c>
      <c r="I275" s="27">
        <f t="shared" si="23"/>
        <v>1.0042938531126919</v>
      </c>
      <c r="J275" s="27">
        <f t="shared" si="24"/>
        <v>1.9475832420363115</v>
      </c>
    </row>
    <row r="276" spans="2:10" x14ac:dyDescent="0.25">
      <c r="B276" s="27">
        <f t="shared" ref="B276:B277" si="25">IF(C276=1,B275+1,B275)</f>
        <v>2015</v>
      </c>
      <c r="C276" s="27">
        <f t="shared" si="21"/>
        <v>1</v>
      </c>
      <c r="D276" s="21">
        <f>x!B285</f>
        <v>107.038</v>
      </c>
      <c r="F276" s="27">
        <f>'detrend th'!A279</f>
        <v>1970</v>
      </c>
      <c r="G276" s="27">
        <f>'detrend th'!B279</f>
        <v>9</v>
      </c>
      <c r="H276" s="27">
        <f t="shared" si="22"/>
        <v>95</v>
      </c>
      <c r="I276" s="27">
        <f t="shared" si="23"/>
        <v>1.0042938531126919</v>
      </c>
      <c r="J276" s="27">
        <f t="shared" si="24"/>
        <v>1.9559458784023558</v>
      </c>
    </row>
    <row r="277" spans="2:10" x14ac:dyDescent="0.25">
      <c r="B277" s="27">
        <f t="shared" si="25"/>
        <v>2015</v>
      </c>
      <c r="C277" s="27">
        <f t="shared" si="21"/>
        <v>2</v>
      </c>
      <c r="D277" s="21">
        <f>x!B286</f>
        <v>107.157</v>
      </c>
      <c r="F277" s="27">
        <f>'detrend th'!A280</f>
        <v>1970</v>
      </c>
      <c r="G277" s="27">
        <f>'detrend th'!B280</f>
        <v>10</v>
      </c>
      <c r="H277" s="27">
        <f t="shared" si="22"/>
        <v>96</v>
      </c>
      <c r="I277" s="27">
        <f t="shared" si="23"/>
        <v>0.99759662469000077</v>
      </c>
      <c r="J277" s="27">
        <f t="shared" si="24"/>
        <v>1.9643444227005906</v>
      </c>
    </row>
    <row r="278" spans="2:10" x14ac:dyDescent="0.25">
      <c r="D278" s="21"/>
      <c r="F278" s="27">
        <f>'detrend th'!A281</f>
        <v>1970</v>
      </c>
      <c r="G278" s="27">
        <f>'detrend th'!B281</f>
        <v>11</v>
      </c>
      <c r="H278" s="27">
        <f t="shared" si="22"/>
        <v>96</v>
      </c>
      <c r="I278" s="27">
        <f t="shared" si="23"/>
        <v>0.99759662469000077</v>
      </c>
      <c r="J278" s="27">
        <f t="shared" si="24"/>
        <v>1.9596233658147373</v>
      </c>
    </row>
    <row r="279" spans="2:10" x14ac:dyDescent="0.25">
      <c r="D279" s="21"/>
      <c r="F279" s="27">
        <f>'detrend th'!A282</f>
        <v>1970</v>
      </c>
      <c r="G279" s="27">
        <f>'detrend th'!B282</f>
        <v>12</v>
      </c>
      <c r="H279" s="27">
        <f t="shared" si="22"/>
        <v>96</v>
      </c>
      <c r="I279" s="27">
        <f t="shared" si="23"/>
        <v>0.99759662469000077</v>
      </c>
      <c r="J279" s="27">
        <f t="shared" si="24"/>
        <v>1.9549136554004405</v>
      </c>
    </row>
    <row r="280" spans="2:10" x14ac:dyDescent="0.25">
      <c r="D280" s="21"/>
      <c r="F280" s="27">
        <f>'detrend th'!A283</f>
        <v>1971</v>
      </c>
      <c r="G280" s="27">
        <f>'detrend th'!B283</f>
        <v>1</v>
      </c>
      <c r="H280" s="27">
        <f t="shared" si="22"/>
        <v>97</v>
      </c>
      <c r="I280" s="27">
        <f t="shared" si="23"/>
        <v>1.0094367703699889</v>
      </c>
      <c r="J280" s="27">
        <f t="shared" si="24"/>
        <v>1.9502152641878707</v>
      </c>
    </row>
    <row r="281" spans="2:10" x14ac:dyDescent="0.25">
      <c r="D281" s="21"/>
      <c r="F281" s="27">
        <f>'detrend th'!A284</f>
        <v>1971</v>
      </c>
      <c r="G281" s="27">
        <f>'detrend th'!B284</f>
        <v>2</v>
      </c>
      <c r="H281" s="27">
        <f t="shared" si="22"/>
        <v>97</v>
      </c>
      <c r="I281" s="27">
        <f t="shared" si="23"/>
        <v>1.0094367703699889</v>
      </c>
      <c r="J281" s="27">
        <f t="shared" si="24"/>
        <v>1.9686189978080588</v>
      </c>
    </row>
    <row r="282" spans="2:10" x14ac:dyDescent="0.25">
      <c r="D282" s="21"/>
      <c r="F282" s="27">
        <f>'detrend th'!A285</f>
        <v>1971</v>
      </c>
      <c r="G282" s="27">
        <f>'detrend th'!B285</f>
        <v>3</v>
      </c>
      <c r="H282" s="27">
        <f t="shared" si="22"/>
        <v>97</v>
      </c>
      <c r="I282" s="27">
        <f t="shared" si="23"/>
        <v>1.0094367703699889</v>
      </c>
      <c r="J282" s="27">
        <f t="shared" si="24"/>
        <v>1.9871964032363711</v>
      </c>
    </row>
    <row r="283" spans="2:10" x14ac:dyDescent="0.25">
      <c r="D283" s="21"/>
      <c r="F283" s="27">
        <f>'detrend th'!A286</f>
        <v>1971</v>
      </c>
      <c r="G283" s="27">
        <f>'detrend th'!B286</f>
        <v>4</v>
      </c>
      <c r="H283" s="27">
        <f t="shared" si="22"/>
        <v>98</v>
      </c>
      <c r="I283" s="27">
        <f t="shared" si="23"/>
        <v>1.0004615575294411</v>
      </c>
      <c r="J283" s="27">
        <f t="shared" si="24"/>
        <v>2.0059491193737808</v>
      </c>
    </row>
    <row r="284" spans="2:10" x14ac:dyDescent="0.25">
      <c r="F284" s="27">
        <f>'detrend th'!A287</f>
        <v>1971</v>
      </c>
      <c r="G284" s="27">
        <f>'detrend th'!B287</f>
        <v>5</v>
      </c>
      <c r="H284" s="27">
        <f t="shared" si="22"/>
        <v>98</v>
      </c>
      <c r="I284" s="27">
        <f t="shared" si="23"/>
        <v>1.0004615575294411</v>
      </c>
      <c r="J284" s="27">
        <f t="shared" si="24"/>
        <v>2.0068749802935035</v>
      </c>
    </row>
    <row r="285" spans="2:10" x14ac:dyDescent="0.25">
      <c r="F285" s="27">
        <f>'detrend th'!A288</f>
        <v>1971</v>
      </c>
      <c r="G285" s="27">
        <f>'detrend th'!B288</f>
        <v>6</v>
      </c>
      <c r="H285" s="27">
        <f t="shared" si="22"/>
        <v>98</v>
      </c>
      <c r="I285" s="27">
        <f t="shared" si="23"/>
        <v>1.0004615575294411</v>
      </c>
      <c r="J285" s="27">
        <f t="shared" si="24"/>
        <v>2.0078012685513049</v>
      </c>
    </row>
    <row r="286" spans="2:10" x14ac:dyDescent="0.25">
      <c r="F286" s="27">
        <f>'detrend th'!A289</f>
        <v>1971</v>
      </c>
      <c r="G286" s="27">
        <f>'detrend th'!B289</f>
        <v>7</v>
      </c>
      <c r="H286" s="27">
        <f t="shared" si="22"/>
        <v>99</v>
      </c>
      <c r="I286" s="27">
        <f t="shared" si="23"/>
        <v>1.0030303804193506</v>
      </c>
      <c r="J286" s="27">
        <f t="shared" si="24"/>
        <v>2.0087279843444263</v>
      </c>
    </row>
    <row r="287" spans="2:10" x14ac:dyDescent="0.25">
      <c r="F287" s="27">
        <f>'detrend th'!A290</f>
        <v>1971</v>
      </c>
      <c r="G287" s="27">
        <f>'detrend th'!B290</f>
        <v>8</v>
      </c>
      <c r="H287" s="27">
        <f t="shared" si="22"/>
        <v>99</v>
      </c>
      <c r="I287" s="27">
        <f t="shared" si="23"/>
        <v>1.0030303804193506</v>
      </c>
      <c r="J287" s="27">
        <f t="shared" si="24"/>
        <v>2.0148151942959851</v>
      </c>
    </row>
    <row r="288" spans="2:10" x14ac:dyDescent="0.25">
      <c r="F288" s="27">
        <f>'detrend th'!A291</f>
        <v>1971</v>
      </c>
      <c r="G288" s="27">
        <f>'detrend th'!B291</f>
        <v>9</v>
      </c>
      <c r="H288" s="27">
        <f t="shared" si="22"/>
        <v>99</v>
      </c>
      <c r="I288" s="27">
        <f t="shared" si="23"/>
        <v>1.0030303804193506</v>
      </c>
      <c r="J288" s="27">
        <f t="shared" si="24"/>
        <v>2.0209208508093894</v>
      </c>
    </row>
    <row r="289" spans="6:10" x14ac:dyDescent="0.25">
      <c r="F289" s="27">
        <f>'detrend th'!A292</f>
        <v>1971</v>
      </c>
      <c r="G289" s="27">
        <f>'detrend th'!B292</f>
        <v>10</v>
      </c>
      <c r="H289" s="27">
        <f t="shared" si="22"/>
        <v>100</v>
      </c>
      <c r="I289" s="27">
        <f t="shared" si="23"/>
        <v>0.9988401528321309</v>
      </c>
      <c r="J289" s="27">
        <f t="shared" si="24"/>
        <v>2.0270450097847394</v>
      </c>
    </row>
    <row r="290" spans="6:10" x14ac:dyDescent="0.25">
      <c r="F290" s="27">
        <f>'detrend th'!A293</f>
        <v>1971</v>
      </c>
      <c r="G290" s="27">
        <f>'detrend th'!B293</f>
        <v>11</v>
      </c>
      <c r="H290" s="27">
        <f t="shared" si="22"/>
        <v>100</v>
      </c>
      <c r="I290" s="27">
        <f t="shared" si="23"/>
        <v>0.9988401528321309</v>
      </c>
      <c r="J290" s="27">
        <f t="shared" si="24"/>
        <v>2.0246939473709973</v>
      </c>
    </row>
    <row r="291" spans="6:10" x14ac:dyDescent="0.25">
      <c r="F291" s="27">
        <f>'detrend th'!A294</f>
        <v>1971</v>
      </c>
      <c r="G291" s="27">
        <f>'detrend th'!B294</f>
        <v>12</v>
      </c>
      <c r="H291" s="27">
        <f t="shared" si="22"/>
        <v>100</v>
      </c>
      <c r="I291" s="27">
        <f t="shared" si="23"/>
        <v>0.9988401528321309</v>
      </c>
      <c r="J291" s="27">
        <f t="shared" si="24"/>
        <v>2.0223456118303371</v>
      </c>
    </row>
    <row r="292" spans="6:10" x14ac:dyDescent="0.25">
      <c r="F292" s="27">
        <f>'detrend th'!A295</f>
        <v>1972</v>
      </c>
      <c r="G292" s="27">
        <f>'detrend th'!B295</f>
        <v>1</v>
      </c>
      <c r="H292" s="27">
        <f t="shared" si="22"/>
        <v>101</v>
      </c>
      <c r="I292" s="27">
        <f t="shared" si="23"/>
        <v>1.0041037051804194</v>
      </c>
      <c r="J292" s="27">
        <f t="shared" si="24"/>
        <v>2.0200000000000031</v>
      </c>
    </row>
    <row r="293" spans="6:10" x14ac:dyDescent="0.25">
      <c r="F293" s="27">
        <f>'detrend th'!A296</f>
        <v>1972</v>
      </c>
      <c r="G293" s="27">
        <f>'detrend th'!B296</f>
        <v>2</v>
      </c>
      <c r="H293" s="27">
        <f t="shared" si="22"/>
        <v>101</v>
      </c>
      <c r="I293" s="27">
        <f t="shared" si="23"/>
        <v>1.0041037051804194</v>
      </c>
      <c r="J293" s="27">
        <f t="shared" si="24"/>
        <v>2.0282894844644503</v>
      </c>
    </row>
    <row r="294" spans="6:10" x14ac:dyDescent="0.25">
      <c r="F294" s="27">
        <f>'detrend th'!A297</f>
        <v>1972</v>
      </c>
      <c r="G294" s="27">
        <f>'detrend th'!B297</f>
        <v>3</v>
      </c>
      <c r="H294" s="27">
        <f t="shared" si="22"/>
        <v>101</v>
      </c>
      <c r="I294" s="27">
        <f t="shared" si="23"/>
        <v>1.0041037051804194</v>
      </c>
      <c r="J294" s="27">
        <f t="shared" si="24"/>
        <v>2.0366129865292373</v>
      </c>
    </row>
    <row r="295" spans="6:10" x14ac:dyDescent="0.25">
      <c r="F295" s="27">
        <f>'detrend th'!A298</f>
        <v>1972</v>
      </c>
      <c r="G295" s="27">
        <f>'detrend th'!B298</f>
        <v>4</v>
      </c>
      <c r="H295" s="27">
        <f t="shared" si="22"/>
        <v>102</v>
      </c>
      <c r="I295" s="27">
        <f t="shared" si="23"/>
        <v>1.0075852086344144</v>
      </c>
      <c r="J295" s="27">
        <f t="shared" si="24"/>
        <v>2.0449706457925667</v>
      </c>
    </row>
    <row r="296" spans="6:10" x14ac:dyDescent="0.25">
      <c r="F296" s="27">
        <f>'detrend th'!A299</f>
        <v>1972</v>
      </c>
      <c r="G296" s="27">
        <f>'detrend th'!B299</f>
        <v>5</v>
      </c>
      <c r="H296" s="27">
        <f t="shared" si="22"/>
        <v>102</v>
      </c>
      <c r="I296" s="27">
        <f t="shared" si="23"/>
        <v>1.0075852086344144</v>
      </c>
      <c r="J296" s="27">
        <f t="shared" si="24"/>
        <v>2.0604821747921562</v>
      </c>
    </row>
    <row r="297" spans="6:10" x14ac:dyDescent="0.25">
      <c r="F297" s="27">
        <f>'detrend th'!A300</f>
        <v>1972</v>
      </c>
      <c r="G297" s="27">
        <f>'detrend th'!B300</f>
        <v>6</v>
      </c>
      <c r="H297" s="27">
        <f t="shared" si="22"/>
        <v>102</v>
      </c>
      <c r="I297" s="27">
        <f t="shared" si="23"/>
        <v>1.0075852086344144</v>
      </c>
      <c r="J297" s="27">
        <f t="shared" si="24"/>
        <v>2.0761113619754465</v>
      </c>
    </row>
    <row r="298" spans="6:10" x14ac:dyDescent="0.25">
      <c r="F298" s="27">
        <f>'detrend th'!A301</f>
        <v>1972</v>
      </c>
      <c r="G298" s="27">
        <f>'detrend th'!B301</f>
        <v>7</v>
      </c>
      <c r="H298" s="27">
        <f t="shared" si="22"/>
        <v>103</v>
      </c>
      <c r="I298" s="27">
        <f t="shared" si="23"/>
        <v>1.0003304363246588</v>
      </c>
      <c r="J298" s="27">
        <f t="shared" si="24"/>
        <v>2.0918590998043083</v>
      </c>
    </row>
    <row r="299" spans="6:10" x14ac:dyDescent="0.25">
      <c r="F299" s="27">
        <f>'detrend th'!A302</f>
        <v>1972</v>
      </c>
      <c r="G299" s="27">
        <f>'detrend th'!B302</f>
        <v>8</v>
      </c>
      <c r="H299" s="27">
        <f t="shared" si="22"/>
        <v>103</v>
      </c>
      <c r="I299" s="27">
        <f t="shared" si="23"/>
        <v>1.0003304363246588</v>
      </c>
      <c r="J299" s="27">
        <f t="shared" si="24"/>
        <v>2.0925503260369518</v>
      </c>
    </row>
    <row r="300" spans="6:10" x14ac:dyDescent="0.25">
      <c r="F300" s="27">
        <f>'detrend th'!A303</f>
        <v>1972</v>
      </c>
      <c r="G300" s="27">
        <f>'detrend th'!B303</f>
        <v>9</v>
      </c>
      <c r="H300" s="27">
        <f t="shared" si="22"/>
        <v>103</v>
      </c>
      <c r="I300" s="27">
        <f t="shared" si="23"/>
        <v>1.0003304363246588</v>
      </c>
      <c r="J300" s="27">
        <f t="shared" si="24"/>
        <v>2.093241780675851</v>
      </c>
    </row>
    <row r="301" spans="6:10" x14ac:dyDescent="0.25">
      <c r="F301" s="27">
        <f>'detrend th'!A304</f>
        <v>1972</v>
      </c>
      <c r="G301" s="27">
        <f>'detrend th'!B304</f>
        <v>10</v>
      </c>
      <c r="H301" s="27">
        <f t="shared" si="22"/>
        <v>104</v>
      </c>
      <c r="I301" s="27">
        <f t="shared" si="23"/>
        <v>1.0024550270996921</v>
      </c>
      <c r="J301" s="27">
        <f t="shared" si="24"/>
        <v>2.0939334637964797</v>
      </c>
    </row>
    <row r="302" spans="6:10" x14ac:dyDescent="0.25">
      <c r="F302" s="27">
        <f>'detrend th'!A305</f>
        <v>1972</v>
      </c>
      <c r="G302" s="27">
        <f>'detrend th'!B305</f>
        <v>11</v>
      </c>
      <c r="H302" s="27">
        <f t="shared" si="22"/>
        <v>104</v>
      </c>
      <c r="I302" s="27">
        <f t="shared" si="23"/>
        <v>1.0024550270996921</v>
      </c>
      <c r="J302" s="27">
        <f t="shared" si="24"/>
        <v>2.0990741271950522</v>
      </c>
    </row>
    <row r="303" spans="6:10" x14ac:dyDescent="0.25">
      <c r="F303" s="27">
        <f>'detrend th'!A306</f>
        <v>1972</v>
      </c>
      <c r="G303" s="27">
        <f>'detrend th'!B306</f>
        <v>12</v>
      </c>
      <c r="H303" s="27">
        <f t="shared" si="22"/>
        <v>104</v>
      </c>
      <c r="I303" s="27">
        <f t="shared" si="23"/>
        <v>1.0024550270996921</v>
      </c>
      <c r="J303" s="27">
        <f t="shared" si="24"/>
        <v>2.1042274110615788</v>
      </c>
    </row>
    <row r="304" spans="6:10" x14ac:dyDescent="0.25">
      <c r="F304" s="27">
        <f>'detrend th'!A307</f>
        <v>1973</v>
      </c>
      <c r="G304" s="27">
        <f>'detrend th'!B307</f>
        <v>1</v>
      </c>
      <c r="H304" s="27">
        <f t="shared" si="22"/>
        <v>105</v>
      </c>
      <c r="I304" s="27">
        <f t="shared" si="23"/>
        <v>1.0058597729411949</v>
      </c>
      <c r="J304" s="27">
        <f t="shared" si="24"/>
        <v>2.1093933463796501</v>
      </c>
    </row>
    <row r="305" spans="6:10" x14ac:dyDescent="0.25">
      <c r="F305" s="27">
        <f>'detrend th'!A308</f>
        <v>1973</v>
      </c>
      <c r="G305" s="27">
        <f>'detrend th'!B308</f>
        <v>2</v>
      </c>
      <c r="H305" s="27">
        <f t="shared" si="22"/>
        <v>105</v>
      </c>
      <c r="I305" s="27">
        <f t="shared" si="23"/>
        <v>1.0058597729411949</v>
      </c>
      <c r="J305" s="27">
        <f t="shared" si="24"/>
        <v>2.121753912433102</v>
      </c>
    </row>
    <row r="306" spans="6:10" x14ac:dyDescent="0.25">
      <c r="F306" s="27">
        <f>'detrend th'!A309</f>
        <v>1973</v>
      </c>
      <c r="G306" s="27">
        <f>'detrend th'!B309</f>
        <v>3</v>
      </c>
      <c r="H306" s="27">
        <f t="shared" si="22"/>
        <v>105</v>
      </c>
      <c r="I306" s="27">
        <f t="shared" si="23"/>
        <v>1.0058597729411949</v>
      </c>
      <c r="J306" s="27">
        <f t="shared" si="24"/>
        <v>2.134186908597052</v>
      </c>
    </row>
    <row r="307" spans="6:10" x14ac:dyDescent="0.25">
      <c r="F307" s="27">
        <f>'detrend th'!A310</f>
        <v>1973</v>
      </c>
      <c r="G307" s="27">
        <f>'detrend th'!B310</f>
        <v>4</v>
      </c>
      <c r="H307" s="27">
        <f t="shared" si="22"/>
        <v>106</v>
      </c>
      <c r="I307" s="27">
        <f t="shared" si="23"/>
        <v>1.0010745450560352</v>
      </c>
      <c r="J307" s="27">
        <f t="shared" si="24"/>
        <v>2.1466927592955014</v>
      </c>
    </row>
    <row r="308" spans="6:10" x14ac:dyDescent="0.25">
      <c r="F308" s="27">
        <f>'detrend th'!A311</f>
        <v>1973</v>
      </c>
      <c r="G308" s="27">
        <f>'detrend th'!B311</f>
        <v>5</v>
      </c>
      <c r="H308" s="27">
        <f t="shared" si="22"/>
        <v>106</v>
      </c>
      <c r="I308" s="27">
        <f t="shared" si="23"/>
        <v>1.0010745450560352</v>
      </c>
      <c r="J308" s="27">
        <f t="shared" si="24"/>
        <v>2.1489994773868291</v>
      </c>
    </row>
    <row r="309" spans="6:10" x14ac:dyDescent="0.25">
      <c r="F309" s="27">
        <f>'detrend th'!A312</f>
        <v>1973</v>
      </c>
      <c r="G309" s="27">
        <f>'detrend th'!B312</f>
        <v>6</v>
      </c>
      <c r="H309" s="27">
        <f t="shared" si="22"/>
        <v>106</v>
      </c>
      <c r="I309" s="27">
        <f t="shared" si="23"/>
        <v>1.0010745450560352</v>
      </c>
      <c r="J309" s="27">
        <f t="shared" si="24"/>
        <v>2.1513086741506773</v>
      </c>
    </row>
    <row r="310" spans="6:10" x14ac:dyDescent="0.25">
      <c r="F310" s="27">
        <f>'detrend th'!A313</f>
        <v>1973</v>
      </c>
      <c r="G310" s="27">
        <f>'detrend th'!B313</f>
        <v>7</v>
      </c>
      <c r="H310" s="27">
        <f t="shared" si="22"/>
        <v>107</v>
      </c>
      <c r="I310" s="27">
        <f t="shared" si="23"/>
        <v>0.99544192399342279</v>
      </c>
      <c r="J310" s="27">
        <f t="shared" si="24"/>
        <v>2.1536203522504915</v>
      </c>
    </row>
    <row r="311" spans="6:10" x14ac:dyDescent="0.25">
      <c r="F311" s="27">
        <f>'detrend th'!A314</f>
        <v>1973</v>
      </c>
      <c r="G311" s="27">
        <f>'detrend th'!B314</f>
        <v>8</v>
      </c>
      <c r="H311" s="27">
        <f t="shared" si="22"/>
        <v>107</v>
      </c>
      <c r="I311" s="27">
        <f t="shared" si="23"/>
        <v>0.99544192399342279</v>
      </c>
      <c r="J311" s="27">
        <f t="shared" si="24"/>
        <v>2.1438039869956222</v>
      </c>
    </row>
    <row r="312" spans="6:10" x14ac:dyDescent="0.25">
      <c r="F312" s="27">
        <f>'detrend th'!A315</f>
        <v>1973</v>
      </c>
      <c r="G312" s="27">
        <f>'detrend th'!B315</f>
        <v>9</v>
      </c>
      <c r="H312" s="27">
        <f t="shared" si="22"/>
        <v>107</v>
      </c>
      <c r="I312" s="27">
        <f t="shared" si="23"/>
        <v>0.99544192399342279</v>
      </c>
      <c r="J312" s="27">
        <f t="shared" si="24"/>
        <v>2.1340323654796931</v>
      </c>
    </row>
    <row r="313" spans="6:10" x14ac:dyDescent="0.25">
      <c r="F313" s="27">
        <f>'detrend th'!A316</f>
        <v>1973</v>
      </c>
      <c r="G313" s="27">
        <f>'detrend th'!B316</f>
        <v>10</v>
      </c>
      <c r="H313" s="27">
        <f t="shared" si="22"/>
        <v>108</v>
      </c>
      <c r="I313" s="27">
        <f t="shared" si="23"/>
        <v>1.0002762889017194</v>
      </c>
      <c r="J313" s="27">
        <f t="shared" si="24"/>
        <v>2.1243052837573408</v>
      </c>
    </row>
    <row r="314" spans="6:10" x14ac:dyDescent="0.25">
      <c r="F314" s="27">
        <f>'detrend th'!A317</f>
        <v>1973</v>
      </c>
      <c r="G314" s="27">
        <f>'detrend th'!B317</f>
        <v>11</v>
      </c>
      <c r="H314" s="27">
        <f t="shared" si="22"/>
        <v>108</v>
      </c>
      <c r="I314" s="27">
        <f t="shared" si="23"/>
        <v>1.0002762889017194</v>
      </c>
      <c r="J314" s="27">
        <f t="shared" si="24"/>
        <v>2.1248922057311068</v>
      </c>
    </row>
    <row r="315" spans="6:10" x14ac:dyDescent="0.25">
      <c r="F315" s="27">
        <f>'detrend th'!A318</f>
        <v>1973</v>
      </c>
      <c r="G315" s="27">
        <f>'detrend th'!B318</f>
        <v>12</v>
      </c>
      <c r="H315" s="27">
        <f t="shared" si="22"/>
        <v>108</v>
      </c>
      <c r="I315" s="27">
        <f t="shared" si="23"/>
        <v>1.0002762889017194</v>
      </c>
      <c r="J315" s="27">
        <f t="shared" si="24"/>
        <v>2.1254792898649004</v>
      </c>
    </row>
    <row r="316" spans="6:10" x14ac:dyDescent="0.25">
      <c r="F316" s="27">
        <f>'detrend th'!A319</f>
        <v>1974</v>
      </c>
      <c r="G316" s="27">
        <f>'detrend th'!B319</f>
        <v>1</v>
      </c>
      <c r="H316" s="27">
        <f t="shared" si="22"/>
        <v>109</v>
      </c>
      <c r="I316" s="27">
        <f t="shared" si="23"/>
        <v>0.99330965884885369</v>
      </c>
      <c r="J316" s="27">
        <f t="shared" si="24"/>
        <v>2.1260665362035245</v>
      </c>
    </row>
    <row r="317" spans="6:10" x14ac:dyDescent="0.25">
      <c r="F317" s="27">
        <f>'detrend th'!A320</f>
        <v>1974</v>
      </c>
      <c r="G317" s="27">
        <f>'detrend th'!B320</f>
        <v>2</v>
      </c>
      <c r="H317" s="27">
        <f t="shared" si="22"/>
        <v>109</v>
      </c>
      <c r="I317" s="27">
        <f t="shared" si="23"/>
        <v>0.99330965884885369</v>
      </c>
      <c r="J317" s="27">
        <f t="shared" si="24"/>
        <v>2.1118424257662869</v>
      </c>
    </row>
    <row r="318" spans="6:10" x14ac:dyDescent="0.25">
      <c r="F318" s="27">
        <f>'detrend th'!A321</f>
        <v>1974</v>
      </c>
      <c r="G318" s="27">
        <f>'detrend th'!B321</f>
        <v>3</v>
      </c>
      <c r="H318" s="27">
        <f t="shared" si="22"/>
        <v>109</v>
      </c>
      <c r="I318" s="27">
        <f t="shared" si="23"/>
        <v>0.99330965884885369</v>
      </c>
      <c r="J318" s="27">
        <f t="shared" si="24"/>
        <v>2.0977134794804462</v>
      </c>
    </row>
    <row r="319" spans="6:10" x14ac:dyDescent="0.25">
      <c r="F319" s="27">
        <f>'detrend th'!A322</f>
        <v>1974</v>
      </c>
      <c r="G319" s="27">
        <f>'detrend th'!B322</f>
        <v>4</v>
      </c>
      <c r="H319" s="27">
        <f t="shared" si="22"/>
        <v>110</v>
      </c>
      <c r="I319" s="27">
        <f t="shared" si="23"/>
        <v>1.0001752826468522</v>
      </c>
      <c r="J319" s="27">
        <f t="shared" si="24"/>
        <v>2.0836790606653639</v>
      </c>
    </row>
    <row r="320" spans="6:10" x14ac:dyDescent="0.25">
      <c r="F320" s="27">
        <f>'detrend th'!A323</f>
        <v>1974</v>
      </c>
      <c r="G320" s="27">
        <f>'detrend th'!B323</f>
        <v>5</v>
      </c>
      <c r="H320" s="27">
        <f t="shared" si="22"/>
        <v>110</v>
      </c>
      <c r="I320" s="27">
        <f t="shared" si="23"/>
        <v>1.0001752826468522</v>
      </c>
      <c r="J320" s="27">
        <f t="shared" si="24"/>
        <v>2.0840442934463077</v>
      </c>
    </row>
    <row r="321" spans="6:10" x14ac:dyDescent="0.25">
      <c r="F321" s="27">
        <f>'detrend th'!A324</f>
        <v>1974</v>
      </c>
      <c r="G321" s="27">
        <f>'detrend th'!B324</f>
        <v>6</v>
      </c>
      <c r="H321" s="27">
        <f t="shared" si="22"/>
        <v>110</v>
      </c>
      <c r="I321" s="27">
        <f t="shared" si="23"/>
        <v>1.0001752826468522</v>
      </c>
      <c r="J321" s="27">
        <f t="shared" si="24"/>
        <v>2.0844095902462203</v>
      </c>
    </row>
    <row r="322" spans="6:10" x14ac:dyDescent="0.25">
      <c r="F322" s="27">
        <f>'detrend th'!A325</f>
        <v>1974</v>
      </c>
      <c r="G322" s="27">
        <f>'detrend th'!B325</f>
        <v>7</v>
      </c>
      <c r="H322" s="27">
        <f t="shared" si="22"/>
        <v>111</v>
      </c>
      <c r="I322" s="27">
        <f t="shared" si="23"/>
        <v>0.99600402870103044</v>
      </c>
      <c r="J322" s="27">
        <f t="shared" si="24"/>
        <v>2.0847749510763229</v>
      </c>
    </row>
    <row r="323" spans="6:10" x14ac:dyDescent="0.25">
      <c r="F323" s="27">
        <f>'detrend th'!A326</f>
        <v>1974</v>
      </c>
      <c r="G323" s="27">
        <f>'detrend th'!B326</f>
        <v>8</v>
      </c>
      <c r="H323" s="27">
        <f t="shared" si="22"/>
        <v>111</v>
      </c>
      <c r="I323" s="27">
        <f t="shared" si="23"/>
        <v>0.99600402870103044</v>
      </c>
      <c r="J323" s="27">
        <f t="shared" si="24"/>
        <v>2.0764442502070111</v>
      </c>
    </row>
    <row r="324" spans="6:10" x14ac:dyDescent="0.25">
      <c r="F324" s="27">
        <f>'detrend th'!A327</f>
        <v>1974</v>
      </c>
      <c r="G324" s="27">
        <f>'detrend th'!B327</f>
        <v>9</v>
      </c>
      <c r="H324" s="27">
        <f t="shared" si="22"/>
        <v>111</v>
      </c>
      <c r="I324" s="27">
        <f t="shared" si="23"/>
        <v>0.99600402870103044</v>
      </c>
      <c r="J324" s="27">
        <f t="shared" si="24"/>
        <v>2.0681468385792736</v>
      </c>
    </row>
    <row r="325" spans="6:10" x14ac:dyDescent="0.25">
      <c r="F325" s="27">
        <f>'detrend th'!A328</f>
        <v>1974</v>
      </c>
      <c r="G325" s="27">
        <f>'detrend th'!B328</f>
        <v>10</v>
      </c>
      <c r="H325" s="27">
        <f t="shared" ref="H325:H388" si="26">4*(F325-1947)+TRUNC((G325+2)/3,0)</f>
        <v>112</v>
      </c>
      <c r="I325" s="27">
        <f t="shared" ref="I325:I388" si="27">(INDEX($D$4:$D$277,H325)/INDEX($D$4:$D$277,H325-1))^(1/3)</f>
        <v>1.0007025274302661</v>
      </c>
      <c r="J325" s="27">
        <f t="shared" si="24"/>
        <v>2.0598825831702561</v>
      </c>
    </row>
    <row r="326" spans="6:10" x14ac:dyDescent="0.25">
      <c r="F326" s="27">
        <f>'detrend th'!A329</f>
        <v>1974</v>
      </c>
      <c r="G326" s="27">
        <f>'detrend th'!B329</f>
        <v>11</v>
      </c>
      <c r="H326" s="27">
        <f t="shared" si="26"/>
        <v>112</v>
      </c>
      <c r="I326" s="27">
        <f t="shared" si="27"/>
        <v>1.0007025274302661</v>
      </c>
      <c r="J326" s="27">
        <f t="shared" ref="J326:J389" si="28">J325*I325</f>
        <v>2.0613297071880607</v>
      </c>
    </row>
    <row r="327" spans="6:10" x14ac:dyDescent="0.25">
      <c r="F327" s="27">
        <f>'detrend th'!A330</f>
        <v>1974</v>
      </c>
      <c r="G327" s="27">
        <f>'detrend th'!B330</f>
        <v>12</v>
      </c>
      <c r="H327" s="27">
        <f t="shared" si="26"/>
        <v>112</v>
      </c>
      <c r="I327" s="27">
        <f t="shared" si="27"/>
        <v>1.0007025274302661</v>
      </c>
      <c r="J327" s="27">
        <f t="shared" si="28"/>
        <v>2.0627778478501826</v>
      </c>
    </row>
    <row r="328" spans="6:10" x14ac:dyDescent="0.25">
      <c r="F328" s="27">
        <f>'detrend th'!A331</f>
        <v>1975</v>
      </c>
      <c r="G328" s="27">
        <f>'detrend th'!B331</f>
        <v>1</v>
      </c>
      <c r="H328" s="27">
        <f t="shared" si="26"/>
        <v>113</v>
      </c>
      <c r="I328" s="27">
        <f t="shared" si="27"/>
        <v>1.0015649576553436</v>
      </c>
      <c r="J328" s="27">
        <f t="shared" si="28"/>
        <v>2.0642270058708427</v>
      </c>
    </row>
    <row r="329" spans="6:10" x14ac:dyDescent="0.25">
      <c r="F329" s="27">
        <f>'detrend th'!A332</f>
        <v>1975</v>
      </c>
      <c r="G329" s="27">
        <f>'detrend th'!B332</f>
        <v>2</v>
      </c>
      <c r="H329" s="27">
        <f t="shared" si="26"/>
        <v>113</v>
      </c>
      <c r="I329" s="27">
        <f t="shared" si="27"/>
        <v>1.0015649576553436</v>
      </c>
      <c r="J329" s="27">
        <f t="shared" si="28"/>
        <v>2.0674574337260472</v>
      </c>
    </row>
    <row r="330" spans="6:10" x14ac:dyDescent="0.25">
      <c r="F330" s="27">
        <f>'detrend th'!A333</f>
        <v>1975</v>
      </c>
      <c r="G330" s="27">
        <f>'detrend th'!B333</f>
        <v>3</v>
      </c>
      <c r="H330" s="27">
        <f t="shared" si="26"/>
        <v>113</v>
      </c>
      <c r="I330" s="27">
        <f t="shared" si="27"/>
        <v>1.0015649576553436</v>
      </c>
      <c r="J330" s="27">
        <f t="shared" si="28"/>
        <v>2.0706929170640538</v>
      </c>
    </row>
    <row r="331" spans="6:10" x14ac:dyDescent="0.25">
      <c r="F331" s="27">
        <f>'detrend th'!A334</f>
        <v>1975</v>
      </c>
      <c r="G331" s="27">
        <f>'detrend th'!B334</f>
        <v>4</v>
      </c>
      <c r="H331" s="27">
        <f t="shared" si="26"/>
        <v>114</v>
      </c>
      <c r="I331" s="27">
        <f t="shared" si="27"/>
        <v>1.0052751116794199</v>
      </c>
      <c r="J331" s="27">
        <f t="shared" si="28"/>
        <v>2.0739334637964788</v>
      </c>
    </row>
    <row r="332" spans="6:10" x14ac:dyDescent="0.25">
      <c r="F332" s="27">
        <f>'detrend th'!A335</f>
        <v>1975</v>
      </c>
      <c r="G332" s="27">
        <f>'detrend th'!B335</f>
        <v>5</v>
      </c>
      <c r="H332" s="27">
        <f t="shared" si="26"/>
        <v>114</v>
      </c>
      <c r="I332" s="27">
        <f t="shared" si="27"/>
        <v>1.0052751116794199</v>
      </c>
      <c r="J332" s="27">
        <f t="shared" si="28"/>
        <v>2.0848736944336914</v>
      </c>
    </row>
    <row r="333" spans="6:10" x14ac:dyDescent="0.25">
      <c r="F333" s="27">
        <f>'detrend th'!A336</f>
        <v>1975</v>
      </c>
      <c r="G333" s="27">
        <f>'detrend th'!B336</f>
        <v>6</v>
      </c>
      <c r="H333" s="27">
        <f t="shared" si="26"/>
        <v>114</v>
      </c>
      <c r="I333" s="27">
        <f t="shared" si="27"/>
        <v>1.0052751116794199</v>
      </c>
      <c r="J333" s="27">
        <f t="shared" si="28"/>
        <v>2.0958716360093139</v>
      </c>
    </row>
    <row r="334" spans="6:10" x14ac:dyDescent="0.25">
      <c r="F334" s="27">
        <f>'detrend th'!A337</f>
        <v>1975</v>
      </c>
      <c r="G334" s="27">
        <f>'detrend th'!B337</f>
        <v>7</v>
      </c>
      <c r="H334" s="27">
        <f t="shared" si="26"/>
        <v>115</v>
      </c>
      <c r="I334" s="27">
        <f t="shared" si="27"/>
        <v>1.0042974022485347</v>
      </c>
      <c r="J334" s="27">
        <f t="shared" si="28"/>
        <v>2.1069275929549915</v>
      </c>
    </row>
    <row r="335" spans="6:10" x14ac:dyDescent="0.25">
      <c r="F335" s="27">
        <f>'detrend th'!A338</f>
        <v>1975</v>
      </c>
      <c r="G335" s="27">
        <f>'detrend th'!B338</f>
        <v>8</v>
      </c>
      <c r="H335" s="27">
        <f t="shared" si="26"/>
        <v>115</v>
      </c>
      <c r="I335" s="27">
        <f t="shared" si="27"/>
        <v>1.0042974022485347</v>
      </c>
      <c r="J335" s="27">
        <f t="shared" si="28"/>
        <v>2.1159819083304563</v>
      </c>
    </row>
    <row r="336" spans="6:10" x14ac:dyDescent="0.25">
      <c r="F336" s="27">
        <f>'detrend th'!A339</f>
        <v>1975</v>
      </c>
      <c r="G336" s="27">
        <f>'detrend th'!B339</f>
        <v>9</v>
      </c>
      <c r="H336" s="27">
        <f t="shared" si="26"/>
        <v>115</v>
      </c>
      <c r="I336" s="27">
        <f t="shared" si="27"/>
        <v>1.0042974022485347</v>
      </c>
      <c r="J336" s="27">
        <f t="shared" si="28"/>
        <v>2.1250751337411744</v>
      </c>
    </row>
    <row r="337" spans="6:10" x14ac:dyDescent="0.25">
      <c r="F337" s="27">
        <f>'detrend th'!A340</f>
        <v>1975</v>
      </c>
      <c r="G337" s="27">
        <f>'detrend th'!B340</f>
        <v>10</v>
      </c>
      <c r="H337" s="27">
        <f t="shared" si="26"/>
        <v>116</v>
      </c>
      <c r="I337" s="27">
        <f t="shared" si="27"/>
        <v>1.0025547956835505</v>
      </c>
      <c r="J337" s="27">
        <f t="shared" si="28"/>
        <v>2.1342074363992189</v>
      </c>
    </row>
    <row r="338" spans="6:10" x14ac:dyDescent="0.25">
      <c r="F338" s="27">
        <f>'detrend th'!A341</f>
        <v>1975</v>
      </c>
      <c r="G338" s="27">
        <f>'detrend th'!B341</f>
        <v>11</v>
      </c>
      <c r="H338" s="27">
        <f t="shared" si="26"/>
        <v>116</v>
      </c>
      <c r="I338" s="27">
        <f t="shared" si="27"/>
        <v>1.0025547956835505</v>
      </c>
      <c r="J338" s="27">
        <f t="shared" si="28"/>
        <v>2.1396599003455332</v>
      </c>
    </row>
    <row r="339" spans="6:10" x14ac:dyDescent="0.25">
      <c r="F339" s="27">
        <f>'detrend th'!A342</f>
        <v>1975</v>
      </c>
      <c r="G339" s="27">
        <f>'detrend th'!B342</f>
        <v>12</v>
      </c>
      <c r="H339" s="27">
        <f t="shared" si="26"/>
        <v>116</v>
      </c>
      <c r="I339" s="27">
        <f t="shared" si="27"/>
        <v>1.0025547956835505</v>
      </c>
      <c r="J339" s="27">
        <f t="shared" si="28"/>
        <v>2.1451262942232021</v>
      </c>
    </row>
    <row r="340" spans="6:10" x14ac:dyDescent="0.25">
      <c r="F340" s="27">
        <f>'detrend th'!A343</f>
        <v>1976</v>
      </c>
      <c r="G340" s="27">
        <f>'detrend th'!B343</f>
        <v>1</v>
      </c>
      <c r="H340" s="27">
        <f t="shared" si="26"/>
        <v>117</v>
      </c>
      <c r="I340" s="27">
        <f t="shared" si="27"/>
        <v>1.0055801696847564</v>
      </c>
      <c r="J340" s="27">
        <f t="shared" si="28"/>
        <v>2.1506066536203545</v>
      </c>
    </row>
    <row r="341" spans="6:10" x14ac:dyDescent="0.25">
      <c r="F341" s="27">
        <f>'detrend th'!A344</f>
        <v>1976</v>
      </c>
      <c r="G341" s="27">
        <f>'detrend th'!B344</f>
        <v>2</v>
      </c>
      <c r="H341" s="27">
        <f t="shared" si="26"/>
        <v>117</v>
      </c>
      <c r="I341" s="27">
        <f t="shared" si="27"/>
        <v>1.0055801696847564</v>
      </c>
      <c r="J341" s="27">
        <f t="shared" si="28"/>
        <v>2.1626074036727223</v>
      </c>
    </row>
    <row r="342" spans="6:10" x14ac:dyDescent="0.25">
      <c r="F342" s="27">
        <f>'detrend th'!A345</f>
        <v>1976</v>
      </c>
      <c r="G342" s="27">
        <f>'detrend th'!B345</f>
        <v>3</v>
      </c>
      <c r="H342" s="27">
        <f t="shared" si="26"/>
        <v>117</v>
      </c>
      <c r="I342" s="27">
        <f t="shared" si="27"/>
        <v>1.0055801696847564</v>
      </c>
      <c r="J342" s="27">
        <f t="shared" si="28"/>
        <v>2.1746751199467265</v>
      </c>
    </row>
    <row r="343" spans="6:10" x14ac:dyDescent="0.25">
      <c r="F343" s="27">
        <f>'detrend th'!A346</f>
        <v>1976</v>
      </c>
      <c r="G343" s="27">
        <f>'detrend th'!B346</f>
        <v>4</v>
      </c>
      <c r="H343" s="27">
        <f t="shared" si="26"/>
        <v>118</v>
      </c>
      <c r="I343" s="27">
        <f t="shared" si="27"/>
        <v>1.0005366439324936</v>
      </c>
      <c r="J343" s="27">
        <f t="shared" si="28"/>
        <v>2.1868101761252472</v>
      </c>
    </row>
    <row r="344" spans="6:10" x14ac:dyDescent="0.25">
      <c r="F344" s="27">
        <f>'detrend th'!A347</f>
        <v>1976</v>
      </c>
      <c r="G344" s="27">
        <f>'detrend th'!B347</f>
        <v>5</v>
      </c>
      <c r="H344" s="27">
        <f t="shared" si="26"/>
        <v>118</v>
      </c>
      <c r="I344" s="27">
        <f t="shared" si="27"/>
        <v>1.0005366439324936</v>
      </c>
      <c r="J344" s="27">
        <f t="shared" si="28"/>
        <v>2.1879837145377801</v>
      </c>
    </row>
    <row r="345" spans="6:10" x14ac:dyDescent="0.25">
      <c r="F345" s="27">
        <f>'detrend th'!A348</f>
        <v>1976</v>
      </c>
      <c r="G345" s="27">
        <f>'detrend th'!B348</f>
        <v>6</v>
      </c>
      <c r="H345" s="27">
        <f t="shared" si="26"/>
        <v>118</v>
      </c>
      <c r="I345" s="27">
        <f t="shared" si="27"/>
        <v>1.0005366439324936</v>
      </c>
      <c r="J345" s="27">
        <f t="shared" si="28"/>
        <v>2.1891578827225815</v>
      </c>
    </row>
    <row r="346" spans="6:10" x14ac:dyDescent="0.25">
      <c r="F346" s="27">
        <f>'detrend th'!A349</f>
        <v>1976</v>
      </c>
      <c r="G346" s="27">
        <f>'detrend th'!B349</f>
        <v>7</v>
      </c>
      <c r="H346" s="27">
        <f t="shared" si="26"/>
        <v>119</v>
      </c>
      <c r="I346" s="27">
        <f t="shared" si="27"/>
        <v>0.99984511178511126</v>
      </c>
      <c r="J346" s="27">
        <f t="shared" si="28"/>
        <v>2.1903326810176154</v>
      </c>
    </row>
    <row r="347" spans="6:10" x14ac:dyDescent="0.25">
      <c r="F347" s="27">
        <f>'detrend th'!A350</f>
        <v>1976</v>
      </c>
      <c r="G347" s="27">
        <f>'detrend th'!B350</f>
        <v>8</v>
      </c>
      <c r="H347" s="27">
        <f t="shared" si="26"/>
        <v>119</v>
      </c>
      <c r="I347" s="27">
        <f t="shared" si="27"/>
        <v>0.99984511178511126</v>
      </c>
      <c r="J347" s="27">
        <f t="shared" si="28"/>
        <v>2.1899934242986401</v>
      </c>
    </row>
    <row r="348" spans="6:10" x14ac:dyDescent="0.25">
      <c r="F348" s="27">
        <f>'detrend th'!A351</f>
        <v>1976</v>
      </c>
      <c r="G348" s="27">
        <f>'detrend th'!B351</f>
        <v>9</v>
      </c>
      <c r="H348" s="27">
        <f t="shared" si="26"/>
        <v>119</v>
      </c>
      <c r="I348" s="27">
        <f t="shared" si="27"/>
        <v>0.99984511178511126</v>
      </c>
      <c r="J348" s="27">
        <f t="shared" si="28"/>
        <v>2.1896542201265325</v>
      </c>
    </row>
    <row r="349" spans="6:10" x14ac:dyDescent="0.25">
      <c r="F349" s="27">
        <f>'detrend th'!A352</f>
        <v>1976</v>
      </c>
      <c r="G349" s="27">
        <f>'detrend th'!B352</f>
        <v>10</v>
      </c>
      <c r="H349" s="27">
        <f t="shared" si="26"/>
        <v>120</v>
      </c>
      <c r="I349" s="27">
        <f t="shared" si="27"/>
        <v>1.0013390003853837</v>
      </c>
      <c r="J349" s="27">
        <f t="shared" si="28"/>
        <v>2.1893150684931535</v>
      </c>
    </row>
    <row r="350" spans="6:10" x14ac:dyDescent="0.25">
      <c r="F350" s="27">
        <f>'detrend th'!A353</f>
        <v>1976</v>
      </c>
      <c r="G350" s="27">
        <f>'detrend th'!B353</f>
        <v>11</v>
      </c>
      <c r="H350" s="27">
        <f t="shared" si="26"/>
        <v>120</v>
      </c>
      <c r="I350" s="27">
        <f t="shared" si="27"/>
        <v>1.0013390003853837</v>
      </c>
      <c r="J350" s="27">
        <f t="shared" si="28"/>
        <v>2.192246562213592</v>
      </c>
    </row>
    <row r="351" spans="6:10" x14ac:dyDescent="0.25">
      <c r="F351" s="27">
        <f>'detrend th'!A354</f>
        <v>1976</v>
      </c>
      <c r="G351" s="27">
        <f>'detrend th'!B354</f>
        <v>12</v>
      </c>
      <c r="H351" s="27">
        <f t="shared" si="26"/>
        <v>120</v>
      </c>
      <c r="I351" s="27">
        <f t="shared" si="27"/>
        <v>1.0013390003853837</v>
      </c>
      <c r="J351" s="27">
        <f t="shared" si="28"/>
        <v>2.195181981205252</v>
      </c>
    </row>
    <row r="352" spans="6:10" x14ac:dyDescent="0.25">
      <c r="F352" s="27">
        <f>'detrend th'!A355</f>
        <v>1977</v>
      </c>
      <c r="G352" s="27">
        <f>'detrend th'!B355</f>
        <v>1</v>
      </c>
      <c r="H352" s="27">
        <f t="shared" si="26"/>
        <v>121</v>
      </c>
      <c r="I352" s="27">
        <f t="shared" si="27"/>
        <v>1.001446099329836</v>
      </c>
      <c r="J352" s="27">
        <f t="shared" si="28"/>
        <v>2.198121330724073</v>
      </c>
    </row>
    <row r="353" spans="6:10" x14ac:dyDescent="0.25">
      <c r="F353" s="27">
        <f>'detrend th'!A356</f>
        <v>1977</v>
      </c>
      <c r="G353" s="27">
        <f>'detrend th'!B356</f>
        <v>2</v>
      </c>
      <c r="H353" s="27">
        <f t="shared" si="26"/>
        <v>121</v>
      </c>
      <c r="I353" s="27">
        <f t="shared" si="27"/>
        <v>1.001446099329836</v>
      </c>
      <c r="J353" s="27">
        <f t="shared" si="28"/>
        <v>2.2013000325073313</v>
      </c>
    </row>
    <row r="354" spans="6:10" x14ac:dyDescent="0.25">
      <c r="F354" s="27">
        <f>'detrend th'!A357</f>
        <v>1977</v>
      </c>
      <c r="G354" s="27">
        <f>'detrend th'!B357</f>
        <v>3</v>
      </c>
      <c r="H354" s="27">
        <f t="shared" si="26"/>
        <v>121</v>
      </c>
      <c r="I354" s="27">
        <f t="shared" si="27"/>
        <v>1.001446099329836</v>
      </c>
      <c r="J354" s="27">
        <f t="shared" si="28"/>
        <v>2.2044833310091079</v>
      </c>
    </row>
    <row r="355" spans="6:10" x14ac:dyDescent="0.25">
      <c r="F355" s="27">
        <f>'detrend th'!A358</f>
        <v>1977</v>
      </c>
      <c r="G355" s="27">
        <f>'detrend th'!B358</f>
        <v>4</v>
      </c>
      <c r="H355" s="27">
        <f t="shared" si="26"/>
        <v>122</v>
      </c>
      <c r="I355" s="27">
        <f t="shared" si="27"/>
        <v>1.0016813893364247</v>
      </c>
      <c r="J355" s="27">
        <f t="shared" si="28"/>
        <v>2.2076712328767147</v>
      </c>
    </row>
    <row r="356" spans="6:10" x14ac:dyDescent="0.25">
      <c r="F356" s="27">
        <f>'detrend th'!A359</f>
        <v>1977</v>
      </c>
      <c r="G356" s="27">
        <f>'detrend th'!B359</f>
        <v>5</v>
      </c>
      <c r="H356" s="27">
        <f t="shared" si="26"/>
        <v>122</v>
      </c>
      <c r="I356" s="27">
        <f t="shared" si="27"/>
        <v>1.0016813893364247</v>
      </c>
      <c r="J356" s="27">
        <f t="shared" si="28"/>
        <v>2.2113831877460051</v>
      </c>
    </row>
    <row r="357" spans="6:10" x14ac:dyDescent="0.25">
      <c r="F357" s="27">
        <f>'detrend th'!A360</f>
        <v>1977</v>
      </c>
      <c r="G357" s="27">
        <f>'detrend th'!B360</f>
        <v>6</v>
      </c>
      <c r="H357" s="27">
        <f t="shared" si="26"/>
        <v>122</v>
      </c>
      <c r="I357" s="27">
        <f t="shared" si="27"/>
        <v>1.0016813893364247</v>
      </c>
      <c r="J357" s="27">
        <f t="shared" si="28"/>
        <v>2.2151013838566302</v>
      </c>
    </row>
    <row r="358" spans="6:10" x14ac:dyDescent="0.25">
      <c r="F358" s="27">
        <f>'detrend th'!A361</f>
        <v>1977</v>
      </c>
      <c r="G358" s="27">
        <f>'detrend th'!B361</f>
        <v>7</v>
      </c>
      <c r="H358" s="27">
        <f t="shared" si="26"/>
        <v>123</v>
      </c>
      <c r="I358" s="27">
        <f t="shared" si="27"/>
        <v>1.0032001343444448</v>
      </c>
      <c r="J358" s="27">
        <f t="shared" si="28"/>
        <v>2.2188258317025462</v>
      </c>
    </row>
    <row r="359" spans="6:10" x14ac:dyDescent="0.25">
      <c r="F359" s="27">
        <f>'detrend th'!A362</f>
        <v>1977</v>
      </c>
      <c r="G359" s="27">
        <f>'detrend th'!B362</f>
        <v>8</v>
      </c>
      <c r="H359" s="27">
        <f t="shared" si="26"/>
        <v>123</v>
      </c>
      <c r="I359" s="27">
        <f t="shared" si="27"/>
        <v>1.0032001343444448</v>
      </c>
      <c r="J359" s="27">
        <f t="shared" si="28"/>
        <v>2.2259263724509188</v>
      </c>
    </row>
    <row r="360" spans="6:10" x14ac:dyDescent="0.25">
      <c r="F360" s="27">
        <f>'detrend th'!A363</f>
        <v>1977</v>
      </c>
      <c r="G360" s="27">
        <f>'detrend th'!B363</f>
        <v>9</v>
      </c>
      <c r="H360" s="27">
        <f t="shared" si="26"/>
        <v>123</v>
      </c>
      <c r="I360" s="27">
        <f t="shared" si="27"/>
        <v>1.0032001343444448</v>
      </c>
      <c r="J360" s="27">
        <f t="shared" si="28"/>
        <v>2.2330496358836043</v>
      </c>
    </row>
    <row r="361" spans="6:10" x14ac:dyDescent="0.25">
      <c r="F361" s="27">
        <f>'detrend th'!A364</f>
        <v>1977</v>
      </c>
      <c r="G361" s="27">
        <f>'detrend th'!B364</f>
        <v>10</v>
      </c>
      <c r="H361" s="27">
        <f t="shared" si="26"/>
        <v>124</v>
      </c>
      <c r="I361" s="27">
        <f t="shared" si="27"/>
        <v>0.99574808882222177</v>
      </c>
      <c r="J361" s="27">
        <f t="shared" si="28"/>
        <v>2.2401956947162454</v>
      </c>
    </row>
    <row r="362" spans="6:10" x14ac:dyDescent="0.25">
      <c r="F362" s="27">
        <f>'detrend th'!A365</f>
        <v>1977</v>
      </c>
      <c r="G362" s="27">
        <f>'detrend th'!B365</f>
        <v>11</v>
      </c>
      <c r="H362" s="27">
        <f t="shared" si="26"/>
        <v>124</v>
      </c>
      <c r="I362" s="27">
        <f t="shared" si="27"/>
        <v>0.99574808882222177</v>
      </c>
      <c r="J362" s="27">
        <f t="shared" si="28"/>
        <v>2.2306705816014705</v>
      </c>
    </row>
    <row r="363" spans="6:10" x14ac:dyDescent="0.25">
      <c r="F363" s="27">
        <f>'detrend th'!A366</f>
        <v>1977</v>
      </c>
      <c r="G363" s="27">
        <f>'detrend th'!B366</f>
        <v>12</v>
      </c>
      <c r="H363" s="27">
        <f t="shared" si="26"/>
        <v>124</v>
      </c>
      <c r="I363" s="27">
        <f t="shared" si="27"/>
        <v>0.99574808882222177</v>
      </c>
      <c r="J363" s="27">
        <f t="shared" si="28"/>
        <v>2.2211859684216182</v>
      </c>
    </row>
    <row r="364" spans="6:10" x14ac:dyDescent="0.25">
      <c r="F364" s="27">
        <f>'detrend th'!A367</f>
        <v>1978</v>
      </c>
      <c r="G364" s="27">
        <f>'detrend th'!B367</f>
        <v>1</v>
      </c>
      <c r="H364" s="27">
        <f t="shared" si="26"/>
        <v>125</v>
      </c>
      <c r="I364" s="27">
        <f t="shared" si="27"/>
        <v>0.99637096685431714</v>
      </c>
      <c r="J364" s="27">
        <f t="shared" si="28"/>
        <v>2.2117416829745622</v>
      </c>
    </row>
    <row r="365" spans="6:10" x14ac:dyDescent="0.25">
      <c r="F365" s="27">
        <f>'detrend th'!A368</f>
        <v>1978</v>
      </c>
      <c r="G365" s="27">
        <f>'detrend th'!B368</f>
        <v>2</v>
      </c>
      <c r="H365" s="27">
        <f t="shared" si="26"/>
        <v>125</v>
      </c>
      <c r="I365" s="27">
        <f t="shared" si="27"/>
        <v>0.99637096685431714</v>
      </c>
      <c r="J365" s="27">
        <f t="shared" si="28"/>
        <v>2.2037151990973589</v>
      </c>
    </row>
    <row r="366" spans="6:10" x14ac:dyDescent="0.25">
      <c r="F366" s="27">
        <f>'detrend th'!A369</f>
        <v>1978</v>
      </c>
      <c r="G366" s="27">
        <f>'detrend th'!B369</f>
        <v>3</v>
      </c>
      <c r="H366" s="27">
        <f t="shared" si="26"/>
        <v>125</v>
      </c>
      <c r="I366" s="27">
        <f t="shared" si="27"/>
        <v>0.99637096685431714</v>
      </c>
      <c r="J366" s="27">
        <f t="shared" si="28"/>
        <v>2.1957178435961895</v>
      </c>
    </row>
    <row r="367" spans="6:10" x14ac:dyDescent="0.25">
      <c r="F367" s="27">
        <f>'detrend th'!A370</f>
        <v>1978</v>
      </c>
      <c r="G367" s="27">
        <f>'detrend th'!B370</f>
        <v>4</v>
      </c>
      <c r="H367" s="27">
        <f t="shared" si="26"/>
        <v>126</v>
      </c>
      <c r="I367" s="27">
        <f t="shared" si="27"/>
        <v>1.0093932165369182</v>
      </c>
      <c r="J367" s="27">
        <f t="shared" si="28"/>
        <v>2.1877495107632114</v>
      </c>
    </row>
    <row r="368" spans="6:10" x14ac:dyDescent="0.25">
      <c r="F368" s="27">
        <f>'detrend th'!A371</f>
        <v>1978</v>
      </c>
      <c r="G368" s="27">
        <f>'detrend th'!B371</f>
        <v>5</v>
      </c>
      <c r="H368" s="27">
        <f t="shared" si="26"/>
        <v>126</v>
      </c>
      <c r="I368" s="27">
        <f t="shared" si="27"/>
        <v>1.0093932165369182</v>
      </c>
      <c r="J368" s="27">
        <f t="shared" si="28"/>
        <v>2.2082995156463472</v>
      </c>
    </row>
    <row r="369" spans="6:10" x14ac:dyDescent="0.25">
      <c r="F369" s="27">
        <f>'detrend th'!A372</f>
        <v>1978</v>
      </c>
      <c r="G369" s="27">
        <f>'detrend th'!B372</f>
        <v>6</v>
      </c>
      <c r="H369" s="27">
        <f t="shared" si="26"/>
        <v>126</v>
      </c>
      <c r="I369" s="27">
        <f t="shared" si="27"/>
        <v>1.0093932165369182</v>
      </c>
      <c r="J369" s="27">
        <f t="shared" si="28"/>
        <v>2.2290425511751848</v>
      </c>
    </row>
    <row r="370" spans="6:10" x14ac:dyDescent="0.25">
      <c r="F370" s="27">
        <f>'detrend th'!A373</f>
        <v>1978</v>
      </c>
      <c r="G370" s="27">
        <f>'detrend th'!B373</f>
        <v>7</v>
      </c>
      <c r="H370" s="27">
        <f t="shared" si="26"/>
        <v>127</v>
      </c>
      <c r="I370" s="27">
        <f t="shared" si="27"/>
        <v>1.000202903261296</v>
      </c>
      <c r="J370" s="27">
        <f t="shared" si="28"/>
        <v>2.2499804305283777</v>
      </c>
    </row>
    <row r="371" spans="6:10" x14ac:dyDescent="0.25">
      <c r="F371" s="27">
        <f>'detrend th'!A374</f>
        <v>1978</v>
      </c>
      <c r="G371" s="27">
        <f>'detrend th'!B374</f>
        <v>8</v>
      </c>
      <c r="H371" s="27">
        <f t="shared" si="26"/>
        <v>127</v>
      </c>
      <c r="I371" s="27">
        <f t="shared" si="27"/>
        <v>1.000202903261296</v>
      </c>
      <c r="J371" s="27">
        <f t="shared" si="28"/>
        <v>2.2504369588955839</v>
      </c>
    </row>
    <row r="372" spans="6:10" x14ac:dyDescent="0.25">
      <c r="F372" s="27">
        <f>'detrend th'!A375</f>
        <v>1978</v>
      </c>
      <c r="G372" s="27">
        <f>'detrend th'!B375</f>
        <v>9</v>
      </c>
      <c r="H372" s="27">
        <f t="shared" si="26"/>
        <v>127</v>
      </c>
      <c r="I372" s="27">
        <f t="shared" si="27"/>
        <v>1.000202903261296</v>
      </c>
      <c r="J372" s="27">
        <f t="shared" si="28"/>
        <v>2.2508935798938849</v>
      </c>
    </row>
    <row r="373" spans="6:10" x14ac:dyDescent="0.25">
      <c r="F373" s="27">
        <f>'detrend th'!A376</f>
        <v>1978</v>
      </c>
      <c r="G373" s="27">
        <f>'detrend th'!B376</f>
        <v>10</v>
      </c>
      <c r="H373" s="27">
        <f t="shared" si="26"/>
        <v>128</v>
      </c>
      <c r="I373" s="27">
        <f t="shared" si="27"/>
        <v>1.0008164119730416</v>
      </c>
      <c r="J373" s="27">
        <f t="shared" si="28"/>
        <v>2.2513502935420755</v>
      </c>
    </row>
    <row r="374" spans="6:10" x14ac:dyDescent="0.25">
      <c r="F374" s="27">
        <f>'detrend th'!A377</f>
        <v>1978</v>
      </c>
      <c r="G374" s="27">
        <f>'detrend th'!B377</f>
        <v>11</v>
      </c>
      <c r="H374" s="27">
        <f t="shared" si="26"/>
        <v>128</v>
      </c>
      <c r="I374" s="27">
        <f t="shared" si="27"/>
        <v>1.0008164119730416</v>
      </c>
      <c r="J374" s="27">
        <f t="shared" si="28"/>
        <v>2.253188322877234</v>
      </c>
    </row>
    <row r="375" spans="6:10" x14ac:dyDescent="0.25">
      <c r="F375" s="27">
        <f>'detrend th'!A378</f>
        <v>1978</v>
      </c>
      <c r="G375" s="27">
        <f>'detrend th'!B378</f>
        <v>12</v>
      </c>
      <c r="H375" s="27">
        <f t="shared" si="26"/>
        <v>128</v>
      </c>
      <c r="I375" s="27">
        <f t="shared" si="27"/>
        <v>1.0008164119730416</v>
      </c>
      <c r="J375" s="27">
        <f t="shared" si="28"/>
        <v>2.2550278528015486</v>
      </c>
    </row>
    <row r="376" spans="6:10" x14ac:dyDescent="0.25">
      <c r="F376" s="27">
        <f>'detrend th'!A379</f>
        <v>1979</v>
      </c>
      <c r="G376" s="27">
        <f>'detrend th'!B379</f>
        <v>1</v>
      </c>
      <c r="H376" s="27">
        <f t="shared" si="26"/>
        <v>129</v>
      </c>
      <c r="I376" s="27">
        <f t="shared" si="27"/>
        <v>0.99690352023029327</v>
      </c>
      <c r="J376" s="27">
        <f t="shared" si="28"/>
        <v>2.2568688845401179</v>
      </c>
    </row>
    <row r="377" spans="6:10" x14ac:dyDescent="0.25">
      <c r="F377" s="27">
        <f>'detrend th'!A380</f>
        <v>1979</v>
      </c>
      <c r="G377" s="27">
        <f>'detrend th'!B380</f>
        <v>2</v>
      </c>
      <c r="H377" s="27">
        <f t="shared" si="26"/>
        <v>129</v>
      </c>
      <c r="I377" s="27">
        <f t="shared" si="27"/>
        <v>0.99690352023029327</v>
      </c>
      <c r="J377" s="27">
        <f t="shared" si="28"/>
        <v>2.249880535696259</v>
      </c>
    </row>
    <row r="378" spans="6:10" x14ac:dyDescent="0.25">
      <c r="F378" s="27">
        <f>'detrend th'!A381</f>
        <v>1979</v>
      </c>
      <c r="G378" s="27">
        <f>'detrend th'!B381</f>
        <v>3</v>
      </c>
      <c r="H378" s="27">
        <f t="shared" si="26"/>
        <v>129</v>
      </c>
      <c r="I378" s="27">
        <f t="shared" si="27"/>
        <v>0.99690352023029327</v>
      </c>
      <c r="J378" s="27">
        <f t="shared" si="28"/>
        <v>2.2429138261332184</v>
      </c>
    </row>
    <row r="379" spans="6:10" x14ac:dyDescent="0.25">
      <c r="F379" s="27">
        <f>'detrend th'!A382</f>
        <v>1979</v>
      </c>
      <c r="G379" s="27">
        <f>'detrend th'!B382</f>
        <v>4</v>
      </c>
      <c r="H379" s="27">
        <f t="shared" si="26"/>
        <v>130</v>
      </c>
      <c r="I379" s="27">
        <f t="shared" si="27"/>
        <v>0.99808838537710232</v>
      </c>
      <c r="J379" s="27">
        <f t="shared" si="28"/>
        <v>2.2359686888454013</v>
      </c>
    </row>
    <row r="380" spans="6:10" x14ac:dyDescent="0.25">
      <c r="F380" s="27">
        <f>'detrend th'!A383</f>
        <v>1979</v>
      </c>
      <c r="G380" s="27">
        <f>'detrend th'!B383</f>
        <v>5</v>
      </c>
      <c r="H380" s="27">
        <f t="shared" si="26"/>
        <v>130</v>
      </c>
      <c r="I380" s="27">
        <f t="shared" si="27"/>
        <v>0.99808838537710232</v>
      </c>
      <c r="J380" s="27">
        <f t="shared" si="28"/>
        <v>2.2316943784034633</v>
      </c>
    </row>
    <row r="381" spans="6:10" x14ac:dyDescent="0.25">
      <c r="F381" s="27">
        <f>'detrend th'!A384</f>
        <v>1979</v>
      </c>
      <c r="G381" s="27">
        <f>'detrend th'!B384</f>
        <v>6</v>
      </c>
      <c r="H381" s="27">
        <f t="shared" si="26"/>
        <v>130</v>
      </c>
      <c r="I381" s="27">
        <f t="shared" si="27"/>
        <v>0.99808838537710232</v>
      </c>
      <c r="J381" s="27">
        <f t="shared" si="28"/>
        <v>2.2274282387958686</v>
      </c>
    </row>
    <row r="382" spans="6:10" x14ac:dyDescent="0.25">
      <c r="F382" s="27">
        <f>'detrend th'!A385</f>
        <v>1979</v>
      </c>
      <c r="G382" s="27">
        <f>'detrend th'!B385</f>
        <v>7</v>
      </c>
      <c r="H382" s="27">
        <f t="shared" si="26"/>
        <v>131</v>
      </c>
      <c r="I382" s="27">
        <f t="shared" si="27"/>
        <v>1.0007037052390964</v>
      </c>
      <c r="J382" s="27">
        <f t="shared" si="28"/>
        <v>2.2231702544031311</v>
      </c>
    </row>
    <row r="383" spans="6:10" x14ac:dyDescent="0.25">
      <c r="F383" s="27">
        <f>'detrend th'!A386</f>
        <v>1979</v>
      </c>
      <c r="G383" s="27">
        <f>'detrend th'!B386</f>
        <v>8</v>
      </c>
      <c r="H383" s="27">
        <f t="shared" si="26"/>
        <v>131</v>
      </c>
      <c r="I383" s="27">
        <f t="shared" si="27"/>
        <v>1.0007037052390964</v>
      </c>
      <c r="J383" s="27">
        <f t="shared" si="28"/>
        <v>2.2247347109585576</v>
      </c>
    </row>
    <row r="384" spans="6:10" x14ac:dyDescent="0.25">
      <c r="F384" s="27">
        <f>'detrend th'!A387</f>
        <v>1979</v>
      </c>
      <c r="G384" s="27">
        <f>'detrend th'!B387</f>
        <v>9</v>
      </c>
      <c r="H384" s="27">
        <f t="shared" si="26"/>
        <v>131</v>
      </c>
      <c r="I384" s="27">
        <f t="shared" si="27"/>
        <v>1.0007037052390964</v>
      </c>
      <c r="J384" s="27">
        <f t="shared" si="28"/>
        <v>2.2263002684302586</v>
      </c>
    </row>
    <row r="385" spans="6:10" x14ac:dyDescent="0.25">
      <c r="F385" s="27">
        <f>'detrend th'!A388</f>
        <v>1979</v>
      </c>
      <c r="G385" s="27">
        <f>'detrend th'!B388</f>
        <v>10</v>
      </c>
      <c r="H385" s="27">
        <f t="shared" si="26"/>
        <v>132</v>
      </c>
      <c r="I385" s="27">
        <f t="shared" si="27"/>
        <v>0.99969539696089971</v>
      </c>
      <c r="J385" s="27">
        <f t="shared" si="28"/>
        <v>2.2278669275929546</v>
      </c>
    </row>
    <row r="386" spans="6:10" x14ac:dyDescent="0.25">
      <c r="F386" s="27">
        <f>'detrend th'!A389</f>
        <v>1979</v>
      </c>
      <c r="G386" s="27">
        <f>'detrend th'!B389</f>
        <v>11</v>
      </c>
      <c r="H386" s="27">
        <f t="shared" si="26"/>
        <v>132</v>
      </c>
      <c r="I386" s="27">
        <f t="shared" si="27"/>
        <v>0.99969539696089971</v>
      </c>
      <c r="J386" s="27">
        <f t="shared" si="28"/>
        <v>2.2271883125560987</v>
      </c>
    </row>
    <row r="387" spans="6:10" x14ac:dyDescent="0.25">
      <c r="F387" s="27">
        <f>'detrend th'!A390</f>
        <v>1979</v>
      </c>
      <c r="G387" s="27">
        <f>'detrend th'!B390</f>
        <v>12</v>
      </c>
      <c r="H387" s="27">
        <f t="shared" si="26"/>
        <v>132</v>
      </c>
      <c r="I387" s="27">
        <f t="shared" si="27"/>
        <v>0.99969539696089971</v>
      </c>
      <c r="J387" s="27">
        <f t="shared" si="28"/>
        <v>2.2265099042274454</v>
      </c>
    </row>
    <row r="388" spans="6:10" x14ac:dyDescent="0.25">
      <c r="F388" s="27">
        <f>'detrend th'!A391</f>
        <v>1980</v>
      </c>
      <c r="G388" s="27">
        <f>'detrend th'!B391</f>
        <v>1</v>
      </c>
      <c r="H388" s="27">
        <f t="shared" si="26"/>
        <v>133</v>
      </c>
      <c r="I388" s="27">
        <f t="shared" si="27"/>
        <v>0.99969511835725766</v>
      </c>
      <c r="J388" s="27">
        <f t="shared" si="28"/>
        <v>2.2258317025440308</v>
      </c>
    </row>
    <row r="389" spans="6:10" x14ac:dyDescent="0.25">
      <c r="F389" s="27">
        <f>'detrend th'!A392</f>
        <v>1980</v>
      </c>
      <c r="G389" s="27">
        <f>'detrend th'!B392</f>
        <v>2</v>
      </c>
      <c r="H389" s="27">
        <f t="shared" ref="H389:H452" si="29">4*(F389-1947)+TRUNC((G389+2)/3,0)</f>
        <v>133</v>
      </c>
      <c r="I389" s="27">
        <f t="shared" ref="I389:I452" si="30">(INDEX($D$4:$D$277,H389)/INDEX($D$4:$D$277,H389-1))^(1/3)</f>
        <v>0.99969511835725766</v>
      </c>
      <c r="J389" s="27">
        <f t="shared" si="28"/>
        <v>2.2251530873180911</v>
      </c>
    </row>
    <row r="390" spans="6:10" x14ac:dyDescent="0.25">
      <c r="F390" s="27">
        <f>'detrend th'!A393</f>
        <v>1980</v>
      </c>
      <c r="G390" s="27">
        <f>'detrend th'!B393</f>
        <v>3</v>
      </c>
      <c r="H390" s="27">
        <f t="shared" si="29"/>
        <v>133</v>
      </c>
      <c r="I390" s="27">
        <f t="shared" si="30"/>
        <v>0.99969511835725766</v>
      </c>
      <c r="J390" s="27">
        <f t="shared" ref="J390:J453" si="31">J389*I389</f>
        <v>2.2244746789894765</v>
      </c>
    </row>
    <row r="391" spans="6:10" x14ac:dyDescent="0.25">
      <c r="F391" s="27">
        <f>'detrend th'!A394</f>
        <v>1980</v>
      </c>
      <c r="G391" s="27">
        <f>'detrend th'!B394</f>
        <v>4</v>
      </c>
      <c r="H391" s="27">
        <f t="shared" si="29"/>
        <v>134</v>
      </c>
      <c r="I391" s="27">
        <f t="shared" si="30"/>
        <v>0.99396793483057655</v>
      </c>
      <c r="J391" s="27">
        <f t="shared" si="31"/>
        <v>2.2237964774951076</v>
      </c>
    </row>
    <row r="392" spans="6:10" x14ac:dyDescent="0.25">
      <c r="F392" s="27">
        <f>'detrend th'!A395</f>
        <v>1980</v>
      </c>
      <c r="G392" s="27">
        <f>'detrend th'!B395</f>
        <v>5</v>
      </c>
      <c r="H392" s="27">
        <f t="shared" si="29"/>
        <v>134</v>
      </c>
      <c r="I392" s="27">
        <f t="shared" si="30"/>
        <v>0.99396793483057655</v>
      </c>
      <c r="J392" s="27">
        <f t="shared" si="31"/>
        <v>2.2103823922193229</v>
      </c>
    </row>
    <row r="393" spans="6:10" x14ac:dyDescent="0.25">
      <c r="F393" s="27">
        <f>'detrend th'!A396</f>
        <v>1980</v>
      </c>
      <c r="G393" s="27">
        <f>'detrend th'!B396</f>
        <v>6</v>
      </c>
      <c r="H393" s="27">
        <f t="shared" si="29"/>
        <v>134</v>
      </c>
      <c r="I393" s="27">
        <f t="shared" si="30"/>
        <v>0.99396793483057655</v>
      </c>
      <c r="J393" s="27">
        <f t="shared" si="31"/>
        <v>2.1970492215801096</v>
      </c>
    </row>
    <row r="394" spans="6:10" x14ac:dyDescent="0.25">
      <c r="F394" s="27">
        <f>'detrend th'!A397</f>
        <v>1980</v>
      </c>
      <c r="G394" s="27">
        <f>'detrend th'!B397</f>
        <v>7</v>
      </c>
      <c r="H394" s="27">
        <f t="shared" si="29"/>
        <v>135</v>
      </c>
      <c r="I394" s="27">
        <f t="shared" si="30"/>
        <v>0.99986855155614973</v>
      </c>
      <c r="J394" s="27">
        <f t="shared" si="31"/>
        <v>2.1837964774951075</v>
      </c>
    </row>
    <row r="395" spans="6:10" x14ac:dyDescent="0.25">
      <c r="F395" s="27">
        <f>'detrend th'!A398</f>
        <v>1980</v>
      </c>
      <c r="G395" s="27">
        <f>'detrend th'!B398</f>
        <v>8</v>
      </c>
      <c r="H395" s="27">
        <f t="shared" si="29"/>
        <v>135</v>
      </c>
      <c r="I395" s="27">
        <f t="shared" si="30"/>
        <v>0.99986855155614973</v>
      </c>
      <c r="J395" s="27">
        <f t="shared" si="31"/>
        <v>2.1835094208464549</v>
      </c>
    </row>
    <row r="396" spans="6:10" x14ac:dyDescent="0.25">
      <c r="F396" s="27">
        <f>'detrend th'!A399</f>
        <v>1980</v>
      </c>
      <c r="G396" s="27">
        <f>'detrend th'!B399</f>
        <v>9</v>
      </c>
      <c r="H396" s="27">
        <f t="shared" si="29"/>
        <v>135</v>
      </c>
      <c r="I396" s="27">
        <f t="shared" si="30"/>
        <v>0.99986855155614973</v>
      </c>
      <c r="J396" s="27">
        <f t="shared" si="31"/>
        <v>2.1832224019309523</v>
      </c>
    </row>
    <row r="397" spans="6:10" x14ac:dyDescent="0.25">
      <c r="F397" s="27">
        <f>'detrend th'!A400</f>
        <v>1980</v>
      </c>
      <c r="G397" s="27">
        <f>'detrend th'!B400</f>
        <v>10</v>
      </c>
      <c r="H397" s="27">
        <f t="shared" si="29"/>
        <v>136</v>
      </c>
      <c r="I397" s="27">
        <f t="shared" si="30"/>
        <v>1.0048177176472923</v>
      </c>
      <c r="J397" s="27">
        <f t="shared" si="31"/>
        <v>2.1829354207436396</v>
      </c>
    </row>
    <row r="398" spans="6:10" x14ac:dyDescent="0.25">
      <c r="F398" s="27">
        <f>'detrend th'!A401</f>
        <v>1980</v>
      </c>
      <c r="G398" s="27">
        <f>'detrend th'!B401</f>
        <v>11</v>
      </c>
      <c r="H398" s="27">
        <f t="shared" si="29"/>
        <v>136</v>
      </c>
      <c r="I398" s="27">
        <f t="shared" si="30"/>
        <v>1.0048177176472923</v>
      </c>
      <c r="J398" s="27">
        <f t="shared" si="31"/>
        <v>2.1934521872430559</v>
      </c>
    </row>
    <row r="399" spans="6:10" x14ac:dyDescent="0.25">
      <c r="F399" s="27">
        <f>'detrend th'!A402</f>
        <v>1980</v>
      </c>
      <c r="G399" s="27">
        <f>'detrend th'!B402</f>
        <v>12</v>
      </c>
      <c r="H399" s="27">
        <f t="shared" si="29"/>
        <v>136</v>
      </c>
      <c r="I399" s="27">
        <f t="shared" si="30"/>
        <v>1.0048177176472923</v>
      </c>
      <c r="J399" s="27">
        <f t="shared" si="31"/>
        <v>2.2040196205540288</v>
      </c>
    </row>
    <row r="400" spans="6:10" x14ac:dyDescent="0.25">
      <c r="F400" s="27">
        <f>'detrend th'!A403</f>
        <v>1981</v>
      </c>
      <c r="G400" s="27">
        <f>'detrend th'!B403</f>
        <v>1</v>
      </c>
      <c r="H400" s="27">
        <f t="shared" si="29"/>
        <v>137</v>
      </c>
      <c r="I400" s="27">
        <f t="shared" si="30"/>
        <v>1.0074262172096122</v>
      </c>
      <c r="J400" s="27">
        <f t="shared" si="31"/>
        <v>2.2146379647749503</v>
      </c>
    </row>
    <row r="401" spans="6:10" x14ac:dyDescent="0.25">
      <c r="F401" s="27">
        <f>'detrend th'!A404</f>
        <v>1981</v>
      </c>
      <c r="G401" s="27">
        <f>'detrend th'!B404</f>
        <v>2</v>
      </c>
      <c r="H401" s="27">
        <f t="shared" si="29"/>
        <v>137</v>
      </c>
      <c r="I401" s="27">
        <f t="shared" si="30"/>
        <v>1.0074262172096122</v>
      </c>
      <c r="J401" s="27">
        <f t="shared" si="31"/>
        <v>2.2310843473420228</v>
      </c>
    </row>
    <row r="402" spans="6:10" x14ac:dyDescent="0.25">
      <c r="F402" s="27">
        <f>'detrend th'!A405</f>
        <v>1981</v>
      </c>
      <c r="G402" s="27">
        <f>'detrend th'!B405</f>
        <v>3</v>
      </c>
      <c r="H402" s="27">
        <f t="shared" si="29"/>
        <v>137</v>
      </c>
      <c r="I402" s="27">
        <f t="shared" si="30"/>
        <v>1.0074262172096122</v>
      </c>
      <c r="J402" s="27">
        <f t="shared" si="31"/>
        <v>2.2476528643183507</v>
      </c>
    </row>
    <row r="403" spans="6:10" x14ac:dyDescent="0.25">
      <c r="F403" s="27">
        <f>'detrend th'!A406</f>
        <v>1981</v>
      </c>
      <c r="G403" s="27">
        <f>'detrend th'!B406</f>
        <v>4</v>
      </c>
      <c r="H403" s="27">
        <f t="shared" si="29"/>
        <v>138</v>
      </c>
      <c r="I403" s="27">
        <f t="shared" si="30"/>
        <v>0.99509588852292863</v>
      </c>
      <c r="J403" s="27">
        <f t="shared" si="31"/>
        <v>2.264344422700586</v>
      </c>
    </row>
    <row r="404" spans="6:10" x14ac:dyDescent="0.25">
      <c r="F404" s="27">
        <f>'detrend th'!A407</f>
        <v>1981</v>
      </c>
      <c r="G404" s="27">
        <f>'detrend th'!B407</f>
        <v>5</v>
      </c>
      <c r="H404" s="27">
        <f t="shared" si="29"/>
        <v>138</v>
      </c>
      <c r="I404" s="27">
        <f t="shared" si="30"/>
        <v>0.99509588852292863</v>
      </c>
      <c r="J404" s="27">
        <f t="shared" si="31"/>
        <v>2.2532398252291777</v>
      </c>
    </row>
    <row r="405" spans="6:10" x14ac:dyDescent="0.25">
      <c r="F405" s="27">
        <f>'detrend th'!A408</f>
        <v>1981</v>
      </c>
      <c r="G405" s="27">
        <f>'detrend th'!B408</f>
        <v>6</v>
      </c>
      <c r="H405" s="27">
        <f t="shared" si="29"/>
        <v>138</v>
      </c>
      <c r="I405" s="27">
        <f t="shared" si="30"/>
        <v>0.99509588852292863</v>
      </c>
      <c r="J405" s="27">
        <f t="shared" si="31"/>
        <v>2.242189685941677</v>
      </c>
    </row>
    <row r="406" spans="6:10" x14ac:dyDescent="0.25">
      <c r="F406" s="27">
        <f>'detrend th'!A409</f>
        <v>1981</v>
      </c>
      <c r="G406" s="27">
        <f>'detrend th'!B409</f>
        <v>7</v>
      </c>
      <c r="H406" s="27">
        <f t="shared" si="29"/>
        <v>139</v>
      </c>
      <c r="I406" s="27">
        <f t="shared" si="30"/>
        <v>1.003310259646601</v>
      </c>
      <c r="J406" s="27">
        <f t="shared" si="31"/>
        <v>2.2311937377690794</v>
      </c>
    </row>
    <row r="407" spans="6:10" x14ac:dyDescent="0.25">
      <c r="F407" s="27">
        <f>'detrend th'!A410</f>
        <v>1981</v>
      </c>
      <c r="G407" s="27">
        <f>'detrend th'!B410</f>
        <v>8</v>
      </c>
      <c r="H407" s="27">
        <f t="shared" si="29"/>
        <v>139</v>
      </c>
      <c r="I407" s="27">
        <f t="shared" si="30"/>
        <v>1.003310259646601</v>
      </c>
      <c r="J407" s="27">
        <f t="shared" si="31"/>
        <v>2.2385795683629652</v>
      </c>
    </row>
    <row r="408" spans="6:10" x14ac:dyDescent="0.25">
      <c r="F408" s="27">
        <f>'detrend th'!A411</f>
        <v>1981</v>
      </c>
      <c r="G408" s="27">
        <f>'detrend th'!B411</f>
        <v>9</v>
      </c>
      <c r="H408" s="27">
        <f t="shared" si="29"/>
        <v>139</v>
      </c>
      <c r="I408" s="27">
        <f t="shared" si="30"/>
        <v>1.003310259646601</v>
      </c>
      <c r="J408" s="27">
        <f t="shared" si="31"/>
        <v>2.2459898479738225</v>
      </c>
    </row>
    <row r="409" spans="6:10" x14ac:dyDescent="0.25">
      <c r="F409" s="27">
        <f>'detrend th'!A412</f>
        <v>1981</v>
      </c>
      <c r="G409" s="27">
        <f>'detrend th'!B412</f>
        <v>10</v>
      </c>
      <c r="H409" s="27">
        <f t="shared" si="29"/>
        <v>140</v>
      </c>
      <c r="I409" s="27">
        <f t="shared" si="30"/>
        <v>0.99611752659976427</v>
      </c>
      <c r="J409" s="27">
        <f t="shared" si="31"/>
        <v>2.253424657534246</v>
      </c>
    </row>
    <row r="410" spans="6:10" x14ac:dyDescent="0.25">
      <c r="F410" s="27">
        <f>'detrend th'!A413</f>
        <v>1981</v>
      </c>
      <c r="G410" s="27">
        <f>'detrend th'!B413</f>
        <v>11</v>
      </c>
      <c r="H410" s="27">
        <f t="shared" si="29"/>
        <v>140</v>
      </c>
      <c r="I410" s="27">
        <f t="shared" si="30"/>
        <v>0.99611752659976427</v>
      </c>
      <c r="J410" s="27">
        <f t="shared" si="31"/>
        <v>2.2446757962419341</v>
      </c>
    </row>
    <row r="411" spans="6:10" x14ac:dyDescent="0.25">
      <c r="F411" s="27">
        <f>'detrend th'!A414</f>
        <v>1981</v>
      </c>
      <c r="G411" s="27">
        <f>'detrend th'!B414</f>
        <v>12</v>
      </c>
      <c r="H411" s="27">
        <f t="shared" si="29"/>
        <v>140</v>
      </c>
      <c r="I411" s="27">
        <f t="shared" si="30"/>
        <v>0.99611752659976427</v>
      </c>
      <c r="J411" s="27">
        <f t="shared" si="31"/>
        <v>2.2359609021708717</v>
      </c>
    </row>
    <row r="412" spans="6:10" x14ac:dyDescent="0.25">
      <c r="F412" s="27">
        <f>'detrend th'!A415</f>
        <v>1982</v>
      </c>
      <c r="G412" s="27">
        <f>'detrend th'!B415</f>
        <v>1</v>
      </c>
      <c r="H412" s="27">
        <f t="shared" si="29"/>
        <v>141</v>
      </c>
      <c r="I412" s="27">
        <f t="shared" si="30"/>
        <v>0.99488960953770422</v>
      </c>
      <c r="J412" s="27">
        <f t="shared" si="31"/>
        <v>2.2272798434442262</v>
      </c>
    </row>
    <row r="413" spans="6:10" x14ac:dyDescent="0.25">
      <c r="F413" s="27">
        <f>'detrend th'!A416</f>
        <v>1982</v>
      </c>
      <c r="G413" s="27">
        <f>'detrend th'!B416</f>
        <v>2</v>
      </c>
      <c r="H413" s="27">
        <f t="shared" si="29"/>
        <v>141</v>
      </c>
      <c r="I413" s="27">
        <f t="shared" si="30"/>
        <v>0.99488960953770422</v>
      </c>
      <c r="J413" s="27">
        <f t="shared" si="31"/>
        <v>2.2158975737754254</v>
      </c>
    </row>
    <row r="414" spans="6:10" x14ac:dyDescent="0.25">
      <c r="F414" s="27">
        <f>'detrend th'!A417</f>
        <v>1982</v>
      </c>
      <c r="G414" s="27">
        <f>'detrend th'!B417</f>
        <v>3</v>
      </c>
      <c r="H414" s="27">
        <f t="shared" si="29"/>
        <v>141</v>
      </c>
      <c r="I414" s="27">
        <f t="shared" si="30"/>
        <v>0.99488960953770422</v>
      </c>
      <c r="J414" s="27">
        <f t="shared" si="31"/>
        <v>2.2045734719489789</v>
      </c>
    </row>
    <row r="415" spans="6:10" x14ac:dyDescent="0.25">
      <c r="F415" s="27">
        <f>'detrend th'!A418</f>
        <v>1982</v>
      </c>
      <c r="G415" s="27">
        <f>'detrend th'!B418</f>
        <v>4</v>
      </c>
      <c r="H415" s="27">
        <f t="shared" si="29"/>
        <v>142</v>
      </c>
      <c r="I415" s="27">
        <f t="shared" si="30"/>
        <v>1.0029298374533262</v>
      </c>
      <c r="J415" s="27">
        <f t="shared" si="31"/>
        <v>2.1933072407045007</v>
      </c>
    </row>
    <row r="416" spans="6:10" x14ac:dyDescent="0.25">
      <c r="F416" s="27">
        <f>'detrend th'!A419</f>
        <v>1982</v>
      </c>
      <c r="G416" s="27">
        <f>'detrend th'!B419</f>
        <v>5</v>
      </c>
      <c r="H416" s="27">
        <f t="shared" si="29"/>
        <v>142</v>
      </c>
      <c r="I416" s="27">
        <f t="shared" si="30"/>
        <v>1.0029298374533262</v>
      </c>
      <c r="J416" s="27">
        <f t="shared" si="31"/>
        <v>2.1997332744049682</v>
      </c>
    </row>
    <row r="417" spans="6:10" x14ac:dyDescent="0.25">
      <c r="F417" s="27">
        <f>'detrend th'!A420</f>
        <v>1982</v>
      </c>
      <c r="G417" s="27">
        <f>'detrend th'!B420</f>
        <v>6</v>
      </c>
      <c r="H417" s="27">
        <f t="shared" si="29"/>
        <v>142</v>
      </c>
      <c r="I417" s="27">
        <f t="shared" si="30"/>
        <v>1.0029298374533262</v>
      </c>
      <c r="J417" s="27">
        <f t="shared" si="31"/>
        <v>2.2061781353396479</v>
      </c>
    </row>
    <row r="418" spans="6:10" x14ac:dyDescent="0.25">
      <c r="F418" s="27">
        <f>'detrend th'!A421</f>
        <v>1982</v>
      </c>
      <c r="G418" s="27">
        <f>'detrend th'!B421</f>
        <v>7</v>
      </c>
      <c r="H418" s="27">
        <f t="shared" si="29"/>
        <v>143</v>
      </c>
      <c r="I418" s="27">
        <f t="shared" si="30"/>
        <v>1.0002004327041938</v>
      </c>
      <c r="J418" s="27">
        <f t="shared" si="31"/>
        <v>2.2126418786692752</v>
      </c>
    </row>
    <row r="419" spans="6:10" x14ac:dyDescent="0.25">
      <c r="F419" s="27">
        <f>'detrend th'!A422</f>
        <v>1982</v>
      </c>
      <c r="G419" s="27">
        <f>'detrend th'!B422</f>
        <v>8</v>
      </c>
      <c r="H419" s="27">
        <f t="shared" si="29"/>
        <v>143</v>
      </c>
      <c r="I419" s="27">
        <f t="shared" si="30"/>
        <v>1.0002004327041938</v>
      </c>
      <c r="J419" s="27">
        <f t="shared" si="31"/>
        <v>2.2130853644644293</v>
      </c>
    </row>
    <row r="420" spans="6:10" x14ac:dyDescent="0.25">
      <c r="F420" s="27">
        <f>'detrend th'!A423</f>
        <v>1982</v>
      </c>
      <c r="G420" s="27">
        <f>'detrend th'!B423</f>
        <v>9</v>
      </c>
      <c r="H420" s="27">
        <f t="shared" si="29"/>
        <v>143</v>
      </c>
      <c r="I420" s="27">
        <f t="shared" si="30"/>
        <v>1.0002004327041938</v>
      </c>
      <c r="J420" s="27">
        <f t="shared" si="31"/>
        <v>2.2135289391486404</v>
      </c>
    </row>
    <row r="421" spans="6:10" x14ac:dyDescent="0.25">
      <c r="F421" s="27">
        <f>'detrend th'!A424</f>
        <v>1982</v>
      </c>
      <c r="G421" s="27">
        <f>'detrend th'!B424</f>
        <v>10</v>
      </c>
      <c r="H421" s="27">
        <f t="shared" si="29"/>
        <v>144</v>
      </c>
      <c r="I421" s="27">
        <f t="shared" si="30"/>
        <v>1.002732639373956</v>
      </c>
      <c r="J421" s="27">
        <f t="shared" si="31"/>
        <v>2.2139726027397253</v>
      </c>
    </row>
    <row r="422" spans="6:10" x14ac:dyDescent="0.25">
      <c r="F422" s="27">
        <f>'detrend th'!A425</f>
        <v>1982</v>
      </c>
      <c r="G422" s="27">
        <f>'detrend th'!B425</f>
        <v>11</v>
      </c>
      <c r="H422" s="27">
        <f t="shared" si="29"/>
        <v>144</v>
      </c>
      <c r="I422" s="27">
        <f t="shared" si="30"/>
        <v>1.002732639373956</v>
      </c>
      <c r="J422" s="27">
        <f t="shared" si="31"/>
        <v>2.2200225914468317</v>
      </c>
    </row>
    <row r="423" spans="6:10" x14ac:dyDescent="0.25">
      <c r="F423" s="27">
        <f>'detrend th'!A426</f>
        <v>1982</v>
      </c>
      <c r="G423" s="27">
        <f>'detrend th'!B426</f>
        <v>12</v>
      </c>
      <c r="H423" s="27">
        <f t="shared" si="29"/>
        <v>144</v>
      </c>
      <c r="I423" s="27">
        <f t="shared" si="30"/>
        <v>1.002732639373956</v>
      </c>
      <c r="J423" s="27">
        <f t="shared" si="31"/>
        <v>2.2260891125912909</v>
      </c>
    </row>
    <row r="424" spans="6:10" x14ac:dyDescent="0.25">
      <c r="F424" s="27">
        <f>'detrend th'!A427</f>
        <v>1983</v>
      </c>
      <c r="G424" s="27">
        <f>'detrend th'!B427</f>
        <v>1</v>
      </c>
      <c r="H424" s="27">
        <f t="shared" si="29"/>
        <v>145</v>
      </c>
      <c r="I424" s="27">
        <f t="shared" si="30"/>
        <v>1.0043933971521768</v>
      </c>
      <c r="J424" s="27">
        <f t="shared" si="31"/>
        <v>2.2321722113502926</v>
      </c>
    </row>
    <row r="425" spans="6:10" x14ac:dyDescent="0.25">
      <c r="F425" s="27">
        <f>'detrend th'!A428</f>
        <v>1983</v>
      </c>
      <c r="G425" s="27">
        <f>'detrend th'!B428</f>
        <v>2</v>
      </c>
      <c r="H425" s="27">
        <f t="shared" si="29"/>
        <v>145</v>
      </c>
      <c r="I425" s="27">
        <f t="shared" si="30"/>
        <v>1.0043933971521768</v>
      </c>
      <c r="J425" s="27">
        <f t="shared" si="31"/>
        <v>2.241979030386807</v>
      </c>
    </row>
    <row r="426" spans="6:10" x14ac:dyDescent="0.25">
      <c r="F426" s="27">
        <f>'detrend th'!A429</f>
        <v>1983</v>
      </c>
      <c r="G426" s="27">
        <f>'detrend th'!B429</f>
        <v>3</v>
      </c>
      <c r="H426" s="27">
        <f t="shared" si="29"/>
        <v>145</v>
      </c>
      <c r="I426" s="27">
        <f t="shared" si="30"/>
        <v>1.0043933971521768</v>
      </c>
      <c r="J426" s="27">
        <f t="shared" si="31"/>
        <v>2.2518289346741485</v>
      </c>
    </row>
    <row r="427" spans="6:10" x14ac:dyDescent="0.25">
      <c r="F427" s="27">
        <f>'detrend th'!A430</f>
        <v>1983</v>
      </c>
      <c r="G427" s="27">
        <f>'detrend th'!B430</f>
        <v>4</v>
      </c>
      <c r="H427" s="27">
        <f t="shared" si="29"/>
        <v>146</v>
      </c>
      <c r="I427" s="27">
        <f t="shared" si="30"/>
        <v>1.0065046299676217</v>
      </c>
      <c r="J427" s="27">
        <f t="shared" si="31"/>
        <v>2.2617221135029353</v>
      </c>
    </row>
    <row r="428" spans="6:10" x14ac:dyDescent="0.25">
      <c r="F428" s="27">
        <f>'detrend th'!A431</f>
        <v>1983</v>
      </c>
      <c r="G428" s="27">
        <f>'detrend th'!B431</f>
        <v>5</v>
      </c>
      <c r="H428" s="27">
        <f t="shared" si="29"/>
        <v>146</v>
      </c>
      <c r="I428" s="27">
        <f t="shared" si="30"/>
        <v>1.0065046299676217</v>
      </c>
      <c r="J428" s="27">
        <f t="shared" si="31"/>
        <v>2.2764337789408593</v>
      </c>
    </row>
    <row r="429" spans="6:10" x14ac:dyDescent="0.25">
      <c r="F429" s="27">
        <f>'detrend th'!A432</f>
        <v>1983</v>
      </c>
      <c r="G429" s="27">
        <f>'detrend th'!B432</f>
        <v>6</v>
      </c>
      <c r="H429" s="27">
        <f t="shared" si="29"/>
        <v>146</v>
      </c>
      <c r="I429" s="27">
        <f t="shared" si="30"/>
        <v>1.0065046299676217</v>
      </c>
      <c r="J429" s="27">
        <f t="shared" si="31"/>
        <v>2.2912411383186644</v>
      </c>
    </row>
    <row r="430" spans="6:10" x14ac:dyDescent="0.25">
      <c r="F430" s="27">
        <f>'detrend th'!A433</f>
        <v>1983</v>
      </c>
      <c r="G430" s="27">
        <f>'detrend th'!B433</f>
        <v>7</v>
      </c>
      <c r="H430" s="27">
        <f t="shared" si="29"/>
        <v>147</v>
      </c>
      <c r="I430" s="27">
        <f t="shared" si="30"/>
        <v>1.0037760452038771</v>
      </c>
      <c r="J430" s="27">
        <f t="shared" si="31"/>
        <v>2.3061448140900196</v>
      </c>
    </row>
    <row r="431" spans="6:10" x14ac:dyDescent="0.25">
      <c r="F431" s="27">
        <f>'detrend th'!A434</f>
        <v>1983</v>
      </c>
      <c r="G431" s="27">
        <f>'detrend th'!B434</f>
        <v>8</v>
      </c>
      <c r="H431" s="27">
        <f t="shared" si="29"/>
        <v>147</v>
      </c>
      <c r="I431" s="27">
        <f t="shared" si="30"/>
        <v>1.0037760452038771</v>
      </c>
      <c r="J431" s="27">
        <f t="shared" si="31"/>
        <v>2.3148529211547104</v>
      </c>
    </row>
    <row r="432" spans="6:10" x14ac:dyDescent="0.25">
      <c r="F432" s="27">
        <f>'detrend th'!A435</f>
        <v>1983</v>
      </c>
      <c r="G432" s="27">
        <f>'detrend th'!B435</f>
        <v>9</v>
      </c>
      <c r="H432" s="27">
        <f t="shared" si="29"/>
        <v>147</v>
      </c>
      <c r="I432" s="27">
        <f t="shared" si="30"/>
        <v>1.0037760452038771</v>
      </c>
      <c r="J432" s="27">
        <f t="shared" si="31"/>
        <v>2.3235939104253176</v>
      </c>
    </row>
    <row r="433" spans="6:10" x14ac:dyDescent="0.25">
      <c r="F433" s="27">
        <f>'detrend th'!A436</f>
        <v>1983</v>
      </c>
      <c r="G433" s="27">
        <f>'detrend th'!B436</f>
        <v>10</v>
      </c>
      <c r="H433" s="27">
        <f t="shared" si="29"/>
        <v>148</v>
      </c>
      <c r="I433" s="27">
        <f t="shared" si="30"/>
        <v>1.0029058095145573</v>
      </c>
      <c r="J433" s="27">
        <f t="shared" si="31"/>
        <v>2.332367906066537</v>
      </c>
    </row>
    <row r="434" spans="6:10" x14ac:dyDescent="0.25">
      <c r="F434" s="27">
        <f>'detrend th'!A437</f>
        <v>1983</v>
      </c>
      <c r="G434" s="27">
        <f>'detrend th'!B437</f>
        <v>11</v>
      </c>
      <c r="H434" s="27">
        <f t="shared" si="29"/>
        <v>148</v>
      </c>
      <c r="I434" s="27">
        <f t="shared" si="30"/>
        <v>1.0029058095145573</v>
      </c>
      <c r="J434" s="27">
        <f t="shared" si="31"/>
        <v>2.3391453229194332</v>
      </c>
    </row>
    <row r="435" spans="6:10" x14ac:dyDescent="0.25">
      <c r="F435" s="27">
        <f>'detrend th'!A438</f>
        <v>1983</v>
      </c>
      <c r="G435" s="27">
        <f>'detrend th'!B438</f>
        <v>12</v>
      </c>
      <c r="H435" s="27">
        <f t="shared" si="29"/>
        <v>148</v>
      </c>
      <c r="I435" s="27">
        <f t="shared" si="30"/>
        <v>1.0029058095145573</v>
      </c>
      <c r="J435" s="27">
        <f t="shared" si="31"/>
        <v>2.3459424336547046</v>
      </c>
    </row>
    <row r="436" spans="6:10" x14ac:dyDescent="0.25">
      <c r="F436" s="27">
        <f>'detrend th'!A439</f>
        <v>1984</v>
      </c>
      <c r="G436" s="27">
        <f>'detrend th'!B439</f>
        <v>1</v>
      </c>
      <c r="H436" s="27">
        <f t="shared" si="29"/>
        <v>149</v>
      </c>
      <c r="I436" s="27">
        <f t="shared" si="30"/>
        <v>1.0030736255638715</v>
      </c>
      <c r="J436" s="27">
        <f t="shared" si="31"/>
        <v>2.352759295499022</v>
      </c>
    </row>
    <row r="437" spans="6:10" x14ac:dyDescent="0.25">
      <c r="F437" s="27">
        <f>'detrend th'!A440</f>
        <v>1984</v>
      </c>
      <c r="G437" s="27">
        <f>'detrend th'!B440</f>
        <v>2</v>
      </c>
      <c r="H437" s="27">
        <f t="shared" si="29"/>
        <v>149</v>
      </c>
      <c r="I437" s="27">
        <f t="shared" si="30"/>
        <v>1.0030736255638715</v>
      </c>
      <c r="J437" s="27">
        <f t="shared" si="31"/>
        <v>2.3599907966153042</v>
      </c>
    </row>
    <row r="438" spans="6:10" x14ac:dyDescent="0.25">
      <c r="F438" s="27">
        <f>'detrend th'!A441</f>
        <v>1984</v>
      </c>
      <c r="G438" s="27">
        <f>'detrend th'!B441</f>
        <v>3</v>
      </c>
      <c r="H438" s="27">
        <f t="shared" si="29"/>
        <v>149</v>
      </c>
      <c r="I438" s="27">
        <f t="shared" si="30"/>
        <v>1.0030736255638715</v>
      </c>
      <c r="J438" s="27">
        <f t="shared" si="31"/>
        <v>2.3672445246582825</v>
      </c>
    </row>
    <row r="439" spans="6:10" x14ac:dyDescent="0.25">
      <c r="F439" s="27">
        <f>'detrend th'!A442</f>
        <v>1984</v>
      </c>
      <c r="G439" s="27">
        <f>'detrend th'!B442</f>
        <v>4</v>
      </c>
      <c r="H439" s="27">
        <f t="shared" si="29"/>
        <v>150</v>
      </c>
      <c r="I439" s="27">
        <f t="shared" si="30"/>
        <v>1.0035531570421521</v>
      </c>
      <c r="J439" s="27">
        <f t="shared" si="31"/>
        <v>2.3745205479452069</v>
      </c>
    </row>
    <row r="440" spans="6:10" x14ac:dyDescent="0.25">
      <c r="F440" s="27">
        <f>'detrend th'!A443</f>
        <v>1984</v>
      </c>
      <c r="G440" s="27">
        <f>'detrend th'!B443</f>
        <v>5</v>
      </c>
      <c r="H440" s="27">
        <f t="shared" si="29"/>
        <v>150</v>
      </c>
      <c r="I440" s="27">
        <f t="shared" si="30"/>
        <v>1.0035531570421521</v>
      </c>
      <c r="J440" s="27">
        <f t="shared" si="31"/>
        <v>2.3829575923518731</v>
      </c>
    </row>
    <row r="441" spans="6:10" x14ac:dyDescent="0.25">
      <c r="F441" s="27">
        <f>'detrend th'!A444</f>
        <v>1984</v>
      </c>
      <c r="G441" s="27">
        <f>'detrend th'!B444</f>
        <v>6</v>
      </c>
      <c r="H441" s="27">
        <f t="shared" si="29"/>
        <v>150</v>
      </c>
      <c r="I441" s="27">
        <f t="shared" si="30"/>
        <v>1.0035531570421521</v>
      </c>
      <c r="J441" s="27">
        <f t="shared" si="31"/>
        <v>2.391424614902288</v>
      </c>
    </row>
    <row r="442" spans="6:10" x14ac:dyDescent="0.25">
      <c r="F442" s="27">
        <f>'detrend th'!A445</f>
        <v>1984</v>
      </c>
      <c r="G442" s="27">
        <f>'detrend th'!B445</f>
        <v>7</v>
      </c>
      <c r="H442" s="27">
        <f t="shared" si="29"/>
        <v>151</v>
      </c>
      <c r="I442" s="27">
        <f t="shared" si="30"/>
        <v>1.0006139070467985</v>
      </c>
      <c r="J442" s="27">
        <f t="shared" si="31"/>
        <v>2.3999217221135041</v>
      </c>
    </row>
    <row r="443" spans="6:10" x14ac:dyDescent="0.25">
      <c r="F443" s="27">
        <f>'detrend th'!A446</f>
        <v>1984</v>
      </c>
      <c r="G443" s="27">
        <f>'detrend th'!B446</f>
        <v>8</v>
      </c>
      <c r="H443" s="27">
        <f t="shared" si="29"/>
        <v>151</v>
      </c>
      <c r="I443" s="27">
        <f t="shared" si="30"/>
        <v>1.0006139070467985</v>
      </c>
      <c r="J443" s="27">
        <f t="shared" si="31"/>
        <v>2.4013950509704745</v>
      </c>
    </row>
    <row r="444" spans="6:10" x14ac:dyDescent="0.25">
      <c r="F444" s="27">
        <f>'detrend th'!A447</f>
        <v>1984</v>
      </c>
      <c r="G444" s="27">
        <f>'detrend th'!B447</f>
        <v>9</v>
      </c>
      <c r="H444" s="27">
        <f t="shared" si="29"/>
        <v>151</v>
      </c>
      <c r="I444" s="27">
        <f t="shared" si="30"/>
        <v>1.0006139070467985</v>
      </c>
      <c r="J444" s="27">
        <f t="shared" si="31"/>
        <v>2.4028692843144124</v>
      </c>
    </row>
    <row r="445" spans="6:10" x14ac:dyDescent="0.25">
      <c r="F445" s="27">
        <f>'detrend th'!A448</f>
        <v>1984</v>
      </c>
      <c r="G445" s="27">
        <f>'detrend th'!B448</f>
        <v>10</v>
      </c>
      <c r="H445" s="27">
        <f t="shared" si="29"/>
        <v>152</v>
      </c>
      <c r="I445" s="27">
        <f t="shared" si="30"/>
        <v>1.0002495402595728</v>
      </c>
      <c r="J445" s="27">
        <f t="shared" si="31"/>
        <v>2.4043444227005888</v>
      </c>
    </row>
    <row r="446" spans="6:10" x14ac:dyDescent="0.25">
      <c r="F446" s="27">
        <f>'detrend th'!A449</f>
        <v>1984</v>
      </c>
      <c r="G446" s="27">
        <f>'detrend th'!B449</f>
        <v>11</v>
      </c>
      <c r="H446" s="27">
        <f t="shared" si="29"/>
        <v>152</v>
      </c>
      <c r="I446" s="27">
        <f t="shared" si="30"/>
        <v>1.0002495402595728</v>
      </c>
      <c r="J446" s="27">
        <f t="shared" si="31"/>
        <v>2.4049444034319318</v>
      </c>
    </row>
    <row r="447" spans="6:10" x14ac:dyDescent="0.25">
      <c r="F447" s="27">
        <f>'detrend th'!A450</f>
        <v>1984</v>
      </c>
      <c r="G447" s="27">
        <f>'detrend th'!B450</f>
        <v>12</v>
      </c>
      <c r="H447" s="27">
        <f t="shared" si="29"/>
        <v>152</v>
      </c>
      <c r="I447" s="27">
        <f t="shared" si="30"/>
        <v>1.0002495402595728</v>
      </c>
      <c r="J447" s="27">
        <f t="shared" si="31"/>
        <v>2.4055445338826225</v>
      </c>
    </row>
    <row r="448" spans="6:10" x14ac:dyDescent="0.25">
      <c r="F448" s="27">
        <f>'detrend th'!A451</f>
        <v>1985</v>
      </c>
      <c r="G448" s="27">
        <f>'detrend th'!B451</f>
        <v>1</v>
      </c>
      <c r="H448" s="27">
        <f t="shared" si="29"/>
        <v>153</v>
      </c>
      <c r="I448" s="27">
        <f t="shared" si="30"/>
        <v>1.0017428710305296</v>
      </c>
      <c r="J448" s="27">
        <f t="shared" si="31"/>
        <v>2.4061448140900215</v>
      </c>
    </row>
    <row r="449" spans="6:10" x14ac:dyDescent="0.25">
      <c r="F449" s="27">
        <f>'detrend th'!A452</f>
        <v>1985</v>
      </c>
      <c r="G449" s="27">
        <f>'detrend th'!B452</f>
        <v>2</v>
      </c>
      <c r="H449" s="27">
        <f t="shared" si="29"/>
        <v>153</v>
      </c>
      <c r="I449" s="27">
        <f t="shared" si="30"/>
        <v>1.0017428710305296</v>
      </c>
      <c r="J449" s="27">
        <f t="shared" si="31"/>
        <v>2.4103384141817581</v>
      </c>
    </row>
    <row r="450" spans="6:10" x14ac:dyDescent="0.25">
      <c r="F450" s="27">
        <f>'detrend th'!A453</f>
        <v>1985</v>
      </c>
      <c r="G450" s="27">
        <f>'detrend th'!B453</f>
        <v>3</v>
      </c>
      <c r="H450" s="27">
        <f t="shared" si="29"/>
        <v>153</v>
      </c>
      <c r="I450" s="27">
        <f t="shared" si="30"/>
        <v>1.0017428710305296</v>
      </c>
      <c r="J450" s="27">
        <f t="shared" si="31"/>
        <v>2.4145393231776082</v>
      </c>
    </row>
    <row r="451" spans="6:10" x14ac:dyDescent="0.25">
      <c r="F451" s="27">
        <f>'detrend th'!A454</f>
        <v>1985</v>
      </c>
      <c r="G451" s="27">
        <f>'detrend th'!B454</f>
        <v>4</v>
      </c>
      <c r="H451" s="27">
        <f t="shared" si="29"/>
        <v>154</v>
      </c>
      <c r="I451" s="27">
        <f t="shared" si="30"/>
        <v>1.0017123044506329</v>
      </c>
      <c r="J451" s="27">
        <f t="shared" si="31"/>
        <v>2.4187475538160492</v>
      </c>
    </row>
    <row r="452" spans="6:10" x14ac:dyDescent="0.25">
      <c r="F452" s="27">
        <f>'detrend th'!A455</f>
        <v>1985</v>
      </c>
      <c r="G452" s="27">
        <f>'detrend th'!B455</f>
        <v>5</v>
      </c>
      <c r="H452" s="27">
        <f t="shared" si="29"/>
        <v>154</v>
      </c>
      <c r="I452" s="27">
        <f t="shared" si="30"/>
        <v>1.0017123044506329</v>
      </c>
      <c r="J452" s="27">
        <f t="shared" si="31"/>
        <v>2.422889186017406</v>
      </c>
    </row>
    <row r="453" spans="6:10" x14ac:dyDescent="0.25">
      <c r="F453" s="27">
        <f>'detrend th'!A456</f>
        <v>1985</v>
      </c>
      <c r="G453" s="27">
        <f>'detrend th'!B456</f>
        <v>6</v>
      </c>
      <c r="H453" s="27">
        <f t="shared" ref="H453:H516" si="32">4*(F453-1947)+TRUNC((G453+2)/3,0)</f>
        <v>154</v>
      </c>
      <c r="I453" s="27">
        <f t="shared" ref="I453:I516" si="33">(INDEX($D$4:$D$277,H453)/INDEX($D$4:$D$277,H453-1))^(1/3)</f>
        <v>1.0017123044506329</v>
      </c>
      <c r="J453" s="27">
        <f t="shared" si="31"/>
        <v>2.4270379099540138</v>
      </c>
    </row>
    <row r="454" spans="6:10" x14ac:dyDescent="0.25">
      <c r="F454" s="27">
        <f>'detrend th'!A457</f>
        <v>1985</v>
      </c>
      <c r="G454" s="27">
        <f>'detrend th'!B457</f>
        <v>7</v>
      </c>
      <c r="H454" s="27">
        <f t="shared" si="32"/>
        <v>155</v>
      </c>
      <c r="I454" s="27">
        <f t="shared" si="33"/>
        <v>1.0044874553349181</v>
      </c>
      <c r="J454" s="27">
        <f t="shared" ref="J454:J517" si="34">J453*I453</f>
        <v>2.4311937377690827</v>
      </c>
    </row>
    <row r="455" spans="6:10" x14ac:dyDescent="0.25">
      <c r="F455" s="27">
        <f>'detrend th'!A458</f>
        <v>1985</v>
      </c>
      <c r="G455" s="27">
        <f>'detrend th'!B458</f>
        <v>8</v>
      </c>
      <c r="H455" s="27">
        <f t="shared" si="32"/>
        <v>155</v>
      </c>
      <c r="I455" s="27">
        <f t="shared" si="33"/>
        <v>1.0044874553349181</v>
      </c>
      <c r="J455" s="27">
        <f t="shared" si="34"/>
        <v>2.442103611077854</v>
      </c>
    </row>
    <row r="456" spans="6:10" x14ac:dyDescent="0.25">
      <c r="F456" s="27">
        <f>'detrend th'!A459</f>
        <v>1985</v>
      </c>
      <c r="G456" s="27">
        <f>'detrend th'!B459</f>
        <v>9</v>
      </c>
      <c r="H456" s="27">
        <f t="shared" si="32"/>
        <v>155</v>
      </c>
      <c r="I456" s="27">
        <f t="shared" si="33"/>
        <v>1.0044874553349181</v>
      </c>
      <c r="J456" s="27">
        <f t="shared" si="34"/>
        <v>2.453062441955808</v>
      </c>
    </row>
    <row r="457" spans="6:10" x14ac:dyDescent="0.25">
      <c r="F457" s="27">
        <f>'detrend th'!A460</f>
        <v>1985</v>
      </c>
      <c r="G457" s="27">
        <f>'detrend th'!B460</f>
        <v>10</v>
      </c>
      <c r="H457" s="27">
        <f t="shared" si="32"/>
        <v>156</v>
      </c>
      <c r="I457" s="27">
        <f t="shared" si="33"/>
        <v>1.0006984018396974</v>
      </c>
      <c r="J457" s="27">
        <f t="shared" si="34"/>
        <v>2.4640704500978501</v>
      </c>
    </row>
    <row r="458" spans="6:10" x14ac:dyDescent="0.25">
      <c r="F458" s="27">
        <f>'detrend th'!A461</f>
        <v>1985</v>
      </c>
      <c r="G458" s="27">
        <f>'detrend th'!B461</f>
        <v>11</v>
      </c>
      <c r="H458" s="27">
        <f t="shared" si="32"/>
        <v>156</v>
      </c>
      <c r="I458" s="27">
        <f t="shared" si="33"/>
        <v>1.0006984018396974</v>
      </c>
      <c r="J458" s="27">
        <f t="shared" si="34"/>
        <v>2.4657913614333422</v>
      </c>
    </row>
    <row r="459" spans="6:10" x14ac:dyDescent="0.25">
      <c r="F459" s="27">
        <f>'detrend th'!A462</f>
        <v>1985</v>
      </c>
      <c r="G459" s="27">
        <f>'detrend th'!B462</f>
        <v>12</v>
      </c>
      <c r="H459" s="27">
        <f t="shared" si="32"/>
        <v>156</v>
      </c>
      <c r="I459" s="27">
        <f t="shared" si="33"/>
        <v>1.0006984018396974</v>
      </c>
      <c r="J459" s="27">
        <f t="shared" si="34"/>
        <v>2.4675134746564771</v>
      </c>
    </row>
    <row r="460" spans="6:10" x14ac:dyDescent="0.25">
      <c r="F460" s="27">
        <f>'detrend th'!A463</f>
        <v>1986</v>
      </c>
      <c r="G460" s="27">
        <f>'detrend th'!B463</f>
        <v>1</v>
      </c>
      <c r="H460" s="27">
        <f t="shared" si="32"/>
        <v>157</v>
      </c>
      <c r="I460" s="27">
        <f t="shared" si="33"/>
        <v>1.0026505894124806</v>
      </c>
      <c r="J460" s="27">
        <f t="shared" si="34"/>
        <v>2.4692367906066552</v>
      </c>
    </row>
    <row r="461" spans="6:10" x14ac:dyDescent="0.25">
      <c r="F461" s="27">
        <f>'detrend th'!A464</f>
        <v>1986</v>
      </c>
      <c r="G461" s="27">
        <f>'detrend th'!B464</f>
        <v>2</v>
      </c>
      <c r="H461" s="27">
        <f t="shared" si="32"/>
        <v>157</v>
      </c>
      <c r="I461" s="27">
        <f t="shared" si="33"/>
        <v>1.0026505894124806</v>
      </c>
      <c r="J461" s="27">
        <f t="shared" si="34"/>
        <v>2.4757817235007451</v>
      </c>
    </row>
    <row r="462" spans="6:10" x14ac:dyDescent="0.25">
      <c r="F462" s="27">
        <f>'detrend th'!A465</f>
        <v>1986</v>
      </c>
      <c r="G462" s="27">
        <f>'detrend th'!B465</f>
        <v>3</v>
      </c>
      <c r="H462" s="27">
        <f t="shared" si="32"/>
        <v>157</v>
      </c>
      <c r="I462" s="27">
        <f t="shared" si="33"/>
        <v>1.0026505894124806</v>
      </c>
      <c r="J462" s="27">
        <f t="shared" si="34"/>
        <v>2.4823440043246694</v>
      </c>
    </row>
    <row r="463" spans="6:10" x14ac:dyDescent="0.25">
      <c r="F463" s="27">
        <f>'detrend th'!A466</f>
        <v>1986</v>
      </c>
      <c r="G463" s="27">
        <f>'detrend th'!B466</f>
        <v>4</v>
      </c>
      <c r="H463" s="27">
        <f t="shared" si="32"/>
        <v>158</v>
      </c>
      <c r="I463" s="27">
        <f t="shared" si="33"/>
        <v>1.000351073948242</v>
      </c>
      <c r="J463" s="27">
        <f t="shared" si="34"/>
        <v>2.488923679060667</v>
      </c>
    </row>
    <row r="464" spans="6:10" x14ac:dyDescent="0.25">
      <c r="F464" s="27">
        <f>'detrend th'!A467</f>
        <v>1986</v>
      </c>
      <c r="G464" s="27">
        <f>'detrend th'!B467</f>
        <v>5</v>
      </c>
      <c r="H464" s="27">
        <f t="shared" si="32"/>
        <v>158</v>
      </c>
      <c r="I464" s="27">
        <f t="shared" si="33"/>
        <v>1.000351073948242</v>
      </c>
      <c r="J464" s="27">
        <f t="shared" si="34"/>
        <v>2.4897974753235479</v>
      </c>
    </row>
    <row r="465" spans="6:10" x14ac:dyDescent="0.25">
      <c r="F465" s="27">
        <f>'detrend th'!A468</f>
        <v>1986</v>
      </c>
      <c r="G465" s="27">
        <f>'detrend th'!B468</f>
        <v>6</v>
      </c>
      <c r="H465" s="27">
        <f t="shared" si="32"/>
        <v>158</v>
      </c>
      <c r="I465" s="27">
        <f t="shared" si="33"/>
        <v>1.000351073948242</v>
      </c>
      <c r="J465" s="27">
        <f t="shared" si="34"/>
        <v>2.4906715783535325</v>
      </c>
    </row>
    <row r="466" spans="6:10" x14ac:dyDescent="0.25">
      <c r="F466" s="27">
        <f>'detrend th'!A469</f>
        <v>1986</v>
      </c>
      <c r="G466" s="27">
        <f>'detrend th'!B469</f>
        <v>7</v>
      </c>
      <c r="H466" s="27">
        <f t="shared" si="32"/>
        <v>159</v>
      </c>
      <c r="I466" s="27">
        <f t="shared" si="33"/>
        <v>1.0011976623058545</v>
      </c>
      <c r="J466" s="27">
        <f t="shared" si="34"/>
        <v>2.4915459882583191</v>
      </c>
    </row>
    <row r="467" spans="6:10" x14ac:dyDescent="0.25">
      <c r="F467" s="27">
        <f>'detrend th'!A470</f>
        <v>1986</v>
      </c>
      <c r="G467" s="27">
        <f>'detrend th'!B470</f>
        <v>8</v>
      </c>
      <c r="H467" s="27">
        <f t="shared" si="32"/>
        <v>159</v>
      </c>
      <c r="I467" s="27">
        <f t="shared" si="33"/>
        <v>1.0011976623058545</v>
      </c>
      <c r="J467" s="27">
        <f t="shared" si="34"/>
        <v>2.494530018971759</v>
      </c>
    </row>
    <row r="468" spans="6:10" x14ac:dyDescent="0.25">
      <c r="F468" s="27">
        <f>'detrend th'!A471</f>
        <v>1986</v>
      </c>
      <c r="G468" s="27">
        <f>'detrend th'!B471</f>
        <v>9</v>
      </c>
      <c r="H468" s="27">
        <f t="shared" si="32"/>
        <v>159</v>
      </c>
      <c r="I468" s="27">
        <f t="shared" si="33"/>
        <v>1.0011976623058545</v>
      </c>
      <c r="J468" s="27">
        <f t="shared" si="34"/>
        <v>2.4975176235463041</v>
      </c>
    </row>
    <row r="469" spans="6:10" x14ac:dyDescent="0.25">
      <c r="F469" s="27">
        <f>'detrend th'!A472</f>
        <v>1986</v>
      </c>
      <c r="G469" s="27">
        <f>'detrend th'!B472</f>
        <v>10</v>
      </c>
      <c r="H469" s="27">
        <f t="shared" si="32"/>
        <v>160</v>
      </c>
      <c r="I469" s="27">
        <f t="shared" si="33"/>
        <v>0.99951454022469399</v>
      </c>
      <c r="J469" s="27">
        <f t="shared" si="34"/>
        <v>2.5005088062622329</v>
      </c>
    </row>
    <row r="470" spans="6:10" x14ac:dyDescent="0.25">
      <c r="F470" s="27">
        <f>'detrend th'!A473</f>
        <v>1986</v>
      </c>
      <c r="G470" s="27">
        <f>'detrend th'!B473</f>
        <v>11</v>
      </c>
      <c r="H470" s="27">
        <f t="shared" si="32"/>
        <v>160</v>
      </c>
      <c r="I470" s="27">
        <f t="shared" si="33"/>
        <v>0.99951454022469399</v>
      </c>
      <c r="J470" s="27">
        <f t="shared" si="34"/>
        <v>2.4992949098189943</v>
      </c>
    </row>
    <row r="471" spans="6:10" x14ac:dyDescent="0.25">
      <c r="F471" s="27">
        <f>'detrend th'!A474</f>
        <v>1986</v>
      </c>
      <c r="G471" s="27">
        <f>'detrend th'!B474</f>
        <v>12</v>
      </c>
      <c r="H471" s="27">
        <f t="shared" si="32"/>
        <v>160</v>
      </c>
      <c r="I471" s="27">
        <f t="shared" si="33"/>
        <v>0.99951454022469399</v>
      </c>
      <c r="J471" s="27">
        <f t="shared" si="34"/>
        <v>2.4980816026736501</v>
      </c>
    </row>
    <row r="472" spans="6:10" x14ac:dyDescent="0.25">
      <c r="F472" s="27">
        <f>'detrend th'!A475</f>
        <v>1987</v>
      </c>
      <c r="G472" s="27">
        <f>'detrend th'!B475</f>
        <v>1</v>
      </c>
      <c r="H472" s="27">
        <f t="shared" si="32"/>
        <v>161</v>
      </c>
      <c r="I472" s="27">
        <f t="shared" si="33"/>
        <v>1.0001044904790657</v>
      </c>
      <c r="J472" s="27">
        <f t="shared" si="34"/>
        <v>2.4968688845401199</v>
      </c>
    </row>
    <row r="473" spans="6:10" x14ac:dyDescent="0.25">
      <c r="F473" s="27">
        <f>'detrend th'!A476</f>
        <v>1987</v>
      </c>
      <c r="G473" s="27">
        <f>'detrend th'!B476</f>
        <v>2</v>
      </c>
      <c r="H473" s="27">
        <f t="shared" si="32"/>
        <v>161</v>
      </c>
      <c r="I473" s="27">
        <f t="shared" si="33"/>
        <v>1.0001044904790657</v>
      </c>
      <c r="J473" s="27">
        <f t="shared" si="34"/>
        <v>2.4971297835660295</v>
      </c>
    </row>
    <row r="474" spans="6:10" x14ac:dyDescent="0.25">
      <c r="F474" s="27">
        <f>'detrend th'!A477</f>
        <v>1987</v>
      </c>
      <c r="G474" s="27">
        <f>'detrend th'!B477</f>
        <v>3</v>
      </c>
      <c r="H474" s="27">
        <f t="shared" si="32"/>
        <v>161</v>
      </c>
      <c r="I474" s="27">
        <f t="shared" si="33"/>
        <v>1.0001044904790657</v>
      </c>
      <c r="J474" s="27">
        <f t="shared" si="34"/>
        <v>2.4973907098534034</v>
      </c>
    </row>
    <row r="475" spans="6:10" x14ac:dyDescent="0.25">
      <c r="F475" s="27">
        <f>'detrend th'!A478</f>
        <v>1987</v>
      </c>
      <c r="G475" s="27">
        <f>'detrend th'!B478</f>
        <v>4</v>
      </c>
      <c r="H475" s="27">
        <f t="shared" si="32"/>
        <v>162</v>
      </c>
      <c r="I475" s="27">
        <f t="shared" si="33"/>
        <v>1.0016166490558169</v>
      </c>
      <c r="J475" s="27">
        <f t="shared" si="34"/>
        <v>2.4976516634050903</v>
      </c>
    </row>
    <row r="476" spans="6:10" x14ac:dyDescent="0.25">
      <c r="F476" s="27">
        <f>'detrend th'!A479</f>
        <v>1987</v>
      </c>
      <c r="G476" s="27">
        <f>'detrend th'!B479</f>
        <v>5</v>
      </c>
      <c r="H476" s="27">
        <f t="shared" si="32"/>
        <v>162</v>
      </c>
      <c r="I476" s="27">
        <f t="shared" si="33"/>
        <v>1.0016166490558169</v>
      </c>
      <c r="J476" s="27">
        <f t="shared" si="34"/>
        <v>2.5016894896084936</v>
      </c>
    </row>
    <row r="477" spans="6:10" x14ac:dyDescent="0.25">
      <c r="F477" s="27">
        <f>'detrend th'!A480</f>
        <v>1987</v>
      </c>
      <c r="G477" s="27">
        <f>'detrend th'!B480</f>
        <v>6</v>
      </c>
      <c r="H477" s="27">
        <f t="shared" si="32"/>
        <v>162</v>
      </c>
      <c r="I477" s="27">
        <f t="shared" si="33"/>
        <v>1.0016166490558169</v>
      </c>
      <c r="J477" s="27">
        <f t="shared" si="34"/>
        <v>2.5057338435598164</v>
      </c>
    </row>
    <row r="478" spans="6:10" x14ac:dyDescent="0.25">
      <c r="F478" s="27">
        <f>'detrend th'!A481</f>
        <v>1987</v>
      </c>
      <c r="G478" s="27">
        <f>'detrend th'!B481</f>
        <v>7</v>
      </c>
      <c r="H478" s="27">
        <f t="shared" si="32"/>
        <v>163</v>
      </c>
      <c r="I478" s="27">
        <f t="shared" si="33"/>
        <v>1.0003014036236619</v>
      </c>
      <c r="J478" s="27">
        <f t="shared" si="34"/>
        <v>2.5097847358121359</v>
      </c>
    </row>
    <row r="479" spans="6:10" x14ac:dyDescent="0.25">
      <c r="F479" s="27">
        <f>'detrend th'!A482</f>
        <v>1987</v>
      </c>
      <c r="G479" s="27">
        <f>'detrend th'!B482</f>
        <v>8</v>
      </c>
      <c r="H479" s="27">
        <f t="shared" si="32"/>
        <v>163</v>
      </c>
      <c r="I479" s="27">
        <f t="shared" si="33"/>
        <v>1.0003014036236619</v>
      </c>
      <c r="J479" s="27">
        <f t="shared" si="34"/>
        <v>2.5105411940261213</v>
      </c>
    </row>
    <row r="480" spans="6:10" x14ac:dyDescent="0.25">
      <c r="F480" s="27">
        <f>'detrend th'!A483</f>
        <v>1987</v>
      </c>
      <c r="G480" s="27">
        <f>'detrend th'!B483</f>
        <v>9</v>
      </c>
      <c r="H480" s="27">
        <f t="shared" si="32"/>
        <v>163</v>
      </c>
      <c r="I480" s="27">
        <f t="shared" si="33"/>
        <v>1.0003014036236619</v>
      </c>
      <c r="J480" s="27">
        <f t="shared" si="34"/>
        <v>2.5112978802393533</v>
      </c>
    </row>
    <row r="481" spans="6:10" x14ac:dyDescent="0.25">
      <c r="F481" s="27">
        <f>'detrend th'!A484</f>
        <v>1987</v>
      </c>
      <c r="G481" s="27">
        <f>'detrend th'!B484</f>
        <v>10</v>
      </c>
      <c r="H481" s="27">
        <f t="shared" si="32"/>
        <v>164</v>
      </c>
      <c r="I481" s="27">
        <f t="shared" si="33"/>
        <v>1.0033231605961392</v>
      </c>
      <c r="J481" s="27">
        <f t="shared" si="34"/>
        <v>2.512054794520552</v>
      </c>
    </row>
    <row r="482" spans="6:10" x14ac:dyDescent="0.25">
      <c r="F482" s="27">
        <f>'detrend th'!A485</f>
        <v>1987</v>
      </c>
      <c r="G482" s="27">
        <f>'detrend th'!B485</f>
        <v>11</v>
      </c>
      <c r="H482" s="27">
        <f t="shared" si="32"/>
        <v>164</v>
      </c>
      <c r="I482" s="27">
        <f t="shared" si="33"/>
        <v>1.0033231605961392</v>
      </c>
      <c r="J482" s="27">
        <f t="shared" si="34"/>
        <v>2.5204027560290454</v>
      </c>
    </row>
    <row r="483" spans="6:10" x14ac:dyDescent="0.25">
      <c r="F483" s="27">
        <f>'detrend th'!A486</f>
        <v>1987</v>
      </c>
      <c r="G483" s="27">
        <f>'detrend th'!B486</f>
        <v>12</v>
      </c>
      <c r="H483" s="27">
        <f t="shared" si="32"/>
        <v>164</v>
      </c>
      <c r="I483" s="27">
        <f t="shared" si="33"/>
        <v>1.0033231605961392</v>
      </c>
      <c r="J483" s="27">
        <f t="shared" si="34"/>
        <v>2.5287784591542817</v>
      </c>
    </row>
    <row r="484" spans="6:10" x14ac:dyDescent="0.25">
      <c r="F484" s="27">
        <f>'detrend th'!A487</f>
        <v>1988</v>
      </c>
      <c r="G484" s="27">
        <f>'detrend th'!B487</f>
        <v>1</v>
      </c>
      <c r="H484" s="27">
        <f t="shared" si="32"/>
        <v>165</v>
      </c>
      <c r="I484" s="27">
        <f t="shared" si="33"/>
        <v>0.99915599179708581</v>
      </c>
      <c r="J484" s="27">
        <f t="shared" si="34"/>
        <v>2.5371819960861091</v>
      </c>
    </row>
    <row r="485" spans="6:10" x14ac:dyDescent="0.25">
      <c r="F485" s="27">
        <f>'detrend th'!A488</f>
        <v>1988</v>
      </c>
      <c r="G485" s="27">
        <f>'detrend th'!B488</f>
        <v>2</v>
      </c>
      <c r="H485" s="27">
        <f t="shared" si="32"/>
        <v>165</v>
      </c>
      <c r="I485" s="27">
        <f t="shared" si="33"/>
        <v>0.99915599179708581</v>
      </c>
      <c r="J485" s="27">
        <f t="shared" si="34"/>
        <v>2.5350405936691263</v>
      </c>
    </row>
    <row r="486" spans="6:10" x14ac:dyDescent="0.25">
      <c r="F486" s="27">
        <f>'detrend th'!A489</f>
        <v>1988</v>
      </c>
      <c r="G486" s="27">
        <f>'detrend th'!B489</f>
        <v>3</v>
      </c>
      <c r="H486" s="27">
        <f t="shared" si="32"/>
        <v>165</v>
      </c>
      <c r="I486" s="27">
        <f t="shared" si="33"/>
        <v>0.99915599179708581</v>
      </c>
      <c r="J486" s="27">
        <f t="shared" si="34"/>
        <v>2.5329009986133491</v>
      </c>
    </row>
    <row r="487" spans="6:10" x14ac:dyDescent="0.25">
      <c r="F487" s="27">
        <f>'detrend th'!A490</f>
        <v>1988</v>
      </c>
      <c r="G487" s="27">
        <f>'detrend th'!B490</f>
        <v>4</v>
      </c>
      <c r="H487" s="27">
        <f t="shared" si="32"/>
        <v>166</v>
      </c>
      <c r="I487" s="27">
        <f t="shared" si="33"/>
        <v>1.0014721876003623</v>
      </c>
      <c r="J487" s="27">
        <f t="shared" si="34"/>
        <v>2.5307632093933496</v>
      </c>
    </row>
    <row r="488" spans="6:10" x14ac:dyDescent="0.25">
      <c r="F488" s="27">
        <f>'detrend th'!A491</f>
        <v>1988</v>
      </c>
      <c r="G488" s="27">
        <f>'detrend th'!B491</f>
        <v>5</v>
      </c>
      <c r="H488" s="27">
        <f t="shared" si="32"/>
        <v>166</v>
      </c>
      <c r="I488" s="27">
        <f t="shared" si="33"/>
        <v>1.0014721876003623</v>
      </c>
      <c r="J488" s="27">
        <f t="shared" si="34"/>
        <v>2.5344889676096716</v>
      </c>
    </row>
    <row r="489" spans="6:10" x14ac:dyDescent="0.25">
      <c r="F489" s="27">
        <f>'detrend th'!A492</f>
        <v>1988</v>
      </c>
      <c r="G489" s="27">
        <f>'detrend th'!B492</f>
        <v>6</v>
      </c>
      <c r="H489" s="27">
        <f t="shared" si="32"/>
        <v>166</v>
      </c>
      <c r="I489" s="27">
        <f t="shared" si="33"/>
        <v>1.0014721876003623</v>
      </c>
      <c r="J489" s="27">
        <f t="shared" si="34"/>
        <v>2.5382202108410414</v>
      </c>
    </row>
    <row r="490" spans="6:10" x14ac:dyDescent="0.25">
      <c r="F490" s="27">
        <f>'detrend th'!A493</f>
        <v>1988</v>
      </c>
      <c r="G490" s="27">
        <f>'detrend th'!B493</f>
        <v>7</v>
      </c>
      <c r="H490" s="27">
        <f t="shared" si="32"/>
        <v>167</v>
      </c>
      <c r="I490" s="27">
        <f t="shared" si="33"/>
        <v>1.0003540095724377</v>
      </c>
      <c r="J490" s="27">
        <f t="shared" si="34"/>
        <v>2.5419569471624306</v>
      </c>
    </row>
    <row r="491" spans="6:10" x14ac:dyDescent="0.25">
      <c r="F491" s="27">
        <f>'detrend th'!A494</f>
        <v>1988</v>
      </c>
      <c r="G491" s="27">
        <f>'detrend th'!B494</f>
        <v>8</v>
      </c>
      <c r="H491" s="27">
        <f t="shared" si="32"/>
        <v>167</v>
      </c>
      <c r="I491" s="27">
        <f t="shared" si="33"/>
        <v>1.0003540095724377</v>
      </c>
      <c r="J491" s="27">
        <f t="shared" si="34"/>
        <v>2.5428568242544505</v>
      </c>
    </row>
    <row r="492" spans="6:10" x14ac:dyDescent="0.25">
      <c r="F492" s="27">
        <f>'detrend th'!A495</f>
        <v>1988</v>
      </c>
      <c r="G492" s="27">
        <f>'detrend th'!B495</f>
        <v>9</v>
      </c>
      <c r="H492" s="27">
        <f t="shared" si="32"/>
        <v>167</v>
      </c>
      <c r="I492" s="27">
        <f t="shared" si="33"/>
        <v>1.0003540095724377</v>
      </c>
      <c r="J492" s="27">
        <f t="shared" si="34"/>
        <v>2.5437570199115749</v>
      </c>
    </row>
    <row r="493" spans="6:10" x14ac:dyDescent="0.25">
      <c r="F493" s="27">
        <f>'detrend th'!A496</f>
        <v>1988</v>
      </c>
      <c r="G493" s="27">
        <f>'detrend th'!B496</f>
        <v>10</v>
      </c>
      <c r="H493" s="27">
        <f t="shared" si="32"/>
        <v>168</v>
      </c>
      <c r="I493" s="27">
        <f t="shared" si="33"/>
        <v>1.0019546690480607</v>
      </c>
      <c r="J493" s="27">
        <f t="shared" si="34"/>
        <v>2.5446575342465794</v>
      </c>
    </row>
    <row r="494" spans="6:10" x14ac:dyDescent="0.25">
      <c r="F494" s="27">
        <f>'detrend th'!A497</f>
        <v>1988</v>
      </c>
      <c r="G494" s="27">
        <f>'detrend th'!B497</f>
        <v>11</v>
      </c>
      <c r="H494" s="27">
        <f t="shared" si="32"/>
        <v>168</v>
      </c>
      <c r="I494" s="27">
        <f t="shared" si="33"/>
        <v>1.0019546690480607</v>
      </c>
      <c r="J494" s="27">
        <f t="shared" si="34"/>
        <v>2.5496314975666858</v>
      </c>
    </row>
    <row r="495" spans="6:10" x14ac:dyDescent="0.25">
      <c r="F495" s="27">
        <f>'detrend th'!A498</f>
        <v>1988</v>
      </c>
      <c r="G495" s="27">
        <f>'detrend th'!B498</f>
        <v>12</v>
      </c>
      <c r="H495" s="27">
        <f t="shared" si="32"/>
        <v>168</v>
      </c>
      <c r="I495" s="27">
        <f t="shared" si="33"/>
        <v>1.0019546690480607</v>
      </c>
      <c r="J495" s="27">
        <f t="shared" si="34"/>
        <v>2.5546151833389401</v>
      </c>
    </row>
    <row r="496" spans="6:10" x14ac:dyDescent="0.25">
      <c r="F496" s="27">
        <f>'detrend th'!A499</f>
        <v>1989</v>
      </c>
      <c r="G496" s="27">
        <f>'detrend th'!B499</f>
        <v>1</v>
      </c>
      <c r="H496" s="27">
        <f t="shared" si="32"/>
        <v>169</v>
      </c>
      <c r="I496" s="27">
        <f t="shared" si="33"/>
        <v>1.0011861924197416</v>
      </c>
      <c r="J496" s="27">
        <f t="shared" si="34"/>
        <v>2.5596086105675186</v>
      </c>
    </row>
    <row r="497" spans="6:10" x14ac:dyDescent="0.25">
      <c r="F497" s="27">
        <f>'detrend th'!A500</f>
        <v>1989</v>
      </c>
      <c r="G497" s="27">
        <f>'detrend th'!B500</f>
        <v>2</v>
      </c>
      <c r="H497" s="27">
        <f t="shared" si="32"/>
        <v>169</v>
      </c>
      <c r="I497" s="27">
        <f t="shared" si="33"/>
        <v>1.0011861924197416</v>
      </c>
      <c r="J497" s="27">
        <f t="shared" si="34"/>
        <v>2.5626447988988792</v>
      </c>
    </row>
    <row r="498" spans="6:10" x14ac:dyDescent="0.25">
      <c r="F498" s="27">
        <f>'detrend th'!A501</f>
        <v>1989</v>
      </c>
      <c r="G498" s="27">
        <f>'detrend th'!B501</f>
        <v>3</v>
      </c>
      <c r="H498" s="27">
        <f t="shared" si="32"/>
        <v>169</v>
      </c>
      <c r="I498" s="27">
        <f t="shared" si="33"/>
        <v>1.0011861924197416</v>
      </c>
      <c r="J498" s="27">
        <f t="shared" si="34"/>
        <v>2.5656845887338231</v>
      </c>
    </row>
    <row r="499" spans="6:10" x14ac:dyDescent="0.25">
      <c r="F499" s="27">
        <f>'detrend th'!A502</f>
        <v>1989</v>
      </c>
      <c r="G499" s="27">
        <f>'detrend th'!B502</f>
        <v>4</v>
      </c>
      <c r="H499" s="27">
        <f t="shared" si="32"/>
        <v>170</v>
      </c>
      <c r="I499" s="27">
        <f t="shared" si="33"/>
        <v>1.0020932014490649</v>
      </c>
      <c r="J499" s="27">
        <f t="shared" si="34"/>
        <v>2.5687279843444268</v>
      </c>
    </row>
    <row r="500" spans="6:10" x14ac:dyDescent="0.25">
      <c r="F500" s="27">
        <f>'detrend th'!A503</f>
        <v>1989</v>
      </c>
      <c r="G500" s="27">
        <f>'detrend th'!B503</f>
        <v>5</v>
      </c>
      <c r="H500" s="27">
        <f t="shared" si="32"/>
        <v>170</v>
      </c>
      <c r="I500" s="27">
        <f t="shared" si="33"/>
        <v>1.0020932014490649</v>
      </c>
      <c r="J500" s="27">
        <f t="shared" si="34"/>
        <v>2.5741048494835099</v>
      </c>
    </row>
    <row r="501" spans="6:10" x14ac:dyDescent="0.25">
      <c r="F501" s="27">
        <f>'detrend th'!A504</f>
        <v>1989</v>
      </c>
      <c r="G501" s="27">
        <f>'detrend th'!B504</f>
        <v>6</v>
      </c>
      <c r="H501" s="27">
        <f t="shared" si="32"/>
        <v>170</v>
      </c>
      <c r="I501" s="27">
        <f t="shared" si="33"/>
        <v>1.0020932014490649</v>
      </c>
      <c r="J501" s="27">
        <f t="shared" si="34"/>
        <v>2.5794929694844937</v>
      </c>
    </row>
    <row r="502" spans="6:10" x14ac:dyDescent="0.25">
      <c r="F502" s="27">
        <f>'detrend th'!A505</f>
        <v>1989</v>
      </c>
      <c r="G502" s="27">
        <f>'detrend th'!B505</f>
        <v>7</v>
      </c>
      <c r="H502" s="27">
        <f t="shared" si="32"/>
        <v>171</v>
      </c>
      <c r="I502" s="27">
        <f t="shared" si="33"/>
        <v>1.0018790502867703</v>
      </c>
      <c r="J502" s="27">
        <f t="shared" si="34"/>
        <v>2.5848923679060714</v>
      </c>
    </row>
    <row r="503" spans="6:10" x14ac:dyDescent="0.25">
      <c r="F503" s="27">
        <f>'detrend th'!A506</f>
        <v>1989</v>
      </c>
      <c r="G503" s="27">
        <f>'detrend th'!B506</f>
        <v>8</v>
      </c>
      <c r="H503" s="27">
        <f t="shared" si="32"/>
        <v>171</v>
      </c>
      <c r="I503" s="27">
        <f t="shared" si="33"/>
        <v>1.0018790502867703</v>
      </c>
      <c r="J503" s="27">
        <f t="shared" si="34"/>
        <v>2.5897495106512554</v>
      </c>
    </row>
    <row r="504" spans="6:10" x14ac:dyDescent="0.25">
      <c r="F504" s="27">
        <f>'detrend th'!A507</f>
        <v>1989</v>
      </c>
      <c r="G504" s="27">
        <f>'detrend th'!B507</f>
        <v>9</v>
      </c>
      <c r="H504" s="27">
        <f t="shared" si="32"/>
        <v>171</v>
      </c>
      <c r="I504" s="27">
        <f t="shared" si="33"/>
        <v>1.0018790502867703</v>
      </c>
      <c r="J504" s="27">
        <f t="shared" si="34"/>
        <v>2.5946157802119076</v>
      </c>
    </row>
    <row r="505" spans="6:10" x14ac:dyDescent="0.25">
      <c r="F505" s="27">
        <f>'detrend th'!A508</f>
        <v>1989</v>
      </c>
      <c r="G505" s="27">
        <f>'detrend th'!B508</f>
        <v>10</v>
      </c>
      <c r="H505" s="27">
        <f t="shared" si="32"/>
        <v>172</v>
      </c>
      <c r="I505" s="27">
        <f t="shared" si="33"/>
        <v>0.99903043273310732</v>
      </c>
      <c r="J505" s="27">
        <f t="shared" si="34"/>
        <v>2.5994911937377734</v>
      </c>
    </row>
    <row r="506" spans="6:10" x14ac:dyDescent="0.25">
      <c r="F506" s="27">
        <f>'detrend th'!A509</f>
        <v>1989</v>
      </c>
      <c r="G506" s="27">
        <f>'detrend th'!B509</f>
        <v>11</v>
      </c>
      <c r="H506" s="27">
        <f t="shared" si="32"/>
        <v>172</v>
      </c>
      <c r="I506" s="27">
        <f t="shared" si="33"/>
        <v>0.99903043273310732</v>
      </c>
      <c r="J506" s="27">
        <f t="shared" si="34"/>
        <v>2.5969708121657495</v>
      </c>
    </row>
    <row r="507" spans="6:10" x14ac:dyDescent="0.25">
      <c r="F507" s="27">
        <f>'detrend th'!A510</f>
        <v>1989</v>
      </c>
      <c r="G507" s="27">
        <f>'detrend th'!B510</f>
        <v>12</v>
      </c>
      <c r="H507" s="27">
        <f t="shared" si="32"/>
        <v>172</v>
      </c>
      <c r="I507" s="27">
        <f t="shared" si="33"/>
        <v>0.99903043273310732</v>
      </c>
      <c r="J507" s="27">
        <f t="shared" si="34"/>
        <v>2.5944528742731978</v>
      </c>
    </row>
    <row r="508" spans="6:10" x14ac:dyDescent="0.25">
      <c r="F508" s="27">
        <f>'detrend th'!A511</f>
        <v>1990</v>
      </c>
      <c r="G508" s="27">
        <f>'detrend th'!B511</f>
        <v>1</v>
      </c>
      <c r="H508" s="27">
        <f t="shared" si="32"/>
        <v>173</v>
      </c>
      <c r="I508" s="27">
        <f t="shared" si="33"/>
        <v>1.0023751627046114</v>
      </c>
      <c r="J508" s="27">
        <f t="shared" si="34"/>
        <v>2.5919373776908068</v>
      </c>
    </row>
    <row r="509" spans="6:10" x14ac:dyDescent="0.25">
      <c r="F509" s="27">
        <f>'detrend th'!A512</f>
        <v>1990</v>
      </c>
      <c r="G509" s="27">
        <f>'detrend th'!B512</f>
        <v>2</v>
      </c>
      <c r="H509" s="27">
        <f t="shared" si="32"/>
        <v>173</v>
      </c>
      <c r="I509" s="27">
        <f t="shared" si="33"/>
        <v>1.0023751627046114</v>
      </c>
      <c r="J509" s="27">
        <f t="shared" si="34"/>
        <v>2.5980936506829861</v>
      </c>
    </row>
    <row r="510" spans="6:10" x14ac:dyDescent="0.25">
      <c r="F510" s="27">
        <f>'detrend th'!A513</f>
        <v>1990</v>
      </c>
      <c r="G510" s="27">
        <f>'detrend th'!B513</f>
        <v>3</v>
      </c>
      <c r="H510" s="27">
        <f t="shared" si="32"/>
        <v>173</v>
      </c>
      <c r="I510" s="27">
        <f t="shared" si="33"/>
        <v>1.0023751627046114</v>
      </c>
      <c r="J510" s="27">
        <f t="shared" si="34"/>
        <v>2.6042645458251759</v>
      </c>
    </row>
    <row r="511" spans="6:10" x14ac:dyDescent="0.25">
      <c r="F511" s="27">
        <f>'detrend th'!A514</f>
        <v>1990</v>
      </c>
      <c r="G511" s="27">
        <f>'detrend th'!B514</f>
        <v>4</v>
      </c>
      <c r="H511" s="27">
        <f t="shared" si="32"/>
        <v>174</v>
      </c>
      <c r="I511" s="27">
        <f t="shared" si="33"/>
        <v>1.0007640681345003</v>
      </c>
      <c r="J511" s="27">
        <f t="shared" si="34"/>
        <v>2.6104500978473615</v>
      </c>
    </row>
    <row r="512" spans="6:10" x14ac:dyDescent="0.25">
      <c r="F512" s="27">
        <f>'detrend th'!A515</f>
        <v>1990</v>
      </c>
      <c r="G512" s="27">
        <f>'detrend th'!B515</f>
        <v>5</v>
      </c>
      <c r="H512" s="27">
        <f t="shared" si="32"/>
        <v>174</v>
      </c>
      <c r="I512" s="27">
        <f t="shared" si="33"/>
        <v>1.0007640681345003</v>
      </c>
      <c r="J512" s="27">
        <f t="shared" si="34"/>
        <v>2.6124446595838298</v>
      </c>
    </row>
    <row r="513" spans="6:10" x14ac:dyDescent="0.25">
      <c r="F513" s="27">
        <f>'detrend th'!A516</f>
        <v>1990</v>
      </c>
      <c r="G513" s="27">
        <f>'detrend th'!B516</f>
        <v>6</v>
      </c>
      <c r="H513" s="27">
        <f t="shared" si="32"/>
        <v>174</v>
      </c>
      <c r="I513" s="27">
        <f t="shared" si="33"/>
        <v>1.0007640681345003</v>
      </c>
      <c r="J513" s="27">
        <f t="shared" si="34"/>
        <v>2.6144407453013629</v>
      </c>
    </row>
    <row r="514" spans="6:10" x14ac:dyDescent="0.25">
      <c r="F514" s="27">
        <f>'detrend th'!A517</f>
        <v>1990</v>
      </c>
      <c r="G514" s="27">
        <f>'detrend th'!B517</f>
        <v>7</v>
      </c>
      <c r="H514" s="27">
        <f t="shared" si="32"/>
        <v>175</v>
      </c>
      <c r="I514" s="27">
        <f t="shared" si="33"/>
        <v>1.0006627369479792</v>
      </c>
      <c r="J514" s="27">
        <f t="shared" si="34"/>
        <v>2.6164383561643869</v>
      </c>
    </row>
    <row r="515" spans="6:10" x14ac:dyDescent="0.25">
      <c r="F515" s="27">
        <f>'detrend th'!A518</f>
        <v>1990</v>
      </c>
      <c r="G515" s="27">
        <f>'detrend th'!B518</f>
        <v>8</v>
      </c>
      <c r="H515" s="27">
        <f t="shared" si="32"/>
        <v>175</v>
      </c>
      <c r="I515" s="27">
        <f t="shared" si="33"/>
        <v>1.0006627369479792</v>
      </c>
      <c r="J515" s="27">
        <f t="shared" si="34"/>
        <v>2.6181723665351271</v>
      </c>
    </row>
    <row r="516" spans="6:10" x14ac:dyDescent="0.25">
      <c r="F516" s="27">
        <f>'detrend th'!A519</f>
        <v>1990</v>
      </c>
      <c r="G516" s="27">
        <f>'detrend th'!B519</f>
        <v>9</v>
      </c>
      <c r="H516" s="27">
        <f t="shared" si="32"/>
        <v>175</v>
      </c>
      <c r="I516" s="27">
        <f t="shared" si="33"/>
        <v>1.0006627369479792</v>
      </c>
      <c r="J516" s="27">
        <f t="shared" si="34"/>
        <v>2.6199075260986082</v>
      </c>
    </row>
    <row r="517" spans="6:10" x14ac:dyDescent="0.25">
      <c r="F517" s="27">
        <f>'detrend th'!A520</f>
        <v>1990</v>
      </c>
      <c r="G517" s="27">
        <f>'detrend th'!B520</f>
        <v>10</v>
      </c>
      <c r="H517" s="27">
        <f t="shared" ref="H517:H580" si="35">4*(F517-1947)+TRUNC((G517+2)/3,0)</f>
        <v>176</v>
      </c>
      <c r="I517" s="27">
        <f t="shared" ref="I517:I580" si="36">(INDEX($D$4:$D$277,H517)/INDEX($D$4:$D$277,H517-1))^(1/3)</f>
        <v>0.99690006397234265</v>
      </c>
      <c r="J517" s="27">
        <f t="shared" si="34"/>
        <v>2.6216438356164429</v>
      </c>
    </row>
    <row r="518" spans="6:10" x14ac:dyDescent="0.25">
      <c r="F518" s="27">
        <f>'detrend th'!A521</f>
        <v>1990</v>
      </c>
      <c r="G518" s="27">
        <f>'detrend th'!B521</f>
        <v>11</v>
      </c>
      <c r="H518" s="27">
        <f t="shared" si="35"/>
        <v>176</v>
      </c>
      <c r="I518" s="27">
        <f t="shared" si="36"/>
        <v>0.99690006397234265</v>
      </c>
      <c r="J518" s="27">
        <f t="shared" ref="J518:J581" si="37">J517*I517</f>
        <v>2.6135169074387297</v>
      </c>
    </row>
    <row r="519" spans="6:10" x14ac:dyDescent="0.25">
      <c r="F519" s="27">
        <f>'detrend th'!A522</f>
        <v>1990</v>
      </c>
      <c r="G519" s="27">
        <f>'detrend th'!B522</f>
        <v>12</v>
      </c>
      <c r="H519" s="27">
        <f t="shared" si="35"/>
        <v>176</v>
      </c>
      <c r="I519" s="27">
        <f t="shared" si="36"/>
        <v>0.99690006397234265</v>
      </c>
      <c r="J519" s="27">
        <f t="shared" si="37"/>
        <v>2.6054151722184686</v>
      </c>
    </row>
    <row r="520" spans="6:10" x14ac:dyDescent="0.25">
      <c r="F520" s="27">
        <f>'detrend th'!A523</f>
        <v>1991</v>
      </c>
      <c r="G520" s="27">
        <f>'detrend th'!B523</f>
        <v>1</v>
      </c>
      <c r="H520" s="27">
        <f t="shared" si="35"/>
        <v>177</v>
      </c>
      <c r="I520" s="27">
        <f t="shared" si="36"/>
        <v>0.99972868683101046</v>
      </c>
      <c r="J520" s="27">
        <f t="shared" si="37"/>
        <v>2.5973385518591035</v>
      </c>
    </row>
    <row r="521" spans="6:10" x14ac:dyDescent="0.25">
      <c r="F521" s="27">
        <f>'detrend th'!A524</f>
        <v>1991</v>
      </c>
      <c r="G521" s="27">
        <f>'detrend th'!B524</f>
        <v>2</v>
      </c>
      <c r="H521" s="27">
        <f t="shared" si="35"/>
        <v>177</v>
      </c>
      <c r="I521" s="27">
        <f t="shared" si="36"/>
        <v>0.99972868683101046</v>
      </c>
      <c r="J521" s="27">
        <f t="shared" si="37"/>
        <v>2.5966338597056597</v>
      </c>
    </row>
    <row r="522" spans="6:10" x14ac:dyDescent="0.25">
      <c r="F522" s="27">
        <f>'detrend th'!A525</f>
        <v>1991</v>
      </c>
      <c r="G522" s="27">
        <f>'detrend th'!B525</f>
        <v>3</v>
      </c>
      <c r="H522" s="27">
        <f t="shared" si="35"/>
        <v>177</v>
      </c>
      <c r="I522" s="27">
        <f t="shared" si="36"/>
        <v>0.99972868683101046</v>
      </c>
      <c r="J522" s="27">
        <f t="shared" si="37"/>
        <v>2.5959293587444776</v>
      </c>
    </row>
    <row r="523" spans="6:10" x14ac:dyDescent="0.25">
      <c r="F523" s="27">
        <f>'detrend th'!A526</f>
        <v>1991</v>
      </c>
      <c r="G523" s="27">
        <f>'detrend th'!B526</f>
        <v>4</v>
      </c>
      <c r="H523" s="27">
        <f t="shared" si="35"/>
        <v>178</v>
      </c>
      <c r="I523" s="27">
        <f t="shared" si="36"/>
        <v>1.0046484833940166</v>
      </c>
      <c r="J523" s="27">
        <f t="shared" si="37"/>
        <v>2.5952250489236834</v>
      </c>
    </row>
    <row r="524" spans="6:10" x14ac:dyDescent="0.25">
      <c r="F524" s="27">
        <f>'detrend th'!A527</f>
        <v>1991</v>
      </c>
      <c r="G524" s="27">
        <f>'detrend th'!B527</f>
        <v>5</v>
      </c>
      <c r="H524" s="27">
        <f t="shared" si="35"/>
        <v>178</v>
      </c>
      <c r="I524" s="27">
        <f t="shared" si="36"/>
        <v>1.0046484833940166</v>
      </c>
      <c r="J524" s="27">
        <f t="shared" si="37"/>
        <v>2.607288909467341</v>
      </c>
    </row>
    <row r="525" spans="6:10" x14ac:dyDescent="0.25">
      <c r="F525" s="27">
        <f>'detrend th'!A528</f>
        <v>1991</v>
      </c>
      <c r="G525" s="27">
        <f>'detrend th'!B528</f>
        <v>6</v>
      </c>
      <c r="H525" s="27">
        <f t="shared" si="35"/>
        <v>178</v>
      </c>
      <c r="I525" s="27">
        <f t="shared" si="36"/>
        <v>1.0046484833940166</v>
      </c>
      <c r="J525" s="27">
        <f t="shared" si="37"/>
        <v>2.6194088486664038</v>
      </c>
    </row>
    <row r="526" spans="6:10" x14ac:dyDescent="0.25">
      <c r="F526" s="27">
        <f>'detrend th'!A529</f>
        <v>1991</v>
      </c>
      <c r="G526" s="27">
        <f>'detrend th'!B529</f>
        <v>7</v>
      </c>
      <c r="H526" s="27">
        <f t="shared" si="35"/>
        <v>179</v>
      </c>
      <c r="I526" s="27">
        <f t="shared" si="36"/>
        <v>1.0025910566530998</v>
      </c>
      <c r="J526" s="27">
        <f t="shared" si="37"/>
        <v>2.6315851272015696</v>
      </c>
    </row>
    <row r="527" spans="6:10" x14ac:dyDescent="0.25">
      <c r="F527" s="27">
        <f>'detrend th'!A530</f>
        <v>1991</v>
      </c>
      <c r="G527" s="27">
        <f>'detrend th'!B530</f>
        <v>8</v>
      </c>
      <c r="H527" s="27">
        <f t="shared" si="35"/>
        <v>179</v>
      </c>
      <c r="I527" s="27">
        <f t="shared" si="36"/>
        <v>1.0025910566530998</v>
      </c>
      <c r="J527" s="27">
        <f t="shared" si="37"/>
        <v>2.6384037133536036</v>
      </c>
    </row>
    <row r="528" spans="6:10" x14ac:dyDescent="0.25">
      <c r="F528" s="27">
        <f>'detrend th'!A531</f>
        <v>1991</v>
      </c>
      <c r="G528" s="27">
        <f>'detrend th'!B531</f>
        <v>9</v>
      </c>
      <c r="H528" s="27">
        <f t="shared" si="35"/>
        <v>179</v>
      </c>
      <c r="I528" s="27">
        <f t="shared" si="36"/>
        <v>1.0025910566530998</v>
      </c>
      <c r="J528" s="27">
        <f t="shared" si="37"/>
        <v>2.6452399668486515</v>
      </c>
    </row>
    <row r="529" spans="6:10" x14ac:dyDescent="0.25">
      <c r="F529" s="27">
        <f>'detrend th'!A532</f>
        <v>1991</v>
      </c>
      <c r="G529" s="27">
        <f>'detrend th'!B532</f>
        <v>10</v>
      </c>
      <c r="H529" s="27">
        <f t="shared" si="35"/>
        <v>180</v>
      </c>
      <c r="I529" s="27">
        <f t="shared" si="36"/>
        <v>1.0021695981619263</v>
      </c>
      <c r="J529" s="27">
        <f t="shared" si="37"/>
        <v>2.6520939334638003</v>
      </c>
    </row>
    <row r="530" spans="6:10" x14ac:dyDescent="0.25">
      <c r="F530" s="27">
        <f>'detrend th'!A533</f>
        <v>1991</v>
      </c>
      <c r="G530" s="27">
        <f>'detrend th'!B533</f>
        <v>11</v>
      </c>
      <c r="H530" s="27">
        <f t="shared" si="35"/>
        <v>180</v>
      </c>
      <c r="I530" s="27">
        <f t="shared" si="36"/>
        <v>1.0021695981619263</v>
      </c>
      <c r="J530" s="27">
        <f t="shared" si="37"/>
        <v>2.6578479115870994</v>
      </c>
    </row>
    <row r="531" spans="6:10" x14ac:dyDescent="0.25">
      <c r="F531" s="27">
        <f>'detrend th'!A534</f>
        <v>1991</v>
      </c>
      <c r="G531" s="27">
        <f>'detrend th'!B534</f>
        <v>12</v>
      </c>
      <c r="H531" s="27">
        <f t="shared" si="35"/>
        <v>180</v>
      </c>
      <c r="I531" s="27">
        <f t="shared" si="36"/>
        <v>1.0021695981619263</v>
      </c>
      <c r="J531" s="27">
        <f t="shared" si="37"/>
        <v>2.6636143735307583</v>
      </c>
    </row>
    <row r="532" spans="6:10" x14ac:dyDescent="0.25">
      <c r="F532" s="27">
        <f>'detrend th'!A535</f>
        <v>1992</v>
      </c>
      <c r="G532" s="27">
        <f>'detrend th'!B535</f>
        <v>1</v>
      </c>
      <c r="H532" s="27">
        <f t="shared" si="35"/>
        <v>181</v>
      </c>
      <c r="I532" s="27">
        <f t="shared" si="36"/>
        <v>1.0068345995586168</v>
      </c>
      <c r="J532" s="27">
        <f t="shared" si="37"/>
        <v>2.6693933463796511</v>
      </c>
    </row>
    <row r="533" spans="6:10" x14ac:dyDescent="0.25">
      <c r="F533" s="27">
        <f>'detrend th'!A536</f>
        <v>1992</v>
      </c>
      <c r="G533" s="27">
        <f>'detrend th'!B536</f>
        <v>2</v>
      </c>
      <c r="H533" s="27">
        <f t="shared" si="35"/>
        <v>181</v>
      </c>
      <c r="I533" s="27">
        <f t="shared" si="36"/>
        <v>1.0068345995586168</v>
      </c>
      <c r="J533" s="27">
        <f t="shared" si="37"/>
        <v>2.6876375809665918</v>
      </c>
    </row>
    <row r="534" spans="6:10" x14ac:dyDescent="0.25">
      <c r="F534" s="27">
        <f>'detrend th'!A537</f>
        <v>1992</v>
      </c>
      <c r="G534" s="27">
        <f>'detrend th'!B537</f>
        <v>3</v>
      </c>
      <c r="H534" s="27">
        <f t="shared" si="35"/>
        <v>181</v>
      </c>
      <c r="I534" s="27">
        <f t="shared" si="36"/>
        <v>1.0068345995586168</v>
      </c>
      <c r="J534" s="27">
        <f t="shared" si="37"/>
        <v>2.7060065075911877</v>
      </c>
    </row>
    <row r="535" spans="6:10" x14ac:dyDescent="0.25">
      <c r="F535" s="27">
        <f>'detrend th'!A538</f>
        <v>1992</v>
      </c>
      <c r="G535" s="27">
        <f>'detrend th'!B538</f>
        <v>4</v>
      </c>
      <c r="H535" s="27">
        <f t="shared" si="35"/>
        <v>182</v>
      </c>
      <c r="I535" s="27">
        <f t="shared" si="36"/>
        <v>1.0035928280915558</v>
      </c>
      <c r="J535" s="27">
        <f t="shared" si="37"/>
        <v>2.7245009784735843</v>
      </c>
    </row>
    <row r="536" spans="6:10" x14ac:dyDescent="0.25">
      <c r="F536" s="27">
        <f>'detrend th'!A539</f>
        <v>1992</v>
      </c>
      <c r="G536" s="27">
        <f>'detrend th'!B539</f>
        <v>5</v>
      </c>
      <c r="H536" s="27">
        <f t="shared" si="35"/>
        <v>182</v>
      </c>
      <c r="I536" s="27">
        <f t="shared" si="36"/>
        <v>1.0035928280915558</v>
      </c>
      <c r="J536" s="27">
        <f t="shared" si="37"/>
        <v>2.7342896421245153</v>
      </c>
    </row>
    <row r="537" spans="6:10" x14ac:dyDescent="0.25">
      <c r="F537" s="27">
        <f>'detrend th'!A540</f>
        <v>1992</v>
      </c>
      <c r="G537" s="27">
        <f>'detrend th'!B540</f>
        <v>6</v>
      </c>
      <c r="H537" s="27">
        <f t="shared" si="35"/>
        <v>182</v>
      </c>
      <c r="I537" s="27">
        <f t="shared" si="36"/>
        <v>1.0035928280915558</v>
      </c>
      <c r="J537" s="27">
        <f t="shared" si="37"/>
        <v>2.7441134747611904</v>
      </c>
    </row>
    <row r="538" spans="6:10" x14ac:dyDescent="0.25">
      <c r="F538" s="27">
        <f>'detrend th'!A541</f>
        <v>1992</v>
      </c>
      <c r="G538" s="27">
        <f>'detrend th'!B541</f>
        <v>7</v>
      </c>
      <c r="H538" s="27">
        <f t="shared" si="35"/>
        <v>183</v>
      </c>
      <c r="I538" s="27">
        <f t="shared" si="36"/>
        <v>1.0028625839913394</v>
      </c>
      <c r="J538" s="27">
        <f t="shared" si="37"/>
        <v>2.7539726027397293</v>
      </c>
    </row>
    <row r="539" spans="6:10" x14ac:dyDescent="0.25">
      <c r="F539" s="27">
        <f>'detrend th'!A542</f>
        <v>1992</v>
      </c>
      <c r="G539" s="27">
        <f>'detrend th'!B542</f>
        <v>8</v>
      </c>
      <c r="H539" s="27">
        <f t="shared" si="35"/>
        <v>183</v>
      </c>
      <c r="I539" s="27">
        <f t="shared" si="36"/>
        <v>1.0028625839913394</v>
      </c>
      <c r="J539" s="27">
        <f t="shared" si="37"/>
        <v>2.7618560806249195</v>
      </c>
    </row>
    <row r="540" spans="6:10" x14ac:dyDescent="0.25">
      <c r="F540" s="27">
        <f>'detrend th'!A543</f>
        <v>1992</v>
      </c>
      <c r="G540" s="27">
        <f>'detrend th'!B543</f>
        <v>9</v>
      </c>
      <c r="H540" s="27">
        <f t="shared" si="35"/>
        <v>183</v>
      </c>
      <c r="I540" s="27">
        <f t="shared" si="36"/>
        <v>1.0028625839913394</v>
      </c>
      <c r="J540" s="27">
        <f t="shared" si="37"/>
        <v>2.7697621256276999</v>
      </c>
    </row>
    <row r="541" spans="6:10" x14ac:dyDescent="0.25">
      <c r="F541" s="27">
        <f>'detrend th'!A544</f>
        <v>1992</v>
      </c>
      <c r="G541" s="27">
        <f>'detrend th'!B544</f>
        <v>10</v>
      </c>
      <c r="H541" s="27">
        <f t="shared" si="35"/>
        <v>184</v>
      </c>
      <c r="I541" s="27">
        <f t="shared" si="36"/>
        <v>1.0024130350086915</v>
      </c>
      <c r="J541" s="27">
        <f t="shared" si="37"/>
        <v>2.77769080234834</v>
      </c>
    </row>
    <row r="542" spans="6:10" x14ac:dyDescent="0.25">
      <c r="F542" s="27">
        <f>'detrend th'!A545</f>
        <v>1992</v>
      </c>
      <c r="G542" s="27">
        <f>'detrend th'!B545</f>
        <v>11</v>
      </c>
      <c r="H542" s="27">
        <f t="shared" si="35"/>
        <v>184</v>
      </c>
      <c r="I542" s="27">
        <f t="shared" si="36"/>
        <v>1.0024130350086915</v>
      </c>
      <c r="J542" s="27">
        <f t="shared" si="37"/>
        <v>2.7843934674977269</v>
      </c>
    </row>
    <row r="543" spans="6:10" x14ac:dyDescent="0.25">
      <c r="F543" s="27">
        <f>'detrend th'!A546</f>
        <v>1992</v>
      </c>
      <c r="G543" s="27">
        <f>'detrend th'!B546</f>
        <v>12</v>
      </c>
      <c r="H543" s="27">
        <f t="shared" si="35"/>
        <v>184</v>
      </c>
      <c r="I543" s="27">
        <f t="shared" si="36"/>
        <v>1.0024130350086915</v>
      </c>
      <c r="J543" s="27">
        <f t="shared" si="37"/>
        <v>2.7911123064127707</v>
      </c>
    </row>
    <row r="544" spans="6:10" x14ac:dyDescent="0.25">
      <c r="F544" s="27">
        <f>'detrend th'!A547</f>
        <v>1993</v>
      </c>
      <c r="G544" s="27">
        <f>'detrend th'!B547</f>
        <v>1</v>
      </c>
      <c r="H544" s="27">
        <f t="shared" si="35"/>
        <v>185</v>
      </c>
      <c r="I544" s="27">
        <f t="shared" si="36"/>
        <v>0.99756934559269939</v>
      </c>
      <c r="J544" s="27">
        <f t="shared" si="37"/>
        <v>2.7978473581213343</v>
      </c>
    </row>
    <row r="545" spans="6:10" x14ac:dyDescent="0.25">
      <c r="F545" s="27">
        <f>'detrend th'!A548</f>
        <v>1993</v>
      </c>
      <c r="G545" s="27">
        <f>'detrend th'!B548</f>
        <v>2</v>
      </c>
      <c r="H545" s="27">
        <f t="shared" si="35"/>
        <v>185</v>
      </c>
      <c r="I545" s="27">
        <f t="shared" si="36"/>
        <v>0.99756934559269939</v>
      </c>
      <c r="J545" s="27">
        <f t="shared" si="37"/>
        <v>2.7910467581093625</v>
      </c>
    </row>
    <row r="546" spans="6:10" x14ac:dyDescent="0.25">
      <c r="F546" s="27">
        <f>'detrend th'!A549</f>
        <v>1993</v>
      </c>
      <c r="G546" s="27">
        <f>'detrend th'!B549</f>
        <v>3</v>
      </c>
      <c r="H546" s="27">
        <f t="shared" si="35"/>
        <v>185</v>
      </c>
      <c r="I546" s="27">
        <f t="shared" si="36"/>
        <v>0.99756934559269939</v>
      </c>
      <c r="J546" s="27">
        <f t="shared" si="37"/>
        <v>2.7842626880057821</v>
      </c>
    </row>
    <row r="547" spans="6:10" x14ac:dyDescent="0.25">
      <c r="F547" s="27">
        <f>'detrend th'!A550</f>
        <v>1993</v>
      </c>
      <c r="G547" s="27">
        <f>'detrend th'!B550</f>
        <v>4</v>
      </c>
      <c r="H547" s="27">
        <f t="shared" si="35"/>
        <v>186</v>
      </c>
      <c r="I547" s="27">
        <f t="shared" si="36"/>
        <v>0.99988255742833698</v>
      </c>
      <c r="J547" s="27">
        <f t="shared" si="37"/>
        <v>2.7774951076320984</v>
      </c>
    </row>
    <row r="548" spans="6:10" x14ac:dyDescent="0.25">
      <c r="F548" s="27">
        <f>'detrend th'!A551</f>
        <v>1993</v>
      </c>
      <c r="G548" s="27">
        <f>'detrend th'!B551</f>
        <v>5</v>
      </c>
      <c r="H548" s="27">
        <f t="shared" si="35"/>
        <v>186</v>
      </c>
      <c r="I548" s="27">
        <f t="shared" si="36"/>
        <v>0.99988255742833698</v>
      </c>
      <c r="J548" s="27">
        <f t="shared" si="37"/>
        <v>2.7771689114638765</v>
      </c>
    </row>
    <row r="549" spans="6:10" x14ac:dyDescent="0.25">
      <c r="F549" s="27">
        <f>'detrend th'!A552</f>
        <v>1993</v>
      </c>
      <c r="G549" s="27">
        <f>'detrend th'!B552</f>
        <v>6</v>
      </c>
      <c r="H549" s="27">
        <f t="shared" si="35"/>
        <v>186</v>
      </c>
      <c r="I549" s="27">
        <f t="shared" si="36"/>
        <v>0.99988255742833698</v>
      </c>
      <c r="J549" s="27">
        <f t="shared" si="37"/>
        <v>2.7768427536049716</v>
      </c>
    </row>
    <row r="550" spans="6:10" x14ac:dyDescent="0.25">
      <c r="F550" s="27">
        <f>'detrend th'!A553</f>
        <v>1993</v>
      </c>
      <c r="G550" s="27">
        <f>'detrend th'!B553</f>
        <v>7</v>
      </c>
      <c r="H550" s="27">
        <f t="shared" si="35"/>
        <v>187</v>
      </c>
      <c r="I550" s="27">
        <f t="shared" si="36"/>
        <v>0.99996710727255833</v>
      </c>
      <c r="J550" s="27">
        <f t="shared" si="37"/>
        <v>2.7765166340508842</v>
      </c>
    </row>
    <row r="551" spans="6:10" x14ac:dyDescent="0.25">
      <c r="F551" s="27">
        <f>'detrend th'!A554</f>
        <v>1993</v>
      </c>
      <c r="G551" s="27">
        <f>'detrend th'!B554</f>
        <v>8</v>
      </c>
      <c r="H551" s="27">
        <f t="shared" si="35"/>
        <v>187</v>
      </c>
      <c r="I551" s="27">
        <f t="shared" si="36"/>
        <v>0.99996710727255833</v>
      </c>
      <c r="J551" s="27">
        <f t="shared" si="37"/>
        <v>2.776425306846003</v>
      </c>
    </row>
    <row r="552" spans="6:10" x14ac:dyDescent="0.25">
      <c r="F552" s="27">
        <f>'detrend th'!A555</f>
        <v>1993</v>
      </c>
      <c r="G552" s="27">
        <f>'detrend th'!B555</f>
        <v>9</v>
      </c>
      <c r="H552" s="27">
        <f t="shared" si="35"/>
        <v>187</v>
      </c>
      <c r="I552" s="27">
        <f t="shared" si="36"/>
        <v>0.99996710727255833</v>
      </c>
      <c r="J552" s="27">
        <f t="shared" si="37"/>
        <v>2.7763339826451228</v>
      </c>
    </row>
    <row r="553" spans="6:10" x14ac:dyDescent="0.25">
      <c r="F553" s="27">
        <f>'detrend th'!A556</f>
        <v>1993</v>
      </c>
      <c r="G553" s="27">
        <f>'detrend th'!B556</f>
        <v>10</v>
      </c>
      <c r="H553" s="27">
        <f t="shared" si="35"/>
        <v>188</v>
      </c>
      <c r="I553" s="27">
        <f t="shared" si="36"/>
        <v>1.0032227009417587</v>
      </c>
      <c r="J553" s="27">
        <f t="shared" si="37"/>
        <v>2.7762426614481446</v>
      </c>
    </row>
    <row r="554" spans="6:10" x14ac:dyDescent="0.25">
      <c r="F554" s="27">
        <f>'detrend th'!A557</f>
        <v>1993</v>
      </c>
      <c r="G554" s="27">
        <f>'detrend th'!B557</f>
        <v>11</v>
      </c>
      <c r="H554" s="27">
        <f t="shared" si="35"/>
        <v>188</v>
      </c>
      <c r="I554" s="27">
        <f t="shared" si="36"/>
        <v>1.0032227009417587</v>
      </c>
      <c r="J554" s="27">
        <f t="shared" si="37"/>
        <v>2.785189661287744</v>
      </c>
    </row>
    <row r="555" spans="6:10" x14ac:dyDescent="0.25">
      <c r="F555" s="27">
        <f>'detrend th'!A558</f>
        <v>1993</v>
      </c>
      <c r="G555" s="27">
        <f>'detrend th'!B558</f>
        <v>12</v>
      </c>
      <c r="H555" s="27">
        <f t="shared" si="35"/>
        <v>188</v>
      </c>
      <c r="I555" s="27">
        <f t="shared" si="36"/>
        <v>1.0032227009417587</v>
      </c>
      <c r="J555" s="27">
        <f t="shared" si="37"/>
        <v>2.7941654946321526</v>
      </c>
    </row>
    <row r="556" spans="6:10" x14ac:dyDescent="0.25">
      <c r="F556" s="27">
        <f>'detrend th'!A559</f>
        <v>1994</v>
      </c>
      <c r="G556" s="27">
        <f>'detrend th'!B559</f>
        <v>1</v>
      </c>
      <c r="H556" s="27">
        <f t="shared" si="35"/>
        <v>189</v>
      </c>
      <c r="I556" s="27">
        <f t="shared" si="36"/>
        <v>1.0011111016940579</v>
      </c>
      <c r="J556" s="27">
        <f t="shared" si="37"/>
        <v>2.8031702544031334</v>
      </c>
    </row>
    <row r="557" spans="6:10" x14ac:dyDescent="0.25">
      <c r="F557" s="27">
        <f>'detrend th'!A560</f>
        <v>1994</v>
      </c>
      <c r="G557" s="27">
        <f>'detrend th'!B560</f>
        <v>2</v>
      </c>
      <c r="H557" s="27">
        <f t="shared" si="35"/>
        <v>189</v>
      </c>
      <c r="I557" s="27">
        <f t="shared" si="36"/>
        <v>1.0011111016940579</v>
      </c>
      <c r="J557" s="27">
        <f t="shared" si="37"/>
        <v>2.8062848616215335</v>
      </c>
    </row>
    <row r="558" spans="6:10" x14ac:dyDescent="0.25">
      <c r="F558" s="27">
        <f>'detrend th'!A561</f>
        <v>1994</v>
      </c>
      <c r="G558" s="27">
        <f>'detrend th'!B561</f>
        <v>3</v>
      </c>
      <c r="H558" s="27">
        <f t="shared" si="35"/>
        <v>189</v>
      </c>
      <c r="I558" s="27">
        <f t="shared" si="36"/>
        <v>1.0011111016940579</v>
      </c>
      <c r="J558" s="27">
        <f t="shared" si="37"/>
        <v>2.8094029294852905</v>
      </c>
    </row>
    <row r="559" spans="6:10" x14ac:dyDescent="0.25">
      <c r="F559" s="27">
        <f>'detrend th'!A562</f>
        <v>1994</v>
      </c>
      <c r="G559" s="27">
        <f>'detrend th'!B562</f>
        <v>4</v>
      </c>
      <c r="H559" s="27">
        <f t="shared" si="35"/>
        <v>190</v>
      </c>
      <c r="I559" s="27">
        <f t="shared" si="36"/>
        <v>1.0019536905805264</v>
      </c>
      <c r="J559" s="27">
        <f t="shared" si="37"/>
        <v>2.8125244618395331</v>
      </c>
    </row>
    <row r="560" spans="6:10" x14ac:dyDescent="0.25">
      <c r="F560" s="27">
        <f>'detrend th'!A563</f>
        <v>1994</v>
      </c>
      <c r="G560" s="27">
        <f>'detrend th'!B563</f>
        <v>5</v>
      </c>
      <c r="H560" s="27">
        <f t="shared" si="35"/>
        <v>190</v>
      </c>
      <c r="I560" s="27">
        <f t="shared" si="36"/>
        <v>1.0019536905805264</v>
      </c>
      <c r="J560" s="27">
        <f t="shared" si="37"/>
        <v>2.8180192643881292</v>
      </c>
    </row>
    <row r="561" spans="6:10" x14ac:dyDescent="0.25">
      <c r="F561" s="27">
        <f>'detrend th'!A564</f>
        <v>1994</v>
      </c>
      <c r="G561" s="27">
        <f>'detrend th'!B564</f>
        <v>6</v>
      </c>
      <c r="H561" s="27">
        <f t="shared" si="35"/>
        <v>190</v>
      </c>
      <c r="I561" s="27">
        <f t="shared" si="36"/>
        <v>1.0019536905805264</v>
      </c>
      <c r="J561" s="27">
        <f t="shared" si="37"/>
        <v>2.8235248020807062</v>
      </c>
    </row>
    <row r="562" spans="6:10" x14ac:dyDescent="0.25">
      <c r="F562" s="27">
        <f>'detrend th'!A565</f>
        <v>1994</v>
      </c>
      <c r="G562" s="27">
        <f>'detrend th'!B565</f>
        <v>7</v>
      </c>
      <c r="H562" s="27">
        <f t="shared" si="35"/>
        <v>191</v>
      </c>
      <c r="I562" s="27">
        <f t="shared" si="36"/>
        <v>0.99800382069205806</v>
      </c>
      <c r="J562" s="27">
        <f t="shared" si="37"/>
        <v>2.829041095890414</v>
      </c>
    </row>
    <row r="563" spans="6:10" x14ac:dyDescent="0.25">
      <c r="F563" s="27">
        <f>'detrend th'!A566</f>
        <v>1994</v>
      </c>
      <c r="G563" s="27">
        <f>'detrend th'!B566</f>
        <v>8</v>
      </c>
      <c r="H563" s="27">
        <f t="shared" si="35"/>
        <v>191</v>
      </c>
      <c r="I563" s="27">
        <f t="shared" si="36"/>
        <v>0.99800382069205806</v>
      </c>
      <c r="J563" s="27">
        <f t="shared" si="37"/>
        <v>2.8233938225934803</v>
      </c>
    </row>
    <row r="564" spans="6:10" x14ac:dyDescent="0.25">
      <c r="F564" s="27">
        <f>'detrend th'!A567</f>
        <v>1994</v>
      </c>
      <c r="G564" s="27">
        <f>'detrend th'!B567</f>
        <v>9</v>
      </c>
      <c r="H564" s="27">
        <f t="shared" si="35"/>
        <v>191</v>
      </c>
      <c r="I564" s="27">
        <f t="shared" si="36"/>
        <v>0.99800382069205806</v>
      </c>
      <c r="J564" s="27">
        <f t="shared" si="37"/>
        <v>2.8177578222666479</v>
      </c>
    </row>
    <row r="565" spans="6:10" x14ac:dyDescent="0.25">
      <c r="F565" s="27">
        <f>'detrend th'!A568</f>
        <v>1994</v>
      </c>
      <c r="G565" s="27">
        <f>'detrend th'!B568</f>
        <v>10</v>
      </c>
      <c r="H565" s="27">
        <f t="shared" si="35"/>
        <v>192</v>
      </c>
      <c r="I565" s="27">
        <f t="shared" si="36"/>
        <v>1.0028081588226438</v>
      </c>
      <c r="J565" s="27">
        <f t="shared" si="37"/>
        <v>2.8121330724070477</v>
      </c>
    </row>
    <row r="566" spans="6:10" x14ac:dyDescent="0.25">
      <c r="F566" s="27">
        <f>'detrend th'!A569</f>
        <v>1994</v>
      </c>
      <c r="G566" s="27">
        <f>'detrend th'!B569</f>
        <v>11</v>
      </c>
      <c r="H566" s="27">
        <f t="shared" si="35"/>
        <v>192</v>
      </c>
      <c r="I566" s="27">
        <f t="shared" si="36"/>
        <v>1.0028081588226438</v>
      </c>
      <c r="J566" s="27">
        <f t="shared" si="37"/>
        <v>2.8200299887047762</v>
      </c>
    </row>
    <row r="567" spans="6:10" x14ac:dyDescent="0.25">
      <c r="F567" s="27">
        <f>'detrend th'!A570</f>
        <v>1994</v>
      </c>
      <c r="G567" s="27">
        <f>'detrend th'!B570</f>
        <v>12</v>
      </c>
      <c r="H567" s="27">
        <f t="shared" si="35"/>
        <v>192</v>
      </c>
      <c r="I567" s="27">
        <f t="shared" si="36"/>
        <v>1.0028081588226438</v>
      </c>
      <c r="J567" s="27">
        <f t="shared" si="37"/>
        <v>2.8279490807976777</v>
      </c>
    </row>
    <row r="568" spans="6:10" x14ac:dyDescent="0.25">
      <c r="F568" s="27">
        <f>'detrend th'!A571</f>
        <v>1995</v>
      </c>
      <c r="G568" s="27">
        <f>'detrend th'!B571</f>
        <v>1</v>
      </c>
      <c r="H568" s="27">
        <f t="shared" si="35"/>
        <v>193</v>
      </c>
      <c r="I568" s="27">
        <f t="shared" si="36"/>
        <v>0.99819336961761129</v>
      </c>
      <c r="J568" s="27">
        <f t="shared" si="37"/>
        <v>2.8358904109589074</v>
      </c>
    </row>
    <row r="569" spans="6:10" x14ac:dyDescent="0.25">
      <c r="F569" s="27">
        <f>'detrend th'!A572</f>
        <v>1995</v>
      </c>
      <c r="G569" s="27">
        <f>'detrend th'!B572</f>
        <v>2</v>
      </c>
      <c r="H569" s="27">
        <f t="shared" si="35"/>
        <v>193</v>
      </c>
      <c r="I569" s="27">
        <f t="shared" si="36"/>
        <v>0.99819336961761129</v>
      </c>
      <c r="J569" s="27">
        <f t="shared" si="37"/>
        <v>2.8307670051813441</v>
      </c>
    </row>
    <row r="570" spans="6:10" x14ac:dyDescent="0.25">
      <c r="F570" s="27">
        <f>'detrend th'!A573</f>
        <v>1995</v>
      </c>
      <c r="G570" s="27">
        <f>'detrend th'!B573</f>
        <v>3</v>
      </c>
      <c r="H570" s="27">
        <f t="shared" si="35"/>
        <v>193</v>
      </c>
      <c r="I570" s="27">
        <f t="shared" si="36"/>
        <v>0.99819336961761129</v>
      </c>
      <c r="J570" s="27">
        <f t="shared" si="37"/>
        <v>2.8256528555043201</v>
      </c>
    </row>
    <row r="571" spans="6:10" x14ac:dyDescent="0.25">
      <c r="F571" s="27">
        <f>'detrend th'!A574</f>
        <v>1995</v>
      </c>
      <c r="G571" s="27">
        <f>'detrend th'!B574</f>
        <v>4</v>
      </c>
      <c r="H571" s="27">
        <f t="shared" si="35"/>
        <v>194</v>
      </c>
      <c r="I571" s="27">
        <f t="shared" si="36"/>
        <v>0.99942148364928884</v>
      </c>
      <c r="J571" s="27">
        <f t="shared" si="37"/>
        <v>2.8205479452054827</v>
      </c>
    </row>
    <row r="572" spans="6:10" x14ac:dyDescent="0.25">
      <c r="F572" s="27">
        <f>'detrend th'!A575</f>
        <v>1995</v>
      </c>
      <c r="G572" s="27">
        <f>'detrend th'!B575</f>
        <v>5</v>
      </c>
      <c r="H572" s="27">
        <f t="shared" si="35"/>
        <v>194</v>
      </c>
      <c r="I572" s="27">
        <f t="shared" si="36"/>
        <v>0.99942148364928884</v>
      </c>
      <c r="J572" s="27">
        <f t="shared" si="37"/>
        <v>2.8189162121012163</v>
      </c>
    </row>
    <row r="573" spans="6:10" x14ac:dyDescent="0.25">
      <c r="F573" s="27">
        <f>'detrend th'!A576</f>
        <v>1995</v>
      </c>
      <c r="G573" s="27">
        <f>'detrend th'!B576</f>
        <v>6</v>
      </c>
      <c r="H573" s="27">
        <f t="shared" si="35"/>
        <v>194</v>
      </c>
      <c r="I573" s="27">
        <f t="shared" si="36"/>
        <v>0.99942148364928884</v>
      </c>
      <c r="J573" s="27">
        <f t="shared" si="37"/>
        <v>2.817285422981231</v>
      </c>
    </row>
    <row r="574" spans="6:10" x14ac:dyDescent="0.25">
      <c r="F574" s="27">
        <f>'detrend th'!A577</f>
        <v>1995</v>
      </c>
      <c r="G574" s="27">
        <f>'detrend th'!B577</f>
        <v>7</v>
      </c>
      <c r="H574" s="27">
        <f t="shared" si="35"/>
        <v>195</v>
      </c>
      <c r="I574" s="27">
        <f t="shared" si="36"/>
        <v>1.0020991951521596</v>
      </c>
      <c r="J574" s="27">
        <f t="shared" si="37"/>
        <v>2.8156555772994163</v>
      </c>
    </row>
    <row r="575" spans="6:10" x14ac:dyDescent="0.25">
      <c r="F575" s="27">
        <f>'detrend th'!A578</f>
        <v>1995</v>
      </c>
      <c r="G575" s="27">
        <f>'detrend th'!B578</f>
        <v>8</v>
      </c>
      <c r="H575" s="27">
        <f t="shared" si="35"/>
        <v>195</v>
      </c>
      <c r="I575" s="27">
        <f t="shared" si="36"/>
        <v>1.0020991951521596</v>
      </c>
      <c r="J575" s="27">
        <f t="shared" si="37"/>
        <v>2.8215661878374343</v>
      </c>
    </row>
    <row r="576" spans="6:10" x14ac:dyDescent="0.25">
      <c r="F576" s="27">
        <f>'detrend th'!A579</f>
        <v>1995</v>
      </c>
      <c r="G576" s="27">
        <f>'detrend th'!B579</f>
        <v>9</v>
      </c>
      <c r="H576" s="27">
        <f t="shared" si="35"/>
        <v>195</v>
      </c>
      <c r="I576" s="27">
        <f t="shared" si="36"/>
        <v>1.0020991951521596</v>
      </c>
      <c r="J576" s="27">
        <f t="shared" si="37"/>
        <v>2.8274892059004402</v>
      </c>
    </row>
    <row r="577" spans="6:10" x14ac:dyDescent="0.25">
      <c r="F577" s="27">
        <f>'detrend th'!A580</f>
        <v>1995</v>
      </c>
      <c r="G577" s="27">
        <f>'detrend th'!B580</f>
        <v>10</v>
      </c>
      <c r="H577" s="27">
        <f t="shared" si="35"/>
        <v>196</v>
      </c>
      <c r="I577" s="27">
        <f t="shared" si="36"/>
        <v>1.0022511009845412</v>
      </c>
      <c r="J577" s="27">
        <f t="shared" si="37"/>
        <v>2.8334246575342501</v>
      </c>
    </row>
    <row r="578" spans="6:10" x14ac:dyDescent="0.25">
      <c r="F578" s="27">
        <f>'detrend th'!A581</f>
        <v>1995</v>
      </c>
      <c r="G578" s="27">
        <f>'detrend th'!B581</f>
        <v>11</v>
      </c>
      <c r="H578" s="27">
        <f t="shared" si="35"/>
        <v>196</v>
      </c>
      <c r="I578" s="27">
        <f t="shared" si="36"/>
        <v>1.0022511009845412</v>
      </c>
      <c r="J578" s="27">
        <f t="shared" si="37"/>
        <v>2.8398029825704487</v>
      </c>
    </row>
    <row r="579" spans="6:10" x14ac:dyDescent="0.25">
      <c r="F579" s="27">
        <f>'detrend th'!A582</f>
        <v>1995</v>
      </c>
      <c r="G579" s="27">
        <f>'detrend th'!B582</f>
        <v>12</v>
      </c>
      <c r="H579" s="27">
        <f t="shared" si="35"/>
        <v>196</v>
      </c>
      <c r="I579" s="27">
        <f t="shared" si="36"/>
        <v>1.0022511009845412</v>
      </c>
      <c r="J579" s="27">
        <f t="shared" si="37"/>
        <v>2.8461956658604159</v>
      </c>
    </row>
    <row r="580" spans="6:10" x14ac:dyDescent="0.25">
      <c r="F580" s="27">
        <f>'detrend th'!A583</f>
        <v>1996</v>
      </c>
      <c r="G580" s="27">
        <f>'detrend th'!B583</f>
        <v>1</v>
      </c>
      <c r="H580" s="27">
        <f t="shared" si="35"/>
        <v>197</v>
      </c>
      <c r="I580" s="27">
        <f t="shared" si="36"/>
        <v>1.0006307419744473</v>
      </c>
      <c r="J580" s="27">
        <f t="shared" si="37"/>
        <v>2.8526027397260312</v>
      </c>
    </row>
    <row r="581" spans="6:10" x14ac:dyDescent="0.25">
      <c r="F581" s="27">
        <f>'detrend th'!A584</f>
        <v>1996</v>
      </c>
      <c r="G581" s="27">
        <f>'detrend th'!B584</f>
        <v>2</v>
      </c>
      <c r="H581" s="27">
        <f t="shared" ref="H581:H644" si="38">4*(F581-1947)+TRUNC((G581+2)/3,0)</f>
        <v>197</v>
      </c>
      <c r="I581" s="27">
        <f t="shared" ref="I581:I644" si="39">(INDEX($D$4:$D$277,H581)/INDEX($D$4:$D$277,H581-1))^(1/3)</f>
        <v>1.0006307419744473</v>
      </c>
      <c r="J581" s="27">
        <f t="shared" si="37"/>
        <v>2.8544019960103997</v>
      </c>
    </row>
    <row r="582" spans="6:10" x14ac:dyDescent="0.25">
      <c r="F582" s="27">
        <f>'detrend th'!A585</f>
        <v>1996</v>
      </c>
      <c r="G582" s="27">
        <f>'detrend th'!B585</f>
        <v>3</v>
      </c>
      <c r="H582" s="27">
        <f t="shared" si="38"/>
        <v>197</v>
      </c>
      <c r="I582" s="27">
        <f t="shared" si="39"/>
        <v>1.0006307419744473</v>
      </c>
      <c r="J582" s="27">
        <f t="shared" ref="J582:J645" si="40">J581*I581</f>
        <v>2.8562023871612299</v>
      </c>
    </row>
    <row r="583" spans="6:10" x14ac:dyDescent="0.25">
      <c r="F583" s="27">
        <f>'detrend th'!A586</f>
        <v>1996</v>
      </c>
      <c r="G583" s="27">
        <f>'detrend th'!B586</f>
        <v>4</v>
      </c>
      <c r="H583" s="27">
        <f t="shared" si="38"/>
        <v>198</v>
      </c>
      <c r="I583" s="27">
        <f t="shared" si="39"/>
        <v>1.0046979335679471</v>
      </c>
      <c r="J583" s="27">
        <f t="shared" si="40"/>
        <v>2.8580039138943292</v>
      </c>
    </row>
    <row r="584" spans="6:10" x14ac:dyDescent="0.25">
      <c r="F584" s="27">
        <f>'detrend th'!A587</f>
        <v>1996</v>
      </c>
      <c r="G584" s="27">
        <f>'detrend th'!B587</f>
        <v>5</v>
      </c>
      <c r="H584" s="27">
        <f t="shared" si="38"/>
        <v>198</v>
      </c>
      <c r="I584" s="27">
        <f t="shared" si="39"/>
        <v>1.0046979335679471</v>
      </c>
      <c r="J584" s="27">
        <f t="shared" si="40"/>
        <v>2.8714306264187375</v>
      </c>
    </row>
    <row r="585" spans="6:10" x14ac:dyDescent="0.25">
      <c r="F585" s="27">
        <f>'detrend th'!A588</f>
        <v>1996</v>
      </c>
      <c r="G585" s="27">
        <f>'detrend th'!B588</f>
        <v>6</v>
      </c>
      <c r="H585" s="27">
        <f t="shared" si="38"/>
        <v>198</v>
      </c>
      <c r="I585" s="27">
        <f t="shared" si="39"/>
        <v>1.0046979335679471</v>
      </c>
      <c r="J585" s="27">
        <f t="shared" si="40"/>
        <v>2.8849204167466214</v>
      </c>
    </row>
    <row r="586" spans="6:10" x14ac:dyDescent="0.25">
      <c r="F586" s="27">
        <f>'detrend th'!A589</f>
        <v>1996</v>
      </c>
      <c r="G586" s="27">
        <f>'detrend th'!B589</f>
        <v>7</v>
      </c>
      <c r="H586" s="27">
        <f t="shared" si="38"/>
        <v>199</v>
      </c>
      <c r="I586" s="27">
        <f t="shared" si="39"/>
        <v>1.0016581542656302</v>
      </c>
      <c r="J586" s="27">
        <f t="shared" si="40"/>
        <v>2.8984735812133113</v>
      </c>
    </row>
    <row r="587" spans="6:10" x14ac:dyDescent="0.25">
      <c r="F587" s="27">
        <f>'detrend th'!A590</f>
        <v>1996</v>
      </c>
      <c r="G587" s="27">
        <f>'detrend th'!B590</f>
        <v>8</v>
      </c>
      <c r="H587" s="27">
        <f t="shared" si="38"/>
        <v>199</v>
      </c>
      <c r="I587" s="27">
        <f t="shared" si="39"/>
        <v>1.0016581542656302</v>
      </c>
      <c r="J587" s="27">
        <f t="shared" si="40"/>
        <v>2.9032796975458166</v>
      </c>
    </row>
    <row r="588" spans="6:10" x14ac:dyDescent="0.25">
      <c r="F588" s="27">
        <f>'detrend th'!A591</f>
        <v>1996</v>
      </c>
      <c r="G588" s="27">
        <f>'detrend th'!B591</f>
        <v>9</v>
      </c>
      <c r="H588" s="27">
        <f t="shared" si="38"/>
        <v>199</v>
      </c>
      <c r="I588" s="27">
        <f t="shared" si="39"/>
        <v>1.0016581542656302</v>
      </c>
      <c r="J588" s="27">
        <f t="shared" si="40"/>
        <v>2.9080937831606199</v>
      </c>
    </row>
    <row r="589" spans="6:10" x14ac:dyDescent="0.25">
      <c r="F589" s="27">
        <f>'detrend th'!A592</f>
        <v>1996</v>
      </c>
      <c r="G589" s="27">
        <f>'detrend th'!B592</f>
        <v>10</v>
      </c>
      <c r="H589" s="27">
        <f t="shared" si="38"/>
        <v>200</v>
      </c>
      <c r="I589" s="27">
        <f t="shared" si="39"/>
        <v>1.0012792942948205</v>
      </c>
      <c r="J589" s="27">
        <f t="shared" si="40"/>
        <v>2.9129158512720204</v>
      </c>
    </row>
    <row r="590" spans="6:10" x14ac:dyDescent="0.25">
      <c r="F590" s="27">
        <f>'detrend th'!A593</f>
        <v>1996</v>
      </c>
      <c r="G590" s="27">
        <f>'detrend th'!B593</f>
        <v>11</v>
      </c>
      <c r="H590" s="27">
        <f t="shared" si="38"/>
        <v>200</v>
      </c>
      <c r="I590" s="27">
        <f t="shared" si="39"/>
        <v>1.0012792942948205</v>
      </c>
      <c r="J590" s="27">
        <f t="shared" si="40"/>
        <v>2.9166423279018452</v>
      </c>
    </row>
    <row r="591" spans="6:10" x14ac:dyDescent="0.25">
      <c r="F591" s="27">
        <f>'detrend th'!A594</f>
        <v>1996</v>
      </c>
      <c r="G591" s="27">
        <f>'detrend th'!B594</f>
        <v>12</v>
      </c>
      <c r="H591" s="27">
        <f t="shared" si="38"/>
        <v>200</v>
      </c>
      <c r="I591" s="27">
        <f t="shared" si="39"/>
        <v>1.0012792942948205</v>
      </c>
      <c r="J591" s="27">
        <f t="shared" si="40"/>
        <v>2.9203735717919623</v>
      </c>
    </row>
    <row r="592" spans="6:10" x14ac:dyDescent="0.25">
      <c r="F592" s="27">
        <f>'detrend th'!A595</f>
        <v>1997</v>
      </c>
      <c r="G592" s="27">
        <f>'detrend th'!B595</f>
        <v>1</v>
      </c>
      <c r="H592" s="27">
        <f t="shared" si="38"/>
        <v>201</v>
      </c>
      <c r="I592" s="27">
        <f t="shared" si="39"/>
        <v>1.0000490755943396</v>
      </c>
      <c r="J592" s="27">
        <f t="shared" si="40"/>
        <v>2.9241095890411004</v>
      </c>
    </row>
    <row r="593" spans="6:10" x14ac:dyDescent="0.25">
      <c r="F593" s="27">
        <f>'detrend th'!A596</f>
        <v>1997</v>
      </c>
      <c r="G593" s="27">
        <f>'detrend th'!B596</f>
        <v>2</v>
      </c>
      <c r="H593" s="27">
        <f t="shared" si="38"/>
        <v>201</v>
      </c>
      <c r="I593" s="27">
        <f t="shared" si="39"/>
        <v>1.0000490755943396</v>
      </c>
      <c r="J593" s="27">
        <f t="shared" si="40"/>
        <v>2.9242530914570968</v>
      </c>
    </row>
    <row r="594" spans="6:10" x14ac:dyDescent="0.25">
      <c r="F594" s="27">
        <f>'detrend th'!A597</f>
        <v>1997</v>
      </c>
      <c r="G594" s="27">
        <f>'detrend th'!B597</f>
        <v>3</v>
      </c>
      <c r="H594" s="27">
        <f t="shared" si="38"/>
        <v>201</v>
      </c>
      <c r="I594" s="27">
        <f t="shared" si="39"/>
        <v>1.0000490755943396</v>
      </c>
      <c r="J594" s="27">
        <f t="shared" si="40"/>
        <v>2.9243966009155598</v>
      </c>
    </row>
    <row r="595" spans="6:10" x14ac:dyDescent="0.25">
      <c r="F595" s="27">
        <f>'detrend th'!A598</f>
        <v>1997</v>
      </c>
      <c r="G595" s="27">
        <f>'detrend th'!B598</f>
        <v>4</v>
      </c>
      <c r="H595" s="27">
        <f t="shared" si="38"/>
        <v>202</v>
      </c>
      <c r="I595" s="27">
        <f t="shared" si="39"/>
        <v>1.004503124954262</v>
      </c>
      <c r="J595" s="27">
        <f t="shared" si="40"/>
        <v>2.9245401174168344</v>
      </c>
    </row>
    <row r="596" spans="6:10" x14ac:dyDescent="0.25">
      <c r="F596" s="27">
        <f>'detrend th'!A599</f>
        <v>1997</v>
      </c>
      <c r="G596" s="27">
        <f>'detrend th'!B599</f>
        <v>5</v>
      </c>
      <c r="H596" s="27">
        <f t="shared" si="38"/>
        <v>202</v>
      </c>
      <c r="I596" s="27">
        <f t="shared" si="39"/>
        <v>1.004503124954262</v>
      </c>
      <c r="J596" s="27">
        <f t="shared" si="40"/>
        <v>2.9377096869993142</v>
      </c>
    </row>
    <row r="597" spans="6:10" x14ac:dyDescent="0.25">
      <c r="F597" s="27">
        <f>'detrend th'!A600</f>
        <v>1997</v>
      </c>
      <c r="G597" s="27">
        <f>'detrend th'!B600</f>
        <v>6</v>
      </c>
      <c r="H597" s="27">
        <f t="shared" si="38"/>
        <v>202</v>
      </c>
      <c r="I597" s="27">
        <f t="shared" si="39"/>
        <v>1.004503124954262</v>
      </c>
      <c r="J597" s="27">
        <f t="shared" si="40"/>
        <v>2.950938560799218</v>
      </c>
    </row>
    <row r="598" spans="6:10" x14ac:dyDescent="0.25">
      <c r="F598" s="27">
        <f>'detrend th'!A601</f>
        <v>1997</v>
      </c>
      <c r="G598" s="27">
        <f>'detrend th'!B601</f>
        <v>7</v>
      </c>
      <c r="H598" s="27">
        <f t="shared" si="38"/>
        <v>203</v>
      </c>
      <c r="I598" s="27">
        <f t="shared" si="39"/>
        <v>1.0034737121059287</v>
      </c>
      <c r="J598" s="27">
        <f t="shared" si="40"/>
        <v>2.9642270058708471</v>
      </c>
    </row>
    <row r="599" spans="6:10" x14ac:dyDescent="0.25">
      <c r="F599" s="27">
        <f>'detrend th'!A602</f>
        <v>1997</v>
      </c>
      <c r="G599" s="27">
        <f>'detrend th'!B602</f>
        <v>8</v>
      </c>
      <c r="H599" s="27">
        <f t="shared" si="38"/>
        <v>203</v>
      </c>
      <c r="I599" s="27">
        <f t="shared" si="39"/>
        <v>1.0034737121059287</v>
      </c>
      <c r="J599" s="27">
        <f t="shared" si="40"/>
        <v>2.9745238771058613</v>
      </c>
    </row>
    <row r="600" spans="6:10" x14ac:dyDescent="0.25">
      <c r="F600" s="27">
        <f>'detrend th'!A603</f>
        <v>1997</v>
      </c>
      <c r="G600" s="27">
        <f>'detrend th'!B603</f>
        <v>9</v>
      </c>
      <c r="H600" s="27">
        <f t="shared" si="38"/>
        <v>203</v>
      </c>
      <c r="I600" s="27">
        <f t="shared" si="39"/>
        <v>1.0034737121059287</v>
      </c>
      <c r="J600" s="27">
        <f t="shared" si="40"/>
        <v>2.9848565167071381</v>
      </c>
    </row>
    <row r="601" spans="6:10" x14ac:dyDescent="0.25">
      <c r="F601" s="27">
        <f>'detrend th'!A604</f>
        <v>1997</v>
      </c>
      <c r="G601" s="27">
        <f>'detrend th'!B604</f>
        <v>10</v>
      </c>
      <c r="H601" s="27">
        <f t="shared" si="38"/>
        <v>204</v>
      </c>
      <c r="I601" s="27">
        <f t="shared" si="39"/>
        <v>1.0009442958426535</v>
      </c>
      <c r="J601" s="27">
        <f t="shared" si="40"/>
        <v>2.9952250489236838</v>
      </c>
    </row>
    <row r="602" spans="6:10" x14ac:dyDescent="0.25">
      <c r="F602" s="27">
        <f>'detrend th'!A605</f>
        <v>1997</v>
      </c>
      <c r="G602" s="27">
        <f>'detrend th'!B605</f>
        <v>11</v>
      </c>
      <c r="H602" s="27">
        <f t="shared" si="38"/>
        <v>204</v>
      </c>
      <c r="I602" s="27">
        <f t="shared" si="39"/>
        <v>1.0009442958426535</v>
      </c>
      <c r="J602" s="27">
        <f t="shared" si="40"/>
        <v>2.998053427485194</v>
      </c>
    </row>
    <row r="603" spans="6:10" x14ac:dyDescent="0.25">
      <c r="F603" s="27">
        <f>'detrend th'!A606</f>
        <v>1997</v>
      </c>
      <c r="G603" s="27">
        <f>'detrend th'!B606</f>
        <v>12</v>
      </c>
      <c r="H603" s="27">
        <f t="shared" si="38"/>
        <v>204</v>
      </c>
      <c r="I603" s="27">
        <f t="shared" si="39"/>
        <v>1.0009442958426535</v>
      </c>
      <c r="J603" s="27">
        <f t="shared" si="40"/>
        <v>3.0008844768728213</v>
      </c>
    </row>
    <row r="604" spans="6:10" x14ac:dyDescent="0.25">
      <c r="F604" s="27">
        <f>'detrend th'!A607</f>
        <v>1998</v>
      </c>
      <c r="G604" s="27">
        <f>'detrend th'!B607</f>
        <v>1</v>
      </c>
      <c r="H604" s="27">
        <f t="shared" si="38"/>
        <v>205</v>
      </c>
      <c r="I604" s="27">
        <f t="shared" si="39"/>
        <v>1.0020458907434282</v>
      </c>
      <c r="J604" s="27">
        <f t="shared" si="40"/>
        <v>3.003718199608616</v>
      </c>
    </row>
    <row r="605" spans="6:10" x14ac:dyDescent="0.25">
      <c r="F605" s="27">
        <f>'detrend th'!A608</f>
        <v>1998</v>
      </c>
      <c r="G605" s="27">
        <f>'detrend th'!B608</f>
        <v>2</v>
      </c>
      <c r="H605" s="27">
        <f t="shared" si="38"/>
        <v>205</v>
      </c>
      <c r="I605" s="27">
        <f t="shared" si="39"/>
        <v>1.0020458907434282</v>
      </c>
      <c r="J605" s="27">
        <f t="shared" si="40"/>
        <v>3.0098634788690619</v>
      </c>
    </row>
    <row r="606" spans="6:10" x14ac:dyDescent="0.25">
      <c r="F606" s="27">
        <f>'detrend th'!A609</f>
        <v>1998</v>
      </c>
      <c r="G606" s="27">
        <f>'detrend th'!B609</f>
        <v>3</v>
      </c>
      <c r="H606" s="27">
        <f t="shared" si="38"/>
        <v>205</v>
      </c>
      <c r="I606" s="27">
        <f t="shared" si="39"/>
        <v>1.0020458907434282</v>
      </c>
      <c r="J606" s="27">
        <f t="shared" si="40"/>
        <v>3.0160213306994628</v>
      </c>
    </row>
    <row r="607" spans="6:10" x14ac:dyDescent="0.25">
      <c r="F607" s="27">
        <f>'detrend th'!A610</f>
        <v>1998</v>
      </c>
      <c r="G607" s="27">
        <f>'detrend th'!B610</f>
        <v>4</v>
      </c>
      <c r="H607" s="27">
        <f t="shared" si="38"/>
        <v>206</v>
      </c>
      <c r="I607" s="27">
        <f t="shared" si="39"/>
        <v>1.0013794845290518</v>
      </c>
      <c r="J607" s="27">
        <f t="shared" si="40"/>
        <v>3.022191780821923</v>
      </c>
    </row>
    <row r="608" spans="6:10" x14ac:dyDescent="0.25">
      <c r="F608" s="27">
        <f>'detrend th'!A611</f>
        <v>1998</v>
      </c>
      <c r="G608" s="27">
        <f>'detrend th'!B611</f>
        <v>5</v>
      </c>
      <c r="H608" s="27">
        <f t="shared" si="38"/>
        <v>206</v>
      </c>
      <c r="I608" s="27">
        <f t="shared" si="39"/>
        <v>1.0013794845290518</v>
      </c>
      <c r="J608" s="27">
        <f t="shared" si="40"/>
        <v>3.0263608476273944</v>
      </c>
    </row>
    <row r="609" spans="6:10" x14ac:dyDescent="0.25">
      <c r="F609" s="27">
        <f>'detrend th'!A612</f>
        <v>1998</v>
      </c>
      <c r="G609" s="27">
        <f>'detrend th'!B612</f>
        <v>6</v>
      </c>
      <c r="H609" s="27">
        <f t="shared" si="38"/>
        <v>206</v>
      </c>
      <c r="I609" s="27">
        <f t="shared" si="39"/>
        <v>1.0013794845290518</v>
      </c>
      <c r="J609" s="27">
        <f t="shared" si="40"/>
        <v>3.0305356655960245</v>
      </c>
    </row>
    <row r="610" spans="6:10" x14ac:dyDescent="0.25">
      <c r="F610" s="27">
        <f>'detrend th'!A613</f>
        <v>1998</v>
      </c>
      <c r="G610" s="27">
        <f>'detrend th'!B613</f>
        <v>7</v>
      </c>
      <c r="H610" s="27">
        <f t="shared" si="38"/>
        <v>207</v>
      </c>
      <c r="I610" s="27">
        <f t="shared" si="39"/>
        <v>1.0036579684500075</v>
      </c>
      <c r="J610" s="27">
        <f t="shared" si="40"/>
        <v>3.034716242661454</v>
      </c>
    </row>
    <row r="611" spans="6:10" x14ac:dyDescent="0.25">
      <c r="F611" s="27">
        <f>'detrend th'!A614</f>
        <v>1998</v>
      </c>
      <c r="G611" s="27">
        <f>'detrend th'!B614</f>
        <v>8</v>
      </c>
      <c r="H611" s="27">
        <f t="shared" si="38"/>
        <v>207</v>
      </c>
      <c r="I611" s="27">
        <f t="shared" si="39"/>
        <v>1.0036579684500075</v>
      </c>
      <c r="J611" s="27">
        <f t="shared" si="40"/>
        <v>3.0458171389318349</v>
      </c>
    </row>
    <row r="612" spans="6:10" x14ac:dyDescent="0.25">
      <c r="F612" s="27">
        <f>'detrend th'!A615</f>
        <v>1998</v>
      </c>
      <c r="G612" s="27">
        <f>'detrend th'!B615</f>
        <v>9</v>
      </c>
      <c r="H612" s="27">
        <f t="shared" si="38"/>
        <v>207</v>
      </c>
      <c r="I612" s="27">
        <f t="shared" si="39"/>
        <v>1.0036579684500075</v>
      </c>
      <c r="J612" s="27">
        <f t="shared" si="40"/>
        <v>3.0569586419305397</v>
      </c>
    </row>
    <row r="613" spans="6:10" x14ac:dyDescent="0.25">
      <c r="F613" s="27">
        <f>'detrend th'!A616</f>
        <v>1998</v>
      </c>
      <c r="G613" s="27">
        <f>'detrend th'!B616</f>
        <v>10</v>
      </c>
      <c r="H613" s="27">
        <f t="shared" si="38"/>
        <v>208</v>
      </c>
      <c r="I613" s="27">
        <f t="shared" si="39"/>
        <v>1.0052451543841439</v>
      </c>
      <c r="J613" s="27">
        <f t="shared" si="40"/>
        <v>3.0681409001956994</v>
      </c>
    </row>
    <row r="614" spans="6:10" x14ac:dyDescent="0.25">
      <c r="F614" s="27">
        <f>'detrend th'!A617</f>
        <v>1998</v>
      </c>
      <c r="G614" s="27">
        <f>'detrend th'!B617</f>
        <v>11</v>
      </c>
      <c r="H614" s="27">
        <f t="shared" si="38"/>
        <v>208</v>
      </c>
      <c r="I614" s="27">
        <f t="shared" si="39"/>
        <v>1.0052451543841439</v>
      </c>
      <c r="J614" s="27">
        <f t="shared" si="40"/>
        <v>3.0842337728895322</v>
      </c>
    </row>
    <row r="615" spans="6:10" x14ac:dyDescent="0.25">
      <c r="F615" s="27">
        <f>'detrend th'!A618</f>
        <v>1998</v>
      </c>
      <c r="G615" s="27">
        <f>'detrend th'!B618</f>
        <v>12</v>
      </c>
      <c r="H615" s="27">
        <f t="shared" si="38"/>
        <v>208</v>
      </c>
      <c r="I615" s="27">
        <f t="shared" si="39"/>
        <v>1.0052451543841439</v>
      </c>
      <c r="J615" s="27">
        <f t="shared" si="40"/>
        <v>3.1004110551851283</v>
      </c>
    </row>
    <row r="616" spans="6:10" x14ac:dyDescent="0.25">
      <c r="F616" s="27">
        <f>'detrend th'!A619</f>
        <v>1999</v>
      </c>
      <c r="G616" s="27">
        <f>'detrend th'!B619</f>
        <v>1</v>
      </c>
      <c r="H616" s="27">
        <f t="shared" si="38"/>
        <v>209</v>
      </c>
      <c r="I616" s="27">
        <f t="shared" si="39"/>
        <v>1.0031712729966309</v>
      </c>
      <c r="J616" s="27">
        <f t="shared" si="40"/>
        <v>3.1166731898238806</v>
      </c>
    </row>
    <row r="617" spans="6:10" x14ac:dyDescent="0.25">
      <c r="F617" s="27">
        <f>'detrend th'!A620</f>
        <v>1999</v>
      </c>
      <c r="G617" s="27">
        <f>'detrend th'!B620</f>
        <v>2</v>
      </c>
      <c r="H617" s="27">
        <f t="shared" si="38"/>
        <v>209</v>
      </c>
      <c r="I617" s="27">
        <f t="shared" si="39"/>
        <v>1.0031712729966309</v>
      </c>
      <c r="J617" s="27">
        <f t="shared" si="40"/>
        <v>3.1265570113500925</v>
      </c>
    </row>
    <row r="618" spans="6:10" x14ac:dyDescent="0.25">
      <c r="F618" s="27">
        <f>'detrend th'!A621</f>
        <v>1999</v>
      </c>
      <c r="G618" s="27">
        <f>'detrend th'!B621</f>
        <v>3</v>
      </c>
      <c r="H618" s="27">
        <f t="shared" si="38"/>
        <v>209</v>
      </c>
      <c r="I618" s="27">
        <f t="shared" si="39"/>
        <v>1.0031712729966309</v>
      </c>
      <c r="J618" s="27">
        <f t="shared" si="40"/>
        <v>3.1364721771726138</v>
      </c>
    </row>
    <row r="619" spans="6:10" x14ac:dyDescent="0.25">
      <c r="F619" s="27">
        <f>'detrend th'!A622</f>
        <v>1999</v>
      </c>
      <c r="G619" s="27">
        <f>'detrend th'!B622</f>
        <v>4</v>
      </c>
      <c r="H619" s="27">
        <f t="shared" si="38"/>
        <v>210</v>
      </c>
      <c r="I619" s="27">
        <f t="shared" si="39"/>
        <v>1.0005760178969036</v>
      </c>
      <c r="J619" s="27">
        <f t="shared" si="40"/>
        <v>3.1464187866927653</v>
      </c>
    </row>
    <row r="620" spans="6:10" x14ac:dyDescent="0.25">
      <c r="F620" s="27">
        <f>'detrend th'!A623</f>
        <v>1999</v>
      </c>
      <c r="G620" s="27">
        <f>'detrend th'!B623</f>
        <v>5</v>
      </c>
      <c r="H620" s="27">
        <f t="shared" si="38"/>
        <v>210</v>
      </c>
      <c r="I620" s="27">
        <f t="shared" si="39"/>
        <v>1.0005760178969036</v>
      </c>
      <c r="J620" s="27">
        <f t="shared" si="40"/>
        <v>3.148231180225054</v>
      </c>
    </row>
    <row r="621" spans="6:10" x14ac:dyDescent="0.25">
      <c r="F621" s="27">
        <f>'detrend th'!A624</f>
        <v>1999</v>
      </c>
      <c r="G621" s="27">
        <f>'detrend th'!B624</f>
        <v>6</v>
      </c>
      <c r="H621" s="27">
        <f t="shared" si="38"/>
        <v>210</v>
      </c>
      <c r="I621" s="27">
        <f t="shared" si="39"/>
        <v>1.0005760178969036</v>
      </c>
      <c r="J621" s="27">
        <f t="shared" si="40"/>
        <v>3.1500446177284536</v>
      </c>
    </row>
    <row r="622" spans="6:10" x14ac:dyDescent="0.25">
      <c r="F622" s="27">
        <f>'detrend th'!A625</f>
        <v>1999</v>
      </c>
      <c r="G622" s="27">
        <f>'detrend th'!B625</f>
        <v>7</v>
      </c>
      <c r="H622" s="27">
        <f t="shared" si="38"/>
        <v>211</v>
      </c>
      <c r="I622" s="27">
        <f t="shared" si="39"/>
        <v>1.0034032809828153</v>
      </c>
      <c r="J622" s="27">
        <f t="shared" si="40"/>
        <v>3.1518590998043101</v>
      </c>
    </row>
    <row r="623" spans="6:10" x14ac:dyDescent="0.25">
      <c r="F623" s="27">
        <f>'detrend th'!A626</f>
        <v>1999</v>
      </c>
      <c r="G623" s="27">
        <f>'detrend th'!B626</f>
        <v>8</v>
      </c>
      <c r="H623" s="27">
        <f t="shared" si="38"/>
        <v>211</v>
      </c>
      <c r="I623" s="27">
        <f t="shared" si="39"/>
        <v>1.0034032809828153</v>
      </c>
      <c r="J623" s="27">
        <f t="shared" si="40"/>
        <v>3.1625857619391873</v>
      </c>
    </row>
    <row r="624" spans="6:10" x14ac:dyDescent="0.25">
      <c r="F624" s="27">
        <f>'detrend th'!A627</f>
        <v>1999</v>
      </c>
      <c r="G624" s="27">
        <f>'detrend th'!B627</f>
        <v>9</v>
      </c>
      <c r="H624" s="27">
        <f t="shared" si="38"/>
        <v>211</v>
      </c>
      <c r="I624" s="27">
        <f t="shared" si="39"/>
        <v>1.0034032809828153</v>
      </c>
      <c r="J624" s="27">
        <f t="shared" si="40"/>
        <v>3.1733489299193174</v>
      </c>
    </row>
    <row r="625" spans="6:10" x14ac:dyDescent="0.25">
      <c r="F625" s="27">
        <f>'detrend th'!A628</f>
        <v>1999</v>
      </c>
      <c r="G625" s="27">
        <f>'detrend th'!B628</f>
        <v>10</v>
      </c>
      <c r="H625" s="27">
        <f t="shared" si="38"/>
        <v>212</v>
      </c>
      <c r="I625" s="27">
        <f t="shared" si="39"/>
        <v>1.004949546345463</v>
      </c>
      <c r="J625" s="27">
        <f t="shared" si="40"/>
        <v>3.1841487279843492</v>
      </c>
    </row>
    <row r="626" spans="6:10" x14ac:dyDescent="0.25">
      <c r="F626" s="27">
        <f>'detrend th'!A629</f>
        <v>1999</v>
      </c>
      <c r="G626" s="27">
        <f>'detrend th'!B629</f>
        <v>11</v>
      </c>
      <c r="H626" s="27">
        <f t="shared" si="38"/>
        <v>212</v>
      </c>
      <c r="I626" s="27">
        <f t="shared" si="39"/>
        <v>1.004949546345463</v>
      </c>
      <c r="J626" s="27">
        <f t="shared" si="40"/>
        <v>3.1999088196843548</v>
      </c>
    </row>
    <row r="627" spans="6:10" x14ac:dyDescent="0.25">
      <c r="F627" s="27">
        <f>'detrend th'!A630</f>
        <v>1999</v>
      </c>
      <c r="G627" s="27">
        <f>'detrend th'!B630</f>
        <v>12</v>
      </c>
      <c r="H627" s="27">
        <f t="shared" si="38"/>
        <v>212</v>
      </c>
      <c r="I627" s="27">
        <f t="shared" si="39"/>
        <v>1.004949546345463</v>
      </c>
      <c r="J627" s="27">
        <f t="shared" si="40"/>
        <v>3.2157469166886381</v>
      </c>
    </row>
    <row r="628" spans="6:10" x14ac:dyDescent="0.25">
      <c r="F628" s="27">
        <f>'detrend th'!A631</f>
        <v>2000</v>
      </c>
      <c r="G628" s="27">
        <f>'detrend th'!B631</f>
        <v>1</v>
      </c>
      <c r="H628" s="27">
        <f t="shared" si="38"/>
        <v>213</v>
      </c>
      <c r="I628" s="27">
        <f t="shared" si="39"/>
        <v>0.99823674873116597</v>
      </c>
      <c r="J628" s="27">
        <f t="shared" si="40"/>
        <v>3.2316634050880682</v>
      </c>
    </row>
    <row r="629" spans="6:10" x14ac:dyDescent="0.25">
      <c r="F629" s="27">
        <f>'detrend th'!A632</f>
        <v>2000</v>
      </c>
      <c r="G629" s="27">
        <f>'detrend th'!B632</f>
        <v>2</v>
      </c>
      <c r="H629" s="27">
        <f t="shared" si="38"/>
        <v>213</v>
      </c>
      <c r="I629" s="27">
        <f t="shared" si="39"/>
        <v>0.99823674873116597</v>
      </c>
      <c r="J629" s="27">
        <f t="shared" si="40"/>
        <v>3.2259651704886023</v>
      </c>
    </row>
    <row r="630" spans="6:10" x14ac:dyDescent="0.25">
      <c r="F630" s="27">
        <f>'detrend th'!A633</f>
        <v>2000</v>
      </c>
      <c r="G630" s="27">
        <f>'detrend th'!B633</f>
        <v>3</v>
      </c>
      <c r="H630" s="27">
        <f t="shared" si="38"/>
        <v>213</v>
      </c>
      <c r="I630" s="27">
        <f t="shared" si="39"/>
        <v>0.99823674873116597</v>
      </c>
      <c r="J630" s="27">
        <f t="shared" si="40"/>
        <v>3.2202769833085241</v>
      </c>
    </row>
    <row r="631" spans="6:10" x14ac:dyDescent="0.25">
      <c r="F631" s="27">
        <f>'detrend th'!A634</f>
        <v>2000</v>
      </c>
      <c r="G631" s="27">
        <f>'detrend th'!B634</f>
        <v>4</v>
      </c>
      <c r="H631" s="27">
        <f t="shared" si="38"/>
        <v>214</v>
      </c>
      <c r="I631" s="27">
        <f t="shared" si="39"/>
        <v>1.0063115671275507</v>
      </c>
      <c r="J631" s="27">
        <f t="shared" si="40"/>
        <v>3.2145988258317084</v>
      </c>
    </row>
    <row r="632" spans="6:10" x14ac:dyDescent="0.25">
      <c r="F632" s="27">
        <f>'detrend th'!A635</f>
        <v>2000</v>
      </c>
      <c r="G632" s="27">
        <f>'detrend th'!B635</f>
        <v>5</v>
      </c>
      <c r="H632" s="27">
        <f t="shared" si="38"/>
        <v>214</v>
      </c>
      <c r="I632" s="27">
        <f t="shared" si="39"/>
        <v>1.0063115671275507</v>
      </c>
      <c r="J632" s="27">
        <f t="shared" si="40"/>
        <v>3.2348879821090906</v>
      </c>
    </row>
    <row r="633" spans="6:10" x14ac:dyDescent="0.25">
      <c r="F633" s="27">
        <f>'detrend th'!A636</f>
        <v>2000</v>
      </c>
      <c r="G633" s="27">
        <f>'detrend th'!B636</f>
        <v>6</v>
      </c>
      <c r="H633" s="27">
        <f t="shared" si="38"/>
        <v>214</v>
      </c>
      <c r="I633" s="27">
        <f t="shared" si="39"/>
        <v>1.0063115671275507</v>
      </c>
      <c r="J633" s="27">
        <f t="shared" si="40"/>
        <v>3.2553051947582792</v>
      </c>
    </row>
    <row r="634" spans="6:10" x14ac:dyDescent="0.25">
      <c r="F634" s="27">
        <f>'detrend th'!A637</f>
        <v>2000</v>
      </c>
      <c r="G634" s="27">
        <f>'detrend th'!B637</f>
        <v>7</v>
      </c>
      <c r="H634" s="27">
        <f t="shared" si="38"/>
        <v>215</v>
      </c>
      <c r="I634" s="27">
        <f t="shared" si="39"/>
        <v>0.99984465555106461</v>
      </c>
      <c r="J634" s="27">
        <f t="shared" si="40"/>
        <v>3.2758512720156605</v>
      </c>
    </row>
    <row r="635" spans="6:10" x14ac:dyDescent="0.25">
      <c r="F635" s="27">
        <f>'detrend th'!A638</f>
        <v>2000</v>
      </c>
      <c r="G635" s="27">
        <f>'detrend th'!B638</f>
        <v>8</v>
      </c>
      <c r="H635" s="27">
        <f t="shared" si="38"/>
        <v>215</v>
      </c>
      <c r="I635" s="27">
        <f t="shared" si="39"/>
        <v>0.99984465555106461</v>
      </c>
      <c r="J635" s="27">
        <f t="shared" si="40"/>
        <v>3.2753423867050149</v>
      </c>
    </row>
    <row r="636" spans="6:10" x14ac:dyDescent="0.25">
      <c r="F636" s="27">
        <f>'detrend th'!A639</f>
        <v>2000</v>
      </c>
      <c r="G636" s="27">
        <f>'detrend th'!B639</f>
        <v>9</v>
      </c>
      <c r="H636" s="27">
        <f t="shared" si="38"/>
        <v>215</v>
      </c>
      <c r="I636" s="27">
        <f t="shared" si="39"/>
        <v>0.99984465555106461</v>
      </c>
      <c r="J636" s="27">
        <f t="shared" si="40"/>
        <v>3.2748335804468773</v>
      </c>
    </row>
    <row r="637" spans="6:10" x14ac:dyDescent="0.25">
      <c r="F637" s="27">
        <f>'detrend th'!A640</f>
        <v>2000</v>
      </c>
      <c r="G637" s="27">
        <f>'detrend th'!B640</f>
        <v>10</v>
      </c>
      <c r="H637" s="27">
        <f t="shared" si="38"/>
        <v>216</v>
      </c>
      <c r="I637" s="27">
        <f t="shared" si="39"/>
        <v>1.0024404785345677</v>
      </c>
      <c r="J637" s="27">
        <f t="shared" si="40"/>
        <v>3.2743248532289675</v>
      </c>
    </row>
    <row r="638" spans="6:10" x14ac:dyDescent="0.25">
      <c r="F638" s="27">
        <f>'detrend th'!A641</f>
        <v>2000</v>
      </c>
      <c r="G638" s="27">
        <f>'detrend th'!B641</f>
        <v>11</v>
      </c>
      <c r="H638" s="27">
        <f t="shared" si="38"/>
        <v>216</v>
      </c>
      <c r="I638" s="27">
        <f t="shared" si="39"/>
        <v>1.0024404785345677</v>
      </c>
      <c r="J638" s="27">
        <f t="shared" si="40"/>
        <v>3.2823157727484746</v>
      </c>
    </row>
    <row r="639" spans="6:10" x14ac:dyDescent="0.25">
      <c r="F639" s="27">
        <f>'detrend th'!A642</f>
        <v>2000</v>
      </c>
      <c r="G639" s="27">
        <f>'detrend th'!B642</f>
        <v>12</v>
      </c>
      <c r="H639" s="27">
        <f t="shared" si="38"/>
        <v>216</v>
      </c>
      <c r="I639" s="27">
        <f t="shared" si="39"/>
        <v>1.0024404785345677</v>
      </c>
      <c r="J639" s="27">
        <f t="shared" si="40"/>
        <v>3.2903261939355404</v>
      </c>
    </row>
    <row r="640" spans="6:10" x14ac:dyDescent="0.25">
      <c r="F640" s="27">
        <f>'detrend th'!A643</f>
        <v>2001</v>
      </c>
      <c r="G640" s="27">
        <f>'detrend th'!B643</f>
        <v>1</v>
      </c>
      <c r="H640" s="27">
        <f t="shared" si="38"/>
        <v>217</v>
      </c>
      <c r="I640" s="27">
        <f t="shared" si="39"/>
        <v>0.99707235284226514</v>
      </c>
      <c r="J640" s="27">
        <f t="shared" si="40"/>
        <v>3.2983561643835659</v>
      </c>
    </row>
    <row r="641" spans="6:10" x14ac:dyDescent="0.25">
      <c r="F641" s="27">
        <f>'detrend th'!A644</f>
        <v>2001</v>
      </c>
      <c r="G641" s="27">
        <f>'detrend th'!B644</f>
        <v>2</v>
      </c>
      <c r="H641" s="27">
        <f t="shared" si="38"/>
        <v>217</v>
      </c>
      <c r="I641" s="27">
        <f t="shared" si="39"/>
        <v>0.99707235284226514</v>
      </c>
      <c r="J641" s="27">
        <f t="shared" si="40"/>
        <v>3.2886997413337111</v>
      </c>
    </row>
    <row r="642" spans="6:10" x14ac:dyDescent="0.25">
      <c r="F642" s="27">
        <f>'detrend th'!A645</f>
        <v>2001</v>
      </c>
      <c r="G642" s="27">
        <f>'detrend th'!B645</f>
        <v>3</v>
      </c>
      <c r="H642" s="27">
        <f t="shared" si="38"/>
        <v>217</v>
      </c>
      <c r="I642" s="27">
        <f t="shared" si="39"/>
        <v>0.99707235284226514</v>
      </c>
      <c r="J642" s="27">
        <f t="shared" si="40"/>
        <v>3.2790715888833519</v>
      </c>
    </row>
    <row r="643" spans="6:10" x14ac:dyDescent="0.25">
      <c r="F643" s="27">
        <f>'detrend th'!A646</f>
        <v>2001</v>
      </c>
      <c r="G643" s="27">
        <f>'detrend th'!B646</f>
        <v>4</v>
      </c>
      <c r="H643" s="27">
        <f t="shared" si="38"/>
        <v>218</v>
      </c>
      <c r="I643" s="27">
        <f t="shared" si="39"/>
        <v>1.004109107154886</v>
      </c>
      <c r="J643" s="27">
        <f t="shared" si="40"/>
        <v>3.2694716242661483</v>
      </c>
    </row>
    <row r="644" spans="6:10" x14ac:dyDescent="0.25">
      <c r="F644" s="27">
        <f>'detrend th'!A647</f>
        <v>2001</v>
      </c>
      <c r="G644" s="27">
        <f>'detrend th'!B647</f>
        <v>5</v>
      </c>
      <c r="H644" s="27">
        <f t="shared" si="38"/>
        <v>218</v>
      </c>
      <c r="I644" s="27">
        <f t="shared" si="39"/>
        <v>1.004109107154886</v>
      </c>
      <c r="J644" s="27">
        <f t="shared" si="40"/>
        <v>3.2829062335101171</v>
      </c>
    </row>
    <row r="645" spans="6:10" x14ac:dyDescent="0.25">
      <c r="F645" s="27">
        <f>'detrend th'!A648</f>
        <v>2001</v>
      </c>
      <c r="G645" s="27">
        <f>'detrend th'!B648</f>
        <v>6</v>
      </c>
      <c r="H645" s="27">
        <f t="shared" ref="H645:H708" si="41">4*(F645-1947)+TRUNC((G645+2)/3,0)</f>
        <v>218</v>
      </c>
      <c r="I645" s="27">
        <f t="shared" ref="I645:I708" si="42">(INDEX($D$4:$D$277,H645)/INDEX($D$4:$D$277,H645-1))^(1/3)</f>
        <v>1.004109107154886</v>
      </c>
      <c r="J645" s="27">
        <f t="shared" si="40"/>
        <v>3.2963960470030536</v>
      </c>
    </row>
    <row r="646" spans="6:10" x14ac:dyDescent="0.25">
      <c r="F646" s="27">
        <f>'detrend th'!A649</f>
        <v>2001</v>
      </c>
      <c r="G646" s="27">
        <f>'detrend th'!B649</f>
        <v>7</v>
      </c>
      <c r="H646" s="27">
        <f t="shared" si="41"/>
        <v>219</v>
      </c>
      <c r="I646" s="27">
        <f t="shared" si="42"/>
        <v>1.0004097537602332</v>
      </c>
      <c r="J646" s="27">
        <f t="shared" ref="J646:J709" si="43">J645*I645</f>
        <v>3.3099412915851318</v>
      </c>
    </row>
    <row r="647" spans="6:10" x14ac:dyDescent="0.25">
      <c r="F647" s="27">
        <f>'detrend th'!A650</f>
        <v>2001</v>
      </c>
      <c r="G647" s="27">
        <f>'detrend th'!B650</f>
        <v>8</v>
      </c>
      <c r="H647" s="27">
        <f t="shared" si="41"/>
        <v>219</v>
      </c>
      <c r="I647" s="27">
        <f t="shared" si="42"/>
        <v>1.0004097537602332</v>
      </c>
      <c r="J647" s="27">
        <f t="shared" si="43"/>
        <v>3.3112975524755099</v>
      </c>
    </row>
    <row r="648" spans="6:10" x14ac:dyDescent="0.25">
      <c r="F648" s="27">
        <f>'detrend th'!A651</f>
        <v>2001</v>
      </c>
      <c r="G648" s="27">
        <f>'detrend th'!B651</f>
        <v>9</v>
      </c>
      <c r="H648" s="27">
        <f t="shared" si="41"/>
        <v>219</v>
      </c>
      <c r="I648" s="27">
        <f t="shared" si="42"/>
        <v>1.0004097537602332</v>
      </c>
      <c r="J648" s="27">
        <f t="shared" si="43"/>
        <v>3.3126543690988877</v>
      </c>
    </row>
    <row r="649" spans="6:10" x14ac:dyDescent="0.25">
      <c r="F649" s="27">
        <f>'detrend th'!A652</f>
        <v>2001</v>
      </c>
      <c r="G649" s="27">
        <f>'detrend th'!B652</f>
        <v>10</v>
      </c>
      <c r="H649" s="27">
        <f t="shared" si="41"/>
        <v>220</v>
      </c>
      <c r="I649" s="27">
        <f t="shared" si="42"/>
        <v>1.0038705357461257</v>
      </c>
      <c r="J649" s="27">
        <f t="shared" si="43"/>
        <v>3.3140117416829789</v>
      </c>
    </row>
    <row r="650" spans="6:10" x14ac:dyDescent="0.25">
      <c r="F650" s="27">
        <f>'detrend th'!A653</f>
        <v>2001</v>
      </c>
      <c r="G650" s="27">
        <f>'detrend th'!B653</f>
        <v>11</v>
      </c>
      <c r="H650" s="27">
        <f t="shared" si="41"/>
        <v>220</v>
      </c>
      <c r="I650" s="27">
        <f t="shared" si="42"/>
        <v>1.0038705357461257</v>
      </c>
      <c r="J650" s="27">
        <f t="shared" si="43"/>
        <v>3.3268387425922432</v>
      </c>
    </row>
    <row r="651" spans="6:10" x14ac:dyDescent="0.25">
      <c r="F651" s="27">
        <f>'detrend th'!A654</f>
        <v>2001</v>
      </c>
      <c r="G651" s="27">
        <f>'detrend th'!B654</f>
        <v>12</v>
      </c>
      <c r="H651" s="27">
        <f t="shared" si="41"/>
        <v>220</v>
      </c>
      <c r="I651" s="27">
        <f t="shared" si="42"/>
        <v>1.0038705357461257</v>
      </c>
      <c r="J651" s="27">
        <f t="shared" si="43"/>
        <v>3.3397153908670423</v>
      </c>
    </row>
    <row r="652" spans="6:10" x14ac:dyDescent="0.25">
      <c r="F652" s="27">
        <f>'detrend th'!A655</f>
        <v>2002</v>
      </c>
      <c r="G652" s="27">
        <f>'detrend th'!B655</f>
        <v>1</v>
      </c>
      <c r="H652" s="27">
        <f t="shared" si="41"/>
        <v>221</v>
      </c>
      <c r="I652" s="27">
        <f t="shared" si="42"/>
        <v>1.0064260468413682</v>
      </c>
      <c r="J652" s="27">
        <f t="shared" si="43"/>
        <v>3.3526418786692793</v>
      </c>
    </row>
    <row r="653" spans="6:10" x14ac:dyDescent="0.25">
      <c r="F653" s="27">
        <f>'detrend th'!A656</f>
        <v>2002</v>
      </c>
      <c r="G653" s="27">
        <f>'detrend th'!B656</f>
        <v>2</v>
      </c>
      <c r="H653" s="27">
        <f t="shared" si="41"/>
        <v>221</v>
      </c>
      <c r="I653" s="27">
        <f t="shared" si="42"/>
        <v>1.0064260468413682</v>
      </c>
      <c r="J653" s="27">
        <f t="shared" si="43"/>
        <v>3.3741861124239407</v>
      </c>
    </row>
    <row r="654" spans="6:10" x14ac:dyDescent="0.25">
      <c r="F654" s="27">
        <f>'detrend th'!A657</f>
        <v>2002</v>
      </c>
      <c r="G654" s="27">
        <f>'detrend th'!B657</f>
        <v>3</v>
      </c>
      <c r="H654" s="27">
        <f t="shared" si="41"/>
        <v>221</v>
      </c>
      <c r="I654" s="27">
        <f t="shared" si="42"/>
        <v>1.0064260468413682</v>
      </c>
      <c r="J654" s="27">
        <f t="shared" si="43"/>
        <v>3.3958687904338709</v>
      </c>
    </row>
    <row r="655" spans="6:10" x14ac:dyDescent="0.25">
      <c r="F655" s="27">
        <f>'detrend th'!A658</f>
        <v>2002</v>
      </c>
      <c r="G655" s="27">
        <f>'detrend th'!B658</f>
        <v>4</v>
      </c>
      <c r="H655" s="27">
        <f t="shared" si="41"/>
        <v>222</v>
      </c>
      <c r="I655" s="27">
        <f t="shared" si="42"/>
        <v>1.0022509473906998</v>
      </c>
      <c r="J655" s="27">
        <f t="shared" si="43"/>
        <v>3.4176908023483392</v>
      </c>
    </row>
    <row r="656" spans="6:10" x14ac:dyDescent="0.25">
      <c r="F656" s="27">
        <f>'detrend th'!A659</f>
        <v>2002</v>
      </c>
      <c r="G656" s="27">
        <f>'detrend th'!B659</f>
        <v>5</v>
      </c>
      <c r="H656" s="27">
        <f t="shared" si="41"/>
        <v>222</v>
      </c>
      <c r="I656" s="27">
        <f t="shared" si="42"/>
        <v>1.0022509473906998</v>
      </c>
      <c r="J656" s="27">
        <f t="shared" si="43"/>
        <v>3.4253838445421039</v>
      </c>
    </row>
    <row r="657" spans="6:10" x14ac:dyDescent="0.25">
      <c r="F657" s="27">
        <f>'detrend th'!A660</f>
        <v>2002</v>
      </c>
      <c r="G657" s="27">
        <f>'detrend th'!B660</f>
        <v>6</v>
      </c>
      <c r="H657" s="27">
        <f t="shared" si="41"/>
        <v>222</v>
      </c>
      <c r="I657" s="27">
        <f t="shared" si="42"/>
        <v>1.0022509473906998</v>
      </c>
      <c r="J657" s="27">
        <f t="shared" si="43"/>
        <v>3.4330942033691212</v>
      </c>
    </row>
    <row r="658" spans="6:10" x14ac:dyDescent="0.25">
      <c r="F658" s="27">
        <f>'detrend th'!A661</f>
        <v>2002</v>
      </c>
      <c r="G658" s="27">
        <f>'detrend th'!B661</f>
        <v>7</v>
      </c>
      <c r="H658" s="27">
        <f t="shared" si="41"/>
        <v>223</v>
      </c>
      <c r="I658" s="27">
        <f t="shared" si="42"/>
        <v>1.0024471892610918</v>
      </c>
      <c r="J658" s="27">
        <f t="shared" si="43"/>
        <v>3.4408219178082216</v>
      </c>
    </row>
    <row r="659" spans="6:10" x14ac:dyDescent="0.25">
      <c r="F659" s="27">
        <f>'detrend th'!A662</f>
        <v>2002</v>
      </c>
      <c r="G659" s="27">
        <f>'detrend th'!B662</f>
        <v>8</v>
      </c>
      <c r="H659" s="27">
        <f t="shared" si="41"/>
        <v>223</v>
      </c>
      <c r="I659" s="27">
        <f t="shared" si="42"/>
        <v>1.0024471892610918</v>
      </c>
      <c r="J659" s="27">
        <f t="shared" si="43"/>
        <v>3.449242260254811</v>
      </c>
    </row>
    <row r="660" spans="6:10" x14ac:dyDescent="0.25">
      <c r="F660" s="27">
        <f>'detrend th'!A663</f>
        <v>2002</v>
      </c>
      <c r="G660" s="27">
        <f>'detrend th'!B663</f>
        <v>9</v>
      </c>
      <c r="H660" s="27">
        <f t="shared" si="41"/>
        <v>223</v>
      </c>
      <c r="I660" s="27">
        <f t="shared" si="42"/>
        <v>1.0024471892610918</v>
      </c>
      <c r="J660" s="27">
        <f t="shared" si="43"/>
        <v>3.4576832088730103</v>
      </c>
    </row>
    <row r="661" spans="6:10" x14ac:dyDescent="0.25">
      <c r="F661" s="27">
        <f>'detrend th'!A664</f>
        <v>2002</v>
      </c>
      <c r="G661" s="27">
        <f>'detrend th'!B664</f>
        <v>10</v>
      </c>
      <c r="H661" s="27">
        <f t="shared" si="41"/>
        <v>224</v>
      </c>
      <c r="I661" s="27">
        <f t="shared" si="42"/>
        <v>0.99930695732162356</v>
      </c>
      <c r="J661" s="27">
        <f t="shared" si="43"/>
        <v>3.4661448140900215</v>
      </c>
    </row>
    <row r="662" spans="6:10" x14ac:dyDescent="0.25">
      <c r="F662" s="27">
        <f>'detrend th'!A665</f>
        <v>2002</v>
      </c>
      <c r="G662" s="27">
        <f>'detrend th'!B665</f>
        <v>11</v>
      </c>
      <c r="H662" s="27">
        <f t="shared" si="41"/>
        <v>224</v>
      </c>
      <c r="I662" s="27">
        <f t="shared" si="42"/>
        <v>0.99930695732162356</v>
      </c>
      <c r="J662" s="27">
        <f t="shared" si="43"/>
        <v>3.4637426278044239</v>
      </c>
    </row>
    <row r="663" spans="6:10" x14ac:dyDescent="0.25">
      <c r="F663" s="27">
        <f>'detrend th'!A666</f>
        <v>2002</v>
      </c>
      <c r="G663" s="27">
        <f>'detrend th'!B666</f>
        <v>12</v>
      </c>
      <c r="H663" s="27">
        <f t="shared" si="41"/>
        <v>224</v>
      </c>
      <c r="I663" s="27">
        <f t="shared" si="42"/>
        <v>0.99930695732162356</v>
      </c>
      <c r="J663" s="27">
        <f t="shared" si="43"/>
        <v>3.4613421063364438</v>
      </c>
    </row>
    <row r="664" spans="6:10" x14ac:dyDescent="0.25">
      <c r="F664" s="27">
        <f>'detrend th'!A667</f>
        <v>2003</v>
      </c>
      <c r="G664" s="27">
        <f>'detrend th'!B667</f>
        <v>1</v>
      </c>
      <c r="H664" s="27">
        <f t="shared" si="41"/>
        <v>225</v>
      </c>
      <c r="I664" s="27">
        <f t="shared" si="42"/>
        <v>1.0020664248739908</v>
      </c>
      <c r="J664" s="27">
        <f t="shared" si="43"/>
        <v>3.4589432485322913</v>
      </c>
    </row>
    <row r="665" spans="6:10" x14ac:dyDescent="0.25">
      <c r="F665" s="27">
        <f>'detrend th'!A668</f>
        <v>2003</v>
      </c>
      <c r="G665" s="27">
        <f>'detrend th'!B668</f>
        <v>2</v>
      </c>
      <c r="H665" s="27">
        <f t="shared" si="41"/>
        <v>225</v>
      </c>
      <c r="I665" s="27">
        <f t="shared" si="42"/>
        <v>1.0020664248739908</v>
      </c>
      <c r="J665" s="27">
        <f t="shared" si="43"/>
        <v>3.4660908948987807</v>
      </c>
    </row>
    <row r="666" spans="6:10" x14ac:dyDescent="0.25">
      <c r="F666" s="27">
        <f>'detrend th'!A669</f>
        <v>2003</v>
      </c>
      <c r="G666" s="27">
        <f>'detrend th'!B669</f>
        <v>3</v>
      </c>
      <c r="H666" s="27">
        <f t="shared" si="41"/>
        <v>225</v>
      </c>
      <c r="I666" s="27">
        <f t="shared" si="42"/>
        <v>1.0020664248739908</v>
      </c>
      <c r="J666" s="27">
        <f t="shared" si="43"/>
        <v>3.4732533113395125</v>
      </c>
    </row>
    <row r="667" spans="6:10" x14ac:dyDescent="0.25">
      <c r="F667" s="27">
        <f>'detrend th'!A670</f>
        <v>2003</v>
      </c>
      <c r="G667" s="27">
        <f>'detrend th'!B670</f>
        <v>4</v>
      </c>
      <c r="H667" s="27">
        <f t="shared" si="41"/>
        <v>226</v>
      </c>
      <c r="I667" s="27">
        <f t="shared" si="42"/>
        <v>1.0052279855449648</v>
      </c>
      <c r="J667" s="27">
        <f t="shared" si="43"/>
        <v>3.4804305283757353</v>
      </c>
    </row>
    <row r="668" spans="6:10" x14ac:dyDescent="0.25">
      <c r="F668" s="27">
        <f>'detrend th'!A671</f>
        <v>2003</v>
      </c>
      <c r="G668" s="27">
        <f>'detrend th'!B671</f>
        <v>5</v>
      </c>
      <c r="H668" s="27">
        <f t="shared" si="41"/>
        <v>226</v>
      </c>
      <c r="I668" s="27">
        <f t="shared" si="42"/>
        <v>1.0052279855449648</v>
      </c>
      <c r="J668" s="27">
        <f t="shared" si="43"/>
        <v>3.4986261688683378</v>
      </c>
    </row>
    <row r="669" spans="6:10" x14ac:dyDescent="0.25">
      <c r="F669" s="27">
        <f>'detrend th'!A672</f>
        <v>2003</v>
      </c>
      <c r="G669" s="27">
        <f>'detrend th'!B672</f>
        <v>6</v>
      </c>
      <c r="H669" s="27">
        <f t="shared" si="41"/>
        <v>226</v>
      </c>
      <c r="I669" s="27">
        <f t="shared" si="42"/>
        <v>1.0052279855449648</v>
      </c>
      <c r="J669" s="27">
        <f t="shared" si="43"/>
        <v>3.516916935906417</v>
      </c>
    </row>
    <row r="670" spans="6:10" x14ac:dyDescent="0.25">
      <c r="F670" s="27">
        <f>'detrend th'!A673</f>
        <v>2003</v>
      </c>
      <c r="G670" s="27">
        <f>'detrend th'!B673</f>
        <v>7</v>
      </c>
      <c r="H670" s="27">
        <f t="shared" si="41"/>
        <v>227</v>
      </c>
      <c r="I670" s="27">
        <f t="shared" si="42"/>
        <v>1.0059975903510614</v>
      </c>
      <c r="J670" s="27">
        <f t="shared" si="43"/>
        <v>3.5353033268101779</v>
      </c>
    </row>
    <row r="671" spans="6:10" x14ac:dyDescent="0.25">
      <c r="F671" s="27">
        <f>'detrend th'!A674</f>
        <v>2003</v>
      </c>
      <c r="G671" s="27">
        <f>'detrend th'!B674</f>
        <v>8</v>
      </c>
      <c r="H671" s="27">
        <f t="shared" si="41"/>
        <v>227</v>
      </c>
      <c r="I671" s="27">
        <f t="shared" si="42"/>
        <v>1.0059975903510614</v>
      </c>
      <c r="J671" s="27">
        <f t="shared" si="43"/>
        <v>3.5565066279311299</v>
      </c>
    </row>
    <row r="672" spans="6:10" x14ac:dyDescent="0.25">
      <c r="F672" s="27">
        <f>'detrend th'!A675</f>
        <v>2003</v>
      </c>
      <c r="G672" s="27">
        <f>'detrend th'!B675</f>
        <v>9</v>
      </c>
      <c r="H672" s="27">
        <f t="shared" si="41"/>
        <v>227</v>
      </c>
      <c r="I672" s="27">
        <f t="shared" si="42"/>
        <v>1.0059975903510614</v>
      </c>
      <c r="J672" s="27">
        <f t="shared" si="43"/>
        <v>3.5778370977662957</v>
      </c>
    </row>
    <row r="673" spans="6:10" x14ac:dyDescent="0.25">
      <c r="F673" s="27">
        <f>'detrend th'!A676</f>
        <v>2003</v>
      </c>
      <c r="G673" s="27">
        <f>'detrend th'!B676</f>
        <v>10</v>
      </c>
      <c r="H673" s="27">
        <f t="shared" si="41"/>
        <v>228</v>
      </c>
      <c r="I673" s="27">
        <f t="shared" si="42"/>
        <v>1.0032480311885892</v>
      </c>
      <c r="J673" s="27">
        <f t="shared" si="43"/>
        <v>3.5992954990215282</v>
      </c>
    </row>
    <row r="674" spans="6:10" x14ac:dyDescent="0.25">
      <c r="F674" s="27">
        <f>'detrend th'!A677</f>
        <v>2003</v>
      </c>
      <c r="G674" s="27">
        <f>'detrend th'!B677</f>
        <v>11</v>
      </c>
      <c r="H674" s="27">
        <f t="shared" si="41"/>
        <v>228</v>
      </c>
      <c r="I674" s="27">
        <f t="shared" si="42"/>
        <v>1.0032480311885892</v>
      </c>
      <c r="J674" s="27">
        <f t="shared" si="43"/>
        <v>3.6109861230592988</v>
      </c>
    </row>
    <row r="675" spans="6:10" x14ac:dyDescent="0.25">
      <c r="F675" s="27">
        <f>'detrend th'!A678</f>
        <v>2003</v>
      </c>
      <c r="G675" s="27">
        <f>'detrend th'!B678</f>
        <v>12</v>
      </c>
      <c r="H675" s="27">
        <f t="shared" si="41"/>
        <v>228</v>
      </c>
      <c r="I675" s="27">
        <f t="shared" si="42"/>
        <v>1.0032480311885892</v>
      </c>
      <c r="J675" s="27">
        <f t="shared" si="43"/>
        <v>3.6227147186085582</v>
      </c>
    </row>
    <row r="676" spans="6:10" x14ac:dyDescent="0.25">
      <c r="F676" s="27">
        <f>'detrend th'!A679</f>
        <v>2004</v>
      </c>
      <c r="G676" s="27">
        <f>'detrend th'!B679</f>
        <v>1</v>
      </c>
      <c r="H676" s="27">
        <f t="shared" si="41"/>
        <v>229</v>
      </c>
      <c r="I676" s="27">
        <f t="shared" si="42"/>
        <v>1.0016377609537224</v>
      </c>
      <c r="J676" s="27">
        <f t="shared" si="43"/>
        <v>3.6344814090019599</v>
      </c>
    </row>
    <row r="677" spans="6:10" x14ac:dyDescent="0.25">
      <c r="F677" s="27">
        <f>'detrend th'!A680</f>
        <v>2004</v>
      </c>
      <c r="G677" s="27">
        <f>'detrend th'!B680</f>
        <v>2</v>
      </c>
      <c r="H677" s="27">
        <f t="shared" si="41"/>
        <v>229</v>
      </c>
      <c r="I677" s="27">
        <f t="shared" si="42"/>
        <v>1.0016377609537224</v>
      </c>
      <c r="J677" s="27">
        <f t="shared" si="43"/>
        <v>3.640433820740653</v>
      </c>
    </row>
    <row r="678" spans="6:10" x14ac:dyDescent="0.25">
      <c r="F678" s="27">
        <f>'detrend th'!A681</f>
        <v>2004</v>
      </c>
      <c r="G678" s="27">
        <f>'detrend th'!B681</f>
        <v>3</v>
      </c>
      <c r="H678" s="27">
        <f t="shared" si="41"/>
        <v>229</v>
      </c>
      <c r="I678" s="27">
        <f t="shared" si="42"/>
        <v>1.0016377609537224</v>
      </c>
      <c r="J678" s="27">
        <f t="shared" si="43"/>
        <v>3.6463959811068722</v>
      </c>
    </row>
    <row r="679" spans="6:10" x14ac:dyDescent="0.25">
      <c r="F679" s="27">
        <f>'detrend th'!A682</f>
        <v>2004</v>
      </c>
      <c r="G679" s="27">
        <f>'detrend th'!B682</f>
        <v>4</v>
      </c>
      <c r="H679" s="27">
        <f t="shared" si="41"/>
        <v>230</v>
      </c>
      <c r="I679" s="27">
        <f t="shared" si="42"/>
        <v>1.000820889498625</v>
      </c>
      <c r="J679" s="27">
        <f t="shared" si="43"/>
        <v>3.652367906066539</v>
      </c>
    </row>
    <row r="680" spans="6:10" x14ac:dyDescent="0.25">
      <c r="F680" s="27">
        <f>'detrend th'!A683</f>
        <v>2004</v>
      </c>
      <c r="G680" s="27">
        <f>'detrend th'!B683</f>
        <v>5</v>
      </c>
      <c r="H680" s="27">
        <f t="shared" si="41"/>
        <v>230</v>
      </c>
      <c r="I680" s="27">
        <f t="shared" si="42"/>
        <v>1.000820889498625</v>
      </c>
      <c r="J680" s="27">
        <f t="shared" si="43"/>
        <v>3.6553660965257442</v>
      </c>
    </row>
    <row r="681" spans="6:10" x14ac:dyDescent="0.25">
      <c r="F681" s="27">
        <f>'detrend th'!A684</f>
        <v>2004</v>
      </c>
      <c r="G681" s="27">
        <f>'detrend th'!B684</f>
        <v>6</v>
      </c>
      <c r="H681" s="27">
        <f t="shared" si="41"/>
        <v>230</v>
      </c>
      <c r="I681" s="27">
        <f t="shared" si="42"/>
        <v>1.000820889498625</v>
      </c>
      <c r="J681" s="27">
        <f t="shared" si="43"/>
        <v>3.658366748168012</v>
      </c>
    </row>
    <row r="682" spans="6:10" x14ac:dyDescent="0.25">
      <c r="F682" s="27">
        <f>'detrend th'!A685</f>
        <v>2004</v>
      </c>
      <c r="G682" s="27">
        <f>'detrend th'!B685</f>
        <v>7</v>
      </c>
      <c r="H682" s="27">
        <f t="shared" si="41"/>
        <v>231</v>
      </c>
      <c r="I682" s="27">
        <f t="shared" si="42"/>
        <v>1.0017749011964081</v>
      </c>
      <c r="J682" s="27">
        <f t="shared" si="43"/>
        <v>3.6613698630137019</v>
      </c>
    </row>
    <row r="683" spans="6:10" x14ac:dyDescent="0.25">
      <c r="F683" s="27">
        <f>'detrend th'!A686</f>
        <v>2004</v>
      </c>
      <c r="G683" s="27">
        <f>'detrend th'!B686</f>
        <v>8</v>
      </c>
      <c r="H683" s="27">
        <f t="shared" si="41"/>
        <v>231</v>
      </c>
      <c r="I683" s="27">
        <f t="shared" si="42"/>
        <v>1.0017749011964081</v>
      </c>
      <c r="J683" s="27">
        <f t="shared" si="43"/>
        <v>3.6678684327640574</v>
      </c>
    </row>
    <row r="684" spans="6:10" x14ac:dyDescent="0.25">
      <c r="F684" s="27">
        <f>'detrend th'!A687</f>
        <v>2004</v>
      </c>
      <c r="G684" s="27">
        <f>'detrend th'!B687</f>
        <v>9</v>
      </c>
      <c r="H684" s="27">
        <f t="shared" si="41"/>
        <v>231</v>
      </c>
      <c r="I684" s="27">
        <f t="shared" si="42"/>
        <v>1.0017749011964081</v>
      </c>
      <c r="J684" s="27">
        <f t="shared" si="43"/>
        <v>3.6743785368336379</v>
      </c>
    </row>
    <row r="685" spans="6:10" x14ac:dyDescent="0.25">
      <c r="F685" s="27">
        <f>'detrend th'!A688</f>
        <v>2004</v>
      </c>
      <c r="G685" s="27">
        <f>'detrend th'!B688</f>
        <v>10</v>
      </c>
      <c r="H685" s="27">
        <f t="shared" si="41"/>
        <v>232</v>
      </c>
      <c r="I685" s="27">
        <f t="shared" si="42"/>
        <v>1.0018996925503059</v>
      </c>
      <c r="J685" s="27">
        <f t="shared" si="43"/>
        <v>3.6809001956947203</v>
      </c>
    </row>
    <row r="686" spans="6:10" x14ac:dyDescent="0.25">
      <c r="F686" s="27">
        <f>'detrend th'!A689</f>
        <v>2004</v>
      </c>
      <c r="G686" s="27">
        <f>'detrend th'!B689</f>
        <v>11</v>
      </c>
      <c r="H686" s="27">
        <f t="shared" si="41"/>
        <v>232</v>
      </c>
      <c r="I686" s="27">
        <f t="shared" si="42"/>
        <v>1.0018996925503059</v>
      </c>
      <c r="J686" s="27">
        <f t="shared" si="43"/>
        <v>3.6878927743749008</v>
      </c>
    </row>
    <row r="687" spans="6:10" x14ac:dyDescent="0.25">
      <c r="F687" s="27">
        <f>'detrend th'!A690</f>
        <v>2004</v>
      </c>
      <c r="G687" s="27">
        <f>'detrend th'!B690</f>
        <v>12</v>
      </c>
      <c r="H687" s="27">
        <f t="shared" si="41"/>
        <v>232</v>
      </c>
      <c r="I687" s="27">
        <f t="shared" si="42"/>
        <v>1.0018996925503059</v>
      </c>
      <c r="J687" s="27">
        <f t="shared" si="43"/>
        <v>3.6948986368047074</v>
      </c>
    </row>
    <row r="688" spans="6:10" x14ac:dyDescent="0.25">
      <c r="F688" s="27">
        <f>'detrend th'!A691</f>
        <v>2005</v>
      </c>
      <c r="G688" s="27">
        <f>'detrend th'!B691</f>
        <v>1</v>
      </c>
      <c r="H688" s="27">
        <f t="shared" si="41"/>
        <v>233</v>
      </c>
      <c r="I688" s="27">
        <f t="shared" si="42"/>
        <v>1.0024714027139712</v>
      </c>
      <c r="J688" s="27">
        <f t="shared" si="43"/>
        <v>3.7019178082191808</v>
      </c>
    </row>
    <row r="689" spans="6:10" x14ac:dyDescent="0.25">
      <c r="F689" s="27">
        <f>'detrend th'!A692</f>
        <v>2005</v>
      </c>
      <c r="G689" s="27">
        <f>'detrend th'!B692</f>
        <v>2</v>
      </c>
      <c r="H689" s="27">
        <f t="shared" si="41"/>
        <v>233</v>
      </c>
      <c r="I689" s="27">
        <f t="shared" si="42"/>
        <v>1.0024714027139712</v>
      </c>
      <c r="J689" s="27">
        <f t="shared" si="43"/>
        <v>3.7110667379373119</v>
      </c>
    </row>
    <row r="690" spans="6:10" x14ac:dyDescent="0.25">
      <c r="F690" s="27">
        <f>'detrend th'!A693</f>
        <v>2005</v>
      </c>
      <c r="G690" s="27">
        <f>'detrend th'!B693</f>
        <v>3</v>
      </c>
      <c r="H690" s="27">
        <f t="shared" si="41"/>
        <v>233</v>
      </c>
      <c r="I690" s="27">
        <f t="shared" si="42"/>
        <v>1.0024714027139712</v>
      </c>
      <c r="J690" s="27">
        <f t="shared" si="43"/>
        <v>3.7202382783451782</v>
      </c>
    </row>
    <row r="691" spans="6:10" x14ac:dyDescent="0.25">
      <c r="F691" s="27">
        <f>'detrend th'!A694</f>
        <v>2005</v>
      </c>
      <c r="G691" s="27">
        <f>'detrend th'!B694</f>
        <v>4</v>
      </c>
      <c r="H691" s="27">
        <f t="shared" si="41"/>
        <v>234</v>
      </c>
      <c r="I691" s="27">
        <f t="shared" si="42"/>
        <v>0.99998250867569327</v>
      </c>
      <c r="J691" s="27">
        <f t="shared" si="43"/>
        <v>3.7294324853228997</v>
      </c>
    </row>
    <row r="692" spans="6:10" x14ac:dyDescent="0.25">
      <c r="F692" s="27">
        <f>'detrend th'!A695</f>
        <v>2005</v>
      </c>
      <c r="G692" s="27">
        <f>'detrend th'!B695</f>
        <v>5</v>
      </c>
      <c r="H692" s="27">
        <f t="shared" si="41"/>
        <v>234</v>
      </c>
      <c r="I692" s="27">
        <f t="shared" si="42"/>
        <v>0.99998250867569327</v>
      </c>
      <c r="J692" s="27">
        <f t="shared" si="43"/>
        <v>3.7293672526098187</v>
      </c>
    </row>
    <row r="693" spans="6:10" x14ac:dyDescent="0.25">
      <c r="F693" s="27">
        <f>'detrend th'!A696</f>
        <v>2005</v>
      </c>
      <c r="G693" s="27">
        <f>'detrend th'!B696</f>
        <v>6</v>
      </c>
      <c r="H693" s="27">
        <f t="shared" si="41"/>
        <v>234</v>
      </c>
      <c r="I693" s="27">
        <f t="shared" si="42"/>
        <v>0.99998250867569327</v>
      </c>
      <c r="J693" s="27">
        <f t="shared" si="43"/>
        <v>3.7293020210377446</v>
      </c>
    </row>
    <row r="694" spans="6:10" x14ac:dyDescent="0.25">
      <c r="F694" s="27">
        <f>'detrend th'!A697</f>
        <v>2005</v>
      </c>
      <c r="G694" s="27">
        <f>'detrend th'!B697</f>
        <v>7</v>
      </c>
      <c r="H694" s="27">
        <f t="shared" si="41"/>
        <v>235</v>
      </c>
      <c r="I694" s="27">
        <f t="shared" si="42"/>
        <v>1.002296660120477</v>
      </c>
      <c r="J694" s="27">
        <f t="shared" si="43"/>
        <v>3.7292367906066568</v>
      </c>
    </row>
    <row r="695" spans="6:10" x14ac:dyDescent="0.25">
      <c r="F695" s="27">
        <f>'detrend th'!A698</f>
        <v>2005</v>
      </c>
      <c r="G695" s="27">
        <f>'detrend th'!B698</f>
        <v>8</v>
      </c>
      <c r="H695" s="27">
        <f t="shared" si="41"/>
        <v>235</v>
      </c>
      <c r="I695" s="27">
        <f t="shared" si="42"/>
        <v>1.002296660120477</v>
      </c>
      <c r="J695" s="27">
        <f t="shared" si="43"/>
        <v>3.7378015800234587</v>
      </c>
    </row>
    <row r="696" spans="6:10" x14ac:dyDescent="0.25">
      <c r="F696" s="27">
        <f>'detrend th'!A699</f>
        <v>2005</v>
      </c>
      <c r="G696" s="27">
        <f>'detrend th'!B699</f>
        <v>9</v>
      </c>
      <c r="H696" s="27">
        <f t="shared" si="41"/>
        <v>235</v>
      </c>
      <c r="I696" s="27">
        <f t="shared" si="42"/>
        <v>1.002296660120477</v>
      </c>
      <c r="J696" s="27">
        <f t="shared" si="43"/>
        <v>3.7463860398505546</v>
      </c>
    </row>
    <row r="697" spans="6:10" x14ac:dyDescent="0.25">
      <c r="F697" s="27">
        <f>'detrend th'!A700</f>
        <v>2005</v>
      </c>
      <c r="G697" s="27">
        <f>'detrend th'!B700</f>
        <v>10</v>
      </c>
      <c r="H697" s="27">
        <f t="shared" si="41"/>
        <v>236</v>
      </c>
      <c r="I697" s="27">
        <f t="shared" si="42"/>
        <v>1.0009337397688991</v>
      </c>
      <c r="J697" s="27">
        <f t="shared" si="43"/>
        <v>3.7549902152641912</v>
      </c>
    </row>
    <row r="698" spans="6:10" x14ac:dyDescent="0.25">
      <c r="F698" s="27">
        <f>'detrend th'!A701</f>
        <v>2005</v>
      </c>
      <c r="G698" s="27">
        <f>'detrend th'!B701</f>
        <v>11</v>
      </c>
      <c r="H698" s="27">
        <f t="shared" si="41"/>
        <v>236</v>
      </c>
      <c r="I698" s="27">
        <f t="shared" si="42"/>
        <v>1.0009337397688991</v>
      </c>
      <c r="J698" s="27">
        <f t="shared" si="43"/>
        <v>3.7584963989600104</v>
      </c>
    </row>
    <row r="699" spans="6:10" x14ac:dyDescent="0.25">
      <c r="F699" s="27">
        <f>'detrend th'!A702</f>
        <v>2005</v>
      </c>
      <c r="G699" s="27">
        <f>'detrend th'!B702</f>
        <v>12</v>
      </c>
      <c r="H699" s="27">
        <f t="shared" si="41"/>
        <v>236</v>
      </c>
      <c r="I699" s="27">
        <f t="shared" si="42"/>
        <v>1.0009337397688991</v>
      </c>
      <c r="J699" s="27">
        <f t="shared" si="43"/>
        <v>3.7620058565189836</v>
      </c>
    </row>
    <row r="700" spans="6:10" x14ac:dyDescent="0.25">
      <c r="F700" s="27">
        <f>'detrend th'!A703</f>
        <v>2006</v>
      </c>
      <c r="G700" s="27">
        <f>'detrend th'!B703</f>
        <v>1</v>
      </c>
      <c r="H700" s="27">
        <f t="shared" si="41"/>
        <v>237</v>
      </c>
      <c r="I700" s="27">
        <f t="shared" si="42"/>
        <v>1.0023228646295643</v>
      </c>
      <c r="J700" s="27">
        <f t="shared" si="43"/>
        <v>3.7655185909980466</v>
      </c>
    </row>
    <row r="701" spans="6:10" x14ac:dyDescent="0.25">
      <c r="F701" s="27">
        <f>'detrend th'!A704</f>
        <v>2006</v>
      </c>
      <c r="G701" s="27">
        <f>'detrend th'!B704</f>
        <v>2</v>
      </c>
      <c r="H701" s="27">
        <f t="shared" si="41"/>
        <v>237</v>
      </c>
      <c r="I701" s="27">
        <f t="shared" si="42"/>
        <v>1.0023228646295643</v>
      </c>
      <c r="J701" s="27">
        <f t="shared" si="43"/>
        <v>3.7742653809450428</v>
      </c>
    </row>
    <row r="702" spans="6:10" x14ac:dyDescent="0.25">
      <c r="F702" s="27">
        <f>'detrend th'!A705</f>
        <v>2006</v>
      </c>
      <c r="G702" s="27">
        <f>'detrend th'!B705</f>
        <v>3</v>
      </c>
      <c r="H702" s="27">
        <f t="shared" si="41"/>
        <v>237</v>
      </c>
      <c r="I702" s="27">
        <f t="shared" si="42"/>
        <v>1.0023228646295643</v>
      </c>
      <c r="J702" s="27">
        <f t="shared" si="43"/>
        <v>3.7830324885010294</v>
      </c>
    </row>
    <row r="703" spans="6:10" x14ac:dyDescent="0.25">
      <c r="F703" s="27">
        <f>'detrend th'!A706</f>
        <v>2006</v>
      </c>
      <c r="G703" s="27">
        <f>'detrend th'!B706</f>
        <v>4</v>
      </c>
      <c r="H703" s="27">
        <f t="shared" si="41"/>
        <v>238</v>
      </c>
      <c r="I703" s="27">
        <f t="shared" si="42"/>
        <v>0.99963171514140425</v>
      </c>
      <c r="J703" s="27">
        <f t="shared" si="43"/>
        <v>3.7918199608610612</v>
      </c>
    </row>
    <row r="704" spans="6:10" x14ac:dyDescent="0.25">
      <c r="F704" s="27">
        <f>'detrend th'!A707</f>
        <v>2006</v>
      </c>
      <c r="G704" s="27">
        <f>'detrend th'!B707</f>
        <v>5</v>
      </c>
      <c r="H704" s="27">
        <f t="shared" si="41"/>
        <v>238</v>
      </c>
      <c r="I704" s="27">
        <f t="shared" si="42"/>
        <v>0.99963171514140425</v>
      </c>
      <c r="J704" s="27">
        <f t="shared" si="43"/>
        <v>3.7904234909829548</v>
      </c>
    </row>
    <row r="705" spans="6:10" x14ac:dyDescent="0.25">
      <c r="F705" s="27">
        <f>'detrend th'!A708</f>
        <v>2006</v>
      </c>
      <c r="G705" s="27">
        <f>'detrend th'!B708</f>
        <v>6</v>
      </c>
      <c r="H705" s="27">
        <f t="shared" si="41"/>
        <v>238</v>
      </c>
      <c r="I705" s="27">
        <f t="shared" si="42"/>
        <v>0.99963171514140425</v>
      </c>
      <c r="J705" s="27">
        <f t="shared" si="43"/>
        <v>3.7890275354035601</v>
      </c>
    </row>
    <row r="706" spans="6:10" x14ac:dyDescent="0.25">
      <c r="F706" s="27">
        <f>'detrend th'!A709</f>
        <v>2006</v>
      </c>
      <c r="G706" s="27">
        <f>'detrend th'!B709</f>
        <v>7</v>
      </c>
      <c r="H706" s="27">
        <f t="shared" si="41"/>
        <v>239</v>
      </c>
      <c r="I706" s="27">
        <f t="shared" si="42"/>
        <v>0.99914849566683106</v>
      </c>
      <c r="J706" s="27">
        <f t="shared" si="43"/>
        <v>3.7876320939334684</v>
      </c>
    </row>
    <row r="707" spans="6:10" x14ac:dyDescent="0.25">
      <c r="F707" s="27">
        <f>'detrend th'!A710</f>
        <v>2006</v>
      </c>
      <c r="G707" s="27">
        <f>'detrend th'!B710</f>
        <v>8</v>
      </c>
      <c r="H707" s="27">
        <f t="shared" si="41"/>
        <v>239</v>
      </c>
      <c r="I707" s="27">
        <f t="shared" si="42"/>
        <v>0.99914849566683106</v>
      </c>
      <c r="J707" s="27">
        <f t="shared" si="43"/>
        <v>3.7844069087930343</v>
      </c>
    </row>
    <row r="708" spans="6:10" x14ac:dyDescent="0.25">
      <c r="F708" s="27">
        <f>'detrend th'!A711</f>
        <v>2006</v>
      </c>
      <c r="G708" s="27">
        <f>'detrend th'!B711</f>
        <v>9</v>
      </c>
      <c r="H708" s="27">
        <f t="shared" si="41"/>
        <v>239</v>
      </c>
      <c r="I708" s="27">
        <f t="shared" si="42"/>
        <v>0.99914849566683106</v>
      </c>
      <c r="J708" s="27">
        <f t="shared" si="43"/>
        <v>3.7811844699117225</v>
      </c>
    </row>
    <row r="709" spans="6:10" x14ac:dyDescent="0.25">
      <c r="F709" s="27">
        <f>'detrend th'!A712</f>
        <v>2006</v>
      </c>
      <c r="G709" s="27">
        <f>'detrend th'!B712</f>
        <v>10</v>
      </c>
      <c r="H709" s="27">
        <f t="shared" ref="H709:H772" si="44">4*(F709-1947)+TRUNC((G709+2)/3,0)</f>
        <v>240</v>
      </c>
      <c r="I709" s="27">
        <f t="shared" ref="I709:I772" si="45">(INDEX($D$4:$D$277,H709)/INDEX($D$4:$D$277,H709-1))^(1/3)</f>
        <v>1.0021467723121154</v>
      </c>
      <c r="J709" s="27">
        <f t="shared" si="43"/>
        <v>3.7779647749510814</v>
      </c>
    </row>
    <row r="710" spans="6:10" x14ac:dyDescent="0.25">
      <c r="F710" s="27">
        <f>'detrend th'!A713</f>
        <v>2006</v>
      </c>
      <c r="G710" s="27">
        <f>'detrend th'!B713</f>
        <v>11</v>
      </c>
      <c r="H710" s="27">
        <f t="shared" si="44"/>
        <v>240</v>
      </c>
      <c r="I710" s="27">
        <f t="shared" si="45"/>
        <v>1.0021467723121154</v>
      </c>
      <c r="J710" s="27">
        <f t="shared" ref="J710:J773" si="46">J709*I709</f>
        <v>3.7860752051260933</v>
      </c>
    </row>
    <row r="711" spans="6:10" x14ac:dyDescent="0.25">
      <c r="F711" s="27">
        <f>'detrend th'!A714</f>
        <v>2006</v>
      </c>
      <c r="G711" s="27">
        <f>'detrend th'!B714</f>
        <v>12</v>
      </c>
      <c r="H711" s="27">
        <f t="shared" si="44"/>
        <v>240</v>
      </c>
      <c r="I711" s="27">
        <f t="shared" si="45"/>
        <v>1.0021467723121154</v>
      </c>
      <c r="J711" s="27">
        <f t="shared" si="46"/>
        <v>3.7942030465480445</v>
      </c>
    </row>
    <row r="712" spans="6:10" x14ac:dyDescent="0.25">
      <c r="F712" s="27">
        <f>'detrend th'!A715</f>
        <v>2007</v>
      </c>
      <c r="G712" s="27">
        <f>'detrend th'!B715</f>
        <v>1</v>
      </c>
      <c r="H712" s="27">
        <f t="shared" si="44"/>
        <v>241</v>
      </c>
      <c r="I712" s="27">
        <f t="shared" si="45"/>
        <v>0.99935796839487101</v>
      </c>
      <c r="J712" s="27">
        <f t="shared" si="46"/>
        <v>3.8023483365949176</v>
      </c>
    </row>
    <row r="713" spans="6:10" x14ac:dyDescent="0.25">
      <c r="F713" s="27">
        <f>'detrend th'!A716</f>
        <v>2007</v>
      </c>
      <c r="G713" s="27">
        <f>'detrend th'!B716</f>
        <v>2</v>
      </c>
      <c r="H713" s="27">
        <f t="shared" si="44"/>
        <v>241</v>
      </c>
      <c r="I713" s="27">
        <f t="shared" si="45"/>
        <v>0.99935796839487101</v>
      </c>
      <c r="J713" s="27">
        <f t="shared" si="46"/>
        <v>3.7999071087891139</v>
      </c>
    </row>
    <row r="714" spans="6:10" x14ac:dyDescent="0.25">
      <c r="F714" s="27">
        <f>'detrend th'!A717</f>
        <v>2007</v>
      </c>
      <c r="G714" s="27">
        <f>'detrend th'!B717</f>
        <v>3</v>
      </c>
      <c r="H714" s="27">
        <f t="shared" si="44"/>
        <v>241</v>
      </c>
      <c r="I714" s="27">
        <f t="shared" si="45"/>
        <v>0.99935796839487101</v>
      </c>
      <c r="J714" s="27">
        <f t="shared" si="46"/>
        <v>3.797467448328717</v>
      </c>
    </row>
    <row r="715" spans="6:10" x14ac:dyDescent="0.25">
      <c r="F715" s="27">
        <f>'detrend th'!A718</f>
        <v>2007</v>
      </c>
      <c r="G715" s="27">
        <f>'detrend th'!B718</f>
        <v>4</v>
      </c>
      <c r="H715" s="27">
        <f t="shared" si="44"/>
        <v>242</v>
      </c>
      <c r="I715" s="27">
        <f t="shared" si="45"/>
        <v>1.0027700117843223</v>
      </c>
      <c r="J715" s="27">
        <f t="shared" si="46"/>
        <v>3.7950293542074416</v>
      </c>
    </row>
    <row r="716" spans="6:10" x14ac:dyDescent="0.25">
      <c r="F716" s="27">
        <f>'detrend th'!A719</f>
        <v>2007</v>
      </c>
      <c r="G716" s="27">
        <f>'detrend th'!B719</f>
        <v>5</v>
      </c>
      <c r="H716" s="27">
        <f t="shared" si="44"/>
        <v>242</v>
      </c>
      <c r="I716" s="27">
        <f t="shared" si="45"/>
        <v>1.0027700117843223</v>
      </c>
      <c r="J716" s="27">
        <f t="shared" si="46"/>
        <v>3.8055416302404454</v>
      </c>
    </row>
    <row r="717" spans="6:10" x14ac:dyDescent="0.25">
      <c r="F717" s="27">
        <f>'detrend th'!A720</f>
        <v>2007</v>
      </c>
      <c r="G717" s="27">
        <f>'detrend th'!B720</f>
        <v>6</v>
      </c>
      <c r="H717" s="27">
        <f t="shared" si="44"/>
        <v>242</v>
      </c>
      <c r="I717" s="27">
        <f t="shared" si="45"/>
        <v>1.0027700117843223</v>
      </c>
      <c r="J717" s="27">
        <f t="shared" si="46"/>
        <v>3.8160830254019409</v>
      </c>
    </row>
    <row r="718" spans="6:10" x14ac:dyDescent="0.25">
      <c r="F718" s="27">
        <f>'detrend th'!A721</f>
        <v>2007</v>
      </c>
      <c r="G718" s="27">
        <f>'detrend th'!B721</f>
        <v>7</v>
      </c>
      <c r="H718" s="27">
        <f t="shared" si="44"/>
        <v>243</v>
      </c>
      <c r="I718" s="27">
        <f t="shared" si="45"/>
        <v>1.0032352017128237</v>
      </c>
      <c r="J718" s="27">
        <f t="shared" si="46"/>
        <v>3.8266536203522565</v>
      </c>
    </row>
    <row r="719" spans="6:10" x14ac:dyDescent="0.25">
      <c r="F719" s="27">
        <f>'detrend th'!A722</f>
        <v>2007</v>
      </c>
      <c r="G719" s="27">
        <f>'detrend th'!B722</f>
        <v>8</v>
      </c>
      <c r="H719" s="27">
        <f t="shared" si="44"/>
        <v>243</v>
      </c>
      <c r="I719" s="27">
        <f t="shared" si="45"/>
        <v>1.0032352017128237</v>
      </c>
      <c r="J719" s="27">
        <f t="shared" si="46"/>
        <v>3.839033616699203</v>
      </c>
    </row>
    <row r="720" spans="6:10" x14ac:dyDescent="0.25">
      <c r="F720" s="27">
        <f>'detrend th'!A723</f>
        <v>2007</v>
      </c>
      <c r="G720" s="27">
        <f>'detrend th'!B723</f>
        <v>9</v>
      </c>
      <c r="H720" s="27">
        <f t="shared" si="44"/>
        <v>243</v>
      </c>
      <c r="I720" s="27">
        <f t="shared" si="45"/>
        <v>1.0032352017128237</v>
      </c>
      <c r="J720" s="27">
        <f t="shared" si="46"/>
        <v>3.8514536648315358</v>
      </c>
    </row>
    <row r="721" spans="6:10" x14ac:dyDescent="0.25">
      <c r="F721" s="27">
        <f>'detrend th'!A724</f>
        <v>2007</v>
      </c>
      <c r="G721" s="27">
        <f>'detrend th'!B724</f>
        <v>10</v>
      </c>
      <c r="H721" s="27">
        <f t="shared" si="44"/>
        <v>244</v>
      </c>
      <c r="I721" s="27">
        <f t="shared" si="45"/>
        <v>1.000239670546579</v>
      </c>
      <c r="J721" s="27">
        <f t="shared" si="46"/>
        <v>3.8639138943248597</v>
      </c>
    </row>
    <row r="722" spans="6:10" x14ac:dyDescent="0.25">
      <c r="F722" s="27">
        <f>'detrend th'!A725</f>
        <v>2007</v>
      </c>
      <c r="G722" s="27">
        <f>'detrend th'!B725</f>
        <v>11</v>
      </c>
      <c r="H722" s="27">
        <f t="shared" si="44"/>
        <v>244</v>
      </c>
      <c r="I722" s="27">
        <f t="shared" si="45"/>
        <v>1.000239670546579</v>
      </c>
      <c r="J722" s="27">
        <f t="shared" si="46"/>
        <v>3.8648399606798467</v>
      </c>
    </row>
    <row r="723" spans="6:10" x14ac:dyDescent="0.25">
      <c r="F723" s="27">
        <f>'detrend th'!A726</f>
        <v>2007</v>
      </c>
      <c r="G723" s="27">
        <f>'detrend th'!B726</f>
        <v>12</v>
      </c>
      <c r="H723" s="27">
        <f t="shared" si="44"/>
        <v>244</v>
      </c>
      <c r="I723" s="27">
        <f t="shared" si="45"/>
        <v>1.000239670546579</v>
      </c>
      <c r="J723" s="27">
        <f t="shared" si="46"/>
        <v>3.8657662489856635</v>
      </c>
    </row>
    <row r="724" spans="6:10" x14ac:dyDescent="0.25">
      <c r="F724" s="27">
        <f>'detrend th'!A727</f>
        <v>2008</v>
      </c>
      <c r="G724" s="27">
        <f>'detrend th'!B727</f>
        <v>1</v>
      </c>
      <c r="H724" s="27">
        <f t="shared" si="44"/>
        <v>245</v>
      </c>
      <c r="I724" s="27">
        <f t="shared" si="45"/>
        <v>0.99703218166406149</v>
      </c>
      <c r="J724" s="27">
        <f t="shared" si="46"/>
        <v>3.8666927592955047</v>
      </c>
    </row>
    <row r="725" spans="6:10" x14ac:dyDescent="0.25">
      <c r="F725" s="27">
        <f>'detrend th'!A728</f>
        <v>2008</v>
      </c>
      <c r="G725" s="27">
        <f>'detrend th'!B728</f>
        <v>2</v>
      </c>
      <c r="H725" s="27">
        <f t="shared" si="44"/>
        <v>245</v>
      </c>
      <c r="I725" s="27">
        <f t="shared" si="45"/>
        <v>0.99703218166406149</v>
      </c>
      <c r="J725" s="27">
        <f t="shared" si="46"/>
        <v>3.8552171176250267</v>
      </c>
    </row>
    <row r="726" spans="6:10" x14ac:dyDescent="0.25">
      <c r="F726" s="27">
        <f>'detrend th'!A729</f>
        <v>2008</v>
      </c>
      <c r="G726" s="27">
        <f>'detrend th'!B729</f>
        <v>3</v>
      </c>
      <c r="H726" s="27">
        <f t="shared" si="44"/>
        <v>245</v>
      </c>
      <c r="I726" s="27">
        <f t="shared" si="45"/>
        <v>0.99703218166406149</v>
      </c>
      <c r="J726" s="27">
        <f t="shared" si="46"/>
        <v>3.8437755335743153</v>
      </c>
    </row>
    <row r="727" spans="6:10" x14ac:dyDescent="0.25">
      <c r="F727" s="27">
        <f>'detrend th'!A730</f>
        <v>2008</v>
      </c>
      <c r="G727" s="27">
        <f>'detrend th'!B730</f>
        <v>4</v>
      </c>
      <c r="H727" s="27">
        <f t="shared" si="44"/>
        <v>246</v>
      </c>
      <c r="I727" s="27">
        <f t="shared" si="45"/>
        <v>1.0031018473642657</v>
      </c>
      <c r="J727" s="27">
        <f t="shared" si="46"/>
        <v>3.8323679060665419</v>
      </c>
    </row>
    <row r="728" spans="6:10" x14ac:dyDescent="0.25">
      <c r="F728" s="27">
        <f>'detrend th'!A731</f>
        <v>2008</v>
      </c>
      <c r="G728" s="27">
        <f>'detrend th'!B731</f>
        <v>5</v>
      </c>
      <c r="H728" s="27">
        <f t="shared" si="44"/>
        <v>246</v>
      </c>
      <c r="I728" s="27">
        <f t="shared" si="45"/>
        <v>1.0031018473642657</v>
      </c>
      <c r="J728" s="27">
        <f t="shared" si="46"/>
        <v>3.8442553263548707</v>
      </c>
    </row>
    <row r="729" spans="6:10" x14ac:dyDescent="0.25">
      <c r="F729" s="27">
        <f>'detrend th'!A732</f>
        <v>2008</v>
      </c>
      <c r="G729" s="27">
        <f>'detrend th'!B732</f>
        <v>6</v>
      </c>
      <c r="H729" s="27">
        <f t="shared" si="44"/>
        <v>246</v>
      </c>
      <c r="I729" s="27">
        <f t="shared" si="45"/>
        <v>1.0031018473642657</v>
      </c>
      <c r="J729" s="27">
        <f t="shared" si="46"/>
        <v>3.8561796196064888</v>
      </c>
    </row>
    <row r="730" spans="6:10" x14ac:dyDescent="0.25">
      <c r="F730" s="27">
        <f>'detrend th'!A733</f>
        <v>2008</v>
      </c>
      <c r="G730" s="27">
        <f>'detrend th'!B733</f>
        <v>7</v>
      </c>
      <c r="H730" s="27">
        <f t="shared" si="44"/>
        <v>247</v>
      </c>
      <c r="I730" s="27">
        <f t="shared" si="45"/>
        <v>0.99982121170850924</v>
      </c>
      <c r="J730" s="27">
        <f t="shared" si="46"/>
        <v>3.8681409001957001</v>
      </c>
    </row>
    <row r="731" spans="6:10" x14ac:dyDescent="0.25">
      <c r="F731" s="27">
        <f>'detrend th'!A734</f>
        <v>2008</v>
      </c>
      <c r="G731" s="27">
        <f>'detrend th'!B734</f>
        <v>8</v>
      </c>
      <c r="H731" s="27">
        <f t="shared" si="44"/>
        <v>247</v>
      </c>
      <c r="I731" s="27">
        <f t="shared" si="45"/>
        <v>0.99982121170850924</v>
      </c>
      <c r="J731" s="27">
        <f t="shared" si="46"/>
        <v>3.8674493218929085</v>
      </c>
    </row>
    <row r="732" spans="6:10" x14ac:dyDescent="0.25">
      <c r="F732" s="27">
        <f>'detrend th'!A735</f>
        <v>2008</v>
      </c>
      <c r="G732" s="27">
        <f>'detrend th'!B735</f>
        <v>9</v>
      </c>
      <c r="H732" s="27">
        <f t="shared" si="44"/>
        <v>247</v>
      </c>
      <c r="I732" s="27">
        <f t="shared" si="45"/>
        <v>0.99982121170850924</v>
      </c>
      <c r="J732" s="27">
        <f t="shared" si="46"/>
        <v>3.8667578672362199</v>
      </c>
    </row>
    <row r="733" spans="6:10" x14ac:dyDescent="0.25">
      <c r="F733" s="27">
        <f>'detrend th'!A736</f>
        <v>2008</v>
      </c>
      <c r="G733" s="27">
        <f>'detrend th'!B736</f>
        <v>10</v>
      </c>
      <c r="H733" s="27">
        <f t="shared" si="44"/>
        <v>248</v>
      </c>
      <c r="I733" s="27">
        <f t="shared" si="45"/>
        <v>0.9963896890966315</v>
      </c>
      <c r="J733" s="27">
        <f t="shared" si="46"/>
        <v>3.8660665362035282</v>
      </c>
    </row>
    <row r="734" spans="6:10" x14ac:dyDescent="0.25">
      <c r="F734" s="27">
        <f>'detrend th'!A737</f>
        <v>2008</v>
      </c>
      <c r="G734" s="27">
        <f>'detrend th'!B737</f>
        <v>11</v>
      </c>
      <c r="H734" s="27">
        <f t="shared" si="44"/>
        <v>248</v>
      </c>
      <c r="I734" s="27">
        <f t="shared" si="45"/>
        <v>0.9963896890966315</v>
      </c>
      <c r="J734" s="27">
        <f t="shared" si="46"/>
        <v>3.8521088340347247</v>
      </c>
    </row>
    <row r="735" spans="6:10" x14ac:dyDescent="0.25">
      <c r="F735" s="27">
        <f>'detrend th'!A738</f>
        <v>2008</v>
      </c>
      <c r="G735" s="27">
        <f>'detrend th'!B738</f>
        <v>12</v>
      </c>
      <c r="H735" s="27">
        <f t="shared" si="44"/>
        <v>248</v>
      </c>
      <c r="I735" s="27">
        <f t="shared" si="45"/>
        <v>0.9963896890966315</v>
      </c>
      <c r="J735" s="27">
        <f t="shared" si="46"/>
        <v>3.8382015235102469</v>
      </c>
    </row>
    <row r="736" spans="6:10" x14ac:dyDescent="0.25">
      <c r="F736" s="27">
        <f>'detrend th'!A739</f>
        <v>2009</v>
      </c>
      <c r="G736" s="27">
        <f>'detrend th'!B739</f>
        <v>1</v>
      </c>
      <c r="H736" s="27">
        <f t="shared" si="44"/>
        <v>249</v>
      </c>
      <c r="I736" s="27">
        <f t="shared" si="45"/>
        <v>1.0004330584351757</v>
      </c>
      <c r="J736" s="27">
        <f t="shared" si="46"/>
        <v>3.8243444227005923</v>
      </c>
    </row>
    <row r="737" spans="6:10" x14ac:dyDescent="0.25">
      <c r="F737" s="27">
        <f>'detrend th'!A740</f>
        <v>2009</v>
      </c>
      <c r="G737" s="27">
        <f>'detrend th'!B740</f>
        <v>2</v>
      </c>
      <c r="H737" s="27">
        <f t="shared" si="44"/>
        <v>249</v>
      </c>
      <c r="I737" s="27">
        <f t="shared" si="45"/>
        <v>1.0004330584351757</v>
      </c>
      <c r="J737" s="27">
        <f t="shared" si="46"/>
        <v>3.8260005873118601</v>
      </c>
    </row>
    <row r="738" spans="6:10" x14ac:dyDescent="0.25">
      <c r="F738" s="27">
        <f>'detrend th'!A741</f>
        <v>2009</v>
      </c>
      <c r="G738" s="27">
        <f>'detrend th'!B741</f>
        <v>3</v>
      </c>
      <c r="H738" s="27">
        <f t="shared" si="44"/>
        <v>249</v>
      </c>
      <c r="I738" s="27">
        <f t="shared" si="45"/>
        <v>1.0004330584351757</v>
      </c>
      <c r="J738" s="27">
        <f t="shared" si="46"/>
        <v>3.8276574691391829</v>
      </c>
    </row>
    <row r="739" spans="6:10" x14ac:dyDescent="0.25">
      <c r="F739" s="27">
        <f>'detrend th'!A742</f>
        <v>2009</v>
      </c>
      <c r="G739" s="27">
        <f>'detrend th'!B742</f>
        <v>4</v>
      </c>
      <c r="H739" s="27">
        <f t="shared" si="44"/>
        <v>250</v>
      </c>
      <c r="I739" s="27">
        <f t="shared" si="45"/>
        <v>1.0049698595504235</v>
      </c>
      <c r="J739" s="27">
        <f t="shared" si="46"/>
        <v>3.8293150684931572</v>
      </c>
    </row>
    <row r="740" spans="6:10" x14ac:dyDescent="0.25">
      <c r="F740" s="27">
        <f>'detrend th'!A743</f>
        <v>2009</v>
      </c>
      <c r="G740" s="27">
        <f>'detrend th'!B743</f>
        <v>5</v>
      </c>
      <c r="H740" s="27">
        <f t="shared" si="44"/>
        <v>250</v>
      </c>
      <c r="I740" s="27">
        <f t="shared" si="45"/>
        <v>1.0049698595504235</v>
      </c>
      <c r="J740" s="27">
        <f t="shared" si="46"/>
        <v>3.8483462265578887</v>
      </c>
    </row>
    <row r="741" spans="6:10" x14ac:dyDescent="0.25">
      <c r="F741" s="27">
        <f>'detrend th'!A744</f>
        <v>2009</v>
      </c>
      <c r="G741" s="27">
        <f>'detrend th'!B744</f>
        <v>6</v>
      </c>
      <c r="H741" s="27">
        <f t="shared" si="44"/>
        <v>250</v>
      </c>
      <c r="I741" s="27">
        <f t="shared" si="45"/>
        <v>1.0049698595504235</v>
      </c>
      <c r="J741" s="27">
        <f t="shared" si="46"/>
        <v>3.8674719668052835</v>
      </c>
    </row>
    <row r="742" spans="6:10" x14ac:dyDescent="0.25">
      <c r="F742" s="27">
        <f>'detrend th'!A745</f>
        <v>2009</v>
      </c>
      <c r="G742" s="27">
        <f>'detrend th'!B745</f>
        <v>7</v>
      </c>
      <c r="H742" s="27">
        <f t="shared" si="44"/>
        <v>251</v>
      </c>
      <c r="I742" s="27">
        <f t="shared" si="45"/>
        <v>1.0042316025453528</v>
      </c>
      <c r="J742" s="27">
        <f t="shared" si="46"/>
        <v>3.8866927592955061</v>
      </c>
    </row>
    <row r="743" spans="6:10" x14ac:dyDescent="0.25">
      <c r="F743" s="27">
        <f>'detrend th'!A746</f>
        <v>2009</v>
      </c>
      <c r="G743" s="27">
        <f>'detrend th'!B746</f>
        <v>8</v>
      </c>
      <c r="H743" s="27">
        <f t="shared" si="44"/>
        <v>251</v>
      </c>
      <c r="I743" s="27">
        <f t="shared" si="45"/>
        <v>1.0042316025453528</v>
      </c>
      <c r="J743" s="27">
        <f t="shared" si="46"/>
        <v>3.9031396982687454</v>
      </c>
    </row>
    <row r="744" spans="6:10" x14ac:dyDescent="0.25">
      <c r="F744" s="27">
        <f>'detrend th'!A747</f>
        <v>2009</v>
      </c>
      <c r="G744" s="27">
        <f>'detrend th'!B747</f>
        <v>9</v>
      </c>
      <c r="H744" s="27">
        <f t="shared" si="44"/>
        <v>251</v>
      </c>
      <c r="I744" s="27">
        <f t="shared" si="45"/>
        <v>1.0042316025453528</v>
      </c>
      <c r="J744" s="27">
        <f t="shared" si="46"/>
        <v>3.919656234150807</v>
      </c>
    </row>
    <row r="745" spans="6:10" x14ac:dyDescent="0.25">
      <c r="F745" s="27">
        <f>'detrend th'!A748</f>
        <v>2009</v>
      </c>
      <c r="G745" s="27">
        <f>'detrend th'!B748</f>
        <v>10</v>
      </c>
      <c r="H745" s="27">
        <f t="shared" si="44"/>
        <v>252</v>
      </c>
      <c r="I745" s="27">
        <f t="shared" si="45"/>
        <v>1.0059044876589041</v>
      </c>
      <c r="J745" s="27">
        <f t="shared" si="46"/>
        <v>3.9362426614481474</v>
      </c>
    </row>
    <row r="746" spans="6:10" x14ac:dyDescent="0.25">
      <c r="F746" s="27">
        <f>'detrend th'!A749</f>
        <v>2009</v>
      </c>
      <c r="G746" s="27">
        <f>'detrend th'!B749</f>
        <v>11</v>
      </c>
      <c r="H746" s="27">
        <f t="shared" si="44"/>
        <v>252</v>
      </c>
      <c r="I746" s="27">
        <f t="shared" si="45"/>
        <v>1.0059044876589041</v>
      </c>
      <c r="J746" s="27">
        <f t="shared" si="46"/>
        <v>3.9594841576651194</v>
      </c>
    </row>
    <row r="747" spans="6:10" x14ac:dyDescent="0.25">
      <c r="F747" s="27">
        <f>'detrend th'!A750</f>
        <v>2009</v>
      </c>
      <c r="G747" s="27">
        <f>'detrend th'!B750</f>
        <v>12</v>
      </c>
      <c r="H747" s="27">
        <f t="shared" si="44"/>
        <v>252</v>
      </c>
      <c r="I747" s="27">
        <f t="shared" si="45"/>
        <v>1.0059044876589041</v>
      </c>
      <c r="J747" s="27">
        <f t="shared" si="46"/>
        <v>3.9828628830096791</v>
      </c>
    </row>
    <row r="748" spans="6:10" x14ac:dyDescent="0.25">
      <c r="F748" s="27">
        <f>'detrend th'!A751</f>
        <v>2010</v>
      </c>
      <c r="G748" s="27">
        <f>'detrend th'!B751</f>
        <v>1</v>
      </c>
      <c r="H748" s="27">
        <f t="shared" si="44"/>
        <v>253</v>
      </c>
      <c r="I748" s="27">
        <f t="shared" si="45"/>
        <v>1.0022224244809028</v>
      </c>
      <c r="J748" s="27">
        <f t="shared" si="46"/>
        <v>4.006379647749517</v>
      </c>
    </row>
    <row r="749" spans="6:10" x14ac:dyDescent="0.25">
      <c r="F749" s="27">
        <f>'detrend th'!A752</f>
        <v>2010</v>
      </c>
      <c r="G749" s="27">
        <f>'detrend th'!B752</f>
        <v>2</v>
      </c>
      <c r="H749" s="27">
        <f t="shared" si="44"/>
        <v>253</v>
      </c>
      <c r="I749" s="27">
        <f t="shared" si="45"/>
        <v>1.0022224244809028</v>
      </c>
      <c r="J749" s="27">
        <f t="shared" si="46"/>
        <v>4.0152835239584661</v>
      </c>
    </row>
    <row r="750" spans="6:10" x14ac:dyDescent="0.25">
      <c r="F750" s="27">
        <f>'detrend th'!A753</f>
        <v>2010</v>
      </c>
      <c r="G750" s="27">
        <f>'detrend th'!B753</f>
        <v>3</v>
      </c>
      <c r="H750" s="27">
        <f t="shared" si="44"/>
        <v>253</v>
      </c>
      <c r="I750" s="27">
        <f t="shared" si="45"/>
        <v>1.0022224244809028</v>
      </c>
      <c r="J750" s="27">
        <f t="shared" si="46"/>
        <v>4.0242071883598776</v>
      </c>
    </row>
    <row r="751" spans="6:10" x14ac:dyDescent="0.25">
      <c r="F751" s="27">
        <f>'detrend th'!A754</f>
        <v>2010</v>
      </c>
      <c r="G751" s="27">
        <f>'detrend th'!B754</f>
        <v>4</v>
      </c>
      <c r="H751" s="27">
        <f t="shared" si="44"/>
        <v>254</v>
      </c>
      <c r="I751" s="27">
        <f t="shared" si="45"/>
        <v>1.0032436458995655</v>
      </c>
      <c r="J751" s="27">
        <f t="shared" si="46"/>
        <v>4.0331506849315133</v>
      </c>
    </row>
    <row r="752" spans="6:10" x14ac:dyDescent="0.25">
      <c r="F752" s="27">
        <f>'detrend th'!A755</f>
        <v>2010</v>
      </c>
      <c r="G752" s="27">
        <f>'detrend th'!B755</f>
        <v>5</v>
      </c>
      <c r="H752" s="27">
        <f t="shared" si="44"/>
        <v>254</v>
      </c>
      <c r="I752" s="27">
        <f t="shared" si="45"/>
        <v>1.0032436458995655</v>
      </c>
      <c r="J752" s="27">
        <f t="shared" si="46"/>
        <v>4.0462327976130208</v>
      </c>
    </row>
    <row r="753" spans="6:10" x14ac:dyDescent="0.25">
      <c r="F753" s="27">
        <f>'detrend th'!A756</f>
        <v>2010</v>
      </c>
      <c r="G753" s="27">
        <f>'detrend th'!B756</f>
        <v>6</v>
      </c>
      <c r="H753" s="27">
        <f t="shared" si="44"/>
        <v>254</v>
      </c>
      <c r="I753" s="27">
        <f t="shared" si="45"/>
        <v>1.0032436458995655</v>
      </c>
      <c r="J753" s="27">
        <f t="shared" si="46"/>
        <v>4.0593573440356856</v>
      </c>
    </row>
    <row r="754" spans="6:10" x14ac:dyDescent="0.25">
      <c r="F754" s="27">
        <f>'detrend th'!A757</f>
        <v>2010</v>
      </c>
      <c r="G754" s="27">
        <f>'detrend th'!B757</f>
        <v>7</v>
      </c>
      <c r="H754" s="27">
        <f t="shared" si="44"/>
        <v>255</v>
      </c>
      <c r="I754" s="27">
        <f t="shared" si="45"/>
        <v>1.0032378496086831</v>
      </c>
      <c r="J754" s="27">
        <f t="shared" si="46"/>
        <v>4.0725244618395378</v>
      </c>
    </row>
    <row r="755" spans="6:10" x14ac:dyDescent="0.25">
      <c r="F755" s="27">
        <f>'detrend th'!A758</f>
        <v>2010</v>
      </c>
      <c r="G755" s="27">
        <f>'detrend th'!B758</f>
        <v>8</v>
      </c>
      <c r="H755" s="27">
        <f t="shared" si="44"/>
        <v>255</v>
      </c>
      <c r="I755" s="27">
        <f t="shared" si="45"/>
        <v>1.0032378496086831</v>
      </c>
      <c r="J755" s="27">
        <f t="shared" si="46"/>
        <v>4.0857106835746571</v>
      </c>
    </row>
    <row r="756" spans="6:10" x14ac:dyDescent="0.25">
      <c r="F756" s="27">
        <f>'detrend th'!A759</f>
        <v>2010</v>
      </c>
      <c r="G756" s="27">
        <f>'detrend th'!B759</f>
        <v>9</v>
      </c>
      <c r="H756" s="27">
        <f t="shared" si="44"/>
        <v>255</v>
      </c>
      <c r="I756" s="27">
        <f t="shared" si="45"/>
        <v>1.0032378496086831</v>
      </c>
      <c r="J756" s="27">
        <f t="shared" si="46"/>
        <v>4.0989396003126615</v>
      </c>
    </row>
    <row r="757" spans="6:10" x14ac:dyDescent="0.25">
      <c r="F757" s="27">
        <f>'detrend th'!A760</f>
        <v>2010</v>
      </c>
      <c r="G757" s="27">
        <f>'detrend th'!B760</f>
        <v>10</v>
      </c>
      <c r="H757" s="27">
        <f t="shared" si="44"/>
        <v>256</v>
      </c>
      <c r="I757" s="27">
        <f t="shared" si="45"/>
        <v>1.0014414445782769</v>
      </c>
      <c r="J757" s="27">
        <f t="shared" si="46"/>
        <v>4.1122113502935491</v>
      </c>
    </row>
    <row r="758" spans="6:10" x14ac:dyDescent="0.25">
      <c r="F758" s="27">
        <f>'detrend th'!A761</f>
        <v>2010</v>
      </c>
      <c r="G758" s="27">
        <f>'detrend th'!B761</f>
        <v>11</v>
      </c>
      <c r="H758" s="27">
        <f t="shared" si="44"/>
        <v>256</v>
      </c>
      <c r="I758" s="27">
        <f t="shared" si="45"/>
        <v>1.0014414445782769</v>
      </c>
      <c r="J758" s="27">
        <f t="shared" si="46"/>
        <v>4.1181388750491585</v>
      </c>
    </row>
    <row r="759" spans="6:10" x14ac:dyDescent="0.25">
      <c r="F759" s="27">
        <f>'detrend th'!A762</f>
        <v>2010</v>
      </c>
      <c r="G759" s="27">
        <f>'detrend th'!B762</f>
        <v>12</v>
      </c>
      <c r="H759" s="27">
        <f t="shared" si="44"/>
        <v>256</v>
      </c>
      <c r="I759" s="27">
        <f t="shared" si="45"/>
        <v>1.0014414445782769</v>
      </c>
      <c r="J759" s="27">
        <f t="shared" si="46"/>
        <v>4.1240749440031896</v>
      </c>
    </row>
    <row r="760" spans="6:10" x14ac:dyDescent="0.25">
      <c r="F760" s="27">
        <f>'detrend th'!A763</f>
        <v>2011</v>
      </c>
      <c r="G760" s="27">
        <f>'detrend th'!B763</f>
        <v>1</v>
      </c>
      <c r="H760" s="27">
        <f t="shared" si="44"/>
        <v>257</v>
      </c>
      <c r="I760" s="27">
        <f t="shared" si="45"/>
        <v>0.99617576172992806</v>
      </c>
      <c r="J760" s="27">
        <f t="shared" si="46"/>
        <v>4.1300195694716306</v>
      </c>
    </row>
    <row r="761" spans="6:10" x14ac:dyDescent="0.25">
      <c r="F761" s="27">
        <f>'detrend th'!A764</f>
        <v>2011</v>
      </c>
      <c r="G761" s="27">
        <f>'detrend th'!B764</f>
        <v>2</v>
      </c>
      <c r="H761" s="27">
        <f t="shared" si="44"/>
        <v>257</v>
      </c>
      <c r="I761" s="27">
        <f t="shared" si="45"/>
        <v>0.99617576172992806</v>
      </c>
      <c r="J761" s="27">
        <f t="shared" si="46"/>
        <v>4.1142253905779116</v>
      </c>
    </row>
    <row r="762" spans="6:10" x14ac:dyDescent="0.25">
      <c r="F762" s="27">
        <f>'detrend th'!A765</f>
        <v>2011</v>
      </c>
      <c r="G762" s="27">
        <f>'detrend th'!B765</f>
        <v>3</v>
      </c>
      <c r="H762" s="27">
        <f t="shared" si="44"/>
        <v>257</v>
      </c>
      <c r="I762" s="27">
        <f t="shared" si="45"/>
        <v>0.99617576172992806</v>
      </c>
      <c r="J762" s="27">
        <f t="shared" si="46"/>
        <v>4.0984916123875621</v>
      </c>
    </row>
    <row r="763" spans="6:10" x14ac:dyDescent="0.25">
      <c r="F763" s="27">
        <f>'detrend th'!A766</f>
        <v>2011</v>
      </c>
      <c r="G763" s="27">
        <f>'detrend th'!B766</f>
        <v>4</v>
      </c>
      <c r="H763" s="27">
        <f t="shared" si="44"/>
        <v>258</v>
      </c>
      <c r="I763" s="27">
        <f t="shared" si="45"/>
        <v>1.0019613333704998</v>
      </c>
      <c r="J763" s="27">
        <f t="shared" si="46"/>
        <v>4.0828180039139008</v>
      </c>
    </row>
    <row r="764" spans="6:10" x14ac:dyDescent="0.25">
      <c r="F764" s="27">
        <f>'detrend th'!A767</f>
        <v>2011</v>
      </c>
      <c r="G764" s="27">
        <f>'detrend th'!B767</f>
        <v>5</v>
      </c>
      <c r="H764" s="27">
        <f t="shared" si="44"/>
        <v>258</v>
      </c>
      <c r="I764" s="27">
        <f t="shared" si="45"/>
        <v>1.0019613333704998</v>
      </c>
      <c r="J764" s="27">
        <f t="shared" si="46"/>
        <v>4.0908257711106542</v>
      </c>
    </row>
    <row r="765" spans="6:10" x14ac:dyDescent="0.25">
      <c r="F765" s="27">
        <f>'detrend th'!A768</f>
        <v>2011</v>
      </c>
      <c r="G765" s="27">
        <f>'detrend th'!B768</f>
        <v>6</v>
      </c>
      <c r="H765" s="27">
        <f t="shared" si="44"/>
        <v>258</v>
      </c>
      <c r="I765" s="27">
        <f t="shared" si="45"/>
        <v>1.0019613333704998</v>
      </c>
      <c r="J765" s="27">
        <f t="shared" si="46"/>
        <v>4.0988492442084334</v>
      </c>
    </row>
    <row r="766" spans="6:10" x14ac:dyDescent="0.25">
      <c r="F766" s="27">
        <f>'detrend th'!A769</f>
        <v>2011</v>
      </c>
      <c r="G766" s="27">
        <f>'detrend th'!B769</f>
        <v>7</v>
      </c>
      <c r="H766" s="27">
        <f t="shared" si="44"/>
        <v>259</v>
      </c>
      <c r="I766" s="27">
        <f t="shared" si="45"/>
        <v>0.99959003885269104</v>
      </c>
      <c r="J766" s="27">
        <f t="shared" si="46"/>
        <v>4.106888454011747</v>
      </c>
    </row>
    <row r="767" spans="6:10" x14ac:dyDescent="0.25">
      <c r="F767" s="27">
        <f>'detrend th'!A770</f>
        <v>2011</v>
      </c>
      <c r="G767" s="27">
        <f>'detrend th'!B770</f>
        <v>8</v>
      </c>
      <c r="H767" s="27">
        <f t="shared" si="44"/>
        <v>259</v>
      </c>
      <c r="I767" s="27">
        <f t="shared" si="45"/>
        <v>0.99959003885269104</v>
      </c>
      <c r="J767" s="27">
        <f t="shared" si="46"/>
        <v>4.10520478930927</v>
      </c>
    </row>
    <row r="768" spans="6:10" x14ac:dyDescent="0.25">
      <c r="F768" s="27">
        <f>'detrend th'!A771</f>
        <v>2011</v>
      </c>
      <c r="G768" s="27">
        <f>'detrend th'!B771</f>
        <v>9</v>
      </c>
      <c r="H768" s="27">
        <f t="shared" si="44"/>
        <v>259</v>
      </c>
      <c r="I768" s="27">
        <f t="shared" si="45"/>
        <v>0.99959003885269104</v>
      </c>
      <c r="J768" s="27">
        <f t="shared" si="46"/>
        <v>4.1035218148439068</v>
      </c>
    </row>
    <row r="769" spans="6:10" x14ac:dyDescent="0.25">
      <c r="F769" s="27">
        <f>'detrend th'!A772</f>
        <v>2011</v>
      </c>
      <c r="G769" s="27">
        <f>'detrend th'!B772</f>
        <v>10</v>
      </c>
      <c r="H769" s="27">
        <f t="shared" si="44"/>
        <v>260</v>
      </c>
      <c r="I769" s="27">
        <f t="shared" si="45"/>
        <v>1.0031768589606087</v>
      </c>
      <c r="J769" s="27">
        <f t="shared" si="46"/>
        <v>4.1018395303326862</v>
      </c>
    </row>
    <row r="770" spans="6:10" x14ac:dyDescent="0.25">
      <c r="F770" s="27">
        <f>'detrend th'!A773</f>
        <v>2011</v>
      </c>
      <c r="G770" s="27">
        <f>'detrend th'!B773</f>
        <v>11</v>
      </c>
      <c r="H770" s="27">
        <f t="shared" si="44"/>
        <v>260</v>
      </c>
      <c r="I770" s="27">
        <f t="shared" si="45"/>
        <v>1.0031768589606087</v>
      </c>
      <c r="J770" s="27">
        <f t="shared" si="46"/>
        <v>4.114870495999603</v>
      </c>
    </row>
    <row r="771" spans="6:10" x14ac:dyDescent="0.25">
      <c r="F771" s="27">
        <f>'detrend th'!A774</f>
        <v>2011</v>
      </c>
      <c r="G771" s="27">
        <f>'detrend th'!B774</f>
        <v>12</v>
      </c>
      <c r="H771" s="27">
        <f t="shared" si="44"/>
        <v>260</v>
      </c>
      <c r="I771" s="27">
        <f t="shared" si="45"/>
        <v>1.0031768589606087</v>
      </c>
      <c r="J771" s="27">
        <f t="shared" si="46"/>
        <v>4.1279428592065637</v>
      </c>
    </row>
    <row r="772" spans="6:10" x14ac:dyDescent="0.25">
      <c r="F772" s="27">
        <f>'detrend th'!A775</f>
        <v>2012</v>
      </c>
      <c r="G772" s="27">
        <f>'detrend th'!B775</f>
        <v>1</v>
      </c>
      <c r="H772" s="27">
        <f t="shared" si="44"/>
        <v>261</v>
      </c>
      <c r="I772" s="27">
        <f t="shared" si="45"/>
        <v>1.0006580171346027</v>
      </c>
      <c r="J772" s="27">
        <f t="shared" si="46"/>
        <v>4.1410567514677146</v>
      </c>
    </row>
    <row r="773" spans="6:10" x14ac:dyDescent="0.25">
      <c r="F773" s="27">
        <f>'detrend th'!A776</f>
        <v>2012</v>
      </c>
      <c r="G773" s="27">
        <f>'detrend th'!B776</f>
        <v>2</v>
      </c>
      <c r="H773" s="27">
        <f t="shared" ref="H773:H819" si="47">4*(F773-1947)+TRUNC((G773+2)/3,0)</f>
        <v>261</v>
      </c>
      <c r="I773" s="27">
        <f t="shared" ref="I773:I819" si="48">(INDEX($D$4:$D$277,H773)/INDEX($D$4:$D$277,H773-1))^(1/3)</f>
        <v>1.0006580171346027</v>
      </c>
      <c r="J773" s="27">
        <f t="shared" si="46"/>
        <v>4.1437816377655423</v>
      </c>
    </row>
    <row r="774" spans="6:10" x14ac:dyDescent="0.25">
      <c r="F774" s="27">
        <f>'detrend th'!A777</f>
        <v>2012</v>
      </c>
      <c r="G774" s="27">
        <f>'detrend th'!B777</f>
        <v>3</v>
      </c>
      <c r="H774" s="27">
        <f t="shared" si="47"/>
        <v>261</v>
      </c>
      <c r="I774" s="27">
        <f t="shared" si="48"/>
        <v>1.0006580171346027</v>
      </c>
      <c r="J774" s="27">
        <f t="shared" ref="J774:J813" si="49">J773*I773</f>
        <v>4.1465083170852441</v>
      </c>
    </row>
    <row r="775" spans="6:10" x14ac:dyDescent="0.25">
      <c r="F775" s="27">
        <f>'detrend th'!A778</f>
        <v>2012</v>
      </c>
      <c r="G775" s="27">
        <f>'detrend th'!B778</f>
        <v>4</v>
      </c>
      <c r="H775" s="27">
        <f t="shared" si="47"/>
        <v>262</v>
      </c>
      <c r="I775" s="27">
        <f t="shared" si="48"/>
        <v>1.0009267001602526</v>
      </c>
      <c r="J775" s="27">
        <f t="shared" si="49"/>
        <v>4.1492367906066585</v>
      </c>
    </row>
    <row r="776" spans="6:10" x14ac:dyDescent="0.25">
      <c r="F776" s="27">
        <f>'detrend th'!A779</f>
        <v>2012</v>
      </c>
      <c r="G776" s="27">
        <f>'detrend th'!B779</f>
        <v>5</v>
      </c>
      <c r="H776" s="27">
        <f t="shared" si="47"/>
        <v>262</v>
      </c>
      <c r="I776" s="27">
        <f t="shared" si="48"/>
        <v>1.0009267001602526</v>
      </c>
      <c r="J776" s="27">
        <f t="shared" si="49"/>
        <v>4.1530818890054402</v>
      </c>
    </row>
    <row r="777" spans="6:10" x14ac:dyDescent="0.25">
      <c r="F777" s="27">
        <f>'detrend th'!A780</f>
        <v>2012</v>
      </c>
      <c r="G777" s="27">
        <f>'detrend th'!B780</f>
        <v>6</v>
      </c>
      <c r="H777" s="27">
        <f t="shared" si="47"/>
        <v>262</v>
      </c>
      <c r="I777" s="27">
        <f t="shared" si="48"/>
        <v>1.0009267001602526</v>
      </c>
      <c r="J777" s="27">
        <f t="shared" si="49"/>
        <v>4.156930550657524</v>
      </c>
    </row>
    <row r="778" spans="6:10" x14ac:dyDescent="0.25">
      <c r="F778" s="27">
        <f>'detrend th'!A781</f>
        <v>2012</v>
      </c>
      <c r="G778" s="27">
        <f>'detrend th'!B781</f>
        <v>7</v>
      </c>
      <c r="H778" s="27">
        <f t="shared" si="47"/>
        <v>263</v>
      </c>
      <c r="I778" s="27">
        <f t="shared" si="48"/>
        <v>0.99910242923418935</v>
      </c>
      <c r="J778" s="27">
        <f t="shared" si="49"/>
        <v>4.1607827788649772</v>
      </c>
    </row>
    <row r="779" spans="6:10" x14ac:dyDescent="0.25">
      <c r="F779" s="27">
        <f>'detrend th'!A782</f>
        <v>2012</v>
      </c>
      <c r="G779" s="27">
        <f>'detrend th'!B782</f>
        <v>8</v>
      </c>
      <c r="H779" s="27">
        <f t="shared" si="47"/>
        <v>263</v>
      </c>
      <c r="I779" s="27">
        <f t="shared" si="48"/>
        <v>0.99910242923418935</v>
      </c>
      <c r="J779" s="27">
        <f t="shared" si="49"/>
        <v>4.1570481818797793</v>
      </c>
    </row>
    <row r="780" spans="6:10" x14ac:dyDescent="0.25">
      <c r="F780" s="27">
        <f>'detrend th'!A783</f>
        <v>2012</v>
      </c>
      <c r="G780" s="27">
        <f>'detrend th'!B783</f>
        <v>9</v>
      </c>
      <c r="H780" s="27">
        <f t="shared" si="47"/>
        <v>263</v>
      </c>
      <c r="I780" s="27">
        <f t="shared" si="48"/>
        <v>0.99910242923418935</v>
      </c>
      <c r="J780" s="27">
        <f t="shared" si="49"/>
        <v>4.1533169369596576</v>
      </c>
    </row>
    <row r="781" spans="6:10" x14ac:dyDescent="0.25">
      <c r="F781" s="27">
        <f>'detrend th'!A784</f>
        <v>2012</v>
      </c>
      <c r="G781" s="27">
        <f>'detrend th'!B784</f>
        <v>10</v>
      </c>
      <c r="H781" s="27">
        <f t="shared" si="47"/>
        <v>264</v>
      </c>
      <c r="I781" s="27">
        <f t="shared" si="48"/>
        <v>0.99874081449359031</v>
      </c>
      <c r="J781" s="27">
        <f t="shared" si="49"/>
        <v>4.1495890410958962</v>
      </c>
    </row>
    <row r="782" spans="6:10" x14ac:dyDescent="0.25">
      <c r="F782" s="27">
        <f>'detrend th'!A785</f>
        <v>2012</v>
      </c>
      <c r="G782" s="27">
        <f>'detrend th'!B785</f>
        <v>11</v>
      </c>
      <c r="H782" s="27">
        <f t="shared" si="47"/>
        <v>264</v>
      </c>
      <c r="I782" s="27">
        <f t="shared" si="48"/>
        <v>0.99874081449359031</v>
      </c>
      <c r="J782" s="27">
        <f t="shared" si="49"/>
        <v>4.1443639387177917</v>
      </c>
    </row>
    <row r="783" spans="6:10" x14ac:dyDescent="0.25">
      <c r="F783" s="27">
        <f>'detrend th'!A786</f>
        <v>2012</v>
      </c>
      <c r="G783" s="27">
        <f>'detrend th'!B786</f>
        <v>12</v>
      </c>
      <c r="H783" s="27">
        <f t="shared" si="47"/>
        <v>264</v>
      </c>
      <c r="I783" s="27">
        <f t="shared" si="48"/>
        <v>0.99874081449359031</v>
      </c>
      <c r="J783" s="27">
        <f t="shared" si="49"/>
        <v>4.1391454157128713</v>
      </c>
    </row>
    <row r="784" spans="6:10" x14ac:dyDescent="0.25">
      <c r="F784" s="27">
        <f>'detrend th'!A787</f>
        <v>2013</v>
      </c>
      <c r="G784" s="27">
        <f>'detrend th'!B787</f>
        <v>1</v>
      </c>
      <c r="H784" s="27">
        <f t="shared" si="47"/>
        <v>265</v>
      </c>
      <c r="I784" s="27">
        <f t="shared" si="48"/>
        <v>1.0008671226293318</v>
      </c>
      <c r="J784" s="27">
        <f t="shared" si="49"/>
        <v>4.1339334637964837</v>
      </c>
    </row>
    <row r="785" spans="6:10" x14ac:dyDescent="0.25">
      <c r="F785" s="27">
        <f>'detrend th'!A788</f>
        <v>2013</v>
      </c>
      <c r="G785" s="27">
        <f>'detrend th'!B788</f>
        <v>2</v>
      </c>
      <c r="H785" s="27">
        <f t="shared" si="47"/>
        <v>265</v>
      </c>
      <c r="I785" s="27">
        <f t="shared" si="48"/>
        <v>1.0008671226293318</v>
      </c>
      <c r="J785" s="27">
        <f t="shared" si="49"/>
        <v>4.1375180910510938</v>
      </c>
    </row>
    <row r="786" spans="6:10" x14ac:dyDescent="0.25">
      <c r="F786" s="27">
        <f>'detrend th'!A789</f>
        <v>2013</v>
      </c>
      <c r="G786" s="27">
        <f>'detrend th'!B789</f>
        <v>3</v>
      </c>
      <c r="H786" s="27">
        <f t="shared" si="47"/>
        <v>265</v>
      </c>
      <c r="I786" s="27">
        <f t="shared" si="48"/>
        <v>1.0008671226293318</v>
      </c>
      <c r="J786" s="27">
        <f t="shared" si="49"/>
        <v>4.1411058266171139</v>
      </c>
    </row>
    <row r="787" spans="6:10" x14ac:dyDescent="0.25">
      <c r="F787" s="27">
        <f>'detrend th'!A790</f>
        <v>2013</v>
      </c>
      <c r="G787" s="27">
        <f>'detrend th'!B790</f>
        <v>4</v>
      </c>
      <c r="H787" s="27">
        <f t="shared" si="47"/>
        <v>266</v>
      </c>
      <c r="I787" s="27">
        <f t="shared" si="48"/>
        <v>0.99989926304554089</v>
      </c>
      <c r="J787" s="27">
        <f t="shared" si="49"/>
        <v>4.1446966731898316</v>
      </c>
    </row>
    <row r="788" spans="6:10" x14ac:dyDescent="0.25">
      <c r="F788" s="27">
        <f>'detrend th'!A791</f>
        <v>2013</v>
      </c>
      <c r="G788" s="27">
        <f>'detrend th'!B791</f>
        <v>5</v>
      </c>
      <c r="H788" s="27">
        <f t="shared" si="47"/>
        <v>266</v>
      </c>
      <c r="I788" s="27">
        <f t="shared" si="48"/>
        <v>0.99989926304554089</v>
      </c>
      <c r="J788" s="27">
        <f t="shared" si="49"/>
        <v>4.1442791490698179</v>
      </c>
    </row>
    <row r="789" spans="6:10" x14ac:dyDescent="0.25">
      <c r="F789" s="27">
        <f>'detrend th'!A792</f>
        <v>2013</v>
      </c>
      <c r="G789" s="27">
        <f>'detrend th'!B792</f>
        <v>6</v>
      </c>
      <c r="H789" s="27">
        <f t="shared" si="47"/>
        <v>266</v>
      </c>
      <c r="I789" s="27">
        <f t="shared" si="48"/>
        <v>0.99989926304554089</v>
      </c>
      <c r="J789" s="27">
        <f t="shared" si="49"/>
        <v>4.1438616670099124</v>
      </c>
    </row>
    <row r="790" spans="6:10" x14ac:dyDescent="0.25">
      <c r="F790" s="27">
        <f>'detrend th'!A793</f>
        <v>2013</v>
      </c>
      <c r="G790" s="27">
        <f>'detrend th'!B793</f>
        <v>7</v>
      </c>
      <c r="H790" s="27">
        <f t="shared" si="47"/>
        <v>267</v>
      </c>
      <c r="I790" s="27">
        <f t="shared" si="48"/>
        <v>1.0011856400975576</v>
      </c>
      <c r="J790" s="27">
        <f t="shared" si="49"/>
        <v>4.1434442270058778</v>
      </c>
    </row>
    <row r="791" spans="6:10" x14ac:dyDescent="0.25">
      <c r="F791" s="27">
        <f>'detrend th'!A794</f>
        <v>2013</v>
      </c>
      <c r="G791" s="27">
        <f>'detrend th'!B794</f>
        <v>8</v>
      </c>
      <c r="H791" s="27">
        <f t="shared" si="47"/>
        <v>267</v>
      </c>
      <c r="I791" s="27">
        <f t="shared" si="48"/>
        <v>1.0011856400975576</v>
      </c>
      <c r="J791" s="27">
        <f t="shared" si="49"/>
        <v>4.1483568606234096</v>
      </c>
    </row>
    <row r="792" spans="6:10" x14ac:dyDescent="0.25">
      <c r="F792" s="27">
        <f>'detrend th'!A795</f>
        <v>2013</v>
      </c>
      <c r="G792" s="27">
        <f>'detrend th'!B795</f>
        <v>9</v>
      </c>
      <c r="H792" s="27">
        <f t="shared" si="47"/>
        <v>267</v>
      </c>
      <c r="I792" s="27">
        <f t="shared" si="48"/>
        <v>1.0011856400975576</v>
      </c>
      <c r="J792" s="27">
        <f t="shared" si="49"/>
        <v>4.1532753188563429</v>
      </c>
    </row>
    <row r="793" spans="6:10" x14ac:dyDescent="0.25">
      <c r="F793" s="27">
        <f>'detrend th'!A796</f>
        <v>2013</v>
      </c>
      <c r="G793" s="27">
        <f>'detrend th'!B796</f>
        <v>10</v>
      </c>
      <c r="H793" s="27">
        <f t="shared" si="47"/>
        <v>268</v>
      </c>
      <c r="I793" s="27">
        <f t="shared" si="48"/>
        <v>1.0028189257052178</v>
      </c>
      <c r="J793" s="27">
        <f t="shared" si="49"/>
        <v>4.158199608610575</v>
      </c>
    </row>
    <row r="794" spans="6:10" x14ac:dyDescent="0.25">
      <c r="F794" s="27">
        <f>'detrend th'!A797</f>
        <v>2013</v>
      </c>
      <c r="G794" s="27">
        <f>'detrend th'!B797</f>
        <v>11</v>
      </c>
      <c r="H794" s="27">
        <f t="shared" si="47"/>
        <v>268</v>
      </c>
      <c r="I794" s="27">
        <f t="shared" si="48"/>
        <v>1.0028189257052178</v>
      </c>
      <c r="J794" s="27">
        <f t="shared" si="49"/>
        <v>4.1699212643747137</v>
      </c>
    </row>
    <row r="795" spans="6:10" x14ac:dyDescent="0.25">
      <c r="F795" s="27">
        <f>'detrend th'!A798</f>
        <v>2013</v>
      </c>
      <c r="G795" s="27">
        <f>'detrend th'!B798</f>
        <v>12</v>
      </c>
      <c r="H795" s="27">
        <f t="shared" si="47"/>
        <v>268</v>
      </c>
      <c r="I795" s="27">
        <f t="shared" si="48"/>
        <v>1.0028189257052178</v>
      </c>
      <c r="J795" s="27">
        <f t="shared" si="49"/>
        <v>4.1816759626155937</v>
      </c>
    </row>
    <row r="796" spans="6:10" x14ac:dyDescent="0.25">
      <c r="F796" s="27">
        <f>'detrend th'!A799</f>
        <v>2014</v>
      </c>
      <c r="G796" s="27">
        <f>'detrend th'!B799</f>
        <v>1</v>
      </c>
      <c r="H796" s="27">
        <f t="shared" si="47"/>
        <v>269</v>
      </c>
      <c r="I796" s="27">
        <f t="shared" si="48"/>
        <v>0.99689481638680588</v>
      </c>
      <c r="J796" s="27">
        <f t="shared" si="49"/>
        <v>4.1934637964775021</v>
      </c>
    </row>
    <row r="797" spans="6:10" x14ac:dyDescent="0.25">
      <c r="F797" s="27">
        <f>'detrend th'!A800</f>
        <v>2014</v>
      </c>
      <c r="G797" s="27">
        <f>'detrend th'!B800</f>
        <v>2</v>
      </c>
      <c r="H797" s="27">
        <f t="shared" si="47"/>
        <v>269</v>
      </c>
      <c r="I797" s="27">
        <f t="shared" si="48"/>
        <v>0.99689481638680588</v>
      </c>
      <c r="J797" s="27">
        <f t="shared" si="49"/>
        <v>4.1804423214141577</v>
      </c>
    </row>
    <row r="798" spans="6:10" x14ac:dyDescent="0.25">
      <c r="F798" s="27">
        <f>'detrend th'!A801</f>
        <v>2014</v>
      </c>
      <c r="G798" s="27">
        <f>'detrend th'!B801</f>
        <v>3</v>
      </c>
      <c r="H798" s="27">
        <f t="shared" si="47"/>
        <v>269</v>
      </c>
      <c r="I798" s="27">
        <f t="shared" si="48"/>
        <v>0.99689481638680588</v>
      </c>
      <c r="J798" s="27">
        <f t="shared" si="49"/>
        <v>4.167461280421799</v>
      </c>
    </row>
    <row r="799" spans="6:10" x14ac:dyDescent="0.25">
      <c r="F799" s="27">
        <f>'detrend th'!A802</f>
        <v>2014</v>
      </c>
      <c r="G799" s="27">
        <f>'detrend th'!B802</f>
        <v>4</v>
      </c>
      <c r="H799" s="27">
        <f t="shared" si="47"/>
        <v>270</v>
      </c>
      <c r="I799" s="27">
        <f t="shared" si="48"/>
        <v>1.0028682521814807</v>
      </c>
      <c r="J799" s="27">
        <f t="shared" si="49"/>
        <v>4.1545205479452125</v>
      </c>
    </row>
    <row r="800" spans="6:10" x14ac:dyDescent="0.25">
      <c r="F800" s="27">
        <f>'detrend th'!A803</f>
        <v>2014</v>
      </c>
      <c r="G800" s="27">
        <f>'detrend th'!B803</f>
        <v>5</v>
      </c>
      <c r="H800" s="27">
        <f t="shared" si="47"/>
        <v>270</v>
      </c>
      <c r="I800" s="27">
        <f t="shared" si="48"/>
        <v>1.0028682521814807</v>
      </c>
      <c r="J800" s="27">
        <f t="shared" si="49"/>
        <v>4.1664367605698631</v>
      </c>
    </row>
    <row r="801" spans="6:10" x14ac:dyDescent="0.25">
      <c r="F801" s="27">
        <f>'detrend th'!A804</f>
        <v>2014</v>
      </c>
      <c r="G801" s="27">
        <f>'detrend th'!B804</f>
        <v>6</v>
      </c>
      <c r="H801" s="27">
        <f t="shared" si="47"/>
        <v>270</v>
      </c>
      <c r="I801" s="27">
        <f t="shared" si="48"/>
        <v>1.0028682521814807</v>
      </c>
      <c r="J801" s="27">
        <f t="shared" si="49"/>
        <v>4.1783871518973692</v>
      </c>
    </row>
    <row r="802" spans="6:10" x14ac:dyDescent="0.25">
      <c r="F802" s="27">
        <f>'detrend th'!A805</f>
        <v>2014</v>
      </c>
      <c r="G802" s="27">
        <f>'detrend th'!B805</f>
        <v>7</v>
      </c>
      <c r="H802" s="27">
        <f t="shared" si="47"/>
        <v>271</v>
      </c>
      <c r="I802" s="27">
        <f t="shared" si="48"/>
        <v>1.0025557926784667</v>
      </c>
      <c r="J802" s="27">
        <f t="shared" si="49"/>
        <v>4.1903718199608697</v>
      </c>
    </row>
    <row r="803" spans="6:10" x14ac:dyDescent="0.25">
      <c r="F803" s="27">
        <f>'detrend th'!A806</f>
        <v>2014</v>
      </c>
      <c r="G803" s="27">
        <f>'detrend th'!B806</f>
        <v>8</v>
      </c>
      <c r="H803" s="27">
        <f t="shared" si="47"/>
        <v>271</v>
      </c>
      <c r="I803" s="27">
        <f t="shared" si="48"/>
        <v>1.0025557926784667</v>
      </c>
      <c r="J803" s="27">
        <f t="shared" si="49"/>
        <v>4.2010815415783789</v>
      </c>
    </row>
    <row r="804" spans="6:10" x14ac:dyDescent="0.25">
      <c r="F804" s="27">
        <f>'detrend th'!A807</f>
        <v>2014</v>
      </c>
      <c r="G804" s="27">
        <f>'detrend th'!B807</f>
        <v>9</v>
      </c>
      <c r="H804" s="27">
        <f t="shared" si="47"/>
        <v>271</v>
      </c>
      <c r="I804" s="27">
        <f t="shared" si="48"/>
        <v>1.0025557926784667</v>
      </c>
      <c r="J804" s="27">
        <f t="shared" si="49"/>
        <v>4.2118186350239863</v>
      </c>
    </row>
    <row r="805" spans="6:10" x14ac:dyDescent="0.25">
      <c r="F805" s="27">
        <f>'detrend th'!A808</f>
        <v>2014</v>
      </c>
      <c r="G805" s="27">
        <f>'detrend th'!B808</f>
        <v>10</v>
      </c>
      <c r="H805" s="27">
        <f t="shared" si="47"/>
        <v>272</v>
      </c>
      <c r="I805" s="27">
        <f t="shared" si="48"/>
        <v>0.99870995142074348</v>
      </c>
      <c r="J805" s="27">
        <f t="shared" si="49"/>
        <v>4.2225831702544108</v>
      </c>
    </row>
    <row r="806" spans="6:10" x14ac:dyDescent="0.25">
      <c r="F806" s="27">
        <f>'detrend th'!A809</f>
        <v>2014</v>
      </c>
      <c r="G806" s="27">
        <f>'detrend th'!B809</f>
        <v>11</v>
      </c>
      <c r="H806" s="27">
        <f t="shared" si="47"/>
        <v>272</v>
      </c>
      <c r="I806" s="27">
        <f t="shared" si="48"/>
        <v>0.99870995142074348</v>
      </c>
      <c r="J806" s="27">
        <f t="shared" si="49"/>
        <v>4.2171358328348312</v>
      </c>
    </row>
    <row r="807" spans="6:10" x14ac:dyDescent="0.25">
      <c r="F807" s="27">
        <f>'detrend th'!A810</f>
        <v>2014</v>
      </c>
      <c r="G807" s="27">
        <f>'detrend th'!B810</f>
        <v>12</v>
      </c>
      <c r="H807" s="27">
        <f t="shared" si="47"/>
        <v>272</v>
      </c>
      <c r="I807" s="27">
        <f t="shared" si="48"/>
        <v>0.99870995142074348</v>
      </c>
      <c r="J807" s="27">
        <f t="shared" si="49"/>
        <v>4.2116955227451509</v>
      </c>
    </row>
    <row r="808" spans="6:10" x14ac:dyDescent="0.25">
      <c r="F808" s="27">
        <f>'detrend th'!A811</f>
        <v>2015</v>
      </c>
      <c r="G808" s="27">
        <f>'detrend th'!B811</f>
        <v>1</v>
      </c>
      <c r="H808" s="27">
        <f t="shared" si="47"/>
        <v>273</v>
      </c>
      <c r="I808" s="27">
        <f t="shared" si="48"/>
        <v>0.99865829181248389</v>
      </c>
      <c r="J808" s="27">
        <f t="shared" si="49"/>
        <v>4.2062622309197728</v>
      </c>
    </row>
    <row r="809" spans="6:10" x14ac:dyDescent="0.25">
      <c r="F809" s="27">
        <f>'detrend th'!A812</f>
        <v>2015</v>
      </c>
      <c r="G809" s="27">
        <f>'detrend th'!B812</f>
        <v>2</v>
      </c>
      <c r="H809" s="27">
        <f t="shared" si="47"/>
        <v>273</v>
      </c>
      <c r="I809" s="27">
        <f t="shared" si="48"/>
        <v>0.99865829181248389</v>
      </c>
      <c r="J809" s="27">
        <f t="shared" si="49"/>
        <v>4.2006186544457078</v>
      </c>
    </row>
    <row r="810" spans="6:10" x14ac:dyDescent="0.25">
      <c r="F810" s="27">
        <f>'detrend th'!A813</f>
        <v>2015</v>
      </c>
      <c r="G810" s="27">
        <f>'detrend th'!B813</f>
        <v>3</v>
      </c>
      <c r="H810" s="27">
        <f t="shared" si="47"/>
        <v>273</v>
      </c>
      <c r="I810" s="27">
        <f t="shared" si="48"/>
        <v>0.99865829181248389</v>
      </c>
      <c r="J810" s="27">
        <f t="shared" si="49"/>
        <v>4.1949826500044054</v>
      </c>
    </row>
    <row r="811" spans="6:10" x14ac:dyDescent="0.25">
      <c r="F811" s="27">
        <f>'detrend th'!A814</f>
        <v>2015</v>
      </c>
      <c r="G811" s="27">
        <f>'detrend th'!B814</f>
        <v>4</v>
      </c>
      <c r="H811" s="27">
        <f t="shared" si="47"/>
        <v>274</v>
      </c>
      <c r="I811" s="27">
        <f t="shared" si="48"/>
        <v>1.0003704476529032</v>
      </c>
      <c r="J811" s="27">
        <f t="shared" si="49"/>
        <v>4.1893542074364065</v>
      </c>
    </row>
    <row r="812" spans="6:10" x14ac:dyDescent="0.25">
      <c r="F812" s="27">
        <f>'detrend th'!A815</f>
        <v>2015</v>
      </c>
      <c r="G812" s="27">
        <f>'detrend th'!B815</f>
        <v>5</v>
      </c>
      <c r="H812" s="27">
        <f t="shared" si="47"/>
        <v>274</v>
      </c>
      <c r="I812" s="27">
        <f t="shared" si="48"/>
        <v>1.0003704476529032</v>
      </c>
      <c r="J812" s="27">
        <f t="shared" si="49"/>
        <v>4.1909061438697313</v>
      </c>
    </row>
    <row r="813" spans="6:10" x14ac:dyDescent="0.25">
      <c r="F813" s="27">
        <f>'detrend th'!A816</f>
        <v>2015</v>
      </c>
      <c r="G813" s="27">
        <f>'detrend th'!B816</f>
        <v>6</v>
      </c>
      <c r="H813" s="27">
        <f t="shared" si="47"/>
        <v>274</v>
      </c>
      <c r="I813" s="27">
        <f t="shared" si="48"/>
        <v>1.0003704476529032</v>
      </c>
      <c r="J813" s="27">
        <f t="shared" si="49"/>
        <v>4.1924586552142653</v>
      </c>
    </row>
    <row r="814" spans="6:10" x14ac:dyDescent="0.25">
      <c r="F814" s="27">
        <f>'detrend th'!A817</f>
        <v>2015</v>
      </c>
      <c r="G814" s="27">
        <f>'detrend th'!B817</f>
        <v>7</v>
      </c>
      <c r="H814" s="27">
        <f t="shared" si="47"/>
        <v>275</v>
      </c>
      <c r="I814" s="27" t="e">
        <f t="shared" si="48"/>
        <v>#REF!</v>
      </c>
    </row>
    <row r="815" spans="6:10" x14ac:dyDescent="0.25">
      <c r="F815" s="27">
        <f>'detrend th'!A818</f>
        <v>0</v>
      </c>
      <c r="G815" s="27">
        <f>'detrend th'!B818</f>
        <v>0</v>
      </c>
      <c r="H815" s="27">
        <f t="shared" si="47"/>
        <v>-7788</v>
      </c>
      <c r="I815" s="27" t="e">
        <f t="shared" si="48"/>
        <v>#VALUE!</v>
      </c>
    </row>
    <row r="816" spans="6:10" x14ac:dyDescent="0.25">
      <c r="F816" s="27">
        <f>'detrend th'!A819</f>
        <v>0</v>
      </c>
      <c r="G816" s="27">
        <f>'detrend th'!B819</f>
        <v>0</v>
      </c>
      <c r="H816" s="27">
        <f t="shared" si="47"/>
        <v>-7788</v>
      </c>
      <c r="I816" s="27" t="e">
        <f t="shared" si="48"/>
        <v>#VALUE!</v>
      </c>
    </row>
    <row r="817" spans="6:9" x14ac:dyDescent="0.25">
      <c r="F817" s="27">
        <f>'detrend th'!A820</f>
        <v>0</v>
      </c>
      <c r="G817" s="27">
        <f>'detrend th'!B820</f>
        <v>0</v>
      </c>
      <c r="H817" s="27">
        <f t="shared" si="47"/>
        <v>-7788</v>
      </c>
      <c r="I817" s="27" t="e">
        <f t="shared" si="48"/>
        <v>#VALUE!</v>
      </c>
    </row>
    <row r="818" spans="6:9" x14ac:dyDescent="0.25">
      <c r="F818" s="27">
        <f>'detrend th'!A821</f>
        <v>0</v>
      </c>
      <c r="G818" s="27">
        <f>'detrend th'!B821</f>
        <v>0</v>
      </c>
      <c r="H818" s="27">
        <f t="shared" si="47"/>
        <v>-7788</v>
      </c>
      <c r="I818" s="27" t="e">
        <f t="shared" si="48"/>
        <v>#VALUE!</v>
      </c>
    </row>
    <row r="819" spans="6:9" x14ac:dyDescent="0.25">
      <c r="F819" s="27">
        <f>'detrend th'!A822</f>
        <v>0</v>
      </c>
      <c r="G819" s="27">
        <f>'detrend th'!B822</f>
        <v>0</v>
      </c>
      <c r="H819" s="27">
        <f t="shared" si="47"/>
        <v>-7788</v>
      </c>
      <c r="I819" s="27" t="e">
        <f t="shared" si="48"/>
        <v>#VALUE!</v>
      </c>
    </row>
    <row r="820" spans="6:9" x14ac:dyDescent="0.25">
      <c r="F820" s="27"/>
      <c r="G820" s="27"/>
    </row>
    <row r="821" spans="6:9" x14ac:dyDescent="0.25">
      <c r="F821" s="27"/>
      <c r="G821" s="27"/>
    </row>
    <row r="822" spans="6:9" x14ac:dyDescent="0.25">
      <c r="F822" s="27"/>
      <c r="G822" s="27"/>
    </row>
    <row r="823" spans="6:9" x14ac:dyDescent="0.25">
      <c r="F823" s="27"/>
      <c r="G823" s="27"/>
    </row>
    <row r="824" spans="6:9" x14ac:dyDescent="0.25">
      <c r="F824" s="27"/>
      <c r="G824" s="27"/>
    </row>
    <row r="825" spans="6:9" x14ac:dyDescent="0.25">
      <c r="F825" s="27"/>
      <c r="G825" s="27"/>
    </row>
    <row r="826" spans="6:9" x14ac:dyDescent="0.25">
      <c r="F826" s="27"/>
      <c r="G826" s="27"/>
    </row>
    <row r="827" spans="6:9" x14ac:dyDescent="0.25">
      <c r="F827" s="27"/>
      <c r="G827" s="27"/>
    </row>
    <row r="828" spans="6:9" x14ac:dyDescent="0.25">
      <c r="F828" s="27"/>
      <c r="G828" s="27"/>
    </row>
    <row r="829" spans="6:9" x14ac:dyDescent="0.25">
      <c r="F829" s="27"/>
      <c r="G829" s="27"/>
    </row>
    <row r="830" spans="6:9" x14ac:dyDescent="0.25">
      <c r="F830" s="27"/>
      <c r="G830" s="27"/>
    </row>
    <row r="831" spans="6:9" x14ac:dyDescent="0.25">
      <c r="F831" s="27"/>
      <c r="G831" s="27"/>
    </row>
    <row r="832" spans="6:9" x14ac:dyDescent="0.25">
      <c r="F832" s="27"/>
      <c r="G832" s="27"/>
    </row>
    <row r="833" spans="6:7" x14ac:dyDescent="0.25">
      <c r="F833" s="27"/>
      <c r="G833" s="27"/>
    </row>
    <row r="834" spans="6:7" x14ac:dyDescent="0.25">
      <c r="F834" s="27"/>
      <c r="G834" s="27"/>
    </row>
    <row r="835" spans="6:7" x14ac:dyDescent="0.25">
      <c r="F835" s="27"/>
      <c r="G835" s="27"/>
    </row>
    <row r="836" spans="6:7" x14ac:dyDescent="0.25">
      <c r="F836" s="27"/>
      <c r="G836" s="27"/>
    </row>
    <row r="837" spans="6:7" x14ac:dyDescent="0.25">
      <c r="F837" s="27"/>
      <c r="G837" s="27"/>
    </row>
    <row r="838" spans="6:7" x14ac:dyDescent="0.25">
      <c r="F838" s="27"/>
      <c r="G838" s="27"/>
    </row>
    <row r="839" spans="6:7" x14ac:dyDescent="0.25">
      <c r="F839" s="27"/>
      <c r="G839" s="27"/>
    </row>
    <row r="840" spans="6:7" x14ac:dyDescent="0.25">
      <c r="F840" s="27"/>
      <c r="G840" s="27"/>
    </row>
    <row r="841" spans="6:7" x14ac:dyDescent="0.25">
      <c r="F841" s="27"/>
      <c r="G841" s="27"/>
    </row>
    <row r="842" spans="6:7" x14ac:dyDescent="0.25">
      <c r="F842" s="27"/>
      <c r="G842" s="27"/>
    </row>
    <row r="843" spans="6:7" x14ac:dyDescent="0.25">
      <c r="F843" s="27"/>
      <c r="G843" s="27"/>
    </row>
    <row r="844" spans="6:7" x14ac:dyDescent="0.25">
      <c r="F844" s="27"/>
      <c r="G844" s="27"/>
    </row>
    <row r="845" spans="6:7" x14ac:dyDescent="0.25">
      <c r="F845" s="27"/>
      <c r="G845" s="27"/>
    </row>
    <row r="846" spans="6:7" x14ac:dyDescent="0.25">
      <c r="F846" s="27"/>
      <c r="G846" s="27"/>
    </row>
    <row r="847" spans="6:7" x14ac:dyDescent="0.25">
      <c r="F847" s="27"/>
      <c r="G847" s="27"/>
    </row>
    <row r="848" spans="6:7" x14ac:dyDescent="0.25">
      <c r="F848" s="27"/>
      <c r="G848" s="27"/>
    </row>
    <row r="849" spans="6:7" x14ac:dyDescent="0.25">
      <c r="F849" s="27"/>
      <c r="G849" s="27"/>
    </row>
    <row r="850" spans="6:7" x14ac:dyDescent="0.25">
      <c r="F850" s="27"/>
      <c r="G850" s="27"/>
    </row>
    <row r="851" spans="6:7" x14ac:dyDescent="0.25">
      <c r="F851" s="27"/>
      <c r="G851" s="27"/>
    </row>
    <row r="852" spans="6:7" x14ac:dyDescent="0.25">
      <c r="F852" s="27"/>
      <c r="G852" s="27"/>
    </row>
    <row r="853" spans="6:7" x14ac:dyDescent="0.25">
      <c r="F853" s="27"/>
      <c r="G853" s="27"/>
    </row>
    <row r="854" spans="6:7" x14ac:dyDescent="0.25">
      <c r="F854" s="27"/>
      <c r="G854" s="27"/>
    </row>
    <row r="855" spans="6:7" x14ac:dyDescent="0.25">
      <c r="F855" s="27"/>
      <c r="G855" s="27"/>
    </row>
    <row r="856" spans="6:7" x14ac:dyDescent="0.25">
      <c r="F856" s="27"/>
      <c r="G856" s="27"/>
    </row>
    <row r="857" spans="6:7" x14ac:dyDescent="0.25">
      <c r="F857" s="27"/>
      <c r="G857" s="27"/>
    </row>
    <row r="858" spans="6:7" x14ac:dyDescent="0.25">
      <c r="F858" s="27"/>
      <c r="G858" s="27"/>
    </row>
    <row r="859" spans="6:7" x14ac:dyDescent="0.25">
      <c r="F859" s="27"/>
      <c r="G859" s="27"/>
    </row>
    <row r="860" spans="6:7" x14ac:dyDescent="0.25">
      <c r="F860" s="27"/>
      <c r="G860" s="27"/>
    </row>
    <row r="861" spans="6:7" x14ac:dyDescent="0.25">
      <c r="F861" s="27"/>
      <c r="G861" s="27"/>
    </row>
    <row r="862" spans="6:7" x14ac:dyDescent="0.25">
      <c r="F862" s="27"/>
      <c r="G862" s="27"/>
    </row>
    <row r="863" spans="6:7" x14ac:dyDescent="0.25">
      <c r="F863" s="27"/>
      <c r="G863" s="27"/>
    </row>
    <row r="864" spans="6:7" x14ac:dyDescent="0.25">
      <c r="F864" s="27"/>
      <c r="G864" s="27"/>
    </row>
    <row r="865" spans="6:7" x14ac:dyDescent="0.25">
      <c r="F865" s="27"/>
      <c r="G865" s="27"/>
    </row>
    <row r="866" spans="6:7" x14ac:dyDescent="0.25">
      <c r="F866" s="27"/>
      <c r="G866" s="27"/>
    </row>
    <row r="867" spans="6:7" x14ac:dyDescent="0.25">
      <c r="F867" s="27"/>
      <c r="G867" s="27"/>
    </row>
    <row r="868" spans="6:7" x14ac:dyDescent="0.25">
      <c r="F868" s="27"/>
      <c r="G868" s="27"/>
    </row>
    <row r="869" spans="6:7" x14ac:dyDescent="0.25">
      <c r="F869" s="27"/>
      <c r="G869" s="27"/>
    </row>
    <row r="870" spans="6:7" x14ac:dyDescent="0.25">
      <c r="F870" s="27"/>
      <c r="G870" s="27"/>
    </row>
    <row r="871" spans="6:7" x14ac:dyDescent="0.25">
      <c r="F871" s="27"/>
      <c r="G871" s="27"/>
    </row>
    <row r="872" spans="6:7" x14ac:dyDescent="0.25">
      <c r="F872" s="27"/>
      <c r="G872" s="27"/>
    </row>
    <row r="873" spans="6:7" x14ac:dyDescent="0.25">
      <c r="F873" s="27"/>
      <c r="G873" s="27"/>
    </row>
    <row r="874" spans="6:7" x14ac:dyDescent="0.25">
      <c r="F874" s="27"/>
      <c r="G874" s="27"/>
    </row>
    <row r="875" spans="6:7" x14ac:dyDescent="0.25">
      <c r="F875" s="27"/>
      <c r="G875" s="27"/>
    </row>
    <row r="876" spans="6:7" x14ac:dyDescent="0.25">
      <c r="F876" s="27"/>
      <c r="G876" s="27"/>
    </row>
    <row r="877" spans="6:7" x14ac:dyDescent="0.25">
      <c r="F877" s="27"/>
      <c r="G877" s="27"/>
    </row>
    <row r="878" spans="6:7" x14ac:dyDescent="0.25">
      <c r="F878" s="27"/>
      <c r="G878" s="27"/>
    </row>
    <row r="879" spans="6:7" x14ac:dyDescent="0.25">
      <c r="F879" s="27"/>
      <c r="G879" s="27"/>
    </row>
    <row r="880" spans="6:7" x14ac:dyDescent="0.25">
      <c r="F880" s="27"/>
      <c r="G880" s="27"/>
    </row>
    <row r="881" spans="6:7" x14ac:dyDescent="0.25">
      <c r="F881" s="27"/>
      <c r="G881" s="27"/>
    </row>
    <row r="882" spans="6:7" x14ac:dyDescent="0.25">
      <c r="F882" s="27"/>
      <c r="G882" s="27"/>
    </row>
    <row r="883" spans="6:7" x14ac:dyDescent="0.25">
      <c r="F883" s="27"/>
      <c r="G883" s="27"/>
    </row>
    <row r="884" spans="6:7" x14ac:dyDescent="0.25">
      <c r="F884" s="27"/>
      <c r="G884" s="27"/>
    </row>
    <row r="885" spans="6:7" x14ac:dyDescent="0.25">
      <c r="F885" s="27"/>
      <c r="G885" s="27"/>
    </row>
    <row r="886" spans="6:7" x14ac:dyDescent="0.25">
      <c r="F886" s="27"/>
      <c r="G886" s="27"/>
    </row>
    <row r="887" spans="6:7" x14ac:dyDescent="0.25">
      <c r="F887" s="27"/>
      <c r="G887" s="27"/>
    </row>
    <row r="888" spans="6:7" x14ac:dyDescent="0.25">
      <c r="F888" s="27"/>
      <c r="G888" s="27"/>
    </row>
    <row r="889" spans="6:7" x14ac:dyDescent="0.25">
      <c r="F889" s="27"/>
      <c r="G889" s="27"/>
    </row>
    <row r="890" spans="6:7" x14ac:dyDescent="0.25">
      <c r="F890" s="27"/>
      <c r="G890" s="27"/>
    </row>
    <row r="891" spans="6:7" x14ac:dyDescent="0.25">
      <c r="F891" s="27"/>
      <c r="G891" s="27"/>
    </row>
    <row r="892" spans="6:7" x14ac:dyDescent="0.25">
      <c r="F892" s="27"/>
      <c r="G892" s="27"/>
    </row>
    <row r="893" spans="6:7" x14ac:dyDescent="0.25">
      <c r="F893" s="27"/>
      <c r="G893" s="27"/>
    </row>
    <row r="894" spans="6:7" x14ac:dyDescent="0.25">
      <c r="F894" s="27"/>
      <c r="G894" s="27"/>
    </row>
    <row r="895" spans="6:7" x14ac:dyDescent="0.25">
      <c r="F895" s="27"/>
      <c r="G895" s="27"/>
    </row>
    <row r="896" spans="6:7" x14ac:dyDescent="0.25">
      <c r="F896" s="27"/>
      <c r="G896" s="27"/>
    </row>
    <row r="897" spans="6:7" x14ac:dyDescent="0.25">
      <c r="F897" s="27"/>
      <c r="G897" s="27"/>
    </row>
    <row r="898" spans="6:7" x14ac:dyDescent="0.25">
      <c r="F898" s="27"/>
      <c r="G898" s="27"/>
    </row>
    <row r="899" spans="6:7" x14ac:dyDescent="0.25">
      <c r="F899" s="27"/>
      <c r="G899" s="27"/>
    </row>
    <row r="900" spans="6:7" x14ac:dyDescent="0.25">
      <c r="F900" s="27"/>
      <c r="G900" s="27"/>
    </row>
    <row r="901" spans="6:7" x14ac:dyDescent="0.25">
      <c r="F901" s="27"/>
      <c r="G901" s="27"/>
    </row>
    <row r="902" spans="6:7" x14ac:dyDescent="0.25">
      <c r="F902" s="27"/>
      <c r="G902" s="27"/>
    </row>
    <row r="903" spans="6:7" x14ac:dyDescent="0.25">
      <c r="F903" s="27"/>
      <c r="G903" s="27"/>
    </row>
    <row r="904" spans="6:7" x14ac:dyDescent="0.25">
      <c r="F904" s="27"/>
      <c r="G904" s="27"/>
    </row>
    <row r="905" spans="6:7" x14ac:dyDescent="0.25">
      <c r="F905" s="27"/>
      <c r="G905" s="27"/>
    </row>
    <row r="906" spans="6:7" x14ac:dyDescent="0.25">
      <c r="F906" s="27"/>
      <c r="G906" s="27"/>
    </row>
    <row r="907" spans="6:7" x14ac:dyDescent="0.25">
      <c r="F907" s="27"/>
      <c r="G907" s="27"/>
    </row>
    <row r="908" spans="6:7" x14ac:dyDescent="0.25">
      <c r="F908" s="27"/>
      <c r="G908" s="27"/>
    </row>
    <row r="909" spans="6:7" x14ac:dyDescent="0.25">
      <c r="F909" s="27"/>
      <c r="G909" s="27"/>
    </row>
    <row r="910" spans="6:7" x14ac:dyDescent="0.25">
      <c r="F910" s="27"/>
      <c r="G910" s="27"/>
    </row>
    <row r="911" spans="6:7" x14ac:dyDescent="0.25">
      <c r="F911" s="27"/>
      <c r="G911" s="27"/>
    </row>
    <row r="912" spans="6:7" x14ac:dyDescent="0.25">
      <c r="F912" s="27"/>
      <c r="G912" s="27"/>
    </row>
    <row r="913" spans="6:7" x14ac:dyDescent="0.25">
      <c r="F913" s="27"/>
      <c r="G913" s="27"/>
    </row>
    <row r="914" spans="6:7" x14ac:dyDescent="0.25">
      <c r="F914" s="27"/>
      <c r="G914" s="27"/>
    </row>
    <row r="915" spans="6:7" x14ac:dyDescent="0.25">
      <c r="F915" s="27"/>
      <c r="G915" s="27"/>
    </row>
    <row r="916" spans="6:7" x14ac:dyDescent="0.25">
      <c r="F916" s="27"/>
      <c r="G916" s="27"/>
    </row>
    <row r="917" spans="6:7" x14ac:dyDescent="0.25">
      <c r="F917" s="27"/>
      <c r="G917" s="27"/>
    </row>
    <row r="918" spans="6:7" x14ac:dyDescent="0.25">
      <c r="F918" s="27"/>
      <c r="G918" s="27"/>
    </row>
    <row r="919" spans="6:7" x14ac:dyDescent="0.25">
      <c r="F919" s="27"/>
      <c r="G919" s="27"/>
    </row>
    <row r="920" spans="6:7" x14ac:dyDescent="0.25">
      <c r="F920" s="27"/>
      <c r="G920" s="27"/>
    </row>
    <row r="921" spans="6:7" x14ac:dyDescent="0.25">
      <c r="F921" s="27"/>
      <c r="G921" s="27"/>
    </row>
    <row r="922" spans="6:7" x14ac:dyDescent="0.25">
      <c r="F922" s="27"/>
      <c r="G922" s="27"/>
    </row>
    <row r="923" spans="6:7" x14ac:dyDescent="0.25">
      <c r="F923" s="27"/>
      <c r="G923" s="27"/>
    </row>
    <row r="924" spans="6:7" x14ac:dyDescent="0.25">
      <c r="F924" s="27"/>
      <c r="G924" s="27"/>
    </row>
    <row r="925" spans="6:7" x14ac:dyDescent="0.25">
      <c r="F925" s="27"/>
      <c r="G925" s="27"/>
    </row>
    <row r="926" spans="6:7" x14ac:dyDescent="0.25">
      <c r="F926" s="27"/>
      <c r="G926" s="27"/>
    </row>
    <row r="927" spans="6:7" x14ac:dyDescent="0.25">
      <c r="F927" s="27"/>
      <c r="G927" s="27"/>
    </row>
    <row r="928" spans="6:7" x14ac:dyDescent="0.25">
      <c r="F928" s="27"/>
      <c r="G928" s="27"/>
    </row>
    <row r="929" spans="6:7" x14ac:dyDescent="0.25">
      <c r="F929" s="27"/>
      <c r="G929" s="27"/>
    </row>
    <row r="930" spans="6:7" x14ac:dyDescent="0.25">
      <c r="F930" s="27"/>
      <c r="G930" s="27"/>
    </row>
    <row r="931" spans="6:7" x14ac:dyDescent="0.25">
      <c r="F931" s="27"/>
      <c r="G931" s="27"/>
    </row>
    <row r="932" spans="6:7" x14ac:dyDescent="0.25">
      <c r="F932" s="27"/>
      <c r="G932" s="27"/>
    </row>
    <row r="933" spans="6:7" x14ac:dyDescent="0.25">
      <c r="F933" s="27"/>
      <c r="G933" s="27"/>
    </row>
    <row r="934" spans="6:7" x14ac:dyDescent="0.25">
      <c r="F934" s="27"/>
      <c r="G934" s="27"/>
    </row>
    <row r="935" spans="6:7" x14ac:dyDescent="0.25">
      <c r="F935" s="27"/>
      <c r="G935" s="27"/>
    </row>
    <row r="936" spans="6:7" x14ac:dyDescent="0.25">
      <c r="F936" s="27"/>
      <c r="G936" s="27"/>
    </row>
    <row r="937" spans="6:7" x14ac:dyDescent="0.25">
      <c r="F937" s="27"/>
      <c r="G937" s="27"/>
    </row>
    <row r="938" spans="6:7" x14ac:dyDescent="0.25">
      <c r="F938" s="27"/>
      <c r="G938" s="27"/>
    </row>
    <row r="939" spans="6:7" x14ac:dyDescent="0.25">
      <c r="F939" s="27"/>
      <c r="G939" s="27"/>
    </row>
    <row r="940" spans="6:7" x14ac:dyDescent="0.25">
      <c r="F940" s="27"/>
      <c r="G940" s="27"/>
    </row>
    <row r="941" spans="6:7" x14ac:dyDescent="0.25">
      <c r="F941" s="27"/>
      <c r="G941" s="27"/>
    </row>
    <row r="942" spans="6:7" x14ac:dyDescent="0.25">
      <c r="F942" s="27"/>
      <c r="G942" s="27"/>
    </row>
    <row r="943" spans="6:7" x14ac:dyDescent="0.25">
      <c r="F943" s="27"/>
      <c r="G943" s="27"/>
    </row>
    <row r="944" spans="6:7" x14ac:dyDescent="0.25">
      <c r="F944" s="27"/>
      <c r="G944" s="27"/>
    </row>
    <row r="945" spans="1:7" x14ac:dyDescent="0.25">
      <c r="F945" s="27"/>
      <c r="G945" s="27"/>
    </row>
    <row r="946" spans="1:7" x14ac:dyDescent="0.25">
      <c r="A946" s="20">
        <v>1</v>
      </c>
      <c r="F946" s="27"/>
      <c r="G946" s="27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R750"/>
  <sheetViews>
    <sheetView topLeftCell="G3" workbookViewId="0">
      <selection activeCell="Q44" sqref="Q44"/>
    </sheetView>
  </sheetViews>
  <sheetFormatPr defaultRowHeight="15" x14ac:dyDescent="0.25"/>
  <cols>
    <col min="11" max="11" width="28.140625" customWidth="1"/>
    <col min="12" max="12" width="16.140625" customWidth="1"/>
    <col min="13" max="16" width="12" customWidth="1"/>
    <col min="17" max="17" width="12" bestFit="1" customWidth="1"/>
  </cols>
  <sheetData>
    <row r="3" spans="2:18" ht="45" x14ac:dyDescent="0.25">
      <c r="B3" s="2" t="s">
        <v>0</v>
      </c>
      <c r="C3" s="2" t="s">
        <v>1154</v>
      </c>
      <c r="D3" s="2" t="s">
        <v>3460</v>
      </c>
      <c r="E3" s="2"/>
      <c r="F3" s="2" t="s">
        <v>3461</v>
      </c>
      <c r="G3" s="2" t="s">
        <v>3462</v>
      </c>
      <c r="H3" s="2" t="s">
        <v>1375</v>
      </c>
      <c r="I3" s="2" t="s">
        <v>3463</v>
      </c>
      <c r="J3" s="2"/>
      <c r="K3" s="2"/>
      <c r="L3" s="2"/>
      <c r="M3" s="2"/>
      <c r="N3" s="2"/>
      <c r="O3" s="2"/>
      <c r="P3" s="2"/>
      <c r="Q3" s="2"/>
      <c r="R3" s="2"/>
    </row>
    <row r="4" spans="2:18" x14ac:dyDescent="0.25">
      <c r="B4">
        <v>1959</v>
      </c>
      <c r="C4">
        <v>7</v>
      </c>
      <c r="D4" s="5">
        <f>TB1YR!B13</f>
        <v>4.34</v>
      </c>
      <c r="E4" s="5"/>
      <c r="F4" s="5">
        <v>29.2</v>
      </c>
      <c r="G4">
        <f>(D4/1200+1)*F4/F5</f>
        <v>1.0036166666666666</v>
      </c>
      <c r="H4">
        <v>3</v>
      </c>
      <c r="I4">
        <f>H5</f>
        <v>3</v>
      </c>
    </row>
    <row r="5" spans="2:18" x14ac:dyDescent="0.25">
      <c r="B5">
        <v>1959</v>
      </c>
      <c r="C5">
        <v>8</v>
      </c>
      <c r="D5" s="5">
        <f>TB1YR!B14</f>
        <v>4.3099999999999996</v>
      </c>
      <c r="E5" s="5"/>
      <c r="F5" s="5">
        <v>29.2</v>
      </c>
      <c r="G5">
        <f t="shared" ref="G5:G33" si="0">(D5/1200+1)*F5/F6</f>
        <v>1.0001664391353811</v>
      </c>
      <c r="H5">
        <v>3</v>
      </c>
      <c r="I5">
        <f t="shared" ref="I5:I68" si="1">H6</f>
        <v>3</v>
      </c>
    </row>
    <row r="6" spans="2:18" x14ac:dyDescent="0.25">
      <c r="B6">
        <v>1959</v>
      </c>
      <c r="C6">
        <v>9</v>
      </c>
      <c r="D6" s="5">
        <f>TB1YR!B15</f>
        <v>4.83</v>
      </c>
      <c r="E6" s="5"/>
      <c r="F6" s="5">
        <v>29.3</v>
      </c>
      <c r="G6">
        <f t="shared" si="0"/>
        <v>1.0006099489795919</v>
      </c>
      <c r="H6">
        <v>3</v>
      </c>
      <c r="I6">
        <f t="shared" si="1"/>
        <v>3</v>
      </c>
    </row>
    <row r="7" spans="2:18" x14ac:dyDescent="0.25">
      <c r="B7">
        <v>1959</v>
      </c>
      <c r="C7">
        <v>10</v>
      </c>
      <c r="D7" s="5">
        <f>TB1YR!B16</f>
        <v>4.6900000000000004</v>
      </c>
      <c r="E7" s="5"/>
      <c r="F7" s="5">
        <v>29.4</v>
      </c>
      <c r="G7">
        <f t="shared" si="0"/>
        <v>1.0039083333333334</v>
      </c>
      <c r="H7">
        <v>3</v>
      </c>
      <c r="I7">
        <f t="shared" si="1"/>
        <v>3</v>
      </c>
    </row>
    <row r="8" spans="2:18" x14ac:dyDescent="0.25">
      <c r="B8">
        <v>1959</v>
      </c>
      <c r="C8">
        <v>11</v>
      </c>
      <c r="D8" s="5">
        <f>TB1YR!B17</f>
        <v>4.54</v>
      </c>
      <c r="E8" s="5"/>
      <c r="F8" s="5">
        <v>29.4</v>
      </c>
      <c r="G8">
        <f t="shared" si="0"/>
        <v>1.0037833333333332</v>
      </c>
      <c r="H8">
        <v>3</v>
      </c>
      <c r="I8">
        <f t="shared" si="1"/>
        <v>3</v>
      </c>
    </row>
    <row r="9" spans="2:18" x14ac:dyDescent="0.25">
      <c r="B9">
        <v>1959</v>
      </c>
      <c r="C9">
        <v>12</v>
      </c>
      <c r="D9" s="5">
        <f>TB1YR!B18</f>
        <v>4.99</v>
      </c>
      <c r="E9" s="5"/>
      <c r="F9" s="5">
        <v>29.4</v>
      </c>
      <c r="G9">
        <f t="shared" si="0"/>
        <v>1.0075854948805461</v>
      </c>
      <c r="H9">
        <v>3</v>
      </c>
      <c r="I9">
        <f t="shared" si="1"/>
        <v>3</v>
      </c>
      <c r="K9" s="15"/>
      <c r="L9" s="16"/>
      <c r="M9" s="16"/>
      <c r="N9" s="16"/>
      <c r="O9" s="16"/>
      <c r="P9" s="16"/>
      <c r="Q9" s="16"/>
    </row>
    <row r="10" spans="2:18" x14ac:dyDescent="0.25">
      <c r="B10">
        <v>1960</v>
      </c>
      <c r="C10">
        <v>1</v>
      </c>
      <c r="D10" s="5">
        <f>TB1YR!B19</f>
        <v>4.95</v>
      </c>
      <c r="E10" s="5"/>
      <c r="F10" s="5">
        <v>29.3</v>
      </c>
      <c r="G10">
        <f t="shared" si="0"/>
        <v>1.0007096088435374</v>
      </c>
      <c r="H10">
        <v>3</v>
      </c>
      <c r="I10">
        <f t="shared" si="1"/>
        <v>3</v>
      </c>
      <c r="K10" s="15"/>
      <c r="L10" s="16"/>
      <c r="M10" s="16"/>
      <c r="N10" s="16"/>
      <c r="O10" s="16"/>
      <c r="P10" s="16"/>
      <c r="Q10" s="16"/>
    </row>
    <row r="11" spans="2:18" x14ac:dyDescent="0.25">
      <c r="B11">
        <v>1960</v>
      </c>
      <c r="C11">
        <v>2</v>
      </c>
      <c r="D11" s="5">
        <f>TB1YR!B20</f>
        <v>4.45</v>
      </c>
      <c r="E11" s="5"/>
      <c r="F11" s="5">
        <v>29.4</v>
      </c>
      <c r="G11">
        <f t="shared" si="0"/>
        <v>1.0037083333333334</v>
      </c>
      <c r="H11">
        <v>3</v>
      </c>
      <c r="I11">
        <f t="shared" si="1"/>
        <v>3</v>
      </c>
      <c r="K11" s="15"/>
      <c r="L11" s="16"/>
      <c r="M11" s="16"/>
      <c r="N11" s="16"/>
      <c r="O11" s="16"/>
      <c r="P11" s="16"/>
      <c r="Q11" s="16"/>
    </row>
    <row r="12" spans="2:18" x14ac:dyDescent="0.25">
      <c r="B12">
        <v>1960</v>
      </c>
      <c r="C12">
        <v>3</v>
      </c>
      <c r="D12" s="5">
        <f>TB1YR!B21</f>
        <v>3.68</v>
      </c>
      <c r="E12" s="5"/>
      <c r="F12" s="5">
        <v>29.4</v>
      </c>
      <c r="G12">
        <f t="shared" si="0"/>
        <v>0.99966644067796617</v>
      </c>
      <c r="H12">
        <v>3</v>
      </c>
      <c r="I12">
        <f t="shared" si="1"/>
        <v>3</v>
      </c>
      <c r="K12" s="15"/>
      <c r="L12" s="16"/>
      <c r="M12" s="16"/>
      <c r="N12" s="16"/>
      <c r="O12" s="16"/>
      <c r="P12" s="16"/>
      <c r="Q12" s="16"/>
    </row>
    <row r="13" spans="2:18" x14ac:dyDescent="0.25">
      <c r="B13">
        <v>1960</v>
      </c>
      <c r="C13">
        <v>4</v>
      </c>
      <c r="D13" s="5">
        <f>TB1YR!B22</f>
        <v>3.83</v>
      </c>
      <c r="E13" s="5"/>
      <c r="F13" s="5">
        <v>29.5</v>
      </c>
      <c r="G13">
        <f t="shared" si="0"/>
        <v>1.0031916666666667</v>
      </c>
      <c r="H13">
        <v>3</v>
      </c>
      <c r="I13">
        <f t="shared" si="1"/>
        <v>3</v>
      </c>
      <c r="K13" s="15"/>
      <c r="L13" s="16"/>
      <c r="M13" s="16"/>
      <c r="N13" s="16"/>
      <c r="O13" s="16"/>
      <c r="P13" s="16"/>
      <c r="Q13" s="16"/>
    </row>
    <row r="14" spans="2:18" x14ac:dyDescent="0.25">
      <c r="B14">
        <v>1960</v>
      </c>
      <c r="C14">
        <v>5</v>
      </c>
      <c r="D14" s="5">
        <f>TB1YR!B23</f>
        <v>4.01</v>
      </c>
      <c r="E14" s="5"/>
      <c r="F14" s="5">
        <v>29.5</v>
      </c>
      <c r="G14">
        <f t="shared" si="0"/>
        <v>0.99995199887387376</v>
      </c>
      <c r="H14">
        <v>3</v>
      </c>
      <c r="I14">
        <f t="shared" si="1"/>
        <v>3</v>
      </c>
      <c r="K14" s="15"/>
      <c r="L14" s="16"/>
      <c r="M14" s="16"/>
      <c r="N14" s="16"/>
      <c r="O14" s="16"/>
      <c r="P14" s="16"/>
      <c r="Q14" s="16"/>
    </row>
    <row r="15" spans="2:18" x14ac:dyDescent="0.25">
      <c r="B15">
        <v>1960</v>
      </c>
      <c r="C15">
        <v>6</v>
      </c>
      <c r="D15" s="5">
        <f>TB1YR!B24</f>
        <v>3.1</v>
      </c>
      <c r="E15" s="5"/>
      <c r="F15" s="5">
        <v>29.6</v>
      </c>
      <c r="G15">
        <f t="shared" si="0"/>
        <v>1.0025833333333334</v>
      </c>
      <c r="H15">
        <v>3</v>
      </c>
      <c r="I15">
        <f t="shared" si="1"/>
        <v>2</v>
      </c>
    </row>
    <row r="16" spans="2:18" x14ac:dyDescent="0.25">
      <c r="B16">
        <v>1960</v>
      </c>
      <c r="C16">
        <v>7</v>
      </c>
      <c r="D16" s="5">
        <f>TB1YR!B25</f>
        <v>3.03</v>
      </c>
      <c r="E16" s="5"/>
      <c r="F16" s="5">
        <v>29.6</v>
      </c>
      <c r="G16">
        <f t="shared" si="0"/>
        <v>1.0025250000000001</v>
      </c>
      <c r="H16">
        <v>2</v>
      </c>
      <c r="I16">
        <f t="shared" si="1"/>
        <v>2</v>
      </c>
      <c r="L16" t="s">
        <v>3465</v>
      </c>
    </row>
    <row r="17" spans="2:17" x14ac:dyDescent="0.25">
      <c r="B17">
        <v>1960</v>
      </c>
      <c r="C17">
        <v>8</v>
      </c>
      <c r="D17" s="5">
        <f>TB1YR!B26</f>
        <v>2.82</v>
      </c>
      <c r="E17" s="5"/>
      <c r="F17" s="5">
        <v>29.6</v>
      </c>
      <c r="G17">
        <f t="shared" si="0"/>
        <v>1.0023500000000001</v>
      </c>
      <c r="H17">
        <v>2</v>
      </c>
      <c r="I17">
        <f t="shared" si="1"/>
        <v>2</v>
      </c>
    </row>
    <row r="18" spans="2:17" x14ac:dyDescent="0.25">
      <c r="B18">
        <v>1960</v>
      </c>
      <c r="C18">
        <v>9</v>
      </c>
      <c r="D18" s="5">
        <f>TB1YR!B27</f>
        <v>2.86</v>
      </c>
      <c r="E18" s="5"/>
      <c r="F18" s="5">
        <v>29.6</v>
      </c>
      <c r="G18">
        <f t="shared" si="0"/>
        <v>0.9956559284116332</v>
      </c>
      <c r="H18">
        <v>2</v>
      </c>
      <c r="I18">
        <f t="shared" si="1"/>
        <v>2</v>
      </c>
      <c r="L18">
        <f>IF(L27&gt;0,L27/SS!S58,0)</f>
        <v>1.0006083073513443</v>
      </c>
      <c r="M18">
        <f>IF(M27&gt;0,M27/SS!T58,0)</f>
        <v>0.99578026609403092</v>
      </c>
      <c r="N18">
        <f>IF(N27&gt;0,N27/SS!U58,0)</f>
        <v>0</v>
      </c>
      <c r="O18">
        <f>IF(O27&gt;0,O27/SS!V58,0)</f>
        <v>0</v>
      </c>
      <c r="P18">
        <f>IF(P27&gt;0,P27/SS!W58,0)</f>
        <v>0</v>
      </c>
    </row>
    <row r="19" spans="2:17" x14ac:dyDescent="0.25">
      <c r="B19">
        <v>1960</v>
      </c>
      <c r="C19">
        <v>10</v>
      </c>
      <c r="D19" s="5">
        <f>TB1YR!B28</f>
        <v>2.92</v>
      </c>
      <c r="E19" s="5"/>
      <c r="F19" s="5">
        <v>29.8</v>
      </c>
      <c r="G19">
        <f t="shared" si="0"/>
        <v>1.0024333333333333</v>
      </c>
      <c r="H19">
        <v>2</v>
      </c>
      <c r="I19">
        <f t="shared" si="1"/>
        <v>2</v>
      </c>
      <c r="L19">
        <f>IF(L28&gt;0,L28/SS!S59,0)</f>
        <v>0.99997826134556367</v>
      </c>
      <c r="M19">
        <f>IF(M28&gt;0,M28/SS!T59,0)</f>
        <v>0.99974025209358308</v>
      </c>
      <c r="N19">
        <f>IF(N28&gt;0,N28/SS!U59,0)</f>
        <v>0.99800206026680605</v>
      </c>
      <c r="O19">
        <f>IF(O28&gt;0,O28/SS!V59,0)</f>
        <v>0</v>
      </c>
      <c r="P19">
        <f>IF(P28&gt;0,P28/SS!W59,0)</f>
        <v>0</v>
      </c>
    </row>
    <row r="20" spans="2:17" x14ac:dyDescent="0.25">
      <c r="B20">
        <v>1960</v>
      </c>
      <c r="C20">
        <v>11</v>
      </c>
      <c r="D20" s="5">
        <f>TB1YR!B29</f>
        <v>2.87</v>
      </c>
      <c r="E20" s="5"/>
      <c r="F20" s="5">
        <v>29.8</v>
      </c>
      <c r="G20">
        <f t="shared" si="0"/>
        <v>1.0023916666666666</v>
      </c>
      <c r="H20">
        <v>2</v>
      </c>
      <c r="I20">
        <f t="shared" si="1"/>
        <v>2</v>
      </c>
      <c r="L20">
        <f>IF(L29&gt;0,L29/SS!S60,0)</f>
        <v>0</v>
      </c>
      <c r="M20">
        <f>IF(M29&gt;0,M29/SS!T60,0)</f>
        <v>0.99720019002917404</v>
      </c>
      <c r="N20">
        <f>IF(N29&gt;0,N29/SS!U60,0)</f>
        <v>0.99870120122146211</v>
      </c>
      <c r="O20">
        <f>IF(O29&gt;0,O29/SS!V60,0)</f>
        <v>1.0004479011680085</v>
      </c>
      <c r="P20">
        <f>IF(P29&gt;0,P29/SS!W60,0)</f>
        <v>0</v>
      </c>
    </row>
    <row r="21" spans="2:17" x14ac:dyDescent="0.25">
      <c r="B21">
        <v>1960</v>
      </c>
      <c r="C21">
        <v>12</v>
      </c>
      <c r="D21" s="5">
        <f>TB1YR!B30</f>
        <v>2.64</v>
      </c>
      <c r="E21" s="5"/>
      <c r="F21" s="5">
        <v>29.8</v>
      </c>
      <c r="G21">
        <f t="shared" si="0"/>
        <v>1.0022</v>
      </c>
      <c r="H21">
        <v>2</v>
      </c>
      <c r="I21">
        <f t="shared" si="1"/>
        <v>2</v>
      </c>
      <c r="L21">
        <f>IF(L30&gt;0,L30/SS!S61,0)</f>
        <v>0</v>
      </c>
      <c r="M21">
        <f>IF(M30&gt;0,M30/SS!T61,0)</f>
        <v>0</v>
      </c>
      <c r="N21">
        <f>IF(N30&gt;0,N30/SS!U61,0)</f>
        <v>1.001865297352859</v>
      </c>
      <c r="O21">
        <f>IF(O30&gt;0,O30/SS!V61,0)</f>
        <v>0.99911825085395467</v>
      </c>
      <c r="P21">
        <f>IF(P30&gt;0,P30/SS!W61,0)</f>
        <v>0.99962817003592397</v>
      </c>
    </row>
    <row r="22" spans="2:17" x14ac:dyDescent="0.25">
      <c r="B22">
        <v>1961</v>
      </c>
      <c r="C22">
        <v>1</v>
      </c>
      <c r="D22" s="5">
        <f>TB1YR!B31</f>
        <v>2.63</v>
      </c>
      <c r="E22" s="5"/>
      <c r="F22" s="5">
        <v>29.8</v>
      </c>
      <c r="G22">
        <f t="shared" si="0"/>
        <v>1.0021916666666666</v>
      </c>
      <c r="H22">
        <v>2</v>
      </c>
      <c r="I22">
        <f t="shared" si="1"/>
        <v>2</v>
      </c>
      <c r="L22">
        <f>IF(L31&gt;0,L31/SS!S62,0)</f>
        <v>0</v>
      </c>
      <c r="M22">
        <f>IF(M31&gt;0,M31/SS!T62,0)</f>
        <v>0</v>
      </c>
      <c r="N22">
        <f>IF(N31&gt;0,N31/SS!U62,0)</f>
        <v>0</v>
      </c>
      <c r="O22">
        <f>IF(O31&gt;0,O31/SS!V62,0)</f>
        <v>0.99691768929388624</v>
      </c>
      <c r="P22">
        <f>IF(P31&gt;0,P31/SS!W62,0)</f>
        <v>0.99958143582840253</v>
      </c>
    </row>
    <row r="23" spans="2:17" x14ac:dyDescent="0.25">
      <c r="B23">
        <v>1961</v>
      </c>
      <c r="C23">
        <v>2</v>
      </c>
      <c r="D23" s="5">
        <f>TB1YR!B32</f>
        <v>2.75</v>
      </c>
      <c r="E23" s="5"/>
      <c r="F23" s="5">
        <v>29.8</v>
      </c>
      <c r="G23">
        <f t="shared" si="0"/>
        <v>1.0022916666666666</v>
      </c>
      <c r="H23">
        <v>2</v>
      </c>
      <c r="I23">
        <f t="shared" si="1"/>
        <v>2</v>
      </c>
    </row>
    <row r="24" spans="2:17" x14ac:dyDescent="0.25">
      <c r="B24">
        <v>1961</v>
      </c>
      <c r="C24">
        <v>3</v>
      </c>
      <c r="D24" s="5">
        <f>TB1YR!B33</f>
        <v>2.76</v>
      </c>
      <c r="E24" s="5"/>
      <c r="F24" s="5">
        <v>29.8</v>
      </c>
      <c r="G24">
        <f t="shared" si="0"/>
        <v>1.0023</v>
      </c>
      <c r="H24">
        <v>2</v>
      </c>
      <c r="I24">
        <f t="shared" si="1"/>
        <v>2</v>
      </c>
    </row>
    <row r="25" spans="2:17" x14ac:dyDescent="0.25">
      <c r="B25">
        <v>1961</v>
      </c>
      <c r="C25">
        <v>4</v>
      </c>
      <c r="D25" s="5">
        <f>TB1YR!B34</f>
        <v>2.74</v>
      </c>
      <c r="E25" s="5"/>
      <c r="F25" s="5">
        <v>29.8</v>
      </c>
      <c r="G25">
        <f t="shared" si="0"/>
        <v>1.0022833333333334</v>
      </c>
      <c r="H25">
        <v>2</v>
      </c>
      <c r="I25">
        <f t="shared" si="1"/>
        <v>2</v>
      </c>
      <c r="K25" s="28" t="s">
        <v>3464</v>
      </c>
      <c r="L25" s="28" t="s">
        <v>1199</v>
      </c>
    </row>
    <row r="26" spans="2:17" x14ac:dyDescent="0.25">
      <c r="B26">
        <v>1961</v>
      </c>
      <c r="C26">
        <v>5</v>
      </c>
      <c r="D26" s="5">
        <f>TB1YR!B35</f>
        <v>2.72</v>
      </c>
      <c r="E26" s="5"/>
      <c r="F26" s="5">
        <v>29.8</v>
      </c>
      <c r="G26">
        <f t="shared" si="0"/>
        <v>1.0022666666666666</v>
      </c>
      <c r="H26">
        <v>2</v>
      </c>
      <c r="I26">
        <f t="shared" si="1"/>
        <v>2</v>
      </c>
      <c r="K26" s="28" t="s">
        <v>43</v>
      </c>
      <c r="L26">
        <v>1</v>
      </c>
      <c r="M26">
        <v>2</v>
      </c>
      <c r="N26">
        <v>3</v>
      </c>
      <c r="O26">
        <v>4</v>
      </c>
      <c r="P26">
        <v>5</v>
      </c>
      <c r="Q26" t="s">
        <v>220</v>
      </c>
    </row>
    <row r="27" spans="2:17" x14ac:dyDescent="0.25">
      <c r="B27">
        <v>1961</v>
      </c>
      <c r="C27">
        <v>6</v>
      </c>
      <c r="D27" s="5">
        <f>TB1YR!B36</f>
        <v>2.8</v>
      </c>
      <c r="E27" s="5"/>
      <c r="F27" s="5">
        <v>29.8</v>
      </c>
      <c r="G27">
        <f t="shared" si="0"/>
        <v>0.99565111111111115</v>
      </c>
      <c r="H27">
        <v>2</v>
      </c>
      <c r="I27">
        <f t="shared" si="1"/>
        <v>2</v>
      </c>
      <c r="K27" s="15">
        <v>1</v>
      </c>
      <c r="L27" s="16">
        <v>1.0027623116876803</v>
      </c>
      <c r="M27" s="16">
        <v>0.99862373157930817</v>
      </c>
      <c r="N27" s="16"/>
      <c r="O27" s="16"/>
      <c r="P27" s="16"/>
      <c r="Q27" s="16">
        <v>1.0024198085062974</v>
      </c>
    </row>
    <row r="28" spans="2:17" x14ac:dyDescent="0.25">
      <c r="B28">
        <v>1961</v>
      </c>
      <c r="C28">
        <v>7</v>
      </c>
      <c r="D28" s="5">
        <f>TB1YR!B37</f>
        <v>2.79</v>
      </c>
      <c r="E28" s="5"/>
      <c r="F28" s="5">
        <v>30</v>
      </c>
      <c r="G28">
        <f t="shared" si="0"/>
        <v>1.0056772575250836</v>
      </c>
      <c r="H28">
        <v>2</v>
      </c>
      <c r="I28">
        <f t="shared" si="1"/>
        <v>2</v>
      </c>
      <c r="K28" s="15">
        <v>2</v>
      </c>
      <c r="L28" s="16">
        <v>1.0001227494364042</v>
      </c>
      <c r="M28" s="16">
        <v>1.0007669365159275</v>
      </c>
      <c r="N28" s="16">
        <v>1.0001326520288885</v>
      </c>
      <c r="O28" s="16"/>
      <c r="P28" s="16"/>
      <c r="Q28" s="16">
        <v>1.0006691920819539</v>
      </c>
    </row>
    <row r="29" spans="2:17" x14ac:dyDescent="0.25">
      <c r="B29">
        <v>1961</v>
      </c>
      <c r="C29">
        <v>8</v>
      </c>
      <c r="D29" s="5">
        <f>TB1YR!B38</f>
        <v>2.91</v>
      </c>
      <c r="E29" s="5"/>
      <c r="F29" s="5">
        <v>29.9</v>
      </c>
      <c r="G29">
        <f t="shared" si="0"/>
        <v>0.99908358333333314</v>
      </c>
      <c r="H29">
        <v>2</v>
      </c>
      <c r="I29">
        <f t="shared" si="1"/>
        <v>2</v>
      </c>
      <c r="K29" s="15">
        <v>3</v>
      </c>
      <c r="L29" s="16"/>
      <c r="M29" s="16">
        <v>0.998100203774548</v>
      </c>
      <c r="N29" s="16">
        <v>1.0010080177413869</v>
      </c>
      <c r="O29" s="16">
        <v>1.0019226856376873</v>
      </c>
      <c r="P29" s="16"/>
      <c r="Q29" s="16">
        <v>1.0009536997308399</v>
      </c>
    </row>
    <row r="30" spans="2:17" x14ac:dyDescent="0.25">
      <c r="B30">
        <v>1961</v>
      </c>
      <c r="C30">
        <v>9</v>
      </c>
      <c r="D30" s="5">
        <f>TB1YR!B39</f>
        <v>2.88</v>
      </c>
      <c r="E30" s="5"/>
      <c r="F30" s="5">
        <v>30</v>
      </c>
      <c r="G30">
        <f t="shared" si="0"/>
        <v>1.0024</v>
      </c>
      <c r="H30">
        <v>2</v>
      </c>
      <c r="I30">
        <f t="shared" si="1"/>
        <v>3</v>
      </c>
      <c r="K30" s="15">
        <v>4</v>
      </c>
      <c r="L30" s="16"/>
      <c r="M30" s="16"/>
      <c r="N30" s="16">
        <v>1.002213547032021</v>
      </c>
      <c r="O30" s="16">
        <v>1.0006097806913212</v>
      </c>
      <c r="P30" s="16">
        <v>1.0014069063780102</v>
      </c>
      <c r="Q30" s="16">
        <v>1.000890043343972</v>
      </c>
    </row>
    <row r="31" spans="2:17" x14ac:dyDescent="0.25">
      <c r="B31">
        <v>1961</v>
      </c>
      <c r="C31">
        <v>10</v>
      </c>
      <c r="D31" s="5">
        <f>TB1YR!B40</f>
        <v>2.9</v>
      </c>
      <c r="E31" s="5"/>
      <c r="F31" s="5">
        <v>30</v>
      </c>
      <c r="G31">
        <f t="shared" si="0"/>
        <v>1.0024166666666667</v>
      </c>
      <c r="H31">
        <v>3</v>
      </c>
      <c r="I31">
        <f t="shared" si="1"/>
        <v>3</v>
      </c>
      <c r="K31" s="15">
        <v>5</v>
      </c>
      <c r="L31" s="16"/>
      <c r="M31" s="16"/>
      <c r="N31" s="16"/>
      <c r="O31" s="16">
        <v>0.99909805855350042</v>
      </c>
      <c r="P31" s="16">
        <v>1.0016867760017194</v>
      </c>
      <c r="Q31" s="16">
        <v>1.0014906610435212</v>
      </c>
    </row>
    <row r="32" spans="2:17" x14ac:dyDescent="0.25">
      <c r="B32">
        <v>1961</v>
      </c>
      <c r="C32">
        <v>11</v>
      </c>
      <c r="D32" s="5">
        <f>TB1YR!B41</f>
        <v>2.9</v>
      </c>
      <c r="E32" s="5"/>
      <c r="F32" s="5">
        <v>30</v>
      </c>
      <c r="G32">
        <f t="shared" si="0"/>
        <v>1.0024166666666667</v>
      </c>
      <c r="H32">
        <v>3</v>
      </c>
      <c r="I32">
        <f t="shared" si="1"/>
        <v>3</v>
      </c>
      <c r="K32" s="15" t="s">
        <v>220</v>
      </c>
      <c r="L32" s="16">
        <v>1.0025438651565401</v>
      </c>
      <c r="M32" s="16">
        <v>1.0004077584917257</v>
      </c>
      <c r="N32" s="16">
        <v>1.0010951492516709</v>
      </c>
      <c r="O32" s="16">
        <v>1.0006693026971891</v>
      </c>
      <c r="P32" s="16">
        <v>1.0016655737574991</v>
      </c>
      <c r="Q32" s="16">
        <v>1.0013097525626116</v>
      </c>
    </row>
    <row r="33" spans="2:9" x14ac:dyDescent="0.25">
      <c r="B33">
        <v>1961</v>
      </c>
      <c r="C33">
        <v>12</v>
      </c>
      <c r="D33" s="5">
        <f>TB1YR!B42</f>
        <v>2.97</v>
      </c>
      <c r="E33" s="5"/>
      <c r="F33" s="5">
        <v>30</v>
      </c>
      <c r="G33">
        <f t="shared" si="0"/>
        <v>1.002475</v>
      </c>
      <c r="H33">
        <v>3</v>
      </c>
      <c r="I33">
        <f t="shared" si="1"/>
        <v>3</v>
      </c>
    </row>
    <row r="34" spans="2:9" x14ac:dyDescent="0.25">
      <c r="B34">
        <v>1962</v>
      </c>
      <c r="C34">
        <v>1</v>
      </c>
      <c r="D34" s="5">
        <f>TB1YR!B43</f>
        <v>3.19</v>
      </c>
      <c r="E34" s="5">
        <v>3.28</v>
      </c>
      <c r="F34" s="5">
        <v>30</v>
      </c>
      <c r="G34">
        <f>(E34/1200+1)*F34/F35</f>
        <v>0.99940199335548163</v>
      </c>
      <c r="H34">
        <v>3</v>
      </c>
      <c r="I34">
        <f t="shared" si="1"/>
        <v>3</v>
      </c>
    </row>
    <row r="35" spans="2:9" x14ac:dyDescent="0.25">
      <c r="B35">
        <v>1962</v>
      </c>
      <c r="C35">
        <v>2</v>
      </c>
      <c r="D35" s="5">
        <f>TB1YR!B44</f>
        <v>3.21</v>
      </c>
      <c r="E35" s="5">
        <v>3.28</v>
      </c>
      <c r="F35" s="5">
        <v>30.1</v>
      </c>
      <c r="G35">
        <f t="shared" ref="G35:G98" si="2">(E35/1200+1)*F35/F36</f>
        <v>1.0027333333333333</v>
      </c>
      <c r="H35">
        <v>3</v>
      </c>
      <c r="I35">
        <f t="shared" si="1"/>
        <v>3</v>
      </c>
    </row>
    <row r="36" spans="2:9" x14ac:dyDescent="0.25">
      <c r="B36">
        <v>1962</v>
      </c>
      <c r="C36">
        <v>3</v>
      </c>
      <c r="D36" s="5">
        <f>TB1YR!B45</f>
        <v>2.98</v>
      </c>
      <c r="E36" s="5">
        <v>3.06</v>
      </c>
      <c r="F36" s="5">
        <v>30.1</v>
      </c>
      <c r="G36">
        <f t="shared" si="2"/>
        <v>0.99923029801324514</v>
      </c>
      <c r="H36">
        <v>3</v>
      </c>
      <c r="I36">
        <f t="shared" si="1"/>
        <v>3</v>
      </c>
    </row>
    <row r="37" spans="2:9" x14ac:dyDescent="0.25">
      <c r="B37">
        <v>1962</v>
      </c>
      <c r="C37">
        <v>4</v>
      </c>
      <c r="D37" s="5">
        <f>TB1YR!B46</f>
        <v>2.9</v>
      </c>
      <c r="E37" s="5">
        <v>2.99</v>
      </c>
      <c r="F37" s="5">
        <v>30.2</v>
      </c>
      <c r="G37">
        <f t="shared" si="2"/>
        <v>1.0024916666666666</v>
      </c>
      <c r="H37">
        <v>3</v>
      </c>
      <c r="I37">
        <f t="shared" si="1"/>
        <v>3</v>
      </c>
    </row>
    <row r="38" spans="2:9" x14ac:dyDescent="0.25">
      <c r="B38">
        <v>1962</v>
      </c>
      <c r="C38">
        <v>5</v>
      </c>
      <c r="D38" s="5">
        <f>TB1YR!B47</f>
        <v>2.91</v>
      </c>
      <c r="E38" s="5">
        <v>3.03</v>
      </c>
      <c r="F38" s="5">
        <v>30.2</v>
      </c>
      <c r="G38">
        <f t="shared" si="2"/>
        <v>1.0025250000000001</v>
      </c>
      <c r="H38">
        <v>3</v>
      </c>
      <c r="I38">
        <f t="shared" si="1"/>
        <v>2</v>
      </c>
    </row>
    <row r="39" spans="2:9" x14ac:dyDescent="0.25">
      <c r="B39">
        <v>1962</v>
      </c>
      <c r="C39">
        <v>6</v>
      </c>
      <c r="D39" s="5">
        <f>TB1YR!B48</f>
        <v>2.89</v>
      </c>
      <c r="E39" s="5">
        <v>3.03</v>
      </c>
      <c r="F39" s="5">
        <v>30.2</v>
      </c>
      <c r="G39">
        <f t="shared" si="2"/>
        <v>0.99921633663366338</v>
      </c>
      <c r="H39">
        <v>2</v>
      </c>
      <c r="I39">
        <f t="shared" si="1"/>
        <v>2</v>
      </c>
    </row>
    <row r="40" spans="2:9" x14ac:dyDescent="0.25">
      <c r="B40">
        <v>1962</v>
      </c>
      <c r="C40">
        <v>7</v>
      </c>
      <c r="D40" s="5">
        <f>TB1YR!B49</f>
        <v>3.17</v>
      </c>
      <c r="E40" s="5">
        <v>3.29</v>
      </c>
      <c r="F40" s="5">
        <v>30.3</v>
      </c>
      <c r="G40">
        <f t="shared" si="2"/>
        <v>1.0027416666666666</v>
      </c>
      <c r="H40">
        <v>2</v>
      </c>
      <c r="I40">
        <f t="shared" si="1"/>
        <v>2</v>
      </c>
    </row>
    <row r="41" spans="2:9" x14ac:dyDescent="0.25">
      <c r="B41">
        <v>1962</v>
      </c>
      <c r="C41">
        <v>8</v>
      </c>
      <c r="D41" s="5">
        <f>TB1YR!B50</f>
        <v>3.1</v>
      </c>
      <c r="E41" s="5">
        <v>3.2</v>
      </c>
      <c r="F41" s="5">
        <v>30.3</v>
      </c>
      <c r="G41">
        <f t="shared" si="2"/>
        <v>0.99936842105263157</v>
      </c>
      <c r="H41">
        <v>2</v>
      </c>
      <c r="I41">
        <f t="shared" si="1"/>
        <v>2</v>
      </c>
    </row>
    <row r="42" spans="2:9" x14ac:dyDescent="0.25">
      <c r="B42">
        <v>1962</v>
      </c>
      <c r="C42">
        <v>9</v>
      </c>
      <c r="D42" s="5">
        <f>TB1YR!B51</f>
        <v>2.99</v>
      </c>
      <c r="E42" s="5">
        <v>3.06</v>
      </c>
      <c r="F42" s="5">
        <v>30.4</v>
      </c>
      <c r="G42">
        <f t="shared" si="2"/>
        <v>1.0025500000000001</v>
      </c>
      <c r="H42">
        <v>2</v>
      </c>
      <c r="I42">
        <f t="shared" si="1"/>
        <v>2</v>
      </c>
    </row>
    <row r="43" spans="2:9" x14ac:dyDescent="0.25">
      <c r="B43">
        <v>1962</v>
      </c>
      <c r="C43">
        <v>10</v>
      </c>
      <c r="D43" s="5">
        <f>TB1YR!B52</f>
        <v>2.9</v>
      </c>
      <c r="E43" s="5">
        <v>2.98</v>
      </c>
      <c r="F43" s="5">
        <v>30.4</v>
      </c>
      <c r="G43">
        <f t="shared" si="2"/>
        <v>1.0024833333333334</v>
      </c>
      <c r="H43">
        <v>2</v>
      </c>
      <c r="I43">
        <f t="shared" si="1"/>
        <v>2</v>
      </c>
    </row>
    <row r="44" spans="2:9" x14ac:dyDescent="0.25">
      <c r="B44">
        <v>1962</v>
      </c>
      <c r="C44">
        <v>11</v>
      </c>
      <c r="D44" s="5">
        <f>TB1YR!B53</f>
        <v>2.94</v>
      </c>
      <c r="E44" s="5">
        <v>3</v>
      </c>
      <c r="F44" s="5">
        <v>30.4</v>
      </c>
      <c r="G44">
        <f t="shared" si="2"/>
        <v>1.0024999999999999</v>
      </c>
      <c r="H44">
        <v>2</v>
      </c>
      <c r="I44">
        <f t="shared" si="1"/>
        <v>2</v>
      </c>
    </row>
    <row r="45" spans="2:9" x14ac:dyDescent="0.25">
      <c r="B45">
        <v>1962</v>
      </c>
      <c r="C45">
        <v>12</v>
      </c>
      <c r="D45" s="5">
        <f>TB1YR!B54</f>
        <v>2.94</v>
      </c>
      <c r="E45" s="5">
        <v>3.01</v>
      </c>
      <c r="F45" s="5">
        <v>30.4</v>
      </c>
      <c r="G45">
        <f t="shared" si="2"/>
        <v>1.0025083333333333</v>
      </c>
      <c r="H45">
        <v>2</v>
      </c>
      <c r="I45">
        <f t="shared" si="1"/>
        <v>2</v>
      </c>
    </row>
    <row r="46" spans="2:9" x14ac:dyDescent="0.25">
      <c r="B46">
        <v>1963</v>
      </c>
      <c r="C46">
        <v>1</v>
      </c>
      <c r="D46" s="5">
        <f>TB1YR!B55</f>
        <v>3</v>
      </c>
      <c r="E46" s="5">
        <v>3.04</v>
      </c>
      <c r="F46" s="5">
        <v>30.4</v>
      </c>
      <c r="G46">
        <f t="shared" si="2"/>
        <v>1.0025333333333333</v>
      </c>
      <c r="H46">
        <v>2</v>
      </c>
      <c r="I46">
        <f t="shared" si="1"/>
        <v>2</v>
      </c>
    </row>
    <row r="47" spans="2:9" x14ac:dyDescent="0.25">
      <c r="B47">
        <v>1963</v>
      </c>
      <c r="C47">
        <v>2</v>
      </c>
      <c r="D47" s="5">
        <f>TB1YR!B56</f>
        <v>3</v>
      </c>
      <c r="E47" s="5">
        <v>3.01</v>
      </c>
      <c r="F47" s="5">
        <v>30.4</v>
      </c>
      <c r="G47">
        <f t="shared" si="2"/>
        <v>0.99922142076502729</v>
      </c>
      <c r="H47">
        <v>2</v>
      </c>
      <c r="I47">
        <f t="shared" si="1"/>
        <v>2</v>
      </c>
    </row>
    <row r="48" spans="2:9" x14ac:dyDescent="0.25">
      <c r="B48">
        <v>1963</v>
      </c>
      <c r="C48">
        <v>3</v>
      </c>
      <c r="D48" s="5">
        <f>TB1YR!B57</f>
        <v>2.97</v>
      </c>
      <c r="E48" s="5">
        <v>3.03</v>
      </c>
      <c r="F48" s="5">
        <v>30.5</v>
      </c>
      <c r="G48">
        <f t="shared" si="2"/>
        <v>1.0025250000000001</v>
      </c>
      <c r="H48">
        <v>2</v>
      </c>
      <c r="I48">
        <f t="shared" si="1"/>
        <v>3</v>
      </c>
    </row>
    <row r="49" spans="2:9" x14ac:dyDescent="0.25">
      <c r="B49">
        <v>1963</v>
      </c>
      <c r="C49">
        <v>4</v>
      </c>
      <c r="D49" s="5">
        <f>TB1YR!B58</f>
        <v>3.03</v>
      </c>
      <c r="E49" s="5">
        <v>3.11</v>
      </c>
      <c r="F49" s="5">
        <v>30.5</v>
      </c>
      <c r="G49">
        <f t="shared" si="2"/>
        <v>1.0025916666666668</v>
      </c>
      <c r="H49">
        <v>3</v>
      </c>
      <c r="I49">
        <f t="shared" si="1"/>
        <v>3</v>
      </c>
    </row>
    <row r="50" spans="2:9" x14ac:dyDescent="0.25">
      <c r="B50">
        <v>1963</v>
      </c>
      <c r="C50">
        <v>5</v>
      </c>
      <c r="D50" s="5">
        <f>TB1YR!B59</f>
        <v>3.06</v>
      </c>
      <c r="E50" s="5">
        <v>3.12</v>
      </c>
      <c r="F50" s="5">
        <v>30.5</v>
      </c>
      <c r="G50">
        <f t="shared" si="2"/>
        <v>0.9993235294117645</v>
      </c>
      <c r="H50">
        <v>3</v>
      </c>
      <c r="I50">
        <f t="shared" si="1"/>
        <v>3</v>
      </c>
    </row>
    <row r="51" spans="2:9" x14ac:dyDescent="0.25">
      <c r="B51">
        <v>1963</v>
      </c>
      <c r="C51">
        <v>6</v>
      </c>
      <c r="D51" s="5">
        <f>TB1YR!B60</f>
        <v>3.11</v>
      </c>
      <c r="E51" s="5">
        <v>3.2</v>
      </c>
      <c r="F51" s="5">
        <v>30.6</v>
      </c>
      <c r="G51">
        <f t="shared" si="2"/>
        <v>0.99940065146579804</v>
      </c>
      <c r="H51">
        <v>3</v>
      </c>
      <c r="I51">
        <f t="shared" si="1"/>
        <v>3</v>
      </c>
    </row>
    <row r="52" spans="2:9" x14ac:dyDescent="0.25">
      <c r="B52">
        <v>1963</v>
      </c>
      <c r="C52">
        <v>7</v>
      </c>
      <c r="D52" s="5">
        <f>TB1YR!B61</f>
        <v>3.4</v>
      </c>
      <c r="E52" s="5">
        <v>3.48</v>
      </c>
      <c r="F52" s="5">
        <v>30.7</v>
      </c>
      <c r="G52">
        <f t="shared" si="2"/>
        <v>1.0028999999999999</v>
      </c>
      <c r="H52">
        <v>3</v>
      </c>
      <c r="I52">
        <f t="shared" si="1"/>
        <v>3</v>
      </c>
    </row>
    <row r="53" spans="2:9" x14ac:dyDescent="0.25">
      <c r="B53">
        <v>1963</v>
      </c>
      <c r="C53">
        <v>8</v>
      </c>
      <c r="D53" s="5">
        <f>TB1YR!B62</f>
        <v>3.5</v>
      </c>
      <c r="E53" s="5">
        <v>3.53</v>
      </c>
      <c r="F53" s="5">
        <v>30.7</v>
      </c>
      <c r="G53">
        <f t="shared" si="2"/>
        <v>1.0029416666666666</v>
      </c>
      <c r="H53">
        <v>3</v>
      </c>
      <c r="I53">
        <f t="shared" si="1"/>
        <v>3</v>
      </c>
    </row>
    <row r="54" spans="2:9" x14ac:dyDescent="0.25">
      <c r="B54">
        <v>1963</v>
      </c>
      <c r="C54">
        <v>9</v>
      </c>
      <c r="D54" s="5">
        <f>TB1YR!B63</f>
        <v>3.57</v>
      </c>
      <c r="E54" s="5">
        <v>3.57</v>
      </c>
      <c r="F54" s="5">
        <v>30.7</v>
      </c>
      <c r="G54">
        <f t="shared" si="2"/>
        <v>0.99971858766233757</v>
      </c>
      <c r="H54">
        <v>3</v>
      </c>
      <c r="I54">
        <f t="shared" si="1"/>
        <v>3</v>
      </c>
    </row>
    <row r="55" spans="2:9" x14ac:dyDescent="0.25">
      <c r="B55">
        <v>1963</v>
      </c>
      <c r="C55">
        <v>10</v>
      </c>
      <c r="D55" s="5">
        <f>TB1YR!B64</f>
        <v>3.61</v>
      </c>
      <c r="E55" s="5">
        <v>3.64</v>
      </c>
      <c r="F55" s="5">
        <v>30.8</v>
      </c>
      <c r="G55">
        <f t="shared" si="2"/>
        <v>1.0030333333333334</v>
      </c>
      <c r="H55">
        <v>3</v>
      </c>
      <c r="I55">
        <f t="shared" si="1"/>
        <v>3</v>
      </c>
    </row>
    <row r="56" spans="2:9" x14ac:dyDescent="0.25">
      <c r="B56">
        <v>1963</v>
      </c>
      <c r="C56">
        <v>11</v>
      </c>
      <c r="D56" s="5">
        <f>TB1YR!B65</f>
        <v>3.67</v>
      </c>
      <c r="E56" s="5">
        <v>3.74</v>
      </c>
      <c r="F56" s="5">
        <v>30.8</v>
      </c>
      <c r="G56">
        <f t="shared" si="2"/>
        <v>0.99987033441208206</v>
      </c>
      <c r="H56">
        <v>3</v>
      </c>
      <c r="I56">
        <f t="shared" si="1"/>
        <v>3</v>
      </c>
    </row>
    <row r="57" spans="2:9" x14ac:dyDescent="0.25">
      <c r="B57">
        <v>1963</v>
      </c>
      <c r="C57">
        <v>12</v>
      </c>
      <c r="D57" s="5">
        <f>TB1YR!B66</f>
        <v>3.69</v>
      </c>
      <c r="E57" s="5">
        <v>3.81</v>
      </c>
      <c r="F57" s="5">
        <v>30.9</v>
      </c>
      <c r="G57">
        <f t="shared" si="2"/>
        <v>1.0031749999999999</v>
      </c>
      <c r="H57">
        <v>3</v>
      </c>
      <c r="I57">
        <f t="shared" si="1"/>
        <v>3</v>
      </c>
    </row>
    <row r="58" spans="2:9" x14ac:dyDescent="0.25">
      <c r="B58">
        <v>1964</v>
      </c>
      <c r="C58">
        <v>1</v>
      </c>
      <c r="D58" s="5">
        <f>TB1YR!B67</f>
        <v>3.68</v>
      </c>
      <c r="E58" s="5">
        <v>3.79</v>
      </c>
      <c r="F58" s="5">
        <v>30.9</v>
      </c>
      <c r="G58">
        <f t="shared" si="2"/>
        <v>1.0031583333333334</v>
      </c>
      <c r="H58">
        <v>3</v>
      </c>
      <c r="I58">
        <f t="shared" si="1"/>
        <v>3</v>
      </c>
    </row>
    <row r="59" spans="2:9" x14ac:dyDescent="0.25">
      <c r="B59">
        <v>1964</v>
      </c>
      <c r="C59">
        <v>2</v>
      </c>
      <c r="D59" s="5">
        <f>TB1YR!B68</f>
        <v>3.71</v>
      </c>
      <c r="E59" s="5">
        <v>3.78</v>
      </c>
      <c r="F59" s="5">
        <v>30.9</v>
      </c>
      <c r="G59">
        <f t="shared" si="2"/>
        <v>1.00315</v>
      </c>
      <c r="H59">
        <v>3</v>
      </c>
      <c r="I59">
        <f t="shared" si="1"/>
        <v>3</v>
      </c>
    </row>
    <row r="60" spans="2:9" x14ac:dyDescent="0.25">
      <c r="B60">
        <v>1964</v>
      </c>
      <c r="C60">
        <v>3</v>
      </c>
      <c r="D60" s="5">
        <f>TB1YR!B69</f>
        <v>3.78</v>
      </c>
      <c r="E60" s="5">
        <v>3.91</v>
      </c>
      <c r="F60" s="5">
        <v>30.9</v>
      </c>
      <c r="G60">
        <f t="shared" si="2"/>
        <v>1.0032583333333334</v>
      </c>
      <c r="H60">
        <v>3</v>
      </c>
      <c r="I60">
        <f t="shared" si="1"/>
        <v>3</v>
      </c>
    </row>
    <row r="61" spans="2:9" x14ac:dyDescent="0.25">
      <c r="B61">
        <v>1964</v>
      </c>
      <c r="C61">
        <v>4</v>
      </c>
      <c r="D61" s="5">
        <f>TB1YR!B70</f>
        <v>3.75</v>
      </c>
      <c r="E61" s="5">
        <v>3.91</v>
      </c>
      <c r="F61" s="5">
        <v>30.9</v>
      </c>
      <c r="G61">
        <f t="shared" si="2"/>
        <v>1.0032583333333334</v>
      </c>
      <c r="H61">
        <v>3</v>
      </c>
      <c r="I61">
        <f t="shared" si="1"/>
        <v>3</v>
      </c>
    </row>
    <row r="62" spans="2:9" x14ac:dyDescent="0.25">
      <c r="B62">
        <v>1964</v>
      </c>
      <c r="C62">
        <v>5</v>
      </c>
      <c r="D62" s="5">
        <f>TB1YR!B71</f>
        <v>3.71</v>
      </c>
      <c r="E62" s="5">
        <v>3.84</v>
      </c>
      <c r="F62" s="5">
        <v>30.9</v>
      </c>
      <c r="G62">
        <f t="shared" si="2"/>
        <v>0.99996387096774197</v>
      </c>
      <c r="H62">
        <v>3</v>
      </c>
      <c r="I62">
        <f t="shared" si="1"/>
        <v>3</v>
      </c>
    </row>
    <row r="63" spans="2:9" x14ac:dyDescent="0.25">
      <c r="B63">
        <v>1964</v>
      </c>
      <c r="C63">
        <v>6</v>
      </c>
      <c r="D63" s="5">
        <f>TB1YR!B72</f>
        <v>3.7</v>
      </c>
      <c r="E63" s="5">
        <v>3.83</v>
      </c>
      <c r="F63" s="5">
        <v>31</v>
      </c>
      <c r="G63">
        <f t="shared" si="2"/>
        <v>0.99996596998928189</v>
      </c>
      <c r="H63">
        <v>3</v>
      </c>
      <c r="I63">
        <f t="shared" si="1"/>
        <v>4</v>
      </c>
    </row>
    <row r="64" spans="2:9" x14ac:dyDescent="0.25">
      <c r="B64">
        <v>1964</v>
      </c>
      <c r="C64">
        <v>7</v>
      </c>
      <c r="D64" s="5">
        <f>TB1YR!B73</f>
        <v>3.64</v>
      </c>
      <c r="E64" s="5">
        <v>3.72</v>
      </c>
      <c r="F64" s="5">
        <v>31.1</v>
      </c>
      <c r="G64">
        <f t="shared" si="2"/>
        <v>1.006335806451613</v>
      </c>
      <c r="H64">
        <v>4</v>
      </c>
      <c r="I64">
        <f t="shared" si="1"/>
        <v>3</v>
      </c>
    </row>
    <row r="65" spans="2:9" x14ac:dyDescent="0.25">
      <c r="B65">
        <v>1964</v>
      </c>
      <c r="C65">
        <v>8</v>
      </c>
      <c r="D65" s="5">
        <f>TB1YR!B74</f>
        <v>3.67</v>
      </c>
      <c r="E65" s="5">
        <v>3.74</v>
      </c>
      <c r="F65" s="5">
        <v>31</v>
      </c>
      <c r="G65">
        <f t="shared" si="2"/>
        <v>0.9998912111468381</v>
      </c>
      <c r="H65">
        <v>3</v>
      </c>
      <c r="I65">
        <f t="shared" si="1"/>
        <v>3</v>
      </c>
    </row>
    <row r="66" spans="2:9" x14ac:dyDescent="0.25">
      <c r="B66">
        <v>1964</v>
      </c>
      <c r="C66">
        <v>9</v>
      </c>
      <c r="D66" s="5">
        <f>TB1YR!B75</f>
        <v>3.73</v>
      </c>
      <c r="E66" s="5">
        <v>3.84</v>
      </c>
      <c r="F66" s="5">
        <v>31.1</v>
      </c>
      <c r="G66">
        <f t="shared" si="2"/>
        <v>1.0032000000000001</v>
      </c>
      <c r="H66">
        <v>3</v>
      </c>
      <c r="I66">
        <f t="shared" si="1"/>
        <v>4</v>
      </c>
    </row>
    <row r="67" spans="2:9" x14ac:dyDescent="0.25">
      <c r="B67">
        <v>1964</v>
      </c>
      <c r="C67">
        <v>10</v>
      </c>
      <c r="D67" s="5">
        <f>TB1YR!B76</f>
        <v>3.79</v>
      </c>
      <c r="E67" s="5">
        <v>3.86</v>
      </c>
      <c r="F67" s="5">
        <v>31.1</v>
      </c>
      <c r="G67">
        <f t="shared" si="2"/>
        <v>1.0000012286324786</v>
      </c>
      <c r="H67">
        <v>4</v>
      </c>
      <c r="I67">
        <f t="shared" si="1"/>
        <v>4</v>
      </c>
    </row>
    <row r="68" spans="2:9" x14ac:dyDescent="0.25">
      <c r="B68">
        <v>1964</v>
      </c>
      <c r="C68">
        <v>11</v>
      </c>
      <c r="D68" s="5">
        <f>TB1YR!B77</f>
        <v>3.86</v>
      </c>
      <c r="E68" s="5">
        <v>3.91</v>
      </c>
      <c r="F68" s="5">
        <v>31.2</v>
      </c>
      <c r="G68">
        <f t="shared" si="2"/>
        <v>1.0032583333333334</v>
      </c>
      <c r="H68">
        <v>4</v>
      </c>
      <c r="I68">
        <f t="shared" si="1"/>
        <v>4</v>
      </c>
    </row>
    <row r="69" spans="2:9" x14ac:dyDescent="0.25">
      <c r="B69">
        <v>1964</v>
      </c>
      <c r="C69">
        <v>12</v>
      </c>
      <c r="D69" s="5">
        <f>TB1YR!B78</f>
        <v>3.96</v>
      </c>
      <c r="E69" s="5">
        <v>4.0199999999999996</v>
      </c>
      <c r="F69" s="5">
        <v>31.2</v>
      </c>
      <c r="G69">
        <f t="shared" si="2"/>
        <v>1.00335</v>
      </c>
      <c r="H69">
        <v>4</v>
      </c>
      <c r="I69">
        <f t="shared" ref="I69:I132" si="3">H70</f>
        <v>4</v>
      </c>
    </row>
    <row r="70" spans="2:9" x14ac:dyDescent="0.25">
      <c r="B70">
        <v>1965</v>
      </c>
      <c r="C70">
        <v>1</v>
      </c>
      <c r="D70" s="5">
        <f>TB1YR!B79</f>
        <v>3.91</v>
      </c>
      <c r="E70" s="5">
        <v>3.94</v>
      </c>
      <c r="F70" s="5">
        <v>31.2</v>
      </c>
      <c r="G70">
        <f t="shared" si="2"/>
        <v>1.0032833333333333</v>
      </c>
      <c r="H70">
        <v>4</v>
      </c>
      <c r="I70">
        <f t="shared" si="3"/>
        <v>4</v>
      </c>
    </row>
    <row r="71" spans="2:9" x14ac:dyDescent="0.25">
      <c r="B71">
        <v>1965</v>
      </c>
      <c r="C71">
        <v>2</v>
      </c>
      <c r="D71" s="5">
        <f>TB1YR!B80</f>
        <v>4</v>
      </c>
      <c r="E71" s="5">
        <v>4.03</v>
      </c>
      <c r="F71" s="5">
        <v>31.2</v>
      </c>
      <c r="G71">
        <f t="shared" si="2"/>
        <v>1.0001527156549521</v>
      </c>
      <c r="H71">
        <v>4</v>
      </c>
      <c r="I71">
        <f t="shared" si="3"/>
        <v>4</v>
      </c>
    </row>
    <row r="72" spans="2:9" x14ac:dyDescent="0.25">
      <c r="B72">
        <v>1965</v>
      </c>
      <c r="C72">
        <v>3</v>
      </c>
      <c r="D72" s="5">
        <f>TB1YR!B81</f>
        <v>4.0199999999999996</v>
      </c>
      <c r="E72" s="5">
        <v>4.0599999999999996</v>
      </c>
      <c r="F72" s="5">
        <v>31.3</v>
      </c>
      <c r="G72">
        <f t="shared" si="2"/>
        <v>1.0001878450106156</v>
      </c>
      <c r="H72">
        <v>4</v>
      </c>
      <c r="I72">
        <f t="shared" si="3"/>
        <v>4</v>
      </c>
    </row>
    <row r="73" spans="2:9" x14ac:dyDescent="0.25">
      <c r="B73">
        <v>1965</v>
      </c>
      <c r="C73">
        <v>4</v>
      </c>
      <c r="D73" s="5">
        <f>TB1YR!B82</f>
        <v>4</v>
      </c>
      <c r="E73" s="5">
        <v>4.04</v>
      </c>
      <c r="F73" s="5">
        <v>31.4</v>
      </c>
      <c r="G73">
        <f t="shared" si="2"/>
        <v>1.0033666666666667</v>
      </c>
      <c r="H73">
        <v>4</v>
      </c>
      <c r="I73">
        <f t="shared" si="3"/>
        <v>4</v>
      </c>
    </row>
    <row r="74" spans="2:9" x14ac:dyDescent="0.25">
      <c r="B74">
        <v>1965</v>
      </c>
      <c r="C74">
        <v>5</v>
      </c>
      <c r="D74" s="5">
        <f>TB1YR!B83</f>
        <v>3.96</v>
      </c>
      <c r="E74" s="5">
        <v>4.03</v>
      </c>
      <c r="F74" s="5">
        <v>31.4</v>
      </c>
      <c r="G74">
        <f t="shared" si="2"/>
        <v>0.99700796413502102</v>
      </c>
      <c r="H74">
        <v>4</v>
      </c>
      <c r="I74">
        <f t="shared" si="3"/>
        <v>4</v>
      </c>
    </row>
    <row r="75" spans="2:9" x14ac:dyDescent="0.25">
      <c r="B75">
        <v>1965</v>
      </c>
      <c r="C75">
        <v>6</v>
      </c>
      <c r="D75" s="5">
        <f>TB1YR!B84</f>
        <v>3.89</v>
      </c>
      <c r="E75" s="5">
        <v>3.99</v>
      </c>
      <c r="F75" s="5">
        <v>31.6</v>
      </c>
      <c r="G75">
        <f t="shared" si="2"/>
        <v>1.003325</v>
      </c>
      <c r="H75">
        <v>4</v>
      </c>
      <c r="I75">
        <f t="shared" si="3"/>
        <v>4</v>
      </c>
    </row>
    <row r="76" spans="2:9" x14ac:dyDescent="0.25">
      <c r="B76">
        <v>1965</v>
      </c>
      <c r="C76">
        <v>7</v>
      </c>
      <c r="D76" s="5">
        <f>TB1YR!B85</f>
        <v>3.89</v>
      </c>
      <c r="E76" s="5">
        <v>3.98</v>
      </c>
      <c r="F76" s="5">
        <v>31.6</v>
      </c>
      <c r="G76">
        <f t="shared" si="2"/>
        <v>1.0033166666666666</v>
      </c>
      <c r="H76">
        <v>4</v>
      </c>
      <c r="I76">
        <f t="shared" si="3"/>
        <v>4</v>
      </c>
    </row>
    <row r="77" spans="2:9" x14ac:dyDescent="0.25">
      <c r="B77">
        <v>1965</v>
      </c>
      <c r="C77">
        <v>8</v>
      </c>
      <c r="D77" s="5">
        <f>TB1YR!B86</f>
        <v>3.96</v>
      </c>
      <c r="E77" s="5">
        <v>4.07</v>
      </c>
      <c r="F77" s="5">
        <v>31.6</v>
      </c>
      <c r="G77">
        <f t="shared" si="2"/>
        <v>1.0033916666666667</v>
      </c>
      <c r="H77">
        <v>4</v>
      </c>
      <c r="I77">
        <f t="shared" si="3"/>
        <v>4</v>
      </c>
    </row>
    <row r="78" spans="2:9" x14ac:dyDescent="0.25">
      <c r="B78">
        <v>1965</v>
      </c>
      <c r="C78">
        <v>9</v>
      </c>
      <c r="D78" s="5">
        <f>TB1YR!B87</f>
        <v>4.09</v>
      </c>
      <c r="E78" s="5">
        <v>4.2</v>
      </c>
      <c r="F78" s="5">
        <v>31.6</v>
      </c>
      <c r="G78">
        <f t="shared" si="2"/>
        <v>1.0003343848580444</v>
      </c>
      <c r="H78">
        <v>4</v>
      </c>
      <c r="I78">
        <f t="shared" si="3"/>
        <v>5</v>
      </c>
    </row>
    <row r="79" spans="2:9" x14ac:dyDescent="0.25">
      <c r="B79">
        <v>1965</v>
      </c>
      <c r="C79">
        <v>10</v>
      </c>
      <c r="D79" s="5">
        <f>TB1YR!B88</f>
        <v>4.16</v>
      </c>
      <c r="E79" s="5">
        <v>4.3</v>
      </c>
      <c r="F79" s="5">
        <v>31.7</v>
      </c>
      <c r="G79">
        <f t="shared" si="2"/>
        <v>1.0035833333333333</v>
      </c>
      <c r="H79">
        <v>5</v>
      </c>
      <c r="I79">
        <f t="shared" si="3"/>
        <v>5</v>
      </c>
    </row>
    <row r="80" spans="2:9" x14ac:dyDescent="0.25">
      <c r="B80">
        <v>1965</v>
      </c>
      <c r="C80">
        <v>11</v>
      </c>
      <c r="D80" s="5">
        <f>TB1YR!B89</f>
        <v>4.2300000000000004</v>
      </c>
      <c r="E80" s="5">
        <v>4.37</v>
      </c>
      <c r="F80" s="5">
        <v>31.7</v>
      </c>
      <c r="G80">
        <f t="shared" si="2"/>
        <v>1.0004855607966459</v>
      </c>
      <c r="H80">
        <v>5</v>
      </c>
      <c r="I80">
        <f t="shared" si="3"/>
        <v>5</v>
      </c>
    </row>
    <row r="81" spans="2:9" x14ac:dyDescent="0.25">
      <c r="B81">
        <v>1965</v>
      </c>
      <c r="C81">
        <v>12</v>
      </c>
      <c r="D81" s="5">
        <f>TB1YR!B90</f>
        <v>4.5599999999999996</v>
      </c>
      <c r="E81" s="5">
        <v>4.72</v>
      </c>
      <c r="F81" s="5">
        <v>31.8</v>
      </c>
      <c r="G81">
        <f t="shared" si="2"/>
        <v>1.0039333333333333</v>
      </c>
      <c r="H81">
        <v>5</v>
      </c>
      <c r="I81">
        <f t="shared" si="3"/>
        <v>5</v>
      </c>
    </row>
    <row r="82" spans="2:9" x14ac:dyDescent="0.25">
      <c r="B82">
        <v>1966</v>
      </c>
      <c r="C82">
        <v>1</v>
      </c>
      <c r="D82" s="5">
        <f>TB1YR!B91</f>
        <v>4.6900000000000004</v>
      </c>
      <c r="E82" s="5">
        <v>4.88</v>
      </c>
      <c r="F82" s="5">
        <v>31.8</v>
      </c>
      <c r="G82">
        <f t="shared" si="2"/>
        <v>0.99779125000000002</v>
      </c>
      <c r="H82">
        <v>5</v>
      </c>
      <c r="I82">
        <f t="shared" si="3"/>
        <v>5</v>
      </c>
    </row>
    <row r="83" spans="2:9" x14ac:dyDescent="0.25">
      <c r="B83">
        <v>1966</v>
      </c>
      <c r="C83">
        <v>2</v>
      </c>
      <c r="D83" s="5">
        <f>TB1YR!B92</f>
        <v>4.8099999999999996</v>
      </c>
      <c r="E83" s="5">
        <v>4.9400000000000004</v>
      </c>
      <c r="F83" s="5">
        <v>32</v>
      </c>
      <c r="G83">
        <f t="shared" si="2"/>
        <v>1.0009885773624092</v>
      </c>
      <c r="H83">
        <v>5</v>
      </c>
      <c r="I83">
        <f t="shared" si="3"/>
        <v>5</v>
      </c>
    </row>
    <row r="84" spans="2:9" x14ac:dyDescent="0.25">
      <c r="B84">
        <v>1966</v>
      </c>
      <c r="C84">
        <v>3</v>
      </c>
      <c r="D84" s="5">
        <f>TB1YR!B93</f>
        <v>4.8099999999999996</v>
      </c>
      <c r="E84" s="5">
        <v>4.97</v>
      </c>
      <c r="F84" s="5">
        <v>32.1</v>
      </c>
      <c r="G84">
        <f t="shared" si="2"/>
        <v>0.99792407120743043</v>
      </c>
      <c r="H84">
        <v>5</v>
      </c>
      <c r="I84">
        <f t="shared" si="3"/>
        <v>5</v>
      </c>
    </row>
    <row r="85" spans="2:9" x14ac:dyDescent="0.25">
      <c r="B85">
        <v>1966</v>
      </c>
      <c r="C85">
        <v>4</v>
      </c>
      <c r="D85" s="5">
        <f>TB1YR!B94</f>
        <v>4.76</v>
      </c>
      <c r="E85" s="5">
        <v>4.9000000000000004</v>
      </c>
      <c r="F85" s="5">
        <v>32.299999999999997</v>
      </c>
      <c r="G85">
        <f t="shared" si="2"/>
        <v>1.0040833333333334</v>
      </c>
      <c r="H85">
        <v>5</v>
      </c>
      <c r="I85">
        <f t="shared" si="3"/>
        <v>5</v>
      </c>
    </row>
    <row r="86" spans="2:9" x14ac:dyDescent="0.25">
      <c r="B86">
        <v>1966</v>
      </c>
      <c r="C86">
        <v>5</v>
      </c>
      <c r="D86" s="5">
        <f>TB1YR!B95</f>
        <v>4.8499999999999996</v>
      </c>
      <c r="E86" s="5">
        <v>4.93</v>
      </c>
      <c r="F86" s="5">
        <v>32.299999999999997</v>
      </c>
      <c r="G86">
        <f t="shared" si="2"/>
        <v>1.0010092335390948</v>
      </c>
      <c r="H86">
        <v>5</v>
      </c>
      <c r="I86">
        <f t="shared" si="3"/>
        <v>5</v>
      </c>
    </row>
    <row r="87" spans="2:9" x14ac:dyDescent="0.25">
      <c r="B87">
        <v>1966</v>
      </c>
      <c r="C87">
        <v>6</v>
      </c>
      <c r="D87" s="5">
        <f>TB1YR!B96</f>
        <v>4.78</v>
      </c>
      <c r="E87" s="5">
        <v>4.97</v>
      </c>
      <c r="F87" s="5">
        <v>32.4</v>
      </c>
      <c r="G87">
        <f t="shared" si="2"/>
        <v>1.0010520000000001</v>
      </c>
      <c r="H87">
        <v>5</v>
      </c>
      <c r="I87">
        <f t="shared" si="3"/>
        <v>5</v>
      </c>
    </row>
    <row r="88" spans="2:9" x14ac:dyDescent="0.25">
      <c r="B88">
        <v>1966</v>
      </c>
      <c r="C88">
        <v>7</v>
      </c>
      <c r="D88" s="5">
        <f>TB1YR!B97</f>
        <v>4.9400000000000004</v>
      </c>
      <c r="E88" s="5">
        <v>5.17</v>
      </c>
      <c r="F88" s="5">
        <v>32.5</v>
      </c>
      <c r="G88">
        <f t="shared" si="2"/>
        <v>0.9981657747196736</v>
      </c>
      <c r="H88">
        <v>5</v>
      </c>
      <c r="I88">
        <f t="shared" si="3"/>
        <v>5</v>
      </c>
    </row>
    <row r="89" spans="2:9" x14ac:dyDescent="0.25">
      <c r="B89">
        <v>1966</v>
      </c>
      <c r="C89">
        <v>8</v>
      </c>
      <c r="D89" s="5">
        <f>TB1YR!B98</f>
        <v>5.34</v>
      </c>
      <c r="E89" s="5">
        <v>5.54</v>
      </c>
      <c r="F89" s="5">
        <v>32.700000000000003</v>
      </c>
      <c r="G89">
        <f t="shared" si="2"/>
        <v>1.0046166666666667</v>
      </c>
      <c r="H89">
        <v>5</v>
      </c>
      <c r="I89">
        <f t="shared" si="3"/>
        <v>5</v>
      </c>
    </row>
    <row r="90" spans="2:9" x14ac:dyDescent="0.25">
      <c r="B90">
        <v>1966</v>
      </c>
      <c r="C90">
        <v>9</v>
      </c>
      <c r="D90" s="5">
        <f>TB1YR!B99</f>
        <v>5.8</v>
      </c>
      <c r="E90" s="5">
        <v>5.82</v>
      </c>
      <c r="F90" s="5">
        <v>32.700000000000003</v>
      </c>
      <c r="G90">
        <f t="shared" si="2"/>
        <v>0.99874148936170215</v>
      </c>
      <c r="H90">
        <v>5</v>
      </c>
      <c r="I90">
        <f t="shared" si="3"/>
        <v>5</v>
      </c>
    </row>
    <row r="91" spans="2:9" x14ac:dyDescent="0.25">
      <c r="B91">
        <v>1966</v>
      </c>
      <c r="C91">
        <v>10</v>
      </c>
      <c r="D91" s="5">
        <f>TB1YR!B100</f>
        <v>5.52</v>
      </c>
      <c r="E91" s="5">
        <v>5.58</v>
      </c>
      <c r="F91" s="5">
        <v>32.9</v>
      </c>
      <c r="G91">
        <f t="shared" si="2"/>
        <v>1.00465</v>
      </c>
      <c r="H91">
        <v>5</v>
      </c>
      <c r="I91">
        <f t="shared" si="3"/>
        <v>5</v>
      </c>
    </row>
    <row r="92" spans="2:9" x14ac:dyDescent="0.25">
      <c r="B92">
        <v>1966</v>
      </c>
      <c r="C92">
        <v>11</v>
      </c>
      <c r="D92" s="5">
        <f>TB1YR!B101</f>
        <v>5.49</v>
      </c>
      <c r="E92" s="5">
        <v>5.54</v>
      </c>
      <c r="F92" s="5">
        <v>32.9</v>
      </c>
      <c r="G92">
        <f t="shared" si="2"/>
        <v>1.0046166666666667</v>
      </c>
      <c r="H92">
        <v>5</v>
      </c>
      <c r="I92">
        <f t="shared" si="3"/>
        <v>5</v>
      </c>
    </row>
    <row r="93" spans="2:9" x14ac:dyDescent="0.25">
      <c r="B93">
        <v>1966</v>
      </c>
      <c r="C93">
        <v>12</v>
      </c>
      <c r="D93" s="5">
        <f>TB1YR!B102</f>
        <v>5</v>
      </c>
      <c r="E93" s="5">
        <v>5.2</v>
      </c>
      <c r="F93" s="5">
        <v>32.9</v>
      </c>
      <c r="G93">
        <f t="shared" si="2"/>
        <v>1.0043333333333333</v>
      </c>
      <c r="H93">
        <v>5</v>
      </c>
      <c r="I93">
        <f t="shared" si="3"/>
        <v>5</v>
      </c>
    </row>
    <row r="94" spans="2:9" x14ac:dyDescent="0.25">
      <c r="B94">
        <v>1967</v>
      </c>
      <c r="C94">
        <v>1</v>
      </c>
      <c r="D94" s="5">
        <f>TB1YR!B103</f>
        <v>4.6100000000000003</v>
      </c>
      <c r="E94" s="5">
        <v>4.75</v>
      </c>
      <c r="F94" s="5">
        <v>32.9</v>
      </c>
      <c r="G94">
        <f t="shared" si="2"/>
        <v>1.0039583333333333</v>
      </c>
      <c r="H94">
        <v>5</v>
      </c>
      <c r="I94">
        <f t="shared" si="3"/>
        <v>5</v>
      </c>
    </row>
    <row r="95" spans="2:9" x14ac:dyDescent="0.25">
      <c r="B95">
        <v>1967</v>
      </c>
      <c r="C95">
        <v>2</v>
      </c>
      <c r="D95" s="5">
        <f>TB1YR!B104</f>
        <v>4.57</v>
      </c>
      <c r="E95" s="5">
        <v>4.71</v>
      </c>
      <c r="F95" s="5">
        <v>32.9</v>
      </c>
      <c r="G95">
        <f t="shared" si="2"/>
        <v>1.000882803030303</v>
      </c>
      <c r="H95">
        <v>5</v>
      </c>
      <c r="I95">
        <f t="shared" si="3"/>
        <v>5</v>
      </c>
    </row>
    <row r="96" spans="2:9" x14ac:dyDescent="0.25">
      <c r="B96">
        <v>1967</v>
      </c>
      <c r="C96">
        <v>3</v>
      </c>
      <c r="D96" s="5">
        <f>TB1YR!B105</f>
        <v>4.1900000000000004</v>
      </c>
      <c r="E96" s="5">
        <v>4.3499999999999996</v>
      </c>
      <c r="F96" s="5">
        <v>33</v>
      </c>
      <c r="G96">
        <f t="shared" si="2"/>
        <v>1.0005929003021148</v>
      </c>
      <c r="H96">
        <v>5</v>
      </c>
      <c r="I96">
        <f t="shared" si="3"/>
        <v>5</v>
      </c>
    </row>
    <row r="97" spans="2:9" x14ac:dyDescent="0.25">
      <c r="B97">
        <v>1967</v>
      </c>
      <c r="C97">
        <v>4</v>
      </c>
      <c r="D97" s="5">
        <f>TB1YR!B106</f>
        <v>3.9</v>
      </c>
      <c r="E97" s="5">
        <v>4.1100000000000003</v>
      </c>
      <c r="F97" s="5">
        <v>33.1</v>
      </c>
      <c r="G97">
        <f t="shared" si="2"/>
        <v>1.0004026355421687</v>
      </c>
      <c r="H97">
        <v>5</v>
      </c>
      <c r="I97">
        <f t="shared" si="3"/>
        <v>5</v>
      </c>
    </row>
    <row r="98" spans="2:9" x14ac:dyDescent="0.25">
      <c r="B98">
        <v>1967</v>
      </c>
      <c r="C98">
        <v>5</v>
      </c>
      <c r="D98" s="5">
        <f>TB1YR!B107</f>
        <v>3.89</v>
      </c>
      <c r="E98" s="5">
        <v>4.1500000000000004</v>
      </c>
      <c r="F98" s="5">
        <v>33.200000000000003</v>
      </c>
      <c r="G98">
        <f t="shared" si="2"/>
        <v>1.0004449449449453</v>
      </c>
      <c r="H98">
        <v>5</v>
      </c>
      <c r="I98">
        <f t="shared" si="3"/>
        <v>5</v>
      </c>
    </row>
    <row r="99" spans="2:9" x14ac:dyDescent="0.25">
      <c r="B99">
        <v>1967</v>
      </c>
      <c r="C99">
        <v>6</v>
      </c>
      <c r="D99" s="5">
        <f>TB1YR!B108</f>
        <v>4.16</v>
      </c>
      <c r="E99" s="5">
        <v>4.4800000000000004</v>
      </c>
      <c r="F99" s="5">
        <v>33.299999999999997</v>
      </c>
      <c r="G99">
        <f t="shared" ref="G99:G162" si="4">(E99/1200+1)*F99/F100</f>
        <v>1.000728143712575</v>
      </c>
      <c r="H99">
        <v>5</v>
      </c>
      <c r="I99">
        <f t="shared" si="3"/>
        <v>5</v>
      </c>
    </row>
    <row r="100" spans="2:9" x14ac:dyDescent="0.25">
      <c r="B100">
        <v>1967</v>
      </c>
      <c r="C100">
        <v>7</v>
      </c>
      <c r="D100" s="5">
        <f>TB1YR!B109</f>
        <v>4.9000000000000004</v>
      </c>
      <c r="E100" s="5">
        <v>5.01</v>
      </c>
      <c r="F100" s="5">
        <v>33.4</v>
      </c>
      <c r="G100">
        <f t="shared" si="4"/>
        <v>1.0011774626865673</v>
      </c>
      <c r="H100">
        <v>5</v>
      </c>
      <c r="I100">
        <f t="shared" si="3"/>
        <v>5</v>
      </c>
    </row>
    <row r="101" spans="2:9" x14ac:dyDescent="0.25">
      <c r="B101">
        <v>1967</v>
      </c>
      <c r="C101">
        <v>8</v>
      </c>
      <c r="D101" s="5">
        <f>TB1YR!B110</f>
        <v>5.05</v>
      </c>
      <c r="E101" s="5">
        <v>5.13</v>
      </c>
      <c r="F101" s="5">
        <v>33.5</v>
      </c>
      <c r="G101">
        <f t="shared" si="4"/>
        <v>1.0012860863095239</v>
      </c>
      <c r="H101">
        <v>5</v>
      </c>
      <c r="I101">
        <f t="shared" si="3"/>
        <v>5</v>
      </c>
    </row>
    <row r="102" spans="2:9" x14ac:dyDescent="0.25">
      <c r="B102">
        <v>1967</v>
      </c>
      <c r="C102">
        <v>9</v>
      </c>
      <c r="D102" s="5">
        <f>TB1YR!B111</f>
        <v>5.0999999999999996</v>
      </c>
      <c r="E102" s="5">
        <v>5.24</v>
      </c>
      <c r="F102" s="5">
        <v>33.6</v>
      </c>
      <c r="G102">
        <f t="shared" si="4"/>
        <v>1.001386350148368</v>
      </c>
      <c r="H102">
        <v>5</v>
      </c>
      <c r="I102">
        <f t="shared" si="3"/>
        <v>5</v>
      </c>
    </row>
    <row r="103" spans="2:9" x14ac:dyDescent="0.25">
      <c r="B103">
        <v>1967</v>
      </c>
      <c r="C103">
        <v>10</v>
      </c>
      <c r="D103" s="5">
        <f>TB1YR!B112</f>
        <v>5.22</v>
      </c>
      <c r="E103" s="5">
        <v>5.37</v>
      </c>
      <c r="F103" s="5">
        <v>33.700000000000003</v>
      </c>
      <c r="G103">
        <f t="shared" si="4"/>
        <v>1.0015031804733729</v>
      </c>
      <c r="H103">
        <v>5</v>
      </c>
      <c r="I103">
        <f t="shared" si="3"/>
        <v>5</v>
      </c>
    </row>
    <row r="104" spans="2:9" x14ac:dyDescent="0.25">
      <c r="B104">
        <v>1967</v>
      </c>
      <c r="C104">
        <v>11</v>
      </c>
      <c r="D104" s="5">
        <f>TB1YR!B113</f>
        <v>5.39</v>
      </c>
      <c r="E104" s="5">
        <v>5.61</v>
      </c>
      <c r="F104" s="5">
        <v>33.799999999999997</v>
      </c>
      <c r="G104">
        <f t="shared" si="4"/>
        <v>1.0017113569321534</v>
      </c>
      <c r="H104">
        <v>5</v>
      </c>
      <c r="I104">
        <f t="shared" si="3"/>
        <v>5</v>
      </c>
    </row>
    <row r="105" spans="2:9" x14ac:dyDescent="0.25">
      <c r="B105">
        <v>1967</v>
      </c>
      <c r="C105">
        <v>12</v>
      </c>
      <c r="D105" s="5">
        <f>TB1YR!B114</f>
        <v>5.59</v>
      </c>
      <c r="E105" s="5">
        <v>5.71</v>
      </c>
      <c r="F105" s="5">
        <v>33.9</v>
      </c>
      <c r="G105">
        <f t="shared" si="4"/>
        <v>0.99886532258064509</v>
      </c>
      <c r="H105">
        <v>5</v>
      </c>
      <c r="I105">
        <f t="shared" si="3"/>
        <v>5</v>
      </c>
    </row>
    <row r="106" spans="2:9" x14ac:dyDescent="0.25">
      <c r="B106">
        <v>1968</v>
      </c>
      <c r="C106">
        <v>1</v>
      </c>
      <c r="D106" s="5">
        <f>TB1YR!B115</f>
        <v>5.3</v>
      </c>
      <c r="E106" s="5">
        <v>5.43</v>
      </c>
      <c r="F106" s="5">
        <v>34.1</v>
      </c>
      <c r="G106">
        <f t="shared" si="4"/>
        <v>1.0015877923976606</v>
      </c>
      <c r="H106">
        <v>5</v>
      </c>
      <c r="I106">
        <f t="shared" si="3"/>
        <v>5</v>
      </c>
    </row>
    <row r="107" spans="2:9" x14ac:dyDescent="0.25">
      <c r="B107">
        <v>1968</v>
      </c>
      <c r="C107">
        <v>2</v>
      </c>
      <c r="D107" s="5">
        <f>TB1YR!B116</f>
        <v>5.24</v>
      </c>
      <c r="E107" s="5">
        <v>5.41</v>
      </c>
      <c r="F107" s="5">
        <v>34.200000000000003</v>
      </c>
      <c r="G107">
        <f t="shared" si="4"/>
        <v>1.0015797376093296</v>
      </c>
      <c r="H107">
        <v>5</v>
      </c>
      <c r="I107">
        <f t="shared" si="3"/>
        <v>5</v>
      </c>
    </row>
    <row r="108" spans="2:9" x14ac:dyDescent="0.25">
      <c r="B108">
        <v>1968</v>
      </c>
      <c r="C108">
        <v>3</v>
      </c>
      <c r="D108" s="5">
        <f>TB1YR!B117</f>
        <v>5.42</v>
      </c>
      <c r="E108" s="5">
        <v>5.58</v>
      </c>
      <c r="F108" s="5">
        <v>34.299999999999997</v>
      </c>
      <c r="G108">
        <f t="shared" si="4"/>
        <v>1.0017295058139535</v>
      </c>
      <c r="H108">
        <v>5</v>
      </c>
      <c r="I108">
        <f t="shared" si="3"/>
        <v>5</v>
      </c>
    </row>
    <row r="109" spans="2:9" x14ac:dyDescent="0.25">
      <c r="B109">
        <v>1968</v>
      </c>
      <c r="C109">
        <v>4</v>
      </c>
      <c r="D109" s="5">
        <f>TB1YR!B118</f>
        <v>5.47</v>
      </c>
      <c r="E109" s="5">
        <v>5.71</v>
      </c>
      <c r="F109" s="5">
        <v>34.4</v>
      </c>
      <c r="G109">
        <f t="shared" si="4"/>
        <v>1.0018459903381642</v>
      </c>
      <c r="H109">
        <v>5</v>
      </c>
      <c r="I109">
        <f t="shared" si="3"/>
        <v>5</v>
      </c>
    </row>
    <row r="110" spans="2:9" x14ac:dyDescent="0.25">
      <c r="B110">
        <v>1968</v>
      </c>
      <c r="C110">
        <v>5</v>
      </c>
      <c r="D110" s="5">
        <f>TB1YR!B119</f>
        <v>5.84</v>
      </c>
      <c r="E110" s="5">
        <v>6.14</v>
      </c>
      <c r="F110" s="5">
        <v>34.5</v>
      </c>
      <c r="G110">
        <f t="shared" si="4"/>
        <v>0.99932348703170015</v>
      </c>
      <c r="H110">
        <v>5</v>
      </c>
      <c r="I110">
        <f t="shared" si="3"/>
        <v>5</v>
      </c>
    </row>
    <row r="111" spans="2:9" x14ac:dyDescent="0.25">
      <c r="B111">
        <v>1968</v>
      </c>
      <c r="C111">
        <v>6</v>
      </c>
      <c r="D111" s="5">
        <f>TB1YR!B120</f>
        <v>5.68</v>
      </c>
      <c r="E111" s="5">
        <v>5.98</v>
      </c>
      <c r="F111" s="5">
        <v>34.700000000000003</v>
      </c>
      <c r="G111">
        <f t="shared" si="4"/>
        <v>0.99922411652340037</v>
      </c>
      <c r="H111">
        <v>5</v>
      </c>
      <c r="I111">
        <f t="shared" si="3"/>
        <v>5</v>
      </c>
    </row>
    <row r="112" spans="2:9" x14ac:dyDescent="0.25">
      <c r="B112">
        <v>1968</v>
      </c>
      <c r="C112">
        <v>7</v>
      </c>
      <c r="D112" s="5">
        <f>TB1YR!B121</f>
        <v>5.39</v>
      </c>
      <c r="E112" s="5">
        <v>5.65</v>
      </c>
      <c r="F112" s="5">
        <v>34.9</v>
      </c>
      <c r="G112">
        <f t="shared" si="4"/>
        <v>1.0018377380952381</v>
      </c>
      <c r="H112">
        <v>5</v>
      </c>
      <c r="I112">
        <f t="shared" si="3"/>
        <v>5</v>
      </c>
    </row>
    <row r="113" spans="2:9" x14ac:dyDescent="0.25">
      <c r="B113">
        <v>1968</v>
      </c>
      <c r="C113">
        <v>8</v>
      </c>
      <c r="D113" s="5">
        <f>TB1YR!B122</f>
        <v>5.15</v>
      </c>
      <c r="E113" s="5">
        <v>5.43</v>
      </c>
      <c r="F113" s="5">
        <v>35</v>
      </c>
      <c r="G113">
        <f t="shared" si="4"/>
        <v>1.0016631054131053</v>
      </c>
      <c r="H113">
        <v>5</v>
      </c>
      <c r="I113">
        <f t="shared" si="3"/>
        <v>5</v>
      </c>
    </row>
    <row r="114" spans="2:9" x14ac:dyDescent="0.25">
      <c r="B114">
        <v>1968</v>
      </c>
      <c r="C114">
        <v>9</v>
      </c>
      <c r="D114" s="5">
        <f>TB1YR!B123</f>
        <v>5.18</v>
      </c>
      <c r="E114" s="5">
        <v>5.45</v>
      </c>
      <c r="F114" s="5">
        <v>35.1</v>
      </c>
      <c r="G114">
        <f t="shared" si="4"/>
        <v>0.99885021246458938</v>
      </c>
      <c r="H114">
        <v>5</v>
      </c>
      <c r="I114">
        <f t="shared" si="3"/>
        <v>5</v>
      </c>
    </row>
    <row r="115" spans="2:9" x14ac:dyDescent="0.25">
      <c r="B115">
        <v>1968</v>
      </c>
      <c r="C115">
        <v>10</v>
      </c>
      <c r="D115" s="5">
        <f>TB1YR!B124</f>
        <v>5.33</v>
      </c>
      <c r="E115" s="5">
        <v>5.57</v>
      </c>
      <c r="F115" s="5">
        <v>35.299999999999997</v>
      </c>
      <c r="G115">
        <f t="shared" si="4"/>
        <v>1.0018036958568739</v>
      </c>
      <c r="H115">
        <v>5</v>
      </c>
      <c r="I115">
        <f t="shared" si="3"/>
        <v>5</v>
      </c>
    </row>
    <row r="116" spans="2:9" x14ac:dyDescent="0.25">
      <c r="B116">
        <v>1968</v>
      </c>
      <c r="C116">
        <v>11</v>
      </c>
      <c r="D116" s="5">
        <f>TB1YR!B125</f>
        <v>5.51</v>
      </c>
      <c r="E116" s="5">
        <v>5.75</v>
      </c>
      <c r="F116" s="5">
        <v>35.4</v>
      </c>
      <c r="G116">
        <f t="shared" si="4"/>
        <v>1.0019612676056338</v>
      </c>
      <c r="H116">
        <v>5</v>
      </c>
      <c r="I116">
        <f t="shared" si="3"/>
        <v>5</v>
      </c>
    </row>
    <row r="117" spans="2:9" x14ac:dyDescent="0.25">
      <c r="B117">
        <v>1968</v>
      </c>
      <c r="C117">
        <v>12</v>
      </c>
      <c r="D117" s="5">
        <f>TB1YR!B126</f>
        <v>5.97</v>
      </c>
      <c r="E117" s="5">
        <v>6.19</v>
      </c>
      <c r="F117" s="5">
        <v>35.5</v>
      </c>
      <c r="G117">
        <f t="shared" si="4"/>
        <v>1.0023348548689137</v>
      </c>
      <c r="H117">
        <v>5</v>
      </c>
      <c r="I117">
        <f t="shared" si="3"/>
        <v>5</v>
      </c>
    </row>
    <row r="118" spans="2:9" x14ac:dyDescent="0.25">
      <c r="B118">
        <v>1969</v>
      </c>
      <c r="C118">
        <v>1</v>
      </c>
      <c r="D118" s="5">
        <f>TB1YR!B127</f>
        <v>6.07</v>
      </c>
      <c r="E118" s="5">
        <v>6.34</v>
      </c>
      <c r="F118" s="5">
        <v>35.6</v>
      </c>
      <c r="G118">
        <f t="shared" si="4"/>
        <v>0.99966722532588459</v>
      </c>
      <c r="H118">
        <v>5</v>
      </c>
      <c r="I118">
        <f t="shared" si="3"/>
        <v>5</v>
      </c>
    </row>
    <row r="119" spans="2:9" x14ac:dyDescent="0.25">
      <c r="B119">
        <v>1969</v>
      </c>
      <c r="C119">
        <v>2</v>
      </c>
      <c r="D119" s="5">
        <f>TB1YR!B128</f>
        <v>6.21</v>
      </c>
      <c r="E119" s="5">
        <v>6.41</v>
      </c>
      <c r="F119" s="5">
        <v>35.799999999999997</v>
      </c>
      <c r="G119">
        <f t="shared" si="4"/>
        <v>0.99698702677746986</v>
      </c>
      <c r="H119">
        <v>5</v>
      </c>
      <c r="I119">
        <f t="shared" si="3"/>
        <v>5</v>
      </c>
    </row>
    <row r="120" spans="2:9" x14ac:dyDescent="0.25">
      <c r="B120">
        <v>1969</v>
      </c>
      <c r="C120">
        <v>3</v>
      </c>
      <c r="D120" s="5">
        <f>TB1YR!B129</f>
        <v>6.2</v>
      </c>
      <c r="E120" s="5">
        <v>6.34</v>
      </c>
      <c r="F120" s="5">
        <v>36.1</v>
      </c>
      <c r="G120">
        <f t="shared" si="4"/>
        <v>0.99974458218549134</v>
      </c>
      <c r="H120">
        <v>5</v>
      </c>
      <c r="I120">
        <f t="shared" si="3"/>
        <v>5</v>
      </c>
    </row>
    <row r="121" spans="2:9" x14ac:dyDescent="0.25">
      <c r="B121">
        <v>1969</v>
      </c>
      <c r="C121">
        <v>4</v>
      </c>
      <c r="D121" s="5">
        <f>TB1YR!B130</f>
        <v>6.04</v>
      </c>
      <c r="E121" s="5">
        <v>6.26</v>
      </c>
      <c r="F121" s="5">
        <v>36.299999999999997</v>
      </c>
      <c r="G121">
        <f t="shared" si="4"/>
        <v>1.0024550824175824</v>
      </c>
      <c r="H121">
        <v>5</v>
      </c>
      <c r="I121">
        <f t="shared" si="3"/>
        <v>5</v>
      </c>
    </row>
    <row r="122" spans="2:9" x14ac:dyDescent="0.25">
      <c r="B122">
        <v>1969</v>
      </c>
      <c r="C122">
        <v>5</v>
      </c>
      <c r="D122" s="5">
        <f>TB1YR!B131</f>
        <v>6.11</v>
      </c>
      <c r="E122" s="5">
        <v>6.42</v>
      </c>
      <c r="F122" s="5">
        <v>36.4</v>
      </c>
      <c r="G122">
        <f t="shared" si="4"/>
        <v>0.99985628415300531</v>
      </c>
      <c r="H122">
        <v>5</v>
      </c>
      <c r="I122">
        <f t="shared" si="3"/>
        <v>5</v>
      </c>
    </row>
    <row r="123" spans="2:9" x14ac:dyDescent="0.25">
      <c r="B123">
        <v>1969</v>
      </c>
      <c r="C123">
        <v>6</v>
      </c>
      <c r="D123" s="5">
        <f>TB1YR!B132</f>
        <v>6.88</v>
      </c>
      <c r="E123" s="5">
        <v>7.04</v>
      </c>
      <c r="F123" s="5">
        <v>36.6</v>
      </c>
      <c r="G123">
        <f t="shared" si="4"/>
        <v>1.0004000000000002</v>
      </c>
      <c r="H123">
        <v>5</v>
      </c>
      <c r="I123">
        <f t="shared" si="3"/>
        <v>5</v>
      </c>
    </row>
    <row r="124" spans="2:9" x14ac:dyDescent="0.25">
      <c r="B124">
        <v>1969</v>
      </c>
      <c r="C124">
        <v>7</v>
      </c>
      <c r="D124" s="5">
        <f>TB1YR!B133</f>
        <v>7.19</v>
      </c>
      <c r="E124" s="5">
        <v>7.6</v>
      </c>
      <c r="F124" s="5">
        <v>36.799999999999997</v>
      </c>
      <c r="G124">
        <f t="shared" si="4"/>
        <v>1.0008936936936936</v>
      </c>
      <c r="H124">
        <v>5</v>
      </c>
      <c r="I124">
        <f t="shared" si="3"/>
        <v>5</v>
      </c>
    </row>
    <row r="125" spans="2:9" x14ac:dyDescent="0.25">
      <c r="B125">
        <v>1969</v>
      </c>
      <c r="C125">
        <v>8</v>
      </c>
      <c r="D125" s="5">
        <f>TB1YR!B134</f>
        <v>7.28</v>
      </c>
      <c r="E125" s="5">
        <v>7.54</v>
      </c>
      <c r="F125" s="5">
        <v>37</v>
      </c>
      <c r="G125">
        <f t="shared" si="4"/>
        <v>1.0035709793351302</v>
      </c>
      <c r="H125">
        <v>5</v>
      </c>
      <c r="I125">
        <f t="shared" si="3"/>
        <v>5</v>
      </c>
    </row>
    <row r="126" spans="2:9" x14ac:dyDescent="0.25">
      <c r="B126">
        <v>1969</v>
      </c>
      <c r="C126">
        <v>9</v>
      </c>
      <c r="D126" s="5">
        <f>TB1YR!B135</f>
        <v>7.35</v>
      </c>
      <c r="E126" s="5">
        <v>7.82</v>
      </c>
      <c r="F126" s="5">
        <v>37.1</v>
      </c>
      <c r="G126">
        <f t="shared" si="4"/>
        <v>1.0011197944593389</v>
      </c>
      <c r="H126">
        <v>5</v>
      </c>
      <c r="I126">
        <f t="shared" si="3"/>
        <v>5</v>
      </c>
    </row>
    <row r="127" spans="2:9" x14ac:dyDescent="0.25">
      <c r="B127">
        <v>1969</v>
      </c>
      <c r="C127">
        <v>10</v>
      </c>
      <c r="D127" s="5">
        <f>TB1YR!B136</f>
        <v>7.21</v>
      </c>
      <c r="E127" s="5">
        <v>7.64</v>
      </c>
      <c r="F127" s="5">
        <v>37.299999999999997</v>
      </c>
      <c r="G127">
        <f t="shared" si="4"/>
        <v>1.0009993777777777</v>
      </c>
      <c r="H127">
        <v>5</v>
      </c>
      <c r="I127">
        <f t="shared" si="3"/>
        <v>5</v>
      </c>
    </row>
    <row r="128" spans="2:9" x14ac:dyDescent="0.25">
      <c r="B128">
        <v>1969</v>
      </c>
      <c r="C128">
        <v>11</v>
      </c>
      <c r="D128" s="5">
        <f>TB1YR!B137</f>
        <v>7.36</v>
      </c>
      <c r="E128" s="5">
        <v>7.89</v>
      </c>
      <c r="F128" s="5">
        <v>37.5</v>
      </c>
      <c r="G128">
        <f t="shared" si="4"/>
        <v>1.0012350795755969</v>
      </c>
      <c r="H128">
        <v>5</v>
      </c>
      <c r="I128">
        <f t="shared" si="3"/>
        <v>5</v>
      </c>
    </row>
    <row r="129" spans="2:9" x14ac:dyDescent="0.25">
      <c r="B129">
        <v>1969</v>
      </c>
      <c r="C129">
        <v>12</v>
      </c>
      <c r="D129" s="5">
        <f>TB1YR!B138</f>
        <v>7.61</v>
      </c>
      <c r="E129" s="5">
        <v>8.17</v>
      </c>
      <c r="F129" s="5">
        <v>37.700000000000003</v>
      </c>
      <c r="G129">
        <f t="shared" si="4"/>
        <v>1.0041448192239859</v>
      </c>
      <c r="H129">
        <v>5</v>
      </c>
      <c r="I129">
        <f t="shared" si="3"/>
        <v>5</v>
      </c>
    </row>
    <row r="130" spans="2:9" x14ac:dyDescent="0.25">
      <c r="B130">
        <v>1970</v>
      </c>
      <c r="C130">
        <v>1</v>
      </c>
      <c r="D130" s="5">
        <f>TB1YR!B139</f>
        <v>7.51</v>
      </c>
      <c r="E130" s="5">
        <v>8.1</v>
      </c>
      <c r="F130" s="5">
        <v>37.799999999999997</v>
      </c>
      <c r="G130">
        <f t="shared" si="4"/>
        <v>1.0014513157894736</v>
      </c>
      <c r="H130">
        <v>5</v>
      </c>
      <c r="I130">
        <f t="shared" si="3"/>
        <v>4</v>
      </c>
    </row>
    <row r="131" spans="2:9" x14ac:dyDescent="0.25">
      <c r="B131">
        <v>1970</v>
      </c>
      <c r="C131">
        <v>2</v>
      </c>
      <c r="D131" s="5">
        <f>TB1YR!B140</f>
        <v>7.05</v>
      </c>
      <c r="E131" s="5">
        <v>7.59</v>
      </c>
      <c r="F131" s="5">
        <v>38</v>
      </c>
      <c r="G131">
        <f t="shared" si="4"/>
        <v>1.0010562827225129</v>
      </c>
      <c r="H131">
        <v>4</v>
      </c>
      <c r="I131">
        <f t="shared" si="3"/>
        <v>4</v>
      </c>
    </row>
    <row r="132" spans="2:9" x14ac:dyDescent="0.25">
      <c r="B132">
        <v>1970</v>
      </c>
      <c r="C132">
        <v>3</v>
      </c>
      <c r="D132" s="5">
        <f>TB1YR!B141</f>
        <v>6.5</v>
      </c>
      <c r="E132" s="5">
        <v>6.97</v>
      </c>
      <c r="F132" s="5">
        <v>38.200000000000003</v>
      </c>
      <c r="G132">
        <f t="shared" si="4"/>
        <v>0.99797086580086591</v>
      </c>
      <c r="H132">
        <v>4</v>
      </c>
      <c r="I132">
        <f t="shared" si="3"/>
        <v>4</v>
      </c>
    </row>
    <row r="133" spans="2:9" x14ac:dyDescent="0.25">
      <c r="B133">
        <v>1970</v>
      </c>
      <c r="C133">
        <v>4</v>
      </c>
      <c r="D133" s="5">
        <f>TB1YR!B142</f>
        <v>6.53</v>
      </c>
      <c r="E133" s="5">
        <v>7.06</v>
      </c>
      <c r="F133" s="5">
        <v>38.5</v>
      </c>
      <c r="G133">
        <f t="shared" si="4"/>
        <v>1.0032774179620032</v>
      </c>
      <c r="H133">
        <v>4</v>
      </c>
      <c r="I133">
        <f t="shared" ref="I133:I196" si="5">H134</f>
        <v>3</v>
      </c>
    </row>
    <row r="134" spans="2:9" x14ac:dyDescent="0.25">
      <c r="B134">
        <v>1970</v>
      </c>
      <c r="C134">
        <v>5</v>
      </c>
      <c r="D134" s="5">
        <f>TB1YR!B143</f>
        <v>7.12</v>
      </c>
      <c r="E134" s="5">
        <v>7.75</v>
      </c>
      <c r="F134" s="5">
        <v>38.6</v>
      </c>
      <c r="G134">
        <f t="shared" si="4"/>
        <v>1.0012704037800688</v>
      </c>
      <c r="H134">
        <v>3</v>
      </c>
      <c r="I134">
        <f t="shared" si="5"/>
        <v>3</v>
      </c>
    </row>
    <row r="135" spans="2:9" x14ac:dyDescent="0.25">
      <c r="B135">
        <v>1970</v>
      </c>
      <c r="C135">
        <v>6</v>
      </c>
      <c r="D135" s="5">
        <f>TB1YR!B144</f>
        <v>7.07</v>
      </c>
      <c r="E135" s="5">
        <v>7.55</v>
      </c>
      <c r="F135" s="5">
        <v>38.799999999999997</v>
      </c>
      <c r="G135">
        <f t="shared" si="4"/>
        <v>1.0011311965811964</v>
      </c>
      <c r="H135">
        <v>3</v>
      </c>
      <c r="I135">
        <f t="shared" si="5"/>
        <v>3</v>
      </c>
    </row>
    <row r="136" spans="2:9" x14ac:dyDescent="0.25">
      <c r="B136">
        <v>1970</v>
      </c>
      <c r="C136">
        <v>7</v>
      </c>
      <c r="D136" s="5">
        <f>TB1YR!B145</f>
        <v>6.62</v>
      </c>
      <c r="E136" s="5">
        <v>7.1</v>
      </c>
      <c r="F136" s="5">
        <v>39</v>
      </c>
      <c r="G136">
        <f t="shared" si="4"/>
        <v>1.0059166666666666</v>
      </c>
      <c r="H136">
        <v>3</v>
      </c>
      <c r="I136">
        <f t="shared" si="5"/>
        <v>3</v>
      </c>
    </row>
    <row r="137" spans="2:9" x14ac:dyDescent="0.25">
      <c r="B137">
        <v>1970</v>
      </c>
      <c r="C137">
        <v>8</v>
      </c>
      <c r="D137" s="5">
        <f>TB1YR!B146</f>
        <v>6.55</v>
      </c>
      <c r="E137" s="5">
        <v>6.98</v>
      </c>
      <c r="F137" s="5">
        <v>39</v>
      </c>
      <c r="G137">
        <f t="shared" si="4"/>
        <v>1.0006849489795917</v>
      </c>
      <c r="H137">
        <v>3</v>
      </c>
      <c r="I137">
        <f t="shared" si="5"/>
        <v>3</v>
      </c>
    </row>
    <row r="138" spans="2:9" x14ac:dyDescent="0.25">
      <c r="B138">
        <v>1970</v>
      </c>
      <c r="C138">
        <v>9</v>
      </c>
      <c r="D138" s="5">
        <f>TB1YR!B147</f>
        <v>6.39</v>
      </c>
      <c r="E138" s="5">
        <v>6.73</v>
      </c>
      <c r="F138" s="5">
        <v>39.200000000000003</v>
      </c>
      <c r="G138">
        <f t="shared" si="4"/>
        <v>1.0005037225042304</v>
      </c>
      <c r="H138">
        <v>3</v>
      </c>
      <c r="I138">
        <f t="shared" si="5"/>
        <v>2</v>
      </c>
    </row>
    <row r="139" spans="2:9" x14ac:dyDescent="0.25">
      <c r="B139">
        <v>1970</v>
      </c>
      <c r="C139">
        <v>10</v>
      </c>
      <c r="D139" s="5">
        <f>TB1YR!B148</f>
        <v>6.23</v>
      </c>
      <c r="E139" s="5">
        <v>6.43</v>
      </c>
      <c r="F139" s="5">
        <v>39.4</v>
      </c>
      <c r="G139">
        <f t="shared" si="4"/>
        <v>1.000280765993266</v>
      </c>
      <c r="H139">
        <v>2</v>
      </c>
      <c r="I139">
        <f t="shared" si="5"/>
        <v>2</v>
      </c>
    </row>
    <row r="140" spans="2:9" x14ac:dyDescent="0.25">
      <c r="B140">
        <v>1970</v>
      </c>
      <c r="C140">
        <v>11</v>
      </c>
      <c r="D140" s="5">
        <f>TB1YR!B149</f>
        <v>5.39</v>
      </c>
      <c r="E140" s="5">
        <v>5.51</v>
      </c>
      <c r="F140" s="5">
        <v>39.6</v>
      </c>
      <c r="G140">
        <f t="shared" si="4"/>
        <v>0.99954346733668364</v>
      </c>
      <c r="H140">
        <v>2</v>
      </c>
      <c r="I140">
        <f t="shared" si="5"/>
        <v>2</v>
      </c>
    </row>
    <row r="141" spans="2:9" x14ac:dyDescent="0.25">
      <c r="B141">
        <v>1970</v>
      </c>
      <c r="C141">
        <v>12</v>
      </c>
      <c r="D141" s="5">
        <f>TB1YR!B150</f>
        <v>4.84</v>
      </c>
      <c r="E141" s="5">
        <v>5</v>
      </c>
      <c r="F141" s="5">
        <v>39.799999999999997</v>
      </c>
      <c r="G141">
        <f t="shared" si="4"/>
        <v>1.0041666666666667</v>
      </c>
      <c r="H141">
        <v>2</v>
      </c>
      <c r="I141">
        <f t="shared" si="5"/>
        <v>2</v>
      </c>
    </row>
    <row r="142" spans="2:9" x14ac:dyDescent="0.25">
      <c r="B142">
        <v>1971</v>
      </c>
      <c r="C142">
        <v>1</v>
      </c>
      <c r="D142" s="5">
        <f>TB1YR!B151</f>
        <v>4.4000000000000004</v>
      </c>
      <c r="E142" s="5">
        <v>4.57</v>
      </c>
      <c r="F142" s="5">
        <v>39.799999999999997</v>
      </c>
      <c r="G142">
        <f t="shared" si="4"/>
        <v>1.0012925229741019</v>
      </c>
      <c r="H142">
        <v>2</v>
      </c>
      <c r="I142">
        <f t="shared" si="5"/>
        <v>3</v>
      </c>
    </row>
    <row r="143" spans="2:9" x14ac:dyDescent="0.25">
      <c r="B143">
        <v>1971</v>
      </c>
      <c r="C143">
        <v>2</v>
      </c>
      <c r="D143" s="5">
        <f>TB1YR!B152</f>
        <v>3.84</v>
      </c>
      <c r="E143" s="5">
        <v>3.89</v>
      </c>
      <c r="F143" s="5">
        <v>39.9</v>
      </c>
      <c r="G143">
        <f t="shared" si="4"/>
        <v>1.0007335625</v>
      </c>
      <c r="H143">
        <v>3</v>
      </c>
      <c r="I143">
        <f t="shared" si="5"/>
        <v>3</v>
      </c>
    </row>
    <row r="144" spans="2:9" x14ac:dyDescent="0.25">
      <c r="B144">
        <v>1971</v>
      </c>
      <c r="C144">
        <v>3</v>
      </c>
      <c r="D144" s="5">
        <f>TB1YR!B153</f>
        <v>3.6</v>
      </c>
      <c r="E144" s="5">
        <v>3.69</v>
      </c>
      <c r="F144" s="5">
        <v>40</v>
      </c>
      <c r="G144">
        <f t="shared" si="4"/>
        <v>1.0005735660847879</v>
      </c>
      <c r="H144">
        <v>3</v>
      </c>
      <c r="I144">
        <f t="shared" si="5"/>
        <v>3</v>
      </c>
    </row>
    <row r="145" spans="2:9" x14ac:dyDescent="0.25">
      <c r="B145">
        <v>1971</v>
      </c>
      <c r="C145">
        <v>4</v>
      </c>
      <c r="D145" s="5">
        <f>TB1YR!B154</f>
        <v>4.09</v>
      </c>
      <c r="E145" s="5">
        <v>4.3</v>
      </c>
      <c r="F145" s="5">
        <v>40.1</v>
      </c>
      <c r="G145">
        <f t="shared" si="4"/>
        <v>0.99860277088502891</v>
      </c>
      <c r="H145">
        <v>3</v>
      </c>
      <c r="I145">
        <f t="shared" si="5"/>
        <v>3</v>
      </c>
    </row>
    <row r="146" spans="2:9" x14ac:dyDescent="0.25">
      <c r="B146">
        <v>1971</v>
      </c>
      <c r="C146">
        <v>5</v>
      </c>
      <c r="D146" s="5">
        <f>TB1YR!B155</f>
        <v>4.6399999999999997</v>
      </c>
      <c r="E146" s="5">
        <v>5.04</v>
      </c>
      <c r="F146" s="5">
        <v>40.299999999999997</v>
      </c>
      <c r="G146">
        <f t="shared" si="4"/>
        <v>0.99677980295566493</v>
      </c>
      <c r="H146">
        <v>3</v>
      </c>
      <c r="I146">
        <f t="shared" si="5"/>
        <v>3</v>
      </c>
    </row>
    <row r="147" spans="2:9" x14ac:dyDescent="0.25">
      <c r="B147">
        <v>1971</v>
      </c>
      <c r="C147">
        <v>6</v>
      </c>
      <c r="D147" s="5">
        <f>TB1YR!B156</f>
        <v>5.33</v>
      </c>
      <c r="E147" s="5">
        <v>5.64</v>
      </c>
      <c r="F147" s="5">
        <v>40.6</v>
      </c>
      <c r="G147">
        <f t="shared" si="4"/>
        <v>1.0022314496314495</v>
      </c>
      <c r="H147">
        <v>3</v>
      </c>
      <c r="I147">
        <f t="shared" si="5"/>
        <v>3</v>
      </c>
    </row>
    <row r="148" spans="2:9" x14ac:dyDescent="0.25">
      <c r="B148">
        <v>1971</v>
      </c>
      <c r="C148">
        <v>7</v>
      </c>
      <c r="D148" s="5">
        <f>TB1YR!B157</f>
        <v>5.74</v>
      </c>
      <c r="E148" s="5">
        <v>6.04</v>
      </c>
      <c r="F148" s="5">
        <v>40.700000000000003</v>
      </c>
      <c r="G148">
        <f t="shared" si="4"/>
        <v>1.0025700163398694</v>
      </c>
      <c r="H148">
        <v>3</v>
      </c>
      <c r="I148">
        <f t="shared" si="5"/>
        <v>3</v>
      </c>
    </row>
    <row r="149" spans="2:9" x14ac:dyDescent="0.25">
      <c r="B149">
        <v>1971</v>
      </c>
      <c r="C149">
        <v>8</v>
      </c>
      <c r="D149" s="5">
        <f>TB1YR!B158</f>
        <v>5.52</v>
      </c>
      <c r="E149" s="5">
        <v>5.8</v>
      </c>
      <c r="F149" s="5">
        <v>40.799999999999997</v>
      </c>
      <c r="G149">
        <f t="shared" si="4"/>
        <v>1.0048333333333332</v>
      </c>
      <c r="H149">
        <v>3</v>
      </c>
      <c r="I149">
        <f t="shared" si="5"/>
        <v>3</v>
      </c>
    </row>
    <row r="150" spans="2:9" x14ac:dyDescent="0.25">
      <c r="B150">
        <v>1971</v>
      </c>
      <c r="C150">
        <v>9</v>
      </c>
      <c r="D150" s="5">
        <f>TB1YR!B159</f>
        <v>5.19</v>
      </c>
      <c r="E150" s="5">
        <v>5.41</v>
      </c>
      <c r="F150" s="5">
        <v>40.799999999999997</v>
      </c>
      <c r="G150">
        <f t="shared" si="4"/>
        <v>1.0020523227383862</v>
      </c>
      <c r="H150">
        <v>3</v>
      </c>
      <c r="I150">
        <f t="shared" si="5"/>
        <v>3</v>
      </c>
    </row>
    <row r="151" spans="2:9" x14ac:dyDescent="0.25">
      <c r="B151">
        <v>1971</v>
      </c>
      <c r="C151">
        <v>10</v>
      </c>
      <c r="D151" s="5">
        <f>TB1YR!B160</f>
        <v>4.75</v>
      </c>
      <c r="E151" s="5">
        <v>4.91</v>
      </c>
      <c r="F151" s="5">
        <v>40.9</v>
      </c>
      <c r="G151">
        <f t="shared" si="4"/>
        <v>1.0040916666666666</v>
      </c>
      <c r="H151">
        <v>3</v>
      </c>
      <c r="I151">
        <f t="shared" si="5"/>
        <v>3</v>
      </c>
    </row>
    <row r="152" spans="2:9" x14ac:dyDescent="0.25">
      <c r="B152">
        <v>1971</v>
      </c>
      <c r="C152">
        <v>11</v>
      </c>
      <c r="D152" s="5">
        <f>TB1YR!B161</f>
        <v>4.49</v>
      </c>
      <c r="E152" s="5">
        <v>4.67</v>
      </c>
      <c r="F152" s="5">
        <v>40.9</v>
      </c>
      <c r="G152">
        <f t="shared" si="4"/>
        <v>0.99900654906731534</v>
      </c>
      <c r="H152">
        <v>3</v>
      </c>
      <c r="I152">
        <f t="shared" si="5"/>
        <v>3</v>
      </c>
    </row>
    <row r="153" spans="2:9" x14ac:dyDescent="0.25">
      <c r="B153">
        <v>1971</v>
      </c>
      <c r="C153">
        <v>12</v>
      </c>
      <c r="D153" s="5">
        <f>TB1YR!B162</f>
        <v>4.3899999999999997</v>
      </c>
      <c r="E153" s="5">
        <v>4.5999999999999996</v>
      </c>
      <c r="F153" s="5">
        <v>41.1</v>
      </c>
      <c r="G153">
        <f t="shared" si="4"/>
        <v>1.0038333333333334</v>
      </c>
      <c r="H153">
        <v>3</v>
      </c>
      <c r="I153">
        <f t="shared" si="5"/>
        <v>3</v>
      </c>
    </row>
    <row r="154" spans="2:9" x14ac:dyDescent="0.25">
      <c r="B154">
        <v>1972</v>
      </c>
      <c r="C154">
        <v>1</v>
      </c>
      <c r="D154" s="5">
        <f>TB1YR!B163</f>
        <v>3.82</v>
      </c>
      <c r="E154" s="5">
        <v>4.28</v>
      </c>
      <c r="F154" s="5">
        <v>41.1</v>
      </c>
      <c r="G154">
        <f t="shared" si="4"/>
        <v>0.99870677966101717</v>
      </c>
      <c r="H154">
        <v>3</v>
      </c>
      <c r="I154">
        <f t="shared" si="5"/>
        <v>3</v>
      </c>
    </row>
    <row r="155" spans="2:9" x14ac:dyDescent="0.25">
      <c r="B155">
        <v>1972</v>
      </c>
      <c r="C155">
        <v>2</v>
      </c>
      <c r="D155" s="5">
        <f>TB1YR!B164</f>
        <v>4.0599999999999996</v>
      </c>
      <c r="E155" s="5">
        <v>4.2699999999999996</v>
      </c>
      <c r="F155" s="5">
        <v>41.3</v>
      </c>
      <c r="G155">
        <f t="shared" si="4"/>
        <v>1.0011342793880837</v>
      </c>
      <c r="H155">
        <v>3</v>
      </c>
      <c r="I155">
        <f t="shared" si="5"/>
        <v>3</v>
      </c>
    </row>
    <row r="156" spans="2:9" x14ac:dyDescent="0.25">
      <c r="B156">
        <v>1972</v>
      </c>
      <c r="C156">
        <v>3</v>
      </c>
      <c r="D156" s="5">
        <f>TB1YR!B165</f>
        <v>4.43</v>
      </c>
      <c r="E156" s="5">
        <v>4.67</v>
      </c>
      <c r="F156" s="5">
        <v>41.4</v>
      </c>
      <c r="G156">
        <f t="shared" si="4"/>
        <v>1.0014726506024094</v>
      </c>
      <c r="H156">
        <v>3</v>
      </c>
      <c r="I156">
        <f t="shared" si="5"/>
        <v>4</v>
      </c>
    </row>
    <row r="157" spans="2:9" x14ac:dyDescent="0.25">
      <c r="B157">
        <v>1972</v>
      </c>
      <c r="C157">
        <v>4</v>
      </c>
      <c r="D157" s="5">
        <f>TB1YR!B166</f>
        <v>4.6500000000000004</v>
      </c>
      <c r="E157" s="5">
        <v>4.96</v>
      </c>
      <c r="F157" s="5">
        <v>41.5</v>
      </c>
      <c r="G157">
        <f t="shared" si="4"/>
        <v>1.0017195512820514</v>
      </c>
      <c r="H157">
        <v>4</v>
      </c>
      <c r="I157">
        <f t="shared" si="5"/>
        <v>4</v>
      </c>
    </row>
    <row r="158" spans="2:9" x14ac:dyDescent="0.25">
      <c r="B158">
        <v>1972</v>
      </c>
      <c r="C158">
        <v>5</v>
      </c>
      <c r="D158" s="5">
        <f>TB1YR!B167</f>
        <v>4.46</v>
      </c>
      <c r="E158" s="5">
        <v>4.6399999999999997</v>
      </c>
      <c r="F158" s="5">
        <v>41.6</v>
      </c>
      <c r="G158">
        <f t="shared" si="4"/>
        <v>1.00145931254996</v>
      </c>
      <c r="H158">
        <v>4</v>
      </c>
      <c r="I158">
        <f t="shared" si="5"/>
        <v>4</v>
      </c>
    </row>
    <row r="159" spans="2:9" x14ac:dyDescent="0.25">
      <c r="B159">
        <v>1972</v>
      </c>
      <c r="C159">
        <v>6</v>
      </c>
      <c r="D159" s="5">
        <f>TB1YR!B168</f>
        <v>4.71</v>
      </c>
      <c r="E159" s="5">
        <v>4.93</v>
      </c>
      <c r="F159" s="5">
        <v>41.7</v>
      </c>
      <c r="G159">
        <f t="shared" si="4"/>
        <v>0.99931545346062067</v>
      </c>
      <c r="H159">
        <v>4</v>
      </c>
      <c r="I159">
        <f t="shared" si="5"/>
        <v>4</v>
      </c>
    </row>
    <row r="160" spans="2:9" x14ac:dyDescent="0.25">
      <c r="B160">
        <v>1972</v>
      </c>
      <c r="C160">
        <v>7</v>
      </c>
      <c r="D160" s="5">
        <f>TB1YR!B169</f>
        <v>4.9000000000000004</v>
      </c>
      <c r="E160" s="5">
        <v>4.96</v>
      </c>
      <c r="F160" s="5">
        <v>41.9</v>
      </c>
      <c r="G160">
        <f t="shared" si="4"/>
        <v>1.0017425396825397</v>
      </c>
      <c r="H160">
        <v>4</v>
      </c>
      <c r="I160">
        <f t="shared" si="5"/>
        <v>4</v>
      </c>
    </row>
    <row r="161" spans="2:9" x14ac:dyDescent="0.25">
      <c r="B161">
        <v>1972</v>
      </c>
      <c r="C161">
        <v>8</v>
      </c>
      <c r="D161" s="5">
        <f>TB1YR!B170</f>
        <v>4.9000000000000004</v>
      </c>
      <c r="E161" s="5">
        <v>4.9800000000000004</v>
      </c>
      <c r="F161" s="5">
        <v>42</v>
      </c>
      <c r="G161">
        <f t="shared" si="4"/>
        <v>1.0017648456057007</v>
      </c>
      <c r="H161">
        <v>4</v>
      </c>
      <c r="I161">
        <f t="shared" si="5"/>
        <v>4</v>
      </c>
    </row>
    <row r="162" spans="2:9" x14ac:dyDescent="0.25">
      <c r="B162">
        <v>1972</v>
      </c>
      <c r="C162">
        <v>9</v>
      </c>
      <c r="D162" s="5">
        <f>TB1YR!B171</f>
        <v>5.44</v>
      </c>
      <c r="E162" s="5">
        <v>5.52</v>
      </c>
      <c r="F162" s="5">
        <v>42.1</v>
      </c>
      <c r="G162">
        <f t="shared" si="4"/>
        <v>0.9998501182033096</v>
      </c>
      <c r="H162">
        <v>4</v>
      </c>
      <c r="I162">
        <f t="shared" si="5"/>
        <v>4</v>
      </c>
    </row>
    <row r="163" spans="2:9" x14ac:dyDescent="0.25">
      <c r="B163">
        <v>1972</v>
      </c>
      <c r="C163">
        <v>10</v>
      </c>
      <c r="D163" s="5">
        <f>TB1YR!B172</f>
        <v>5.39</v>
      </c>
      <c r="E163" s="5">
        <v>5.52</v>
      </c>
      <c r="F163" s="5">
        <v>42.3</v>
      </c>
      <c r="G163">
        <f t="shared" ref="G163:G226" si="6">(E163/1200+1)*F163/F164</f>
        <v>1.0022306603773583</v>
      </c>
      <c r="H163">
        <v>4</v>
      </c>
      <c r="I163">
        <f t="shared" si="5"/>
        <v>4</v>
      </c>
    </row>
    <row r="164" spans="2:9" x14ac:dyDescent="0.25">
      <c r="B164">
        <v>1972</v>
      </c>
      <c r="C164">
        <v>11</v>
      </c>
      <c r="D164" s="5">
        <f>TB1YR!B173</f>
        <v>5.2</v>
      </c>
      <c r="E164" s="5">
        <v>5.27</v>
      </c>
      <c r="F164" s="5">
        <v>42.4</v>
      </c>
      <c r="G164">
        <f t="shared" si="6"/>
        <v>1.0020283921568627</v>
      </c>
      <c r="H164">
        <v>4</v>
      </c>
      <c r="I164">
        <f t="shared" si="5"/>
        <v>5</v>
      </c>
    </row>
    <row r="165" spans="2:9" x14ac:dyDescent="0.25">
      <c r="B165">
        <v>1972</v>
      </c>
      <c r="C165">
        <v>12</v>
      </c>
      <c r="D165" s="5">
        <f>TB1YR!B174</f>
        <v>5.28</v>
      </c>
      <c r="E165" s="5">
        <v>5.52</v>
      </c>
      <c r="F165" s="5">
        <v>42.5</v>
      </c>
      <c r="G165">
        <f t="shared" si="6"/>
        <v>1.0022417840375586</v>
      </c>
      <c r="H165">
        <v>5</v>
      </c>
      <c r="I165">
        <f t="shared" si="5"/>
        <v>5</v>
      </c>
    </row>
    <row r="166" spans="2:9" x14ac:dyDescent="0.25">
      <c r="B166">
        <v>1973</v>
      </c>
      <c r="C166">
        <v>1</v>
      </c>
      <c r="D166" s="5">
        <f>TB1YR!B175</f>
        <v>5.58</v>
      </c>
      <c r="E166" s="5">
        <v>5.89</v>
      </c>
      <c r="F166" s="5">
        <v>42.6</v>
      </c>
      <c r="G166">
        <f t="shared" si="6"/>
        <v>0.9978810023310023</v>
      </c>
      <c r="H166">
        <v>5</v>
      </c>
      <c r="I166">
        <f t="shared" si="5"/>
        <v>5</v>
      </c>
    </row>
    <row r="167" spans="2:9" x14ac:dyDescent="0.25">
      <c r="B167">
        <v>1973</v>
      </c>
      <c r="C167">
        <v>2</v>
      </c>
      <c r="D167" s="5">
        <f>TB1YR!B176</f>
        <v>5.93</v>
      </c>
      <c r="E167" s="5">
        <v>6.19</v>
      </c>
      <c r="F167" s="5">
        <v>42.9</v>
      </c>
      <c r="G167">
        <f t="shared" si="6"/>
        <v>0.99587280600461903</v>
      </c>
      <c r="H167">
        <v>5</v>
      </c>
      <c r="I167">
        <f t="shared" si="5"/>
        <v>5</v>
      </c>
    </row>
    <row r="168" spans="2:9" x14ac:dyDescent="0.25">
      <c r="B168">
        <v>1973</v>
      </c>
      <c r="C168">
        <v>3</v>
      </c>
      <c r="D168" s="5">
        <f>TB1YR!B177</f>
        <v>6.53</v>
      </c>
      <c r="E168" s="5">
        <v>6.85</v>
      </c>
      <c r="F168" s="5">
        <v>43.3</v>
      </c>
      <c r="G168">
        <f t="shared" si="6"/>
        <v>0.99878832186544342</v>
      </c>
      <c r="H168">
        <v>5</v>
      </c>
      <c r="I168">
        <f t="shared" si="5"/>
        <v>4</v>
      </c>
    </row>
    <row r="169" spans="2:9" x14ac:dyDescent="0.25">
      <c r="B169">
        <v>1973</v>
      </c>
      <c r="C169">
        <v>4</v>
      </c>
      <c r="D169" s="5">
        <f>TB1YR!B178</f>
        <v>6.51</v>
      </c>
      <c r="E169" s="5">
        <v>6.85</v>
      </c>
      <c r="F169" s="5">
        <v>43.6</v>
      </c>
      <c r="G169">
        <f t="shared" si="6"/>
        <v>0.99883561123766151</v>
      </c>
      <c r="H169">
        <v>4</v>
      </c>
      <c r="I169">
        <f t="shared" si="5"/>
        <v>5</v>
      </c>
    </row>
    <row r="170" spans="2:9" x14ac:dyDescent="0.25">
      <c r="B170">
        <v>1973</v>
      </c>
      <c r="C170">
        <v>5</v>
      </c>
      <c r="D170" s="5">
        <f>TB1YR!B179</f>
        <v>6.63</v>
      </c>
      <c r="E170" s="5">
        <v>6.89</v>
      </c>
      <c r="F170" s="5">
        <v>43.9</v>
      </c>
      <c r="G170">
        <f t="shared" si="6"/>
        <v>0.99891536576168927</v>
      </c>
      <c r="H170">
        <v>5</v>
      </c>
      <c r="I170">
        <f t="shared" si="5"/>
        <v>4</v>
      </c>
    </row>
    <row r="171" spans="2:9" x14ac:dyDescent="0.25">
      <c r="B171">
        <v>1973</v>
      </c>
      <c r="C171">
        <v>6</v>
      </c>
      <c r="D171" s="5">
        <f>TB1YR!B180</f>
        <v>7.05</v>
      </c>
      <c r="E171" s="5">
        <v>7.31</v>
      </c>
      <c r="F171" s="5">
        <v>44.2</v>
      </c>
      <c r="G171">
        <f t="shared" si="6"/>
        <v>1.0038205793829948</v>
      </c>
      <c r="H171">
        <v>4</v>
      </c>
      <c r="I171">
        <f t="shared" si="5"/>
        <v>5</v>
      </c>
    </row>
    <row r="172" spans="2:9" x14ac:dyDescent="0.25">
      <c r="B172">
        <v>1973</v>
      </c>
      <c r="C172">
        <v>7</v>
      </c>
      <c r="D172" s="5">
        <f>TB1YR!B181</f>
        <v>7.97</v>
      </c>
      <c r="E172" s="5">
        <v>8.39</v>
      </c>
      <c r="F172" s="5">
        <v>44.3</v>
      </c>
      <c r="G172">
        <f t="shared" si="6"/>
        <v>0.98912928677014034</v>
      </c>
      <c r="H172">
        <v>5</v>
      </c>
      <c r="I172">
        <f t="shared" si="5"/>
        <v>4</v>
      </c>
    </row>
    <row r="173" spans="2:9" x14ac:dyDescent="0.25">
      <c r="B173">
        <v>1973</v>
      </c>
      <c r="C173">
        <v>8</v>
      </c>
      <c r="D173" s="5">
        <f>TB1YR!B182</f>
        <v>8.32</v>
      </c>
      <c r="E173" s="5">
        <v>8.82</v>
      </c>
      <c r="F173" s="5">
        <v>45.1</v>
      </c>
      <c r="G173">
        <f t="shared" si="6"/>
        <v>1.0051213495575222</v>
      </c>
      <c r="H173">
        <v>4</v>
      </c>
      <c r="I173">
        <f t="shared" si="5"/>
        <v>4</v>
      </c>
    </row>
    <row r="174" spans="2:9" x14ac:dyDescent="0.25">
      <c r="B174">
        <v>1973</v>
      </c>
      <c r="C174">
        <v>9</v>
      </c>
      <c r="D174" s="5">
        <f>TB1YR!B183</f>
        <v>8.07</v>
      </c>
      <c r="E174" s="5">
        <v>8.31</v>
      </c>
      <c r="F174" s="5">
        <v>45.2</v>
      </c>
      <c r="G174">
        <f t="shared" si="6"/>
        <v>0.99809232456140362</v>
      </c>
      <c r="H174">
        <v>4</v>
      </c>
      <c r="I174">
        <f t="shared" si="5"/>
        <v>5</v>
      </c>
    </row>
    <row r="175" spans="2:9" x14ac:dyDescent="0.25">
      <c r="B175">
        <v>1973</v>
      </c>
      <c r="C175">
        <v>10</v>
      </c>
      <c r="D175" s="5">
        <f>TB1YR!B184</f>
        <v>7.17</v>
      </c>
      <c r="E175" s="5">
        <v>7.4</v>
      </c>
      <c r="F175" s="5">
        <v>45.6</v>
      </c>
      <c r="G175">
        <f t="shared" si="6"/>
        <v>0.99959041394335513</v>
      </c>
      <c r="H175">
        <v>5</v>
      </c>
      <c r="I175">
        <f t="shared" si="5"/>
        <v>4</v>
      </c>
    </row>
    <row r="176" spans="2:9" x14ac:dyDescent="0.25">
      <c r="B176">
        <v>1973</v>
      </c>
      <c r="C176">
        <v>11</v>
      </c>
      <c r="D176" s="5">
        <f>TB1YR!B185</f>
        <v>7.4</v>
      </c>
      <c r="E176" s="5">
        <v>7.57</v>
      </c>
      <c r="F176" s="5">
        <v>45.9</v>
      </c>
      <c r="G176">
        <f t="shared" si="6"/>
        <v>0.99977386363636356</v>
      </c>
      <c r="H176">
        <v>4</v>
      </c>
      <c r="I176">
        <f t="shared" si="5"/>
        <v>4</v>
      </c>
    </row>
    <row r="177" spans="2:9" x14ac:dyDescent="0.25">
      <c r="B177">
        <v>1973</v>
      </c>
      <c r="C177">
        <v>12</v>
      </c>
      <c r="D177" s="5">
        <f>TB1YR!B186</f>
        <v>7.01</v>
      </c>
      <c r="E177" s="5">
        <v>7.27</v>
      </c>
      <c r="F177" s="5">
        <v>46.2</v>
      </c>
      <c r="G177">
        <f t="shared" si="6"/>
        <v>0.99742263948497845</v>
      </c>
      <c r="H177">
        <v>4</v>
      </c>
      <c r="I177">
        <f t="shared" si="5"/>
        <v>4</v>
      </c>
    </row>
    <row r="178" spans="2:9" x14ac:dyDescent="0.25">
      <c r="B178">
        <v>1974</v>
      </c>
      <c r="C178">
        <v>1</v>
      </c>
      <c r="D178" s="5">
        <f>TB1YR!B187</f>
        <v>7.01</v>
      </c>
      <c r="E178" s="5">
        <v>7.42</v>
      </c>
      <c r="F178" s="5">
        <v>46.6</v>
      </c>
      <c r="G178">
        <f t="shared" si="6"/>
        <v>0.99339286723163844</v>
      </c>
      <c r="H178">
        <v>4</v>
      </c>
      <c r="I178">
        <f t="shared" si="5"/>
        <v>4</v>
      </c>
    </row>
    <row r="179" spans="2:9" x14ac:dyDescent="0.25">
      <c r="B179">
        <v>1974</v>
      </c>
      <c r="C179">
        <v>2</v>
      </c>
      <c r="D179" s="5">
        <f>TB1YR!B188</f>
        <v>6.51</v>
      </c>
      <c r="E179" s="5">
        <v>6.88</v>
      </c>
      <c r="F179" s="5">
        <v>47.2</v>
      </c>
      <c r="G179">
        <f t="shared" si="6"/>
        <v>0.99310906555090672</v>
      </c>
      <c r="H179">
        <v>4</v>
      </c>
      <c r="I179">
        <f t="shared" si="5"/>
        <v>4</v>
      </c>
    </row>
    <row r="180" spans="2:9" x14ac:dyDescent="0.25">
      <c r="B180">
        <v>1974</v>
      </c>
      <c r="C180">
        <v>3</v>
      </c>
      <c r="D180" s="5">
        <f>TB1YR!B189</f>
        <v>7.34</v>
      </c>
      <c r="E180" s="5">
        <v>7.76</v>
      </c>
      <c r="F180" s="5">
        <v>47.8</v>
      </c>
      <c r="G180">
        <f t="shared" si="6"/>
        <v>1.0022730555555555</v>
      </c>
      <c r="H180">
        <v>4</v>
      </c>
      <c r="I180">
        <f t="shared" si="5"/>
        <v>4</v>
      </c>
    </row>
    <row r="181" spans="2:9" x14ac:dyDescent="0.25">
      <c r="B181">
        <v>1974</v>
      </c>
      <c r="C181">
        <v>4</v>
      </c>
      <c r="D181" s="5">
        <f>TB1YR!B190</f>
        <v>8.08</v>
      </c>
      <c r="E181" s="5">
        <v>8.6199999999999992</v>
      </c>
      <c r="F181" s="5">
        <v>48</v>
      </c>
      <c r="G181">
        <f t="shared" si="6"/>
        <v>0.99474897119341554</v>
      </c>
      <c r="H181">
        <v>4</v>
      </c>
      <c r="I181">
        <f t="shared" si="5"/>
        <v>4</v>
      </c>
    </row>
    <row r="182" spans="2:9" x14ac:dyDescent="0.25">
      <c r="B182">
        <v>1974</v>
      </c>
      <c r="C182">
        <v>5</v>
      </c>
      <c r="D182" s="5">
        <f>TB1YR!B191</f>
        <v>8.2100000000000009</v>
      </c>
      <c r="E182" s="5">
        <v>8.7799999999999994</v>
      </c>
      <c r="F182" s="5">
        <v>48.6</v>
      </c>
      <c r="G182">
        <f t="shared" si="6"/>
        <v>0.99909367346938782</v>
      </c>
      <c r="H182">
        <v>4</v>
      </c>
      <c r="I182">
        <f t="shared" si="5"/>
        <v>3</v>
      </c>
    </row>
    <row r="183" spans="2:9" x14ac:dyDescent="0.25">
      <c r="B183">
        <v>1974</v>
      </c>
      <c r="C183">
        <v>6</v>
      </c>
      <c r="D183" s="5">
        <f>TB1YR!B192</f>
        <v>8.16</v>
      </c>
      <c r="E183" s="5">
        <v>8.67</v>
      </c>
      <c r="F183" s="5">
        <v>49</v>
      </c>
      <c r="G183">
        <f t="shared" si="6"/>
        <v>0.99906933198380565</v>
      </c>
      <c r="H183">
        <v>3</v>
      </c>
      <c r="I183">
        <f t="shared" si="5"/>
        <v>3</v>
      </c>
    </row>
    <row r="184" spans="2:9" x14ac:dyDescent="0.25">
      <c r="B184">
        <v>1974</v>
      </c>
      <c r="C184">
        <v>7</v>
      </c>
      <c r="D184" s="5">
        <f>TB1YR!B193</f>
        <v>8.0399999999999991</v>
      </c>
      <c r="E184" s="5">
        <v>8.8000000000000007</v>
      </c>
      <c r="F184" s="5">
        <v>49.4</v>
      </c>
      <c r="G184">
        <f t="shared" si="6"/>
        <v>0.99524533333333343</v>
      </c>
      <c r="H184">
        <v>3</v>
      </c>
      <c r="I184">
        <f t="shared" si="5"/>
        <v>2</v>
      </c>
    </row>
    <row r="185" spans="2:9" x14ac:dyDescent="0.25">
      <c r="B185">
        <v>1974</v>
      </c>
      <c r="C185">
        <v>8</v>
      </c>
      <c r="D185" s="5">
        <f>TB1YR!B194</f>
        <v>8.8800000000000008</v>
      </c>
      <c r="E185" s="5">
        <v>9.36</v>
      </c>
      <c r="F185" s="5">
        <v>50</v>
      </c>
      <c r="G185">
        <f t="shared" si="6"/>
        <v>0.99584980237154153</v>
      </c>
      <c r="H185">
        <v>2</v>
      </c>
      <c r="I185">
        <f t="shared" si="5"/>
        <v>2</v>
      </c>
    </row>
    <row r="186" spans="2:9" x14ac:dyDescent="0.25">
      <c r="B186">
        <v>1974</v>
      </c>
      <c r="C186">
        <v>9</v>
      </c>
      <c r="D186" s="5">
        <f>TB1YR!B195</f>
        <v>8.52</v>
      </c>
      <c r="E186" s="5">
        <v>8.8699999999999992</v>
      </c>
      <c r="F186" s="5">
        <v>50.6</v>
      </c>
      <c r="G186">
        <f t="shared" si="6"/>
        <v>0.99753460534898886</v>
      </c>
      <c r="H186">
        <v>2</v>
      </c>
      <c r="I186">
        <f t="shared" si="5"/>
        <v>2</v>
      </c>
    </row>
    <row r="187" spans="2:9" x14ac:dyDescent="0.25">
      <c r="B187">
        <v>1974</v>
      </c>
      <c r="C187">
        <v>10</v>
      </c>
      <c r="D187" s="5">
        <f>TB1YR!B196</f>
        <v>7.59</v>
      </c>
      <c r="E187" s="5">
        <v>8.0500000000000007</v>
      </c>
      <c r="F187" s="5">
        <v>51.1</v>
      </c>
      <c r="G187">
        <f t="shared" si="6"/>
        <v>0.99888923948220065</v>
      </c>
      <c r="H187">
        <v>2</v>
      </c>
      <c r="I187">
        <f t="shared" si="5"/>
        <v>1</v>
      </c>
    </row>
    <row r="188" spans="2:9" x14ac:dyDescent="0.25">
      <c r="B188">
        <v>1974</v>
      </c>
      <c r="C188">
        <v>11</v>
      </c>
      <c r="D188" s="5">
        <f>TB1YR!B197</f>
        <v>7.29</v>
      </c>
      <c r="E188" s="5">
        <v>7.66</v>
      </c>
      <c r="F188" s="5">
        <v>51.5</v>
      </c>
      <c r="G188">
        <f t="shared" si="6"/>
        <v>0.99862700706486851</v>
      </c>
      <c r="H188">
        <v>1</v>
      </c>
      <c r="I188">
        <f t="shared" si="5"/>
        <v>1</v>
      </c>
    </row>
    <row r="189" spans="2:9" x14ac:dyDescent="0.25">
      <c r="B189">
        <v>1974</v>
      </c>
      <c r="C189">
        <v>12</v>
      </c>
      <c r="D189" s="5">
        <f>TB1YR!B198</f>
        <v>6.79</v>
      </c>
      <c r="E189" s="5">
        <v>7.31</v>
      </c>
      <c r="F189" s="5">
        <v>51.9</v>
      </c>
      <c r="G189">
        <f t="shared" si="6"/>
        <v>1.0022295105566217</v>
      </c>
      <c r="H189">
        <v>1</v>
      </c>
      <c r="I189">
        <f t="shared" si="5"/>
        <v>1</v>
      </c>
    </row>
    <row r="190" spans="2:9" x14ac:dyDescent="0.25">
      <c r="B190">
        <v>1975</v>
      </c>
      <c r="C190">
        <v>1</v>
      </c>
      <c r="D190" s="5">
        <f>TB1YR!B199</f>
        <v>6.27</v>
      </c>
      <c r="E190" s="5">
        <v>6.83</v>
      </c>
      <c r="F190" s="5">
        <v>52.1</v>
      </c>
      <c r="G190">
        <f t="shared" si="6"/>
        <v>0.99802925396825393</v>
      </c>
      <c r="H190">
        <v>1</v>
      </c>
      <c r="I190">
        <f t="shared" si="5"/>
        <v>1</v>
      </c>
    </row>
    <row r="191" spans="2:9" x14ac:dyDescent="0.25">
      <c r="B191">
        <v>1975</v>
      </c>
      <c r="C191">
        <v>2</v>
      </c>
      <c r="D191" s="5">
        <f>TB1YR!B200</f>
        <v>5.56</v>
      </c>
      <c r="E191" s="5">
        <v>5.98</v>
      </c>
      <c r="F191" s="5">
        <v>52.5</v>
      </c>
      <c r="G191">
        <f t="shared" si="6"/>
        <v>1.0011693548387097</v>
      </c>
      <c r="H191">
        <v>1</v>
      </c>
      <c r="I191">
        <f t="shared" si="5"/>
        <v>1</v>
      </c>
    </row>
    <row r="192" spans="2:9" x14ac:dyDescent="0.25">
      <c r="B192">
        <v>1975</v>
      </c>
      <c r="C192">
        <v>3</v>
      </c>
      <c r="D192" s="5">
        <f>TB1YR!B201</f>
        <v>5.7</v>
      </c>
      <c r="E192" s="5">
        <v>6.11</v>
      </c>
      <c r="F192" s="5">
        <v>52.7</v>
      </c>
      <c r="G192">
        <f t="shared" si="6"/>
        <v>1.001291698172653</v>
      </c>
      <c r="H192">
        <v>1</v>
      </c>
      <c r="I192">
        <f t="shared" si="5"/>
        <v>1</v>
      </c>
    </row>
    <row r="193" spans="2:9" x14ac:dyDescent="0.25">
      <c r="B193">
        <v>1975</v>
      </c>
      <c r="C193">
        <v>4</v>
      </c>
      <c r="D193" s="5">
        <f>TB1YR!B202</f>
        <v>6.4</v>
      </c>
      <c r="E193" s="5">
        <v>6.9</v>
      </c>
      <c r="F193" s="5">
        <v>52.9</v>
      </c>
      <c r="G193">
        <f t="shared" si="6"/>
        <v>1.0000784774436089</v>
      </c>
      <c r="H193">
        <v>1</v>
      </c>
      <c r="I193">
        <f t="shared" si="5"/>
        <v>1</v>
      </c>
    </row>
    <row r="194" spans="2:9" x14ac:dyDescent="0.25">
      <c r="B194">
        <v>1975</v>
      </c>
      <c r="C194">
        <v>5</v>
      </c>
      <c r="D194" s="5">
        <f>TB1YR!B203</f>
        <v>5.91</v>
      </c>
      <c r="E194" s="5">
        <v>6.39</v>
      </c>
      <c r="F194" s="5">
        <v>53.2</v>
      </c>
      <c r="G194">
        <f t="shared" si="6"/>
        <v>0.99782257462686574</v>
      </c>
      <c r="H194">
        <v>1</v>
      </c>
      <c r="I194">
        <f t="shared" si="5"/>
        <v>1</v>
      </c>
    </row>
    <row r="195" spans="2:9" x14ac:dyDescent="0.25">
      <c r="B195">
        <v>1975</v>
      </c>
      <c r="C195">
        <v>6</v>
      </c>
      <c r="D195" s="5">
        <f>TB1YR!B204</f>
        <v>5.86</v>
      </c>
      <c r="E195" s="5">
        <v>6.29</v>
      </c>
      <c r="F195" s="5">
        <v>53.6</v>
      </c>
      <c r="G195">
        <f t="shared" si="6"/>
        <v>0.99411353013530124</v>
      </c>
      <c r="H195">
        <v>1</v>
      </c>
      <c r="I195">
        <f t="shared" si="5"/>
        <v>1</v>
      </c>
    </row>
    <row r="196" spans="2:9" x14ac:dyDescent="0.25">
      <c r="B196">
        <v>1975</v>
      </c>
      <c r="C196">
        <v>7</v>
      </c>
      <c r="D196" s="5">
        <f>TB1YR!B205</f>
        <v>6.64</v>
      </c>
      <c r="E196" s="5">
        <v>7.11</v>
      </c>
      <c r="F196" s="5">
        <v>54.2</v>
      </c>
      <c r="G196">
        <f t="shared" si="6"/>
        <v>1.0040724677716391</v>
      </c>
      <c r="H196">
        <v>1</v>
      </c>
      <c r="I196">
        <f t="shared" si="5"/>
        <v>1</v>
      </c>
    </row>
    <row r="197" spans="2:9" x14ac:dyDescent="0.25">
      <c r="B197">
        <v>1975</v>
      </c>
      <c r="C197">
        <v>8</v>
      </c>
      <c r="D197" s="5">
        <f>TB1YR!B206</f>
        <v>7.16</v>
      </c>
      <c r="E197" s="5">
        <v>7.7</v>
      </c>
      <c r="F197" s="5">
        <v>54.3</v>
      </c>
      <c r="G197">
        <f t="shared" si="6"/>
        <v>1.0008869047619049</v>
      </c>
      <c r="H197">
        <v>1</v>
      </c>
      <c r="I197">
        <f t="shared" ref="I197:I260" si="7">H198</f>
        <v>1</v>
      </c>
    </row>
    <row r="198" spans="2:9" x14ac:dyDescent="0.25">
      <c r="B198">
        <v>1975</v>
      </c>
      <c r="C198">
        <v>9</v>
      </c>
      <c r="D198" s="5">
        <f>TB1YR!B207</f>
        <v>7.2</v>
      </c>
      <c r="E198" s="5">
        <v>7.75</v>
      </c>
      <c r="F198" s="5">
        <v>54.6</v>
      </c>
      <c r="G198">
        <f t="shared" si="6"/>
        <v>1.0009585610200364</v>
      </c>
      <c r="H198">
        <v>1</v>
      </c>
      <c r="I198">
        <f t="shared" si="7"/>
        <v>1</v>
      </c>
    </row>
    <row r="199" spans="2:9" x14ac:dyDescent="0.25">
      <c r="B199">
        <v>1975</v>
      </c>
      <c r="C199">
        <v>10</v>
      </c>
      <c r="D199" s="5">
        <f>TB1YR!B208</f>
        <v>6.48</v>
      </c>
      <c r="E199" s="5">
        <v>6.95</v>
      </c>
      <c r="F199" s="5">
        <v>54.9</v>
      </c>
      <c r="G199">
        <f t="shared" si="6"/>
        <v>0.99851650090415911</v>
      </c>
      <c r="H199">
        <v>1</v>
      </c>
      <c r="I199">
        <f t="shared" si="7"/>
        <v>1</v>
      </c>
    </row>
    <row r="200" spans="2:9" x14ac:dyDescent="0.25">
      <c r="B200">
        <v>1975</v>
      </c>
      <c r="C200">
        <v>11</v>
      </c>
      <c r="D200" s="5">
        <f>TB1YR!B209</f>
        <v>6.07</v>
      </c>
      <c r="E200" s="5">
        <v>6.49</v>
      </c>
      <c r="F200" s="5">
        <v>55.3</v>
      </c>
      <c r="G200">
        <f t="shared" si="6"/>
        <v>1.0017852402402401</v>
      </c>
      <c r="H200">
        <v>1</v>
      </c>
      <c r="I200">
        <f t="shared" si="7"/>
        <v>1</v>
      </c>
    </row>
    <row r="201" spans="2:9" x14ac:dyDescent="0.25">
      <c r="B201">
        <v>1975</v>
      </c>
      <c r="C201">
        <v>12</v>
      </c>
      <c r="D201" s="5">
        <f>TB1YR!B210</f>
        <v>6.16</v>
      </c>
      <c r="E201" s="5">
        <v>6.6</v>
      </c>
      <c r="F201" s="5">
        <v>55.5</v>
      </c>
      <c r="G201">
        <f t="shared" si="6"/>
        <v>1.00369154676259</v>
      </c>
      <c r="H201">
        <v>1</v>
      </c>
      <c r="I201">
        <f t="shared" si="7"/>
        <v>1</v>
      </c>
    </row>
    <row r="202" spans="2:9" x14ac:dyDescent="0.25">
      <c r="B202">
        <v>1976</v>
      </c>
      <c r="C202">
        <v>1</v>
      </c>
      <c r="D202" s="5">
        <f>TB1YR!B211</f>
        <v>5.44</v>
      </c>
      <c r="E202" s="5">
        <v>5.81</v>
      </c>
      <c r="F202" s="5">
        <v>55.6</v>
      </c>
      <c r="G202">
        <f t="shared" si="6"/>
        <v>1.0012400836320192</v>
      </c>
      <c r="H202">
        <v>1</v>
      </c>
      <c r="I202">
        <f t="shared" si="7"/>
        <v>2</v>
      </c>
    </row>
    <row r="203" spans="2:9" x14ac:dyDescent="0.25">
      <c r="B203">
        <v>1976</v>
      </c>
      <c r="C203">
        <v>2</v>
      </c>
      <c r="D203" s="5">
        <f>TB1YR!B212</f>
        <v>5.53</v>
      </c>
      <c r="E203" s="5">
        <v>5.91</v>
      </c>
      <c r="F203" s="5">
        <v>55.8</v>
      </c>
      <c r="G203">
        <f t="shared" si="6"/>
        <v>1.0031272808586762</v>
      </c>
      <c r="H203">
        <v>2</v>
      </c>
      <c r="I203">
        <f t="shared" si="7"/>
        <v>2</v>
      </c>
    </row>
    <row r="204" spans="2:9" x14ac:dyDescent="0.25">
      <c r="B204">
        <v>1976</v>
      </c>
      <c r="C204">
        <v>3</v>
      </c>
      <c r="D204" s="5">
        <f>TB1YR!B213</f>
        <v>5.82</v>
      </c>
      <c r="E204" s="5">
        <v>6.21</v>
      </c>
      <c r="F204" s="5">
        <v>55.9</v>
      </c>
      <c r="G204">
        <f t="shared" si="6"/>
        <v>1.0015914884135471</v>
      </c>
      <c r="H204">
        <v>2</v>
      </c>
      <c r="I204">
        <f t="shared" si="7"/>
        <v>2</v>
      </c>
    </row>
    <row r="205" spans="2:9" x14ac:dyDescent="0.25">
      <c r="B205">
        <v>1976</v>
      </c>
      <c r="C205">
        <v>4</v>
      </c>
      <c r="D205" s="5">
        <f>TB1YR!B214</f>
        <v>5.54</v>
      </c>
      <c r="E205" s="5">
        <v>5.92</v>
      </c>
      <c r="F205" s="5">
        <v>56.1</v>
      </c>
      <c r="G205">
        <f t="shared" si="6"/>
        <v>0.99781876106194689</v>
      </c>
      <c r="H205">
        <v>2</v>
      </c>
      <c r="I205">
        <f t="shared" si="7"/>
        <v>2</v>
      </c>
    </row>
    <row r="206" spans="2:9" x14ac:dyDescent="0.25">
      <c r="B206">
        <v>1976</v>
      </c>
      <c r="C206">
        <v>5</v>
      </c>
      <c r="D206" s="5">
        <f>TB1YR!B215</f>
        <v>5.98</v>
      </c>
      <c r="E206" s="5">
        <v>6.4</v>
      </c>
      <c r="F206" s="5">
        <v>56.5</v>
      </c>
      <c r="G206">
        <f t="shared" si="6"/>
        <v>1.000023474178404</v>
      </c>
      <c r="H206">
        <v>2</v>
      </c>
      <c r="I206">
        <f t="shared" si="7"/>
        <v>2</v>
      </c>
    </row>
    <row r="207" spans="2:9" x14ac:dyDescent="0.25">
      <c r="B207">
        <v>1976</v>
      </c>
      <c r="C207">
        <v>6</v>
      </c>
      <c r="D207" s="5">
        <f>TB1YR!B216</f>
        <v>6.12</v>
      </c>
      <c r="E207" s="5">
        <v>6.52</v>
      </c>
      <c r="F207" s="5">
        <v>56.8</v>
      </c>
      <c r="G207">
        <f t="shared" si="6"/>
        <v>1.0001508464681843</v>
      </c>
      <c r="H207">
        <v>2</v>
      </c>
      <c r="I207">
        <f t="shared" si="7"/>
        <v>2</v>
      </c>
    </row>
    <row r="208" spans="2:9" x14ac:dyDescent="0.25">
      <c r="B208">
        <v>1976</v>
      </c>
      <c r="C208">
        <v>7</v>
      </c>
      <c r="D208" s="5">
        <f>TB1YR!B217</f>
        <v>5.82</v>
      </c>
      <c r="E208" s="5">
        <v>6.2</v>
      </c>
      <c r="F208" s="5">
        <v>57.1</v>
      </c>
      <c r="G208">
        <f t="shared" si="6"/>
        <v>0.99991318234610926</v>
      </c>
      <c r="H208">
        <v>2</v>
      </c>
      <c r="I208">
        <f t="shared" si="7"/>
        <v>1</v>
      </c>
    </row>
    <row r="209" spans="2:9" x14ac:dyDescent="0.25">
      <c r="B209">
        <v>1976</v>
      </c>
      <c r="C209">
        <v>8</v>
      </c>
      <c r="D209" s="5">
        <f>TB1YR!B218</f>
        <v>5.64</v>
      </c>
      <c r="E209" s="5">
        <v>6</v>
      </c>
      <c r="F209" s="5">
        <v>57.4</v>
      </c>
      <c r="G209">
        <f t="shared" si="6"/>
        <v>1.0015104166666664</v>
      </c>
      <c r="H209">
        <v>1</v>
      </c>
      <c r="I209">
        <f t="shared" si="7"/>
        <v>2</v>
      </c>
    </row>
    <row r="210" spans="2:9" x14ac:dyDescent="0.25">
      <c r="B210">
        <v>1976</v>
      </c>
      <c r="C210">
        <v>9</v>
      </c>
      <c r="D210" s="5">
        <f>TB1YR!B219</f>
        <v>5.5</v>
      </c>
      <c r="E210" s="5">
        <v>5.84</v>
      </c>
      <c r="F210" s="5">
        <v>57.6</v>
      </c>
      <c r="G210">
        <f t="shared" si="6"/>
        <v>0.99966010362694302</v>
      </c>
      <c r="H210">
        <v>2</v>
      </c>
      <c r="I210">
        <f t="shared" si="7"/>
        <v>1</v>
      </c>
    </row>
    <row r="211" spans="2:9" x14ac:dyDescent="0.25">
      <c r="B211">
        <v>1976</v>
      </c>
      <c r="C211">
        <v>10</v>
      </c>
      <c r="D211" s="5">
        <f>TB1YR!B220</f>
        <v>5.19</v>
      </c>
      <c r="E211" s="5">
        <v>5.5</v>
      </c>
      <c r="F211" s="5">
        <v>57.9</v>
      </c>
      <c r="G211">
        <f t="shared" si="6"/>
        <v>1.0028512931034483</v>
      </c>
      <c r="H211">
        <v>1</v>
      </c>
      <c r="I211">
        <f t="shared" si="7"/>
        <v>1</v>
      </c>
    </row>
    <row r="212" spans="2:9" x14ac:dyDescent="0.25">
      <c r="B212">
        <v>1976</v>
      </c>
      <c r="C212">
        <v>11</v>
      </c>
      <c r="D212" s="5">
        <f>TB1YR!B221</f>
        <v>5</v>
      </c>
      <c r="E212" s="5">
        <v>5.29</v>
      </c>
      <c r="F212" s="5">
        <v>58</v>
      </c>
      <c r="G212">
        <f t="shared" si="6"/>
        <v>1.0009567583046965</v>
      </c>
      <c r="H212">
        <v>1</v>
      </c>
      <c r="I212">
        <f t="shared" si="7"/>
        <v>1</v>
      </c>
    </row>
    <row r="213" spans="2:9" x14ac:dyDescent="0.25">
      <c r="B213">
        <v>1976</v>
      </c>
      <c r="C213">
        <v>12</v>
      </c>
      <c r="D213" s="5">
        <f>TB1YR!B222</f>
        <v>4.6399999999999997</v>
      </c>
      <c r="E213" s="5">
        <v>4.8899999999999997</v>
      </c>
      <c r="F213" s="5">
        <v>58.2</v>
      </c>
      <c r="G213">
        <f t="shared" si="6"/>
        <v>0.99892589743589755</v>
      </c>
      <c r="H213">
        <v>1</v>
      </c>
      <c r="I213">
        <f t="shared" si="7"/>
        <v>2</v>
      </c>
    </row>
    <row r="214" spans="2:9" x14ac:dyDescent="0.25">
      <c r="B214">
        <v>1977</v>
      </c>
      <c r="C214">
        <v>1</v>
      </c>
      <c r="D214" s="5">
        <f>TB1YR!B223</f>
        <v>5</v>
      </c>
      <c r="E214" s="5">
        <v>5.29</v>
      </c>
      <c r="F214" s="5">
        <v>58.5</v>
      </c>
      <c r="G214">
        <f t="shared" si="6"/>
        <v>0.99421129441624367</v>
      </c>
      <c r="H214">
        <v>2</v>
      </c>
      <c r="I214">
        <f t="shared" si="7"/>
        <v>1</v>
      </c>
    </row>
    <row r="215" spans="2:9" x14ac:dyDescent="0.25">
      <c r="B215">
        <v>1977</v>
      </c>
      <c r="C215">
        <v>2</v>
      </c>
      <c r="D215" s="5">
        <f>TB1YR!B224</f>
        <v>5.16</v>
      </c>
      <c r="E215" s="5">
        <v>5.47</v>
      </c>
      <c r="F215" s="5">
        <v>59.1</v>
      </c>
      <c r="G215">
        <f t="shared" si="6"/>
        <v>0.99780500000000005</v>
      </c>
      <c r="H215">
        <v>1</v>
      </c>
      <c r="I215">
        <f t="shared" si="7"/>
        <v>2</v>
      </c>
    </row>
    <row r="216" spans="2:9" x14ac:dyDescent="0.25">
      <c r="B216">
        <v>1977</v>
      </c>
      <c r="C216">
        <v>3</v>
      </c>
      <c r="D216" s="5">
        <f>TB1YR!B225</f>
        <v>5.19</v>
      </c>
      <c r="E216" s="5">
        <v>5.5</v>
      </c>
      <c r="F216" s="5">
        <v>59.5</v>
      </c>
      <c r="G216">
        <f t="shared" si="6"/>
        <v>0.99621180555555555</v>
      </c>
      <c r="H216">
        <v>2</v>
      </c>
      <c r="I216">
        <f t="shared" si="7"/>
        <v>2</v>
      </c>
    </row>
    <row r="217" spans="2:9" x14ac:dyDescent="0.25">
      <c r="B217">
        <v>1977</v>
      </c>
      <c r="C217">
        <v>4</v>
      </c>
      <c r="D217" s="5">
        <f>TB1YR!B226</f>
        <v>5.0999999999999996</v>
      </c>
      <c r="E217" s="5">
        <v>5.44</v>
      </c>
      <c r="F217" s="5">
        <v>60</v>
      </c>
      <c r="G217">
        <f t="shared" si="6"/>
        <v>0.99953565505804309</v>
      </c>
      <c r="H217">
        <v>2</v>
      </c>
      <c r="I217">
        <f t="shared" si="7"/>
        <v>2</v>
      </c>
    </row>
    <row r="218" spans="2:9" x14ac:dyDescent="0.25">
      <c r="B218">
        <v>1977</v>
      </c>
      <c r="C218">
        <v>5</v>
      </c>
      <c r="D218" s="5">
        <f>TB1YR!B227</f>
        <v>5.43</v>
      </c>
      <c r="E218" s="5">
        <v>5.84</v>
      </c>
      <c r="F218" s="5">
        <v>60.3</v>
      </c>
      <c r="G218">
        <f t="shared" si="6"/>
        <v>0.99824481054365721</v>
      </c>
      <c r="H218">
        <v>2</v>
      </c>
      <c r="I218">
        <f t="shared" si="7"/>
        <v>2</v>
      </c>
    </row>
    <row r="219" spans="2:9" x14ac:dyDescent="0.25">
      <c r="B219">
        <v>1977</v>
      </c>
      <c r="C219">
        <v>6</v>
      </c>
      <c r="D219" s="5">
        <f>TB1YR!B228</f>
        <v>5.41</v>
      </c>
      <c r="E219" s="5">
        <v>5.8</v>
      </c>
      <c r="F219" s="5">
        <v>60.7</v>
      </c>
      <c r="G219">
        <f t="shared" si="6"/>
        <v>0.99989153005464482</v>
      </c>
      <c r="H219">
        <v>2</v>
      </c>
      <c r="I219">
        <f t="shared" si="7"/>
        <v>2</v>
      </c>
    </row>
    <row r="220" spans="2:9" x14ac:dyDescent="0.25">
      <c r="B220">
        <v>1977</v>
      </c>
      <c r="C220">
        <v>7</v>
      </c>
      <c r="D220" s="5">
        <f>TB1YR!B229</f>
        <v>5.57</v>
      </c>
      <c r="E220" s="5">
        <v>5.94</v>
      </c>
      <c r="F220" s="5">
        <v>61</v>
      </c>
      <c r="G220">
        <f t="shared" si="6"/>
        <v>1.0016658496732025</v>
      </c>
      <c r="H220">
        <v>2</v>
      </c>
      <c r="I220">
        <f t="shared" si="7"/>
        <v>2</v>
      </c>
    </row>
    <row r="221" spans="2:9" x14ac:dyDescent="0.25">
      <c r="B221">
        <v>1977</v>
      </c>
      <c r="C221">
        <v>8</v>
      </c>
      <c r="D221" s="5">
        <f>TB1YR!B230</f>
        <v>5.97</v>
      </c>
      <c r="E221" s="5">
        <v>6.37</v>
      </c>
      <c r="F221" s="5">
        <v>61.2</v>
      </c>
      <c r="G221">
        <f t="shared" si="6"/>
        <v>1.002033713355049</v>
      </c>
      <c r="H221">
        <v>2</v>
      </c>
      <c r="I221">
        <f t="shared" si="7"/>
        <v>2</v>
      </c>
    </row>
    <row r="222" spans="2:9" x14ac:dyDescent="0.25">
      <c r="B222">
        <v>1977</v>
      </c>
      <c r="C222">
        <v>9</v>
      </c>
      <c r="D222" s="5">
        <f>TB1YR!B231</f>
        <v>6.13</v>
      </c>
      <c r="E222" s="5">
        <v>6.53</v>
      </c>
      <c r="F222" s="5">
        <v>61.4</v>
      </c>
      <c r="G222">
        <f t="shared" si="6"/>
        <v>1.0021772456709956</v>
      </c>
      <c r="H222">
        <v>2</v>
      </c>
      <c r="I222">
        <f t="shared" si="7"/>
        <v>2</v>
      </c>
    </row>
    <row r="223" spans="2:9" x14ac:dyDescent="0.25">
      <c r="B223">
        <v>1977</v>
      </c>
      <c r="C223">
        <v>10</v>
      </c>
      <c r="D223" s="5">
        <f>TB1YR!B232</f>
        <v>6.52</v>
      </c>
      <c r="E223" s="5">
        <v>6.97</v>
      </c>
      <c r="F223" s="5">
        <v>61.6</v>
      </c>
      <c r="G223">
        <f t="shared" si="6"/>
        <v>1.0009336564351106</v>
      </c>
      <c r="H223">
        <v>2</v>
      </c>
      <c r="I223">
        <f t="shared" si="7"/>
        <v>2</v>
      </c>
    </row>
    <row r="224" spans="2:9" x14ac:dyDescent="0.25">
      <c r="B224">
        <v>1977</v>
      </c>
      <c r="C224">
        <v>11</v>
      </c>
      <c r="D224" s="5">
        <f>TB1YR!B233</f>
        <v>6.52</v>
      </c>
      <c r="E224" s="5">
        <v>6.95</v>
      </c>
      <c r="F224" s="5">
        <v>61.9</v>
      </c>
      <c r="G224">
        <f t="shared" si="6"/>
        <v>1.0025524020397207</v>
      </c>
      <c r="H224">
        <v>2</v>
      </c>
      <c r="I224">
        <f t="shared" si="7"/>
        <v>2</v>
      </c>
    </row>
    <row r="225" spans="2:9" x14ac:dyDescent="0.25">
      <c r="B225">
        <v>1977</v>
      </c>
      <c r="C225">
        <v>12</v>
      </c>
      <c r="D225" s="5">
        <f>TB1YR!B234</f>
        <v>6.52</v>
      </c>
      <c r="E225" s="5">
        <v>6.96</v>
      </c>
      <c r="F225" s="5">
        <v>62.1</v>
      </c>
      <c r="G225">
        <f t="shared" si="6"/>
        <v>0.99936288000000006</v>
      </c>
      <c r="H225">
        <v>2</v>
      </c>
      <c r="I225">
        <f t="shared" si="7"/>
        <v>2</v>
      </c>
    </row>
    <row r="226" spans="2:9" x14ac:dyDescent="0.25">
      <c r="B226">
        <v>1978</v>
      </c>
      <c r="C226">
        <v>1</v>
      </c>
      <c r="D226" s="5">
        <f>TB1YR!B235</f>
        <v>6.8</v>
      </c>
      <c r="E226" s="5">
        <v>7.28</v>
      </c>
      <c r="F226" s="5">
        <v>62.5</v>
      </c>
      <c r="G226">
        <f t="shared" si="6"/>
        <v>0.99966878643349244</v>
      </c>
      <c r="H226">
        <v>2</v>
      </c>
      <c r="I226">
        <f t="shared" si="7"/>
        <v>2</v>
      </c>
    </row>
    <row r="227" spans="2:9" x14ac:dyDescent="0.25">
      <c r="B227">
        <v>1978</v>
      </c>
      <c r="C227">
        <v>2</v>
      </c>
      <c r="D227" s="5">
        <f>TB1YR!B236</f>
        <v>6.86</v>
      </c>
      <c r="E227" s="5">
        <v>7.34</v>
      </c>
      <c r="F227" s="5">
        <v>62.9</v>
      </c>
      <c r="G227">
        <f t="shared" ref="G227:G290" si="8">(E227/1200+1)*F227/F228</f>
        <v>0.99818199263932705</v>
      </c>
      <c r="H227">
        <v>2</v>
      </c>
      <c r="I227">
        <f t="shared" si="7"/>
        <v>2</v>
      </c>
    </row>
    <row r="228" spans="2:9" x14ac:dyDescent="0.25">
      <c r="B228">
        <v>1978</v>
      </c>
      <c r="C228">
        <v>3</v>
      </c>
      <c r="D228" s="5">
        <f>TB1YR!B237</f>
        <v>6.82</v>
      </c>
      <c r="E228" s="5">
        <v>7.31</v>
      </c>
      <c r="F228" s="5">
        <v>63.4</v>
      </c>
      <c r="G228">
        <f t="shared" si="8"/>
        <v>0.99821927490871143</v>
      </c>
      <c r="H228">
        <v>2</v>
      </c>
      <c r="I228">
        <f t="shared" si="7"/>
        <v>3</v>
      </c>
    </row>
    <row r="229" spans="2:9" x14ac:dyDescent="0.25">
      <c r="B229">
        <v>1978</v>
      </c>
      <c r="C229">
        <v>4</v>
      </c>
      <c r="D229" s="5">
        <f>TB1YR!B238</f>
        <v>6.96</v>
      </c>
      <c r="E229" s="5">
        <v>7.45</v>
      </c>
      <c r="F229" s="5">
        <v>63.9</v>
      </c>
      <c r="G229">
        <f t="shared" si="8"/>
        <v>0.99684825581395342</v>
      </c>
      <c r="H229">
        <v>3</v>
      </c>
      <c r="I229">
        <f t="shared" si="7"/>
        <v>3</v>
      </c>
    </row>
    <row r="230" spans="2:9" x14ac:dyDescent="0.25">
      <c r="B230">
        <v>1978</v>
      </c>
      <c r="C230">
        <v>5</v>
      </c>
      <c r="D230" s="5">
        <f>TB1YR!B239</f>
        <v>7.28</v>
      </c>
      <c r="E230" s="5">
        <v>7.82</v>
      </c>
      <c r="F230" s="5">
        <v>64.5</v>
      </c>
      <c r="G230">
        <f t="shared" si="8"/>
        <v>0.99571050613496936</v>
      </c>
      <c r="H230">
        <v>3</v>
      </c>
      <c r="I230">
        <f t="shared" si="7"/>
        <v>3</v>
      </c>
    </row>
    <row r="231" spans="2:9" x14ac:dyDescent="0.25">
      <c r="B231">
        <v>1978</v>
      </c>
      <c r="C231">
        <v>6</v>
      </c>
      <c r="D231" s="5">
        <f>TB1YR!B240</f>
        <v>7.53</v>
      </c>
      <c r="E231" s="5">
        <v>8.09</v>
      </c>
      <c r="F231" s="5">
        <v>65.2</v>
      </c>
      <c r="G231">
        <f t="shared" si="8"/>
        <v>0.99908001014713332</v>
      </c>
      <c r="H231">
        <v>3</v>
      </c>
      <c r="I231">
        <f t="shared" si="7"/>
        <v>2</v>
      </c>
    </row>
    <row r="232" spans="2:9" x14ac:dyDescent="0.25">
      <c r="B232">
        <v>1978</v>
      </c>
      <c r="C232">
        <v>7</v>
      </c>
      <c r="D232" s="5">
        <f>TB1YR!B241</f>
        <v>7.79</v>
      </c>
      <c r="E232" s="5">
        <v>8.39</v>
      </c>
      <c r="F232" s="5">
        <v>65.7</v>
      </c>
      <c r="G232">
        <f t="shared" si="8"/>
        <v>1.002414431818182</v>
      </c>
      <c r="H232">
        <v>2</v>
      </c>
      <c r="I232">
        <f t="shared" si="7"/>
        <v>3</v>
      </c>
    </row>
    <row r="233" spans="2:9" x14ac:dyDescent="0.25">
      <c r="B233">
        <v>1978</v>
      </c>
      <c r="C233">
        <v>8</v>
      </c>
      <c r="D233" s="5">
        <f>TB1YR!B242</f>
        <v>7.73</v>
      </c>
      <c r="E233" s="5">
        <v>8.31</v>
      </c>
      <c r="F233" s="5">
        <v>66</v>
      </c>
      <c r="G233">
        <f t="shared" si="8"/>
        <v>0.99935413533834605</v>
      </c>
      <c r="H233">
        <v>3</v>
      </c>
      <c r="I233">
        <f t="shared" si="7"/>
        <v>3</v>
      </c>
    </row>
    <row r="234" spans="2:9" x14ac:dyDescent="0.25">
      <c r="B234">
        <v>1978</v>
      </c>
      <c r="C234">
        <v>9</v>
      </c>
      <c r="D234" s="5">
        <f>TB1YR!B243</f>
        <v>8.01</v>
      </c>
      <c r="E234" s="5">
        <v>8.64</v>
      </c>
      <c r="F234" s="5">
        <v>66.5</v>
      </c>
      <c r="G234">
        <f t="shared" si="8"/>
        <v>0.99819374068554412</v>
      </c>
      <c r="H234">
        <v>3</v>
      </c>
      <c r="I234">
        <f t="shared" si="7"/>
        <v>3</v>
      </c>
    </row>
    <row r="235" spans="2:9" x14ac:dyDescent="0.25">
      <c r="B235">
        <v>1978</v>
      </c>
      <c r="C235">
        <v>10</v>
      </c>
      <c r="D235" s="5">
        <f>TB1YR!B244</f>
        <v>8.4499999999999993</v>
      </c>
      <c r="E235" s="5">
        <v>9.14</v>
      </c>
      <c r="F235" s="5">
        <v>67.099999999999994</v>
      </c>
      <c r="G235">
        <f t="shared" si="8"/>
        <v>1.0031317260138475</v>
      </c>
      <c r="H235">
        <v>3</v>
      </c>
      <c r="I235">
        <f t="shared" si="7"/>
        <v>3</v>
      </c>
    </row>
    <row r="236" spans="2:9" x14ac:dyDescent="0.25">
      <c r="B236">
        <v>1978</v>
      </c>
      <c r="C236">
        <v>11</v>
      </c>
      <c r="D236" s="5">
        <f>TB1YR!B245</f>
        <v>9.1999999999999993</v>
      </c>
      <c r="E236" s="5">
        <v>10.01</v>
      </c>
      <c r="F236" s="5">
        <v>67.400000000000006</v>
      </c>
      <c r="G236">
        <f t="shared" si="8"/>
        <v>1.0038733874938455</v>
      </c>
      <c r="H236">
        <v>3</v>
      </c>
      <c r="I236">
        <f t="shared" si="7"/>
        <v>3</v>
      </c>
    </row>
    <row r="237" spans="2:9" x14ac:dyDescent="0.25">
      <c r="B237">
        <v>1978</v>
      </c>
      <c r="C237">
        <v>12</v>
      </c>
      <c r="D237" s="5">
        <f>TB1YR!B246</f>
        <v>9.44</v>
      </c>
      <c r="E237" s="5">
        <v>10.3</v>
      </c>
      <c r="F237" s="5">
        <v>67.7</v>
      </c>
      <c r="G237">
        <f t="shared" si="8"/>
        <v>0.99972315763787223</v>
      </c>
      <c r="H237">
        <v>3</v>
      </c>
      <c r="I237">
        <f t="shared" si="7"/>
        <v>3</v>
      </c>
    </row>
    <row r="238" spans="2:9" x14ac:dyDescent="0.25">
      <c r="B238">
        <v>1979</v>
      </c>
      <c r="C238">
        <v>1</v>
      </c>
      <c r="D238" s="5">
        <f>TB1YR!B247</f>
        <v>9.5399999999999991</v>
      </c>
      <c r="E238" s="5">
        <v>10.41</v>
      </c>
      <c r="F238" s="5">
        <v>68.3</v>
      </c>
      <c r="G238">
        <f t="shared" si="8"/>
        <v>0.99699714182344423</v>
      </c>
      <c r="H238">
        <v>3</v>
      </c>
      <c r="I238">
        <f t="shared" si="7"/>
        <v>3</v>
      </c>
    </row>
    <row r="239" spans="2:9" x14ac:dyDescent="0.25">
      <c r="B239">
        <v>1979</v>
      </c>
      <c r="C239">
        <v>2</v>
      </c>
      <c r="D239" s="5">
        <f>TB1YR!B248</f>
        <v>9.39</v>
      </c>
      <c r="E239" s="5">
        <v>10.24</v>
      </c>
      <c r="F239" s="5">
        <v>69.099999999999994</v>
      </c>
      <c r="G239">
        <f t="shared" si="8"/>
        <v>0.99841910219675256</v>
      </c>
      <c r="H239">
        <v>3</v>
      </c>
      <c r="I239">
        <f t="shared" si="7"/>
        <v>3</v>
      </c>
    </row>
    <row r="240" spans="2:9" x14ac:dyDescent="0.25">
      <c r="B240">
        <v>1979</v>
      </c>
      <c r="C240">
        <v>3</v>
      </c>
      <c r="D240" s="5">
        <f>TB1YR!B249</f>
        <v>9.3800000000000008</v>
      </c>
      <c r="E240" s="5">
        <v>10.25</v>
      </c>
      <c r="F240" s="5">
        <v>69.8</v>
      </c>
      <c r="G240">
        <f t="shared" si="8"/>
        <v>0.99711343248347506</v>
      </c>
      <c r="H240">
        <v>3</v>
      </c>
      <c r="I240">
        <f t="shared" si="7"/>
        <v>3</v>
      </c>
    </row>
    <row r="241" spans="2:9" x14ac:dyDescent="0.25">
      <c r="B241">
        <v>1979</v>
      </c>
      <c r="C241">
        <v>4</v>
      </c>
      <c r="D241" s="5">
        <f>TB1YR!B250</f>
        <v>9.2799999999999994</v>
      </c>
      <c r="E241" s="5">
        <v>10.119999999999999</v>
      </c>
      <c r="F241" s="5">
        <v>70.599999999999994</v>
      </c>
      <c r="G241">
        <f t="shared" si="8"/>
        <v>0.99573976689976684</v>
      </c>
      <c r="H241">
        <v>3</v>
      </c>
      <c r="I241">
        <f t="shared" si="7"/>
        <v>3</v>
      </c>
    </row>
    <row r="242" spans="2:9" x14ac:dyDescent="0.25">
      <c r="B242">
        <v>1979</v>
      </c>
      <c r="C242">
        <v>5</v>
      </c>
      <c r="D242" s="5">
        <f>TB1YR!B251</f>
        <v>9.27</v>
      </c>
      <c r="E242" s="5">
        <v>10.119999999999999</v>
      </c>
      <c r="F242" s="5">
        <v>71.5</v>
      </c>
      <c r="G242">
        <f t="shared" si="8"/>
        <v>0.9972750115260488</v>
      </c>
      <c r="H242">
        <v>3</v>
      </c>
      <c r="I242">
        <f t="shared" si="7"/>
        <v>3</v>
      </c>
    </row>
    <row r="243" spans="2:9" x14ac:dyDescent="0.25">
      <c r="B243">
        <v>1979</v>
      </c>
      <c r="C243">
        <v>6</v>
      </c>
      <c r="D243" s="5">
        <f>TB1YR!B252</f>
        <v>8.81</v>
      </c>
      <c r="E243" s="5">
        <v>9.57</v>
      </c>
      <c r="F243" s="5">
        <v>72.3</v>
      </c>
      <c r="G243">
        <f t="shared" si="8"/>
        <v>0.99694380984952125</v>
      </c>
      <c r="H243">
        <v>3</v>
      </c>
      <c r="I243">
        <f t="shared" si="7"/>
        <v>3</v>
      </c>
    </row>
    <row r="244" spans="2:9" x14ac:dyDescent="0.25">
      <c r="B244">
        <v>1979</v>
      </c>
      <c r="C244">
        <v>7</v>
      </c>
      <c r="D244" s="5">
        <f>TB1YR!B253</f>
        <v>8.8699999999999992</v>
      </c>
      <c r="E244" s="5">
        <v>9.64</v>
      </c>
      <c r="F244" s="5">
        <v>73.099999999999994</v>
      </c>
      <c r="G244">
        <f t="shared" si="8"/>
        <v>0.99847204155374891</v>
      </c>
      <c r="H244">
        <v>3</v>
      </c>
      <c r="I244">
        <f t="shared" si="7"/>
        <v>3</v>
      </c>
    </row>
    <row r="245" spans="2:9" x14ac:dyDescent="0.25">
      <c r="B245">
        <v>1979</v>
      </c>
      <c r="C245">
        <v>8</v>
      </c>
      <c r="D245" s="5">
        <f>TB1YR!B254</f>
        <v>9.16</v>
      </c>
      <c r="E245" s="5">
        <v>9.98</v>
      </c>
      <c r="F245" s="5">
        <v>73.8</v>
      </c>
      <c r="G245">
        <f t="shared" si="8"/>
        <v>0.99750361930294917</v>
      </c>
      <c r="H245">
        <v>3</v>
      </c>
      <c r="I245">
        <f t="shared" si="7"/>
        <v>3</v>
      </c>
    </row>
    <row r="246" spans="2:9" x14ac:dyDescent="0.25">
      <c r="B246">
        <v>1979</v>
      </c>
      <c r="C246">
        <v>9</v>
      </c>
      <c r="D246" s="5">
        <f>TB1YR!B255</f>
        <v>9.89</v>
      </c>
      <c r="E246" s="5">
        <v>10.84</v>
      </c>
      <c r="F246" s="5">
        <v>74.599999999999994</v>
      </c>
      <c r="G246">
        <f t="shared" si="8"/>
        <v>1.0009825354609927</v>
      </c>
      <c r="H246">
        <v>3</v>
      </c>
      <c r="I246">
        <f t="shared" si="7"/>
        <v>3</v>
      </c>
    </row>
    <row r="247" spans="2:9" x14ac:dyDescent="0.25">
      <c r="B247">
        <v>1979</v>
      </c>
      <c r="C247">
        <v>10</v>
      </c>
      <c r="D247" s="5">
        <f>TB1YR!B256</f>
        <v>11.23</v>
      </c>
      <c r="E247" s="5">
        <v>12.44</v>
      </c>
      <c r="F247" s="5">
        <v>75.2</v>
      </c>
      <c r="G247">
        <f t="shared" si="8"/>
        <v>1.0010483970136144</v>
      </c>
      <c r="H247">
        <v>3</v>
      </c>
      <c r="I247">
        <f t="shared" si="7"/>
        <v>3</v>
      </c>
    </row>
    <row r="248" spans="2:9" x14ac:dyDescent="0.25">
      <c r="B248">
        <v>1979</v>
      </c>
      <c r="C248">
        <v>11</v>
      </c>
      <c r="D248" s="5">
        <f>TB1YR!B257</f>
        <v>11.22</v>
      </c>
      <c r="E248" s="5">
        <v>12.39</v>
      </c>
      <c r="F248" s="5">
        <v>75.900000000000006</v>
      </c>
      <c r="G248">
        <f t="shared" si="8"/>
        <v>0.99978705997392436</v>
      </c>
      <c r="H248">
        <v>3</v>
      </c>
      <c r="I248">
        <f t="shared" si="7"/>
        <v>3</v>
      </c>
    </row>
    <row r="249" spans="2:9" x14ac:dyDescent="0.25">
      <c r="B249">
        <v>1979</v>
      </c>
      <c r="C249">
        <v>12</v>
      </c>
      <c r="D249" s="5">
        <f>TB1YR!B258</f>
        <v>10.92</v>
      </c>
      <c r="E249" s="5">
        <v>11.98</v>
      </c>
      <c r="F249" s="5">
        <v>76.7</v>
      </c>
      <c r="G249">
        <f t="shared" si="8"/>
        <v>0.99570336332476439</v>
      </c>
      <c r="H249">
        <v>3</v>
      </c>
      <c r="I249">
        <f t="shared" si="7"/>
        <v>2</v>
      </c>
    </row>
    <row r="250" spans="2:9" x14ac:dyDescent="0.25">
      <c r="B250">
        <v>1980</v>
      </c>
      <c r="C250">
        <v>1</v>
      </c>
      <c r="D250" s="5">
        <f>TB1YR!B259</f>
        <v>10.96</v>
      </c>
      <c r="E250" s="5">
        <v>12.06</v>
      </c>
      <c r="F250" s="5">
        <v>77.8</v>
      </c>
      <c r="G250">
        <f t="shared" si="8"/>
        <v>0.99596818757921401</v>
      </c>
      <c r="H250">
        <v>2</v>
      </c>
      <c r="I250">
        <f t="shared" si="7"/>
        <v>2</v>
      </c>
    </row>
    <row r="251" spans="2:9" x14ac:dyDescent="0.25">
      <c r="B251">
        <v>1980</v>
      </c>
      <c r="C251">
        <v>2</v>
      </c>
      <c r="D251" s="5">
        <f>TB1YR!B260</f>
        <v>12.46</v>
      </c>
      <c r="E251" s="5">
        <v>13.92</v>
      </c>
      <c r="F251" s="5">
        <v>78.900000000000006</v>
      </c>
      <c r="G251">
        <f t="shared" si="8"/>
        <v>0.99644494382022497</v>
      </c>
      <c r="H251">
        <v>2</v>
      </c>
      <c r="I251">
        <f t="shared" si="7"/>
        <v>2</v>
      </c>
    </row>
    <row r="252" spans="2:9" x14ac:dyDescent="0.25">
      <c r="B252">
        <v>1980</v>
      </c>
      <c r="C252">
        <v>3</v>
      </c>
      <c r="D252" s="5">
        <f>TB1YR!B261</f>
        <v>14.03</v>
      </c>
      <c r="E252" s="5">
        <v>15.82</v>
      </c>
      <c r="F252" s="5">
        <v>80.099999999999994</v>
      </c>
      <c r="G252">
        <f t="shared" si="8"/>
        <v>1.0019257407407405</v>
      </c>
      <c r="H252">
        <v>2</v>
      </c>
      <c r="I252">
        <f t="shared" si="7"/>
        <v>1</v>
      </c>
    </row>
    <row r="253" spans="2:9" x14ac:dyDescent="0.25">
      <c r="B253">
        <v>1980</v>
      </c>
      <c r="C253">
        <v>4</v>
      </c>
      <c r="D253" s="5">
        <f>TB1YR!B262</f>
        <v>11.97</v>
      </c>
      <c r="E253" s="5">
        <v>13.3</v>
      </c>
      <c r="F253" s="5">
        <v>81</v>
      </c>
      <c r="G253">
        <f t="shared" si="8"/>
        <v>1.0011949877750612</v>
      </c>
      <c r="H253">
        <v>1</v>
      </c>
      <c r="I253">
        <f t="shared" si="7"/>
        <v>1</v>
      </c>
    </row>
    <row r="254" spans="2:9" x14ac:dyDescent="0.25">
      <c r="B254">
        <v>1980</v>
      </c>
      <c r="C254">
        <v>5</v>
      </c>
      <c r="D254" s="5">
        <f>TB1YR!B263</f>
        <v>8.66</v>
      </c>
      <c r="E254" s="5">
        <v>9.39</v>
      </c>
      <c r="F254" s="5">
        <v>81.8</v>
      </c>
      <c r="G254">
        <f t="shared" si="8"/>
        <v>0.99685713422007249</v>
      </c>
      <c r="H254">
        <v>1</v>
      </c>
      <c r="I254">
        <f t="shared" si="7"/>
        <v>1</v>
      </c>
    </row>
    <row r="255" spans="2:9" x14ac:dyDescent="0.25">
      <c r="B255">
        <v>1980</v>
      </c>
      <c r="C255">
        <v>6</v>
      </c>
      <c r="D255" s="5">
        <f>TB1YR!B264</f>
        <v>7.54</v>
      </c>
      <c r="E255" s="5">
        <v>8.16</v>
      </c>
      <c r="F255" s="5">
        <v>82.7</v>
      </c>
      <c r="G255">
        <f t="shared" si="8"/>
        <v>1.0067999999999999</v>
      </c>
      <c r="H255">
        <v>1</v>
      </c>
      <c r="I255">
        <f t="shared" si="7"/>
        <v>1</v>
      </c>
    </row>
    <row r="256" spans="2:9" x14ac:dyDescent="0.25">
      <c r="B256">
        <v>1980</v>
      </c>
      <c r="C256">
        <v>7</v>
      </c>
      <c r="D256" s="5">
        <f>TB1YR!B265</f>
        <v>8</v>
      </c>
      <c r="E256" s="5">
        <v>8.65</v>
      </c>
      <c r="F256" s="5">
        <v>82.7</v>
      </c>
      <c r="G256">
        <f t="shared" si="8"/>
        <v>0.99995353141256493</v>
      </c>
      <c r="H256">
        <v>1</v>
      </c>
      <c r="I256">
        <f t="shared" si="7"/>
        <v>1</v>
      </c>
    </row>
    <row r="257" spans="2:9" x14ac:dyDescent="0.25">
      <c r="B257">
        <v>1980</v>
      </c>
      <c r="C257">
        <v>8</v>
      </c>
      <c r="D257" s="5">
        <f>TB1YR!B266</f>
        <v>9.39</v>
      </c>
      <c r="E257" s="5">
        <v>10.24</v>
      </c>
      <c r="F257" s="5">
        <v>83.3</v>
      </c>
      <c r="G257">
        <f t="shared" si="8"/>
        <v>1.0001288888888888</v>
      </c>
      <c r="H257">
        <v>1</v>
      </c>
      <c r="I257">
        <f t="shared" si="7"/>
        <v>1</v>
      </c>
    </row>
    <row r="258" spans="2:9" x14ac:dyDescent="0.25">
      <c r="B258">
        <v>1980</v>
      </c>
      <c r="C258">
        <v>9</v>
      </c>
      <c r="D258" s="5">
        <f>TB1YR!B267</f>
        <v>10.48</v>
      </c>
      <c r="E258" s="5">
        <v>11.52</v>
      </c>
      <c r="F258" s="5">
        <v>84</v>
      </c>
      <c r="G258">
        <f t="shared" si="8"/>
        <v>1.0000754716981133</v>
      </c>
      <c r="H258">
        <v>1</v>
      </c>
      <c r="I258">
        <f t="shared" si="7"/>
        <v>1</v>
      </c>
    </row>
    <row r="259" spans="2:9" x14ac:dyDescent="0.25">
      <c r="B259">
        <v>1980</v>
      </c>
      <c r="C259">
        <v>10</v>
      </c>
      <c r="D259" s="5">
        <f>TB1YR!B268</f>
        <v>11.3</v>
      </c>
      <c r="E259" s="5">
        <v>12.49</v>
      </c>
      <c r="F259" s="5">
        <v>84.8</v>
      </c>
      <c r="G259">
        <f t="shared" si="8"/>
        <v>1.002135984405458</v>
      </c>
      <c r="H259">
        <v>1</v>
      </c>
      <c r="I259">
        <f t="shared" si="7"/>
        <v>1</v>
      </c>
    </row>
    <row r="260" spans="2:9" x14ac:dyDescent="0.25">
      <c r="B260">
        <v>1980</v>
      </c>
      <c r="C260">
        <v>11</v>
      </c>
      <c r="D260" s="5">
        <f>TB1YR!B269</f>
        <v>12.66</v>
      </c>
      <c r="E260" s="5">
        <v>14.15</v>
      </c>
      <c r="F260" s="5">
        <v>85.5</v>
      </c>
      <c r="G260">
        <f t="shared" si="8"/>
        <v>1.0024123696407878</v>
      </c>
      <c r="H260">
        <v>1</v>
      </c>
      <c r="I260">
        <f t="shared" si="7"/>
        <v>1</v>
      </c>
    </row>
    <row r="261" spans="2:9" x14ac:dyDescent="0.25">
      <c r="B261">
        <v>1980</v>
      </c>
      <c r="C261">
        <v>12</v>
      </c>
      <c r="D261" s="5">
        <f>TB1YR!B270</f>
        <v>13.23</v>
      </c>
      <c r="E261" s="5">
        <v>14.88</v>
      </c>
      <c r="F261" s="5">
        <v>86.3</v>
      </c>
      <c r="G261">
        <f t="shared" si="8"/>
        <v>1.0042542528735632</v>
      </c>
      <c r="H261">
        <v>1</v>
      </c>
      <c r="I261">
        <f t="shared" ref="I261:I324" si="9">H262</f>
        <v>1</v>
      </c>
    </row>
    <row r="262" spans="2:9" x14ac:dyDescent="0.25">
      <c r="B262">
        <v>1981</v>
      </c>
      <c r="C262">
        <v>1</v>
      </c>
      <c r="D262" s="5">
        <f>TB1YR!B271</f>
        <v>12.62</v>
      </c>
      <c r="E262" s="5">
        <v>14.08</v>
      </c>
      <c r="F262" s="5">
        <v>87</v>
      </c>
      <c r="G262">
        <f t="shared" si="8"/>
        <v>1.0013742889647326</v>
      </c>
      <c r="H262">
        <v>1</v>
      </c>
      <c r="I262">
        <f t="shared" si="9"/>
        <v>1</v>
      </c>
    </row>
    <row r="263" spans="2:9" x14ac:dyDescent="0.25">
      <c r="B263">
        <v>1981</v>
      </c>
      <c r="C263">
        <v>2</v>
      </c>
      <c r="D263" s="5">
        <f>TB1YR!B272</f>
        <v>12.99</v>
      </c>
      <c r="E263" s="5">
        <v>14.57</v>
      </c>
      <c r="F263" s="5">
        <v>87.9</v>
      </c>
      <c r="G263">
        <f t="shared" si="8"/>
        <v>1.0052796892655369</v>
      </c>
      <c r="H263">
        <v>1</v>
      </c>
      <c r="I263">
        <f t="shared" si="9"/>
        <v>1</v>
      </c>
    </row>
    <row r="264" spans="2:9" x14ac:dyDescent="0.25">
      <c r="B264">
        <v>1981</v>
      </c>
      <c r="C264">
        <v>3</v>
      </c>
      <c r="D264" s="5">
        <f>TB1YR!B273</f>
        <v>12.28</v>
      </c>
      <c r="E264" s="5">
        <v>13.71</v>
      </c>
      <c r="F264" s="5">
        <v>88.5</v>
      </c>
      <c r="G264">
        <f t="shared" si="8"/>
        <v>1.0046140572390572</v>
      </c>
      <c r="H264">
        <v>1</v>
      </c>
      <c r="I264">
        <f t="shared" si="9"/>
        <v>1</v>
      </c>
    </row>
    <row r="265" spans="2:9" x14ac:dyDescent="0.25">
      <c r="B265">
        <v>1981</v>
      </c>
      <c r="C265">
        <v>4</v>
      </c>
      <c r="D265" s="5">
        <f>TB1YR!B274</f>
        <v>12.79</v>
      </c>
      <c r="E265" s="5">
        <v>14.32</v>
      </c>
      <c r="F265" s="5">
        <v>89.1</v>
      </c>
      <c r="G265">
        <f t="shared" si="8"/>
        <v>1.0040452115812917</v>
      </c>
      <c r="H265">
        <v>1</v>
      </c>
      <c r="I265">
        <f t="shared" si="9"/>
        <v>1</v>
      </c>
    </row>
    <row r="266" spans="2:9" x14ac:dyDescent="0.25">
      <c r="B266">
        <v>1981</v>
      </c>
      <c r="C266">
        <v>5</v>
      </c>
      <c r="D266" s="5">
        <f>TB1YR!B275</f>
        <v>14.29</v>
      </c>
      <c r="E266" s="5">
        <v>16.2</v>
      </c>
      <c r="F266" s="5">
        <v>89.8</v>
      </c>
      <c r="G266">
        <f t="shared" si="8"/>
        <v>1.0045507726269316</v>
      </c>
      <c r="H266">
        <v>1</v>
      </c>
      <c r="I266">
        <f t="shared" si="9"/>
        <v>1</v>
      </c>
    </row>
    <row r="267" spans="2:9" x14ac:dyDescent="0.25">
      <c r="B267">
        <v>1981</v>
      </c>
      <c r="C267">
        <v>6</v>
      </c>
      <c r="D267" s="5">
        <f>TB1YR!B276</f>
        <v>13.22</v>
      </c>
      <c r="E267" s="5">
        <v>14.86</v>
      </c>
      <c r="F267" s="5">
        <v>90.6</v>
      </c>
      <c r="G267">
        <f t="shared" si="8"/>
        <v>1.0013311135371179</v>
      </c>
      <c r="H267">
        <v>1</v>
      </c>
      <c r="I267">
        <f t="shared" si="9"/>
        <v>1</v>
      </c>
    </row>
    <row r="268" spans="2:9" x14ac:dyDescent="0.25">
      <c r="B268">
        <v>1981</v>
      </c>
      <c r="C268">
        <v>7</v>
      </c>
      <c r="D268" s="5">
        <f>TB1YR!B277</f>
        <v>13.91</v>
      </c>
      <c r="E268" s="5">
        <v>15.72</v>
      </c>
      <c r="F268" s="5">
        <v>91.6</v>
      </c>
      <c r="G268">
        <f t="shared" si="8"/>
        <v>1.0054166847237269</v>
      </c>
      <c r="H268">
        <v>1</v>
      </c>
      <c r="I268">
        <f t="shared" si="9"/>
        <v>1</v>
      </c>
    </row>
    <row r="269" spans="2:9" x14ac:dyDescent="0.25">
      <c r="B269">
        <v>1981</v>
      </c>
      <c r="C269">
        <v>8</v>
      </c>
      <c r="D269" s="5">
        <f>TB1YR!B278</f>
        <v>14.7</v>
      </c>
      <c r="E269" s="5">
        <v>16.72</v>
      </c>
      <c r="F269" s="5">
        <v>92.3</v>
      </c>
      <c r="G269">
        <f t="shared" si="8"/>
        <v>1.004142131616595</v>
      </c>
      <c r="H269">
        <v>1</v>
      </c>
      <c r="I269">
        <f t="shared" si="9"/>
        <v>1</v>
      </c>
    </row>
    <row r="270" spans="2:9" x14ac:dyDescent="0.25">
      <c r="B270">
        <v>1981</v>
      </c>
      <c r="C270">
        <v>9</v>
      </c>
      <c r="D270" s="5">
        <f>TB1YR!B279</f>
        <v>14.53</v>
      </c>
      <c r="E270" s="5">
        <v>16.52</v>
      </c>
      <c r="F270" s="5">
        <v>93.2</v>
      </c>
      <c r="G270">
        <f t="shared" si="8"/>
        <v>1.0115958600999286</v>
      </c>
      <c r="H270">
        <v>1</v>
      </c>
      <c r="I270">
        <f t="shared" si="9"/>
        <v>1</v>
      </c>
    </row>
    <row r="271" spans="2:9" x14ac:dyDescent="0.25">
      <c r="B271">
        <v>1981</v>
      </c>
      <c r="C271">
        <v>10</v>
      </c>
      <c r="D271" s="5">
        <f>TB1YR!B280</f>
        <v>13.62</v>
      </c>
      <c r="E271" s="5">
        <v>15.38</v>
      </c>
      <c r="F271" s="5">
        <v>93.4</v>
      </c>
      <c r="G271">
        <f t="shared" si="8"/>
        <v>1.0095739238705088</v>
      </c>
      <c r="H271">
        <v>1</v>
      </c>
      <c r="I271">
        <f t="shared" si="9"/>
        <v>1</v>
      </c>
    </row>
    <row r="272" spans="2:9" x14ac:dyDescent="0.25">
      <c r="B272">
        <v>1981</v>
      </c>
      <c r="C272">
        <v>11</v>
      </c>
      <c r="D272" s="5">
        <f>TB1YR!B281</f>
        <v>11.2</v>
      </c>
      <c r="E272" s="5">
        <v>12.41</v>
      </c>
      <c r="F272" s="5">
        <v>93.7</v>
      </c>
      <c r="G272">
        <f t="shared" si="8"/>
        <v>1.0071171719858156</v>
      </c>
      <c r="H272">
        <v>1</v>
      </c>
      <c r="I272">
        <f t="shared" si="9"/>
        <v>1</v>
      </c>
    </row>
    <row r="273" spans="2:9" x14ac:dyDescent="0.25">
      <c r="B273">
        <v>1981</v>
      </c>
      <c r="C273">
        <v>12</v>
      </c>
      <c r="D273" s="5">
        <f>TB1YR!B282</f>
        <v>11.57</v>
      </c>
      <c r="E273" s="5">
        <v>12.85</v>
      </c>
      <c r="F273" s="5">
        <v>94</v>
      </c>
      <c r="G273">
        <f t="shared" si="8"/>
        <v>1.0074929303640863</v>
      </c>
      <c r="H273">
        <v>1</v>
      </c>
      <c r="I273">
        <f t="shared" si="9"/>
        <v>1</v>
      </c>
    </row>
    <row r="274" spans="2:9" x14ac:dyDescent="0.25">
      <c r="B274">
        <v>1982</v>
      </c>
      <c r="C274">
        <v>1</v>
      </c>
      <c r="D274" s="5">
        <f>TB1YR!B283</f>
        <v>12.77</v>
      </c>
      <c r="E274" s="5">
        <v>14.32</v>
      </c>
      <c r="F274" s="5">
        <v>94.3</v>
      </c>
      <c r="G274">
        <f t="shared" si="8"/>
        <v>1.0087242424242424</v>
      </c>
      <c r="H274">
        <v>1</v>
      </c>
      <c r="I274">
        <f t="shared" si="9"/>
        <v>1</v>
      </c>
    </row>
    <row r="275" spans="2:9" x14ac:dyDescent="0.25">
      <c r="B275">
        <v>1982</v>
      </c>
      <c r="C275">
        <v>2</v>
      </c>
      <c r="D275" s="5">
        <f>TB1YR!B284</f>
        <v>13.11</v>
      </c>
      <c r="E275" s="5">
        <v>14.73</v>
      </c>
      <c r="F275" s="5">
        <v>94.6</v>
      </c>
      <c r="G275">
        <f t="shared" si="8"/>
        <v>1.0133461904761905</v>
      </c>
      <c r="H275">
        <v>1</v>
      </c>
      <c r="I275">
        <f t="shared" si="9"/>
        <v>1</v>
      </c>
    </row>
    <row r="276" spans="2:9" x14ac:dyDescent="0.25">
      <c r="B276">
        <v>1982</v>
      </c>
      <c r="C276">
        <v>3</v>
      </c>
      <c r="D276" s="5">
        <f>TB1YR!B285</f>
        <v>12.47</v>
      </c>
      <c r="E276" s="5">
        <v>13.95</v>
      </c>
      <c r="F276" s="5">
        <v>94.5</v>
      </c>
      <c r="G276">
        <f t="shared" si="8"/>
        <v>1.007361037934668</v>
      </c>
      <c r="H276">
        <v>1</v>
      </c>
      <c r="I276">
        <f t="shared" si="9"/>
        <v>1</v>
      </c>
    </row>
    <row r="277" spans="2:9" x14ac:dyDescent="0.25">
      <c r="B277">
        <v>1982</v>
      </c>
      <c r="C277">
        <v>4</v>
      </c>
      <c r="D277" s="5">
        <f>TB1YR!B286</f>
        <v>12.5</v>
      </c>
      <c r="E277" s="5">
        <v>13.98</v>
      </c>
      <c r="F277" s="5">
        <v>94.9</v>
      </c>
      <c r="G277">
        <f t="shared" si="8"/>
        <v>1.002145981210856</v>
      </c>
      <c r="H277">
        <v>1</v>
      </c>
      <c r="I277">
        <f t="shared" si="9"/>
        <v>1</v>
      </c>
    </row>
    <row r="278" spans="2:9" x14ac:dyDescent="0.25">
      <c r="B278">
        <v>1982</v>
      </c>
      <c r="C278">
        <v>5</v>
      </c>
      <c r="D278" s="5">
        <f>TB1YR!B287</f>
        <v>11.98</v>
      </c>
      <c r="E278" s="5">
        <v>13.34</v>
      </c>
      <c r="F278" s="5">
        <v>95.8</v>
      </c>
      <c r="G278">
        <f t="shared" si="8"/>
        <v>0.99860800687285223</v>
      </c>
      <c r="H278">
        <v>1</v>
      </c>
      <c r="I278">
        <f t="shared" si="9"/>
        <v>1</v>
      </c>
    </row>
    <row r="279" spans="2:9" x14ac:dyDescent="0.25">
      <c r="B279">
        <v>1982</v>
      </c>
      <c r="C279">
        <v>6</v>
      </c>
      <c r="D279" s="5">
        <f>TB1YR!B288</f>
        <v>12.57</v>
      </c>
      <c r="E279" s="5">
        <v>14.07</v>
      </c>
      <c r="F279" s="5">
        <v>97</v>
      </c>
      <c r="G279">
        <f t="shared" si="8"/>
        <v>1.0065366666666666</v>
      </c>
      <c r="H279">
        <v>1</v>
      </c>
      <c r="I279">
        <f t="shared" si="9"/>
        <v>1</v>
      </c>
    </row>
    <row r="280" spans="2:9" x14ac:dyDescent="0.25">
      <c r="B280">
        <v>1982</v>
      </c>
      <c r="C280">
        <v>7</v>
      </c>
      <c r="D280" s="5">
        <f>TB1YR!B289</f>
        <v>11.9</v>
      </c>
      <c r="E280" s="5">
        <v>13.24</v>
      </c>
      <c r="F280" s="5">
        <v>97.5</v>
      </c>
      <c r="G280">
        <f t="shared" si="8"/>
        <v>1.008963664278403</v>
      </c>
      <c r="H280">
        <v>1</v>
      </c>
      <c r="I280">
        <f t="shared" si="9"/>
        <v>1</v>
      </c>
    </row>
    <row r="281" spans="2:9" x14ac:dyDescent="0.25">
      <c r="B281">
        <v>1982</v>
      </c>
      <c r="C281">
        <v>8</v>
      </c>
      <c r="D281" s="5">
        <f>TB1YR!B290</f>
        <v>10.37</v>
      </c>
      <c r="E281" s="5">
        <v>11.43</v>
      </c>
      <c r="F281" s="5">
        <v>97.7</v>
      </c>
      <c r="G281">
        <f t="shared" si="8"/>
        <v>1.0074626404494382</v>
      </c>
      <c r="H281">
        <v>1</v>
      </c>
      <c r="I281">
        <f t="shared" si="9"/>
        <v>1</v>
      </c>
    </row>
    <row r="282" spans="2:9" x14ac:dyDescent="0.25">
      <c r="B282">
        <v>1982</v>
      </c>
      <c r="C282">
        <v>9</v>
      </c>
      <c r="D282" s="5">
        <f>TB1YR!B291</f>
        <v>9.92</v>
      </c>
      <c r="E282" s="5">
        <v>10.85</v>
      </c>
      <c r="F282" s="5">
        <v>97.9</v>
      </c>
      <c r="G282">
        <f t="shared" si="8"/>
        <v>1.0059590546503734</v>
      </c>
      <c r="H282">
        <v>1</v>
      </c>
      <c r="I282">
        <f t="shared" si="9"/>
        <v>1</v>
      </c>
    </row>
    <row r="283" spans="2:9" x14ac:dyDescent="0.25">
      <c r="B283">
        <v>1982</v>
      </c>
      <c r="C283">
        <v>10</v>
      </c>
      <c r="D283" s="5">
        <f>TB1YR!B292</f>
        <v>8.6300000000000008</v>
      </c>
      <c r="E283" s="5">
        <v>9.32</v>
      </c>
      <c r="F283" s="5">
        <v>98.2</v>
      </c>
      <c r="G283">
        <f t="shared" si="8"/>
        <v>1.0098233333333333</v>
      </c>
      <c r="H283">
        <v>1</v>
      </c>
      <c r="I283">
        <f t="shared" si="9"/>
        <v>1</v>
      </c>
    </row>
    <row r="284" spans="2:9" x14ac:dyDescent="0.25">
      <c r="B284">
        <v>1982</v>
      </c>
      <c r="C284">
        <v>11</v>
      </c>
      <c r="D284" s="5">
        <f>TB1YR!B293</f>
        <v>8.44</v>
      </c>
      <c r="E284" s="5">
        <v>9.16</v>
      </c>
      <c r="F284" s="5">
        <v>98</v>
      </c>
      <c r="G284">
        <f t="shared" si="8"/>
        <v>1.0117629781420767</v>
      </c>
      <c r="H284">
        <v>1</v>
      </c>
      <c r="I284">
        <f t="shared" si="9"/>
        <v>1</v>
      </c>
    </row>
    <row r="285" spans="2:9" x14ac:dyDescent="0.25">
      <c r="B285">
        <v>1982</v>
      </c>
      <c r="C285">
        <v>12</v>
      </c>
      <c r="D285" s="5">
        <f>TB1YR!B294</f>
        <v>8.23</v>
      </c>
      <c r="E285" s="5">
        <v>8.91</v>
      </c>
      <c r="F285" s="5">
        <v>97.6</v>
      </c>
      <c r="G285">
        <f t="shared" si="8"/>
        <v>1.0053648261758692</v>
      </c>
      <c r="H285">
        <v>1</v>
      </c>
      <c r="I285">
        <f t="shared" si="9"/>
        <v>1</v>
      </c>
    </row>
    <row r="286" spans="2:9" x14ac:dyDescent="0.25">
      <c r="B286">
        <v>1983</v>
      </c>
      <c r="C286">
        <v>1</v>
      </c>
      <c r="D286" s="5">
        <f>TB1YR!B295</f>
        <v>8.01</v>
      </c>
      <c r="E286" s="5">
        <v>8.6199999999999992</v>
      </c>
      <c r="F286" s="5">
        <v>97.8</v>
      </c>
      <c r="G286">
        <f t="shared" si="8"/>
        <v>1.0061545454545453</v>
      </c>
      <c r="H286">
        <v>1</v>
      </c>
      <c r="I286">
        <f t="shared" si="9"/>
        <v>1</v>
      </c>
    </row>
    <row r="287" spans="2:9" x14ac:dyDescent="0.25">
      <c r="B287">
        <v>1983</v>
      </c>
      <c r="C287">
        <v>2</v>
      </c>
      <c r="D287" s="5">
        <f>TB1YR!B296</f>
        <v>8.2799999999999994</v>
      </c>
      <c r="E287" s="5">
        <v>8.92</v>
      </c>
      <c r="F287" s="5">
        <v>97.9</v>
      </c>
      <c r="G287">
        <f t="shared" si="8"/>
        <v>1.0074333333333334</v>
      </c>
      <c r="H287">
        <v>1</v>
      </c>
      <c r="I287">
        <f t="shared" si="9"/>
        <v>1</v>
      </c>
    </row>
    <row r="288" spans="2:9" x14ac:dyDescent="0.25">
      <c r="B288">
        <v>1983</v>
      </c>
      <c r="C288">
        <v>3</v>
      </c>
      <c r="D288" s="5">
        <f>TB1YR!B297</f>
        <v>8.36</v>
      </c>
      <c r="E288" s="5">
        <v>9.0399999999999991</v>
      </c>
      <c r="F288" s="5">
        <v>97.9</v>
      </c>
      <c r="G288">
        <f t="shared" si="8"/>
        <v>1.0003804597701151</v>
      </c>
      <c r="H288">
        <v>1</v>
      </c>
      <c r="I288">
        <f t="shared" si="9"/>
        <v>1</v>
      </c>
    </row>
    <row r="289" spans="2:9" x14ac:dyDescent="0.25">
      <c r="B289">
        <v>1983</v>
      </c>
      <c r="C289">
        <v>4</v>
      </c>
      <c r="D289" s="5">
        <f>TB1YR!B298</f>
        <v>8.2899999999999991</v>
      </c>
      <c r="E289" s="5">
        <v>8.98</v>
      </c>
      <c r="F289" s="5">
        <v>98.6</v>
      </c>
      <c r="G289">
        <f t="shared" si="8"/>
        <v>1.0013896841397847</v>
      </c>
      <c r="H289">
        <v>1</v>
      </c>
      <c r="I289">
        <f t="shared" si="9"/>
        <v>1</v>
      </c>
    </row>
    <row r="290" spans="2:9" x14ac:dyDescent="0.25">
      <c r="B290">
        <v>1983</v>
      </c>
      <c r="C290">
        <v>5</v>
      </c>
      <c r="D290" s="5">
        <f>TB1YR!B299</f>
        <v>8.23</v>
      </c>
      <c r="E290" s="5">
        <v>8.9</v>
      </c>
      <c r="F290" s="5">
        <v>99.2</v>
      </c>
      <c r="G290">
        <f t="shared" si="8"/>
        <v>1.004379229480737</v>
      </c>
      <c r="H290">
        <v>1</v>
      </c>
      <c r="I290">
        <f t="shared" si="9"/>
        <v>1</v>
      </c>
    </row>
    <row r="291" spans="2:9" x14ac:dyDescent="0.25">
      <c r="B291">
        <v>1983</v>
      </c>
      <c r="C291">
        <v>6</v>
      </c>
      <c r="D291" s="5">
        <f>TB1YR!B300</f>
        <v>8.8699999999999992</v>
      </c>
      <c r="E291" s="5">
        <v>9.66</v>
      </c>
      <c r="F291" s="5">
        <v>99.5</v>
      </c>
      <c r="G291">
        <f t="shared" ref="G291:G354" si="10">(E291/1200+1)*F291/F292</f>
        <v>1.0040137637637636</v>
      </c>
      <c r="H291">
        <v>1</v>
      </c>
      <c r="I291">
        <f t="shared" si="9"/>
        <v>1</v>
      </c>
    </row>
    <row r="292" spans="2:9" x14ac:dyDescent="0.25">
      <c r="B292">
        <v>1983</v>
      </c>
      <c r="C292">
        <v>7</v>
      </c>
      <c r="D292" s="5">
        <f>TB1YR!B301</f>
        <v>9.34</v>
      </c>
      <c r="E292" s="5">
        <v>10.199999999999999</v>
      </c>
      <c r="F292" s="5">
        <v>99.9</v>
      </c>
      <c r="G292">
        <f t="shared" si="10"/>
        <v>1.0054805389221557</v>
      </c>
      <c r="H292">
        <v>1</v>
      </c>
      <c r="I292">
        <f t="shared" si="9"/>
        <v>1</v>
      </c>
    </row>
    <row r="293" spans="2:9" x14ac:dyDescent="0.25">
      <c r="B293">
        <v>1983</v>
      </c>
      <c r="C293">
        <v>8</v>
      </c>
      <c r="D293" s="5">
        <f>TB1YR!B302</f>
        <v>9.6</v>
      </c>
      <c r="E293" s="5">
        <v>10.53</v>
      </c>
      <c r="F293" s="5">
        <v>100.2</v>
      </c>
      <c r="G293">
        <f t="shared" si="10"/>
        <v>1.003766186693148</v>
      </c>
      <c r="H293">
        <v>1</v>
      </c>
      <c r="I293">
        <f t="shared" si="9"/>
        <v>1</v>
      </c>
    </row>
    <row r="294" spans="2:9" x14ac:dyDescent="0.25">
      <c r="B294">
        <v>1983</v>
      </c>
      <c r="C294">
        <v>9</v>
      </c>
      <c r="D294" s="5">
        <f>TB1YR!B303</f>
        <v>9.27</v>
      </c>
      <c r="E294" s="5">
        <v>10.16</v>
      </c>
      <c r="F294" s="5">
        <v>100.7</v>
      </c>
      <c r="G294">
        <f t="shared" si="10"/>
        <v>1.0054712211221122</v>
      </c>
      <c r="H294">
        <v>1</v>
      </c>
      <c r="I294">
        <f t="shared" si="9"/>
        <v>1</v>
      </c>
    </row>
    <row r="295" spans="2:9" x14ac:dyDescent="0.25">
      <c r="B295">
        <v>1983</v>
      </c>
      <c r="C295">
        <v>10</v>
      </c>
      <c r="D295" s="5">
        <f>TB1YR!B304</f>
        <v>8.98</v>
      </c>
      <c r="E295" s="5">
        <v>9.81</v>
      </c>
      <c r="F295" s="5">
        <v>101</v>
      </c>
      <c r="G295">
        <f t="shared" si="10"/>
        <v>1.0061825592885376</v>
      </c>
      <c r="H295">
        <v>1</v>
      </c>
      <c r="I295">
        <f t="shared" si="9"/>
        <v>1</v>
      </c>
    </row>
    <row r="296" spans="2:9" x14ac:dyDescent="0.25">
      <c r="B296">
        <v>1983</v>
      </c>
      <c r="C296">
        <v>11</v>
      </c>
      <c r="D296" s="5">
        <f>TB1YR!B305</f>
        <v>9.08</v>
      </c>
      <c r="E296" s="5">
        <v>9.94</v>
      </c>
      <c r="F296" s="5">
        <v>101.2</v>
      </c>
      <c r="G296">
        <f t="shared" si="10"/>
        <v>1.0072879894702207</v>
      </c>
      <c r="H296">
        <v>1</v>
      </c>
      <c r="I296">
        <f t="shared" si="9"/>
        <v>1</v>
      </c>
    </row>
    <row r="297" spans="2:9" x14ac:dyDescent="0.25">
      <c r="B297">
        <v>1983</v>
      </c>
      <c r="C297">
        <v>12</v>
      </c>
      <c r="D297" s="5">
        <f>TB1YR!B306</f>
        <v>9.24</v>
      </c>
      <c r="E297" s="5">
        <v>10.11</v>
      </c>
      <c r="F297" s="5">
        <v>101.3</v>
      </c>
      <c r="G297">
        <f t="shared" si="10"/>
        <v>1.0024872669283609</v>
      </c>
      <c r="H297">
        <v>1</v>
      </c>
      <c r="I297">
        <f t="shared" si="9"/>
        <v>1</v>
      </c>
    </row>
    <row r="298" spans="2:9" x14ac:dyDescent="0.25">
      <c r="B298">
        <v>1984</v>
      </c>
      <c r="C298">
        <v>1</v>
      </c>
      <c r="D298" s="5">
        <f>TB1YR!B307</f>
        <v>9.07</v>
      </c>
      <c r="E298" s="5">
        <v>9.9</v>
      </c>
      <c r="F298" s="5">
        <v>101.9</v>
      </c>
      <c r="G298">
        <f t="shared" si="10"/>
        <v>1.0033269042968751</v>
      </c>
      <c r="H298">
        <v>1</v>
      </c>
      <c r="I298">
        <f t="shared" si="9"/>
        <v>1</v>
      </c>
    </row>
    <row r="299" spans="2:9" x14ac:dyDescent="0.25">
      <c r="B299">
        <v>1984</v>
      </c>
      <c r="C299">
        <v>2</v>
      </c>
      <c r="D299" s="5">
        <f>TB1YR!B308</f>
        <v>9.1999999999999993</v>
      </c>
      <c r="E299" s="5">
        <v>10.039999999999999</v>
      </c>
      <c r="F299" s="5">
        <v>102.4</v>
      </c>
      <c r="G299">
        <f t="shared" si="10"/>
        <v>1.0064010396361274</v>
      </c>
      <c r="H299">
        <v>1</v>
      </c>
      <c r="I299">
        <f t="shared" si="9"/>
        <v>1</v>
      </c>
    </row>
    <row r="300" spans="2:9" x14ac:dyDescent="0.25">
      <c r="B300">
        <v>1984</v>
      </c>
      <c r="C300">
        <v>3</v>
      </c>
      <c r="D300" s="5">
        <f>TB1YR!B309</f>
        <v>9.67</v>
      </c>
      <c r="E300" s="5">
        <v>10.59</v>
      </c>
      <c r="F300" s="5">
        <v>102.6</v>
      </c>
      <c r="G300">
        <f t="shared" si="10"/>
        <v>1.0039325412221145</v>
      </c>
      <c r="H300">
        <v>1</v>
      </c>
      <c r="I300">
        <f t="shared" si="9"/>
        <v>1</v>
      </c>
    </row>
    <row r="301" spans="2:9" x14ac:dyDescent="0.25">
      <c r="B301">
        <v>1984</v>
      </c>
      <c r="C301">
        <v>4</v>
      </c>
      <c r="D301" s="5">
        <f>TB1YR!B310</f>
        <v>9.9499999999999993</v>
      </c>
      <c r="E301" s="5">
        <v>10.9</v>
      </c>
      <c r="F301" s="5">
        <v>103.1</v>
      </c>
      <c r="G301">
        <f t="shared" si="10"/>
        <v>1.0061556254029658</v>
      </c>
      <c r="H301">
        <v>1</v>
      </c>
      <c r="I301">
        <f t="shared" si="9"/>
        <v>1</v>
      </c>
    </row>
    <row r="302" spans="2:9" x14ac:dyDescent="0.25">
      <c r="B302">
        <v>1984</v>
      </c>
      <c r="C302">
        <v>5</v>
      </c>
      <c r="D302" s="5">
        <f>TB1YR!B311</f>
        <v>10.57</v>
      </c>
      <c r="E302" s="5">
        <v>11.66</v>
      </c>
      <c r="F302" s="5">
        <v>103.4</v>
      </c>
      <c r="G302">
        <f t="shared" si="10"/>
        <v>1.0067955962712953</v>
      </c>
      <c r="H302">
        <v>1</v>
      </c>
      <c r="I302">
        <f t="shared" si="9"/>
        <v>1</v>
      </c>
    </row>
    <row r="303" spans="2:9" x14ac:dyDescent="0.25">
      <c r="B303">
        <v>1984</v>
      </c>
      <c r="C303">
        <v>6</v>
      </c>
      <c r="D303" s="5">
        <f>TB1YR!B312</f>
        <v>10.93</v>
      </c>
      <c r="E303" s="5">
        <v>12.08</v>
      </c>
      <c r="F303" s="5">
        <v>103.7</v>
      </c>
      <c r="G303">
        <f t="shared" si="10"/>
        <v>1.0061855267371118</v>
      </c>
      <c r="H303">
        <v>1</v>
      </c>
      <c r="I303">
        <f t="shared" si="9"/>
        <v>1</v>
      </c>
    </row>
    <row r="304" spans="2:9" x14ac:dyDescent="0.25">
      <c r="B304">
        <v>1984</v>
      </c>
      <c r="C304">
        <v>7</v>
      </c>
      <c r="D304" s="5">
        <f>TB1YR!B313</f>
        <v>10.89</v>
      </c>
      <c r="E304" s="5">
        <v>12.03</v>
      </c>
      <c r="F304" s="5">
        <v>104.1</v>
      </c>
      <c r="G304">
        <f t="shared" si="10"/>
        <v>1.0061588755980859</v>
      </c>
      <c r="H304">
        <v>1</v>
      </c>
      <c r="I304">
        <f t="shared" si="9"/>
        <v>1</v>
      </c>
    </row>
    <row r="305" spans="2:9" x14ac:dyDescent="0.25">
      <c r="B305">
        <v>1984</v>
      </c>
      <c r="C305">
        <v>8</v>
      </c>
      <c r="D305" s="5">
        <f>TB1YR!B314</f>
        <v>10.71</v>
      </c>
      <c r="E305" s="5">
        <v>11.82</v>
      </c>
      <c r="F305" s="5">
        <v>104.5</v>
      </c>
      <c r="G305">
        <f t="shared" si="10"/>
        <v>1.0050411904761904</v>
      </c>
      <c r="H305">
        <v>1</v>
      </c>
      <c r="I305">
        <f t="shared" si="9"/>
        <v>1</v>
      </c>
    </row>
    <row r="306" spans="2:9" x14ac:dyDescent="0.25">
      <c r="B306">
        <v>1984</v>
      </c>
      <c r="C306">
        <v>9</v>
      </c>
      <c r="D306" s="5">
        <f>TB1YR!B315</f>
        <v>10.51</v>
      </c>
      <c r="E306" s="5">
        <v>11.58</v>
      </c>
      <c r="F306" s="5">
        <v>105</v>
      </c>
      <c r="G306">
        <f t="shared" si="10"/>
        <v>1.0067735042735042</v>
      </c>
      <c r="H306">
        <v>1</v>
      </c>
      <c r="I306">
        <f t="shared" si="9"/>
        <v>1</v>
      </c>
    </row>
    <row r="307" spans="2:9" x14ac:dyDescent="0.25">
      <c r="B307">
        <v>1984</v>
      </c>
      <c r="C307">
        <v>10</v>
      </c>
      <c r="D307" s="5">
        <f>TB1YR!B316</f>
        <v>9.93</v>
      </c>
      <c r="E307" s="5">
        <v>10.9</v>
      </c>
      <c r="F307" s="5">
        <v>105.3</v>
      </c>
      <c r="G307">
        <f t="shared" si="10"/>
        <v>1.0090833333333333</v>
      </c>
      <c r="H307">
        <v>1</v>
      </c>
      <c r="I307">
        <f t="shared" si="9"/>
        <v>1</v>
      </c>
    </row>
    <row r="308" spans="2:9" x14ac:dyDescent="0.25">
      <c r="B308">
        <v>1984</v>
      </c>
      <c r="C308">
        <v>11</v>
      </c>
      <c r="D308" s="5">
        <f>TB1YR!B317</f>
        <v>9.01</v>
      </c>
      <c r="E308" s="5">
        <v>9.82</v>
      </c>
      <c r="F308" s="5">
        <v>105.3</v>
      </c>
      <c r="G308">
        <f t="shared" si="10"/>
        <v>1.0081833333333334</v>
      </c>
      <c r="H308">
        <v>1</v>
      </c>
      <c r="I308">
        <f t="shared" si="9"/>
        <v>1</v>
      </c>
    </row>
    <row r="309" spans="2:9" x14ac:dyDescent="0.25">
      <c r="B309">
        <v>1984</v>
      </c>
      <c r="C309">
        <v>12</v>
      </c>
      <c r="D309" s="5">
        <f>TB1YR!B318</f>
        <v>8.6</v>
      </c>
      <c r="E309" s="5">
        <v>9.33</v>
      </c>
      <c r="F309" s="5">
        <v>105.3</v>
      </c>
      <c r="G309">
        <f t="shared" si="10"/>
        <v>1.0058645260663508</v>
      </c>
      <c r="H309">
        <v>1</v>
      </c>
      <c r="I309">
        <f t="shared" si="9"/>
        <v>1</v>
      </c>
    </row>
    <row r="310" spans="2:9" x14ac:dyDescent="0.25">
      <c r="B310">
        <v>1985</v>
      </c>
      <c r="C310">
        <v>1</v>
      </c>
      <c r="D310" s="5">
        <f>TB1YR!B319</f>
        <v>8.33</v>
      </c>
      <c r="E310" s="5">
        <v>9.02</v>
      </c>
      <c r="F310" s="5">
        <v>105.5</v>
      </c>
      <c r="G310">
        <f t="shared" si="10"/>
        <v>1.0027642295597485</v>
      </c>
      <c r="H310">
        <v>1</v>
      </c>
      <c r="I310">
        <f t="shared" si="9"/>
        <v>2</v>
      </c>
    </row>
    <row r="311" spans="2:9" x14ac:dyDescent="0.25">
      <c r="B311">
        <v>1985</v>
      </c>
      <c r="C311">
        <v>2</v>
      </c>
      <c r="D311" s="5">
        <f>TB1YR!B320</f>
        <v>8.56</v>
      </c>
      <c r="E311" s="5">
        <v>9.2899999999999991</v>
      </c>
      <c r="F311" s="5">
        <v>106</v>
      </c>
      <c r="G311">
        <f t="shared" si="10"/>
        <v>1.0039531641604011</v>
      </c>
      <c r="H311">
        <v>2</v>
      </c>
      <c r="I311">
        <f t="shared" si="9"/>
        <v>2</v>
      </c>
    </row>
    <row r="312" spans="2:9" x14ac:dyDescent="0.25">
      <c r="B312">
        <v>1985</v>
      </c>
      <c r="C312">
        <v>3</v>
      </c>
      <c r="D312" s="5">
        <f>TB1YR!B321</f>
        <v>9.06</v>
      </c>
      <c r="E312" s="5">
        <v>9.86</v>
      </c>
      <c r="F312" s="5">
        <v>106.4</v>
      </c>
      <c r="G312">
        <f t="shared" si="10"/>
        <v>1.003500966635485</v>
      </c>
      <c r="H312">
        <v>2</v>
      </c>
      <c r="I312">
        <f t="shared" si="9"/>
        <v>2</v>
      </c>
    </row>
    <row r="313" spans="2:9" x14ac:dyDescent="0.25">
      <c r="B313">
        <v>1985</v>
      </c>
      <c r="C313">
        <v>4</v>
      </c>
      <c r="D313" s="5">
        <f>TB1YR!B322</f>
        <v>8.44</v>
      </c>
      <c r="E313" s="5">
        <v>9.14</v>
      </c>
      <c r="F313" s="5">
        <v>106.9</v>
      </c>
      <c r="G313">
        <f t="shared" si="10"/>
        <v>1.0038604069586827</v>
      </c>
      <c r="H313">
        <v>2</v>
      </c>
      <c r="I313">
        <f t="shared" si="9"/>
        <v>2</v>
      </c>
    </row>
    <row r="314" spans="2:9" x14ac:dyDescent="0.25">
      <c r="B314">
        <v>1985</v>
      </c>
      <c r="C314">
        <v>5</v>
      </c>
      <c r="D314" s="5">
        <f>TB1YR!B323</f>
        <v>7.85</v>
      </c>
      <c r="E314" s="5">
        <v>8.4600000000000009</v>
      </c>
      <c r="F314" s="5">
        <v>107.3</v>
      </c>
      <c r="G314">
        <f t="shared" si="10"/>
        <v>1.0042422397769517</v>
      </c>
      <c r="H314">
        <v>2</v>
      </c>
      <c r="I314">
        <f t="shared" si="9"/>
        <v>2</v>
      </c>
    </row>
    <row r="315" spans="2:9" x14ac:dyDescent="0.25">
      <c r="B315">
        <v>1985</v>
      </c>
      <c r="C315">
        <v>6</v>
      </c>
      <c r="D315" s="5">
        <f>TB1YR!B324</f>
        <v>7.27</v>
      </c>
      <c r="E315" s="5">
        <v>7.8</v>
      </c>
      <c r="F315" s="5">
        <v>107.6</v>
      </c>
      <c r="G315">
        <f t="shared" si="10"/>
        <v>1.0046326530612244</v>
      </c>
      <c r="H315">
        <v>2</v>
      </c>
      <c r="I315">
        <f t="shared" si="9"/>
        <v>2</v>
      </c>
    </row>
    <row r="316" spans="2:9" x14ac:dyDescent="0.25">
      <c r="B316">
        <v>1985</v>
      </c>
      <c r="C316">
        <v>7</v>
      </c>
      <c r="D316" s="5">
        <f>TB1YR!B325</f>
        <v>7.31</v>
      </c>
      <c r="E316" s="5">
        <v>7.86</v>
      </c>
      <c r="F316" s="5">
        <v>107.8</v>
      </c>
      <c r="G316">
        <f t="shared" si="10"/>
        <v>1.0046860185185185</v>
      </c>
      <c r="H316">
        <v>2</v>
      </c>
      <c r="I316">
        <f t="shared" si="9"/>
        <v>2</v>
      </c>
    </row>
    <row r="317" spans="2:9" x14ac:dyDescent="0.25">
      <c r="B317">
        <v>1985</v>
      </c>
      <c r="C317">
        <v>8</v>
      </c>
      <c r="D317" s="5">
        <f>TB1YR!B326</f>
        <v>7.48</v>
      </c>
      <c r="E317" s="5">
        <v>8.0500000000000007</v>
      </c>
      <c r="F317" s="5">
        <v>108</v>
      </c>
      <c r="G317">
        <f t="shared" si="10"/>
        <v>1.0039196675900277</v>
      </c>
      <c r="H317">
        <v>2</v>
      </c>
      <c r="I317">
        <f t="shared" si="9"/>
        <v>2</v>
      </c>
    </row>
    <row r="318" spans="2:9" x14ac:dyDescent="0.25">
      <c r="B318">
        <v>1985</v>
      </c>
      <c r="C318">
        <v>9</v>
      </c>
      <c r="D318" s="5">
        <f>TB1YR!B327</f>
        <v>7.5</v>
      </c>
      <c r="E318" s="5">
        <v>8.07</v>
      </c>
      <c r="F318" s="5">
        <v>108.3</v>
      </c>
      <c r="G318">
        <f t="shared" si="10"/>
        <v>1.0030204001839929</v>
      </c>
      <c r="H318">
        <v>2</v>
      </c>
      <c r="I318">
        <f t="shared" si="9"/>
        <v>2</v>
      </c>
    </row>
    <row r="319" spans="2:9" x14ac:dyDescent="0.25">
      <c r="B319">
        <v>1985</v>
      </c>
      <c r="C319">
        <v>10</v>
      </c>
      <c r="D319" s="5">
        <f>TB1YR!B328</f>
        <v>7.45</v>
      </c>
      <c r="E319" s="5">
        <v>8.01</v>
      </c>
      <c r="F319" s="5">
        <v>108.7</v>
      </c>
      <c r="G319">
        <f t="shared" si="10"/>
        <v>1.0039043348623853</v>
      </c>
      <c r="H319">
        <v>2</v>
      </c>
      <c r="I319">
        <f t="shared" si="9"/>
        <v>2</v>
      </c>
    </row>
    <row r="320" spans="2:9" x14ac:dyDescent="0.25">
      <c r="B320">
        <v>1985</v>
      </c>
      <c r="C320">
        <v>11</v>
      </c>
      <c r="D320" s="5">
        <f>TB1YR!B329</f>
        <v>7.33</v>
      </c>
      <c r="E320" s="5">
        <v>7.88</v>
      </c>
      <c r="F320" s="5">
        <v>109</v>
      </c>
      <c r="G320">
        <f t="shared" si="10"/>
        <v>1.0038039036291553</v>
      </c>
      <c r="H320">
        <v>2</v>
      </c>
      <c r="I320">
        <f t="shared" si="9"/>
        <v>2</v>
      </c>
    </row>
    <row r="321" spans="2:9" x14ac:dyDescent="0.25">
      <c r="B321">
        <v>1985</v>
      </c>
      <c r="C321">
        <v>12</v>
      </c>
      <c r="D321" s="5">
        <f>TB1YR!B330</f>
        <v>7.16</v>
      </c>
      <c r="E321" s="5">
        <v>7.67</v>
      </c>
      <c r="F321" s="5">
        <v>109.3</v>
      </c>
      <c r="G321">
        <f t="shared" si="10"/>
        <v>1.003636944951338</v>
      </c>
      <c r="H321">
        <v>2</v>
      </c>
      <c r="I321">
        <f t="shared" si="9"/>
        <v>2</v>
      </c>
    </row>
    <row r="322" spans="2:9" x14ac:dyDescent="0.25">
      <c r="B322">
        <v>1986</v>
      </c>
      <c r="C322">
        <v>1</v>
      </c>
      <c r="D322" s="5">
        <f>TB1YR!B331</f>
        <v>7.21</v>
      </c>
      <c r="E322" s="5">
        <v>7.73</v>
      </c>
      <c r="F322" s="5">
        <v>109.6</v>
      </c>
      <c r="G322">
        <f t="shared" si="10"/>
        <v>1.009204086611772</v>
      </c>
      <c r="H322">
        <v>2</v>
      </c>
      <c r="I322">
        <f t="shared" si="9"/>
        <v>2</v>
      </c>
    </row>
    <row r="323" spans="2:9" x14ac:dyDescent="0.25">
      <c r="B323">
        <v>1986</v>
      </c>
      <c r="C323">
        <v>2</v>
      </c>
      <c r="D323" s="5">
        <f>TB1YR!B332</f>
        <v>7.11</v>
      </c>
      <c r="E323" s="5">
        <v>7.61</v>
      </c>
      <c r="F323" s="5">
        <v>109.3</v>
      </c>
      <c r="G323">
        <f t="shared" si="10"/>
        <v>1.0109663985906863</v>
      </c>
      <c r="H323">
        <v>2</v>
      </c>
      <c r="I323">
        <f t="shared" si="9"/>
        <v>2</v>
      </c>
    </row>
    <row r="324" spans="2:9" x14ac:dyDescent="0.25">
      <c r="B324">
        <v>1986</v>
      </c>
      <c r="C324">
        <v>3</v>
      </c>
      <c r="D324" s="5">
        <f>TB1YR!B333</f>
        <v>6.59</v>
      </c>
      <c r="E324" s="5">
        <v>7.03</v>
      </c>
      <c r="F324" s="5">
        <v>108.8</v>
      </c>
      <c r="G324">
        <f t="shared" si="10"/>
        <v>1.0077107427869858</v>
      </c>
      <c r="H324">
        <v>2</v>
      </c>
      <c r="I324">
        <f t="shared" si="9"/>
        <v>2</v>
      </c>
    </row>
    <row r="325" spans="2:9" x14ac:dyDescent="0.25">
      <c r="B325">
        <v>1986</v>
      </c>
      <c r="C325">
        <v>4</v>
      </c>
      <c r="D325" s="5">
        <f>TB1YR!B334</f>
        <v>6.06</v>
      </c>
      <c r="E325" s="5">
        <v>6.44</v>
      </c>
      <c r="F325" s="5">
        <v>108.6</v>
      </c>
      <c r="G325">
        <f t="shared" si="10"/>
        <v>1.0025970615243343</v>
      </c>
      <c r="H325">
        <v>2</v>
      </c>
      <c r="I325">
        <f t="shared" ref="I325:I388" si="11">H326</f>
        <v>2</v>
      </c>
    </row>
    <row r="326" spans="2:9" x14ac:dyDescent="0.25">
      <c r="B326">
        <v>1986</v>
      </c>
      <c r="C326">
        <v>5</v>
      </c>
      <c r="D326" s="5">
        <f>TB1YR!B335</f>
        <v>6.25</v>
      </c>
      <c r="E326" s="5">
        <v>6.65</v>
      </c>
      <c r="F326" s="5">
        <v>108.9</v>
      </c>
      <c r="G326">
        <f t="shared" si="10"/>
        <v>1.0000318493150686</v>
      </c>
      <c r="H326">
        <v>2</v>
      </c>
      <c r="I326">
        <f t="shared" si="11"/>
        <v>2</v>
      </c>
    </row>
    <row r="327" spans="2:9" x14ac:dyDescent="0.25">
      <c r="B327">
        <v>1986</v>
      </c>
      <c r="C327">
        <v>6</v>
      </c>
      <c r="D327" s="5">
        <f>TB1YR!B336</f>
        <v>6.32</v>
      </c>
      <c r="E327" s="5">
        <v>6.73</v>
      </c>
      <c r="F327" s="5">
        <v>109.5</v>
      </c>
      <c r="G327">
        <f t="shared" si="10"/>
        <v>1.0056083333333334</v>
      </c>
      <c r="H327">
        <v>2</v>
      </c>
      <c r="I327">
        <f t="shared" si="11"/>
        <v>2</v>
      </c>
    </row>
    <row r="328" spans="2:9" x14ac:dyDescent="0.25">
      <c r="B328">
        <v>1986</v>
      </c>
      <c r="C328">
        <v>7</v>
      </c>
      <c r="D328" s="5">
        <f>TB1YR!B337</f>
        <v>5.9</v>
      </c>
      <c r="E328" s="5">
        <v>6.27</v>
      </c>
      <c r="F328" s="5">
        <v>109.5</v>
      </c>
      <c r="G328">
        <f t="shared" si="10"/>
        <v>1.0033923199635371</v>
      </c>
      <c r="H328">
        <v>2</v>
      </c>
      <c r="I328">
        <f t="shared" si="11"/>
        <v>2</v>
      </c>
    </row>
    <row r="329" spans="2:9" x14ac:dyDescent="0.25">
      <c r="B329">
        <v>1986</v>
      </c>
      <c r="C329">
        <v>8</v>
      </c>
      <c r="D329" s="5">
        <f>TB1YR!B338</f>
        <v>5.6</v>
      </c>
      <c r="E329" s="5">
        <v>5.93</v>
      </c>
      <c r="F329" s="5">
        <v>109.7</v>
      </c>
      <c r="G329">
        <f t="shared" si="10"/>
        <v>1.0003820402298849</v>
      </c>
      <c r="H329">
        <v>2</v>
      </c>
      <c r="I329">
        <f t="shared" si="11"/>
        <v>2</v>
      </c>
    </row>
    <row r="330" spans="2:9" x14ac:dyDescent="0.25">
      <c r="B330">
        <v>1986</v>
      </c>
      <c r="C330">
        <v>9</v>
      </c>
      <c r="D330" s="5">
        <f>TB1YR!B339</f>
        <v>5.45</v>
      </c>
      <c r="E330" s="5">
        <v>5.77</v>
      </c>
      <c r="F330" s="5">
        <v>110.2</v>
      </c>
      <c r="G330">
        <f t="shared" si="10"/>
        <v>1.0038973556965851</v>
      </c>
      <c r="H330">
        <v>2</v>
      </c>
      <c r="I330">
        <f t="shared" si="11"/>
        <v>2</v>
      </c>
    </row>
    <row r="331" spans="2:9" x14ac:dyDescent="0.25">
      <c r="B331">
        <v>1986</v>
      </c>
      <c r="C331">
        <v>10</v>
      </c>
      <c r="D331" s="5">
        <f>TB1YR!B340</f>
        <v>5.41</v>
      </c>
      <c r="E331" s="5">
        <v>5.72</v>
      </c>
      <c r="F331" s="5">
        <v>110.3</v>
      </c>
      <c r="G331">
        <f t="shared" si="10"/>
        <v>1.003856551932367</v>
      </c>
      <c r="H331">
        <v>2</v>
      </c>
      <c r="I331">
        <f t="shared" si="11"/>
        <v>2</v>
      </c>
    </row>
    <row r="332" spans="2:9" x14ac:dyDescent="0.25">
      <c r="B332">
        <v>1986</v>
      </c>
      <c r="C332">
        <v>11</v>
      </c>
      <c r="D332" s="5">
        <f>TB1YR!B341</f>
        <v>5.48</v>
      </c>
      <c r="E332" s="5">
        <v>5.8</v>
      </c>
      <c r="F332" s="5">
        <v>110.4</v>
      </c>
      <c r="G332">
        <f t="shared" si="10"/>
        <v>1.0039239819004524</v>
      </c>
      <c r="H332">
        <v>2</v>
      </c>
      <c r="I332">
        <f t="shared" si="11"/>
        <v>2</v>
      </c>
    </row>
    <row r="333" spans="2:9" x14ac:dyDescent="0.25">
      <c r="B333">
        <v>1986</v>
      </c>
      <c r="C333">
        <v>12</v>
      </c>
      <c r="D333" s="5">
        <f>TB1YR!B342</f>
        <v>5.55</v>
      </c>
      <c r="E333" s="5">
        <v>5.87</v>
      </c>
      <c r="F333" s="5">
        <v>110.5</v>
      </c>
      <c r="G333">
        <f t="shared" si="10"/>
        <v>0.99856590977218229</v>
      </c>
      <c r="H333">
        <v>2</v>
      </c>
      <c r="I333">
        <f t="shared" si="11"/>
        <v>3</v>
      </c>
    </row>
    <row r="334" spans="2:9" x14ac:dyDescent="0.25">
      <c r="B334">
        <v>1987</v>
      </c>
      <c r="C334">
        <v>1</v>
      </c>
      <c r="D334" s="5">
        <f>TB1YR!B343</f>
        <v>5.46</v>
      </c>
      <c r="E334" s="5">
        <v>5.78</v>
      </c>
      <c r="F334" s="5">
        <v>111.2</v>
      </c>
      <c r="G334">
        <f t="shared" si="10"/>
        <v>1.0012151732377539</v>
      </c>
      <c r="H334">
        <v>3</v>
      </c>
      <c r="I334">
        <f t="shared" si="11"/>
        <v>3</v>
      </c>
    </row>
    <row r="335" spans="2:9" x14ac:dyDescent="0.25">
      <c r="B335">
        <v>1987</v>
      </c>
      <c r="C335">
        <v>2</v>
      </c>
      <c r="D335" s="5">
        <f>TB1YR!B344</f>
        <v>5.63</v>
      </c>
      <c r="E335" s="5">
        <v>5.96</v>
      </c>
      <c r="F335" s="5">
        <v>111.6</v>
      </c>
      <c r="G335">
        <f t="shared" si="10"/>
        <v>1.0004842105263156</v>
      </c>
      <c r="H335">
        <v>3</v>
      </c>
      <c r="I335">
        <f t="shared" si="11"/>
        <v>3</v>
      </c>
    </row>
    <row r="336" spans="2:9" x14ac:dyDescent="0.25">
      <c r="B336">
        <v>1987</v>
      </c>
      <c r="C336">
        <v>3</v>
      </c>
      <c r="D336" s="5">
        <f>TB1YR!B345</f>
        <v>5.68</v>
      </c>
      <c r="E336" s="5">
        <v>6.03</v>
      </c>
      <c r="F336" s="5">
        <v>112.1</v>
      </c>
      <c r="G336">
        <f t="shared" si="10"/>
        <v>0.99967437888198751</v>
      </c>
      <c r="H336">
        <v>3</v>
      </c>
      <c r="I336">
        <f t="shared" si="11"/>
        <v>3</v>
      </c>
    </row>
    <row r="337" spans="2:9" x14ac:dyDescent="0.25">
      <c r="B337">
        <v>1987</v>
      </c>
      <c r="C337">
        <v>4</v>
      </c>
      <c r="D337" s="5">
        <f>TB1YR!B346</f>
        <v>6.09</v>
      </c>
      <c r="E337" s="5">
        <v>6.5</v>
      </c>
      <c r="F337" s="5">
        <v>112.7</v>
      </c>
      <c r="G337">
        <f t="shared" si="10"/>
        <v>1.0018608163866785</v>
      </c>
      <c r="H337">
        <v>3</v>
      </c>
      <c r="I337">
        <f t="shared" si="11"/>
        <v>3</v>
      </c>
    </row>
    <row r="338" spans="2:9" x14ac:dyDescent="0.25">
      <c r="B338">
        <v>1987</v>
      </c>
      <c r="C338">
        <v>5</v>
      </c>
      <c r="D338" s="5">
        <f>TB1YR!B347</f>
        <v>6.52</v>
      </c>
      <c r="E338" s="5">
        <v>7</v>
      </c>
      <c r="F338" s="5">
        <v>113.1</v>
      </c>
      <c r="G338">
        <f t="shared" si="10"/>
        <v>1.0022885462555067</v>
      </c>
      <c r="H338">
        <v>3</v>
      </c>
      <c r="I338">
        <f t="shared" si="11"/>
        <v>3</v>
      </c>
    </row>
    <row r="339" spans="2:9" x14ac:dyDescent="0.25">
      <c r="B339">
        <v>1987</v>
      </c>
      <c r="C339">
        <v>6</v>
      </c>
      <c r="D339" s="5">
        <f>TB1YR!B348</f>
        <v>6.35</v>
      </c>
      <c r="E339" s="5">
        <v>6.8</v>
      </c>
      <c r="F339" s="5">
        <v>113.5</v>
      </c>
      <c r="G339">
        <f t="shared" si="10"/>
        <v>1.0030155243116579</v>
      </c>
      <c r="H339">
        <v>3</v>
      </c>
      <c r="I339">
        <f t="shared" si="11"/>
        <v>4</v>
      </c>
    </row>
    <row r="340" spans="2:9" x14ac:dyDescent="0.25">
      <c r="B340">
        <v>1987</v>
      </c>
      <c r="C340">
        <v>7</v>
      </c>
      <c r="D340" s="5">
        <f>TB1YR!B349</f>
        <v>6.24</v>
      </c>
      <c r="E340" s="5">
        <v>6.68</v>
      </c>
      <c r="F340" s="5">
        <v>113.8</v>
      </c>
      <c r="G340">
        <f t="shared" si="10"/>
        <v>1.0002927156177155</v>
      </c>
      <c r="H340">
        <v>4</v>
      </c>
      <c r="I340">
        <f t="shared" si="11"/>
        <v>4</v>
      </c>
    </row>
    <row r="341" spans="2:9" x14ac:dyDescent="0.25">
      <c r="B341">
        <v>1987</v>
      </c>
      <c r="C341">
        <v>8</v>
      </c>
      <c r="D341" s="5">
        <f>TB1YR!B350</f>
        <v>6.54</v>
      </c>
      <c r="E341" s="5">
        <v>7.03</v>
      </c>
      <c r="F341" s="5">
        <v>114.4</v>
      </c>
      <c r="G341">
        <f t="shared" si="10"/>
        <v>1.0006103768115941</v>
      </c>
      <c r="H341">
        <v>4</v>
      </c>
      <c r="I341">
        <f t="shared" si="11"/>
        <v>4</v>
      </c>
    </row>
    <row r="342" spans="2:9" x14ac:dyDescent="0.25">
      <c r="B342">
        <v>1987</v>
      </c>
      <c r="C342">
        <v>9</v>
      </c>
      <c r="D342" s="5">
        <f>TB1YR!B351</f>
        <v>7.11</v>
      </c>
      <c r="E342" s="5">
        <v>7.67</v>
      </c>
      <c r="F342" s="5">
        <v>115</v>
      </c>
      <c r="G342">
        <f t="shared" si="10"/>
        <v>1.0037731280716971</v>
      </c>
      <c r="H342">
        <v>4</v>
      </c>
      <c r="I342">
        <f t="shared" si="11"/>
        <v>3</v>
      </c>
    </row>
    <row r="343" spans="2:9" x14ac:dyDescent="0.25">
      <c r="B343">
        <v>1987</v>
      </c>
      <c r="C343">
        <v>10</v>
      </c>
      <c r="D343" s="5">
        <f>TB1YR!B352</f>
        <v>7.05</v>
      </c>
      <c r="E343" s="5">
        <v>7.59</v>
      </c>
      <c r="F343" s="5">
        <v>115.3</v>
      </c>
      <c r="G343">
        <f t="shared" si="10"/>
        <v>1.0054529679376081</v>
      </c>
      <c r="H343">
        <v>3</v>
      </c>
      <c r="I343">
        <f t="shared" si="11"/>
        <v>3</v>
      </c>
    </row>
    <row r="344" spans="2:9" x14ac:dyDescent="0.25">
      <c r="B344">
        <v>1987</v>
      </c>
      <c r="C344">
        <v>11</v>
      </c>
      <c r="D344" s="5">
        <f>TB1YR!B353</f>
        <v>6.5</v>
      </c>
      <c r="E344" s="5">
        <v>6.96</v>
      </c>
      <c r="F344" s="5">
        <v>115.4</v>
      </c>
      <c r="G344">
        <f t="shared" si="10"/>
        <v>1.0058</v>
      </c>
      <c r="H344">
        <v>3</v>
      </c>
      <c r="I344">
        <f t="shared" si="11"/>
        <v>3</v>
      </c>
    </row>
    <row r="345" spans="2:9" x14ac:dyDescent="0.25">
      <c r="B345">
        <v>1987</v>
      </c>
      <c r="C345">
        <v>12</v>
      </c>
      <c r="D345" s="5">
        <f>TB1YR!B354</f>
        <v>6.69</v>
      </c>
      <c r="E345" s="5">
        <v>7.17</v>
      </c>
      <c r="F345" s="5">
        <v>115.4</v>
      </c>
      <c r="G345">
        <f t="shared" si="10"/>
        <v>1.0033665946413139</v>
      </c>
      <c r="H345">
        <v>3</v>
      </c>
      <c r="I345">
        <f t="shared" si="11"/>
        <v>3</v>
      </c>
    </row>
    <row r="346" spans="2:9" x14ac:dyDescent="0.25">
      <c r="B346">
        <v>1988</v>
      </c>
      <c r="C346">
        <v>1</v>
      </c>
      <c r="D346" s="5">
        <f>TB1YR!B355</f>
        <v>6.52</v>
      </c>
      <c r="E346" s="5">
        <v>6.99</v>
      </c>
      <c r="F346" s="5">
        <v>115.7</v>
      </c>
      <c r="G346">
        <f t="shared" si="10"/>
        <v>1.0032237284482759</v>
      </c>
      <c r="H346">
        <v>3</v>
      </c>
      <c r="I346">
        <f t="shared" si="11"/>
        <v>3</v>
      </c>
    </row>
    <row r="347" spans="2:9" x14ac:dyDescent="0.25">
      <c r="B347">
        <v>1988</v>
      </c>
      <c r="C347">
        <v>2</v>
      </c>
      <c r="D347" s="5">
        <f>TB1YR!B356</f>
        <v>6.21</v>
      </c>
      <c r="E347" s="5">
        <v>6.64</v>
      </c>
      <c r="F347" s="5">
        <v>116</v>
      </c>
      <c r="G347">
        <f t="shared" si="10"/>
        <v>1.0012177396280402</v>
      </c>
      <c r="H347">
        <v>3</v>
      </c>
      <c r="I347">
        <f t="shared" si="11"/>
        <v>3</v>
      </c>
    </row>
    <row r="348" spans="2:9" x14ac:dyDescent="0.25">
      <c r="B348">
        <v>1988</v>
      </c>
      <c r="C348">
        <v>3</v>
      </c>
      <c r="D348" s="5">
        <f>TB1YR!B357</f>
        <v>6.28</v>
      </c>
      <c r="E348" s="5">
        <v>6.71</v>
      </c>
      <c r="F348" s="5">
        <v>116.5</v>
      </c>
      <c r="G348">
        <f t="shared" si="10"/>
        <v>1.0004391901508682</v>
      </c>
      <c r="H348">
        <v>3</v>
      </c>
      <c r="I348">
        <f t="shared" si="11"/>
        <v>3</v>
      </c>
    </row>
    <row r="349" spans="2:9" x14ac:dyDescent="0.25">
      <c r="B349">
        <v>1988</v>
      </c>
      <c r="C349">
        <v>4</v>
      </c>
      <c r="D349" s="5">
        <f>TB1YR!B358</f>
        <v>6.56</v>
      </c>
      <c r="E349" s="5">
        <v>7.01</v>
      </c>
      <c r="F349" s="5">
        <v>117.1</v>
      </c>
      <c r="G349">
        <f t="shared" si="10"/>
        <v>1.002417524822695</v>
      </c>
      <c r="H349">
        <v>3</v>
      </c>
      <c r="I349">
        <f t="shared" si="11"/>
        <v>3</v>
      </c>
    </row>
    <row r="350" spans="2:9" x14ac:dyDescent="0.25">
      <c r="B350">
        <v>1988</v>
      </c>
      <c r="C350">
        <v>5</v>
      </c>
      <c r="D350" s="5">
        <f>TB1YR!B359</f>
        <v>6.9</v>
      </c>
      <c r="E350" s="5">
        <v>7.4</v>
      </c>
      <c r="F350" s="5">
        <v>117.5</v>
      </c>
      <c r="G350">
        <f t="shared" si="10"/>
        <v>1.0019032485875705</v>
      </c>
      <c r="H350">
        <v>3</v>
      </c>
      <c r="I350">
        <f t="shared" si="11"/>
        <v>4</v>
      </c>
    </row>
    <row r="351" spans="2:9" x14ac:dyDescent="0.25">
      <c r="B351">
        <v>1988</v>
      </c>
      <c r="C351">
        <v>6</v>
      </c>
      <c r="D351" s="5">
        <f>TB1YR!B360</f>
        <v>6.99</v>
      </c>
      <c r="E351" s="5">
        <v>7.49</v>
      </c>
      <c r="F351" s="5">
        <v>118</v>
      </c>
      <c r="G351">
        <f t="shared" si="10"/>
        <v>1.0019959212376934</v>
      </c>
      <c r="H351">
        <v>4</v>
      </c>
      <c r="I351">
        <f t="shared" si="11"/>
        <v>4</v>
      </c>
    </row>
    <row r="352" spans="2:9" x14ac:dyDescent="0.25">
      <c r="B352">
        <v>1988</v>
      </c>
      <c r="C352">
        <v>7</v>
      </c>
      <c r="D352" s="5">
        <f>TB1YR!B361</f>
        <v>7.22</v>
      </c>
      <c r="E352" s="5">
        <v>7.75</v>
      </c>
      <c r="F352" s="5">
        <v>118.5</v>
      </c>
      <c r="G352">
        <f t="shared" si="10"/>
        <v>1.0022295168067226</v>
      </c>
      <c r="H352">
        <v>4</v>
      </c>
      <c r="I352">
        <f t="shared" si="11"/>
        <v>3</v>
      </c>
    </row>
    <row r="353" spans="2:9" x14ac:dyDescent="0.25">
      <c r="B353">
        <v>1988</v>
      </c>
      <c r="C353">
        <v>8</v>
      </c>
      <c r="D353" s="5">
        <f>TB1YR!B362</f>
        <v>7.59</v>
      </c>
      <c r="E353" s="5">
        <v>8.17</v>
      </c>
      <c r="F353" s="5">
        <v>119</v>
      </c>
      <c r="G353">
        <f t="shared" si="10"/>
        <v>1.0000850723427936</v>
      </c>
      <c r="H353">
        <v>3</v>
      </c>
      <c r="I353">
        <f t="shared" si="11"/>
        <v>3</v>
      </c>
    </row>
    <row r="354" spans="2:9" x14ac:dyDescent="0.25">
      <c r="B354">
        <v>1988</v>
      </c>
      <c r="C354">
        <v>9</v>
      </c>
      <c r="D354" s="5">
        <f>TB1YR!B363</f>
        <v>7.53</v>
      </c>
      <c r="E354" s="5">
        <v>8.09</v>
      </c>
      <c r="F354" s="5">
        <v>119.8</v>
      </c>
      <c r="G354">
        <f t="shared" si="10"/>
        <v>1.0033914448141985</v>
      </c>
      <c r="H354">
        <v>3</v>
      </c>
      <c r="I354">
        <f t="shared" si="11"/>
        <v>4</v>
      </c>
    </row>
    <row r="355" spans="2:9" x14ac:dyDescent="0.25">
      <c r="B355">
        <v>1988</v>
      </c>
      <c r="C355">
        <v>10</v>
      </c>
      <c r="D355" s="5">
        <f>TB1YR!B364</f>
        <v>7.54</v>
      </c>
      <c r="E355" s="5">
        <v>8.11</v>
      </c>
      <c r="F355" s="5">
        <v>120.2</v>
      </c>
      <c r="G355">
        <f t="shared" ref="G355:G418" si="12">(E355/1200+1)*F355/F356</f>
        <v>1.0059214602382933</v>
      </c>
      <c r="H355">
        <v>4</v>
      </c>
      <c r="I355">
        <f t="shared" si="11"/>
        <v>3</v>
      </c>
    </row>
    <row r="356" spans="2:9" x14ac:dyDescent="0.25">
      <c r="B356">
        <v>1988</v>
      </c>
      <c r="C356">
        <v>11</v>
      </c>
      <c r="D356" s="5">
        <f>TB1YR!B365</f>
        <v>7.87</v>
      </c>
      <c r="E356" s="5">
        <v>8.48</v>
      </c>
      <c r="F356" s="5">
        <v>120.3</v>
      </c>
      <c r="G356">
        <f t="shared" si="12"/>
        <v>1.0053951867219919</v>
      </c>
      <c r="H356">
        <v>3</v>
      </c>
      <c r="I356">
        <f t="shared" si="11"/>
        <v>4</v>
      </c>
    </row>
    <row r="357" spans="2:9" x14ac:dyDescent="0.25">
      <c r="B357">
        <v>1988</v>
      </c>
      <c r="C357">
        <v>12</v>
      </c>
      <c r="D357" s="5">
        <f>TB1YR!B366</f>
        <v>8.32</v>
      </c>
      <c r="E357" s="5">
        <v>8.99</v>
      </c>
      <c r="F357" s="5">
        <v>120.5</v>
      </c>
      <c r="G357">
        <f t="shared" si="12"/>
        <v>1.0024999655931739</v>
      </c>
      <c r="H357">
        <v>4</v>
      </c>
      <c r="I357">
        <f t="shared" si="11"/>
        <v>4</v>
      </c>
    </row>
    <row r="358" spans="2:9" x14ac:dyDescent="0.25">
      <c r="B358">
        <v>1989</v>
      </c>
      <c r="C358">
        <v>1</v>
      </c>
      <c r="D358" s="5">
        <f>TB1YR!B367</f>
        <v>8.3699999999999992</v>
      </c>
      <c r="E358" s="5">
        <v>9.0500000000000007</v>
      </c>
      <c r="F358" s="5">
        <v>121.1</v>
      </c>
      <c r="G358">
        <f t="shared" si="12"/>
        <v>1.0033988144188595</v>
      </c>
      <c r="H358">
        <v>4</v>
      </c>
      <c r="I358">
        <f t="shared" si="11"/>
        <v>4</v>
      </c>
    </row>
    <row r="359" spans="2:9" x14ac:dyDescent="0.25">
      <c r="B359">
        <v>1989</v>
      </c>
      <c r="C359">
        <v>2</v>
      </c>
      <c r="D359" s="5">
        <f>TB1YR!B368</f>
        <v>8.5500000000000007</v>
      </c>
      <c r="E359" s="5">
        <v>9.25</v>
      </c>
      <c r="F359" s="5">
        <v>121.6</v>
      </c>
      <c r="G359">
        <f t="shared" si="12"/>
        <v>1.0019405832651949</v>
      </c>
      <c r="H359">
        <v>4</v>
      </c>
      <c r="I359">
        <f t="shared" si="11"/>
        <v>4</v>
      </c>
    </row>
    <row r="360" spans="2:9" x14ac:dyDescent="0.25">
      <c r="B360">
        <v>1989</v>
      </c>
      <c r="C360">
        <v>3</v>
      </c>
      <c r="D360" s="5">
        <f>TB1YR!B369</f>
        <v>8.82</v>
      </c>
      <c r="E360" s="5">
        <v>9.57</v>
      </c>
      <c r="F360" s="5">
        <v>122.3</v>
      </c>
      <c r="G360">
        <f t="shared" si="12"/>
        <v>1.0014243907392364</v>
      </c>
      <c r="H360">
        <v>4</v>
      </c>
      <c r="I360">
        <f t="shared" si="11"/>
        <v>4</v>
      </c>
    </row>
    <row r="361" spans="2:9" x14ac:dyDescent="0.25">
      <c r="B361">
        <v>1989</v>
      </c>
      <c r="C361">
        <v>4</v>
      </c>
      <c r="D361" s="5">
        <f>TB1YR!B370</f>
        <v>8.64</v>
      </c>
      <c r="E361" s="5">
        <v>9.36</v>
      </c>
      <c r="F361" s="5">
        <v>123.1</v>
      </c>
      <c r="G361">
        <f t="shared" si="12"/>
        <v>1.0021016155088853</v>
      </c>
      <c r="H361">
        <v>4</v>
      </c>
      <c r="I361">
        <f t="shared" si="11"/>
        <v>4</v>
      </c>
    </row>
    <row r="362" spans="2:9" x14ac:dyDescent="0.25">
      <c r="B362">
        <v>1989</v>
      </c>
      <c r="C362">
        <v>5</v>
      </c>
      <c r="D362" s="5">
        <f>TB1YR!B371</f>
        <v>8.31</v>
      </c>
      <c r="E362" s="5">
        <v>8.98</v>
      </c>
      <c r="F362" s="5">
        <v>123.8</v>
      </c>
      <c r="G362">
        <f t="shared" si="12"/>
        <v>1.005047837765243</v>
      </c>
      <c r="H362">
        <v>4</v>
      </c>
      <c r="I362">
        <f t="shared" si="11"/>
        <v>3</v>
      </c>
    </row>
    <row r="363" spans="2:9" x14ac:dyDescent="0.25">
      <c r="B363">
        <v>1989</v>
      </c>
      <c r="C363">
        <v>6</v>
      </c>
      <c r="D363" s="5">
        <f>TB1YR!B372</f>
        <v>7.84</v>
      </c>
      <c r="E363" s="5">
        <v>8.44</v>
      </c>
      <c r="F363" s="5">
        <v>124.1</v>
      </c>
      <c r="G363">
        <f t="shared" si="12"/>
        <v>1.0046047963558411</v>
      </c>
      <c r="H363">
        <v>3</v>
      </c>
      <c r="I363">
        <f t="shared" si="11"/>
        <v>4</v>
      </c>
    </row>
    <row r="364" spans="2:9" x14ac:dyDescent="0.25">
      <c r="B364">
        <v>1989</v>
      </c>
      <c r="C364">
        <v>7</v>
      </c>
      <c r="D364" s="5">
        <f>TB1YR!B373</f>
        <v>7.36</v>
      </c>
      <c r="E364" s="5">
        <v>7.89</v>
      </c>
      <c r="F364" s="5">
        <v>124.4</v>
      </c>
      <c r="G364">
        <f t="shared" si="12"/>
        <v>1.0049593097913323</v>
      </c>
      <c r="H364">
        <v>4</v>
      </c>
      <c r="I364">
        <f t="shared" si="11"/>
        <v>4</v>
      </c>
    </row>
    <row r="365" spans="2:9" x14ac:dyDescent="0.25">
      <c r="B365">
        <v>1989</v>
      </c>
      <c r="C365">
        <v>8</v>
      </c>
      <c r="D365" s="5">
        <f>TB1YR!B374</f>
        <v>7.61</v>
      </c>
      <c r="E365" s="5">
        <v>8.18</v>
      </c>
      <c r="F365" s="5">
        <v>124.6</v>
      </c>
      <c r="G365">
        <f t="shared" si="12"/>
        <v>1.0035948533333332</v>
      </c>
      <c r="H365">
        <v>4</v>
      </c>
      <c r="I365">
        <f t="shared" si="11"/>
        <v>3</v>
      </c>
    </row>
    <row r="366" spans="2:9" x14ac:dyDescent="0.25">
      <c r="B366">
        <v>1989</v>
      </c>
      <c r="C366">
        <v>9</v>
      </c>
      <c r="D366" s="5">
        <f>TB1YR!B375</f>
        <v>7.65</v>
      </c>
      <c r="E366" s="5">
        <v>8.2200000000000006</v>
      </c>
      <c r="F366" s="5">
        <v>125</v>
      </c>
      <c r="G366">
        <f t="shared" si="12"/>
        <v>1.0020402070063694</v>
      </c>
      <c r="H366">
        <v>3</v>
      </c>
      <c r="I366">
        <f t="shared" si="11"/>
        <v>4</v>
      </c>
    </row>
    <row r="367" spans="2:9" x14ac:dyDescent="0.25">
      <c r="B367">
        <v>1989</v>
      </c>
      <c r="C367">
        <v>10</v>
      </c>
      <c r="D367" s="5">
        <f>TB1YR!B376</f>
        <v>7.45</v>
      </c>
      <c r="E367" s="5">
        <v>7.99</v>
      </c>
      <c r="F367" s="5">
        <v>125.6</v>
      </c>
      <c r="G367">
        <f t="shared" si="12"/>
        <v>1.0042596240402435</v>
      </c>
      <c r="H367">
        <v>4</v>
      </c>
      <c r="I367">
        <f t="shared" si="11"/>
        <v>3</v>
      </c>
    </row>
    <row r="368" spans="2:9" x14ac:dyDescent="0.25">
      <c r="B368">
        <v>1989</v>
      </c>
      <c r="C368">
        <v>11</v>
      </c>
      <c r="D368" s="5">
        <f>TB1YR!B377</f>
        <v>7.25</v>
      </c>
      <c r="E368" s="5">
        <v>7.77</v>
      </c>
      <c r="F368" s="5">
        <v>125.9</v>
      </c>
      <c r="G368">
        <f t="shared" si="12"/>
        <v>1.0048786875495639</v>
      </c>
      <c r="H368">
        <v>3</v>
      </c>
      <c r="I368">
        <f t="shared" si="11"/>
        <v>3</v>
      </c>
    </row>
    <row r="369" spans="2:9" x14ac:dyDescent="0.25">
      <c r="B369">
        <v>1989</v>
      </c>
      <c r="C369">
        <v>12</v>
      </c>
      <c r="D369" s="5">
        <f>TB1YR!B378</f>
        <v>7.21</v>
      </c>
      <c r="E369" s="5">
        <v>7.72</v>
      </c>
      <c r="F369" s="5">
        <v>126.1</v>
      </c>
      <c r="G369">
        <f t="shared" si="12"/>
        <v>0.99616360544217675</v>
      </c>
      <c r="H369">
        <v>3</v>
      </c>
      <c r="I369">
        <f t="shared" si="11"/>
        <v>3</v>
      </c>
    </row>
    <row r="370" spans="2:9" x14ac:dyDescent="0.25">
      <c r="B370">
        <v>1990</v>
      </c>
      <c r="C370">
        <v>1</v>
      </c>
      <c r="D370" s="5">
        <f>TB1YR!B379</f>
        <v>7.38</v>
      </c>
      <c r="E370" s="5">
        <v>7.92</v>
      </c>
      <c r="F370" s="5">
        <v>127.4</v>
      </c>
      <c r="G370">
        <f t="shared" si="12"/>
        <v>1.0018815624999999</v>
      </c>
      <c r="H370">
        <v>3</v>
      </c>
      <c r="I370">
        <f t="shared" si="11"/>
        <v>3</v>
      </c>
    </row>
    <row r="371" spans="2:9" x14ac:dyDescent="0.25">
      <c r="B371">
        <v>1990</v>
      </c>
      <c r="C371">
        <v>2</v>
      </c>
      <c r="D371" s="5">
        <f>TB1YR!B380</f>
        <v>7.55</v>
      </c>
      <c r="E371" s="5">
        <v>8.11</v>
      </c>
      <c r="F371" s="5">
        <v>128</v>
      </c>
      <c r="G371">
        <f t="shared" si="12"/>
        <v>1.0012825692825695</v>
      </c>
      <c r="H371">
        <v>3</v>
      </c>
      <c r="I371">
        <f t="shared" si="11"/>
        <v>3</v>
      </c>
    </row>
    <row r="372" spans="2:9" x14ac:dyDescent="0.25">
      <c r="B372">
        <v>1990</v>
      </c>
      <c r="C372">
        <v>3</v>
      </c>
      <c r="D372" s="5">
        <f>TB1YR!B381</f>
        <v>7.76</v>
      </c>
      <c r="E372" s="5">
        <v>8.35</v>
      </c>
      <c r="F372" s="5">
        <v>128.69999999999999</v>
      </c>
      <c r="G372">
        <f t="shared" si="12"/>
        <v>1.0053959464701319</v>
      </c>
      <c r="H372">
        <v>3</v>
      </c>
      <c r="I372">
        <f t="shared" si="11"/>
        <v>3</v>
      </c>
    </row>
    <row r="373" spans="2:9" x14ac:dyDescent="0.25">
      <c r="B373">
        <v>1990</v>
      </c>
      <c r="C373">
        <v>4</v>
      </c>
      <c r="D373" s="5">
        <f>TB1YR!B382</f>
        <v>7.8</v>
      </c>
      <c r="E373" s="5">
        <v>8.4</v>
      </c>
      <c r="F373" s="5">
        <v>128.9</v>
      </c>
      <c r="G373">
        <f t="shared" si="12"/>
        <v>1.0046617647058824</v>
      </c>
      <c r="H373">
        <v>3</v>
      </c>
      <c r="I373">
        <f t="shared" si="11"/>
        <v>3</v>
      </c>
    </row>
    <row r="374" spans="2:9" x14ac:dyDescent="0.25">
      <c r="B374">
        <v>1990</v>
      </c>
      <c r="C374">
        <v>5</v>
      </c>
      <c r="D374" s="5">
        <f>TB1YR!B383</f>
        <v>7.73</v>
      </c>
      <c r="E374" s="5">
        <v>8.32</v>
      </c>
      <c r="F374" s="5">
        <v>129.19999999999999</v>
      </c>
      <c r="G374">
        <f t="shared" si="12"/>
        <v>1.0015072106748779</v>
      </c>
      <c r="H374">
        <v>3</v>
      </c>
      <c r="I374">
        <f t="shared" si="11"/>
        <v>3</v>
      </c>
    </row>
    <row r="375" spans="2:9" x14ac:dyDescent="0.25">
      <c r="B375">
        <v>1990</v>
      </c>
      <c r="C375">
        <v>6</v>
      </c>
      <c r="D375" s="5">
        <f>TB1YR!B384</f>
        <v>7.53</v>
      </c>
      <c r="E375" s="5">
        <v>8.1</v>
      </c>
      <c r="F375" s="5">
        <v>129.9</v>
      </c>
      <c r="G375">
        <f t="shared" si="12"/>
        <v>1.0028897622699386</v>
      </c>
      <c r="H375">
        <v>3</v>
      </c>
      <c r="I375">
        <f t="shared" si="11"/>
        <v>3</v>
      </c>
    </row>
    <row r="376" spans="2:9" x14ac:dyDescent="0.25">
      <c r="B376">
        <v>1990</v>
      </c>
      <c r="C376">
        <v>7</v>
      </c>
      <c r="D376" s="5">
        <f>TB1YR!B385</f>
        <v>7.4</v>
      </c>
      <c r="E376" s="5">
        <v>7.94</v>
      </c>
      <c r="F376" s="5">
        <v>130.4</v>
      </c>
      <c r="G376">
        <f t="shared" si="12"/>
        <v>0.99743779128672772</v>
      </c>
      <c r="H376">
        <v>3</v>
      </c>
      <c r="I376">
        <f t="shared" si="11"/>
        <v>2</v>
      </c>
    </row>
    <row r="377" spans="2:9" x14ac:dyDescent="0.25">
      <c r="B377">
        <v>1990</v>
      </c>
      <c r="C377">
        <v>8</v>
      </c>
      <c r="D377" s="5">
        <f>TB1YR!B386</f>
        <v>7.26</v>
      </c>
      <c r="E377" s="5">
        <v>7.78</v>
      </c>
      <c r="F377" s="5">
        <v>131.6</v>
      </c>
      <c r="G377">
        <f t="shared" si="12"/>
        <v>0.99814021602612413</v>
      </c>
      <c r="H377">
        <v>2</v>
      </c>
      <c r="I377">
        <f t="shared" si="11"/>
        <v>2</v>
      </c>
    </row>
    <row r="378" spans="2:9" x14ac:dyDescent="0.25">
      <c r="B378">
        <v>1990</v>
      </c>
      <c r="C378">
        <v>9</v>
      </c>
      <c r="D378" s="5">
        <f>TB1YR!B387</f>
        <v>7.24</v>
      </c>
      <c r="E378" s="5">
        <v>7.76</v>
      </c>
      <c r="F378" s="5">
        <v>132.69999999999999</v>
      </c>
      <c r="G378">
        <f t="shared" si="12"/>
        <v>1.0004354057428213</v>
      </c>
      <c r="H378">
        <v>2</v>
      </c>
      <c r="I378">
        <f t="shared" si="11"/>
        <v>1</v>
      </c>
    </row>
    <row r="379" spans="2:9" x14ac:dyDescent="0.25">
      <c r="B379">
        <v>1990</v>
      </c>
      <c r="C379">
        <v>10</v>
      </c>
      <c r="D379" s="5">
        <f>TB1YR!B388</f>
        <v>7.06</v>
      </c>
      <c r="E379" s="5">
        <v>7.55</v>
      </c>
      <c r="F379" s="5">
        <v>133.5</v>
      </c>
      <c r="G379">
        <f t="shared" si="12"/>
        <v>1.0040354073243645</v>
      </c>
      <c r="H379">
        <v>1</v>
      </c>
      <c r="I379">
        <f t="shared" si="11"/>
        <v>1</v>
      </c>
    </row>
    <row r="380" spans="2:9" x14ac:dyDescent="0.25">
      <c r="B380">
        <v>1990</v>
      </c>
      <c r="C380">
        <v>11</v>
      </c>
      <c r="D380" s="5">
        <f>TB1YR!B389</f>
        <v>6.85</v>
      </c>
      <c r="E380" s="5">
        <v>7.31</v>
      </c>
      <c r="F380" s="5">
        <v>133.80000000000001</v>
      </c>
      <c r="G380">
        <f t="shared" si="12"/>
        <v>1.0060916666666666</v>
      </c>
      <c r="H380">
        <v>1</v>
      </c>
      <c r="I380">
        <f t="shared" si="11"/>
        <v>1</v>
      </c>
    </row>
    <row r="381" spans="2:9" x14ac:dyDescent="0.25">
      <c r="B381">
        <v>1990</v>
      </c>
      <c r="C381">
        <v>12</v>
      </c>
      <c r="D381" s="5">
        <f>TB1YR!B390</f>
        <v>6.61</v>
      </c>
      <c r="E381" s="5">
        <v>7.05</v>
      </c>
      <c r="F381" s="5">
        <v>133.80000000000001</v>
      </c>
      <c r="G381">
        <f t="shared" si="12"/>
        <v>0.99989654531946526</v>
      </c>
      <c r="H381">
        <v>1</v>
      </c>
      <c r="I381">
        <f t="shared" si="11"/>
        <v>1</v>
      </c>
    </row>
    <row r="382" spans="2:9" x14ac:dyDescent="0.25">
      <c r="B382">
        <v>1991</v>
      </c>
      <c r="C382">
        <v>1</v>
      </c>
      <c r="D382" s="5">
        <f>TB1YR!B391</f>
        <v>6.25</v>
      </c>
      <c r="E382" s="5">
        <v>6.64</v>
      </c>
      <c r="F382" s="5">
        <v>134.6</v>
      </c>
      <c r="G382">
        <f t="shared" si="12"/>
        <v>1.0040414441147378</v>
      </c>
      <c r="H382">
        <v>1</v>
      </c>
      <c r="I382">
        <f t="shared" si="11"/>
        <v>1</v>
      </c>
    </row>
    <row r="383" spans="2:9" x14ac:dyDescent="0.25">
      <c r="B383">
        <v>1991</v>
      </c>
      <c r="C383">
        <v>2</v>
      </c>
      <c r="D383" s="5">
        <f>TB1YR!B392</f>
        <v>5.91</v>
      </c>
      <c r="E383" s="5">
        <v>6.27</v>
      </c>
      <c r="F383" s="5">
        <v>134.80000000000001</v>
      </c>
      <c r="G383">
        <f t="shared" si="12"/>
        <v>1.0037357777777778</v>
      </c>
      <c r="H383">
        <v>1</v>
      </c>
      <c r="I383">
        <f t="shared" si="11"/>
        <v>1</v>
      </c>
    </row>
    <row r="384" spans="2:9" x14ac:dyDescent="0.25">
      <c r="B384">
        <v>1991</v>
      </c>
      <c r="C384">
        <v>3</v>
      </c>
      <c r="D384" s="5">
        <f>TB1YR!B393</f>
        <v>6</v>
      </c>
      <c r="E384" s="5">
        <v>6.4</v>
      </c>
      <c r="F384" s="5">
        <v>135</v>
      </c>
      <c r="G384">
        <f t="shared" si="12"/>
        <v>1.0038461538461538</v>
      </c>
      <c r="H384">
        <v>1</v>
      </c>
      <c r="I384">
        <f t="shared" si="11"/>
        <v>1</v>
      </c>
    </row>
    <row r="385" spans="2:9" x14ac:dyDescent="0.25">
      <c r="B385">
        <v>1991</v>
      </c>
      <c r="C385">
        <v>4</v>
      </c>
      <c r="D385" s="5">
        <f>TB1YR!B394</f>
        <v>5.85</v>
      </c>
      <c r="E385" s="5">
        <v>6.24</v>
      </c>
      <c r="F385" s="5">
        <v>135.19999999999999</v>
      </c>
      <c r="G385">
        <f t="shared" si="12"/>
        <v>1.0022348082595871</v>
      </c>
      <c r="H385">
        <v>1</v>
      </c>
      <c r="I385">
        <f t="shared" si="11"/>
        <v>1</v>
      </c>
    </row>
    <row r="386" spans="2:9" x14ac:dyDescent="0.25">
      <c r="B386">
        <v>1991</v>
      </c>
      <c r="C386">
        <v>5</v>
      </c>
      <c r="D386" s="5">
        <f>TB1YR!B395</f>
        <v>5.76</v>
      </c>
      <c r="E386" s="5">
        <v>6.13</v>
      </c>
      <c r="F386" s="5">
        <v>135.6</v>
      </c>
      <c r="G386">
        <f t="shared" si="12"/>
        <v>1.0021521323529412</v>
      </c>
      <c r="H386">
        <v>1</v>
      </c>
      <c r="I386">
        <f t="shared" si="11"/>
        <v>1</v>
      </c>
    </row>
    <row r="387" spans="2:9" x14ac:dyDescent="0.25">
      <c r="B387">
        <v>1991</v>
      </c>
      <c r="C387">
        <v>6</v>
      </c>
      <c r="D387" s="5">
        <f>TB1YR!B396</f>
        <v>5.96</v>
      </c>
      <c r="E387" s="5">
        <v>6.36</v>
      </c>
      <c r="F387" s="5">
        <v>136</v>
      </c>
      <c r="G387">
        <f t="shared" si="12"/>
        <v>1.0038237885462555</v>
      </c>
      <c r="H387">
        <v>1</v>
      </c>
      <c r="I387">
        <f t="shared" si="11"/>
        <v>1</v>
      </c>
    </row>
    <row r="388" spans="2:9" x14ac:dyDescent="0.25">
      <c r="B388">
        <v>1991</v>
      </c>
      <c r="C388">
        <v>7</v>
      </c>
      <c r="D388" s="5">
        <f>TB1YR!B397</f>
        <v>5.91</v>
      </c>
      <c r="E388" s="5">
        <v>6.31</v>
      </c>
      <c r="F388" s="5">
        <v>136.19999999999999</v>
      </c>
      <c r="G388">
        <f t="shared" si="12"/>
        <v>1.0023146778916543</v>
      </c>
      <c r="H388">
        <v>1</v>
      </c>
      <c r="I388">
        <f t="shared" si="11"/>
        <v>1</v>
      </c>
    </row>
    <row r="389" spans="2:9" x14ac:dyDescent="0.25">
      <c r="B389">
        <v>1991</v>
      </c>
      <c r="C389">
        <v>8</v>
      </c>
      <c r="D389" s="5">
        <f>TB1YR!B398</f>
        <v>5.45</v>
      </c>
      <c r="E389" s="5">
        <v>5.78</v>
      </c>
      <c r="F389" s="5">
        <v>136.6</v>
      </c>
      <c r="G389">
        <f t="shared" si="12"/>
        <v>1.0004224246841595</v>
      </c>
      <c r="H389">
        <v>1</v>
      </c>
      <c r="I389">
        <f t="shared" ref="I389:I452" si="13">H390</f>
        <v>1</v>
      </c>
    </row>
    <row r="390" spans="2:9" x14ac:dyDescent="0.25">
      <c r="B390">
        <v>1991</v>
      </c>
      <c r="C390">
        <v>9</v>
      </c>
      <c r="D390" s="5">
        <f>TB1YR!B399</f>
        <v>5.26</v>
      </c>
      <c r="E390" s="5">
        <v>5.57</v>
      </c>
      <c r="F390" s="5">
        <v>137.19999999999999</v>
      </c>
      <c r="G390">
        <f t="shared" si="12"/>
        <v>1.0031793061620571</v>
      </c>
      <c r="H390">
        <v>1</v>
      </c>
      <c r="I390">
        <f t="shared" si="13"/>
        <v>1</v>
      </c>
    </row>
    <row r="391" spans="2:9" x14ac:dyDescent="0.25">
      <c r="B391">
        <v>1991</v>
      </c>
      <c r="C391">
        <v>10</v>
      </c>
      <c r="D391" s="5">
        <f>TB1YR!B400</f>
        <v>5.04</v>
      </c>
      <c r="E391" s="5">
        <v>5.33</v>
      </c>
      <c r="F391" s="5">
        <v>137.4</v>
      </c>
      <c r="G391">
        <f t="shared" si="12"/>
        <v>1.0015260159651669</v>
      </c>
      <c r="H391">
        <v>1</v>
      </c>
      <c r="I391">
        <f t="shared" si="13"/>
        <v>1</v>
      </c>
    </row>
    <row r="392" spans="2:9" x14ac:dyDescent="0.25">
      <c r="B392">
        <v>1991</v>
      </c>
      <c r="C392">
        <v>11</v>
      </c>
      <c r="D392" s="5">
        <f>TB1YR!B401</f>
        <v>4.6399999999999997</v>
      </c>
      <c r="E392" s="5">
        <v>4.8899999999999997</v>
      </c>
      <c r="F392" s="5">
        <v>137.80000000000001</v>
      </c>
      <c r="G392">
        <f t="shared" si="12"/>
        <v>1.0033468817984048</v>
      </c>
      <c r="H392">
        <v>1</v>
      </c>
      <c r="I392">
        <f t="shared" si="13"/>
        <v>1</v>
      </c>
    </row>
    <row r="393" spans="2:9" x14ac:dyDescent="0.25">
      <c r="B393">
        <v>1991</v>
      </c>
      <c r="C393">
        <v>12</v>
      </c>
      <c r="D393" s="5">
        <f>TB1YR!B402</f>
        <v>4.17</v>
      </c>
      <c r="E393" s="5">
        <v>4.38</v>
      </c>
      <c r="F393" s="5">
        <v>137.9</v>
      </c>
      <c r="G393">
        <f t="shared" si="12"/>
        <v>1.0021964880521361</v>
      </c>
      <c r="H393">
        <v>1</v>
      </c>
      <c r="I393">
        <f t="shared" si="13"/>
        <v>1</v>
      </c>
    </row>
    <row r="394" spans="2:9" x14ac:dyDescent="0.25">
      <c r="B394">
        <v>1992</v>
      </c>
      <c r="C394">
        <v>1</v>
      </c>
      <c r="D394" s="5">
        <f>TB1YR!B403</f>
        <v>3.95</v>
      </c>
      <c r="E394" s="5">
        <v>4.1500000000000004</v>
      </c>
      <c r="F394" s="5">
        <v>138.1</v>
      </c>
      <c r="G394">
        <f t="shared" si="12"/>
        <v>0.99983835377585384</v>
      </c>
      <c r="H394">
        <v>1</v>
      </c>
      <c r="I394">
        <f t="shared" si="13"/>
        <v>1</v>
      </c>
    </row>
    <row r="395" spans="2:9" x14ac:dyDescent="0.25">
      <c r="B395">
        <v>1992</v>
      </c>
      <c r="C395">
        <v>2</v>
      </c>
      <c r="D395" s="5">
        <f>TB1YR!B404</f>
        <v>4.08</v>
      </c>
      <c r="E395" s="5">
        <v>4.29</v>
      </c>
      <c r="F395" s="5">
        <v>138.6</v>
      </c>
      <c r="G395">
        <f t="shared" si="12"/>
        <v>0.99853190954773863</v>
      </c>
      <c r="H395">
        <v>1</v>
      </c>
      <c r="I395">
        <f t="shared" si="13"/>
        <v>1</v>
      </c>
    </row>
    <row r="396" spans="2:9" x14ac:dyDescent="0.25">
      <c r="B396">
        <v>1992</v>
      </c>
      <c r="C396">
        <v>3</v>
      </c>
      <c r="D396" s="5">
        <f>TB1YR!B405</f>
        <v>4.4000000000000004</v>
      </c>
      <c r="E396" s="5">
        <v>4.63</v>
      </c>
      <c r="F396" s="5">
        <v>139.30000000000001</v>
      </c>
      <c r="G396">
        <f t="shared" si="12"/>
        <v>1.002419109916368</v>
      </c>
      <c r="H396">
        <v>1</v>
      </c>
      <c r="I396">
        <f t="shared" si="13"/>
        <v>1</v>
      </c>
    </row>
    <row r="397" spans="2:9" x14ac:dyDescent="0.25">
      <c r="B397">
        <v>1992</v>
      </c>
      <c r="C397">
        <v>4</v>
      </c>
      <c r="D397" s="5">
        <f>TB1YR!B406</f>
        <v>4.09</v>
      </c>
      <c r="E397" s="5">
        <v>4.3</v>
      </c>
      <c r="F397" s="5">
        <v>139.5</v>
      </c>
      <c r="G397">
        <f t="shared" si="12"/>
        <v>1.0021465640658556</v>
      </c>
      <c r="H397">
        <v>1</v>
      </c>
      <c r="I397">
        <f t="shared" si="13"/>
        <v>1</v>
      </c>
    </row>
    <row r="398" spans="2:9" x14ac:dyDescent="0.25">
      <c r="B398">
        <v>1992</v>
      </c>
      <c r="C398">
        <v>5</v>
      </c>
      <c r="D398" s="5">
        <f>TB1YR!B407</f>
        <v>3.99</v>
      </c>
      <c r="E398" s="5">
        <v>4.1900000000000004</v>
      </c>
      <c r="F398" s="5">
        <v>139.69999999999999</v>
      </c>
      <c r="G398">
        <f t="shared" si="12"/>
        <v>0.99991288040893966</v>
      </c>
      <c r="H398">
        <v>1</v>
      </c>
      <c r="I398">
        <f t="shared" si="13"/>
        <v>1</v>
      </c>
    </row>
    <row r="399" spans="2:9" x14ac:dyDescent="0.25">
      <c r="B399">
        <v>1992</v>
      </c>
      <c r="C399">
        <v>6</v>
      </c>
      <c r="D399" s="5">
        <f>TB1YR!B408</f>
        <v>3.98</v>
      </c>
      <c r="E399" s="5">
        <v>4.17</v>
      </c>
      <c r="F399" s="5">
        <v>140.19999999999999</v>
      </c>
      <c r="G399">
        <f t="shared" si="12"/>
        <v>1.0013323487544483</v>
      </c>
      <c r="H399">
        <v>1</v>
      </c>
      <c r="I399">
        <f t="shared" si="13"/>
        <v>1</v>
      </c>
    </row>
    <row r="400" spans="2:9" x14ac:dyDescent="0.25">
      <c r="B400">
        <v>1992</v>
      </c>
      <c r="C400">
        <v>7</v>
      </c>
      <c r="D400" s="5">
        <f>TB1YR!B409</f>
        <v>3.45</v>
      </c>
      <c r="E400" s="5">
        <v>3.6</v>
      </c>
      <c r="F400" s="5">
        <v>140.5</v>
      </c>
      <c r="G400">
        <f t="shared" si="12"/>
        <v>1.0001525904897088</v>
      </c>
      <c r="H400">
        <v>1</v>
      </c>
      <c r="I400">
        <f t="shared" si="13"/>
        <v>1</v>
      </c>
    </row>
    <row r="401" spans="2:9" x14ac:dyDescent="0.25">
      <c r="B401">
        <v>1992</v>
      </c>
      <c r="C401">
        <v>8</v>
      </c>
      <c r="D401" s="5">
        <f>TB1YR!B410</f>
        <v>3.33</v>
      </c>
      <c r="E401" s="5">
        <v>3.47</v>
      </c>
      <c r="F401" s="5">
        <v>140.9</v>
      </c>
      <c r="G401">
        <f t="shared" si="12"/>
        <v>1.0000526244397265</v>
      </c>
      <c r="H401">
        <v>1</v>
      </c>
      <c r="I401">
        <f t="shared" si="13"/>
        <v>1</v>
      </c>
    </row>
    <row r="402" spans="2:9" x14ac:dyDescent="0.25">
      <c r="B402">
        <v>1992</v>
      </c>
      <c r="C402">
        <v>9</v>
      </c>
      <c r="D402" s="5">
        <f>TB1YR!B411</f>
        <v>3.06</v>
      </c>
      <c r="E402" s="5">
        <v>3.18</v>
      </c>
      <c r="F402" s="5">
        <v>141.30000000000001</v>
      </c>
      <c r="G402">
        <f t="shared" si="12"/>
        <v>0.99911456276445709</v>
      </c>
      <c r="H402">
        <v>1</v>
      </c>
      <c r="I402">
        <f t="shared" si="13"/>
        <v>1</v>
      </c>
    </row>
    <row r="403" spans="2:9" x14ac:dyDescent="0.25">
      <c r="B403">
        <v>1992</v>
      </c>
      <c r="C403">
        <v>10</v>
      </c>
      <c r="D403" s="5">
        <f>TB1YR!B412</f>
        <v>3.17</v>
      </c>
      <c r="E403" s="5">
        <v>3.3</v>
      </c>
      <c r="F403" s="5">
        <v>141.80000000000001</v>
      </c>
      <c r="G403">
        <f t="shared" si="12"/>
        <v>1.0013376760563382</v>
      </c>
      <c r="H403">
        <v>1</v>
      </c>
      <c r="I403">
        <f t="shared" si="13"/>
        <v>1</v>
      </c>
    </row>
    <row r="404" spans="2:9" x14ac:dyDescent="0.25">
      <c r="B404">
        <v>1992</v>
      </c>
      <c r="C404">
        <v>11</v>
      </c>
      <c r="D404" s="5">
        <f>TB1YR!B413</f>
        <v>3.52</v>
      </c>
      <c r="E404" s="5">
        <v>3.68</v>
      </c>
      <c r="F404" s="5">
        <v>142</v>
      </c>
      <c r="G404">
        <f t="shared" si="12"/>
        <v>1.003773549447968</v>
      </c>
      <c r="H404">
        <v>1</v>
      </c>
      <c r="I404">
        <f t="shared" si="13"/>
        <v>1</v>
      </c>
    </row>
    <row r="405" spans="2:9" x14ac:dyDescent="0.25">
      <c r="B405">
        <v>1992</v>
      </c>
      <c r="C405">
        <v>12</v>
      </c>
      <c r="D405" s="5">
        <f>TB1YR!B414</f>
        <v>3.55</v>
      </c>
      <c r="E405" s="5">
        <v>3.71</v>
      </c>
      <c r="F405" s="5">
        <v>141.9</v>
      </c>
      <c r="G405">
        <f t="shared" si="12"/>
        <v>0.99816765427770004</v>
      </c>
      <c r="H405">
        <v>1</v>
      </c>
      <c r="I405">
        <f t="shared" si="13"/>
        <v>1</v>
      </c>
    </row>
    <row r="406" spans="2:9" x14ac:dyDescent="0.25">
      <c r="B406">
        <v>1993</v>
      </c>
      <c r="C406">
        <v>1</v>
      </c>
      <c r="D406" s="5">
        <f>TB1YR!B415</f>
        <v>3.35</v>
      </c>
      <c r="E406" s="5">
        <v>3.5</v>
      </c>
      <c r="F406" s="5">
        <v>142.6</v>
      </c>
      <c r="G406">
        <f t="shared" si="12"/>
        <v>0.99941241556021432</v>
      </c>
      <c r="H406">
        <v>1</v>
      </c>
      <c r="I406">
        <f t="shared" si="13"/>
        <v>2</v>
      </c>
    </row>
    <row r="407" spans="2:9" x14ac:dyDescent="0.25">
      <c r="B407">
        <v>1993</v>
      </c>
      <c r="C407">
        <v>2</v>
      </c>
      <c r="D407" s="5">
        <f>TB1YR!B416</f>
        <v>3.25</v>
      </c>
      <c r="E407" s="5">
        <v>3.39</v>
      </c>
      <c r="F407" s="5">
        <v>143.1</v>
      </c>
      <c r="G407">
        <f t="shared" si="12"/>
        <v>0.99933326949860724</v>
      </c>
      <c r="H407">
        <v>2</v>
      </c>
      <c r="I407">
        <f t="shared" si="13"/>
        <v>2</v>
      </c>
    </row>
    <row r="408" spans="2:9" x14ac:dyDescent="0.25">
      <c r="B408">
        <v>1993</v>
      </c>
      <c r="C408">
        <v>3</v>
      </c>
      <c r="D408" s="5">
        <f>TB1YR!B417</f>
        <v>3.2</v>
      </c>
      <c r="E408" s="5">
        <v>3.33</v>
      </c>
      <c r="F408" s="5">
        <v>143.6</v>
      </c>
      <c r="G408">
        <f t="shared" si="12"/>
        <v>0.9999895138888889</v>
      </c>
      <c r="H408">
        <v>2</v>
      </c>
      <c r="I408">
        <f t="shared" si="13"/>
        <v>1</v>
      </c>
    </row>
    <row r="409" spans="2:9" x14ac:dyDescent="0.25">
      <c r="B409">
        <v>1993</v>
      </c>
      <c r="C409">
        <v>4</v>
      </c>
      <c r="D409" s="5">
        <f>TB1YR!B418</f>
        <v>3.11</v>
      </c>
      <c r="E409" s="5">
        <v>3.24</v>
      </c>
      <c r="F409" s="5">
        <v>144</v>
      </c>
      <c r="G409">
        <f t="shared" si="12"/>
        <v>1.0013092926490985</v>
      </c>
      <c r="H409">
        <v>1</v>
      </c>
      <c r="I409">
        <f t="shared" si="13"/>
        <v>2</v>
      </c>
    </row>
    <row r="410" spans="2:9" x14ac:dyDescent="0.25">
      <c r="B410">
        <v>1993</v>
      </c>
      <c r="C410">
        <v>5</v>
      </c>
      <c r="D410" s="5">
        <f>TB1YR!B419</f>
        <v>3.23</v>
      </c>
      <c r="E410" s="5">
        <v>3.36</v>
      </c>
      <c r="F410" s="5">
        <v>144.19999999999999</v>
      </c>
      <c r="G410">
        <f t="shared" si="12"/>
        <v>1.0014110803324097</v>
      </c>
      <c r="H410">
        <v>2</v>
      </c>
      <c r="I410">
        <f t="shared" si="13"/>
        <v>2</v>
      </c>
    </row>
    <row r="411" spans="2:9" x14ac:dyDescent="0.25">
      <c r="B411">
        <v>1993</v>
      </c>
      <c r="C411">
        <v>6</v>
      </c>
      <c r="D411" s="5">
        <f>TB1YR!B420</f>
        <v>3.39</v>
      </c>
      <c r="E411" s="5">
        <v>3.54</v>
      </c>
      <c r="F411" s="5">
        <v>144.4</v>
      </c>
      <c r="G411">
        <f t="shared" si="12"/>
        <v>1.00295</v>
      </c>
      <c r="H411">
        <v>2</v>
      </c>
      <c r="I411">
        <f t="shared" si="13"/>
        <v>2</v>
      </c>
    </row>
    <row r="412" spans="2:9" x14ac:dyDescent="0.25">
      <c r="B412">
        <v>1993</v>
      </c>
      <c r="C412">
        <v>7</v>
      </c>
      <c r="D412" s="5">
        <f>TB1YR!B421</f>
        <v>3.33</v>
      </c>
      <c r="E412" s="5">
        <v>3.47</v>
      </c>
      <c r="F412" s="5">
        <v>144.4</v>
      </c>
      <c r="G412">
        <f t="shared" si="12"/>
        <v>1.0001212476979744</v>
      </c>
      <c r="H412">
        <v>2</v>
      </c>
      <c r="I412">
        <f t="shared" si="13"/>
        <v>2</v>
      </c>
    </row>
    <row r="413" spans="2:9" x14ac:dyDescent="0.25">
      <c r="B413">
        <v>1993</v>
      </c>
      <c r="C413">
        <v>8</v>
      </c>
      <c r="D413" s="5">
        <f>TB1YR!B422</f>
        <v>3.3</v>
      </c>
      <c r="E413" s="5">
        <v>3.44</v>
      </c>
      <c r="F413" s="5">
        <v>144.80000000000001</v>
      </c>
      <c r="G413">
        <f t="shared" si="12"/>
        <v>1.0007932000918907</v>
      </c>
      <c r="H413">
        <v>2</v>
      </c>
      <c r="I413">
        <f t="shared" si="13"/>
        <v>2</v>
      </c>
    </row>
    <row r="414" spans="2:9" x14ac:dyDescent="0.25">
      <c r="B414">
        <v>1993</v>
      </c>
      <c r="C414">
        <v>9</v>
      </c>
      <c r="D414" s="5">
        <f>TB1YR!B423</f>
        <v>3.22</v>
      </c>
      <c r="E414" s="5">
        <v>3.36</v>
      </c>
      <c r="F414" s="5">
        <v>145.1</v>
      </c>
      <c r="G414">
        <f t="shared" si="12"/>
        <v>0.99867041866849682</v>
      </c>
      <c r="H414">
        <v>2</v>
      </c>
      <c r="I414">
        <f t="shared" si="13"/>
        <v>2</v>
      </c>
    </row>
    <row r="415" spans="2:9" x14ac:dyDescent="0.25">
      <c r="B415">
        <v>1993</v>
      </c>
      <c r="C415">
        <v>10</v>
      </c>
      <c r="D415" s="5">
        <f>TB1YR!B424</f>
        <v>3.25</v>
      </c>
      <c r="E415" s="5">
        <v>3.39</v>
      </c>
      <c r="F415" s="5">
        <v>145.69999999999999</v>
      </c>
      <c r="G415">
        <f t="shared" si="12"/>
        <v>1.0021371913580246</v>
      </c>
      <c r="H415">
        <v>2</v>
      </c>
      <c r="I415">
        <f t="shared" si="13"/>
        <v>2</v>
      </c>
    </row>
    <row r="416" spans="2:9" x14ac:dyDescent="0.25">
      <c r="B416">
        <v>1993</v>
      </c>
      <c r="C416">
        <v>11</v>
      </c>
      <c r="D416" s="5">
        <f>TB1YR!B425</f>
        <v>3.42</v>
      </c>
      <c r="E416" s="5">
        <v>3.58</v>
      </c>
      <c r="F416" s="5">
        <v>145.80000000000001</v>
      </c>
      <c r="G416">
        <f t="shared" si="12"/>
        <v>1.0029833333333333</v>
      </c>
      <c r="H416">
        <v>2</v>
      </c>
      <c r="I416">
        <f t="shared" si="13"/>
        <v>2</v>
      </c>
    </row>
    <row r="417" spans="2:9" x14ac:dyDescent="0.25">
      <c r="B417">
        <v>1993</v>
      </c>
      <c r="C417">
        <v>12</v>
      </c>
      <c r="D417" s="5">
        <f>TB1YR!B426</f>
        <v>3.45</v>
      </c>
      <c r="E417" s="5">
        <v>3.61</v>
      </c>
      <c r="F417" s="5">
        <v>145.80000000000001</v>
      </c>
      <c r="G417">
        <f t="shared" si="12"/>
        <v>1.0002641244870043</v>
      </c>
      <c r="H417">
        <v>2</v>
      </c>
      <c r="I417">
        <f t="shared" si="13"/>
        <v>2</v>
      </c>
    </row>
    <row r="418" spans="2:9" x14ac:dyDescent="0.25">
      <c r="B418">
        <v>1994</v>
      </c>
      <c r="C418">
        <v>1</v>
      </c>
      <c r="D418" s="5">
        <f>TB1YR!B427</f>
        <v>3.39</v>
      </c>
      <c r="E418" s="5">
        <v>3.54</v>
      </c>
      <c r="F418" s="5">
        <v>146.19999999999999</v>
      </c>
      <c r="G418">
        <f t="shared" si="12"/>
        <v>0.99953162917518734</v>
      </c>
      <c r="H418">
        <v>2</v>
      </c>
      <c r="I418">
        <f t="shared" si="13"/>
        <v>2</v>
      </c>
    </row>
    <row r="419" spans="2:9" x14ac:dyDescent="0.25">
      <c r="B419">
        <v>1994</v>
      </c>
      <c r="C419">
        <v>2</v>
      </c>
      <c r="D419" s="5">
        <f>TB1YR!B428</f>
        <v>3.69</v>
      </c>
      <c r="E419" s="5">
        <v>3.87</v>
      </c>
      <c r="F419" s="5">
        <v>146.69999999999999</v>
      </c>
      <c r="G419">
        <f t="shared" ref="G419:G482" si="14">(E419/1200+1)*F419/F420</f>
        <v>0.99981730638586952</v>
      </c>
      <c r="H419">
        <v>2</v>
      </c>
      <c r="I419">
        <f t="shared" si="13"/>
        <v>2</v>
      </c>
    </row>
    <row r="420" spans="2:9" x14ac:dyDescent="0.25">
      <c r="B420">
        <v>1994</v>
      </c>
      <c r="C420">
        <v>3</v>
      </c>
      <c r="D420" s="5">
        <f>TB1YR!B429</f>
        <v>4.1100000000000003</v>
      </c>
      <c r="E420" s="5">
        <v>4.32</v>
      </c>
      <c r="F420" s="5">
        <v>147.19999999999999</v>
      </c>
      <c r="G420">
        <f t="shared" si="14"/>
        <v>1.0022382632293079</v>
      </c>
      <c r="H420">
        <v>2</v>
      </c>
      <c r="I420">
        <f t="shared" si="13"/>
        <v>2</v>
      </c>
    </row>
    <row r="421" spans="2:9" x14ac:dyDescent="0.25">
      <c r="B421">
        <v>1994</v>
      </c>
      <c r="C421">
        <v>4</v>
      </c>
      <c r="D421" s="5">
        <f>TB1YR!B430</f>
        <v>4.57</v>
      </c>
      <c r="E421" s="5">
        <v>4.82</v>
      </c>
      <c r="F421" s="5">
        <v>147.4</v>
      </c>
      <c r="G421">
        <f t="shared" si="14"/>
        <v>1.0033359774011299</v>
      </c>
      <c r="H421">
        <v>2</v>
      </c>
      <c r="I421">
        <f t="shared" si="13"/>
        <v>2</v>
      </c>
    </row>
    <row r="422" spans="2:9" x14ac:dyDescent="0.25">
      <c r="B422">
        <v>1994</v>
      </c>
      <c r="C422">
        <v>5</v>
      </c>
      <c r="D422" s="5">
        <f>TB1YR!B431</f>
        <v>5.03</v>
      </c>
      <c r="E422" s="5">
        <v>5.31</v>
      </c>
      <c r="F422" s="5">
        <v>147.5</v>
      </c>
      <c r="G422">
        <f t="shared" si="14"/>
        <v>1.0010316722972972</v>
      </c>
      <c r="H422">
        <v>2</v>
      </c>
      <c r="I422">
        <f t="shared" si="13"/>
        <v>2</v>
      </c>
    </row>
    <row r="423" spans="2:9" x14ac:dyDescent="0.25">
      <c r="B423">
        <v>1994</v>
      </c>
      <c r="C423">
        <v>6</v>
      </c>
      <c r="D423" s="5">
        <f>TB1YR!B432</f>
        <v>4.9800000000000004</v>
      </c>
      <c r="E423" s="5">
        <v>5.27</v>
      </c>
      <c r="F423" s="5">
        <v>148</v>
      </c>
      <c r="G423">
        <f t="shared" si="14"/>
        <v>1.0016844115004491</v>
      </c>
      <c r="H423">
        <v>2</v>
      </c>
      <c r="I423">
        <f t="shared" si="13"/>
        <v>2</v>
      </c>
    </row>
    <row r="424" spans="2:9" x14ac:dyDescent="0.25">
      <c r="B424">
        <v>1994</v>
      </c>
      <c r="C424">
        <v>7</v>
      </c>
      <c r="D424" s="5">
        <f>TB1YR!B433</f>
        <v>5.17</v>
      </c>
      <c r="E424" s="5">
        <v>5.48</v>
      </c>
      <c r="F424" s="5">
        <v>148.4</v>
      </c>
      <c r="G424">
        <f t="shared" si="14"/>
        <v>1.0005214317673379</v>
      </c>
      <c r="H424">
        <v>2</v>
      </c>
      <c r="I424">
        <f t="shared" si="13"/>
        <v>2</v>
      </c>
    </row>
    <row r="425" spans="2:9" x14ac:dyDescent="0.25">
      <c r="B425">
        <v>1994</v>
      </c>
      <c r="C425">
        <v>8</v>
      </c>
      <c r="D425" s="5">
        <f>TB1YR!B434</f>
        <v>5.25</v>
      </c>
      <c r="E425" s="5">
        <v>5.56</v>
      </c>
      <c r="F425" s="5">
        <v>149</v>
      </c>
      <c r="G425">
        <f t="shared" si="14"/>
        <v>1.0019435519857205</v>
      </c>
      <c r="H425">
        <v>2</v>
      </c>
      <c r="I425">
        <f t="shared" si="13"/>
        <v>3</v>
      </c>
    </row>
    <row r="426" spans="2:9" x14ac:dyDescent="0.25">
      <c r="B426">
        <v>1994</v>
      </c>
      <c r="C426">
        <v>9</v>
      </c>
      <c r="D426" s="5">
        <f>TB1YR!B435</f>
        <v>5.43</v>
      </c>
      <c r="E426" s="5">
        <v>5.76</v>
      </c>
      <c r="F426" s="5">
        <v>149.4</v>
      </c>
      <c r="G426">
        <f t="shared" si="14"/>
        <v>1.0041278929765887</v>
      </c>
      <c r="H426">
        <v>3</v>
      </c>
      <c r="I426">
        <f t="shared" si="13"/>
        <v>3</v>
      </c>
    </row>
    <row r="427" spans="2:9" x14ac:dyDescent="0.25">
      <c r="B427">
        <v>1994</v>
      </c>
      <c r="C427">
        <v>10</v>
      </c>
      <c r="D427" s="5">
        <f>TB1YR!B436</f>
        <v>5.75</v>
      </c>
      <c r="E427" s="5">
        <v>6.11</v>
      </c>
      <c r="F427" s="5">
        <v>149.5</v>
      </c>
      <c r="G427">
        <f t="shared" si="14"/>
        <v>1.0037488588287689</v>
      </c>
      <c r="H427">
        <v>3</v>
      </c>
      <c r="I427">
        <f t="shared" si="13"/>
        <v>3</v>
      </c>
    </row>
    <row r="428" spans="2:9" x14ac:dyDescent="0.25">
      <c r="B428">
        <v>1994</v>
      </c>
      <c r="C428">
        <v>11</v>
      </c>
      <c r="D428" s="5">
        <f>TB1YR!B437</f>
        <v>6.13</v>
      </c>
      <c r="E428" s="5">
        <v>6.54</v>
      </c>
      <c r="F428" s="5">
        <v>149.69999999999999</v>
      </c>
      <c r="G428">
        <f t="shared" si="14"/>
        <v>1.00545</v>
      </c>
      <c r="H428">
        <v>3</v>
      </c>
      <c r="I428">
        <f t="shared" si="13"/>
        <v>3</v>
      </c>
    </row>
    <row r="429" spans="2:9" x14ac:dyDescent="0.25">
      <c r="B429">
        <v>1994</v>
      </c>
      <c r="C429">
        <v>12</v>
      </c>
      <c r="D429" s="5">
        <f>TB1YR!B438</f>
        <v>6.67</v>
      </c>
      <c r="E429" s="5">
        <v>7.14</v>
      </c>
      <c r="F429" s="5">
        <v>149.69999999999999</v>
      </c>
      <c r="G429">
        <f t="shared" si="14"/>
        <v>1.0019342315369257</v>
      </c>
      <c r="H429">
        <v>3</v>
      </c>
      <c r="I429">
        <f t="shared" si="13"/>
        <v>3</v>
      </c>
    </row>
    <row r="430" spans="2:9" x14ac:dyDescent="0.25">
      <c r="B430">
        <v>1995</v>
      </c>
      <c r="C430">
        <v>1</v>
      </c>
      <c r="D430" s="5">
        <f>TB1YR!B439</f>
        <v>6.59</v>
      </c>
      <c r="E430" s="5">
        <v>7.05</v>
      </c>
      <c r="F430" s="5">
        <v>150.30000000000001</v>
      </c>
      <c r="G430">
        <f t="shared" si="14"/>
        <v>1.0018754970178927</v>
      </c>
      <c r="H430">
        <v>3</v>
      </c>
      <c r="I430">
        <f t="shared" si="13"/>
        <v>3</v>
      </c>
    </row>
    <row r="431" spans="2:9" x14ac:dyDescent="0.25">
      <c r="B431">
        <v>1995</v>
      </c>
      <c r="C431">
        <v>2</v>
      </c>
      <c r="D431" s="5">
        <f>TB1YR!B440</f>
        <v>6.28</v>
      </c>
      <c r="E431" s="5">
        <v>6.7</v>
      </c>
      <c r="F431" s="5">
        <v>150.9</v>
      </c>
      <c r="G431">
        <f t="shared" si="14"/>
        <v>1.0022623844121532</v>
      </c>
      <c r="H431">
        <v>3</v>
      </c>
      <c r="I431">
        <f t="shared" si="13"/>
        <v>3</v>
      </c>
    </row>
    <row r="432" spans="2:9" x14ac:dyDescent="0.25">
      <c r="B432">
        <v>1995</v>
      </c>
      <c r="C432">
        <v>3</v>
      </c>
      <c r="D432" s="5">
        <f>TB1YR!B441</f>
        <v>6.03</v>
      </c>
      <c r="E432" s="5">
        <v>6.43</v>
      </c>
      <c r="F432" s="5">
        <v>151.4</v>
      </c>
      <c r="G432">
        <f t="shared" si="14"/>
        <v>1.0020490563967521</v>
      </c>
      <c r="H432">
        <v>3</v>
      </c>
      <c r="I432">
        <f t="shared" si="13"/>
        <v>3</v>
      </c>
    </row>
    <row r="433" spans="2:9" x14ac:dyDescent="0.25">
      <c r="B433">
        <v>1995</v>
      </c>
      <c r="C433">
        <v>4</v>
      </c>
      <c r="D433" s="5">
        <f>TB1YR!B442</f>
        <v>5.88</v>
      </c>
      <c r="E433" s="5">
        <v>6.27</v>
      </c>
      <c r="F433" s="5">
        <v>151.9</v>
      </c>
      <c r="G433">
        <f t="shared" si="14"/>
        <v>1.0032436103810776</v>
      </c>
      <c r="H433">
        <v>3</v>
      </c>
      <c r="I433">
        <f t="shared" si="13"/>
        <v>3</v>
      </c>
    </row>
    <row r="434" spans="2:9" x14ac:dyDescent="0.25">
      <c r="B434">
        <v>1995</v>
      </c>
      <c r="C434">
        <v>5</v>
      </c>
      <c r="D434" s="5">
        <f>TB1YR!B443</f>
        <v>5.65</v>
      </c>
      <c r="E434" s="5">
        <v>6</v>
      </c>
      <c r="F434" s="5">
        <v>152.19999999999999</v>
      </c>
      <c r="G434">
        <f t="shared" si="14"/>
        <v>1.003022950819672</v>
      </c>
      <c r="H434">
        <v>3</v>
      </c>
      <c r="I434">
        <f t="shared" si="13"/>
        <v>3</v>
      </c>
    </row>
    <row r="435" spans="2:9" x14ac:dyDescent="0.25">
      <c r="B435">
        <v>1995</v>
      </c>
      <c r="C435">
        <v>6</v>
      </c>
      <c r="D435" s="5">
        <f>TB1YR!B444</f>
        <v>5.33</v>
      </c>
      <c r="E435" s="5">
        <v>5.64</v>
      </c>
      <c r="F435" s="5">
        <v>152.5</v>
      </c>
      <c r="G435">
        <f t="shared" si="14"/>
        <v>1.0046999999999999</v>
      </c>
      <c r="H435">
        <v>3</v>
      </c>
      <c r="I435">
        <f t="shared" si="13"/>
        <v>3</v>
      </c>
    </row>
    <row r="436" spans="2:9" x14ac:dyDescent="0.25">
      <c r="B436">
        <v>1995</v>
      </c>
      <c r="C436">
        <v>7</v>
      </c>
      <c r="D436" s="5">
        <f>TB1YR!B445</f>
        <v>5.28</v>
      </c>
      <c r="E436" s="5">
        <v>5.59</v>
      </c>
      <c r="F436" s="5">
        <v>152.5</v>
      </c>
      <c r="G436">
        <f t="shared" si="14"/>
        <v>1.0020300577719643</v>
      </c>
      <c r="H436">
        <v>3</v>
      </c>
      <c r="I436">
        <f t="shared" si="13"/>
        <v>3</v>
      </c>
    </row>
    <row r="437" spans="2:9" x14ac:dyDescent="0.25">
      <c r="B437">
        <v>1995</v>
      </c>
      <c r="C437">
        <v>8</v>
      </c>
      <c r="D437" s="5">
        <f>TB1YR!B446</f>
        <v>5.43</v>
      </c>
      <c r="E437" s="5">
        <v>5.75</v>
      </c>
      <c r="F437" s="5">
        <v>152.9</v>
      </c>
      <c r="G437">
        <f t="shared" si="14"/>
        <v>1.0028240589643169</v>
      </c>
      <c r="H437">
        <v>3</v>
      </c>
      <c r="I437">
        <f t="shared" si="13"/>
        <v>3</v>
      </c>
    </row>
    <row r="438" spans="2:9" x14ac:dyDescent="0.25">
      <c r="B438">
        <v>1995</v>
      </c>
      <c r="C438">
        <v>9</v>
      </c>
      <c r="D438" s="5">
        <f>TB1YR!B447</f>
        <v>5.31</v>
      </c>
      <c r="E438" s="5">
        <v>5.62</v>
      </c>
      <c r="F438" s="5">
        <v>153.19999999999999</v>
      </c>
      <c r="G438">
        <f t="shared" si="14"/>
        <v>1.0014150075905444</v>
      </c>
      <c r="H438">
        <v>3</v>
      </c>
      <c r="I438">
        <f t="shared" si="13"/>
        <v>4</v>
      </c>
    </row>
    <row r="439" spans="2:9" x14ac:dyDescent="0.25">
      <c r="B439">
        <v>1995</v>
      </c>
      <c r="C439">
        <v>10</v>
      </c>
      <c r="D439" s="5">
        <f>TB1YR!B448</f>
        <v>5.28</v>
      </c>
      <c r="E439" s="5">
        <v>5.59</v>
      </c>
      <c r="F439" s="5">
        <v>153.69999999999999</v>
      </c>
      <c r="G439">
        <f t="shared" si="14"/>
        <v>1.0053124077690974</v>
      </c>
      <c r="H439">
        <v>4</v>
      </c>
      <c r="I439">
        <f t="shared" si="13"/>
        <v>3</v>
      </c>
    </row>
    <row r="440" spans="2:9" x14ac:dyDescent="0.25">
      <c r="B440">
        <v>1995</v>
      </c>
      <c r="C440">
        <v>11</v>
      </c>
      <c r="D440" s="5">
        <f>TB1YR!B449</f>
        <v>5.14</v>
      </c>
      <c r="E440" s="5">
        <v>5.43</v>
      </c>
      <c r="F440" s="5">
        <v>153.6</v>
      </c>
      <c r="G440">
        <f t="shared" si="14"/>
        <v>1.0051794136807817</v>
      </c>
      <c r="H440">
        <v>3</v>
      </c>
      <c r="I440">
        <f t="shared" si="13"/>
        <v>4</v>
      </c>
    </row>
    <row r="441" spans="2:9" x14ac:dyDescent="0.25">
      <c r="B441">
        <v>1995</v>
      </c>
      <c r="C441">
        <v>12</v>
      </c>
      <c r="D441" s="5">
        <f>TB1YR!B450</f>
        <v>5.03</v>
      </c>
      <c r="E441" s="5">
        <v>5.31</v>
      </c>
      <c r="F441" s="5">
        <v>153.5</v>
      </c>
      <c r="G441">
        <f t="shared" si="14"/>
        <v>0.99857019106217593</v>
      </c>
      <c r="H441">
        <v>4</v>
      </c>
      <c r="I441">
        <f t="shared" si="13"/>
        <v>4</v>
      </c>
    </row>
    <row r="442" spans="2:9" x14ac:dyDescent="0.25">
      <c r="B442">
        <v>1996</v>
      </c>
      <c r="C442">
        <v>1</v>
      </c>
      <c r="D442" s="5">
        <f>TB1YR!B451</f>
        <v>4.82</v>
      </c>
      <c r="E442" s="5">
        <v>5.09</v>
      </c>
      <c r="F442" s="5">
        <v>154.4</v>
      </c>
      <c r="G442">
        <f t="shared" si="14"/>
        <v>1.0010000860770389</v>
      </c>
      <c r="H442">
        <v>4</v>
      </c>
      <c r="I442">
        <f t="shared" si="13"/>
        <v>4</v>
      </c>
    </row>
    <row r="443" spans="2:9" x14ac:dyDescent="0.25">
      <c r="B443">
        <v>1996</v>
      </c>
      <c r="C443">
        <v>2</v>
      </c>
      <c r="D443" s="5">
        <f>TB1YR!B452</f>
        <v>4.6900000000000004</v>
      </c>
      <c r="E443" s="5">
        <v>4.9400000000000004</v>
      </c>
      <c r="F443" s="5">
        <v>154.9</v>
      </c>
      <c r="G443">
        <f t="shared" si="14"/>
        <v>0.9989574288160995</v>
      </c>
      <c r="H443">
        <v>4</v>
      </c>
      <c r="I443">
        <f t="shared" si="13"/>
        <v>4</v>
      </c>
    </row>
    <row r="444" spans="2:9" x14ac:dyDescent="0.25">
      <c r="B444">
        <v>1996</v>
      </c>
      <c r="C444">
        <v>3</v>
      </c>
      <c r="D444" s="5">
        <f>TB1YR!B453</f>
        <v>5.0599999999999996</v>
      </c>
      <c r="E444" s="5">
        <v>5.34</v>
      </c>
      <c r="F444" s="5">
        <v>155.69999999999999</v>
      </c>
      <c r="G444">
        <f t="shared" si="14"/>
        <v>1.0005941458733205</v>
      </c>
      <c r="H444">
        <v>4</v>
      </c>
      <c r="I444">
        <f t="shared" si="13"/>
        <v>4</v>
      </c>
    </row>
    <row r="445" spans="2:9" x14ac:dyDescent="0.25">
      <c r="B445">
        <v>1996</v>
      </c>
      <c r="C445">
        <v>4</v>
      </c>
      <c r="D445" s="5">
        <f>TB1YR!B454</f>
        <v>5.23</v>
      </c>
      <c r="E445" s="5">
        <v>5.54</v>
      </c>
      <c r="F445" s="5">
        <v>156.30000000000001</v>
      </c>
      <c r="G445">
        <f t="shared" si="14"/>
        <v>1.0026921136653897</v>
      </c>
      <c r="H445">
        <v>4</v>
      </c>
      <c r="I445">
        <f t="shared" si="13"/>
        <v>4</v>
      </c>
    </row>
    <row r="446" spans="2:9" x14ac:dyDescent="0.25">
      <c r="B446">
        <v>1996</v>
      </c>
      <c r="C446">
        <v>5</v>
      </c>
      <c r="D446" s="5">
        <f>TB1YR!B455</f>
        <v>5.33</v>
      </c>
      <c r="E446" s="5">
        <v>5.64</v>
      </c>
      <c r="F446" s="5">
        <v>156.6</v>
      </c>
      <c r="G446">
        <f t="shared" si="14"/>
        <v>1.0040588385449905</v>
      </c>
      <c r="H446">
        <v>4</v>
      </c>
      <c r="I446">
        <f t="shared" si="13"/>
        <v>4</v>
      </c>
    </row>
    <row r="447" spans="2:9" x14ac:dyDescent="0.25">
      <c r="B447">
        <v>1996</v>
      </c>
      <c r="C447">
        <v>6</v>
      </c>
      <c r="D447" s="5">
        <f>TB1YR!B456</f>
        <v>5.48</v>
      </c>
      <c r="E447" s="5">
        <v>5.81</v>
      </c>
      <c r="F447" s="5">
        <v>156.69999999999999</v>
      </c>
      <c r="G447">
        <f t="shared" si="14"/>
        <v>1.0029215870488322</v>
      </c>
      <c r="H447">
        <v>4</v>
      </c>
      <c r="I447">
        <f t="shared" si="13"/>
        <v>4</v>
      </c>
    </row>
    <row r="448" spans="2:9" x14ac:dyDescent="0.25">
      <c r="B448">
        <v>1996</v>
      </c>
      <c r="C448">
        <v>7</v>
      </c>
      <c r="D448" s="5">
        <f>TB1YR!B457</f>
        <v>5.52</v>
      </c>
      <c r="E448" s="5">
        <v>5.85</v>
      </c>
      <c r="F448" s="5">
        <v>157</v>
      </c>
      <c r="G448">
        <f t="shared" si="14"/>
        <v>1.0029585187539733</v>
      </c>
      <c r="H448">
        <v>4</v>
      </c>
      <c r="I448">
        <f t="shared" si="13"/>
        <v>4</v>
      </c>
    </row>
    <row r="449" spans="2:9" x14ac:dyDescent="0.25">
      <c r="B449">
        <v>1996</v>
      </c>
      <c r="C449">
        <v>8</v>
      </c>
      <c r="D449" s="5">
        <f>TB1YR!B458</f>
        <v>5.35</v>
      </c>
      <c r="E449" s="5">
        <v>5.67</v>
      </c>
      <c r="F449" s="5">
        <v>157.30000000000001</v>
      </c>
      <c r="G449">
        <f t="shared" si="14"/>
        <v>1.0015414607097592</v>
      </c>
      <c r="H449">
        <v>4</v>
      </c>
      <c r="I449">
        <f t="shared" si="13"/>
        <v>4</v>
      </c>
    </row>
    <row r="450" spans="2:9" x14ac:dyDescent="0.25">
      <c r="B450">
        <v>1996</v>
      </c>
      <c r="C450">
        <v>9</v>
      </c>
      <c r="D450" s="5">
        <f>TB1YR!B459</f>
        <v>5.5</v>
      </c>
      <c r="E450" s="5">
        <v>5.83</v>
      </c>
      <c r="F450" s="5">
        <v>157.80000000000001</v>
      </c>
      <c r="G450">
        <f t="shared" si="14"/>
        <v>1.0016844283006949</v>
      </c>
      <c r="H450">
        <v>4</v>
      </c>
      <c r="I450">
        <f t="shared" si="13"/>
        <v>4</v>
      </c>
    </row>
    <row r="451" spans="2:9" x14ac:dyDescent="0.25">
      <c r="B451">
        <v>1996</v>
      </c>
      <c r="C451">
        <v>10</v>
      </c>
      <c r="D451" s="5">
        <f>TB1YR!B460</f>
        <v>5.25</v>
      </c>
      <c r="E451" s="5">
        <v>5.55</v>
      </c>
      <c r="F451" s="5">
        <v>158.30000000000001</v>
      </c>
      <c r="G451">
        <f t="shared" si="14"/>
        <v>1.0027247005044138</v>
      </c>
      <c r="H451">
        <v>4</v>
      </c>
      <c r="I451">
        <f t="shared" si="13"/>
        <v>4</v>
      </c>
    </row>
    <row r="452" spans="2:9" x14ac:dyDescent="0.25">
      <c r="B452">
        <v>1996</v>
      </c>
      <c r="C452">
        <v>11</v>
      </c>
      <c r="D452" s="5">
        <f>TB1YR!B461</f>
        <v>5.14</v>
      </c>
      <c r="E452" s="5">
        <v>5.42</v>
      </c>
      <c r="F452" s="5">
        <v>158.6</v>
      </c>
      <c r="G452">
        <f t="shared" si="14"/>
        <v>1.0045166666666667</v>
      </c>
      <c r="H452">
        <v>4</v>
      </c>
      <c r="I452">
        <f t="shared" si="13"/>
        <v>4</v>
      </c>
    </row>
    <row r="453" spans="2:9" x14ac:dyDescent="0.25">
      <c r="B453">
        <v>1996</v>
      </c>
      <c r="C453">
        <v>12</v>
      </c>
      <c r="D453" s="5">
        <f>TB1YR!B462</f>
        <v>5.18</v>
      </c>
      <c r="E453" s="5">
        <v>5.47</v>
      </c>
      <c r="F453" s="5">
        <v>158.6</v>
      </c>
      <c r="G453">
        <f t="shared" si="14"/>
        <v>1.0014013304001677</v>
      </c>
      <c r="H453">
        <v>4</v>
      </c>
      <c r="I453">
        <f t="shared" ref="I453:I516" si="15">H454</f>
        <v>4</v>
      </c>
    </row>
    <row r="454" spans="2:9" x14ac:dyDescent="0.25">
      <c r="B454">
        <v>1997</v>
      </c>
      <c r="C454">
        <v>1</v>
      </c>
      <c r="D454" s="5">
        <f>TB1YR!B463</f>
        <v>5.3</v>
      </c>
      <c r="E454" s="5">
        <v>5.61</v>
      </c>
      <c r="F454" s="5">
        <v>159.1</v>
      </c>
      <c r="G454">
        <f t="shared" si="14"/>
        <v>1.0015275219298245</v>
      </c>
      <c r="H454">
        <v>4</v>
      </c>
      <c r="I454">
        <f t="shared" si="15"/>
        <v>5</v>
      </c>
    </row>
    <row r="455" spans="2:9" x14ac:dyDescent="0.25">
      <c r="B455">
        <v>1997</v>
      </c>
      <c r="C455">
        <v>2</v>
      </c>
      <c r="D455" s="5">
        <f>TB1YR!B464</f>
        <v>5.23</v>
      </c>
      <c r="E455" s="5">
        <v>5.53</v>
      </c>
      <c r="F455" s="5">
        <v>159.6</v>
      </c>
      <c r="G455">
        <f t="shared" si="14"/>
        <v>1.0020968125</v>
      </c>
      <c r="H455">
        <v>5</v>
      </c>
      <c r="I455">
        <f t="shared" si="15"/>
        <v>5</v>
      </c>
    </row>
    <row r="456" spans="2:9" x14ac:dyDescent="0.25">
      <c r="B456">
        <v>1997</v>
      </c>
      <c r="C456">
        <v>3</v>
      </c>
      <c r="D456" s="5">
        <f>TB1YR!B465</f>
        <v>5.47</v>
      </c>
      <c r="E456" s="5">
        <v>5.8</v>
      </c>
      <c r="F456" s="5">
        <v>160</v>
      </c>
      <c r="G456">
        <f t="shared" si="14"/>
        <v>1.003578859758635</v>
      </c>
      <c r="H456">
        <v>5</v>
      </c>
      <c r="I456">
        <f t="shared" si="15"/>
        <v>4</v>
      </c>
    </row>
    <row r="457" spans="2:9" x14ac:dyDescent="0.25">
      <c r="B457">
        <v>1997</v>
      </c>
      <c r="C457">
        <v>4</v>
      </c>
      <c r="D457" s="5">
        <f>TB1YR!B466</f>
        <v>5.64</v>
      </c>
      <c r="E457" s="5">
        <v>5.99</v>
      </c>
      <c r="F457" s="5">
        <v>160.19999999999999</v>
      </c>
      <c r="G457">
        <f t="shared" si="14"/>
        <v>1.0056193941286695</v>
      </c>
      <c r="H457">
        <v>4</v>
      </c>
      <c r="I457">
        <f t="shared" si="15"/>
        <v>5</v>
      </c>
    </row>
    <row r="458" spans="2:9" x14ac:dyDescent="0.25">
      <c r="B458">
        <v>1997</v>
      </c>
      <c r="C458">
        <v>5</v>
      </c>
      <c r="D458" s="5">
        <f>TB1YR!B467</f>
        <v>5.54</v>
      </c>
      <c r="E458" s="5">
        <v>5.87</v>
      </c>
      <c r="F458" s="5">
        <v>160.1</v>
      </c>
      <c r="G458">
        <f t="shared" si="14"/>
        <v>1.0036379028904139</v>
      </c>
      <c r="H458">
        <v>5</v>
      </c>
      <c r="I458">
        <f t="shared" si="15"/>
        <v>5</v>
      </c>
    </row>
    <row r="459" spans="2:9" x14ac:dyDescent="0.25">
      <c r="B459">
        <v>1997</v>
      </c>
      <c r="C459">
        <v>6</v>
      </c>
      <c r="D459" s="5">
        <f>TB1YR!B468</f>
        <v>5.38</v>
      </c>
      <c r="E459" s="5">
        <v>5.69</v>
      </c>
      <c r="F459" s="5">
        <v>160.30000000000001</v>
      </c>
      <c r="G459">
        <f t="shared" si="14"/>
        <v>1.0034896521287644</v>
      </c>
      <c r="H459">
        <v>5</v>
      </c>
      <c r="I459">
        <f t="shared" si="15"/>
        <v>5</v>
      </c>
    </row>
    <row r="460" spans="2:9" x14ac:dyDescent="0.25">
      <c r="B460">
        <v>1997</v>
      </c>
      <c r="C460">
        <v>7</v>
      </c>
      <c r="D460" s="5">
        <f>TB1YR!B469</f>
        <v>5.24</v>
      </c>
      <c r="E460" s="5">
        <v>5.54</v>
      </c>
      <c r="F460" s="5">
        <v>160.5</v>
      </c>
      <c r="G460">
        <f t="shared" si="14"/>
        <v>1.0027423818407961</v>
      </c>
      <c r="H460">
        <v>5</v>
      </c>
      <c r="I460">
        <f t="shared" si="15"/>
        <v>5</v>
      </c>
    </row>
    <row r="461" spans="2:9" x14ac:dyDescent="0.25">
      <c r="B461">
        <v>1997</v>
      </c>
      <c r="C461">
        <v>8</v>
      </c>
      <c r="D461" s="5">
        <f>TB1YR!B470</f>
        <v>5.27</v>
      </c>
      <c r="E461" s="5">
        <v>5.56</v>
      </c>
      <c r="F461" s="5">
        <v>160.80000000000001</v>
      </c>
      <c r="G461">
        <f t="shared" si="14"/>
        <v>1.0021404466501243</v>
      </c>
      <c r="H461">
        <v>5</v>
      </c>
      <c r="I461">
        <f t="shared" si="15"/>
        <v>5</v>
      </c>
    </row>
    <row r="462" spans="2:9" x14ac:dyDescent="0.25">
      <c r="B462">
        <v>1997</v>
      </c>
      <c r="C462">
        <v>9</v>
      </c>
      <c r="D462" s="5">
        <f>TB1YR!B471</f>
        <v>5.23</v>
      </c>
      <c r="E462" s="5">
        <v>5.52</v>
      </c>
      <c r="F462" s="5">
        <v>161.19999999999999</v>
      </c>
      <c r="G462">
        <f t="shared" si="14"/>
        <v>1.0021133663366335</v>
      </c>
      <c r="H462">
        <v>5</v>
      </c>
      <c r="I462">
        <f t="shared" si="15"/>
        <v>5</v>
      </c>
    </row>
    <row r="463" spans="2:9" x14ac:dyDescent="0.25">
      <c r="B463">
        <v>1997</v>
      </c>
      <c r="C463">
        <v>10</v>
      </c>
      <c r="D463" s="5">
        <f>TB1YR!B472</f>
        <v>5.17</v>
      </c>
      <c r="E463" s="5">
        <v>5.46</v>
      </c>
      <c r="F463" s="5">
        <v>161.6</v>
      </c>
      <c r="G463">
        <f t="shared" si="14"/>
        <v>1.005172012383901</v>
      </c>
      <c r="H463">
        <v>5</v>
      </c>
      <c r="I463">
        <f t="shared" si="15"/>
        <v>5</v>
      </c>
    </row>
    <row r="464" spans="2:9" x14ac:dyDescent="0.25">
      <c r="B464">
        <v>1997</v>
      </c>
      <c r="C464">
        <v>11</v>
      </c>
      <c r="D464" s="5">
        <f>TB1YR!B473</f>
        <v>5.17</v>
      </c>
      <c r="E464" s="5">
        <v>5.46</v>
      </c>
      <c r="F464" s="5">
        <v>161.5</v>
      </c>
      <c r="G464">
        <f t="shared" si="14"/>
        <v>1.005795567265964</v>
      </c>
      <c r="H464">
        <v>5</v>
      </c>
      <c r="I464">
        <f t="shared" si="15"/>
        <v>5</v>
      </c>
    </row>
    <row r="465" spans="2:9" x14ac:dyDescent="0.25">
      <c r="B465">
        <v>1997</v>
      </c>
      <c r="C465">
        <v>12</v>
      </c>
      <c r="D465" s="5">
        <f>TB1YR!B474</f>
        <v>5.24</v>
      </c>
      <c r="E465" s="5">
        <v>5.53</v>
      </c>
      <c r="F465" s="5">
        <v>161.30000000000001</v>
      </c>
      <c r="G465">
        <f t="shared" si="14"/>
        <v>1.0027433426155117</v>
      </c>
      <c r="H465">
        <v>5</v>
      </c>
      <c r="I465">
        <f t="shared" si="15"/>
        <v>5</v>
      </c>
    </row>
    <row r="466" spans="2:9" x14ac:dyDescent="0.25">
      <c r="B466">
        <v>1998</v>
      </c>
      <c r="C466">
        <v>1</v>
      </c>
      <c r="D466" s="5">
        <f>TB1YR!B475</f>
        <v>4.9800000000000004</v>
      </c>
      <c r="E466" s="5">
        <v>5.24</v>
      </c>
      <c r="F466" s="5">
        <v>161.6</v>
      </c>
      <c r="G466">
        <f t="shared" si="14"/>
        <v>1.0025055795758697</v>
      </c>
      <c r="H466">
        <v>5</v>
      </c>
      <c r="I466">
        <f t="shared" si="15"/>
        <v>5</v>
      </c>
    </row>
    <row r="467" spans="2:9" x14ac:dyDescent="0.25">
      <c r="B467">
        <v>1998</v>
      </c>
      <c r="C467">
        <v>2</v>
      </c>
      <c r="D467" s="5">
        <f>TB1YR!B476</f>
        <v>5.04</v>
      </c>
      <c r="E467" s="5">
        <v>5.31</v>
      </c>
      <c r="F467" s="5">
        <v>161.9</v>
      </c>
      <c r="G467">
        <f t="shared" si="14"/>
        <v>1.0025672472256473</v>
      </c>
      <c r="H467">
        <v>5</v>
      </c>
      <c r="I467">
        <f t="shared" si="15"/>
        <v>5</v>
      </c>
    </row>
    <row r="468" spans="2:9" x14ac:dyDescent="0.25">
      <c r="B468">
        <v>1998</v>
      </c>
      <c r="C468">
        <v>3</v>
      </c>
      <c r="D468" s="5">
        <f>TB1YR!B477</f>
        <v>5.1100000000000003</v>
      </c>
      <c r="E468" s="5">
        <v>5.39</v>
      </c>
      <c r="F468" s="5">
        <v>162.19999999999999</v>
      </c>
      <c r="G468">
        <f t="shared" si="14"/>
        <v>1.0026372205128204</v>
      </c>
      <c r="H468">
        <v>5</v>
      </c>
      <c r="I468">
        <f t="shared" si="15"/>
        <v>5</v>
      </c>
    </row>
    <row r="469" spans="2:9" x14ac:dyDescent="0.25">
      <c r="B469">
        <v>1998</v>
      </c>
      <c r="C469">
        <v>4</v>
      </c>
      <c r="D469" s="5">
        <f>TB1YR!B478</f>
        <v>5.0999999999999996</v>
      </c>
      <c r="E469" s="5">
        <v>5.38</v>
      </c>
      <c r="F469" s="5">
        <v>162.5</v>
      </c>
      <c r="G469">
        <f t="shared" si="14"/>
        <v>1.0026323198198197</v>
      </c>
      <c r="H469">
        <v>5</v>
      </c>
      <c r="I469">
        <f t="shared" si="15"/>
        <v>5</v>
      </c>
    </row>
    <row r="470" spans="2:9" x14ac:dyDescent="0.25">
      <c r="B470">
        <v>1998</v>
      </c>
      <c r="C470">
        <v>5</v>
      </c>
      <c r="D470" s="5">
        <f>TB1YR!B479</f>
        <v>5.16</v>
      </c>
      <c r="E470" s="5">
        <v>5.44</v>
      </c>
      <c r="F470" s="5">
        <v>162.80000000000001</v>
      </c>
      <c r="G470">
        <f t="shared" si="14"/>
        <v>1.0033007770961144</v>
      </c>
      <c r="H470">
        <v>5</v>
      </c>
      <c r="I470">
        <f t="shared" si="15"/>
        <v>5</v>
      </c>
    </row>
    <row r="471" spans="2:9" x14ac:dyDescent="0.25">
      <c r="B471">
        <v>1998</v>
      </c>
      <c r="C471">
        <v>6</v>
      </c>
      <c r="D471" s="5">
        <f>TB1YR!B480</f>
        <v>5.13</v>
      </c>
      <c r="E471" s="5">
        <v>5.41</v>
      </c>
      <c r="F471" s="5">
        <v>163</v>
      </c>
      <c r="G471">
        <f t="shared" si="14"/>
        <v>1.0032773182189543</v>
      </c>
      <c r="H471">
        <v>5</v>
      </c>
      <c r="I471">
        <f t="shared" si="15"/>
        <v>5</v>
      </c>
    </row>
    <row r="472" spans="2:9" x14ac:dyDescent="0.25">
      <c r="B472">
        <v>1998</v>
      </c>
      <c r="C472">
        <v>7</v>
      </c>
      <c r="D472" s="5">
        <f>TB1YR!B481</f>
        <v>5.08</v>
      </c>
      <c r="E472" s="5">
        <v>5.36</v>
      </c>
      <c r="F472" s="5">
        <v>163.19999999999999</v>
      </c>
      <c r="G472">
        <f t="shared" si="14"/>
        <v>1.0032372093023254</v>
      </c>
      <c r="H472">
        <v>5</v>
      </c>
      <c r="I472">
        <f t="shared" si="15"/>
        <v>5</v>
      </c>
    </row>
    <row r="473" spans="2:9" x14ac:dyDescent="0.25">
      <c r="B473">
        <v>1998</v>
      </c>
      <c r="C473">
        <v>8</v>
      </c>
      <c r="D473" s="5">
        <f>TB1YR!B482</f>
        <v>4.9400000000000004</v>
      </c>
      <c r="E473" s="5">
        <v>5.21</v>
      </c>
      <c r="F473" s="5">
        <v>163.4</v>
      </c>
      <c r="G473">
        <f t="shared" si="14"/>
        <v>1.0031138651181746</v>
      </c>
      <c r="H473">
        <v>5</v>
      </c>
      <c r="I473">
        <f t="shared" si="15"/>
        <v>5</v>
      </c>
    </row>
    <row r="474" spans="2:9" x14ac:dyDescent="0.25">
      <c r="B474">
        <v>1998</v>
      </c>
      <c r="C474">
        <v>9</v>
      </c>
      <c r="D474" s="5">
        <f>TB1YR!B483</f>
        <v>4.5</v>
      </c>
      <c r="E474" s="5">
        <v>4.71</v>
      </c>
      <c r="F474" s="5">
        <v>163.6</v>
      </c>
      <c r="G474">
        <f t="shared" si="14"/>
        <v>1.0014764024390241</v>
      </c>
      <c r="H474">
        <v>5</v>
      </c>
      <c r="I474">
        <f t="shared" si="15"/>
        <v>5</v>
      </c>
    </row>
    <row r="475" spans="2:9" x14ac:dyDescent="0.25">
      <c r="B475">
        <v>1998</v>
      </c>
      <c r="C475">
        <v>10</v>
      </c>
      <c r="D475" s="5">
        <f>TB1YR!B484</f>
        <v>3.95</v>
      </c>
      <c r="E475" s="5">
        <v>4.12</v>
      </c>
      <c r="F475" s="5">
        <v>164</v>
      </c>
      <c r="G475">
        <f t="shared" si="14"/>
        <v>1.0034333333333334</v>
      </c>
      <c r="H475">
        <v>5</v>
      </c>
      <c r="I475">
        <f t="shared" si="15"/>
        <v>5</v>
      </c>
    </row>
    <row r="476" spans="2:9" x14ac:dyDescent="0.25">
      <c r="B476">
        <v>1998</v>
      </c>
      <c r="C476">
        <v>11</v>
      </c>
      <c r="D476" s="5">
        <f>TB1YR!B485</f>
        <v>4.33</v>
      </c>
      <c r="E476" s="5">
        <v>4.53</v>
      </c>
      <c r="F476" s="5">
        <v>164</v>
      </c>
      <c r="G476">
        <f t="shared" si="14"/>
        <v>1.0043874313605856</v>
      </c>
      <c r="H476">
        <v>5</v>
      </c>
      <c r="I476">
        <f t="shared" si="15"/>
        <v>5</v>
      </c>
    </row>
    <row r="477" spans="2:9" x14ac:dyDescent="0.25">
      <c r="B477">
        <v>1998</v>
      </c>
      <c r="C477">
        <v>12</v>
      </c>
      <c r="D477" s="5">
        <f>TB1YR!B486</f>
        <v>4.32</v>
      </c>
      <c r="E477" s="5">
        <v>4.5199999999999996</v>
      </c>
      <c r="F477" s="5">
        <v>163.9</v>
      </c>
      <c r="G477">
        <f t="shared" si="14"/>
        <v>1.0013229255427063</v>
      </c>
      <c r="H477">
        <v>5</v>
      </c>
      <c r="I477">
        <f t="shared" si="15"/>
        <v>5</v>
      </c>
    </row>
    <row r="478" spans="2:9" x14ac:dyDescent="0.25">
      <c r="B478">
        <v>1999</v>
      </c>
      <c r="C478">
        <v>1</v>
      </c>
      <c r="D478" s="5">
        <f>TB1YR!B487</f>
        <v>4.3099999999999996</v>
      </c>
      <c r="E478" s="5">
        <v>4.51</v>
      </c>
      <c r="F478" s="5">
        <v>164.3</v>
      </c>
      <c r="G478">
        <f t="shared" si="14"/>
        <v>1.0025379584599798</v>
      </c>
      <c r="H478">
        <v>5</v>
      </c>
      <c r="I478">
        <f t="shared" si="15"/>
        <v>5</v>
      </c>
    </row>
    <row r="479" spans="2:9" x14ac:dyDescent="0.25">
      <c r="B479">
        <v>1999</v>
      </c>
      <c r="C479">
        <v>2</v>
      </c>
      <c r="D479" s="5">
        <f>TB1YR!B488</f>
        <v>4.4800000000000004</v>
      </c>
      <c r="E479" s="5">
        <v>4.7</v>
      </c>
      <c r="F479" s="5">
        <v>164.5</v>
      </c>
      <c r="G479">
        <f t="shared" si="14"/>
        <v>1.0008744949494948</v>
      </c>
      <c r="H479">
        <v>5</v>
      </c>
      <c r="I479">
        <f t="shared" si="15"/>
        <v>5</v>
      </c>
    </row>
    <row r="480" spans="2:9" x14ac:dyDescent="0.25">
      <c r="B480">
        <v>1999</v>
      </c>
      <c r="C480">
        <v>3</v>
      </c>
      <c r="D480" s="5">
        <f>TB1YR!B489</f>
        <v>4.53</v>
      </c>
      <c r="E480" s="5">
        <v>4.78</v>
      </c>
      <c r="F480" s="5">
        <v>165</v>
      </c>
      <c r="G480">
        <f t="shared" si="14"/>
        <v>0.99673435619735251</v>
      </c>
      <c r="H480">
        <v>5</v>
      </c>
      <c r="I480">
        <f t="shared" si="15"/>
        <v>5</v>
      </c>
    </row>
    <row r="481" spans="2:9" x14ac:dyDescent="0.25">
      <c r="B481">
        <v>1999</v>
      </c>
      <c r="C481">
        <v>4</v>
      </c>
      <c r="D481" s="5">
        <f>TB1YR!B490</f>
        <v>4.45</v>
      </c>
      <c r="E481" s="5">
        <v>4.6900000000000004</v>
      </c>
      <c r="F481" s="5">
        <v>166.2</v>
      </c>
      <c r="G481">
        <f t="shared" si="14"/>
        <v>1.0039083333333334</v>
      </c>
      <c r="H481">
        <v>5</v>
      </c>
      <c r="I481">
        <f t="shared" si="15"/>
        <v>5</v>
      </c>
    </row>
    <row r="482" spans="2:9" x14ac:dyDescent="0.25">
      <c r="B482">
        <v>1999</v>
      </c>
      <c r="C482">
        <v>5</v>
      </c>
      <c r="D482" s="5">
        <f>TB1YR!B491</f>
        <v>4.5999999999999996</v>
      </c>
      <c r="E482" s="5">
        <v>4.8499999999999996</v>
      </c>
      <c r="F482" s="5">
        <v>166.2</v>
      </c>
      <c r="G482">
        <f t="shared" si="14"/>
        <v>1.0040416666666667</v>
      </c>
      <c r="H482">
        <v>5</v>
      </c>
      <c r="I482">
        <f t="shared" si="15"/>
        <v>5</v>
      </c>
    </row>
    <row r="483" spans="2:9" x14ac:dyDescent="0.25">
      <c r="B483">
        <v>1999</v>
      </c>
      <c r="C483">
        <v>6</v>
      </c>
      <c r="D483" s="5">
        <f>TB1YR!B492</f>
        <v>4.82</v>
      </c>
      <c r="E483" s="5">
        <v>5.0999999999999996</v>
      </c>
      <c r="F483" s="5">
        <v>166.2</v>
      </c>
      <c r="G483">
        <f t="shared" ref="G483:G546" si="16">(E483/1200+1)*F483/F484</f>
        <v>1.0012378524295142</v>
      </c>
      <c r="H483">
        <v>5</v>
      </c>
      <c r="I483">
        <f t="shared" si="15"/>
        <v>5</v>
      </c>
    </row>
    <row r="484" spans="2:9" x14ac:dyDescent="0.25">
      <c r="B484">
        <v>1999</v>
      </c>
      <c r="C484">
        <v>7</v>
      </c>
      <c r="D484" s="5">
        <f>TB1YR!B493</f>
        <v>4.75</v>
      </c>
      <c r="E484" s="5">
        <v>5.03</v>
      </c>
      <c r="F484" s="5">
        <v>166.7</v>
      </c>
      <c r="G484">
        <f t="shared" si="16"/>
        <v>1.0017878565729104</v>
      </c>
      <c r="H484">
        <v>5</v>
      </c>
      <c r="I484">
        <f t="shared" si="15"/>
        <v>5</v>
      </c>
    </row>
    <row r="485" spans="2:9" x14ac:dyDescent="0.25">
      <c r="B485">
        <v>1999</v>
      </c>
      <c r="C485">
        <v>8</v>
      </c>
      <c r="D485" s="5">
        <f>TB1YR!B494</f>
        <v>4.91</v>
      </c>
      <c r="E485" s="5">
        <v>5.2</v>
      </c>
      <c r="F485" s="5">
        <v>167.1</v>
      </c>
      <c r="G485">
        <f t="shared" si="16"/>
        <v>0.99954794520547929</v>
      </c>
      <c r="H485">
        <v>5</v>
      </c>
      <c r="I485">
        <f t="shared" si="15"/>
        <v>5</v>
      </c>
    </row>
    <row r="486" spans="2:9" x14ac:dyDescent="0.25">
      <c r="B486">
        <v>1999</v>
      </c>
      <c r="C486">
        <v>9</v>
      </c>
      <c r="D486" s="5">
        <f>TB1YR!B495</f>
        <v>4.96</v>
      </c>
      <c r="E486" s="5">
        <v>5.25</v>
      </c>
      <c r="F486" s="5">
        <v>167.9</v>
      </c>
      <c r="G486">
        <f t="shared" si="16"/>
        <v>1.0025836058263973</v>
      </c>
      <c r="H486">
        <v>5</v>
      </c>
      <c r="I486">
        <f t="shared" si="15"/>
        <v>5</v>
      </c>
    </row>
    <row r="487" spans="2:9" x14ac:dyDescent="0.25">
      <c r="B487">
        <v>1999</v>
      </c>
      <c r="C487">
        <v>10</v>
      </c>
      <c r="D487" s="5">
        <f>TB1YR!B496</f>
        <v>5.12</v>
      </c>
      <c r="E487" s="5">
        <v>5.43</v>
      </c>
      <c r="F487" s="5">
        <v>168.2</v>
      </c>
      <c r="G487">
        <f t="shared" si="16"/>
        <v>1.0039281342840165</v>
      </c>
      <c r="H487">
        <v>5</v>
      </c>
      <c r="I487">
        <f t="shared" si="15"/>
        <v>5</v>
      </c>
    </row>
    <row r="488" spans="2:9" x14ac:dyDescent="0.25">
      <c r="B488">
        <v>1999</v>
      </c>
      <c r="C488">
        <v>11</v>
      </c>
      <c r="D488" s="5">
        <f>TB1YR!B497</f>
        <v>5.24</v>
      </c>
      <c r="E488" s="5">
        <v>5.55</v>
      </c>
      <c r="F488" s="5">
        <v>168.3</v>
      </c>
      <c r="G488">
        <f t="shared" si="16"/>
        <v>1.0046250000000001</v>
      </c>
      <c r="H488">
        <v>5</v>
      </c>
      <c r="I488">
        <f t="shared" si="15"/>
        <v>5</v>
      </c>
    </row>
    <row r="489" spans="2:9" x14ac:dyDescent="0.25">
      <c r="B489">
        <v>1999</v>
      </c>
      <c r="C489">
        <v>12</v>
      </c>
      <c r="D489" s="5">
        <f>TB1YR!B498</f>
        <v>5.51</v>
      </c>
      <c r="E489" s="5">
        <v>5.84</v>
      </c>
      <c r="F489" s="5">
        <v>168.3</v>
      </c>
      <c r="G489">
        <f t="shared" si="16"/>
        <v>1.0018901658767772</v>
      </c>
      <c r="H489">
        <v>5</v>
      </c>
      <c r="I489">
        <f t="shared" si="15"/>
        <v>5</v>
      </c>
    </row>
    <row r="490" spans="2:9" x14ac:dyDescent="0.25">
      <c r="B490">
        <v>2000</v>
      </c>
      <c r="C490">
        <v>1</v>
      </c>
      <c r="D490" s="5">
        <f>TB1YR!B499</f>
        <v>5.75</v>
      </c>
      <c r="E490" s="5">
        <v>6.12</v>
      </c>
      <c r="F490" s="5">
        <v>168.8</v>
      </c>
      <c r="G490">
        <f t="shared" si="16"/>
        <v>0.99918068315665498</v>
      </c>
      <c r="H490">
        <v>5</v>
      </c>
      <c r="I490">
        <f t="shared" si="15"/>
        <v>5</v>
      </c>
    </row>
    <row r="491" spans="2:9" x14ac:dyDescent="0.25">
      <c r="B491">
        <v>2000</v>
      </c>
      <c r="C491">
        <v>2</v>
      </c>
      <c r="D491" s="5">
        <f>TB1YR!B500</f>
        <v>5.84</v>
      </c>
      <c r="E491" s="5">
        <v>6.22</v>
      </c>
      <c r="F491" s="5">
        <v>169.8</v>
      </c>
      <c r="G491">
        <f t="shared" si="16"/>
        <v>0.9969633761682245</v>
      </c>
      <c r="H491">
        <v>5</v>
      </c>
      <c r="I491">
        <f t="shared" si="15"/>
        <v>5</v>
      </c>
    </row>
    <row r="492" spans="2:9" x14ac:dyDescent="0.25">
      <c r="B492">
        <v>2000</v>
      </c>
      <c r="C492">
        <v>3</v>
      </c>
      <c r="D492" s="5">
        <f>TB1YR!B501</f>
        <v>5.86</v>
      </c>
      <c r="E492" s="5">
        <v>6.22</v>
      </c>
      <c r="F492" s="5">
        <v>171.2</v>
      </c>
      <c r="G492">
        <f t="shared" si="16"/>
        <v>1.0045965362911071</v>
      </c>
      <c r="H492">
        <v>5</v>
      </c>
      <c r="I492">
        <f t="shared" si="15"/>
        <v>5</v>
      </c>
    </row>
    <row r="493" spans="2:9" x14ac:dyDescent="0.25">
      <c r="B493">
        <v>2000</v>
      </c>
      <c r="C493">
        <v>4</v>
      </c>
      <c r="D493" s="5">
        <f>TB1YR!B502</f>
        <v>5.8</v>
      </c>
      <c r="E493" s="5">
        <v>6.15</v>
      </c>
      <c r="F493" s="5">
        <v>171.3</v>
      </c>
      <c r="G493">
        <f t="shared" si="16"/>
        <v>1.0039528425655977</v>
      </c>
      <c r="H493">
        <v>5</v>
      </c>
      <c r="I493">
        <f t="shared" si="15"/>
        <v>5</v>
      </c>
    </row>
    <row r="494" spans="2:9" x14ac:dyDescent="0.25">
      <c r="B494">
        <v>2000</v>
      </c>
      <c r="C494">
        <v>5</v>
      </c>
      <c r="D494" s="5">
        <f>TB1YR!B503</f>
        <v>5.94</v>
      </c>
      <c r="E494" s="5">
        <v>6.33</v>
      </c>
      <c r="F494" s="5">
        <v>171.5</v>
      </c>
      <c r="G494">
        <f t="shared" si="16"/>
        <v>1.0000270446635728</v>
      </c>
      <c r="H494">
        <v>5</v>
      </c>
      <c r="I494">
        <f t="shared" si="15"/>
        <v>5</v>
      </c>
    </row>
    <row r="495" spans="2:9" x14ac:dyDescent="0.25">
      <c r="B495">
        <v>2000</v>
      </c>
      <c r="C495">
        <v>6</v>
      </c>
      <c r="D495" s="5">
        <f>TB1YR!B504</f>
        <v>5.83</v>
      </c>
      <c r="E495" s="5">
        <v>6.17</v>
      </c>
      <c r="F495" s="5">
        <v>172.4</v>
      </c>
      <c r="G495">
        <f t="shared" si="16"/>
        <v>1.0028149498456789</v>
      </c>
      <c r="H495">
        <v>5</v>
      </c>
      <c r="I495">
        <f t="shared" si="15"/>
        <v>5</v>
      </c>
    </row>
    <row r="496" spans="2:9" x14ac:dyDescent="0.25">
      <c r="B496">
        <v>2000</v>
      </c>
      <c r="C496">
        <v>7</v>
      </c>
      <c r="D496" s="5">
        <f>TB1YR!B505</f>
        <v>5.75</v>
      </c>
      <c r="E496" s="5">
        <v>6.08</v>
      </c>
      <c r="F496" s="5">
        <v>172.8</v>
      </c>
      <c r="G496">
        <f t="shared" si="16"/>
        <v>1.0050666666666668</v>
      </c>
      <c r="H496">
        <v>5</v>
      </c>
      <c r="I496">
        <f t="shared" si="15"/>
        <v>5</v>
      </c>
    </row>
    <row r="497" spans="2:9" x14ac:dyDescent="0.25">
      <c r="B497">
        <v>2000</v>
      </c>
      <c r="C497">
        <v>8</v>
      </c>
      <c r="D497" s="5">
        <f>TB1YR!B506</f>
        <v>5.87</v>
      </c>
      <c r="E497" s="5">
        <v>6.18</v>
      </c>
      <c r="F497" s="5">
        <v>172.8</v>
      </c>
      <c r="G497">
        <f t="shared" si="16"/>
        <v>0.99994196891191722</v>
      </c>
      <c r="H497">
        <v>5</v>
      </c>
      <c r="I497">
        <f t="shared" si="15"/>
        <v>5</v>
      </c>
    </row>
    <row r="498" spans="2:9" x14ac:dyDescent="0.25">
      <c r="B498">
        <v>2000</v>
      </c>
      <c r="C498">
        <v>9</v>
      </c>
      <c r="D498" s="5">
        <f>TB1YR!B507</f>
        <v>5.79</v>
      </c>
      <c r="E498" s="5">
        <v>6.13</v>
      </c>
      <c r="F498" s="5">
        <v>173.7</v>
      </c>
      <c r="G498">
        <f t="shared" si="16"/>
        <v>1.0033753879310343</v>
      </c>
      <c r="H498">
        <v>5</v>
      </c>
      <c r="I498">
        <f t="shared" si="15"/>
        <v>5</v>
      </c>
    </row>
    <row r="499" spans="2:9" x14ac:dyDescent="0.25">
      <c r="B499">
        <v>2000</v>
      </c>
      <c r="C499">
        <v>10</v>
      </c>
      <c r="D499" s="5">
        <f>TB1YR!B508</f>
        <v>5.72</v>
      </c>
      <c r="E499" s="5">
        <v>6.01</v>
      </c>
      <c r="F499" s="5">
        <v>174</v>
      </c>
      <c r="G499">
        <f t="shared" si="16"/>
        <v>1.0044310740953475</v>
      </c>
      <c r="H499">
        <v>5</v>
      </c>
      <c r="I499">
        <f t="shared" si="15"/>
        <v>5</v>
      </c>
    </row>
    <row r="500" spans="2:9" x14ac:dyDescent="0.25">
      <c r="B500">
        <v>2000</v>
      </c>
      <c r="C500">
        <v>11</v>
      </c>
      <c r="D500" s="5">
        <f>TB1YR!B509</f>
        <v>5.84</v>
      </c>
      <c r="E500" s="5">
        <v>6.09</v>
      </c>
      <c r="F500" s="5">
        <v>174.1</v>
      </c>
      <c r="G500">
        <f t="shared" si="16"/>
        <v>1.0056526293103447</v>
      </c>
      <c r="H500">
        <v>5</v>
      </c>
      <c r="I500">
        <f t="shared" si="15"/>
        <v>5</v>
      </c>
    </row>
    <row r="501" spans="2:9" x14ac:dyDescent="0.25">
      <c r="B501">
        <v>2000</v>
      </c>
      <c r="C501">
        <v>12</v>
      </c>
      <c r="D501" s="5">
        <f>TB1YR!B510</f>
        <v>5.33</v>
      </c>
      <c r="E501" s="5">
        <v>5.6</v>
      </c>
      <c r="F501" s="5">
        <v>174</v>
      </c>
      <c r="G501">
        <f t="shared" si="16"/>
        <v>0.9983552255853797</v>
      </c>
      <c r="H501">
        <v>5</v>
      </c>
      <c r="I501">
        <f t="shared" si="15"/>
        <v>5</v>
      </c>
    </row>
    <row r="502" spans="2:9" x14ac:dyDescent="0.25">
      <c r="B502">
        <v>2001</v>
      </c>
      <c r="C502">
        <v>1</v>
      </c>
      <c r="D502" s="5">
        <f>TB1YR!B511</f>
        <v>4.63</v>
      </c>
      <c r="E502" s="5">
        <v>4.8099999999999996</v>
      </c>
      <c r="F502" s="5">
        <v>175.1</v>
      </c>
      <c r="G502">
        <f t="shared" si="16"/>
        <v>1.000010575464543</v>
      </c>
      <c r="H502">
        <v>5</v>
      </c>
      <c r="I502">
        <f t="shared" si="15"/>
        <v>5</v>
      </c>
    </row>
    <row r="503" spans="2:9" x14ac:dyDescent="0.25">
      <c r="B503">
        <v>2001</v>
      </c>
      <c r="C503">
        <v>2</v>
      </c>
      <c r="D503" s="5">
        <f>TB1YR!B512</f>
        <v>4.51</v>
      </c>
      <c r="E503" s="5">
        <v>4.68</v>
      </c>
      <c r="F503" s="5">
        <v>175.8</v>
      </c>
      <c r="G503">
        <f t="shared" si="16"/>
        <v>1.0016209988649263</v>
      </c>
      <c r="H503">
        <v>5</v>
      </c>
      <c r="I503">
        <f t="shared" si="15"/>
        <v>5</v>
      </c>
    </row>
    <row r="504" spans="2:9" x14ac:dyDescent="0.25">
      <c r="B504">
        <v>2001</v>
      </c>
      <c r="C504">
        <v>3</v>
      </c>
      <c r="D504" s="5">
        <f>TB1YR!B513</f>
        <v>4.1100000000000003</v>
      </c>
      <c r="E504" s="5">
        <v>4.3</v>
      </c>
      <c r="F504" s="5">
        <v>176.2</v>
      </c>
      <c r="G504">
        <f t="shared" si="16"/>
        <v>0.99961211607311085</v>
      </c>
      <c r="H504">
        <v>5</v>
      </c>
      <c r="I504">
        <f t="shared" si="15"/>
        <v>5</v>
      </c>
    </row>
    <row r="505" spans="2:9" x14ac:dyDescent="0.25">
      <c r="B505">
        <v>2001</v>
      </c>
      <c r="C505">
        <v>4</v>
      </c>
      <c r="D505" s="5">
        <f>TB1YR!B514</f>
        <v>3.8</v>
      </c>
      <c r="E505" s="5">
        <v>3.98</v>
      </c>
      <c r="F505" s="5">
        <v>176.9</v>
      </c>
      <c r="G505">
        <f t="shared" si="16"/>
        <v>0.99879976552241612</v>
      </c>
      <c r="H505">
        <v>5</v>
      </c>
      <c r="I505">
        <f t="shared" si="15"/>
        <v>5</v>
      </c>
    </row>
    <row r="506" spans="2:9" x14ac:dyDescent="0.25">
      <c r="B506">
        <v>2001</v>
      </c>
      <c r="C506">
        <v>5</v>
      </c>
      <c r="D506" s="5">
        <f>TB1YR!B515</f>
        <v>3.6</v>
      </c>
      <c r="E506" s="5">
        <v>3.78</v>
      </c>
      <c r="F506" s="5">
        <v>177.7</v>
      </c>
      <c r="G506">
        <f t="shared" si="16"/>
        <v>1.001459297752809</v>
      </c>
      <c r="H506">
        <v>5</v>
      </c>
      <c r="I506">
        <f t="shared" si="15"/>
        <v>5</v>
      </c>
    </row>
    <row r="507" spans="2:9" x14ac:dyDescent="0.25">
      <c r="B507">
        <v>2001</v>
      </c>
      <c r="C507">
        <v>6</v>
      </c>
      <c r="D507" s="5">
        <f>TB1YR!B516</f>
        <v>3.37</v>
      </c>
      <c r="E507" s="5">
        <v>3.58</v>
      </c>
      <c r="F507" s="5">
        <v>178</v>
      </c>
      <c r="G507">
        <f t="shared" si="16"/>
        <v>1.0058086384976526</v>
      </c>
      <c r="H507">
        <v>5</v>
      </c>
      <c r="I507">
        <f t="shared" si="15"/>
        <v>5</v>
      </c>
    </row>
    <row r="508" spans="2:9" x14ac:dyDescent="0.25">
      <c r="B508">
        <v>2001</v>
      </c>
      <c r="C508">
        <v>7</v>
      </c>
      <c r="D508" s="5">
        <f>TB1YR!B517</f>
        <v>3.39</v>
      </c>
      <c r="E508" s="5">
        <v>3.62</v>
      </c>
      <c r="F508" s="5">
        <v>177.5</v>
      </c>
      <c r="G508">
        <f t="shared" si="16"/>
        <v>1.0030166666666667</v>
      </c>
      <c r="H508">
        <v>5</v>
      </c>
      <c r="I508">
        <f t="shared" si="15"/>
        <v>5</v>
      </c>
    </row>
    <row r="509" spans="2:9" x14ac:dyDescent="0.25">
      <c r="B509">
        <v>2001</v>
      </c>
      <c r="C509">
        <v>8</v>
      </c>
      <c r="D509" s="5">
        <f>TB1YR!B518</f>
        <v>3.26</v>
      </c>
      <c r="E509" s="5">
        <v>3.47</v>
      </c>
      <c r="F509" s="5">
        <v>177.5</v>
      </c>
      <c r="G509">
        <f t="shared" si="16"/>
        <v>0.99839187231258175</v>
      </c>
      <c r="H509">
        <v>5</v>
      </c>
      <c r="I509">
        <f t="shared" si="15"/>
        <v>5</v>
      </c>
    </row>
    <row r="510" spans="2:9" x14ac:dyDescent="0.25">
      <c r="B510">
        <v>2001</v>
      </c>
      <c r="C510">
        <v>9</v>
      </c>
      <c r="D510" s="5" t="e">
        <f>TB1YR!B519</f>
        <v>#N/A</v>
      </c>
      <c r="E510" s="5">
        <v>2.82</v>
      </c>
      <c r="F510" s="5">
        <v>178.3</v>
      </c>
      <c r="G510">
        <f t="shared" si="16"/>
        <v>1.0057344119302198</v>
      </c>
      <c r="H510">
        <v>5</v>
      </c>
      <c r="I510">
        <f t="shared" si="15"/>
        <v>5</v>
      </c>
    </row>
    <row r="511" spans="2:9" x14ac:dyDescent="0.25">
      <c r="B511">
        <v>2001</v>
      </c>
      <c r="C511">
        <v>10</v>
      </c>
      <c r="D511" s="5" t="e">
        <f>TB1YR!B520</f>
        <v>#N/A</v>
      </c>
      <c r="E511" s="5">
        <v>2.33</v>
      </c>
      <c r="F511" s="5">
        <v>177.7</v>
      </c>
      <c r="G511">
        <f t="shared" si="16"/>
        <v>1.0036360437805336</v>
      </c>
      <c r="H511">
        <v>5</v>
      </c>
      <c r="I511">
        <f t="shared" si="15"/>
        <v>5</v>
      </c>
    </row>
    <row r="512" spans="2:9" x14ac:dyDescent="0.25">
      <c r="B512">
        <v>2001</v>
      </c>
      <c r="C512">
        <v>11</v>
      </c>
      <c r="D512" s="5" t="e">
        <f>TB1YR!B521</f>
        <v>#N/A</v>
      </c>
      <c r="E512" s="5">
        <v>2.1800000000000002</v>
      </c>
      <c r="F512" s="5">
        <v>177.4</v>
      </c>
      <c r="G512">
        <f t="shared" si="16"/>
        <v>1.0057853801169592</v>
      </c>
      <c r="H512">
        <v>5</v>
      </c>
      <c r="I512">
        <f t="shared" si="15"/>
        <v>5</v>
      </c>
    </row>
    <row r="513" spans="2:9" x14ac:dyDescent="0.25">
      <c r="B513">
        <v>2001</v>
      </c>
      <c r="C513">
        <v>12</v>
      </c>
      <c r="D513" s="5" t="e">
        <f>TB1YR!B522</f>
        <v>#N/A</v>
      </c>
      <c r="E513" s="5">
        <v>2.2200000000000002</v>
      </c>
      <c r="F513" s="5">
        <v>176.7</v>
      </c>
      <c r="G513">
        <f t="shared" si="16"/>
        <v>0.99958721061547129</v>
      </c>
      <c r="H513">
        <v>5</v>
      </c>
      <c r="I513">
        <f t="shared" si="15"/>
        <v>5</v>
      </c>
    </row>
    <row r="514" spans="2:9" x14ac:dyDescent="0.25">
      <c r="B514">
        <v>2002</v>
      </c>
      <c r="C514">
        <v>1</v>
      </c>
      <c r="D514" s="5" t="e">
        <f>TB1YR!B523</f>
        <v>#N/A</v>
      </c>
      <c r="E514" s="5">
        <v>2.16</v>
      </c>
      <c r="F514" s="5">
        <v>177.1</v>
      </c>
      <c r="G514">
        <f t="shared" si="16"/>
        <v>0.99785590551181091</v>
      </c>
      <c r="H514">
        <v>5</v>
      </c>
      <c r="I514">
        <f t="shared" si="15"/>
        <v>4</v>
      </c>
    </row>
    <row r="515" spans="2:9" x14ac:dyDescent="0.25">
      <c r="B515">
        <v>2002</v>
      </c>
      <c r="C515">
        <v>2</v>
      </c>
      <c r="D515" s="5" t="e">
        <f>TB1YR!B524</f>
        <v>#N/A</v>
      </c>
      <c r="E515" s="5">
        <v>2.23</v>
      </c>
      <c r="F515" s="5">
        <v>177.8</v>
      </c>
      <c r="G515">
        <f t="shared" si="16"/>
        <v>0.99625509880686058</v>
      </c>
      <c r="H515">
        <v>4</v>
      </c>
      <c r="I515">
        <f t="shared" si="15"/>
        <v>5</v>
      </c>
    </row>
    <row r="516" spans="2:9" x14ac:dyDescent="0.25">
      <c r="B516">
        <v>2002</v>
      </c>
      <c r="C516">
        <v>3</v>
      </c>
      <c r="D516" s="5" t="e">
        <f>TB1YR!B525</f>
        <v>#N/A</v>
      </c>
      <c r="E516" s="5">
        <v>2.57</v>
      </c>
      <c r="F516" s="5">
        <v>178.8</v>
      </c>
      <c r="G516">
        <f t="shared" si="16"/>
        <v>0.99656802002224698</v>
      </c>
      <c r="H516">
        <v>5</v>
      </c>
      <c r="I516">
        <f t="shared" si="15"/>
        <v>4</v>
      </c>
    </row>
    <row r="517" spans="2:9" x14ac:dyDescent="0.25">
      <c r="B517">
        <v>2002</v>
      </c>
      <c r="C517">
        <v>4</v>
      </c>
      <c r="D517" s="5" t="e">
        <f>TB1YR!B526</f>
        <v>#N/A</v>
      </c>
      <c r="E517" s="5">
        <v>2.48</v>
      </c>
      <c r="F517" s="5">
        <v>179.8</v>
      </c>
      <c r="G517">
        <f t="shared" si="16"/>
        <v>1.0020666666666667</v>
      </c>
      <c r="H517">
        <v>4</v>
      </c>
      <c r="I517">
        <f t="shared" ref="I517:I580" si="17">H518</f>
        <v>4</v>
      </c>
    </row>
    <row r="518" spans="2:9" x14ac:dyDescent="0.25">
      <c r="B518">
        <v>2002</v>
      </c>
      <c r="C518">
        <v>5</v>
      </c>
      <c r="D518" s="5" t="e">
        <f>TB1YR!B527</f>
        <v>#N/A</v>
      </c>
      <c r="E518" s="5">
        <v>2.35</v>
      </c>
      <c r="F518" s="5">
        <v>179.8</v>
      </c>
      <c r="G518">
        <f t="shared" si="16"/>
        <v>1.0014013803965165</v>
      </c>
      <c r="H518">
        <v>4</v>
      </c>
      <c r="I518">
        <f t="shared" si="17"/>
        <v>4</v>
      </c>
    </row>
    <row r="519" spans="2:9" x14ac:dyDescent="0.25">
      <c r="B519">
        <v>2002</v>
      </c>
      <c r="C519">
        <v>6</v>
      </c>
      <c r="D519" s="5" t="e">
        <f>TB1YR!B528</f>
        <v>#N/A</v>
      </c>
      <c r="E519" s="5">
        <v>2.2000000000000002</v>
      </c>
      <c r="F519" s="5">
        <v>179.9</v>
      </c>
      <c r="G519">
        <f t="shared" si="16"/>
        <v>1.0007208032574495</v>
      </c>
      <c r="H519">
        <v>4</v>
      </c>
      <c r="I519">
        <f t="shared" si="17"/>
        <v>3</v>
      </c>
    </row>
    <row r="520" spans="2:9" x14ac:dyDescent="0.25">
      <c r="B520">
        <v>2002</v>
      </c>
      <c r="C520">
        <v>7</v>
      </c>
      <c r="D520" s="5" t="e">
        <f>TB1YR!B529</f>
        <v>#N/A</v>
      </c>
      <c r="E520" s="5">
        <v>1.96</v>
      </c>
      <c r="F520" s="5">
        <v>180.1</v>
      </c>
      <c r="G520">
        <f t="shared" si="16"/>
        <v>0.99830748939310088</v>
      </c>
      <c r="H520">
        <v>3</v>
      </c>
      <c r="I520">
        <f t="shared" si="17"/>
        <v>4</v>
      </c>
    </row>
    <row r="521" spans="2:9" x14ac:dyDescent="0.25">
      <c r="B521">
        <v>2002</v>
      </c>
      <c r="C521">
        <v>8</v>
      </c>
      <c r="D521" s="5" t="e">
        <f>TB1YR!B530</f>
        <v>#N/A</v>
      </c>
      <c r="E521" s="5">
        <v>1.76</v>
      </c>
      <c r="F521" s="5">
        <v>180.7</v>
      </c>
      <c r="G521">
        <f t="shared" si="16"/>
        <v>0.9998067771639042</v>
      </c>
      <c r="H521">
        <v>4</v>
      </c>
      <c r="I521">
        <f t="shared" si="17"/>
        <v>3</v>
      </c>
    </row>
    <row r="522" spans="2:9" x14ac:dyDescent="0.25">
      <c r="B522">
        <v>2002</v>
      </c>
      <c r="C522">
        <v>9</v>
      </c>
      <c r="D522" s="5" t="e">
        <f>TB1YR!B531</f>
        <v>#N/A</v>
      </c>
      <c r="E522" s="5">
        <v>1.72</v>
      </c>
      <c r="F522" s="5">
        <v>181</v>
      </c>
      <c r="G522">
        <f t="shared" si="16"/>
        <v>0.99977624563338841</v>
      </c>
      <c r="H522">
        <v>3</v>
      </c>
      <c r="I522">
        <f t="shared" si="17"/>
        <v>3</v>
      </c>
    </row>
    <row r="523" spans="2:9" x14ac:dyDescent="0.25">
      <c r="B523">
        <v>2002</v>
      </c>
      <c r="C523">
        <v>10</v>
      </c>
      <c r="D523" s="5" t="e">
        <f>TB1YR!B532</f>
        <v>#N/A</v>
      </c>
      <c r="E523" s="5">
        <v>1.65</v>
      </c>
      <c r="F523" s="5">
        <v>181.3</v>
      </c>
      <c r="G523">
        <f t="shared" si="16"/>
        <v>1.0013749999999999</v>
      </c>
      <c r="H523">
        <v>3</v>
      </c>
      <c r="I523">
        <f t="shared" si="17"/>
        <v>4</v>
      </c>
    </row>
    <row r="524" spans="2:9" x14ac:dyDescent="0.25">
      <c r="B524">
        <v>2002</v>
      </c>
      <c r="C524">
        <v>11</v>
      </c>
      <c r="D524" s="5" t="e">
        <f>TB1YR!B533</f>
        <v>#N/A</v>
      </c>
      <c r="E524" s="5">
        <v>1.49</v>
      </c>
      <c r="F524" s="5">
        <v>181.3</v>
      </c>
      <c r="G524">
        <f t="shared" si="16"/>
        <v>1.0034555785885388</v>
      </c>
      <c r="H524">
        <v>4</v>
      </c>
      <c r="I524">
        <f t="shared" si="17"/>
        <v>3</v>
      </c>
    </row>
    <row r="525" spans="2:9" x14ac:dyDescent="0.25">
      <c r="B525">
        <v>2002</v>
      </c>
      <c r="C525">
        <v>12</v>
      </c>
      <c r="D525" s="5" t="e">
        <f>TB1YR!B534</f>
        <v>#N/A</v>
      </c>
      <c r="E525" s="5">
        <v>1.45</v>
      </c>
      <c r="F525" s="5">
        <v>180.9</v>
      </c>
      <c r="G525">
        <f t="shared" si="16"/>
        <v>0.99680015134837641</v>
      </c>
      <c r="H525">
        <v>3</v>
      </c>
      <c r="I525">
        <f t="shared" si="17"/>
        <v>4</v>
      </c>
    </row>
    <row r="526" spans="2:9" x14ac:dyDescent="0.25">
      <c r="B526">
        <v>2003</v>
      </c>
      <c r="C526">
        <v>1</v>
      </c>
      <c r="D526" s="5" t="e">
        <f>TB1YR!B535</f>
        <v>#N/A</v>
      </c>
      <c r="E526" s="5">
        <v>1.36</v>
      </c>
      <c r="F526" s="5">
        <v>181.7</v>
      </c>
      <c r="G526">
        <f t="shared" si="16"/>
        <v>0.9934785727289277</v>
      </c>
      <c r="H526">
        <v>4</v>
      </c>
      <c r="I526">
        <f t="shared" si="17"/>
        <v>3</v>
      </c>
    </row>
    <row r="527" spans="2:9" x14ac:dyDescent="0.25">
      <c r="B527">
        <v>2003</v>
      </c>
      <c r="C527">
        <v>2</v>
      </c>
      <c r="D527" s="5" t="e">
        <f>TB1YR!B536</f>
        <v>#N/A</v>
      </c>
      <c r="E527" s="5">
        <v>1.3</v>
      </c>
      <c r="F527" s="5">
        <v>183.1</v>
      </c>
      <c r="G527">
        <f t="shared" si="16"/>
        <v>0.99510509410061532</v>
      </c>
      <c r="H527">
        <v>3</v>
      </c>
      <c r="I527">
        <f t="shared" si="17"/>
        <v>3</v>
      </c>
    </row>
    <row r="528" spans="2:9" x14ac:dyDescent="0.25">
      <c r="B528">
        <v>2003</v>
      </c>
      <c r="C528">
        <v>3</v>
      </c>
      <c r="D528" s="5" t="e">
        <f>TB1YR!B537</f>
        <v>#N/A</v>
      </c>
      <c r="E528" s="5">
        <v>1.24</v>
      </c>
      <c r="F528" s="5">
        <v>184.2</v>
      </c>
      <c r="G528">
        <f t="shared" si="16"/>
        <v>1.0032118607181719</v>
      </c>
      <c r="H528">
        <v>3</v>
      </c>
      <c r="I528">
        <f t="shared" si="17"/>
        <v>3</v>
      </c>
    </row>
    <row r="529" spans="2:9" x14ac:dyDescent="0.25">
      <c r="B529">
        <v>2003</v>
      </c>
      <c r="C529">
        <v>4</v>
      </c>
      <c r="D529" s="5" t="e">
        <f>TB1YR!B538</f>
        <v>#N/A</v>
      </c>
      <c r="E529" s="5">
        <v>1.27</v>
      </c>
      <c r="F529" s="5">
        <v>183.8</v>
      </c>
      <c r="G529">
        <f t="shared" si="16"/>
        <v>1.0026949409627612</v>
      </c>
      <c r="H529">
        <v>3</v>
      </c>
      <c r="I529">
        <f t="shared" si="17"/>
        <v>3</v>
      </c>
    </row>
    <row r="530" spans="2:9" x14ac:dyDescent="0.25">
      <c r="B530">
        <v>2003</v>
      </c>
      <c r="C530">
        <v>5</v>
      </c>
      <c r="D530" s="5" t="e">
        <f>TB1YR!B539</f>
        <v>#N/A</v>
      </c>
      <c r="E530" s="5">
        <v>1.18</v>
      </c>
      <c r="F530" s="5">
        <v>183.5</v>
      </c>
      <c r="G530">
        <f t="shared" si="16"/>
        <v>0.99989353111957913</v>
      </c>
      <c r="H530">
        <v>3</v>
      </c>
      <c r="I530">
        <f t="shared" si="17"/>
        <v>4</v>
      </c>
    </row>
    <row r="531" spans="2:9" x14ac:dyDescent="0.25">
      <c r="B531">
        <v>2003</v>
      </c>
      <c r="C531">
        <v>6</v>
      </c>
      <c r="D531" s="5" t="e">
        <f>TB1YR!B540</f>
        <v>#N/A</v>
      </c>
      <c r="E531" s="5">
        <v>1.01</v>
      </c>
      <c r="F531" s="5">
        <v>183.7</v>
      </c>
      <c r="G531">
        <f t="shared" si="16"/>
        <v>0.99975320373391319</v>
      </c>
      <c r="H531">
        <v>4</v>
      </c>
      <c r="I531">
        <f t="shared" si="17"/>
        <v>3</v>
      </c>
    </row>
    <row r="532" spans="2:9" x14ac:dyDescent="0.25">
      <c r="B532">
        <v>2003</v>
      </c>
      <c r="C532">
        <v>7</v>
      </c>
      <c r="D532" s="5" t="e">
        <f>TB1YR!B541</f>
        <v>#N/A</v>
      </c>
      <c r="E532" s="5">
        <v>1.1200000000000001</v>
      </c>
      <c r="F532" s="5">
        <v>183.9</v>
      </c>
      <c r="G532">
        <f t="shared" si="16"/>
        <v>0.99713781148429026</v>
      </c>
      <c r="H532">
        <v>3</v>
      </c>
      <c r="I532">
        <f t="shared" si="17"/>
        <v>3</v>
      </c>
    </row>
    <row r="533" spans="2:9" x14ac:dyDescent="0.25">
      <c r="B533">
        <v>2003</v>
      </c>
      <c r="C533">
        <v>8</v>
      </c>
      <c r="D533" s="5" t="e">
        <f>TB1YR!B542</f>
        <v>#N/A</v>
      </c>
      <c r="E533" s="5">
        <v>1.31</v>
      </c>
      <c r="F533" s="5">
        <v>184.6</v>
      </c>
      <c r="G533">
        <f t="shared" si="16"/>
        <v>0.99784838912886975</v>
      </c>
      <c r="H533">
        <v>3</v>
      </c>
      <c r="I533">
        <f t="shared" si="17"/>
        <v>3</v>
      </c>
    </row>
    <row r="534" spans="2:9" x14ac:dyDescent="0.25">
      <c r="B534">
        <v>2003</v>
      </c>
      <c r="C534">
        <v>9</v>
      </c>
      <c r="D534" s="5" t="e">
        <f>TB1YR!B543</f>
        <v>#N/A</v>
      </c>
      <c r="E534" s="5">
        <v>1.24</v>
      </c>
      <c r="F534" s="5">
        <v>185.2</v>
      </c>
      <c r="G534">
        <f t="shared" si="16"/>
        <v>1.0021155315315315</v>
      </c>
      <c r="H534">
        <v>3</v>
      </c>
      <c r="I534">
        <f t="shared" si="17"/>
        <v>4</v>
      </c>
    </row>
    <row r="535" spans="2:9" x14ac:dyDescent="0.25">
      <c r="B535">
        <v>2003</v>
      </c>
      <c r="C535">
        <v>10</v>
      </c>
      <c r="D535" s="5" t="e">
        <f>TB1YR!B544</f>
        <v>#N/A</v>
      </c>
      <c r="E535" s="5">
        <v>1.25</v>
      </c>
      <c r="F535" s="5">
        <v>185</v>
      </c>
      <c r="G535">
        <f t="shared" si="16"/>
        <v>1.0037545167118336</v>
      </c>
      <c r="H535">
        <v>4</v>
      </c>
      <c r="I535">
        <f t="shared" si="17"/>
        <v>4</v>
      </c>
    </row>
    <row r="536" spans="2:9" x14ac:dyDescent="0.25">
      <c r="B536">
        <v>2003</v>
      </c>
      <c r="C536">
        <v>11</v>
      </c>
      <c r="D536" s="5" t="e">
        <f>TB1YR!B545</f>
        <v>#N/A</v>
      </c>
      <c r="E536" s="5">
        <v>1.34</v>
      </c>
      <c r="F536" s="5">
        <v>184.5</v>
      </c>
      <c r="G536">
        <f t="shared" si="16"/>
        <v>1.0022030656538252</v>
      </c>
      <c r="H536">
        <v>4</v>
      </c>
      <c r="I536">
        <f t="shared" si="17"/>
        <v>4</v>
      </c>
    </row>
    <row r="537" spans="2:9" x14ac:dyDescent="0.25">
      <c r="B537">
        <v>2003</v>
      </c>
      <c r="C537">
        <v>12</v>
      </c>
      <c r="D537" s="5" t="e">
        <f>TB1YR!B546</f>
        <v>#N/A</v>
      </c>
      <c r="E537" s="5">
        <v>1.31</v>
      </c>
      <c r="F537" s="5">
        <v>184.3</v>
      </c>
      <c r="G537">
        <f t="shared" si="16"/>
        <v>0.99622675035997144</v>
      </c>
      <c r="H537">
        <v>4</v>
      </c>
      <c r="I537">
        <f t="shared" si="17"/>
        <v>4</v>
      </c>
    </row>
    <row r="538" spans="2:9" x14ac:dyDescent="0.25">
      <c r="B538">
        <v>2004</v>
      </c>
      <c r="C538">
        <v>1</v>
      </c>
      <c r="D538" s="5" t="e">
        <f>TB1YR!B547</f>
        <v>#N/A</v>
      </c>
      <c r="E538" s="5">
        <v>1.24</v>
      </c>
      <c r="F538" s="5">
        <v>185.2</v>
      </c>
      <c r="G538">
        <f t="shared" si="16"/>
        <v>0.99565721446473343</v>
      </c>
      <c r="H538">
        <v>4</v>
      </c>
      <c r="I538">
        <f t="shared" si="17"/>
        <v>4</v>
      </c>
    </row>
    <row r="539" spans="2:9" x14ac:dyDescent="0.25">
      <c r="B539">
        <v>2004</v>
      </c>
      <c r="C539">
        <v>2</v>
      </c>
      <c r="D539" s="5" t="e">
        <f>TB1YR!B548</f>
        <v>#N/A</v>
      </c>
      <c r="E539" s="5">
        <v>1.24</v>
      </c>
      <c r="F539" s="5">
        <v>186.2</v>
      </c>
      <c r="G539">
        <f t="shared" si="16"/>
        <v>0.99462330131625765</v>
      </c>
      <c r="H539">
        <v>4</v>
      </c>
      <c r="I539">
        <f t="shared" si="17"/>
        <v>4</v>
      </c>
    </row>
    <row r="540" spans="2:9" x14ac:dyDescent="0.25">
      <c r="B540">
        <v>2004</v>
      </c>
      <c r="C540">
        <v>3</v>
      </c>
      <c r="D540" s="5" t="e">
        <f>TB1YR!B549</f>
        <v>#N/A</v>
      </c>
      <c r="E540" s="5">
        <v>1.19</v>
      </c>
      <c r="F540" s="5">
        <v>187.4</v>
      </c>
      <c r="G540">
        <f t="shared" si="16"/>
        <v>0.99779701241134766</v>
      </c>
      <c r="H540">
        <v>4</v>
      </c>
      <c r="I540">
        <f t="shared" si="17"/>
        <v>4</v>
      </c>
    </row>
    <row r="541" spans="2:9" x14ac:dyDescent="0.25">
      <c r="B541">
        <v>2004</v>
      </c>
      <c r="C541">
        <v>4</v>
      </c>
      <c r="D541" s="5" t="e">
        <f>TB1YR!B550</f>
        <v>#N/A</v>
      </c>
      <c r="E541" s="5">
        <v>1.43</v>
      </c>
      <c r="F541" s="5">
        <v>188</v>
      </c>
      <c r="G541">
        <f t="shared" si="16"/>
        <v>0.99536770668076868</v>
      </c>
      <c r="H541">
        <v>4</v>
      </c>
      <c r="I541">
        <f t="shared" si="17"/>
        <v>4</v>
      </c>
    </row>
    <row r="542" spans="2:9" x14ac:dyDescent="0.25">
      <c r="B542">
        <v>2004</v>
      </c>
      <c r="C542">
        <v>5</v>
      </c>
      <c r="D542" s="5" t="e">
        <f>TB1YR!B551</f>
        <v>#N/A</v>
      </c>
      <c r="E542" s="5">
        <v>1.78</v>
      </c>
      <c r="F542" s="5">
        <v>189.1</v>
      </c>
      <c r="G542">
        <f t="shared" si="16"/>
        <v>0.99831575294324371</v>
      </c>
      <c r="H542">
        <v>4</v>
      </c>
      <c r="I542">
        <f t="shared" si="17"/>
        <v>4</v>
      </c>
    </row>
    <row r="543" spans="2:9" x14ac:dyDescent="0.25">
      <c r="B543">
        <v>2004</v>
      </c>
      <c r="C543">
        <v>6</v>
      </c>
      <c r="D543" s="5" t="e">
        <f>TB1YR!B552</f>
        <v>#N/A</v>
      </c>
      <c r="E543" s="5">
        <v>2.12</v>
      </c>
      <c r="F543" s="5">
        <v>189.7</v>
      </c>
      <c r="G543">
        <f t="shared" si="16"/>
        <v>1.0033534142907425</v>
      </c>
      <c r="H543">
        <v>4</v>
      </c>
      <c r="I543">
        <f t="shared" si="17"/>
        <v>4</v>
      </c>
    </row>
    <row r="544" spans="2:9" x14ac:dyDescent="0.25">
      <c r="B544">
        <v>2004</v>
      </c>
      <c r="C544">
        <v>7</v>
      </c>
      <c r="D544" s="5" t="e">
        <f>TB1YR!B553</f>
        <v>#N/A</v>
      </c>
      <c r="E544" s="5">
        <v>2.1</v>
      </c>
      <c r="F544" s="5">
        <v>189.4</v>
      </c>
      <c r="G544">
        <f t="shared" si="16"/>
        <v>1.0012213720316623</v>
      </c>
      <c r="H544">
        <v>4</v>
      </c>
      <c r="I544">
        <f t="shared" si="17"/>
        <v>4</v>
      </c>
    </row>
    <row r="545" spans="2:9" x14ac:dyDescent="0.25">
      <c r="B545">
        <v>2004</v>
      </c>
      <c r="C545">
        <v>8</v>
      </c>
      <c r="D545" s="5" t="e">
        <f>TB1YR!B554</f>
        <v>#N/A</v>
      </c>
      <c r="E545" s="5">
        <v>2.02</v>
      </c>
      <c r="F545" s="5">
        <v>189.5</v>
      </c>
      <c r="G545">
        <f t="shared" si="16"/>
        <v>0.99957341583289439</v>
      </c>
      <c r="H545">
        <v>4</v>
      </c>
      <c r="I545">
        <f t="shared" si="17"/>
        <v>4</v>
      </c>
    </row>
    <row r="546" spans="2:9" x14ac:dyDescent="0.25">
      <c r="B546">
        <v>2004</v>
      </c>
      <c r="C546">
        <v>9</v>
      </c>
      <c r="D546" s="5" t="e">
        <f>TB1YR!B555</f>
        <v>#N/A</v>
      </c>
      <c r="E546" s="5">
        <v>2.12</v>
      </c>
      <c r="F546" s="5">
        <v>189.9</v>
      </c>
      <c r="G546">
        <f t="shared" si="16"/>
        <v>0.99651906757464637</v>
      </c>
      <c r="H546">
        <v>4</v>
      </c>
      <c r="I546">
        <f t="shared" si="17"/>
        <v>4</v>
      </c>
    </row>
    <row r="547" spans="2:9" x14ac:dyDescent="0.25">
      <c r="B547">
        <v>2004</v>
      </c>
      <c r="C547">
        <v>10</v>
      </c>
      <c r="D547" s="5" t="e">
        <f>TB1YR!B556</f>
        <v>#N/A</v>
      </c>
      <c r="E547" s="5">
        <v>2.23</v>
      </c>
      <c r="F547" s="5">
        <v>190.9</v>
      </c>
      <c r="G547">
        <f t="shared" ref="G547:G610" si="18">(E547/1200+1)*F547/F548</f>
        <v>1.00133380017452</v>
      </c>
      <c r="H547">
        <v>4</v>
      </c>
      <c r="I547">
        <f t="shared" si="17"/>
        <v>4</v>
      </c>
    </row>
    <row r="548" spans="2:9" x14ac:dyDescent="0.25">
      <c r="B548">
        <v>2004</v>
      </c>
      <c r="C548">
        <v>11</v>
      </c>
      <c r="D548" s="5" t="e">
        <f>TB1YR!B557</f>
        <v>#N/A</v>
      </c>
      <c r="E548" s="5">
        <v>2.5</v>
      </c>
      <c r="F548" s="5">
        <v>191</v>
      </c>
      <c r="G548">
        <f t="shared" si="18"/>
        <v>1.0057693991942547</v>
      </c>
      <c r="H548">
        <v>4</v>
      </c>
      <c r="I548">
        <f t="shared" si="17"/>
        <v>4</v>
      </c>
    </row>
    <row r="549" spans="2:9" x14ac:dyDescent="0.25">
      <c r="B549">
        <v>2004</v>
      </c>
      <c r="C549">
        <v>12</v>
      </c>
      <c r="D549" s="5" t="e">
        <f>TB1YR!B558</f>
        <v>#N/A</v>
      </c>
      <c r="E549" s="5">
        <v>2.67</v>
      </c>
      <c r="F549" s="5">
        <v>190.3</v>
      </c>
      <c r="G549">
        <f t="shared" si="18"/>
        <v>1.0001227975878342</v>
      </c>
      <c r="H549">
        <v>4</v>
      </c>
      <c r="I549">
        <f t="shared" si="17"/>
        <v>4</v>
      </c>
    </row>
    <row r="550" spans="2:9" x14ac:dyDescent="0.25">
      <c r="B550">
        <v>2005</v>
      </c>
      <c r="C550">
        <v>1</v>
      </c>
      <c r="D550" s="5" t="e">
        <f>TB1YR!B559</f>
        <v>#N/A</v>
      </c>
      <c r="E550" s="5">
        <v>2.86</v>
      </c>
      <c r="F550" s="5">
        <v>190.7</v>
      </c>
      <c r="G550">
        <f t="shared" si="18"/>
        <v>0.99663452380952378</v>
      </c>
      <c r="H550">
        <v>4</v>
      </c>
      <c r="I550">
        <f t="shared" si="17"/>
        <v>4</v>
      </c>
    </row>
    <row r="551" spans="2:9" x14ac:dyDescent="0.25">
      <c r="B551">
        <v>2005</v>
      </c>
      <c r="C551">
        <v>2</v>
      </c>
      <c r="D551" s="5" t="e">
        <f>TB1YR!B560</f>
        <v>#N/A</v>
      </c>
      <c r="E551" s="5">
        <v>3.03</v>
      </c>
      <c r="F551" s="5">
        <v>191.8</v>
      </c>
      <c r="G551">
        <f t="shared" si="18"/>
        <v>0.99474544749094684</v>
      </c>
      <c r="H551">
        <v>4</v>
      </c>
      <c r="I551">
        <f t="shared" si="17"/>
        <v>4</v>
      </c>
    </row>
    <row r="552" spans="2:9" x14ac:dyDescent="0.25">
      <c r="B552">
        <v>2005</v>
      </c>
      <c r="C552">
        <v>3</v>
      </c>
      <c r="D552" s="5" t="e">
        <f>TB1YR!B561</f>
        <v>#N/A</v>
      </c>
      <c r="E552" s="5">
        <v>3.3</v>
      </c>
      <c r="F552" s="5">
        <v>193.3</v>
      </c>
      <c r="G552">
        <f t="shared" si="18"/>
        <v>0.99605125899280589</v>
      </c>
      <c r="H552">
        <v>4</v>
      </c>
      <c r="I552">
        <f t="shared" si="17"/>
        <v>4</v>
      </c>
    </row>
    <row r="553" spans="2:9" x14ac:dyDescent="0.25">
      <c r="B553">
        <v>2005</v>
      </c>
      <c r="C553">
        <v>4</v>
      </c>
      <c r="D553" s="5" t="e">
        <f>TB1YR!B562</f>
        <v>#N/A</v>
      </c>
      <c r="E553" s="5">
        <v>3.32</v>
      </c>
      <c r="F553" s="5">
        <v>194.6</v>
      </c>
      <c r="G553">
        <f t="shared" si="18"/>
        <v>1.0037983196159121</v>
      </c>
      <c r="H553">
        <v>4</v>
      </c>
      <c r="I553">
        <f t="shared" si="17"/>
        <v>4</v>
      </c>
    </row>
    <row r="554" spans="2:9" x14ac:dyDescent="0.25">
      <c r="B554">
        <v>2005</v>
      </c>
      <c r="C554">
        <v>5</v>
      </c>
      <c r="D554" s="5" t="e">
        <f>TB1YR!B563</f>
        <v>#N/A</v>
      </c>
      <c r="E554" s="5">
        <v>3.33</v>
      </c>
      <c r="F554" s="5">
        <v>194.4</v>
      </c>
      <c r="G554">
        <f t="shared" si="18"/>
        <v>1.0022594344473008</v>
      </c>
      <c r="H554">
        <v>4</v>
      </c>
      <c r="I554">
        <f t="shared" si="17"/>
        <v>4</v>
      </c>
    </row>
    <row r="555" spans="2:9" x14ac:dyDescent="0.25">
      <c r="B555">
        <v>2005</v>
      </c>
      <c r="C555">
        <v>6</v>
      </c>
      <c r="D555" s="5" t="e">
        <f>TB1YR!B564</f>
        <v>#N/A</v>
      </c>
      <c r="E555" s="5">
        <v>3.36</v>
      </c>
      <c r="F555" s="5">
        <v>194.5</v>
      </c>
      <c r="G555">
        <f t="shared" si="18"/>
        <v>0.99818116683725677</v>
      </c>
      <c r="H555">
        <v>4</v>
      </c>
      <c r="I555">
        <f t="shared" si="17"/>
        <v>4</v>
      </c>
    </row>
    <row r="556" spans="2:9" x14ac:dyDescent="0.25">
      <c r="B556">
        <v>2005</v>
      </c>
      <c r="C556">
        <v>7</v>
      </c>
      <c r="D556" s="5" t="e">
        <f>TB1YR!B565</f>
        <v>#N/A</v>
      </c>
      <c r="E556" s="5">
        <v>3.64</v>
      </c>
      <c r="F556" s="5">
        <v>195.4</v>
      </c>
      <c r="G556">
        <f t="shared" si="18"/>
        <v>0.99792623896809252</v>
      </c>
      <c r="H556">
        <v>4</v>
      </c>
      <c r="I556">
        <f t="shared" si="17"/>
        <v>4</v>
      </c>
    </row>
    <row r="557" spans="2:9" x14ac:dyDescent="0.25">
      <c r="B557">
        <v>2005</v>
      </c>
      <c r="C557">
        <v>8</v>
      </c>
      <c r="D557" s="5" t="e">
        <f>TB1YR!B566</f>
        <v>#N/A</v>
      </c>
      <c r="E557" s="5">
        <v>3.87</v>
      </c>
      <c r="F557" s="5">
        <v>196.4</v>
      </c>
      <c r="G557">
        <f t="shared" si="18"/>
        <v>0.99111363179074452</v>
      </c>
      <c r="H557">
        <v>4</v>
      </c>
      <c r="I557">
        <f t="shared" si="17"/>
        <v>4</v>
      </c>
    </row>
    <row r="558" spans="2:9" x14ac:dyDescent="0.25">
      <c r="B558">
        <v>2005</v>
      </c>
      <c r="C558">
        <v>9</v>
      </c>
      <c r="D558" s="5" t="e">
        <f>TB1YR!B567</f>
        <v>#N/A</v>
      </c>
      <c r="E558" s="5">
        <v>3.85</v>
      </c>
      <c r="F558" s="5">
        <v>198.8</v>
      </c>
      <c r="G558">
        <f t="shared" si="18"/>
        <v>1.0011938587684071</v>
      </c>
      <c r="H558">
        <v>4</v>
      </c>
      <c r="I558">
        <f t="shared" si="17"/>
        <v>4</v>
      </c>
    </row>
    <row r="559" spans="2:9" x14ac:dyDescent="0.25">
      <c r="B559">
        <v>2005</v>
      </c>
      <c r="C559">
        <v>10</v>
      </c>
      <c r="D559" s="5" t="e">
        <f>TB1YR!B568</f>
        <v>#N/A</v>
      </c>
      <c r="E559" s="5">
        <v>4.18</v>
      </c>
      <c r="F559" s="5">
        <v>199.2</v>
      </c>
      <c r="G559">
        <f t="shared" si="18"/>
        <v>1.0116087044534412</v>
      </c>
      <c r="H559">
        <v>4</v>
      </c>
      <c r="I559">
        <f t="shared" si="17"/>
        <v>4</v>
      </c>
    </row>
    <row r="560" spans="2:9" x14ac:dyDescent="0.25">
      <c r="B560">
        <v>2005</v>
      </c>
      <c r="C560">
        <v>11</v>
      </c>
      <c r="D560" s="5" t="e">
        <f>TB1YR!B569</f>
        <v>#N/A</v>
      </c>
      <c r="E560" s="5">
        <v>4.33</v>
      </c>
      <c r="F560" s="5">
        <v>197.6</v>
      </c>
      <c r="G560">
        <f t="shared" si="18"/>
        <v>1.0076880420054202</v>
      </c>
      <c r="H560">
        <v>4</v>
      </c>
      <c r="I560">
        <f t="shared" si="17"/>
        <v>4</v>
      </c>
    </row>
    <row r="561" spans="2:9" x14ac:dyDescent="0.25">
      <c r="B561">
        <v>2005</v>
      </c>
      <c r="C561">
        <v>12</v>
      </c>
      <c r="D561" s="5" t="e">
        <f>TB1YR!B570</f>
        <v>#N/A</v>
      </c>
      <c r="E561" s="5">
        <v>4.3499999999999996</v>
      </c>
      <c r="F561" s="5">
        <v>196.8</v>
      </c>
      <c r="G561">
        <f t="shared" si="18"/>
        <v>0.99603328290468995</v>
      </c>
      <c r="H561">
        <v>4</v>
      </c>
      <c r="I561">
        <f t="shared" si="17"/>
        <v>4</v>
      </c>
    </row>
    <row r="562" spans="2:9" x14ac:dyDescent="0.25">
      <c r="B562">
        <v>2006</v>
      </c>
      <c r="C562">
        <v>1</v>
      </c>
      <c r="D562" s="5" t="e">
        <f>TB1YR!B571</f>
        <v>#N/A</v>
      </c>
      <c r="E562" s="5">
        <v>4.45</v>
      </c>
      <c r="F562" s="5">
        <v>198.3</v>
      </c>
      <c r="G562">
        <f t="shared" si="18"/>
        <v>1.0016877830900857</v>
      </c>
      <c r="H562">
        <v>4</v>
      </c>
      <c r="I562">
        <f t="shared" si="17"/>
        <v>4</v>
      </c>
    </row>
    <row r="563" spans="2:9" x14ac:dyDescent="0.25">
      <c r="B563">
        <v>2006</v>
      </c>
      <c r="C563">
        <v>2</v>
      </c>
      <c r="D563" s="5" t="e">
        <f>TB1YR!B572</f>
        <v>#N/A</v>
      </c>
      <c r="E563" s="5">
        <v>4.68</v>
      </c>
      <c r="F563" s="5">
        <v>198.7</v>
      </c>
      <c r="G563">
        <f t="shared" si="18"/>
        <v>0.998373023023023</v>
      </c>
      <c r="H563">
        <v>4</v>
      </c>
      <c r="I563">
        <f t="shared" si="17"/>
        <v>5</v>
      </c>
    </row>
    <row r="564" spans="2:9" x14ac:dyDescent="0.25">
      <c r="B564">
        <v>2006</v>
      </c>
      <c r="C564">
        <v>3</v>
      </c>
      <c r="D564" s="5" t="e">
        <f>TB1YR!B573</f>
        <v>#N/A</v>
      </c>
      <c r="E564" s="5">
        <v>4.7699999999999996</v>
      </c>
      <c r="F564" s="5">
        <v>199.8</v>
      </c>
      <c r="G564">
        <f t="shared" si="18"/>
        <v>0.99550473945409435</v>
      </c>
      <c r="H564">
        <v>5</v>
      </c>
      <c r="I564">
        <f t="shared" si="17"/>
        <v>5</v>
      </c>
    </row>
    <row r="565" spans="2:9" x14ac:dyDescent="0.25">
      <c r="B565">
        <v>2006</v>
      </c>
      <c r="C565">
        <v>4</v>
      </c>
      <c r="D565" s="5" t="e">
        <f>TB1YR!B574</f>
        <v>#N/A</v>
      </c>
      <c r="E565" s="5">
        <v>4.9000000000000004</v>
      </c>
      <c r="F565" s="5">
        <v>201.5</v>
      </c>
      <c r="G565">
        <f t="shared" si="18"/>
        <v>0.99912489711934171</v>
      </c>
      <c r="H565">
        <v>5</v>
      </c>
      <c r="I565">
        <f t="shared" si="17"/>
        <v>4</v>
      </c>
    </row>
    <row r="566" spans="2:9" x14ac:dyDescent="0.25">
      <c r="B566">
        <v>2006</v>
      </c>
      <c r="C566">
        <v>5</v>
      </c>
      <c r="D566" s="5" t="e">
        <f>TB1YR!B575</f>
        <v>#N/A</v>
      </c>
      <c r="E566" s="5">
        <v>5</v>
      </c>
      <c r="F566" s="5">
        <v>202.5</v>
      </c>
      <c r="G566">
        <f t="shared" si="18"/>
        <v>1.0021870379497289</v>
      </c>
      <c r="H566">
        <v>4</v>
      </c>
      <c r="I566">
        <f t="shared" si="17"/>
        <v>4</v>
      </c>
    </row>
    <row r="567" spans="2:9" x14ac:dyDescent="0.25">
      <c r="B567">
        <v>2006</v>
      </c>
      <c r="C567">
        <v>6</v>
      </c>
      <c r="D567" s="5" t="e">
        <f>TB1YR!B576</f>
        <v>#N/A</v>
      </c>
      <c r="E567" s="5">
        <v>5.16</v>
      </c>
      <c r="F567" s="5">
        <v>202.9</v>
      </c>
      <c r="G567">
        <f t="shared" si="18"/>
        <v>1.001338918918919</v>
      </c>
      <c r="H567">
        <v>4</v>
      </c>
      <c r="I567">
        <f t="shared" si="17"/>
        <v>4</v>
      </c>
    </row>
    <row r="568" spans="2:9" x14ac:dyDescent="0.25">
      <c r="B568">
        <v>2006</v>
      </c>
      <c r="C568">
        <v>7</v>
      </c>
      <c r="D568" s="5" t="e">
        <f>TB1YR!B577</f>
        <v>#N/A</v>
      </c>
      <c r="E568" s="5">
        <v>5.22</v>
      </c>
      <c r="F568" s="5">
        <v>203.5</v>
      </c>
      <c r="G568">
        <f t="shared" si="18"/>
        <v>1.0023797204512017</v>
      </c>
      <c r="H568">
        <v>4</v>
      </c>
      <c r="I568">
        <f t="shared" si="17"/>
        <v>4</v>
      </c>
    </row>
    <row r="569" spans="2:9" x14ac:dyDescent="0.25">
      <c r="B569">
        <v>2006</v>
      </c>
      <c r="C569">
        <v>8</v>
      </c>
      <c r="D569" s="5" t="e">
        <f>TB1YR!B578</f>
        <v>#N/A</v>
      </c>
      <c r="E569" s="5">
        <v>5.08</v>
      </c>
      <c r="F569" s="5">
        <v>203.9</v>
      </c>
      <c r="G569">
        <f t="shared" si="18"/>
        <v>1.0091827336947594</v>
      </c>
      <c r="H569">
        <v>4</v>
      </c>
      <c r="I569">
        <f t="shared" si="17"/>
        <v>5</v>
      </c>
    </row>
    <row r="570" spans="2:9" x14ac:dyDescent="0.25">
      <c r="B570">
        <v>2006</v>
      </c>
      <c r="C570">
        <v>9</v>
      </c>
      <c r="D570" s="5" t="e">
        <f>TB1YR!B579</f>
        <v>#N/A</v>
      </c>
      <c r="E570" s="5">
        <v>4.97</v>
      </c>
      <c r="F570" s="5">
        <v>202.9</v>
      </c>
      <c r="G570">
        <f t="shared" si="18"/>
        <v>1.0096151841757517</v>
      </c>
      <c r="H570">
        <v>5</v>
      </c>
      <c r="I570">
        <f t="shared" si="17"/>
        <v>5</v>
      </c>
    </row>
    <row r="571" spans="2:9" x14ac:dyDescent="0.25">
      <c r="B571">
        <v>2006</v>
      </c>
      <c r="C571">
        <v>10</v>
      </c>
      <c r="D571" s="5" t="e">
        <f>TB1YR!B580</f>
        <v>#N/A</v>
      </c>
      <c r="E571" s="5">
        <v>5.01</v>
      </c>
      <c r="F571" s="5">
        <v>201.8</v>
      </c>
      <c r="G571">
        <f t="shared" si="18"/>
        <v>1.0056700496277917</v>
      </c>
      <c r="H571">
        <v>5</v>
      </c>
      <c r="I571">
        <f t="shared" si="17"/>
        <v>5</v>
      </c>
    </row>
    <row r="572" spans="2:9" x14ac:dyDescent="0.25">
      <c r="B572">
        <v>2006</v>
      </c>
      <c r="C572">
        <v>11</v>
      </c>
      <c r="D572" s="5" t="e">
        <f>TB1YR!B581</f>
        <v>#N/A</v>
      </c>
      <c r="E572" s="5">
        <v>5.01</v>
      </c>
      <c r="F572" s="5">
        <v>201.5</v>
      </c>
      <c r="G572">
        <f t="shared" si="18"/>
        <v>1.0026821729435083</v>
      </c>
      <c r="H572">
        <v>5</v>
      </c>
      <c r="I572">
        <f t="shared" si="17"/>
        <v>5</v>
      </c>
    </row>
    <row r="573" spans="2:9" x14ac:dyDescent="0.25">
      <c r="B573">
        <v>2006</v>
      </c>
      <c r="C573">
        <v>12</v>
      </c>
      <c r="D573" s="5" t="e">
        <f>TB1YR!B582</f>
        <v>#N/A</v>
      </c>
      <c r="E573" s="5">
        <v>4.9400000000000004</v>
      </c>
      <c r="F573" s="5">
        <v>201.8</v>
      </c>
      <c r="G573">
        <f t="shared" si="18"/>
        <v>1.0010609009827947</v>
      </c>
      <c r="H573">
        <v>5</v>
      </c>
      <c r="I573">
        <f t="shared" si="17"/>
        <v>5</v>
      </c>
    </row>
    <row r="574" spans="2:9" x14ac:dyDescent="0.25">
      <c r="B574">
        <v>2007</v>
      </c>
      <c r="C574">
        <v>1</v>
      </c>
      <c r="D574" s="5" t="e">
        <f>TB1YR!B583</f>
        <v>#N/A</v>
      </c>
      <c r="E574" s="5">
        <v>5.0599999999999996</v>
      </c>
      <c r="F574" s="5">
        <v>202.416</v>
      </c>
      <c r="G574">
        <f t="shared" si="18"/>
        <v>0.99887233254217478</v>
      </c>
      <c r="H574">
        <v>5</v>
      </c>
      <c r="I574">
        <f t="shared" si="17"/>
        <v>5</v>
      </c>
    </row>
    <row r="575" spans="2:9" x14ac:dyDescent="0.25">
      <c r="B575">
        <v>2007</v>
      </c>
      <c r="C575">
        <v>2</v>
      </c>
      <c r="D575" s="5" t="e">
        <f>TB1YR!B584</f>
        <v>#N/A</v>
      </c>
      <c r="E575" s="5">
        <v>5.05</v>
      </c>
      <c r="F575" s="5">
        <v>203.499</v>
      </c>
      <c r="G575">
        <f t="shared" si="18"/>
        <v>0.99514682898145623</v>
      </c>
      <c r="H575">
        <v>5</v>
      </c>
      <c r="I575">
        <f t="shared" si="17"/>
        <v>5</v>
      </c>
    </row>
    <row r="576" spans="2:9" x14ac:dyDescent="0.25">
      <c r="B576">
        <v>2007</v>
      </c>
      <c r="C576">
        <v>3</v>
      </c>
      <c r="D576" s="5" t="e">
        <f>TB1YR!B585</f>
        <v>#N/A</v>
      </c>
      <c r="E576" s="5">
        <v>4.92</v>
      </c>
      <c r="F576" s="5">
        <v>205.352</v>
      </c>
      <c r="G576">
        <f t="shared" si="18"/>
        <v>0.99761930271039156</v>
      </c>
      <c r="H576">
        <v>5</v>
      </c>
      <c r="I576">
        <f t="shared" si="17"/>
        <v>5</v>
      </c>
    </row>
    <row r="577" spans="2:9" x14ac:dyDescent="0.25">
      <c r="B577">
        <v>2007</v>
      </c>
      <c r="C577">
        <v>4</v>
      </c>
      <c r="D577" s="5" t="e">
        <f>TB1YR!B586</f>
        <v>#N/A</v>
      </c>
      <c r="E577" s="5">
        <v>4.93</v>
      </c>
      <c r="F577" s="5">
        <v>206.68600000000001</v>
      </c>
      <c r="G577">
        <f t="shared" si="18"/>
        <v>0.99800977635542054</v>
      </c>
      <c r="H577">
        <v>5</v>
      </c>
      <c r="I577">
        <f t="shared" si="17"/>
        <v>5</v>
      </c>
    </row>
    <row r="578" spans="2:9" x14ac:dyDescent="0.25">
      <c r="B578">
        <v>2007</v>
      </c>
      <c r="C578">
        <v>5</v>
      </c>
      <c r="D578" s="5" t="e">
        <f>TB1YR!B587</f>
        <v>#N/A</v>
      </c>
      <c r="E578" s="5">
        <v>4.91</v>
      </c>
      <c r="F578" s="5">
        <v>207.94900000000001</v>
      </c>
      <c r="G578">
        <f t="shared" si="18"/>
        <v>1.0021495257624917</v>
      </c>
      <c r="H578">
        <v>5</v>
      </c>
      <c r="I578">
        <f t="shared" si="17"/>
        <v>5</v>
      </c>
    </row>
    <row r="579" spans="2:9" x14ac:dyDescent="0.25">
      <c r="B579">
        <v>2007</v>
      </c>
      <c r="C579">
        <v>6</v>
      </c>
      <c r="D579" s="5" t="e">
        <f>TB1YR!B588</f>
        <v>#N/A</v>
      </c>
      <c r="E579" s="5">
        <v>4.96</v>
      </c>
      <c r="F579" s="5">
        <v>208.352</v>
      </c>
      <c r="G579">
        <f t="shared" si="18"/>
        <v>1.0043888269586827</v>
      </c>
      <c r="H579">
        <v>5</v>
      </c>
      <c r="I579">
        <f t="shared" si="17"/>
        <v>5</v>
      </c>
    </row>
    <row r="580" spans="2:9" x14ac:dyDescent="0.25">
      <c r="B580">
        <v>2007</v>
      </c>
      <c r="C580">
        <v>7</v>
      </c>
      <c r="D580" s="5" t="e">
        <f>TB1YR!B589</f>
        <v>#N/A</v>
      </c>
      <c r="E580" s="5">
        <v>4.96</v>
      </c>
      <c r="F580" s="5">
        <v>208.29900000000001</v>
      </c>
      <c r="G580">
        <f t="shared" si="18"/>
        <v>1.0059781989928673</v>
      </c>
      <c r="H580">
        <v>5</v>
      </c>
      <c r="I580">
        <f t="shared" si="17"/>
        <v>4</v>
      </c>
    </row>
    <row r="581" spans="2:9" x14ac:dyDescent="0.25">
      <c r="B581">
        <v>2007</v>
      </c>
      <c r="C581">
        <v>8</v>
      </c>
      <c r="D581" s="5" t="e">
        <f>TB1YR!B590</f>
        <v>#N/A</v>
      </c>
      <c r="E581" s="5">
        <v>4.47</v>
      </c>
      <c r="F581" s="5">
        <v>207.917</v>
      </c>
      <c r="G581">
        <f t="shared" si="18"/>
        <v>1.0009664292052376</v>
      </c>
      <c r="H581">
        <v>4</v>
      </c>
      <c r="I581">
        <f t="shared" ref="I581:I644" si="19">H582</f>
        <v>4</v>
      </c>
    </row>
    <row r="582" spans="2:9" x14ac:dyDescent="0.25">
      <c r="B582">
        <v>2007</v>
      </c>
      <c r="C582">
        <v>9</v>
      </c>
      <c r="D582" s="5" t="e">
        <f>TB1YR!B591</f>
        <v>#N/A</v>
      </c>
      <c r="E582" s="5">
        <v>4.1399999999999997</v>
      </c>
      <c r="F582" s="5">
        <v>208.49</v>
      </c>
      <c r="G582">
        <f t="shared" si="18"/>
        <v>1.0013080105869741</v>
      </c>
      <c r="H582">
        <v>4</v>
      </c>
      <c r="I582">
        <f t="shared" si="19"/>
        <v>4</v>
      </c>
    </row>
    <row r="583" spans="2:9" x14ac:dyDescent="0.25">
      <c r="B583">
        <v>2007</v>
      </c>
      <c r="C583">
        <v>10</v>
      </c>
      <c r="D583" s="5" t="e">
        <f>TB1YR!B592</f>
        <v>#N/A</v>
      </c>
      <c r="E583" s="5">
        <v>4.0999999999999996</v>
      </c>
      <c r="F583" s="5">
        <v>208.93600000000001</v>
      </c>
      <c r="G583">
        <f t="shared" si="18"/>
        <v>0.99749194567753219</v>
      </c>
      <c r="H583">
        <v>4</v>
      </c>
      <c r="I583">
        <f t="shared" si="19"/>
        <v>4</v>
      </c>
    </row>
    <row r="584" spans="2:9" x14ac:dyDescent="0.25">
      <c r="B584">
        <v>2007</v>
      </c>
      <c r="C584">
        <v>11</v>
      </c>
      <c r="D584" s="5" t="e">
        <f>TB1YR!B593</f>
        <v>#N/A</v>
      </c>
      <c r="E584" s="5">
        <v>3.5</v>
      </c>
      <c r="F584" s="5">
        <v>210.17699999999999</v>
      </c>
      <c r="G584">
        <f t="shared" si="18"/>
        <v>1.0035899381534594</v>
      </c>
      <c r="H584">
        <v>4</v>
      </c>
      <c r="I584">
        <f t="shared" si="19"/>
        <v>4</v>
      </c>
    </row>
    <row r="585" spans="2:9" x14ac:dyDescent="0.25">
      <c r="B585">
        <v>2007</v>
      </c>
      <c r="C585">
        <v>12</v>
      </c>
      <c r="D585" s="5" t="e">
        <f>TB1YR!B594</f>
        <v>#N/A</v>
      </c>
      <c r="E585" s="5">
        <v>3.26</v>
      </c>
      <c r="F585" s="5">
        <v>210.036</v>
      </c>
      <c r="G585">
        <f t="shared" si="18"/>
        <v>0.99775723801402305</v>
      </c>
      <c r="H585">
        <v>4</v>
      </c>
      <c r="I585">
        <f t="shared" si="19"/>
        <v>4</v>
      </c>
    </row>
    <row r="586" spans="2:9" x14ac:dyDescent="0.25">
      <c r="B586">
        <v>2008</v>
      </c>
      <c r="C586">
        <v>1</v>
      </c>
      <c r="D586" s="5" t="e">
        <f>TB1YR!B595</f>
        <v>#N/A</v>
      </c>
      <c r="E586" s="5">
        <v>2.71</v>
      </c>
      <c r="F586" s="5">
        <v>211.08</v>
      </c>
      <c r="G586">
        <f t="shared" si="18"/>
        <v>0.99935609113196933</v>
      </c>
      <c r="H586">
        <v>4</v>
      </c>
      <c r="I586">
        <f t="shared" si="19"/>
        <v>3</v>
      </c>
    </row>
    <row r="587" spans="2:9" x14ac:dyDescent="0.25">
      <c r="B587">
        <v>2008</v>
      </c>
      <c r="C587">
        <v>2</v>
      </c>
      <c r="D587" s="5" t="e">
        <f>TB1YR!B596</f>
        <v>#N/A</v>
      </c>
      <c r="E587" s="5">
        <v>2.0499999999999998</v>
      </c>
      <c r="F587" s="5">
        <v>211.69300000000001</v>
      </c>
      <c r="G587">
        <f t="shared" si="18"/>
        <v>0.99309993166391941</v>
      </c>
      <c r="H587">
        <v>3</v>
      </c>
      <c r="I587">
        <f t="shared" si="19"/>
        <v>3</v>
      </c>
    </row>
    <row r="588" spans="2:9" x14ac:dyDescent="0.25">
      <c r="B588">
        <v>2008</v>
      </c>
      <c r="C588">
        <v>3</v>
      </c>
      <c r="D588" s="5" t="e">
        <f>TB1YR!B597</f>
        <v>#N/A</v>
      </c>
      <c r="E588" s="5">
        <v>1.54</v>
      </c>
      <c r="F588" s="5">
        <v>213.52799999999999</v>
      </c>
      <c r="G588">
        <f t="shared" si="18"/>
        <v>0.9952473785395417</v>
      </c>
      <c r="H588">
        <v>3</v>
      </c>
      <c r="I588">
        <f t="shared" si="19"/>
        <v>3</v>
      </c>
    </row>
    <row r="589" spans="2:9" x14ac:dyDescent="0.25">
      <c r="B589">
        <v>2008</v>
      </c>
      <c r="C589">
        <v>4</v>
      </c>
      <c r="D589" s="5" t="e">
        <f>TB1YR!B598</f>
        <v>#N/A</v>
      </c>
      <c r="E589" s="5">
        <v>1.74</v>
      </c>
      <c r="F589" s="5">
        <v>214.82300000000001</v>
      </c>
      <c r="G589">
        <f t="shared" si="18"/>
        <v>0.99308732481812467</v>
      </c>
      <c r="H589">
        <v>3</v>
      </c>
      <c r="I589">
        <f t="shared" si="19"/>
        <v>3</v>
      </c>
    </row>
    <row r="590" spans="2:9" x14ac:dyDescent="0.25">
      <c r="B590">
        <v>2008</v>
      </c>
      <c r="C590">
        <v>5</v>
      </c>
      <c r="D590" s="5" t="e">
        <f>TB1YR!B599</f>
        <v>#N/A</v>
      </c>
      <c r="E590" s="5">
        <v>2.06</v>
      </c>
      <c r="F590" s="5">
        <v>216.63200000000001</v>
      </c>
      <c r="G590">
        <f t="shared" si="18"/>
        <v>0.99172307626686163</v>
      </c>
      <c r="H590">
        <v>3</v>
      </c>
      <c r="I590">
        <f t="shared" si="19"/>
        <v>2</v>
      </c>
    </row>
    <row r="591" spans="2:9" x14ac:dyDescent="0.25">
      <c r="B591">
        <v>2008</v>
      </c>
      <c r="C591">
        <v>6</v>
      </c>
      <c r="D591" s="5">
        <f>TB1YR!B600</f>
        <v>2.35</v>
      </c>
      <c r="E591" s="5">
        <v>2.42</v>
      </c>
      <c r="F591" s="5">
        <v>218.815</v>
      </c>
      <c r="G591">
        <f t="shared" si="18"/>
        <v>0.996782550402187</v>
      </c>
      <c r="H591">
        <v>2</v>
      </c>
      <c r="I591">
        <f t="shared" si="19"/>
        <v>2</v>
      </c>
    </row>
    <row r="592" spans="2:9" x14ac:dyDescent="0.25">
      <c r="B592">
        <v>2008</v>
      </c>
      <c r="C592">
        <v>7</v>
      </c>
      <c r="D592" s="5">
        <f>TB1YR!B601</f>
        <v>2.2000000000000002</v>
      </c>
      <c r="E592" s="5">
        <v>2.2799999999999998</v>
      </c>
      <c r="F592" s="5">
        <v>219.964</v>
      </c>
      <c r="G592">
        <f t="shared" si="18"/>
        <v>1.0059151730370721</v>
      </c>
      <c r="H592">
        <v>2</v>
      </c>
      <c r="I592">
        <f t="shared" si="19"/>
        <v>2</v>
      </c>
    </row>
    <row r="593" spans="2:9" x14ac:dyDescent="0.25">
      <c r="B593">
        <v>2008</v>
      </c>
      <c r="C593">
        <v>8</v>
      </c>
      <c r="D593" s="5">
        <f>TB1YR!B602</f>
        <v>2.11</v>
      </c>
      <c r="E593" s="5">
        <v>2.1800000000000002</v>
      </c>
      <c r="F593" s="5">
        <v>219.08600000000001</v>
      </c>
      <c r="G593">
        <f t="shared" si="18"/>
        <v>1.0032041165599399</v>
      </c>
      <c r="H593">
        <v>2</v>
      </c>
      <c r="I593">
        <f t="shared" si="19"/>
        <v>1</v>
      </c>
    </row>
    <row r="594" spans="2:9" x14ac:dyDescent="0.25">
      <c r="B594">
        <v>2008</v>
      </c>
      <c r="C594">
        <v>9</v>
      </c>
      <c r="D594" s="5">
        <f>TB1YR!B603</f>
        <v>1.86</v>
      </c>
      <c r="E594" s="5">
        <v>1.91</v>
      </c>
      <c r="F594" s="5">
        <v>218.78299999999999</v>
      </c>
      <c r="G594">
        <f t="shared" si="18"/>
        <v>1.0118123201337808</v>
      </c>
      <c r="H594">
        <v>1</v>
      </c>
      <c r="I594">
        <f t="shared" si="19"/>
        <v>1</v>
      </c>
    </row>
    <row r="595" spans="2:9" x14ac:dyDescent="0.25">
      <c r="B595">
        <v>2008</v>
      </c>
      <c r="C595">
        <v>10</v>
      </c>
      <c r="D595" s="5">
        <f>TB1YR!B604</f>
        <v>1.38</v>
      </c>
      <c r="E595" s="5">
        <v>1.42</v>
      </c>
      <c r="F595" s="5">
        <v>216.57300000000001</v>
      </c>
      <c r="G595">
        <f t="shared" si="18"/>
        <v>1.0207333319995291</v>
      </c>
      <c r="H595">
        <v>1</v>
      </c>
      <c r="I595">
        <f t="shared" si="19"/>
        <v>1</v>
      </c>
    </row>
    <row r="596" spans="2:9" x14ac:dyDescent="0.25">
      <c r="B596">
        <v>2008</v>
      </c>
      <c r="C596">
        <v>11</v>
      </c>
      <c r="D596" s="5">
        <f>TB1YR!B605</f>
        <v>1.04</v>
      </c>
      <c r="E596" s="5">
        <v>1.07</v>
      </c>
      <c r="F596" s="5">
        <v>212.42500000000001</v>
      </c>
      <c r="G596">
        <f t="shared" si="18"/>
        <v>1.0113515435225884</v>
      </c>
      <c r="H596">
        <v>1</v>
      </c>
      <c r="I596">
        <f t="shared" si="19"/>
        <v>1</v>
      </c>
    </row>
    <row r="597" spans="2:9" x14ac:dyDescent="0.25">
      <c r="B597">
        <v>2008</v>
      </c>
      <c r="C597">
        <v>12</v>
      </c>
      <c r="D597" s="5">
        <f>TB1YR!B606</f>
        <v>0.47</v>
      </c>
      <c r="E597" s="5">
        <v>0.49</v>
      </c>
      <c r="F597" s="5">
        <v>210.22800000000001</v>
      </c>
      <c r="G597">
        <f t="shared" si="18"/>
        <v>0.99607300786670649</v>
      </c>
      <c r="H597">
        <v>1</v>
      </c>
      <c r="I597">
        <f t="shared" si="19"/>
        <v>1</v>
      </c>
    </row>
    <row r="598" spans="2:9" x14ac:dyDescent="0.25">
      <c r="B598">
        <v>2009</v>
      </c>
      <c r="C598">
        <v>1</v>
      </c>
      <c r="D598" s="5">
        <f>TB1YR!B607</f>
        <v>0.42</v>
      </c>
      <c r="E598" s="5">
        <v>0.44</v>
      </c>
      <c r="F598" s="5">
        <v>211.143</v>
      </c>
      <c r="G598">
        <f t="shared" si="18"/>
        <v>0.99541652693538418</v>
      </c>
      <c r="H598">
        <v>1</v>
      </c>
      <c r="I598">
        <f t="shared" si="19"/>
        <v>1</v>
      </c>
    </row>
    <row r="599" spans="2:9" x14ac:dyDescent="0.25">
      <c r="B599">
        <v>2009</v>
      </c>
      <c r="C599">
        <v>2</v>
      </c>
      <c r="D599" s="5">
        <f>TB1YR!B608</f>
        <v>0.6</v>
      </c>
      <c r="E599" s="5">
        <v>0.62</v>
      </c>
      <c r="F599" s="5">
        <v>212.19300000000001</v>
      </c>
      <c r="G599">
        <f t="shared" si="18"/>
        <v>0.99808956391125914</v>
      </c>
      <c r="H599">
        <v>1</v>
      </c>
      <c r="I599">
        <f t="shared" si="19"/>
        <v>1</v>
      </c>
    </row>
    <row r="600" spans="2:9" x14ac:dyDescent="0.25">
      <c r="B600">
        <v>2009</v>
      </c>
      <c r="C600">
        <v>3</v>
      </c>
      <c r="D600" s="5">
        <f>TB1YR!B609</f>
        <v>0.62</v>
      </c>
      <c r="E600" s="5">
        <v>0.64</v>
      </c>
      <c r="F600" s="5">
        <v>212.709</v>
      </c>
      <c r="G600">
        <f t="shared" si="18"/>
        <v>0.9980418533108234</v>
      </c>
      <c r="H600">
        <v>1</v>
      </c>
      <c r="I600">
        <f t="shared" si="19"/>
        <v>1</v>
      </c>
    </row>
    <row r="601" spans="2:9" x14ac:dyDescent="0.25">
      <c r="B601">
        <v>2009</v>
      </c>
      <c r="C601">
        <v>4</v>
      </c>
      <c r="D601" s="5">
        <f>TB1YR!B610</f>
        <v>0.52</v>
      </c>
      <c r="E601" s="5">
        <v>0.55000000000000004</v>
      </c>
      <c r="F601" s="5">
        <v>213.24</v>
      </c>
      <c r="G601">
        <f t="shared" si="18"/>
        <v>0.99757657021547208</v>
      </c>
      <c r="H601">
        <v>1</v>
      </c>
      <c r="I601">
        <f t="shared" si="19"/>
        <v>1</v>
      </c>
    </row>
    <row r="602" spans="2:9" x14ac:dyDescent="0.25">
      <c r="B602">
        <v>2009</v>
      </c>
      <c r="C602">
        <v>5</v>
      </c>
      <c r="D602" s="5">
        <f>TB1YR!B611</f>
        <v>0.48</v>
      </c>
      <c r="E602" s="5">
        <v>0.5</v>
      </c>
      <c r="F602" s="5">
        <v>213.85599999999999</v>
      </c>
      <c r="G602">
        <f t="shared" si="18"/>
        <v>0.99189638359458421</v>
      </c>
      <c r="H602">
        <v>1</v>
      </c>
      <c r="I602">
        <f t="shared" si="19"/>
        <v>1</v>
      </c>
    </row>
    <row r="603" spans="2:9" x14ac:dyDescent="0.25">
      <c r="B603">
        <v>2009</v>
      </c>
      <c r="C603">
        <v>6</v>
      </c>
      <c r="D603" s="5">
        <f>TB1YR!B612</f>
        <v>0.49</v>
      </c>
      <c r="E603" s="5">
        <v>0.51</v>
      </c>
      <c r="F603" s="5">
        <v>215.69300000000001</v>
      </c>
      <c r="G603">
        <f t="shared" si="18"/>
        <v>1.0020137799452986</v>
      </c>
      <c r="H603">
        <v>1</v>
      </c>
      <c r="I603">
        <f t="shared" si="19"/>
        <v>1</v>
      </c>
    </row>
    <row r="604" spans="2:9" x14ac:dyDescent="0.25">
      <c r="B604">
        <v>2009</v>
      </c>
      <c r="C604">
        <v>7</v>
      </c>
      <c r="D604" s="5">
        <f>TB1YR!B613</f>
        <v>0.46</v>
      </c>
      <c r="E604" s="5">
        <v>0.48</v>
      </c>
      <c r="F604" s="5">
        <v>215.351</v>
      </c>
      <c r="G604">
        <f t="shared" si="18"/>
        <v>0.99816127394201082</v>
      </c>
      <c r="H604">
        <v>1</v>
      </c>
      <c r="I604">
        <f t="shared" si="19"/>
        <v>1</v>
      </c>
    </row>
    <row r="605" spans="2:9" x14ac:dyDescent="0.25">
      <c r="B605">
        <v>2009</v>
      </c>
      <c r="C605">
        <v>8</v>
      </c>
      <c r="D605" s="5">
        <f>TB1YR!B614</f>
        <v>0.44</v>
      </c>
      <c r="E605" s="5">
        <v>0.46</v>
      </c>
      <c r="F605" s="5">
        <v>215.834</v>
      </c>
      <c r="G605">
        <f t="shared" si="18"/>
        <v>0.99975800400366122</v>
      </c>
      <c r="H605">
        <v>1</v>
      </c>
      <c r="I605">
        <f t="shared" si="19"/>
        <v>1</v>
      </c>
    </row>
    <row r="606" spans="2:9" x14ac:dyDescent="0.25">
      <c r="B606">
        <v>2009</v>
      </c>
      <c r="C606">
        <v>9</v>
      </c>
      <c r="D606" s="5">
        <f>TB1YR!B615</f>
        <v>0.38</v>
      </c>
      <c r="E606" s="5">
        <v>0.4</v>
      </c>
      <c r="F606" s="5">
        <v>215.96899999999999</v>
      </c>
      <c r="G606">
        <f t="shared" si="18"/>
        <v>0.99937083809409266</v>
      </c>
      <c r="H606">
        <v>1</v>
      </c>
      <c r="I606">
        <f t="shared" si="19"/>
        <v>1</v>
      </c>
    </row>
    <row r="607" spans="2:9" x14ac:dyDescent="0.25">
      <c r="B607">
        <v>2009</v>
      </c>
      <c r="C607">
        <v>10</v>
      </c>
      <c r="D607" s="5">
        <f>TB1YR!B616</f>
        <v>0.35</v>
      </c>
      <c r="E607" s="5">
        <v>0.37</v>
      </c>
      <c r="F607" s="5">
        <v>216.17699999999999</v>
      </c>
      <c r="G607">
        <f t="shared" si="18"/>
        <v>0.99960086245550772</v>
      </c>
      <c r="H607">
        <v>1</v>
      </c>
      <c r="I607">
        <f t="shared" si="19"/>
        <v>1</v>
      </c>
    </row>
    <row r="608" spans="2:9" x14ac:dyDescent="0.25">
      <c r="B608">
        <v>2009</v>
      </c>
      <c r="C608">
        <v>11</v>
      </c>
      <c r="D608" s="5">
        <f>TB1YR!B617</f>
        <v>0.28999999999999998</v>
      </c>
      <c r="E608" s="5">
        <v>0.31</v>
      </c>
      <c r="F608" s="5">
        <v>216.33</v>
      </c>
      <c r="G608">
        <f t="shared" si="18"/>
        <v>1.0020230945732558</v>
      </c>
      <c r="H608">
        <v>1</v>
      </c>
      <c r="I608">
        <f t="shared" si="19"/>
        <v>1</v>
      </c>
    </row>
    <row r="609" spans="2:9" x14ac:dyDescent="0.25">
      <c r="B609">
        <v>2009</v>
      </c>
      <c r="C609">
        <v>12</v>
      </c>
      <c r="D609" s="5">
        <f>TB1YR!B618</f>
        <v>0.35</v>
      </c>
      <c r="E609" s="5">
        <v>0.37</v>
      </c>
      <c r="F609" s="5">
        <v>215.94900000000001</v>
      </c>
      <c r="G609">
        <f t="shared" si="18"/>
        <v>0.99690144897940347</v>
      </c>
      <c r="H609">
        <v>1</v>
      </c>
      <c r="I609">
        <f t="shared" si="19"/>
        <v>1</v>
      </c>
    </row>
    <row r="610" spans="2:9" x14ac:dyDescent="0.25">
      <c r="B610">
        <v>2010</v>
      </c>
      <c r="C610">
        <v>1</v>
      </c>
      <c r="D610" s="5">
        <f>TB1YR!B619</f>
        <v>0.32</v>
      </c>
      <c r="E610" s="5">
        <v>0.35</v>
      </c>
      <c r="F610" s="5">
        <v>216.68700000000001</v>
      </c>
      <c r="G610">
        <f t="shared" si="18"/>
        <v>1.0000424487060593</v>
      </c>
      <c r="H610">
        <v>1</v>
      </c>
      <c r="I610">
        <f t="shared" si="19"/>
        <v>1</v>
      </c>
    </row>
    <row r="611" spans="2:9" x14ac:dyDescent="0.25">
      <c r="B611">
        <v>2010</v>
      </c>
      <c r="C611">
        <v>2</v>
      </c>
      <c r="D611" s="5">
        <f>TB1YR!B620</f>
        <v>0.33</v>
      </c>
      <c r="E611" s="5">
        <v>0.35</v>
      </c>
      <c r="F611" s="5">
        <v>216.74100000000001</v>
      </c>
      <c r="G611">
        <f t="shared" ref="G611:G674" si="20">(E611/1200+1)*F611/F612</f>
        <v>0.99620098297117587</v>
      </c>
      <c r="H611">
        <v>1</v>
      </c>
      <c r="I611">
        <f t="shared" si="19"/>
        <v>1</v>
      </c>
    </row>
    <row r="612" spans="2:9" x14ac:dyDescent="0.25">
      <c r="B612">
        <v>2010</v>
      </c>
      <c r="C612">
        <v>3</v>
      </c>
      <c r="D612" s="5">
        <f>TB1YR!B621</f>
        <v>0.37</v>
      </c>
      <c r="E612" s="5">
        <v>0.4</v>
      </c>
      <c r="F612" s="5">
        <v>217.631</v>
      </c>
      <c r="G612">
        <f t="shared" si="20"/>
        <v>0.99859888200334246</v>
      </c>
      <c r="H612">
        <v>1</v>
      </c>
      <c r="I612">
        <f t="shared" si="19"/>
        <v>2</v>
      </c>
    </row>
    <row r="613" spans="2:9" x14ac:dyDescent="0.25">
      <c r="B613">
        <v>2010</v>
      </c>
      <c r="C613">
        <v>4</v>
      </c>
      <c r="D613" s="5">
        <f>TB1YR!B622</f>
        <v>0.42</v>
      </c>
      <c r="E613" s="5">
        <v>0.45</v>
      </c>
      <c r="F613" s="5">
        <v>218.00899999999999</v>
      </c>
      <c r="G613">
        <f t="shared" si="20"/>
        <v>0.99960011263738779</v>
      </c>
      <c r="H613">
        <v>2</v>
      </c>
      <c r="I613">
        <f t="shared" si="19"/>
        <v>1</v>
      </c>
    </row>
    <row r="614" spans="2:9" x14ac:dyDescent="0.25">
      <c r="B614">
        <v>2010</v>
      </c>
      <c r="C614">
        <v>5</v>
      </c>
      <c r="D614" s="5">
        <f>TB1YR!B623</f>
        <v>0.35</v>
      </c>
      <c r="E614" s="5">
        <v>0.37</v>
      </c>
      <c r="F614" s="5">
        <v>218.178</v>
      </c>
      <c r="G614">
        <f t="shared" si="20"/>
        <v>1.0012858557566582</v>
      </c>
      <c r="H614">
        <v>1</v>
      </c>
      <c r="I614">
        <f t="shared" si="19"/>
        <v>1</v>
      </c>
    </row>
    <row r="615" spans="2:9" x14ac:dyDescent="0.25">
      <c r="B615">
        <v>2010</v>
      </c>
      <c r="C615">
        <v>6</v>
      </c>
      <c r="D615" s="5">
        <f>TB1YR!B624</f>
        <v>0.3</v>
      </c>
      <c r="E615" s="5">
        <v>0.32</v>
      </c>
      <c r="F615" s="5">
        <v>217.965</v>
      </c>
      <c r="G615">
        <f t="shared" si="20"/>
        <v>1.0000556118727955</v>
      </c>
      <c r="H615">
        <v>1</v>
      </c>
      <c r="I615">
        <f t="shared" si="19"/>
        <v>1</v>
      </c>
    </row>
    <row r="616" spans="2:9" x14ac:dyDescent="0.25">
      <c r="B616">
        <v>2010</v>
      </c>
      <c r="C616">
        <v>7</v>
      </c>
      <c r="D616" s="5">
        <f>TB1YR!B625</f>
        <v>0.28000000000000003</v>
      </c>
      <c r="E616" s="5">
        <v>0.28999999999999998</v>
      </c>
      <c r="F616" s="5">
        <v>218.011</v>
      </c>
      <c r="G616">
        <f t="shared" si="20"/>
        <v>0.99886257279337209</v>
      </c>
      <c r="H616">
        <v>1</v>
      </c>
      <c r="I616">
        <f t="shared" si="19"/>
        <v>1</v>
      </c>
    </row>
    <row r="617" spans="2:9" x14ac:dyDescent="0.25">
      <c r="B617">
        <v>2010</v>
      </c>
      <c r="C617">
        <v>8</v>
      </c>
      <c r="D617" s="5">
        <f>TB1YR!B626</f>
        <v>0.25</v>
      </c>
      <c r="E617" s="5">
        <v>0.26</v>
      </c>
      <c r="F617" s="5">
        <v>218.31200000000001</v>
      </c>
      <c r="G617">
        <f t="shared" si="20"/>
        <v>0.99963514268666942</v>
      </c>
      <c r="H617">
        <v>1</v>
      </c>
      <c r="I617">
        <f t="shared" si="19"/>
        <v>1</v>
      </c>
    </row>
    <row r="618" spans="2:9" x14ac:dyDescent="0.25">
      <c r="B618">
        <v>2010</v>
      </c>
      <c r="C618">
        <v>9</v>
      </c>
      <c r="D618" s="5">
        <f>TB1YR!B627</f>
        <v>0.25</v>
      </c>
      <c r="E618" s="5">
        <v>0.26</v>
      </c>
      <c r="F618" s="5">
        <v>218.43899999999999</v>
      </c>
      <c r="G618">
        <f t="shared" si="20"/>
        <v>0.99897274691259241</v>
      </c>
      <c r="H618">
        <v>1</v>
      </c>
      <c r="I618">
        <f t="shared" si="19"/>
        <v>1</v>
      </c>
    </row>
    <row r="619" spans="2:9" x14ac:dyDescent="0.25">
      <c r="B619">
        <v>2010</v>
      </c>
      <c r="C619">
        <v>10</v>
      </c>
      <c r="D619" s="5">
        <f>TB1YR!B628</f>
        <v>0.22</v>
      </c>
      <c r="E619" s="5">
        <v>0.23</v>
      </c>
      <c r="F619" s="5">
        <v>218.71100000000001</v>
      </c>
      <c r="G619">
        <f t="shared" si="20"/>
        <v>0.99977111652186368</v>
      </c>
      <c r="H619">
        <v>1</v>
      </c>
      <c r="I619">
        <f t="shared" si="19"/>
        <v>1</v>
      </c>
    </row>
    <row r="620" spans="2:9" x14ac:dyDescent="0.25">
      <c r="B620">
        <v>2010</v>
      </c>
      <c r="C620">
        <v>11</v>
      </c>
      <c r="D620" s="5">
        <f>TB1YR!B629</f>
        <v>0.24</v>
      </c>
      <c r="E620" s="5">
        <v>0.25</v>
      </c>
      <c r="F620" s="5">
        <v>218.803</v>
      </c>
      <c r="G620">
        <f t="shared" si="20"/>
        <v>0.99849248312262273</v>
      </c>
      <c r="H620">
        <v>1</v>
      </c>
      <c r="I620">
        <f t="shared" si="19"/>
        <v>2</v>
      </c>
    </row>
    <row r="621" spans="2:9" x14ac:dyDescent="0.25">
      <c r="B621">
        <v>2010</v>
      </c>
      <c r="C621">
        <v>12</v>
      </c>
      <c r="D621" s="5">
        <f>TB1YR!B630</f>
        <v>0.28000000000000003</v>
      </c>
      <c r="E621" s="5">
        <v>0.28999999999999998</v>
      </c>
      <c r="F621" s="5">
        <v>219.179</v>
      </c>
      <c r="G621">
        <f t="shared" si="20"/>
        <v>0.99549987175877785</v>
      </c>
      <c r="H621">
        <v>2</v>
      </c>
      <c r="I621">
        <f t="shared" si="19"/>
        <v>2</v>
      </c>
    </row>
    <row r="622" spans="2:9" x14ac:dyDescent="0.25">
      <c r="B622">
        <v>2011</v>
      </c>
      <c r="C622">
        <v>1</v>
      </c>
      <c r="D622" s="5">
        <f>TB1YR!B631</f>
        <v>0.26</v>
      </c>
      <c r="E622" s="5">
        <v>0.27</v>
      </c>
      <c r="F622" s="5">
        <v>220.22300000000001</v>
      </c>
      <c r="G622">
        <f t="shared" si="20"/>
        <v>0.99531672988897868</v>
      </c>
      <c r="H622">
        <v>2</v>
      </c>
      <c r="I622">
        <f t="shared" si="19"/>
        <v>2</v>
      </c>
    </row>
    <row r="623" spans="2:9" x14ac:dyDescent="0.25">
      <c r="B623">
        <v>2011</v>
      </c>
      <c r="C623">
        <v>2</v>
      </c>
      <c r="D623" s="5">
        <f>TB1YR!B632</f>
        <v>0.27</v>
      </c>
      <c r="E623" s="5">
        <v>0.28999999999999998</v>
      </c>
      <c r="F623" s="5">
        <v>221.309</v>
      </c>
      <c r="G623">
        <f t="shared" si="20"/>
        <v>0.99058242607782498</v>
      </c>
      <c r="H623">
        <v>2</v>
      </c>
      <c r="I623">
        <f t="shared" si="19"/>
        <v>2</v>
      </c>
    </row>
    <row r="624" spans="2:9" x14ac:dyDescent="0.25">
      <c r="B624">
        <v>2011</v>
      </c>
      <c r="C624">
        <v>3</v>
      </c>
      <c r="D624" s="5">
        <f>TB1YR!B633</f>
        <v>0.24</v>
      </c>
      <c r="E624" s="5">
        <v>0.26</v>
      </c>
      <c r="F624" s="5">
        <v>223.46700000000001</v>
      </c>
      <c r="G624">
        <f t="shared" si="20"/>
        <v>0.99381705179052593</v>
      </c>
      <c r="H624">
        <v>2</v>
      </c>
      <c r="I624">
        <f t="shared" si="19"/>
        <v>2</v>
      </c>
    </row>
    <row r="625" spans="2:9" x14ac:dyDescent="0.25">
      <c r="B625">
        <v>2011</v>
      </c>
      <c r="C625">
        <v>4</v>
      </c>
      <c r="D625" s="5">
        <f>TB1YR!B634</f>
        <v>0.23</v>
      </c>
      <c r="E625" s="5">
        <v>0.25</v>
      </c>
      <c r="F625" s="5">
        <v>224.90600000000001</v>
      </c>
      <c r="G625">
        <f t="shared" si="20"/>
        <v>0.99552519612268631</v>
      </c>
      <c r="H625">
        <v>2</v>
      </c>
      <c r="I625">
        <f t="shared" si="19"/>
        <v>2</v>
      </c>
    </row>
    <row r="626" spans="2:9" x14ac:dyDescent="0.25">
      <c r="B626">
        <v>2011</v>
      </c>
      <c r="C626">
        <v>5</v>
      </c>
      <c r="D626" s="5">
        <f>TB1YR!B635</f>
        <v>0.17</v>
      </c>
      <c r="E626" s="5">
        <v>0.19</v>
      </c>
      <c r="F626" s="5">
        <v>225.964</v>
      </c>
      <c r="G626">
        <f t="shared" si="20"/>
        <v>1.0012306183417359</v>
      </c>
      <c r="H626">
        <v>2</v>
      </c>
      <c r="I626">
        <f t="shared" si="19"/>
        <v>2</v>
      </c>
    </row>
    <row r="627" spans="2:9" x14ac:dyDescent="0.25">
      <c r="B627">
        <v>2011</v>
      </c>
      <c r="C627">
        <v>6</v>
      </c>
      <c r="D627" s="5">
        <f>TB1YR!B636</f>
        <v>0.17</v>
      </c>
      <c r="E627" s="5">
        <v>0.18</v>
      </c>
      <c r="F627" s="5">
        <v>225.72200000000001</v>
      </c>
      <c r="G627">
        <f t="shared" si="20"/>
        <v>0.99926460592593913</v>
      </c>
      <c r="H627">
        <v>2</v>
      </c>
      <c r="I627">
        <f t="shared" si="19"/>
        <v>2</v>
      </c>
    </row>
    <row r="628" spans="2:9" x14ac:dyDescent="0.25">
      <c r="B628">
        <v>2011</v>
      </c>
      <c r="C628">
        <v>7</v>
      </c>
      <c r="D628" s="5">
        <f>TB1YR!B637</f>
        <v>0.18</v>
      </c>
      <c r="E628" s="5">
        <v>0.19</v>
      </c>
      <c r="F628" s="5">
        <v>225.922</v>
      </c>
      <c r="G628">
        <f t="shared" si="20"/>
        <v>0.99740789239812544</v>
      </c>
      <c r="H628">
        <v>2</v>
      </c>
      <c r="I628">
        <f t="shared" si="19"/>
        <v>1</v>
      </c>
    </row>
    <row r="629" spans="2:9" x14ac:dyDescent="0.25">
      <c r="B629">
        <v>2011</v>
      </c>
      <c r="C629">
        <v>8</v>
      </c>
      <c r="D629" s="5">
        <f>TB1YR!B638</f>
        <v>0.11</v>
      </c>
      <c r="E629" s="5">
        <v>0.11</v>
      </c>
      <c r="F629" s="5">
        <v>226.54499999999999</v>
      </c>
      <c r="G629">
        <f t="shared" si="20"/>
        <v>0.9985753678009951</v>
      </c>
      <c r="H629">
        <v>1</v>
      </c>
      <c r="I629">
        <f t="shared" si="19"/>
        <v>1</v>
      </c>
    </row>
    <row r="630" spans="2:9" x14ac:dyDescent="0.25">
      <c r="B630">
        <v>2011</v>
      </c>
      <c r="C630">
        <v>9</v>
      </c>
      <c r="D630" s="5">
        <f>TB1YR!B639</f>
        <v>0.1</v>
      </c>
      <c r="E630" s="5">
        <v>0.1</v>
      </c>
      <c r="F630" s="5">
        <v>226.88900000000001</v>
      </c>
      <c r="G630">
        <f t="shared" si="20"/>
        <v>1.0021504516659969</v>
      </c>
      <c r="H630">
        <v>1</v>
      </c>
      <c r="I630">
        <f t="shared" si="19"/>
        <v>1</v>
      </c>
    </row>
    <row r="631" spans="2:9" x14ac:dyDescent="0.25">
      <c r="B631">
        <v>2011</v>
      </c>
      <c r="C631">
        <v>10</v>
      </c>
      <c r="D631" s="5">
        <f>TB1YR!B640</f>
        <v>0.11</v>
      </c>
      <c r="E631" s="5">
        <v>0.11</v>
      </c>
      <c r="F631" s="5">
        <v>226.42099999999999</v>
      </c>
      <c r="G631">
        <f t="shared" si="20"/>
        <v>1.0009360175853481</v>
      </c>
      <c r="H631">
        <v>1</v>
      </c>
      <c r="I631">
        <f t="shared" si="19"/>
        <v>1</v>
      </c>
    </row>
    <row r="632" spans="2:9" x14ac:dyDescent="0.25">
      <c r="B632">
        <v>2011</v>
      </c>
      <c r="C632">
        <v>11</v>
      </c>
      <c r="D632" s="5">
        <f>TB1YR!B641</f>
        <v>0.11</v>
      </c>
      <c r="E632" s="5">
        <v>0.11</v>
      </c>
      <c r="F632" s="5">
        <v>226.23</v>
      </c>
      <c r="G632">
        <f t="shared" si="20"/>
        <v>1.0025645084458861</v>
      </c>
      <c r="H632">
        <v>1</v>
      </c>
      <c r="I632">
        <f t="shared" si="19"/>
        <v>1</v>
      </c>
    </row>
    <row r="633" spans="2:9" x14ac:dyDescent="0.25">
      <c r="B633">
        <v>2011</v>
      </c>
      <c r="C633">
        <v>12</v>
      </c>
      <c r="D633" s="5">
        <f>TB1YR!B642</f>
        <v>0.11</v>
      </c>
      <c r="E633" s="5">
        <v>0.12</v>
      </c>
      <c r="F633" s="5">
        <v>225.672</v>
      </c>
      <c r="G633">
        <f t="shared" si="20"/>
        <v>0.9957186473429952</v>
      </c>
      <c r="H633">
        <v>1</v>
      </c>
      <c r="I633">
        <f t="shared" si="19"/>
        <v>2</v>
      </c>
    </row>
    <row r="634" spans="2:9" x14ac:dyDescent="0.25">
      <c r="B634">
        <v>2012</v>
      </c>
      <c r="C634">
        <v>1</v>
      </c>
      <c r="D634" s="5">
        <f>TB1YR!B643</f>
        <v>0.11</v>
      </c>
      <c r="E634" s="5">
        <v>0.12</v>
      </c>
      <c r="F634" s="5">
        <v>226.66499999999999</v>
      </c>
      <c r="G634">
        <f t="shared" si="20"/>
        <v>0.99571588927493693</v>
      </c>
      <c r="H634">
        <v>2</v>
      </c>
      <c r="I634">
        <f t="shared" si="19"/>
        <v>2</v>
      </c>
    </row>
    <row r="635" spans="2:9" x14ac:dyDescent="0.25">
      <c r="B635">
        <v>2012</v>
      </c>
      <c r="C635">
        <v>2</v>
      </c>
      <c r="D635" s="5">
        <f>TB1YR!B644</f>
        <v>0.15</v>
      </c>
      <c r="E635" s="5">
        <v>0.16</v>
      </c>
      <c r="F635" s="5">
        <v>227.66300000000001</v>
      </c>
      <c r="G635">
        <f t="shared" si="20"/>
        <v>0.99259501232242919</v>
      </c>
      <c r="H635">
        <v>2</v>
      </c>
      <c r="I635">
        <f t="shared" si="19"/>
        <v>2</v>
      </c>
    </row>
    <row r="636" spans="2:9" x14ac:dyDescent="0.25">
      <c r="B636">
        <v>2012</v>
      </c>
      <c r="C636">
        <v>3</v>
      </c>
      <c r="D636" s="5">
        <f>TB1YR!B645</f>
        <v>0.18</v>
      </c>
      <c r="E636" s="5">
        <v>0.19</v>
      </c>
      <c r="F636" s="5">
        <v>229.392</v>
      </c>
      <c r="G636">
        <f t="shared" si="20"/>
        <v>0.99714592607079988</v>
      </c>
      <c r="H636">
        <v>2</v>
      </c>
      <c r="I636">
        <f t="shared" si="19"/>
        <v>2</v>
      </c>
    </row>
    <row r="637" spans="2:9" x14ac:dyDescent="0.25">
      <c r="B637">
        <v>2012</v>
      </c>
      <c r="C637">
        <v>4</v>
      </c>
      <c r="D637" s="5">
        <f>TB1YR!B646</f>
        <v>0.18</v>
      </c>
      <c r="E637" s="5">
        <v>0.18</v>
      </c>
      <c r="F637" s="5">
        <v>230.08500000000001</v>
      </c>
      <c r="G637">
        <f t="shared" si="20"/>
        <v>1.0013250342666931</v>
      </c>
      <c r="H637">
        <v>2</v>
      </c>
      <c r="I637">
        <f t="shared" si="19"/>
        <v>1</v>
      </c>
    </row>
    <row r="638" spans="2:9" x14ac:dyDescent="0.25">
      <c r="B638">
        <v>2012</v>
      </c>
      <c r="C638">
        <v>5</v>
      </c>
      <c r="D638" s="5">
        <f>TB1YR!B647</f>
        <v>0.19</v>
      </c>
      <c r="E638" s="5">
        <v>0.19</v>
      </c>
      <c r="F638" s="5">
        <v>229.815</v>
      </c>
      <c r="G638">
        <f t="shared" si="20"/>
        <v>1.0016271162159334</v>
      </c>
      <c r="H638">
        <v>1</v>
      </c>
      <c r="I638">
        <f t="shared" si="19"/>
        <v>1</v>
      </c>
    </row>
    <row r="639" spans="2:9" x14ac:dyDescent="0.25">
      <c r="B639">
        <v>2012</v>
      </c>
      <c r="C639">
        <v>6</v>
      </c>
      <c r="D639" s="5">
        <f>TB1YR!B648</f>
        <v>0.18</v>
      </c>
      <c r="E639" s="5">
        <v>0.19</v>
      </c>
      <c r="F639" s="5">
        <v>229.47800000000001</v>
      </c>
      <c r="G639">
        <f t="shared" si="20"/>
        <v>1.0017910382039015</v>
      </c>
      <c r="H639">
        <v>1</v>
      </c>
      <c r="I639">
        <f t="shared" si="19"/>
        <v>1</v>
      </c>
    </row>
    <row r="640" spans="2:9" x14ac:dyDescent="0.25">
      <c r="B640">
        <v>2012</v>
      </c>
      <c r="C640">
        <v>7</v>
      </c>
      <c r="D640" s="5">
        <f>TB1YR!B649</f>
        <v>0.18</v>
      </c>
      <c r="E640" s="5">
        <v>0.19</v>
      </c>
      <c r="F640" s="5">
        <v>229.10400000000001</v>
      </c>
      <c r="G640">
        <f t="shared" si="20"/>
        <v>0.99462309845949504</v>
      </c>
      <c r="H640">
        <v>1</v>
      </c>
      <c r="I640">
        <f t="shared" si="19"/>
        <v>1</v>
      </c>
    </row>
    <row r="641" spans="2:9" x14ac:dyDescent="0.25">
      <c r="B641">
        <v>2012</v>
      </c>
      <c r="C641">
        <v>8</v>
      </c>
      <c r="D641" s="5">
        <f>TB1YR!B650</f>
        <v>0.18</v>
      </c>
      <c r="E641" s="5">
        <v>0.18</v>
      </c>
      <c r="F641" s="5">
        <v>230.37899999999999</v>
      </c>
      <c r="G641">
        <f t="shared" si="20"/>
        <v>0.99570694425838457</v>
      </c>
      <c r="H641">
        <v>1</v>
      </c>
      <c r="I641">
        <f t="shared" si="19"/>
        <v>2</v>
      </c>
    </row>
    <row r="642" spans="2:9" x14ac:dyDescent="0.25">
      <c r="B642">
        <v>2012</v>
      </c>
      <c r="C642">
        <v>9</v>
      </c>
      <c r="D642" s="5">
        <f>TB1YR!B651</f>
        <v>0.17</v>
      </c>
      <c r="E642" s="5">
        <v>0.18</v>
      </c>
      <c r="F642" s="5">
        <v>231.40700000000001</v>
      </c>
      <c r="G642">
        <f t="shared" si="20"/>
        <v>1.0005391348236403</v>
      </c>
      <c r="H642">
        <v>2</v>
      </c>
      <c r="I642">
        <f t="shared" si="19"/>
        <v>2</v>
      </c>
    </row>
    <row r="643" spans="2:9" x14ac:dyDescent="0.25">
      <c r="B643">
        <v>2012</v>
      </c>
      <c r="C643">
        <v>10</v>
      </c>
      <c r="D643" s="5">
        <f>TB1YR!B652</f>
        <v>0.17</v>
      </c>
      <c r="E643" s="5">
        <v>0.18</v>
      </c>
      <c r="F643" s="5">
        <v>231.31700000000001</v>
      </c>
      <c r="G643">
        <f t="shared" si="20"/>
        <v>1.0049113571307571</v>
      </c>
      <c r="H643">
        <v>2</v>
      </c>
      <c r="I643">
        <f t="shared" si="19"/>
        <v>1</v>
      </c>
    </row>
    <row r="644" spans="2:9" x14ac:dyDescent="0.25">
      <c r="B644">
        <v>2012</v>
      </c>
      <c r="C644">
        <v>11</v>
      </c>
      <c r="D644" s="5">
        <f>TB1YR!B653</f>
        <v>0.17</v>
      </c>
      <c r="E644" s="5">
        <v>0.18</v>
      </c>
      <c r="F644" s="5">
        <v>230.221</v>
      </c>
      <c r="G644">
        <f t="shared" si="20"/>
        <v>1.0028507417215082</v>
      </c>
      <c r="H644">
        <v>1</v>
      </c>
      <c r="I644">
        <f t="shared" si="19"/>
        <v>1</v>
      </c>
    </row>
    <row r="645" spans="2:9" x14ac:dyDescent="0.25">
      <c r="B645">
        <v>2012</v>
      </c>
      <c r="C645">
        <v>12</v>
      </c>
      <c r="D645" s="5">
        <f>TB1YR!B654</f>
        <v>0.15</v>
      </c>
      <c r="E645" s="5">
        <v>0.16</v>
      </c>
      <c r="F645" s="5">
        <v>229.601</v>
      </c>
      <c r="G645">
        <f t="shared" si="20"/>
        <v>0.99718435585663823</v>
      </c>
      <c r="H645">
        <v>1</v>
      </c>
      <c r="I645">
        <f t="shared" ref="I645:I673" si="21">H646</f>
        <v>1</v>
      </c>
    </row>
    <row r="646" spans="2:9" x14ac:dyDescent="0.25">
      <c r="B646">
        <v>2013</v>
      </c>
      <c r="C646">
        <v>1</v>
      </c>
      <c r="D646" s="5">
        <f>TB1YR!B655</f>
        <v>0.14000000000000001</v>
      </c>
      <c r="E646" s="5">
        <v>0.15</v>
      </c>
      <c r="F646" s="5">
        <v>230.28</v>
      </c>
      <c r="G646">
        <f t="shared" si="20"/>
        <v>0.9920004867207084</v>
      </c>
      <c r="H646">
        <v>1</v>
      </c>
      <c r="I646">
        <f t="shared" si="21"/>
        <v>2</v>
      </c>
    </row>
    <row r="647" spans="2:9" x14ac:dyDescent="0.25">
      <c r="B647">
        <v>2013</v>
      </c>
      <c r="C647">
        <v>2</v>
      </c>
      <c r="D647" s="5">
        <f>TB1YR!B656</f>
        <v>0.15</v>
      </c>
      <c r="E647" s="5">
        <v>0.16</v>
      </c>
      <c r="F647" s="5">
        <v>232.166</v>
      </c>
      <c r="G647">
        <f t="shared" si="20"/>
        <v>0.99752529488672081</v>
      </c>
      <c r="H647">
        <v>2</v>
      </c>
      <c r="I647">
        <f t="shared" si="21"/>
        <v>2</v>
      </c>
    </row>
    <row r="648" spans="2:9" x14ac:dyDescent="0.25">
      <c r="B648">
        <v>2013</v>
      </c>
      <c r="C648">
        <v>3</v>
      </c>
      <c r="D648" s="5">
        <f>TB1YR!B657</f>
        <v>0.14000000000000001</v>
      </c>
      <c r="E648" s="5">
        <v>0.15</v>
      </c>
      <c r="F648" s="5">
        <v>232.773</v>
      </c>
      <c r="G648">
        <f t="shared" si="20"/>
        <v>1.0011658515423749</v>
      </c>
      <c r="H648">
        <v>2</v>
      </c>
      <c r="I648">
        <f t="shared" si="21"/>
        <v>2</v>
      </c>
    </row>
    <row r="649" spans="2:9" x14ac:dyDescent="0.25">
      <c r="B649">
        <v>2013</v>
      </c>
      <c r="C649">
        <v>4</v>
      </c>
      <c r="D649" s="5">
        <f>TB1YR!B658</f>
        <v>0.12</v>
      </c>
      <c r="E649" s="5">
        <v>0.12</v>
      </c>
      <c r="F649" s="5">
        <v>232.53100000000001</v>
      </c>
      <c r="G649">
        <f t="shared" si="20"/>
        <v>0.99832257872029884</v>
      </c>
      <c r="H649">
        <v>2</v>
      </c>
      <c r="I649">
        <f t="shared" si="21"/>
        <v>2</v>
      </c>
    </row>
    <row r="650" spans="2:9" x14ac:dyDescent="0.25">
      <c r="B650">
        <v>2013</v>
      </c>
      <c r="C650">
        <v>5</v>
      </c>
      <c r="D650" s="5">
        <f>TB1YR!B659</f>
        <v>0.11</v>
      </c>
      <c r="E650" s="5">
        <v>0.12</v>
      </c>
      <c r="F650" s="5">
        <v>232.94499999999999</v>
      </c>
      <c r="G650">
        <f t="shared" si="20"/>
        <v>0.99770579733109499</v>
      </c>
      <c r="H650">
        <v>2</v>
      </c>
      <c r="I650">
        <f t="shared" si="21"/>
        <v>2</v>
      </c>
    </row>
    <row r="651" spans="2:9" x14ac:dyDescent="0.25">
      <c r="B651">
        <v>2013</v>
      </c>
      <c r="C651">
        <v>6</v>
      </c>
      <c r="D651" s="5">
        <f>TB1YR!B660</f>
        <v>0.14000000000000001</v>
      </c>
      <c r="E651" s="5">
        <v>0.14000000000000001</v>
      </c>
      <c r="F651" s="5">
        <v>233.50399999999999</v>
      </c>
      <c r="G651">
        <f t="shared" si="20"/>
        <v>0.99972277835807688</v>
      </c>
      <c r="H651">
        <v>2</v>
      </c>
      <c r="I651">
        <f t="shared" si="21"/>
        <v>2</v>
      </c>
    </row>
    <row r="652" spans="2:9" x14ac:dyDescent="0.25">
      <c r="B652">
        <v>2013</v>
      </c>
      <c r="C652">
        <v>7</v>
      </c>
      <c r="D652" s="5">
        <f>TB1YR!B661</f>
        <v>0.12</v>
      </c>
      <c r="E652" s="5">
        <v>0.12</v>
      </c>
      <c r="F652" s="5">
        <v>233.596</v>
      </c>
      <c r="G652">
        <f t="shared" si="20"/>
        <v>0.99889839360005472</v>
      </c>
      <c r="H652">
        <v>2</v>
      </c>
      <c r="I652">
        <f t="shared" si="21"/>
        <v>2</v>
      </c>
    </row>
    <row r="653" spans="2:9" x14ac:dyDescent="0.25">
      <c r="B653">
        <v>2013</v>
      </c>
      <c r="C653">
        <v>8</v>
      </c>
      <c r="D653" s="5">
        <f>TB1YR!B662</f>
        <v>0.12</v>
      </c>
      <c r="E653" s="5">
        <v>0.13</v>
      </c>
      <c r="F653" s="5">
        <v>233.87700000000001</v>
      </c>
      <c r="G653">
        <f t="shared" si="20"/>
        <v>0.9989465540104806</v>
      </c>
      <c r="H653">
        <v>2</v>
      </c>
      <c r="I653">
        <f t="shared" si="21"/>
        <v>2</v>
      </c>
    </row>
    <row r="654" spans="2:9" x14ac:dyDescent="0.25">
      <c r="B654">
        <v>2013</v>
      </c>
      <c r="C654">
        <v>9</v>
      </c>
      <c r="D654" s="5">
        <f>TB1YR!B663</f>
        <v>0.11</v>
      </c>
      <c r="E654" s="5">
        <v>0.12</v>
      </c>
      <c r="F654" s="5">
        <v>234.149</v>
      </c>
      <c r="G654">
        <f t="shared" si="20"/>
        <v>1.0026821906605123</v>
      </c>
      <c r="H654">
        <v>2</v>
      </c>
      <c r="I654">
        <f t="shared" si="21"/>
        <v>2</v>
      </c>
    </row>
    <row r="655" spans="2:9" x14ac:dyDescent="0.25">
      <c r="B655">
        <v>2013</v>
      </c>
      <c r="C655">
        <v>10</v>
      </c>
      <c r="D655" s="5">
        <f>TB1YR!B664</f>
        <v>0.11</v>
      </c>
      <c r="E655" s="5">
        <v>0.12</v>
      </c>
      <c r="F655" s="5">
        <v>233.54599999999999</v>
      </c>
      <c r="G655">
        <f t="shared" si="20"/>
        <v>1.0021468088849226</v>
      </c>
      <c r="H655">
        <v>2</v>
      </c>
      <c r="I655">
        <f t="shared" si="21"/>
        <v>2</v>
      </c>
    </row>
    <row r="656" spans="2:9" x14ac:dyDescent="0.25">
      <c r="B656">
        <v>2013</v>
      </c>
      <c r="C656">
        <v>11</v>
      </c>
      <c r="D656" s="5">
        <f>TB1YR!B665</f>
        <v>0.12</v>
      </c>
      <c r="E656" s="5">
        <v>0.12</v>
      </c>
      <c r="F656" s="5">
        <v>233.06899999999999</v>
      </c>
      <c r="G656">
        <f t="shared" si="20"/>
        <v>1.0001858274440139</v>
      </c>
      <c r="H656">
        <v>2</v>
      </c>
      <c r="I656">
        <f t="shared" si="21"/>
        <v>2</v>
      </c>
    </row>
    <row r="657" spans="2:9" x14ac:dyDescent="0.25">
      <c r="B657">
        <v>2013</v>
      </c>
      <c r="C657">
        <v>12</v>
      </c>
      <c r="D657" s="5">
        <f>TB1YR!B666</f>
        <v>0.13</v>
      </c>
      <c r="E657" s="5">
        <v>0.13</v>
      </c>
      <c r="F657" s="5">
        <v>233.04900000000001</v>
      </c>
      <c r="G657">
        <f t="shared" si="20"/>
        <v>0.99640147307153004</v>
      </c>
      <c r="H657">
        <v>2</v>
      </c>
      <c r="I657">
        <f t="shared" si="21"/>
        <v>2</v>
      </c>
    </row>
    <row r="658" spans="2:9" x14ac:dyDescent="0.25">
      <c r="B658">
        <v>2014</v>
      </c>
      <c r="C658">
        <v>1</v>
      </c>
      <c r="D658" s="5">
        <f>TB1YR!B667</f>
        <v>0.11</v>
      </c>
      <c r="E658" s="5">
        <v>0.12</v>
      </c>
      <c r="F658" s="5">
        <v>233.916</v>
      </c>
      <c r="G658">
        <f t="shared" si="20"/>
        <v>0.99641534706811874</v>
      </c>
      <c r="H658">
        <v>2</v>
      </c>
      <c r="I658">
        <f t="shared" si="21"/>
        <v>2</v>
      </c>
    </row>
    <row r="659" spans="2:9" x14ac:dyDescent="0.25">
      <c r="B659">
        <v>2014</v>
      </c>
      <c r="C659">
        <v>2</v>
      </c>
      <c r="D659" s="5">
        <f>TB1YR!B668</f>
        <v>0.11</v>
      </c>
      <c r="E659" s="5">
        <v>0.12</v>
      </c>
      <c r="F659" s="5">
        <v>234.78100000000001</v>
      </c>
      <c r="G659">
        <f t="shared" si="20"/>
        <v>0.99370052477221082</v>
      </c>
      <c r="H659">
        <v>2</v>
      </c>
      <c r="I659">
        <f t="shared" si="21"/>
        <v>3</v>
      </c>
    </row>
    <row r="660" spans="2:9" x14ac:dyDescent="0.25">
      <c r="B660">
        <v>2014</v>
      </c>
      <c r="C660">
        <v>3</v>
      </c>
      <c r="D660" s="5">
        <f>TB1YR!B669</f>
        <v>0.12</v>
      </c>
      <c r="E660" s="5">
        <v>0.13</v>
      </c>
      <c r="F660" s="5">
        <v>236.29300000000001</v>
      </c>
      <c r="G660">
        <f t="shared" si="20"/>
        <v>0.9968220557819284</v>
      </c>
      <c r="H660">
        <v>3</v>
      </c>
      <c r="I660">
        <f t="shared" si="21"/>
        <v>3</v>
      </c>
    </row>
    <row r="661" spans="2:9" x14ac:dyDescent="0.25">
      <c r="B661">
        <v>2014</v>
      </c>
      <c r="C661">
        <v>4</v>
      </c>
      <c r="D661" s="5">
        <f>TB1YR!B670</f>
        <v>0.1</v>
      </c>
      <c r="E661" s="5">
        <v>0.11</v>
      </c>
      <c r="F661" s="5">
        <v>237.072</v>
      </c>
      <c r="G661">
        <f t="shared" si="20"/>
        <v>0.9966108936527952</v>
      </c>
      <c r="H661">
        <v>3</v>
      </c>
      <c r="I661">
        <f t="shared" si="21"/>
        <v>3</v>
      </c>
    </row>
    <row r="662" spans="2:9" x14ac:dyDescent="0.25">
      <c r="B662">
        <v>2014</v>
      </c>
      <c r="C662">
        <v>5</v>
      </c>
      <c r="D662" s="5">
        <f>TB1YR!B671</f>
        <v>0.09</v>
      </c>
      <c r="E662" s="5">
        <v>0.1</v>
      </c>
      <c r="F662" s="5">
        <v>237.9</v>
      </c>
      <c r="G662">
        <f t="shared" si="20"/>
        <v>0.99822451257221756</v>
      </c>
      <c r="H662">
        <v>3</v>
      </c>
      <c r="I662">
        <f t="shared" si="21"/>
        <v>3</v>
      </c>
    </row>
    <row r="663" spans="2:9" x14ac:dyDescent="0.25">
      <c r="B663">
        <v>2014</v>
      </c>
      <c r="C663">
        <v>6</v>
      </c>
      <c r="D663" s="5">
        <f>TB1YR!B672</f>
        <v>0.1</v>
      </c>
      <c r="E663" s="5">
        <v>0.1</v>
      </c>
      <c r="F663" s="5">
        <v>238.34299999999999</v>
      </c>
      <c r="G663">
        <f t="shared" si="20"/>
        <v>1.000473712137111</v>
      </c>
      <c r="H663">
        <v>3</v>
      </c>
      <c r="I663">
        <f t="shared" si="21"/>
        <v>3</v>
      </c>
    </row>
    <row r="664" spans="2:9" x14ac:dyDescent="0.25">
      <c r="B664">
        <v>2014</v>
      </c>
      <c r="C664">
        <v>7</v>
      </c>
      <c r="D664" s="5">
        <f>TB1YR!B673</f>
        <v>0.1</v>
      </c>
      <c r="E664" s="5">
        <v>0.11</v>
      </c>
      <c r="F664" s="5">
        <v>238.25</v>
      </c>
      <c r="G664">
        <f t="shared" si="20"/>
        <v>1.0017651295063037</v>
      </c>
      <c r="H664">
        <v>3</v>
      </c>
      <c r="I664">
        <f t="shared" si="21"/>
        <v>3</v>
      </c>
    </row>
    <row r="665" spans="2:9" x14ac:dyDescent="0.25">
      <c r="B665">
        <v>2014</v>
      </c>
      <c r="C665">
        <v>8</v>
      </c>
      <c r="D665" s="5">
        <f>TB1YR!B674</f>
        <v>0.1</v>
      </c>
      <c r="E665" s="5">
        <v>0.11</v>
      </c>
      <c r="F665" s="5">
        <v>237.852</v>
      </c>
      <c r="G665">
        <f t="shared" si="20"/>
        <v>0.99933959484268842</v>
      </c>
      <c r="H665">
        <v>3</v>
      </c>
      <c r="I665">
        <f t="shared" si="21"/>
        <v>3</v>
      </c>
    </row>
    <row r="666" spans="2:9" x14ac:dyDescent="0.25">
      <c r="B666">
        <v>2014</v>
      </c>
      <c r="C666">
        <v>9</v>
      </c>
      <c r="D666" s="5">
        <f>TB1YR!B675</f>
        <v>0.1</v>
      </c>
      <c r="E666" s="5">
        <v>0.11</v>
      </c>
      <c r="F666" s="5">
        <v>238.03100000000001</v>
      </c>
      <c r="G666">
        <f t="shared" si="20"/>
        <v>1.002610502787453</v>
      </c>
      <c r="H666">
        <v>3</v>
      </c>
      <c r="I666">
        <f t="shared" si="21"/>
        <v>4</v>
      </c>
    </row>
    <row r="667" spans="2:9" x14ac:dyDescent="0.25">
      <c r="B667">
        <v>2014</v>
      </c>
      <c r="C667">
        <v>10</v>
      </c>
      <c r="D667" s="5">
        <f>TB1YR!B676</f>
        <v>0.1</v>
      </c>
      <c r="E667" s="5">
        <v>0.1</v>
      </c>
      <c r="F667" s="5">
        <v>237.43299999999999</v>
      </c>
      <c r="G667">
        <f t="shared" si="20"/>
        <v>1.0055125156502971</v>
      </c>
      <c r="H667">
        <v>4</v>
      </c>
      <c r="I667">
        <f t="shared" si="21"/>
        <v>4</v>
      </c>
    </row>
    <row r="668" spans="2:9" x14ac:dyDescent="0.25">
      <c r="B668">
        <v>2014</v>
      </c>
      <c r="C668">
        <v>11</v>
      </c>
      <c r="D668" s="5">
        <f>TB1YR!B677</f>
        <v>0.12</v>
      </c>
      <c r="E668" s="5">
        <v>0.13</v>
      </c>
      <c r="F668" s="5">
        <v>236.15100000000001</v>
      </c>
      <c r="G668">
        <f t="shared" si="20"/>
        <v>1.0058113853849038</v>
      </c>
      <c r="H668">
        <v>4</v>
      </c>
      <c r="I668">
        <f t="shared" si="21"/>
        <v>4</v>
      </c>
    </row>
    <row r="669" spans="2:9" x14ac:dyDescent="0.25">
      <c r="B669">
        <v>2014</v>
      </c>
      <c r="C669">
        <v>12</v>
      </c>
      <c r="D669" s="5">
        <f>TB1YR!B678</f>
        <v>0.2</v>
      </c>
      <c r="E669" s="5">
        <v>0.21</v>
      </c>
      <c r="F669" s="5">
        <v>234.81200000000001</v>
      </c>
      <c r="G669">
        <f t="shared" si="20"/>
        <v>1.0049039699281581</v>
      </c>
      <c r="H669">
        <v>4</v>
      </c>
      <c r="I669">
        <f t="shared" si="21"/>
        <v>4</v>
      </c>
    </row>
    <row r="670" spans="2:9" x14ac:dyDescent="0.25">
      <c r="B670">
        <v>2015</v>
      </c>
      <c r="C670">
        <v>1</v>
      </c>
      <c r="D670" s="5">
        <f>TB1YR!B679</f>
        <v>0.18</v>
      </c>
      <c r="E670" s="5">
        <v>0.2</v>
      </c>
      <c r="F670" s="5">
        <v>233.70699999999999</v>
      </c>
      <c r="G670">
        <f t="shared" si="20"/>
        <v>0.99584168150691732</v>
      </c>
      <c r="H670">
        <v>4</v>
      </c>
      <c r="I670">
        <f t="shared" si="21"/>
        <v>4</v>
      </c>
    </row>
    <row r="671" spans="2:9" x14ac:dyDescent="0.25">
      <c r="B671">
        <v>2015</v>
      </c>
      <c r="C671">
        <v>2</v>
      </c>
      <c r="D671" s="5">
        <f>TB1YR!B680</f>
        <v>0.21</v>
      </c>
      <c r="E671" s="5">
        <v>0.22</v>
      </c>
      <c r="F671" s="5">
        <v>234.72200000000001</v>
      </c>
      <c r="G671">
        <f t="shared" si="20"/>
        <v>0.99426574043879024</v>
      </c>
      <c r="H671">
        <v>4</v>
      </c>
      <c r="I671">
        <f t="shared" si="21"/>
        <v>4</v>
      </c>
    </row>
    <row r="672" spans="2:9" x14ac:dyDescent="0.25">
      <c r="B672">
        <v>2015</v>
      </c>
      <c r="C672">
        <v>3</v>
      </c>
      <c r="D672" s="5">
        <f>TB1YR!B681</f>
        <v>0.24</v>
      </c>
      <c r="E672" s="5">
        <v>0.25</v>
      </c>
      <c r="F672" s="5">
        <v>236.119</v>
      </c>
      <c r="G672">
        <f t="shared" si="20"/>
        <v>0.99817916161240483</v>
      </c>
      <c r="H672">
        <v>4</v>
      </c>
      <c r="I672">
        <f t="shared" si="21"/>
        <v>4</v>
      </c>
    </row>
    <row r="673" spans="2:9" x14ac:dyDescent="0.25">
      <c r="B673">
        <v>2015</v>
      </c>
      <c r="C673">
        <v>4</v>
      </c>
      <c r="D673" s="5">
        <f>TB1YR!B682</f>
        <v>0.22</v>
      </c>
      <c r="E673" s="5">
        <v>0.23</v>
      </c>
      <c r="F673" s="5">
        <v>236.59899999999999</v>
      </c>
      <c r="G673">
        <f t="shared" si="20"/>
        <v>0.9951193126371044</v>
      </c>
      <c r="H673">
        <v>4</v>
      </c>
      <c r="I673">
        <f t="shared" si="21"/>
        <v>4</v>
      </c>
    </row>
    <row r="674" spans="2:9" x14ac:dyDescent="0.25">
      <c r="B674">
        <v>2015</v>
      </c>
      <c r="C674">
        <v>5</v>
      </c>
      <c r="D674" s="5">
        <f>TB1YR!B683</f>
        <v>0.22</v>
      </c>
      <c r="E674" s="5">
        <v>0.24</v>
      </c>
      <c r="F674" s="5">
        <v>237.80500000000001</v>
      </c>
      <c r="G674" t="e">
        <f t="shared" si="20"/>
        <v>#DIV/0!</v>
      </c>
      <c r="H674">
        <v>4</v>
      </c>
    </row>
    <row r="675" spans="2:9" x14ac:dyDescent="0.25">
      <c r="B675">
        <v>0</v>
      </c>
      <c r="C675">
        <v>0</v>
      </c>
      <c r="E675" s="5">
        <v>0.28000000000000003</v>
      </c>
      <c r="G675" t="e">
        <f t="shared" ref="G675:G677" si="22">(E675/1200+1)*F675/F676</f>
        <v>#DIV/0!</v>
      </c>
    </row>
    <row r="676" spans="2:9" x14ac:dyDescent="0.25">
      <c r="B676">
        <v>0</v>
      </c>
      <c r="C676">
        <v>0</v>
      </c>
      <c r="E676" s="5">
        <v>0.3</v>
      </c>
      <c r="G676" t="e">
        <f t="shared" si="22"/>
        <v>#DIV/0!</v>
      </c>
    </row>
    <row r="677" spans="2:9" x14ac:dyDescent="0.25">
      <c r="B677">
        <v>0</v>
      </c>
      <c r="C677">
        <v>0</v>
      </c>
      <c r="E677" s="5">
        <v>0.38</v>
      </c>
      <c r="G677" t="e">
        <f t="shared" si="22"/>
        <v>#DIV/0!</v>
      </c>
    </row>
    <row r="678" spans="2:9" x14ac:dyDescent="0.25">
      <c r="B678">
        <v>0</v>
      </c>
      <c r="C678">
        <v>0</v>
      </c>
      <c r="E678" s="5" t="e">
        <v>#N/A</v>
      </c>
    </row>
    <row r="679" spans="2:9" x14ac:dyDescent="0.25">
      <c r="B679">
        <v>0</v>
      </c>
      <c r="C679">
        <v>0</v>
      </c>
    </row>
    <row r="680" spans="2:9" x14ac:dyDescent="0.25">
      <c r="B680">
        <v>0</v>
      </c>
      <c r="C680">
        <v>0</v>
      </c>
    </row>
    <row r="681" spans="2:9" x14ac:dyDescent="0.25">
      <c r="B681">
        <v>0</v>
      </c>
      <c r="C681">
        <v>0</v>
      </c>
    </row>
    <row r="682" spans="2:9" x14ac:dyDescent="0.25">
      <c r="B682">
        <v>0</v>
      </c>
      <c r="C682">
        <v>0</v>
      </c>
    </row>
    <row r="683" spans="2:9" x14ac:dyDescent="0.25">
      <c r="B683">
        <v>0</v>
      </c>
      <c r="C683">
        <v>0</v>
      </c>
    </row>
    <row r="684" spans="2:9" x14ac:dyDescent="0.25">
      <c r="B684">
        <v>0</v>
      </c>
      <c r="C684">
        <v>0</v>
      </c>
    </row>
    <row r="685" spans="2:9" x14ac:dyDescent="0.25">
      <c r="B685">
        <v>0</v>
      </c>
      <c r="C685">
        <v>0</v>
      </c>
    </row>
    <row r="686" spans="2:9" x14ac:dyDescent="0.25">
      <c r="B686">
        <v>0</v>
      </c>
      <c r="C686">
        <v>0</v>
      </c>
    </row>
    <row r="687" spans="2:9" x14ac:dyDescent="0.25">
      <c r="B687">
        <v>0</v>
      </c>
      <c r="C687">
        <v>0</v>
      </c>
    </row>
    <row r="688" spans="2:9" x14ac:dyDescent="0.25">
      <c r="B688">
        <v>0</v>
      </c>
      <c r="C688">
        <v>0</v>
      </c>
    </row>
    <row r="689" spans="2:3" x14ac:dyDescent="0.25">
      <c r="B689">
        <v>0</v>
      </c>
      <c r="C689">
        <v>0</v>
      </c>
    </row>
    <row r="690" spans="2:3" x14ac:dyDescent="0.25">
      <c r="B690">
        <v>0</v>
      </c>
      <c r="C690">
        <v>0</v>
      </c>
    </row>
    <row r="691" spans="2:3" x14ac:dyDescent="0.25">
      <c r="B691">
        <v>0</v>
      </c>
      <c r="C691">
        <v>0</v>
      </c>
    </row>
    <row r="692" spans="2:3" x14ac:dyDescent="0.25">
      <c r="B692">
        <v>0</v>
      </c>
      <c r="C692">
        <v>0</v>
      </c>
    </row>
    <row r="693" spans="2:3" x14ac:dyDescent="0.25">
      <c r="B693">
        <v>0</v>
      </c>
      <c r="C693">
        <v>0</v>
      </c>
    </row>
    <row r="694" spans="2:3" x14ac:dyDescent="0.25">
      <c r="B694">
        <v>0</v>
      </c>
      <c r="C694">
        <v>0</v>
      </c>
    </row>
    <row r="695" spans="2:3" x14ac:dyDescent="0.25">
      <c r="B695">
        <v>0</v>
      </c>
      <c r="C695">
        <v>0</v>
      </c>
    </row>
    <row r="696" spans="2:3" x14ac:dyDescent="0.25">
      <c r="B696">
        <v>0</v>
      </c>
      <c r="C696">
        <v>0</v>
      </c>
    </row>
    <row r="697" spans="2:3" x14ac:dyDescent="0.25">
      <c r="B697">
        <v>0</v>
      </c>
      <c r="C697">
        <v>0</v>
      </c>
    </row>
    <row r="698" spans="2:3" x14ac:dyDescent="0.25">
      <c r="B698">
        <v>0</v>
      </c>
      <c r="C698">
        <v>0</v>
      </c>
    </row>
    <row r="699" spans="2:3" x14ac:dyDescent="0.25">
      <c r="B699">
        <v>0</v>
      </c>
      <c r="C699">
        <v>0</v>
      </c>
    </row>
    <row r="700" spans="2:3" x14ac:dyDescent="0.25">
      <c r="B700">
        <v>0</v>
      </c>
      <c r="C700">
        <v>0</v>
      </c>
    </row>
    <row r="701" spans="2:3" x14ac:dyDescent="0.25">
      <c r="B701">
        <v>0</v>
      </c>
      <c r="C701">
        <v>0</v>
      </c>
    </row>
    <row r="702" spans="2:3" x14ac:dyDescent="0.25">
      <c r="B702">
        <v>0</v>
      </c>
      <c r="C702">
        <v>0</v>
      </c>
    </row>
    <row r="703" spans="2:3" x14ac:dyDescent="0.25">
      <c r="B703">
        <v>0</v>
      </c>
      <c r="C703">
        <v>0</v>
      </c>
    </row>
    <row r="704" spans="2:3" x14ac:dyDescent="0.25">
      <c r="B704">
        <v>0</v>
      </c>
      <c r="C704">
        <v>0</v>
      </c>
    </row>
    <row r="705" spans="2:3" x14ac:dyDescent="0.25">
      <c r="B705">
        <v>0</v>
      </c>
      <c r="C705">
        <v>0</v>
      </c>
    </row>
    <row r="706" spans="2:3" x14ac:dyDescent="0.25">
      <c r="B706">
        <v>0</v>
      </c>
      <c r="C706">
        <v>0</v>
      </c>
    </row>
    <row r="707" spans="2:3" x14ac:dyDescent="0.25">
      <c r="B707">
        <v>0</v>
      </c>
      <c r="C707">
        <v>0</v>
      </c>
    </row>
    <row r="708" spans="2:3" x14ac:dyDescent="0.25">
      <c r="B708">
        <v>0</v>
      </c>
      <c r="C708">
        <v>0</v>
      </c>
    </row>
    <row r="709" spans="2:3" x14ac:dyDescent="0.25">
      <c r="B709">
        <v>0</v>
      </c>
      <c r="C709">
        <v>0</v>
      </c>
    </row>
    <row r="710" spans="2:3" x14ac:dyDescent="0.25">
      <c r="B710">
        <v>0</v>
      </c>
      <c r="C710">
        <v>0</v>
      </c>
    </row>
    <row r="711" spans="2:3" x14ac:dyDescent="0.25">
      <c r="B711">
        <v>0</v>
      </c>
      <c r="C711">
        <v>0</v>
      </c>
    </row>
    <row r="712" spans="2:3" x14ac:dyDescent="0.25">
      <c r="B712">
        <v>0</v>
      </c>
      <c r="C712">
        <v>0</v>
      </c>
    </row>
    <row r="713" spans="2:3" x14ac:dyDescent="0.25">
      <c r="B713">
        <v>0</v>
      </c>
      <c r="C713">
        <v>0</v>
      </c>
    </row>
    <row r="714" spans="2:3" x14ac:dyDescent="0.25">
      <c r="B714">
        <v>0</v>
      </c>
      <c r="C714">
        <v>0</v>
      </c>
    </row>
    <row r="715" spans="2:3" x14ac:dyDescent="0.25">
      <c r="B715">
        <v>0</v>
      </c>
      <c r="C715">
        <v>0</v>
      </c>
    </row>
    <row r="716" spans="2:3" x14ac:dyDescent="0.25">
      <c r="B716">
        <v>0</v>
      </c>
      <c r="C716">
        <v>0</v>
      </c>
    </row>
    <row r="717" spans="2:3" x14ac:dyDescent="0.25">
      <c r="B717">
        <v>0</v>
      </c>
      <c r="C717">
        <v>0</v>
      </c>
    </row>
    <row r="718" spans="2:3" x14ac:dyDescent="0.25">
      <c r="B718">
        <v>0</v>
      </c>
      <c r="C718">
        <v>0</v>
      </c>
    </row>
    <row r="719" spans="2:3" x14ac:dyDescent="0.25">
      <c r="B719">
        <v>0</v>
      </c>
      <c r="C719">
        <v>0</v>
      </c>
    </row>
    <row r="720" spans="2:3" x14ac:dyDescent="0.25">
      <c r="B720">
        <v>0</v>
      </c>
      <c r="C720">
        <v>0</v>
      </c>
    </row>
    <row r="721" spans="2:3" x14ac:dyDescent="0.25">
      <c r="B721">
        <v>0</v>
      </c>
      <c r="C721">
        <v>0</v>
      </c>
    </row>
    <row r="722" spans="2:3" x14ac:dyDescent="0.25">
      <c r="B722">
        <v>0</v>
      </c>
      <c r="C722">
        <v>0</v>
      </c>
    </row>
    <row r="723" spans="2:3" x14ac:dyDescent="0.25">
      <c r="B723">
        <v>0</v>
      </c>
      <c r="C723">
        <v>0</v>
      </c>
    </row>
    <row r="724" spans="2:3" x14ac:dyDescent="0.25">
      <c r="B724">
        <v>0</v>
      </c>
      <c r="C724">
        <v>0</v>
      </c>
    </row>
    <row r="725" spans="2:3" x14ac:dyDescent="0.25">
      <c r="B725">
        <v>0</v>
      </c>
      <c r="C725">
        <v>0</v>
      </c>
    </row>
    <row r="726" spans="2:3" x14ac:dyDescent="0.25">
      <c r="B726">
        <v>0</v>
      </c>
      <c r="C726">
        <v>0</v>
      </c>
    </row>
    <row r="727" spans="2:3" x14ac:dyDescent="0.25">
      <c r="B727">
        <v>0</v>
      </c>
      <c r="C727">
        <v>0</v>
      </c>
    </row>
    <row r="728" spans="2:3" x14ac:dyDescent="0.25">
      <c r="B728">
        <v>0</v>
      </c>
      <c r="C728">
        <v>0</v>
      </c>
    </row>
    <row r="729" spans="2:3" x14ac:dyDescent="0.25">
      <c r="B729">
        <v>0</v>
      </c>
      <c r="C729">
        <v>0</v>
      </c>
    </row>
    <row r="730" spans="2:3" x14ac:dyDescent="0.25">
      <c r="B730">
        <v>0</v>
      </c>
      <c r="C730">
        <v>0</v>
      </c>
    </row>
    <row r="731" spans="2:3" x14ac:dyDescent="0.25">
      <c r="B731">
        <v>0</v>
      </c>
      <c r="C731">
        <v>0</v>
      </c>
    </row>
    <row r="732" spans="2:3" x14ac:dyDescent="0.25">
      <c r="B732">
        <v>0</v>
      </c>
      <c r="C732">
        <v>0</v>
      </c>
    </row>
    <row r="733" spans="2:3" x14ac:dyDescent="0.25">
      <c r="B733">
        <v>0</v>
      </c>
      <c r="C733">
        <v>0</v>
      </c>
    </row>
    <row r="734" spans="2:3" x14ac:dyDescent="0.25">
      <c r="B734">
        <v>0</v>
      </c>
      <c r="C734">
        <v>0</v>
      </c>
    </row>
    <row r="735" spans="2:3" x14ac:dyDescent="0.25">
      <c r="B735">
        <v>0</v>
      </c>
      <c r="C735">
        <v>0</v>
      </c>
    </row>
    <row r="736" spans="2:3" x14ac:dyDescent="0.25">
      <c r="B736">
        <v>0</v>
      </c>
      <c r="C736">
        <v>0</v>
      </c>
    </row>
    <row r="737" spans="2:3" x14ac:dyDescent="0.25">
      <c r="B737">
        <v>0</v>
      </c>
      <c r="C737">
        <v>0</v>
      </c>
    </row>
    <row r="738" spans="2:3" x14ac:dyDescent="0.25">
      <c r="B738">
        <v>0</v>
      </c>
      <c r="C738">
        <v>0</v>
      </c>
    </row>
    <row r="739" spans="2:3" x14ac:dyDescent="0.25">
      <c r="B739">
        <v>0</v>
      </c>
      <c r="C739">
        <v>0</v>
      </c>
    </row>
    <row r="740" spans="2:3" x14ac:dyDescent="0.25">
      <c r="B740">
        <v>0</v>
      </c>
      <c r="C740">
        <v>0</v>
      </c>
    </row>
    <row r="741" spans="2:3" x14ac:dyDescent="0.25">
      <c r="B741">
        <v>0</v>
      </c>
      <c r="C741">
        <v>0</v>
      </c>
    </row>
    <row r="742" spans="2:3" x14ac:dyDescent="0.25">
      <c r="B742">
        <v>0</v>
      </c>
      <c r="C742">
        <v>0</v>
      </c>
    </row>
    <row r="743" spans="2:3" x14ac:dyDescent="0.25">
      <c r="B743">
        <v>0</v>
      </c>
      <c r="C743">
        <v>0</v>
      </c>
    </row>
    <row r="744" spans="2:3" x14ac:dyDescent="0.25">
      <c r="B744">
        <v>0</v>
      </c>
      <c r="C744">
        <v>0</v>
      </c>
    </row>
    <row r="745" spans="2:3" x14ac:dyDescent="0.25">
      <c r="B745">
        <v>0</v>
      </c>
      <c r="C745">
        <v>0</v>
      </c>
    </row>
    <row r="746" spans="2:3" x14ac:dyDescent="0.25">
      <c r="B746">
        <v>0</v>
      </c>
      <c r="C746">
        <v>0</v>
      </c>
    </row>
    <row r="747" spans="2:3" x14ac:dyDescent="0.25">
      <c r="B747">
        <v>0</v>
      </c>
      <c r="C747">
        <v>0</v>
      </c>
    </row>
    <row r="748" spans="2:3" x14ac:dyDescent="0.25">
      <c r="B748">
        <v>0</v>
      </c>
      <c r="C748">
        <v>0</v>
      </c>
    </row>
    <row r="749" spans="2:3" x14ac:dyDescent="0.25">
      <c r="B749">
        <v>0</v>
      </c>
      <c r="C749">
        <v>0</v>
      </c>
    </row>
    <row r="750" spans="2:3" x14ac:dyDescent="0.25">
      <c r="B750">
        <v>0</v>
      </c>
      <c r="C75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51"/>
  <sheetViews>
    <sheetView workbookViewId="0">
      <pane xSplit="2" ySplit="4" topLeftCell="C5" activePane="bottomRight" state="frozen"/>
      <selection activeCell="H11" sqref="H11"/>
      <selection pane="topRight" activeCell="H11" sqref="H11"/>
      <selection pane="bottomLeft" activeCell="H11" sqref="H11"/>
      <selection pane="bottomRight" activeCell="I17" sqref="I17"/>
    </sheetView>
  </sheetViews>
  <sheetFormatPr defaultRowHeight="15" x14ac:dyDescent="0.25"/>
  <cols>
    <col min="9" max="9" width="13" customWidth="1"/>
    <col min="10" max="10" width="16" customWidth="1"/>
  </cols>
  <sheetData>
    <row r="1" spans="1:20" x14ac:dyDescent="0.25">
      <c r="D1" s="14"/>
      <c r="E1" s="14" t="s">
        <v>1319</v>
      </c>
      <c r="F1" s="14">
        <f>params!B5</f>
        <v>0.77049999999999996</v>
      </c>
      <c r="G1" s="14" t="s">
        <v>1318</v>
      </c>
      <c r="H1" s="14">
        <f>params!B4</f>
        <v>0.5</v>
      </c>
      <c r="J1" t="s">
        <v>1333</v>
      </c>
    </row>
    <row r="2" spans="1:20" x14ac:dyDescent="0.25">
      <c r="C2">
        <f>AVERAGE(C5:C812)</f>
        <v>5.8336633663366236E-2</v>
      </c>
      <c r="D2">
        <f>AVERAGE(D5:D812)</f>
        <v>0.62887538736850923</v>
      </c>
      <c r="E2">
        <f>AVERAGE(E5:E812)</f>
        <v>0.59731744903356765</v>
      </c>
      <c r="F2">
        <f>AVERAGE(F5:F812)</f>
        <v>3.5290665130839671E-2</v>
      </c>
      <c r="J2" t="s">
        <v>1334</v>
      </c>
    </row>
    <row r="3" spans="1:20" ht="30" x14ac:dyDescent="0.25">
      <c r="A3" s="14" t="s">
        <v>0</v>
      </c>
      <c r="B3" s="14" t="s">
        <v>1154</v>
      </c>
      <c r="C3" s="14" t="s">
        <v>1330</v>
      </c>
      <c r="D3" s="14" t="s">
        <v>8</v>
      </c>
      <c r="E3" s="14" t="s">
        <v>1331</v>
      </c>
      <c r="F3" s="14" t="s">
        <v>1332</v>
      </c>
      <c r="G3" s="14" t="s">
        <v>1197</v>
      </c>
      <c r="H3" s="14"/>
      <c r="I3" s="14"/>
      <c r="J3" s="14"/>
      <c r="K3" s="14"/>
      <c r="L3" s="14"/>
      <c r="M3" s="14"/>
      <c r="N3" s="14"/>
      <c r="O3" s="2" t="s">
        <v>1322</v>
      </c>
      <c r="P3" s="2" t="s">
        <v>1337</v>
      </c>
      <c r="Q3" s="2" t="s">
        <v>1338</v>
      </c>
      <c r="R3" s="2" t="s">
        <v>1339</v>
      </c>
      <c r="S3" s="2" t="s">
        <v>1340</v>
      </c>
      <c r="T3" s="2"/>
    </row>
    <row r="4" spans="1:20" x14ac:dyDescent="0.25">
      <c r="A4" s="14">
        <f>SS!B5</f>
        <v>1948</v>
      </c>
      <c r="B4" s="14">
        <f>SS!C5</f>
        <v>1</v>
      </c>
      <c r="C4" s="14">
        <f>'u rate'!B28/100</f>
        <v>3.4000000000000002E-2</v>
      </c>
      <c r="D4" s="92">
        <f>SS!D5</f>
        <v>0.95433207731937852</v>
      </c>
      <c r="E4" s="14">
        <f>$F$1*D4^$H$1</f>
        <v>0.75270084557227301</v>
      </c>
      <c r="F4">
        <f>(C5-(1-E4)*C4)/(1-C4)</f>
        <v>3.0633363094676277E-2</v>
      </c>
      <c r="G4">
        <f>SS!I5</f>
        <v>5</v>
      </c>
      <c r="H4" s="14"/>
      <c r="I4" s="14"/>
      <c r="J4" s="14"/>
      <c r="K4" s="14"/>
      <c r="L4" s="14"/>
      <c r="M4" s="14"/>
      <c r="N4" s="14"/>
      <c r="O4">
        <f t="shared" ref="O4:Q6" si="0">C4</f>
        <v>3.4000000000000002E-2</v>
      </c>
      <c r="P4" s="5">
        <f t="shared" si="0"/>
        <v>0.95433207731937852</v>
      </c>
      <c r="Q4">
        <f t="shared" si="0"/>
        <v>0.75270084557227301</v>
      </c>
      <c r="R4">
        <f>(O5-(1-Q4)*O4)/(1-O4)</f>
        <v>3.0633363094676277E-2</v>
      </c>
      <c r="S4">
        <f>O4</f>
        <v>3.4000000000000002E-2</v>
      </c>
    </row>
    <row r="5" spans="1:20" x14ac:dyDescent="0.25">
      <c r="A5" s="14">
        <f>SS!B6</f>
        <v>1948</v>
      </c>
      <c r="B5" s="14">
        <f>SS!C6</f>
        <v>2</v>
      </c>
      <c r="C5" s="14">
        <f>'u rate'!B29/100</f>
        <v>3.7999999999999999E-2</v>
      </c>
      <c r="D5" s="92">
        <f>SS!D6</f>
        <v>0.84098608454463808</v>
      </c>
      <c r="E5" s="14">
        <f>$F$1*D5^$H$1</f>
        <v>0.70658928597745974</v>
      </c>
      <c r="F5">
        <f t="shared" ref="F5:F68" si="1">(C6-(1-E5)*C5)/(1-C5)</f>
        <v>2.9990013375409016E-2</v>
      </c>
      <c r="G5">
        <f>SS!I6</f>
        <v>4</v>
      </c>
      <c r="O5">
        <f t="shared" si="0"/>
        <v>3.7999999999999999E-2</v>
      </c>
      <c r="P5" s="5">
        <f t="shared" si="0"/>
        <v>0.84098608454463808</v>
      </c>
      <c r="Q5">
        <f t="shared" si="0"/>
        <v>0.70658928597745974</v>
      </c>
      <c r="R5">
        <f t="shared" ref="R5:R30" si="2">(O6-(1-Q5)*O5)/(1-O5)</f>
        <v>2.9990013375409016E-2</v>
      </c>
      <c r="S5">
        <f>(1-Q4)*S4+R4*(1-S4)</f>
        <v>3.7999999999999999E-2</v>
      </c>
    </row>
    <row r="6" spans="1:20" x14ac:dyDescent="0.25">
      <c r="A6" s="14">
        <f>SS!B7</f>
        <v>1948</v>
      </c>
      <c r="B6" s="14">
        <f>SS!C7</f>
        <v>3</v>
      </c>
      <c r="C6" s="14">
        <f>'u rate'!B30/100</f>
        <v>0.04</v>
      </c>
      <c r="D6" s="92">
        <f>SS!D7</f>
        <v>0.75935746171398089</v>
      </c>
      <c r="E6" s="14">
        <f t="shared" ref="E6:E69" si="3">$F$1*D6^$H$1</f>
        <v>0.67142232174325611</v>
      </c>
      <c r="F6">
        <f t="shared" si="1"/>
        <v>2.6934263405969008E-2</v>
      </c>
      <c r="G6">
        <f>SS!I7</f>
        <v>4</v>
      </c>
      <c r="O6">
        <f t="shared" si="0"/>
        <v>0.04</v>
      </c>
      <c r="P6" s="5">
        <f t="shared" si="0"/>
        <v>0.75935746171398089</v>
      </c>
      <c r="Q6">
        <f t="shared" si="0"/>
        <v>0.67142232174325611</v>
      </c>
      <c r="R6">
        <f t="shared" si="2"/>
        <v>2.6934263405969008E-2</v>
      </c>
      <c r="S6">
        <f t="shared" ref="S6:S31" si="4">(1-Q5)*S5+R5*(1-S5)</f>
        <v>0.04</v>
      </c>
    </row>
    <row r="7" spans="1:20" x14ac:dyDescent="0.25">
      <c r="A7" s="14">
        <f>SS!B8</f>
        <v>1948</v>
      </c>
      <c r="B7" s="14">
        <f>SS!C8</f>
        <v>4</v>
      </c>
      <c r="C7" s="14">
        <f>'u rate'!B31/100</f>
        <v>3.9E-2</v>
      </c>
      <c r="D7" s="92">
        <f>SS!D8</f>
        <v>0.7770214073892231</v>
      </c>
      <c r="E7" s="14">
        <f t="shared" si="3"/>
        <v>0.67918664090227199</v>
      </c>
      <c r="F7">
        <f t="shared" si="1"/>
        <v>2.3400914667209796E-2</v>
      </c>
      <c r="G7">
        <f>SS!I8</f>
        <v>4</v>
      </c>
      <c r="I7" s="28" t="s">
        <v>43</v>
      </c>
      <c r="J7" t="s">
        <v>1335</v>
      </c>
      <c r="O7">
        <f t="shared" ref="O7:O31" si="5">C7</f>
        <v>3.9E-2</v>
      </c>
      <c r="P7" s="5">
        <f t="shared" ref="P7:P31" si="6">D7</f>
        <v>0.7770214073892231</v>
      </c>
      <c r="Q7">
        <f t="shared" ref="Q7:Q31" si="7">E7</f>
        <v>0.67918664090227199</v>
      </c>
      <c r="R7">
        <f t="shared" si="2"/>
        <v>2.3400914667209796E-2</v>
      </c>
      <c r="S7">
        <f t="shared" si="4"/>
        <v>3.9E-2</v>
      </c>
    </row>
    <row r="8" spans="1:20" x14ac:dyDescent="0.25">
      <c r="A8" s="14">
        <f>SS!B9</f>
        <v>1948</v>
      </c>
      <c r="B8" s="14">
        <f>SS!C9</f>
        <v>5</v>
      </c>
      <c r="C8" s="14">
        <f>'u rate'!B32/100</f>
        <v>3.5000000000000003E-2</v>
      </c>
      <c r="D8" s="92">
        <f>SS!D9</f>
        <v>0.88832248622576648</v>
      </c>
      <c r="E8" s="14">
        <f t="shared" si="3"/>
        <v>0.72620288658079046</v>
      </c>
      <c r="F8">
        <f t="shared" si="1"/>
        <v>2.7375234228318831E-2</v>
      </c>
      <c r="G8">
        <f>SS!I9</f>
        <v>5</v>
      </c>
      <c r="I8" s="15">
        <v>1</v>
      </c>
      <c r="J8" s="16">
        <v>4.0615527843925664E-2</v>
      </c>
      <c r="O8">
        <f t="shared" si="5"/>
        <v>3.5000000000000003E-2</v>
      </c>
      <c r="P8" s="5">
        <f t="shared" si="6"/>
        <v>0.88832248622576648</v>
      </c>
      <c r="Q8">
        <f t="shared" si="7"/>
        <v>0.72620288658079046</v>
      </c>
      <c r="R8">
        <f t="shared" si="2"/>
        <v>2.7375234228318831E-2</v>
      </c>
      <c r="S8">
        <f t="shared" si="4"/>
        <v>3.5000000000000003E-2</v>
      </c>
    </row>
    <row r="9" spans="1:20" x14ac:dyDescent="0.25">
      <c r="A9" s="14">
        <f>SS!B10</f>
        <v>1948</v>
      </c>
      <c r="B9" s="14">
        <f>SS!C10</f>
        <v>6</v>
      </c>
      <c r="C9" s="14">
        <f>'u rate'!B33/100</f>
        <v>3.6000000000000004E-2</v>
      </c>
      <c r="D9" s="92">
        <f>SS!D10</f>
        <v>0.84379806264388679</v>
      </c>
      <c r="E9" s="14">
        <f t="shared" si="3"/>
        <v>0.70776960008134837</v>
      </c>
      <c r="F9">
        <f t="shared" si="1"/>
        <v>2.6431229878556582E-2</v>
      </c>
      <c r="G9">
        <f>SS!I10</f>
        <v>4</v>
      </c>
      <c r="I9" s="15">
        <v>2</v>
      </c>
      <c r="J9" s="16">
        <v>3.7437800260418548E-2</v>
      </c>
      <c r="O9">
        <f t="shared" si="5"/>
        <v>3.6000000000000004E-2</v>
      </c>
      <c r="P9" s="5">
        <f t="shared" si="6"/>
        <v>0.84379806264388679</v>
      </c>
      <c r="Q9">
        <f t="shared" si="7"/>
        <v>0.70776960008134837</v>
      </c>
      <c r="R9">
        <f t="shared" si="2"/>
        <v>2.6431229878556582E-2</v>
      </c>
      <c r="S9">
        <f t="shared" si="4"/>
        <v>3.6000000000000004E-2</v>
      </c>
    </row>
    <row r="10" spans="1:20" x14ac:dyDescent="0.25">
      <c r="A10" s="14">
        <f>SS!B11</f>
        <v>1948</v>
      </c>
      <c r="B10" s="14">
        <f>SS!C11</f>
        <v>7</v>
      </c>
      <c r="C10" s="14">
        <f>'u rate'!B34/100</f>
        <v>3.6000000000000004E-2</v>
      </c>
      <c r="D10" s="92">
        <f>SS!D11</f>
        <v>0.83468170892820293</v>
      </c>
      <c r="E10" s="14">
        <f t="shared" si="3"/>
        <v>0.70393586271039876</v>
      </c>
      <c r="F10">
        <f t="shared" si="1"/>
        <v>2.9400094458064682E-2</v>
      </c>
      <c r="G10">
        <f>SS!I11</f>
        <v>4</v>
      </c>
      <c r="I10" s="15">
        <v>3</v>
      </c>
      <c r="J10" s="16">
        <v>3.4284414301171372E-2</v>
      </c>
      <c r="O10">
        <f t="shared" si="5"/>
        <v>3.6000000000000004E-2</v>
      </c>
      <c r="P10" s="5">
        <f t="shared" si="6"/>
        <v>0.83468170892820293</v>
      </c>
      <c r="Q10">
        <f t="shared" si="7"/>
        <v>0.70393586271039876</v>
      </c>
      <c r="R10">
        <f t="shared" si="2"/>
        <v>2.9400094458064682E-2</v>
      </c>
      <c r="S10">
        <f t="shared" si="4"/>
        <v>3.6000000000000004E-2</v>
      </c>
    </row>
    <row r="11" spans="1:20" x14ac:dyDescent="0.25">
      <c r="A11" s="14">
        <f>SS!B12</f>
        <v>1948</v>
      </c>
      <c r="B11" s="14">
        <f>SS!C12</f>
        <v>8</v>
      </c>
      <c r="C11" s="14">
        <f>'u rate'!B35/100</f>
        <v>3.9E-2</v>
      </c>
      <c r="D11" s="92">
        <f>SS!D12</f>
        <v>0.7561893947298941</v>
      </c>
      <c r="E11" s="14">
        <f t="shared" si="3"/>
        <v>0.67002025866136683</v>
      </c>
      <c r="F11">
        <f t="shared" si="1"/>
        <v>2.615066606430105E-2</v>
      </c>
      <c r="G11">
        <f>SS!I12</f>
        <v>4</v>
      </c>
      <c r="I11" s="15">
        <v>4</v>
      </c>
      <c r="J11" s="16">
        <v>3.2207526866603574E-2</v>
      </c>
      <c r="O11">
        <f t="shared" si="5"/>
        <v>3.9E-2</v>
      </c>
      <c r="P11" s="5">
        <f t="shared" si="6"/>
        <v>0.7561893947298941</v>
      </c>
      <c r="Q11">
        <f t="shared" si="7"/>
        <v>0.67002025866136683</v>
      </c>
      <c r="R11">
        <f t="shared" si="2"/>
        <v>2.615066606430105E-2</v>
      </c>
      <c r="S11">
        <f t="shared" si="4"/>
        <v>3.9E-2</v>
      </c>
    </row>
    <row r="12" spans="1:20" x14ac:dyDescent="0.25">
      <c r="A12" s="14">
        <f>SS!B13</f>
        <v>1948</v>
      </c>
      <c r="B12" s="14">
        <f>SS!C13</f>
        <v>9</v>
      </c>
      <c r="C12" s="14">
        <f>'u rate'!B36/100</f>
        <v>3.7999999999999999E-2</v>
      </c>
      <c r="D12" s="92">
        <f>SS!D13</f>
        <v>0.82266873796666251</v>
      </c>
      <c r="E12" s="14">
        <f t="shared" si="3"/>
        <v>0.69885188368913542</v>
      </c>
      <c r="F12">
        <f t="shared" si="1"/>
        <v>2.6565874823479368E-2</v>
      </c>
      <c r="G12">
        <f>SS!I13</f>
        <v>4</v>
      </c>
      <c r="I12" s="15">
        <v>5</v>
      </c>
      <c r="J12" s="16">
        <v>3.1854064461523328E-2</v>
      </c>
      <c r="O12">
        <f t="shared" si="5"/>
        <v>3.7999999999999999E-2</v>
      </c>
      <c r="P12" s="5">
        <f t="shared" si="6"/>
        <v>0.82266873796666251</v>
      </c>
      <c r="Q12">
        <f t="shared" si="7"/>
        <v>0.69885188368913542</v>
      </c>
      <c r="R12">
        <f t="shared" si="2"/>
        <v>2.6565874823479368E-2</v>
      </c>
      <c r="S12">
        <f t="shared" si="4"/>
        <v>3.7999999999999999E-2</v>
      </c>
    </row>
    <row r="13" spans="1:20" x14ac:dyDescent="0.25">
      <c r="A13" s="14">
        <f>SS!B14</f>
        <v>1948</v>
      </c>
      <c r="B13" s="14">
        <f>SS!C14</f>
        <v>10</v>
      </c>
      <c r="C13" s="14">
        <f>'u rate'!B37/100</f>
        <v>3.7000000000000005E-2</v>
      </c>
      <c r="D13" s="92">
        <f>SS!D14</f>
        <v>0.76299275702409997</v>
      </c>
      <c r="E13" s="14">
        <f t="shared" si="3"/>
        <v>0.67302756318793266</v>
      </c>
      <c r="F13">
        <f t="shared" si="1"/>
        <v>2.6897216861841645E-2</v>
      </c>
      <c r="G13">
        <f>SS!I14</f>
        <v>4</v>
      </c>
      <c r="I13" s="15" t="s">
        <v>220</v>
      </c>
      <c r="J13" s="16">
        <v>3.5284901143171128E-2</v>
      </c>
      <c r="O13">
        <f t="shared" si="5"/>
        <v>3.7000000000000005E-2</v>
      </c>
      <c r="P13" s="5">
        <f t="shared" si="6"/>
        <v>0.76299275702409997</v>
      </c>
      <c r="Q13">
        <f t="shared" si="7"/>
        <v>0.67302756318793266</v>
      </c>
      <c r="R13">
        <f t="shared" si="2"/>
        <v>2.6897216861841645E-2</v>
      </c>
      <c r="S13">
        <f t="shared" si="4"/>
        <v>3.7000000000000005E-2</v>
      </c>
    </row>
    <row r="14" spans="1:20" x14ac:dyDescent="0.25">
      <c r="A14" s="14">
        <f>SS!B15</f>
        <v>1948</v>
      </c>
      <c r="B14" s="14">
        <f>SS!C15</f>
        <v>11</v>
      </c>
      <c r="C14" s="14">
        <f>'u rate'!B38/100</f>
        <v>3.7999999999999999E-2</v>
      </c>
      <c r="D14" s="92">
        <f>SS!D15</f>
        <v>0.70784024220673836</v>
      </c>
      <c r="E14" s="14">
        <f t="shared" si="3"/>
        <v>0.6482466301886457</v>
      </c>
      <c r="F14">
        <f t="shared" si="1"/>
        <v>2.7685417824499521E-2</v>
      </c>
      <c r="G14">
        <f>SS!I15</f>
        <v>4</v>
      </c>
      <c r="O14">
        <f t="shared" si="5"/>
        <v>3.7999999999999999E-2</v>
      </c>
      <c r="P14" s="5">
        <f t="shared" si="6"/>
        <v>0.70784024220673836</v>
      </c>
      <c r="Q14">
        <f t="shared" si="7"/>
        <v>0.6482466301886457</v>
      </c>
      <c r="R14">
        <f t="shared" si="2"/>
        <v>2.7685417824499521E-2</v>
      </c>
      <c r="S14">
        <f t="shared" si="4"/>
        <v>3.7999999999999999E-2</v>
      </c>
    </row>
    <row r="15" spans="1:20" x14ac:dyDescent="0.25">
      <c r="A15" s="14">
        <f>SS!B16</f>
        <v>1948</v>
      </c>
      <c r="B15" s="14">
        <f>SS!C16</f>
        <v>12</v>
      </c>
      <c r="C15" s="14">
        <f>'u rate'!B39/100</f>
        <v>0.04</v>
      </c>
      <c r="D15" s="92">
        <f>SS!D16</f>
        <v>0.61565987498245578</v>
      </c>
      <c r="E15" s="14">
        <f t="shared" si="3"/>
        <v>0.60456509318335871</v>
      </c>
      <c r="F15">
        <f t="shared" si="1"/>
        <v>2.8315212215973277E-2</v>
      </c>
      <c r="G15">
        <f>SS!I16</f>
        <v>3</v>
      </c>
      <c r="O15">
        <f t="shared" si="5"/>
        <v>0.04</v>
      </c>
      <c r="P15" s="5">
        <f t="shared" si="6"/>
        <v>0.61565987498245578</v>
      </c>
      <c r="Q15">
        <f t="shared" si="7"/>
        <v>0.60456509318335871</v>
      </c>
      <c r="R15">
        <f t="shared" si="2"/>
        <v>2.8315212215973277E-2</v>
      </c>
      <c r="S15">
        <f t="shared" si="4"/>
        <v>0.04</v>
      </c>
    </row>
    <row r="16" spans="1:20" x14ac:dyDescent="0.25">
      <c r="A16" s="14">
        <f>SS!B17</f>
        <v>1949</v>
      </c>
      <c r="B16" s="14">
        <f>SS!C17</f>
        <v>1</v>
      </c>
      <c r="C16" s="14">
        <f>'u rate'!B40/100</f>
        <v>4.2999999999999997E-2</v>
      </c>
      <c r="D16" s="92">
        <f>SS!D17</f>
        <v>0.54298158673615349</v>
      </c>
      <c r="E16" s="14">
        <f t="shared" si="3"/>
        <v>0.56776052552378886</v>
      </c>
      <c r="F16">
        <f t="shared" si="1"/>
        <v>2.9690389339104412E-2</v>
      </c>
      <c r="G16">
        <f>SS!I17</f>
        <v>3</v>
      </c>
      <c r="O16">
        <f t="shared" si="5"/>
        <v>4.2999999999999997E-2</v>
      </c>
      <c r="P16" s="5">
        <f t="shared" si="6"/>
        <v>0.54298158673615349</v>
      </c>
      <c r="Q16">
        <f t="shared" si="7"/>
        <v>0.56776052552378886</v>
      </c>
      <c r="R16">
        <f t="shared" si="2"/>
        <v>2.9690389339104412E-2</v>
      </c>
      <c r="S16">
        <f t="shared" si="4"/>
        <v>4.2999999999999997E-2</v>
      </c>
    </row>
    <row r="17" spans="1:19" x14ac:dyDescent="0.25">
      <c r="A17" s="14">
        <f>SS!B18</f>
        <v>1949</v>
      </c>
      <c r="B17" s="14">
        <f>SS!C18</f>
        <v>2</v>
      </c>
      <c r="C17" s="14">
        <f>'u rate'!B41/100</f>
        <v>4.7E-2</v>
      </c>
      <c r="D17" s="92">
        <f>SS!D18</f>
        <v>0.43581217354403262</v>
      </c>
      <c r="E17" s="14">
        <f t="shared" si="3"/>
        <v>0.50865383319201396</v>
      </c>
      <c r="F17">
        <f t="shared" si="1"/>
        <v>2.8233714753436161E-2</v>
      </c>
      <c r="G17">
        <f>SS!I18</f>
        <v>2</v>
      </c>
      <c r="O17">
        <f t="shared" si="5"/>
        <v>4.7E-2</v>
      </c>
      <c r="P17" s="5">
        <f t="shared" si="6"/>
        <v>0.43581217354403262</v>
      </c>
      <c r="Q17">
        <f t="shared" si="7"/>
        <v>0.50865383319201396</v>
      </c>
      <c r="R17">
        <f t="shared" si="2"/>
        <v>2.8233714753436161E-2</v>
      </c>
      <c r="S17">
        <f t="shared" si="4"/>
        <v>4.7E-2</v>
      </c>
    </row>
    <row r="18" spans="1:19" x14ac:dyDescent="0.25">
      <c r="A18" s="14">
        <f>SS!B19</f>
        <v>1949</v>
      </c>
      <c r="B18" s="14">
        <f>SS!C19</f>
        <v>3</v>
      </c>
      <c r="C18" s="14">
        <f>'u rate'!B42/100</f>
        <v>0.05</v>
      </c>
      <c r="D18" s="92">
        <f>SS!D19</f>
        <v>0.41210594714265086</v>
      </c>
      <c r="E18" s="14">
        <f t="shared" si="3"/>
        <v>0.49462616253759195</v>
      </c>
      <c r="F18">
        <f t="shared" si="1"/>
        <v>2.9190850659873258E-2</v>
      </c>
      <c r="G18">
        <f>SS!I19</f>
        <v>2</v>
      </c>
      <c r="O18">
        <f t="shared" si="5"/>
        <v>0.05</v>
      </c>
      <c r="P18" s="5">
        <f t="shared" si="6"/>
        <v>0.41210594714265086</v>
      </c>
      <c r="Q18">
        <f t="shared" si="7"/>
        <v>0.49462616253759195</v>
      </c>
      <c r="R18">
        <f t="shared" si="2"/>
        <v>2.9190850659873258E-2</v>
      </c>
      <c r="S18">
        <f t="shared" si="4"/>
        <v>0.05</v>
      </c>
    </row>
    <row r="19" spans="1:19" x14ac:dyDescent="0.25">
      <c r="A19" s="14">
        <f>SS!B20</f>
        <v>1949</v>
      </c>
      <c r="B19" s="14">
        <f>SS!C20</f>
        <v>4</v>
      </c>
      <c r="C19" s="14">
        <f>'u rate'!B43/100</f>
        <v>5.2999999999999999E-2</v>
      </c>
      <c r="D19" s="92">
        <f>SS!D20</f>
        <v>0.37309838166645137</v>
      </c>
      <c r="E19" s="14">
        <f t="shared" si="3"/>
        <v>0.47063511292562688</v>
      </c>
      <c r="F19">
        <f t="shared" si="1"/>
        <v>3.4787392803651777E-2</v>
      </c>
      <c r="G19">
        <f>SS!I20</f>
        <v>2</v>
      </c>
      <c r="O19">
        <f t="shared" si="5"/>
        <v>5.2999999999999999E-2</v>
      </c>
      <c r="P19" s="5">
        <f t="shared" si="6"/>
        <v>0.37309838166645137</v>
      </c>
      <c r="Q19">
        <f t="shared" si="7"/>
        <v>0.47063511292562688</v>
      </c>
      <c r="R19">
        <f t="shared" si="2"/>
        <v>3.4787392803651777E-2</v>
      </c>
      <c r="S19">
        <f t="shared" si="4"/>
        <v>5.2999999999999999E-2</v>
      </c>
    </row>
    <row r="20" spans="1:19" x14ac:dyDescent="0.25">
      <c r="A20" s="14">
        <f>SS!B21</f>
        <v>1949</v>
      </c>
      <c r="B20" s="14">
        <f>SS!C21</f>
        <v>5</v>
      </c>
      <c r="C20" s="14">
        <f>'u rate'!B44/100</f>
        <v>6.0999999999999999E-2</v>
      </c>
      <c r="D20" s="92">
        <f>SS!D21</f>
        <v>0.31911717832760933</v>
      </c>
      <c r="E20" s="14">
        <f t="shared" si="3"/>
        <v>0.43525897467719882</v>
      </c>
      <c r="F20">
        <f t="shared" si="1"/>
        <v>2.9340572369871278E-2</v>
      </c>
      <c r="G20">
        <f>SS!I21</f>
        <v>2</v>
      </c>
      <c r="O20">
        <f t="shared" si="5"/>
        <v>6.0999999999999999E-2</v>
      </c>
      <c r="P20" s="5">
        <f t="shared" si="6"/>
        <v>0.31911717832760933</v>
      </c>
      <c r="Q20">
        <f t="shared" si="7"/>
        <v>0.43525897467719882</v>
      </c>
      <c r="R20">
        <f t="shared" si="2"/>
        <v>2.9340572369871278E-2</v>
      </c>
      <c r="S20">
        <f t="shared" si="4"/>
        <v>6.0999999999999999E-2</v>
      </c>
    </row>
    <row r="21" spans="1:19" x14ac:dyDescent="0.25">
      <c r="A21" s="14">
        <f>SS!B22</f>
        <v>1949</v>
      </c>
      <c r="B21" s="14">
        <f>SS!C22</f>
        <v>6</v>
      </c>
      <c r="C21" s="14">
        <f>'u rate'!B45/100</f>
        <v>6.2E-2</v>
      </c>
      <c r="D21" s="92">
        <f>SS!D22</f>
        <v>0.30501397480462128</v>
      </c>
      <c r="E21" s="14">
        <f t="shared" si="3"/>
        <v>0.42553228159066053</v>
      </c>
      <c r="F21">
        <f t="shared" si="1"/>
        <v>3.345735763179207E-2</v>
      </c>
      <c r="G21">
        <f>SS!I22</f>
        <v>1</v>
      </c>
      <c r="O21">
        <f t="shared" si="5"/>
        <v>6.2E-2</v>
      </c>
      <c r="P21" s="5">
        <f t="shared" si="6"/>
        <v>0.30501397480462128</v>
      </c>
      <c r="Q21">
        <f t="shared" si="7"/>
        <v>0.42553228159066053</v>
      </c>
      <c r="R21">
        <f t="shared" si="2"/>
        <v>3.345735763179207E-2</v>
      </c>
      <c r="S21">
        <f t="shared" si="4"/>
        <v>6.2E-2</v>
      </c>
    </row>
    <row r="22" spans="1:19" x14ac:dyDescent="0.25">
      <c r="A22" s="14">
        <f>SS!B23</f>
        <v>1949</v>
      </c>
      <c r="B22" s="14">
        <f>SS!C23</f>
        <v>7</v>
      </c>
      <c r="C22" s="14">
        <f>'u rate'!B46/100</f>
        <v>6.7000000000000004E-2</v>
      </c>
      <c r="D22" s="92">
        <f>SS!D23</f>
        <v>0.26449897572675818</v>
      </c>
      <c r="E22" s="14">
        <f t="shared" si="3"/>
        <v>0.39626401936644268</v>
      </c>
      <c r="F22">
        <f t="shared" si="1"/>
        <v>2.9528069986657725E-2</v>
      </c>
      <c r="G22">
        <f>SS!I23</f>
        <v>1</v>
      </c>
      <c r="O22">
        <f t="shared" si="5"/>
        <v>6.7000000000000004E-2</v>
      </c>
      <c r="P22" s="5">
        <f t="shared" si="6"/>
        <v>0.26449897572675818</v>
      </c>
      <c r="Q22">
        <f t="shared" si="7"/>
        <v>0.39626401936644268</v>
      </c>
      <c r="R22">
        <f t="shared" si="2"/>
        <v>2.9528069986657725E-2</v>
      </c>
      <c r="S22">
        <f t="shared" si="4"/>
        <v>6.7000000000000004E-2</v>
      </c>
    </row>
    <row r="23" spans="1:19" x14ac:dyDescent="0.25">
      <c r="A23" s="14">
        <f>SS!B24</f>
        <v>1949</v>
      </c>
      <c r="B23" s="14">
        <f>SS!C24</f>
        <v>8</v>
      </c>
      <c r="C23" s="14">
        <f>'u rate'!B47/100</f>
        <v>6.8000000000000005E-2</v>
      </c>
      <c r="D23" s="92">
        <f>SS!D24</f>
        <v>0.24991256047949773</v>
      </c>
      <c r="E23" s="14">
        <f t="shared" si="3"/>
        <v>0.38518262195743402</v>
      </c>
      <c r="F23">
        <f t="shared" si="1"/>
        <v>2.5957530357409348E-2</v>
      </c>
      <c r="G23">
        <f>SS!I24</f>
        <v>1</v>
      </c>
      <c r="O23">
        <f t="shared" si="5"/>
        <v>6.8000000000000005E-2</v>
      </c>
      <c r="P23" s="5">
        <f t="shared" si="6"/>
        <v>0.24991256047949773</v>
      </c>
      <c r="Q23">
        <f t="shared" si="7"/>
        <v>0.38518262195743402</v>
      </c>
      <c r="R23">
        <f t="shared" si="2"/>
        <v>2.5957530357409348E-2</v>
      </c>
      <c r="S23">
        <f t="shared" si="4"/>
        <v>6.8000000000000005E-2</v>
      </c>
    </row>
    <row r="24" spans="1:19" x14ac:dyDescent="0.25">
      <c r="A24" s="14">
        <f>SS!B25</f>
        <v>1949</v>
      </c>
      <c r="B24" s="14">
        <f>SS!C25</f>
        <v>9</v>
      </c>
      <c r="C24" s="14">
        <f>'u rate'!B48/100</f>
        <v>6.6000000000000003E-2</v>
      </c>
      <c r="D24" s="92">
        <f>SS!D25</f>
        <v>0.24649145950385007</v>
      </c>
      <c r="E24" s="14">
        <f t="shared" si="3"/>
        <v>0.38253711765855547</v>
      </c>
      <c r="F24">
        <f t="shared" si="1"/>
        <v>4.0950160348463237E-2</v>
      </c>
      <c r="G24">
        <f>SS!I25</f>
        <v>1</v>
      </c>
      <c r="O24">
        <f t="shared" si="5"/>
        <v>6.6000000000000003E-2</v>
      </c>
      <c r="P24" s="5">
        <f t="shared" si="6"/>
        <v>0.24649145950385007</v>
      </c>
      <c r="Q24">
        <f t="shared" si="7"/>
        <v>0.38253711765855547</v>
      </c>
      <c r="R24">
        <f t="shared" si="2"/>
        <v>4.0950160348463237E-2</v>
      </c>
      <c r="S24">
        <f t="shared" si="4"/>
        <v>6.6000000000000003E-2</v>
      </c>
    </row>
    <row r="25" spans="1:19" x14ac:dyDescent="0.25">
      <c r="A25" s="14">
        <f>SS!B26</f>
        <v>1949</v>
      </c>
      <c r="B25" s="14">
        <f>SS!C26</f>
        <v>10</v>
      </c>
      <c r="C25" s="14">
        <f>'u rate'!B49/100</f>
        <v>7.9000000000000001E-2</v>
      </c>
      <c r="D25" s="92">
        <f>SS!D26</f>
        <v>0.19439646315206338</v>
      </c>
      <c r="E25" s="14">
        <f t="shared" si="3"/>
        <v>0.33971664203951102</v>
      </c>
      <c r="F25">
        <f t="shared" si="1"/>
        <v>1.2853001868752848E-2</v>
      </c>
      <c r="G25">
        <f>SS!I26</f>
        <v>1</v>
      </c>
      <c r="O25">
        <f t="shared" si="5"/>
        <v>7.9000000000000001E-2</v>
      </c>
      <c r="P25" s="5">
        <f t="shared" si="6"/>
        <v>0.19439646315206338</v>
      </c>
      <c r="Q25">
        <f t="shared" si="7"/>
        <v>0.33971664203951102</v>
      </c>
      <c r="R25">
        <f t="shared" si="2"/>
        <v>1.2853001868752848E-2</v>
      </c>
      <c r="S25">
        <f t="shared" si="4"/>
        <v>7.9000000000000001E-2</v>
      </c>
    </row>
    <row r="26" spans="1:19" x14ac:dyDescent="0.25">
      <c r="A26" s="14">
        <f>SS!B27</f>
        <v>1949</v>
      </c>
      <c r="B26" s="14">
        <f>SS!C27</f>
        <v>11</v>
      </c>
      <c r="C26" s="14">
        <f>'u rate'!B50/100</f>
        <v>6.4000000000000001E-2</v>
      </c>
      <c r="D26" s="92">
        <f>SS!D27</f>
        <v>0.23652661082567822</v>
      </c>
      <c r="E26" s="14">
        <f t="shared" si="3"/>
        <v>0.37472498206088833</v>
      </c>
      <c r="F26">
        <f t="shared" si="1"/>
        <v>2.7758973132368438E-2</v>
      </c>
      <c r="G26">
        <f>SS!I27</f>
        <v>1</v>
      </c>
      <c r="O26">
        <f t="shared" si="5"/>
        <v>6.4000000000000001E-2</v>
      </c>
      <c r="P26" s="5">
        <f t="shared" si="6"/>
        <v>0.23652661082567822</v>
      </c>
      <c r="Q26">
        <f t="shared" si="7"/>
        <v>0.37472498206088833</v>
      </c>
      <c r="R26">
        <f t="shared" si="2"/>
        <v>2.7758973132368438E-2</v>
      </c>
      <c r="S26">
        <f t="shared" si="4"/>
        <v>6.4000000000000001E-2</v>
      </c>
    </row>
    <row r="27" spans="1:19" x14ac:dyDescent="0.25">
      <c r="A27" s="14">
        <f>SS!B28</f>
        <v>1949</v>
      </c>
      <c r="B27" s="14">
        <f>SS!C28</f>
        <v>12</v>
      </c>
      <c r="C27" s="14">
        <f>'u rate'!B51/100</f>
        <v>6.6000000000000003E-2</v>
      </c>
      <c r="D27" s="92">
        <f>SS!D28</f>
        <v>0.23033232884512622</v>
      </c>
      <c r="E27" s="14">
        <f t="shared" si="3"/>
        <v>0.36978568286044861</v>
      </c>
      <c r="F27">
        <f t="shared" si="1"/>
        <v>2.5059802000845406E-2</v>
      </c>
      <c r="G27">
        <f>SS!I28</f>
        <v>1</v>
      </c>
      <c r="O27">
        <f t="shared" si="5"/>
        <v>6.6000000000000003E-2</v>
      </c>
      <c r="P27" s="5">
        <f t="shared" si="6"/>
        <v>0.23033232884512622</v>
      </c>
      <c r="Q27">
        <f t="shared" si="7"/>
        <v>0.36978568286044861</v>
      </c>
      <c r="R27">
        <f t="shared" si="2"/>
        <v>2.5059802000845406E-2</v>
      </c>
      <c r="S27">
        <f t="shared" si="4"/>
        <v>6.6000000000000003E-2</v>
      </c>
    </row>
    <row r="28" spans="1:19" x14ac:dyDescent="0.25">
      <c r="A28" s="14">
        <f>SS!B29</f>
        <v>1950</v>
      </c>
      <c r="B28" s="14">
        <f>SS!C29</f>
        <v>1</v>
      </c>
      <c r="C28" s="14">
        <f>'u rate'!B52/100</f>
        <v>6.5000000000000002E-2</v>
      </c>
      <c r="D28" s="92">
        <f>SS!D29</f>
        <v>0.2653478470182703</v>
      </c>
      <c r="E28" s="14">
        <f t="shared" si="3"/>
        <v>0.39689938608707659</v>
      </c>
      <c r="F28">
        <f t="shared" si="1"/>
        <v>2.6522417214609604E-2</v>
      </c>
      <c r="G28">
        <f>SS!I29</f>
        <v>1</v>
      </c>
      <c r="O28">
        <f t="shared" si="5"/>
        <v>6.5000000000000002E-2</v>
      </c>
      <c r="P28" s="5">
        <f t="shared" si="6"/>
        <v>0.2653478470182703</v>
      </c>
      <c r="Q28">
        <f t="shared" si="7"/>
        <v>0.39689938608707659</v>
      </c>
      <c r="R28">
        <f t="shared" si="2"/>
        <v>2.6522417214609604E-2</v>
      </c>
      <c r="S28">
        <f t="shared" si="4"/>
        <v>6.5000000000000002E-2</v>
      </c>
    </row>
    <row r="29" spans="1:19" x14ac:dyDescent="0.25">
      <c r="A29" s="14">
        <f>SS!B30</f>
        <v>1950</v>
      </c>
      <c r="B29" s="14">
        <f>SS!C30</f>
        <v>2</v>
      </c>
      <c r="C29" s="14">
        <f>'u rate'!B53/100</f>
        <v>6.4000000000000001E-2</v>
      </c>
      <c r="D29" s="92">
        <f>SS!D30</f>
        <v>0.27694316325152857</v>
      </c>
      <c r="E29" s="14">
        <f t="shared" si="3"/>
        <v>0.40547862701173998</v>
      </c>
      <c r="F29">
        <f t="shared" si="1"/>
        <v>2.665665825721299E-2</v>
      </c>
      <c r="G29">
        <f>SS!I30</f>
        <v>1</v>
      </c>
      <c r="O29">
        <f t="shared" si="5"/>
        <v>6.4000000000000001E-2</v>
      </c>
      <c r="P29" s="5">
        <f t="shared" si="6"/>
        <v>0.27694316325152857</v>
      </c>
      <c r="Q29">
        <f t="shared" si="7"/>
        <v>0.40547862701173998</v>
      </c>
      <c r="R29">
        <f t="shared" si="2"/>
        <v>2.665665825721299E-2</v>
      </c>
      <c r="S29">
        <f t="shared" si="4"/>
        <v>6.4000000000000001E-2</v>
      </c>
    </row>
    <row r="30" spans="1:19" x14ac:dyDescent="0.25">
      <c r="A30" s="14">
        <f>SS!B31</f>
        <v>1950</v>
      </c>
      <c r="B30" s="14">
        <f>SS!C31</f>
        <v>3</v>
      </c>
      <c r="C30" s="14">
        <f>'u rate'!B54/100</f>
        <v>6.3E-2</v>
      </c>
      <c r="D30" s="92">
        <f>SS!D31</f>
        <v>0.28568750107642238</v>
      </c>
      <c r="E30" s="14">
        <f t="shared" si="3"/>
        <v>0.41183026866163552</v>
      </c>
      <c r="F30">
        <f t="shared" si="1"/>
        <v>2.2353582631465349E-2</v>
      </c>
      <c r="G30">
        <f>SS!I31</f>
        <v>1</v>
      </c>
      <c r="O30">
        <f t="shared" si="5"/>
        <v>6.3E-2</v>
      </c>
      <c r="P30" s="5">
        <f t="shared" si="6"/>
        <v>0.28568750107642238</v>
      </c>
      <c r="Q30">
        <f t="shared" si="7"/>
        <v>0.41183026866163552</v>
      </c>
      <c r="R30">
        <f t="shared" si="2"/>
        <v>2.2353582631465349E-2</v>
      </c>
      <c r="S30">
        <f t="shared" si="4"/>
        <v>6.3E-2</v>
      </c>
    </row>
    <row r="31" spans="1:19" x14ac:dyDescent="0.25">
      <c r="A31" s="14">
        <f>SS!B32</f>
        <v>1950</v>
      </c>
      <c r="B31" s="14">
        <f>SS!C32</f>
        <v>4</v>
      </c>
      <c r="C31" s="14">
        <f>'u rate'!B55/100</f>
        <v>5.7999999999999996E-2</v>
      </c>
      <c r="D31" s="92">
        <f>SS!D32</f>
        <v>0.32347015168418969</v>
      </c>
      <c r="E31" s="14">
        <f t="shared" si="3"/>
        <v>0.43821753253137968</v>
      </c>
      <c r="F31">
        <f t="shared" si="1"/>
        <v>2.3796833213184744E-2</v>
      </c>
      <c r="G31">
        <f>SS!I32</f>
        <v>2</v>
      </c>
      <c r="O31">
        <f t="shared" si="5"/>
        <v>5.7999999999999996E-2</v>
      </c>
      <c r="P31" s="5">
        <f t="shared" si="6"/>
        <v>0.32347015168418969</v>
      </c>
      <c r="Q31">
        <f t="shared" si="7"/>
        <v>0.43821753253137968</v>
      </c>
      <c r="S31">
        <f t="shared" si="4"/>
        <v>5.7999999999999996E-2</v>
      </c>
    </row>
    <row r="32" spans="1:19" x14ac:dyDescent="0.25">
      <c r="A32" s="14">
        <f>SS!B33</f>
        <v>1950</v>
      </c>
      <c r="B32" s="14">
        <f>SS!C33</f>
        <v>5</v>
      </c>
      <c r="C32" s="14">
        <f>'u rate'!B56/100</f>
        <v>5.5E-2</v>
      </c>
      <c r="D32" s="92">
        <f>SS!D33</f>
        <v>0.3496817831323597</v>
      </c>
      <c r="E32" s="14">
        <f t="shared" si="3"/>
        <v>0.45562668009307106</v>
      </c>
      <c r="F32">
        <f t="shared" si="1"/>
        <v>2.5459753867850706E-2</v>
      </c>
      <c r="G32">
        <f>SS!I33</f>
        <v>2</v>
      </c>
    </row>
    <row r="33" spans="1:7" x14ac:dyDescent="0.25">
      <c r="A33" s="14">
        <f>SS!B34</f>
        <v>1950</v>
      </c>
      <c r="B33" s="14">
        <f>SS!C34</f>
        <v>6</v>
      </c>
      <c r="C33" s="14">
        <f>'u rate'!B57/100</f>
        <v>5.4000000000000006E-2</v>
      </c>
      <c r="D33" s="92">
        <f>SS!D34</f>
        <v>0.38240618004503957</v>
      </c>
      <c r="E33" s="14">
        <f t="shared" si="3"/>
        <v>0.47646948748989543</v>
      </c>
      <c r="F33">
        <f t="shared" si="1"/>
        <v>2.2969717044877748E-2</v>
      </c>
      <c r="G33">
        <f>SS!I34</f>
        <v>2</v>
      </c>
    </row>
    <row r="34" spans="1:7" x14ac:dyDescent="0.25">
      <c r="A34" s="14">
        <f>SS!B35</f>
        <v>1950</v>
      </c>
      <c r="B34" s="14">
        <f>SS!C35</f>
        <v>7</v>
      </c>
      <c r="C34" s="14">
        <f>'u rate'!B58/100</f>
        <v>0.05</v>
      </c>
      <c r="D34" s="92">
        <f>SS!D35</f>
        <v>0.44503894539296529</v>
      </c>
      <c r="E34" s="14">
        <f t="shared" si="3"/>
        <v>0.51401009909453921</v>
      </c>
      <c r="F34">
        <f t="shared" si="1"/>
        <v>2.1790005215502062E-2</v>
      </c>
      <c r="G34">
        <f>SS!I35</f>
        <v>2</v>
      </c>
    </row>
    <row r="35" spans="1:7" x14ac:dyDescent="0.25">
      <c r="A35" s="14">
        <f>SS!B36</f>
        <v>1950</v>
      </c>
      <c r="B35" s="14">
        <f>SS!C36</f>
        <v>8</v>
      </c>
      <c r="C35" s="14">
        <f>'u rate'!B59/100</f>
        <v>4.4999999999999998E-2</v>
      </c>
      <c r="D35" s="92">
        <f>SS!D36</f>
        <v>0.55643672686844692</v>
      </c>
      <c r="E35" s="14">
        <f t="shared" si="3"/>
        <v>0.5747520602391718</v>
      </c>
      <c r="F35">
        <f t="shared" si="1"/>
        <v>2.6035437393468835E-2</v>
      </c>
      <c r="G35">
        <f>SS!I36</f>
        <v>3</v>
      </c>
    </row>
    <row r="36" spans="1:7" x14ac:dyDescent="0.25">
      <c r="A36" s="14">
        <f>SS!B37</f>
        <v>1950</v>
      </c>
      <c r="B36" s="14">
        <f>SS!C37</f>
        <v>9</v>
      </c>
      <c r="C36" s="14">
        <f>'u rate'!B60/100</f>
        <v>4.4000000000000004E-2</v>
      </c>
      <c r="D36" s="92">
        <f>SS!D37</f>
        <v>0.56231386412191553</v>
      </c>
      <c r="E36" s="14">
        <f t="shared" si="3"/>
        <v>0.57777938029296583</v>
      </c>
      <c r="F36">
        <f t="shared" si="1"/>
        <v>2.4500306205952404E-2</v>
      </c>
      <c r="G36">
        <f>SS!I37</f>
        <v>3</v>
      </c>
    </row>
    <row r="37" spans="1:7" x14ac:dyDescent="0.25">
      <c r="A37" s="14">
        <f>SS!B38</f>
        <v>1950</v>
      </c>
      <c r="B37" s="14">
        <f>SS!C38</f>
        <v>10</v>
      </c>
      <c r="C37" s="14">
        <f>'u rate'!B61/100</f>
        <v>4.2000000000000003E-2</v>
      </c>
      <c r="D37" s="92">
        <f>SS!D38</f>
        <v>0.62868854098658489</v>
      </c>
      <c r="E37" s="14">
        <f t="shared" si="3"/>
        <v>0.61092854189310974</v>
      </c>
      <c r="F37">
        <f t="shared" si="1"/>
        <v>2.6783923548549696E-2</v>
      </c>
      <c r="G37">
        <f>SS!I38</f>
        <v>3</v>
      </c>
    </row>
    <row r="38" spans="1:7" x14ac:dyDescent="0.25">
      <c r="A38" s="14">
        <f>SS!B39</f>
        <v>1950</v>
      </c>
      <c r="B38" s="14">
        <f>SS!C39</f>
        <v>11</v>
      </c>
      <c r="C38" s="14">
        <f>'u rate'!B62/100</f>
        <v>4.2000000000000003E-2</v>
      </c>
      <c r="D38" s="92">
        <f>SS!D39</f>
        <v>0.64077397626197408</v>
      </c>
      <c r="E38" s="14">
        <f t="shared" si="3"/>
        <v>0.61677260532625822</v>
      </c>
      <c r="F38">
        <f t="shared" si="1"/>
        <v>2.808397643392781E-2</v>
      </c>
      <c r="G38">
        <f>SS!I39</f>
        <v>3</v>
      </c>
    </row>
    <row r="39" spans="1:7" x14ac:dyDescent="0.25">
      <c r="A39" s="14">
        <f>SS!B40</f>
        <v>1950</v>
      </c>
      <c r="B39" s="14">
        <f>SS!C40</f>
        <v>12</v>
      </c>
      <c r="C39" s="14">
        <f>'u rate'!B63/100</f>
        <v>4.2999999999999997E-2</v>
      </c>
      <c r="D39" s="92">
        <f>SS!D40</f>
        <v>0.64359628135894809</v>
      </c>
      <c r="E39" s="14">
        <f t="shared" si="3"/>
        <v>0.61812940817715267</v>
      </c>
      <c r="F39">
        <f t="shared" si="1"/>
        <v>2.150424718037364E-2</v>
      </c>
      <c r="G39">
        <f>SS!I40</f>
        <v>3</v>
      </c>
    </row>
    <row r="40" spans="1:7" x14ac:dyDescent="0.25">
      <c r="A40" s="14">
        <f>SS!B41</f>
        <v>1951</v>
      </c>
      <c r="B40" s="14">
        <f>SS!C41</f>
        <v>1</v>
      </c>
      <c r="C40" s="14">
        <f>'u rate'!B64/100</f>
        <v>3.7000000000000005E-2</v>
      </c>
      <c r="D40" s="92">
        <f>SS!D41</f>
        <v>0.82330046014307257</v>
      </c>
      <c r="E40" s="14">
        <f t="shared" si="3"/>
        <v>0.69912015419257711</v>
      </c>
      <c r="F40">
        <f t="shared" si="1"/>
        <v>2.3746049538032561E-2</v>
      </c>
      <c r="G40">
        <f>SS!I41</f>
        <v>4</v>
      </c>
    </row>
    <row r="41" spans="1:7" x14ac:dyDescent="0.25">
      <c r="A41" s="14">
        <f>SS!B42</f>
        <v>1951</v>
      </c>
      <c r="B41" s="14">
        <f>SS!C42</f>
        <v>2</v>
      </c>
      <c r="C41" s="14">
        <f>'u rate'!B65/100</f>
        <v>3.4000000000000002E-2</v>
      </c>
      <c r="D41" s="92">
        <f>SS!D42</f>
        <v>0.90132879248488018</v>
      </c>
      <c r="E41" s="14">
        <f t="shared" si="3"/>
        <v>0.73149989033949747</v>
      </c>
      <c r="F41">
        <f t="shared" si="1"/>
        <v>2.5746372951907782E-2</v>
      </c>
      <c r="G41">
        <f>SS!I42</f>
        <v>4</v>
      </c>
    </row>
    <row r="42" spans="1:7" x14ac:dyDescent="0.25">
      <c r="A42" s="14">
        <f>SS!B43</f>
        <v>1951</v>
      </c>
      <c r="B42" s="14">
        <f>SS!C43</f>
        <v>3</v>
      </c>
      <c r="C42" s="14">
        <f>'u rate'!B66/100</f>
        <v>3.4000000000000002E-2</v>
      </c>
      <c r="D42" s="92">
        <f>SS!D43</f>
        <v>0.97252309917234048</v>
      </c>
      <c r="E42" s="14">
        <f t="shared" si="3"/>
        <v>0.75984079346690647</v>
      </c>
      <c r="F42">
        <f t="shared" si="1"/>
        <v>2.3638288796971864E-2</v>
      </c>
      <c r="G42">
        <f>SS!I43</f>
        <v>4</v>
      </c>
    </row>
    <row r="43" spans="1:7" x14ac:dyDescent="0.25">
      <c r="A43" s="14">
        <f>SS!B44</f>
        <v>1951</v>
      </c>
      <c r="B43" s="14">
        <f>SS!C44</f>
        <v>4</v>
      </c>
      <c r="C43" s="14">
        <f>'u rate'!B67/100</f>
        <v>3.1E-2</v>
      </c>
      <c r="D43" s="92">
        <f>SS!D44</f>
        <v>1.0881585500831634</v>
      </c>
      <c r="E43" s="14">
        <f t="shared" si="3"/>
        <v>0.80374582951795726</v>
      </c>
      <c r="F43">
        <f t="shared" si="1"/>
        <v>2.4681239128025462E-2</v>
      </c>
      <c r="G43">
        <f>SS!I44</f>
        <v>5</v>
      </c>
    </row>
    <row r="44" spans="1:7" x14ac:dyDescent="0.25">
      <c r="A44" s="14">
        <f>SS!B45</f>
        <v>1951</v>
      </c>
      <c r="B44" s="14">
        <f>SS!C45</f>
        <v>5</v>
      </c>
      <c r="C44" s="14">
        <f>'u rate'!B68/100</f>
        <v>0.03</v>
      </c>
      <c r="D44" s="92">
        <f>SS!D45</f>
        <v>1.1314493480874881</v>
      </c>
      <c r="E44" s="14">
        <f t="shared" si="3"/>
        <v>0.81957782872734908</v>
      </c>
      <c r="F44">
        <f t="shared" si="1"/>
        <v>2.7409623568887088E-2</v>
      </c>
      <c r="G44">
        <f>SS!I45</f>
        <v>5</v>
      </c>
    </row>
    <row r="45" spans="1:7" x14ac:dyDescent="0.25">
      <c r="A45" s="14">
        <f>SS!B46</f>
        <v>1951</v>
      </c>
      <c r="B45" s="14">
        <f>SS!C46</f>
        <v>6</v>
      </c>
      <c r="C45" s="14">
        <f>'u rate'!B69/100</f>
        <v>3.2000000000000001E-2</v>
      </c>
      <c r="D45" s="92">
        <f>SS!D46</f>
        <v>1.0361014432655133</v>
      </c>
      <c r="E45" s="14">
        <f t="shared" si="3"/>
        <v>0.78428477152677023</v>
      </c>
      <c r="F45">
        <f t="shared" si="1"/>
        <v>2.4893711455430421E-2</v>
      </c>
      <c r="G45">
        <f>SS!I46</f>
        <v>5</v>
      </c>
    </row>
    <row r="46" spans="1:7" x14ac:dyDescent="0.25">
      <c r="A46" s="14">
        <f>SS!B47</f>
        <v>1951</v>
      </c>
      <c r="B46" s="14">
        <f>SS!C47</f>
        <v>7</v>
      </c>
      <c r="C46" s="14">
        <f>'u rate'!B70/100</f>
        <v>3.1E-2</v>
      </c>
      <c r="D46" s="92">
        <f>SS!D47</f>
        <v>1.0593411923004277</v>
      </c>
      <c r="E46" s="14">
        <f t="shared" si="3"/>
        <v>0.79303174619197492</v>
      </c>
      <c r="F46">
        <f t="shared" si="1"/>
        <v>2.5370468660424382E-2</v>
      </c>
      <c r="G46">
        <f>SS!I47</f>
        <v>5</v>
      </c>
    </row>
    <row r="47" spans="1:7" x14ac:dyDescent="0.25">
      <c r="A47" s="14">
        <f>SS!B48</f>
        <v>1951</v>
      </c>
      <c r="B47" s="14">
        <f>SS!C48</f>
        <v>8</v>
      </c>
      <c r="C47" s="14">
        <f>'u rate'!B71/100</f>
        <v>3.1E-2</v>
      </c>
      <c r="D47" s="92">
        <f>SS!D48</f>
        <v>1.0559465515054021</v>
      </c>
      <c r="E47" s="14">
        <f t="shared" si="3"/>
        <v>0.7917600982739974</v>
      </c>
      <c r="F47">
        <f t="shared" si="1"/>
        <v>2.7393769913822415E-2</v>
      </c>
      <c r="G47">
        <f>SS!I48</f>
        <v>5</v>
      </c>
    </row>
    <row r="48" spans="1:7" x14ac:dyDescent="0.25">
      <c r="A48" s="14">
        <f>SS!B49</f>
        <v>1951</v>
      </c>
      <c r="B48" s="14">
        <f>SS!C49</f>
        <v>9</v>
      </c>
      <c r="C48" s="14">
        <f>'u rate'!B72/100</f>
        <v>3.3000000000000002E-2</v>
      </c>
      <c r="D48" s="92">
        <f>SS!D49</f>
        <v>1.0023632842844064</v>
      </c>
      <c r="E48" s="14">
        <f t="shared" si="3"/>
        <v>0.77140991798909653</v>
      </c>
      <c r="F48">
        <f t="shared" si="1"/>
        <v>2.8393513230238046E-2</v>
      </c>
      <c r="G48">
        <f>SS!I49</f>
        <v>5</v>
      </c>
    </row>
    <row r="49" spans="1:7" x14ac:dyDescent="0.25">
      <c r="A49" s="14">
        <f>SS!B50</f>
        <v>1951</v>
      </c>
      <c r="B49" s="14">
        <f>SS!C50</f>
        <v>10</v>
      </c>
      <c r="C49" s="14">
        <f>'u rate'!B73/100</f>
        <v>3.5000000000000003E-2</v>
      </c>
      <c r="D49" s="92">
        <f>SS!D50</f>
        <v>0.93502529354745634</v>
      </c>
      <c r="E49" s="14">
        <f t="shared" si="3"/>
        <v>0.74504811910147239</v>
      </c>
      <c r="F49">
        <f t="shared" si="1"/>
        <v>2.7022470640986049E-2</v>
      </c>
      <c r="G49">
        <f>SS!I50</f>
        <v>4</v>
      </c>
    </row>
    <row r="50" spans="1:7" x14ac:dyDescent="0.25">
      <c r="A50" s="14">
        <f>SS!B51</f>
        <v>1951</v>
      </c>
      <c r="B50" s="14">
        <f>SS!C51</f>
        <v>11</v>
      </c>
      <c r="C50" s="14">
        <f>'u rate'!B74/100</f>
        <v>3.5000000000000003E-2</v>
      </c>
      <c r="D50" s="92">
        <f>SS!D51</f>
        <v>0.94350594851295555</v>
      </c>
      <c r="E50" s="14">
        <f t="shared" si="3"/>
        <v>0.74841927576070177</v>
      </c>
      <c r="F50">
        <f t="shared" si="1"/>
        <v>2.2999662851424418E-2</v>
      </c>
      <c r="G50">
        <f>SS!I51</f>
        <v>4</v>
      </c>
    </row>
    <row r="51" spans="1:7" x14ac:dyDescent="0.25">
      <c r="A51" s="14">
        <f>SS!B52</f>
        <v>1951</v>
      </c>
      <c r="B51" s="14">
        <f>SS!C52</f>
        <v>12</v>
      </c>
      <c r="C51" s="14">
        <f>'u rate'!B75/100</f>
        <v>3.1E-2</v>
      </c>
      <c r="D51" s="92">
        <f>SS!D52</f>
        <v>1.0957783058055086</v>
      </c>
      <c r="E51" s="14">
        <f t="shared" si="3"/>
        <v>0.80655500788981072</v>
      </c>
      <c r="F51">
        <f t="shared" si="1"/>
        <v>2.6835093131665773E-2</v>
      </c>
      <c r="G51">
        <f>SS!I52</f>
        <v>5</v>
      </c>
    </row>
    <row r="52" spans="1:7" x14ac:dyDescent="0.25">
      <c r="A52" s="14">
        <f>SS!B53</f>
        <v>1952</v>
      </c>
      <c r="B52" s="14">
        <f>SS!C53</f>
        <v>1</v>
      </c>
      <c r="C52" s="14">
        <f>'u rate'!B76/100</f>
        <v>3.2000000000000001E-2</v>
      </c>
      <c r="D52" s="92">
        <f>SS!D53</f>
        <v>1.0393425182154781</v>
      </c>
      <c r="E52" s="14">
        <f t="shared" si="3"/>
        <v>0.78551049173426857</v>
      </c>
      <c r="F52">
        <f t="shared" si="1"/>
        <v>2.4934231131711358E-2</v>
      </c>
      <c r="G52">
        <f>SS!I53</f>
        <v>5</v>
      </c>
    </row>
    <row r="53" spans="1:7" x14ac:dyDescent="0.25">
      <c r="A53" s="14">
        <f>SS!B54</f>
        <v>1952</v>
      </c>
      <c r="B53" s="14">
        <f>SS!C54</f>
        <v>2</v>
      </c>
      <c r="C53" s="14">
        <f>'u rate'!B77/100</f>
        <v>3.1E-2</v>
      </c>
      <c r="D53" s="92">
        <f>SS!D54</f>
        <v>1.1005220512792024</v>
      </c>
      <c r="E53" s="14">
        <f t="shared" si="3"/>
        <v>0.80829895540785957</v>
      </c>
      <c r="F53">
        <f t="shared" si="1"/>
        <v>2.3794909822129662E-2</v>
      </c>
      <c r="G53">
        <f>SS!I54</f>
        <v>5</v>
      </c>
    </row>
    <row r="54" spans="1:7" x14ac:dyDescent="0.25">
      <c r="A54" s="14">
        <f>SS!B55</f>
        <v>1952</v>
      </c>
      <c r="B54" s="14">
        <f>SS!C55</f>
        <v>3</v>
      </c>
      <c r="C54" s="14">
        <f>'u rate'!B78/100</f>
        <v>2.8999999999999998E-2</v>
      </c>
      <c r="D54" s="92">
        <f>SS!D55</f>
        <v>1.139031938842141</v>
      </c>
      <c r="E54" s="14">
        <f t="shared" si="3"/>
        <v>0.82231950961314204</v>
      </c>
      <c r="F54">
        <f t="shared" si="1"/>
        <v>2.455949101831217E-2</v>
      </c>
      <c r="G54">
        <f>SS!I55</f>
        <v>5</v>
      </c>
    </row>
    <row r="55" spans="1:7" x14ac:dyDescent="0.25">
      <c r="A55" s="14">
        <f>SS!B56</f>
        <v>1952</v>
      </c>
      <c r="B55" s="14">
        <f>SS!C56</f>
        <v>4</v>
      </c>
      <c r="C55" s="14">
        <f>'u rate'!B79/100</f>
        <v>2.8999999999999998E-2</v>
      </c>
      <c r="D55" s="92">
        <f>SS!D56</f>
        <v>1.1560877206578883</v>
      </c>
      <c r="E55" s="14">
        <f t="shared" si="3"/>
        <v>0.82845330957447372</v>
      </c>
      <c r="F55">
        <f t="shared" si="1"/>
        <v>2.5772549925499214E-2</v>
      </c>
      <c r="G55">
        <f>SS!I56</f>
        <v>5</v>
      </c>
    </row>
    <row r="56" spans="1:7" x14ac:dyDescent="0.25">
      <c r="A56" s="14">
        <f>SS!B57</f>
        <v>1952</v>
      </c>
      <c r="B56" s="14">
        <f>SS!C57</f>
        <v>5</v>
      </c>
      <c r="C56" s="14">
        <f>'u rate'!B80/100</f>
        <v>0.03</v>
      </c>
      <c r="D56" s="92">
        <f>SS!D57</f>
        <v>1.0731420677735293</v>
      </c>
      <c r="E56" s="14">
        <f t="shared" si="3"/>
        <v>0.79818075625802209</v>
      </c>
      <c r="F56">
        <f t="shared" si="1"/>
        <v>2.4686002770866664E-2</v>
      </c>
      <c r="G56">
        <f>SS!I57</f>
        <v>5</v>
      </c>
    </row>
    <row r="57" spans="1:7" x14ac:dyDescent="0.25">
      <c r="A57" s="14">
        <f>SS!B58</f>
        <v>1952</v>
      </c>
      <c r="B57" s="14">
        <f>SS!C58</f>
        <v>6</v>
      </c>
      <c r="C57" s="14">
        <f>'u rate'!B81/100</f>
        <v>0.03</v>
      </c>
      <c r="D57" s="92">
        <f>SS!D58</f>
        <v>1.0500459621304243</v>
      </c>
      <c r="E57" s="14">
        <f t="shared" si="3"/>
        <v>0.78954483650357665</v>
      </c>
      <c r="F57">
        <f t="shared" si="1"/>
        <v>2.6480768139285876E-2</v>
      </c>
      <c r="G57">
        <f>SS!I58</f>
        <v>5</v>
      </c>
    </row>
    <row r="58" spans="1:7" x14ac:dyDescent="0.25">
      <c r="A58" s="14">
        <f>SS!B59</f>
        <v>1952</v>
      </c>
      <c r="B58" s="14">
        <f>SS!C59</f>
        <v>7</v>
      </c>
      <c r="C58" s="14">
        <f>'u rate'!B82/100</f>
        <v>3.2000000000000001E-2</v>
      </c>
      <c r="D58" s="92">
        <f>SS!D59</f>
        <v>0.94250515789636202</v>
      </c>
      <c r="E58" s="14">
        <f t="shared" si="3"/>
        <v>0.7480222407887499</v>
      </c>
      <c r="F58">
        <f t="shared" si="1"/>
        <v>2.6794123662438017E-2</v>
      </c>
      <c r="G58">
        <f>SS!I59</f>
        <v>4</v>
      </c>
    </row>
    <row r="59" spans="1:7" x14ac:dyDescent="0.25">
      <c r="A59" s="14">
        <f>SS!B60</f>
        <v>1952</v>
      </c>
      <c r="B59" s="14">
        <f>SS!C60</f>
        <v>8</v>
      </c>
      <c r="C59" s="14">
        <f>'u rate'!B83/100</f>
        <v>3.4000000000000002E-2</v>
      </c>
      <c r="D59" s="92">
        <f>SS!D60</f>
        <v>0.94578997853905344</v>
      </c>
      <c r="E59" s="14">
        <f t="shared" si="3"/>
        <v>0.74932461123786287</v>
      </c>
      <c r="F59">
        <f t="shared" si="1"/>
        <v>2.3268154018723952E-2</v>
      </c>
      <c r="G59">
        <f>SS!I60</f>
        <v>4</v>
      </c>
    </row>
    <row r="60" spans="1:7" x14ac:dyDescent="0.25">
      <c r="A60" s="14">
        <f>SS!B61</f>
        <v>1952</v>
      </c>
      <c r="B60" s="14">
        <f>SS!C61</f>
        <v>9</v>
      </c>
      <c r="C60" s="14">
        <f>'u rate'!B84/100</f>
        <v>3.1E-2</v>
      </c>
      <c r="D60" s="92">
        <f>SS!D61</f>
        <v>1.1154706425966239</v>
      </c>
      <c r="E60" s="14">
        <f t="shared" si="3"/>
        <v>0.81377007517971456</v>
      </c>
      <c r="F60">
        <f t="shared" si="1"/>
        <v>2.500193222969159E-2</v>
      </c>
      <c r="G60">
        <f>SS!I61</f>
        <v>5</v>
      </c>
    </row>
    <row r="61" spans="1:7" x14ac:dyDescent="0.25">
      <c r="A61" s="14">
        <f>SS!B62</f>
        <v>1952</v>
      </c>
      <c r="B61" s="14">
        <f>SS!C62</f>
        <v>10</v>
      </c>
      <c r="C61" s="14">
        <f>'u rate'!B85/100</f>
        <v>0.03</v>
      </c>
      <c r="D61" s="92">
        <f>SS!D62</f>
        <v>1.1831485772511301</v>
      </c>
      <c r="E61" s="14">
        <f t="shared" si="3"/>
        <v>0.83809314019613768</v>
      </c>
      <c r="F61">
        <f t="shared" si="1"/>
        <v>2.3858550727715595E-2</v>
      </c>
      <c r="G61">
        <f>SS!I62</f>
        <v>5</v>
      </c>
    </row>
    <row r="62" spans="1:7" x14ac:dyDescent="0.25">
      <c r="A62" s="14">
        <f>SS!B63</f>
        <v>1952</v>
      </c>
      <c r="B62" s="14">
        <f>SS!C63</f>
        <v>11</v>
      </c>
      <c r="C62" s="14">
        <f>'u rate'!B86/100</f>
        <v>2.7999999999999997E-2</v>
      </c>
      <c r="D62" s="92">
        <f>SS!D63</f>
        <v>1.3145785419792877</v>
      </c>
      <c r="E62" s="14">
        <f t="shared" si="3"/>
        <v>0.88341732587802424</v>
      </c>
      <c r="F62">
        <f t="shared" si="1"/>
        <v>2.4419429140519221E-2</v>
      </c>
      <c r="G62">
        <f>SS!I63</f>
        <v>5</v>
      </c>
    </row>
    <row r="63" spans="1:7" x14ac:dyDescent="0.25">
      <c r="A63" s="14">
        <f>SS!B64</f>
        <v>1952</v>
      </c>
      <c r="B63" s="14">
        <f>SS!C64</f>
        <v>12</v>
      </c>
      <c r="C63" s="14">
        <f>'u rate'!B87/100</f>
        <v>2.7000000000000003E-2</v>
      </c>
      <c r="D63" s="92">
        <f>SS!D64</f>
        <v>1.3500310461125284</v>
      </c>
      <c r="E63" s="14">
        <f t="shared" si="3"/>
        <v>0.89525039438884702</v>
      </c>
      <c r="F63">
        <f t="shared" si="1"/>
        <v>2.6898006832989589E-2</v>
      </c>
      <c r="G63">
        <f>SS!I64</f>
        <v>5</v>
      </c>
    </row>
    <row r="64" spans="1:7" x14ac:dyDescent="0.25">
      <c r="A64" s="14">
        <f>SS!B65</f>
        <v>1953</v>
      </c>
      <c r="B64" s="14">
        <f>SS!C65</f>
        <v>1</v>
      </c>
      <c r="C64" s="14">
        <f>'u rate'!B88/100</f>
        <v>2.8999999999999998E-2</v>
      </c>
      <c r="D64" s="92">
        <f>SS!D65</f>
        <v>1.1842635419868126</v>
      </c>
      <c r="E64" s="14">
        <f t="shared" si="3"/>
        <v>0.83848794447934449</v>
      </c>
      <c r="F64">
        <f t="shared" si="1"/>
        <v>2.1952781040062815E-2</v>
      </c>
      <c r="G64">
        <f>SS!I65</f>
        <v>5</v>
      </c>
    </row>
    <row r="65" spans="1:7" x14ac:dyDescent="0.25">
      <c r="A65" s="14">
        <f>SS!B66</f>
        <v>1953</v>
      </c>
      <c r="B65" s="14">
        <f>SS!C66</f>
        <v>2</v>
      </c>
      <c r="C65" s="14">
        <f>'u rate'!B89/100</f>
        <v>2.6000000000000002E-2</v>
      </c>
      <c r="D65" s="92">
        <f>SS!D66</f>
        <v>1.3855176869665937</v>
      </c>
      <c r="E65" s="14">
        <f t="shared" si="3"/>
        <v>0.90694025801090083</v>
      </c>
      <c r="F65">
        <f t="shared" si="1"/>
        <v>2.4209904217950128E-2</v>
      </c>
      <c r="G65">
        <f>SS!I66</f>
        <v>5</v>
      </c>
    </row>
    <row r="66" spans="1:7" x14ac:dyDescent="0.25">
      <c r="A66" s="14">
        <f>SS!B67</f>
        <v>1953</v>
      </c>
      <c r="B66" s="14">
        <f>SS!C67</f>
        <v>3</v>
      </c>
      <c r="C66" s="14">
        <f>'u rate'!B90/100</f>
        <v>2.6000000000000002E-2</v>
      </c>
      <c r="D66" s="92">
        <f>SS!D67</f>
        <v>1.392305016936277</v>
      </c>
      <c r="E66" s="14">
        <f t="shared" si="3"/>
        <v>0.90915898911071313</v>
      </c>
      <c r="F66">
        <f t="shared" si="1"/>
        <v>2.5295825171333209E-2</v>
      </c>
      <c r="G66">
        <f>SS!I67</f>
        <v>5</v>
      </c>
    </row>
    <row r="67" spans="1:7" x14ac:dyDescent="0.25">
      <c r="A67" s="14">
        <f>SS!B68</f>
        <v>1953</v>
      </c>
      <c r="B67" s="14">
        <f>SS!C68</f>
        <v>4</v>
      </c>
      <c r="C67" s="14">
        <f>'u rate'!B91/100</f>
        <v>2.7000000000000003E-2</v>
      </c>
      <c r="D67" s="92">
        <f>SS!D68</f>
        <v>1.2758230304169818</v>
      </c>
      <c r="E67" s="14">
        <f t="shared" si="3"/>
        <v>0.87029775216497429</v>
      </c>
      <c r="F67">
        <f t="shared" si="1"/>
        <v>2.209459332831892E-2</v>
      </c>
      <c r="G67">
        <f>SS!I68</f>
        <v>5</v>
      </c>
    </row>
    <row r="68" spans="1:7" x14ac:dyDescent="0.25">
      <c r="A68" s="14">
        <f>SS!B69</f>
        <v>1953</v>
      </c>
      <c r="B68" s="14">
        <f>SS!C69</f>
        <v>5</v>
      </c>
      <c r="C68" s="14">
        <f>'u rate'!B92/100</f>
        <v>2.5000000000000001E-2</v>
      </c>
      <c r="D68" s="92">
        <f>SS!D69</f>
        <v>1.3939568782689431</v>
      </c>
      <c r="E68" s="14">
        <f t="shared" si="3"/>
        <v>0.90969815236216844</v>
      </c>
      <c r="F68">
        <f t="shared" si="1"/>
        <v>2.3325593650312011E-2</v>
      </c>
      <c r="G68">
        <f>SS!I69</f>
        <v>5</v>
      </c>
    </row>
    <row r="69" spans="1:7" x14ac:dyDescent="0.25">
      <c r="A69" s="14">
        <f>SS!B70</f>
        <v>1953</v>
      </c>
      <c r="B69" s="14">
        <f>SS!C70</f>
        <v>6</v>
      </c>
      <c r="C69" s="14">
        <f>'u rate'!B93/100</f>
        <v>2.5000000000000001E-2</v>
      </c>
      <c r="D69" s="92">
        <f>SS!D70</f>
        <v>1.3163643805306846</v>
      </c>
      <c r="E69" s="14">
        <f t="shared" si="3"/>
        <v>0.88401717793306855</v>
      </c>
      <c r="F69">
        <f t="shared" ref="F69:F132" si="8">(C70-(1-E69)*C69)/(1-C69)</f>
        <v>2.3692748152129964E-2</v>
      </c>
      <c r="G69">
        <f>SS!I70</f>
        <v>5</v>
      </c>
    </row>
    <row r="70" spans="1:7" x14ac:dyDescent="0.25">
      <c r="A70" s="14">
        <f>SS!B71</f>
        <v>1953</v>
      </c>
      <c r="B70" s="14">
        <f>SS!C71</f>
        <v>7</v>
      </c>
      <c r="C70" s="14">
        <f>'u rate'!B94/100</f>
        <v>2.6000000000000002E-2</v>
      </c>
      <c r="D70" s="92">
        <f>SS!D71</f>
        <v>1.1808893586043361</v>
      </c>
      <c r="E70" s="14">
        <f t="shared" ref="E70:E133" si="9">$F$1*D70^$H$1</f>
        <v>0.83729258968712705</v>
      </c>
      <c r="F70">
        <f t="shared" si="8"/>
        <v>2.3377420258588612E-2</v>
      </c>
      <c r="G70">
        <f>SS!I71</f>
        <v>5</v>
      </c>
    </row>
    <row r="71" spans="1:7" x14ac:dyDescent="0.25">
      <c r="A71" s="14">
        <f>SS!B72</f>
        <v>1953</v>
      </c>
      <c r="B71" s="14">
        <f>SS!C72</f>
        <v>8</v>
      </c>
      <c r="C71" s="14">
        <f>'u rate'!B95/100</f>
        <v>2.7000000000000003E-2</v>
      </c>
      <c r="D71" s="92">
        <f>SS!D72</f>
        <v>1.1099890112790405</v>
      </c>
      <c r="E71" s="14">
        <f t="shared" si="9"/>
        <v>0.81176810347739137</v>
      </c>
      <c r="F71">
        <f t="shared" si="8"/>
        <v>2.4581437609341793E-2</v>
      </c>
      <c r="G71">
        <f>SS!I72</f>
        <v>5</v>
      </c>
    </row>
    <row r="72" spans="1:7" x14ac:dyDescent="0.25">
      <c r="A72" s="14">
        <f>SS!B73</f>
        <v>1953</v>
      </c>
      <c r="B72" s="14">
        <f>SS!C73</f>
        <v>9</v>
      </c>
      <c r="C72" s="14">
        <f>'u rate'!B96/100</f>
        <v>2.8999999999999998E-2</v>
      </c>
      <c r="D72" s="92">
        <f>SS!D73</f>
        <v>0.99748300646574384</v>
      </c>
      <c r="E72" s="14">
        <f t="shared" si="9"/>
        <v>0.7695297173074408</v>
      </c>
      <c r="F72">
        <f t="shared" si="8"/>
        <v>2.5042597118347873E-2</v>
      </c>
      <c r="G72">
        <f>SS!I73</f>
        <v>5</v>
      </c>
    </row>
    <row r="73" spans="1:7" x14ac:dyDescent="0.25">
      <c r="A73" s="14">
        <f>SS!B74</f>
        <v>1953</v>
      </c>
      <c r="B73" s="14">
        <f>SS!C74</f>
        <v>10</v>
      </c>
      <c r="C73" s="14">
        <f>'u rate'!B97/100</f>
        <v>3.1E-2</v>
      </c>
      <c r="D73" s="92">
        <f>SS!D74</f>
        <v>0.84624268369473588</v>
      </c>
      <c r="E73" s="14">
        <f t="shared" si="9"/>
        <v>0.70879412073586268</v>
      </c>
      <c r="F73">
        <f t="shared" si="8"/>
        <v>2.6803527082365063E-2</v>
      </c>
      <c r="G73">
        <f>SS!I74</f>
        <v>4</v>
      </c>
    </row>
    <row r="74" spans="1:7" x14ac:dyDescent="0.25">
      <c r="A74" s="14">
        <f>SS!B75</f>
        <v>1953</v>
      </c>
      <c r="B74" s="14">
        <f>SS!C75</f>
        <v>11</v>
      </c>
      <c r="C74" s="14">
        <f>'u rate'!B98/100</f>
        <v>3.5000000000000003E-2</v>
      </c>
      <c r="D74" s="92">
        <f>SS!D75</f>
        <v>0.67764808763921225</v>
      </c>
      <c r="E74" s="14">
        <f t="shared" si="9"/>
        <v>0.6342708487710853</v>
      </c>
      <c r="F74">
        <f t="shared" si="8"/>
        <v>3.3367336483925376E-2</v>
      </c>
      <c r="G74">
        <f>SS!I75</f>
        <v>3</v>
      </c>
    </row>
    <row r="75" spans="1:7" x14ac:dyDescent="0.25">
      <c r="A75" s="14">
        <f>SS!B76</f>
        <v>1953</v>
      </c>
      <c r="B75" s="14">
        <f>SS!C76</f>
        <v>12</v>
      </c>
      <c r="C75" s="14">
        <f>'u rate'!B99/100</f>
        <v>4.4999999999999998E-2</v>
      </c>
      <c r="D75" s="92">
        <f>SS!D76</f>
        <v>0.4797390337206377</v>
      </c>
      <c r="E75" s="14">
        <f t="shared" si="9"/>
        <v>0.53367292612956241</v>
      </c>
      <c r="F75">
        <f t="shared" si="8"/>
        <v>2.9335373482544828E-2</v>
      </c>
      <c r="G75">
        <f>SS!I76</f>
        <v>2</v>
      </c>
    </row>
    <row r="76" spans="1:7" x14ac:dyDescent="0.25">
      <c r="A76" s="14">
        <f>SS!B77</f>
        <v>1954</v>
      </c>
      <c r="B76" s="14">
        <f>SS!C77</f>
        <v>1</v>
      </c>
      <c r="C76" s="14">
        <f>'u rate'!B100/100</f>
        <v>4.9000000000000002E-2</v>
      </c>
      <c r="D76" s="92">
        <f>SS!D77</f>
        <v>0.40885161243981027</v>
      </c>
      <c r="E76" s="14">
        <f t="shared" si="9"/>
        <v>0.49266929980469176</v>
      </c>
      <c r="F76">
        <f t="shared" si="8"/>
        <v>2.8539217340094535E-2</v>
      </c>
      <c r="G76">
        <f>SS!I77</f>
        <v>2</v>
      </c>
    </row>
    <row r="77" spans="1:7" x14ac:dyDescent="0.25">
      <c r="A77" s="14">
        <f>SS!B78</f>
        <v>1954</v>
      </c>
      <c r="B77" s="14">
        <f>SS!C78</f>
        <v>2</v>
      </c>
      <c r="C77" s="14">
        <f>'u rate'!B101/100</f>
        <v>5.2000000000000005E-2</v>
      </c>
      <c r="D77" s="92">
        <f>SS!D78</f>
        <v>0.36616549583196117</v>
      </c>
      <c r="E77" s="14">
        <f t="shared" si="9"/>
        <v>0.46624195591123535</v>
      </c>
      <c r="F77">
        <f t="shared" si="8"/>
        <v>3.0848714881207006E-2</v>
      </c>
      <c r="G77">
        <f>SS!I78</f>
        <v>2</v>
      </c>
    </row>
    <row r="78" spans="1:7" x14ac:dyDescent="0.25">
      <c r="A78" s="14">
        <f>SS!B79</f>
        <v>1954</v>
      </c>
      <c r="B78" s="14">
        <f>SS!C79</f>
        <v>3</v>
      </c>
      <c r="C78" s="14">
        <f>'u rate'!B102/100</f>
        <v>5.7000000000000002E-2</v>
      </c>
      <c r="D78" s="92">
        <f>SS!D79</f>
        <v>0.3236665158945502</v>
      </c>
      <c r="E78" s="14">
        <f t="shared" si="9"/>
        <v>0.4383505234486969</v>
      </c>
      <c r="F78">
        <f t="shared" si="8"/>
        <v>2.8617157833060156E-2</v>
      </c>
      <c r="G78">
        <f>SS!I79</f>
        <v>2</v>
      </c>
    </row>
    <row r="79" spans="1:7" x14ac:dyDescent="0.25">
      <c r="A79" s="14">
        <f>SS!B80</f>
        <v>1954</v>
      </c>
      <c r="B79" s="14">
        <f>SS!C80</f>
        <v>4</v>
      </c>
      <c r="C79" s="14">
        <f>'u rate'!B103/100</f>
        <v>5.9000000000000004E-2</v>
      </c>
      <c r="D79" s="92">
        <f>SS!D80</f>
        <v>0.30497698099631759</v>
      </c>
      <c r="E79" s="14">
        <f t="shared" si="9"/>
        <v>0.42550647533536917</v>
      </c>
      <c r="F79">
        <f t="shared" si="8"/>
        <v>2.6678939473737288E-2</v>
      </c>
      <c r="G79">
        <f>SS!I80</f>
        <v>2</v>
      </c>
    </row>
    <row r="80" spans="1:7" x14ac:dyDescent="0.25">
      <c r="A80" s="14">
        <f>SS!B81</f>
        <v>1954</v>
      </c>
      <c r="B80" s="14">
        <f>SS!C81</f>
        <v>5</v>
      </c>
      <c r="C80" s="14">
        <f>'u rate'!B104/100</f>
        <v>5.9000000000000004E-2</v>
      </c>
      <c r="D80" s="92">
        <f>SS!D81</f>
        <v>0.29507350261901805</v>
      </c>
      <c r="E80" s="14">
        <f t="shared" si="9"/>
        <v>0.41854075078564101</v>
      </c>
      <c r="F80">
        <f t="shared" si="8"/>
        <v>2.3054095957866963E-2</v>
      </c>
      <c r="G80">
        <f>SS!I81</f>
        <v>2</v>
      </c>
    </row>
    <row r="81" spans="1:7" x14ac:dyDescent="0.25">
      <c r="A81" s="14">
        <f>SS!B82</f>
        <v>1954</v>
      </c>
      <c r="B81" s="14">
        <f>SS!C82</f>
        <v>6</v>
      </c>
      <c r="C81" s="14">
        <f>'u rate'!B105/100</f>
        <v>5.5999999999999994E-2</v>
      </c>
      <c r="D81" s="92">
        <f>SS!D82</f>
        <v>0.32374367531726184</v>
      </c>
      <c r="E81" s="14">
        <f t="shared" si="9"/>
        <v>0.43840276990630161</v>
      </c>
      <c r="F81">
        <f t="shared" si="8"/>
        <v>2.8125588045289075E-2</v>
      </c>
      <c r="G81">
        <f>SS!I82</f>
        <v>2</v>
      </c>
    </row>
    <row r="82" spans="1:7" x14ac:dyDescent="0.25">
      <c r="A82" s="14">
        <f>SS!B83</f>
        <v>1954</v>
      </c>
      <c r="B82" s="14">
        <f>SS!C83</f>
        <v>7</v>
      </c>
      <c r="C82" s="14">
        <f>'u rate'!B106/100</f>
        <v>5.7999999999999996E-2</v>
      </c>
      <c r="D82" s="92">
        <f>SS!D83</f>
        <v>0.30847206098962338</v>
      </c>
      <c r="E82" s="14">
        <f t="shared" si="9"/>
        <v>0.42793771224995458</v>
      </c>
      <c r="F82">
        <f t="shared" si="8"/>
        <v>2.847174873725835E-2</v>
      </c>
      <c r="G82">
        <f>SS!I83</f>
        <v>2</v>
      </c>
    </row>
    <row r="83" spans="1:7" x14ac:dyDescent="0.25">
      <c r="A83" s="14">
        <f>SS!B84</f>
        <v>1954</v>
      </c>
      <c r="B83" s="14">
        <f>SS!C84</f>
        <v>8</v>
      </c>
      <c r="C83" s="14">
        <f>'u rate'!B107/100</f>
        <v>0.06</v>
      </c>
      <c r="D83" s="92">
        <f>SS!D84</f>
        <v>0.29551838225207366</v>
      </c>
      <c r="E83" s="14">
        <f t="shared" si="9"/>
        <v>0.41885614698985152</v>
      </c>
      <c r="F83">
        <f t="shared" si="8"/>
        <v>2.7799328531267119E-2</v>
      </c>
      <c r="G83">
        <f>SS!I84</f>
        <v>2</v>
      </c>
    </row>
    <row r="84" spans="1:7" x14ac:dyDescent="0.25">
      <c r="A84" s="14">
        <f>SS!B85</f>
        <v>1954</v>
      </c>
      <c r="B84" s="14">
        <f>SS!C85</f>
        <v>9</v>
      </c>
      <c r="C84" s="14">
        <f>'u rate'!B108/100</f>
        <v>6.0999999999999999E-2</v>
      </c>
      <c r="D84" s="92">
        <f>SS!D85</f>
        <v>0.27510518481007418</v>
      </c>
      <c r="E84" s="14">
        <f t="shared" si="9"/>
        <v>0.40413087464643543</v>
      </c>
      <c r="F84">
        <f t="shared" si="8"/>
        <v>2.1993592495668325E-2</v>
      </c>
      <c r="G84">
        <f>SS!I85</f>
        <v>2</v>
      </c>
    </row>
    <row r="85" spans="1:7" x14ac:dyDescent="0.25">
      <c r="A85" s="14">
        <f>SS!B86</f>
        <v>1954</v>
      </c>
      <c r="B85" s="14">
        <f>SS!C86</f>
        <v>10</v>
      </c>
      <c r="C85" s="14">
        <f>'u rate'!B109/100</f>
        <v>5.7000000000000002E-2</v>
      </c>
      <c r="D85" s="92">
        <f>SS!D86</f>
        <v>0.30977823744049859</v>
      </c>
      <c r="E85" s="14">
        <f t="shared" si="9"/>
        <v>0.42884277266366533</v>
      </c>
      <c r="F85">
        <f t="shared" si="8"/>
        <v>2.16797858343891E-2</v>
      </c>
      <c r="G85">
        <f>SS!I86</f>
        <v>2</v>
      </c>
    </row>
    <row r="86" spans="1:7" x14ac:dyDescent="0.25">
      <c r="A86" s="14">
        <f>SS!B87</f>
        <v>1954</v>
      </c>
      <c r="B86" s="14">
        <f>SS!C87</f>
        <v>11</v>
      </c>
      <c r="C86" s="14">
        <f>'u rate'!B110/100</f>
        <v>5.2999999999999999E-2</v>
      </c>
      <c r="D86" s="92">
        <f>SS!D87</f>
        <v>0.35644256888291631</v>
      </c>
      <c r="E86" s="14">
        <f t="shared" si="9"/>
        <v>0.4600101618218484</v>
      </c>
      <c r="F86">
        <f t="shared" si="8"/>
        <v>2.2577126268804613E-2</v>
      </c>
      <c r="G86">
        <f>SS!I87</f>
        <v>2</v>
      </c>
    </row>
    <row r="87" spans="1:7" x14ac:dyDescent="0.25">
      <c r="A87" s="14">
        <f>SS!B88</f>
        <v>1954</v>
      </c>
      <c r="B87" s="14">
        <f>SS!C88</f>
        <v>12</v>
      </c>
      <c r="C87" s="14">
        <f>'u rate'!B111/100</f>
        <v>0.05</v>
      </c>
      <c r="D87" s="92">
        <f>SS!D88</f>
        <v>0.39683049925248581</v>
      </c>
      <c r="E87" s="14">
        <f t="shared" si="9"/>
        <v>0.48537249788059483</v>
      </c>
      <c r="F87">
        <f t="shared" si="8"/>
        <v>2.4493289362136576E-2</v>
      </c>
      <c r="G87">
        <f>SS!I88</f>
        <v>2</v>
      </c>
    </row>
    <row r="88" spans="1:7" x14ac:dyDescent="0.25">
      <c r="A88" s="14">
        <f>SS!B89</f>
        <v>1955</v>
      </c>
      <c r="B88" s="14">
        <f>SS!C89</f>
        <v>1</v>
      </c>
      <c r="C88" s="14">
        <f>'u rate'!B112/100</f>
        <v>4.9000000000000002E-2</v>
      </c>
      <c r="D88" s="92">
        <f>SS!D89</f>
        <v>0.41921819369062574</v>
      </c>
      <c r="E88" s="14">
        <f t="shared" si="9"/>
        <v>0.49887610671675003</v>
      </c>
      <c r="F88">
        <f t="shared" si="8"/>
        <v>2.3601397717266825E-2</v>
      </c>
      <c r="G88">
        <f>SS!I89</f>
        <v>3</v>
      </c>
    </row>
    <row r="89" spans="1:7" x14ac:dyDescent="0.25">
      <c r="A89" s="14">
        <f>SS!B90</f>
        <v>1955</v>
      </c>
      <c r="B89" s="14">
        <f>SS!C90</f>
        <v>2</v>
      </c>
      <c r="C89" s="14">
        <f>'u rate'!B113/100</f>
        <v>4.7E-2</v>
      </c>
      <c r="D89" s="92">
        <f>SS!D90</f>
        <v>0.45043664949501944</v>
      </c>
      <c r="E89" s="14">
        <f t="shared" si="9"/>
        <v>0.51711781860120665</v>
      </c>
      <c r="F89">
        <f t="shared" si="8"/>
        <v>2.445386933290316E-2</v>
      </c>
      <c r="G89">
        <f>SS!I90</f>
        <v>3</v>
      </c>
    </row>
    <row r="90" spans="1:7" x14ac:dyDescent="0.25">
      <c r="A90" s="14">
        <f>SS!B91</f>
        <v>1955</v>
      </c>
      <c r="B90" s="14">
        <f>SS!C91</f>
        <v>3</v>
      </c>
      <c r="C90" s="14">
        <f>'u rate'!B114/100</f>
        <v>4.5999999999999999E-2</v>
      </c>
      <c r="D90" s="92">
        <f>SS!D91</f>
        <v>0.49423323074227576</v>
      </c>
      <c r="E90" s="14">
        <f t="shared" si="9"/>
        <v>0.54167477849081602</v>
      </c>
      <c r="F90">
        <f t="shared" si="8"/>
        <v>2.7166708396831801E-2</v>
      </c>
      <c r="G90">
        <f>SS!I91</f>
        <v>3</v>
      </c>
    </row>
    <row r="91" spans="1:7" x14ac:dyDescent="0.25">
      <c r="A91" s="14">
        <f>SS!B92</f>
        <v>1955</v>
      </c>
      <c r="B91" s="14">
        <f>SS!C92</f>
        <v>4</v>
      </c>
      <c r="C91" s="14">
        <f>'u rate'!B115/100</f>
        <v>4.7E-2</v>
      </c>
      <c r="D91" s="92">
        <f>SS!D92</f>
        <v>0.50454215634735877</v>
      </c>
      <c r="E91" s="14">
        <f t="shared" si="9"/>
        <v>0.54729486393924387</v>
      </c>
      <c r="F91">
        <f t="shared" si="8"/>
        <v>2.2794185314946969E-2</v>
      </c>
      <c r="G91">
        <f>SS!I92</f>
        <v>3</v>
      </c>
    </row>
    <row r="92" spans="1:7" x14ac:dyDescent="0.25">
      <c r="A92" s="14">
        <f>SS!B93</f>
        <v>1955</v>
      </c>
      <c r="B92" s="14">
        <f>SS!C93</f>
        <v>5</v>
      </c>
      <c r="C92" s="14">
        <f>'u rate'!B116/100</f>
        <v>4.2999999999999997E-2</v>
      </c>
      <c r="D92" s="92">
        <f>SS!D93</f>
        <v>0.58449028504842659</v>
      </c>
      <c r="E92" s="14">
        <f t="shared" si="9"/>
        <v>0.58906238519130605</v>
      </c>
      <c r="F92">
        <f t="shared" si="8"/>
        <v>2.5422865792294844E-2</v>
      </c>
      <c r="G92">
        <f>SS!I93</f>
        <v>4</v>
      </c>
    </row>
    <row r="93" spans="1:7" x14ac:dyDescent="0.25">
      <c r="A93" s="14">
        <f>SS!B94</f>
        <v>1955</v>
      </c>
      <c r="B93" s="14">
        <f>SS!C94</f>
        <v>6</v>
      </c>
      <c r="C93" s="14">
        <f>'u rate'!B117/100</f>
        <v>4.2000000000000003E-2</v>
      </c>
      <c r="D93" s="92">
        <f>SS!D94</f>
        <v>0.59558177242372068</v>
      </c>
      <c r="E93" s="14">
        <f t="shared" si="9"/>
        <v>0.5946252430987381</v>
      </c>
      <c r="F93">
        <f t="shared" si="8"/>
        <v>2.3981482474057413E-2</v>
      </c>
      <c r="G93">
        <f>SS!I94</f>
        <v>4</v>
      </c>
    </row>
    <row r="94" spans="1:7" x14ac:dyDescent="0.25">
      <c r="A94" s="14">
        <f>SS!B95</f>
        <v>1955</v>
      </c>
      <c r="B94" s="14">
        <f>SS!C95</f>
        <v>7</v>
      </c>
      <c r="C94" s="14">
        <f>'u rate'!B118/100</f>
        <v>0.04</v>
      </c>
      <c r="D94" s="92">
        <f>SS!D95</f>
        <v>0.66828923158622056</v>
      </c>
      <c r="E94" s="14">
        <f t="shared" si="9"/>
        <v>0.6298757299563934</v>
      </c>
      <c r="F94">
        <f t="shared" si="8"/>
        <v>2.8328155414849732E-2</v>
      </c>
      <c r="G94">
        <f>SS!I95</f>
        <v>4</v>
      </c>
    </row>
    <row r="95" spans="1:7" x14ac:dyDescent="0.25">
      <c r="A95" s="14">
        <f>SS!B96</f>
        <v>1955</v>
      </c>
      <c r="B95" s="14">
        <f>SS!C96</f>
        <v>8</v>
      </c>
      <c r="C95" s="14">
        <f>'u rate'!B119/100</f>
        <v>4.2000000000000003E-2</v>
      </c>
      <c r="D95" s="92">
        <f>SS!D96</f>
        <v>0.66138796888187956</v>
      </c>
      <c r="E95" s="14">
        <f t="shared" si="9"/>
        <v>0.62661500208110055</v>
      </c>
      <c r="F95">
        <f t="shared" si="8"/>
        <v>2.6427797586019017E-2</v>
      </c>
      <c r="G95">
        <f>SS!I96</f>
        <v>4</v>
      </c>
    </row>
    <row r="96" spans="1:7" x14ac:dyDescent="0.25">
      <c r="A96" s="14">
        <f>SS!B97</f>
        <v>1955</v>
      </c>
      <c r="B96" s="14">
        <f>SS!C97</f>
        <v>9</v>
      </c>
      <c r="C96" s="14">
        <f>'u rate'!B120/100</f>
        <v>4.0999999999999995E-2</v>
      </c>
      <c r="D96" s="92">
        <f>SS!D97</f>
        <v>0.67383715356985507</v>
      </c>
      <c r="E96" s="14">
        <f t="shared" si="9"/>
        <v>0.63248483888477847</v>
      </c>
      <c r="F96">
        <f t="shared" si="8"/>
        <v>2.9126046292258519E-2</v>
      </c>
      <c r="G96">
        <f>SS!I97</f>
        <v>4</v>
      </c>
    </row>
    <row r="97" spans="1:7" x14ac:dyDescent="0.25">
      <c r="A97" s="14">
        <f>SS!B98</f>
        <v>1955</v>
      </c>
      <c r="B97" s="14">
        <f>SS!C98</f>
        <v>10</v>
      </c>
      <c r="C97" s="14">
        <f>'u rate'!B121/100</f>
        <v>4.2999999999999997E-2</v>
      </c>
      <c r="D97" s="92">
        <f>SS!D98</f>
        <v>0.67825144588141484</v>
      </c>
      <c r="E97" s="14">
        <f t="shared" si="9"/>
        <v>0.63455315414808311</v>
      </c>
      <c r="F97">
        <f t="shared" si="8"/>
        <v>2.7466860635702802E-2</v>
      </c>
      <c r="G97">
        <f>SS!I98</f>
        <v>4</v>
      </c>
    </row>
    <row r="98" spans="1:7" x14ac:dyDescent="0.25">
      <c r="A98" s="14">
        <f>SS!B99</f>
        <v>1955</v>
      </c>
      <c r="B98" s="14">
        <f>SS!C99</f>
        <v>11</v>
      </c>
      <c r="C98" s="14">
        <f>'u rate'!B122/100</f>
        <v>4.2000000000000003E-2</v>
      </c>
      <c r="D98" s="92">
        <f>SS!D99</f>
        <v>0.69501795111400166</v>
      </c>
      <c r="E98" s="14">
        <f t="shared" si="9"/>
        <v>0.6423484107494446</v>
      </c>
      <c r="F98">
        <f t="shared" si="8"/>
        <v>2.8161412579829515E-2</v>
      </c>
      <c r="G98">
        <f>SS!I99</f>
        <v>4</v>
      </c>
    </row>
    <row r="99" spans="1:7" x14ac:dyDescent="0.25">
      <c r="A99" s="14">
        <f>SS!B100</f>
        <v>1955</v>
      </c>
      <c r="B99" s="14">
        <f>SS!C100</f>
        <v>12</v>
      </c>
      <c r="C99" s="14">
        <f>'u rate'!B123/100</f>
        <v>4.2000000000000003E-2</v>
      </c>
      <c r="D99" s="92">
        <f>SS!D100</f>
        <v>0.68985425638443731</v>
      </c>
      <c r="E99" s="14">
        <f t="shared" si="9"/>
        <v>0.63995777114690389</v>
      </c>
      <c r="F99">
        <f t="shared" si="8"/>
        <v>2.5968921073246311E-2</v>
      </c>
      <c r="G99">
        <f>SS!I100</f>
        <v>4</v>
      </c>
    </row>
    <row r="100" spans="1:7" x14ac:dyDescent="0.25">
      <c r="A100" s="14">
        <f>SS!B101</f>
        <v>1956</v>
      </c>
      <c r="B100" s="14">
        <f>SS!C101</f>
        <v>1</v>
      </c>
      <c r="C100" s="14">
        <f>'u rate'!B124/100</f>
        <v>0.04</v>
      </c>
      <c r="D100" s="92">
        <f>SS!D101</f>
        <v>0.75257951157669334</v>
      </c>
      <c r="E100" s="14">
        <f t="shared" si="9"/>
        <v>0.66841908020538532</v>
      </c>
      <c r="F100">
        <f t="shared" si="8"/>
        <v>2.6809128341891055E-2</v>
      </c>
      <c r="G100">
        <f>SS!I101</f>
        <v>4</v>
      </c>
    </row>
    <row r="101" spans="1:7" x14ac:dyDescent="0.25">
      <c r="A101" s="14">
        <f>SS!B102</f>
        <v>1956</v>
      </c>
      <c r="B101" s="14">
        <f>SS!C102</f>
        <v>2</v>
      </c>
      <c r="C101" s="14">
        <f>'u rate'!B125/100</f>
        <v>3.9E-2</v>
      </c>
      <c r="D101" s="92">
        <f>SS!D102</f>
        <v>0.80219772793205957</v>
      </c>
      <c r="E101" s="14">
        <f t="shared" si="9"/>
        <v>0.69010211251006737</v>
      </c>
      <c r="F101">
        <f t="shared" si="8"/>
        <v>3.1127973348483488E-2</v>
      </c>
      <c r="G101">
        <f>SS!I102</f>
        <v>4</v>
      </c>
    </row>
    <row r="102" spans="1:7" x14ac:dyDescent="0.25">
      <c r="A102" s="14">
        <f>SS!B103</f>
        <v>1956</v>
      </c>
      <c r="B102" s="14">
        <f>SS!C103</f>
        <v>3</v>
      </c>
      <c r="C102" s="14">
        <f>'u rate'!B126/100</f>
        <v>4.2000000000000003E-2</v>
      </c>
      <c r="D102" s="92">
        <f>SS!D103</f>
        <v>0.6783917823369372</v>
      </c>
      <c r="E102" s="14">
        <f t="shared" si="9"/>
        <v>0.63461879819141431</v>
      </c>
      <c r="F102">
        <f t="shared" si="8"/>
        <v>2.5734853365385599E-2</v>
      </c>
      <c r="G102">
        <f>SS!I103</f>
        <v>4</v>
      </c>
    </row>
    <row r="103" spans="1:7" x14ac:dyDescent="0.25">
      <c r="A103" s="14">
        <f>SS!B104</f>
        <v>1956</v>
      </c>
      <c r="B103" s="14">
        <f>SS!C104</f>
        <v>4</v>
      </c>
      <c r="C103" s="14">
        <f>'u rate'!B127/100</f>
        <v>0.04</v>
      </c>
      <c r="D103" s="92">
        <f>SS!D104</f>
        <v>0.73935093355823855</v>
      </c>
      <c r="E103" s="14">
        <f t="shared" si="9"/>
        <v>0.662518417527583</v>
      </c>
      <c r="F103">
        <f t="shared" si="8"/>
        <v>3.0729934063649288E-2</v>
      </c>
      <c r="G103">
        <f>SS!I104</f>
        <v>4</v>
      </c>
    </row>
    <row r="104" spans="1:7" x14ac:dyDescent="0.25">
      <c r="A104" s="14">
        <f>SS!B105</f>
        <v>1956</v>
      </c>
      <c r="B104" s="14">
        <f>SS!C105</f>
        <v>5</v>
      </c>
      <c r="C104" s="14">
        <f>'u rate'!B128/100</f>
        <v>4.2999999999999997E-2</v>
      </c>
      <c r="D104" s="92">
        <f>SS!D105</f>
        <v>0.6694277476905347</v>
      </c>
      <c r="E104" s="14">
        <f t="shared" si="9"/>
        <v>0.63041203853382799</v>
      </c>
      <c r="F104">
        <f t="shared" si="8"/>
        <v>2.8325723779471894E-2</v>
      </c>
      <c r="G104">
        <f>SS!I105</f>
        <v>4</v>
      </c>
    </row>
    <row r="105" spans="1:7" x14ac:dyDescent="0.25">
      <c r="A105" s="14">
        <f>SS!B106</f>
        <v>1956</v>
      </c>
      <c r="B105" s="14">
        <f>SS!C106</f>
        <v>6</v>
      </c>
      <c r="C105" s="14">
        <f>'u rate'!B129/100</f>
        <v>4.2999999999999997E-2</v>
      </c>
      <c r="D105" s="92">
        <f>SS!D106</f>
        <v>0.66292159645651727</v>
      </c>
      <c r="E105" s="14">
        <f t="shared" si="9"/>
        <v>0.62734107939679806</v>
      </c>
      <c r="F105">
        <f t="shared" si="8"/>
        <v>2.9232671279061991E-2</v>
      </c>
      <c r="G105">
        <f>SS!I106</f>
        <v>4</v>
      </c>
    </row>
    <row r="106" spans="1:7" x14ac:dyDescent="0.25">
      <c r="A106" s="14">
        <f>SS!B107</f>
        <v>1956</v>
      </c>
      <c r="B106" s="14">
        <f>SS!C107</f>
        <v>7</v>
      </c>
      <c r="C106" s="14">
        <f>'u rate'!B130/100</f>
        <v>4.4000000000000004E-2</v>
      </c>
      <c r="D106" s="92">
        <f>SS!D107</f>
        <v>0.61669965991235143</v>
      </c>
      <c r="E106" s="14">
        <f t="shared" si="9"/>
        <v>0.60507540131382032</v>
      </c>
      <c r="F106">
        <f t="shared" si="8"/>
        <v>2.4710583324067038E-2</v>
      </c>
      <c r="G106">
        <f>SS!I107</f>
        <v>4</v>
      </c>
    </row>
    <row r="107" spans="1:7" x14ac:dyDescent="0.25">
      <c r="A107" s="14">
        <f>SS!B108</f>
        <v>1956</v>
      </c>
      <c r="B107" s="14">
        <f>SS!C108</f>
        <v>8</v>
      </c>
      <c r="C107" s="14">
        <f>'u rate'!B131/100</f>
        <v>4.0999999999999995E-2</v>
      </c>
      <c r="D107" s="92">
        <f>SS!D108</f>
        <v>0.66977908053461943</v>
      </c>
      <c r="E107" s="14">
        <f t="shared" si="9"/>
        <v>0.63057744503411928</v>
      </c>
      <c r="F107">
        <f t="shared" si="8"/>
        <v>2.4873488265275176E-2</v>
      </c>
      <c r="G107">
        <f>SS!I108</f>
        <v>4</v>
      </c>
    </row>
    <row r="108" spans="1:7" x14ac:dyDescent="0.25">
      <c r="A108" s="14">
        <f>SS!B109</f>
        <v>1956</v>
      </c>
      <c r="B108" s="14">
        <f>SS!C109</f>
        <v>9</v>
      </c>
      <c r="C108" s="14">
        <f>'u rate'!B132/100</f>
        <v>3.9E-2</v>
      </c>
      <c r="D108" s="92">
        <f>SS!D109</f>
        <v>0.72169264048232729</v>
      </c>
      <c r="E108" s="14">
        <f t="shared" si="9"/>
        <v>0.65455897388875772</v>
      </c>
      <c r="F108">
        <f t="shared" si="8"/>
        <v>2.6563787702041156E-2</v>
      </c>
      <c r="G108">
        <f>SS!I109</f>
        <v>4</v>
      </c>
    </row>
    <row r="109" spans="1:7" x14ac:dyDescent="0.25">
      <c r="A109" s="14">
        <f>SS!B110</f>
        <v>1956</v>
      </c>
      <c r="B109" s="14">
        <f>SS!C110</f>
        <v>10</v>
      </c>
      <c r="C109" s="14">
        <f>'u rate'!B133/100</f>
        <v>3.9E-2</v>
      </c>
      <c r="D109" s="92">
        <f>SS!D110</f>
        <v>0.75373598631940986</v>
      </c>
      <c r="E109" s="14">
        <f t="shared" si="9"/>
        <v>0.66893245655465139</v>
      </c>
      <c r="F109">
        <f t="shared" si="8"/>
        <v>3.1309433720740271E-2</v>
      </c>
      <c r="G109">
        <f>SS!I110</f>
        <v>4</v>
      </c>
    </row>
    <row r="110" spans="1:7" x14ac:dyDescent="0.25">
      <c r="A110" s="14">
        <f>SS!B111</f>
        <v>1956</v>
      </c>
      <c r="B110" s="14">
        <f>SS!C111</f>
        <v>11</v>
      </c>
      <c r="C110" s="14">
        <f>'u rate'!B134/100</f>
        <v>4.2999999999999997E-2</v>
      </c>
      <c r="D110" s="92">
        <f>SS!D111</f>
        <v>0.66032214427451974</v>
      </c>
      <c r="E110" s="14">
        <f t="shared" si="9"/>
        <v>0.62610990446725101</v>
      </c>
      <c r="F110">
        <f t="shared" si="8"/>
        <v>2.7087487870524344E-2</v>
      </c>
      <c r="G110">
        <f>SS!I111</f>
        <v>4</v>
      </c>
    </row>
    <row r="111" spans="1:7" x14ac:dyDescent="0.25">
      <c r="A111" s="14">
        <f>SS!B112</f>
        <v>1956</v>
      </c>
      <c r="B111" s="14">
        <f>SS!C112</f>
        <v>12</v>
      </c>
      <c r="C111" s="14">
        <f>'u rate'!B135/100</f>
        <v>4.2000000000000003E-2</v>
      </c>
      <c r="D111" s="92">
        <f>SS!D112</f>
        <v>0.68267919646556963</v>
      </c>
      <c r="E111" s="14">
        <f t="shared" si="9"/>
        <v>0.63662102481422478</v>
      </c>
      <c r="F111">
        <f t="shared" si="8"/>
        <v>2.7910316327972279E-2</v>
      </c>
      <c r="G111">
        <f>SS!I112</f>
        <v>4</v>
      </c>
    </row>
    <row r="112" spans="1:7" x14ac:dyDescent="0.25">
      <c r="A112" s="14">
        <f>SS!B113</f>
        <v>1957</v>
      </c>
      <c r="B112" s="14">
        <f>SS!C113</f>
        <v>1</v>
      </c>
      <c r="C112" s="14">
        <f>'u rate'!B136/100</f>
        <v>4.2000000000000003E-2</v>
      </c>
      <c r="D112" s="92">
        <f>SS!D113</f>
        <v>0.67901337597213973</v>
      </c>
      <c r="E112" s="14">
        <f t="shared" si="9"/>
        <v>0.63490947438727374</v>
      </c>
      <c r="F112">
        <f t="shared" si="8"/>
        <v>2.4703755662072547E-2</v>
      </c>
      <c r="G112">
        <f>SS!I113</f>
        <v>4</v>
      </c>
    </row>
    <row r="113" spans="1:7" x14ac:dyDescent="0.25">
      <c r="A113" s="14">
        <f>SS!B114</f>
        <v>1957</v>
      </c>
      <c r="B113" s="14">
        <f>SS!C114</f>
        <v>2</v>
      </c>
      <c r="C113" s="14">
        <f>'u rate'!B137/100</f>
        <v>3.9E-2</v>
      </c>
      <c r="D113" s="92">
        <f>SS!D114</f>
        <v>0.7070721366425271</v>
      </c>
      <c r="E113" s="14">
        <f t="shared" si="9"/>
        <v>0.64789481563646056</v>
      </c>
      <c r="F113">
        <f t="shared" si="8"/>
        <v>2.4212172538836597E-2</v>
      </c>
      <c r="G113">
        <f>SS!I114</f>
        <v>4</v>
      </c>
    </row>
    <row r="114" spans="1:7" x14ac:dyDescent="0.25">
      <c r="A114" s="14">
        <f>SS!B115</f>
        <v>1957</v>
      </c>
      <c r="B114" s="14">
        <f>SS!C115</f>
        <v>3</v>
      </c>
      <c r="C114" s="14">
        <f>'u rate'!B138/100</f>
        <v>3.7000000000000005E-2</v>
      </c>
      <c r="D114" s="92">
        <f>SS!D115</f>
        <v>0.73034688383825286</v>
      </c>
      <c r="E114" s="14">
        <f t="shared" si="9"/>
        <v>0.65847188027658132</v>
      </c>
      <c r="F114">
        <f t="shared" si="8"/>
        <v>2.7376385846556082E-2</v>
      </c>
      <c r="G114">
        <f>SS!I115</f>
        <v>4</v>
      </c>
    </row>
    <row r="115" spans="1:7" x14ac:dyDescent="0.25">
      <c r="A115" s="14">
        <f>SS!B116</f>
        <v>1957</v>
      </c>
      <c r="B115" s="14">
        <f>SS!C116</f>
        <v>4</v>
      </c>
      <c r="C115" s="14">
        <f>'u rate'!B139/100</f>
        <v>3.9E-2</v>
      </c>
      <c r="D115" s="92">
        <f>SS!D116</f>
        <v>0.66467903024867292</v>
      </c>
      <c r="E115" s="14">
        <f t="shared" si="9"/>
        <v>0.62817208315674711</v>
      </c>
      <c r="F115">
        <f t="shared" si="8"/>
        <v>2.7574101189503781E-2</v>
      </c>
      <c r="G115">
        <f>SS!I116</f>
        <v>4</v>
      </c>
    </row>
    <row r="116" spans="1:7" x14ac:dyDescent="0.25">
      <c r="A116" s="14">
        <f>SS!B117</f>
        <v>1957</v>
      </c>
      <c r="B116" s="14">
        <f>SS!C117</f>
        <v>5</v>
      </c>
      <c r="C116" s="14">
        <f>'u rate'!B140/100</f>
        <v>4.0999999999999995E-2</v>
      </c>
      <c r="D116" s="92">
        <f>SS!D117</f>
        <v>0.62529458214585154</v>
      </c>
      <c r="E116" s="14">
        <f t="shared" si="9"/>
        <v>0.60927726931683013</v>
      </c>
      <c r="F116">
        <f t="shared" si="8"/>
        <v>2.8133856143889503E-2</v>
      </c>
      <c r="G116">
        <f>SS!I117</f>
        <v>4</v>
      </c>
    </row>
    <row r="117" spans="1:7" x14ac:dyDescent="0.25">
      <c r="A117" s="14">
        <f>SS!B118</f>
        <v>1957</v>
      </c>
      <c r="B117" s="14">
        <f>SS!C118</f>
        <v>6</v>
      </c>
      <c r="C117" s="14">
        <f>'u rate'!B141/100</f>
        <v>4.2999999999999997E-2</v>
      </c>
      <c r="D117" s="92">
        <f>SS!D118</f>
        <v>0.57306584953658768</v>
      </c>
      <c r="E117" s="14">
        <f t="shared" si="9"/>
        <v>0.58327707494881742</v>
      </c>
      <c r="F117">
        <f t="shared" si="8"/>
        <v>2.5162919773039867E-2</v>
      </c>
      <c r="G117">
        <f>SS!I118</f>
        <v>4</v>
      </c>
    </row>
    <row r="118" spans="1:7" x14ac:dyDescent="0.25">
      <c r="A118" s="14">
        <f>SS!B119</f>
        <v>1957</v>
      </c>
      <c r="B118" s="14">
        <f>SS!C119</f>
        <v>7</v>
      </c>
      <c r="C118" s="14">
        <f>'u rate'!B142/100</f>
        <v>4.2000000000000003E-2</v>
      </c>
      <c r="D118" s="92">
        <f>SS!D119</f>
        <v>0.57951742625550684</v>
      </c>
      <c r="E118" s="14">
        <f t="shared" si="9"/>
        <v>0.58655115320359164</v>
      </c>
      <c r="F118">
        <f t="shared" si="8"/>
        <v>2.4671344921243052E-2</v>
      </c>
      <c r="G118">
        <f>SS!I119</f>
        <v>4</v>
      </c>
    </row>
    <row r="119" spans="1:7" x14ac:dyDescent="0.25">
      <c r="A119" s="14">
        <f>SS!B120</f>
        <v>1957</v>
      </c>
      <c r="B119" s="14">
        <f>SS!C120</f>
        <v>8</v>
      </c>
      <c r="C119" s="14">
        <f>'u rate'!B143/100</f>
        <v>4.0999999999999995E-2</v>
      </c>
      <c r="D119" s="92">
        <f>SS!D120</f>
        <v>0.56840825219152147</v>
      </c>
      <c r="E119" s="14">
        <f t="shared" si="9"/>
        <v>0.58090194454882271</v>
      </c>
      <c r="F119">
        <f t="shared" si="8"/>
        <v>2.796348250938659E-2</v>
      </c>
      <c r="G119">
        <f>SS!I120</f>
        <v>4</v>
      </c>
    </row>
    <row r="120" spans="1:7" x14ac:dyDescent="0.25">
      <c r="A120" s="14">
        <f>SS!B121</f>
        <v>1957</v>
      </c>
      <c r="B120" s="14">
        <f>SS!C121</f>
        <v>9</v>
      </c>
      <c r="C120" s="14">
        <f>'u rate'!B144/100</f>
        <v>4.4000000000000004E-2</v>
      </c>
      <c r="D120" s="92">
        <f>SS!D121</f>
        <v>0.52112702397454569</v>
      </c>
      <c r="E120" s="14">
        <f t="shared" si="9"/>
        <v>0.55621723328635231</v>
      </c>
      <c r="F120">
        <f t="shared" si="8"/>
        <v>2.6645981448325837E-2</v>
      </c>
      <c r="G120">
        <f>SS!I121</f>
        <v>3</v>
      </c>
    </row>
    <row r="121" spans="1:7" x14ac:dyDescent="0.25">
      <c r="A121" s="14">
        <f>SS!B122</f>
        <v>1957</v>
      </c>
      <c r="B121" s="14">
        <f>SS!C122</f>
        <v>10</v>
      </c>
      <c r="C121" s="14">
        <f>'u rate'!B145/100</f>
        <v>4.4999999999999998E-2</v>
      </c>
      <c r="D121" s="92">
        <f>SS!D122</f>
        <v>0.45144586701109946</v>
      </c>
      <c r="E121" s="14">
        <f t="shared" si="9"/>
        <v>0.51769680386298134</v>
      </c>
      <c r="F121">
        <f t="shared" si="8"/>
        <v>3.0676812747470323E-2</v>
      </c>
      <c r="G121">
        <f>SS!I122</f>
        <v>3</v>
      </c>
    </row>
    <row r="122" spans="1:7" x14ac:dyDescent="0.25">
      <c r="A122" s="14">
        <f>SS!B123</f>
        <v>1957</v>
      </c>
      <c r="B122" s="14">
        <f>SS!C123</f>
        <v>11</v>
      </c>
      <c r="C122" s="14">
        <f>'u rate'!B146/100</f>
        <v>5.0999999999999997E-2</v>
      </c>
      <c r="D122" s="92">
        <f>SS!D123</f>
        <v>0.36552663006559788</v>
      </c>
      <c r="E122" s="14">
        <f t="shared" si="9"/>
        <v>0.46583504146070959</v>
      </c>
      <c r="F122">
        <f t="shared" si="8"/>
        <v>2.6088079151207789E-2</v>
      </c>
      <c r="G122">
        <f>SS!I123</f>
        <v>2</v>
      </c>
    </row>
    <row r="123" spans="1:7" x14ac:dyDescent="0.25">
      <c r="A123" s="14">
        <f>SS!B124</f>
        <v>1957</v>
      </c>
      <c r="B123" s="14">
        <f>SS!C124</f>
        <v>12</v>
      </c>
      <c r="C123" s="14">
        <f>'u rate'!B147/100</f>
        <v>5.2000000000000005E-2</v>
      </c>
      <c r="D123" s="92">
        <f>SS!D124</f>
        <v>0.35903905267520819</v>
      </c>
      <c r="E123" s="14">
        <f t="shared" si="9"/>
        <v>0.4616825794433379</v>
      </c>
      <c r="F123">
        <f t="shared" si="8"/>
        <v>3.1653474821786459E-2</v>
      </c>
      <c r="G123">
        <f>SS!I124</f>
        <v>2</v>
      </c>
    </row>
    <row r="124" spans="1:7" x14ac:dyDescent="0.25">
      <c r="A124" s="14">
        <f>SS!B125</f>
        <v>1958</v>
      </c>
      <c r="B124" s="14">
        <f>SS!C125</f>
        <v>1</v>
      </c>
      <c r="C124" s="14">
        <f>'u rate'!B148/100</f>
        <v>5.7999999999999996E-2</v>
      </c>
      <c r="D124" s="92">
        <f>SS!D125</f>
        <v>0.29849389465483728</v>
      </c>
      <c r="E124" s="14">
        <f t="shared" si="9"/>
        <v>0.42095955276393343</v>
      </c>
      <c r="F124">
        <f t="shared" si="8"/>
        <v>3.228838010648423E-2</v>
      </c>
      <c r="G124">
        <f>SS!I125</f>
        <v>2</v>
      </c>
    </row>
    <row r="125" spans="1:7" x14ac:dyDescent="0.25">
      <c r="A125" s="14">
        <f>SS!B126</f>
        <v>1958</v>
      </c>
      <c r="B125" s="14">
        <f>SS!C126</f>
        <v>2</v>
      </c>
      <c r="C125" s="14">
        <f>'u rate'!B149/100</f>
        <v>6.4000000000000001E-2</v>
      </c>
      <c r="D125" s="92">
        <f>SS!D126</f>
        <v>0.25715750863695674</v>
      </c>
      <c r="E125" s="14">
        <f t="shared" si="9"/>
        <v>0.39072594288308937</v>
      </c>
      <c r="F125">
        <f t="shared" si="8"/>
        <v>2.9921431992006118E-2</v>
      </c>
      <c r="G125">
        <f>SS!I126</f>
        <v>2</v>
      </c>
    </row>
    <row r="126" spans="1:7" x14ac:dyDescent="0.25">
      <c r="A126" s="14">
        <f>SS!B127</f>
        <v>1958</v>
      </c>
      <c r="B126" s="14">
        <f>SS!C127</f>
        <v>3</v>
      </c>
      <c r="C126" s="14">
        <f>'u rate'!B150/100</f>
        <v>6.7000000000000004E-2</v>
      </c>
      <c r="D126" s="92">
        <f>SS!D127</f>
        <v>0.23386146079354614</v>
      </c>
      <c r="E126" s="14">
        <f t="shared" si="9"/>
        <v>0.37260782586342672</v>
      </c>
      <c r="F126">
        <f t="shared" si="8"/>
        <v>3.4260154697587988E-2</v>
      </c>
      <c r="G126">
        <f>SS!I127</f>
        <v>2</v>
      </c>
    </row>
    <row r="127" spans="1:7" x14ac:dyDescent="0.25">
      <c r="A127" s="14">
        <f>SS!B128</f>
        <v>1958</v>
      </c>
      <c r="B127" s="14">
        <f>SS!C128</f>
        <v>4</v>
      </c>
      <c r="C127" s="14">
        <f>'u rate'!B151/100</f>
        <v>7.400000000000001E-2</v>
      </c>
      <c r="D127" s="92">
        <f>SS!D128</f>
        <v>0.20386302222345237</v>
      </c>
      <c r="E127" s="14">
        <f t="shared" si="9"/>
        <v>0.3478899414601585</v>
      </c>
      <c r="F127">
        <f t="shared" si="8"/>
        <v>2.7801140030293454E-2</v>
      </c>
      <c r="G127">
        <f>SS!I128</f>
        <v>1</v>
      </c>
    </row>
    <row r="128" spans="1:7" x14ac:dyDescent="0.25">
      <c r="A128" s="14">
        <f>SS!B129</f>
        <v>1958</v>
      </c>
      <c r="B128" s="14">
        <f>SS!C129</f>
        <v>5</v>
      </c>
      <c r="C128" s="14">
        <f>'u rate'!B152/100</f>
        <v>7.400000000000001E-2</v>
      </c>
      <c r="D128" s="92">
        <f>SS!D129</f>
        <v>0.20074377960096243</v>
      </c>
      <c r="E128" s="14">
        <f t="shared" si="9"/>
        <v>0.34521820609818404</v>
      </c>
      <c r="F128">
        <f t="shared" si="8"/>
        <v>2.6507718413893749E-2</v>
      </c>
      <c r="G128">
        <f>SS!I129</f>
        <v>2</v>
      </c>
    </row>
    <row r="129" spans="1:7" x14ac:dyDescent="0.25">
      <c r="A129" s="14">
        <f>SS!B130</f>
        <v>1958</v>
      </c>
      <c r="B129" s="14">
        <f>SS!C130</f>
        <v>6</v>
      </c>
      <c r="C129" s="14">
        <f>'u rate'!B153/100</f>
        <v>7.2999999999999995E-2</v>
      </c>
      <c r="D129" s="92">
        <f>SS!D130</f>
        <v>0.21545053859658617</v>
      </c>
      <c r="E129" s="14">
        <f t="shared" si="9"/>
        <v>0.35764028731571884</v>
      </c>
      <c r="F129">
        <f t="shared" si="8"/>
        <v>3.0321187674269119E-2</v>
      </c>
      <c r="G129">
        <f>SS!I130</f>
        <v>2</v>
      </c>
    </row>
    <row r="130" spans="1:7" x14ac:dyDescent="0.25">
      <c r="A130" s="14">
        <f>SS!B131</f>
        <v>1958</v>
      </c>
      <c r="B130" s="14">
        <f>SS!C131</f>
        <v>7</v>
      </c>
      <c r="C130" s="14">
        <f>'u rate'!B154/100</f>
        <v>7.4999999999999997E-2</v>
      </c>
      <c r="D130" s="92">
        <f>SS!D131</f>
        <v>0.21418963957860029</v>
      </c>
      <c r="E130" s="14">
        <f t="shared" si="9"/>
        <v>0.35659222772802762</v>
      </c>
      <c r="F130">
        <f t="shared" si="8"/>
        <v>2.7831802248218462E-2</v>
      </c>
      <c r="G130">
        <f>SS!I131</f>
        <v>2</v>
      </c>
    </row>
    <row r="131" spans="1:7" x14ac:dyDescent="0.25">
      <c r="A131" s="14">
        <f>SS!B132</f>
        <v>1958</v>
      </c>
      <c r="B131" s="14">
        <f>SS!C132</f>
        <v>8</v>
      </c>
      <c r="C131" s="14">
        <f>'u rate'!B155/100</f>
        <v>7.400000000000001E-2</v>
      </c>
      <c r="D131" s="92">
        <f>SS!D132</f>
        <v>0.22070470605628986</v>
      </c>
      <c r="E131" s="14">
        <f t="shared" si="9"/>
        <v>0.36197488589764637</v>
      </c>
      <c r="F131">
        <f t="shared" si="8"/>
        <v>2.5686977922706071E-2</v>
      </c>
      <c r="G131">
        <f>SS!I132</f>
        <v>2</v>
      </c>
    </row>
    <row r="132" spans="1:7" x14ac:dyDescent="0.25">
      <c r="A132" s="14">
        <f>SS!B133</f>
        <v>1958</v>
      </c>
      <c r="B132" s="14">
        <f>SS!C133</f>
        <v>9</v>
      </c>
      <c r="C132" s="14">
        <f>'u rate'!B156/100</f>
        <v>7.0999999999999994E-2</v>
      </c>
      <c r="D132" s="92">
        <f>SS!D133</f>
        <v>0.23197004574691127</v>
      </c>
      <c r="E132" s="14">
        <f t="shared" si="9"/>
        <v>0.37109798578149172</v>
      </c>
      <c r="F132">
        <f t="shared" si="8"/>
        <v>2.4055927869199058E-2</v>
      </c>
      <c r="G132">
        <f>SS!I133</f>
        <v>2</v>
      </c>
    </row>
    <row r="133" spans="1:7" x14ac:dyDescent="0.25">
      <c r="A133" s="14">
        <f>SS!B134</f>
        <v>1958</v>
      </c>
      <c r="B133" s="14">
        <f>SS!C134</f>
        <v>10</v>
      </c>
      <c r="C133" s="14">
        <f>'u rate'!B157/100</f>
        <v>6.7000000000000004E-2</v>
      </c>
      <c r="D133" s="92">
        <f>SS!D134</f>
        <v>0.25868431585612939</v>
      </c>
      <c r="E133" s="14">
        <f t="shared" si="9"/>
        <v>0.39188414418726775</v>
      </c>
      <c r="F133">
        <f t="shared" ref="F133:F196" si="10">(C134-(1-E133)*C133)/(1-C133)</f>
        <v>2.2782677020950631E-2</v>
      </c>
      <c r="G133">
        <f>SS!I134</f>
        <v>2</v>
      </c>
    </row>
    <row r="134" spans="1:7" x14ac:dyDescent="0.25">
      <c r="A134" s="14">
        <f>SS!B135</f>
        <v>1958</v>
      </c>
      <c r="B134" s="14">
        <f>SS!C135</f>
        <v>11</v>
      </c>
      <c r="C134" s="14">
        <f>'u rate'!B158/100</f>
        <v>6.2E-2</v>
      </c>
      <c r="D134" s="92">
        <f>SS!D135</f>
        <v>0.29247620923687562</v>
      </c>
      <c r="E134" s="14">
        <f t="shared" ref="E134:E197" si="11">$F$1*D134^$H$1</f>
        <v>0.41669464150227348</v>
      </c>
      <c r="F134">
        <f t="shared" si="10"/>
        <v>2.7542716176056452E-2</v>
      </c>
      <c r="G134">
        <f>SS!I135</f>
        <v>2</v>
      </c>
    </row>
    <row r="135" spans="1:7" x14ac:dyDescent="0.25">
      <c r="A135" s="14">
        <f>SS!B136</f>
        <v>1958</v>
      </c>
      <c r="B135" s="14">
        <f>SS!C136</f>
        <v>12</v>
      </c>
      <c r="C135" s="14">
        <f>'u rate'!B159/100</f>
        <v>6.2E-2</v>
      </c>
      <c r="D135" s="92">
        <f>SS!D136</f>
        <v>0.30284818742526909</v>
      </c>
      <c r="E135" s="14">
        <f t="shared" si="11"/>
        <v>0.4240188193238672</v>
      </c>
      <c r="F135">
        <f t="shared" si="10"/>
        <v>2.5894634113091432E-2</v>
      </c>
      <c r="G135">
        <f>SS!I136</f>
        <v>3</v>
      </c>
    </row>
    <row r="136" spans="1:7" x14ac:dyDescent="0.25">
      <c r="A136" s="14">
        <f>SS!B137</f>
        <v>1959</v>
      </c>
      <c r="B136" s="14">
        <f>SS!C137</f>
        <v>1</v>
      </c>
      <c r="C136" s="14">
        <f>'u rate'!B160/100</f>
        <v>0.06</v>
      </c>
      <c r="D136" s="92">
        <f>SS!D137</f>
        <v>0.31242320894275122</v>
      </c>
      <c r="E136" s="14">
        <f t="shared" si="11"/>
        <v>0.43066966988498895</v>
      </c>
      <c r="F136">
        <f t="shared" si="10"/>
        <v>2.6425723609680155E-2</v>
      </c>
      <c r="G136">
        <f>SS!I137</f>
        <v>3</v>
      </c>
    </row>
    <row r="137" spans="1:7" x14ac:dyDescent="0.25">
      <c r="A137" s="14">
        <f>SS!B138</f>
        <v>1959</v>
      </c>
      <c r="B137" s="14">
        <f>SS!C138</f>
        <v>2</v>
      </c>
      <c r="C137" s="14">
        <f>'u rate'!B161/100</f>
        <v>5.9000000000000004E-2</v>
      </c>
      <c r="D137" s="92">
        <f>SS!D138</f>
        <v>0.35609949140343644</v>
      </c>
      <c r="E137" s="14">
        <f t="shared" si="11"/>
        <v>0.45978872766342477</v>
      </c>
      <c r="F137">
        <f t="shared" si="10"/>
        <v>2.5640313424167963E-2</v>
      </c>
      <c r="G137">
        <f>SS!I138</f>
        <v>3</v>
      </c>
    </row>
    <row r="138" spans="1:7" x14ac:dyDescent="0.25">
      <c r="A138" s="14">
        <f>SS!B139</f>
        <v>1959</v>
      </c>
      <c r="B138" s="14">
        <f>SS!C139</f>
        <v>3</v>
      </c>
      <c r="C138" s="14">
        <f>'u rate'!B162/100</f>
        <v>5.5999999999999994E-2</v>
      </c>
      <c r="D138" s="92">
        <f>SS!D139</f>
        <v>0.3925558548304226</v>
      </c>
      <c r="E138" s="14">
        <f t="shared" si="11"/>
        <v>0.48275121178112096</v>
      </c>
      <c r="F138">
        <f t="shared" si="10"/>
        <v>2.4400495614134307E-2</v>
      </c>
      <c r="G138">
        <f>SS!I139</f>
        <v>3</v>
      </c>
    </row>
    <row r="139" spans="1:7" x14ac:dyDescent="0.25">
      <c r="A139" s="14">
        <f>SS!B140</f>
        <v>1959</v>
      </c>
      <c r="B139" s="14">
        <f>SS!C140</f>
        <v>4</v>
      </c>
      <c r="C139" s="14">
        <f>'u rate'!B163/100</f>
        <v>5.2000000000000005E-2</v>
      </c>
      <c r="D139" s="92">
        <f>SS!D140</f>
        <v>0.44927988440581101</v>
      </c>
      <c r="E139" s="14">
        <f t="shared" si="11"/>
        <v>0.51645338734020219</v>
      </c>
      <c r="F139">
        <f t="shared" si="10"/>
        <v>2.7273814495454123E-2</v>
      </c>
      <c r="G139">
        <f>SS!I140</f>
        <v>4</v>
      </c>
    </row>
    <row r="140" spans="1:7" x14ac:dyDescent="0.25">
      <c r="A140" s="14">
        <f>SS!B141</f>
        <v>1959</v>
      </c>
      <c r="B140" s="14">
        <f>SS!C141</f>
        <v>5</v>
      </c>
      <c r="C140" s="14">
        <f>'u rate'!B164/100</f>
        <v>5.0999999999999997E-2</v>
      </c>
      <c r="D140" s="92">
        <f>SS!D141</f>
        <v>0.46600765249336312</v>
      </c>
      <c r="E140" s="14">
        <f t="shared" si="11"/>
        <v>0.52597992315073017</v>
      </c>
      <c r="F140">
        <f t="shared" si="10"/>
        <v>2.7212830432757896E-2</v>
      </c>
      <c r="G140">
        <f>SS!I141</f>
        <v>4</v>
      </c>
    </row>
    <row r="141" spans="1:7" x14ac:dyDescent="0.25">
      <c r="A141" s="14">
        <f>SS!B142</f>
        <v>1959</v>
      </c>
      <c r="B141" s="14">
        <f>SS!C142</f>
        <v>6</v>
      </c>
      <c r="C141" s="14">
        <f>'u rate'!B165/100</f>
        <v>0.05</v>
      </c>
      <c r="D141" s="92">
        <f>SS!D142</f>
        <v>0.47811535175399067</v>
      </c>
      <c r="E141" s="14">
        <f t="shared" si="11"/>
        <v>0.53276904978107498</v>
      </c>
      <c r="F141">
        <f t="shared" si="10"/>
        <v>2.9093107883214467E-2</v>
      </c>
      <c r="G141">
        <f>SS!I142</f>
        <v>4</v>
      </c>
    </row>
    <row r="142" spans="1:7" x14ac:dyDescent="0.25">
      <c r="A142" s="14">
        <f>SS!B143</f>
        <v>1959</v>
      </c>
      <c r="B142" s="14">
        <f>SS!C143</f>
        <v>7</v>
      </c>
      <c r="C142" s="14">
        <f>'u rate'!B166/100</f>
        <v>5.0999999999999997E-2</v>
      </c>
      <c r="D142" s="92">
        <f>SS!D143</f>
        <v>0.46214828181308604</v>
      </c>
      <c r="E142" s="14">
        <f t="shared" si="11"/>
        <v>0.5237973711284214</v>
      </c>
      <c r="F142">
        <f t="shared" si="10"/>
        <v>2.920301994473077E-2</v>
      </c>
      <c r="G142">
        <f>SS!I143</f>
        <v>4</v>
      </c>
    </row>
    <row r="143" spans="1:7" x14ac:dyDescent="0.25">
      <c r="A143" s="14">
        <f>SS!B144</f>
        <v>1959</v>
      </c>
      <c r="B143" s="14">
        <f>SS!C144</f>
        <v>8</v>
      </c>
      <c r="C143" s="14">
        <f>'u rate'!B167/100</f>
        <v>5.2000000000000005E-2</v>
      </c>
      <c r="D143" s="92">
        <f>SS!D144</f>
        <v>0.44967706050246742</v>
      </c>
      <c r="E143" s="14">
        <f t="shared" si="11"/>
        <v>0.51668161659552481</v>
      </c>
      <c r="F143">
        <f t="shared" si="10"/>
        <v>3.1505742682454943E-2</v>
      </c>
      <c r="G143">
        <f>SS!I144</f>
        <v>4</v>
      </c>
    </row>
    <row r="144" spans="1:7" x14ac:dyDescent="0.25">
      <c r="A144" s="14">
        <f>SS!B145</f>
        <v>1959</v>
      </c>
      <c r="B144" s="14">
        <f>SS!C145</f>
        <v>9</v>
      </c>
      <c r="C144" s="14">
        <f>'u rate'!B168/100</f>
        <v>5.5E-2</v>
      </c>
      <c r="D144" s="92">
        <f>SS!D145</f>
        <v>0.42985822061502621</v>
      </c>
      <c r="E144" s="14">
        <f t="shared" si="11"/>
        <v>0.50516733593639807</v>
      </c>
      <c r="F144">
        <f t="shared" si="10"/>
        <v>3.1517675636509944E-2</v>
      </c>
      <c r="G144">
        <f>SS!I145</f>
        <v>3</v>
      </c>
    </row>
    <row r="145" spans="1:7" x14ac:dyDescent="0.25">
      <c r="A145" s="14">
        <f>SS!B146</f>
        <v>1959</v>
      </c>
      <c r="B145" s="14">
        <f>SS!C146</f>
        <v>10</v>
      </c>
      <c r="C145" s="14">
        <f>'u rate'!B169/100</f>
        <v>5.7000000000000002E-2</v>
      </c>
      <c r="D145" s="92">
        <f>SS!D146</f>
        <v>0.40437674537759744</v>
      </c>
      <c r="E145" s="14">
        <f t="shared" si="11"/>
        <v>0.48996575749995491</v>
      </c>
      <c r="F145">
        <f t="shared" si="10"/>
        <v>3.0676615246550826E-2</v>
      </c>
      <c r="G145">
        <f>SS!I146</f>
        <v>3</v>
      </c>
    </row>
    <row r="146" spans="1:7" x14ac:dyDescent="0.25">
      <c r="A146" s="14">
        <f>SS!B147</f>
        <v>1959</v>
      </c>
      <c r="B146" s="14">
        <f>SS!C147</f>
        <v>11</v>
      </c>
      <c r="C146" s="14">
        <f>'u rate'!B170/100</f>
        <v>5.7999999999999996E-2</v>
      </c>
      <c r="D146" s="92">
        <f>SS!D147</f>
        <v>0.40425129952249694</v>
      </c>
      <c r="E146" s="14">
        <f t="shared" si="11"/>
        <v>0.48988975295503545</v>
      </c>
      <c r="F146">
        <f t="shared" si="10"/>
        <v>2.485520771909985E-2</v>
      </c>
      <c r="G146">
        <f>SS!I147</f>
        <v>3</v>
      </c>
    </row>
    <row r="147" spans="1:7" x14ac:dyDescent="0.25">
      <c r="A147" s="14">
        <f>SS!B148</f>
        <v>1959</v>
      </c>
      <c r="B147" s="14">
        <f>SS!C148</f>
        <v>12</v>
      </c>
      <c r="C147" s="14">
        <f>'u rate'!B171/100</f>
        <v>5.2999999999999999E-2</v>
      </c>
      <c r="D147" s="92">
        <f>SS!D148</f>
        <v>0.43744832075221191</v>
      </c>
      <c r="E147" s="14">
        <f t="shared" si="11"/>
        <v>0.50960774517568486</v>
      </c>
      <c r="F147">
        <f t="shared" si="10"/>
        <v>2.7464847406875714E-2</v>
      </c>
      <c r="G147">
        <f>SS!I148</f>
        <v>3</v>
      </c>
    </row>
    <row r="148" spans="1:7" x14ac:dyDescent="0.25">
      <c r="A148" s="14">
        <f>SS!B149</f>
        <v>1960</v>
      </c>
      <c r="B148" s="14">
        <f>SS!C149</f>
        <v>1</v>
      </c>
      <c r="C148" s="14">
        <f>'u rate'!B172/100</f>
        <v>5.2000000000000005E-2</v>
      </c>
      <c r="D148" s="92">
        <f>SS!D149</f>
        <v>0.45483680343434185</v>
      </c>
      <c r="E148" s="14">
        <f t="shared" si="11"/>
        <v>0.51963744938569101</v>
      </c>
      <c r="F148">
        <f t="shared" si="10"/>
        <v>2.4283910725797397E-2</v>
      </c>
      <c r="G148">
        <f>SS!I149</f>
        <v>3</v>
      </c>
    </row>
    <row r="149" spans="1:7" x14ac:dyDescent="0.25">
      <c r="A149" s="14">
        <f>SS!B150</f>
        <v>1960</v>
      </c>
      <c r="B149" s="14">
        <f>SS!C150</f>
        <v>2</v>
      </c>
      <c r="C149" s="14">
        <f>'u rate'!B173/100</f>
        <v>4.8000000000000001E-2</v>
      </c>
      <c r="D149" s="92">
        <f>SS!D150</f>
        <v>0.49329470411337528</v>
      </c>
      <c r="E149" s="14">
        <f t="shared" si="11"/>
        <v>0.54116022610190373</v>
      </c>
      <c r="F149">
        <f t="shared" si="10"/>
        <v>3.3587910559759855E-2</v>
      </c>
      <c r="G149">
        <f>SS!I150</f>
        <v>3</v>
      </c>
    </row>
    <row r="150" spans="1:7" x14ac:dyDescent="0.25">
      <c r="A150" s="14">
        <f>SS!B151</f>
        <v>1960</v>
      </c>
      <c r="B150" s="14">
        <f>SS!C151</f>
        <v>3</v>
      </c>
      <c r="C150" s="14">
        <f>'u rate'!B174/100</f>
        <v>5.4000000000000006E-2</v>
      </c>
      <c r="D150" s="92">
        <f>SS!D151</f>
        <v>0.42084267455812119</v>
      </c>
      <c r="E150" s="14">
        <f t="shared" si="11"/>
        <v>0.49984175077277049</v>
      </c>
      <c r="F150">
        <f t="shared" si="10"/>
        <v>2.641802805679663E-2</v>
      </c>
      <c r="G150">
        <f>SS!I151</f>
        <v>3</v>
      </c>
    </row>
    <row r="151" spans="1:7" x14ac:dyDescent="0.25">
      <c r="A151" s="14">
        <f>SS!B152</f>
        <v>1960</v>
      </c>
      <c r="B151" s="14">
        <f>SS!C152</f>
        <v>4</v>
      </c>
      <c r="C151" s="14">
        <f>'u rate'!B175/100</f>
        <v>5.2000000000000005E-2</v>
      </c>
      <c r="D151" s="92">
        <f>SS!D152</f>
        <v>0.4189938216720645</v>
      </c>
      <c r="E151" s="14">
        <f t="shared" si="11"/>
        <v>0.498742585769964</v>
      </c>
      <c r="F151">
        <f t="shared" si="10"/>
        <v>2.6302335928310258E-2</v>
      </c>
      <c r="G151">
        <f>SS!I152</f>
        <v>3</v>
      </c>
    </row>
    <row r="152" spans="1:7" x14ac:dyDescent="0.25">
      <c r="A152" s="14">
        <f>SS!B153</f>
        <v>1960</v>
      </c>
      <c r="B152" s="14">
        <f>SS!C153</f>
        <v>5</v>
      </c>
      <c r="C152" s="14">
        <f>'u rate'!B176/100</f>
        <v>5.0999999999999997E-2</v>
      </c>
      <c r="D152" s="92">
        <f>SS!D153</f>
        <v>0.4273211566309506</v>
      </c>
      <c r="E152" s="14">
        <f t="shared" si="11"/>
        <v>0.50367435698810958</v>
      </c>
      <c r="F152">
        <f t="shared" si="10"/>
        <v>3.0229075033080713E-2</v>
      </c>
      <c r="G152">
        <f>SS!I153</f>
        <v>3</v>
      </c>
    </row>
    <row r="153" spans="1:7" x14ac:dyDescent="0.25">
      <c r="A153" s="14">
        <f>SS!B154</f>
        <v>1960</v>
      </c>
      <c r="B153" s="14">
        <f>SS!C154</f>
        <v>6</v>
      </c>
      <c r="C153" s="14">
        <f>'u rate'!B177/100</f>
        <v>5.4000000000000006E-2</v>
      </c>
      <c r="D153" s="92">
        <f>SS!D154</f>
        <v>0.39159657724346075</v>
      </c>
      <c r="E153" s="14">
        <f t="shared" si="11"/>
        <v>0.4821610082858937</v>
      </c>
      <c r="F153">
        <f t="shared" si="10"/>
        <v>2.8580015272133465E-2</v>
      </c>
      <c r="G153">
        <f>SS!I154</f>
        <v>3</v>
      </c>
    </row>
    <row r="154" spans="1:7" x14ac:dyDescent="0.25">
      <c r="A154" s="14">
        <f>SS!B155</f>
        <v>1960</v>
      </c>
      <c r="B154" s="14">
        <f>SS!C155</f>
        <v>7</v>
      </c>
      <c r="C154" s="14">
        <f>'u rate'!B178/100</f>
        <v>5.5E-2</v>
      </c>
      <c r="D154" s="92">
        <f>SS!D155</f>
        <v>0.37545068107461049</v>
      </c>
      <c r="E154" s="14">
        <f t="shared" si="11"/>
        <v>0.47211640481584016</v>
      </c>
      <c r="F154">
        <f t="shared" si="10"/>
        <v>2.8535875412562119E-2</v>
      </c>
      <c r="G154">
        <f>SS!I155</f>
        <v>3</v>
      </c>
    </row>
    <row r="155" spans="1:7" x14ac:dyDescent="0.25">
      <c r="A155" s="14">
        <f>SS!B156</f>
        <v>1960</v>
      </c>
      <c r="B155" s="14">
        <f>SS!C156</f>
        <v>8</v>
      </c>
      <c r="C155" s="14">
        <f>'u rate'!B179/100</f>
        <v>5.5999999999999994E-2</v>
      </c>
      <c r="D155" s="92">
        <f>SS!D156</f>
        <v>0.35834603523126229</v>
      </c>
      <c r="E155" s="14">
        <f t="shared" si="11"/>
        <v>0.46123679419822122</v>
      </c>
      <c r="F155">
        <f t="shared" si="10"/>
        <v>2.6302182706674143E-2</v>
      </c>
      <c r="G155">
        <f>SS!I156</f>
        <v>3</v>
      </c>
    </row>
    <row r="156" spans="1:7" x14ac:dyDescent="0.25">
      <c r="A156" s="14">
        <f>SS!B157</f>
        <v>1960</v>
      </c>
      <c r="B156" s="14">
        <f>SS!C157</f>
        <v>9</v>
      </c>
      <c r="C156" s="14">
        <f>'u rate'!B180/100</f>
        <v>5.5E-2</v>
      </c>
      <c r="D156" s="92">
        <f>SS!D157</f>
        <v>0.35320127972747078</v>
      </c>
      <c r="E156" s="14">
        <f t="shared" si="11"/>
        <v>0.45791384783180289</v>
      </c>
      <c r="F156">
        <f t="shared" si="10"/>
        <v>3.300027685793562E-2</v>
      </c>
      <c r="G156">
        <f>SS!I157</f>
        <v>2</v>
      </c>
    </row>
    <row r="157" spans="1:7" x14ac:dyDescent="0.25">
      <c r="A157" s="14">
        <f>SS!B158</f>
        <v>1960</v>
      </c>
      <c r="B157" s="14">
        <f>SS!C158</f>
        <v>10</v>
      </c>
      <c r="C157" s="14">
        <f>'u rate'!B181/100</f>
        <v>6.0999999999999999E-2</v>
      </c>
      <c r="D157" s="92">
        <f>SS!D158</f>
        <v>0.30115436832327963</v>
      </c>
      <c r="E157" s="14">
        <f t="shared" si="11"/>
        <v>0.42283139563078032</v>
      </c>
      <c r="F157">
        <f t="shared" si="10"/>
        <v>2.7468280227345682E-2</v>
      </c>
      <c r="G157">
        <f>SS!I158</f>
        <v>2</v>
      </c>
    </row>
    <row r="158" spans="1:7" x14ac:dyDescent="0.25">
      <c r="A158" s="14">
        <f>SS!B159</f>
        <v>1960</v>
      </c>
      <c r="B158" s="14">
        <f>SS!C159</f>
        <v>11</v>
      </c>
      <c r="C158" s="14">
        <f>'u rate'!B182/100</f>
        <v>6.0999999999999999E-2</v>
      </c>
      <c r="D158" s="92">
        <f>SS!D159</f>
        <v>0.29906157213819945</v>
      </c>
      <c r="E158" s="14">
        <f t="shared" si="11"/>
        <v>0.42135965432950256</v>
      </c>
      <c r="F158">
        <f t="shared" si="10"/>
        <v>3.2697485531522533E-2</v>
      </c>
      <c r="G158">
        <f>SS!I159</f>
        <v>2</v>
      </c>
    </row>
    <row r="159" spans="1:7" x14ac:dyDescent="0.25">
      <c r="A159" s="14">
        <f>SS!B160</f>
        <v>1960</v>
      </c>
      <c r="B159" s="14">
        <f>SS!C160</f>
        <v>12</v>
      </c>
      <c r="C159" s="14">
        <f>'u rate'!B183/100</f>
        <v>6.6000000000000003E-2</v>
      </c>
      <c r="D159" s="92">
        <f>SS!D160</f>
        <v>0.25953505647455033</v>
      </c>
      <c r="E159" s="14">
        <f t="shared" si="11"/>
        <v>0.39252801410983451</v>
      </c>
      <c r="F159">
        <f t="shared" si="10"/>
        <v>2.7737525622322359E-2</v>
      </c>
      <c r="G159">
        <f>SS!I160</f>
        <v>2</v>
      </c>
    </row>
    <row r="160" spans="1:7" x14ac:dyDescent="0.25">
      <c r="A160" s="14">
        <f>SS!B161</f>
        <v>1961</v>
      </c>
      <c r="B160" s="14">
        <f>SS!C161</f>
        <v>1</v>
      </c>
      <c r="C160" s="14">
        <f>'u rate'!B184/100</f>
        <v>6.6000000000000003E-2</v>
      </c>
      <c r="D160" s="92">
        <f>SS!D161</f>
        <v>0.25958656385683238</v>
      </c>
      <c r="E160" s="14">
        <f t="shared" si="11"/>
        <v>0.39256696277390263</v>
      </c>
      <c r="F160">
        <f t="shared" si="10"/>
        <v>3.095226931807021E-2</v>
      </c>
      <c r="G160">
        <f>SS!I161</f>
        <v>2</v>
      </c>
    </row>
    <row r="161" spans="1:7" x14ac:dyDescent="0.25">
      <c r="A161" s="14">
        <f>SS!B162</f>
        <v>1961</v>
      </c>
      <c r="B161" s="14">
        <f>SS!C162</f>
        <v>2</v>
      </c>
      <c r="C161" s="14">
        <f>'u rate'!B185/100</f>
        <v>6.9000000000000006E-2</v>
      </c>
      <c r="D161" s="92">
        <f>SS!D162</f>
        <v>0.24862821315487046</v>
      </c>
      <c r="E161" s="14">
        <f t="shared" si="11"/>
        <v>0.38419158431790928</v>
      </c>
      <c r="F161">
        <f t="shared" si="10"/>
        <v>2.8473919782959985E-2</v>
      </c>
      <c r="G161">
        <f>SS!I162</f>
        <v>2</v>
      </c>
    </row>
    <row r="162" spans="1:7" x14ac:dyDescent="0.25">
      <c r="A162" s="14">
        <f>SS!B163</f>
        <v>1961</v>
      </c>
      <c r="B162" s="14">
        <f>SS!C163</f>
        <v>3</v>
      </c>
      <c r="C162" s="14">
        <f>'u rate'!B186/100</f>
        <v>6.9000000000000006E-2</v>
      </c>
      <c r="D162" s="92">
        <f>SS!D163</f>
        <v>0.24786514456512296</v>
      </c>
      <c r="E162" s="14">
        <f t="shared" si="11"/>
        <v>0.38360156717649452</v>
      </c>
      <c r="F162">
        <f t="shared" si="10"/>
        <v>2.9504305193531824E-2</v>
      </c>
      <c r="G162">
        <f>SS!I163</f>
        <v>2</v>
      </c>
    </row>
    <row r="163" spans="1:7" x14ac:dyDescent="0.25">
      <c r="A163" s="14">
        <f>SS!B164</f>
        <v>1961</v>
      </c>
      <c r="B163" s="14">
        <f>SS!C164</f>
        <v>4</v>
      </c>
      <c r="C163" s="14">
        <f>'u rate'!B187/100</f>
        <v>7.0000000000000007E-2</v>
      </c>
      <c r="D163" s="92">
        <f>SS!D164</f>
        <v>0.24607064722608071</v>
      </c>
      <c r="E163" s="14">
        <f t="shared" si="11"/>
        <v>0.38221044289287692</v>
      </c>
      <c r="F163">
        <f t="shared" si="10"/>
        <v>2.9843796776883206E-2</v>
      </c>
      <c r="G163">
        <f>SS!I164</f>
        <v>3</v>
      </c>
    </row>
    <row r="164" spans="1:7" x14ac:dyDescent="0.25">
      <c r="A164" s="14">
        <f>SS!B165</f>
        <v>1961</v>
      </c>
      <c r="B164" s="14">
        <f>SS!C165</f>
        <v>5</v>
      </c>
      <c r="C164" s="14">
        <f>'u rate'!B188/100</f>
        <v>7.0999999999999994E-2</v>
      </c>
      <c r="D164" s="92">
        <f>SS!D165</f>
        <v>0.25834090922757985</v>
      </c>
      <c r="E164" s="14">
        <f t="shared" si="11"/>
        <v>0.39162394227927971</v>
      </c>
      <c r="F164">
        <f t="shared" si="10"/>
        <v>2.7777502585391679E-2</v>
      </c>
      <c r="G164">
        <f>SS!I165</f>
        <v>3</v>
      </c>
    </row>
    <row r="165" spans="1:7" x14ac:dyDescent="0.25">
      <c r="A165" s="14">
        <f>SS!B166</f>
        <v>1961</v>
      </c>
      <c r="B165" s="14">
        <f>SS!C166</f>
        <v>6</v>
      </c>
      <c r="C165" s="14">
        <f>'u rate'!B189/100</f>
        <v>6.9000000000000006E-2</v>
      </c>
      <c r="D165" s="92">
        <f>SS!D166</f>
        <v>0.26447899471254532</v>
      </c>
      <c r="E165" s="14">
        <f t="shared" si="11"/>
        <v>0.39624905162125684</v>
      </c>
      <c r="F165">
        <f t="shared" si="10"/>
        <v>3.0441659035302611E-2</v>
      </c>
      <c r="G165">
        <f>SS!I166</f>
        <v>3</v>
      </c>
    </row>
    <row r="166" spans="1:7" x14ac:dyDescent="0.25">
      <c r="A166" s="14">
        <f>SS!B167</f>
        <v>1961</v>
      </c>
      <c r="B166" s="14">
        <f>SS!C167</f>
        <v>7</v>
      </c>
      <c r="C166" s="14">
        <f>'u rate'!B190/100</f>
        <v>7.0000000000000007E-2</v>
      </c>
      <c r="D166" s="92">
        <f>SS!D167</f>
        <v>0.27040436379830979</v>
      </c>
      <c r="E166" s="14">
        <f t="shared" si="11"/>
        <v>0.40066323297406958</v>
      </c>
      <c r="F166">
        <f t="shared" si="10"/>
        <v>2.5856372374392336E-2</v>
      </c>
      <c r="G166">
        <f>SS!I167</f>
        <v>3</v>
      </c>
    </row>
    <row r="167" spans="1:7" x14ac:dyDescent="0.25">
      <c r="A167" s="14">
        <f>SS!B168</f>
        <v>1961</v>
      </c>
      <c r="B167" s="14">
        <f>SS!C168</f>
        <v>8</v>
      </c>
      <c r="C167" s="14">
        <f>'u rate'!B191/100</f>
        <v>6.6000000000000003E-2</v>
      </c>
      <c r="D167" s="92">
        <f>SS!D168</f>
        <v>0.29576853050981511</v>
      </c>
      <c r="E167" s="14">
        <f t="shared" si="11"/>
        <v>0.41903338464840073</v>
      </c>
      <c r="F167">
        <f t="shared" si="10"/>
        <v>3.0681159943034744E-2</v>
      </c>
      <c r="G167">
        <f>SS!I168</f>
        <v>3</v>
      </c>
    </row>
    <row r="168" spans="1:7" x14ac:dyDescent="0.25">
      <c r="A168" s="14">
        <f>SS!B169</f>
        <v>1961</v>
      </c>
      <c r="B168" s="14">
        <f>SS!C169</f>
        <v>9</v>
      </c>
      <c r="C168" s="14">
        <f>'u rate'!B192/100</f>
        <v>6.7000000000000004E-2</v>
      </c>
      <c r="D168" s="92">
        <f>SS!D169</f>
        <v>0.30155972492200195</v>
      </c>
      <c r="E168" s="14">
        <f t="shared" si="11"/>
        <v>0.4231158674457578</v>
      </c>
      <c r="F168">
        <f t="shared" si="10"/>
        <v>2.8240903664379178E-2</v>
      </c>
      <c r="G168">
        <f>SS!I169</f>
        <v>3</v>
      </c>
    </row>
    <row r="169" spans="1:7" x14ac:dyDescent="0.25">
      <c r="A169" s="14">
        <f>SS!B170</f>
        <v>1961</v>
      </c>
      <c r="B169" s="14">
        <f>SS!C170</f>
        <v>10</v>
      </c>
      <c r="C169" s="14">
        <f>'u rate'!B193/100</f>
        <v>6.5000000000000002E-2</v>
      </c>
      <c r="D169" s="92">
        <f>SS!D170</f>
        <v>0.32762555813361405</v>
      </c>
      <c r="E169" s="14">
        <f t="shared" si="11"/>
        <v>0.44102329530714379</v>
      </c>
      <c r="F169">
        <f t="shared" si="10"/>
        <v>2.6381298604239937E-2</v>
      </c>
      <c r="G169">
        <f>SS!I170</f>
        <v>3</v>
      </c>
    </row>
    <row r="170" spans="1:7" x14ac:dyDescent="0.25">
      <c r="A170" s="14">
        <f>SS!B171</f>
        <v>1961</v>
      </c>
      <c r="B170" s="14">
        <f>SS!C171</f>
        <v>11</v>
      </c>
      <c r="C170" s="14">
        <f>'u rate'!B194/100</f>
        <v>6.0999999999999999E-2</v>
      </c>
      <c r="D170" s="92">
        <f>SS!D171</f>
        <v>0.35947218647615131</v>
      </c>
      <c r="E170" s="14">
        <f t="shared" si="11"/>
        <v>0.46196097542253867</v>
      </c>
      <c r="F170">
        <f t="shared" si="10"/>
        <v>2.8945281683466297E-2</v>
      </c>
      <c r="G170">
        <f>SS!I171</f>
        <v>3</v>
      </c>
    </row>
    <row r="171" spans="1:7" x14ac:dyDescent="0.25">
      <c r="A171" s="14">
        <f>SS!B172</f>
        <v>1961</v>
      </c>
      <c r="B171" s="14">
        <f>SS!C172</f>
        <v>12</v>
      </c>
      <c r="C171" s="14">
        <f>'u rate'!B195/100</f>
        <v>0.06</v>
      </c>
      <c r="D171" s="92">
        <f>SS!D172</f>
        <v>0.36736673387893259</v>
      </c>
      <c r="E171" s="14">
        <f t="shared" si="11"/>
        <v>0.46700610353997446</v>
      </c>
      <c r="F171">
        <f t="shared" si="10"/>
        <v>2.7681240651487728E-2</v>
      </c>
      <c r="G171">
        <f>SS!I172</f>
        <v>3</v>
      </c>
    </row>
    <row r="172" spans="1:7" x14ac:dyDescent="0.25">
      <c r="A172" s="14">
        <f>SS!B173</f>
        <v>1962</v>
      </c>
      <c r="B172" s="14">
        <f>SS!C173</f>
        <v>1</v>
      </c>
      <c r="C172" s="14">
        <f>'u rate'!B196/100</f>
        <v>5.7999999999999996E-2</v>
      </c>
      <c r="D172" s="92">
        <f>SS!D173</f>
        <v>0.39977239017808347</v>
      </c>
      <c r="E172" s="14">
        <f t="shared" si="11"/>
        <v>0.4871683228824718</v>
      </c>
      <c r="F172">
        <f t="shared" si="10"/>
        <v>2.6810788457731813E-2</v>
      </c>
      <c r="G172">
        <f>SS!I173</f>
        <v>3</v>
      </c>
    </row>
    <row r="173" spans="1:7" x14ac:dyDescent="0.25">
      <c r="A173" s="14">
        <f>SS!B174</f>
        <v>1962</v>
      </c>
      <c r="B173" s="14">
        <f>SS!C174</f>
        <v>2</v>
      </c>
      <c r="C173" s="14">
        <f>'u rate'!B197/100</f>
        <v>5.5E-2</v>
      </c>
      <c r="D173" s="92">
        <f>SS!D174</f>
        <v>0.41013843222090246</v>
      </c>
      <c r="E173" s="14">
        <f t="shared" si="11"/>
        <v>0.49344400451438375</v>
      </c>
      <c r="F173">
        <f t="shared" si="10"/>
        <v>2.9777164283905928E-2</v>
      </c>
      <c r="G173">
        <f>SS!I174</f>
        <v>3</v>
      </c>
    </row>
    <row r="174" spans="1:7" x14ac:dyDescent="0.25">
      <c r="A174" s="14">
        <f>SS!B175</f>
        <v>1962</v>
      </c>
      <c r="B174" s="14">
        <f>SS!C175</f>
        <v>3</v>
      </c>
      <c r="C174" s="14">
        <f>'u rate'!B198/100</f>
        <v>5.5999999999999994E-2</v>
      </c>
      <c r="D174" s="92">
        <f>SS!D175</f>
        <v>0.40316345784135088</v>
      </c>
      <c r="E174" s="14">
        <f t="shared" si="11"/>
        <v>0.48923016138371844</v>
      </c>
      <c r="F174">
        <f t="shared" si="10"/>
        <v>2.902212821767821E-2</v>
      </c>
      <c r="G174">
        <f>SS!I175</f>
        <v>3</v>
      </c>
    </row>
    <row r="175" spans="1:7" x14ac:dyDescent="0.25">
      <c r="A175" s="14">
        <f>SS!B176</f>
        <v>1962</v>
      </c>
      <c r="B175" s="14">
        <f>SS!C176</f>
        <v>4</v>
      </c>
      <c r="C175" s="14">
        <f>'u rate'!B199/100</f>
        <v>5.5999999999999994E-2</v>
      </c>
      <c r="D175" s="92">
        <f>SS!D176</f>
        <v>0.40432226299440449</v>
      </c>
      <c r="E175" s="14">
        <f t="shared" si="11"/>
        <v>0.48993274941817661</v>
      </c>
      <c r="F175">
        <f t="shared" si="10"/>
        <v>2.8004485134976585E-2</v>
      </c>
      <c r="G175">
        <f>SS!I176</f>
        <v>3</v>
      </c>
    </row>
    <row r="176" spans="1:7" x14ac:dyDescent="0.25">
      <c r="A176" s="14">
        <f>SS!B177</f>
        <v>1962</v>
      </c>
      <c r="B176" s="14">
        <f>SS!C177</f>
        <v>5</v>
      </c>
      <c r="C176" s="14">
        <f>'u rate'!B200/100</f>
        <v>5.5E-2</v>
      </c>
      <c r="D176" s="92">
        <f>SS!D177</f>
        <v>0.42098969821057963</v>
      </c>
      <c r="E176" s="14">
        <f t="shared" si="11"/>
        <v>0.49992905435081414</v>
      </c>
      <c r="F176">
        <f t="shared" si="10"/>
        <v>2.9096399988671726E-2</v>
      </c>
      <c r="G176">
        <f>SS!I177</f>
        <v>3</v>
      </c>
    </row>
    <row r="177" spans="1:7" x14ac:dyDescent="0.25">
      <c r="A177" s="14">
        <f>SS!B178</f>
        <v>1962</v>
      </c>
      <c r="B177" s="14">
        <f>SS!C178</f>
        <v>6</v>
      </c>
      <c r="C177" s="14">
        <f>'u rate'!B201/100</f>
        <v>5.5E-2</v>
      </c>
      <c r="D177" s="92">
        <f>SS!D178</f>
        <v>0.4110652631959763</v>
      </c>
      <c r="E177" s="14">
        <f t="shared" si="11"/>
        <v>0.49400123235460763</v>
      </c>
      <c r="F177">
        <f t="shared" si="10"/>
        <v>2.7693193417463947E-2</v>
      </c>
      <c r="G177">
        <f>SS!I178</f>
        <v>2</v>
      </c>
    </row>
    <row r="178" spans="1:7" x14ac:dyDescent="0.25">
      <c r="A178" s="14">
        <f>SS!B179</f>
        <v>1962</v>
      </c>
      <c r="B178" s="14">
        <f>SS!C179</f>
        <v>7</v>
      </c>
      <c r="C178" s="14">
        <f>'u rate'!B202/100</f>
        <v>5.4000000000000006E-2</v>
      </c>
      <c r="D178" s="92">
        <f>SS!D179</f>
        <v>0.42033373891091591</v>
      </c>
      <c r="E178" s="14">
        <f t="shared" si="11"/>
        <v>0.49953942373217969</v>
      </c>
      <c r="F178">
        <f t="shared" si="10"/>
        <v>3.1686182750039857E-2</v>
      </c>
      <c r="G178">
        <f>SS!I179</f>
        <v>3</v>
      </c>
    </row>
    <row r="179" spans="1:7" x14ac:dyDescent="0.25">
      <c r="A179" s="14">
        <f>SS!B180</f>
        <v>1962</v>
      </c>
      <c r="B179" s="14">
        <f>SS!C180</f>
        <v>8</v>
      </c>
      <c r="C179" s="14">
        <f>'u rate'!B203/100</f>
        <v>5.7000000000000002E-2</v>
      </c>
      <c r="D179" s="92">
        <f>SS!D180</f>
        <v>0.38464897821115063</v>
      </c>
      <c r="E179" s="14">
        <f t="shared" si="11"/>
        <v>0.47786468278881866</v>
      </c>
      <c r="F179">
        <f t="shared" si="10"/>
        <v>2.7824270327638026E-2</v>
      </c>
      <c r="G179">
        <f>SS!I180</f>
        <v>2</v>
      </c>
    </row>
    <row r="180" spans="1:7" x14ac:dyDescent="0.25">
      <c r="A180" s="14">
        <f>SS!B181</f>
        <v>1962</v>
      </c>
      <c r="B180" s="14">
        <f>SS!C181</f>
        <v>9</v>
      </c>
      <c r="C180" s="14">
        <f>'u rate'!B204/100</f>
        <v>5.5999999999999994E-2</v>
      </c>
      <c r="D180" s="92">
        <f>SS!D181</f>
        <v>0.39093736476939456</v>
      </c>
      <c r="E180" s="14">
        <f t="shared" si="11"/>
        <v>0.4817550031675723</v>
      </c>
      <c r="F180">
        <f t="shared" si="10"/>
        <v>2.64600425607882E-2</v>
      </c>
      <c r="G180">
        <f>SS!I181</f>
        <v>2</v>
      </c>
    </row>
    <row r="181" spans="1:7" x14ac:dyDescent="0.25">
      <c r="A181" s="14">
        <f>SS!B182</f>
        <v>1962</v>
      </c>
      <c r="B181" s="14">
        <f>SS!C182</f>
        <v>10</v>
      </c>
      <c r="C181" s="14">
        <f>'u rate'!B205/100</f>
        <v>5.4000000000000006E-2</v>
      </c>
      <c r="D181" s="92">
        <f>SS!D182</f>
        <v>0.39643255172013009</v>
      </c>
      <c r="E181" s="14">
        <f t="shared" si="11"/>
        <v>0.48512906745301043</v>
      </c>
      <c r="F181">
        <f t="shared" si="10"/>
        <v>3.0863604273216241E-2</v>
      </c>
      <c r="G181">
        <f>SS!I182</f>
        <v>2</v>
      </c>
    </row>
    <row r="182" spans="1:7" x14ac:dyDescent="0.25">
      <c r="A182" s="14">
        <f>SS!B183</f>
        <v>1962</v>
      </c>
      <c r="B182" s="14">
        <f>SS!C183</f>
        <v>11</v>
      </c>
      <c r="C182" s="14">
        <f>'u rate'!B206/100</f>
        <v>5.7000000000000002E-2</v>
      </c>
      <c r="D182" s="92">
        <f>SS!D183</f>
        <v>0.37616369545215789</v>
      </c>
      <c r="E182" s="14">
        <f t="shared" si="11"/>
        <v>0.47256448778976867</v>
      </c>
      <c r="F182">
        <f t="shared" si="10"/>
        <v>2.6443452602350811E-2</v>
      </c>
      <c r="G182">
        <f>SS!I183</f>
        <v>2</v>
      </c>
    </row>
    <row r="183" spans="1:7" x14ac:dyDescent="0.25">
      <c r="A183" s="14">
        <f>SS!B184</f>
        <v>1962</v>
      </c>
      <c r="B183" s="14">
        <f>SS!C184</f>
        <v>12</v>
      </c>
      <c r="C183" s="14">
        <f>'u rate'!B207/100</f>
        <v>5.5E-2</v>
      </c>
      <c r="D183" s="92">
        <f>SS!D184</f>
        <v>0.39030139539495351</v>
      </c>
      <c r="E183" s="14">
        <f t="shared" si="11"/>
        <v>0.48136298879273098</v>
      </c>
      <c r="F183">
        <f t="shared" si="10"/>
        <v>3.0132237442963183E-2</v>
      </c>
      <c r="G183">
        <f>SS!I184</f>
        <v>3</v>
      </c>
    </row>
    <row r="184" spans="1:7" x14ac:dyDescent="0.25">
      <c r="A184" s="14">
        <f>SS!B185</f>
        <v>1963</v>
      </c>
      <c r="B184" s="14">
        <f>SS!C185</f>
        <v>1</v>
      </c>
      <c r="C184" s="14">
        <f>'u rate'!B208/100</f>
        <v>5.7000000000000002E-2</v>
      </c>
      <c r="D184" s="92">
        <f>SS!D185</f>
        <v>0.38555875299654196</v>
      </c>
      <c r="E184" s="14">
        <f t="shared" si="11"/>
        <v>0.47842947367521715</v>
      </c>
      <c r="F184">
        <f t="shared" si="10"/>
        <v>3.1039745492563501E-2</v>
      </c>
      <c r="G184">
        <f>SS!I185</f>
        <v>3</v>
      </c>
    </row>
    <row r="185" spans="1:7" x14ac:dyDescent="0.25">
      <c r="A185" s="14">
        <f>SS!B186</f>
        <v>1963</v>
      </c>
      <c r="B185" s="14">
        <f>SS!C186</f>
        <v>2</v>
      </c>
      <c r="C185" s="14">
        <f>'u rate'!B209/100</f>
        <v>5.9000000000000004E-2</v>
      </c>
      <c r="D185" s="92">
        <f>SS!D186</f>
        <v>0.37223119267121141</v>
      </c>
      <c r="E185" s="14">
        <f t="shared" si="11"/>
        <v>0.47008784839742046</v>
      </c>
      <c r="F185">
        <f t="shared" si="10"/>
        <v>2.7348759888892463E-2</v>
      </c>
      <c r="G185">
        <f>SS!I186</f>
        <v>3</v>
      </c>
    </row>
    <row r="186" spans="1:7" x14ac:dyDescent="0.25">
      <c r="A186" s="14">
        <f>SS!B187</f>
        <v>1963</v>
      </c>
      <c r="B186" s="14">
        <f>SS!C187</f>
        <v>3</v>
      </c>
      <c r="C186" s="14">
        <f>'u rate'!B210/100</f>
        <v>5.7000000000000002E-2</v>
      </c>
      <c r="D186" s="92">
        <f>SS!D187</f>
        <v>0.3847837389008763</v>
      </c>
      <c r="E186" s="14">
        <f t="shared" si="11"/>
        <v>0.47794838473334961</v>
      </c>
      <c r="F186">
        <f t="shared" si="10"/>
        <v>2.8889775111135666E-2</v>
      </c>
      <c r="G186">
        <f>SS!I187</f>
        <v>3</v>
      </c>
    </row>
    <row r="187" spans="1:7" x14ac:dyDescent="0.25">
      <c r="A187" s="14">
        <f>SS!B188</f>
        <v>1963</v>
      </c>
      <c r="B187" s="14">
        <f>SS!C188</f>
        <v>4</v>
      </c>
      <c r="C187" s="14">
        <f>'u rate'!B211/100</f>
        <v>5.7000000000000002E-2</v>
      </c>
      <c r="D187" s="92">
        <f>SS!D188</f>
        <v>0.38367251245687078</v>
      </c>
      <c r="E187" s="14">
        <f t="shared" si="11"/>
        <v>0.47725774628433065</v>
      </c>
      <c r="F187">
        <f t="shared" si="10"/>
        <v>3.0968919976889553E-2</v>
      </c>
      <c r="G187">
        <f>SS!I188</f>
        <v>3</v>
      </c>
    </row>
    <row r="188" spans="1:7" x14ac:dyDescent="0.25">
      <c r="A188" s="14">
        <f>SS!B189</f>
        <v>1963</v>
      </c>
      <c r="B188" s="14">
        <f>SS!C189</f>
        <v>5</v>
      </c>
      <c r="C188" s="14">
        <f>'u rate'!B212/100</f>
        <v>5.9000000000000004E-2</v>
      </c>
      <c r="D188" s="92">
        <f>SS!D189</f>
        <v>0.36057163120417346</v>
      </c>
      <c r="E188" s="14">
        <f t="shared" si="11"/>
        <v>0.46266688928416888</v>
      </c>
      <c r="F188">
        <f t="shared" si="10"/>
        <v>2.5820772016754472E-2</v>
      </c>
      <c r="G188">
        <f>SS!I189</f>
        <v>3</v>
      </c>
    </row>
    <row r="189" spans="1:7" x14ac:dyDescent="0.25">
      <c r="A189" s="14">
        <f>SS!B190</f>
        <v>1963</v>
      </c>
      <c r="B189" s="14">
        <f>SS!C190</f>
        <v>6</v>
      </c>
      <c r="C189" s="14">
        <f>'u rate'!B213/100</f>
        <v>5.5999999999999994E-2</v>
      </c>
      <c r="D189" s="92">
        <f>SS!D190</f>
        <v>0.38133763701277729</v>
      </c>
      <c r="E189" s="14">
        <f t="shared" si="11"/>
        <v>0.47580333153497861</v>
      </c>
      <c r="F189">
        <f t="shared" si="10"/>
        <v>2.8225621362244487E-2</v>
      </c>
      <c r="G189">
        <f>SS!I190</f>
        <v>3</v>
      </c>
    </row>
    <row r="190" spans="1:7" x14ac:dyDescent="0.25">
      <c r="A190" s="14">
        <f>SS!B191</f>
        <v>1963</v>
      </c>
      <c r="B190" s="14">
        <f>SS!C191</f>
        <v>7</v>
      </c>
      <c r="C190" s="14">
        <f>'u rate'!B214/100</f>
        <v>5.5999999999999994E-2</v>
      </c>
      <c r="D190" s="92">
        <f>SS!D191</f>
        <v>0.3902133294864219</v>
      </c>
      <c r="E190" s="14">
        <f t="shared" si="11"/>
        <v>0.48130867940391064</v>
      </c>
      <c r="F190">
        <f t="shared" si="10"/>
        <v>2.6433565727350644E-2</v>
      </c>
      <c r="G190">
        <f>SS!I191</f>
        <v>3</v>
      </c>
    </row>
    <row r="191" spans="1:7" x14ac:dyDescent="0.25">
      <c r="A191" s="14">
        <f>SS!B192</f>
        <v>1963</v>
      </c>
      <c r="B191" s="14">
        <f>SS!C192</f>
        <v>8</v>
      </c>
      <c r="C191" s="14">
        <f>'u rate'!B215/100</f>
        <v>5.4000000000000006E-2</v>
      </c>
      <c r="D191" s="92">
        <f>SS!D192</f>
        <v>0.40600417354306034</v>
      </c>
      <c r="E191" s="14">
        <f t="shared" si="11"/>
        <v>0.49095070955071651</v>
      </c>
      <c r="F191">
        <f t="shared" si="10"/>
        <v>2.9081752976467961E-2</v>
      </c>
      <c r="G191">
        <f>SS!I192</f>
        <v>3</v>
      </c>
    </row>
    <row r="192" spans="1:7" x14ac:dyDescent="0.25">
      <c r="A192" s="14">
        <f>SS!B193</f>
        <v>1963</v>
      </c>
      <c r="B192" s="14">
        <f>SS!C193</f>
        <v>9</v>
      </c>
      <c r="C192" s="14">
        <f>'u rate'!B216/100</f>
        <v>5.5E-2</v>
      </c>
      <c r="D192" s="92">
        <f>SS!D193</f>
        <v>0.39708752321534224</v>
      </c>
      <c r="E192" s="14">
        <f t="shared" si="11"/>
        <v>0.48552965839290707</v>
      </c>
      <c r="F192">
        <f t="shared" si="10"/>
        <v>2.8258339906465493E-2</v>
      </c>
      <c r="G192">
        <f>SS!I193</f>
        <v>3</v>
      </c>
    </row>
    <row r="193" spans="1:7" x14ac:dyDescent="0.25">
      <c r="A193" s="14">
        <f>SS!B194</f>
        <v>1963</v>
      </c>
      <c r="B193" s="14">
        <f>SS!C194</f>
        <v>10</v>
      </c>
      <c r="C193" s="14">
        <f>'u rate'!B217/100</f>
        <v>5.5E-2</v>
      </c>
      <c r="D193" s="92">
        <f>SS!D194</f>
        <v>0.40707264990428232</v>
      </c>
      <c r="E193" s="14">
        <f t="shared" si="11"/>
        <v>0.49159629965738938</v>
      </c>
      <c r="F193">
        <f t="shared" si="10"/>
        <v>3.0727826964186689E-2</v>
      </c>
      <c r="G193">
        <f>SS!I194</f>
        <v>3</v>
      </c>
    </row>
    <row r="194" spans="1:7" x14ac:dyDescent="0.25">
      <c r="A194" s="14">
        <f>SS!B195</f>
        <v>1963</v>
      </c>
      <c r="B194" s="14">
        <f>SS!C195</f>
        <v>11</v>
      </c>
      <c r="C194" s="14">
        <f>'u rate'!B218/100</f>
        <v>5.7000000000000002E-2</v>
      </c>
      <c r="D194" s="92">
        <f>SS!D195</f>
        <v>0.38235189344072651</v>
      </c>
      <c r="E194" s="14">
        <f t="shared" si="11"/>
        <v>0.47643566634639084</v>
      </c>
      <c r="F194">
        <f t="shared" si="10"/>
        <v>2.6677447488594148E-2</v>
      </c>
      <c r="G194">
        <f>SS!I195</f>
        <v>3</v>
      </c>
    </row>
    <row r="195" spans="1:7" x14ac:dyDescent="0.25">
      <c r="A195" s="14">
        <f>SS!B196</f>
        <v>1963</v>
      </c>
      <c r="B195" s="14">
        <f>SS!C196</f>
        <v>12</v>
      </c>
      <c r="C195" s="14">
        <f>'u rate'!B219/100</f>
        <v>5.5E-2</v>
      </c>
      <c r="D195" s="92">
        <f>SS!D196</f>
        <v>0.41883232691772582</v>
      </c>
      <c r="E195" s="14">
        <f t="shared" si="11"/>
        <v>0.49864646015922748</v>
      </c>
      <c r="F195">
        <f t="shared" si="10"/>
        <v>3.0079952707679904E-2</v>
      </c>
      <c r="G195">
        <f>SS!I196</f>
        <v>3</v>
      </c>
    </row>
    <row r="196" spans="1:7" x14ac:dyDescent="0.25">
      <c r="A196" s="14">
        <f>SS!B197</f>
        <v>1964</v>
      </c>
      <c r="B196" s="14">
        <f>SS!C197</f>
        <v>1</v>
      </c>
      <c r="C196" s="14">
        <f>'u rate'!B220/100</f>
        <v>5.5999999999999994E-2</v>
      </c>
      <c r="D196" s="92">
        <f>SS!D197</f>
        <v>0.41078274091486211</v>
      </c>
      <c r="E196" s="14">
        <f t="shared" si="11"/>
        <v>0.49383144137915258</v>
      </c>
      <c r="F196">
        <f t="shared" si="10"/>
        <v>2.7176441437746352E-2</v>
      </c>
      <c r="G196">
        <f>SS!I197</f>
        <v>3</v>
      </c>
    </row>
    <row r="197" spans="1:7" x14ac:dyDescent="0.25">
      <c r="A197" s="14">
        <f>SS!B198</f>
        <v>1964</v>
      </c>
      <c r="B197" s="14">
        <f>SS!C198</f>
        <v>2</v>
      </c>
      <c r="C197" s="14">
        <f>'u rate'!B221/100</f>
        <v>5.4000000000000006E-2</v>
      </c>
      <c r="D197" s="92">
        <f>SS!D198</f>
        <v>0.42447784983871906</v>
      </c>
      <c r="E197" s="14">
        <f t="shared" si="11"/>
        <v>0.50199588766564085</v>
      </c>
      <c r="F197">
        <f t="shared" ref="F197:F260" si="12">(C198-(1-E197)*C197)/(1-C197)</f>
        <v>2.8655156378376966E-2</v>
      </c>
      <c r="G197">
        <f>SS!I198</f>
        <v>3</v>
      </c>
    </row>
    <row r="198" spans="1:7" x14ac:dyDescent="0.25">
      <c r="A198" s="14">
        <f>SS!B199</f>
        <v>1964</v>
      </c>
      <c r="B198" s="14">
        <f>SS!C199</f>
        <v>3</v>
      </c>
      <c r="C198" s="14">
        <f>'u rate'!B222/100</f>
        <v>5.4000000000000006E-2</v>
      </c>
      <c r="D198" s="92">
        <f>SS!D199</f>
        <v>0.42470041544384662</v>
      </c>
      <c r="E198" s="14">
        <f t="shared" ref="E198:E261" si="13">$F$1*D198^$H$1</f>
        <v>0.50212747565897276</v>
      </c>
      <c r="F198">
        <f t="shared" si="12"/>
        <v>2.7605585291315567E-2</v>
      </c>
      <c r="G198">
        <f>SS!I199</f>
        <v>3</v>
      </c>
    </row>
    <row r="199" spans="1:7" x14ac:dyDescent="0.25">
      <c r="A199" s="14">
        <f>SS!B200</f>
        <v>1964</v>
      </c>
      <c r="B199" s="14">
        <f>SS!C200</f>
        <v>4</v>
      </c>
      <c r="C199" s="14">
        <f>'u rate'!B223/100</f>
        <v>5.2999999999999999E-2</v>
      </c>
      <c r="D199" s="92">
        <f>SS!D200</f>
        <v>0.45129332480363293</v>
      </c>
      <c r="E199" s="14">
        <f t="shared" si="13"/>
        <v>0.5176093323728852</v>
      </c>
      <c r="F199">
        <f t="shared" si="12"/>
        <v>2.6856699699855241E-2</v>
      </c>
      <c r="G199">
        <f>SS!I200</f>
        <v>3</v>
      </c>
    </row>
    <row r="200" spans="1:7" x14ac:dyDescent="0.25">
      <c r="A200" s="14">
        <f>SS!B201</f>
        <v>1964</v>
      </c>
      <c r="B200" s="14">
        <f>SS!C201</f>
        <v>5</v>
      </c>
      <c r="C200" s="14">
        <f>'u rate'!B224/100</f>
        <v>5.0999999999999997E-2</v>
      </c>
      <c r="D200" s="92">
        <f>SS!D201</f>
        <v>0.46865677571865416</v>
      </c>
      <c r="E200" s="14">
        <f t="shared" si="13"/>
        <v>0.5274728288785</v>
      </c>
      <c r="F200">
        <f t="shared" si="12"/>
        <v>2.9400541910224981E-2</v>
      </c>
      <c r="G200">
        <f>SS!I201</f>
        <v>4</v>
      </c>
    </row>
    <row r="201" spans="1:7" x14ac:dyDescent="0.25">
      <c r="A201" s="14">
        <f>SS!B202</f>
        <v>1964</v>
      </c>
      <c r="B201" s="14">
        <f>SS!C202</f>
        <v>6</v>
      </c>
      <c r="C201" s="14">
        <f>'u rate'!B225/100</f>
        <v>5.2000000000000005E-2</v>
      </c>
      <c r="D201" s="92">
        <f>SS!D202</f>
        <v>0.47337034824652818</v>
      </c>
      <c r="E201" s="14">
        <f t="shared" si="13"/>
        <v>0.53011875366384031</v>
      </c>
      <c r="F201">
        <f t="shared" si="12"/>
        <v>2.5913686909830903E-2</v>
      </c>
      <c r="G201">
        <f>SS!I202</f>
        <v>3</v>
      </c>
    </row>
    <row r="202" spans="1:7" x14ac:dyDescent="0.25">
      <c r="A202" s="14">
        <f>SS!B203</f>
        <v>1964</v>
      </c>
      <c r="B202" s="14">
        <f>SS!C203</f>
        <v>7</v>
      </c>
      <c r="C202" s="14">
        <f>'u rate'!B226/100</f>
        <v>4.9000000000000002E-2</v>
      </c>
      <c r="D202" s="92">
        <f>SS!D203</f>
        <v>0.52639036953683382</v>
      </c>
      <c r="E202" s="14">
        <f t="shared" si="13"/>
        <v>0.55901905359345716</v>
      </c>
      <c r="F202">
        <f t="shared" si="12"/>
        <v>2.98548197960877E-2</v>
      </c>
      <c r="G202">
        <f>SS!I203</f>
        <v>4</v>
      </c>
    </row>
    <row r="203" spans="1:7" x14ac:dyDescent="0.25">
      <c r="A203" s="14">
        <f>SS!B204</f>
        <v>1964</v>
      </c>
      <c r="B203" s="14">
        <f>SS!C204</f>
        <v>8</v>
      </c>
      <c r="C203" s="14">
        <f>'u rate'!B227/100</f>
        <v>0.05</v>
      </c>
      <c r="D203" s="92">
        <f>SS!D204</f>
        <v>0.50410527784015835</v>
      </c>
      <c r="E203" s="14">
        <f t="shared" si="13"/>
        <v>0.54705786377830845</v>
      </c>
      <c r="F203">
        <f t="shared" si="12"/>
        <v>2.9845150725174126E-2</v>
      </c>
      <c r="G203">
        <f>SS!I204</f>
        <v>4</v>
      </c>
    </row>
    <row r="204" spans="1:7" x14ac:dyDescent="0.25">
      <c r="A204" s="14">
        <f>SS!B205</f>
        <v>1964</v>
      </c>
      <c r="B204" s="14">
        <f>SS!C205</f>
        <v>9</v>
      </c>
      <c r="C204" s="14">
        <f>'u rate'!B228/100</f>
        <v>5.0999999999999997E-2</v>
      </c>
      <c r="D204" s="92">
        <f>SS!D205</f>
        <v>0.50473958177129041</v>
      </c>
      <c r="E204" s="14">
        <f t="shared" si="13"/>
        <v>0.54740193066434961</v>
      </c>
      <c r="F204">
        <f t="shared" si="12"/>
        <v>2.9417806600507725E-2</v>
      </c>
      <c r="G204">
        <f>SS!I205</f>
        <v>4</v>
      </c>
    </row>
    <row r="205" spans="1:7" x14ac:dyDescent="0.25">
      <c r="A205" s="14">
        <f>SS!B206</f>
        <v>1964</v>
      </c>
      <c r="B205" s="14">
        <f>SS!C206</f>
        <v>10</v>
      </c>
      <c r="C205" s="14">
        <f>'u rate'!B229/100</f>
        <v>5.0999999999999997E-2</v>
      </c>
      <c r="D205" s="92">
        <f>SS!D206</f>
        <v>0.50508862238010577</v>
      </c>
      <c r="E205" s="14">
        <f t="shared" si="13"/>
        <v>0.54759116932302054</v>
      </c>
      <c r="F205">
        <f t="shared" si="12"/>
        <v>2.6266754094282457E-2</v>
      </c>
      <c r="G205">
        <f>SS!I206</f>
        <v>4</v>
      </c>
    </row>
    <row r="206" spans="1:7" x14ac:dyDescent="0.25">
      <c r="A206" s="14">
        <f>SS!B207</f>
        <v>1964</v>
      </c>
      <c r="B206" s="14">
        <f>SS!C207</f>
        <v>11</v>
      </c>
      <c r="C206" s="14">
        <f>'u rate'!B230/100</f>
        <v>4.8000000000000001E-2</v>
      </c>
      <c r="D206" s="92">
        <f>SS!D207</f>
        <v>0.56120184895096892</v>
      </c>
      <c r="E206" s="14">
        <f t="shared" si="13"/>
        <v>0.57720779790919652</v>
      </c>
      <c r="F206">
        <f t="shared" si="12"/>
        <v>3.1203754516430083E-2</v>
      </c>
      <c r="G206">
        <f>SS!I207</f>
        <v>4</v>
      </c>
    </row>
    <row r="207" spans="1:7" x14ac:dyDescent="0.25">
      <c r="A207" s="14">
        <f>SS!B208</f>
        <v>1964</v>
      </c>
      <c r="B207" s="14">
        <f>SS!C208</f>
        <v>12</v>
      </c>
      <c r="C207" s="14">
        <f>'u rate'!B231/100</f>
        <v>0.05</v>
      </c>
      <c r="D207" s="92">
        <f>SS!D208</f>
        <v>0.53794482406827238</v>
      </c>
      <c r="E207" s="14">
        <f t="shared" si="13"/>
        <v>0.56512108276971695</v>
      </c>
      <c r="F207">
        <f t="shared" si="12"/>
        <v>2.8690583303669318E-2</v>
      </c>
      <c r="G207">
        <f>SS!I208</f>
        <v>4</v>
      </c>
    </row>
    <row r="208" spans="1:7" x14ac:dyDescent="0.25">
      <c r="A208" s="14">
        <f>SS!B209</f>
        <v>1965</v>
      </c>
      <c r="B208" s="14">
        <f>SS!C209</f>
        <v>1</v>
      </c>
      <c r="C208" s="14">
        <f>'u rate'!B232/100</f>
        <v>4.9000000000000002E-2</v>
      </c>
      <c r="D208" s="92">
        <f>SS!D209</f>
        <v>0.54866108663563939</v>
      </c>
      <c r="E208" s="14">
        <f t="shared" si="13"/>
        <v>0.57072214296297608</v>
      </c>
      <c r="F208">
        <f t="shared" si="12"/>
        <v>3.1509342802508757E-2</v>
      </c>
      <c r="G208">
        <f>SS!I209</f>
        <v>4</v>
      </c>
    </row>
    <row r="209" spans="1:7" x14ac:dyDescent="0.25">
      <c r="A209" s="14">
        <f>SS!B210</f>
        <v>1965</v>
      </c>
      <c r="B209" s="14">
        <f>SS!C210</f>
        <v>2</v>
      </c>
      <c r="C209" s="14">
        <f>'u rate'!B233/100</f>
        <v>5.0999999999999997E-2</v>
      </c>
      <c r="D209" s="92">
        <f>SS!D210</f>
        <v>0.54794673917051251</v>
      </c>
      <c r="E209" s="14">
        <f t="shared" si="13"/>
        <v>0.57035048665714572</v>
      </c>
      <c r="F209">
        <f t="shared" si="12"/>
        <v>2.6436116775041551E-2</v>
      </c>
      <c r="G209">
        <f>SS!I210</f>
        <v>4</v>
      </c>
    </row>
    <row r="210" spans="1:7" x14ac:dyDescent="0.25">
      <c r="A210" s="14">
        <f>SS!B211</f>
        <v>1965</v>
      </c>
      <c r="B210" s="14">
        <f>SS!C211</f>
        <v>3</v>
      </c>
      <c r="C210" s="14">
        <f>'u rate'!B234/100</f>
        <v>4.7E-2</v>
      </c>
      <c r="D210" s="92">
        <f>SS!D211</f>
        <v>0.60652794957724054</v>
      </c>
      <c r="E210" s="14">
        <f t="shared" si="13"/>
        <v>0.60006466273019921</v>
      </c>
      <c r="F210">
        <f t="shared" si="12"/>
        <v>3.0643272978299437E-2</v>
      </c>
      <c r="G210">
        <f>SS!I211</f>
        <v>4</v>
      </c>
    </row>
    <row r="211" spans="1:7" x14ac:dyDescent="0.25">
      <c r="A211" s="14">
        <f>SS!B212</f>
        <v>1965</v>
      </c>
      <c r="B211" s="14">
        <f>SS!C212</f>
        <v>4</v>
      </c>
      <c r="C211" s="14">
        <f>'u rate'!B235/100</f>
        <v>4.8000000000000001E-2</v>
      </c>
      <c r="D211" s="92">
        <f>SS!D212</f>
        <v>0.60405854038029749</v>
      </c>
      <c r="E211" s="14">
        <f t="shared" si="13"/>
        <v>0.59884186951331841</v>
      </c>
      <c r="F211">
        <f t="shared" si="12"/>
        <v>2.8092867370419414E-2</v>
      </c>
      <c r="G211">
        <f>SS!I212</f>
        <v>4</v>
      </c>
    </row>
    <row r="212" spans="1:7" x14ac:dyDescent="0.25">
      <c r="A212" s="14">
        <f>SS!B213</f>
        <v>1965</v>
      </c>
      <c r="B212" s="14">
        <f>SS!C213</f>
        <v>5</v>
      </c>
      <c r="C212" s="14">
        <f>'u rate'!B236/100</f>
        <v>4.5999999999999999E-2</v>
      </c>
      <c r="D212" s="92">
        <f>SS!D213</f>
        <v>0.65355889956309254</v>
      </c>
      <c r="E212" s="14">
        <f t="shared" si="13"/>
        <v>0.62289523621018805</v>
      </c>
      <c r="F212">
        <f t="shared" si="12"/>
        <v>3.0034780781623326E-2</v>
      </c>
      <c r="G212">
        <f>SS!I213</f>
        <v>4</v>
      </c>
    </row>
    <row r="213" spans="1:7" x14ac:dyDescent="0.25">
      <c r="A213" s="14">
        <f>SS!B214</f>
        <v>1965</v>
      </c>
      <c r="B213" s="14">
        <f>SS!C214</f>
        <v>6</v>
      </c>
      <c r="C213" s="14">
        <f>'u rate'!B237/100</f>
        <v>4.5999999999999999E-2</v>
      </c>
      <c r="D213" s="92">
        <f>SS!D214</f>
        <v>0.65464620278001118</v>
      </c>
      <c r="E213" s="14">
        <f t="shared" si="13"/>
        <v>0.62341316545767622</v>
      </c>
      <c r="F213">
        <f t="shared" si="12"/>
        <v>2.7963318250579784E-2</v>
      </c>
      <c r="G213">
        <f>SS!I214</f>
        <v>4</v>
      </c>
    </row>
    <row r="214" spans="1:7" x14ac:dyDescent="0.25">
      <c r="A214" s="14">
        <f>SS!B215</f>
        <v>1965</v>
      </c>
      <c r="B214" s="14">
        <f>SS!C215</f>
        <v>7</v>
      </c>
      <c r="C214" s="14">
        <f>'u rate'!B238/100</f>
        <v>4.4000000000000004E-2</v>
      </c>
      <c r="D214" s="92">
        <f>SS!D215</f>
        <v>0.68184640578389732</v>
      </c>
      <c r="E214" s="14">
        <f t="shared" si="13"/>
        <v>0.63623260383552149</v>
      </c>
      <c r="F214">
        <f t="shared" si="12"/>
        <v>2.9282672143057482E-2</v>
      </c>
      <c r="G214">
        <f>SS!I215</f>
        <v>4</v>
      </c>
    </row>
    <row r="215" spans="1:7" x14ac:dyDescent="0.25">
      <c r="A215" s="14">
        <f>SS!B216</f>
        <v>1965</v>
      </c>
      <c r="B215" s="14">
        <f>SS!C216</f>
        <v>8</v>
      </c>
      <c r="C215" s="14">
        <f>'u rate'!B239/100</f>
        <v>4.4000000000000004E-2</v>
      </c>
      <c r="D215" s="92">
        <f>SS!D216</f>
        <v>0.70961597722585845</v>
      </c>
      <c r="E215" s="14">
        <f t="shared" si="13"/>
        <v>0.64905923813136623</v>
      </c>
      <c r="F215">
        <f t="shared" si="12"/>
        <v>2.8826994223619364E-2</v>
      </c>
      <c r="G215">
        <f>SS!I216</f>
        <v>4</v>
      </c>
    </row>
    <row r="216" spans="1:7" x14ac:dyDescent="0.25">
      <c r="A216" s="14">
        <f>SS!B217</f>
        <v>1965</v>
      </c>
      <c r="B216" s="14">
        <f>SS!C217</f>
        <v>9</v>
      </c>
      <c r="C216" s="14">
        <f>'u rate'!B240/100</f>
        <v>4.2999999999999997E-2</v>
      </c>
      <c r="D216" s="92">
        <f>SS!D217</f>
        <v>0.75438088637403067</v>
      </c>
      <c r="E216" s="14">
        <f t="shared" si="13"/>
        <v>0.66921856624640375</v>
      </c>
      <c r="F216">
        <f t="shared" si="12"/>
        <v>2.902444968505263E-2</v>
      </c>
      <c r="G216">
        <f>SS!I217</f>
        <v>4</v>
      </c>
    </row>
    <row r="217" spans="1:7" x14ac:dyDescent="0.25">
      <c r="A217" s="14">
        <f>SS!B218</f>
        <v>1965</v>
      </c>
      <c r="B217" s="14">
        <f>SS!C218</f>
        <v>10</v>
      </c>
      <c r="C217" s="14">
        <f>'u rate'!B241/100</f>
        <v>4.2000000000000003E-2</v>
      </c>
      <c r="D217" s="92">
        <f>SS!D218</f>
        <v>0.79659876326340084</v>
      </c>
      <c r="E217" s="14">
        <f t="shared" si="13"/>
        <v>0.68768960071843022</v>
      </c>
      <c r="F217">
        <f t="shared" si="12"/>
        <v>2.9105389593083574E-2</v>
      </c>
      <c r="G217">
        <f>SS!I218</f>
        <v>5</v>
      </c>
    </row>
    <row r="218" spans="1:7" x14ac:dyDescent="0.25">
      <c r="A218" s="14">
        <f>SS!B219</f>
        <v>1965</v>
      </c>
      <c r="B218" s="14">
        <f>SS!C219</f>
        <v>11</v>
      </c>
      <c r="C218" s="14">
        <f>'u rate'!B242/100</f>
        <v>4.0999999999999995E-2</v>
      </c>
      <c r="D218" s="92">
        <f>SS!D219</f>
        <v>0.8726467275869626</v>
      </c>
      <c r="E218" s="14">
        <f t="shared" si="13"/>
        <v>0.71976690735837112</v>
      </c>
      <c r="F218">
        <f t="shared" si="12"/>
        <v>2.9729346404268216E-2</v>
      </c>
      <c r="G218">
        <f>SS!I219</f>
        <v>5</v>
      </c>
    </row>
    <row r="219" spans="1:7" x14ac:dyDescent="0.25">
      <c r="A219" s="14">
        <f>SS!B220</f>
        <v>1965</v>
      </c>
      <c r="B219" s="14">
        <f>SS!C220</f>
        <v>12</v>
      </c>
      <c r="C219" s="14">
        <f>'u rate'!B243/100</f>
        <v>0.04</v>
      </c>
      <c r="D219" s="92">
        <f>SS!D220</f>
        <v>0.90592730648447162</v>
      </c>
      <c r="E219" s="14">
        <f t="shared" si="13"/>
        <v>0.73336354594598097</v>
      </c>
      <c r="F219">
        <f t="shared" si="12"/>
        <v>3.0556814414415878E-2</v>
      </c>
      <c r="G219">
        <f>SS!I220</f>
        <v>5</v>
      </c>
    </row>
    <row r="220" spans="1:7" x14ac:dyDescent="0.25">
      <c r="A220" s="14">
        <f>SS!B221</f>
        <v>1966</v>
      </c>
      <c r="B220" s="14">
        <f>SS!C221</f>
        <v>1</v>
      </c>
      <c r="C220" s="14">
        <f>'u rate'!B244/100</f>
        <v>0.04</v>
      </c>
      <c r="D220" s="92">
        <f>SS!D221</f>
        <v>0.91980566340814396</v>
      </c>
      <c r="E220" s="14">
        <f t="shared" si="13"/>
        <v>0.73895957815494118</v>
      </c>
      <c r="F220">
        <f t="shared" si="12"/>
        <v>2.8706649089789218E-2</v>
      </c>
      <c r="G220">
        <f>SS!I221</f>
        <v>5</v>
      </c>
    </row>
    <row r="221" spans="1:7" x14ac:dyDescent="0.25">
      <c r="A221" s="14">
        <f>SS!B222</f>
        <v>1966</v>
      </c>
      <c r="B221" s="14">
        <f>SS!C222</f>
        <v>2</v>
      </c>
      <c r="C221" s="14">
        <f>'u rate'!B245/100</f>
        <v>3.7999999999999999E-2</v>
      </c>
      <c r="D221" s="92">
        <f>SS!D222</f>
        <v>0.98707940479246348</v>
      </c>
      <c r="E221" s="14">
        <f t="shared" si="13"/>
        <v>0.76550615739717787</v>
      </c>
      <c r="F221">
        <f t="shared" si="12"/>
        <v>3.0238288961634885E-2</v>
      </c>
      <c r="G221">
        <f>SS!I222</f>
        <v>5</v>
      </c>
    </row>
    <row r="222" spans="1:7" x14ac:dyDescent="0.25">
      <c r="A222" s="14">
        <f>SS!B223</f>
        <v>1966</v>
      </c>
      <c r="B222" s="14">
        <f>SS!C223</f>
        <v>3</v>
      </c>
      <c r="C222" s="14">
        <f>'u rate'!B246/100</f>
        <v>3.7999999999999999E-2</v>
      </c>
      <c r="D222" s="92">
        <f>SS!D223</f>
        <v>1.046194759340817</v>
      </c>
      <c r="E222" s="14">
        <f t="shared" si="13"/>
        <v>0.78809561877132184</v>
      </c>
      <c r="F222">
        <f t="shared" si="12"/>
        <v>3.1130596167682153E-2</v>
      </c>
      <c r="G222">
        <f>SS!I223</f>
        <v>5</v>
      </c>
    </row>
    <row r="223" spans="1:7" x14ac:dyDescent="0.25">
      <c r="A223" s="14">
        <f>SS!B224</f>
        <v>1966</v>
      </c>
      <c r="B223" s="14">
        <f>SS!C224</f>
        <v>4</v>
      </c>
      <c r="C223" s="14">
        <f>'u rate'!B247/100</f>
        <v>3.7999999999999999E-2</v>
      </c>
      <c r="D223" s="92">
        <f>SS!D224</f>
        <v>0.9987974586172903</v>
      </c>
      <c r="E223" s="14">
        <f t="shared" si="13"/>
        <v>0.77003658157044164</v>
      </c>
      <c r="F223">
        <f t="shared" si="12"/>
        <v>3.145674646536048E-2</v>
      </c>
      <c r="G223">
        <f>SS!I224</f>
        <v>5</v>
      </c>
    </row>
    <row r="224" spans="1:7" x14ac:dyDescent="0.25">
      <c r="A224" s="14">
        <f>SS!B225</f>
        <v>1966</v>
      </c>
      <c r="B224" s="14">
        <f>SS!C225</f>
        <v>5</v>
      </c>
      <c r="C224" s="14">
        <f>'u rate'!B248/100</f>
        <v>3.9E-2</v>
      </c>
      <c r="D224" s="92">
        <f>SS!D225</f>
        <v>0.98720992086252757</v>
      </c>
      <c r="E224" s="14">
        <f t="shared" si="13"/>
        <v>0.76555676505464754</v>
      </c>
      <c r="F224">
        <f t="shared" si="12"/>
        <v>3.002779795747269E-2</v>
      </c>
      <c r="G224">
        <f>SS!I225</f>
        <v>5</v>
      </c>
    </row>
    <row r="225" spans="1:7" x14ac:dyDescent="0.25">
      <c r="A225" s="14">
        <f>SS!B226</f>
        <v>1966</v>
      </c>
      <c r="B225" s="14">
        <f>SS!C226</f>
        <v>6</v>
      </c>
      <c r="C225" s="14">
        <f>'u rate'!B249/100</f>
        <v>3.7999999999999999E-2</v>
      </c>
      <c r="D225" s="92">
        <f>SS!D226</f>
        <v>1.026331922816502</v>
      </c>
      <c r="E225" s="14">
        <f t="shared" si="13"/>
        <v>0.78057845806904846</v>
      </c>
      <c r="F225">
        <f t="shared" si="12"/>
        <v>3.0833660505845992E-2</v>
      </c>
      <c r="G225">
        <f>SS!I226</f>
        <v>5</v>
      </c>
    </row>
    <row r="226" spans="1:7" x14ac:dyDescent="0.25">
      <c r="A226" s="14">
        <f>SS!B227</f>
        <v>1966</v>
      </c>
      <c r="B226" s="14">
        <f>SS!C227</f>
        <v>7</v>
      </c>
      <c r="C226" s="14">
        <f>'u rate'!B250/100</f>
        <v>3.7999999999999999E-2</v>
      </c>
      <c r="D226" s="92">
        <f>SS!D227</f>
        <v>1.0260866905665533</v>
      </c>
      <c r="E226" s="14">
        <f t="shared" si="13"/>
        <v>0.78048519659908888</v>
      </c>
      <c r="F226">
        <f t="shared" si="12"/>
        <v>3.0829976580837193E-2</v>
      </c>
      <c r="G226">
        <f>SS!I227</f>
        <v>5</v>
      </c>
    </row>
    <row r="227" spans="1:7" x14ac:dyDescent="0.25">
      <c r="A227" s="14">
        <f>SS!B228</f>
        <v>1966</v>
      </c>
      <c r="B227" s="14">
        <f>SS!C228</f>
        <v>8</v>
      </c>
      <c r="C227" s="14">
        <f>'u rate'!B251/100</f>
        <v>3.7999999999999999E-2</v>
      </c>
      <c r="D227" s="92">
        <f>SS!D228</f>
        <v>1.0080376121763621</v>
      </c>
      <c r="E227" s="14">
        <f t="shared" si="13"/>
        <v>0.77359029287481618</v>
      </c>
      <c r="F227">
        <f t="shared" si="12"/>
        <v>2.9518119676967797E-2</v>
      </c>
      <c r="G227">
        <f>SS!I228</f>
        <v>5</v>
      </c>
    </row>
    <row r="228" spans="1:7" x14ac:dyDescent="0.25">
      <c r="A228" s="14">
        <f>SS!B229</f>
        <v>1966</v>
      </c>
      <c r="B228" s="14">
        <f>SS!C229</f>
        <v>9</v>
      </c>
      <c r="C228" s="14">
        <f>'u rate'!B252/100</f>
        <v>3.7000000000000005E-2</v>
      </c>
      <c r="D228" s="92">
        <f>SS!D229</f>
        <v>1.0208789887324419</v>
      </c>
      <c r="E228" s="14">
        <f t="shared" si="13"/>
        <v>0.77850207736430344</v>
      </c>
      <c r="F228">
        <f t="shared" si="12"/>
        <v>2.991129476892963E-2</v>
      </c>
      <c r="G228">
        <f>SS!I229</f>
        <v>5</v>
      </c>
    </row>
    <row r="229" spans="1:7" x14ac:dyDescent="0.25">
      <c r="A229" s="14">
        <f>SS!B230</f>
        <v>1966</v>
      </c>
      <c r="B229" s="14">
        <f>SS!C230</f>
        <v>10</v>
      </c>
      <c r="C229" s="14">
        <f>'u rate'!B253/100</f>
        <v>3.7000000000000005E-2</v>
      </c>
      <c r="D229" s="92">
        <f>SS!D230</f>
        <v>1.0199182105246363</v>
      </c>
      <c r="E229" s="14">
        <f t="shared" si="13"/>
        <v>0.77813565592492495</v>
      </c>
      <c r="F229">
        <f t="shared" si="12"/>
        <v>2.885879467208954E-2</v>
      </c>
      <c r="G229">
        <f>SS!I230</f>
        <v>5</v>
      </c>
    </row>
    <row r="230" spans="1:7" x14ac:dyDescent="0.25">
      <c r="A230" s="14">
        <f>SS!B231</f>
        <v>1966</v>
      </c>
      <c r="B230" s="14">
        <f>SS!C231</f>
        <v>11</v>
      </c>
      <c r="C230" s="14">
        <f>'u rate'!B254/100</f>
        <v>3.6000000000000004E-2</v>
      </c>
      <c r="D230" s="92">
        <f>SS!D231</f>
        <v>1.0436028360902185</v>
      </c>
      <c r="E230" s="14">
        <f t="shared" si="13"/>
        <v>0.78711876905736977</v>
      </c>
      <c r="F230">
        <f t="shared" si="12"/>
        <v>3.1469165649445345E-2</v>
      </c>
      <c r="G230">
        <f>SS!I231</f>
        <v>5</v>
      </c>
    </row>
    <row r="231" spans="1:7" x14ac:dyDescent="0.25">
      <c r="A231" s="14">
        <f>SS!B232</f>
        <v>1966</v>
      </c>
      <c r="B231" s="14">
        <f>SS!C232</f>
        <v>12</v>
      </c>
      <c r="C231" s="14">
        <f>'u rate'!B255/100</f>
        <v>3.7999999999999999E-2</v>
      </c>
      <c r="D231" s="92">
        <f>SS!D232</f>
        <v>0.974438554709113</v>
      </c>
      <c r="E231" s="14">
        <f t="shared" si="13"/>
        <v>0.76058870645296706</v>
      </c>
      <c r="F231">
        <f t="shared" si="12"/>
        <v>3.1083545577144229E-2</v>
      </c>
      <c r="G231">
        <f>SS!I232</f>
        <v>5</v>
      </c>
    </row>
    <row r="232" spans="1:7" x14ac:dyDescent="0.25">
      <c r="A232" s="14">
        <f>SS!B233</f>
        <v>1967</v>
      </c>
      <c r="B232" s="14">
        <f>SS!C233</f>
        <v>1</v>
      </c>
      <c r="C232" s="14">
        <f>'u rate'!B256/100</f>
        <v>3.9E-2</v>
      </c>
      <c r="D232" s="92">
        <f>SS!D233</f>
        <v>0.96476717949744339</v>
      </c>
      <c r="E232" s="14">
        <f t="shared" si="13"/>
        <v>0.75680484449033625</v>
      </c>
      <c r="F232">
        <f t="shared" si="12"/>
        <v>2.967262116037785E-2</v>
      </c>
      <c r="G232">
        <f>SS!I233</f>
        <v>5</v>
      </c>
    </row>
    <row r="233" spans="1:7" x14ac:dyDescent="0.25">
      <c r="A233" s="14">
        <f>SS!B234</f>
        <v>1967</v>
      </c>
      <c r="B233" s="14">
        <f>SS!C234</f>
        <v>2</v>
      </c>
      <c r="C233" s="14">
        <f>'u rate'!B257/100</f>
        <v>3.7999999999999999E-2</v>
      </c>
      <c r="D233" s="92">
        <f>SS!D234</f>
        <v>0.97779706230419761</v>
      </c>
      <c r="E233" s="14">
        <f t="shared" si="13"/>
        <v>0.761898304517997</v>
      </c>
      <c r="F233">
        <f t="shared" si="12"/>
        <v>3.0095775022540423E-2</v>
      </c>
      <c r="G233">
        <f>SS!I234</f>
        <v>5</v>
      </c>
    </row>
    <row r="234" spans="1:7" x14ac:dyDescent="0.25">
      <c r="A234" s="14">
        <f>SS!B235</f>
        <v>1967</v>
      </c>
      <c r="B234" s="14">
        <f>SS!C235</f>
        <v>3</v>
      </c>
      <c r="C234" s="14">
        <f>'u rate'!B258/100</f>
        <v>3.7999999999999999E-2</v>
      </c>
      <c r="D234" s="92">
        <f>SS!D235</f>
        <v>0.95145530577580117</v>
      </c>
      <c r="E234" s="14">
        <f t="shared" si="13"/>
        <v>0.75156550562392521</v>
      </c>
      <c r="F234">
        <f t="shared" si="12"/>
        <v>2.9687618725269392E-2</v>
      </c>
      <c r="G234">
        <f>SS!I235</f>
        <v>5</v>
      </c>
    </row>
    <row r="235" spans="1:7" x14ac:dyDescent="0.25">
      <c r="A235" s="14">
        <f>SS!B236</f>
        <v>1967</v>
      </c>
      <c r="B235" s="14">
        <f>SS!C236</f>
        <v>4</v>
      </c>
      <c r="C235" s="14">
        <f>'u rate'!B259/100</f>
        <v>3.7999999999999999E-2</v>
      </c>
      <c r="D235" s="92">
        <f>SS!D236</f>
        <v>0.96157107547892195</v>
      </c>
      <c r="E235" s="14">
        <f t="shared" si="13"/>
        <v>0.75555022385830872</v>
      </c>
      <c r="F235">
        <f t="shared" si="12"/>
        <v>2.9845019237646288E-2</v>
      </c>
      <c r="G235">
        <f>SS!I236</f>
        <v>5</v>
      </c>
    </row>
    <row r="236" spans="1:7" x14ac:dyDescent="0.25">
      <c r="A236" s="14">
        <f>SS!B237</f>
        <v>1967</v>
      </c>
      <c r="B236" s="14">
        <f>SS!C237</f>
        <v>5</v>
      </c>
      <c r="C236" s="14">
        <f>'u rate'!B260/100</f>
        <v>3.7999999999999999E-2</v>
      </c>
      <c r="D236" s="92">
        <f>SS!D237</f>
        <v>0.94771445981828428</v>
      </c>
      <c r="E236" s="14">
        <f t="shared" si="13"/>
        <v>0.75008658186167798</v>
      </c>
      <c r="F236">
        <f t="shared" si="12"/>
        <v>3.0668700738818881E-2</v>
      </c>
      <c r="G236">
        <f>SS!I237</f>
        <v>5</v>
      </c>
    </row>
    <row r="237" spans="1:7" x14ac:dyDescent="0.25">
      <c r="A237" s="14">
        <f>SS!B238</f>
        <v>1967</v>
      </c>
      <c r="B237" s="14">
        <f>SS!C238</f>
        <v>6</v>
      </c>
      <c r="C237" s="14">
        <f>'u rate'!B261/100</f>
        <v>3.9E-2</v>
      </c>
      <c r="D237" s="92">
        <f>SS!D238</f>
        <v>0.91833464231433448</v>
      </c>
      <c r="E237" s="14">
        <f t="shared" si="13"/>
        <v>0.73836844236899202</v>
      </c>
      <c r="F237">
        <f t="shared" si="12"/>
        <v>2.8924421698637553E-2</v>
      </c>
      <c r="G237">
        <f>SS!I238</f>
        <v>5</v>
      </c>
    </row>
    <row r="238" spans="1:7" x14ac:dyDescent="0.25">
      <c r="A238" s="14">
        <f>SS!B239</f>
        <v>1967</v>
      </c>
      <c r="B238" s="14">
        <f>SS!C239</f>
        <v>7</v>
      </c>
      <c r="C238" s="14">
        <f>'u rate'!B262/100</f>
        <v>3.7999999999999999E-2</v>
      </c>
      <c r="D238" s="92">
        <f>SS!D239</f>
        <v>0.92631867232977649</v>
      </c>
      <c r="E238" s="14">
        <f t="shared" si="13"/>
        <v>0.74157119535597282</v>
      </c>
      <c r="F238">
        <f t="shared" si="12"/>
        <v>2.9292833080589362E-2</v>
      </c>
      <c r="G238">
        <f>SS!I239</f>
        <v>5</v>
      </c>
    </row>
    <row r="239" spans="1:7" x14ac:dyDescent="0.25">
      <c r="A239" s="14">
        <f>SS!B240</f>
        <v>1967</v>
      </c>
      <c r="B239" s="14">
        <f>SS!C240</f>
        <v>8</v>
      </c>
      <c r="C239" s="14">
        <f>'u rate'!B263/100</f>
        <v>3.7999999999999999E-2</v>
      </c>
      <c r="D239" s="92">
        <f>SS!D240</f>
        <v>0.95356857422953489</v>
      </c>
      <c r="E239" s="14">
        <f t="shared" si="13"/>
        <v>0.7523996902278679</v>
      </c>
      <c r="F239">
        <f t="shared" si="12"/>
        <v>2.9720569884260892E-2</v>
      </c>
      <c r="G239">
        <f>SS!I240</f>
        <v>5</v>
      </c>
    </row>
    <row r="240" spans="1:7" x14ac:dyDescent="0.25">
      <c r="A240" s="14">
        <f>SS!B241</f>
        <v>1967</v>
      </c>
      <c r="B240" s="14">
        <f>SS!C241</f>
        <v>9</v>
      </c>
      <c r="C240" s="14">
        <f>'u rate'!B264/100</f>
        <v>3.7999999999999999E-2</v>
      </c>
      <c r="D240" s="92">
        <f>SS!D241</f>
        <v>0.9385705587526767</v>
      </c>
      <c r="E240" s="14">
        <f t="shared" si="13"/>
        <v>0.74645925425125603</v>
      </c>
      <c r="F240">
        <f t="shared" si="12"/>
        <v>3.1564918567097429E-2</v>
      </c>
      <c r="G240">
        <f>SS!I241</f>
        <v>5</v>
      </c>
    </row>
    <row r="241" spans="1:7" x14ac:dyDescent="0.25">
      <c r="A241" s="14">
        <f>SS!B242</f>
        <v>1967</v>
      </c>
      <c r="B241" s="14">
        <f>SS!C242</f>
        <v>10</v>
      </c>
      <c r="C241" s="14">
        <f>'u rate'!B265/100</f>
        <v>0.04</v>
      </c>
      <c r="D241" s="92">
        <f>SS!D242</f>
        <v>0.91587143431992679</v>
      </c>
      <c r="E241" s="14">
        <f t="shared" si="13"/>
        <v>0.7373775311063997</v>
      </c>
      <c r="F241">
        <f t="shared" si="12"/>
        <v>2.9682397129433317E-2</v>
      </c>
      <c r="G241">
        <f>SS!I242</f>
        <v>5</v>
      </c>
    </row>
    <row r="242" spans="1:7" x14ac:dyDescent="0.25">
      <c r="A242" s="14">
        <f>SS!B243</f>
        <v>1967</v>
      </c>
      <c r="B242" s="14">
        <f>SS!C243</f>
        <v>11</v>
      </c>
      <c r="C242" s="14">
        <f>'u rate'!B266/100</f>
        <v>3.9E-2</v>
      </c>
      <c r="D242" s="92">
        <f>SS!D243</f>
        <v>0.92602530235858749</v>
      </c>
      <c r="E242" s="14">
        <f t="shared" si="13"/>
        <v>0.74145375631764665</v>
      </c>
      <c r="F242">
        <f t="shared" si="12"/>
        <v>2.9049632150247889E-2</v>
      </c>
      <c r="G242">
        <f>SS!I243</f>
        <v>5</v>
      </c>
    </row>
    <row r="243" spans="1:7" x14ac:dyDescent="0.25">
      <c r="A243" s="14">
        <f>SS!B244</f>
        <v>1967</v>
      </c>
      <c r="B243" s="14">
        <f>SS!C244</f>
        <v>12</v>
      </c>
      <c r="C243" s="14">
        <f>'u rate'!B267/100</f>
        <v>3.7999999999999999E-2</v>
      </c>
      <c r="D243" s="92">
        <f>SS!D244</f>
        <v>0.96222850794021886</v>
      </c>
      <c r="E243" s="14">
        <f t="shared" si="13"/>
        <v>0.75580846705100935</v>
      </c>
      <c r="F243">
        <f t="shared" si="12"/>
        <v>2.8815719072700998E-2</v>
      </c>
      <c r="G243">
        <f>SS!I244</f>
        <v>5</v>
      </c>
    </row>
    <row r="244" spans="1:7" x14ac:dyDescent="0.25">
      <c r="A244" s="14">
        <f>SS!B245</f>
        <v>1968</v>
      </c>
      <c r="B244" s="14">
        <f>SS!C245</f>
        <v>1</v>
      </c>
      <c r="C244" s="14">
        <f>'u rate'!B268/100</f>
        <v>3.7000000000000005E-2</v>
      </c>
      <c r="D244" s="92">
        <f>SS!D245</f>
        <v>1.0159658592708207</v>
      </c>
      <c r="E244" s="14">
        <f t="shared" si="13"/>
        <v>0.776626490447482</v>
      </c>
      <c r="F244">
        <f t="shared" si="12"/>
        <v>3.0877653319373657E-2</v>
      </c>
      <c r="G244">
        <f>SS!I245</f>
        <v>5</v>
      </c>
    </row>
    <row r="245" spans="1:7" x14ac:dyDescent="0.25">
      <c r="A245" s="14">
        <f>SS!B246</f>
        <v>1968</v>
      </c>
      <c r="B245" s="14">
        <f>SS!C246</f>
        <v>2</v>
      </c>
      <c r="C245" s="14">
        <f>'u rate'!B269/100</f>
        <v>3.7999999999999999E-2</v>
      </c>
      <c r="D245" s="92">
        <f>SS!D246</f>
        <v>0.96724945762553294</v>
      </c>
      <c r="E245" s="14">
        <f t="shared" si="13"/>
        <v>0.75777782187189568</v>
      </c>
      <c r="F245">
        <f t="shared" si="12"/>
        <v>2.8893510635272394E-2</v>
      </c>
      <c r="G245">
        <f>SS!I246</f>
        <v>5</v>
      </c>
    </row>
    <row r="246" spans="1:7" x14ac:dyDescent="0.25">
      <c r="A246" s="14">
        <f>SS!B247</f>
        <v>1968</v>
      </c>
      <c r="B246" s="14">
        <f>SS!C247</f>
        <v>3</v>
      </c>
      <c r="C246" s="14">
        <f>'u rate'!B270/100</f>
        <v>3.7000000000000005E-2</v>
      </c>
      <c r="D246" s="92">
        <f>SS!D247</f>
        <v>1.0090525657156988</v>
      </c>
      <c r="E246" s="14">
        <f t="shared" si="13"/>
        <v>0.77397964375788353</v>
      </c>
      <c r="F246">
        <f t="shared" si="12"/>
        <v>2.7660692439295632E-2</v>
      </c>
      <c r="G246">
        <f>SS!I247</f>
        <v>5</v>
      </c>
    </row>
    <row r="247" spans="1:7" x14ac:dyDescent="0.25">
      <c r="A247" s="14">
        <f>SS!B248</f>
        <v>1968</v>
      </c>
      <c r="B247" s="14">
        <f>SS!C248</f>
        <v>4</v>
      </c>
      <c r="C247" s="14">
        <f>'u rate'!B271/100</f>
        <v>3.5000000000000003E-2</v>
      </c>
      <c r="D247" s="92">
        <f>SS!D248</f>
        <v>1.0993878730337472</v>
      </c>
      <c r="E247" s="14">
        <f t="shared" si="13"/>
        <v>0.8078823388531976</v>
      </c>
      <c r="F247">
        <f t="shared" si="12"/>
        <v>2.9301431979131525E-2</v>
      </c>
      <c r="G247">
        <f>SS!I248</f>
        <v>5</v>
      </c>
    </row>
    <row r="248" spans="1:7" x14ac:dyDescent="0.25">
      <c r="A248" s="14">
        <f>SS!B249</f>
        <v>1968</v>
      </c>
      <c r="B248" s="14">
        <f>SS!C249</f>
        <v>5</v>
      </c>
      <c r="C248" s="14">
        <f>'u rate'!B272/100</f>
        <v>3.5000000000000003E-2</v>
      </c>
      <c r="D248" s="92">
        <f>SS!D249</f>
        <v>1.0923654959362645</v>
      </c>
      <c r="E248" s="14">
        <f t="shared" si="13"/>
        <v>0.80529801754621011</v>
      </c>
      <c r="F248">
        <f t="shared" si="12"/>
        <v>3.1280238978359957E-2</v>
      </c>
      <c r="G248">
        <f>SS!I249</f>
        <v>5</v>
      </c>
    </row>
    <row r="249" spans="1:7" x14ac:dyDescent="0.25">
      <c r="A249" s="14">
        <f>SS!B250</f>
        <v>1968</v>
      </c>
      <c r="B249" s="14">
        <f>SS!C250</f>
        <v>6</v>
      </c>
      <c r="C249" s="14">
        <f>'u rate'!B273/100</f>
        <v>3.7000000000000005E-2</v>
      </c>
      <c r="D249" s="92">
        <f>SS!D250</f>
        <v>1.0307184759201695</v>
      </c>
      <c r="E249" s="14">
        <f t="shared" si="13"/>
        <v>0.78224477964326866</v>
      </c>
      <c r="F249">
        <f t="shared" si="12"/>
        <v>3.0055095375701914E-2</v>
      </c>
      <c r="G249">
        <f>SS!I250</f>
        <v>5</v>
      </c>
    </row>
    <row r="250" spans="1:7" x14ac:dyDescent="0.25">
      <c r="A250" s="14">
        <f>SS!B251</f>
        <v>1968</v>
      </c>
      <c r="B250" s="14">
        <f>SS!C251</f>
        <v>7</v>
      </c>
      <c r="C250" s="14">
        <f>'u rate'!B274/100</f>
        <v>3.7000000000000005E-2</v>
      </c>
      <c r="D250" s="92">
        <f>SS!D251</f>
        <v>1.0636049042906732</v>
      </c>
      <c r="E250" s="14">
        <f t="shared" si="13"/>
        <v>0.79462606893523824</v>
      </c>
      <c r="F250">
        <f t="shared" si="12"/>
        <v>2.8453961111738129E-2</v>
      </c>
      <c r="G250">
        <f>SS!I251</f>
        <v>5</v>
      </c>
    </row>
    <row r="251" spans="1:7" x14ac:dyDescent="0.25">
      <c r="A251" s="14">
        <f>SS!B252</f>
        <v>1968</v>
      </c>
      <c r="B251" s="14">
        <f>SS!C252</f>
        <v>8</v>
      </c>
      <c r="C251" s="14">
        <f>'u rate'!B275/100</f>
        <v>3.5000000000000003E-2</v>
      </c>
      <c r="D251" s="92">
        <f>SS!D252</f>
        <v>1.1435899503165465</v>
      </c>
      <c r="E251" s="14">
        <f t="shared" si="13"/>
        <v>0.82396318588994721</v>
      </c>
      <c r="F251">
        <f t="shared" si="12"/>
        <v>2.8848405705853009E-2</v>
      </c>
      <c r="G251">
        <f>SS!I252</f>
        <v>5</v>
      </c>
    </row>
    <row r="252" spans="1:7" x14ac:dyDescent="0.25">
      <c r="A252" s="14">
        <f>SS!B253</f>
        <v>1968</v>
      </c>
      <c r="B252" s="14">
        <f>SS!C253</f>
        <v>9</v>
      </c>
      <c r="C252" s="14">
        <f>'u rate'!B276/100</f>
        <v>3.4000000000000002E-2</v>
      </c>
      <c r="D252" s="92">
        <f>SS!D253</f>
        <v>1.1939819810712751</v>
      </c>
      <c r="E252" s="14">
        <f t="shared" si="13"/>
        <v>0.84192136283508034</v>
      </c>
      <c r="F252">
        <f t="shared" si="12"/>
        <v>2.9632842998336163E-2</v>
      </c>
      <c r="G252">
        <f>SS!I253</f>
        <v>5</v>
      </c>
    </row>
    <row r="253" spans="1:7" x14ac:dyDescent="0.25">
      <c r="A253" s="14">
        <f>SS!B254</f>
        <v>1968</v>
      </c>
      <c r="B253" s="14">
        <f>SS!C254</f>
        <v>10</v>
      </c>
      <c r="C253" s="14">
        <f>'u rate'!B277/100</f>
        <v>3.4000000000000002E-2</v>
      </c>
      <c r="D253" s="92">
        <f>SS!D254</f>
        <v>1.2597074959053269</v>
      </c>
      <c r="E253" s="14">
        <f t="shared" si="13"/>
        <v>0.8647837093869134</v>
      </c>
      <c r="F253">
        <f t="shared" si="12"/>
        <v>3.0437521862479357E-2</v>
      </c>
      <c r="G253">
        <f>SS!I254</f>
        <v>5</v>
      </c>
    </row>
    <row r="254" spans="1:7" x14ac:dyDescent="0.25">
      <c r="A254" s="14">
        <f>SS!B255</f>
        <v>1968</v>
      </c>
      <c r="B254" s="14">
        <f>SS!C255</f>
        <v>11</v>
      </c>
      <c r="C254" s="14">
        <f>'u rate'!B278/100</f>
        <v>3.4000000000000002E-2</v>
      </c>
      <c r="D254" s="92">
        <f>SS!D255</f>
        <v>1.2561763391909198</v>
      </c>
      <c r="E254" s="14">
        <f t="shared" si="13"/>
        <v>0.86357079694229932</v>
      </c>
      <c r="F254">
        <f t="shared" si="12"/>
        <v>3.0394831362358366E-2</v>
      </c>
      <c r="G254">
        <f>SS!I255</f>
        <v>5</v>
      </c>
    </row>
    <row r="255" spans="1:7" x14ac:dyDescent="0.25">
      <c r="A255" s="14">
        <f>SS!B256</f>
        <v>1968</v>
      </c>
      <c r="B255" s="14">
        <f>SS!C256</f>
        <v>12</v>
      </c>
      <c r="C255" s="14">
        <f>'u rate'!B279/100</f>
        <v>3.4000000000000002E-2</v>
      </c>
      <c r="D255" s="92">
        <f>SS!D256</f>
        <v>1.2370575979407263</v>
      </c>
      <c r="E255" s="14">
        <f t="shared" si="13"/>
        <v>0.85697391642562282</v>
      </c>
      <c r="F255">
        <f t="shared" si="12"/>
        <v>3.0162643021191697E-2</v>
      </c>
      <c r="G255">
        <f>SS!I256</f>
        <v>5</v>
      </c>
    </row>
    <row r="256" spans="1:7" x14ac:dyDescent="0.25">
      <c r="A256" s="14">
        <f>SS!B257</f>
        <v>1969</v>
      </c>
      <c r="B256" s="14">
        <f>SS!C257</f>
        <v>1</v>
      </c>
      <c r="C256" s="14">
        <f>'u rate'!B280/100</f>
        <v>3.4000000000000002E-2</v>
      </c>
      <c r="D256" s="92">
        <f>SS!D257</f>
        <v>1.2861229660890583</v>
      </c>
      <c r="E256" s="14">
        <f t="shared" si="13"/>
        <v>0.87380372098591608</v>
      </c>
      <c r="F256">
        <f t="shared" si="12"/>
        <v>3.0754996390808646E-2</v>
      </c>
      <c r="G256">
        <f>SS!I257</f>
        <v>5</v>
      </c>
    </row>
    <row r="257" spans="1:7" x14ac:dyDescent="0.25">
      <c r="A257" s="14">
        <f>SS!B258</f>
        <v>1969</v>
      </c>
      <c r="B257" s="14">
        <f>SS!C258</f>
        <v>2</v>
      </c>
      <c r="C257" s="14">
        <f>'u rate'!B281/100</f>
        <v>3.4000000000000002E-2</v>
      </c>
      <c r="D257" s="92">
        <f>SS!D258</f>
        <v>1.2793489023281261</v>
      </c>
      <c r="E257" s="14">
        <f t="shared" si="13"/>
        <v>0.87149950239937846</v>
      </c>
      <c r="F257">
        <f t="shared" si="12"/>
        <v>3.0673895529584751E-2</v>
      </c>
      <c r="G257">
        <f>SS!I258</f>
        <v>5</v>
      </c>
    </row>
    <row r="258" spans="1:7" x14ac:dyDescent="0.25">
      <c r="A258" s="14">
        <f>SS!B259</f>
        <v>1969</v>
      </c>
      <c r="B258" s="14">
        <f>SS!C259</f>
        <v>3</v>
      </c>
      <c r="C258" s="14">
        <f>'u rate'!B282/100</f>
        <v>3.4000000000000002E-2</v>
      </c>
      <c r="D258" s="92">
        <f>SS!D259</f>
        <v>1.2957858905550037</v>
      </c>
      <c r="E258" s="14">
        <f t="shared" si="13"/>
        <v>0.87708011811479436</v>
      </c>
      <c r="F258">
        <f t="shared" si="12"/>
        <v>3.0870314716255707E-2</v>
      </c>
      <c r="G258">
        <f>SS!I259</f>
        <v>5</v>
      </c>
    </row>
    <row r="259" spans="1:7" x14ac:dyDescent="0.25">
      <c r="A259" s="14">
        <f>SS!B260</f>
        <v>1969</v>
      </c>
      <c r="B259" s="14">
        <f>SS!C260</f>
        <v>4</v>
      </c>
      <c r="C259" s="14">
        <f>'u rate'!B283/100</f>
        <v>3.4000000000000002E-2</v>
      </c>
      <c r="D259" s="92">
        <f>SS!D260</f>
        <v>1.2937369618611065</v>
      </c>
      <c r="E259" s="14">
        <f t="shared" si="13"/>
        <v>0.87638641339441326</v>
      </c>
      <c r="F259">
        <f t="shared" si="12"/>
        <v>3.084589860808494E-2</v>
      </c>
      <c r="G259">
        <f>SS!I260</f>
        <v>5</v>
      </c>
    </row>
    <row r="260" spans="1:7" x14ac:dyDescent="0.25">
      <c r="A260" s="14">
        <f>SS!B261</f>
        <v>1969</v>
      </c>
      <c r="B260" s="14">
        <f>SS!C261</f>
        <v>5</v>
      </c>
      <c r="C260" s="14">
        <f>'u rate'!B284/100</f>
        <v>3.4000000000000002E-2</v>
      </c>
      <c r="D260" s="92">
        <f>SS!D261</f>
        <v>1.2974707881528735</v>
      </c>
      <c r="E260" s="14">
        <f t="shared" si="13"/>
        <v>0.87765016217762615</v>
      </c>
      <c r="F260">
        <f t="shared" si="12"/>
        <v>3.192557506629326E-2</v>
      </c>
      <c r="G260">
        <f>SS!I261</f>
        <v>5</v>
      </c>
    </row>
    <row r="261" spans="1:7" x14ac:dyDescent="0.25">
      <c r="A261" s="14">
        <f>SS!B262</f>
        <v>1969</v>
      </c>
      <c r="B261" s="14">
        <f>SS!C262</f>
        <v>6</v>
      </c>
      <c r="C261" s="14">
        <f>'u rate'!B285/100</f>
        <v>3.5000000000000003E-2</v>
      </c>
      <c r="D261" s="92">
        <f>SS!D262</f>
        <v>1.221338320042598</v>
      </c>
      <c r="E261" s="14">
        <f t="shared" si="13"/>
        <v>0.85151172968683708</v>
      </c>
      <c r="F261">
        <f t="shared" ref="F261:F324" si="14">(C262-(1-E261)*C261)/(1-C261)</f>
        <v>3.0883845118175442E-2</v>
      </c>
      <c r="G261">
        <f>SS!I262</f>
        <v>5</v>
      </c>
    </row>
    <row r="262" spans="1:7" x14ac:dyDescent="0.25">
      <c r="A262" s="14">
        <f>SS!B263</f>
        <v>1969</v>
      </c>
      <c r="B262" s="14">
        <f>SS!C263</f>
        <v>7</v>
      </c>
      <c r="C262" s="14">
        <f>'u rate'!B286/100</f>
        <v>3.5000000000000003E-2</v>
      </c>
      <c r="D262" s="92">
        <f>SS!D263</f>
        <v>1.2048542829093751</v>
      </c>
      <c r="E262" s="14">
        <f t="shared" ref="E262:E325" si="15">$F$1*D262^$H$1</f>
        <v>0.84574590944820971</v>
      </c>
      <c r="F262">
        <f t="shared" si="14"/>
        <v>3.0674722104339216E-2</v>
      </c>
      <c r="G262">
        <f>SS!I263</f>
        <v>5</v>
      </c>
    </row>
    <row r="263" spans="1:7" x14ac:dyDescent="0.25">
      <c r="A263" s="14">
        <f>SS!B264</f>
        <v>1969</v>
      </c>
      <c r="B263" s="14">
        <f>SS!C264</f>
        <v>8</v>
      </c>
      <c r="C263" s="14">
        <f>'u rate'!B287/100</f>
        <v>3.5000000000000003E-2</v>
      </c>
      <c r="D263" s="92">
        <f>SS!D264</f>
        <v>1.1862268253252755</v>
      </c>
      <c r="E263" s="14">
        <f t="shared" si="15"/>
        <v>0.83918268329819734</v>
      </c>
      <c r="F263">
        <f t="shared" si="14"/>
        <v>3.2509216492680737E-2</v>
      </c>
      <c r="G263">
        <f>SS!I264</f>
        <v>5</v>
      </c>
    </row>
    <row r="264" spans="1:7" x14ac:dyDescent="0.25">
      <c r="A264" s="14">
        <f>SS!B265</f>
        <v>1969</v>
      </c>
      <c r="B264" s="14">
        <f>SS!C265</f>
        <v>9</v>
      </c>
      <c r="C264" s="14">
        <f>'u rate'!B288/100</f>
        <v>3.7000000000000005E-2</v>
      </c>
      <c r="D264" s="92">
        <f>SS!D265</f>
        <v>1.1795957180137111</v>
      </c>
      <c r="E264" s="14">
        <f t="shared" si="15"/>
        <v>0.83683384540309402</v>
      </c>
      <c r="F264">
        <f t="shared" si="14"/>
        <v>3.2152494579350453E-2</v>
      </c>
      <c r="G264">
        <f>SS!I265</f>
        <v>5</v>
      </c>
    </row>
    <row r="265" spans="1:7" x14ac:dyDescent="0.25">
      <c r="A265" s="14">
        <f>SS!B266</f>
        <v>1969</v>
      </c>
      <c r="B265" s="14">
        <f>SS!C266</f>
        <v>10</v>
      </c>
      <c r="C265" s="14">
        <f>'u rate'!B289/100</f>
        <v>3.7000000000000005E-2</v>
      </c>
      <c r="D265" s="92">
        <f>SS!D266</f>
        <v>1.1630239332538757</v>
      </c>
      <c r="E265" s="14">
        <f t="shared" si="15"/>
        <v>0.8309348405325242</v>
      </c>
      <c r="F265">
        <f t="shared" si="14"/>
        <v>2.9849002180377362E-2</v>
      </c>
      <c r="G265">
        <f>SS!I266</f>
        <v>5</v>
      </c>
    </row>
    <row r="266" spans="1:7" x14ac:dyDescent="0.25">
      <c r="A266" s="14">
        <f>SS!B267</f>
        <v>1969</v>
      </c>
      <c r="B266" s="14">
        <f>SS!C267</f>
        <v>11</v>
      </c>
      <c r="C266" s="14">
        <f>'u rate'!B290/100</f>
        <v>3.5000000000000003E-2</v>
      </c>
      <c r="D266" s="92">
        <f>SS!D267</f>
        <v>1.200908927932677</v>
      </c>
      <c r="E266" s="14">
        <f t="shared" si="15"/>
        <v>0.84436005558826877</v>
      </c>
      <c r="F266">
        <f t="shared" si="14"/>
        <v>3.0624457974704054E-2</v>
      </c>
      <c r="G266">
        <f>SS!I267</f>
        <v>5</v>
      </c>
    </row>
    <row r="267" spans="1:7" x14ac:dyDescent="0.25">
      <c r="A267" s="14">
        <f>SS!B268</f>
        <v>1969</v>
      </c>
      <c r="B267" s="14">
        <f>SS!C268</f>
        <v>12</v>
      </c>
      <c r="C267" s="14">
        <f>'u rate'!B291/100</f>
        <v>3.5000000000000003E-2</v>
      </c>
      <c r="D267" s="92">
        <f>SS!D268</f>
        <v>1.1675567754091689</v>
      </c>
      <c r="E267" s="14">
        <f t="shared" si="15"/>
        <v>0.83255253452641353</v>
      </c>
      <c r="F267">
        <f t="shared" si="14"/>
        <v>3.4341283635673035E-2</v>
      </c>
      <c r="G267">
        <f>SS!I268</f>
        <v>5</v>
      </c>
    </row>
    <row r="268" spans="1:7" x14ac:dyDescent="0.25">
      <c r="A268" s="14">
        <f>SS!B269</f>
        <v>1970</v>
      </c>
      <c r="B268" s="14">
        <f>SS!C269</f>
        <v>1</v>
      </c>
      <c r="C268" s="14">
        <f>'u rate'!B292/100</f>
        <v>3.9E-2</v>
      </c>
      <c r="D268" s="92">
        <f>SS!D269</f>
        <v>0.98853048031571056</v>
      </c>
      <c r="E268" s="14">
        <f t="shared" si="15"/>
        <v>0.76606862445974644</v>
      </c>
      <c r="F268">
        <f t="shared" si="14"/>
        <v>3.4210901512934565E-2</v>
      </c>
      <c r="G268">
        <f>SS!I269</f>
        <v>5</v>
      </c>
    </row>
    <row r="269" spans="1:7" x14ac:dyDescent="0.25">
      <c r="A269" s="14">
        <f>SS!B270</f>
        <v>1970</v>
      </c>
      <c r="B269" s="14">
        <f>SS!C270</f>
        <v>2</v>
      </c>
      <c r="C269" s="14">
        <f>'u rate'!B293/100</f>
        <v>4.2000000000000003E-2</v>
      </c>
      <c r="D269" s="92">
        <f>SS!D270</f>
        <v>0.91688023398575813</v>
      </c>
      <c r="E269" s="14">
        <f t="shared" si="15"/>
        <v>0.73778351684649568</v>
      </c>
      <c r="F269">
        <f t="shared" si="14"/>
        <v>3.4433097815817146E-2</v>
      </c>
      <c r="G269">
        <f>SS!I270</f>
        <v>4</v>
      </c>
    </row>
    <row r="270" spans="1:7" x14ac:dyDescent="0.25">
      <c r="A270" s="14">
        <f>SS!B271</f>
        <v>1970</v>
      </c>
      <c r="B270" s="14">
        <f>SS!C271</f>
        <v>3</v>
      </c>
      <c r="C270" s="14">
        <f>'u rate'!B294/100</f>
        <v>4.4000000000000004E-2</v>
      </c>
      <c r="D270" s="92">
        <f>SS!D271</f>
        <v>0.8231935978952063</v>
      </c>
      <c r="E270" s="14">
        <f t="shared" si="15"/>
        <v>0.6990747807358284</v>
      </c>
      <c r="F270">
        <f t="shared" si="14"/>
        <v>3.4267040117548581E-2</v>
      </c>
      <c r="G270">
        <f>SS!I271</f>
        <v>4</v>
      </c>
    </row>
    <row r="271" spans="1:7" x14ac:dyDescent="0.25">
      <c r="A271" s="14">
        <f>SS!B272</f>
        <v>1970</v>
      </c>
      <c r="B271" s="14">
        <f>SS!C272</f>
        <v>4</v>
      </c>
      <c r="C271" s="14">
        <f>'u rate'!B295/100</f>
        <v>4.5999999999999999E-2</v>
      </c>
      <c r="D271" s="92">
        <f>SS!D272</f>
        <v>0.76249745639391475</v>
      </c>
      <c r="E271" s="14">
        <f t="shared" si="15"/>
        <v>0.67280907809105805</v>
      </c>
      <c r="F271">
        <f t="shared" si="14"/>
        <v>3.4537963933111822E-2</v>
      </c>
      <c r="G271">
        <f>SS!I272</f>
        <v>4</v>
      </c>
    </row>
    <row r="272" spans="1:7" x14ac:dyDescent="0.25">
      <c r="A272" s="14">
        <f>SS!B273</f>
        <v>1970</v>
      </c>
      <c r="B272" s="14">
        <f>SS!C273</f>
        <v>5</v>
      </c>
      <c r="C272" s="14">
        <f>'u rate'!B296/100</f>
        <v>4.8000000000000001E-2</v>
      </c>
      <c r="D272" s="92">
        <f>SS!D273</f>
        <v>0.68843219259156641</v>
      </c>
      <c r="E272" s="14">
        <f t="shared" si="15"/>
        <v>0.63929782721661377</v>
      </c>
      <c r="F272">
        <f t="shared" si="14"/>
        <v>3.3283924061341869E-2</v>
      </c>
      <c r="G272">
        <f>SS!I273</f>
        <v>3</v>
      </c>
    </row>
    <row r="273" spans="1:7" x14ac:dyDescent="0.25">
      <c r="A273" s="14">
        <f>SS!B274</f>
        <v>1970</v>
      </c>
      <c r="B273" s="14">
        <f>SS!C274</f>
        <v>6</v>
      </c>
      <c r="C273" s="14">
        <f>'u rate'!B297/100</f>
        <v>4.9000000000000002E-2</v>
      </c>
      <c r="D273" s="92">
        <f>SS!D274</f>
        <v>0.6639407884468127</v>
      </c>
      <c r="E273" s="14">
        <f t="shared" si="15"/>
        <v>0.62782313899888742</v>
      </c>
      <c r="F273">
        <f t="shared" si="14"/>
        <v>3.3399930400573589E-2</v>
      </c>
      <c r="G273">
        <f>SS!I274</f>
        <v>3</v>
      </c>
    </row>
    <row r="274" spans="1:7" x14ac:dyDescent="0.25">
      <c r="A274" s="14">
        <f>SS!B275</f>
        <v>1970</v>
      </c>
      <c r="B274" s="14">
        <f>SS!C275</f>
        <v>7</v>
      </c>
      <c r="C274" s="14">
        <f>'u rate'!B298/100</f>
        <v>0.05</v>
      </c>
      <c r="D274" s="92">
        <f>SS!D275</f>
        <v>0.62639601285146174</v>
      </c>
      <c r="E274" s="14">
        <f t="shared" si="15"/>
        <v>0.60981364165499807</v>
      </c>
      <c r="F274">
        <f t="shared" si="14"/>
        <v>3.3148086402894628E-2</v>
      </c>
      <c r="G274">
        <f>SS!I275</f>
        <v>3</v>
      </c>
    </row>
    <row r="275" spans="1:7" x14ac:dyDescent="0.25">
      <c r="A275" s="14">
        <f>SS!B276</f>
        <v>1970</v>
      </c>
      <c r="B275" s="14">
        <f>SS!C276</f>
        <v>8</v>
      </c>
      <c r="C275" s="14">
        <f>'u rate'!B299/100</f>
        <v>5.0999999999999997E-2</v>
      </c>
      <c r="D275" s="92">
        <f>SS!D276</f>
        <v>0.60424431573867476</v>
      </c>
      <c r="E275" s="14">
        <f t="shared" si="15"/>
        <v>0.59893394793220556</v>
      </c>
      <c r="F275">
        <f t="shared" si="14"/>
        <v>3.5348399730814009E-2</v>
      </c>
      <c r="G275">
        <f>SS!I276</f>
        <v>3</v>
      </c>
    </row>
    <row r="276" spans="1:7" x14ac:dyDescent="0.25">
      <c r="A276" s="14">
        <f>SS!B277</f>
        <v>1970</v>
      </c>
      <c r="B276" s="14">
        <f>SS!C277</f>
        <v>9</v>
      </c>
      <c r="C276" s="14">
        <f>'u rate'!B300/100</f>
        <v>5.4000000000000006E-2</v>
      </c>
      <c r="D276" s="92">
        <f>SS!D277</f>
        <v>0.56068823450934124</v>
      </c>
      <c r="E276" s="14">
        <f t="shared" si="15"/>
        <v>0.57694360586908255</v>
      </c>
      <c r="F276">
        <f t="shared" si="14"/>
        <v>3.3990438389989913E-2</v>
      </c>
      <c r="G276">
        <f>SS!I277</f>
        <v>3</v>
      </c>
    </row>
    <row r="277" spans="1:7" x14ac:dyDescent="0.25">
      <c r="A277" s="14">
        <f>SS!B278</f>
        <v>1970</v>
      </c>
      <c r="B277" s="14">
        <f>SS!C278</f>
        <v>10</v>
      </c>
      <c r="C277" s="14">
        <f>'u rate'!B301/100</f>
        <v>5.5E-2</v>
      </c>
      <c r="D277" s="92">
        <f>SS!D278</f>
        <v>0.51947506172916891</v>
      </c>
      <c r="E277" s="14">
        <f t="shared" si="15"/>
        <v>0.55533493476056517</v>
      </c>
      <c r="F277">
        <f t="shared" si="14"/>
        <v>3.6553885091884751E-2</v>
      </c>
      <c r="G277">
        <f>SS!I278</f>
        <v>2</v>
      </c>
    </row>
    <row r="278" spans="1:7" x14ac:dyDescent="0.25">
      <c r="A278" s="14">
        <f>SS!B279</f>
        <v>1970</v>
      </c>
      <c r="B278" s="14">
        <f>SS!C279</f>
        <v>11</v>
      </c>
      <c r="C278" s="14">
        <f>'u rate'!B302/100</f>
        <v>5.9000000000000004E-2</v>
      </c>
      <c r="D278" s="92">
        <f>SS!D279</f>
        <v>0.48313227546970899</v>
      </c>
      <c r="E278" s="14">
        <f t="shared" si="15"/>
        <v>0.53555696126665275</v>
      </c>
      <c r="F278">
        <f t="shared" si="14"/>
        <v>3.5704421588451128E-2</v>
      </c>
      <c r="G278">
        <f>SS!I279</f>
        <v>2</v>
      </c>
    </row>
    <row r="279" spans="1:7" x14ac:dyDescent="0.25">
      <c r="A279" s="14">
        <f>SS!B280</f>
        <v>1970</v>
      </c>
      <c r="B279" s="14">
        <f>SS!C280</f>
        <v>12</v>
      </c>
      <c r="C279" s="14">
        <f>'u rate'!B303/100</f>
        <v>6.0999999999999999E-2</v>
      </c>
      <c r="D279" s="92">
        <f>SS!D280</f>
        <v>0.46704786239485524</v>
      </c>
      <c r="E279" s="14">
        <f t="shared" si="15"/>
        <v>0.52656663512790036</v>
      </c>
      <c r="F279">
        <f t="shared" si="14"/>
        <v>3.2077278746327931E-2</v>
      </c>
      <c r="G279">
        <f>SS!I280</f>
        <v>2</v>
      </c>
    </row>
    <row r="280" spans="1:7" x14ac:dyDescent="0.25">
      <c r="A280" s="14">
        <f>SS!B281</f>
        <v>1971</v>
      </c>
      <c r="B280" s="14">
        <f>SS!C281</f>
        <v>1</v>
      </c>
      <c r="C280" s="14">
        <f>'u rate'!B304/100</f>
        <v>5.9000000000000004E-2</v>
      </c>
      <c r="D280" s="92">
        <f>SS!D281</f>
        <v>0.46409521671703546</v>
      </c>
      <c r="E280" s="14">
        <f t="shared" si="15"/>
        <v>0.52489953641835752</v>
      </c>
      <c r="F280">
        <f t="shared" si="14"/>
        <v>3.2910810466188205E-2</v>
      </c>
      <c r="G280">
        <f>SS!I281</f>
        <v>2</v>
      </c>
    </row>
    <row r="281" spans="1:7" x14ac:dyDescent="0.25">
      <c r="A281" s="14">
        <f>SS!B282</f>
        <v>1971</v>
      </c>
      <c r="B281" s="14">
        <f>SS!C282</f>
        <v>2</v>
      </c>
      <c r="C281" s="14">
        <f>'u rate'!B305/100</f>
        <v>5.9000000000000004E-2</v>
      </c>
      <c r="D281" s="92">
        <f>SS!D282</f>
        <v>0.47503798334765335</v>
      </c>
      <c r="E281" s="14">
        <f t="shared" si="15"/>
        <v>0.53105170966064796</v>
      </c>
      <c r="F281">
        <f t="shared" si="14"/>
        <v>3.4359246408053379E-2</v>
      </c>
      <c r="G281">
        <f>SS!I282</f>
        <v>3</v>
      </c>
    </row>
    <row r="282" spans="1:7" x14ac:dyDescent="0.25">
      <c r="A282" s="14">
        <f>SS!B283</f>
        <v>1971</v>
      </c>
      <c r="B282" s="14">
        <f>SS!C283</f>
        <v>3</v>
      </c>
      <c r="C282" s="14">
        <f>'u rate'!B306/100</f>
        <v>0.06</v>
      </c>
      <c r="D282" s="92">
        <f>SS!D283</f>
        <v>0.46771515919407913</v>
      </c>
      <c r="E282" s="14">
        <f t="shared" si="15"/>
        <v>0.52694266812200607</v>
      </c>
      <c r="F282">
        <f t="shared" si="14"/>
        <v>3.2570808603532314E-2</v>
      </c>
      <c r="G282">
        <f>SS!I283</f>
        <v>3</v>
      </c>
    </row>
    <row r="283" spans="1:7" x14ac:dyDescent="0.25">
      <c r="A283" s="14">
        <f>SS!B284</f>
        <v>1971</v>
      </c>
      <c r="B283" s="14">
        <f>SS!C284</f>
        <v>4</v>
      </c>
      <c r="C283" s="14">
        <f>'u rate'!B307/100</f>
        <v>5.9000000000000004E-2</v>
      </c>
      <c r="D283" s="92">
        <f>SS!D284</f>
        <v>0.47398427627039652</v>
      </c>
      <c r="E283" s="14">
        <f t="shared" si="15"/>
        <v>0.53046240563259084</v>
      </c>
      <c r="F283">
        <f t="shared" si="14"/>
        <v>3.3259598227760749E-2</v>
      </c>
      <c r="G283">
        <f>SS!I284</f>
        <v>3</v>
      </c>
    </row>
    <row r="284" spans="1:7" x14ac:dyDescent="0.25">
      <c r="A284" s="14">
        <f>SS!B285</f>
        <v>1971</v>
      </c>
      <c r="B284" s="14">
        <f>SS!C285</f>
        <v>5</v>
      </c>
      <c r="C284" s="14">
        <f>'u rate'!B308/100</f>
        <v>5.9000000000000004E-2</v>
      </c>
      <c r="D284" s="92">
        <f>SS!D285</f>
        <v>0.48246591880981504</v>
      </c>
      <c r="E284" s="14">
        <f t="shared" si="15"/>
        <v>0.53518750231699419</v>
      </c>
      <c r="F284">
        <f t="shared" si="14"/>
        <v>3.3555858274923127E-2</v>
      </c>
      <c r="G284">
        <f>SS!I285</f>
        <v>3</v>
      </c>
    </row>
    <row r="285" spans="1:7" x14ac:dyDescent="0.25">
      <c r="A285" s="14">
        <f>SS!B286</f>
        <v>1971</v>
      </c>
      <c r="B285" s="14">
        <f>SS!C286</f>
        <v>6</v>
      </c>
      <c r="C285" s="14">
        <f>'u rate'!B309/100</f>
        <v>5.9000000000000004E-2</v>
      </c>
      <c r="D285" s="92">
        <f>SS!D286</f>
        <v>0.5037098481307053</v>
      </c>
      <c r="E285" s="14">
        <f t="shared" si="15"/>
        <v>0.5468432604204041</v>
      </c>
      <c r="F285">
        <f t="shared" si="14"/>
        <v>3.5349364893521612E-2</v>
      </c>
      <c r="G285">
        <f>SS!I286</f>
        <v>3</v>
      </c>
    </row>
    <row r="286" spans="1:7" x14ac:dyDescent="0.25">
      <c r="A286" s="14">
        <f>SS!B287</f>
        <v>1971</v>
      </c>
      <c r="B286" s="14">
        <f>SS!C287</f>
        <v>7</v>
      </c>
      <c r="C286" s="14">
        <f>'u rate'!B310/100</f>
        <v>0.06</v>
      </c>
      <c r="D286" s="92">
        <f>SS!D287</f>
        <v>0.4831056732906665</v>
      </c>
      <c r="E286" s="14">
        <f t="shared" si="15"/>
        <v>0.53554221667286717</v>
      </c>
      <c r="F286">
        <f t="shared" si="14"/>
        <v>3.5247375532310672E-2</v>
      </c>
      <c r="G286">
        <f>SS!I287</f>
        <v>3</v>
      </c>
    </row>
    <row r="287" spans="1:7" x14ac:dyDescent="0.25">
      <c r="A287" s="14">
        <f>SS!B288</f>
        <v>1971</v>
      </c>
      <c r="B287" s="14">
        <f>SS!C288</f>
        <v>8</v>
      </c>
      <c r="C287" s="14">
        <f>'u rate'!B311/100</f>
        <v>6.0999999999999999E-2</v>
      </c>
      <c r="D287" s="92">
        <f>SS!D288</f>
        <v>0.48253409330809022</v>
      </c>
      <c r="E287" s="14">
        <f t="shared" si="15"/>
        <v>0.53522531312311572</v>
      </c>
      <c r="F287">
        <f t="shared" si="14"/>
        <v>3.370473280139516E-2</v>
      </c>
      <c r="G287">
        <f>SS!I288</f>
        <v>3</v>
      </c>
    </row>
    <row r="288" spans="1:7" x14ac:dyDescent="0.25">
      <c r="A288" s="14">
        <f>SS!B289</f>
        <v>1971</v>
      </c>
      <c r="B288" s="14">
        <f>SS!C289</f>
        <v>9</v>
      </c>
      <c r="C288" s="14">
        <f>'u rate'!B312/100</f>
        <v>0.06</v>
      </c>
      <c r="D288" s="92">
        <f>SS!D289</f>
        <v>0.48177820102316044</v>
      </c>
      <c r="E288" s="14">
        <f t="shared" si="15"/>
        <v>0.53480593213423677</v>
      </c>
      <c r="F288">
        <f t="shared" si="14"/>
        <v>3.2008889285164051E-2</v>
      </c>
      <c r="G288">
        <f>SS!I289</f>
        <v>3</v>
      </c>
    </row>
    <row r="289" spans="1:7" x14ac:dyDescent="0.25">
      <c r="A289" s="14">
        <f>SS!B290</f>
        <v>1971</v>
      </c>
      <c r="B289" s="14">
        <f>SS!C290</f>
        <v>10</v>
      </c>
      <c r="C289" s="14">
        <f>'u rate'!B313/100</f>
        <v>5.7999999999999996E-2</v>
      </c>
      <c r="D289" s="92">
        <f>SS!D290</f>
        <v>0.50725238700212238</v>
      </c>
      <c r="E289" s="14">
        <f t="shared" si="15"/>
        <v>0.54876283712059681</v>
      </c>
      <c r="F289">
        <f t="shared" si="14"/>
        <v>3.5911087635875388E-2</v>
      </c>
      <c r="G289">
        <f>SS!I290</f>
        <v>3</v>
      </c>
    </row>
    <row r="290" spans="1:7" x14ac:dyDescent="0.25">
      <c r="A290" s="14">
        <f>SS!B291</f>
        <v>1971</v>
      </c>
      <c r="B290" s="14">
        <f>SS!C291</f>
        <v>11</v>
      </c>
      <c r="C290" s="14">
        <f>'u rate'!B314/100</f>
        <v>0.06</v>
      </c>
      <c r="D290" s="92">
        <f>SS!D291</f>
        <v>0.49630055800415546</v>
      </c>
      <c r="E290" s="14">
        <f t="shared" si="15"/>
        <v>0.54280648148807731</v>
      </c>
      <c r="F290">
        <f t="shared" si="14"/>
        <v>3.4647222222643229E-2</v>
      </c>
      <c r="G290">
        <f>SS!I291</f>
        <v>3</v>
      </c>
    </row>
    <row r="291" spans="1:7" x14ac:dyDescent="0.25">
      <c r="A291" s="14">
        <f>SS!B292</f>
        <v>1971</v>
      </c>
      <c r="B291" s="14">
        <f>SS!C292</f>
        <v>12</v>
      </c>
      <c r="C291" s="14">
        <f>'u rate'!B315/100</f>
        <v>0.06</v>
      </c>
      <c r="D291" s="92">
        <f>SS!D292</f>
        <v>0.49579686386189636</v>
      </c>
      <c r="E291" s="14">
        <f t="shared" si="15"/>
        <v>0.54253096512375032</v>
      </c>
      <c r="F291">
        <f t="shared" si="14"/>
        <v>3.2501976497260658E-2</v>
      </c>
      <c r="G291">
        <f>SS!I292</f>
        <v>3</v>
      </c>
    </row>
    <row r="292" spans="1:7" x14ac:dyDescent="0.25">
      <c r="A292" s="14">
        <f>SS!B293</f>
        <v>1972</v>
      </c>
      <c r="B292" s="14">
        <f>SS!C293</f>
        <v>1</v>
      </c>
      <c r="C292" s="14">
        <f>'u rate'!B316/100</f>
        <v>5.7999999999999996E-2</v>
      </c>
      <c r="D292" s="92">
        <f>SS!D293</f>
        <v>0.53865554453507358</v>
      </c>
      <c r="E292" s="14">
        <f t="shared" si="15"/>
        <v>0.56549427210894299</v>
      </c>
      <c r="F292">
        <f t="shared" si="14"/>
        <v>3.3756547539616454E-2</v>
      </c>
      <c r="G292">
        <f>SS!I293</f>
        <v>3</v>
      </c>
    </row>
    <row r="293" spans="1:7" x14ac:dyDescent="0.25">
      <c r="A293" s="14">
        <f>SS!B294</f>
        <v>1972</v>
      </c>
      <c r="B293" s="14">
        <f>SS!C294</f>
        <v>2</v>
      </c>
      <c r="C293" s="14">
        <f>'u rate'!B317/100</f>
        <v>5.7000000000000002E-2</v>
      </c>
      <c r="D293" s="92">
        <f>SS!D294</f>
        <v>0.55754189953042343</v>
      </c>
      <c r="E293" s="14">
        <f t="shared" si="15"/>
        <v>0.57532255203468374</v>
      </c>
      <c r="F293">
        <f t="shared" si="14"/>
        <v>3.5836039730622452E-2</v>
      </c>
      <c r="G293">
        <f>SS!I294</f>
        <v>3</v>
      </c>
    </row>
    <row r="294" spans="1:7" x14ac:dyDescent="0.25">
      <c r="A294" s="14">
        <f>SS!B295</f>
        <v>1972</v>
      </c>
      <c r="B294" s="14">
        <f>SS!C295</f>
        <v>3</v>
      </c>
      <c r="C294" s="14">
        <f>'u rate'!B318/100</f>
        <v>5.7999999999999996E-2</v>
      </c>
      <c r="D294" s="92">
        <f>SS!D295</f>
        <v>0.56296168930512425</v>
      </c>
      <c r="E294" s="14">
        <f t="shared" si="15"/>
        <v>0.57811210576340244</v>
      </c>
      <c r="F294">
        <f t="shared" si="14"/>
        <v>3.4533441756133064E-2</v>
      </c>
      <c r="G294">
        <f>SS!I295</f>
        <v>4</v>
      </c>
    </row>
    <row r="295" spans="1:7" x14ac:dyDescent="0.25">
      <c r="A295" s="14">
        <f>SS!B296</f>
        <v>1972</v>
      </c>
      <c r="B295" s="14">
        <f>SS!C296</f>
        <v>4</v>
      </c>
      <c r="C295" s="14">
        <f>'u rate'!B319/100</f>
        <v>5.7000000000000002E-2</v>
      </c>
      <c r="D295" s="92">
        <f>SS!D296</f>
        <v>0.57335526925746683</v>
      </c>
      <c r="E295" s="14">
        <f t="shared" si="15"/>
        <v>0.58342434474308458</v>
      </c>
      <c r="F295">
        <f t="shared" si="14"/>
        <v>3.5265310339719858E-2</v>
      </c>
      <c r="G295">
        <f>SS!I296</f>
        <v>4</v>
      </c>
    </row>
    <row r="296" spans="1:7" x14ac:dyDescent="0.25">
      <c r="A296" s="14">
        <f>SS!B297</f>
        <v>1972</v>
      </c>
      <c r="B296" s="14">
        <f>SS!C297</f>
        <v>5</v>
      </c>
      <c r="C296" s="14">
        <f>'u rate'!B320/100</f>
        <v>5.7000000000000002E-2</v>
      </c>
      <c r="D296" s="92">
        <f>SS!D297</f>
        <v>0.59107461295948838</v>
      </c>
      <c r="E296" s="14">
        <f t="shared" si="15"/>
        <v>0.59237100979395729</v>
      </c>
      <c r="F296">
        <f t="shared" si="14"/>
        <v>3.5806094971638988E-2</v>
      </c>
      <c r="G296">
        <f>SS!I297</f>
        <v>4</v>
      </c>
    </row>
    <row r="297" spans="1:7" x14ac:dyDescent="0.25">
      <c r="A297" s="14">
        <f>SS!B298</f>
        <v>1972</v>
      </c>
      <c r="B297" s="14">
        <f>SS!C298</f>
        <v>6</v>
      </c>
      <c r="C297" s="14">
        <f>'u rate'!B321/100</f>
        <v>5.7000000000000002E-2</v>
      </c>
      <c r="D297" s="92">
        <f>SS!D298</f>
        <v>0.5902890521844727</v>
      </c>
      <c r="E297" s="14">
        <f t="shared" si="15"/>
        <v>0.59197723704769167</v>
      </c>
      <c r="F297">
        <f t="shared" si="14"/>
        <v>3.4721847838513696E-2</v>
      </c>
      <c r="G297">
        <f>SS!I298</f>
        <v>4</v>
      </c>
    </row>
    <row r="298" spans="1:7" x14ac:dyDescent="0.25">
      <c r="A298" s="14">
        <f>SS!B299</f>
        <v>1972</v>
      </c>
      <c r="B298" s="14">
        <f>SS!C299</f>
        <v>7</v>
      </c>
      <c r="C298" s="14">
        <f>'u rate'!B322/100</f>
        <v>5.5999999999999994E-2</v>
      </c>
      <c r="D298" s="92">
        <f>SS!D299</f>
        <v>0.61921160414403942</v>
      </c>
      <c r="E298" s="14">
        <f t="shared" si="15"/>
        <v>0.60630644713304249</v>
      </c>
      <c r="F298">
        <f t="shared" si="14"/>
        <v>3.5967331609587268E-2</v>
      </c>
      <c r="G298">
        <f>SS!I299</f>
        <v>4</v>
      </c>
    </row>
    <row r="299" spans="1:7" x14ac:dyDescent="0.25">
      <c r="A299" s="14">
        <f>SS!B300</f>
        <v>1972</v>
      </c>
      <c r="B299" s="14">
        <f>SS!C300</f>
        <v>8</v>
      </c>
      <c r="C299" s="14">
        <f>'u rate'!B323/100</f>
        <v>5.5999999999999994E-2</v>
      </c>
      <c r="D299" s="92">
        <f>SS!D300</f>
        <v>0.63584464821670517</v>
      </c>
      <c r="E299" s="14">
        <f t="shared" si="15"/>
        <v>0.61439567972762743</v>
      </c>
      <c r="F299">
        <f t="shared" si="14"/>
        <v>3.538787930587621E-2</v>
      </c>
      <c r="G299">
        <f>SS!I300</f>
        <v>4</v>
      </c>
    </row>
    <row r="300" spans="1:7" x14ac:dyDescent="0.25">
      <c r="A300" s="14">
        <f>SS!B301</f>
        <v>1972</v>
      </c>
      <c r="B300" s="14">
        <f>SS!C301</f>
        <v>9</v>
      </c>
      <c r="C300" s="14">
        <f>'u rate'!B324/100</f>
        <v>5.5E-2</v>
      </c>
      <c r="D300" s="92">
        <f>SS!D301</f>
        <v>0.65848236889912659</v>
      </c>
      <c r="E300" s="14">
        <f t="shared" si="15"/>
        <v>0.62523706909054644</v>
      </c>
      <c r="F300">
        <f t="shared" si="14"/>
        <v>3.7447660105798995E-2</v>
      </c>
      <c r="G300">
        <f>SS!I301</f>
        <v>4</v>
      </c>
    </row>
    <row r="301" spans="1:7" x14ac:dyDescent="0.25">
      <c r="A301" s="14">
        <f>SS!B302</f>
        <v>1972</v>
      </c>
      <c r="B301" s="14">
        <f>SS!C302</f>
        <v>10</v>
      </c>
      <c r="C301" s="14">
        <f>'u rate'!B325/100</f>
        <v>5.5999999999999994E-2</v>
      </c>
      <c r="D301" s="92">
        <f>SS!D302</f>
        <v>0.6747103759401889</v>
      </c>
      <c r="E301" s="14">
        <f t="shared" si="15"/>
        <v>0.63289452325170736</v>
      </c>
      <c r="F301">
        <f t="shared" si="14"/>
        <v>3.4366624260694513E-2</v>
      </c>
      <c r="G301">
        <f>SS!I302</f>
        <v>4</v>
      </c>
    </row>
    <row r="302" spans="1:7" x14ac:dyDescent="0.25">
      <c r="A302" s="14">
        <f>SS!B303</f>
        <v>1972</v>
      </c>
      <c r="B302" s="14">
        <f>SS!C303</f>
        <v>11</v>
      </c>
      <c r="C302" s="14">
        <f>'u rate'!B326/100</f>
        <v>5.2999999999999999E-2</v>
      </c>
      <c r="D302" s="92">
        <f>SS!D303</f>
        <v>0.72264619348400549</v>
      </c>
      <c r="E302" s="14">
        <f t="shared" si="15"/>
        <v>0.65499125669523095</v>
      </c>
      <c r="F302">
        <f t="shared" si="14"/>
        <v>3.5601411409553585E-2</v>
      </c>
      <c r="G302">
        <f>SS!I303</f>
        <v>4</v>
      </c>
    </row>
    <row r="303" spans="1:7" x14ac:dyDescent="0.25">
      <c r="A303" s="14">
        <f>SS!B304</f>
        <v>1972</v>
      </c>
      <c r="B303" s="14">
        <f>SS!C304</f>
        <v>12</v>
      </c>
      <c r="C303" s="14">
        <f>'u rate'!B327/100</f>
        <v>5.2000000000000005E-2</v>
      </c>
      <c r="D303" s="92">
        <f>SS!D304</f>
        <v>0.8047026101840461</v>
      </c>
      <c r="E303" s="14">
        <f t="shared" si="15"/>
        <v>0.69117870320461638</v>
      </c>
      <c r="F303">
        <f t="shared" si="14"/>
        <v>3.474819890995786E-2</v>
      </c>
      <c r="G303">
        <f>SS!I304</f>
        <v>5</v>
      </c>
    </row>
    <row r="304" spans="1:7" x14ac:dyDescent="0.25">
      <c r="A304" s="14">
        <f>SS!B305</f>
        <v>1973</v>
      </c>
      <c r="B304" s="14">
        <f>SS!C305</f>
        <v>1</v>
      </c>
      <c r="C304" s="14">
        <f>'u rate'!B328/100</f>
        <v>4.9000000000000002E-2</v>
      </c>
      <c r="D304" s="92">
        <f>SS!D305</f>
        <v>0.88070642135211807</v>
      </c>
      <c r="E304" s="14">
        <f t="shared" si="15"/>
        <v>0.7230831220134496</v>
      </c>
      <c r="F304">
        <f t="shared" si="14"/>
        <v>3.8308173479136731E-2</v>
      </c>
      <c r="G304">
        <f>SS!I305</f>
        <v>5</v>
      </c>
    </row>
    <row r="305" spans="1:7" x14ac:dyDescent="0.25">
      <c r="A305" s="14">
        <f>SS!B306</f>
        <v>1973</v>
      </c>
      <c r="B305" s="14">
        <f>SS!C306</f>
        <v>2</v>
      </c>
      <c r="C305" s="14">
        <f>'u rate'!B329/100</f>
        <v>0.05</v>
      </c>
      <c r="D305" s="92">
        <f>SS!D306</f>
        <v>0.8553271696700272</v>
      </c>
      <c r="E305" s="14">
        <f t="shared" si="15"/>
        <v>0.71258844689610112</v>
      </c>
      <c r="F305">
        <f t="shared" si="14"/>
        <v>3.6452023520847435E-2</v>
      </c>
      <c r="G305">
        <f>SS!I306</f>
        <v>5</v>
      </c>
    </row>
    <row r="306" spans="1:7" x14ac:dyDescent="0.25">
      <c r="A306" s="14">
        <f>SS!B307</f>
        <v>1973</v>
      </c>
      <c r="B306" s="14">
        <f>SS!C307</f>
        <v>3</v>
      </c>
      <c r="C306" s="14">
        <f>'u rate'!B330/100</f>
        <v>4.9000000000000002E-2</v>
      </c>
      <c r="D306" s="92">
        <f>SS!D307</f>
        <v>0.86886149419544445</v>
      </c>
      <c r="E306" s="14">
        <f t="shared" si="15"/>
        <v>0.71820416350393224</v>
      </c>
      <c r="F306">
        <f t="shared" si="14"/>
        <v>3.8056786552778846E-2</v>
      </c>
      <c r="G306">
        <f>SS!I307</f>
        <v>5</v>
      </c>
    </row>
    <row r="307" spans="1:7" x14ac:dyDescent="0.25">
      <c r="A307" s="14">
        <f>SS!B308</f>
        <v>1973</v>
      </c>
      <c r="B307" s="14">
        <f>SS!C308</f>
        <v>4</v>
      </c>
      <c r="C307" s="14">
        <f>'u rate'!B331/100</f>
        <v>0.05</v>
      </c>
      <c r="D307" s="92">
        <f>SS!D308</f>
        <v>0.84026197771584987</v>
      </c>
      <c r="E307" s="14">
        <f t="shared" si="15"/>
        <v>0.70628502630033363</v>
      </c>
      <c r="F307">
        <f t="shared" si="14"/>
        <v>3.6120264542122825E-2</v>
      </c>
      <c r="G307">
        <f>SS!I308</f>
        <v>4</v>
      </c>
    </row>
    <row r="308" spans="1:7" x14ac:dyDescent="0.25">
      <c r="A308" s="14">
        <f>SS!B309</f>
        <v>1973</v>
      </c>
      <c r="B308" s="14">
        <f>SS!C309</f>
        <v>5</v>
      </c>
      <c r="C308" s="14">
        <f>'u rate'!B332/100</f>
        <v>4.9000000000000002E-2</v>
      </c>
      <c r="D308" s="92">
        <f>SS!D309</f>
        <v>0.86920940195428931</v>
      </c>
      <c r="E308" s="14">
        <f t="shared" si="15"/>
        <v>0.718347940040586</v>
      </c>
      <c r="F308">
        <f t="shared" si="14"/>
        <v>3.7012669886423467E-2</v>
      </c>
      <c r="G308">
        <f>SS!I309</f>
        <v>4</v>
      </c>
    </row>
    <row r="309" spans="1:7" x14ac:dyDescent="0.25">
      <c r="A309" s="14">
        <f>SS!B310</f>
        <v>1973</v>
      </c>
      <c r="B309" s="14">
        <f>SS!C310</f>
        <v>6</v>
      </c>
      <c r="C309" s="14">
        <f>'u rate'!B333/100</f>
        <v>4.9000000000000002E-2</v>
      </c>
      <c r="D309" s="92">
        <f>SS!D310</f>
        <v>0.86447642682879877</v>
      </c>
      <c r="E309" s="14">
        <f t="shared" si="15"/>
        <v>0.71638951446441457</v>
      </c>
      <c r="F309">
        <f t="shared" si="14"/>
        <v>3.5860237864097075E-2</v>
      </c>
      <c r="G309">
        <f>SS!I310</f>
        <v>4</v>
      </c>
    </row>
    <row r="310" spans="1:7" x14ac:dyDescent="0.25">
      <c r="A310" s="14">
        <f>SS!B311</f>
        <v>1973</v>
      </c>
      <c r="B310" s="14">
        <f>SS!C311</f>
        <v>7</v>
      </c>
      <c r="C310" s="14">
        <f>'u rate'!B334/100</f>
        <v>4.8000000000000001E-2</v>
      </c>
      <c r="D310" s="92">
        <f>SS!D311</f>
        <v>0.9042922239399529</v>
      </c>
      <c r="E310" s="14">
        <f t="shared" si="15"/>
        <v>0.73270143350445804</v>
      </c>
      <c r="F310">
        <f t="shared" si="14"/>
        <v>3.6942929420392838E-2</v>
      </c>
      <c r="G310">
        <f>SS!I311</f>
        <v>5</v>
      </c>
    </row>
    <row r="311" spans="1:7" x14ac:dyDescent="0.25">
      <c r="A311" s="14">
        <f>SS!B312</f>
        <v>1973</v>
      </c>
      <c r="B311" s="14">
        <f>SS!C312</f>
        <v>8</v>
      </c>
      <c r="C311" s="14">
        <f>'u rate'!B335/100</f>
        <v>4.8000000000000001E-2</v>
      </c>
      <c r="D311" s="92">
        <f>SS!D312</f>
        <v>0.8845266584863708</v>
      </c>
      <c r="E311" s="14">
        <f t="shared" si="15"/>
        <v>0.72464968258826168</v>
      </c>
      <c r="F311">
        <f t="shared" si="14"/>
        <v>3.6536958785962775E-2</v>
      </c>
      <c r="G311">
        <f>SS!I312</f>
        <v>4</v>
      </c>
    </row>
    <row r="312" spans="1:7" x14ac:dyDescent="0.25">
      <c r="A312" s="14">
        <f>SS!B313</f>
        <v>1973</v>
      </c>
      <c r="B312" s="14">
        <f>SS!C313</f>
        <v>9</v>
      </c>
      <c r="C312" s="14">
        <f>'u rate'!B336/100</f>
        <v>4.8000000000000001E-2</v>
      </c>
      <c r="D312" s="92">
        <f>SS!D313</f>
        <v>0.87135593758351604</v>
      </c>
      <c r="E312" s="14">
        <f t="shared" si="15"/>
        <v>0.71923438273221496</v>
      </c>
      <c r="F312">
        <f t="shared" si="14"/>
        <v>3.4163078120952019E-2</v>
      </c>
      <c r="G312">
        <f>SS!I313</f>
        <v>4</v>
      </c>
    </row>
    <row r="313" spans="1:7" x14ac:dyDescent="0.25">
      <c r="A313" s="14">
        <f>SS!B314</f>
        <v>1973</v>
      </c>
      <c r="B313" s="14">
        <f>SS!C314</f>
        <v>10</v>
      </c>
      <c r="C313" s="14">
        <f>'u rate'!B337/100</f>
        <v>4.5999999999999999E-2</v>
      </c>
      <c r="D313" s="92">
        <f>SS!D314</f>
        <v>0.91833384654789263</v>
      </c>
      <c r="E313" s="14">
        <f t="shared" si="15"/>
        <v>0.73836812245894601</v>
      </c>
      <c r="F313">
        <f t="shared" si="14"/>
        <v>3.7699091858607467E-2</v>
      </c>
      <c r="G313">
        <f>SS!I314</f>
        <v>5</v>
      </c>
    </row>
    <row r="314" spans="1:7" x14ac:dyDescent="0.25">
      <c r="A314" s="14">
        <f>SS!B315</f>
        <v>1973</v>
      </c>
      <c r="B314" s="14">
        <f>SS!C315</f>
        <v>11</v>
      </c>
      <c r="C314" s="14">
        <f>'u rate'!B338/100</f>
        <v>4.8000000000000001E-2</v>
      </c>
      <c r="D314" s="92">
        <f>SS!D315</f>
        <v>0.87521419816428025</v>
      </c>
      <c r="E314" s="14">
        <f t="shared" si="15"/>
        <v>0.72082496615179592</v>
      </c>
      <c r="F314">
        <f t="shared" si="14"/>
        <v>3.7394536108493914E-2</v>
      </c>
      <c r="G314">
        <f>SS!I315</f>
        <v>4</v>
      </c>
    </row>
    <row r="315" spans="1:7" x14ac:dyDescent="0.25">
      <c r="A315" s="14">
        <f>SS!B316</f>
        <v>1973</v>
      </c>
      <c r="B315" s="14">
        <f>SS!C316</f>
        <v>12</v>
      </c>
      <c r="C315" s="14">
        <f>'u rate'!B339/100</f>
        <v>4.9000000000000002E-2</v>
      </c>
      <c r="D315" s="92">
        <f>SS!D316</f>
        <v>0.82517756387835639</v>
      </c>
      <c r="E315" s="14">
        <f t="shared" si="15"/>
        <v>0.6999166883580179</v>
      </c>
      <c r="F315">
        <f t="shared" si="14"/>
        <v>3.8166054394892616E-2</v>
      </c>
      <c r="G315">
        <f>SS!I316</f>
        <v>4</v>
      </c>
    </row>
    <row r="316" spans="1:7" x14ac:dyDescent="0.25">
      <c r="A316" s="14">
        <f>SS!B317</f>
        <v>1974</v>
      </c>
      <c r="B316" s="14">
        <f>SS!C317</f>
        <v>1</v>
      </c>
      <c r="C316" s="14">
        <f>'u rate'!B340/100</f>
        <v>5.0999999999999997E-2</v>
      </c>
      <c r="D316" s="92">
        <f>SS!D317</f>
        <v>0.78086098700359496</v>
      </c>
      <c r="E316" s="14">
        <f t="shared" si="15"/>
        <v>0.68086264207229852</v>
      </c>
      <c r="F316">
        <f t="shared" si="14"/>
        <v>3.764383007975472E-2</v>
      </c>
      <c r="G316">
        <f>SS!I317</f>
        <v>4</v>
      </c>
    </row>
    <row r="317" spans="1:7" x14ac:dyDescent="0.25">
      <c r="A317" s="14">
        <f>SS!B318</f>
        <v>1974</v>
      </c>
      <c r="B317" s="14">
        <f>SS!C318</f>
        <v>2</v>
      </c>
      <c r="C317" s="14">
        <f>'u rate'!B341/100</f>
        <v>5.2000000000000005E-2</v>
      </c>
      <c r="D317" s="92">
        <f>SS!D318</f>
        <v>0.75436883089913587</v>
      </c>
      <c r="E317" s="14">
        <f t="shared" si="15"/>
        <v>0.66921321896096586</v>
      </c>
      <c r="F317">
        <f t="shared" si="14"/>
        <v>3.5653045765791376E-2</v>
      </c>
      <c r="G317">
        <f>SS!I318</f>
        <v>3</v>
      </c>
    </row>
    <row r="318" spans="1:7" x14ac:dyDescent="0.25">
      <c r="A318" s="14">
        <f>SS!B319</f>
        <v>1974</v>
      </c>
      <c r="B318" s="14">
        <f>SS!C319</f>
        <v>3</v>
      </c>
      <c r="C318" s="14">
        <f>'u rate'!B342/100</f>
        <v>5.0999999999999997E-2</v>
      </c>
      <c r="D318" s="92">
        <f>SS!D319</f>
        <v>0.77015069375094469</v>
      </c>
      <c r="E318" s="14">
        <f t="shared" si="15"/>
        <v>0.67617716235968561</v>
      </c>
      <c r="F318">
        <f t="shared" si="14"/>
        <v>3.6338287966642749E-2</v>
      </c>
      <c r="G318">
        <f>SS!I319</f>
        <v>4</v>
      </c>
    </row>
    <row r="319" spans="1:7" x14ac:dyDescent="0.25">
      <c r="A319" s="14">
        <f>SS!B320</f>
        <v>1974</v>
      </c>
      <c r="B319" s="14">
        <f>SS!C320</f>
        <v>4</v>
      </c>
      <c r="C319" s="14">
        <f>'u rate'!B343/100</f>
        <v>5.0999999999999997E-2</v>
      </c>
      <c r="D319" s="92">
        <f>SS!D320</f>
        <v>0.79233341242675015</v>
      </c>
      <c r="E319" s="14">
        <f t="shared" si="15"/>
        <v>0.68584602866732547</v>
      </c>
      <c r="F319">
        <f t="shared" si="14"/>
        <v>3.6857900381489561E-2</v>
      </c>
      <c r="G319">
        <f>SS!I320</f>
        <v>4</v>
      </c>
    </row>
    <row r="320" spans="1:7" x14ac:dyDescent="0.25">
      <c r="A320" s="14">
        <f>SS!B321</f>
        <v>1974</v>
      </c>
      <c r="B320" s="14">
        <f>SS!C321</f>
        <v>5</v>
      </c>
      <c r="C320" s="14">
        <f>'u rate'!B344/100</f>
        <v>5.0999999999999997E-2</v>
      </c>
      <c r="D320" s="92">
        <f>SS!D321</f>
        <v>0.78039554218615304</v>
      </c>
      <c r="E320" s="14">
        <f t="shared" si="15"/>
        <v>0.68065969223139622</v>
      </c>
      <c r="F320">
        <f t="shared" si="14"/>
        <v>3.9740404956587157E-2</v>
      </c>
      <c r="G320">
        <f>SS!I321</f>
        <v>3</v>
      </c>
    </row>
    <row r="321" spans="1:7" x14ac:dyDescent="0.25">
      <c r="A321" s="14">
        <f>SS!B322</f>
        <v>1974</v>
      </c>
      <c r="B321" s="14">
        <f>SS!C322</f>
        <v>6</v>
      </c>
      <c r="C321" s="14">
        <f>'u rate'!B345/100</f>
        <v>5.4000000000000006E-2</v>
      </c>
      <c r="D321" s="92">
        <f>SS!D322</f>
        <v>0.71668663250525699</v>
      </c>
      <c r="E321" s="14">
        <f t="shared" si="15"/>
        <v>0.65228485517529378</v>
      </c>
      <c r="F321">
        <f t="shared" si="14"/>
        <v>3.8291101669625641E-2</v>
      </c>
      <c r="G321">
        <f>SS!I322</f>
        <v>3</v>
      </c>
    </row>
    <row r="322" spans="1:7" x14ac:dyDescent="0.25">
      <c r="A322" s="14">
        <f>SS!B323</f>
        <v>1974</v>
      </c>
      <c r="B322" s="14">
        <f>SS!C323</f>
        <v>7</v>
      </c>
      <c r="C322" s="14">
        <f>'u rate'!B346/100</f>
        <v>5.5E-2</v>
      </c>
      <c r="D322" s="92">
        <f>SS!D323</f>
        <v>0.68322255281756572</v>
      </c>
      <c r="E322" s="14">
        <f t="shared" si="15"/>
        <v>0.63687432334554239</v>
      </c>
      <c r="F322">
        <f t="shared" si="14"/>
        <v>3.7066759559793473E-2</v>
      </c>
      <c r="G322">
        <f>SS!I323</f>
        <v>2</v>
      </c>
    </row>
    <row r="323" spans="1:7" x14ac:dyDescent="0.25">
      <c r="A323" s="14">
        <f>SS!B324</f>
        <v>1974</v>
      </c>
      <c r="B323" s="14">
        <f>SS!C324</f>
        <v>8</v>
      </c>
      <c r="C323" s="14">
        <f>'u rate'!B347/100</f>
        <v>5.5E-2</v>
      </c>
      <c r="D323" s="92">
        <f>SS!D324</f>
        <v>0.66648599926645535</v>
      </c>
      <c r="E323" s="14">
        <f t="shared" si="15"/>
        <v>0.62902536499414419</v>
      </c>
      <c r="F323">
        <f t="shared" si="14"/>
        <v>4.0842746110770302E-2</v>
      </c>
      <c r="G323">
        <f>SS!I324</f>
        <v>2</v>
      </c>
    </row>
    <row r="324" spans="1:7" x14ac:dyDescent="0.25">
      <c r="A324" s="14">
        <f>SS!B325</f>
        <v>1974</v>
      </c>
      <c r="B324" s="14">
        <f>SS!C325</f>
        <v>9</v>
      </c>
      <c r="C324" s="14">
        <f>'u rate'!B348/100</f>
        <v>5.9000000000000004E-2</v>
      </c>
      <c r="D324" s="92">
        <f>SS!D325</f>
        <v>0.59320668885336669</v>
      </c>
      <c r="E324" s="14">
        <f t="shared" si="15"/>
        <v>0.5934384241631564</v>
      </c>
      <c r="F324">
        <f t="shared" si="14"/>
        <v>3.8270846998540095E-2</v>
      </c>
      <c r="G324">
        <f>SS!I325</f>
        <v>2</v>
      </c>
    </row>
    <row r="325" spans="1:7" x14ac:dyDescent="0.25">
      <c r="A325" s="14">
        <f>SS!B326</f>
        <v>1974</v>
      </c>
      <c r="B325" s="14">
        <f>SS!C326</f>
        <v>10</v>
      </c>
      <c r="C325" s="14">
        <f>'u rate'!B349/100</f>
        <v>0.06</v>
      </c>
      <c r="D325" s="92">
        <f>SS!D326</f>
        <v>0.54138187000412763</v>
      </c>
      <c r="E325" s="14">
        <f t="shared" si="15"/>
        <v>0.56692354873546924</v>
      </c>
      <c r="F325">
        <f t="shared" ref="F325:F388" si="16">(C326-(1-E325)*C325)/(1-C325)</f>
        <v>4.2569588217157624E-2</v>
      </c>
      <c r="G325">
        <f>SS!I326</f>
        <v>1</v>
      </c>
    </row>
    <row r="326" spans="1:7" x14ac:dyDescent="0.25">
      <c r="A326" s="14">
        <f>SS!B327</f>
        <v>1974</v>
      </c>
      <c r="B326" s="14">
        <f>SS!C327</f>
        <v>11</v>
      </c>
      <c r="C326" s="14">
        <f>'u rate'!B350/100</f>
        <v>6.6000000000000003E-2</v>
      </c>
      <c r="D326" s="92">
        <f>SS!D327</f>
        <v>0.45292608916686211</v>
      </c>
      <c r="E326" s="14">
        <f t="shared" ref="E326:E389" si="17">$F$1*D326^$H$1</f>
        <v>0.51854483372917071</v>
      </c>
      <c r="F326">
        <f t="shared" si="16"/>
        <v>4.3066337287072029E-2</v>
      </c>
      <c r="G326">
        <f>SS!I327</f>
        <v>1</v>
      </c>
    </row>
    <row r="327" spans="1:7" x14ac:dyDescent="0.25">
      <c r="A327" s="14">
        <f>SS!B328</f>
        <v>1974</v>
      </c>
      <c r="B327" s="14">
        <f>SS!C328</f>
        <v>12</v>
      </c>
      <c r="C327" s="14">
        <f>'u rate'!B351/100</f>
        <v>7.2000000000000008E-2</v>
      </c>
      <c r="D327" s="92">
        <f>SS!D328</f>
        <v>0.38029608863880743</v>
      </c>
      <c r="E327" s="14">
        <f t="shared" si="17"/>
        <v>0.4751531058682274</v>
      </c>
      <c r="F327">
        <f t="shared" si="16"/>
        <v>4.6563603041500409E-2</v>
      </c>
      <c r="G327">
        <f>SS!I328</f>
        <v>1</v>
      </c>
    </row>
    <row r="328" spans="1:7" x14ac:dyDescent="0.25">
      <c r="A328" s="14">
        <f>SS!B329</f>
        <v>1975</v>
      </c>
      <c r="B328" s="14">
        <f>SS!C329</f>
        <v>1</v>
      </c>
      <c r="C328" s="14">
        <f>'u rate'!B352/100</f>
        <v>8.1000000000000003E-2</v>
      </c>
      <c r="D328" s="92">
        <f>SS!D329</f>
        <v>0.31836602582902201</v>
      </c>
      <c r="E328" s="14">
        <f t="shared" si="17"/>
        <v>0.43474640670788983</v>
      </c>
      <c r="F328">
        <f t="shared" si="16"/>
        <v>3.8318236064569189E-2</v>
      </c>
      <c r="G328">
        <f>SS!I329</f>
        <v>1</v>
      </c>
    </row>
    <row r="329" spans="1:7" x14ac:dyDescent="0.25">
      <c r="A329" s="14">
        <f>SS!B330</f>
        <v>1975</v>
      </c>
      <c r="B329" s="14">
        <f>SS!C330</f>
        <v>2</v>
      </c>
      <c r="C329" s="14">
        <f>'u rate'!B353/100</f>
        <v>8.1000000000000003E-2</v>
      </c>
      <c r="D329" s="92">
        <f>SS!D330</f>
        <v>0.31360143994477757</v>
      </c>
      <c r="E329" s="14">
        <f t="shared" si="17"/>
        <v>0.43148099060372991</v>
      </c>
      <c r="F329">
        <f t="shared" si="16"/>
        <v>4.3471121043419055E-2</v>
      </c>
      <c r="G329">
        <f>SS!I330</f>
        <v>1</v>
      </c>
    </row>
    <row r="330" spans="1:7" x14ac:dyDescent="0.25">
      <c r="A330" s="14">
        <f>SS!B331</f>
        <v>1975</v>
      </c>
      <c r="B330" s="14">
        <f>SS!C331</f>
        <v>3</v>
      </c>
      <c r="C330" s="14">
        <f>'u rate'!B354/100</f>
        <v>8.5999999999999993E-2</v>
      </c>
      <c r="D330" s="92">
        <f>SS!D331</f>
        <v>0.28852298654931946</v>
      </c>
      <c r="E330" s="14">
        <f t="shared" si="17"/>
        <v>0.41386895698455217</v>
      </c>
      <c r="F330">
        <f t="shared" si="16"/>
        <v>4.1129901860690918E-2</v>
      </c>
      <c r="G330">
        <f>SS!I331</f>
        <v>1</v>
      </c>
    </row>
    <row r="331" spans="1:7" x14ac:dyDescent="0.25">
      <c r="A331" s="14">
        <f>SS!B332</f>
        <v>1975</v>
      </c>
      <c r="B331" s="14">
        <f>SS!C332</f>
        <v>4</v>
      </c>
      <c r="C331" s="14">
        <f>'u rate'!B355/100</f>
        <v>8.8000000000000009E-2</v>
      </c>
      <c r="D331" s="92">
        <f>SS!D332</f>
        <v>0.28152283785110549</v>
      </c>
      <c r="E331" s="14">
        <f t="shared" si="17"/>
        <v>0.40881748192533945</v>
      </c>
      <c r="F331">
        <f t="shared" si="16"/>
        <v>4.164028334367309E-2</v>
      </c>
      <c r="G331">
        <f>SS!I332</f>
        <v>1</v>
      </c>
    </row>
    <row r="332" spans="1:7" x14ac:dyDescent="0.25">
      <c r="A332" s="14">
        <f>SS!B333</f>
        <v>1975</v>
      </c>
      <c r="B332" s="14">
        <f>SS!C333</f>
        <v>5</v>
      </c>
      <c r="C332" s="14">
        <f>'u rate'!B356/100</f>
        <v>0.09</v>
      </c>
      <c r="D332" s="92">
        <f>SS!D333</f>
        <v>0.27410143403849446</v>
      </c>
      <c r="E332" s="14">
        <f t="shared" si="17"/>
        <v>0.40339294350668986</v>
      </c>
      <c r="F332">
        <f t="shared" si="16"/>
        <v>3.769820320395835E-2</v>
      </c>
      <c r="G332">
        <f>SS!I333</f>
        <v>1</v>
      </c>
    </row>
    <row r="333" spans="1:7" x14ac:dyDescent="0.25">
      <c r="A333" s="14">
        <f>SS!B334</f>
        <v>1975</v>
      </c>
      <c r="B333" s="14">
        <f>SS!C334</f>
        <v>6</v>
      </c>
      <c r="C333" s="14">
        <f>'u rate'!B357/100</f>
        <v>8.8000000000000009E-2</v>
      </c>
      <c r="D333" s="92">
        <f>SS!D334</f>
        <v>0.2987562704402062</v>
      </c>
      <c r="E333" s="14">
        <f t="shared" si="17"/>
        <v>0.42114452360360188</v>
      </c>
      <c r="F333">
        <f t="shared" si="16"/>
        <v>3.8443769821400173E-2</v>
      </c>
      <c r="G333">
        <f>SS!I334</f>
        <v>1</v>
      </c>
    </row>
    <row r="334" spans="1:7" x14ac:dyDescent="0.25">
      <c r="A334" s="14">
        <f>SS!B335</f>
        <v>1975</v>
      </c>
      <c r="B334" s="14">
        <f>SS!C335</f>
        <v>7</v>
      </c>
      <c r="C334" s="14">
        <f>'u rate'!B358/100</f>
        <v>8.5999999999999993E-2</v>
      </c>
      <c r="D334" s="92">
        <f>SS!D335</f>
        <v>0.31039564378427703</v>
      </c>
      <c r="E334" s="14">
        <f t="shared" si="17"/>
        <v>0.42926991444116214</v>
      </c>
      <c r="F334">
        <f t="shared" si="16"/>
        <v>3.8202639652013079E-2</v>
      </c>
      <c r="G334">
        <f>SS!I335</f>
        <v>1</v>
      </c>
    </row>
    <row r="335" spans="1:7" x14ac:dyDescent="0.25">
      <c r="A335" s="14">
        <f>SS!B336</f>
        <v>1975</v>
      </c>
      <c r="B335" s="14">
        <f>SS!C336</f>
        <v>8</v>
      </c>
      <c r="C335" s="14">
        <f>'u rate'!B359/100</f>
        <v>8.4000000000000005E-2</v>
      </c>
      <c r="D335" s="92">
        <f>SS!D336</f>
        <v>0.3116149750804541</v>
      </c>
      <c r="E335" s="14">
        <f t="shared" si="17"/>
        <v>0.43011224135073972</v>
      </c>
      <c r="F335">
        <f t="shared" si="16"/>
        <v>3.944260728543901E-2</v>
      </c>
      <c r="G335">
        <f>SS!I336</f>
        <v>1</v>
      </c>
    </row>
    <row r="336" spans="1:7" x14ac:dyDescent="0.25">
      <c r="A336" s="14">
        <f>SS!B337</f>
        <v>1975</v>
      </c>
      <c r="B336" s="14">
        <f>SS!C337</f>
        <v>9</v>
      </c>
      <c r="C336" s="14">
        <f>'u rate'!B360/100</f>
        <v>8.4000000000000005E-2</v>
      </c>
      <c r="D336" s="92">
        <f>SS!D337</f>
        <v>0.32376593974394763</v>
      </c>
      <c r="E336" s="14">
        <f t="shared" si="17"/>
        <v>0.43841784451510901</v>
      </c>
      <c r="F336">
        <f t="shared" si="16"/>
        <v>4.0204256483918295E-2</v>
      </c>
      <c r="G336">
        <f>SS!I337</f>
        <v>1</v>
      </c>
    </row>
    <row r="337" spans="1:7" x14ac:dyDescent="0.25">
      <c r="A337" s="14">
        <f>SS!B338</f>
        <v>1975</v>
      </c>
      <c r="B337" s="14">
        <f>SS!C338</f>
        <v>10</v>
      </c>
      <c r="C337" s="14">
        <f>'u rate'!B361/100</f>
        <v>8.4000000000000005E-2</v>
      </c>
      <c r="D337" s="92">
        <f>SS!D338</f>
        <v>0.32384594831172486</v>
      </c>
      <c r="E337" s="14">
        <f t="shared" si="17"/>
        <v>0.43847201175868539</v>
      </c>
      <c r="F337">
        <f t="shared" si="16"/>
        <v>3.9117520728962414E-2</v>
      </c>
      <c r="G337">
        <f>SS!I338</f>
        <v>1</v>
      </c>
    </row>
    <row r="338" spans="1:7" x14ac:dyDescent="0.25">
      <c r="A338" s="14">
        <f>SS!B339</f>
        <v>1975</v>
      </c>
      <c r="B338" s="14">
        <f>SS!C339</f>
        <v>11</v>
      </c>
      <c r="C338" s="14">
        <f>'u rate'!B362/100</f>
        <v>8.3000000000000004E-2</v>
      </c>
      <c r="D338" s="92">
        <f>SS!D339</f>
        <v>0.34026644807365469</v>
      </c>
      <c r="E338" s="14">
        <f t="shared" si="17"/>
        <v>0.4494508508107406</v>
      </c>
      <c r="F338">
        <f t="shared" si="16"/>
        <v>3.9590425973055031E-2</v>
      </c>
      <c r="G338">
        <f>SS!I339</f>
        <v>1</v>
      </c>
    </row>
    <row r="339" spans="1:7" x14ac:dyDescent="0.25">
      <c r="A339" s="14">
        <f>SS!B340</f>
        <v>1975</v>
      </c>
      <c r="B339" s="14">
        <f>SS!C340</f>
        <v>12</v>
      </c>
      <c r="C339" s="14">
        <f>'u rate'!B363/100</f>
        <v>8.199999999999999E-2</v>
      </c>
      <c r="D339" s="92">
        <f>SS!D340</f>
        <v>0.34415826265327359</v>
      </c>
      <c r="E339" s="14">
        <f t="shared" si="17"/>
        <v>0.45201385136844491</v>
      </c>
      <c r="F339">
        <f t="shared" si="16"/>
        <v>3.7107991080841479E-2</v>
      </c>
      <c r="G339">
        <f>SS!I340</f>
        <v>1</v>
      </c>
    </row>
    <row r="340" spans="1:7" x14ac:dyDescent="0.25">
      <c r="A340" s="14">
        <f>SS!B341</f>
        <v>1976</v>
      </c>
      <c r="B340" s="14">
        <f>SS!C341</f>
        <v>1</v>
      </c>
      <c r="C340" s="14">
        <f>'u rate'!B364/100</f>
        <v>7.9000000000000001E-2</v>
      </c>
      <c r="D340" s="92">
        <f>SS!D341</f>
        <v>0.36193474757133126</v>
      </c>
      <c r="E340" s="14">
        <f t="shared" si="17"/>
        <v>0.46354060455839152</v>
      </c>
      <c r="F340">
        <f t="shared" si="16"/>
        <v>3.7589259240079186E-2</v>
      </c>
      <c r="G340">
        <f>SS!I341</f>
        <v>1</v>
      </c>
    </row>
    <row r="341" spans="1:7" x14ac:dyDescent="0.25">
      <c r="A341" s="14">
        <f>SS!B342</f>
        <v>1976</v>
      </c>
      <c r="B341" s="14">
        <f>SS!C342</f>
        <v>2</v>
      </c>
      <c r="C341" s="14">
        <f>'u rate'!B365/100</f>
        <v>7.6999999999999999E-2</v>
      </c>
      <c r="D341" s="92">
        <f>SS!D342</f>
        <v>0.39098241966179881</v>
      </c>
      <c r="E341" s="14">
        <f t="shared" si="17"/>
        <v>0.48178276310617946</v>
      </c>
      <c r="F341">
        <f t="shared" si="16"/>
        <v>3.910863787559677E-2</v>
      </c>
      <c r="G341">
        <f>SS!I342</f>
        <v>2</v>
      </c>
    </row>
    <row r="342" spans="1:7" x14ac:dyDescent="0.25">
      <c r="A342" s="14">
        <f>SS!B343</f>
        <v>1976</v>
      </c>
      <c r="B342" s="14">
        <f>SS!C343</f>
        <v>3</v>
      </c>
      <c r="C342" s="14">
        <f>'u rate'!B366/100</f>
        <v>7.5999999999999998E-2</v>
      </c>
      <c r="D342" s="92">
        <f>SS!D343</f>
        <v>0.40218781579358065</v>
      </c>
      <c r="E342" s="14">
        <f t="shared" si="17"/>
        <v>0.48863784252668041</v>
      </c>
      <c r="F342">
        <f t="shared" si="16"/>
        <v>4.1273242458904444E-2</v>
      </c>
      <c r="G342">
        <f>SS!I343</f>
        <v>2</v>
      </c>
    </row>
    <row r="343" spans="1:7" x14ac:dyDescent="0.25">
      <c r="A343" s="14">
        <f>SS!B344</f>
        <v>1976</v>
      </c>
      <c r="B343" s="14">
        <f>SS!C344</f>
        <v>4</v>
      </c>
      <c r="C343" s="14">
        <f>'u rate'!B367/100</f>
        <v>7.6999999999999999E-2</v>
      </c>
      <c r="D343" s="92">
        <f>SS!D344</f>
        <v>0.3886554804377888</v>
      </c>
      <c r="E343" s="14">
        <f t="shared" si="17"/>
        <v>0.48034695401904248</v>
      </c>
      <c r="F343">
        <f t="shared" si="16"/>
        <v>3.6822010248609191E-2</v>
      </c>
      <c r="G343">
        <f>SS!I344</f>
        <v>2</v>
      </c>
    </row>
    <row r="344" spans="1:7" x14ac:dyDescent="0.25">
      <c r="A344" s="14">
        <f>SS!B345</f>
        <v>1976</v>
      </c>
      <c r="B344" s="14">
        <f>SS!C345</f>
        <v>5</v>
      </c>
      <c r="C344" s="14">
        <f>'u rate'!B368/100</f>
        <v>7.400000000000001E-2</v>
      </c>
      <c r="D344" s="92">
        <f>SS!D345</f>
        <v>0.41784309304025163</v>
      </c>
      <c r="E344" s="14">
        <f t="shared" si="17"/>
        <v>0.49805723918640055</v>
      </c>
      <c r="F344">
        <f t="shared" si="16"/>
        <v>4.1961377645565484E-2</v>
      </c>
      <c r="G344">
        <f>SS!I345</f>
        <v>2</v>
      </c>
    </row>
    <row r="345" spans="1:7" x14ac:dyDescent="0.25">
      <c r="A345" s="14">
        <f>SS!B346</f>
        <v>1976</v>
      </c>
      <c r="B345" s="14">
        <f>SS!C346</f>
        <v>6</v>
      </c>
      <c r="C345" s="14">
        <f>'u rate'!B369/100</f>
        <v>7.5999999999999998E-2</v>
      </c>
      <c r="D345" s="92">
        <f>SS!D346</f>
        <v>0.40706717033105461</v>
      </c>
      <c r="E345" s="14">
        <f t="shared" si="17"/>
        <v>0.49159299097650866</v>
      </c>
      <c r="F345">
        <f t="shared" si="16"/>
        <v>4.2598557699366511E-2</v>
      </c>
      <c r="G345">
        <f>SS!I346</f>
        <v>2</v>
      </c>
    </row>
    <row r="346" spans="1:7" x14ac:dyDescent="0.25">
      <c r="A346" s="14">
        <f>SS!B347</f>
        <v>1976</v>
      </c>
      <c r="B346" s="14">
        <f>SS!C347</f>
        <v>7</v>
      </c>
      <c r="C346" s="14">
        <f>'u rate'!B370/100</f>
        <v>7.8E-2</v>
      </c>
      <c r="D346" s="92">
        <f>SS!D347</f>
        <v>0.39413220321583664</v>
      </c>
      <c r="E346" s="14">
        <f t="shared" si="17"/>
        <v>0.4837195092367027</v>
      </c>
      <c r="F346">
        <f t="shared" si="16"/>
        <v>4.0922040911564872E-2</v>
      </c>
      <c r="G346">
        <f>SS!I347</f>
        <v>2</v>
      </c>
    </row>
    <row r="347" spans="1:7" x14ac:dyDescent="0.25">
      <c r="A347" s="14">
        <f>SS!B348</f>
        <v>1976</v>
      </c>
      <c r="B347" s="14">
        <f>SS!C348</f>
        <v>8</v>
      </c>
      <c r="C347" s="14">
        <f>'u rate'!B371/100</f>
        <v>7.8E-2</v>
      </c>
      <c r="D347" s="92">
        <f>SS!D348</f>
        <v>0.39385731096519239</v>
      </c>
      <c r="E347" s="14">
        <f t="shared" si="17"/>
        <v>0.48355079181512406</v>
      </c>
      <c r="F347">
        <f t="shared" si="16"/>
        <v>3.8738570240325024E-2</v>
      </c>
      <c r="G347">
        <f>SS!I348</f>
        <v>2</v>
      </c>
    </row>
    <row r="348" spans="1:7" x14ac:dyDescent="0.25">
      <c r="A348" s="14">
        <f>SS!B349</f>
        <v>1976</v>
      </c>
      <c r="B348" s="14">
        <f>SS!C349</f>
        <v>9</v>
      </c>
      <c r="C348" s="14">
        <f>'u rate'!B372/100</f>
        <v>7.5999999999999998E-2</v>
      </c>
      <c r="D348" s="92">
        <f>SS!D349</f>
        <v>0.39885013105088596</v>
      </c>
      <c r="E348" s="14">
        <f t="shared" si="17"/>
        <v>0.48660605936785473</v>
      </c>
      <c r="F348">
        <f t="shared" si="16"/>
        <v>4.1106126095191514E-2</v>
      </c>
      <c r="G348">
        <f>SS!I349</f>
        <v>2</v>
      </c>
    </row>
    <row r="349" spans="1:7" x14ac:dyDescent="0.25">
      <c r="A349" s="14">
        <f>SS!B350</f>
        <v>1976</v>
      </c>
      <c r="B349" s="14">
        <f>SS!C350</f>
        <v>10</v>
      </c>
      <c r="C349" s="14">
        <f>'u rate'!B373/100</f>
        <v>7.6999999999999999E-2</v>
      </c>
      <c r="D349" s="92">
        <f>SS!D350</f>
        <v>0.39987353899571854</v>
      </c>
      <c r="E349" s="14">
        <f t="shared" si="17"/>
        <v>0.48722994967876615</v>
      </c>
      <c r="F349">
        <f t="shared" si="16"/>
        <v>4.1729909128131092E-2</v>
      </c>
      <c r="G349">
        <f>SS!I350</f>
        <v>1</v>
      </c>
    </row>
    <row r="350" spans="1:7" x14ac:dyDescent="0.25">
      <c r="A350" s="14">
        <f>SS!B351</f>
        <v>1976</v>
      </c>
      <c r="B350" s="14">
        <f>SS!C351</f>
        <v>11</v>
      </c>
      <c r="C350" s="14">
        <f>'u rate'!B374/100</f>
        <v>7.8E-2</v>
      </c>
      <c r="D350" s="92">
        <f>SS!D351</f>
        <v>0.40555607442094632</v>
      </c>
      <c r="E350" s="14">
        <f t="shared" si="17"/>
        <v>0.49067970825223839</v>
      </c>
      <c r="F350">
        <f t="shared" si="16"/>
        <v>4.1510864689451837E-2</v>
      </c>
      <c r="G350">
        <f>SS!I351</f>
        <v>1</v>
      </c>
    </row>
    <row r="351" spans="1:7" x14ac:dyDescent="0.25">
      <c r="A351" s="14">
        <f>SS!B352</f>
        <v>1976</v>
      </c>
      <c r="B351" s="14">
        <f>SS!C352</f>
        <v>12</v>
      </c>
      <c r="C351" s="14">
        <f>'u rate'!B375/100</f>
        <v>7.8E-2</v>
      </c>
      <c r="D351" s="92">
        <f>SS!D352</f>
        <v>0.41821748218607818</v>
      </c>
      <c r="E351" s="14">
        <f t="shared" si="17"/>
        <v>0.49828031990414751</v>
      </c>
      <c r="F351">
        <f t="shared" si="16"/>
        <v>3.8900070447422448E-2</v>
      </c>
      <c r="G351">
        <f>SS!I352</f>
        <v>1</v>
      </c>
    </row>
    <row r="352" spans="1:7" x14ac:dyDescent="0.25">
      <c r="A352" s="14">
        <f>SS!B353</f>
        <v>1977</v>
      </c>
      <c r="B352" s="14">
        <f>SS!C353</f>
        <v>1</v>
      </c>
      <c r="C352" s="14">
        <f>'u rate'!B376/100</f>
        <v>7.4999999999999997E-2</v>
      </c>
      <c r="D352" s="92">
        <f>SS!D353</f>
        <v>0.4491923969928544</v>
      </c>
      <c r="E352" s="14">
        <f t="shared" si="17"/>
        <v>0.51640310090165709</v>
      </c>
      <c r="F352">
        <f t="shared" si="16"/>
        <v>4.2951602775810026E-2</v>
      </c>
      <c r="G352">
        <f>SS!I353</f>
        <v>2</v>
      </c>
    </row>
    <row r="353" spans="1:7" x14ac:dyDescent="0.25">
      <c r="A353" s="14">
        <f>SS!B354</f>
        <v>1977</v>
      </c>
      <c r="B353" s="14">
        <f>SS!C354</f>
        <v>2</v>
      </c>
      <c r="C353" s="14">
        <f>'u rate'!B377/100</f>
        <v>7.5999999999999998E-2</v>
      </c>
      <c r="D353" s="92">
        <f>SS!D354</f>
        <v>0.44107933116133574</v>
      </c>
      <c r="E353" s="14">
        <f t="shared" si="17"/>
        <v>0.51171835691167356</v>
      </c>
      <c r="F353">
        <f t="shared" si="16"/>
        <v>3.9924886499228575E-2</v>
      </c>
      <c r="G353">
        <f>SS!I354</f>
        <v>1</v>
      </c>
    </row>
    <row r="354" spans="1:7" x14ac:dyDescent="0.25">
      <c r="A354" s="14">
        <f>SS!B355</f>
        <v>1977</v>
      </c>
      <c r="B354" s="14">
        <f>SS!C355</f>
        <v>3</v>
      </c>
      <c r="C354" s="14">
        <f>'u rate'!B378/100</f>
        <v>7.400000000000001E-2</v>
      </c>
      <c r="D354" s="92">
        <f>SS!D355</f>
        <v>0.46519111450894657</v>
      </c>
      <c r="E354" s="14">
        <f t="shared" si="17"/>
        <v>0.52551891045737353</v>
      </c>
      <c r="F354">
        <f t="shared" si="16"/>
        <v>3.9836284420999617E-2</v>
      </c>
      <c r="G354">
        <f>SS!I355</f>
        <v>1</v>
      </c>
    </row>
    <row r="355" spans="1:7" x14ac:dyDescent="0.25">
      <c r="A355" s="14">
        <f>SS!B356</f>
        <v>1977</v>
      </c>
      <c r="B355" s="14">
        <f>SS!C356</f>
        <v>4</v>
      </c>
      <c r="C355" s="14">
        <f>'u rate'!B379/100</f>
        <v>7.2000000000000008E-2</v>
      </c>
      <c r="D355" s="92">
        <f>SS!D356</f>
        <v>0.49115812323129227</v>
      </c>
      <c r="E355" s="14">
        <f t="shared" si="17"/>
        <v>0.53998700522165533</v>
      </c>
      <c r="F355">
        <f t="shared" si="16"/>
        <v>3.9740371094783608E-2</v>
      </c>
      <c r="G355">
        <f>SS!I356</f>
        <v>2</v>
      </c>
    </row>
    <row r="356" spans="1:7" x14ac:dyDescent="0.25">
      <c r="A356" s="14">
        <f>SS!B357</f>
        <v>1977</v>
      </c>
      <c r="B356" s="14">
        <f>SS!C357</f>
        <v>5</v>
      </c>
      <c r="C356" s="14">
        <f>'u rate'!B380/100</f>
        <v>7.0000000000000007E-2</v>
      </c>
      <c r="D356" s="92">
        <f>SS!D357</f>
        <v>0.51794637936824928</v>
      </c>
      <c r="E356" s="14">
        <f t="shared" si="17"/>
        <v>0.55451722834024142</v>
      </c>
      <c r="F356">
        <f t="shared" si="16"/>
        <v>4.388839353098592E-2</v>
      </c>
      <c r="G356">
        <f>SS!I357</f>
        <v>2</v>
      </c>
    </row>
    <row r="357" spans="1:7" x14ac:dyDescent="0.25">
      <c r="A357" s="14">
        <f>SS!B358</f>
        <v>1977</v>
      </c>
      <c r="B357" s="14">
        <f>SS!C358</f>
        <v>6</v>
      </c>
      <c r="C357" s="14">
        <f>'u rate'!B381/100</f>
        <v>7.2000000000000008E-2</v>
      </c>
      <c r="D357" s="92">
        <f>SS!D358</f>
        <v>0.50863577602951793</v>
      </c>
      <c r="E357" s="14">
        <f t="shared" si="17"/>
        <v>0.54951062620698055</v>
      </c>
      <c r="F357">
        <f t="shared" si="16"/>
        <v>3.940168651605884E-2</v>
      </c>
      <c r="G357">
        <f>SS!I358</f>
        <v>2</v>
      </c>
    </row>
    <row r="358" spans="1:7" x14ac:dyDescent="0.25">
      <c r="A358" s="14">
        <f>SS!B359</f>
        <v>1977</v>
      </c>
      <c r="B358" s="14">
        <f>SS!C359</f>
        <v>7</v>
      </c>
      <c r="C358" s="14">
        <f>'u rate'!B382/100</f>
        <v>6.9000000000000006E-2</v>
      </c>
      <c r="D358" s="92">
        <f>SS!D359</f>
        <v>0.54640698907105578</v>
      </c>
      <c r="E358" s="14">
        <f t="shared" si="17"/>
        <v>0.56954857018832106</v>
      </c>
      <c r="F358">
        <f t="shared" si="16"/>
        <v>4.3285554611164505E-2</v>
      </c>
      <c r="G358">
        <f>SS!I359</f>
        <v>2</v>
      </c>
    </row>
    <row r="359" spans="1:7" x14ac:dyDescent="0.25">
      <c r="A359" s="14">
        <f>SS!B360</f>
        <v>1977</v>
      </c>
      <c r="B359" s="14">
        <f>SS!C360</f>
        <v>8</v>
      </c>
      <c r="C359" s="14">
        <f>'u rate'!B383/100</f>
        <v>7.0000000000000007E-2</v>
      </c>
      <c r="D359" s="92">
        <f>SS!D360</f>
        <v>0.55058718739268875</v>
      </c>
      <c r="E359" s="14">
        <f t="shared" si="17"/>
        <v>0.57172303888002829</v>
      </c>
      <c r="F359">
        <f t="shared" si="16"/>
        <v>4.0882379270539768E-2</v>
      </c>
      <c r="G359">
        <f>SS!I360</f>
        <v>2</v>
      </c>
    </row>
    <row r="360" spans="1:7" x14ac:dyDescent="0.25">
      <c r="A360" s="14">
        <f>SS!B361</f>
        <v>1977</v>
      </c>
      <c r="B360" s="14">
        <f>SS!C361</f>
        <v>9</v>
      </c>
      <c r="C360" s="14">
        <f>'u rate'!B384/100</f>
        <v>6.8000000000000005E-2</v>
      </c>
      <c r="D360" s="92">
        <f>SS!D361</f>
        <v>0.55964100854756438</v>
      </c>
      <c r="E360" s="14">
        <f t="shared" si="17"/>
        <v>0.57640456057762468</v>
      </c>
      <c r="F360">
        <f t="shared" si="16"/>
        <v>4.2055268368324551E-2</v>
      </c>
      <c r="G360">
        <f>SS!I361</f>
        <v>2</v>
      </c>
    </row>
    <row r="361" spans="1:7" x14ac:dyDescent="0.25">
      <c r="A361" s="14">
        <f>SS!B362</f>
        <v>1977</v>
      </c>
      <c r="B361" s="14">
        <f>SS!C362</f>
        <v>10</v>
      </c>
      <c r="C361" s="14">
        <f>'u rate'!B385/100</f>
        <v>6.8000000000000005E-2</v>
      </c>
      <c r="D361" s="92">
        <f>SS!D362</f>
        <v>0.58675625633057893</v>
      </c>
      <c r="E361" s="14">
        <f t="shared" si="17"/>
        <v>0.59020312891820459</v>
      </c>
      <c r="F361">
        <f t="shared" si="16"/>
        <v>4.306203086527674E-2</v>
      </c>
      <c r="G361">
        <f>SS!I362</f>
        <v>2</v>
      </c>
    </row>
    <row r="362" spans="1:7" x14ac:dyDescent="0.25">
      <c r="A362" s="14">
        <f>SS!B363</f>
        <v>1977</v>
      </c>
      <c r="B362" s="14">
        <f>SS!C363</f>
        <v>11</v>
      </c>
      <c r="C362" s="14">
        <f>'u rate'!B386/100</f>
        <v>6.8000000000000005E-2</v>
      </c>
      <c r="D362" s="92">
        <f>SS!D363</f>
        <v>0.60418665113073344</v>
      </c>
      <c r="E362" s="14">
        <f t="shared" si="17"/>
        <v>0.59890536833747388</v>
      </c>
      <c r="F362">
        <f t="shared" si="16"/>
        <v>3.9405112711317837E-2</v>
      </c>
      <c r="G362">
        <f>SS!I363</f>
        <v>2</v>
      </c>
    </row>
    <row r="363" spans="1:7" x14ac:dyDescent="0.25">
      <c r="A363" s="14">
        <f>SS!B364</f>
        <v>1977</v>
      </c>
      <c r="B363" s="14">
        <f>SS!C364</f>
        <v>12</v>
      </c>
      <c r="C363" s="14">
        <f>'u rate'!B387/100</f>
        <v>6.4000000000000001E-2</v>
      </c>
      <c r="D363" s="92">
        <f>SS!D364</f>
        <v>0.66579092915450822</v>
      </c>
      <c r="E363" s="14">
        <f t="shared" si="17"/>
        <v>0.62869727799545072</v>
      </c>
      <c r="F363">
        <f t="shared" si="16"/>
        <v>4.2987848068065014E-2</v>
      </c>
      <c r="G363">
        <f>SS!I364</f>
        <v>2</v>
      </c>
    </row>
    <row r="364" spans="1:7" x14ac:dyDescent="0.25">
      <c r="A364" s="14">
        <f>SS!B365</f>
        <v>1978</v>
      </c>
      <c r="B364" s="14">
        <f>SS!C365</f>
        <v>1</v>
      </c>
      <c r="C364" s="14">
        <f>'u rate'!B388/100</f>
        <v>6.4000000000000001E-2</v>
      </c>
      <c r="D364" s="92">
        <f>SS!D365</f>
        <v>0.66389129856569717</v>
      </c>
      <c r="E364" s="14">
        <f t="shared" si="17"/>
        <v>0.62779973971985847</v>
      </c>
      <c r="F364">
        <f t="shared" si="16"/>
        <v>4.1858101861186915E-2</v>
      </c>
      <c r="G364">
        <f>SS!I365</f>
        <v>2</v>
      </c>
    </row>
    <row r="365" spans="1:7" x14ac:dyDescent="0.25">
      <c r="A365" s="14">
        <f>SS!B366</f>
        <v>1978</v>
      </c>
      <c r="B365" s="14">
        <f>SS!C366</f>
        <v>2</v>
      </c>
      <c r="C365" s="14">
        <f>'u rate'!B389/100</f>
        <v>6.3E-2</v>
      </c>
      <c r="D365" s="92">
        <f>SS!D366</f>
        <v>0.68297629108875646</v>
      </c>
      <c r="E365" s="14">
        <f t="shared" si="17"/>
        <v>0.63675953504814886</v>
      </c>
      <c r="F365">
        <f t="shared" si="16"/>
        <v>4.2813074394912887E-2</v>
      </c>
      <c r="G365">
        <f>SS!I366</f>
        <v>2</v>
      </c>
    </row>
    <row r="366" spans="1:7" x14ac:dyDescent="0.25">
      <c r="A366" s="14">
        <f>SS!B367</f>
        <v>1978</v>
      </c>
      <c r="B366" s="14">
        <f>SS!C367</f>
        <v>3</v>
      </c>
      <c r="C366" s="14">
        <f>'u rate'!B390/100</f>
        <v>6.3E-2</v>
      </c>
      <c r="D366" s="92">
        <f>SS!D367</f>
        <v>0.69721546707648596</v>
      </c>
      <c r="E366" s="14">
        <f t="shared" si="17"/>
        <v>0.64336310171097333</v>
      </c>
      <c r="F366">
        <f t="shared" si="16"/>
        <v>4.1122599154526492E-2</v>
      </c>
      <c r="G366">
        <f>SS!I367</f>
        <v>2</v>
      </c>
    </row>
    <row r="367" spans="1:7" x14ac:dyDescent="0.25">
      <c r="A367" s="14">
        <f>SS!B368</f>
        <v>1978</v>
      </c>
      <c r="B367" s="14">
        <f>SS!C368</f>
        <v>4</v>
      </c>
      <c r="C367" s="14">
        <f>'u rate'!B391/100</f>
        <v>6.0999999999999999E-2</v>
      </c>
      <c r="D367" s="92">
        <f>SS!D368</f>
        <v>0.76462619869858273</v>
      </c>
      <c r="E367" s="14">
        <f t="shared" si="17"/>
        <v>0.67374759853964394</v>
      </c>
      <c r="F367">
        <f t="shared" si="16"/>
        <v>4.2703518115993905E-2</v>
      </c>
      <c r="G367">
        <f>SS!I368</f>
        <v>2</v>
      </c>
    </row>
    <row r="368" spans="1:7" x14ac:dyDescent="0.25">
      <c r="A368" s="14">
        <f>SS!B369</f>
        <v>1978</v>
      </c>
      <c r="B368" s="14">
        <f>SS!C369</f>
        <v>5</v>
      </c>
      <c r="C368" s="14">
        <f>'u rate'!B392/100</f>
        <v>0.06</v>
      </c>
      <c r="D368" s="92">
        <f>SS!D369</f>
        <v>0.76764345067988149</v>
      </c>
      <c r="E368" s="14">
        <f t="shared" si="17"/>
        <v>0.67507561004378458</v>
      </c>
      <c r="F368">
        <f t="shared" si="16"/>
        <v>4.2026102768752217E-2</v>
      </c>
      <c r="G368">
        <f>SS!I369</f>
        <v>2</v>
      </c>
    </row>
    <row r="369" spans="1:7" x14ac:dyDescent="0.25">
      <c r="A369" s="14">
        <f>SS!B370</f>
        <v>1978</v>
      </c>
      <c r="B369" s="14">
        <f>SS!C370</f>
        <v>6</v>
      </c>
      <c r="C369" s="14">
        <f>'u rate'!B393/100</f>
        <v>5.9000000000000004E-2</v>
      </c>
      <c r="D369" s="92">
        <f>SS!D370</f>
        <v>0.78586211147070772</v>
      </c>
      <c r="E369" s="14">
        <f t="shared" si="17"/>
        <v>0.68303949825931953</v>
      </c>
      <c r="F369">
        <f t="shared" si="16"/>
        <v>4.601416620329421E-2</v>
      </c>
      <c r="G369">
        <f>SS!I370</f>
        <v>2</v>
      </c>
    </row>
    <row r="370" spans="1:7" x14ac:dyDescent="0.25">
      <c r="A370" s="14">
        <f>SS!B371</f>
        <v>1978</v>
      </c>
      <c r="B370" s="14">
        <f>SS!C371</f>
        <v>7</v>
      </c>
      <c r="C370" s="14">
        <f>'u rate'!B394/100</f>
        <v>6.2E-2</v>
      </c>
      <c r="D370" s="92">
        <f>SS!D371</f>
        <v>0.74061801811104733</v>
      </c>
      <c r="E370" s="14">
        <f t="shared" si="17"/>
        <v>0.66308587978216671</v>
      </c>
      <c r="F370">
        <f t="shared" si="16"/>
        <v>4.0630409964279683E-2</v>
      </c>
      <c r="G370">
        <f>SS!I371</f>
        <v>2</v>
      </c>
    </row>
    <row r="371" spans="1:7" x14ac:dyDescent="0.25">
      <c r="A371" s="14">
        <f>SS!B372</f>
        <v>1978</v>
      </c>
      <c r="B371" s="14">
        <f>SS!C372</f>
        <v>8</v>
      </c>
      <c r="C371" s="14">
        <f>'u rate'!B395/100</f>
        <v>5.9000000000000004E-2</v>
      </c>
      <c r="D371" s="92">
        <f>SS!D372</f>
        <v>0.79436648223720852</v>
      </c>
      <c r="E371" s="14">
        <f t="shared" si="17"/>
        <v>0.68672538041154718</v>
      </c>
      <c r="F371">
        <f t="shared" si="16"/>
        <v>4.4119869760128889E-2</v>
      </c>
      <c r="G371">
        <f>SS!I372</f>
        <v>3</v>
      </c>
    </row>
    <row r="372" spans="1:7" x14ac:dyDescent="0.25">
      <c r="A372" s="14">
        <f>SS!B373</f>
        <v>1978</v>
      </c>
      <c r="B372" s="14">
        <f>SS!C373</f>
        <v>9</v>
      </c>
      <c r="C372" s="14">
        <f>'u rate'!B396/100</f>
        <v>0.06</v>
      </c>
      <c r="D372" s="92">
        <f>SS!D373</f>
        <v>0.7876551957700767</v>
      </c>
      <c r="E372" s="14">
        <f t="shared" si="17"/>
        <v>0.68381829237497027</v>
      </c>
      <c r="F372">
        <f t="shared" si="16"/>
        <v>4.1520316534572568E-2</v>
      </c>
      <c r="G372">
        <f>SS!I373</f>
        <v>3</v>
      </c>
    </row>
    <row r="373" spans="1:7" x14ac:dyDescent="0.25">
      <c r="A373" s="14">
        <f>SS!B374</f>
        <v>1978</v>
      </c>
      <c r="B373" s="14">
        <f>SS!C374</f>
        <v>10</v>
      </c>
      <c r="C373" s="14">
        <f>'u rate'!B397/100</f>
        <v>5.7999999999999996E-2</v>
      </c>
      <c r="D373" s="92">
        <f>SS!D374</f>
        <v>0.84618608971661891</v>
      </c>
      <c r="E373" s="14">
        <f t="shared" si="17"/>
        <v>0.708770419408561</v>
      </c>
      <c r="F373">
        <f t="shared" si="16"/>
        <v>4.4701363403074894E-2</v>
      </c>
      <c r="G373">
        <f>SS!I374</f>
        <v>3</v>
      </c>
    </row>
    <row r="374" spans="1:7" x14ac:dyDescent="0.25">
      <c r="A374" s="14">
        <f>SS!B375</f>
        <v>1978</v>
      </c>
      <c r="B374" s="14">
        <f>SS!C375</f>
        <v>11</v>
      </c>
      <c r="C374" s="14">
        <f>'u rate'!B398/100</f>
        <v>5.9000000000000004E-2</v>
      </c>
      <c r="D374" s="92">
        <f>SS!D375</f>
        <v>0.8207023241805711</v>
      </c>
      <c r="E374" s="14">
        <f t="shared" si="17"/>
        <v>0.698016155953328</v>
      </c>
      <c r="F374">
        <f t="shared" si="16"/>
        <v>4.4827792987509406E-2</v>
      </c>
      <c r="G374">
        <f>SS!I375</f>
        <v>2</v>
      </c>
    </row>
    <row r="375" spans="1:7" x14ac:dyDescent="0.25">
      <c r="A375" s="14">
        <f>SS!B376</f>
        <v>1978</v>
      </c>
      <c r="B375" s="14">
        <f>SS!C376</f>
        <v>12</v>
      </c>
      <c r="C375" s="14">
        <f>'u rate'!B399/100</f>
        <v>0.06</v>
      </c>
      <c r="D375" s="92">
        <f>SS!D376</f>
        <v>0.8137589361115628</v>
      </c>
      <c r="E375" s="14">
        <f t="shared" si="17"/>
        <v>0.69505717105939235</v>
      </c>
      <c r="F375">
        <f t="shared" si="16"/>
        <v>4.3301521556982497E-2</v>
      </c>
      <c r="G375">
        <f>SS!I376</f>
        <v>2</v>
      </c>
    </row>
    <row r="376" spans="1:7" x14ac:dyDescent="0.25">
      <c r="A376" s="14">
        <f>SS!B377</f>
        <v>1979</v>
      </c>
      <c r="B376" s="14">
        <f>SS!C377</f>
        <v>1</v>
      </c>
      <c r="C376" s="14">
        <f>'u rate'!B400/100</f>
        <v>5.9000000000000004E-2</v>
      </c>
      <c r="D376" s="92">
        <f>SS!D377</f>
        <v>0.81833011693955415</v>
      </c>
      <c r="E376" s="14">
        <f t="shared" si="17"/>
        <v>0.69700663203877355</v>
      </c>
      <c r="F376">
        <f t="shared" si="16"/>
        <v>4.3701797332930545E-2</v>
      </c>
      <c r="G376">
        <f>SS!I377</f>
        <v>3</v>
      </c>
    </row>
    <row r="377" spans="1:7" x14ac:dyDescent="0.25">
      <c r="A377" s="14">
        <f>SS!B378</f>
        <v>1979</v>
      </c>
      <c r="B377" s="14">
        <f>SS!C378</f>
        <v>2</v>
      </c>
      <c r="C377" s="14">
        <f>'u rate'!B401/100</f>
        <v>5.9000000000000004E-2</v>
      </c>
      <c r="D377" s="92">
        <f>SS!D378</f>
        <v>0.79961684279980449</v>
      </c>
      <c r="E377" s="14">
        <f t="shared" si="17"/>
        <v>0.68899109643679035</v>
      </c>
      <c r="F377">
        <f t="shared" si="16"/>
        <v>4.2136529957248273E-2</v>
      </c>
      <c r="G377">
        <f>SS!I378</f>
        <v>2</v>
      </c>
    </row>
    <row r="378" spans="1:7" x14ac:dyDescent="0.25">
      <c r="A378" s="14">
        <f>SS!B379</f>
        <v>1979</v>
      </c>
      <c r="B378" s="14">
        <f>SS!C379</f>
        <v>3</v>
      </c>
      <c r="C378" s="14">
        <f>'u rate'!B402/100</f>
        <v>5.7999999999999996E-2</v>
      </c>
      <c r="D378" s="92">
        <f>SS!D379</f>
        <v>0.813488494091402</v>
      </c>
      <c r="E378" s="14">
        <f t="shared" si="17"/>
        <v>0.69494166493265175</v>
      </c>
      <c r="F378">
        <f t="shared" si="16"/>
        <v>4.278834030370892E-2</v>
      </c>
      <c r="G378">
        <f>SS!I379</f>
        <v>2</v>
      </c>
    </row>
    <row r="379" spans="1:7" x14ac:dyDescent="0.25">
      <c r="A379" s="14">
        <f>SS!B380</f>
        <v>1979</v>
      </c>
      <c r="B379" s="14">
        <f>SS!C380</f>
        <v>4</v>
      </c>
      <c r="C379" s="14">
        <f>'u rate'!B403/100</f>
        <v>5.7999999999999996E-2</v>
      </c>
      <c r="D379" s="92">
        <f>SS!D380</f>
        <v>0.85021083255948182</v>
      </c>
      <c r="E379" s="14">
        <f t="shared" si="17"/>
        <v>0.71045399394914777</v>
      </c>
      <c r="F379">
        <f t="shared" si="16"/>
        <v>4.1620309606210798E-2</v>
      </c>
      <c r="G379">
        <f>SS!I380</f>
        <v>3</v>
      </c>
    </row>
    <row r="380" spans="1:7" x14ac:dyDescent="0.25">
      <c r="A380" s="14">
        <f>SS!B381</f>
        <v>1979</v>
      </c>
      <c r="B380" s="14">
        <f>SS!C381</f>
        <v>5</v>
      </c>
      <c r="C380" s="14">
        <f>'u rate'!B404/100</f>
        <v>5.5999999999999994E-2</v>
      </c>
      <c r="D380" s="92">
        <f>SS!D381</f>
        <v>0.87293423615700638</v>
      </c>
      <c r="E380" s="14">
        <f t="shared" si="17"/>
        <v>0.71988546742720749</v>
      </c>
      <c r="F380">
        <f t="shared" si="16"/>
        <v>4.3764392135512316E-2</v>
      </c>
      <c r="G380">
        <f>SS!I381</f>
        <v>3</v>
      </c>
    </row>
    <row r="381" spans="1:7" x14ac:dyDescent="0.25">
      <c r="A381" s="14">
        <f>SS!B382</f>
        <v>1979</v>
      </c>
      <c r="B381" s="14">
        <f>SS!C382</f>
        <v>6</v>
      </c>
      <c r="C381" s="14">
        <f>'u rate'!B405/100</f>
        <v>5.7000000000000002E-2</v>
      </c>
      <c r="D381" s="92">
        <f>SS!D382</f>
        <v>0.83799826960604995</v>
      </c>
      <c r="E381" s="14">
        <f t="shared" si="17"/>
        <v>0.7053330009411094</v>
      </c>
      <c r="F381">
        <f t="shared" si="16"/>
        <v>4.2634126249886793E-2</v>
      </c>
      <c r="G381">
        <f>SS!I382</f>
        <v>3</v>
      </c>
    </row>
    <row r="382" spans="1:7" x14ac:dyDescent="0.25">
      <c r="A382" s="14">
        <f>SS!B383</f>
        <v>1979</v>
      </c>
      <c r="B382" s="14">
        <f>SS!C383</f>
        <v>7</v>
      </c>
      <c r="C382" s="14">
        <f>'u rate'!B406/100</f>
        <v>5.7000000000000002E-2</v>
      </c>
      <c r="D382" s="92">
        <f>SS!D383</f>
        <v>0.83587599354668485</v>
      </c>
      <c r="E382" s="14">
        <f t="shared" si="17"/>
        <v>0.70443928770182795</v>
      </c>
      <c r="F382">
        <f t="shared" si="16"/>
        <v>4.5761441568403179E-2</v>
      </c>
      <c r="G382">
        <f>SS!I383</f>
        <v>3</v>
      </c>
    </row>
    <row r="383" spans="1:7" x14ac:dyDescent="0.25">
      <c r="A383" s="14">
        <f>SS!B384</f>
        <v>1979</v>
      </c>
      <c r="B383" s="14">
        <f>SS!C384</f>
        <v>8</v>
      </c>
      <c r="C383" s="14">
        <f>'u rate'!B407/100</f>
        <v>0.06</v>
      </c>
      <c r="D383" s="92">
        <f>SS!D384</f>
        <v>0.80197810511603018</v>
      </c>
      <c r="E383" s="14">
        <f t="shared" si="17"/>
        <v>0.69000763920319019</v>
      </c>
      <c r="F383">
        <f t="shared" si="16"/>
        <v>4.2979211012969594E-2</v>
      </c>
      <c r="G383">
        <f>SS!I384</f>
        <v>2</v>
      </c>
    </row>
    <row r="384" spans="1:7" x14ac:dyDescent="0.25">
      <c r="A384" s="14">
        <f>SS!B385</f>
        <v>1979</v>
      </c>
      <c r="B384" s="14">
        <f>SS!C385</f>
        <v>9</v>
      </c>
      <c r="C384" s="14">
        <f>'u rate'!B408/100</f>
        <v>5.9000000000000004E-2</v>
      </c>
      <c r="D384" s="92">
        <f>SS!D385</f>
        <v>0.83688926718368251</v>
      </c>
      <c r="E384" s="14">
        <f t="shared" si="17"/>
        <v>0.7048661294680385</v>
      </c>
      <c r="F384">
        <f t="shared" si="16"/>
        <v>4.5257281231258523E-2</v>
      </c>
      <c r="G384">
        <f>SS!I385</f>
        <v>3</v>
      </c>
    </row>
    <row r="385" spans="1:7" x14ac:dyDescent="0.25">
      <c r="A385" s="14">
        <f>SS!B386</f>
        <v>1979</v>
      </c>
      <c r="B385" s="14">
        <f>SS!C386</f>
        <v>10</v>
      </c>
      <c r="C385" s="14">
        <f>'u rate'!B409/100</f>
        <v>0.06</v>
      </c>
      <c r="D385" s="92">
        <f>SS!D386</f>
        <v>0.83021991752069579</v>
      </c>
      <c r="E385" s="14">
        <f t="shared" si="17"/>
        <v>0.70205189693461467</v>
      </c>
      <c r="F385">
        <f t="shared" si="16"/>
        <v>4.3747993421358398E-2</v>
      </c>
      <c r="G385">
        <f>SS!I386</f>
        <v>2</v>
      </c>
    </row>
    <row r="386" spans="1:7" x14ac:dyDescent="0.25">
      <c r="A386" s="14">
        <f>SS!B387</f>
        <v>1979</v>
      </c>
      <c r="B386" s="14">
        <f>SS!C387</f>
        <v>11</v>
      </c>
      <c r="C386" s="14">
        <f>'u rate'!B410/100</f>
        <v>5.9000000000000004E-2</v>
      </c>
      <c r="D386" s="92">
        <f>SS!D387</f>
        <v>0.79640404536488019</v>
      </c>
      <c r="E386" s="14">
        <f t="shared" si="17"/>
        <v>0.68760554732548496</v>
      </c>
      <c r="F386">
        <f t="shared" si="16"/>
        <v>4.4175055570885878E-2</v>
      </c>
      <c r="G386">
        <f>SS!I387</f>
        <v>2</v>
      </c>
    </row>
    <row r="387" spans="1:7" x14ac:dyDescent="0.25">
      <c r="A387" s="14">
        <f>SS!B388</f>
        <v>1979</v>
      </c>
      <c r="B387" s="14">
        <f>SS!C388</f>
        <v>12</v>
      </c>
      <c r="C387" s="14">
        <f>'u rate'!B411/100</f>
        <v>0.06</v>
      </c>
      <c r="D387" s="92">
        <f>SS!D388</f>
        <v>0.77276878475014621</v>
      </c>
      <c r="E387" s="14">
        <f t="shared" si="17"/>
        <v>0.67732550345813458</v>
      </c>
      <c r="F387">
        <f t="shared" si="16"/>
        <v>4.642503213562562E-2</v>
      </c>
      <c r="G387">
        <f>SS!I388</f>
        <v>2</v>
      </c>
    </row>
    <row r="388" spans="1:7" x14ac:dyDescent="0.25">
      <c r="A388" s="14">
        <f>SS!B389</f>
        <v>1980</v>
      </c>
      <c r="B388" s="14">
        <f>SS!C389</f>
        <v>1</v>
      </c>
      <c r="C388" s="14">
        <f>'u rate'!B412/100</f>
        <v>6.3E-2</v>
      </c>
      <c r="D388" s="92">
        <f>SS!D389</f>
        <v>0.71971898285550284</v>
      </c>
      <c r="E388" s="14">
        <f t="shared" si="17"/>
        <v>0.65366332961362617</v>
      </c>
      <c r="F388">
        <f t="shared" si="16"/>
        <v>4.3949615544993006E-2</v>
      </c>
      <c r="G388">
        <f>SS!I389</f>
        <v>2</v>
      </c>
    </row>
    <row r="389" spans="1:7" x14ac:dyDescent="0.25">
      <c r="A389" s="14">
        <f>SS!B390</f>
        <v>1980</v>
      </c>
      <c r="B389" s="14">
        <f>SS!C390</f>
        <v>2</v>
      </c>
      <c r="C389" s="14">
        <f>'u rate'!B413/100</f>
        <v>6.3E-2</v>
      </c>
      <c r="D389" s="92">
        <f>SS!D390</f>
        <v>0.69723006021125411</v>
      </c>
      <c r="E389" s="14">
        <f t="shared" si="17"/>
        <v>0.64336983466209408</v>
      </c>
      <c r="F389">
        <f t="shared" ref="F389:F452" si="18">(C390-(1-E389)*C389)/(1-C389)</f>
        <v>4.3257523568529271E-2</v>
      </c>
      <c r="G389">
        <f>SS!I390</f>
        <v>2</v>
      </c>
    </row>
    <row r="390" spans="1:7" x14ac:dyDescent="0.25">
      <c r="A390" s="14">
        <f>SS!B391</f>
        <v>1980</v>
      </c>
      <c r="B390" s="14">
        <f>SS!C391</f>
        <v>3</v>
      </c>
      <c r="C390" s="14">
        <f>'u rate'!B414/100</f>
        <v>6.3E-2</v>
      </c>
      <c r="D390" s="92">
        <f>SS!D391</f>
        <v>0.69211339078530498</v>
      </c>
      <c r="E390" s="14">
        <f t="shared" ref="E390:E453" si="19">$F$1*D390^$H$1</f>
        <v>0.64100478136739325</v>
      </c>
      <c r="F390">
        <f t="shared" si="18"/>
        <v>4.9501922333133171E-2</v>
      </c>
      <c r="G390">
        <f>SS!I391</f>
        <v>2</v>
      </c>
    </row>
    <row r="391" spans="1:7" x14ac:dyDescent="0.25">
      <c r="A391" s="14">
        <f>SS!B392</f>
        <v>1980</v>
      </c>
      <c r="B391" s="14">
        <f>SS!C392</f>
        <v>4</v>
      </c>
      <c r="C391" s="14">
        <f>'u rate'!B415/100</f>
        <v>6.9000000000000006E-2</v>
      </c>
      <c r="D391" s="92">
        <f>SS!D392</f>
        <v>0.55692790090648958</v>
      </c>
      <c r="E391" s="14">
        <f t="shared" si="19"/>
        <v>0.57500567489645782</v>
      </c>
      <c r="F391">
        <f t="shared" si="18"/>
        <v>4.9060570964399121E-2</v>
      </c>
      <c r="G391">
        <f>SS!I392</f>
        <v>1</v>
      </c>
    </row>
    <row r="392" spans="1:7" x14ac:dyDescent="0.25">
      <c r="A392" s="14">
        <f>SS!B393</f>
        <v>1980</v>
      </c>
      <c r="B392" s="14">
        <f>SS!C393</f>
        <v>5</v>
      </c>
      <c r="C392" s="14">
        <f>'u rate'!B416/100</f>
        <v>7.4999999999999997E-2</v>
      </c>
      <c r="D392" s="92">
        <f>SS!D393</f>
        <v>0.4738255178152242</v>
      </c>
      <c r="E392" s="14">
        <f t="shared" si="19"/>
        <v>0.53037356044371553</v>
      </c>
      <c r="F392">
        <f t="shared" si="18"/>
        <v>4.4084342738679637E-2</v>
      </c>
      <c r="G392">
        <f>SS!I393</f>
        <v>1</v>
      </c>
    </row>
    <row r="393" spans="1:7" x14ac:dyDescent="0.25">
      <c r="A393" s="14">
        <f>SS!B394</f>
        <v>1980</v>
      </c>
      <c r="B393" s="14">
        <f>SS!C394</f>
        <v>6</v>
      </c>
      <c r="C393" s="14">
        <f>'u rate'!B417/100</f>
        <v>7.5999999999999998E-2</v>
      </c>
      <c r="D393" s="92">
        <f>SS!D394</f>
        <v>0.47484919967582534</v>
      </c>
      <c r="E393" s="14">
        <f t="shared" si="19"/>
        <v>0.53094617720052106</v>
      </c>
      <c r="F393">
        <f t="shared" si="18"/>
        <v>4.583539985631991E-2</v>
      </c>
      <c r="G393">
        <f>SS!I394</f>
        <v>1</v>
      </c>
    </row>
    <row r="394" spans="1:7" x14ac:dyDescent="0.25">
      <c r="A394" s="14">
        <f>SS!B395</f>
        <v>1980</v>
      </c>
      <c r="B394" s="14">
        <f>SS!C395</f>
        <v>7</v>
      </c>
      <c r="C394" s="14">
        <f>'u rate'!B418/100</f>
        <v>7.8E-2</v>
      </c>
      <c r="D394" s="92">
        <f>SS!D395</f>
        <v>0.46146932319836159</v>
      </c>
      <c r="E394" s="14">
        <f t="shared" si="19"/>
        <v>0.52341246495522253</v>
      </c>
      <c r="F394">
        <f t="shared" si="18"/>
        <v>4.3195414605756349E-2</v>
      </c>
      <c r="G394">
        <f>SS!I395</f>
        <v>1</v>
      </c>
    </row>
    <row r="395" spans="1:7" x14ac:dyDescent="0.25">
      <c r="A395" s="14">
        <f>SS!B396</f>
        <v>1980</v>
      </c>
      <c r="B395" s="14">
        <f>SS!C396</f>
        <v>8</v>
      </c>
      <c r="C395" s="14">
        <f>'u rate'!B419/100</f>
        <v>7.6999999999999999E-2</v>
      </c>
      <c r="D395" s="92">
        <f>SS!D396</f>
        <v>0.47421618167357332</v>
      </c>
      <c r="E395" s="14">
        <f t="shared" si="19"/>
        <v>0.53059215893960932</v>
      </c>
      <c r="F395">
        <f t="shared" si="18"/>
        <v>4.2097070680769136E-2</v>
      </c>
      <c r="G395">
        <f>SS!I396</f>
        <v>1</v>
      </c>
    </row>
    <row r="396" spans="1:7" x14ac:dyDescent="0.25">
      <c r="A396" s="14">
        <f>SS!B397</f>
        <v>1980</v>
      </c>
      <c r="B396" s="14">
        <f>SS!C397</f>
        <v>9</v>
      </c>
      <c r="C396" s="14">
        <f>'u rate'!B420/100</f>
        <v>7.4999999999999997E-2</v>
      </c>
      <c r="D396" s="92">
        <f>SS!D397</f>
        <v>0.5060943673897349</v>
      </c>
      <c r="E396" s="14">
        <f t="shared" si="19"/>
        <v>0.54813608676300063</v>
      </c>
      <c r="F396">
        <f t="shared" si="18"/>
        <v>4.444346649429734E-2</v>
      </c>
      <c r="G396">
        <f>SS!I397</f>
        <v>1</v>
      </c>
    </row>
    <row r="397" spans="1:7" x14ac:dyDescent="0.25">
      <c r="A397" s="14">
        <f>SS!B398</f>
        <v>1980</v>
      </c>
      <c r="B397" s="14">
        <f>SS!C398</f>
        <v>10</v>
      </c>
      <c r="C397" s="14">
        <f>'u rate'!B421/100</f>
        <v>7.4999999999999997E-2</v>
      </c>
      <c r="D397" s="92">
        <f>SS!D398</f>
        <v>0.50512078181340381</v>
      </c>
      <c r="E397" s="14">
        <f t="shared" si="19"/>
        <v>0.54760860184931248</v>
      </c>
      <c r="F397">
        <f t="shared" si="18"/>
        <v>4.4400697447241552E-2</v>
      </c>
      <c r="G397">
        <f>SS!I398</f>
        <v>1</v>
      </c>
    </row>
    <row r="398" spans="1:7" x14ac:dyDescent="0.25">
      <c r="A398" s="14">
        <f>SS!B399</f>
        <v>1980</v>
      </c>
      <c r="B398" s="14">
        <f>SS!C399</f>
        <v>11</v>
      </c>
      <c r="C398" s="14">
        <f>'u rate'!B422/100</f>
        <v>7.4999999999999997E-2</v>
      </c>
      <c r="D398" s="92">
        <f>SS!D399</f>
        <v>0.52352542873897712</v>
      </c>
      <c r="E398" s="14">
        <f t="shared" si="19"/>
        <v>0.55749571492597649</v>
      </c>
      <c r="F398">
        <f t="shared" si="18"/>
        <v>4.1959112021025126E-2</v>
      </c>
      <c r="G398">
        <f>SS!I399</f>
        <v>1</v>
      </c>
    </row>
    <row r="399" spans="1:7" x14ac:dyDescent="0.25">
      <c r="A399" s="14">
        <f>SS!B400</f>
        <v>1980</v>
      </c>
      <c r="B399" s="14">
        <f>SS!C400</f>
        <v>12</v>
      </c>
      <c r="C399" s="14">
        <f>'u rate'!B423/100</f>
        <v>7.2000000000000008E-2</v>
      </c>
      <c r="D399" s="92">
        <f>SS!D400</f>
        <v>0.52741454991087144</v>
      </c>
      <c r="E399" s="14">
        <f t="shared" si="19"/>
        <v>0.55956262178528726</v>
      </c>
      <c r="F399">
        <f t="shared" si="18"/>
        <v>4.6647099966099871E-2</v>
      </c>
      <c r="G399">
        <f>SS!I400</f>
        <v>1</v>
      </c>
    </row>
    <row r="400" spans="1:7" x14ac:dyDescent="0.25">
      <c r="A400" s="14">
        <f>SS!B401</f>
        <v>1981</v>
      </c>
      <c r="B400" s="14">
        <f>SS!C401</f>
        <v>1</v>
      </c>
      <c r="C400" s="14">
        <f>'u rate'!B424/100</f>
        <v>7.4999999999999997E-2</v>
      </c>
      <c r="D400" s="92">
        <f>SS!D401</f>
        <v>0.49741287696194791</v>
      </c>
      <c r="E400" s="14">
        <f t="shared" si="19"/>
        <v>0.54341441554233616</v>
      </c>
      <c r="F400">
        <f t="shared" si="18"/>
        <v>4.2979547206135373E-2</v>
      </c>
      <c r="G400">
        <f>SS!I401</f>
        <v>1</v>
      </c>
    </row>
    <row r="401" spans="1:7" x14ac:dyDescent="0.25">
      <c r="A401" s="14">
        <f>SS!B402</f>
        <v>1981</v>
      </c>
      <c r="B401" s="14">
        <f>SS!C402</f>
        <v>2</v>
      </c>
      <c r="C401" s="14">
        <f>'u rate'!B425/100</f>
        <v>7.400000000000001E-2</v>
      </c>
      <c r="D401" s="92">
        <f>SS!D402</f>
        <v>0.50989524073929404</v>
      </c>
      <c r="E401" s="14">
        <f t="shared" si="19"/>
        <v>0.55019054430579484</v>
      </c>
      <c r="F401">
        <f t="shared" si="18"/>
        <v>4.3967710884048411E-2</v>
      </c>
      <c r="G401">
        <f>SS!I402</f>
        <v>1</v>
      </c>
    </row>
    <row r="402" spans="1:7" x14ac:dyDescent="0.25">
      <c r="A402" s="14">
        <f>SS!B403</f>
        <v>1981</v>
      </c>
      <c r="B402" s="14">
        <f>SS!C403</f>
        <v>3</v>
      </c>
      <c r="C402" s="14">
        <f>'u rate'!B426/100</f>
        <v>7.400000000000001E-2</v>
      </c>
      <c r="D402" s="92">
        <f>SS!D403</f>
        <v>0.50891096464057428</v>
      </c>
      <c r="E402" s="14">
        <f t="shared" si="19"/>
        <v>0.54965925772783164</v>
      </c>
      <c r="F402">
        <f t="shared" si="18"/>
        <v>4.1765426643476829E-2</v>
      </c>
      <c r="G402">
        <f>SS!I403</f>
        <v>1</v>
      </c>
    </row>
    <row r="403" spans="1:7" x14ac:dyDescent="0.25">
      <c r="A403" s="14">
        <f>SS!B404</f>
        <v>1981</v>
      </c>
      <c r="B403" s="14">
        <f>SS!C404</f>
        <v>4</v>
      </c>
      <c r="C403" s="14">
        <f>'u rate'!B427/100</f>
        <v>7.2000000000000008E-2</v>
      </c>
      <c r="D403" s="92">
        <f>SS!D404</f>
        <v>0.52174964781090483</v>
      </c>
      <c r="E403" s="14">
        <f t="shared" si="19"/>
        <v>0.55654940827684996</v>
      </c>
      <c r="F403">
        <f t="shared" si="18"/>
        <v>4.6413316159410772E-2</v>
      </c>
      <c r="G403">
        <f>SS!I404</f>
        <v>1</v>
      </c>
    </row>
    <row r="404" spans="1:7" x14ac:dyDescent="0.25">
      <c r="A404" s="14">
        <f>SS!B405</f>
        <v>1981</v>
      </c>
      <c r="B404" s="14">
        <f>SS!C405</f>
        <v>5</v>
      </c>
      <c r="C404" s="14">
        <f>'u rate'!B428/100</f>
        <v>7.4999999999999997E-2</v>
      </c>
      <c r="D404" s="92">
        <f>SS!D405</f>
        <v>0.49381318460983836</v>
      </c>
      <c r="E404" s="14">
        <f t="shared" si="19"/>
        <v>0.5414445463393448</v>
      </c>
      <c r="F404">
        <f t="shared" si="18"/>
        <v>4.3900909162649576E-2</v>
      </c>
      <c r="G404">
        <f>SS!I405</f>
        <v>1</v>
      </c>
    </row>
    <row r="405" spans="1:7" x14ac:dyDescent="0.25">
      <c r="A405" s="14">
        <f>SS!B406</f>
        <v>1981</v>
      </c>
      <c r="B405" s="14">
        <f>SS!C406</f>
        <v>6</v>
      </c>
      <c r="C405" s="14">
        <f>'u rate'!B429/100</f>
        <v>7.4999999999999997E-2</v>
      </c>
      <c r="D405" s="92">
        <f>SS!D406</f>
        <v>0.49804251943696498</v>
      </c>
      <c r="E405" s="14">
        <f t="shared" si="19"/>
        <v>0.54375824317868759</v>
      </c>
      <c r="F405">
        <f t="shared" si="18"/>
        <v>4.0845262960434135E-2</v>
      </c>
      <c r="G405">
        <f>SS!I406</f>
        <v>1</v>
      </c>
    </row>
    <row r="406" spans="1:7" x14ac:dyDescent="0.25">
      <c r="A406" s="14">
        <f>SS!B407</f>
        <v>1981</v>
      </c>
      <c r="B406" s="14">
        <f>SS!C407</f>
        <v>7</v>
      </c>
      <c r="C406" s="14">
        <f>'u rate'!B430/100</f>
        <v>7.2000000000000008E-2</v>
      </c>
      <c r="D406" s="92">
        <f>SS!D407</f>
        <v>0.51851519039039151</v>
      </c>
      <c r="E406" s="14">
        <f t="shared" si="19"/>
        <v>0.5548216314346992</v>
      </c>
      <c r="F406">
        <f t="shared" si="18"/>
        <v>4.5201678300968051E-2</v>
      </c>
      <c r="G406">
        <f>SS!I407</f>
        <v>1</v>
      </c>
    </row>
    <row r="407" spans="1:7" x14ac:dyDescent="0.25">
      <c r="A407" s="14">
        <f>SS!B408</f>
        <v>1981</v>
      </c>
      <c r="B407" s="14">
        <f>SS!C408</f>
        <v>8</v>
      </c>
      <c r="C407" s="14">
        <f>'u rate'!B431/100</f>
        <v>7.400000000000001E-2</v>
      </c>
      <c r="D407" s="92">
        <f>SS!D408</f>
        <v>0.49788684616812073</v>
      </c>
      <c r="E407" s="14">
        <f t="shared" si="19"/>
        <v>0.5436732552152439</v>
      </c>
      <c r="F407">
        <f t="shared" si="18"/>
        <v>4.560671801936074E-2</v>
      </c>
      <c r="G407">
        <f>SS!I408</f>
        <v>1</v>
      </c>
    </row>
    <row r="408" spans="1:7" x14ac:dyDescent="0.25">
      <c r="A408" s="14">
        <f>SS!B409</f>
        <v>1981</v>
      </c>
      <c r="B408" s="14">
        <f>SS!C409</f>
        <v>9</v>
      </c>
      <c r="C408" s="14">
        <f>'u rate'!B432/100</f>
        <v>7.5999999999999998E-2</v>
      </c>
      <c r="D408" s="92">
        <f>SS!D409</f>
        <v>0.46250330967922687</v>
      </c>
      <c r="E408" s="14">
        <f t="shared" si="19"/>
        <v>0.52399852622225385</v>
      </c>
      <c r="F408">
        <f t="shared" si="18"/>
        <v>4.6346199126505727E-2</v>
      </c>
      <c r="G408">
        <f>SS!I409</f>
        <v>1</v>
      </c>
    </row>
    <row r="409" spans="1:7" x14ac:dyDescent="0.25">
      <c r="A409" s="14">
        <f>SS!B410</f>
        <v>1981</v>
      </c>
      <c r="B409" s="14">
        <f>SS!C410</f>
        <v>10</v>
      </c>
      <c r="C409" s="14">
        <f>'u rate'!B433/100</f>
        <v>7.9000000000000001E-2</v>
      </c>
      <c r="D409" s="92">
        <f>SS!D410</f>
        <v>0.41878159468965315</v>
      </c>
      <c r="E409" s="14">
        <f t="shared" si="19"/>
        <v>0.49861625927641495</v>
      </c>
      <c r="F409">
        <f t="shared" si="18"/>
        <v>4.7112578157260346E-2</v>
      </c>
      <c r="G409">
        <f>SS!I410</f>
        <v>1</v>
      </c>
    </row>
    <row r="410" spans="1:7" x14ac:dyDescent="0.25">
      <c r="A410" s="14">
        <f>SS!B411</f>
        <v>1981</v>
      </c>
      <c r="B410" s="14">
        <f>SS!C411</f>
        <v>11</v>
      </c>
      <c r="C410" s="14">
        <f>'u rate'!B434/100</f>
        <v>8.3000000000000004E-2</v>
      </c>
      <c r="D410" s="92">
        <f>SS!D411</f>
        <v>0.39259021533404892</v>
      </c>
      <c r="E410" s="14">
        <f t="shared" si="19"/>
        <v>0.48277233898072353</v>
      </c>
      <c r="F410">
        <f t="shared" si="18"/>
        <v>4.5877976156379549E-2</v>
      </c>
      <c r="G410">
        <f>SS!I411</f>
        <v>1</v>
      </c>
    </row>
    <row r="411" spans="1:7" x14ac:dyDescent="0.25">
      <c r="A411" s="14">
        <f>SS!B412</f>
        <v>1981</v>
      </c>
      <c r="B411" s="14">
        <f>SS!C412</f>
        <v>12</v>
      </c>
      <c r="C411" s="14">
        <f>'u rate'!B435/100</f>
        <v>8.5000000000000006E-2</v>
      </c>
      <c r="D411" s="92">
        <f>SS!D412</f>
        <v>0.36835988427928107</v>
      </c>
      <c r="E411" s="14">
        <f t="shared" si="19"/>
        <v>0.46763693672554546</v>
      </c>
      <c r="F411">
        <f t="shared" si="18"/>
        <v>4.4534578821498749E-2</v>
      </c>
      <c r="G411">
        <f>SS!I412</f>
        <v>1</v>
      </c>
    </row>
    <row r="412" spans="1:7" x14ac:dyDescent="0.25">
      <c r="A412" s="14">
        <f>SS!B413</f>
        <v>1982</v>
      </c>
      <c r="B412" s="14">
        <f>SS!C413</f>
        <v>1</v>
      </c>
      <c r="C412" s="14">
        <f>'u rate'!B436/100</f>
        <v>8.5999999999999993E-2</v>
      </c>
      <c r="D412" s="92">
        <f>SS!D413</f>
        <v>0.36382659889527319</v>
      </c>
      <c r="E412" s="14">
        <f t="shared" si="19"/>
        <v>0.46475050072356727</v>
      </c>
      <c r="F412">
        <f t="shared" si="18"/>
        <v>4.7011535079022754E-2</v>
      </c>
      <c r="G412">
        <f>SS!I413</f>
        <v>1</v>
      </c>
    </row>
    <row r="413" spans="1:7" x14ac:dyDescent="0.25">
      <c r="A413" s="14">
        <f>SS!B414</f>
        <v>1982</v>
      </c>
      <c r="B413" s="14">
        <f>SS!C414</f>
        <v>2</v>
      </c>
      <c r="C413" s="14">
        <f>'u rate'!B437/100</f>
        <v>8.900000000000001E-2</v>
      </c>
      <c r="D413" s="92">
        <f>SS!D414</f>
        <v>0.33497521816650372</v>
      </c>
      <c r="E413" s="14">
        <f t="shared" si="19"/>
        <v>0.44594262132331869</v>
      </c>
      <c r="F413">
        <f t="shared" si="18"/>
        <v>4.4663988252223216E-2</v>
      </c>
      <c r="G413">
        <f>SS!I414</f>
        <v>1</v>
      </c>
    </row>
    <row r="414" spans="1:7" x14ac:dyDescent="0.25">
      <c r="A414" s="14">
        <f>SS!B415</f>
        <v>1982</v>
      </c>
      <c r="B414" s="14">
        <f>SS!C415</f>
        <v>3</v>
      </c>
      <c r="C414" s="14">
        <f>'u rate'!B438/100</f>
        <v>0.09</v>
      </c>
      <c r="D414" s="92">
        <f>SS!D415</f>
        <v>0.32090923010798977</v>
      </c>
      <c r="E414" s="14">
        <f t="shared" si="19"/>
        <v>0.43647939569413563</v>
      </c>
      <c r="F414">
        <f t="shared" si="18"/>
        <v>4.6464995178540899E-2</v>
      </c>
      <c r="G414">
        <f>SS!I415</f>
        <v>1</v>
      </c>
    </row>
    <row r="415" spans="1:7" x14ac:dyDescent="0.25">
      <c r="A415" s="14">
        <f>SS!B416</f>
        <v>1982</v>
      </c>
      <c r="B415" s="14">
        <f>SS!C416</f>
        <v>4</v>
      </c>
      <c r="C415" s="14">
        <f>'u rate'!B439/100</f>
        <v>9.3000000000000013E-2</v>
      </c>
      <c r="D415" s="92">
        <f>SS!D416</f>
        <v>0.30012801320784344</v>
      </c>
      <c r="E415" s="14">
        <f t="shared" si="19"/>
        <v>0.42211026122697332</v>
      </c>
      <c r="F415">
        <f t="shared" si="18"/>
        <v>4.4383962838046874E-2</v>
      </c>
      <c r="G415">
        <f>SS!I416</f>
        <v>1</v>
      </c>
    </row>
    <row r="416" spans="1:7" x14ac:dyDescent="0.25">
      <c r="A416" s="14">
        <f>SS!B417</f>
        <v>1982</v>
      </c>
      <c r="B416" s="14">
        <f>SS!C417</f>
        <v>5</v>
      </c>
      <c r="C416" s="14">
        <f>'u rate'!B440/100</f>
        <v>9.4E-2</v>
      </c>
      <c r="D416" s="92">
        <f>SS!D417</f>
        <v>0.29059025651153048</v>
      </c>
      <c r="E416" s="14">
        <f t="shared" si="19"/>
        <v>0.41534899810973952</v>
      </c>
      <c r="F416">
        <f t="shared" si="18"/>
        <v>4.5301110179156202E-2</v>
      </c>
      <c r="G416">
        <f>SS!I417</f>
        <v>1</v>
      </c>
    </row>
    <row r="417" spans="1:7" x14ac:dyDescent="0.25">
      <c r="A417" s="14">
        <f>SS!B418</f>
        <v>1982</v>
      </c>
      <c r="B417" s="14">
        <f>SS!C418</f>
        <v>6</v>
      </c>
      <c r="C417" s="14">
        <f>'u rate'!B441/100</f>
        <v>9.6000000000000002E-2</v>
      </c>
      <c r="D417" s="92">
        <f>SS!D418</f>
        <v>0.27123007372684582</v>
      </c>
      <c r="E417" s="14">
        <f t="shared" si="19"/>
        <v>0.40127450165308909</v>
      </c>
      <c r="F417">
        <f t="shared" si="18"/>
        <v>4.482561079501831E-2</v>
      </c>
      <c r="G417">
        <f>SS!I418</f>
        <v>1</v>
      </c>
    </row>
    <row r="418" spans="1:7" x14ac:dyDescent="0.25">
      <c r="A418" s="14">
        <f>SS!B419</f>
        <v>1982</v>
      </c>
      <c r="B418" s="14">
        <f>SS!C419</f>
        <v>7</v>
      </c>
      <c r="C418" s="14">
        <f>'u rate'!B442/100</f>
        <v>9.8000000000000004E-2</v>
      </c>
      <c r="D418" s="92">
        <f>SS!D419</f>
        <v>0.25110145445511856</v>
      </c>
      <c r="E418" s="14">
        <f t="shared" si="19"/>
        <v>0.38609773793915686</v>
      </c>
      <c r="F418">
        <f t="shared" si="18"/>
        <v>4.1948534720662276E-2</v>
      </c>
      <c r="G418">
        <f>SS!I419</f>
        <v>1</v>
      </c>
    </row>
    <row r="419" spans="1:7" x14ac:dyDescent="0.25">
      <c r="A419" s="14">
        <f>SS!B420</f>
        <v>1982</v>
      </c>
      <c r="B419" s="14">
        <f>SS!C420</f>
        <v>8</v>
      </c>
      <c r="C419" s="14">
        <f>'u rate'!B443/100</f>
        <v>9.8000000000000004E-2</v>
      </c>
      <c r="D419" s="92">
        <f>SS!D420</f>
        <v>0.24621081583314491</v>
      </c>
      <c r="E419" s="14">
        <f t="shared" si="19"/>
        <v>0.38231928618416189</v>
      </c>
      <c r="F419">
        <f t="shared" si="18"/>
        <v>4.4863957922447732E-2</v>
      </c>
      <c r="G419">
        <f>SS!I420</f>
        <v>1</v>
      </c>
    </row>
    <row r="420" spans="1:7" x14ac:dyDescent="0.25">
      <c r="A420" s="14">
        <f>SS!B421</f>
        <v>1982</v>
      </c>
      <c r="B420" s="14">
        <f>SS!C421</f>
        <v>9</v>
      </c>
      <c r="C420" s="14">
        <f>'u rate'!B444/100</f>
        <v>0.10099999999999999</v>
      </c>
      <c r="D420" s="92">
        <f>SS!D421</f>
        <v>0.22490480595305165</v>
      </c>
      <c r="E420" s="14">
        <f t="shared" si="19"/>
        <v>0.36540291785418144</v>
      </c>
      <c r="F420">
        <f t="shared" si="18"/>
        <v>4.4388981872383021E-2</v>
      </c>
      <c r="G420">
        <f>SS!I421</f>
        <v>1</v>
      </c>
    </row>
    <row r="421" spans="1:7" x14ac:dyDescent="0.25">
      <c r="A421" s="14">
        <f>SS!B422</f>
        <v>1982</v>
      </c>
      <c r="B421" s="14">
        <f>SS!C422</f>
        <v>10</v>
      </c>
      <c r="C421" s="14">
        <f>'u rate'!B445/100</f>
        <v>0.10400000000000001</v>
      </c>
      <c r="D421" s="92">
        <f>SS!D422</f>
        <v>0.21857648403004373</v>
      </c>
      <c r="E421" s="14">
        <f t="shared" si="19"/>
        <v>0.36022542375328959</v>
      </c>
      <c r="F421">
        <f t="shared" si="18"/>
        <v>4.6276165257078263E-2</v>
      </c>
      <c r="G421">
        <f>SS!I422</f>
        <v>1</v>
      </c>
    </row>
    <row r="422" spans="1:7" x14ac:dyDescent="0.25">
      <c r="A422" s="14">
        <f>SS!B423</f>
        <v>1982</v>
      </c>
      <c r="B422" s="14">
        <f>SS!C423</f>
        <v>11</v>
      </c>
      <c r="C422" s="14">
        <f>'u rate'!B446/100</f>
        <v>0.10800000000000001</v>
      </c>
      <c r="D422" s="92">
        <f>SS!D423</f>
        <v>0.21438552472555547</v>
      </c>
      <c r="E422" s="14">
        <f t="shared" si="19"/>
        <v>0.35675524952017412</v>
      </c>
      <c r="F422">
        <f t="shared" si="18"/>
        <v>4.3194581780469525E-2</v>
      </c>
      <c r="G422">
        <f>SS!I423</f>
        <v>1</v>
      </c>
    </row>
    <row r="423" spans="1:7" x14ac:dyDescent="0.25">
      <c r="A423" s="14">
        <f>SS!B424</f>
        <v>1982</v>
      </c>
      <c r="B423" s="14">
        <f>SS!C424</f>
        <v>12</v>
      </c>
      <c r="C423" s="14">
        <f>'u rate'!B447/100</f>
        <v>0.10800000000000001</v>
      </c>
      <c r="D423" s="92">
        <f>SS!D424</f>
        <v>0.21881317341460571</v>
      </c>
      <c r="E423" s="14">
        <f t="shared" si="19"/>
        <v>0.36042040919507085</v>
      </c>
      <c r="F423">
        <f t="shared" si="18"/>
        <v>3.9154040575187947E-2</v>
      </c>
      <c r="G423">
        <f>SS!I424</f>
        <v>1</v>
      </c>
    </row>
    <row r="424" spans="1:7" x14ac:dyDescent="0.25">
      <c r="A424" s="14">
        <f>SS!B425</f>
        <v>1983</v>
      </c>
      <c r="B424" s="14">
        <f>SS!C425</f>
        <v>1</v>
      </c>
      <c r="C424" s="14">
        <f>'u rate'!B448/100</f>
        <v>0.10400000000000001</v>
      </c>
      <c r="D424" s="92">
        <f>SS!D425</f>
        <v>0.23271453827990535</v>
      </c>
      <c r="E424" s="14">
        <f t="shared" si="19"/>
        <v>0.37169301596783599</v>
      </c>
      <c r="F424">
        <f t="shared" si="18"/>
        <v>4.3142939353409536E-2</v>
      </c>
      <c r="G424">
        <f>SS!I425</f>
        <v>1</v>
      </c>
    </row>
    <row r="425" spans="1:7" x14ac:dyDescent="0.25">
      <c r="A425" s="14">
        <f>SS!B426</f>
        <v>1983</v>
      </c>
      <c r="B425" s="14">
        <f>SS!C426</f>
        <v>2</v>
      </c>
      <c r="C425" s="14">
        <f>'u rate'!B449/100</f>
        <v>0.10400000000000001</v>
      </c>
      <c r="D425" s="92">
        <f>SS!D426</f>
        <v>0.23306109211747927</v>
      </c>
      <c r="E425" s="14">
        <f t="shared" si="19"/>
        <v>0.37196967191245167</v>
      </c>
      <c r="F425">
        <f t="shared" si="18"/>
        <v>4.2058979775552431E-2</v>
      </c>
      <c r="G425">
        <f>SS!I426</f>
        <v>1</v>
      </c>
    </row>
    <row r="426" spans="1:7" x14ac:dyDescent="0.25">
      <c r="A426" s="14">
        <f>SS!B427</f>
        <v>1983</v>
      </c>
      <c r="B426" s="14">
        <f>SS!C427</f>
        <v>3</v>
      </c>
      <c r="C426" s="14">
        <f>'u rate'!B450/100</f>
        <v>0.10300000000000001</v>
      </c>
      <c r="D426" s="92">
        <f>SS!D427</f>
        <v>0.24470774651308058</v>
      </c>
      <c r="E426" s="14">
        <f t="shared" si="19"/>
        <v>0.3811505070826447</v>
      </c>
      <c r="F426">
        <f t="shared" si="18"/>
        <v>4.2651618984963634E-2</v>
      </c>
      <c r="G426">
        <f>SS!I427</f>
        <v>1</v>
      </c>
    </row>
    <row r="427" spans="1:7" x14ac:dyDescent="0.25">
      <c r="A427" s="14">
        <f>SS!B428</f>
        <v>1983</v>
      </c>
      <c r="B427" s="14">
        <f>SS!C428</f>
        <v>4</v>
      </c>
      <c r="C427" s="14">
        <f>'u rate'!B451/100</f>
        <v>0.10199999999999999</v>
      </c>
      <c r="D427" s="92">
        <f>SS!D428</f>
        <v>0.25137098829528898</v>
      </c>
      <c r="E427" s="14">
        <f t="shared" si="19"/>
        <v>0.38630490220033609</v>
      </c>
      <c r="F427">
        <f t="shared" si="18"/>
        <v>4.2765144793356663E-2</v>
      </c>
      <c r="G427">
        <f>SS!I428</f>
        <v>1</v>
      </c>
    </row>
    <row r="428" spans="1:7" x14ac:dyDescent="0.25">
      <c r="A428" s="14">
        <f>SS!B429</f>
        <v>1983</v>
      </c>
      <c r="B428" s="14">
        <f>SS!C429</f>
        <v>5</v>
      </c>
      <c r="C428" s="14">
        <f>'u rate'!B452/100</f>
        <v>0.10099999999999999</v>
      </c>
      <c r="D428" s="92">
        <f>SS!D429</f>
        <v>0.27727760720306094</v>
      </c>
      <c r="E428" s="14">
        <f t="shared" si="19"/>
        <v>0.40572338654265783</v>
      </c>
      <c r="F428">
        <f t="shared" si="18"/>
        <v>4.5581826519252987E-2</v>
      </c>
      <c r="G428">
        <f>SS!I429</f>
        <v>1</v>
      </c>
    </row>
    <row r="429" spans="1:7" x14ac:dyDescent="0.25">
      <c r="A429" s="14">
        <f>SS!B430</f>
        <v>1983</v>
      </c>
      <c r="B429" s="14">
        <f>SS!C430</f>
        <v>6</v>
      </c>
      <c r="C429" s="14">
        <f>'u rate'!B453/100</f>
        <v>0.10099999999999999</v>
      </c>
      <c r="D429" s="92">
        <f>SS!D430</f>
        <v>0.27485090732950185</v>
      </c>
      <c r="E429" s="14">
        <f t="shared" si="19"/>
        <v>0.40394406403242533</v>
      </c>
      <c r="F429">
        <f t="shared" si="18"/>
        <v>3.7595495514210195E-2</v>
      </c>
      <c r="G429">
        <f>SS!I430</f>
        <v>1</v>
      </c>
    </row>
    <row r="430" spans="1:7" x14ac:dyDescent="0.25">
      <c r="A430" s="14">
        <f>SS!B431</f>
        <v>1983</v>
      </c>
      <c r="B430" s="14">
        <f>SS!C431</f>
        <v>7</v>
      </c>
      <c r="C430" s="14">
        <f>'u rate'!B454/100</f>
        <v>9.4E-2</v>
      </c>
      <c r="D430" s="92">
        <f>SS!D431</f>
        <v>0.31564870894602104</v>
      </c>
      <c r="E430" s="14">
        <f t="shared" si="19"/>
        <v>0.43288710762987798</v>
      </c>
      <c r="F430">
        <f t="shared" si="18"/>
        <v>4.6016984676830595E-2</v>
      </c>
      <c r="G430">
        <f>SS!I431</f>
        <v>1</v>
      </c>
    </row>
    <row r="431" spans="1:7" x14ac:dyDescent="0.25">
      <c r="A431" s="14">
        <f>SS!B432</f>
        <v>1983</v>
      </c>
      <c r="B431" s="14">
        <f>SS!C432</f>
        <v>8</v>
      </c>
      <c r="C431" s="14">
        <f>'u rate'!B455/100</f>
        <v>9.5000000000000001E-2</v>
      </c>
      <c r="D431" s="92">
        <f>SS!D432</f>
        <v>0.3161597186255799</v>
      </c>
      <c r="E431" s="14">
        <f t="shared" si="19"/>
        <v>0.43323737049841121</v>
      </c>
      <c r="F431">
        <f t="shared" si="18"/>
        <v>4.2163038892098409E-2</v>
      </c>
      <c r="G431">
        <f>SS!I432</f>
        <v>1</v>
      </c>
    </row>
    <row r="432" spans="1:7" x14ac:dyDescent="0.25">
      <c r="A432" s="14">
        <f>SS!B433</f>
        <v>1983</v>
      </c>
      <c r="B432" s="14">
        <f>SS!C433</f>
        <v>9</v>
      </c>
      <c r="C432" s="14">
        <f>'u rate'!B456/100</f>
        <v>9.1999999999999998E-2</v>
      </c>
      <c r="D432" s="92">
        <f>SS!D433</f>
        <v>0.33662893492244794</v>
      </c>
      <c r="E432" s="14">
        <f t="shared" si="19"/>
        <v>0.44704203823873584</v>
      </c>
      <c r="F432">
        <f t="shared" si="18"/>
        <v>4.0889721936083381E-2</v>
      </c>
      <c r="G432">
        <f>SS!I433</f>
        <v>1</v>
      </c>
    </row>
    <row r="433" spans="1:7" x14ac:dyDescent="0.25">
      <c r="A433" s="14">
        <f>SS!B434</f>
        <v>1983</v>
      </c>
      <c r="B433" s="14">
        <f>SS!C434</f>
        <v>10</v>
      </c>
      <c r="C433" s="14">
        <f>'u rate'!B457/100</f>
        <v>8.8000000000000009E-2</v>
      </c>
      <c r="D433" s="92">
        <f>SS!D434</f>
        <v>0.37980633297999067</v>
      </c>
      <c r="E433" s="14">
        <f t="shared" si="19"/>
        <v>0.47484704974529884</v>
      </c>
      <c r="F433">
        <f t="shared" si="18"/>
        <v>4.2529101291213046E-2</v>
      </c>
      <c r="G433">
        <f>SS!I434</f>
        <v>1</v>
      </c>
    </row>
    <row r="434" spans="1:7" x14ac:dyDescent="0.25">
      <c r="A434" s="14">
        <f>SS!B435</f>
        <v>1983</v>
      </c>
      <c r="B434" s="14">
        <f>SS!C435</f>
        <v>11</v>
      </c>
      <c r="C434" s="14">
        <f>'u rate'!B458/100</f>
        <v>8.5000000000000006E-2</v>
      </c>
      <c r="D434" s="92">
        <f>SS!D435</f>
        <v>0.39797239032828985</v>
      </c>
      <c r="E434" s="14">
        <f t="shared" si="19"/>
        <v>0.48607033283187873</v>
      </c>
      <c r="F434">
        <f t="shared" si="18"/>
        <v>4.2968282284928626E-2</v>
      </c>
      <c r="G434">
        <f>SS!I435</f>
        <v>1</v>
      </c>
    </row>
    <row r="435" spans="1:7" x14ac:dyDescent="0.25">
      <c r="A435" s="14">
        <f>SS!B436</f>
        <v>1983</v>
      </c>
      <c r="B435" s="14">
        <f>SS!C436</f>
        <v>12</v>
      </c>
      <c r="C435" s="14">
        <f>'u rate'!B459/100</f>
        <v>8.3000000000000004E-2</v>
      </c>
      <c r="D435" s="92">
        <f>SS!D436</f>
        <v>0.42433459890416048</v>
      </c>
      <c r="E435" s="14">
        <f t="shared" si="19"/>
        <v>0.50191117482586767</v>
      </c>
      <c r="F435">
        <f t="shared" si="18"/>
        <v>4.2157718114009833E-2</v>
      </c>
      <c r="G435">
        <f>SS!I436</f>
        <v>1</v>
      </c>
    </row>
    <row r="436" spans="1:7" x14ac:dyDescent="0.25">
      <c r="A436" s="14">
        <f>SS!B437</f>
        <v>1984</v>
      </c>
      <c r="B436" s="14">
        <f>SS!C437</f>
        <v>1</v>
      </c>
      <c r="C436" s="14">
        <f>'u rate'!B460/100</f>
        <v>0.08</v>
      </c>
      <c r="D436" s="92">
        <f>SS!D437</f>
        <v>0.45273169491297405</v>
      </c>
      <c r="E436" s="14">
        <f t="shared" si="19"/>
        <v>0.51843354299457611</v>
      </c>
      <c r="F436">
        <f t="shared" si="18"/>
        <v>4.2907264608224006E-2</v>
      </c>
      <c r="G436">
        <f>SS!I437</f>
        <v>1</v>
      </c>
    </row>
    <row r="437" spans="1:7" x14ac:dyDescent="0.25">
      <c r="A437" s="14">
        <f>SS!B438</f>
        <v>1984</v>
      </c>
      <c r="B437" s="14">
        <f>SS!C438</f>
        <v>2</v>
      </c>
      <c r="C437" s="14">
        <f>'u rate'!B461/100</f>
        <v>7.8E-2</v>
      </c>
      <c r="D437" s="92">
        <f>SS!D438</f>
        <v>0.4809113452431148</v>
      </c>
      <c r="E437" s="14">
        <f t="shared" si="19"/>
        <v>0.53432458165268448</v>
      </c>
      <c r="F437">
        <f t="shared" si="18"/>
        <v>4.5203164174522109E-2</v>
      </c>
      <c r="G437">
        <f>SS!I438</f>
        <v>1</v>
      </c>
    </row>
    <row r="438" spans="1:7" x14ac:dyDescent="0.25">
      <c r="A438" s="14">
        <f>SS!B439</f>
        <v>1984</v>
      </c>
      <c r="B438" s="14">
        <f>SS!C439</f>
        <v>3</v>
      </c>
      <c r="C438" s="14">
        <f>'u rate'!B462/100</f>
        <v>7.8E-2</v>
      </c>
      <c r="D438" s="92">
        <f>SS!D439</f>
        <v>0.48094357388703529</v>
      </c>
      <c r="E438" s="14">
        <f t="shared" si="19"/>
        <v>0.53434248543926366</v>
      </c>
      <c r="F438">
        <f t="shared" si="18"/>
        <v>4.4120080113083035E-2</v>
      </c>
      <c r="G438">
        <f>SS!I439</f>
        <v>1</v>
      </c>
    </row>
    <row r="439" spans="1:7" x14ac:dyDescent="0.25">
      <c r="A439" s="14">
        <f>SS!B440</f>
        <v>1984</v>
      </c>
      <c r="B439" s="14">
        <f>SS!C440</f>
        <v>4</v>
      </c>
      <c r="C439" s="14">
        <f>'u rate'!B463/100</f>
        <v>7.6999999999999999E-2</v>
      </c>
      <c r="D439" s="92">
        <f>SS!D440</f>
        <v>0.50998554486048597</v>
      </c>
      <c r="E439" s="14">
        <f t="shared" si="19"/>
        <v>0.55023926242472998</v>
      </c>
      <c r="F439">
        <f t="shared" si="18"/>
        <v>4.2652679530557111E-2</v>
      </c>
      <c r="G439">
        <f>SS!I440</f>
        <v>1</v>
      </c>
    </row>
    <row r="440" spans="1:7" x14ac:dyDescent="0.25">
      <c r="A440" s="14">
        <f>SS!B441</f>
        <v>1984</v>
      </c>
      <c r="B440" s="14">
        <f>SS!C441</f>
        <v>5</v>
      </c>
      <c r="C440" s="14">
        <f>'u rate'!B464/100</f>
        <v>7.400000000000001E-2</v>
      </c>
      <c r="D440" s="92">
        <f>SS!D441</f>
        <v>0.53480144927095608</v>
      </c>
      <c r="E440" s="14">
        <f t="shared" si="19"/>
        <v>0.56346757678596804</v>
      </c>
      <c r="F440">
        <f t="shared" si="18"/>
        <v>4.2868899224796586E-2</v>
      </c>
      <c r="G440">
        <f>SS!I441</f>
        <v>1</v>
      </c>
    </row>
    <row r="441" spans="1:7" x14ac:dyDescent="0.25">
      <c r="A441" s="14">
        <f>SS!B442</f>
        <v>1984</v>
      </c>
      <c r="B441" s="14">
        <f>SS!C442</f>
        <v>6</v>
      </c>
      <c r="C441" s="14">
        <f>'u rate'!B465/100</f>
        <v>7.2000000000000008E-2</v>
      </c>
      <c r="D441" s="92">
        <f>SS!D442</f>
        <v>0.55574806123976239</v>
      </c>
      <c r="E441" s="14">
        <f t="shared" si="19"/>
        <v>0.57439628346049121</v>
      </c>
      <c r="F441">
        <f t="shared" si="18"/>
        <v>4.7797987509865691E-2</v>
      </c>
      <c r="G441">
        <f>SS!I442</f>
        <v>1</v>
      </c>
    </row>
    <row r="442" spans="1:7" x14ac:dyDescent="0.25">
      <c r="A442" s="14">
        <f>SS!B443</f>
        <v>1984</v>
      </c>
      <c r="B442" s="14">
        <f>SS!C443</f>
        <v>7</v>
      </c>
      <c r="C442" s="14">
        <f>'u rate'!B466/100</f>
        <v>7.4999999999999997E-2</v>
      </c>
      <c r="D442" s="92">
        <f>SS!D443</f>
        <v>0.54555153224972486</v>
      </c>
      <c r="E442" s="14">
        <f t="shared" si="19"/>
        <v>0.5691025518644045</v>
      </c>
      <c r="F442">
        <f t="shared" si="18"/>
        <v>4.6143450151167928E-2</v>
      </c>
      <c r="G442">
        <f>SS!I443</f>
        <v>1</v>
      </c>
    </row>
    <row r="443" spans="1:7" x14ac:dyDescent="0.25">
      <c r="A443" s="14">
        <f>SS!B444</f>
        <v>1984</v>
      </c>
      <c r="B443" s="14">
        <f>SS!C444</f>
        <v>8</v>
      </c>
      <c r="C443" s="14">
        <f>'u rate'!B467/100</f>
        <v>7.4999999999999997E-2</v>
      </c>
      <c r="D443" s="92">
        <f>SS!D444</f>
        <v>0.52900229975764346</v>
      </c>
      <c r="E443" s="14">
        <f t="shared" si="19"/>
        <v>0.56040425368451219</v>
      </c>
      <c r="F443">
        <f t="shared" si="18"/>
        <v>4.3276020569014501E-2</v>
      </c>
      <c r="G443">
        <f>SS!I444</f>
        <v>1</v>
      </c>
    </row>
    <row r="444" spans="1:7" x14ac:dyDescent="0.25">
      <c r="A444" s="14">
        <f>SS!B445</f>
        <v>1984</v>
      </c>
      <c r="B444" s="14">
        <f>SS!C445</f>
        <v>9</v>
      </c>
      <c r="C444" s="14">
        <f>'u rate'!B468/100</f>
        <v>7.2999999999999995E-2</v>
      </c>
      <c r="D444" s="92">
        <f>SS!D445</f>
        <v>0.55580061750666909</v>
      </c>
      <c r="E444" s="14">
        <f t="shared" si="19"/>
        <v>0.57442344271916568</v>
      </c>
      <c r="F444">
        <f t="shared" si="18"/>
        <v>4.6313820192555664E-2</v>
      </c>
      <c r="G444">
        <f>SS!I445</f>
        <v>1</v>
      </c>
    </row>
    <row r="445" spans="1:7" x14ac:dyDescent="0.25">
      <c r="A445" s="14">
        <f>SS!B446</f>
        <v>1984</v>
      </c>
      <c r="B445" s="14">
        <f>SS!C446</f>
        <v>10</v>
      </c>
      <c r="C445" s="14">
        <f>'u rate'!B469/100</f>
        <v>7.400000000000001E-2</v>
      </c>
      <c r="D445" s="92">
        <f>SS!D446</f>
        <v>0.55425150398161072</v>
      </c>
      <c r="E445" s="14">
        <f t="shared" si="19"/>
        <v>0.57362237485268897</v>
      </c>
      <c r="F445">
        <f t="shared" si="18"/>
        <v>4.3680405765765651E-2</v>
      </c>
      <c r="G445">
        <f>SS!I446</f>
        <v>1</v>
      </c>
    </row>
    <row r="446" spans="1:7" x14ac:dyDescent="0.25">
      <c r="A446" s="14">
        <f>SS!B447</f>
        <v>1984</v>
      </c>
      <c r="B446" s="14">
        <f>SS!C447</f>
        <v>11</v>
      </c>
      <c r="C446" s="14">
        <f>'u rate'!B470/100</f>
        <v>7.2000000000000008E-2</v>
      </c>
      <c r="D446" s="92">
        <f>SS!D447</f>
        <v>0.56302913317115044</v>
      </c>
      <c r="E446" s="14">
        <f t="shared" si="19"/>
        <v>0.57814673418345974</v>
      </c>
      <c r="F446">
        <f t="shared" si="18"/>
        <v>4.5933798341820146E-2</v>
      </c>
      <c r="G446">
        <f>SS!I447</f>
        <v>1</v>
      </c>
    </row>
    <row r="447" spans="1:7" x14ac:dyDescent="0.25">
      <c r="A447" s="14">
        <f>SS!B448</f>
        <v>1984</v>
      </c>
      <c r="B447" s="14">
        <f>SS!C448</f>
        <v>12</v>
      </c>
      <c r="C447" s="14">
        <f>'u rate'!B471/100</f>
        <v>7.2999999999999995E-2</v>
      </c>
      <c r="D447" s="92">
        <f>SS!D448</f>
        <v>0.57272413951960954</v>
      </c>
      <c r="E447" s="14">
        <f t="shared" si="19"/>
        <v>0.58310314961389242</v>
      </c>
      <c r="F447">
        <f t="shared" si="18"/>
        <v>4.5918586754923565E-2</v>
      </c>
      <c r="G447">
        <f>SS!I448</f>
        <v>1</v>
      </c>
    </row>
    <row r="448" spans="1:7" x14ac:dyDescent="0.25">
      <c r="A448" s="14">
        <f>SS!B449</f>
        <v>1985</v>
      </c>
      <c r="B448" s="14">
        <f>SS!C449</f>
        <v>1</v>
      </c>
      <c r="C448" s="14">
        <f>'u rate'!B472/100</f>
        <v>7.2999999999999995E-2</v>
      </c>
      <c r="D448" s="92">
        <f>SS!D449</f>
        <v>0.55995808064810526</v>
      </c>
      <c r="E448" s="14">
        <f t="shared" si="19"/>
        <v>0.57656782231397619</v>
      </c>
      <c r="F448">
        <f t="shared" si="18"/>
        <v>4.4325189890960376E-2</v>
      </c>
      <c r="G448">
        <f>SS!I449</f>
        <v>1</v>
      </c>
    </row>
    <row r="449" spans="1:7" x14ac:dyDescent="0.25">
      <c r="A449" s="14">
        <f>SS!B450</f>
        <v>1985</v>
      </c>
      <c r="B449" s="14">
        <f>SS!C450</f>
        <v>2</v>
      </c>
      <c r="C449" s="14">
        <f>'u rate'!B473/100</f>
        <v>7.2000000000000008E-2</v>
      </c>
      <c r="D449" s="92">
        <f>SS!D450</f>
        <v>0.57389708100215442</v>
      </c>
      <c r="E449" s="14">
        <f t="shared" si="19"/>
        <v>0.58369994308104844</v>
      </c>
      <c r="F449">
        <f t="shared" si="18"/>
        <v>4.5287064549391694E-2</v>
      </c>
      <c r="G449">
        <f>SS!I450</f>
        <v>1</v>
      </c>
    </row>
    <row r="450" spans="1:7" x14ac:dyDescent="0.25">
      <c r="A450" s="14">
        <f>SS!B451</f>
        <v>1985</v>
      </c>
      <c r="B450" s="14">
        <f>SS!C451</f>
        <v>3</v>
      </c>
      <c r="C450" s="14">
        <f>'u rate'!B474/100</f>
        <v>7.2000000000000008E-2</v>
      </c>
      <c r="D450" s="92">
        <f>SS!D451</f>
        <v>0.58489882609610921</v>
      </c>
      <c r="E450" s="14">
        <f t="shared" si="19"/>
        <v>0.58926821763368809</v>
      </c>
      <c r="F450">
        <f t="shared" si="18"/>
        <v>4.6796672057786134E-2</v>
      </c>
      <c r="G450">
        <f>SS!I451</f>
        <v>1</v>
      </c>
    </row>
    <row r="451" spans="1:7" x14ac:dyDescent="0.25">
      <c r="A451" s="14">
        <f>SS!B452</f>
        <v>1985</v>
      </c>
      <c r="B451" s="14">
        <f>SS!C452</f>
        <v>4</v>
      </c>
      <c r="C451" s="14">
        <f>'u rate'!B475/100</f>
        <v>7.2999999999999995E-2</v>
      </c>
      <c r="D451" s="92">
        <f>SS!D452</f>
        <v>0.571135986899871</v>
      </c>
      <c r="E451" s="14">
        <f t="shared" si="19"/>
        <v>0.58229412166605554</v>
      </c>
      <c r="F451">
        <f t="shared" si="18"/>
        <v>4.4776128243389494E-2</v>
      </c>
      <c r="G451">
        <f>SS!I452</f>
        <v>1</v>
      </c>
    </row>
    <row r="452" spans="1:7" x14ac:dyDescent="0.25">
      <c r="A452" s="14">
        <f>SS!B453</f>
        <v>1985</v>
      </c>
      <c r="B452" s="14">
        <f>SS!C453</f>
        <v>5</v>
      </c>
      <c r="C452" s="14">
        <f>'u rate'!B476/100</f>
        <v>7.2000000000000008E-2</v>
      </c>
      <c r="D452" s="92">
        <f>SS!D453</f>
        <v>0.58647380138472072</v>
      </c>
      <c r="E452" s="14">
        <f t="shared" si="19"/>
        <v>0.59006105471088111</v>
      </c>
      <c r="F452">
        <f t="shared" si="18"/>
        <v>4.7935771486189063E-2</v>
      </c>
      <c r="G452">
        <f>SS!I453</f>
        <v>2</v>
      </c>
    </row>
    <row r="453" spans="1:7" x14ac:dyDescent="0.25">
      <c r="A453" s="14">
        <f>SS!B454</f>
        <v>1985</v>
      </c>
      <c r="B453" s="14">
        <f>SS!C454</f>
        <v>6</v>
      </c>
      <c r="C453" s="14">
        <f>'u rate'!B477/100</f>
        <v>7.400000000000001E-2</v>
      </c>
      <c r="D453" s="92">
        <f>SS!D454</f>
        <v>0.57249442050090837</v>
      </c>
      <c r="E453" s="14">
        <f t="shared" si="19"/>
        <v>0.58298619687122899</v>
      </c>
      <c r="F453">
        <f t="shared" ref="F453:F516" si="20">(C454-(1-E453)*C453)/(1-C453)</f>
        <v>4.6588529771566904E-2</v>
      </c>
      <c r="G453">
        <f>SS!I454</f>
        <v>1</v>
      </c>
    </row>
    <row r="454" spans="1:7" x14ac:dyDescent="0.25">
      <c r="A454" s="14">
        <f>SS!B455</f>
        <v>1985</v>
      </c>
      <c r="B454" s="14">
        <f>SS!C455</f>
        <v>7</v>
      </c>
      <c r="C454" s="14">
        <f>'u rate'!B478/100</f>
        <v>7.400000000000001E-2</v>
      </c>
      <c r="D454" s="92">
        <f>SS!D455</f>
        <v>0.56505757979460625</v>
      </c>
      <c r="E454" s="14">
        <f t="shared" ref="E454:E517" si="21">$F$1*D454^$H$1</f>
        <v>0.57918725353814449</v>
      </c>
      <c r="F454">
        <f t="shared" si="20"/>
        <v>4.3045201686633568E-2</v>
      </c>
      <c r="G454">
        <f>SS!I455</f>
        <v>1</v>
      </c>
    </row>
    <row r="455" spans="1:7" x14ac:dyDescent="0.25">
      <c r="A455" s="14">
        <f>SS!B456</f>
        <v>1985</v>
      </c>
      <c r="B455" s="14">
        <f>SS!C456</f>
        <v>8</v>
      </c>
      <c r="C455" s="14">
        <f>'u rate'!B479/100</f>
        <v>7.0999999999999994E-2</v>
      </c>
      <c r="D455" s="92">
        <f>SS!D456</f>
        <v>0.59611302373502462</v>
      </c>
      <c r="E455" s="14">
        <f t="shared" si="21"/>
        <v>0.59489038303625985</v>
      </c>
      <c r="F455">
        <f t="shared" si="20"/>
        <v>4.5465249941414904E-2</v>
      </c>
      <c r="G455">
        <f>SS!I456</f>
        <v>2</v>
      </c>
    </row>
    <row r="456" spans="1:7" x14ac:dyDescent="0.25">
      <c r="A456" s="14">
        <f>SS!B457</f>
        <v>1985</v>
      </c>
      <c r="B456" s="14">
        <f>SS!C457</f>
        <v>9</v>
      </c>
      <c r="C456" s="14">
        <f>'u rate'!B480/100</f>
        <v>7.0999999999999994E-2</v>
      </c>
      <c r="D456" s="92">
        <f>SS!D457</f>
        <v>0.5999621296144958</v>
      </c>
      <c r="E456" s="14">
        <f t="shared" si="21"/>
        <v>0.59680789830461367</v>
      </c>
      <c r="F456">
        <f t="shared" si="20"/>
        <v>4.5611798471073807E-2</v>
      </c>
      <c r="G456">
        <f>SS!I457</f>
        <v>2</v>
      </c>
    </row>
    <row r="457" spans="1:7" x14ac:dyDescent="0.25">
      <c r="A457" s="14">
        <f>SS!B458</f>
        <v>1985</v>
      </c>
      <c r="B457" s="14">
        <f>SS!C458</f>
        <v>10</v>
      </c>
      <c r="C457" s="14">
        <f>'u rate'!B481/100</f>
        <v>7.0999999999999994E-2</v>
      </c>
      <c r="D457" s="92">
        <f>SS!D458</f>
        <v>0.59283964899207231</v>
      </c>
      <c r="E457" s="14">
        <f t="shared" si="21"/>
        <v>0.5932548041331277</v>
      </c>
      <c r="F457">
        <f t="shared" si="20"/>
        <v>4.4263822490260576E-2</v>
      </c>
      <c r="G457">
        <f>SS!I458</f>
        <v>1</v>
      </c>
    </row>
    <row r="458" spans="1:7" x14ac:dyDescent="0.25">
      <c r="A458" s="14">
        <f>SS!B459</f>
        <v>1985</v>
      </c>
      <c r="B458" s="14">
        <f>SS!C459</f>
        <v>11</v>
      </c>
      <c r="C458" s="14">
        <f>'u rate'!B482/100</f>
        <v>7.0000000000000007E-2</v>
      </c>
      <c r="D458" s="92">
        <f>SS!D459</f>
        <v>0.60846687069944239</v>
      </c>
      <c r="E458" s="14">
        <f t="shared" si="21"/>
        <v>0.60102302721680767</v>
      </c>
      <c r="F458">
        <f t="shared" si="20"/>
        <v>4.5238292371157569E-2</v>
      </c>
      <c r="G458">
        <f>SS!I459</f>
        <v>2</v>
      </c>
    </row>
    <row r="459" spans="1:7" x14ac:dyDescent="0.25">
      <c r="A459" s="14">
        <f>SS!B460</f>
        <v>1985</v>
      </c>
      <c r="B459" s="14">
        <f>SS!C460</f>
        <v>12</v>
      </c>
      <c r="C459" s="14">
        <f>'u rate'!B483/100</f>
        <v>7.0000000000000007E-2</v>
      </c>
      <c r="D459" s="92">
        <f>SS!D460</f>
        <v>0.5882814794531166</v>
      </c>
      <c r="E459" s="14">
        <f t="shared" si="21"/>
        <v>0.59096972255548041</v>
      </c>
      <c r="F459">
        <f t="shared" si="20"/>
        <v>4.1255785568692076E-2</v>
      </c>
      <c r="G459">
        <f>SS!I460</f>
        <v>2</v>
      </c>
    </row>
    <row r="460" spans="1:7" x14ac:dyDescent="0.25">
      <c r="A460" s="14">
        <f>SS!B461</f>
        <v>1986</v>
      </c>
      <c r="B460" s="14">
        <f>SS!C461</f>
        <v>1</v>
      </c>
      <c r="C460" s="14">
        <f>'u rate'!B484/100</f>
        <v>6.7000000000000004E-2</v>
      </c>
      <c r="D460" s="92">
        <f>SS!D461</f>
        <v>0.62028548878568546</v>
      </c>
      <c r="E460" s="14">
        <f t="shared" si="21"/>
        <v>0.60683197114091647</v>
      </c>
      <c r="F460">
        <f t="shared" si="20"/>
        <v>4.8936486673570638E-2</v>
      </c>
      <c r="G460">
        <f>SS!I461</f>
        <v>2</v>
      </c>
    </row>
    <row r="461" spans="1:7" x14ac:dyDescent="0.25">
      <c r="A461" s="14">
        <f>SS!B462</f>
        <v>1986</v>
      </c>
      <c r="B461" s="14">
        <f>SS!C462</f>
        <v>2</v>
      </c>
      <c r="C461" s="14">
        <f>'u rate'!B485/100</f>
        <v>7.2000000000000008E-2</v>
      </c>
      <c r="D461" s="92">
        <f>SS!D462</f>
        <v>0.57676251832230885</v>
      </c>
      <c r="E461" s="14">
        <f t="shared" si="21"/>
        <v>0.5851553199305588</v>
      </c>
      <c r="F461">
        <f t="shared" si="20"/>
        <v>4.5399981718750267E-2</v>
      </c>
      <c r="G461">
        <f>SS!I462</f>
        <v>2</v>
      </c>
    </row>
    <row r="462" spans="1:7" x14ac:dyDescent="0.25">
      <c r="A462" s="14">
        <f>SS!B463</f>
        <v>1986</v>
      </c>
      <c r="B462" s="14">
        <f>SS!C463</f>
        <v>3</v>
      </c>
      <c r="C462" s="14">
        <f>'u rate'!B486/100</f>
        <v>7.2000000000000008E-2</v>
      </c>
      <c r="D462" s="92">
        <f>SS!D463</f>
        <v>0.57563848084231284</v>
      </c>
      <c r="E462" s="14">
        <f t="shared" si="21"/>
        <v>0.58458484485254658</v>
      </c>
      <c r="F462">
        <f t="shared" si="20"/>
        <v>4.4278134514421703E-2</v>
      </c>
      <c r="G462">
        <f>SS!I463</f>
        <v>2</v>
      </c>
    </row>
    <row r="463" spans="1:7" x14ac:dyDescent="0.25">
      <c r="A463" s="14">
        <f>SS!B464</f>
        <v>1986</v>
      </c>
      <c r="B463" s="14">
        <f>SS!C464</f>
        <v>4</v>
      </c>
      <c r="C463" s="14">
        <f>'u rate'!B487/100</f>
        <v>7.0999999999999994E-2</v>
      </c>
      <c r="D463" s="92">
        <f>SS!D464</f>
        <v>0.58381507900920238</v>
      </c>
      <c r="E463" s="14">
        <f t="shared" si="21"/>
        <v>0.58872204299581221</v>
      </c>
      <c r="F463">
        <f t="shared" si="20"/>
        <v>4.6070253016902776E-2</v>
      </c>
      <c r="G463">
        <f>SS!I464</f>
        <v>2</v>
      </c>
    </row>
    <row r="464" spans="1:7" x14ac:dyDescent="0.25">
      <c r="A464" s="14">
        <f>SS!B465</f>
        <v>1986</v>
      </c>
      <c r="B464" s="14">
        <f>SS!C465</f>
        <v>5</v>
      </c>
      <c r="C464" s="14">
        <f>'u rate'!B488/100</f>
        <v>7.2000000000000008E-2</v>
      </c>
      <c r="D464" s="92">
        <f>SS!D465</f>
        <v>0.56888574329656227</v>
      </c>
      <c r="E464" s="14">
        <f t="shared" si="21"/>
        <v>0.58114588654167199</v>
      </c>
      <c r="F464">
        <f t="shared" si="20"/>
        <v>4.5088904990302138E-2</v>
      </c>
      <c r="G464">
        <f>SS!I465</f>
        <v>2</v>
      </c>
    </row>
    <row r="465" spans="1:7" x14ac:dyDescent="0.25">
      <c r="A465" s="14">
        <f>SS!B466</f>
        <v>1986</v>
      </c>
      <c r="B465" s="14">
        <f>SS!C466</f>
        <v>6</v>
      </c>
      <c r="C465" s="14">
        <f>'u rate'!B489/100</f>
        <v>7.2000000000000008E-2</v>
      </c>
      <c r="D465" s="92">
        <f>SS!D466</f>
        <v>0.57933201534296297</v>
      </c>
      <c r="E465" s="14">
        <f t="shared" si="21"/>
        <v>0.58645731505512022</v>
      </c>
      <c r="F465">
        <f t="shared" si="20"/>
        <v>4.334582616806968E-2</v>
      </c>
      <c r="G465">
        <f>SS!I466</f>
        <v>2</v>
      </c>
    </row>
    <row r="466" spans="1:7" x14ac:dyDescent="0.25">
      <c r="A466" s="14">
        <f>SS!B467</f>
        <v>1986</v>
      </c>
      <c r="B466" s="14">
        <f>SS!C467</f>
        <v>7</v>
      </c>
      <c r="C466" s="14">
        <f>'u rate'!B490/100</f>
        <v>7.0000000000000007E-2</v>
      </c>
      <c r="D466" s="92">
        <f>SS!D467</f>
        <v>0.58973506470204318</v>
      </c>
      <c r="E466" s="14">
        <f t="shared" si="21"/>
        <v>0.59169938591773785</v>
      </c>
      <c r="F466">
        <f t="shared" si="20"/>
        <v>4.3461244101335117E-2</v>
      </c>
      <c r="G466">
        <f>SS!I467</f>
        <v>2</v>
      </c>
    </row>
    <row r="467" spans="1:7" x14ac:dyDescent="0.25">
      <c r="A467" s="14">
        <f>SS!B468</f>
        <v>1986</v>
      </c>
      <c r="B467" s="14">
        <f>SS!C468</f>
        <v>8</v>
      </c>
      <c r="C467" s="14">
        <f>'u rate'!B491/100</f>
        <v>6.9000000000000006E-2</v>
      </c>
      <c r="D467" s="92">
        <f>SS!D468</f>
        <v>0.60531579790199519</v>
      </c>
      <c r="E467" s="14">
        <f t="shared" si="21"/>
        <v>0.59946474547668516</v>
      </c>
      <c r="F467">
        <f t="shared" si="20"/>
        <v>4.5502757720613622E-2</v>
      </c>
      <c r="G467">
        <f>SS!I468</f>
        <v>2</v>
      </c>
    </row>
    <row r="468" spans="1:7" x14ac:dyDescent="0.25">
      <c r="A468" s="14">
        <f>SS!B469</f>
        <v>1986</v>
      </c>
      <c r="B468" s="14">
        <f>SS!C469</f>
        <v>9</v>
      </c>
      <c r="C468" s="14">
        <f>'u rate'!B492/100</f>
        <v>7.0000000000000007E-2</v>
      </c>
      <c r="D468" s="92">
        <f>SS!D469</f>
        <v>0.60246998636293758</v>
      </c>
      <c r="E468" s="14">
        <f t="shared" si="21"/>
        <v>0.59805393353909286</v>
      </c>
      <c r="F468">
        <f t="shared" si="20"/>
        <v>4.5014812201867212E-2</v>
      </c>
      <c r="G468">
        <f>SS!I469</f>
        <v>2</v>
      </c>
    </row>
    <row r="469" spans="1:7" x14ac:dyDescent="0.25">
      <c r="A469" s="14">
        <f>SS!B470</f>
        <v>1986</v>
      </c>
      <c r="B469" s="14">
        <f>SS!C470</f>
        <v>10</v>
      </c>
      <c r="C469" s="14">
        <f>'u rate'!B493/100</f>
        <v>7.0000000000000007E-2</v>
      </c>
      <c r="D469" s="92">
        <f>SS!D470</f>
        <v>0.60241900505356671</v>
      </c>
      <c r="E469" s="14">
        <f t="shared" si="21"/>
        <v>0.59802862919337085</v>
      </c>
      <c r="F469">
        <f t="shared" si="20"/>
        <v>4.3937638756490281E-2</v>
      </c>
      <c r="G469">
        <f>SS!I470</f>
        <v>2</v>
      </c>
    </row>
    <row r="470" spans="1:7" x14ac:dyDescent="0.25">
      <c r="A470" s="14">
        <f>SS!B471</f>
        <v>1986</v>
      </c>
      <c r="B470" s="14">
        <f>SS!C471</f>
        <v>11</v>
      </c>
      <c r="C470" s="14">
        <f>'u rate'!B494/100</f>
        <v>6.9000000000000006E-2</v>
      </c>
      <c r="D470" s="92">
        <f>SS!D471</f>
        <v>0.63739856682195217</v>
      </c>
      <c r="E470" s="14">
        <f t="shared" si="21"/>
        <v>0.6151459717130805</v>
      </c>
      <c r="F470">
        <f t="shared" si="20"/>
        <v>4.2368498440604238E-2</v>
      </c>
      <c r="G470">
        <f>SS!I471</f>
        <v>2</v>
      </c>
    </row>
    <row r="471" spans="1:7" x14ac:dyDescent="0.25">
      <c r="A471" s="14">
        <f>SS!B472</f>
        <v>1986</v>
      </c>
      <c r="B471" s="14">
        <f>SS!C472</f>
        <v>12</v>
      </c>
      <c r="C471" s="14">
        <f>'u rate'!B495/100</f>
        <v>6.6000000000000003E-2</v>
      </c>
      <c r="D471" s="92">
        <f>SS!D472</f>
        <v>0.63273725922574486</v>
      </c>
      <c r="E471" s="14">
        <f t="shared" si="21"/>
        <v>0.61289255736129045</v>
      </c>
      <c r="F471">
        <f t="shared" si="20"/>
        <v>4.3309324181847082E-2</v>
      </c>
      <c r="G471">
        <f>SS!I472</f>
        <v>2</v>
      </c>
    </row>
    <row r="472" spans="1:7" x14ac:dyDescent="0.25">
      <c r="A472" s="14">
        <f>SS!B473</f>
        <v>1987</v>
      </c>
      <c r="B472" s="14">
        <f>SS!C473</f>
        <v>1</v>
      </c>
      <c r="C472" s="14">
        <f>'u rate'!B496/100</f>
        <v>6.6000000000000003E-2</v>
      </c>
      <c r="D472" s="92">
        <f>SS!D473</f>
        <v>0.62521285371269686</v>
      </c>
      <c r="E472" s="14">
        <f t="shared" si="21"/>
        <v>0.60923745056162637</v>
      </c>
      <c r="F472">
        <f t="shared" si="20"/>
        <v>4.3051040403712361E-2</v>
      </c>
      <c r="G472">
        <f>SS!I473</f>
        <v>2</v>
      </c>
    </row>
    <row r="473" spans="1:7" x14ac:dyDescent="0.25">
      <c r="A473" s="14">
        <f>SS!B474</f>
        <v>1987</v>
      </c>
      <c r="B473" s="14">
        <f>SS!C474</f>
        <v>2</v>
      </c>
      <c r="C473" s="14">
        <f>'u rate'!B497/100</f>
        <v>6.6000000000000003E-2</v>
      </c>
      <c r="D473" s="92">
        <f>SS!D474</f>
        <v>0.65178734092098634</v>
      </c>
      <c r="E473" s="14">
        <f t="shared" si="21"/>
        <v>0.6220504429959014</v>
      </c>
      <c r="F473">
        <f t="shared" si="20"/>
        <v>4.395645528664828E-2</v>
      </c>
      <c r="G473">
        <f>SS!I474</f>
        <v>3</v>
      </c>
    </row>
    <row r="474" spans="1:7" x14ac:dyDescent="0.25">
      <c r="A474" s="14">
        <f>SS!B475</f>
        <v>1987</v>
      </c>
      <c r="B474" s="14">
        <f>SS!C475</f>
        <v>3</v>
      </c>
      <c r="C474" s="14">
        <f>'u rate'!B498/100</f>
        <v>6.6000000000000003E-2</v>
      </c>
      <c r="D474" s="92">
        <f>SS!D475</f>
        <v>0.67902402314315879</v>
      </c>
      <c r="E474" s="14">
        <f t="shared" si="21"/>
        <v>0.63491445217084552</v>
      </c>
      <c r="F474">
        <f t="shared" si="20"/>
        <v>4.1653483772243899E-2</v>
      </c>
      <c r="G474">
        <f>SS!I475</f>
        <v>3</v>
      </c>
    </row>
    <row r="475" spans="1:7" x14ac:dyDescent="0.25">
      <c r="A475" s="14">
        <f>SS!B476</f>
        <v>1987</v>
      </c>
      <c r="B475" s="14">
        <f>SS!C476</f>
        <v>4</v>
      </c>
      <c r="C475" s="14">
        <f>'u rate'!B499/100</f>
        <v>6.3E-2</v>
      </c>
      <c r="D475" s="92">
        <f>SS!D476</f>
        <v>0.69725506763243972</v>
      </c>
      <c r="E475" s="14">
        <f t="shared" si="21"/>
        <v>0.64338137237187509</v>
      </c>
      <c r="F475">
        <f t="shared" si="20"/>
        <v>4.3258299316358731E-2</v>
      </c>
      <c r="G475">
        <f>SS!I476</f>
        <v>3</v>
      </c>
    </row>
    <row r="476" spans="1:7" x14ac:dyDescent="0.25">
      <c r="A476" s="14">
        <f>SS!B477</f>
        <v>1987</v>
      </c>
      <c r="B476" s="14">
        <f>SS!C477</f>
        <v>5</v>
      </c>
      <c r="C476" s="14">
        <f>'u rate'!B500/100</f>
        <v>6.3E-2</v>
      </c>
      <c r="D476" s="92">
        <f>SS!D477</f>
        <v>0.70830986432051712</v>
      </c>
      <c r="E476" s="14">
        <f t="shared" si="21"/>
        <v>0.64846163666683276</v>
      </c>
      <c r="F476">
        <f t="shared" si="20"/>
        <v>4.2532639391686722E-2</v>
      </c>
      <c r="G476">
        <f>SS!I477</f>
        <v>3</v>
      </c>
    </row>
    <row r="477" spans="1:7" x14ac:dyDescent="0.25">
      <c r="A477" s="14">
        <f>SS!B478</f>
        <v>1987</v>
      </c>
      <c r="B477" s="14">
        <f>SS!C478</f>
        <v>6</v>
      </c>
      <c r="C477" s="14">
        <f>'u rate'!B501/100</f>
        <v>6.2E-2</v>
      </c>
      <c r="D477" s="92">
        <f>SS!D478</f>
        <v>0.7298995585577821</v>
      </c>
      <c r="E477" s="14">
        <f t="shared" si="21"/>
        <v>0.65827019787006014</v>
      </c>
      <c r="F477">
        <f t="shared" si="20"/>
        <v>4.2444298793116987E-2</v>
      </c>
      <c r="G477">
        <f>SS!I478</f>
        <v>3</v>
      </c>
    </row>
    <row r="478" spans="1:7" x14ac:dyDescent="0.25">
      <c r="A478" s="14">
        <f>SS!B479</f>
        <v>1987</v>
      </c>
      <c r="B478" s="14">
        <f>SS!C479</f>
        <v>7</v>
      </c>
      <c r="C478" s="14">
        <f>'u rate'!B502/100</f>
        <v>6.0999999999999999E-2</v>
      </c>
      <c r="D478" s="92">
        <f>SS!D479</f>
        <v>0.74096266214539219</v>
      </c>
      <c r="E478" s="14">
        <f t="shared" si="21"/>
        <v>0.66324014419855537</v>
      </c>
      <c r="F478">
        <f t="shared" si="20"/>
        <v>4.2020925235475903E-2</v>
      </c>
      <c r="G478">
        <f>SS!I479</f>
        <v>4</v>
      </c>
    </row>
    <row r="479" spans="1:7" x14ac:dyDescent="0.25">
      <c r="A479" s="14">
        <f>SS!B480</f>
        <v>1987</v>
      </c>
      <c r="B479" s="14">
        <f>SS!C480</f>
        <v>8</v>
      </c>
      <c r="C479" s="14">
        <f>'u rate'!B503/100</f>
        <v>0.06</v>
      </c>
      <c r="D479" s="92">
        <f>SS!D480</f>
        <v>0.78146753887763021</v>
      </c>
      <c r="E479" s="14">
        <f t="shared" si="21"/>
        <v>0.68112702866085661</v>
      </c>
      <c r="F479">
        <f t="shared" si="20"/>
        <v>4.2412363531544046E-2</v>
      </c>
      <c r="G479">
        <f>SS!I480</f>
        <v>4</v>
      </c>
    </row>
    <row r="480" spans="1:7" x14ac:dyDescent="0.25">
      <c r="A480" s="14">
        <f>SS!B481</f>
        <v>1987</v>
      </c>
      <c r="B480" s="14">
        <f>SS!C481</f>
        <v>9</v>
      </c>
      <c r="C480" s="14">
        <f>'u rate'!B504/100</f>
        <v>5.9000000000000004E-2</v>
      </c>
      <c r="D480" s="92">
        <f>SS!D481</f>
        <v>0.78982429441133761</v>
      </c>
      <c r="E480" s="14">
        <f t="shared" si="21"/>
        <v>0.68475921776873683</v>
      </c>
      <c r="F480">
        <f t="shared" si="20"/>
        <v>4.3996592825032391E-2</v>
      </c>
      <c r="G480">
        <f>SS!I481</f>
        <v>4</v>
      </c>
    </row>
    <row r="481" spans="1:7" x14ac:dyDescent="0.25">
      <c r="A481" s="14">
        <f>SS!B482</f>
        <v>1987</v>
      </c>
      <c r="B481" s="14">
        <f>SS!C482</f>
        <v>10</v>
      </c>
      <c r="C481" s="14">
        <f>'u rate'!B505/100</f>
        <v>0.06</v>
      </c>
      <c r="D481" s="92">
        <f>SS!D482</f>
        <v>0.78169225254466956</v>
      </c>
      <c r="E481" s="14">
        <f t="shared" si="21"/>
        <v>0.68122495182667608</v>
      </c>
      <c r="F481">
        <f t="shared" si="20"/>
        <v>4.1354784159149532E-2</v>
      </c>
      <c r="G481">
        <f>SS!I482</f>
        <v>3</v>
      </c>
    </row>
    <row r="482" spans="1:7" x14ac:dyDescent="0.25">
      <c r="A482" s="14">
        <f>SS!B483</f>
        <v>1987</v>
      </c>
      <c r="B482" s="14">
        <f>SS!C483</f>
        <v>11</v>
      </c>
      <c r="C482" s="14">
        <f>'u rate'!B506/100</f>
        <v>5.7999999999999996E-2</v>
      </c>
      <c r="D482" s="92">
        <f>SS!D483</f>
        <v>0.82475841926947224</v>
      </c>
      <c r="E482" s="14">
        <f t="shared" si="21"/>
        <v>0.69973890627669999</v>
      </c>
      <c r="F482">
        <f t="shared" si="20"/>
        <v>4.2022140726166245E-2</v>
      </c>
      <c r="G482">
        <f>SS!I483</f>
        <v>3</v>
      </c>
    </row>
    <row r="483" spans="1:7" x14ac:dyDescent="0.25">
      <c r="A483" s="14">
        <f>SS!B484</f>
        <v>1987</v>
      </c>
      <c r="B483" s="14">
        <f>SS!C484</f>
        <v>12</v>
      </c>
      <c r="C483" s="14">
        <f>'u rate'!B507/100</f>
        <v>5.7000000000000002E-2</v>
      </c>
      <c r="D483" s="92">
        <f>SS!D484</f>
        <v>0.79913814173612896</v>
      </c>
      <c r="E483" s="14">
        <f t="shared" si="21"/>
        <v>0.68878482880288749</v>
      </c>
      <c r="F483">
        <f t="shared" si="20"/>
        <v>4.1633865579813988E-2</v>
      </c>
      <c r="G483">
        <f>SS!I484</f>
        <v>3</v>
      </c>
    </row>
    <row r="484" spans="1:7" x14ac:dyDescent="0.25">
      <c r="A484" s="14">
        <f>SS!B485</f>
        <v>1988</v>
      </c>
      <c r="B484" s="14">
        <f>SS!C485</f>
        <v>1</v>
      </c>
      <c r="C484" s="14">
        <f>'u rate'!B508/100</f>
        <v>5.7000000000000002E-2</v>
      </c>
      <c r="D484" s="92">
        <f>SS!D485</f>
        <v>0.80620417327304073</v>
      </c>
      <c r="E484" s="14">
        <f t="shared" si="21"/>
        <v>0.69182326724247234</v>
      </c>
      <c r="F484">
        <f t="shared" si="20"/>
        <v>4.1817525167360474E-2</v>
      </c>
      <c r="G484">
        <f>SS!I485</f>
        <v>3</v>
      </c>
    </row>
    <row r="485" spans="1:7" x14ac:dyDescent="0.25">
      <c r="A485" s="14">
        <f>SS!B486</f>
        <v>1988</v>
      </c>
      <c r="B485" s="14">
        <f>SS!C486</f>
        <v>2</v>
      </c>
      <c r="C485" s="14">
        <f>'u rate'!B509/100</f>
        <v>5.7000000000000002E-2</v>
      </c>
      <c r="D485" s="92">
        <f>SS!D486</f>
        <v>0.80571431098632007</v>
      </c>
      <c r="E485" s="14">
        <f t="shared" si="21"/>
        <v>0.69161305397731343</v>
      </c>
      <c r="F485">
        <f t="shared" si="20"/>
        <v>4.1804818745182257E-2</v>
      </c>
      <c r="G485">
        <f>SS!I486</f>
        <v>3</v>
      </c>
    </row>
    <row r="486" spans="1:7" x14ac:dyDescent="0.25">
      <c r="A486" s="14">
        <f>SS!B487</f>
        <v>1988</v>
      </c>
      <c r="B486" s="14">
        <f>SS!C487</f>
        <v>3</v>
      </c>
      <c r="C486" s="14">
        <f>'u rate'!B510/100</f>
        <v>5.7000000000000002E-2</v>
      </c>
      <c r="D486" s="92">
        <f>SS!D487</f>
        <v>0.8239351801990028</v>
      </c>
      <c r="E486" s="14">
        <f t="shared" si="21"/>
        <v>0.69938959415517254</v>
      </c>
      <c r="F486">
        <f t="shared" si="20"/>
        <v>3.9093538565052856E-2</v>
      </c>
      <c r="G486">
        <f>SS!I487</f>
        <v>3</v>
      </c>
    </row>
    <row r="487" spans="1:7" x14ac:dyDescent="0.25">
      <c r="A487" s="14">
        <f>SS!B488</f>
        <v>1988</v>
      </c>
      <c r="B487" s="14">
        <f>SS!C488</f>
        <v>4</v>
      </c>
      <c r="C487" s="14">
        <f>'u rate'!B511/100</f>
        <v>5.4000000000000006E-2</v>
      </c>
      <c r="D487" s="92">
        <f>SS!D488</f>
        <v>0.85140366289682212</v>
      </c>
      <c r="E487" s="14">
        <f t="shared" si="21"/>
        <v>0.71095219628528616</v>
      </c>
      <c r="F487">
        <f t="shared" si="20"/>
        <v>4.2697059830238318E-2</v>
      </c>
      <c r="G487">
        <f>SS!I488</f>
        <v>3</v>
      </c>
    </row>
    <row r="488" spans="1:7" x14ac:dyDescent="0.25">
      <c r="A488" s="14">
        <f>SS!B489</f>
        <v>1988</v>
      </c>
      <c r="B488" s="14">
        <f>SS!C489</f>
        <v>5</v>
      </c>
      <c r="C488" s="14">
        <f>'u rate'!B512/100</f>
        <v>5.5999999999999994E-2</v>
      </c>
      <c r="D488" s="92">
        <f>SS!D489</f>
        <v>0.84719316947146484</v>
      </c>
      <c r="E488" s="14">
        <f t="shared" si="21"/>
        <v>0.70919206193979412</v>
      </c>
      <c r="F488">
        <f t="shared" si="20"/>
        <v>3.9952071471004748E-2</v>
      </c>
      <c r="G488">
        <f>SS!I489</f>
        <v>3</v>
      </c>
    </row>
    <row r="489" spans="1:7" x14ac:dyDescent="0.25">
      <c r="A489" s="14">
        <f>SS!B490</f>
        <v>1988</v>
      </c>
      <c r="B489" s="14">
        <f>SS!C490</f>
        <v>6</v>
      </c>
      <c r="C489" s="14">
        <f>'u rate'!B513/100</f>
        <v>5.4000000000000006E-2</v>
      </c>
      <c r="D489" s="92">
        <f>SS!D490</f>
        <v>0.85144152961651587</v>
      </c>
      <c r="E489" s="14">
        <f t="shared" si="21"/>
        <v>0.71096800613517019</v>
      </c>
      <c r="F489">
        <f t="shared" si="20"/>
        <v>4.0583797390379699E-2</v>
      </c>
      <c r="G489">
        <f>SS!I490</f>
        <v>3</v>
      </c>
    </row>
    <row r="490" spans="1:7" x14ac:dyDescent="0.25">
      <c r="A490" s="14">
        <f>SS!B491</f>
        <v>1988</v>
      </c>
      <c r="B490" s="14">
        <f>SS!C491</f>
        <v>7</v>
      </c>
      <c r="C490" s="14">
        <f>'u rate'!B514/100</f>
        <v>5.4000000000000006E-2</v>
      </c>
      <c r="D490" s="92">
        <f>SS!D491</f>
        <v>0.86757886852851296</v>
      </c>
      <c r="E490" s="14">
        <f t="shared" si="21"/>
        <v>0.71767385613106971</v>
      </c>
      <c r="F490">
        <f t="shared" si="20"/>
        <v>4.3080748658644565E-2</v>
      </c>
      <c r="G490">
        <f>SS!I491</f>
        <v>3</v>
      </c>
    </row>
    <row r="491" spans="1:7" x14ac:dyDescent="0.25">
      <c r="A491" s="14">
        <f>SS!B492</f>
        <v>1988</v>
      </c>
      <c r="B491" s="14">
        <f>SS!C492</f>
        <v>8</v>
      </c>
      <c r="C491" s="14">
        <f>'u rate'!B515/100</f>
        <v>5.5999999999999994E-2</v>
      </c>
      <c r="D491" s="92">
        <f>SS!D492</f>
        <v>0.83422394936218469</v>
      </c>
      <c r="E491" s="14">
        <f t="shared" si="21"/>
        <v>0.70374280854146953</v>
      </c>
      <c r="F491">
        <f t="shared" si="20"/>
        <v>3.9628810676188876E-2</v>
      </c>
      <c r="G491">
        <f>SS!I492</f>
        <v>3</v>
      </c>
    </row>
    <row r="492" spans="1:7" x14ac:dyDescent="0.25">
      <c r="A492" s="14">
        <f>SS!B493</f>
        <v>1988</v>
      </c>
      <c r="B492" s="14">
        <f>SS!C493</f>
        <v>9</v>
      </c>
      <c r="C492" s="14">
        <f>'u rate'!B516/100</f>
        <v>5.4000000000000006E-2</v>
      </c>
      <c r="D492" s="92">
        <f>SS!D493</f>
        <v>0.83375339287788786</v>
      </c>
      <c r="E492" s="14">
        <f t="shared" si="21"/>
        <v>0.70354430222137676</v>
      </c>
      <c r="F492">
        <f t="shared" si="20"/>
        <v>4.0160034164856612E-2</v>
      </c>
      <c r="G492">
        <f>SS!I493</f>
        <v>3</v>
      </c>
    </row>
    <row r="493" spans="1:7" x14ac:dyDescent="0.25">
      <c r="A493" s="14">
        <f>SS!B494</f>
        <v>1988</v>
      </c>
      <c r="B493" s="14">
        <f>SS!C494</f>
        <v>10</v>
      </c>
      <c r="C493" s="14">
        <f>'u rate'!B517/100</f>
        <v>5.4000000000000006E-2</v>
      </c>
      <c r="D493" s="92">
        <f>SS!D494</f>
        <v>0.86616915033125785</v>
      </c>
      <c r="E493" s="14">
        <f t="shared" si="21"/>
        <v>0.71709054938650907</v>
      </c>
      <c r="F493">
        <f t="shared" si="20"/>
        <v>3.9876204721851466E-2</v>
      </c>
      <c r="G493">
        <f>SS!I494</f>
        <v>3</v>
      </c>
    </row>
    <row r="494" spans="1:7" x14ac:dyDescent="0.25">
      <c r="A494" s="14">
        <f>SS!B495</f>
        <v>1988</v>
      </c>
      <c r="B494" s="14">
        <f>SS!C495</f>
        <v>11</v>
      </c>
      <c r="C494" s="14">
        <f>'u rate'!B518/100</f>
        <v>5.2999999999999999E-2</v>
      </c>
      <c r="D494" s="92">
        <f>SS!D495</f>
        <v>0.86330710905167174</v>
      </c>
      <c r="E494" s="14">
        <f t="shared" si="21"/>
        <v>0.71590484511384833</v>
      </c>
      <c r="F494">
        <f t="shared" si="20"/>
        <v>4.0066480243964059E-2</v>
      </c>
      <c r="G494">
        <f>SS!I495</f>
        <v>3</v>
      </c>
    </row>
    <row r="495" spans="1:7" x14ac:dyDescent="0.25">
      <c r="A495" s="14">
        <f>SS!B496</f>
        <v>1988</v>
      </c>
      <c r="B495" s="14">
        <f>SS!C496</f>
        <v>12</v>
      </c>
      <c r="C495" s="14">
        <f>'u rate'!B519/100</f>
        <v>5.2999999999999999E-2</v>
      </c>
      <c r="D495" s="92">
        <f>SS!D496</f>
        <v>0.88116751709918195</v>
      </c>
      <c r="E495" s="14">
        <f t="shared" si="21"/>
        <v>0.72327238310898512</v>
      </c>
      <c r="F495">
        <f t="shared" si="20"/>
        <v>4.1534779624895692E-2</v>
      </c>
      <c r="G495">
        <f>SS!I496</f>
        <v>3</v>
      </c>
    </row>
    <row r="496" spans="1:7" x14ac:dyDescent="0.25">
      <c r="A496" s="14">
        <f>SS!B497</f>
        <v>1989</v>
      </c>
      <c r="B496" s="14">
        <f>SS!C497</f>
        <v>1</v>
      </c>
      <c r="C496" s="14">
        <f>'u rate'!B520/100</f>
        <v>5.4000000000000006E-2</v>
      </c>
      <c r="D496" s="92">
        <f>SS!D497</f>
        <v>0.86027220586348696</v>
      </c>
      <c r="E496" s="14">
        <f t="shared" si="21"/>
        <v>0.71464537745865797</v>
      </c>
      <c r="F496">
        <f t="shared" si="20"/>
        <v>3.86795458591623E-2</v>
      </c>
      <c r="G496">
        <f>SS!I497</f>
        <v>3</v>
      </c>
    </row>
    <row r="497" spans="1:7" x14ac:dyDescent="0.25">
      <c r="A497" s="14">
        <f>SS!B498</f>
        <v>1989</v>
      </c>
      <c r="B497" s="14">
        <f>SS!C498</f>
        <v>2</v>
      </c>
      <c r="C497" s="14">
        <f>'u rate'!B521/100</f>
        <v>5.2000000000000005E-2</v>
      </c>
      <c r="D497" s="92">
        <f>SS!D498</f>
        <v>0.88743287774317137</v>
      </c>
      <c r="E497" s="14">
        <f t="shared" si="21"/>
        <v>0.72583916840303397</v>
      </c>
      <c r="F497">
        <f t="shared" si="20"/>
        <v>3.7704258182444904E-2</v>
      </c>
      <c r="G497">
        <f>SS!I498</f>
        <v>3</v>
      </c>
    </row>
    <row r="498" spans="1:7" x14ac:dyDescent="0.25">
      <c r="A498" s="14">
        <f>SS!B499</f>
        <v>1989</v>
      </c>
      <c r="B498" s="14">
        <f>SS!C499</f>
        <v>3</v>
      </c>
      <c r="C498" s="14">
        <f>'u rate'!B522/100</f>
        <v>0.05</v>
      </c>
      <c r="D498" s="92">
        <f>SS!D499</f>
        <v>0.88725679591496232</v>
      </c>
      <c r="E498" s="14">
        <f t="shared" si="21"/>
        <v>0.72576715539147585</v>
      </c>
      <c r="F498">
        <f t="shared" si="20"/>
        <v>4.030353449428821E-2</v>
      </c>
      <c r="G498">
        <f>SS!I499</f>
        <v>3</v>
      </c>
    </row>
    <row r="499" spans="1:7" x14ac:dyDescent="0.25">
      <c r="A499" s="14">
        <f>SS!B500</f>
        <v>1989</v>
      </c>
      <c r="B499" s="14">
        <f>SS!C500</f>
        <v>4</v>
      </c>
      <c r="C499" s="14">
        <f>'u rate'!B523/100</f>
        <v>5.2000000000000005E-2</v>
      </c>
      <c r="D499" s="92">
        <f>SS!D500</f>
        <v>0.88600321755318057</v>
      </c>
      <c r="E499" s="14">
        <f t="shared" si="21"/>
        <v>0.72525426690616657</v>
      </c>
      <c r="F499">
        <f t="shared" si="20"/>
        <v>3.9781879619325597E-2</v>
      </c>
      <c r="G499">
        <f>SS!I500</f>
        <v>3</v>
      </c>
    </row>
    <row r="500" spans="1:7" x14ac:dyDescent="0.25">
      <c r="A500" s="14">
        <f>SS!B501</f>
        <v>1989</v>
      </c>
      <c r="B500" s="14">
        <f>SS!C501</f>
        <v>5</v>
      </c>
      <c r="C500" s="14">
        <f>'u rate'!B524/100</f>
        <v>5.2000000000000005E-2</v>
      </c>
      <c r="D500" s="92">
        <f>SS!D501</f>
        <v>0.84440535273679407</v>
      </c>
      <c r="E500" s="14">
        <f t="shared" si="21"/>
        <v>0.70802424878007586</v>
      </c>
      <c r="F500">
        <f t="shared" si="20"/>
        <v>3.9891625460510491E-2</v>
      </c>
      <c r="G500">
        <f>SS!I501</f>
        <v>3</v>
      </c>
    </row>
    <row r="501" spans="1:7" x14ac:dyDescent="0.25">
      <c r="A501" s="14">
        <f>SS!B502</f>
        <v>1989</v>
      </c>
      <c r="B501" s="14">
        <f>SS!C502</f>
        <v>6</v>
      </c>
      <c r="C501" s="14">
        <f>'u rate'!B525/100</f>
        <v>5.2999999999999999E-2</v>
      </c>
      <c r="D501" s="92">
        <f>SS!D502</f>
        <v>0.80891301925878367</v>
      </c>
      <c r="E501" s="14">
        <f t="shared" si="21"/>
        <v>0.69298455565157935</v>
      </c>
      <c r="F501">
        <f t="shared" si="20"/>
        <v>3.7727752322633278E-2</v>
      </c>
      <c r="G501">
        <f>SS!I502</f>
        <v>3</v>
      </c>
    </row>
    <row r="502" spans="1:7" x14ac:dyDescent="0.25">
      <c r="A502" s="14">
        <f>SS!B503</f>
        <v>1989</v>
      </c>
      <c r="B502" s="14">
        <f>SS!C503</f>
        <v>7</v>
      </c>
      <c r="C502" s="14">
        <f>'u rate'!B526/100</f>
        <v>5.2000000000000005E-2</v>
      </c>
      <c r="D502" s="92">
        <f>SS!D503</f>
        <v>0.82542820462478927</v>
      </c>
      <c r="E502" s="14">
        <f t="shared" si="21"/>
        <v>0.70002297719192741</v>
      </c>
      <c r="F502">
        <f t="shared" si="20"/>
        <v>3.8397884824873663E-2</v>
      </c>
      <c r="G502">
        <f>SS!I503</f>
        <v>3</v>
      </c>
    </row>
    <row r="503" spans="1:7" x14ac:dyDescent="0.25">
      <c r="A503" s="14">
        <f>SS!B504</f>
        <v>1989</v>
      </c>
      <c r="B503" s="14">
        <f>SS!C504</f>
        <v>8</v>
      </c>
      <c r="C503" s="14">
        <f>'u rate'!B527/100</f>
        <v>5.2000000000000005E-2</v>
      </c>
      <c r="D503" s="92">
        <f>SS!D504</f>
        <v>0.81628525046012368</v>
      </c>
      <c r="E503" s="14">
        <f t="shared" si="21"/>
        <v>0.69613523737272065</v>
      </c>
      <c r="F503">
        <f t="shared" si="20"/>
        <v>3.9239485594284251E-2</v>
      </c>
      <c r="G503">
        <f>SS!I504</f>
        <v>3</v>
      </c>
    </row>
    <row r="504" spans="1:7" x14ac:dyDescent="0.25">
      <c r="A504" s="14">
        <f>SS!B505</f>
        <v>1989</v>
      </c>
      <c r="B504" s="14">
        <f>SS!C505</f>
        <v>9</v>
      </c>
      <c r="C504" s="14">
        <f>'u rate'!B528/100</f>
        <v>5.2999999999999999E-2</v>
      </c>
      <c r="D504" s="92">
        <f>SS!D505</f>
        <v>0.80307013914739733</v>
      </c>
      <c r="E504" s="14">
        <f t="shared" si="21"/>
        <v>0.69047726267790321</v>
      </c>
      <c r="F504">
        <f t="shared" si="20"/>
        <v>3.8643394848921722E-2</v>
      </c>
      <c r="G504">
        <f>SS!I505</f>
        <v>3</v>
      </c>
    </row>
    <row r="505" spans="1:7" x14ac:dyDescent="0.25">
      <c r="A505" s="14">
        <f>SS!B506</f>
        <v>1989</v>
      </c>
      <c r="B505" s="14">
        <f>SS!C506</f>
        <v>10</v>
      </c>
      <c r="C505" s="14">
        <f>'u rate'!B529/100</f>
        <v>5.2999999999999999E-2</v>
      </c>
      <c r="D505" s="92">
        <f>SS!D506</f>
        <v>0.8189811914782742</v>
      </c>
      <c r="E505" s="14">
        <f t="shared" si="21"/>
        <v>0.69728385087438016</v>
      </c>
      <c r="F505">
        <f t="shared" si="20"/>
        <v>4.0080299996137436E-2</v>
      </c>
      <c r="G505">
        <f>SS!I506</f>
        <v>3</v>
      </c>
    </row>
    <row r="506" spans="1:7" x14ac:dyDescent="0.25">
      <c r="A506" s="14">
        <f>SS!B507</f>
        <v>1989</v>
      </c>
      <c r="B506" s="14">
        <f>SS!C507</f>
        <v>11</v>
      </c>
      <c r="C506" s="14">
        <f>'u rate'!B530/100</f>
        <v>5.4000000000000006E-2</v>
      </c>
      <c r="D506" s="92">
        <f>SS!D507</f>
        <v>0.77701982563524075</v>
      </c>
      <c r="E506" s="14">
        <f t="shared" si="21"/>
        <v>0.67918594960425216</v>
      </c>
      <c r="F506">
        <f t="shared" si="20"/>
        <v>3.8769599660285016E-2</v>
      </c>
      <c r="G506">
        <f>SS!I507</f>
        <v>3</v>
      </c>
    </row>
    <row r="507" spans="1:7" x14ac:dyDescent="0.25">
      <c r="A507" s="14">
        <f>SS!B508</f>
        <v>1989</v>
      </c>
      <c r="B507" s="14">
        <f>SS!C508</f>
        <v>12</v>
      </c>
      <c r="C507" s="14">
        <f>'u rate'!B531/100</f>
        <v>5.4000000000000006E-2</v>
      </c>
      <c r="D507" s="92">
        <f>SS!D508</f>
        <v>0.79518916106219195</v>
      </c>
      <c r="E507" s="14">
        <f t="shared" si="21"/>
        <v>0.68708088901168085</v>
      </c>
      <c r="F507">
        <f t="shared" si="20"/>
        <v>3.9220262163457476E-2</v>
      </c>
      <c r="G507">
        <f>SS!I508</f>
        <v>3</v>
      </c>
    </row>
    <row r="508" spans="1:7" x14ac:dyDescent="0.25">
      <c r="A508" s="14">
        <f>SS!B509</f>
        <v>1990</v>
      </c>
      <c r="B508" s="14">
        <f>SS!C509</f>
        <v>1</v>
      </c>
      <c r="C508" s="14">
        <f>'u rate'!B532/100</f>
        <v>5.4000000000000006E-2</v>
      </c>
      <c r="D508" s="92">
        <f>SS!D509</f>
        <v>0.79568681242957218</v>
      </c>
      <c r="E508" s="14">
        <f t="shared" si="21"/>
        <v>0.68729585249495517</v>
      </c>
      <c r="F508">
        <f t="shared" si="20"/>
        <v>3.8175450353834649E-2</v>
      </c>
      <c r="G508">
        <f>SS!I509</f>
        <v>3</v>
      </c>
    </row>
    <row r="509" spans="1:7" x14ac:dyDescent="0.25">
      <c r="A509" s="14">
        <f>SS!B510</f>
        <v>1990</v>
      </c>
      <c r="B509" s="14">
        <f>SS!C510</f>
        <v>2</v>
      </c>
      <c r="C509" s="14">
        <f>'u rate'!B533/100</f>
        <v>5.2999999999999999E-2</v>
      </c>
      <c r="D509" s="92">
        <f>SS!D510</f>
        <v>0.77038486064125533</v>
      </c>
      <c r="E509" s="14">
        <f t="shared" si="21"/>
        <v>0.67627995150906928</v>
      </c>
      <c r="F509">
        <f t="shared" si="20"/>
        <v>3.679285895457305E-2</v>
      </c>
      <c r="G509">
        <f>SS!I510</f>
        <v>3</v>
      </c>
    </row>
    <row r="510" spans="1:7" x14ac:dyDescent="0.25">
      <c r="A510" s="14">
        <f>SS!B511</f>
        <v>1990</v>
      </c>
      <c r="B510" s="14">
        <f>SS!C511</f>
        <v>3</v>
      </c>
      <c r="C510" s="14">
        <f>'u rate'!B534/100</f>
        <v>5.2000000000000005E-2</v>
      </c>
      <c r="D510" s="92">
        <f>SS!D511</f>
        <v>0.76829419596977677</v>
      </c>
      <c r="E510" s="14">
        <f t="shared" si="21"/>
        <v>0.67536168635400573</v>
      </c>
      <c r="F510">
        <f t="shared" si="20"/>
        <v>3.9154860432920151E-2</v>
      </c>
      <c r="G510">
        <f>SS!I511</f>
        <v>3</v>
      </c>
    </row>
    <row r="511" spans="1:7" x14ac:dyDescent="0.25">
      <c r="A511" s="14">
        <f>SS!B512</f>
        <v>1990</v>
      </c>
      <c r="B511" s="14">
        <f>SS!C512</f>
        <v>4</v>
      </c>
      <c r="C511" s="14">
        <f>'u rate'!B535/100</f>
        <v>5.4000000000000006E-2</v>
      </c>
      <c r="D511" s="92">
        <f>SS!D512</f>
        <v>0.74142813921092865</v>
      </c>
      <c r="E511" s="14">
        <f t="shared" si="21"/>
        <v>0.66344843715422741</v>
      </c>
      <c r="F511">
        <f t="shared" si="20"/>
        <v>3.787126385446965E-2</v>
      </c>
      <c r="G511">
        <f>SS!I512</f>
        <v>2</v>
      </c>
    </row>
    <row r="512" spans="1:7" x14ac:dyDescent="0.25">
      <c r="A512" s="14">
        <f>SS!B513</f>
        <v>1990</v>
      </c>
      <c r="B512" s="14">
        <f>SS!C513</f>
        <v>5</v>
      </c>
      <c r="C512" s="14">
        <f>'u rate'!B536/100</f>
        <v>5.4000000000000006E-2</v>
      </c>
      <c r="D512" s="92">
        <f>SS!D513</f>
        <v>0.7077654066507526</v>
      </c>
      <c r="E512" s="14">
        <f t="shared" si="21"/>
        <v>0.64821236173626307</v>
      </c>
      <c r="F512">
        <f t="shared" si="20"/>
        <v>3.4887386399321582E-2</v>
      </c>
      <c r="G512">
        <f>SS!I513</f>
        <v>2</v>
      </c>
    </row>
    <row r="513" spans="1:7" x14ac:dyDescent="0.25">
      <c r="A513" s="14">
        <f>SS!B514</f>
        <v>1990</v>
      </c>
      <c r="B513" s="14">
        <f>SS!C514</f>
        <v>6</v>
      </c>
      <c r="C513" s="14">
        <f>'u rate'!B537/100</f>
        <v>5.2000000000000005E-2</v>
      </c>
      <c r="D513" s="92">
        <f>SS!D514</f>
        <v>0.73755079021656367</v>
      </c>
      <c r="E513" s="14">
        <f t="shared" si="21"/>
        <v>0.66171138876066271</v>
      </c>
      <c r="F513">
        <f t="shared" si="20"/>
        <v>3.9460962252694576E-2</v>
      </c>
      <c r="G513">
        <f>SS!I514</f>
        <v>3</v>
      </c>
    </row>
    <row r="514" spans="1:7" x14ac:dyDescent="0.25">
      <c r="A514" s="14">
        <f>SS!B515</f>
        <v>1990</v>
      </c>
      <c r="B514" s="14">
        <f>SS!C515</f>
        <v>7</v>
      </c>
      <c r="C514" s="14">
        <f>'u rate'!B538/100</f>
        <v>5.5E-2</v>
      </c>
      <c r="D514" s="92">
        <f>SS!D515</f>
        <v>0.68898597096489811</v>
      </c>
      <c r="E514" s="14">
        <f t="shared" si="21"/>
        <v>0.63955490274817206</v>
      </c>
      <c r="F514">
        <f t="shared" si="20"/>
        <v>3.9339174234020599E-2</v>
      </c>
      <c r="G514">
        <f>SS!I515</f>
        <v>2</v>
      </c>
    </row>
    <row r="515" spans="1:7" x14ac:dyDescent="0.25">
      <c r="A515" s="14">
        <f>SS!B516</f>
        <v>1990</v>
      </c>
      <c r="B515" s="14">
        <f>SS!C516</f>
        <v>8</v>
      </c>
      <c r="C515" s="14">
        <f>'u rate'!B539/100</f>
        <v>5.7000000000000002E-2</v>
      </c>
      <c r="D515" s="92">
        <f>SS!D516</f>
        <v>0.64063366817483036</v>
      </c>
      <c r="E515" s="14">
        <f t="shared" si="21"/>
        <v>0.61670507533485452</v>
      </c>
      <c r="F515">
        <f t="shared" si="20"/>
        <v>3.9397867756189517E-2</v>
      </c>
      <c r="G515">
        <f>SS!I516</f>
        <v>2</v>
      </c>
    </row>
    <row r="516" spans="1:7" x14ac:dyDescent="0.25">
      <c r="A516" s="14">
        <f>SS!B517</f>
        <v>1990</v>
      </c>
      <c r="B516" s="14">
        <f>SS!C517</f>
        <v>9</v>
      </c>
      <c r="C516" s="14">
        <f>'u rate'!B540/100</f>
        <v>5.9000000000000004E-2</v>
      </c>
      <c r="D516" s="92">
        <f>SS!D517</f>
        <v>0.61241889860997012</v>
      </c>
      <c r="E516" s="14">
        <f t="shared" si="21"/>
        <v>0.60297170799508126</v>
      </c>
      <c r="F516">
        <f t="shared" si="20"/>
        <v>3.7805877546981718E-2</v>
      </c>
      <c r="G516">
        <f>SS!I517</f>
        <v>2</v>
      </c>
    </row>
    <row r="517" spans="1:7" x14ac:dyDescent="0.25">
      <c r="A517" s="14">
        <f>SS!B518</f>
        <v>1990</v>
      </c>
      <c r="B517" s="14">
        <f>SS!C518</f>
        <v>10</v>
      </c>
      <c r="C517" s="14">
        <f>'u rate'!B541/100</f>
        <v>5.9000000000000004E-2</v>
      </c>
      <c r="D517" s="92">
        <f>SS!D518</f>
        <v>0.56712203602196098</v>
      </c>
      <c r="E517" s="14">
        <f t="shared" si="21"/>
        <v>0.5802443286286102</v>
      </c>
      <c r="F517">
        <f t="shared" ref="F517:F580" si="22">(C518-(1-E517)*C517)/(1-C517)</f>
        <v>3.9568985535693942E-2</v>
      </c>
      <c r="G517">
        <f>SS!I518</f>
        <v>1</v>
      </c>
    </row>
    <row r="518" spans="1:7" x14ac:dyDescent="0.25">
      <c r="A518" s="14">
        <f>SS!B519</f>
        <v>1990</v>
      </c>
      <c r="B518" s="14">
        <f>SS!C519</f>
        <v>11</v>
      </c>
      <c r="C518" s="14">
        <f>'u rate'!B542/100</f>
        <v>6.2E-2</v>
      </c>
      <c r="D518" s="92">
        <f>SS!D519</f>
        <v>0.51107231971312717</v>
      </c>
      <c r="E518" s="14">
        <f t="shared" ref="E518:E581" si="23">$F$1*D518^$H$1</f>
        <v>0.55082522800991252</v>
      </c>
      <c r="F518">
        <f t="shared" si="22"/>
        <v>3.7474588631785266E-2</v>
      </c>
      <c r="G518">
        <f>SS!I519</f>
        <v>1</v>
      </c>
    </row>
    <row r="519" spans="1:7" x14ac:dyDescent="0.25">
      <c r="A519" s="14">
        <f>SS!B520</f>
        <v>1990</v>
      </c>
      <c r="B519" s="14">
        <f>SS!C520</f>
        <v>12</v>
      </c>
      <c r="C519" s="14">
        <f>'u rate'!B543/100</f>
        <v>6.3E-2</v>
      </c>
      <c r="D519" s="92">
        <f>SS!D520</f>
        <v>0.50314413164899963</v>
      </c>
      <c r="E519" s="14">
        <f t="shared" si="23"/>
        <v>0.54653609434519013</v>
      </c>
      <c r="F519">
        <f t="shared" si="22"/>
        <v>3.7814059705172869E-2</v>
      </c>
      <c r="G519">
        <f>SS!I520</f>
        <v>1</v>
      </c>
    </row>
    <row r="520" spans="1:7" x14ac:dyDescent="0.25">
      <c r="A520" s="14">
        <f>SS!B521</f>
        <v>1991</v>
      </c>
      <c r="B520" s="14">
        <f>SS!C521</f>
        <v>1</v>
      </c>
      <c r="C520" s="14">
        <f>'u rate'!B544/100</f>
        <v>6.4000000000000001E-2</v>
      </c>
      <c r="D520" s="92">
        <f>SS!D521</f>
        <v>0.46851188583077702</v>
      </c>
      <c r="E520" s="14">
        <f t="shared" si="23"/>
        <v>0.52739128584868455</v>
      </c>
      <c r="F520">
        <f t="shared" si="22"/>
        <v>3.8197694758884418E-2</v>
      </c>
      <c r="G520">
        <f>SS!I521</f>
        <v>1</v>
      </c>
    </row>
    <row r="521" spans="1:7" x14ac:dyDescent="0.25">
      <c r="A521" s="14">
        <f>SS!B522</f>
        <v>1991</v>
      </c>
      <c r="B521" s="14">
        <f>SS!C522</f>
        <v>2</v>
      </c>
      <c r="C521" s="14">
        <f>'u rate'!B545/100</f>
        <v>6.6000000000000003E-2</v>
      </c>
      <c r="D521" s="92">
        <f>SS!D522</f>
        <v>0.43415482454626958</v>
      </c>
      <c r="E521" s="14">
        <f t="shared" si="23"/>
        <v>0.50768573273934925</v>
      </c>
      <c r="F521">
        <f t="shared" si="22"/>
        <v>3.8016336574729179E-2</v>
      </c>
      <c r="G521">
        <f>SS!I522</f>
        <v>1</v>
      </c>
    </row>
    <row r="522" spans="1:7" x14ac:dyDescent="0.25">
      <c r="A522" s="14">
        <f>SS!B523</f>
        <v>1991</v>
      </c>
      <c r="B522" s="14">
        <f>SS!C523</f>
        <v>3</v>
      </c>
      <c r="C522" s="14">
        <f>'u rate'!B546/100</f>
        <v>6.8000000000000005E-2</v>
      </c>
      <c r="D522" s="92">
        <f>SS!D523</f>
        <v>0.41447321645986512</v>
      </c>
      <c r="E522" s="14">
        <f t="shared" si="23"/>
        <v>0.49604477422308585</v>
      </c>
      <c r="F522">
        <f t="shared" si="22"/>
        <v>3.5119146617135014E-2</v>
      </c>
      <c r="G522">
        <f>SS!I523</f>
        <v>1</v>
      </c>
    </row>
    <row r="523" spans="1:7" x14ac:dyDescent="0.25">
      <c r="A523" s="14">
        <f>SS!B524</f>
        <v>1991</v>
      </c>
      <c r="B523" s="14">
        <f>SS!C524</f>
        <v>4</v>
      </c>
      <c r="C523" s="14">
        <f>'u rate'!B547/100</f>
        <v>6.7000000000000004E-2</v>
      </c>
      <c r="D523" s="92">
        <f>SS!D524</f>
        <v>0.42002222633382214</v>
      </c>
      <c r="E523" s="14">
        <f t="shared" si="23"/>
        <v>0.49935428316292307</v>
      </c>
      <c r="F523">
        <f t="shared" si="22"/>
        <v>3.8002933517594692E-2</v>
      </c>
      <c r="G523">
        <f>SS!I524</f>
        <v>1</v>
      </c>
    </row>
    <row r="524" spans="1:7" x14ac:dyDescent="0.25">
      <c r="A524" s="14">
        <f>SS!B525</f>
        <v>1991</v>
      </c>
      <c r="B524" s="14">
        <f>SS!C525</f>
        <v>5</v>
      </c>
      <c r="C524" s="14">
        <f>'u rate'!B548/100</f>
        <v>6.9000000000000006E-2</v>
      </c>
      <c r="D524" s="92">
        <f>SS!D525</f>
        <v>0.39643562275166566</v>
      </c>
      <c r="E524" s="14">
        <f t="shared" si="23"/>
        <v>0.48513094651638849</v>
      </c>
      <c r="F524">
        <f t="shared" si="22"/>
        <v>3.595492514460881E-2</v>
      </c>
      <c r="G524">
        <f>SS!I525</f>
        <v>1</v>
      </c>
    </row>
    <row r="525" spans="1:7" x14ac:dyDescent="0.25">
      <c r="A525" s="14">
        <f>SS!B526</f>
        <v>1991</v>
      </c>
      <c r="B525" s="14">
        <f>SS!C526</f>
        <v>6</v>
      </c>
      <c r="C525" s="14">
        <f>'u rate'!B549/100</f>
        <v>6.9000000000000006E-2</v>
      </c>
      <c r="D525" s="92">
        <f>SS!D526</f>
        <v>0.41581150767849245</v>
      </c>
      <c r="E525" s="14">
        <f t="shared" si="23"/>
        <v>0.49684496748620438</v>
      </c>
      <c r="F525">
        <f t="shared" si="22"/>
        <v>3.5748982552683245E-2</v>
      </c>
      <c r="G525">
        <f>SS!I526</f>
        <v>1</v>
      </c>
    </row>
    <row r="526" spans="1:7" x14ac:dyDescent="0.25">
      <c r="A526" s="14">
        <f>SS!B527</f>
        <v>1991</v>
      </c>
      <c r="B526" s="14">
        <f>SS!C527</f>
        <v>7</v>
      </c>
      <c r="C526" s="14">
        <f>'u rate'!B550/100</f>
        <v>6.8000000000000005E-2</v>
      </c>
      <c r="D526" s="92">
        <f>SS!D527</f>
        <v>0.40309027795709845</v>
      </c>
      <c r="E526" s="14">
        <f t="shared" si="23"/>
        <v>0.48918575826301414</v>
      </c>
      <c r="F526">
        <f t="shared" si="22"/>
        <v>3.6764626139361552E-2</v>
      </c>
      <c r="G526">
        <f>SS!I527</f>
        <v>1</v>
      </c>
    </row>
    <row r="527" spans="1:7" x14ac:dyDescent="0.25">
      <c r="A527" s="14">
        <f>SS!B528</f>
        <v>1991</v>
      </c>
      <c r="B527" s="14">
        <f>SS!C528</f>
        <v>8</v>
      </c>
      <c r="C527" s="14">
        <f>'u rate'!B551/100</f>
        <v>6.9000000000000006E-2</v>
      </c>
      <c r="D527" s="92">
        <f>SS!D528</f>
        <v>0.39111475763144404</v>
      </c>
      <c r="E527" s="14">
        <f t="shared" si="23"/>
        <v>0.48186429203848341</v>
      </c>
      <c r="F527">
        <f t="shared" si="22"/>
        <v>3.5712820784807045E-2</v>
      </c>
      <c r="G527">
        <f>SS!I528</f>
        <v>1</v>
      </c>
    </row>
    <row r="528" spans="1:7" x14ac:dyDescent="0.25">
      <c r="A528" s="14">
        <f>SS!B529</f>
        <v>1991</v>
      </c>
      <c r="B528" s="14">
        <f>SS!C529</f>
        <v>9</v>
      </c>
      <c r="C528" s="14">
        <f>'u rate'!B552/100</f>
        <v>6.9000000000000006E-2</v>
      </c>
      <c r="D528" s="92">
        <f>SS!D529</f>
        <v>0.40293368409747604</v>
      </c>
      <c r="E528" s="14">
        <f t="shared" si="23"/>
        <v>0.48909072877286236</v>
      </c>
      <c r="F528">
        <f t="shared" si="22"/>
        <v>3.7322513732897418E-2</v>
      </c>
      <c r="G528">
        <f>SS!I529</f>
        <v>1</v>
      </c>
    </row>
    <row r="529" spans="1:7" x14ac:dyDescent="0.25">
      <c r="A529" s="14">
        <f>SS!B530</f>
        <v>1991</v>
      </c>
      <c r="B529" s="14">
        <f>SS!C530</f>
        <v>10</v>
      </c>
      <c r="C529" s="14">
        <f>'u rate'!B553/100</f>
        <v>7.0000000000000007E-2</v>
      </c>
      <c r="D529" s="92">
        <f>SS!D530</f>
        <v>0.37833738070105855</v>
      </c>
      <c r="E529" s="14">
        <f t="shared" si="23"/>
        <v>0.473927892600913</v>
      </c>
      <c r="F529">
        <f t="shared" si="22"/>
        <v>3.5671991916197757E-2</v>
      </c>
      <c r="G529">
        <f>SS!I530</f>
        <v>1</v>
      </c>
    </row>
    <row r="530" spans="1:7" x14ac:dyDescent="0.25">
      <c r="A530" s="14">
        <f>SS!B531</f>
        <v>1991</v>
      </c>
      <c r="B530" s="14">
        <f>SS!C531</f>
        <v>11</v>
      </c>
      <c r="C530" s="14">
        <f>'u rate'!B554/100</f>
        <v>7.0000000000000007E-2</v>
      </c>
      <c r="D530" s="92">
        <f>SS!D531</f>
        <v>0.38493117125244797</v>
      </c>
      <c r="E530" s="14">
        <f t="shared" si="23"/>
        <v>0.47803994045501425</v>
      </c>
      <c r="F530">
        <f t="shared" si="22"/>
        <v>3.9207307346076331E-2</v>
      </c>
      <c r="G530">
        <f>SS!I531</f>
        <v>1</v>
      </c>
    </row>
    <row r="531" spans="1:7" x14ac:dyDescent="0.25">
      <c r="A531" s="14">
        <f>SS!B532</f>
        <v>1991</v>
      </c>
      <c r="B531" s="14">
        <f>SS!C532</f>
        <v>12</v>
      </c>
      <c r="C531" s="14">
        <f>'u rate'!B555/100</f>
        <v>7.2999999999999995E-2</v>
      </c>
      <c r="D531" s="92">
        <f>SS!D532</f>
        <v>0.3695659720805996</v>
      </c>
      <c r="E531" s="14">
        <f t="shared" si="23"/>
        <v>0.46840188197378385</v>
      </c>
      <c r="F531">
        <f t="shared" si="22"/>
        <v>3.688601659556226E-2</v>
      </c>
      <c r="G531">
        <f>SS!I532</f>
        <v>1</v>
      </c>
    </row>
    <row r="532" spans="1:7" x14ac:dyDescent="0.25">
      <c r="A532" s="14">
        <f>SS!B533</f>
        <v>1992</v>
      </c>
      <c r="B532" s="14">
        <f>SS!C533</f>
        <v>1</v>
      </c>
      <c r="C532" s="14">
        <f>'u rate'!B556/100</f>
        <v>7.2999999999999995E-2</v>
      </c>
      <c r="D532" s="92">
        <f>SS!D533</f>
        <v>0.36204076735226609</v>
      </c>
      <c r="E532" s="14">
        <f t="shared" si="23"/>
        <v>0.4636084909319626</v>
      </c>
      <c r="F532">
        <f t="shared" si="22"/>
        <v>3.7587292166163203E-2</v>
      </c>
      <c r="G532">
        <f>SS!I533</f>
        <v>1</v>
      </c>
    </row>
    <row r="533" spans="1:7" x14ac:dyDescent="0.25">
      <c r="A533" s="14">
        <f>SS!B534</f>
        <v>1992</v>
      </c>
      <c r="B533" s="14">
        <f>SS!C534</f>
        <v>2</v>
      </c>
      <c r="C533" s="14">
        <f>'u rate'!B557/100</f>
        <v>7.400000000000001E-2</v>
      </c>
      <c r="D533" s="92">
        <f>SS!D534</f>
        <v>0.36975804607579804</v>
      </c>
      <c r="E533" s="14">
        <f t="shared" si="23"/>
        <v>0.46852358708322306</v>
      </c>
      <c r="F533">
        <f t="shared" si="22"/>
        <v>3.7441409766909843E-2</v>
      </c>
      <c r="G533">
        <f>SS!I534</f>
        <v>1</v>
      </c>
    </row>
    <row r="534" spans="1:7" x14ac:dyDescent="0.25">
      <c r="A534" s="14">
        <f>SS!B535</f>
        <v>1992</v>
      </c>
      <c r="B534" s="14">
        <f>SS!C535</f>
        <v>3</v>
      </c>
      <c r="C534" s="14">
        <f>'u rate'!B558/100</f>
        <v>7.400000000000001E-2</v>
      </c>
      <c r="D534" s="92">
        <f>SS!D535</f>
        <v>0.38709839079762115</v>
      </c>
      <c r="E534" s="14">
        <f t="shared" si="23"/>
        <v>0.47938376947850603</v>
      </c>
      <c r="F534">
        <f t="shared" si="22"/>
        <v>3.8309286113833101E-2</v>
      </c>
      <c r="G534">
        <f>SS!I535</f>
        <v>1</v>
      </c>
    </row>
    <row r="535" spans="1:7" x14ac:dyDescent="0.25">
      <c r="A535" s="14">
        <f>SS!B536</f>
        <v>1992</v>
      </c>
      <c r="B535" s="14">
        <f>SS!C536</f>
        <v>4</v>
      </c>
      <c r="C535" s="14">
        <f>'u rate'!B559/100</f>
        <v>7.400000000000001E-2</v>
      </c>
      <c r="D535" s="92">
        <f>SS!D536</f>
        <v>0.36861434134393911</v>
      </c>
      <c r="E535" s="14">
        <f t="shared" si="23"/>
        <v>0.46779842686700185</v>
      </c>
      <c r="F535">
        <f t="shared" si="22"/>
        <v>3.9543286812265807E-2</v>
      </c>
      <c r="G535">
        <f>SS!I536</f>
        <v>1</v>
      </c>
    </row>
    <row r="536" spans="1:7" x14ac:dyDescent="0.25">
      <c r="A536" s="14">
        <f>SS!B537</f>
        <v>1992</v>
      </c>
      <c r="B536" s="14">
        <f>SS!C537</f>
        <v>5</v>
      </c>
      <c r="C536" s="14">
        <f>'u rate'!B560/100</f>
        <v>7.5999999999999998E-2</v>
      </c>
      <c r="D536" s="92">
        <f>SS!D537</f>
        <v>0.37022399287382518</v>
      </c>
      <c r="E536" s="14">
        <f t="shared" si="23"/>
        <v>0.46881869673190513</v>
      </c>
      <c r="F536">
        <f t="shared" si="22"/>
        <v>4.0725347350243281E-2</v>
      </c>
      <c r="G536">
        <f>SS!I537</f>
        <v>1</v>
      </c>
    </row>
    <row r="537" spans="1:7" x14ac:dyDescent="0.25">
      <c r="A537" s="14">
        <f>SS!B538</f>
        <v>1992</v>
      </c>
      <c r="B537" s="14">
        <f>SS!C538</f>
        <v>6</v>
      </c>
      <c r="C537" s="14">
        <f>'u rate'!B561/100</f>
        <v>7.8E-2</v>
      </c>
      <c r="D537" s="92">
        <f>SS!D538</f>
        <v>0.36011351857284341</v>
      </c>
      <c r="E537" s="14">
        <f t="shared" si="23"/>
        <v>0.46237288263859028</v>
      </c>
      <c r="F537">
        <f t="shared" si="22"/>
        <v>3.8031545385911102E-2</v>
      </c>
      <c r="G537">
        <f>SS!I538</f>
        <v>1</v>
      </c>
    </row>
    <row r="538" spans="1:7" x14ac:dyDescent="0.25">
      <c r="A538" s="14">
        <f>SS!B539</f>
        <v>1992</v>
      </c>
      <c r="B538" s="14">
        <f>SS!C539</f>
        <v>7</v>
      </c>
      <c r="C538" s="14">
        <f>'u rate'!B562/100</f>
        <v>7.6999999999999999E-2</v>
      </c>
      <c r="D538" s="92">
        <f>SS!D539</f>
        <v>0.35325474048041772</v>
      </c>
      <c r="E538" s="14">
        <f t="shared" si="23"/>
        <v>0.45794850157489836</v>
      </c>
      <c r="F538">
        <f t="shared" si="22"/>
        <v>3.7120297531167024E-2</v>
      </c>
      <c r="G538">
        <f>SS!I539</f>
        <v>1</v>
      </c>
    </row>
    <row r="539" spans="1:7" x14ac:dyDescent="0.25">
      <c r="A539" s="14">
        <f>SS!B540</f>
        <v>1992</v>
      </c>
      <c r="B539" s="14">
        <f>SS!C540</f>
        <v>8</v>
      </c>
      <c r="C539" s="14">
        <f>'u rate'!B563/100</f>
        <v>7.5999999999999998E-2</v>
      </c>
      <c r="D539" s="92">
        <f>SS!D540</f>
        <v>0.36983997154992743</v>
      </c>
      <c r="E539" s="14">
        <f t="shared" si="23"/>
        <v>0.46857548844347185</v>
      </c>
      <c r="F539">
        <f t="shared" si="22"/>
        <v>3.8540841040805039E-2</v>
      </c>
      <c r="G539">
        <f>SS!I540</f>
        <v>1</v>
      </c>
    </row>
    <row r="540" spans="1:7" x14ac:dyDescent="0.25">
      <c r="A540" s="14">
        <f>SS!B541</f>
        <v>1992</v>
      </c>
      <c r="B540" s="14">
        <f>SS!C541</f>
        <v>9</v>
      </c>
      <c r="C540" s="14">
        <f>'u rate'!B564/100</f>
        <v>7.5999999999999998E-2</v>
      </c>
      <c r="D540" s="92">
        <f>SS!D541</f>
        <v>0.36462817181655932</v>
      </c>
      <c r="E540" s="14">
        <f t="shared" si="23"/>
        <v>0.46526218191400398</v>
      </c>
      <c r="F540">
        <f t="shared" si="22"/>
        <v>3.5021564746173475E-2</v>
      </c>
      <c r="G540">
        <f>SS!I541</f>
        <v>1</v>
      </c>
    </row>
    <row r="541" spans="1:7" x14ac:dyDescent="0.25">
      <c r="A541" s="14">
        <f>SS!B542</f>
        <v>1992</v>
      </c>
      <c r="B541" s="14">
        <f>SS!C542</f>
        <v>10</v>
      </c>
      <c r="C541" s="14">
        <f>'u rate'!B565/100</f>
        <v>7.2999999999999995E-2</v>
      </c>
      <c r="D541" s="92">
        <f>SS!D542</f>
        <v>0.38137845445797736</v>
      </c>
      <c r="E541" s="14">
        <f t="shared" si="23"/>
        <v>0.47582879526430616</v>
      </c>
      <c r="F541">
        <f t="shared" si="22"/>
        <v>3.8549624654039216E-2</v>
      </c>
      <c r="G541">
        <f>SS!I542</f>
        <v>1</v>
      </c>
    </row>
    <row r="542" spans="1:7" x14ac:dyDescent="0.25">
      <c r="A542" s="14">
        <f>SS!B543</f>
        <v>1992</v>
      </c>
      <c r="B542" s="14">
        <f>SS!C543</f>
        <v>11</v>
      </c>
      <c r="C542" s="14">
        <f>'u rate'!B566/100</f>
        <v>7.400000000000001E-2</v>
      </c>
      <c r="D542" s="92">
        <f>SS!D543</f>
        <v>0.39957739489487842</v>
      </c>
      <c r="E542" s="14">
        <f t="shared" si="23"/>
        <v>0.48704949637751516</v>
      </c>
      <c r="F542">
        <f t="shared" si="22"/>
        <v>3.8921881999931025E-2</v>
      </c>
      <c r="G542">
        <f>SS!I543</f>
        <v>1</v>
      </c>
    </row>
    <row r="543" spans="1:7" x14ac:dyDescent="0.25">
      <c r="A543" s="14">
        <f>SS!B544</f>
        <v>1992</v>
      </c>
      <c r="B543" s="14">
        <f>SS!C544</f>
        <v>12</v>
      </c>
      <c r="C543" s="14">
        <f>'u rate'!B567/100</f>
        <v>7.400000000000001E-2</v>
      </c>
      <c r="D543" s="92">
        <f>SS!D544</f>
        <v>0.39354580524284177</v>
      </c>
      <c r="E543" s="14">
        <f t="shared" si="23"/>
        <v>0.48335953138938842</v>
      </c>
      <c r="F543">
        <f t="shared" si="22"/>
        <v>3.7547089981441392E-2</v>
      </c>
      <c r="G543">
        <f>SS!I544</f>
        <v>1</v>
      </c>
    </row>
    <row r="544" spans="1:7" x14ac:dyDescent="0.25">
      <c r="A544" s="14">
        <f>SS!B545</f>
        <v>1993</v>
      </c>
      <c r="B544" s="14">
        <f>SS!C545</f>
        <v>1</v>
      </c>
      <c r="C544" s="14">
        <f>'u rate'!B568/100</f>
        <v>7.2999999999999995E-2</v>
      </c>
      <c r="D544" s="92">
        <f>SS!D545</f>
        <v>0.40594030017023863</v>
      </c>
      <c r="E544" s="14">
        <f t="shared" si="23"/>
        <v>0.49091208936747588</v>
      </c>
      <c r="F544">
        <f t="shared" si="22"/>
        <v>3.6501167771117296E-2</v>
      </c>
      <c r="G544">
        <f>SS!I545</f>
        <v>1</v>
      </c>
    </row>
    <row r="545" spans="1:7" x14ac:dyDescent="0.25">
      <c r="A545" s="14">
        <f>SS!B546</f>
        <v>1993</v>
      </c>
      <c r="B545" s="14">
        <f>SS!C546</f>
        <v>2</v>
      </c>
      <c r="C545" s="14">
        <f>'u rate'!B569/100</f>
        <v>7.0999999999999994E-2</v>
      </c>
      <c r="D545" s="92">
        <f>SS!D546</f>
        <v>0.42390475331714855</v>
      </c>
      <c r="E545" s="14">
        <f t="shared" si="23"/>
        <v>0.50165689557503335</v>
      </c>
      <c r="F545">
        <f t="shared" si="22"/>
        <v>3.7263336475594593E-2</v>
      </c>
      <c r="G545">
        <f>SS!I546</f>
        <v>1</v>
      </c>
    </row>
    <row r="546" spans="1:7" x14ac:dyDescent="0.25">
      <c r="A546" s="14">
        <f>SS!B547</f>
        <v>1993</v>
      </c>
      <c r="B546" s="14">
        <f>SS!C547</f>
        <v>3</v>
      </c>
      <c r="C546" s="14">
        <f>'u rate'!B570/100</f>
        <v>7.0000000000000007E-2</v>
      </c>
      <c r="D546" s="92">
        <f>SS!D547</f>
        <v>0.42347867089957852</v>
      </c>
      <c r="E546" s="14">
        <f t="shared" si="23"/>
        <v>0.50140471519783347</v>
      </c>
      <c r="F546">
        <f t="shared" si="22"/>
        <v>3.8815408670804664E-2</v>
      </c>
      <c r="G546">
        <f>SS!I547</f>
        <v>2</v>
      </c>
    </row>
    <row r="547" spans="1:7" x14ac:dyDescent="0.25">
      <c r="A547" s="14">
        <f>SS!B548</f>
        <v>1993</v>
      </c>
      <c r="B547" s="14">
        <f>SS!C548</f>
        <v>4</v>
      </c>
      <c r="C547" s="14">
        <f>'u rate'!B571/100</f>
        <v>7.0999999999999994E-2</v>
      </c>
      <c r="D547" s="92">
        <f>SS!D548</f>
        <v>0.41795101761822273</v>
      </c>
      <c r="E547" s="14">
        <f t="shared" si="23"/>
        <v>0.49812155656743534</v>
      </c>
      <c r="F547">
        <f t="shared" si="22"/>
        <v>3.8069569985239936E-2</v>
      </c>
      <c r="G547">
        <f>SS!I548</f>
        <v>1</v>
      </c>
    </row>
    <row r="548" spans="1:7" x14ac:dyDescent="0.25">
      <c r="A548" s="14">
        <f>SS!B549</f>
        <v>1993</v>
      </c>
      <c r="B548" s="14">
        <f>SS!C549</f>
        <v>5</v>
      </c>
      <c r="C548" s="14">
        <f>'u rate'!B572/100</f>
        <v>7.0999999999999994E-2</v>
      </c>
      <c r="D548" s="92">
        <f>SS!D549</f>
        <v>0.42875241248786722</v>
      </c>
      <c r="E548" s="14">
        <f t="shared" si="23"/>
        <v>0.50451714729013442</v>
      </c>
      <c r="F548">
        <f t="shared" si="22"/>
        <v>3.7481934830570024E-2</v>
      </c>
      <c r="G548">
        <f>SS!I549</f>
        <v>2</v>
      </c>
    </row>
    <row r="549" spans="1:7" x14ac:dyDescent="0.25">
      <c r="A549" s="14">
        <f>SS!B550</f>
        <v>1993</v>
      </c>
      <c r="B549" s="14">
        <f>SS!C550</f>
        <v>6</v>
      </c>
      <c r="C549" s="14">
        <f>'u rate'!B573/100</f>
        <v>7.0000000000000007E-2</v>
      </c>
      <c r="D549" s="92">
        <f>SS!D550</f>
        <v>0.42839662897613828</v>
      </c>
      <c r="E549" s="14">
        <f t="shared" si="23"/>
        <v>0.50430777688175821</v>
      </c>
      <c r="F549">
        <f t="shared" si="22"/>
        <v>3.688338105561622E-2</v>
      </c>
      <c r="G549">
        <f>SS!I550</f>
        <v>2</v>
      </c>
    </row>
    <row r="550" spans="1:7" x14ac:dyDescent="0.25">
      <c r="A550" s="14">
        <f>SS!B551</f>
        <v>1993</v>
      </c>
      <c r="B550" s="14">
        <f>SS!C551</f>
        <v>7</v>
      </c>
      <c r="C550" s="14">
        <f>'u rate'!B574/100</f>
        <v>6.9000000000000006E-2</v>
      </c>
      <c r="D550" s="92">
        <f>SS!D551</f>
        <v>0.44155312351675108</v>
      </c>
      <c r="E550" s="14">
        <f t="shared" si="23"/>
        <v>0.51199311833897765</v>
      </c>
      <c r="F550">
        <f t="shared" si="22"/>
        <v>3.687167042469329E-2</v>
      </c>
      <c r="G550">
        <f>SS!I551</f>
        <v>2</v>
      </c>
    </row>
    <row r="551" spans="1:7" x14ac:dyDescent="0.25">
      <c r="A551" s="14">
        <f>SS!B552</f>
        <v>1993</v>
      </c>
      <c r="B551" s="14">
        <f>SS!C552</f>
        <v>8</v>
      </c>
      <c r="C551" s="14">
        <f>'u rate'!B575/100</f>
        <v>6.8000000000000005E-2</v>
      </c>
      <c r="D551" s="92">
        <f>SS!D552</f>
        <v>0.46744981041834704</v>
      </c>
      <c r="E551" s="14">
        <f t="shared" si="23"/>
        <v>0.52679317176052376</v>
      </c>
      <c r="F551">
        <f t="shared" si="22"/>
        <v>3.7362591931025341E-2</v>
      </c>
      <c r="G551">
        <f>SS!I552</f>
        <v>2</v>
      </c>
    </row>
    <row r="552" spans="1:7" x14ac:dyDescent="0.25">
      <c r="A552" s="14">
        <f>SS!B553</f>
        <v>1993</v>
      </c>
      <c r="B552" s="14">
        <f>SS!C553</f>
        <v>9</v>
      </c>
      <c r="C552" s="14">
        <f>'u rate'!B576/100</f>
        <v>6.7000000000000004E-2</v>
      </c>
      <c r="D552" s="92">
        <f>SS!D553</f>
        <v>0.47616076434830806</v>
      </c>
      <c r="E552" s="14">
        <f t="shared" si="23"/>
        <v>0.53167892567869479</v>
      </c>
      <c r="F552">
        <f t="shared" si="22"/>
        <v>3.9252398735769085E-2</v>
      </c>
      <c r="G552">
        <f>SS!I553</f>
        <v>2</v>
      </c>
    </row>
    <row r="553" spans="1:7" x14ac:dyDescent="0.25">
      <c r="A553" s="14">
        <f>SS!B554</f>
        <v>1993</v>
      </c>
      <c r="B553" s="14">
        <f>SS!C554</f>
        <v>10</v>
      </c>
      <c r="C553" s="14">
        <f>'u rate'!B577/100</f>
        <v>6.8000000000000005E-2</v>
      </c>
      <c r="D553" s="92">
        <f>SS!D554</f>
        <v>0.48828822879234263</v>
      </c>
      <c r="E553" s="14">
        <f t="shared" si="23"/>
        <v>0.53840709027575706</v>
      </c>
      <c r="F553">
        <f t="shared" si="22"/>
        <v>3.7136998002952233E-2</v>
      </c>
      <c r="G553">
        <f>SS!I554</f>
        <v>2</v>
      </c>
    </row>
    <row r="554" spans="1:7" x14ac:dyDescent="0.25">
      <c r="A554" s="14">
        <f>SS!B555</f>
        <v>1993</v>
      </c>
      <c r="B554" s="14">
        <f>SS!C555</f>
        <v>11</v>
      </c>
      <c r="C554" s="14">
        <f>'u rate'!B578/100</f>
        <v>6.6000000000000003E-2</v>
      </c>
      <c r="D554" s="92">
        <f>SS!D555</f>
        <v>0.50302064556744197</v>
      </c>
      <c r="E554" s="14">
        <f t="shared" si="23"/>
        <v>0.54646902236923245</v>
      </c>
      <c r="F554">
        <f t="shared" si="22"/>
        <v>3.7544920210245553E-2</v>
      </c>
      <c r="G554">
        <f>SS!I555</f>
        <v>2</v>
      </c>
    </row>
    <row r="555" spans="1:7" x14ac:dyDescent="0.25">
      <c r="A555" s="14">
        <f>SS!B556</f>
        <v>1993</v>
      </c>
      <c r="B555" s="14">
        <f>SS!C556</f>
        <v>12</v>
      </c>
      <c r="C555" s="14">
        <f>'u rate'!B579/100</f>
        <v>6.5000000000000002E-2</v>
      </c>
      <c r="D555" s="92">
        <f>SS!D556</f>
        <v>0.5172296435917586</v>
      </c>
      <c r="E555" s="14">
        <f t="shared" si="23"/>
        <v>0.55413342420262846</v>
      </c>
      <c r="F555">
        <f t="shared" si="22"/>
        <v>3.9592163179861868E-2</v>
      </c>
      <c r="G555">
        <f>SS!I556</f>
        <v>2</v>
      </c>
    </row>
    <row r="556" spans="1:7" x14ac:dyDescent="0.25">
      <c r="A556" s="14">
        <f>SS!B557</f>
        <v>1994</v>
      </c>
      <c r="B556" s="14">
        <f>SS!C557</f>
        <v>1</v>
      </c>
      <c r="C556" s="14">
        <f>'u rate'!B580/100</f>
        <v>6.6000000000000003E-2</v>
      </c>
      <c r="D556" s="92">
        <f>SS!D557</f>
        <v>0.5208413924901496</v>
      </c>
      <c r="E556" s="14">
        <f t="shared" si="23"/>
        <v>0.55606478012006411</v>
      </c>
      <c r="F556">
        <f t="shared" si="22"/>
        <v>3.9293656839319312E-2</v>
      </c>
      <c r="G556">
        <f>SS!I557</f>
        <v>2</v>
      </c>
    </row>
    <row r="557" spans="1:7" x14ac:dyDescent="0.25">
      <c r="A557" s="14">
        <f>SS!B558</f>
        <v>1994</v>
      </c>
      <c r="B557" s="14">
        <f>SS!C558</f>
        <v>2</v>
      </c>
      <c r="C557" s="14">
        <f>'u rate'!B581/100</f>
        <v>6.6000000000000003E-2</v>
      </c>
      <c r="D557" s="92">
        <f>SS!D558</f>
        <v>0.53457179009515265</v>
      </c>
      <c r="E557" s="14">
        <f t="shared" si="23"/>
        <v>0.56334657917549902</v>
      </c>
      <c r="F557">
        <f t="shared" si="22"/>
        <v>3.8737552704050257E-2</v>
      </c>
      <c r="G557">
        <f>SS!I558</f>
        <v>2</v>
      </c>
    </row>
    <row r="558" spans="1:7" x14ac:dyDescent="0.25">
      <c r="A558" s="14">
        <f>SS!B559</f>
        <v>1994</v>
      </c>
      <c r="B558" s="14">
        <f>SS!C559</f>
        <v>3</v>
      </c>
      <c r="C558" s="14">
        <f>'u rate'!B582/100</f>
        <v>6.5000000000000002E-2</v>
      </c>
      <c r="D558" s="92">
        <f>SS!D559</f>
        <v>0.55131696821275233</v>
      </c>
      <c r="E558" s="14">
        <f t="shared" si="23"/>
        <v>0.57210181117359415</v>
      </c>
      <c r="F558">
        <f t="shared" si="22"/>
        <v>3.8702264947896921E-2</v>
      </c>
      <c r="G558">
        <f>SS!I559</f>
        <v>2</v>
      </c>
    </row>
    <row r="559" spans="1:7" x14ac:dyDescent="0.25">
      <c r="A559" s="14">
        <f>SS!B560</f>
        <v>1994</v>
      </c>
      <c r="B559" s="14">
        <f>SS!C560</f>
        <v>4</v>
      </c>
      <c r="C559" s="14">
        <f>'u rate'!B583/100</f>
        <v>6.4000000000000001E-2</v>
      </c>
      <c r="D559" s="92">
        <f>SS!D560</f>
        <v>0.55950787130095492</v>
      </c>
      <c r="E559" s="14">
        <f t="shared" si="23"/>
        <v>0.57633599387180878</v>
      </c>
      <c r="F559">
        <f t="shared" si="22"/>
        <v>3.6202461119439915E-2</v>
      </c>
      <c r="G559">
        <f>SS!I560</f>
        <v>2</v>
      </c>
    </row>
    <row r="560" spans="1:7" x14ac:dyDescent="0.25">
      <c r="A560" s="14">
        <f>SS!B561</f>
        <v>1994</v>
      </c>
      <c r="B560" s="14">
        <f>SS!C561</f>
        <v>5</v>
      </c>
      <c r="C560" s="14">
        <f>'u rate'!B584/100</f>
        <v>6.0999999999999999E-2</v>
      </c>
      <c r="D560" s="92">
        <f>SS!D561</f>
        <v>0.608872429036318</v>
      </c>
      <c r="E560" s="14">
        <f t="shared" si="23"/>
        <v>0.60122329226677351</v>
      </c>
      <c r="F560">
        <f t="shared" si="22"/>
        <v>3.9057104183464517E-2</v>
      </c>
      <c r="G560">
        <f>SS!I561</f>
        <v>2</v>
      </c>
    </row>
    <row r="561" spans="1:7" x14ac:dyDescent="0.25">
      <c r="A561" s="14">
        <f>SS!B562</f>
        <v>1994</v>
      </c>
      <c r="B561" s="14">
        <f>SS!C562</f>
        <v>6</v>
      </c>
      <c r="C561" s="14">
        <f>'u rate'!B585/100</f>
        <v>6.0999999999999999E-2</v>
      </c>
      <c r="D561" s="92">
        <f>SS!D562</f>
        <v>0.59575082354133579</v>
      </c>
      <c r="E561" s="14">
        <f t="shared" si="23"/>
        <v>0.5947096269184573</v>
      </c>
      <c r="F561">
        <f t="shared" si="22"/>
        <v>3.8633958724202222E-2</v>
      </c>
      <c r="G561">
        <f>SS!I562</f>
        <v>2</v>
      </c>
    </row>
    <row r="562" spans="1:7" x14ac:dyDescent="0.25">
      <c r="A562" s="14">
        <f>SS!B563</f>
        <v>1994</v>
      </c>
      <c r="B562" s="14">
        <f>SS!C563</f>
        <v>7</v>
      </c>
      <c r="C562" s="14">
        <f>'u rate'!B586/100</f>
        <v>6.0999999999999999E-2</v>
      </c>
      <c r="D562" s="92">
        <f>SS!D563</f>
        <v>0.62532074330282439</v>
      </c>
      <c r="E562" s="14">
        <f t="shared" si="23"/>
        <v>0.60929001469478683</v>
      </c>
      <c r="F562">
        <f t="shared" si="22"/>
        <v>3.8516177738425979E-2</v>
      </c>
      <c r="G562">
        <f>SS!I563</f>
        <v>2</v>
      </c>
    </row>
    <row r="563" spans="1:7" x14ac:dyDescent="0.25">
      <c r="A563" s="14">
        <f>SS!B564</f>
        <v>1994</v>
      </c>
      <c r="B563" s="14">
        <f>SS!C564</f>
        <v>8</v>
      </c>
      <c r="C563" s="14">
        <f>'u rate'!B587/100</f>
        <v>0.06</v>
      </c>
      <c r="D563" s="92">
        <f>SS!D564</f>
        <v>0.61096629694185423</v>
      </c>
      <c r="E563" s="14">
        <f t="shared" si="23"/>
        <v>0.60225618655771807</v>
      </c>
      <c r="F563">
        <f t="shared" si="22"/>
        <v>3.7378054461130954E-2</v>
      </c>
      <c r="G563">
        <f>SS!I564</f>
        <v>2</v>
      </c>
    </row>
    <row r="564" spans="1:7" x14ac:dyDescent="0.25">
      <c r="A564" s="14">
        <f>SS!B565</f>
        <v>1994</v>
      </c>
      <c r="B564" s="14">
        <f>SS!C565</f>
        <v>9</v>
      </c>
      <c r="C564" s="14">
        <f>'u rate'!B588/100</f>
        <v>5.9000000000000004E-2</v>
      </c>
      <c r="D564" s="92">
        <f>SS!D565</f>
        <v>0.62878889576636221</v>
      </c>
      <c r="E564" s="14">
        <f t="shared" si="23"/>
        <v>0.61097729986214722</v>
      </c>
      <c r="F564">
        <f t="shared" si="22"/>
        <v>3.7245122945660666E-2</v>
      </c>
      <c r="G564">
        <f>SS!I565</f>
        <v>2</v>
      </c>
    </row>
    <row r="565" spans="1:7" x14ac:dyDescent="0.25">
      <c r="A565" s="14">
        <f>SS!B566</f>
        <v>1994</v>
      </c>
      <c r="B565" s="14">
        <f>SS!C566</f>
        <v>10</v>
      </c>
      <c r="C565" s="14">
        <f>'u rate'!B589/100</f>
        <v>5.7999999999999996E-2</v>
      </c>
      <c r="D565" s="92">
        <f>SS!D566</f>
        <v>0.67713342979467195</v>
      </c>
      <c r="E565" s="14">
        <f t="shared" si="23"/>
        <v>0.63402994609841601</v>
      </c>
      <c r="F565">
        <f t="shared" si="22"/>
        <v>3.6914794982705008E-2</v>
      </c>
      <c r="G565">
        <f>SS!I566</f>
        <v>3</v>
      </c>
    </row>
    <row r="566" spans="1:7" x14ac:dyDescent="0.25">
      <c r="A566" s="14">
        <f>SS!B567</f>
        <v>1994</v>
      </c>
      <c r="B566" s="14">
        <f>SS!C567</f>
        <v>11</v>
      </c>
      <c r="C566" s="14">
        <f>'u rate'!B590/100</f>
        <v>5.5999999999999994E-2</v>
      </c>
      <c r="D566" s="92">
        <f>SS!D567</f>
        <v>0.69322363006128462</v>
      </c>
      <c r="E566" s="14">
        <f t="shared" si="23"/>
        <v>0.64151870258347909</v>
      </c>
      <c r="F566">
        <f t="shared" si="22"/>
        <v>3.6996872187155541E-2</v>
      </c>
      <c r="G566">
        <f>SS!I567</f>
        <v>3</v>
      </c>
    </row>
    <row r="567" spans="1:7" x14ac:dyDescent="0.25">
      <c r="A567" s="14">
        <f>SS!B568</f>
        <v>1994</v>
      </c>
      <c r="B567" s="14">
        <f>SS!C568</f>
        <v>12</v>
      </c>
      <c r="C567" s="14">
        <f>'u rate'!B591/100</f>
        <v>5.5E-2</v>
      </c>
      <c r="D567" s="92">
        <f>SS!D568</f>
        <v>0.73051863573906439</v>
      </c>
      <c r="E567" s="14">
        <f t="shared" si="23"/>
        <v>0.6585493004391314</v>
      </c>
      <c r="F567">
        <f t="shared" si="22"/>
        <v>3.9386467221325105E-2</v>
      </c>
      <c r="G567">
        <f>SS!I568</f>
        <v>3</v>
      </c>
    </row>
    <row r="568" spans="1:7" x14ac:dyDescent="0.25">
      <c r="A568" s="14">
        <f>SS!B569</f>
        <v>1995</v>
      </c>
      <c r="B568" s="14">
        <f>SS!C569</f>
        <v>1</v>
      </c>
      <c r="C568" s="14">
        <f>'u rate'!B592/100</f>
        <v>5.5999999999999994E-2</v>
      </c>
      <c r="D568" s="92">
        <f>SS!D569</f>
        <v>0.69375052573698315</v>
      </c>
      <c r="E568" s="14">
        <f t="shared" si="23"/>
        <v>0.64176245453587122</v>
      </c>
      <c r="F568">
        <f t="shared" si="22"/>
        <v>3.5952010014839823E-2</v>
      </c>
      <c r="G568">
        <f>SS!I569</f>
        <v>3</v>
      </c>
    </row>
    <row r="569" spans="1:7" x14ac:dyDescent="0.25">
      <c r="A569" s="14">
        <f>SS!B570</f>
        <v>1995</v>
      </c>
      <c r="B569" s="14">
        <f>SS!C570</f>
        <v>2</v>
      </c>
      <c r="C569" s="14">
        <f>'u rate'!B593/100</f>
        <v>5.4000000000000006E-2</v>
      </c>
      <c r="D569" s="92">
        <f>SS!D570</f>
        <v>0.72151954842070876</v>
      </c>
      <c r="E569" s="14">
        <f t="shared" si="23"/>
        <v>0.65448047388047348</v>
      </c>
      <c r="F569">
        <f t="shared" si="22"/>
        <v>3.7359350517490036E-2</v>
      </c>
      <c r="G569">
        <f>SS!I570</f>
        <v>3</v>
      </c>
    </row>
    <row r="570" spans="1:7" x14ac:dyDescent="0.25">
      <c r="A570" s="14">
        <f>SS!B571</f>
        <v>1995</v>
      </c>
      <c r="B570" s="14">
        <f>SS!C571</f>
        <v>3</v>
      </c>
      <c r="C570" s="14">
        <f>'u rate'!B594/100</f>
        <v>5.4000000000000006E-2</v>
      </c>
      <c r="D570" s="92">
        <f>SS!D571</f>
        <v>0.70732900918905617</v>
      </c>
      <c r="E570" s="14">
        <f t="shared" si="23"/>
        <v>0.64801249194557908</v>
      </c>
      <c r="F570">
        <f t="shared" si="22"/>
        <v>4.1218472056090139E-2</v>
      </c>
      <c r="G570">
        <f>SS!I571</f>
        <v>3</v>
      </c>
    </row>
    <row r="571" spans="1:7" x14ac:dyDescent="0.25">
      <c r="A571" s="14">
        <f>SS!B572</f>
        <v>1995</v>
      </c>
      <c r="B571" s="14">
        <f>SS!C572</f>
        <v>4</v>
      </c>
      <c r="C571" s="14">
        <f>'u rate'!B595/100</f>
        <v>5.7999999999999996E-2</v>
      </c>
      <c r="D571" s="92">
        <f>SS!D572</f>
        <v>0.6661489251513355</v>
      </c>
      <c r="E571" s="14">
        <f t="shared" si="23"/>
        <v>0.62886628064464123</v>
      </c>
      <c r="F571">
        <f t="shared" si="22"/>
        <v>3.6596862290222062E-2</v>
      </c>
      <c r="G571">
        <f>SS!I572</f>
        <v>3</v>
      </c>
    </row>
    <row r="572" spans="1:7" x14ac:dyDescent="0.25">
      <c r="A572" s="14">
        <f>SS!B573</f>
        <v>1995</v>
      </c>
      <c r="B572" s="14">
        <f>SS!C573</f>
        <v>5</v>
      </c>
      <c r="C572" s="14">
        <f>'u rate'!B596/100</f>
        <v>5.5999999999999994E-2</v>
      </c>
      <c r="D572" s="92">
        <f>SS!D573</f>
        <v>0.64764710642471057</v>
      </c>
      <c r="E572" s="14">
        <f t="shared" si="23"/>
        <v>0.62007162455875575</v>
      </c>
      <c r="F572">
        <f t="shared" si="22"/>
        <v>3.6783909931451614E-2</v>
      </c>
      <c r="G572">
        <f>SS!I573</f>
        <v>3</v>
      </c>
    </row>
    <row r="573" spans="1:7" x14ac:dyDescent="0.25">
      <c r="A573" s="14">
        <f>SS!B574</f>
        <v>1995</v>
      </c>
      <c r="B573" s="14">
        <f>SS!C574</f>
        <v>6</v>
      </c>
      <c r="C573" s="14">
        <f>'u rate'!B597/100</f>
        <v>5.5999999999999994E-2</v>
      </c>
      <c r="D573" s="92">
        <f>SS!D574</f>
        <v>0.65747323380865208</v>
      </c>
      <c r="E573" s="14">
        <f t="shared" si="23"/>
        <v>0.62475779233515039</v>
      </c>
      <c r="F573">
        <f t="shared" si="22"/>
        <v>3.8121224969034355E-2</v>
      </c>
      <c r="G573">
        <f>SS!I574</f>
        <v>3</v>
      </c>
    </row>
    <row r="574" spans="1:7" x14ac:dyDescent="0.25">
      <c r="A574" s="14">
        <f>SS!B575</f>
        <v>1995</v>
      </c>
      <c r="B574" s="14">
        <f>SS!C575</f>
        <v>7</v>
      </c>
      <c r="C574" s="14">
        <f>'u rate'!B598/100</f>
        <v>5.7000000000000002E-2</v>
      </c>
      <c r="D574" s="92">
        <f>SS!D575</f>
        <v>0.67818249018927235</v>
      </c>
      <c r="E574" s="14">
        <f t="shared" si="23"/>
        <v>0.63452089681608426</v>
      </c>
      <c r="F574">
        <f t="shared" si="22"/>
        <v>3.8353861207334895E-2</v>
      </c>
      <c r="G574">
        <f>SS!I575</f>
        <v>3</v>
      </c>
    </row>
    <row r="575" spans="1:7" x14ac:dyDescent="0.25">
      <c r="A575" s="14">
        <f>SS!B576</f>
        <v>1995</v>
      </c>
      <c r="B575" s="14">
        <f>SS!C576</f>
        <v>8</v>
      </c>
      <c r="C575" s="14">
        <f>'u rate'!B599/100</f>
        <v>5.7000000000000002E-2</v>
      </c>
      <c r="D575" s="92">
        <f>SS!D576</f>
        <v>0.67255962626552557</v>
      </c>
      <c r="E575" s="14">
        <f t="shared" si="23"/>
        <v>0.63188499069447845</v>
      </c>
      <c r="F575">
        <f t="shared" si="22"/>
        <v>3.7134087454491274E-2</v>
      </c>
      <c r="G575">
        <f>SS!I576</f>
        <v>3</v>
      </c>
    </row>
    <row r="576" spans="1:7" x14ac:dyDescent="0.25">
      <c r="A576" s="14">
        <f>SS!B577</f>
        <v>1995</v>
      </c>
      <c r="B576" s="14">
        <f>SS!C577</f>
        <v>9</v>
      </c>
      <c r="C576" s="14">
        <f>'u rate'!B600/100</f>
        <v>5.5999999999999994E-2</v>
      </c>
      <c r="D576" s="92">
        <f>SS!D577</f>
        <v>0.68547019544784737</v>
      </c>
      <c r="E576" s="14">
        <f t="shared" si="23"/>
        <v>0.6379210470732819</v>
      </c>
      <c r="F576">
        <f t="shared" si="22"/>
        <v>3.6783451945025199E-2</v>
      </c>
      <c r="G576">
        <f>SS!I577</f>
        <v>3</v>
      </c>
    </row>
    <row r="577" spans="1:7" x14ac:dyDescent="0.25">
      <c r="A577" s="14">
        <f>SS!B578</f>
        <v>1995</v>
      </c>
      <c r="B577" s="14">
        <f>SS!C578</f>
        <v>10</v>
      </c>
      <c r="C577" s="14">
        <f>'u rate'!B601/100</f>
        <v>5.5E-2</v>
      </c>
      <c r="D577" s="92">
        <f>SS!D578</f>
        <v>0.70813586134775142</v>
      </c>
      <c r="E577" s="14">
        <f t="shared" si="23"/>
        <v>0.64838198142783465</v>
      </c>
      <c r="F577">
        <f t="shared" si="22"/>
        <v>3.87947184957999E-2</v>
      </c>
      <c r="G577">
        <f>SS!I578</f>
        <v>4</v>
      </c>
    </row>
    <row r="578" spans="1:7" x14ac:dyDescent="0.25">
      <c r="A578" s="14">
        <f>SS!B579</f>
        <v>1995</v>
      </c>
      <c r="B578" s="14">
        <f>SS!C579</f>
        <v>11</v>
      </c>
      <c r="C578" s="14">
        <f>'u rate'!B602/100</f>
        <v>5.5999999999999994E-2</v>
      </c>
      <c r="D578" s="92">
        <f>SS!D579</f>
        <v>0.67383731164075478</v>
      </c>
      <c r="E578" s="14">
        <f t="shared" si="23"/>
        <v>0.63248491306994414</v>
      </c>
      <c r="F578">
        <f t="shared" si="22"/>
        <v>3.7520291453301768E-2</v>
      </c>
      <c r="G578">
        <f>SS!I579</f>
        <v>3</v>
      </c>
    </row>
    <row r="579" spans="1:7" x14ac:dyDescent="0.25">
      <c r="A579" s="14">
        <f>SS!B580</f>
        <v>1995</v>
      </c>
      <c r="B579" s="14">
        <f>SS!C580</f>
        <v>12</v>
      </c>
      <c r="C579" s="14">
        <f>'u rate'!B603/100</f>
        <v>5.5999999999999994E-2</v>
      </c>
      <c r="D579" s="92">
        <f>SS!D580</f>
        <v>0.73448054157050913</v>
      </c>
      <c r="E579" s="14">
        <f t="shared" si="23"/>
        <v>0.66033267883264679</v>
      </c>
      <c r="F579">
        <f t="shared" si="22"/>
        <v>3.9172277557868874E-2</v>
      </c>
      <c r="G579">
        <f>SS!I580</f>
        <v>4</v>
      </c>
    </row>
    <row r="580" spans="1:7" x14ac:dyDescent="0.25">
      <c r="A580" s="14">
        <f>SS!B581</f>
        <v>1996</v>
      </c>
      <c r="B580" s="14">
        <f>SS!C581</f>
        <v>1</v>
      </c>
      <c r="C580" s="14">
        <f>'u rate'!B604/100</f>
        <v>5.5999999999999994E-2</v>
      </c>
      <c r="D580" s="92">
        <f>SS!D581</f>
        <v>0.69508347419064076</v>
      </c>
      <c r="E580" s="14">
        <f t="shared" si="23"/>
        <v>0.64237868885387706</v>
      </c>
      <c r="F580">
        <f t="shared" si="22"/>
        <v>3.7047888321840167E-2</v>
      </c>
      <c r="G580">
        <f>SS!I581</f>
        <v>4</v>
      </c>
    </row>
    <row r="581" spans="1:7" x14ac:dyDescent="0.25">
      <c r="A581" s="14">
        <f>SS!B582</f>
        <v>1996</v>
      </c>
      <c r="B581" s="14">
        <f>SS!C582</f>
        <v>2</v>
      </c>
      <c r="C581" s="14">
        <f>'u rate'!B605/100</f>
        <v>5.5E-2</v>
      </c>
      <c r="D581" s="92">
        <f>SS!D582</f>
        <v>0.69157615523778682</v>
      </c>
      <c r="E581" s="14">
        <f t="shared" si="23"/>
        <v>0.64075595118114637</v>
      </c>
      <c r="F581">
        <f t="shared" ref="F581:F644" si="24">(C582-(1-E581)*C581)/(1-C581)</f>
        <v>3.7292674407368311E-2</v>
      </c>
      <c r="G581">
        <f>SS!I582</f>
        <v>4</v>
      </c>
    </row>
    <row r="582" spans="1:7" x14ac:dyDescent="0.25">
      <c r="A582" s="14">
        <f>SS!B583</f>
        <v>1996</v>
      </c>
      <c r="B582" s="14">
        <f>SS!C583</f>
        <v>3</v>
      </c>
      <c r="C582" s="14">
        <f>'u rate'!B606/100</f>
        <v>5.5E-2</v>
      </c>
      <c r="D582" s="92">
        <f>SS!D583</f>
        <v>0.70971603789863225</v>
      </c>
      <c r="E582" s="14">
        <f t="shared" ref="E582:E645" si="25">$F$1*D582^$H$1</f>
        <v>0.64910499739894967</v>
      </c>
      <c r="F582">
        <f t="shared" si="24"/>
        <v>3.8836798790415059E-2</v>
      </c>
      <c r="G582">
        <f>SS!I583</f>
        <v>4</v>
      </c>
    </row>
    <row r="583" spans="1:7" x14ac:dyDescent="0.25">
      <c r="A583" s="14">
        <f>SS!B584</f>
        <v>1996</v>
      </c>
      <c r="B583" s="14">
        <f>SS!C584</f>
        <v>4</v>
      </c>
      <c r="C583" s="14">
        <f>'u rate'!B607/100</f>
        <v>5.5999999999999994E-2</v>
      </c>
      <c r="D583" s="92">
        <f>SS!D584</f>
        <v>0.6816910679239454</v>
      </c>
      <c r="E583" s="14">
        <f t="shared" si="25"/>
        <v>0.63616012663257637</v>
      </c>
      <c r="F583">
        <f t="shared" si="24"/>
        <v>3.7738312596847755E-2</v>
      </c>
      <c r="G583">
        <f>SS!I584</f>
        <v>4</v>
      </c>
    </row>
    <row r="584" spans="1:7" x14ac:dyDescent="0.25">
      <c r="A584" s="14">
        <f>SS!B585</f>
        <v>1996</v>
      </c>
      <c r="B584" s="14">
        <f>SS!C585</f>
        <v>5</v>
      </c>
      <c r="C584" s="14">
        <f>'u rate'!B608/100</f>
        <v>5.5999999999999994E-2</v>
      </c>
      <c r="D584" s="92">
        <f>SS!D585</f>
        <v>0.65782481638776757</v>
      </c>
      <c r="E584" s="14">
        <f t="shared" si="25"/>
        <v>0.62492481403856104</v>
      </c>
      <c r="F584">
        <f t="shared" si="24"/>
        <v>3.3893844900592614E-2</v>
      </c>
      <c r="G584">
        <f>SS!I585</f>
        <v>4</v>
      </c>
    </row>
    <row r="585" spans="1:7" x14ac:dyDescent="0.25">
      <c r="A585" s="14">
        <f>SS!B586</f>
        <v>1996</v>
      </c>
      <c r="B585" s="14">
        <f>SS!C586</f>
        <v>6</v>
      </c>
      <c r="C585" s="14">
        <f>'u rate'!B609/100</f>
        <v>5.2999999999999999E-2</v>
      </c>
      <c r="D585" s="92">
        <f>SS!D586</f>
        <v>0.75921828698837623</v>
      </c>
      <c r="E585" s="14">
        <f t="shared" si="25"/>
        <v>0.67136078991922155</v>
      </c>
      <c r="F585">
        <f t="shared" si="24"/>
        <v>3.9685450755774808E-2</v>
      </c>
      <c r="G585">
        <f>SS!I586</f>
        <v>4</v>
      </c>
    </row>
    <row r="586" spans="1:7" x14ac:dyDescent="0.25">
      <c r="A586" s="14">
        <f>SS!B587</f>
        <v>1996</v>
      </c>
      <c r="B586" s="14">
        <f>SS!C587</f>
        <v>7</v>
      </c>
      <c r="C586" s="14">
        <f>'u rate'!B610/100</f>
        <v>5.5E-2</v>
      </c>
      <c r="D586" s="92">
        <f>SS!D587</f>
        <v>0.68858067726814443</v>
      </c>
      <c r="E586" s="14">
        <f t="shared" si="25"/>
        <v>0.6393667670585863</v>
      </c>
      <c r="F586">
        <f t="shared" si="24"/>
        <v>3.2979018188594972E-2</v>
      </c>
      <c r="G586">
        <f>SS!I587</f>
        <v>4</v>
      </c>
    </row>
    <row r="587" spans="1:7" x14ac:dyDescent="0.25">
      <c r="A587" s="14">
        <f>SS!B588</f>
        <v>1996</v>
      </c>
      <c r="B587" s="14">
        <f>SS!C588</f>
        <v>8</v>
      </c>
      <c r="C587" s="14">
        <f>'u rate'!B611/100</f>
        <v>5.0999999999999997E-2</v>
      </c>
      <c r="D587" s="92">
        <f>SS!D588</f>
        <v>0.74657749951526142</v>
      </c>
      <c r="E587" s="14">
        <f t="shared" si="25"/>
        <v>0.66574833892515273</v>
      </c>
      <c r="F587">
        <f t="shared" si="24"/>
        <v>3.6831575642974498E-2</v>
      </c>
      <c r="G587">
        <f>SS!I588</f>
        <v>4</v>
      </c>
    </row>
    <row r="588" spans="1:7" x14ac:dyDescent="0.25">
      <c r="A588" s="14">
        <f>SS!B589</f>
        <v>1996</v>
      </c>
      <c r="B588" s="14">
        <f>SS!C589</f>
        <v>9</v>
      </c>
      <c r="C588" s="14">
        <f>'u rate'!B612/100</f>
        <v>5.2000000000000005E-2</v>
      </c>
      <c r="D588" s="92">
        <f>SS!D589</f>
        <v>0.76852922355521969</v>
      </c>
      <c r="E588" s="14">
        <f t="shared" si="25"/>
        <v>0.67546497783403481</v>
      </c>
      <c r="F588">
        <f t="shared" si="24"/>
        <v>3.7050821568955498E-2</v>
      </c>
      <c r="G588">
        <f>SS!I589</f>
        <v>4</v>
      </c>
    </row>
    <row r="589" spans="1:7" x14ac:dyDescent="0.25">
      <c r="A589" s="14">
        <f>SS!B590</f>
        <v>1996</v>
      </c>
      <c r="B589" s="14">
        <f>SS!C590</f>
        <v>10</v>
      </c>
      <c r="C589" s="14">
        <f>'u rate'!B613/100</f>
        <v>5.2000000000000005E-2</v>
      </c>
      <c r="D589" s="92">
        <f>SS!D590</f>
        <v>0.73290781663326632</v>
      </c>
      <c r="E589" s="14">
        <f t="shared" si="25"/>
        <v>0.65962532298845633</v>
      </c>
      <c r="F589">
        <f t="shared" si="24"/>
        <v>3.8291684383333059E-2</v>
      </c>
      <c r="G589">
        <f>SS!I590</f>
        <v>4</v>
      </c>
    </row>
    <row r="590" spans="1:7" x14ac:dyDescent="0.25">
      <c r="A590" s="14">
        <f>SS!B591</f>
        <v>1996</v>
      </c>
      <c r="B590" s="14">
        <f>SS!C591</f>
        <v>11</v>
      </c>
      <c r="C590" s="14">
        <f>'u rate'!B614/100</f>
        <v>5.4000000000000006E-2</v>
      </c>
      <c r="D590" s="92">
        <f>SS!D591</f>
        <v>0.76038194709450291</v>
      </c>
      <c r="E590" s="14">
        <f t="shared" si="25"/>
        <v>0.67187509302479742</v>
      </c>
      <c r="F590">
        <f t="shared" si="24"/>
        <v>3.8352278037356309E-2</v>
      </c>
      <c r="G590">
        <f>SS!I591</f>
        <v>4</v>
      </c>
    </row>
    <row r="591" spans="1:7" x14ac:dyDescent="0.25">
      <c r="A591" s="14">
        <f>SS!B592</f>
        <v>1996</v>
      </c>
      <c r="B591" s="14">
        <f>SS!C592</f>
        <v>12</v>
      </c>
      <c r="C591" s="14">
        <f>'u rate'!B615/100</f>
        <v>5.4000000000000006E-2</v>
      </c>
      <c r="D591" s="92">
        <f>SS!D592</f>
        <v>0.75380913440056441</v>
      </c>
      <c r="E591" s="14">
        <f t="shared" si="25"/>
        <v>0.66896491482877229</v>
      </c>
      <c r="F591">
        <f t="shared" si="24"/>
        <v>3.7129075476483822E-2</v>
      </c>
      <c r="G591">
        <f>SS!I592</f>
        <v>4</v>
      </c>
    </row>
    <row r="592" spans="1:7" x14ac:dyDescent="0.25">
      <c r="A592" s="14">
        <f>SS!B593</f>
        <v>1997</v>
      </c>
      <c r="B592" s="14">
        <f>SS!C593</f>
        <v>1</v>
      </c>
      <c r="C592" s="14">
        <f>'u rate'!B616/100</f>
        <v>5.2999999999999999E-2</v>
      </c>
      <c r="D592" s="92">
        <f>SS!D593</f>
        <v>0.76008546737561611</v>
      </c>
      <c r="E592" s="14">
        <f t="shared" si="25"/>
        <v>0.67174409520162426</v>
      </c>
      <c r="F592">
        <f t="shared" si="24"/>
        <v>3.6539004272107808E-2</v>
      </c>
      <c r="G592">
        <f>SS!I593</f>
        <v>4</v>
      </c>
    </row>
    <row r="593" spans="1:7" x14ac:dyDescent="0.25">
      <c r="A593" s="14">
        <f>SS!B594</f>
        <v>1997</v>
      </c>
      <c r="B593" s="14">
        <f>SS!C594</f>
        <v>2</v>
      </c>
      <c r="C593" s="14">
        <f>'u rate'!B617/100</f>
        <v>5.2000000000000005E-2</v>
      </c>
      <c r="D593" s="92">
        <f>SS!D594</f>
        <v>0.80541109010660594</v>
      </c>
      <c r="E593" s="14">
        <f t="shared" si="25"/>
        <v>0.69148290160810277</v>
      </c>
      <c r="F593">
        <f t="shared" si="24"/>
        <v>3.7929441860360069E-2</v>
      </c>
      <c r="G593">
        <f>SS!I594</f>
        <v>5</v>
      </c>
    </row>
    <row r="594" spans="1:7" x14ac:dyDescent="0.25">
      <c r="A594" s="14">
        <f>SS!B595</f>
        <v>1997</v>
      </c>
      <c r="B594" s="14">
        <f>SS!C595</f>
        <v>3</v>
      </c>
      <c r="C594" s="14">
        <f>'u rate'!B618/100</f>
        <v>5.2000000000000005E-2</v>
      </c>
      <c r="D594" s="92">
        <f>SS!D595</f>
        <v>0.79649883006089428</v>
      </c>
      <c r="E594" s="14">
        <f t="shared" si="25"/>
        <v>0.68764646408380414</v>
      </c>
      <c r="F594">
        <f t="shared" si="24"/>
        <v>3.6664152038352125E-2</v>
      </c>
      <c r="G594">
        <f>SS!I595</f>
        <v>5</v>
      </c>
    </row>
    <row r="595" spans="1:7" x14ac:dyDescent="0.25">
      <c r="A595" s="14">
        <f>SS!B596</f>
        <v>1997</v>
      </c>
      <c r="B595" s="14">
        <f>SS!C596</f>
        <v>4</v>
      </c>
      <c r="C595" s="14">
        <f>'u rate'!B619/100</f>
        <v>5.0999999999999997E-2</v>
      </c>
      <c r="D595" s="92">
        <f>SS!D596</f>
        <v>0.80515653376879071</v>
      </c>
      <c r="E595" s="14">
        <f t="shared" si="25"/>
        <v>0.69137361874145253</v>
      </c>
      <c r="F595">
        <f t="shared" si="24"/>
        <v>3.5047475822775648E-2</v>
      </c>
      <c r="G595">
        <f>SS!I596</f>
        <v>4</v>
      </c>
    </row>
    <row r="596" spans="1:7" x14ac:dyDescent="0.25">
      <c r="A596" s="14">
        <f>SS!B597</f>
        <v>1997</v>
      </c>
      <c r="B596" s="14">
        <f>SS!C597</f>
        <v>5</v>
      </c>
      <c r="C596" s="14">
        <f>'u rate'!B620/100</f>
        <v>4.9000000000000002E-2</v>
      </c>
      <c r="D596" s="92">
        <f>SS!D597</f>
        <v>0.79179736039686277</v>
      </c>
      <c r="E596" s="14">
        <f t="shared" si="25"/>
        <v>0.68561398534171225</v>
      </c>
      <c r="F596">
        <f t="shared" si="24"/>
        <v>3.6377587047049319E-2</v>
      </c>
      <c r="G596">
        <f>SS!I597</f>
        <v>5</v>
      </c>
    </row>
    <row r="597" spans="1:7" x14ac:dyDescent="0.25">
      <c r="A597" s="14">
        <f>SS!B598</f>
        <v>1997</v>
      </c>
      <c r="B597" s="14">
        <f>SS!C598</f>
        <v>6</v>
      </c>
      <c r="C597" s="14">
        <f>'u rate'!B621/100</f>
        <v>0.05</v>
      </c>
      <c r="D597" s="92">
        <f>SS!D598</f>
        <v>0.84581873958974418</v>
      </c>
      <c r="E597" s="14">
        <f t="shared" si="25"/>
        <v>0.7086165553999767</v>
      </c>
      <c r="F597">
        <f t="shared" si="24"/>
        <v>3.6242976599998783E-2</v>
      </c>
      <c r="G597">
        <f>SS!I598</f>
        <v>5</v>
      </c>
    </row>
    <row r="598" spans="1:7" x14ac:dyDescent="0.25">
      <c r="A598" s="14">
        <f>SS!B599</f>
        <v>1997</v>
      </c>
      <c r="B598" s="14">
        <f>SS!C599</f>
        <v>7</v>
      </c>
      <c r="C598" s="14">
        <f>'u rate'!B622/100</f>
        <v>4.9000000000000002E-2</v>
      </c>
      <c r="D598" s="92">
        <f>SS!D599</f>
        <v>0.83536364166975685</v>
      </c>
      <c r="E598" s="14">
        <f t="shared" si="25"/>
        <v>0.70422336086712922</v>
      </c>
      <c r="F598">
        <f t="shared" si="24"/>
        <v>3.5233380318075012E-2</v>
      </c>
      <c r="G598">
        <f>SS!I599</f>
        <v>5</v>
      </c>
    </row>
    <row r="599" spans="1:7" x14ac:dyDescent="0.25">
      <c r="A599" s="14">
        <f>SS!B600</f>
        <v>1997</v>
      </c>
      <c r="B599" s="14">
        <f>SS!C600</f>
        <v>8</v>
      </c>
      <c r="C599" s="14">
        <f>'u rate'!B623/100</f>
        <v>4.8000000000000001E-2</v>
      </c>
      <c r="D599" s="92">
        <f>SS!D600</f>
        <v>0.86536645867798656</v>
      </c>
      <c r="E599" s="14">
        <f t="shared" si="25"/>
        <v>0.71675820320731232</v>
      </c>
      <c r="F599">
        <f t="shared" si="24"/>
        <v>3.7189489237343477E-2</v>
      </c>
      <c r="G599">
        <f>SS!I600</f>
        <v>5</v>
      </c>
    </row>
    <row r="600" spans="1:7" x14ac:dyDescent="0.25">
      <c r="A600" s="14">
        <f>SS!B601</f>
        <v>1997</v>
      </c>
      <c r="B600" s="14">
        <f>SS!C601</f>
        <v>9</v>
      </c>
      <c r="C600" s="14">
        <f>'u rate'!B624/100</f>
        <v>4.9000000000000002E-2</v>
      </c>
      <c r="D600" s="92">
        <f>SS!D601</f>
        <v>0.89042238996426792</v>
      </c>
      <c r="E600" s="14">
        <f t="shared" si="25"/>
        <v>0.72706071469698075</v>
      </c>
      <c r="F600">
        <f t="shared" si="24"/>
        <v>3.5358543659465884E-2</v>
      </c>
      <c r="G600">
        <f>SS!I601</f>
        <v>5</v>
      </c>
    </row>
    <row r="601" spans="1:7" x14ac:dyDescent="0.25">
      <c r="A601" s="14">
        <f>SS!B602</f>
        <v>1997</v>
      </c>
      <c r="B601" s="14">
        <f>SS!C602</f>
        <v>10</v>
      </c>
      <c r="C601" s="14">
        <f>'u rate'!B625/100</f>
        <v>4.7E-2</v>
      </c>
      <c r="D601" s="92">
        <f>SS!D602</f>
        <v>0.91166506313788853</v>
      </c>
      <c r="E601" s="14">
        <f t="shared" si="25"/>
        <v>0.73568228601029673</v>
      </c>
      <c r="F601">
        <f t="shared" si="24"/>
        <v>3.5233019352029327E-2</v>
      </c>
      <c r="G601">
        <f>SS!I602</f>
        <v>5</v>
      </c>
    </row>
    <row r="602" spans="1:7" x14ac:dyDescent="0.25">
      <c r="A602" s="14">
        <f>SS!B603</f>
        <v>1997</v>
      </c>
      <c r="B602" s="14">
        <f>SS!C603</f>
        <v>11</v>
      </c>
      <c r="C602" s="14">
        <f>'u rate'!B626/100</f>
        <v>4.5999999999999999E-2</v>
      </c>
      <c r="D602" s="92">
        <f>SS!D603</f>
        <v>0.98616148909770041</v>
      </c>
      <c r="E602" s="14">
        <f t="shared" si="25"/>
        <v>0.76515014067371379</v>
      </c>
      <c r="F602">
        <f t="shared" si="24"/>
        <v>3.7942249969592071E-2</v>
      </c>
      <c r="G602">
        <f>SS!I603</f>
        <v>5</v>
      </c>
    </row>
    <row r="603" spans="1:7" x14ac:dyDescent="0.25">
      <c r="A603" s="14">
        <f>SS!B604</f>
        <v>1997</v>
      </c>
      <c r="B603" s="14">
        <f>SS!C604</f>
        <v>12</v>
      </c>
      <c r="C603" s="14">
        <f>'u rate'!B627/100</f>
        <v>4.7E-2</v>
      </c>
      <c r="D603" s="92">
        <f>SS!D604</f>
        <v>0.90545641980674563</v>
      </c>
      <c r="E603" s="14">
        <f t="shared" si="25"/>
        <v>0.7331729257895272</v>
      </c>
      <c r="F603">
        <f t="shared" si="24"/>
        <v>3.5109262866849719E-2</v>
      </c>
      <c r="G603">
        <f>SS!I604</f>
        <v>5</v>
      </c>
    </row>
    <row r="604" spans="1:7" x14ac:dyDescent="0.25">
      <c r="A604" s="14">
        <f>SS!B605</f>
        <v>1998</v>
      </c>
      <c r="B604" s="14">
        <f>SS!C605</f>
        <v>1</v>
      </c>
      <c r="C604" s="14">
        <f>'u rate'!B628/100</f>
        <v>4.5999999999999999E-2</v>
      </c>
      <c r="D604" s="92">
        <f>SS!D605</f>
        <v>0.96161246736352779</v>
      </c>
      <c r="E604" s="14">
        <f t="shared" si="25"/>
        <v>0.75556648542853089</v>
      </c>
      <c r="F604">
        <f t="shared" si="24"/>
        <v>3.6431926970348444E-2</v>
      </c>
      <c r="G604">
        <f>SS!I605</f>
        <v>5</v>
      </c>
    </row>
    <row r="605" spans="1:7" x14ac:dyDescent="0.25">
      <c r="A605" s="14">
        <f>SS!B606</f>
        <v>1998</v>
      </c>
      <c r="B605" s="14">
        <f>SS!C606</f>
        <v>2</v>
      </c>
      <c r="C605" s="14">
        <f>'u rate'!B629/100</f>
        <v>4.5999999999999999E-2</v>
      </c>
      <c r="D605" s="92">
        <f>SS!D606</f>
        <v>0.98707370627295621</v>
      </c>
      <c r="E605" s="14">
        <f t="shared" si="25"/>
        <v>0.7655039477177713</v>
      </c>
      <c r="F605">
        <f t="shared" si="24"/>
        <v>3.7959309848026708E-2</v>
      </c>
      <c r="G605">
        <f>SS!I606</f>
        <v>5</v>
      </c>
    </row>
    <row r="606" spans="1:7" x14ac:dyDescent="0.25">
      <c r="A606" s="14">
        <f>SS!B607</f>
        <v>1998</v>
      </c>
      <c r="B606" s="14">
        <f>SS!C607</f>
        <v>3</v>
      </c>
      <c r="C606" s="14">
        <f>'u rate'!B630/100</f>
        <v>4.7E-2</v>
      </c>
      <c r="D606" s="92">
        <f>SS!D607</f>
        <v>0.95890479056744538</v>
      </c>
      <c r="E606" s="14">
        <f t="shared" si="25"/>
        <v>0.75450198591015838</v>
      </c>
      <c r="F606">
        <f t="shared" si="24"/>
        <v>3.3013214415296373E-2</v>
      </c>
      <c r="G606">
        <f>SS!I607</f>
        <v>5</v>
      </c>
    </row>
    <row r="607" spans="1:7" x14ac:dyDescent="0.25">
      <c r="A607" s="14">
        <f>SS!B608</f>
        <v>1998</v>
      </c>
      <c r="B607" s="14">
        <f>SS!C608</f>
        <v>4</v>
      </c>
      <c r="C607" s="14">
        <f>'u rate'!B631/100</f>
        <v>4.2999999999999997E-2</v>
      </c>
      <c r="D607" s="92">
        <f>SS!D608</f>
        <v>1.0533749184108416</v>
      </c>
      <c r="E607" s="14">
        <f t="shared" si="25"/>
        <v>0.79079539146146649</v>
      </c>
      <c r="F607">
        <f t="shared" si="24"/>
        <v>3.657701340944939E-2</v>
      </c>
      <c r="G607">
        <f>SS!I608</f>
        <v>5</v>
      </c>
    </row>
    <row r="608" spans="1:7" x14ac:dyDescent="0.25">
      <c r="A608" s="14">
        <f>SS!B609</f>
        <v>1998</v>
      </c>
      <c r="B608" s="14">
        <f>SS!C609</f>
        <v>5</v>
      </c>
      <c r="C608" s="14">
        <f>'u rate'!B632/100</f>
        <v>4.4000000000000004E-2</v>
      </c>
      <c r="D608" s="92">
        <f>SS!D609</f>
        <v>1.0323801261735486</v>
      </c>
      <c r="E608" s="14">
        <f t="shared" si="25"/>
        <v>0.78287506512883775</v>
      </c>
      <c r="F608">
        <f t="shared" si="24"/>
        <v>3.7077931867854456E-2</v>
      </c>
      <c r="G608">
        <f>SS!I609</f>
        <v>5</v>
      </c>
    </row>
    <row r="609" spans="1:7" x14ac:dyDescent="0.25">
      <c r="A609" s="14">
        <f>SS!B610</f>
        <v>1998</v>
      </c>
      <c r="B609" s="14">
        <f>SS!C610</f>
        <v>6</v>
      </c>
      <c r="C609" s="14">
        <f>'u rate'!B633/100</f>
        <v>4.4999999999999998E-2</v>
      </c>
      <c r="D609" s="92">
        <f>SS!D610</f>
        <v>0.99115190101324935</v>
      </c>
      <c r="E609" s="14">
        <f t="shared" si="25"/>
        <v>0.76708369612612082</v>
      </c>
      <c r="F609">
        <f t="shared" si="24"/>
        <v>3.6145305053063286E-2</v>
      </c>
      <c r="G609">
        <f>SS!I610</f>
        <v>5</v>
      </c>
    </row>
    <row r="610" spans="1:7" x14ac:dyDescent="0.25">
      <c r="A610" s="14">
        <f>SS!B611</f>
        <v>1998</v>
      </c>
      <c r="B610" s="14">
        <f>SS!C611</f>
        <v>7</v>
      </c>
      <c r="C610" s="14">
        <f>'u rate'!B634/100</f>
        <v>4.4999999999999998E-2</v>
      </c>
      <c r="D610" s="92">
        <f>SS!D611</f>
        <v>0.99478685640121456</v>
      </c>
      <c r="E610" s="14">
        <f t="shared" si="25"/>
        <v>0.76848901211170428</v>
      </c>
      <c r="F610">
        <f t="shared" si="24"/>
        <v>3.6211524130918001E-2</v>
      </c>
      <c r="G610">
        <f>SS!I611</f>
        <v>5</v>
      </c>
    </row>
    <row r="611" spans="1:7" x14ac:dyDescent="0.25">
      <c r="A611" s="14">
        <f>SS!B612</f>
        <v>1998</v>
      </c>
      <c r="B611" s="14">
        <f>SS!C612</f>
        <v>8</v>
      </c>
      <c r="C611" s="14">
        <f>'u rate'!B635/100</f>
        <v>4.4999999999999998E-2</v>
      </c>
      <c r="D611" s="92">
        <f>SS!D612</f>
        <v>1.010822492678082</v>
      </c>
      <c r="E611" s="14">
        <f t="shared" si="25"/>
        <v>0.77465814520588361</v>
      </c>
      <c r="F611">
        <f t="shared" si="24"/>
        <v>3.7549336685093991E-2</v>
      </c>
      <c r="G611">
        <f>SS!I612</f>
        <v>5</v>
      </c>
    </row>
    <row r="612" spans="1:7" x14ac:dyDescent="0.25">
      <c r="A612" s="14">
        <f>SS!B613</f>
        <v>1998</v>
      </c>
      <c r="B612" s="14">
        <f>SS!C613</f>
        <v>9</v>
      </c>
      <c r="C612" s="14">
        <f>'u rate'!B636/100</f>
        <v>4.5999999999999999E-2</v>
      </c>
      <c r="D612" s="92">
        <f>SS!D613</f>
        <v>0.94437169022577161</v>
      </c>
      <c r="E612" s="14">
        <f t="shared" si="25"/>
        <v>0.74876256412113462</v>
      </c>
      <c r="F612">
        <f t="shared" si="24"/>
        <v>3.5055637263702512E-2</v>
      </c>
      <c r="G612">
        <f>SS!I613</f>
        <v>5</v>
      </c>
    </row>
    <row r="613" spans="1:7" x14ac:dyDescent="0.25">
      <c r="A613" s="14">
        <f>SS!B614</f>
        <v>1998</v>
      </c>
      <c r="B613" s="14">
        <f>SS!C614</f>
        <v>10</v>
      </c>
      <c r="C613" s="14">
        <f>'u rate'!B637/100</f>
        <v>4.4999999999999998E-2</v>
      </c>
      <c r="D613" s="92">
        <f>SS!D614</f>
        <v>0.95879999479760336</v>
      </c>
      <c r="E613" s="14">
        <f t="shared" si="25"/>
        <v>0.75446075617721287</v>
      </c>
      <c r="F613">
        <f t="shared" si="24"/>
        <v>3.4503386416727316E-2</v>
      </c>
      <c r="G613">
        <f>SS!I614</f>
        <v>5</v>
      </c>
    </row>
    <row r="614" spans="1:7" x14ac:dyDescent="0.25">
      <c r="A614" s="14">
        <f>SS!B615</f>
        <v>1998</v>
      </c>
      <c r="B614" s="14">
        <f>SS!C615</f>
        <v>11</v>
      </c>
      <c r="C614" s="14">
        <f>'u rate'!B638/100</f>
        <v>4.4000000000000004E-2</v>
      </c>
      <c r="D614" s="92">
        <f>SS!D615</f>
        <v>1.0309329302968924</v>
      </c>
      <c r="E614" s="14">
        <f t="shared" si="25"/>
        <v>0.78232615350797829</v>
      </c>
      <c r="F614">
        <f t="shared" si="24"/>
        <v>3.600664304848436E-2</v>
      </c>
      <c r="G614">
        <f>SS!I615</f>
        <v>5</v>
      </c>
    </row>
    <row r="615" spans="1:7" x14ac:dyDescent="0.25">
      <c r="A615" s="14">
        <f>SS!B616</f>
        <v>1998</v>
      </c>
      <c r="B615" s="14">
        <f>SS!C616</f>
        <v>12</v>
      </c>
      <c r="C615" s="14">
        <f>'u rate'!B639/100</f>
        <v>4.4000000000000004E-2</v>
      </c>
      <c r="D615" s="92">
        <f>SS!D616</f>
        <v>1.0109248489575156</v>
      </c>
      <c r="E615" s="14">
        <f t="shared" si="25"/>
        <v>0.77469736530584665</v>
      </c>
      <c r="F615">
        <f t="shared" si="24"/>
        <v>3.4609502168888334E-2</v>
      </c>
      <c r="G615">
        <f>SS!I616</f>
        <v>5</v>
      </c>
    </row>
    <row r="616" spans="1:7" x14ac:dyDescent="0.25">
      <c r="A616" s="14">
        <f>SS!B617</f>
        <v>1999</v>
      </c>
      <c r="B616" s="14">
        <f>SS!C617</f>
        <v>1</v>
      </c>
      <c r="C616" s="14">
        <f>'u rate'!B640/100</f>
        <v>4.2999999999999997E-2</v>
      </c>
      <c r="D616" s="92">
        <f>SS!D617</f>
        <v>1.0964228047876405</v>
      </c>
      <c r="E616" s="14">
        <f t="shared" si="25"/>
        <v>0.80679216693271127</v>
      </c>
      <c r="F616">
        <f t="shared" si="24"/>
        <v>3.729578179530469E-2</v>
      </c>
      <c r="G616">
        <f>SS!I617</f>
        <v>5</v>
      </c>
    </row>
    <row r="617" spans="1:7" x14ac:dyDescent="0.25">
      <c r="A617" s="14">
        <f>SS!B618</f>
        <v>1999</v>
      </c>
      <c r="B617" s="14">
        <f>SS!C618</f>
        <v>2</v>
      </c>
      <c r="C617" s="14">
        <f>'u rate'!B641/100</f>
        <v>4.4000000000000004E-2</v>
      </c>
      <c r="D617" s="92">
        <f>SS!D618</f>
        <v>1.0888386787509965</v>
      </c>
      <c r="E617" s="14">
        <f t="shared" si="25"/>
        <v>0.80399697177525098</v>
      </c>
      <c r="F617">
        <f t="shared" si="24"/>
        <v>3.4911994516852556E-2</v>
      </c>
      <c r="G617">
        <f>SS!I618</f>
        <v>5</v>
      </c>
    </row>
    <row r="618" spans="1:7" x14ac:dyDescent="0.25">
      <c r="A618" s="14">
        <f>SS!B619</f>
        <v>1999</v>
      </c>
      <c r="B618" s="14">
        <f>SS!C619</f>
        <v>3</v>
      </c>
      <c r="C618" s="14">
        <f>'u rate'!B642/100</f>
        <v>4.2000000000000003E-2</v>
      </c>
      <c r="D618" s="92">
        <f>SS!D619</f>
        <v>1.0991684408312707</v>
      </c>
      <c r="E618" s="14">
        <f t="shared" si="25"/>
        <v>0.80780171023612635</v>
      </c>
      <c r="F618">
        <f t="shared" si="24"/>
        <v>3.6458947630393847E-2</v>
      </c>
      <c r="G618">
        <f>SS!I619</f>
        <v>5</v>
      </c>
    </row>
    <row r="619" spans="1:7" x14ac:dyDescent="0.25">
      <c r="A619" s="14">
        <f>SS!B620</f>
        <v>1999</v>
      </c>
      <c r="B619" s="14">
        <f>SS!C620</f>
        <v>4</v>
      </c>
      <c r="C619" s="14">
        <f>'u rate'!B643/100</f>
        <v>4.2999999999999997E-2</v>
      </c>
      <c r="D619" s="92">
        <f>SS!D620</f>
        <v>1.0652857907820028</v>
      </c>
      <c r="E619" s="14">
        <f t="shared" si="25"/>
        <v>0.79525372161027907</v>
      </c>
      <c r="F619">
        <f t="shared" si="24"/>
        <v>3.4687471294923729E-2</v>
      </c>
      <c r="G619">
        <f>SS!I620</f>
        <v>5</v>
      </c>
    </row>
    <row r="620" spans="1:7" x14ac:dyDescent="0.25">
      <c r="A620" s="14">
        <f>SS!B621</f>
        <v>1999</v>
      </c>
      <c r="B620" s="14">
        <f>SS!C621</f>
        <v>5</v>
      </c>
      <c r="C620" s="14">
        <f>'u rate'!B644/100</f>
        <v>4.2000000000000003E-2</v>
      </c>
      <c r="D620" s="92">
        <f>SS!D621</f>
        <v>1.1076755889175793</v>
      </c>
      <c r="E620" s="14">
        <f t="shared" si="25"/>
        <v>0.81092172482404024</v>
      </c>
      <c r="F620">
        <f t="shared" si="24"/>
        <v>3.6595733238632237E-2</v>
      </c>
      <c r="G620">
        <f>SS!I621</f>
        <v>5</v>
      </c>
    </row>
    <row r="621" spans="1:7" x14ac:dyDescent="0.25">
      <c r="A621" s="14">
        <f>SS!B622</f>
        <v>1999</v>
      </c>
      <c r="B621" s="14">
        <f>SS!C622</f>
        <v>6</v>
      </c>
      <c r="C621" s="14">
        <f>'u rate'!B645/100</f>
        <v>4.2999999999999997E-2</v>
      </c>
      <c r="D621" s="92">
        <f>SS!D622</f>
        <v>1.0371452564834263</v>
      </c>
      <c r="E621" s="14">
        <f t="shared" si="25"/>
        <v>0.78467973320510176</v>
      </c>
      <c r="F621">
        <f t="shared" si="24"/>
        <v>3.5257292087585552E-2</v>
      </c>
      <c r="G621">
        <f>SS!I622</f>
        <v>5</v>
      </c>
    </row>
    <row r="622" spans="1:7" x14ac:dyDescent="0.25">
      <c r="A622" s="14">
        <f>SS!B623</f>
        <v>1999</v>
      </c>
      <c r="B622" s="14">
        <f>SS!C623</f>
        <v>7</v>
      </c>
      <c r="C622" s="14">
        <f>'u rate'!B646/100</f>
        <v>4.2999999999999997E-2</v>
      </c>
      <c r="D622" s="92">
        <f>SS!D623</f>
        <v>1.0541591771147674</v>
      </c>
      <c r="E622" s="14">
        <f t="shared" si="25"/>
        <v>0.7910897181846811</v>
      </c>
      <c r="F622">
        <f t="shared" si="24"/>
        <v>3.4500373962321106E-2</v>
      </c>
      <c r="G622">
        <f>SS!I623</f>
        <v>5</v>
      </c>
    </row>
    <row r="623" spans="1:7" x14ac:dyDescent="0.25">
      <c r="A623" s="14">
        <f>SS!B624</f>
        <v>1999</v>
      </c>
      <c r="B623" s="14">
        <f>SS!C624</f>
        <v>8</v>
      </c>
      <c r="C623" s="14">
        <f>'u rate'!B647/100</f>
        <v>4.2000000000000003E-2</v>
      </c>
      <c r="D623" s="92">
        <f>SS!D624</f>
        <v>1.0853219502671376</v>
      </c>
      <c r="E623" s="14">
        <f t="shared" si="25"/>
        <v>0.8026975479877706</v>
      </c>
      <c r="F623">
        <f t="shared" si="24"/>
        <v>3.5191333001551528E-2</v>
      </c>
      <c r="G623">
        <f>SS!I624</f>
        <v>5</v>
      </c>
    </row>
    <row r="624" spans="1:7" x14ac:dyDescent="0.25">
      <c r="A624" s="14">
        <f>SS!B625</f>
        <v>1999</v>
      </c>
      <c r="B624" s="14">
        <f>SS!C625</f>
        <v>9</v>
      </c>
      <c r="C624" s="14">
        <f>'u rate'!B648/100</f>
        <v>4.2000000000000003E-2</v>
      </c>
      <c r="D624" s="92">
        <f>SS!D625</f>
        <v>1.0517850089223764</v>
      </c>
      <c r="E624" s="14">
        <f t="shared" si="25"/>
        <v>0.79019837331723186</v>
      </c>
      <c r="F624">
        <f t="shared" si="24"/>
        <v>3.3599511147519558E-2</v>
      </c>
      <c r="G624">
        <f>SS!I625</f>
        <v>5</v>
      </c>
    </row>
    <row r="625" spans="1:7" x14ac:dyDescent="0.25">
      <c r="A625" s="14">
        <f>SS!B626</f>
        <v>1999</v>
      </c>
      <c r="B625" s="14">
        <f>SS!C626</f>
        <v>10</v>
      </c>
      <c r="C625" s="14">
        <f>'u rate'!B649/100</f>
        <v>4.0999999999999995E-2</v>
      </c>
      <c r="D625" s="92">
        <f>SS!D626</f>
        <v>1.1215799850847576</v>
      </c>
      <c r="E625" s="14">
        <f t="shared" si="25"/>
        <v>0.8159955086520172</v>
      </c>
      <c r="F625">
        <f t="shared" si="24"/>
        <v>3.4886147919429303E-2</v>
      </c>
      <c r="G625">
        <f>SS!I626</f>
        <v>5</v>
      </c>
    </row>
    <row r="626" spans="1:7" x14ac:dyDescent="0.25">
      <c r="A626" s="14">
        <f>SS!B627</f>
        <v>1999</v>
      </c>
      <c r="B626" s="14">
        <f>SS!C627</f>
        <v>11</v>
      </c>
      <c r="C626" s="14">
        <f>'u rate'!B650/100</f>
        <v>4.0999999999999995E-2</v>
      </c>
      <c r="D626" s="92">
        <f>SS!D627</f>
        <v>1.1128957527496444</v>
      </c>
      <c r="E626" s="14">
        <f t="shared" si="25"/>
        <v>0.81283030194427386</v>
      </c>
      <c r="F626">
        <f t="shared" si="24"/>
        <v>3.3708073388649874E-2</v>
      </c>
      <c r="G626">
        <f>SS!I627</f>
        <v>5</v>
      </c>
    </row>
    <row r="627" spans="1:7" x14ac:dyDescent="0.25">
      <c r="A627" s="14">
        <f>SS!B628</f>
        <v>1999</v>
      </c>
      <c r="B627" s="14">
        <f>SS!C628</f>
        <v>12</v>
      </c>
      <c r="C627" s="14">
        <f>'u rate'!B651/100</f>
        <v>0.04</v>
      </c>
      <c r="D627" s="92">
        <f>SS!D628</f>
        <v>1.159552844701591</v>
      </c>
      <c r="E627" s="14">
        <f t="shared" si="25"/>
        <v>0.82969393585960638</v>
      </c>
      <c r="F627">
        <f t="shared" si="24"/>
        <v>3.4570580660816932E-2</v>
      </c>
      <c r="G627">
        <f>SS!I628</f>
        <v>5</v>
      </c>
    </row>
    <row r="628" spans="1:7" x14ac:dyDescent="0.25">
      <c r="A628" s="14">
        <f>SS!B629</f>
        <v>2000</v>
      </c>
      <c r="B628" s="14">
        <f>SS!C629</f>
        <v>1</v>
      </c>
      <c r="C628" s="14">
        <f>'u rate'!B652/100</f>
        <v>0.04</v>
      </c>
      <c r="D628" s="92">
        <f>SS!D629</f>
        <v>1.2027742683732674</v>
      </c>
      <c r="E628" s="14">
        <f t="shared" si="25"/>
        <v>0.84501556234114694</v>
      </c>
      <c r="F628">
        <f t="shared" si="24"/>
        <v>3.6250648430881119E-2</v>
      </c>
      <c r="G628">
        <f>SS!I629</f>
        <v>5</v>
      </c>
    </row>
    <row r="629" spans="1:7" x14ac:dyDescent="0.25">
      <c r="A629" s="14">
        <f>SS!B630</f>
        <v>2000</v>
      </c>
      <c r="B629" s="14">
        <f>SS!C630</f>
        <v>2</v>
      </c>
      <c r="C629" s="14">
        <f>'u rate'!B653/100</f>
        <v>4.0999999999999995E-2</v>
      </c>
      <c r="D629" s="92">
        <f>SS!D630</f>
        <v>1.1920057970366795</v>
      </c>
      <c r="E629" s="14">
        <f t="shared" si="25"/>
        <v>0.84122433365197813</v>
      </c>
      <c r="F629">
        <f t="shared" si="24"/>
        <v>3.4921999666038692E-2</v>
      </c>
      <c r="G629">
        <f>SS!I630</f>
        <v>5</v>
      </c>
    </row>
    <row r="630" spans="1:7" x14ac:dyDescent="0.25">
      <c r="A630" s="14">
        <f>SS!B631</f>
        <v>2000</v>
      </c>
      <c r="B630" s="14">
        <f>SS!C631</f>
        <v>3</v>
      </c>
      <c r="C630" s="14">
        <f>'u rate'!B654/100</f>
        <v>0.04</v>
      </c>
      <c r="D630" s="92">
        <f>SS!D631</f>
        <v>1.2024107013512608</v>
      </c>
      <c r="E630" s="14">
        <f t="shared" si="25"/>
        <v>0.84488783970055947</v>
      </c>
      <c r="F630">
        <f t="shared" si="24"/>
        <v>3.3120326654189979E-2</v>
      </c>
      <c r="G630">
        <f>SS!I631</f>
        <v>5</v>
      </c>
    </row>
    <row r="631" spans="1:7" x14ac:dyDescent="0.25">
      <c r="A631" s="14">
        <f>SS!B632</f>
        <v>2000</v>
      </c>
      <c r="B631" s="14">
        <f>SS!C632</f>
        <v>4</v>
      </c>
      <c r="C631" s="14">
        <f>'u rate'!B655/100</f>
        <v>3.7999999999999999E-2</v>
      </c>
      <c r="D631" s="92">
        <f>SS!D632</f>
        <v>1.2707560880245166</v>
      </c>
      <c r="E631" s="14">
        <f t="shared" si="25"/>
        <v>0.86856783527053127</v>
      </c>
      <c r="F631">
        <f t="shared" si="24"/>
        <v>3.6388334449355707E-2</v>
      </c>
      <c r="G631">
        <f>SS!I632</f>
        <v>5</v>
      </c>
    </row>
    <row r="632" spans="1:7" x14ac:dyDescent="0.25">
      <c r="A632" s="14">
        <f>SS!B633</f>
        <v>2000</v>
      </c>
      <c r="B632" s="14">
        <f>SS!C633</f>
        <v>5</v>
      </c>
      <c r="C632" s="14">
        <f>'u rate'!B656/100</f>
        <v>0.04</v>
      </c>
      <c r="D632" s="92">
        <f>SS!D633</f>
        <v>1.1358052514424595</v>
      </c>
      <c r="E632" s="14">
        <f t="shared" si="25"/>
        <v>0.82115393658872371</v>
      </c>
      <c r="F632">
        <f t="shared" si="24"/>
        <v>3.4214747357863493E-2</v>
      </c>
      <c r="G632">
        <f>SS!I633</f>
        <v>5</v>
      </c>
    </row>
    <row r="633" spans="1:7" x14ac:dyDescent="0.25">
      <c r="A633" s="14">
        <f>SS!B634</f>
        <v>2000</v>
      </c>
      <c r="B633" s="14">
        <f>SS!C634</f>
        <v>6</v>
      </c>
      <c r="C633" s="14">
        <f>'u rate'!B657/100</f>
        <v>0.04</v>
      </c>
      <c r="D633" s="92">
        <f>SS!D634</f>
        <v>1.1139372136977965</v>
      </c>
      <c r="E633" s="14">
        <f t="shared" si="25"/>
        <v>0.81321054109023594</v>
      </c>
      <c r="F633">
        <f t="shared" si="24"/>
        <v>3.3883772545426502E-2</v>
      </c>
      <c r="G633">
        <f>SS!I634</f>
        <v>5</v>
      </c>
    </row>
    <row r="634" spans="1:7" x14ac:dyDescent="0.25">
      <c r="A634" s="14">
        <f>SS!B635</f>
        <v>2000</v>
      </c>
      <c r="B634" s="14">
        <f>SS!C635</f>
        <v>7</v>
      </c>
      <c r="C634" s="14">
        <f>'u rate'!B658/100</f>
        <v>0.04</v>
      </c>
      <c r="D634" s="92">
        <f>SS!D635</f>
        <v>1.1374926590516923</v>
      </c>
      <c r="E634" s="14">
        <f t="shared" si="25"/>
        <v>0.82176368334964933</v>
      </c>
      <c r="F634">
        <f t="shared" si="24"/>
        <v>3.5281820139568716E-2</v>
      </c>
      <c r="G634">
        <f>SS!I635</f>
        <v>5</v>
      </c>
    </row>
    <row r="635" spans="1:7" x14ac:dyDescent="0.25">
      <c r="A635" s="14">
        <f>SS!B636</f>
        <v>2000</v>
      </c>
      <c r="B635" s="14">
        <f>SS!C636</f>
        <v>8</v>
      </c>
      <c r="C635" s="14">
        <f>'u rate'!B659/100</f>
        <v>4.0999999999999995E-2</v>
      </c>
      <c r="D635" s="92">
        <f>SS!D636</f>
        <v>1.0471682349495566</v>
      </c>
      <c r="E635" s="14">
        <f t="shared" si="25"/>
        <v>0.78846219175973287</v>
      </c>
      <c r="F635">
        <f t="shared" si="24"/>
        <v>3.1623513933419237E-2</v>
      </c>
      <c r="G635">
        <f>SS!I636</f>
        <v>5</v>
      </c>
    </row>
    <row r="636" spans="1:7" x14ac:dyDescent="0.25">
      <c r="A636" s="14">
        <f>SS!B637</f>
        <v>2000</v>
      </c>
      <c r="B636" s="14">
        <f>SS!C637</f>
        <v>9</v>
      </c>
      <c r="C636" s="14">
        <f>'u rate'!B660/100</f>
        <v>3.9E-2</v>
      </c>
      <c r="D636" s="92">
        <f>SS!D637</f>
        <v>1.1369182800803135</v>
      </c>
      <c r="E636" s="14">
        <f t="shared" si="25"/>
        <v>0.82155618162414767</v>
      </c>
      <c r="F636">
        <f t="shared" si="24"/>
        <v>3.3340989680896736E-2</v>
      </c>
      <c r="G636">
        <f>SS!I637</f>
        <v>5</v>
      </c>
    </row>
    <row r="637" spans="1:7" x14ac:dyDescent="0.25">
      <c r="A637" s="14">
        <f>SS!B638</f>
        <v>2000</v>
      </c>
      <c r="B637" s="14">
        <f>SS!C638</f>
        <v>10</v>
      </c>
      <c r="C637" s="14">
        <f>'u rate'!B661/100</f>
        <v>3.9E-2</v>
      </c>
      <c r="D637" s="92">
        <f>SS!D638</f>
        <v>1.129351422178708</v>
      </c>
      <c r="E637" s="14">
        <f t="shared" si="25"/>
        <v>0.81881764828482351</v>
      </c>
      <c r="F637">
        <f t="shared" si="24"/>
        <v>3.3229852531850276E-2</v>
      </c>
      <c r="G637">
        <f>SS!I638</f>
        <v>5</v>
      </c>
    </row>
    <row r="638" spans="1:7" x14ac:dyDescent="0.25">
      <c r="A638" s="14">
        <f>SS!B639</f>
        <v>2000</v>
      </c>
      <c r="B638" s="14">
        <f>SS!C639</f>
        <v>11</v>
      </c>
      <c r="C638" s="14">
        <f>'u rate'!B662/100</f>
        <v>3.9E-2</v>
      </c>
      <c r="D638" s="92">
        <f>SS!D639</f>
        <v>1.0907970592040748</v>
      </c>
      <c r="E638" s="14">
        <f t="shared" si="25"/>
        <v>0.8047196796630165</v>
      </c>
      <c r="F638">
        <f t="shared" si="24"/>
        <v>3.2657718529508474E-2</v>
      </c>
      <c r="G638">
        <f>SS!I639</f>
        <v>5</v>
      </c>
    </row>
    <row r="639" spans="1:7" x14ac:dyDescent="0.25">
      <c r="A639" s="14">
        <f>SS!B640</f>
        <v>2000</v>
      </c>
      <c r="B639" s="14">
        <f>SS!C640</f>
        <v>12</v>
      </c>
      <c r="C639" s="14">
        <f>'u rate'!B663/100</f>
        <v>3.9E-2</v>
      </c>
      <c r="D639" s="92">
        <f>SS!D640</f>
        <v>1.0711732347794958</v>
      </c>
      <c r="E639" s="14">
        <f t="shared" si="25"/>
        <v>0.79744823160180867</v>
      </c>
      <c r="F639">
        <f t="shared" si="24"/>
        <v>3.5484371521821587E-2</v>
      </c>
      <c r="G639">
        <f>SS!I640</f>
        <v>5</v>
      </c>
    </row>
    <row r="640" spans="1:7" x14ac:dyDescent="0.25">
      <c r="A640" s="14">
        <f>SS!B641</f>
        <v>2001</v>
      </c>
      <c r="B640" s="14">
        <f>SS!C641</f>
        <v>1</v>
      </c>
      <c r="C640" s="14">
        <f>'u rate'!B664/100</f>
        <v>4.2000000000000003E-2</v>
      </c>
      <c r="D640" s="92">
        <f>SS!D641</f>
        <v>1.0718380981158935</v>
      </c>
      <c r="E640" s="14">
        <f t="shared" si="25"/>
        <v>0.79769567609959313</v>
      </c>
      <c r="F640">
        <f t="shared" si="24"/>
        <v>3.4972044254888222E-2</v>
      </c>
      <c r="G640">
        <f>SS!I641</f>
        <v>5</v>
      </c>
    </row>
    <row r="641" spans="1:7" x14ac:dyDescent="0.25">
      <c r="A641" s="14">
        <f>SS!B642</f>
        <v>2001</v>
      </c>
      <c r="B641" s="14">
        <f>SS!C642</f>
        <v>2</v>
      </c>
      <c r="C641" s="14">
        <f>'u rate'!B665/100</f>
        <v>4.2000000000000003E-2</v>
      </c>
      <c r="D641" s="92">
        <f>SS!D642</f>
        <v>0.94710275981560454</v>
      </c>
      <c r="E641" s="14">
        <f t="shared" si="25"/>
        <v>0.74984447200430826</v>
      </c>
      <c r="F641">
        <f t="shared" si="24"/>
        <v>3.3918024868664867E-2</v>
      </c>
      <c r="G641">
        <f>SS!I642</f>
        <v>5</v>
      </c>
    </row>
    <row r="642" spans="1:7" x14ac:dyDescent="0.25">
      <c r="A642" s="14">
        <f>SS!B643</f>
        <v>2001</v>
      </c>
      <c r="B642" s="14">
        <f>SS!C643</f>
        <v>3</v>
      </c>
      <c r="C642" s="14">
        <f>'u rate'!B666/100</f>
        <v>4.2999999999999997E-2</v>
      </c>
      <c r="D642" s="92">
        <f>SS!D643</f>
        <v>0.92238632625540029</v>
      </c>
      <c r="E642" s="14">
        <f t="shared" si="25"/>
        <v>0.73999548708395846</v>
      </c>
      <c r="F642">
        <f t="shared" si="24"/>
        <v>3.4294468071693021E-2</v>
      </c>
      <c r="G642">
        <f>SS!I643</f>
        <v>5</v>
      </c>
    </row>
    <row r="643" spans="1:7" x14ac:dyDescent="0.25">
      <c r="A643" s="14">
        <f>SS!B644</f>
        <v>2001</v>
      </c>
      <c r="B643" s="14">
        <f>SS!C644</f>
        <v>4</v>
      </c>
      <c r="C643" s="14">
        <f>'u rate'!B667/100</f>
        <v>4.4000000000000004E-2</v>
      </c>
      <c r="D643" s="92">
        <f>SS!D644</f>
        <v>0.91390055967536321</v>
      </c>
      <c r="E643" s="14">
        <f t="shared" si="25"/>
        <v>0.73658371807800149</v>
      </c>
      <c r="F643">
        <f t="shared" si="24"/>
        <v>3.2855317568443579E-2</v>
      </c>
      <c r="G643">
        <f>SS!I644</f>
        <v>5</v>
      </c>
    </row>
    <row r="644" spans="1:7" x14ac:dyDescent="0.25">
      <c r="A644" s="14">
        <f>SS!B645</f>
        <v>2001</v>
      </c>
      <c r="B644" s="14">
        <f>SS!C645</f>
        <v>5</v>
      </c>
      <c r="C644" s="14">
        <f>'u rate'!B668/100</f>
        <v>4.2999999999999997E-2</v>
      </c>
      <c r="D644" s="92">
        <f>SS!D645</f>
        <v>0.87715572504763428</v>
      </c>
      <c r="E644" s="14">
        <f t="shared" si="25"/>
        <v>0.72162404240571154</v>
      </c>
      <c r="F644">
        <f t="shared" si="24"/>
        <v>3.4513932939859562E-2</v>
      </c>
      <c r="G644">
        <f>SS!I645</f>
        <v>5</v>
      </c>
    </row>
    <row r="645" spans="1:7" x14ac:dyDescent="0.25">
      <c r="A645" s="14">
        <f>SS!B646</f>
        <v>2001</v>
      </c>
      <c r="B645" s="14">
        <f>SS!C646</f>
        <v>6</v>
      </c>
      <c r="C645" s="14">
        <f>'u rate'!B669/100</f>
        <v>4.4999999999999998E-2</v>
      </c>
      <c r="D645" s="92">
        <f>SS!D646</f>
        <v>0.80282574852310373</v>
      </c>
      <c r="E645" s="14">
        <f t="shared" si="25"/>
        <v>0.69037219152580886</v>
      </c>
      <c r="F645">
        <f t="shared" ref="F645:F708" si="26">(C646-(1-E645)*C645)/(1-C645)</f>
        <v>3.3577747244671621E-2</v>
      </c>
      <c r="G645">
        <f>SS!I646</f>
        <v>5</v>
      </c>
    </row>
    <row r="646" spans="1:7" x14ac:dyDescent="0.25">
      <c r="A646" s="14">
        <f>SS!B647</f>
        <v>2001</v>
      </c>
      <c r="B646" s="14">
        <f>SS!C647</f>
        <v>7</v>
      </c>
      <c r="C646" s="14">
        <f>'u rate'!B670/100</f>
        <v>4.5999999999999999E-2</v>
      </c>
      <c r="D646" s="92">
        <f>SS!D647</f>
        <v>0.81431058729451655</v>
      </c>
      <c r="E646" s="14">
        <f t="shared" ref="E646:E709" si="27">$F$1*D646^$H$1</f>
        <v>0.69529272248225238</v>
      </c>
      <c r="F646">
        <f t="shared" si="26"/>
        <v>3.6670298987613849E-2</v>
      </c>
      <c r="G646">
        <f>SS!I647</f>
        <v>5</v>
      </c>
    </row>
    <row r="647" spans="1:7" x14ac:dyDescent="0.25">
      <c r="A647" s="14">
        <f>SS!B648</f>
        <v>2001</v>
      </c>
      <c r="B647" s="14">
        <f>SS!C648</f>
        <v>8</v>
      </c>
      <c r="C647" s="14">
        <f>'u rate'!B671/100</f>
        <v>4.9000000000000002E-2</v>
      </c>
      <c r="D647" s="92">
        <f>SS!D648</f>
        <v>0.71662221790255964</v>
      </c>
      <c r="E647" s="14">
        <f t="shared" si="27"/>
        <v>0.65225554137758535</v>
      </c>
      <c r="F647">
        <f t="shared" si="26"/>
        <v>3.4658802868035424E-2</v>
      </c>
      <c r="G647">
        <f>SS!I648</f>
        <v>5</v>
      </c>
    </row>
    <row r="648" spans="1:7" x14ac:dyDescent="0.25">
      <c r="A648" s="14">
        <f>SS!B649</f>
        <v>2001</v>
      </c>
      <c r="B648" s="14">
        <f>SS!C649</f>
        <v>9</v>
      </c>
      <c r="C648" s="14">
        <f>'u rate'!B672/100</f>
        <v>0.05</v>
      </c>
      <c r="D648" s="92">
        <f>SS!D649</f>
        <v>0.68617987152042026</v>
      </c>
      <c r="E648" s="14">
        <f t="shared" si="27"/>
        <v>0.63825118556137106</v>
      </c>
      <c r="F648">
        <f t="shared" si="26"/>
        <v>3.6750062397966896E-2</v>
      </c>
      <c r="G648">
        <f>SS!I649</f>
        <v>5</v>
      </c>
    </row>
    <row r="649" spans="1:7" x14ac:dyDescent="0.25">
      <c r="A649" s="14">
        <f>SS!B650</f>
        <v>2001</v>
      </c>
      <c r="B649" s="14">
        <f>SS!C650</f>
        <v>10</v>
      </c>
      <c r="C649" s="14">
        <f>'u rate'!B673/100</f>
        <v>5.2999999999999999E-2</v>
      </c>
      <c r="D649" s="92">
        <f>SS!D650</f>
        <v>0.57672930237604136</v>
      </c>
      <c r="E649" s="14">
        <f t="shared" si="27"/>
        <v>0.58513847004269859</v>
      </c>
      <c r="F649">
        <f t="shared" si="26"/>
        <v>3.4859914374089793E-2</v>
      </c>
      <c r="G649">
        <f>SS!I650</f>
        <v>5</v>
      </c>
    </row>
    <row r="650" spans="1:7" x14ac:dyDescent="0.25">
      <c r="A650" s="14">
        <f>SS!B651</f>
        <v>2001</v>
      </c>
      <c r="B650" s="14">
        <f>SS!C651</f>
        <v>11</v>
      </c>
      <c r="C650" s="14">
        <f>'u rate'!B674/100</f>
        <v>5.5E-2</v>
      </c>
      <c r="D650" s="92">
        <f>SS!D651</f>
        <v>0.54741465648960674</v>
      </c>
      <c r="E650" s="14">
        <f t="shared" si="27"/>
        <v>0.57007350049958372</v>
      </c>
      <c r="F650">
        <f t="shared" si="26"/>
        <v>3.529528309785937E-2</v>
      </c>
      <c r="G650">
        <f>SS!I651</f>
        <v>5</v>
      </c>
    </row>
    <row r="651" spans="1:7" x14ac:dyDescent="0.25">
      <c r="A651" s="14">
        <f>SS!B652</f>
        <v>2001</v>
      </c>
      <c r="B651" s="14">
        <f>SS!C652</f>
        <v>12</v>
      </c>
      <c r="C651" s="14">
        <f>'u rate'!B675/100</f>
        <v>5.7000000000000002E-2</v>
      </c>
      <c r="D651" s="92">
        <f>SS!D652</f>
        <v>0.53714962487716467</v>
      </c>
      <c r="E651" s="14">
        <f t="shared" si="27"/>
        <v>0.56470324249842285</v>
      </c>
      <c r="F651">
        <f t="shared" si="26"/>
        <v>3.4133706068303397E-2</v>
      </c>
      <c r="G651">
        <f>SS!I652</f>
        <v>5</v>
      </c>
    </row>
    <row r="652" spans="1:7" x14ac:dyDescent="0.25">
      <c r="A652" s="14">
        <f>SS!B653</f>
        <v>2002</v>
      </c>
      <c r="B652" s="14">
        <f>SS!C653</f>
        <v>1</v>
      </c>
      <c r="C652" s="14">
        <f>'u rate'!B676/100</f>
        <v>5.7000000000000002E-2</v>
      </c>
      <c r="D652" s="92">
        <f>SS!D653</f>
        <v>0.54279850554882048</v>
      </c>
      <c r="E652" s="14">
        <f t="shared" si="27"/>
        <v>0.56766479940964687</v>
      </c>
      <c r="F652">
        <f t="shared" si="26"/>
        <v>3.4312718522110153E-2</v>
      </c>
      <c r="G652">
        <f>SS!I653</f>
        <v>5</v>
      </c>
    </row>
    <row r="653" spans="1:7" x14ac:dyDescent="0.25">
      <c r="A653" s="14">
        <f>SS!B654</f>
        <v>2002</v>
      </c>
      <c r="B653" s="14">
        <f>SS!C654</f>
        <v>2</v>
      </c>
      <c r="C653" s="14">
        <f>'u rate'!B677/100</f>
        <v>5.7000000000000002E-2</v>
      </c>
      <c r="D653" s="92">
        <f>SS!D654</f>
        <v>0.5147247699269325</v>
      </c>
      <c r="E653" s="14">
        <f t="shared" si="27"/>
        <v>0.5527899988636864</v>
      </c>
      <c r="F653">
        <f t="shared" si="26"/>
        <v>3.34136054456311E-2</v>
      </c>
      <c r="G653">
        <f>SS!I654</f>
        <v>5</v>
      </c>
    </row>
    <row r="654" spans="1:7" x14ac:dyDescent="0.25">
      <c r="A654" s="14">
        <f>SS!B655</f>
        <v>2002</v>
      </c>
      <c r="B654" s="14">
        <f>SS!C655</f>
        <v>3</v>
      </c>
      <c r="C654" s="14">
        <f>'u rate'!B678/100</f>
        <v>5.7000000000000002E-2</v>
      </c>
      <c r="D654" s="92">
        <f>SS!D655</f>
        <v>0.53851575496835113</v>
      </c>
      <c r="E654" s="14">
        <f t="shared" si="27"/>
        <v>0.56542089002883489</v>
      </c>
      <c r="F654">
        <f t="shared" si="26"/>
        <v>3.629797532517879E-2</v>
      </c>
      <c r="G654">
        <f>SS!I655</f>
        <v>5</v>
      </c>
    </row>
    <row r="655" spans="1:7" x14ac:dyDescent="0.25">
      <c r="A655" s="14">
        <f>SS!B656</f>
        <v>2002</v>
      </c>
      <c r="B655" s="14">
        <f>SS!C656</f>
        <v>4</v>
      </c>
      <c r="C655" s="14">
        <f>'u rate'!B679/100</f>
        <v>5.9000000000000004E-2</v>
      </c>
      <c r="D655" s="92">
        <f>SS!D656</f>
        <v>0.48471978748757583</v>
      </c>
      <c r="E655" s="14">
        <f t="shared" si="27"/>
        <v>0.536436126130312</v>
      </c>
      <c r="F655">
        <f t="shared" si="26"/>
        <v>3.2571446803069504E-2</v>
      </c>
      <c r="G655">
        <f>SS!I656</f>
        <v>5</v>
      </c>
    </row>
    <row r="656" spans="1:7" x14ac:dyDescent="0.25">
      <c r="A656" s="14">
        <f>SS!B657</f>
        <v>2002</v>
      </c>
      <c r="B656" s="14">
        <f>SS!C657</f>
        <v>5</v>
      </c>
      <c r="C656" s="14">
        <f>'u rate'!B680/100</f>
        <v>5.7999999999999996E-2</v>
      </c>
      <c r="D656" s="92">
        <f>SS!D657</f>
        <v>0.52158581100646029</v>
      </c>
      <c r="E656" s="14">
        <f t="shared" si="27"/>
        <v>0.55646201920405858</v>
      </c>
      <c r="F656">
        <f t="shared" si="26"/>
        <v>3.426199268984649E-2</v>
      </c>
      <c r="G656">
        <f>SS!I657</f>
        <v>5</v>
      </c>
    </row>
    <row r="657" spans="1:7" x14ac:dyDescent="0.25">
      <c r="A657" s="14">
        <f>SS!B658</f>
        <v>2002</v>
      </c>
      <c r="B657" s="14">
        <f>SS!C658</f>
        <v>6</v>
      </c>
      <c r="C657" s="14">
        <f>'u rate'!B681/100</f>
        <v>5.7999999999999996E-2</v>
      </c>
      <c r="D657" s="92">
        <f>SS!D658</f>
        <v>0.49280547786548828</v>
      </c>
      <c r="E657" s="14">
        <f t="shared" si="27"/>
        <v>0.54089181103597217</v>
      </c>
      <c r="F657">
        <f t="shared" si="26"/>
        <v>3.3303317452320999E-2</v>
      </c>
      <c r="G657">
        <f>SS!I658</f>
        <v>4</v>
      </c>
    </row>
    <row r="658" spans="1:7" x14ac:dyDescent="0.25">
      <c r="A658" s="14">
        <f>SS!B659</f>
        <v>2002</v>
      </c>
      <c r="B658" s="14">
        <f>SS!C659</f>
        <v>7</v>
      </c>
      <c r="C658" s="14">
        <f>'u rate'!B682/100</f>
        <v>5.7999999999999996E-2</v>
      </c>
      <c r="D658" s="92">
        <f>SS!D659</f>
        <v>0.49611503367156645</v>
      </c>
      <c r="E658" s="14">
        <f t="shared" si="27"/>
        <v>0.54270501754503553</v>
      </c>
      <c r="F658">
        <f t="shared" si="26"/>
        <v>3.235338749215718E-2</v>
      </c>
      <c r="G658">
        <f>SS!I659</f>
        <v>4</v>
      </c>
    </row>
    <row r="659" spans="1:7" x14ac:dyDescent="0.25">
      <c r="A659" s="14">
        <f>SS!B660</f>
        <v>2002</v>
      </c>
      <c r="B659" s="14">
        <f>SS!C660</f>
        <v>8</v>
      </c>
      <c r="C659" s="14">
        <f>'u rate'!B683/100</f>
        <v>5.7000000000000002E-2</v>
      </c>
      <c r="D659" s="92">
        <f>SS!D660</f>
        <v>0.51958256136694991</v>
      </c>
      <c r="E659" s="14">
        <f t="shared" si="27"/>
        <v>0.55539239200979107</v>
      </c>
      <c r="F659">
        <f t="shared" si="26"/>
        <v>3.357090810663637E-2</v>
      </c>
      <c r="G659">
        <f>SS!I660</f>
        <v>4</v>
      </c>
    </row>
    <row r="660" spans="1:7" x14ac:dyDescent="0.25">
      <c r="A660" s="14">
        <f>SS!B661</f>
        <v>2002</v>
      </c>
      <c r="B660" s="14">
        <f>SS!C661</f>
        <v>9</v>
      </c>
      <c r="C660" s="14">
        <f>'u rate'!B684/100</f>
        <v>5.7000000000000002E-2</v>
      </c>
      <c r="D660" s="92">
        <f>SS!D661</f>
        <v>0.50179043708220261</v>
      </c>
      <c r="E660" s="14">
        <f t="shared" si="27"/>
        <v>0.54580037947055371</v>
      </c>
      <c r="F660">
        <f t="shared" si="26"/>
        <v>3.2991115195993174E-2</v>
      </c>
      <c r="G660">
        <f>SS!I661</f>
        <v>3</v>
      </c>
    </row>
    <row r="661" spans="1:7" x14ac:dyDescent="0.25">
      <c r="A661" s="14">
        <f>SS!B662</f>
        <v>2002</v>
      </c>
      <c r="B661" s="14">
        <f>SS!C662</f>
        <v>10</v>
      </c>
      <c r="C661" s="14">
        <f>'u rate'!B685/100</f>
        <v>5.7000000000000002E-2</v>
      </c>
      <c r="D661" s="92">
        <f>SS!D662</f>
        <v>0.52638137974702548</v>
      </c>
      <c r="E661" s="14">
        <f t="shared" si="27"/>
        <v>0.5590142800588922</v>
      </c>
      <c r="F661">
        <f t="shared" si="26"/>
        <v>3.5910725305786706E-2</v>
      </c>
      <c r="G661">
        <f>SS!I662</f>
        <v>3</v>
      </c>
    </row>
    <row r="662" spans="1:7" x14ac:dyDescent="0.25">
      <c r="A662" s="14">
        <f>SS!B663</f>
        <v>2002</v>
      </c>
      <c r="B662" s="14">
        <f>SS!C663</f>
        <v>11</v>
      </c>
      <c r="C662" s="14">
        <f>'u rate'!B686/100</f>
        <v>5.9000000000000004E-2</v>
      </c>
      <c r="D662" s="92">
        <f>SS!D663</f>
        <v>0.52587802563558628</v>
      </c>
      <c r="E662" s="14">
        <f t="shared" si="27"/>
        <v>0.55874693641091666</v>
      </c>
      <c r="F662">
        <f t="shared" si="26"/>
        <v>3.6095716523107418E-2</v>
      </c>
      <c r="G662">
        <f>SS!I663</f>
        <v>4</v>
      </c>
    </row>
    <row r="663" spans="1:7" x14ac:dyDescent="0.25">
      <c r="A663" s="14">
        <f>SS!B664</f>
        <v>2002</v>
      </c>
      <c r="B663" s="14">
        <f>SS!C664</f>
        <v>12</v>
      </c>
      <c r="C663" s="14">
        <f>'u rate'!B687/100</f>
        <v>0.06</v>
      </c>
      <c r="D663" s="92">
        <f>SS!D664</f>
        <v>0.44507423174410882</v>
      </c>
      <c r="E663" s="14">
        <f t="shared" si="27"/>
        <v>0.51403047616662079</v>
      </c>
      <c r="F663">
        <f t="shared" si="26"/>
        <v>3.0682796351060901E-2</v>
      </c>
      <c r="G663">
        <f>SS!I664</f>
        <v>3</v>
      </c>
    </row>
    <row r="664" spans="1:7" x14ac:dyDescent="0.25">
      <c r="A664" s="14">
        <f>SS!B665</f>
        <v>2003</v>
      </c>
      <c r="B664" s="14">
        <f>SS!C665</f>
        <v>1</v>
      </c>
      <c r="C664" s="14">
        <f>'u rate'!B688/100</f>
        <v>5.7999999999999996E-2</v>
      </c>
      <c r="D664" s="92">
        <f>SS!D665</f>
        <v>0.54170761161936931</v>
      </c>
      <c r="E664" s="14">
        <f t="shared" si="27"/>
        <v>0.56709407792444266</v>
      </c>
      <c r="F664">
        <f t="shared" si="26"/>
        <v>3.5978191634413681E-2</v>
      </c>
      <c r="G664">
        <f>SS!I665</f>
        <v>4</v>
      </c>
    </row>
    <row r="665" spans="1:7" x14ac:dyDescent="0.25">
      <c r="A665" s="14">
        <f>SS!B666</f>
        <v>2003</v>
      </c>
      <c r="B665" s="14">
        <f>SS!C666</f>
        <v>2</v>
      </c>
      <c r="C665" s="14">
        <f>'u rate'!B689/100</f>
        <v>5.9000000000000004E-2</v>
      </c>
      <c r="D665" s="92">
        <f>SS!D666</f>
        <v>0.49474782432383213</v>
      </c>
      <c r="E665" s="14">
        <f t="shared" si="27"/>
        <v>0.5419566998878097</v>
      </c>
      <c r="F665">
        <f t="shared" si="26"/>
        <v>3.3980281927078394E-2</v>
      </c>
      <c r="G665">
        <f>SS!I666</f>
        <v>3</v>
      </c>
    </row>
    <row r="666" spans="1:7" x14ac:dyDescent="0.25">
      <c r="A666" s="14">
        <f>SS!B667</f>
        <v>2003</v>
      </c>
      <c r="B666" s="14">
        <f>SS!C667</f>
        <v>3</v>
      </c>
      <c r="C666" s="14">
        <f>'u rate'!B690/100</f>
        <v>5.9000000000000004E-2</v>
      </c>
      <c r="D666" s="92">
        <f>SS!D667</f>
        <v>0.4529733749996947</v>
      </c>
      <c r="E666" s="14">
        <f t="shared" si="27"/>
        <v>0.51857190126289376</v>
      </c>
      <c r="F666">
        <f t="shared" si="26"/>
        <v>3.3576771705112363E-2</v>
      </c>
      <c r="G666">
        <f>SS!I667</f>
        <v>3</v>
      </c>
    </row>
    <row r="667" spans="1:7" x14ac:dyDescent="0.25">
      <c r="A667" s="14">
        <f>SS!B668</f>
        <v>2003</v>
      </c>
      <c r="B667" s="14">
        <f>SS!C668</f>
        <v>4</v>
      </c>
      <c r="C667" s="14">
        <f>'u rate'!B691/100</f>
        <v>0.06</v>
      </c>
      <c r="D667" s="92">
        <f>SS!D668</f>
        <v>0.45187621422119328</v>
      </c>
      <c r="E667" s="14">
        <f t="shared" si="27"/>
        <v>0.51794349601645673</v>
      </c>
      <c r="F667">
        <f t="shared" si="26"/>
        <v>3.4124052937220643E-2</v>
      </c>
      <c r="G667">
        <f>SS!I668</f>
        <v>3</v>
      </c>
    </row>
    <row r="668" spans="1:7" x14ac:dyDescent="0.25">
      <c r="A668" s="14">
        <f>SS!B669</f>
        <v>2003</v>
      </c>
      <c r="B668" s="14">
        <f>SS!C669</f>
        <v>5</v>
      </c>
      <c r="C668" s="14">
        <f>'u rate'!B692/100</f>
        <v>6.0999999999999999E-2</v>
      </c>
      <c r="D668" s="92">
        <f>SS!D669</f>
        <v>0.44915867134787901</v>
      </c>
      <c r="E668" s="14">
        <f t="shared" si="27"/>
        <v>0.5163837146045207</v>
      </c>
      <c r="F668">
        <f t="shared" si="26"/>
        <v>3.567561937260464E-2</v>
      </c>
      <c r="G668">
        <f>SS!I669</f>
        <v>3</v>
      </c>
    </row>
    <row r="669" spans="1:7" x14ac:dyDescent="0.25">
      <c r="A669" s="14">
        <f>SS!B670</f>
        <v>2003</v>
      </c>
      <c r="B669" s="14">
        <f>SS!C670</f>
        <v>6</v>
      </c>
      <c r="C669" s="14">
        <f>'u rate'!B693/100</f>
        <v>6.3E-2</v>
      </c>
      <c r="D669" s="92">
        <f>SS!D670</f>
        <v>0.45563094941835447</v>
      </c>
      <c r="E669" s="14">
        <f t="shared" si="27"/>
        <v>0.52009089556435406</v>
      </c>
      <c r="F669">
        <f t="shared" si="26"/>
        <v>3.3901522327165749E-2</v>
      </c>
      <c r="G669">
        <f>SS!I670</f>
        <v>4</v>
      </c>
    </row>
    <row r="670" spans="1:7" x14ac:dyDescent="0.25">
      <c r="A670" s="14">
        <f>SS!B671</f>
        <v>2003</v>
      </c>
      <c r="B670" s="14">
        <f>SS!C671</f>
        <v>7</v>
      </c>
      <c r="C670" s="14">
        <f>'u rate'!B694/100</f>
        <v>6.2E-2</v>
      </c>
      <c r="D670" s="92">
        <f>SS!D671</f>
        <v>0.44646591088695531</v>
      </c>
      <c r="E670" s="14">
        <f t="shared" si="27"/>
        <v>0.51483349631967079</v>
      </c>
      <c r="F670">
        <f t="shared" si="26"/>
        <v>3.2963408072302337E-2</v>
      </c>
      <c r="G670">
        <f>SS!I671</f>
        <v>4</v>
      </c>
    </row>
    <row r="671" spans="1:7" x14ac:dyDescent="0.25">
      <c r="A671" s="14">
        <f>SS!B672</f>
        <v>2003</v>
      </c>
      <c r="B671" s="14">
        <f>SS!C672</f>
        <v>8</v>
      </c>
      <c r="C671" s="14">
        <f>'u rate'!B695/100</f>
        <v>6.0999999999999999E-2</v>
      </c>
      <c r="D671" s="92">
        <f>SS!D672</f>
        <v>0.45889516017247378</v>
      </c>
      <c r="E671" s="14">
        <f t="shared" si="27"/>
        <v>0.52195057664819422</v>
      </c>
      <c r="F671">
        <f t="shared" si="26"/>
        <v>3.3907332455314E-2</v>
      </c>
      <c r="G671">
        <f>SS!I672</f>
        <v>4</v>
      </c>
    </row>
    <row r="672" spans="1:7" x14ac:dyDescent="0.25">
      <c r="A672" s="14">
        <f>SS!B673</f>
        <v>2003</v>
      </c>
      <c r="B672" s="14">
        <f>SS!C673</f>
        <v>9</v>
      </c>
      <c r="C672" s="14">
        <f>'u rate'!B696/100</f>
        <v>6.0999999999999999E-2</v>
      </c>
      <c r="D672" s="92">
        <f>SS!D673</f>
        <v>0.43187659494971253</v>
      </c>
      <c r="E672" s="14">
        <f t="shared" si="27"/>
        <v>0.50635193896433794</v>
      </c>
      <c r="F672">
        <f t="shared" si="26"/>
        <v>3.1829039698428763E-2</v>
      </c>
      <c r="G672">
        <f>SS!I673</f>
        <v>4</v>
      </c>
    </row>
    <row r="673" spans="1:7" x14ac:dyDescent="0.25">
      <c r="A673" s="14">
        <f>SS!B674</f>
        <v>2003</v>
      </c>
      <c r="B673" s="14">
        <f>SS!C674</f>
        <v>10</v>
      </c>
      <c r="C673" s="14">
        <f>'u rate'!B697/100</f>
        <v>0.06</v>
      </c>
      <c r="D673" s="92">
        <f>SS!D674</f>
        <v>0.46217248917743736</v>
      </c>
      <c r="E673" s="14">
        <f t="shared" si="27"/>
        <v>0.52381108922310105</v>
      </c>
      <c r="F673">
        <f t="shared" si="26"/>
        <v>3.1307090801474535E-2</v>
      </c>
      <c r="G673">
        <f>SS!I674</f>
        <v>4</v>
      </c>
    </row>
    <row r="674" spans="1:7" x14ac:dyDescent="0.25">
      <c r="A674" s="14">
        <f>SS!B675</f>
        <v>2003</v>
      </c>
      <c r="B674" s="14">
        <f>SS!C675</f>
        <v>11</v>
      </c>
      <c r="C674" s="14">
        <f>'u rate'!B698/100</f>
        <v>5.7999999999999996E-2</v>
      </c>
      <c r="D674" s="92">
        <f>SS!D675</f>
        <v>0.48870599673036108</v>
      </c>
      <c r="E674" s="14">
        <f t="shared" si="27"/>
        <v>0.5386373652610934</v>
      </c>
      <c r="F674">
        <f t="shared" si="26"/>
        <v>3.2102937563846523E-2</v>
      </c>
      <c r="G674">
        <f>SS!I675</f>
        <v>4</v>
      </c>
    </row>
    <row r="675" spans="1:7" x14ac:dyDescent="0.25">
      <c r="A675" s="14">
        <f>SS!B676</f>
        <v>2003</v>
      </c>
      <c r="B675" s="14">
        <f>SS!C676</f>
        <v>12</v>
      </c>
      <c r="C675" s="14">
        <f>'u rate'!B699/100</f>
        <v>5.7000000000000002E-2</v>
      </c>
      <c r="D675" s="92">
        <f>SS!D676</f>
        <v>0.50713511653682919</v>
      </c>
      <c r="E675" s="14">
        <f t="shared" si="27"/>
        <v>0.54869939987045591</v>
      </c>
      <c r="F675">
        <f t="shared" si="26"/>
        <v>3.3166347606167539E-2</v>
      </c>
      <c r="G675">
        <f>SS!I676</f>
        <v>4</v>
      </c>
    </row>
    <row r="676" spans="1:7" x14ac:dyDescent="0.25">
      <c r="A676" s="14">
        <f>SS!B677</f>
        <v>2004</v>
      </c>
      <c r="B676" s="14">
        <f>SS!C677</f>
        <v>1</v>
      </c>
      <c r="C676" s="14">
        <f>'u rate'!B700/100</f>
        <v>5.7000000000000002E-2</v>
      </c>
      <c r="D676" s="92">
        <f>SS!D677</f>
        <v>0.51301964253678467</v>
      </c>
      <c r="E676" s="14">
        <f t="shared" si="27"/>
        <v>0.55187362633099579</v>
      </c>
      <c r="F676">
        <f t="shared" si="26"/>
        <v>3.2297769566136537E-2</v>
      </c>
      <c r="G676">
        <f>SS!I677</f>
        <v>4</v>
      </c>
    </row>
    <row r="677" spans="1:7" x14ac:dyDescent="0.25">
      <c r="A677" s="14">
        <f>SS!B678</f>
        <v>2004</v>
      </c>
      <c r="B677" s="14">
        <f>SS!C678</f>
        <v>2</v>
      </c>
      <c r="C677" s="14">
        <f>'u rate'!B701/100</f>
        <v>5.5999999999999994E-2</v>
      </c>
      <c r="D677" s="92">
        <f>SS!D678</f>
        <v>0.53340306905207957</v>
      </c>
      <c r="E677" s="14">
        <f t="shared" si="27"/>
        <v>0.56273042689632069</v>
      </c>
      <c r="F677">
        <f t="shared" si="26"/>
        <v>3.5500957527747838E-2</v>
      </c>
      <c r="G677">
        <f>SS!I678</f>
        <v>4</v>
      </c>
    </row>
    <row r="678" spans="1:7" x14ac:dyDescent="0.25">
      <c r="A678" s="14">
        <f>SS!B679</f>
        <v>2004</v>
      </c>
      <c r="B678" s="14">
        <f>SS!C679</f>
        <v>3</v>
      </c>
      <c r="C678" s="14">
        <f>'u rate'!B702/100</f>
        <v>5.7999999999999996E-2</v>
      </c>
      <c r="D678" s="92">
        <f>SS!D679</f>
        <v>0.51099031689675145</v>
      </c>
      <c r="E678" s="14">
        <f t="shared" si="27"/>
        <v>0.55078103560278258</v>
      </c>
      <c r="F678">
        <f t="shared" si="26"/>
        <v>3.1789065886370899E-2</v>
      </c>
      <c r="G678">
        <f>SS!I679</f>
        <v>4</v>
      </c>
    </row>
    <row r="679" spans="1:7" x14ac:dyDescent="0.25">
      <c r="A679" s="14">
        <f>SS!B680</f>
        <v>2004</v>
      </c>
      <c r="B679" s="14">
        <f>SS!C680</f>
        <v>4</v>
      </c>
      <c r="C679" s="14">
        <f>'u rate'!B703/100</f>
        <v>5.5999999999999994E-2</v>
      </c>
      <c r="D679" s="92">
        <f>SS!D680</f>
        <v>0.53871464100516242</v>
      </c>
      <c r="E679" s="14">
        <f t="shared" si="27"/>
        <v>0.56552529174582022</v>
      </c>
      <c r="F679">
        <f t="shared" si="26"/>
        <v>3.3548110527294422E-2</v>
      </c>
      <c r="G679">
        <f>SS!I680</f>
        <v>4</v>
      </c>
    </row>
    <row r="680" spans="1:7" x14ac:dyDescent="0.25">
      <c r="A680" s="14">
        <f>SS!B681</f>
        <v>2004</v>
      </c>
      <c r="B680" s="14">
        <f>SS!C681</f>
        <v>5</v>
      </c>
      <c r="C680" s="14">
        <f>'u rate'!B704/100</f>
        <v>5.5999999999999994E-2</v>
      </c>
      <c r="D680" s="92">
        <f>SS!D681</f>
        <v>0.56617919824173235</v>
      </c>
      <c r="E680" s="14">
        <f t="shared" si="27"/>
        <v>0.57976180122958143</v>
      </c>
      <c r="F680">
        <f t="shared" si="26"/>
        <v>3.4392649225483643E-2</v>
      </c>
      <c r="G680">
        <f>SS!I681</f>
        <v>4</v>
      </c>
    </row>
    <row r="681" spans="1:7" x14ac:dyDescent="0.25">
      <c r="A681" s="14">
        <f>SS!B682</f>
        <v>2004</v>
      </c>
      <c r="B681" s="14">
        <f>SS!C682</f>
        <v>6</v>
      </c>
      <c r="C681" s="14">
        <f>'u rate'!B705/100</f>
        <v>5.5999999999999994E-2</v>
      </c>
      <c r="D681" s="92">
        <f>SS!D682</f>
        <v>0.51957882771571207</v>
      </c>
      <c r="E681" s="14">
        <f t="shared" si="27"/>
        <v>0.55539039651824529</v>
      </c>
      <c r="F681">
        <f t="shared" si="26"/>
        <v>3.1887565895150148E-2</v>
      </c>
      <c r="G681">
        <f>SS!I682</f>
        <v>4</v>
      </c>
    </row>
    <row r="682" spans="1:7" x14ac:dyDescent="0.25">
      <c r="A682" s="14">
        <f>SS!B683</f>
        <v>2004</v>
      </c>
      <c r="B682" s="14">
        <f>SS!C683</f>
        <v>7</v>
      </c>
      <c r="C682" s="14">
        <f>'u rate'!B706/100</f>
        <v>5.5E-2</v>
      </c>
      <c r="D682" s="92">
        <f>SS!D683</f>
        <v>0.60024329898201279</v>
      </c>
      <c r="E682" s="14">
        <f t="shared" si="27"/>
        <v>0.59694772750005198</v>
      </c>
      <c r="F682">
        <f t="shared" si="26"/>
        <v>3.3684788373018901E-2</v>
      </c>
      <c r="G682">
        <f>SS!I683</f>
        <v>4</v>
      </c>
    </row>
    <row r="683" spans="1:7" x14ac:dyDescent="0.25">
      <c r="A683" s="14">
        <f>SS!B684</f>
        <v>2004</v>
      </c>
      <c r="B683" s="14">
        <f>SS!C684</f>
        <v>8</v>
      </c>
      <c r="C683" s="14">
        <f>'u rate'!B707/100</f>
        <v>5.4000000000000006E-2</v>
      </c>
      <c r="D683" s="92">
        <f>SS!D684</f>
        <v>0.57078601078367242</v>
      </c>
      <c r="E683" s="14">
        <f t="shared" si="27"/>
        <v>0.58211568757287879</v>
      </c>
      <c r="F683">
        <f t="shared" si="26"/>
        <v>3.3228591045386321E-2</v>
      </c>
      <c r="G683">
        <f>SS!I684</f>
        <v>4</v>
      </c>
    </row>
    <row r="684" spans="1:7" x14ac:dyDescent="0.25">
      <c r="A684" s="14">
        <f>SS!B685</f>
        <v>2004</v>
      </c>
      <c r="B684" s="14">
        <f>SS!C685</f>
        <v>9</v>
      </c>
      <c r="C684" s="14">
        <f>'u rate'!B708/100</f>
        <v>5.4000000000000006E-2</v>
      </c>
      <c r="D684" s="92">
        <f>SS!D685</f>
        <v>0.59614067523503966</v>
      </c>
      <c r="E684" s="14">
        <f t="shared" si="27"/>
        <v>0.59490418026935632</v>
      </c>
      <c r="F684">
        <f t="shared" si="26"/>
        <v>3.5015672023832177E-2</v>
      </c>
      <c r="G684">
        <f>SS!I685</f>
        <v>4</v>
      </c>
    </row>
    <row r="685" spans="1:7" x14ac:dyDescent="0.25">
      <c r="A685" s="14">
        <f>SS!B686</f>
        <v>2004</v>
      </c>
      <c r="B685" s="14">
        <f>SS!C686</f>
        <v>10</v>
      </c>
      <c r="C685" s="14">
        <f>'u rate'!B709/100</f>
        <v>5.5E-2</v>
      </c>
      <c r="D685" s="92">
        <f>SS!D686</f>
        <v>0.59866170438881894</v>
      </c>
      <c r="E685" s="14">
        <f t="shared" si="27"/>
        <v>0.59616075324524365</v>
      </c>
      <c r="F685">
        <f t="shared" si="26"/>
        <v>3.3638985638612076E-2</v>
      </c>
      <c r="G685">
        <f>SS!I686</f>
        <v>4</v>
      </c>
    </row>
    <row r="686" spans="1:7" x14ac:dyDescent="0.25">
      <c r="A686" s="14">
        <f>SS!B687</f>
        <v>2004</v>
      </c>
      <c r="B686" s="14">
        <f>SS!C687</f>
        <v>11</v>
      </c>
      <c r="C686" s="14">
        <f>'u rate'!B710/100</f>
        <v>5.4000000000000006E-2</v>
      </c>
      <c r="D686" s="92">
        <f>SS!D687</f>
        <v>0.55691819508444307</v>
      </c>
      <c r="E686" s="14">
        <f t="shared" si="27"/>
        <v>0.57500066443903364</v>
      </c>
      <c r="F686">
        <f t="shared" si="26"/>
        <v>3.2822448075801078E-2</v>
      </c>
      <c r="G686">
        <f>SS!I687</f>
        <v>4</v>
      </c>
    </row>
    <row r="687" spans="1:7" x14ac:dyDescent="0.25">
      <c r="A687" s="14">
        <f>SS!B688</f>
        <v>2004</v>
      </c>
      <c r="B687" s="14">
        <f>SS!C688</f>
        <v>12</v>
      </c>
      <c r="C687" s="14">
        <f>'u rate'!B711/100</f>
        <v>5.4000000000000006E-2</v>
      </c>
      <c r="D687" s="92">
        <f>SS!D688</f>
        <v>0.62018939276267038</v>
      </c>
      <c r="E687" s="14">
        <f t="shared" si="27"/>
        <v>0.60678496343330945</v>
      </c>
      <c r="F687">
        <f t="shared" si="26"/>
        <v>3.3579691358772416E-2</v>
      </c>
      <c r="G687">
        <f>SS!I688</f>
        <v>4</v>
      </c>
    </row>
    <row r="688" spans="1:7" x14ac:dyDescent="0.25">
      <c r="A688" s="14">
        <f>SS!B689</f>
        <v>2005</v>
      </c>
      <c r="B688" s="14">
        <f>SS!C689</f>
        <v>1</v>
      </c>
      <c r="C688" s="14">
        <f>'u rate'!B712/100</f>
        <v>5.2999999999999999E-2</v>
      </c>
      <c r="D688" s="92">
        <f>SS!D689</f>
        <v>0.59143931405307049</v>
      </c>
      <c r="E688" s="14">
        <f t="shared" si="27"/>
        <v>0.59255373210681483</v>
      </c>
      <c r="F688">
        <f t="shared" si="26"/>
        <v>3.4218952272081521E-2</v>
      </c>
      <c r="G688">
        <f>SS!I689</f>
        <v>4</v>
      </c>
    </row>
    <row r="689" spans="1:7" x14ac:dyDescent="0.25">
      <c r="A689" s="14">
        <f>SS!B690</f>
        <v>2005</v>
      </c>
      <c r="B689" s="14">
        <f>SS!C690</f>
        <v>2</v>
      </c>
      <c r="C689" s="14">
        <f>'u rate'!B713/100</f>
        <v>5.4000000000000006E-2</v>
      </c>
      <c r="D689" s="92">
        <f>SS!D690</f>
        <v>0.61712830047075429</v>
      </c>
      <c r="E689" s="14">
        <f t="shared" si="27"/>
        <v>0.60528564531347329</v>
      </c>
      <c r="F689">
        <f t="shared" si="26"/>
        <v>3.2437024151086215E-2</v>
      </c>
      <c r="G689">
        <f>SS!I690</f>
        <v>4</v>
      </c>
    </row>
    <row r="690" spans="1:7" x14ac:dyDescent="0.25">
      <c r="A690" s="14">
        <f>SS!B691</f>
        <v>2005</v>
      </c>
      <c r="B690" s="14">
        <f>SS!C691</f>
        <v>3</v>
      </c>
      <c r="C690" s="14">
        <f>'u rate'!B714/100</f>
        <v>5.2000000000000005E-2</v>
      </c>
      <c r="D690" s="92">
        <f>SS!D691</f>
        <v>0.64523289355778224</v>
      </c>
      <c r="E690" s="14">
        <f t="shared" si="27"/>
        <v>0.6189148351967918</v>
      </c>
      <c r="F690">
        <f t="shared" si="26"/>
        <v>3.3948915010794493E-2</v>
      </c>
      <c r="G690">
        <f>SS!I691</f>
        <v>4</v>
      </c>
    </row>
    <row r="691" spans="1:7" x14ac:dyDescent="0.25">
      <c r="A691" s="14">
        <f>SS!B692</f>
        <v>2005</v>
      </c>
      <c r="B691" s="14">
        <f>SS!C692</f>
        <v>4</v>
      </c>
      <c r="C691" s="14">
        <f>'u rate'!B715/100</f>
        <v>5.2000000000000005E-2</v>
      </c>
      <c r="D691" s="92">
        <f>SS!D692</f>
        <v>0.6888045106619719</v>
      </c>
      <c r="E691" s="14">
        <f t="shared" si="27"/>
        <v>0.63947067645500411</v>
      </c>
      <c r="F691">
        <f t="shared" si="26"/>
        <v>3.4021598286561407E-2</v>
      </c>
      <c r="G691">
        <f>SS!I692</f>
        <v>4</v>
      </c>
    </row>
    <row r="692" spans="1:7" x14ac:dyDescent="0.25">
      <c r="A692" s="14">
        <f>SS!B693</f>
        <v>2005</v>
      </c>
      <c r="B692" s="14">
        <f>SS!C693</f>
        <v>5</v>
      </c>
      <c r="C692" s="14">
        <f>'u rate'!B716/100</f>
        <v>5.0999999999999997E-2</v>
      </c>
      <c r="D692" s="92">
        <f>SS!D693</f>
        <v>0.64245289487751689</v>
      </c>
      <c r="E692" s="14">
        <f t="shared" si="27"/>
        <v>0.61758009255088453</v>
      </c>
      <c r="F692">
        <f t="shared" si="26"/>
        <v>3.2135494963219303E-2</v>
      </c>
      <c r="G692">
        <f>SS!I693</f>
        <v>4</v>
      </c>
    </row>
    <row r="693" spans="1:7" x14ac:dyDescent="0.25">
      <c r="A693" s="14">
        <f>SS!B694</f>
        <v>2005</v>
      </c>
      <c r="B693" s="14">
        <f>SS!C694</f>
        <v>6</v>
      </c>
      <c r="C693" s="14">
        <f>'u rate'!B717/100</f>
        <v>0.05</v>
      </c>
      <c r="D693" s="92">
        <f>SS!D694</f>
        <v>0.68708366875167981</v>
      </c>
      <c r="E693" s="14">
        <f t="shared" si="27"/>
        <v>0.63867138138382784</v>
      </c>
      <c r="F693">
        <f t="shared" si="26"/>
        <v>3.3614283230727786E-2</v>
      </c>
      <c r="G693">
        <f>SS!I694</f>
        <v>4</v>
      </c>
    </row>
    <row r="694" spans="1:7" x14ac:dyDescent="0.25">
      <c r="A694" s="14">
        <f>SS!B695</f>
        <v>2005</v>
      </c>
      <c r="B694" s="14">
        <f>SS!C695</f>
        <v>7</v>
      </c>
      <c r="C694" s="14">
        <f>'u rate'!B718/100</f>
        <v>0.05</v>
      </c>
      <c r="D694" s="92">
        <f>SS!D695</f>
        <v>0.72372524214734268</v>
      </c>
      <c r="E694" s="14">
        <f t="shared" si="27"/>
        <v>0.65548008775013411</v>
      </c>
      <c r="F694">
        <f t="shared" si="26"/>
        <v>3.344632040790179E-2</v>
      </c>
      <c r="G694">
        <f>SS!I695</f>
        <v>4</v>
      </c>
    </row>
    <row r="695" spans="1:7" x14ac:dyDescent="0.25">
      <c r="A695" s="14">
        <f>SS!B696</f>
        <v>2005</v>
      </c>
      <c r="B695" s="14">
        <f>SS!C696</f>
        <v>8</v>
      </c>
      <c r="C695" s="14">
        <f>'u rate'!B719/100</f>
        <v>4.9000000000000002E-2</v>
      </c>
      <c r="D695" s="92">
        <f>SS!D696</f>
        <v>0.71690644464485509</v>
      </c>
      <c r="E695" s="14">
        <f t="shared" si="27"/>
        <v>0.65238487736835393</v>
      </c>
      <c r="F695">
        <f t="shared" si="26"/>
        <v>3.4665466867559773E-2</v>
      </c>
      <c r="G695">
        <f>SS!I696</f>
        <v>4</v>
      </c>
    </row>
    <row r="696" spans="1:7" x14ac:dyDescent="0.25">
      <c r="A696" s="14">
        <f>SS!B697</f>
        <v>2005</v>
      </c>
      <c r="B696" s="14">
        <f>SS!C697</f>
        <v>9</v>
      </c>
      <c r="C696" s="14">
        <f>'u rate'!B720/100</f>
        <v>0.05</v>
      </c>
      <c r="D696" s="92">
        <f>SS!D697</f>
        <v>0.72207425122630464</v>
      </c>
      <c r="E696" s="14">
        <f t="shared" si="27"/>
        <v>0.6547320071938465</v>
      </c>
      <c r="F696">
        <f t="shared" si="26"/>
        <v>3.4459579325991918E-2</v>
      </c>
      <c r="G696">
        <f>SS!I697</f>
        <v>4</v>
      </c>
    </row>
    <row r="697" spans="1:7" x14ac:dyDescent="0.25">
      <c r="A697" s="14">
        <f>SS!B698</f>
        <v>2005</v>
      </c>
      <c r="B697" s="14">
        <f>SS!C698</f>
        <v>10</v>
      </c>
      <c r="C697" s="14">
        <f>'u rate'!B721/100</f>
        <v>0.05</v>
      </c>
      <c r="D697" s="92">
        <f>SS!D698</f>
        <v>0.73296833531086969</v>
      </c>
      <c r="E697" s="14">
        <f t="shared" si="27"/>
        <v>0.65965255617339025</v>
      </c>
      <c r="F697">
        <f t="shared" si="26"/>
        <v>3.4718555588073172E-2</v>
      </c>
      <c r="G697">
        <f>SS!I698</f>
        <v>4</v>
      </c>
    </row>
    <row r="698" spans="1:7" x14ac:dyDescent="0.25">
      <c r="A698" s="14">
        <f>SS!B699</f>
        <v>2005</v>
      </c>
      <c r="B698" s="14">
        <f>SS!C699</f>
        <v>11</v>
      </c>
      <c r="C698" s="14">
        <f>'u rate'!B722/100</f>
        <v>0.05</v>
      </c>
      <c r="D698" s="92">
        <f>SS!D699</f>
        <v>0.74166244352796762</v>
      </c>
      <c r="E698" s="14">
        <f t="shared" si="27"/>
        <v>0.66355325955409139</v>
      </c>
      <c r="F698">
        <f t="shared" si="26"/>
        <v>3.3871224187057437E-2</v>
      </c>
      <c r="G698">
        <f>SS!I699</f>
        <v>4</v>
      </c>
    </row>
    <row r="699" spans="1:7" x14ac:dyDescent="0.25">
      <c r="A699" s="14">
        <f>SS!B700</f>
        <v>2005</v>
      </c>
      <c r="B699" s="14">
        <f>SS!C700</f>
        <v>12</v>
      </c>
      <c r="C699" s="14">
        <f>'u rate'!B723/100</f>
        <v>4.9000000000000002E-2</v>
      </c>
      <c r="D699" s="92">
        <f>SS!D700</f>
        <v>0.75527432629323565</v>
      </c>
      <c r="E699" s="14">
        <f t="shared" si="27"/>
        <v>0.66961473856919151</v>
      </c>
      <c r="F699">
        <f t="shared" si="26"/>
        <v>3.2398656351093992E-2</v>
      </c>
      <c r="G699">
        <f>SS!I700</f>
        <v>4</v>
      </c>
    </row>
    <row r="700" spans="1:7" x14ac:dyDescent="0.25">
      <c r="A700" s="14">
        <f>SS!B701</f>
        <v>2006</v>
      </c>
      <c r="B700" s="14">
        <f>SS!C701</f>
        <v>1</v>
      </c>
      <c r="C700" s="14">
        <f>'u rate'!B724/100</f>
        <v>4.7E-2</v>
      </c>
      <c r="D700" s="92">
        <f>SS!D701</f>
        <v>0.78430804863313219</v>
      </c>
      <c r="E700" s="14">
        <f t="shared" si="27"/>
        <v>0.68236379982311757</v>
      </c>
      <c r="F700">
        <f t="shared" si="26"/>
        <v>3.4702097158118075E-2</v>
      </c>
      <c r="G700">
        <f>SS!I701</f>
        <v>4</v>
      </c>
    </row>
    <row r="701" spans="1:7" x14ac:dyDescent="0.25">
      <c r="A701" s="14">
        <f>SS!B702</f>
        <v>2006</v>
      </c>
      <c r="B701" s="14">
        <f>SS!C702</f>
        <v>2</v>
      </c>
      <c r="C701" s="14">
        <f>'u rate'!B725/100</f>
        <v>4.8000000000000001E-2</v>
      </c>
      <c r="D701" s="92">
        <f>SS!D702</f>
        <v>0.77734323750803458</v>
      </c>
      <c r="E701" s="14">
        <f t="shared" si="27"/>
        <v>0.67932728058514202</v>
      </c>
      <c r="F701">
        <f t="shared" si="26"/>
        <v>3.3201375491687835E-2</v>
      </c>
      <c r="G701">
        <f>SS!I702</f>
        <v>4</v>
      </c>
    </row>
    <row r="702" spans="1:7" x14ac:dyDescent="0.25">
      <c r="A702" s="14">
        <f>SS!B703</f>
        <v>2006</v>
      </c>
      <c r="B702" s="14">
        <f>SS!C703</f>
        <v>3</v>
      </c>
      <c r="C702" s="14">
        <f>'u rate'!B726/100</f>
        <v>4.7E-2</v>
      </c>
      <c r="D702" s="92">
        <f>SS!D703</f>
        <v>0.8324091640466621</v>
      </c>
      <c r="E702" s="14">
        <f t="shared" si="27"/>
        <v>0.70297692460127936</v>
      </c>
      <c r="F702">
        <f t="shared" si="26"/>
        <v>3.4669376134585657E-2</v>
      </c>
      <c r="G702">
        <f>SS!I703</f>
        <v>5</v>
      </c>
    </row>
    <row r="703" spans="1:7" x14ac:dyDescent="0.25">
      <c r="A703" s="14">
        <f>SS!B704</f>
        <v>2006</v>
      </c>
      <c r="B703" s="14">
        <f>SS!C704</f>
        <v>4</v>
      </c>
      <c r="C703" s="14">
        <f>'u rate'!B727/100</f>
        <v>4.7E-2</v>
      </c>
      <c r="D703" s="92">
        <f>SS!D704</f>
        <v>0.81991135228974499</v>
      </c>
      <c r="E703" s="14">
        <f t="shared" si="27"/>
        <v>0.69767970981797289</v>
      </c>
      <c r="F703">
        <f t="shared" si="26"/>
        <v>3.3358810452722688E-2</v>
      </c>
      <c r="G703">
        <f>SS!I704</f>
        <v>5</v>
      </c>
    </row>
    <row r="704" spans="1:7" x14ac:dyDescent="0.25">
      <c r="A704" s="14">
        <f>SS!B705</f>
        <v>2006</v>
      </c>
      <c r="B704" s="14">
        <f>SS!C705</f>
        <v>5</v>
      </c>
      <c r="C704" s="14">
        <f>'u rate'!B728/100</f>
        <v>4.5999999999999999E-2</v>
      </c>
      <c r="D704" s="92">
        <f>SS!D705</f>
        <v>0.825407475644785</v>
      </c>
      <c r="E704" s="14">
        <f t="shared" si="27"/>
        <v>0.70001418729759213</v>
      </c>
      <c r="F704">
        <f t="shared" si="26"/>
        <v>3.3753304628605076E-2</v>
      </c>
      <c r="G704">
        <f>SS!I705</f>
        <v>4</v>
      </c>
    </row>
    <row r="705" spans="1:7" x14ac:dyDescent="0.25">
      <c r="A705" s="14">
        <f>SS!B706</f>
        <v>2006</v>
      </c>
      <c r="B705" s="14">
        <f>SS!C706</f>
        <v>6</v>
      </c>
      <c r="C705" s="14">
        <f>'u rate'!B729/100</f>
        <v>4.5999999999999999E-2</v>
      </c>
      <c r="D705" s="92">
        <f>SS!D706</f>
        <v>0.80493172848992212</v>
      </c>
      <c r="E705" s="14">
        <f t="shared" si="27"/>
        <v>0.69127709385277925</v>
      </c>
      <c r="F705">
        <f t="shared" si="26"/>
        <v>3.4380237229798584E-2</v>
      </c>
      <c r="G705">
        <f>SS!I706</f>
        <v>4</v>
      </c>
    </row>
    <row r="706" spans="1:7" x14ac:dyDescent="0.25">
      <c r="A706" s="14">
        <f>SS!B707</f>
        <v>2006</v>
      </c>
      <c r="B706" s="14">
        <f>SS!C707</f>
        <v>7</v>
      </c>
      <c r="C706" s="14">
        <f>'u rate'!B730/100</f>
        <v>4.7E-2</v>
      </c>
      <c r="D706" s="92">
        <f>SS!D707</f>
        <v>0.7407684917448043</v>
      </c>
      <c r="E706" s="14">
        <f t="shared" si="27"/>
        <v>0.6631532369567843</v>
      </c>
      <c r="F706">
        <f t="shared" si="26"/>
        <v>3.2705353763870793E-2</v>
      </c>
      <c r="G706">
        <f>SS!I707</f>
        <v>4</v>
      </c>
    </row>
    <row r="707" spans="1:7" x14ac:dyDescent="0.25">
      <c r="A707" s="14">
        <f>SS!B708</f>
        <v>2006</v>
      </c>
      <c r="B707" s="14">
        <f>SS!C708</f>
        <v>8</v>
      </c>
      <c r="C707" s="14">
        <f>'u rate'!B731/100</f>
        <v>4.7E-2</v>
      </c>
      <c r="D707" s="92">
        <f>SS!D708</f>
        <v>0.81091298781103793</v>
      </c>
      <c r="E707" s="14">
        <f t="shared" si="27"/>
        <v>0.69384069944190063</v>
      </c>
      <c r="F707">
        <f t="shared" si="26"/>
        <v>3.2120160413189221E-2</v>
      </c>
      <c r="G707">
        <f>SS!I708</f>
        <v>4</v>
      </c>
    </row>
    <row r="708" spans="1:7" x14ac:dyDescent="0.25">
      <c r="A708" s="14">
        <f>SS!B709</f>
        <v>2006</v>
      </c>
      <c r="B708" s="14">
        <f>SS!C709</f>
        <v>9</v>
      </c>
      <c r="C708" s="14">
        <f>'u rate'!B732/100</f>
        <v>4.4999999999999998E-2</v>
      </c>
      <c r="D708" s="92">
        <f>SS!D709</f>
        <v>0.85717733422648879</v>
      </c>
      <c r="E708" s="14">
        <f t="shared" si="27"/>
        <v>0.71335873325037036</v>
      </c>
      <c r="F708">
        <f t="shared" si="26"/>
        <v>3.2566641880907514E-2</v>
      </c>
      <c r="G708">
        <f>SS!I709</f>
        <v>5</v>
      </c>
    </row>
    <row r="709" spans="1:7" x14ac:dyDescent="0.25">
      <c r="A709" s="14">
        <f>SS!B710</f>
        <v>2006</v>
      </c>
      <c r="B709" s="14">
        <f>SS!C710</f>
        <v>10</v>
      </c>
      <c r="C709" s="14">
        <f>'u rate'!B733/100</f>
        <v>4.4000000000000004E-2</v>
      </c>
      <c r="D709" s="92">
        <f>SS!D710</f>
        <v>0.86474331277456251</v>
      </c>
      <c r="E709" s="14">
        <f t="shared" si="27"/>
        <v>0.71650008979811208</v>
      </c>
      <c r="F709">
        <f t="shared" ref="F709:F772" si="28">(C710-(1-E709)*C709)/(1-C709)</f>
        <v>3.4023016685268762E-2</v>
      </c>
      <c r="G709">
        <f>SS!I710</f>
        <v>5</v>
      </c>
    </row>
    <row r="710" spans="1:7" x14ac:dyDescent="0.25">
      <c r="A710" s="14">
        <f>SS!B711</f>
        <v>2006</v>
      </c>
      <c r="B710" s="14">
        <f>SS!C711</f>
        <v>11</v>
      </c>
      <c r="C710" s="14">
        <f>'u rate'!B734/100</f>
        <v>4.4999999999999998E-2</v>
      </c>
      <c r="D710" s="92">
        <f>SS!D711</f>
        <v>0.87924941734984841</v>
      </c>
      <c r="E710" s="14">
        <f t="shared" ref="E710:E773" si="29">$F$1*D710^$H$1</f>
        <v>0.72248475514050736</v>
      </c>
      <c r="F710">
        <f t="shared" si="28"/>
        <v>3.2996663854788312E-2</v>
      </c>
      <c r="G710">
        <f>SS!I711</f>
        <v>5</v>
      </c>
    </row>
    <row r="711" spans="1:7" x14ac:dyDescent="0.25">
      <c r="A711" s="14">
        <f>SS!B712</f>
        <v>2006</v>
      </c>
      <c r="B711" s="14">
        <f>SS!C712</f>
        <v>12</v>
      </c>
      <c r="C711" s="14">
        <f>'u rate'!B735/100</f>
        <v>4.4000000000000004E-2</v>
      </c>
      <c r="D711" s="92">
        <f>SS!D712</f>
        <v>0.88084452142408598</v>
      </c>
      <c r="E711" s="14">
        <f t="shared" si="29"/>
        <v>0.72313981168579533</v>
      </c>
      <c r="F711">
        <f t="shared" si="28"/>
        <v>3.5374635684283472E-2</v>
      </c>
      <c r="G711">
        <f>SS!I712</f>
        <v>5</v>
      </c>
    </row>
    <row r="712" spans="1:7" x14ac:dyDescent="0.25">
      <c r="A712" s="14">
        <f>SS!B713</f>
        <v>2007</v>
      </c>
      <c r="B712" s="14">
        <f>SS!C713</f>
        <v>1</v>
      </c>
      <c r="C712" s="14">
        <f>'u rate'!B736/100</f>
        <v>4.5999999999999999E-2</v>
      </c>
      <c r="D712" s="92">
        <f>SS!D713</f>
        <v>0.84480366317709044</v>
      </c>
      <c r="E712" s="14">
        <f t="shared" si="29"/>
        <v>0.70819121847087241</v>
      </c>
      <c r="F712">
        <f t="shared" si="28"/>
        <v>3.3099366928364918E-2</v>
      </c>
      <c r="G712">
        <f>SS!I713</f>
        <v>5</v>
      </c>
    </row>
    <row r="713" spans="1:7" x14ac:dyDescent="0.25">
      <c r="A713" s="14">
        <f>SS!B714</f>
        <v>2007</v>
      </c>
      <c r="B713" s="14">
        <f>SS!C714</f>
        <v>2</v>
      </c>
      <c r="C713" s="14">
        <f>'u rate'!B737/100</f>
        <v>4.4999999999999998E-2</v>
      </c>
      <c r="D713" s="92">
        <f>SS!D714</f>
        <v>0.8480386971960292</v>
      </c>
      <c r="E713" s="14">
        <f t="shared" si="29"/>
        <v>0.70954587263547719</v>
      </c>
      <c r="F713">
        <f t="shared" si="28"/>
        <v>3.2386978291724065E-2</v>
      </c>
      <c r="G713">
        <f>SS!I714</f>
        <v>5</v>
      </c>
    </row>
    <row r="714" spans="1:7" x14ac:dyDescent="0.25">
      <c r="A714" s="14">
        <f>SS!B715</f>
        <v>2007</v>
      </c>
      <c r="B714" s="14">
        <f>SS!C715</f>
        <v>3</v>
      </c>
      <c r="C714" s="14">
        <f>'u rate'!B738/100</f>
        <v>4.4000000000000004E-2</v>
      </c>
      <c r="D714" s="92">
        <f>SS!D715</f>
        <v>0.90786115244313625</v>
      </c>
      <c r="E714" s="14">
        <f t="shared" si="29"/>
        <v>0.73414586924956859</v>
      </c>
      <c r="F714">
        <f t="shared" si="28"/>
        <v>3.4835165530314877E-2</v>
      </c>
      <c r="G714">
        <f>SS!I715</f>
        <v>5</v>
      </c>
    </row>
    <row r="715" spans="1:7" x14ac:dyDescent="0.25">
      <c r="A715" s="14">
        <f>SS!B716</f>
        <v>2007</v>
      </c>
      <c r="B715" s="14">
        <f>SS!C716</f>
        <v>4</v>
      </c>
      <c r="C715" s="14">
        <f>'u rate'!B739/100</f>
        <v>4.4999999999999998E-2</v>
      </c>
      <c r="D715" s="92">
        <f>SS!D716</f>
        <v>0.86934187910480465</v>
      </c>
      <c r="E715" s="14">
        <f t="shared" si="29"/>
        <v>0.71840268005041508</v>
      </c>
      <c r="F715">
        <f t="shared" si="28"/>
        <v>3.2804314766773486E-2</v>
      </c>
      <c r="G715">
        <f>SS!I716</f>
        <v>5</v>
      </c>
    </row>
    <row r="716" spans="1:7" x14ac:dyDescent="0.25">
      <c r="A716" s="14">
        <f>SS!B717</f>
        <v>2007</v>
      </c>
      <c r="B716" s="14">
        <f>SS!C717</f>
        <v>5</v>
      </c>
      <c r="C716" s="14">
        <f>'u rate'!B740/100</f>
        <v>4.4000000000000004E-2</v>
      </c>
      <c r="D716" s="92">
        <f>SS!D717</f>
        <v>0.88037681682351832</v>
      </c>
      <c r="E716" s="14">
        <f t="shared" si="29"/>
        <v>0.72294780236046241</v>
      </c>
      <c r="F716">
        <f t="shared" si="28"/>
        <v>3.5365798435000359E-2</v>
      </c>
      <c r="G716">
        <f>SS!I717</f>
        <v>5</v>
      </c>
    </row>
    <row r="717" spans="1:7" x14ac:dyDescent="0.25">
      <c r="A717" s="14">
        <f>SS!B718</f>
        <v>2007</v>
      </c>
      <c r="B717" s="14">
        <f>SS!C718</f>
        <v>6</v>
      </c>
      <c r="C717" s="14">
        <f>'u rate'!B741/100</f>
        <v>4.5999999999999999E-2</v>
      </c>
      <c r="D717" s="92">
        <f>SS!D718</f>
        <v>0.87467069225987282</v>
      </c>
      <c r="E717" s="14">
        <f t="shared" si="29"/>
        <v>0.72060111611181377</v>
      </c>
      <c r="F717">
        <f t="shared" si="28"/>
        <v>3.5794183795747836E-2</v>
      </c>
      <c r="G717">
        <f>SS!I718</f>
        <v>5</v>
      </c>
    </row>
    <row r="718" spans="1:7" x14ac:dyDescent="0.25">
      <c r="A718" s="14">
        <f>SS!B719</f>
        <v>2007</v>
      </c>
      <c r="B718" s="14">
        <f>SS!C719</f>
        <v>7</v>
      </c>
      <c r="C718" s="14">
        <f>'u rate'!B742/100</f>
        <v>4.7E-2</v>
      </c>
      <c r="D718" s="92">
        <f>SS!D719</f>
        <v>0.81616638062660418</v>
      </c>
      <c r="E718" s="14">
        <f t="shared" si="29"/>
        <v>0.69608454890781135</v>
      </c>
      <c r="F718">
        <f t="shared" si="28"/>
        <v>3.3280140397342221E-2</v>
      </c>
      <c r="G718">
        <f>SS!I719</f>
        <v>5</v>
      </c>
    </row>
    <row r="719" spans="1:7" x14ac:dyDescent="0.25">
      <c r="A719" s="14">
        <f>SS!B720</f>
        <v>2007</v>
      </c>
      <c r="B719" s="14">
        <f>SS!C720</f>
        <v>8</v>
      </c>
      <c r="C719" s="14">
        <f>'u rate'!B743/100</f>
        <v>4.5999999999999999E-2</v>
      </c>
      <c r="D719" s="92">
        <f>SS!D720</f>
        <v>0.84096120210192737</v>
      </c>
      <c r="E719" s="14">
        <f t="shared" si="29"/>
        <v>0.70657883289280021</v>
      </c>
      <c r="F719">
        <f t="shared" si="28"/>
        <v>3.5118056931937952E-2</v>
      </c>
      <c r="G719">
        <f>SS!I720</f>
        <v>4</v>
      </c>
    </row>
    <row r="720" spans="1:7" x14ac:dyDescent="0.25">
      <c r="A720" s="14">
        <f>SS!B721</f>
        <v>2007</v>
      </c>
      <c r="B720" s="14">
        <f>SS!C721</f>
        <v>9</v>
      </c>
      <c r="C720" s="14">
        <f>'u rate'!B744/100</f>
        <v>4.7E-2</v>
      </c>
      <c r="D720" s="92">
        <f>SS!D721</f>
        <v>0.82468824430837462</v>
      </c>
      <c r="E720" s="14">
        <f t="shared" si="29"/>
        <v>0.69970913683516656</v>
      </c>
      <c r="F720">
        <f t="shared" si="28"/>
        <v>3.4508215562699722E-2</v>
      </c>
      <c r="G720">
        <f>SS!I721</f>
        <v>4</v>
      </c>
    </row>
    <row r="721" spans="1:7" x14ac:dyDescent="0.25">
      <c r="A721" s="14">
        <f>SS!B722</f>
        <v>2007</v>
      </c>
      <c r="B721" s="14">
        <f>SS!C722</f>
        <v>10</v>
      </c>
      <c r="C721" s="14">
        <f>'u rate'!B745/100</f>
        <v>4.7E-2</v>
      </c>
      <c r="D721" s="92">
        <f>SS!D722</f>
        <v>0.78076995880458644</v>
      </c>
      <c r="E721" s="14">
        <f t="shared" si="29"/>
        <v>0.68082295542674565</v>
      </c>
      <c r="F721">
        <f t="shared" si="28"/>
        <v>3.3576787938150103E-2</v>
      </c>
      <c r="G721">
        <f>SS!I722</f>
        <v>4</v>
      </c>
    </row>
    <row r="722" spans="1:7" x14ac:dyDescent="0.25">
      <c r="A722" s="14">
        <f>SS!B723</f>
        <v>2007</v>
      </c>
      <c r="B722" s="14">
        <f>SS!C723</f>
        <v>11</v>
      </c>
      <c r="C722" s="14">
        <f>'u rate'!B746/100</f>
        <v>4.7E-2</v>
      </c>
      <c r="D722" s="92">
        <f>SS!D723</f>
        <v>0.78117794438169397</v>
      </c>
      <c r="E722" s="14">
        <f t="shared" si="29"/>
        <v>0.68100081169963833</v>
      </c>
      <c r="F722">
        <f t="shared" si="28"/>
        <v>3.673351327374922E-2</v>
      </c>
      <c r="G722">
        <f>SS!I723</f>
        <v>4</v>
      </c>
    </row>
    <row r="723" spans="1:7" x14ac:dyDescent="0.25">
      <c r="A723" s="14">
        <f>SS!B724</f>
        <v>2007</v>
      </c>
      <c r="B723" s="14">
        <f>SS!C724</f>
        <v>12</v>
      </c>
      <c r="C723" s="14">
        <f>'u rate'!B747/100</f>
        <v>0.05</v>
      </c>
      <c r="D723" s="92">
        <f>SS!D724</f>
        <v>0.74827696559532564</v>
      </c>
      <c r="E723" s="14">
        <f t="shared" si="29"/>
        <v>0.66650564381272748</v>
      </c>
      <c r="F723">
        <f t="shared" si="28"/>
        <v>3.5079244411196191E-2</v>
      </c>
      <c r="G723">
        <f>SS!I724</f>
        <v>4</v>
      </c>
    </row>
    <row r="724" spans="1:7" x14ac:dyDescent="0.25">
      <c r="A724" s="14">
        <f>SS!B725</f>
        <v>2008</v>
      </c>
      <c r="B724" s="14">
        <f>SS!C725</f>
        <v>1</v>
      </c>
      <c r="C724" s="14">
        <f>'u rate'!B748/100</f>
        <v>0.05</v>
      </c>
      <c r="D724" s="92">
        <f>SS!D725</f>
        <v>0.72784467987123103</v>
      </c>
      <c r="E724" s="14">
        <f t="shared" si="29"/>
        <v>0.65734293413736766</v>
      </c>
      <c r="F724">
        <f t="shared" si="28"/>
        <v>3.3544364954598296E-2</v>
      </c>
      <c r="G724">
        <f>SS!I725</f>
        <v>4</v>
      </c>
    </row>
    <row r="725" spans="1:7" x14ac:dyDescent="0.25">
      <c r="A725" s="14">
        <f>SS!B726</f>
        <v>2008</v>
      </c>
      <c r="B725" s="14">
        <f>SS!C726</f>
        <v>2</v>
      </c>
      <c r="C725" s="14">
        <f>'u rate'!B749/100</f>
        <v>4.9000000000000002E-2</v>
      </c>
      <c r="D725" s="92">
        <f>SS!D726</f>
        <v>0.71425734699124488</v>
      </c>
      <c r="E725" s="14">
        <f t="shared" si="29"/>
        <v>0.6511784223641236</v>
      </c>
      <c r="F725">
        <f t="shared" si="28"/>
        <v>3.565482933316725E-2</v>
      </c>
      <c r="G725">
        <f>SS!I726</f>
        <v>3</v>
      </c>
    </row>
    <row r="726" spans="1:7" x14ac:dyDescent="0.25">
      <c r="A726" s="14">
        <f>SS!B727</f>
        <v>2008</v>
      </c>
      <c r="B726" s="14">
        <f>SS!C727</f>
        <v>3</v>
      </c>
      <c r="C726" s="14">
        <f>'u rate'!B750/100</f>
        <v>5.0999999999999997E-2</v>
      </c>
      <c r="D726" s="92">
        <f>SS!D727</f>
        <v>0.68064139511359256</v>
      </c>
      <c r="E726" s="14">
        <f t="shared" si="29"/>
        <v>0.63567015597512144</v>
      </c>
      <c r="F726">
        <f t="shared" si="28"/>
        <v>3.3107669077693573E-2</v>
      </c>
      <c r="G726">
        <f>SS!I727</f>
        <v>3</v>
      </c>
    </row>
    <row r="727" spans="1:7" x14ac:dyDescent="0.25">
      <c r="A727" s="14">
        <f>SS!B728</f>
        <v>2008</v>
      </c>
      <c r="B727" s="14">
        <f>SS!C728</f>
        <v>4</v>
      </c>
      <c r="C727" s="14">
        <f>'u rate'!B751/100</f>
        <v>0.05</v>
      </c>
      <c r="D727" s="92">
        <f>SS!D728</f>
        <v>0.66960710973155813</v>
      </c>
      <c r="E727" s="14">
        <f t="shared" si="29"/>
        <v>0.63049648709260186</v>
      </c>
      <c r="F727">
        <f t="shared" si="28"/>
        <v>3.7394551952242214E-2</v>
      </c>
      <c r="G727">
        <f>SS!I728</f>
        <v>3</v>
      </c>
    </row>
    <row r="728" spans="1:7" x14ac:dyDescent="0.25">
      <c r="A728" s="14">
        <f>SS!B729</f>
        <v>2008</v>
      </c>
      <c r="B728" s="14">
        <f>SS!C729</f>
        <v>5</v>
      </c>
      <c r="C728" s="14">
        <f>'u rate'!B752/100</f>
        <v>5.4000000000000006E-2</v>
      </c>
      <c r="D728" s="92">
        <f>SS!D729</f>
        <v>0.63347324918100412</v>
      </c>
      <c r="E728" s="14">
        <f t="shared" si="29"/>
        <v>0.61324890722250702</v>
      </c>
      <c r="F728">
        <f t="shared" si="28"/>
        <v>3.7119916479931687E-2</v>
      </c>
      <c r="G728">
        <f>SS!I729</f>
        <v>3</v>
      </c>
    </row>
    <row r="729" spans="1:7" x14ac:dyDescent="0.25">
      <c r="A729" s="14">
        <f>SS!B730</f>
        <v>2008</v>
      </c>
      <c r="B729" s="14">
        <f>SS!C730</f>
        <v>6</v>
      </c>
      <c r="C729" s="14">
        <f>'u rate'!B753/100</f>
        <v>5.5999999999999994E-2</v>
      </c>
      <c r="D729" s="92">
        <f>SS!D730</f>
        <v>0.56954467563063105</v>
      </c>
      <c r="E729" s="14">
        <f t="shared" si="29"/>
        <v>0.5814823556805534</v>
      </c>
      <c r="F729">
        <f t="shared" si="28"/>
        <v>3.6613360082744691E-2</v>
      </c>
      <c r="G729">
        <f>SS!I730</f>
        <v>2</v>
      </c>
    </row>
    <row r="730" spans="1:7" x14ac:dyDescent="0.25">
      <c r="A730" s="14">
        <f>SS!B731</f>
        <v>2008</v>
      </c>
      <c r="B730" s="14">
        <f>SS!C731</f>
        <v>7</v>
      </c>
      <c r="C730" s="14">
        <f>'u rate'!B754/100</f>
        <v>5.7999999999999996E-2</v>
      </c>
      <c r="D730" s="92">
        <f>SS!D731</f>
        <v>0.56069897947687597</v>
      </c>
      <c r="E730" s="14">
        <f t="shared" si="29"/>
        <v>0.57694913408443715</v>
      </c>
      <c r="F730">
        <f t="shared" si="28"/>
        <v>3.8708120782268957E-2</v>
      </c>
      <c r="G730">
        <f>SS!I731</f>
        <v>2</v>
      </c>
    </row>
    <row r="731" spans="1:7" x14ac:dyDescent="0.25">
      <c r="A731" s="14">
        <f>SS!B732</f>
        <v>2008</v>
      </c>
      <c r="B731" s="14">
        <f>SS!C732</f>
        <v>8</v>
      </c>
      <c r="C731" s="14">
        <f>'u rate'!B755/100</f>
        <v>6.0999999999999999E-2</v>
      </c>
      <c r="D731" s="92">
        <f>SS!D732</f>
        <v>0.50628799781755829</v>
      </c>
      <c r="E731" s="14">
        <f t="shared" si="29"/>
        <v>0.54824093447712319</v>
      </c>
      <c r="F731">
        <f t="shared" si="28"/>
        <v>3.5615225775404165E-2</v>
      </c>
      <c r="G731">
        <f>SS!I732</f>
        <v>2</v>
      </c>
    </row>
    <row r="732" spans="1:7" x14ac:dyDescent="0.25">
      <c r="A732" s="14">
        <f>SS!B733</f>
        <v>2008</v>
      </c>
      <c r="B732" s="14">
        <f>SS!C733</f>
        <v>9</v>
      </c>
      <c r="C732" s="14">
        <f>'u rate'!B756/100</f>
        <v>6.0999999999999999E-2</v>
      </c>
      <c r="D732" s="92">
        <f>SS!D733</f>
        <v>0.45120331393817464</v>
      </c>
      <c r="E732" s="14">
        <f t="shared" si="29"/>
        <v>0.51755771097193071</v>
      </c>
      <c r="F732">
        <f t="shared" si="28"/>
        <v>3.7881810829912432E-2</v>
      </c>
      <c r="G732">
        <f>SS!I733</f>
        <v>1</v>
      </c>
    </row>
    <row r="733" spans="1:7" x14ac:dyDescent="0.25">
      <c r="A733" s="14">
        <f>SS!B734</f>
        <v>2008</v>
      </c>
      <c r="B733" s="14">
        <f>SS!C734</f>
        <v>10</v>
      </c>
      <c r="C733" s="14">
        <f>'u rate'!B757/100</f>
        <v>6.5000000000000002E-2</v>
      </c>
      <c r="D733" s="92">
        <f>SS!D734</f>
        <v>0.43397769237119826</v>
      </c>
      <c r="E733" s="14">
        <f t="shared" si="29"/>
        <v>0.50758215603430379</v>
      </c>
      <c r="F733">
        <f t="shared" si="28"/>
        <v>3.8495016194898125E-2</v>
      </c>
      <c r="G733">
        <f>SS!I734</f>
        <v>1</v>
      </c>
    </row>
    <row r="734" spans="1:7" x14ac:dyDescent="0.25">
      <c r="A734" s="14">
        <f>SS!B735</f>
        <v>2008</v>
      </c>
      <c r="B734" s="14">
        <f>SS!C735</f>
        <v>11</v>
      </c>
      <c r="C734" s="14">
        <f>'u rate'!B758/100</f>
        <v>6.8000000000000005E-2</v>
      </c>
      <c r="D734" s="92">
        <f>SS!D735</f>
        <v>0.38810702318962953</v>
      </c>
      <c r="E734" s="14">
        <f t="shared" si="29"/>
        <v>0.48000790981372704</v>
      </c>
      <c r="F734">
        <f t="shared" si="28"/>
        <v>4.0386843205293392E-2</v>
      </c>
      <c r="G734">
        <f>SS!I735</f>
        <v>1</v>
      </c>
    </row>
    <row r="735" spans="1:7" x14ac:dyDescent="0.25">
      <c r="A735" s="14">
        <f>SS!B736</f>
        <v>2008</v>
      </c>
      <c r="B735" s="14">
        <f>SS!C736</f>
        <v>12</v>
      </c>
      <c r="C735" s="14">
        <f>'u rate'!B759/100</f>
        <v>7.2999999999999995E-2</v>
      </c>
      <c r="D735" s="92">
        <f>SS!D736</f>
        <v>0.3615384311852915</v>
      </c>
      <c r="E735" s="14">
        <f t="shared" si="29"/>
        <v>0.46328674795031616</v>
      </c>
      <c r="F735">
        <f t="shared" si="28"/>
        <v>4.1876949946465028E-2</v>
      </c>
      <c r="G735">
        <f>SS!I736</f>
        <v>1</v>
      </c>
    </row>
    <row r="736" spans="1:7" x14ac:dyDescent="0.25">
      <c r="A736" s="14">
        <f>SS!B737</f>
        <v>2009</v>
      </c>
      <c r="B736" s="14">
        <f>SS!C737</f>
        <v>1</v>
      </c>
      <c r="C736" s="14">
        <f>'u rate'!B760/100</f>
        <v>7.8E-2</v>
      </c>
      <c r="D736" s="92">
        <f>SS!D737</f>
        <v>0.30693722883578145</v>
      </c>
      <c r="E736" s="14">
        <f t="shared" si="29"/>
        <v>0.42687176221582701</v>
      </c>
      <c r="F736">
        <f t="shared" si="28"/>
        <v>4.1535788994397513E-2</v>
      </c>
      <c r="G736">
        <f>SS!I737</f>
        <v>1</v>
      </c>
    </row>
    <row r="737" spans="1:7" x14ac:dyDescent="0.25">
      <c r="A737" s="14">
        <f>SS!B738</f>
        <v>2009</v>
      </c>
      <c r="B737" s="14">
        <f>SS!C738</f>
        <v>2</v>
      </c>
      <c r="C737" s="14">
        <f>'u rate'!B761/100</f>
        <v>8.3000000000000004E-2</v>
      </c>
      <c r="D737" s="92">
        <f>SS!D738</f>
        <v>0.29043895350614701</v>
      </c>
      <c r="E737" s="14">
        <f t="shared" si="29"/>
        <v>0.41524085316564491</v>
      </c>
      <c r="F737">
        <f t="shared" si="28"/>
        <v>4.1946554866683215E-2</v>
      </c>
      <c r="G737">
        <f>SS!I738</f>
        <v>1</v>
      </c>
    </row>
    <row r="738" spans="1:7" x14ac:dyDescent="0.25">
      <c r="A738" s="14">
        <f>SS!B739</f>
        <v>2009</v>
      </c>
      <c r="B738" s="14">
        <f>SS!C739</f>
        <v>3</v>
      </c>
      <c r="C738" s="14">
        <f>'u rate'!B762/100</f>
        <v>8.6999999999999994E-2</v>
      </c>
      <c r="D738" s="92">
        <f>SS!D739</f>
        <v>0.24919156718729238</v>
      </c>
      <c r="E738" s="14">
        <f t="shared" si="29"/>
        <v>0.38462659813118966</v>
      </c>
      <c r="F738">
        <f t="shared" si="28"/>
        <v>3.9937036185556954E-2</v>
      </c>
      <c r="G738">
        <f>SS!I739</f>
        <v>1</v>
      </c>
    </row>
    <row r="739" spans="1:7" x14ac:dyDescent="0.25">
      <c r="A739" s="14">
        <f>SS!B740</f>
        <v>2009</v>
      </c>
      <c r="B739" s="14">
        <f>SS!C740</f>
        <v>4</v>
      </c>
      <c r="C739" s="14">
        <f>'u rate'!B763/100</f>
        <v>0.09</v>
      </c>
      <c r="D739" s="92">
        <f>SS!D740</f>
        <v>0.22021042618610701</v>
      </c>
      <c r="E739" s="14">
        <f t="shared" si="29"/>
        <v>0.36156932774574874</v>
      </c>
      <c r="F739">
        <f t="shared" si="28"/>
        <v>4.0155208238590541E-2</v>
      </c>
      <c r="G739">
        <f>SS!I740</f>
        <v>1</v>
      </c>
    </row>
    <row r="740" spans="1:7" x14ac:dyDescent="0.25">
      <c r="A740" s="14">
        <f>SS!B741</f>
        <v>2009</v>
      </c>
      <c r="B740" s="14">
        <f>SS!C741</f>
        <v>5</v>
      </c>
      <c r="C740" s="14">
        <f>'u rate'!B764/100</f>
        <v>9.4E-2</v>
      </c>
      <c r="D740" s="92">
        <f>SS!D741</f>
        <v>0.22376425982703876</v>
      </c>
      <c r="E740" s="14">
        <f t="shared" si="29"/>
        <v>0.36447521736406585</v>
      </c>
      <c r="F740">
        <f t="shared" si="28"/>
        <v>3.891906228722096E-2</v>
      </c>
      <c r="G740">
        <f>SS!I741</f>
        <v>1</v>
      </c>
    </row>
    <row r="741" spans="1:7" x14ac:dyDescent="0.25">
      <c r="A741" s="14">
        <f>SS!B742</f>
        <v>2009</v>
      </c>
      <c r="B741" s="14">
        <f>SS!C742</f>
        <v>6</v>
      </c>
      <c r="C741" s="14">
        <f>'u rate'!B765/100</f>
        <v>9.5000000000000001E-2</v>
      </c>
      <c r="D741" s="92">
        <f>SS!D742</f>
        <v>0.21851867114455023</v>
      </c>
      <c r="E741" s="14">
        <f t="shared" si="29"/>
        <v>0.36017778128037398</v>
      </c>
      <c r="F741">
        <f t="shared" si="28"/>
        <v>3.7808717371972951E-2</v>
      </c>
      <c r="G741">
        <f>SS!I742</f>
        <v>1</v>
      </c>
    </row>
    <row r="742" spans="1:7" x14ac:dyDescent="0.25">
      <c r="A742" s="14">
        <f>SS!B743</f>
        <v>2009</v>
      </c>
      <c r="B742" s="14">
        <f>SS!C743</f>
        <v>7</v>
      </c>
      <c r="C742" s="14">
        <f>'u rate'!B766/100</f>
        <v>9.5000000000000001E-2</v>
      </c>
      <c r="D742" s="92">
        <f>SS!D743</f>
        <v>0.19798500966710098</v>
      </c>
      <c r="E742" s="14">
        <f t="shared" si="29"/>
        <v>0.34283787740755867</v>
      </c>
      <c r="F742">
        <f t="shared" si="28"/>
        <v>3.7093478843887376E-2</v>
      </c>
      <c r="G742">
        <f>SS!I743</f>
        <v>1</v>
      </c>
    </row>
    <row r="743" spans="1:7" x14ac:dyDescent="0.25">
      <c r="A743" s="14">
        <f>SS!B744</f>
        <v>2009</v>
      </c>
      <c r="B743" s="14">
        <f>SS!C744</f>
        <v>8</v>
      </c>
      <c r="C743" s="14">
        <f>'u rate'!B767/100</f>
        <v>9.6000000000000002E-2</v>
      </c>
      <c r="D743" s="92">
        <f>SS!D744</f>
        <v>0.20879165529668881</v>
      </c>
      <c r="E743" s="14">
        <f t="shared" si="29"/>
        <v>0.35207015522179536</v>
      </c>
      <c r="F743">
        <f t="shared" si="28"/>
        <v>3.9600370466031362E-2</v>
      </c>
      <c r="G743">
        <f>SS!I744</f>
        <v>1</v>
      </c>
    </row>
    <row r="744" spans="1:7" x14ac:dyDescent="0.25">
      <c r="A744" s="14">
        <f>SS!B745</f>
        <v>2009</v>
      </c>
      <c r="B744" s="14">
        <f>SS!C745</f>
        <v>9</v>
      </c>
      <c r="C744" s="14">
        <f>'u rate'!B768/100</f>
        <v>9.8000000000000004E-2</v>
      </c>
      <c r="D744" s="92">
        <f>SS!D745</f>
        <v>0.21886068395885366</v>
      </c>
      <c r="E744" s="14">
        <f t="shared" si="29"/>
        <v>0.36045953581646806</v>
      </c>
      <c r="F744">
        <f t="shared" si="28"/>
        <v>4.1380304334826909E-2</v>
      </c>
      <c r="G744">
        <f>SS!I745</f>
        <v>1</v>
      </c>
    </row>
    <row r="745" spans="1:7" x14ac:dyDescent="0.25">
      <c r="A745" s="14">
        <f>SS!B746</f>
        <v>2009</v>
      </c>
      <c r="B745" s="14">
        <f>SS!C746</f>
        <v>10</v>
      </c>
      <c r="C745" s="14">
        <f>'u rate'!B769/100</f>
        <v>0.1</v>
      </c>
      <c r="D745" s="92">
        <f>SS!D746</f>
        <v>0.2090678639470088</v>
      </c>
      <c r="E745" s="14">
        <f t="shared" si="29"/>
        <v>0.35230295351641133</v>
      </c>
      <c r="F745">
        <f t="shared" si="28"/>
        <v>3.8033661501823475E-2</v>
      </c>
      <c r="G745">
        <f>SS!I746</f>
        <v>1</v>
      </c>
    </row>
    <row r="746" spans="1:7" x14ac:dyDescent="0.25">
      <c r="A746" s="14">
        <f>SS!B747</f>
        <v>2009</v>
      </c>
      <c r="B746" s="14">
        <f>SS!C747</f>
        <v>11</v>
      </c>
      <c r="C746" s="14">
        <f>'u rate'!B770/100</f>
        <v>9.9000000000000005E-2</v>
      </c>
      <c r="D746" s="92">
        <f>SS!D747</f>
        <v>0.21491287326583897</v>
      </c>
      <c r="E746" s="14">
        <f t="shared" si="29"/>
        <v>0.35719375582441099</v>
      </c>
      <c r="F746">
        <f t="shared" si="28"/>
        <v>3.9247704580040711E-2</v>
      </c>
      <c r="G746">
        <f>SS!I747</f>
        <v>1</v>
      </c>
    </row>
    <row r="747" spans="1:7" x14ac:dyDescent="0.25">
      <c r="A747" s="14">
        <f>SS!B748</f>
        <v>2009</v>
      </c>
      <c r="B747" s="14">
        <f>SS!C748</f>
        <v>12</v>
      </c>
      <c r="C747" s="14">
        <f>'u rate'!B771/100</f>
        <v>9.9000000000000005E-2</v>
      </c>
      <c r="D747" s="92">
        <f>SS!D748</f>
        <v>0.2232027170079294</v>
      </c>
      <c r="E747" s="14">
        <f t="shared" si="29"/>
        <v>0.36401759958383423</v>
      </c>
      <c r="F747">
        <f t="shared" si="28"/>
        <v>3.8887616380465687E-2</v>
      </c>
      <c r="G747">
        <f>SS!I748</f>
        <v>1</v>
      </c>
    </row>
    <row r="748" spans="1:7" x14ac:dyDescent="0.25">
      <c r="A748" s="14">
        <f>SS!B749</f>
        <v>2010</v>
      </c>
      <c r="B748" s="14">
        <f>SS!C749</f>
        <v>1</v>
      </c>
      <c r="C748" s="14">
        <f>'u rate'!B772/100</f>
        <v>9.8000000000000004E-2</v>
      </c>
      <c r="D748" s="92">
        <f>SS!D749</f>
        <v>0.2436313419052695</v>
      </c>
      <c r="E748" s="14">
        <f t="shared" si="29"/>
        <v>0.38031129309650641</v>
      </c>
      <c r="F748">
        <f t="shared" si="28"/>
        <v>4.1319852243301147E-2</v>
      </c>
      <c r="G748">
        <f>SS!I749</f>
        <v>1</v>
      </c>
    </row>
    <row r="749" spans="1:7" x14ac:dyDescent="0.25">
      <c r="A749" s="14">
        <f>SS!B750</f>
        <v>2010</v>
      </c>
      <c r="B749" s="14">
        <f>SS!C750</f>
        <v>2</v>
      </c>
      <c r="C749" s="14">
        <f>'u rate'!B773/100</f>
        <v>9.8000000000000004E-2</v>
      </c>
      <c r="D749" s="92">
        <f>SS!D750</f>
        <v>0.22976940006963711</v>
      </c>
      <c r="E749" s="14">
        <f t="shared" si="29"/>
        <v>0.36933353108226102</v>
      </c>
      <c r="F749">
        <f t="shared" si="28"/>
        <v>4.1235793842640325E-2</v>
      </c>
      <c r="G749">
        <f>SS!I750</f>
        <v>1</v>
      </c>
    </row>
    <row r="750" spans="1:7" x14ac:dyDescent="0.25">
      <c r="A750" s="14">
        <f>SS!B751</f>
        <v>2010</v>
      </c>
      <c r="B750" s="14">
        <f>SS!C751</f>
        <v>3</v>
      </c>
      <c r="C750" s="14">
        <f>'u rate'!B774/100</f>
        <v>9.9000000000000005E-2</v>
      </c>
      <c r="D750" s="92">
        <f>SS!D751</f>
        <v>0.23676252197204348</v>
      </c>
      <c r="E750" s="14">
        <f t="shared" si="29"/>
        <v>0.37491181044316746</v>
      </c>
      <c r="F750">
        <f t="shared" si="28"/>
        <v>4.1194527451579997E-2</v>
      </c>
      <c r="G750">
        <f>SS!I751</f>
        <v>1</v>
      </c>
    </row>
    <row r="751" spans="1:7" x14ac:dyDescent="0.25">
      <c r="A751" s="14">
        <f>SS!B752</f>
        <v>2010</v>
      </c>
      <c r="B751" s="14">
        <f>SS!C752</f>
        <v>4</v>
      </c>
      <c r="C751" s="14">
        <f>'u rate'!B775/100</f>
        <v>9.9000000000000005E-2</v>
      </c>
      <c r="D751" s="92">
        <f>SS!D752</f>
        <v>0.27452870390046319</v>
      </c>
      <c r="E751" s="14">
        <f t="shared" si="29"/>
        <v>0.40370722594073538</v>
      </c>
      <c r="F751">
        <f t="shared" si="28"/>
        <v>4.102887388250033E-2</v>
      </c>
      <c r="G751">
        <f>SS!I752</f>
        <v>2</v>
      </c>
    </row>
    <row r="752" spans="1:7" x14ac:dyDescent="0.25">
      <c r="A752" s="14">
        <f>SS!B753</f>
        <v>2010</v>
      </c>
      <c r="B752" s="14">
        <f>SS!C753</f>
        <v>5</v>
      </c>
      <c r="C752" s="14">
        <f>'u rate'!B776/100</f>
        <v>9.6000000000000002E-2</v>
      </c>
      <c r="D752" s="92">
        <f>SS!D753</f>
        <v>0.26555513263177805</v>
      </c>
      <c r="E752" s="14">
        <f t="shared" si="29"/>
        <v>0.39705438163844864</v>
      </c>
      <c r="F752">
        <f t="shared" si="28"/>
        <v>3.9952677696118433E-2</v>
      </c>
      <c r="G752">
        <f>SS!I753</f>
        <v>1</v>
      </c>
    </row>
    <row r="753" spans="1:7" x14ac:dyDescent="0.25">
      <c r="A753" s="14">
        <f>SS!B754</f>
        <v>2010</v>
      </c>
      <c r="B753" s="14">
        <f>SS!C754</f>
        <v>6</v>
      </c>
      <c r="C753" s="14">
        <f>'u rate'!B777/100</f>
        <v>9.4E-2</v>
      </c>
      <c r="D753" s="92">
        <f>SS!D754</f>
        <v>0.25651725186937691</v>
      </c>
      <c r="E753" s="14">
        <f t="shared" si="29"/>
        <v>0.3902392356575719</v>
      </c>
      <c r="F753">
        <f t="shared" si="28"/>
        <v>4.048839751855602E-2</v>
      </c>
      <c r="G753">
        <f>SS!I754</f>
        <v>1</v>
      </c>
    </row>
    <row r="754" spans="1:7" x14ac:dyDescent="0.25">
      <c r="A754" s="14">
        <f>SS!B755</f>
        <v>2010</v>
      </c>
      <c r="B754" s="14">
        <f>SS!C755</f>
        <v>7</v>
      </c>
      <c r="C754" s="14">
        <f>'u rate'!B778/100</f>
        <v>9.4E-2</v>
      </c>
      <c r="D754" s="92">
        <f>SS!D755</f>
        <v>0.27495381790879364</v>
      </c>
      <c r="E754" s="14">
        <f t="shared" si="29"/>
        <v>0.40401967998646798</v>
      </c>
      <c r="F754">
        <f t="shared" si="28"/>
        <v>4.3021909402569516E-2</v>
      </c>
      <c r="G754">
        <f>SS!I755</f>
        <v>1</v>
      </c>
    </row>
    <row r="755" spans="1:7" x14ac:dyDescent="0.25">
      <c r="A755" s="14">
        <f>SS!B756</f>
        <v>2010</v>
      </c>
      <c r="B755" s="14">
        <f>SS!C756</f>
        <v>8</v>
      </c>
      <c r="C755" s="14">
        <f>'u rate'!B779/100</f>
        <v>9.5000000000000001E-2</v>
      </c>
      <c r="D755" s="92">
        <f>SS!D756</f>
        <v>0.26707100529863809</v>
      </c>
      <c r="E755" s="14">
        <f t="shared" si="29"/>
        <v>0.39818602497249167</v>
      </c>
      <c r="F755">
        <f t="shared" si="28"/>
        <v>4.1798533008162109E-2</v>
      </c>
      <c r="G755">
        <f>SS!I756</f>
        <v>1</v>
      </c>
    </row>
    <row r="756" spans="1:7" x14ac:dyDescent="0.25">
      <c r="A756" s="14">
        <f>SS!B757</f>
        <v>2010</v>
      </c>
      <c r="B756" s="14">
        <f>SS!C757</f>
        <v>9</v>
      </c>
      <c r="C756" s="14">
        <f>'u rate'!B780/100</f>
        <v>9.5000000000000001E-2</v>
      </c>
      <c r="D756" s="92">
        <f>SS!D757</f>
        <v>0.2604418583836316</v>
      </c>
      <c r="E756" s="14">
        <f t="shared" si="29"/>
        <v>0.39321315234497833</v>
      </c>
      <c r="F756">
        <f t="shared" si="28"/>
        <v>4.0171546378754627E-2</v>
      </c>
      <c r="G756">
        <f>SS!I757</f>
        <v>1</v>
      </c>
    </row>
    <row r="757" spans="1:7" x14ac:dyDescent="0.25">
      <c r="A757" s="14">
        <f>SS!B758</f>
        <v>2010</v>
      </c>
      <c r="B757" s="14">
        <f>SS!C758</f>
        <v>10</v>
      </c>
      <c r="C757" s="14">
        <f>'u rate'!B781/100</f>
        <v>9.4E-2</v>
      </c>
      <c r="D757" s="92">
        <f>SS!D758</f>
        <v>0.28478048920494364</v>
      </c>
      <c r="E757" s="14">
        <f t="shared" si="29"/>
        <v>0.41117600151446243</v>
      </c>
      <c r="F757">
        <f t="shared" si="28"/>
        <v>4.7075655786268732E-2</v>
      </c>
      <c r="G757">
        <f>SS!I758</f>
        <v>1</v>
      </c>
    </row>
    <row r="758" spans="1:7" x14ac:dyDescent="0.25">
      <c r="A758" s="14">
        <f>SS!B759</f>
        <v>2010</v>
      </c>
      <c r="B758" s="14">
        <f>SS!C759</f>
        <v>11</v>
      </c>
      <c r="C758" s="14">
        <f>'u rate'!B782/100</f>
        <v>9.8000000000000004E-2</v>
      </c>
      <c r="D758" s="92">
        <f>SS!D759</f>
        <v>0.27853912736473918</v>
      </c>
      <c r="E758" s="14">
        <f t="shared" si="29"/>
        <v>0.40664529184217357</v>
      </c>
      <c r="F758">
        <f t="shared" si="28"/>
        <v>3.8637736807686271E-2</v>
      </c>
      <c r="G758">
        <f>SS!I759</f>
        <v>2</v>
      </c>
    </row>
    <row r="759" spans="1:7" x14ac:dyDescent="0.25">
      <c r="A759" s="14">
        <f>SS!B760</f>
        <v>2010</v>
      </c>
      <c r="B759" s="14">
        <f>SS!C760</f>
        <v>12</v>
      </c>
      <c r="C759" s="14">
        <f>'u rate'!B783/100</f>
        <v>9.3000000000000013E-2</v>
      </c>
      <c r="D759" s="92">
        <f>SS!D760</f>
        <v>0.27749449005122978</v>
      </c>
      <c r="E759" s="14">
        <f t="shared" si="29"/>
        <v>0.40588203123855598</v>
      </c>
      <c r="F759">
        <f t="shared" si="28"/>
        <v>4.0514916102740578E-2</v>
      </c>
      <c r="G759">
        <f>SS!I760</f>
        <v>2</v>
      </c>
    </row>
    <row r="760" spans="1:7" x14ac:dyDescent="0.25">
      <c r="A760" s="14">
        <f>SS!B761</f>
        <v>2011</v>
      </c>
      <c r="B760" s="14">
        <f>SS!C761</f>
        <v>1</v>
      </c>
      <c r="C760" s="14">
        <f>'u rate'!B784/100</f>
        <v>9.1999999999999998E-2</v>
      </c>
      <c r="D760" s="92">
        <f>SS!D761</f>
        <v>0.28450679784161592</v>
      </c>
      <c r="E760" s="14">
        <f t="shared" si="29"/>
        <v>0.41097837145199206</v>
      </c>
      <c r="F760">
        <f t="shared" si="28"/>
        <v>3.9438337195576295E-2</v>
      </c>
      <c r="G760">
        <f>SS!I761</f>
        <v>2</v>
      </c>
    </row>
    <row r="761" spans="1:7" x14ac:dyDescent="0.25">
      <c r="A761" s="14">
        <f>SS!B762</f>
        <v>2011</v>
      </c>
      <c r="B761" s="14">
        <f>SS!C762</f>
        <v>2</v>
      </c>
      <c r="C761" s="14">
        <f>'u rate'!B785/100</f>
        <v>0.09</v>
      </c>
      <c r="D761" s="92">
        <f>SS!D762</f>
        <v>0.30393930233779498</v>
      </c>
      <c r="E761" s="14">
        <f t="shared" si="29"/>
        <v>0.4247819694898835</v>
      </c>
      <c r="F761">
        <f t="shared" si="28"/>
        <v>4.2011403575922542E-2</v>
      </c>
      <c r="G761">
        <f>SS!I762</f>
        <v>2</v>
      </c>
    </row>
    <row r="762" spans="1:7" x14ac:dyDescent="0.25">
      <c r="A762" s="14">
        <f>SS!B763</f>
        <v>2011</v>
      </c>
      <c r="B762" s="14">
        <f>SS!C763</f>
        <v>3</v>
      </c>
      <c r="C762" s="14">
        <f>'u rate'!B786/100</f>
        <v>0.09</v>
      </c>
      <c r="D762" s="92">
        <f>SS!D763</f>
        <v>0.31313896286053011</v>
      </c>
      <c r="E762" s="14">
        <f t="shared" si="29"/>
        <v>0.43116271448972904</v>
      </c>
      <c r="F762">
        <f t="shared" si="28"/>
        <v>4.3741367367116049E-2</v>
      </c>
      <c r="G762">
        <f>SS!I763</f>
        <v>2</v>
      </c>
    </row>
    <row r="763" spans="1:7" x14ac:dyDescent="0.25">
      <c r="A763" s="14">
        <f>SS!B764</f>
        <v>2011</v>
      </c>
      <c r="B763" s="14">
        <f>SS!C764</f>
        <v>4</v>
      </c>
      <c r="C763" s="14">
        <f>'u rate'!B787/100</f>
        <v>9.0999999999999998E-2</v>
      </c>
      <c r="D763" s="92">
        <f>SS!D764</f>
        <v>0.3050634047916036</v>
      </c>
      <c r="E763" s="14">
        <f t="shared" si="29"/>
        <v>0.42556676067155724</v>
      </c>
      <c r="F763">
        <f t="shared" si="28"/>
        <v>4.1503383081531023E-2</v>
      </c>
      <c r="G763">
        <f>SS!I764</f>
        <v>2</v>
      </c>
    </row>
    <row r="764" spans="1:7" x14ac:dyDescent="0.25">
      <c r="A764" s="14">
        <f>SS!B765</f>
        <v>2011</v>
      </c>
      <c r="B764" s="14">
        <f>SS!C765</f>
        <v>5</v>
      </c>
      <c r="C764" s="14">
        <f>'u rate'!B788/100</f>
        <v>0.09</v>
      </c>
      <c r="D764" s="92">
        <f>SS!D765</f>
        <v>0.30096897695442731</v>
      </c>
      <c r="E764" s="14">
        <f t="shared" si="29"/>
        <v>0.42270122757188566</v>
      </c>
      <c r="F764">
        <f t="shared" si="28"/>
        <v>4.2904517012604074E-2</v>
      </c>
      <c r="G764">
        <f>SS!I765</f>
        <v>2</v>
      </c>
    </row>
    <row r="765" spans="1:7" x14ac:dyDescent="0.25">
      <c r="A765" s="14">
        <f>SS!B766</f>
        <v>2011</v>
      </c>
      <c r="B765" s="14">
        <f>SS!C766</f>
        <v>6</v>
      </c>
      <c r="C765" s="14">
        <f>'u rate'!B789/100</f>
        <v>9.0999999999999998E-2</v>
      </c>
      <c r="D765" s="92">
        <f>SS!D766</f>
        <v>0.31495967872546016</v>
      </c>
      <c r="E765" s="14">
        <f t="shared" si="29"/>
        <v>0.43241437442442132</v>
      </c>
      <c r="F765">
        <f t="shared" si="28"/>
        <v>4.2188897769661532E-2</v>
      </c>
      <c r="G765">
        <f>SS!I766</f>
        <v>2</v>
      </c>
    </row>
    <row r="766" spans="1:7" x14ac:dyDescent="0.25">
      <c r="A766" s="14">
        <f>SS!B767</f>
        <v>2011</v>
      </c>
      <c r="B766" s="14">
        <f>SS!C767</f>
        <v>7</v>
      </c>
      <c r="C766" s="14">
        <f>'u rate'!B790/100</f>
        <v>0.09</v>
      </c>
      <c r="D766" s="92">
        <f>SS!D767</f>
        <v>0.34221805944696632</v>
      </c>
      <c r="E766" s="14">
        <f t="shared" si="29"/>
        <v>0.45073792929638762</v>
      </c>
      <c r="F766">
        <f t="shared" si="28"/>
        <v>4.457847652381855E-2</v>
      </c>
      <c r="G766">
        <f>SS!I767</f>
        <v>2</v>
      </c>
    </row>
    <row r="767" spans="1:7" x14ac:dyDescent="0.25">
      <c r="A767" s="14">
        <f>SS!B768</f>
        <v>2011</v>
      </c>
      <c r="B767" s="14">
        <f>SS!C768</f>
        <v>8</v>
      </c>
      <c r="C767" s="14">
        <f>'u rate'!B791/100</f>
        <v>0.09</v>
      </c>
      <c r="D767" s="92">
        <f>SS!D768</f>
        <v>0.31343107665514125</v>
      </c>
      <c r="E767" s="14">
        <f t="shared" si="29"/>
        <v>0.4313637741345776</v>
      </c>
      <c r="F767">
        <f t="shared" si="28"/>
        <v>4.2662351288035145E-2</v>
      </c>
      <c r="G767">
        <f>SS!I768</f>
        <v>1</v>
      </c>
    </row>
    <row r="768" spans="1:7" x14ac:dyDescent="0.25">
      <c r="A768" s="14">
        <f>SS!B769</f>
        <v>2011</v>
      </c>
      <c r="B768" s="14">
        <f>SS!C769</f>
        <v>9</v>
      </c>
      <c r="C768" s="14">
        <f>'u rate'!B792/100</f>
        <v>0.09</v>
      </c>
      <c r="D768" s="92">
        <f>SS!D769</f>
        <v>0.35247456464219984</v>
      </c>
      <c r="E768" s="14">
        <f t="shared" si="29"/>
        <v>0.45744252415989478</v>
      </c>
      <c r="F768">
        <f t="shared" si="28"/>
        <v>4.3043766125703882E-2</v>
      </c>
      <c r="G768">
        <f>SS!I769</f>
        <v>1</v>
      </c>
    </row>
    <row r="769" spans="1:7" x14ac:dyDescent="0.25">
      <c r="A769" s="14">
        <f>SS!B770</f>
        <v>2011</v>
      </c>
      <c r="B769" s="14">
        <f>SS!C770</f>
        <v>10</v>
      </c>
      <c r="C769" s="14">
        <f>'u rate'!B793/100</f>
        <v>8.8000000000000009E-2</v>
      </c>
      <c r="D769" s="92">
        <f>SS!D770</f>
        <v>0.34765122105164742</v>
      </c>
      <c r="E769" s="14">
        <f t="shared" si="29"/>
        <v>0.45430186805089934</v>
      </c>
      <c r="F769">
        <f t="shared" si="28"/>
        <v>4.164316270666571E-2</v>
      </c>
      <c r="G769">
        <f>SS!I770</f>
        <v>1</v>
      </c>
    </row>
    <row r="770" spans="1:7" x14ac:dyDescent="0.25">
      <c r="A770" s="14">
        <f>SS!B771</f>
        <v>2011</v>
      </c>
      <c r="B770" s="14">
        <f>SS!C771</f>
        <v>11</v>
      </c>
      <c r="C770" s="14">
        <f>'u rate'!B794/100</f>
        <v>8.5999999999999993E-2</v>
      </c>
      <c r="D770" s="92">
        <f>SS!D771</f>
        <v>0.3340512887216755</v>
      </c>
      <c r="E770" s="14">
        <f t="shared" si="29"/>
        <v>0.44532719666355353</v>
      </c>
      <c r="F770">
        <f t="shared" si="28"/>
        <v>4.08075918086057E-2</v>
      </c>
      <c r="G770">
        <f>SS!I771</f>
        <v>1</v>
      </c>
    </row>
    <row r="771" spans="1:7" x14ac:dyDescent="0.25">
      <c r="A771" s="14">
        <f>SS!B772</f>
        <v>2011</v>
      </c>
      <c r="B771" s="14">
        <f>SS!C772</f>
        <v>12</v>
      </c>
      <c r="C771" s="14">
        <f>'u rate'!B795/100</f>
        <v>8.5000000000000006E-2</v>
      </c>
      <c r="D771" s="92">
        <f>SS!D772</f>
        <v>0.37349183843415329</v>
      </c>
      <c r="E771" s="14">
        <f t="shared" si="29"/>
        <v>0.47088320536642991</v>
      </c>
      <c r="F771">
        <f t="shared" si="28"/>
        <v>4.1557456236225733E-2</v>
      </c>
      <c r="G771">
        <f>SS!I772</f>
        <v>1</v>
      </c>
    </row>
    <row r="772" spans="1:7" x14ac:dyDescent="0.25">
      <c r="A772" s="14">
        <f>SS!B773</f>
        <v>2012</v>
      </c>
      <c r="B772" s="14">
        <f>SS!C773</f>
        <v>1</v>
      </c>
      <c r="C772" s="14">
        <f>'u rate'!B796/100</f>
        <v>8.3000000000000004E-2</v>
      </c>
      <c r="D772" s="92">
        <f>SS!D773</f>
        <v>0.39502454808478199</v>
      </c>
      <c r="E772" s="14">
        <f t="shared" si="29"/>
        <v>0.48426678826616798</v>
      </c>
      <c r="F772">
        <f t="shared" si="28"/>
        <v>4.3832217476654244E-2</v>
      </c>
      <c r="G772">
        <f>SS!I773</f>
        <v>2</v>
      </c>
    </row>
    <row r="773" spans="1:7" x14ac:dyDescent="0.25">
      <c r="A773" s="14">
        <f>SS!B774</f>
        <v>2012</v>
      </c>
      <c r="B773" s="14">
        <f>SS!C774</f>
        <v>2</v>
      </c>
      <c r="C773" s="14">
        <f>'u rate'!B797/100</f>
        <v>8.3000000000000004E-2</v>
      </c>
      <c r="D773" s="92">
        <f>SS!D774</f>
        <v>0.38019957881951977</v>
      </c>
      <c r="E773" s="14">
        <f t="shared" si="29"/>
        <v>0.47509281094085076</v>
      </c>
      <c r="F773">
        <f t="shared" ref="F773:F811" si="30">(C774-(1-E773)*C773)/(1-C773)</f>
        <v>4.1911344937939583E-2</v>
      </c>
      <c r="G773">
        <f>SS!I774</f>
        <v>2</v>
      </c>
    </row>
    <row r="774" spans="1:7" x14ac:dyDescent="0.25">
      <c r="A774" s="14">
        <f>SS!B775</f>
        <v>2012</v>
      </c>
      <c r="B774" s="14">
        <f>SS!C775</f>
        <v>3</v>
      </c>
      <c r="C774" s="14">
        <f>'u rate'!B798/100</f>
        <v>8.199999999999999E-2</v>
      </c>
      <c r="D774" s="92">
        <f>SS!D775</f>
        <v>0.41949807424428165</v>
      </c>
      <c r="E774" s="14">
        <f t="shared" ref="E774:E812" si="31">$F$1*D774^$H$1</f>
        <v>0.4990426100155389</v>
      </c>
      <c r="F774">
        <f t="shared" si="30"/>
        <v>4.4576790872847695E-2</v>
      </c>
      <c r="G774">
        <f>SS!I775</f>
        <v>2</v>
      </c>
    </row>
    <row r="775" spans="1:7" x14ac:dyDescent="0.25">
      <c r="A775" s="14">
        <f>SS!B776</f>
        <v>2012</v>
      </c>
      <c r="B775" s="14">
        <f>SS!C776</f>
        <v>4</v>
      </c>
      <c r="C775" s="14">
        <f>'u rate'!B799/100</f>
        <v>8.199999999999999E-2</v>
      </c>
      <c r="D775" s="92">
        <f>SS!D776</f>
        <v>0.39879517581888518</v>
      </c>
      <c r="E775" s="14">
        <f t="shared" si="31"/>
        <v>0.48657253490840546</v>
      </c>
      <c r="F775">
        <f t="shared" si="30"/>
        <v>4.3462906168288934E-2</v>
      </c>
      <c r="G775">
        <f>SS!I776</f>
        <v>2</v>
      </c>
    </row>
    <row r="776" spans="1:7" x14ac:dyDescent="0.25">
      <c r="A776" s="14">
        <f>SS!B777</f>
        <v>2012</v>
      </c>
      <c r="B776" s="14">
        <f>SS!C777</f>
        <v>5</v>
      </c>
      <c r="C776" s="14">
        <f>'u rate'!B800/100</f>
        <v>8.199999999999999E-2</v>
      </c>
      <c r="D776" s="92">
        <f>SS!D777</f>
        <v>0.40573524690248175</v>
      </c>
      <c r="E776" s="14">
        <f t="shared" si="31"/>
        <v>0.49078808610479535</v>
      </c>
      <c r="F776">
        <f t="shared" si="30"/>
        <v>4.3839458671670162E-2</v>
      </c>
      <c r="G776">
        <f>SS!I777</f>
        <v>1</v>
      </c>
    </row>
    <row r="777" spans="1:7" x14ac:dyDescent="0.25">
      <c r="A777" s="14">
        <f>SS!B778</f>
        <v>2012</v>
      </c>
      <c r="B777" s="14">
        <f>SS!C778</f>
        <v>6</v>
      </c>
      <c r="C777" s="14">
        <f>'u rate'!B801/100</f>
        <v>8.199999999999999E-2</v>
      </c>
      <c r="D777" s="92">
        <f>SS!D778</f>
        <v>0.41523926622459861</v>
      </c>
      <c r="E777" s="14">
        <f t="shared" si="31"/>
        <v>0.49650296976893704</v>
      </c>
      <c r="F777">
        <f t="shared" si="30"/>
        <v>4.4349938476092407E-2</v>
      </c>
      <c r="G777">
        <f>SS!I778</f>
        <v>1</v>
      </c>
    </row>
    <row r="778" spans="1:7" x14ac:dyDescent="0.25">
      <c r="A778" s="14">
        <f>SS!B779</f>
        <v>2012</v>
      </c>
      <c r="B778" s="14">
        <f>SS!C779</f>
        <v>7</v>
      </c>
      <c r="C778" s="14">
        <f>'u rate'!B802/100</f>
        <v>8.199999999999999E-2</v>
      </c>
      <c r="D778" s="92">
        <f>SS!D779</f>
        <v>0.39485093368847579</v>
      </c>
      <c r="E778" s="14">
        <f t="shared" si="31"/>
        <v>0.48416035826528681</v>
      </c>
      <c r="F778">
        <f t="shared" si="30"/>
        <v>4.1068790171844796E-2</v>
      </c>
      <c r="G778">
        <f>SS!I779</f>
        <v>1</v>
      </c>
    </row>
    <row r="779" spans="1:7" x14ac:dyDescent="0.25">
      <c r="A779" s="14">
        <f>SS!B780</f>
        <v>2012</v>
      </c>
      <c r="B779" s="14">
        <f>SS!C780</f>
        <v>8</v>
      </c>
      <c r="C779" s="14">
        <f>'u rate'!B803/100</f>
        <v>0.08</v>
      </c>
      <c r="D779" s="92">
        <f>SS!D780</f>
        <v>0.40742556691704268</v>
      </c>
      <c r="E779" s="14">
        <f t="shared" si="31"/>
        <v>0.49180935144426891</v>
      </c>
      <c r="F779">
        <f t="shared" si="30"/>
        <v>4.0592117516892949E-2</v>
      </c>
      <c r="G779">
        <f>SS!I780</f>
        <v>2</v>
      </c>
    </row>
    <row r="780" spans="1:7" x14ac:dyDescent="0.25">
      <c r="A780" s="14">
        <f>SS!B781</f>
        <v>2012</v>
      </c>
      <c r="B780" s="14">
        <f>SS!C781</f>
        <v>9</v>
      </c>
      <c r="C780" s="14">
        <f>'u rate'!B804/100</f>
        <v>7.8E-2</v>
      </c>
      <c r="D780" s="92">
        <f>SS!D781</f>
        <v>0.41670987734209319</v>
      </c>
      <c r="E780" s="14">
        <f t="shared" si="31"/>
        <v>0.49738139999315395</v>
      </c>
      <c r="F780">
        <f t="shared" si="30"/>
        <v>4.2077819088357928E-2</v>
      </c>
      <c r="G780">
        <f>SS!I781</f>
        <v>2</v>
      </c>
    </row>
    <row r="781" spans="1:7" x14ac:dyDescent="0.25">
      <c r="A781" s="14">
        <f>SS!B782</f>
        <v>2012</v>
      </c>
      <c r="B781" s="14">
        <f>SS!C782</f>
        <v>10</v>
      </c>
      <c r="C781" s="14">
        <f>'u rate'!B805/100</f>
        <v>7.8E-2</v>
      </c>
      <c r="D781" s="92">
        <f>SS!D782</f>
        <v>0.4291322087944775</v>
      </c>
      <c r="E781" s="14">
        <f t="shared" si="31"/>
        <v>0.50474055283687047</v>
      </c>
      <c r="F781">
        <f t="shared" si="30"/>
        <v>4.1615795142381659E-2</v>
      </c>
      <c r="G781">
        <f>SS!I782</f>
        <v>2</v>
      </c>
    </row>
    <row r="782" spans="1:7" x14ac:dyDescent="0.25">
      <c r="A782" s="14">
        <f>SS!B783</f>
        <v>2012</v>
      </c>
      <c r="B782" s="14">
        <f>SS!C783</f>
        <v>11</v>
      </c>
      <c r="C782" s="14">
        <f>'u rate'!B806/100</f>
        <v>7.6999999999999999E-2</v>
      </c>
      <c r="D782" s="92">
        <f>SS!D783</f>
        <v>0.4350373733845711</v>
      </c>
      <c r="E782" s="14">
        <f t="shared" si="31"/>
        <v>0.50820148191102477</v>
      </c>
      <c r="F782">
        <f t="shared" si="30"/>
        <v>4.4562853853899138E-2</v>
      </c>
      <c r="G782">
        <f>SS!I783</f>
        <v>1</v>
      </c>
    </row>
    <row r="783" spans="1:7" x14ac:dyDescent="0.25">
      <c r="A783" s="14">
        <f>SS!B784</f>
        <v>2012</v>
      </c>
      <c r="B783" s="14">
        <f>SS!C784</f>
        <v>12</v>
      </c>
      <c r="C783" s="14">
        <f>'u rate'!B807/100</f>
        <v>7.9000000000000001E-2</v>
      </c>
      <c r="D783" s="92">
        <f>SS!D784</f>
        <v>0.41519581576020431</v>
      </c>
      <c r="E783" s="14">
        <f t="shared" si="31"/>
        <v>0.49647699215705293</v>
      </c>
      <c r="F783">
        <f t="shared" si="30"/>
        <v>4.3671750684481189E-2</v>
      </c>
      <c r="G783">
        <f>SS!I784</f>
        <v>1</v>
      </c>
    </row>
    <row r="784" spans="1:7" x14ac:dyDescent="0.25">
      <c r="A784" s="14">
        <f>SS!B785</f>
        <v>2013</v>
      </c>
      <c r="B784" s="14">
        <f>SS!C785</f>
        <v>1</v>
      </c>
      <c r="C784" s="14">
        <f>'u rate'!B808/100</f>
        <v>0.08</v>
      </c>
      <c r="D784" s="92">
        <f>SS!D785</f>
        <v>0.42267774634555799</v>
      </c>
      <c r="E784" s="14">
        <f t="shared" si="31"/>
        <v>0.50093033781395591</v>
      </c>
      <c r="F784">
        <f t="shared" si="30"/>
        <v>4.0298290244691816E-2</v>
      </c>
      <c r="G784">
        <f>SS!I785</f>
        <v>1</v>
      </c>
    </row>
    <row r="785" spans="1:7" x14ac:dyDescent="0.25">
      <c r="A785" s="14">
        <f>SS!B786</f>
        <v>2013</v>
      </c>
      <c r="B785" s="14">
        <f>SS!C786</f>
        <v>2</v>
      </c>
      <c r="C785" s="14">
        <f>'u rate'!B809/100</f>
        <v>7.6999999999999999E-2</v>
      </c>
      <c r="D785" s="92">
        <f>SS!D786</f>
        <v>0.4714606124105416</v>
      </c>
      <c r="E785" s="14">
        <f t="shared" si="31"/>
        <v>0.529048333930766</v>
      </c>
      <c r="F785">
        <f t="shared" si="30"/>
        <v>4.1968279211992393E-2</v>
      </c>
      <c r="G785">
        <f>SS!I786</f>
        <v>2</v>
      </c>
    </row>
    <row r="786" spans="1:7" x14ac:dyDescent="0.25">
      <c r="A786" s="14">
        <f>SS!B787</f>
        <v>2013</v>
      </c>
      <c r="B786" s="14">
        <f>SS!C787</f>
        <v>3</v>
      </c>
      <c r="C786" s="14">
        <f>'u rate'!B810/100</f>
        <v>7.4999999999999997E-2</v>
      </c>
      <c r="D786" s="92">
        <f>SS!D787</f>
        <v>0.46871735092378525</v>
      </c>
      <c r="E786" s="14">
        <f t="shared" si="31"/>
        <v>0.52750691644969094</v>
      </c>
      <c r="F786">
        <f t="shared" si="30"/>
        <v>4.3851912144569537E-2</v>
      </c>
      <c r="G786">
        <f>SS!I787</f>
        <v>2</v>
      </c>
    </row>
    <row r="787" spans="1:7" x14ac:dyDescent="0.25">
      <c r="A787" s="14">
        <f>SS!B788</f>
        <v>2013</v>
      </c>
      <c r="B787" s="14">
        <f>SS!C788</f>
        <v>4</v>
      </c>
      <c r="C787" s="14">
        <f>'u rate'!B811/100</f>
        <v>7.5999999999999998E-2</v>
      </c>
      <c r="D787" s="92">
        <f>SS!D788</f>
        <v>0.45977203062116179</v>
      </c>
      <c r="E787" s="14">
        <f t="shared" si="31"/>
        <v>0.52244901795474041</v>
      </c>
      <c r="F787">
        <f t="shared" si="30"/>
        <v>4.1889746065541418E-2</v>
      </c>
      <c r="G787">
        <f>SS!I788</f>
        <v>2</v>
      </c>
    </row>
    <row r="788" spans="1:7" x14ac:dyDescent="0.25">
      <c r="A788" s="14">
        <f>SS!B789</f>
        <v>2013</v>
      </c>
      <c r="B788" s="14">
        <f>SS!C789</f>
        <v>5</v>
      </c>
      <c r="C788" s="14">
        <f>'u rate'!B812/100</f>
        <v>7.4999999999999997E-2</v>
      </c>
      <c r="D788" s="92">
        <f>SS!D789</f>
        <v>0.4614010587825742</v>
      </c>
      <c r="E788" s="14">
        <f t="shared" si="31"/>
        <v>0.52337374974077122</v>
      </c>
      <c r="F788">
        <f t="shared" si="30"/>
        <v>4.2435709438440904E-2</v>
      </c>
      <c r="G788">
        <f>SS!I789</f>
        <v>2</v>
      </c>
    </row>
    <row r="789" spans="1:7" x14ac:dyDescent="0.25">
      <c r="A789" s="14">
        <f>SS!B790</f>
        <v>2013</v>
      </c>
      <c r="B789" s="14">
        <f>SS!C790</f>
        <v>6</v>
      </c>
      <c r="C789" s="14">
        <f>'u rate'!B813/100</f>
        <v>7.4999999999999997E-2</v>
      </c>
      <c r="D789" s="92">
        <f>SS!D790</f>
        <v>0.46347378867841282</v>
      </c>
      <c r="E789" s="14">
        <f t="shared" si="31"/>
        <v>0.52454799589090084</v>
      </c>
      <c r="F789">
        <f t="shared" si="30"/>
        <v>4.0368756423586546E-2</v>
      </c>
      <c r="G789">
        <f>SS!I790</f>
        <v>2</v>
      </c>
    </row>
    <row r="790" spans="1:7" x14ac:dyDescent="0.25">
      <c r="A790" s="14">
        <f>SS!B791</f>
        <v>2013</v>
      </c>
      <c r="B790" s="14">
        <f>SS!C791</f>
        <v>7</v>
      </c>
      <c r="C790" s="14">
        <f>'u rate'!B814/100</f>
        <v>7.2999999999999995E-2</v>
      </c>
      <c r="D790" s="92">
        <f>SS!D791</f>
        <v>0.47504721176241105</v>
      </c>
      <c r="E790" s="14">
        <f t="shared" si="31"/>
        <v>0.53105686792357132</v>
      </c>
      <c r="F790">
        <f t="shared" si="30"/>
        <v>4.0741263601316843E-2</v>
      </c>
      <c r="G790">
        <f>SS!I791</f>
        <v>2</v>
      </c>
    </row>
    <row r="791" spans="1:7" x14ac:dyDescent="0.25">
      <c r="A791" s="14">
        <f>SS!B792</f>
        <v>2013</v>
      </c>
      <c r="B791" s="14">
        <f>SS!C792</f>
        <v>8</v>
      </c>
      <c r="C791" s="14">
        <f>'u rate'!B815/100</f>
        <v>7.2000000000000008E-2</v>
      </c>
      <c r="D791" s="92">
        <f>SS!D792</f>
        <v>0.48842890840079961</v>
      </c>
      <c r="E791" s="14">
        <f t="shared" si="31"/>
        <v>0.53848464430987231</v>
      </c>
      <c r="F791">
        <f t="shared" si="30"/>
        <v>4.1778981024041824E-2</v>
      </c>
      <c r="G791">
        <f>SS!I792</f>
        <v>2</v>
      </c>
    </row>
    <row r="792" spans="1:7" x14ac:dyDescent="0.25">
      <c r="A792" s="14">
        <f>SS!B793</f>
        <v>2013</v>
      </c>
      <c r="B792" s="14">
        <f>SS!C793</f>
        <v>9</v>
      </c>
      <c r="C792" s="14">
        <f>'u rate'!B816/100</f>
        <v>7.2000000000000008E-2</v>
      </c>
      <c r="D792" s="92">
        <f>SS!D793</f>
        <v>0.49623128310690429</v>
      </c>
      <c r="E792" s="14">
        <f t="shared" si="31"/>
        <v>0.54276859700971702</v>
      </c>
      <c r="F792">
        <f t="shared" si="30"/>
        <v>4.2111356664547024E-2</v>
      </c>
      <c r="G792">
        <f>SS!I793</f>
        <v>2</v>
      </c>
    </row>
    <row r="793" spans="1:7" x14ac:dyDescent="0.25">
      <c r="A793" s="14">
        <f>SS!B794</f>
        <v>2013</v>
      </c>
      <c r="B793" s="14">
        <f>SS!C794</f>
        <v>10</v>
      </c>
      <c r="C793" s="14">
        <f>'u rate'!B817/100</f>
        <v>7.2000000000000008E-2</v>
      </c>
      <c r="D793" s="92">
        <f>SS!D794</f>
        <v>0.51602021462155934</v>
      </c>
      <c r="E793" s="14">
        <f t="shared" si="31"/>
        <v>0.55348518482379883</v>
      </c>
      <c r="F793">
        <f t="shared" si="30"/>
        <v>4.0787643650122329E-2</v>
      </c>
      <c r="G793">
        <f>SS!I794</f>
        <v>2</v>
      </c>
    </row>
    <row r="794" spans="1:7" x14ac:dyDescent="0.25">
      <c r="A794" s="14">
        <f>SS!B795</f>
        <v>2013</v>
      </c>
      <c r="B794" s="14">
        <f>SS!C795</f>
        <v>11</v>
      </c>
      <c r="C794" s="14">
        <f>'u rate'!B818/100</f>
        <v>7.0000000000000007E-2</v>
      </c>
      <c r="D794" s="92">
        <f>SS!D795</f>
        <v>0.53268511874659163</v>
      </c>
      <c r="E794" s="14">
        <f t="shared" si="31"/>
        <v>0.56235158719218414</v>
      </c>
      <c r="F794">
        <f t="shared" si="30"/>
        <v>3.9101732369304185E-2</v>
      </c>
      <c r="G794">
        <f>SS!I795</f>
        <v>2</v>
      </c>
    </row>
    <row r="795" spans="1:7" x14ac:dyDescent="0.25">
      <c r="A795" s="14">
        <f>SS!B796</f>
        <v>2013</v>
      </c>
      <c r="B795" s="14">
        <f>SS!C796</f>
        <v>12</v>
      </c>
      <c r="C795" s="14">
        <f>'u rate'!B819/100</f>
        <v>6.7000000000000004E-2</v>
      </c>
      <c r="D795" s="92">
        <f>SS!D796</f>
        <v>0.54259404008259504</v>
      </c>
      <c r="E795" s="14">
        <f t="shared" si="31"/>
        <v>0.56755787319386575</v>
      </c>
      <c r="F795">
        <f t="shared" si="30"/>
        <v>3.9685292072871386E-2</v>
      </c>
      <c r="G795">
        <f>SS!I796</f>
        <v>2</v>
      </c>
    </row>
    <row r="796" spans="1:7" x14ac:dyDescent="0.25">
      <c r="A796" s="14">
        <f>SS!B797</f>
        <v>2014</v>
      </c>
      <c r="B796" s="14">
        <f>SS!C797</f>
        <v>1</v>
      </c>
      <c r="C796" s="14">
        <f>'u rate'!B820/100</f>
        <v>6.6000000000000003E-2</v>
      </c>
      <c r="D796" s="92">
        <f>SS!D797</f>
        <v>0.53838801949718362</v>
      </c>
      <c r="E796" s="14">
        <f t="shared" si="31"/>
        <v>0.56535382737883533</v>
      </c>
      <c r="F796">
        <f t="shared" si="30"/>
        <v>4.1020720135977663E-2</v>
      </c>
      <c r="G796">
        <f>SS!I797</f>
        <v>2</v>
      </c>
    </row>
    <row r="797" spans="1:7" x14ac:dyDescent="0.25">
      <c r="A797" s="14">
        <f>SS!B798</f>
        <v>2014</v>
      </c>
      <c r="B797" s="14">
        <f>SS!C798</f>
        <v>2</v>
      </c>
      <c r="C797" s="14">
        <f>'u rate'!B821/100</f>
        <v>6.7000000000000004E-2</v>
      </c>
      <c r="D797" s="92">
        <f>SS!D798</f>
        <v>0.5680235392970735</v>
      </c>
      <c r="E797" s="14">
        <f t="shared" si="31"/>
        <v>0.58070532680558262</v>
      </c>
      <c r="F797">
        <f t="shared" si="30"/>
        <v>4.0629428613048267E-2</v>
      </c>
      <c r="G797">
        <f>SS!I798</f>
        <v>2</v>
      </c>
    </row>
    <row r="798" spans="1:7" x14ac:dyDescent="0.25">
      <c r="A798" s="14">
        <f>SS!B799</f>
        <v>2014</v>
      </c>
      <c r="B798" s="14">
        <f>SS!C799</f>
        <v>3</v>
      </c>
      <c r="C798" s="14">
        <f>'u rate'!B822/100</f>
        <v>6.6000000000000003E-2</v>
      </c>
      <c r="D798" s="92">
        <f>SS!D799</f>
        <v>0.57555578389393169</v>
      </c>
      <c r="E798" s="14">
        <f t="shared" si="31"/>
        <v>0.58454285224716962</v>
      </c>
      <c r="F798">
        <f t="shared" si="30"/>
        <v>3.7023370715538753E-2</v>
      </c>
      <c r="G798">
        <f>SS!I799</f>
        <v>3</v>
      </c>
    </row>
    <row r="799" spans="1:7" x14ac:dyDescent="0.25">
      <c r="A799" s="14">
        <f>SS!B800</f>
        <v>2014</v>
      </c>
      <c r="B799" s="14">
        <f>SS!C800</f>
        <v>4</v>
      </c>
      <c r="C799" s="14">
        <f>'u rate'!B823/100</f>
        <v>6.2E-2</v>
      </c>
      <c r="D799" s="92">
        <f>SS!D800</f>
        <v>0.64730903721242483</v>
      </c>
      <c r="E799" s="14">
        <f t="shared" si="31"/>
        <v>0.61990976597337089</v>
      </c>
      <c r="F799">
        <f t="shared" si="30"/>
        <v>4.2040944019561835E-2</v>
      </c>
      <c r="G799">
        <f>SS!I800</f>
        <v>3</v>
      </c>
    </row>
    <row r="800" spans="1:7" x14ac:dyDescent="0.25">
      <c r="A800" s="14">
        <f>SS!B801</f>
        <v>2014</v>
      </c>
      <c r="B800" s="14">
        <f>SS!C801</f>
        <v>5</v>
      </c>
      <c r="C800" s="14">
        <f>'u rate'!B824/100</f>
        <v>6.3E-2</v>
      </c>
      <c r="D800" s="92">
        <f>SS!D801</f>
        <v>0.67143180152741788</v>
      </c>
      <c r="E800" s="14">
        <f t="shared" si="31"/>
        <v>0.63135495996367408</v>
      </c>
      <c r="F800">
        <f t="shared" si="30"/>
        <v>4.031522142765364E-2</v>
      </c>
      <c r="G800">
        <f>SS!I801</f>
        <v>3</v>
      </c>
    </row>
    <row r="801" spans="1:7" x14ac:dyDescent="0.25">
      <c r="A801" s="14">
        <f>SS!B802</f>
        <v>2014</v>
      </c>
      <c r="B801" s="14">
        <f>SS!C802</f>
        <v>6</v>
      </c>
      <c r="C801" s="14">
        <f>'u rate'!B825/100</f>
        <v>6.0999999999999999E-2</v>
      </c>
      <c r="D801" s="92">
        <f>SS!D802</f>
        <v>0.70931945299322363</v>
      </c>
      <c r="E801" s="14">
        <f t="shared" si="31"/>
        <v>0.64892361413986954</v>
      </c>
      <c r="F801">
        <f t="shared" si="30"/>
        <v>4.3220809864251371E-2</v>
      </c>
      <c r="G801">
        <f>SS!I802</f>
        <v>3</v>
      </c>
    </row>
    <row r="802" spans="1:7" x14ac:dyDescent="0.25">
      <c r="A802" s="14">
        <f>SS!B803</f>
        <v>2014</v>
      </c>
      <c r="B802" s="14">
        <f>SS!C803</f>
        <v>7</v>
      </c>
      <c r="C802" s="14">
        <f>'u rate'!B826/100</f>
        <v>6.2E-2</v>
      </c>
      <c r="D802" s="92">
        <f>SS!D803</f>
        <v>0.69799757762170522</v>
      </c>
      <c r="E802" s="14">
        <f t="shared" si="31"/>
        <v>0.64372385104644991</v>
      </c>
      <c r="F802">
        <f t="shared" si="30"/>
        <v>4.1482813182174727E-2</v>
      </c>
      <c r="G802">
        <f>SS!I803</f>
        <v>3</v>
      </c>
    </row>
    <row r="803" spans="1:7" x14ac:dyDescent="0.25">
      <c r="A803" s="14">
        <f>SS!B804</f>
        <v>2014</v>
      </c>
      <c r="B803" s="14">
        <f>SS!C804</f>
        <v>8</v>
      </c>
      <c r="C803" s="14">
        <f>'u rate'!B827/100</f>
        <v>6.0999999999999999E-2</v>
      </c>
      <c r="D803" s="92">
        <f>SS!D804</f>
        <v>0.73415782621249559</v>
      </c>
      <c r="E803" s="14">
        <f t="shared" si="31"/>
        <v>0.66018759472367305</v>
      </c>
      <c r="F803">
        <f t="shared" si="30"/>
        <v>4.0757660573103371E-2</v>
      </c>
      <c r="G803">
        <f>SS!I804</f>
        <v>3</v>
      </c>
    </row>
    <row r="804" spans="1:7" x14ac:dyDescent="0.25">
      <c r="A804" s="14">
        <f>SS!B805</f>
        <v>2014</v>
      </c>
      <c r="B804" s="14">
        <f>SS!C805</f>
        <v>9</v>
      </c>
      <c r="C804" s="14">
        <f>'u rate'!B828/100</f>
        <v>5.9000000000000004E-2</v>
      </c>
      <c r="D804" s="92">
        <f>SS!D805</f>
        <v>0.7230036838517383</v>
      </c>
      <c r="E804" s="14">
        <f t="shared" si="31"/>
        <v>0.65515324752547965</v>
      </c>
      <c r="F804">
        <f t="shared" si="30"/>
        <v>3.8952222746018395E-2</v>
      </c>
      <c r="G804">
        <f>SS!I805</f>
        <v>3</v>
      </c>
    </row>
    <row r="805" spans="1:7" x14ac:dyDescent="0.25">
      <c r="A805" s="14">
        <f>SS!B806</f>
        <v>2014</v>
      </c>
      <c r="B805" s="14">
        <f>SS!C806</f>
        <v>10</v>
      </c>
      <c r="C805" s="14">
        <f>'u rate'!B829/100</f>
        <v>5.7000000000000002E-2</v>
      </c>
      <c r="D805" s="92">
        <f>SS!D806</f>
        <v>0.77134539728752571</v>
      </c>
      <c r="E805" s="14">
        <f t="shared" si="31"/>
        <v>0.6767014222269927</v>
      </c>
      <c r="F805">
        <f t="shared" si="30"/>
        <v>4.1963924779362227E-2</v>
      </c>
      <c r="G805">
        <f>SS!I806</f>
        <v>3</v>
      </c>
    </row>
    <row r="806" spans="1:7" x14ac:dyDescent="0.25">
      <c r="A806" s="14">
        <f>SS!B807</f>
        <v>2014</v>
      </c>
      <c r="B806" s="14">
        <f>SS!C807</f>
        <v>11</v>
      </c>
      <c r="C806" s="14">
        <f>'u rate'!B830/100</f>
        <v>5.7999999999999996E-2</v>
      </c>
      <c r="D806" s="92">
        <f>SS!D807</f>
        <v>0.77041241960152262</v>
      </c>
      <c r="E806" s="14">
        <f t="shared" si="31"/>
        <v>0.67629204767462769</v>
      </c>
      <c r="F806">
        <f t="shared" si="30"/>
        <v>3.95169201328327E-2</v>
      </c>
      <c r="G806">
        <f>SS!I807</f>
        <v>4</v>
      </c>
    </row>
    <row r="807" spans="1:7" x14ac:dyDescent="0.25">
      <c r="A807" s="14">
        <f>SS!B808</f>
        <v>2014</v>
      </c>
      <c r="B807" s="14">
        <f>SS!C808</f>
        <v>12</v>
      </c>
      <c r="C807" s="14">
        <f>'u rate'!B831/100</f>
        <v>5.5999999999999994E-2</v>
      </c>
      <c r="D807" s="92">
        <f>SS!D808</f>
        <v>0.80364601334552666</v>
      </c>
      <c r="E807" s="14">
        <f t="shared" si="31"/>
        <v>0.69072478575358953</v>
      </c>
      <c r="F807">
        <f t="shared" si="30"/>
        <v>4.2034521188772267E-2</v>
      </c>
      <c r="G807">
        <f>SS!I808</f>
        <v>4</v>
      </c>
    </row>
    <row r="808" spans="1:7" x14ac:dyDescent="0.25">
      <c r="A808" s="14">
        <f>SS!B809</f>
        <v>2015</v>
      </c>
      <c r="B808" s="14">
        <f>SS!C809</f>
        <v>1</v>
      </c>
      <c r="C808" s="14">
        <f>'u rate'!B832/100</f>
        <v>5.7000000000000002E-2</v>
      </c>
      <c r="D808" s="92">
        <f>SS!D809</f>
        <v>0.79237361238452308</v>
      </c>
      <c r="E808" s="14">
        <f t="shared" si="31"/>
        <v>0.68586342704486214</v>
      </c>
      <c r="F808">
        <f t="shared" si="30"/>
        <v>3.9336389545659753E-2</v>
      </c>
      <c r="G808">
        <f>SS!I809</f>
        <v>4</v>
      </c>
    </row>
    <row r="809" spans="1:7" x14ac:dyDescent="0.25">
      <c r="A809" s="14">
        <f>SS!B810</f>
        <v>2015</v>
      </c>
      <c r="B809" s="14">
        <f>SS!C810</f>
        <v>2</v>
      </c>
      <c r="C809" s="14">
        <f>'u rate'!B833/100</f>
        <v>5.5E-2</v>
      </c>
      <c r="D809" s="92">
        <f>SS!D810</f>
        <v>0.84757429895983671</v>
      </c>
      <c r="E809" s="14">
        <f t="shared" si="31"/>
        <v>0.70935156724790627</v>
      </c>
      <c r="F809">
        <f t="shared" si="30"/>
        <v>4.1285011850407241E-2</v>
      </c>
      <c r="G809">
        <f>SS!I810</f>
        <v>4</v>
      </c>
    </row>
    <row r="810" spans="1:7" x14ac:dyDescent="0.25">
      <c r="A810" s="14">
        <f>SS!B811</f>
        <v>2015</v>
      </c>
      <c r="B810" s="14">
        <f>SS!C811</f>
        <v>3</v>
      </c>
      <c r="C810" s="14">
        <f>'u rate'!B834/100</f>
        <v>5.5E-2</v>
      </c>
      <c r="D810" s="92">
        <f>SS!D811</f>
        <v>0.85537044493683834</v>
      </c>
      <c r="E810" s="14">
        <f t="shared" si="31"/>
        <v>0.71260647336960392</v>
      </c>
      <c r="F810">
        <f t="shared" si="30"/>
        <v>4.0416249772834104E-2</v>
      </c>
      <c r="G810">
        <f>SS!I811</f>
        <v>4</v>
      </c>
    </row>
    <row r="811" spans="1:7" x14ac:dyDescent="0.25">
      <c r="A811" s="14">
        <f>SS!B812</f>
        <v>2015</v>
      </c>
      <c r="B811" s="14">
        <f>SS!C812</f>
        <v>4</v>
      </c>
      <c r="C811" s="14">
        <f>'u rate'!B835/100</f>
        <v>5.4000000000000006E-2</v>
      </c>
      <c r="D811" s="92">
        <f>SS!D812</f>
        <v>0.89659648567989991</v>
      </c>
      <c r="E811" s="14">
        <f t="shared" si="31"/>
        <v>0.72957704171849291</v>
      </c>
      <c r="F811">
        <f t="shared" si="30"/>
        <v>4.2703129231288182E-2</v>
      </c>
      <c r="G811">
        <f>SS!I812</f>
        <v>4</v>
      </c>
    </row>
    <row r="812" spans="1:7" x14ac:dyDescent="0.25">
      <c r="A812" s="14">
        <f>SS!B813</f>
        <v>2015</v>
      </c>
      <c r="B812" s="14">
        <f>SS!C813</f>
        <v>5</v>
      </c>
      <c r="C812" s="14">
        <f>'u rate'!B836/100</f>
        <v>5.5E-2</v>
      </c>
      <c r="D812" s="92">
        <f>SS!D813</f>
        <v>0.88831795072802855</v>
      </c>
      <c r="E812" s="14">
        <f t="shared" si="31"/>
        <v>0.72620103269562786</v>
      </c>
    </row>
    <row r="813" spans="1:7" x14ac:dyDescent="0.25">
      <c r="A813" s="14"/>
      <c r="B813" s="14"/>
      <c r="C813" s="14"/>
      <c r="D813" s="92"/>
      <c r="E813" s="14"/>
    </row>
    <row r="814" spans="1:7" x14ac:dyDescent="0.25">
      <c r="A814" s="14"/>
      <c r="B814" s="14"/>
      <c r="C814" s="14"/>
      <c r="D814" s="92"/>
      <c r="E814" s="14"/>
    </row>
    <row r="815" spans="1:7" x14ac:dyDescent="0.25">
      <c r="A815" s="14"/>
      <c r="B815" s="14"/>
      <c r="C815" s="14"/>
      <c r="D815" s="92"/>
      <c r="E815" s="14"/>
    </row>
    <row r="816" spans="1:7" x14ac:dyDescent="0.25">
      <c r="A816" s="14"/>
      <c r="B816" s="14"/>
      <c r="C816" s="14"/>
      <c r="D816" s="92"/>
      <c r="E816" s="14"/>
    </row>
    <row r="817" spans="1:5" x14ac:dyDescent="0.25">
      <c r="A817" s="14"/>
      <c r="B817" s="14"/>
      <c r="C817" s="14"/>
      <c r="D817" s="92"/>
      <c r="E817" s="14"/>
    </row>
    <row r="818" spans="1:5" x14ac:dyDescent="0.25">
      <c r="A818" s="14"/>
      <c r="B818" s="14"/>
      <c r="C818" s="14"/>
      <c r="D818" s="92"/>
      <c r="E818" s="14"/>
    </row>
    <row r="819" spans="1:5" x14ac:dyDescent="0.25">
      <c r="A819" s="14"/>
      <c r="B819" s="14"/>
      <c r="C819" s="14"/>
      <c r="D819" s="92"/>
      <c r="E819" s="14"/>
    </row>
    <row r="820" spans="1:5" x14ac:dyDescent="0.25">
      <c r="A820" s="14"/>
      <c r="B820" s="14"/>
      <c r="C820" s="14"/>
      <c r="D820" s="92"/>
      <c r="E820" s="14"/>
    </row>
    <row r="821" spans="1:5" x14ac:dyDescent="0.25">
      <c r="A821" s="14"/>
      <c r="B821" s="14"/>
      <c r="C821" s="14"/>
      <c r="D821" s="92"/>
      <c r="E821" s="14"/>
    </row>
    <row r="822" spans="1:5" x14ac:dyDescent="0.25">
      <c r="A822" s="14"/>
      <c r="B822" s="14"/>
      <c r="C822" s="14"/>
      <c r="D822" s="92"/>
      <c r="E822" s="14"/>
    </row>
    <row r="823" spans="1:5" x14ac:dyDescent="0.25">
      <c r="A823" s="14"/>
      <c r="B823" s="14"/>
      <c r="C823" s="14"/>
      <c r="D823" s="92"/>
      <c r="E823" s="14"/>
    </row>
    <row r="824" spans="1:5" x14ac:dyDescent="0.25">
      <c r="A824" s="14"/>
      <c r="B824" s="14"/>
      <c r="C824" s="14"/>
      <c r="D824" s="92"/>
      <c r="E824" s="14"/>
    </row>
    <row r="825" spans="1:5" x14ac:dyDescent="0.25">
      <c r="A825" s="14"/>
      <c r="B825" s="14"/>
      <c r="C825" s="14"/>
      <c r="D825" s="92"/>
      <c r="E825" s="14"/>
    </row>
    <row r="826" spans="1:5" x14ac:dyDescent="0.25">
      <c r="A826" s="14"/>
      <c r="B826" s="14"/>
      <c r="C826" s="14"/>
      <c r="D826" s="92"/>
      <c r="E826" s="14"/>
    </row>
    <row r="827" spans="1:5" x14ac:dyDescent="0.25">
      <c r="A827" s="14"/>
      <c r="B827" s="14"/>
      <c r="C827" s="14"/>
      <c r="D827" s="92"/>
      <c r="E827" s="14"/>
    </row>
    <row r="828" spans="1:5" x14ac:dyDescent="0.25">
      <c r="A828" s="14"/>
      <c r="B828" s="14"/>
      <c r="C828" s="14"/>
      <c r="D828" s="92"/>
      <c r="E828" s="14"/>
    </row>
    <row r="829" spans="1:5" x14ac:dyDescent="0.25">
      <c r="A829" s="14"/>
      <c r="B829" s="14"/>
      <c r="C829" s="14"/>
      <c r="D829" s="92"/>
      <c r="E829" s="14"/>
    </row>
    <row r="830" spans="1:5" x14ac:dyDescent="0.25">
      <c r="A830" s="14"/>
      <c r="B830" s="14"/>
      <c r="C830" s="14"/>
      <c r="D830" s="92"/>
      <c r="E830" s="14"/>
    </row>
    <row r="831" spans="1:5" x14ac:dyDescent="0.25">
      <c r="A831" s="14"/>
      <c r="B831" s="14"/>
      <c r="C831" s="14"/>
      <c r="D831" s="92"/>
      <c r="E831" s="14"/>
    </row>
    <row r="832" spans="1:5" x14ac:dyDescent="0.25">
      <c r="A832" s="14"/>
      <c r="B832" s="14"/>
      <c r="C832" s="14"/>
      <c r="D832" s="92"/>
      <c r="E832" s="14"/>
    </row>
    <row r="833" spans="1:5" x14ac:dyDescent="0.25">
      <c r="A833" s="14"/>
      <c r="B833" s="14"/>
      <c r="C833" s="14"/>
      <c r="D833" s="92"/>
      <c r="E833" s="14"/>
    </row>
    <row r="834" spans="1:5" x14ac:dyDescent="0.25">
      <c r="A834" s="14"/>
      <c r="B834" s="14"/>
      <c r="C834" s="14"/>
      <c r="D834" s="92"/>
      <c r="E834" s="14"/>
    </row>
    <row r="835" spans="1:5" x14ac:dyDescent="0.25">
      <c r="A835" s="14"/>
      <c r="B835" s="14"/>
      <c r="C835" s="14"/>
      <c r="D835" s="92"/>
      <c r="E835" s="14"/>
    </row>
    <row r="836" spans="1:5" x14ac:dyDescent="0.25">
      <c r="A836" s="14"/>
      <c r="B836" s="14"/>
      <c r="C836" s="14"/>
      <c r="D836" s="92"/>
      <c r="E836" s="14"/>
    </row>
    <row r="837" spans="1:5" x14ac:dyDescent="0.25">
      <c r="A837" s="14"/>
      <c r="B837" s="14"/>
      <c r="C837" s="14"/>
      <c r="D837" s="92"/>
      <c r="E837" s="14"/>
    </row>
    <row r="838" spans="1:5" x14ac:dyDescent="0.25">
      <c r="A838" s="14"/>
      <c r="B838" s="14"/>
      <c r="C838" s="14"/>
      <c r="D838" s="92"/>
      <c r="E838" s="14"/>
    </row>
    <row r="839" spans="1:5" x14ac:dyDescent="0.25">
      <c r="A839" s="14"/>
      <c r="B839" s="14"/>
      <c r="C839" s="14"/>
      <c r="D839" s="92"/>
      <c r="E839" s="14"/>
    </row>
    <row r="840" spans="1:5" x14ac:dyDescent="0.25">
      <c r="A840" s="14"/>
      <c r="B840" s="14"/>
      <c r="C840" s="14"/>
      <c r="D840" s="92"/>
      <c r="E840" s="14"/>
    </row>
    <row r="841" spans="1:5" x14ac:dyDescent="0.25">
      <c r="A841" s="14"/>
      <c r="B841" s="14"/>
      <c r="C841" s="14"/>
      <c r="D841" s="92"/>
      <c r="E841" s="14"/>
    </row>
    <row r="842" spans="1:5" x14ac:dyDescent="0.25">
      <c r="A842" s="14"/>
      <c r="B842" s="14"/>
      <c r="C842" s="14"/>
      <c r="D842" s="92"/>
      <c r="E842" s="14"/>
    </row>
    <row r="843" spans="1:5" x14ac:dyDescent="0.25">
      <c r="A843" s="14"/>
      <c r="B843" s="14"/>
      <c r="C843" s="14"/>
      <c r="D843" s="92"/>
      <c r="E843" s="14"/>
    </row>
    <row r="844" spans="1:5" x14ac:dyDescent="0.25">
      <c r="A844" s="14"/>
      <c r="B844" s="14"/>
      <c r="C844" s="14"/>
      <c r="D844" s="92"/>
      <c r="E844" s="14"/>
    </row>
    <row r="845" spans="1:5" x14ac:dyDescent="0.25">
      <c r="A845" s="14"/>
      <c r="B845" s="14"/>
      <c r="C845" s="14"/>
      <c r="D845" s="92"/>
      <c r="E845" s="14"/>
    </row>
    <row r="846" spans="1:5" x14ac:dyDescent="0.25">
      <c r="A846" s="14"/>
      <c r="B846" s="14"/>
      <c r="C846" s="14"/>
      <c r="D846" s="92"/>
      <c r="E846" s="14"/>
    </row>
    <row r="847" spans="1:5" x14ac:dyDescent="0.25">
      <c r="A847" s="14"/>
      <c r="B847" s="14"/>
      <c r="C847" s="14"/>
      <c r="D847" s="92"/>
      <c r="E847" s="14"/>
    </row>
    <row r="848" spans="1:5" x14ac:dyDescent="0.25">
      <c r="A848" s="14"/>
      <c r="B848" s="14"/>
      <c r="C848" s="14"/>
      <c r="D848" s="92"/>
      <c r="E848" s="14"/>
    </row>
    <row r="849" spans="1:5" x14ac:dyDescent="0.25">
      <c r="A849" s="14"/>
      <c r="B849" s="14"/>
      <c r="C849" s="14"/>
      <c r="D849" s="92"/>
      <c r="E849" s="14"/>
    </row>
    <row r="850" spans="1:5" x14ac:dyDescent="0.25">
      <c r="A850" s="14"/>
      <c r="B850" s="14"/>
      <c r="C850" s="14"/>
      <c r="D850" s="92"/>
      <c r="E850" s="14"/>
    </row>
    <row r="851" spans="1:5" x14ac:dyDescent="0.25">
      <c r="A851" s="14"/>
      <c r="B851" s="14"/>
      <c r="C851" s="14"/>
      <c r="D851" s="92"/>
      <c r="E851" s="14"/>
    </row>
    <row r="852" spans="1:5" x14ac:dyDescent="0.25">
      <c r="A852" s="14"/>
      <c r="B852" s="14"/>
      <c r="C852" s="14"/>
      <c r="D852" s="92"/>
      <c r="E852" s="14"/>
    </row>
    <row r="853" spans="1:5" x14ac:dyDescent="0.25">
      <c r="A853" s="14"/>
      <c r="B853" s="14"/>
      <c r="C853" s="14"/>
      <c r="D853" s="92"/>
      <c r="E853" s="14"/>
    </row>
    <row r="854" spans="1:5" x14ac:dyDescent="0.25">
      <c r="A854" s="14"/>
      <c r="B854" s="14"/>
      <c r="C854" s="14"/>
      <c r="D854" s="92"/>
      <c r="E854" s="14"/>
    </row>
    <row r="855" spans="1:5" x14ac:dyDescent="0.25">
      <c r="A855" s="14"/>
      <c r="B855" s="14"/>
      <c r="C855" s="14"/>
      <c r="D855" s="92"/>
      <c r="E855" s="14"/>
    </row>
    <row r="856" spans="1:5" x14ac:dyDescent="0.25">
      <c r="A856" s="14"/>
      <c r="B856" s="14"/>
      <c r="C856" s="14"/>
      <c r="D856" s="92"/>
      <c r="E856" s="14"/>
    </row>
    <row r="857" spans="1:5" x14ac:dyDescent="0.25">
      <c r="A857" s="14"/>
      <c r="B857" s="14"/>
      <c r="C857" s="14"/>
      <c r="D857" s="92"/>
      <c r="E857" s="14"/>
    </row>
    <row r="858" spans="1:5" x14ac:dyDescent="0.25">
      <c r="A858" s="14"/>
      <c r="B858" s="14"/>
      <c r="C858" s="14"/>
      <c r="D858" s="92"/>
      <c r="E858" s="14"/>
    </row>
    <row r="859" spans="1:5" x14ac:dyDescent="0.25">
      <c r="A859" s="14"/>
      <c r="B859" s="14"/>
      <c r="C859" s="14"/>
      <c r="D859" s="92"/>
      <c r="E859" s="14"/>
    </row>
    <row r="860" spans="1:5" x14ac:dyDescent="0.25">
      <c r="A860" s="14"/>
      <c r="B860" s="14"/>
      <c r="C860" s="14"/>
      <c r="D860" s="92"/>
      <c r="E860" s="14"/>
    </row>
    <row r="861" spans="1:5" x14ac:dyDescent="0.25">
      <c r="A861" s="14"/>
      <c r="B861" s="14"/>
      <c r="C861" s="14"/>
      <c r="D861" s="92"/>
      <c r="E861" s="14"/>
    </row>
    <row r="862" spans="1:5" x14ac:dyDescent="0.25">
      <c r="A862" s="14"/>
      <c r="B862" s="14"/>
      <c r="C862" s="14"/>
      <c r="D862" s="92"/>
      <c r="E862" s="14"/>
    </row>
    <row r="863" spans="1:5" x14ac:dyDescent="0.25">
      <c r="A863" s="14"/>
      <c r="B863" s="14"/>
      <c r="C863" s="14"/>
      <c r="D863" s="92"/>
      <c r="E863" s="14"/>
    </row>
    <row r="864" spans="1:5" x14ac:dyDescent="0.25">
      <c r="A864" s="14"/>
      <c r="B864" s="14"/>
      <c r="C864" s="14"/>
      <c r="D864" s="92"/>
      <c r="E864" s="14"/>
    </row>
    <row r="865" spans="1:5" x14ac:dyDescent="0.25">
      <c r="A865" s="14"/>
      <c r="B865" s="14"/>
      <c r="C865" s="14"/>
      <c r="D865" s="92"/>
      <c r="E865" s="14"/>
    </row>
    <row r="866" spans="1:5" x14ac:dyDescent="0.25">
      <c r="A866" s="14"/>
      <c r="B866" s="14"/>
      <c r="C866" s="14"/>
      <c r="D866" s="92"/>
      <c r="E866" s="14"/>
    </row>
    <row r="867" spans="1:5" x14ac:dyDescent="0.25">
      <c r="A867" s="14"/>
      <c r="B867" s="14"/>
      <c r="C867" s="14"/>
      <c r="D867" s="92"/>
      <c r="E867" s="14"/>
    </row>
    <row r="868" spans="1:5" x14ac:dyDescent="0.25">
      <c r="A868" s="14"/>
      <c r="B868" s="14"/>
      <c r="C868" s="14"/>
      <c r="D868" s="92"/>
      <c r="E868" s="14"/>
    </row>
    <row r="869" spans="1:5" x14ac:dyDescent="0.25">
      <c r="A869" s="14"/>
      <c r="B869" s="14"/>
      <c r="C869" s="14"/>
      <c r="D869" s="92"/>
      <c r="E869" s="14"/>
    </row>
    <row r="870" spans="1:5" x14ac:dyDescent="0.25">
      <c r="A870" s="14"/>
      <c r="B870" s="14"/>
      <c r="C870" s="14"/>
      <c r="D870" s="92"/>
      <c r="E870" s="14"/>
    </row>
    <row r="871" spans="1:5" x14ac:dyDescent="0.25">
      <c r="A871" s="14"/>
      <c r="B871" s="14"/>
      <c r="C871" s="14"/>
      <c r="D871" s="92"/>
      <c r="E871" s="14"/>
    </row>
    <row r="872" spans="1:5" x14ac:dyDescent="0.25">
      <c r="A872" s="14"/>
      <c r="B872" s="14"/>
      <c r="C872" s="14"/>
      <c r="D872" s="92"/>
      <c r="E872" s="14"/>
    </row>
    <row r="873" spans="1:5" x14ac:dyDescent="0.25">
      <c r="A873" s="14"/>
      <c r="B873" s="14"/>
      <c r="C873" s="14"/>
      <c r="D873" s="92"/>
      <c r="E873" s="14"/>
    </row>
    <row r="874" spans="1:5" x14ac:dyDescent="0.25">
      <c r="A874" s="14"/>
      <c r="B874" s="14"/>
      <c r="C874" s="14"/>
      <c r="D874" s="92"/>
      <c r="E874" s="14"/>
    </row>
    <row r="875" spans="1:5" x14ac:dyDescent="0.25">
      <c r="A875" s="14"/>
      <c r="B875" s="14"/>
      <c r="C875" s="14"/>
      <c r="D875" s="92"/>
      <c r="E875" s="14"/>
    </row>
    <row r="876" spans="1:5" x14ac:dyDescent="0.25">
      <c r="A876" s="14"/>
      <c r="B876" s="14"/>
      <c r="C876" s="14"/>
      <c r="D876" s="92"/>
      <c r="E876" s="14"/>
    </row>
    <row r="877" spans="1:5" x14ac:dyDescent="0.25">
      <c r="A877" s="14"/>
      <c r="B877" s="14"/>
      <c r="C877" s="14"/>
      <c r="D877" s="92"/>
      <c r="E877" s="14"/>
    </row>
    <row r="878" spans="1:5" x14ac:dyDescent="0.25">
      <c r="A878" s="14"/>
      <c r="B878" s="14"/>
      <c r="C878" s="14"/>
      <c r="D878" s="92"/>
      <c r="E878" s="14"/>
    </row>
    <row r="879" spans="1:5" x14ac:dyDescent="0.25">
      <c r="A879" s="14"/>
      <c r="B879" s="14"/>
      <c r="C879" s="14"/>
      <c r="D879" s="92"/>
      <c r="E879" s="14"/>
    </row>
    <row r="880" spans="1:5" x14ac:dyDescent="0.25">
      <c r="A880" s="14"/>
      <c r="B880" s="14"/>
      <c r="C880" s="14"/>
      <c r="D880" s="92"/>
      <c r="E880" s="14"/>
    </row>
    <row r="881" spans="1:5" x14ac:dyDescent="0.25">
      <c r="A881" s="14"/>
      <c r="B881" s="14"/>
      <c r="C881" s="14"/>
      <c r="D881" s="92"/>
      <c r="E881" s="14"/>
    </row>
    <row r="882" spans="1:5" x14ac:dyDescent="0.25">
      <c r="A882" s="14"/>
      <c r="B882" s="14"/>
      <c r="C882" s="14"/>
      <c r="D882" s="92"/>
      <c r="E882" s="14"/>
    </row>
    <row r="883" spans="1:5" x14ac:dyDescent="0.25">
      <c r="A883" s="14"/>
      <c r="B883" s="14"/>
      <c r="C883" s="14"/>
      <c r="D883" s="92"/>
      <c r="E883" s="14"/>
    </row>
    <row r="884" spans="1:5" x14ac:dyDescent="0.25">
      <c r="A884" s="14"/>
      <c r="B884" s="14"/>
      <c r="C884" s="14"/>
      <c r="D884" s="92"/>
      <c r="E884" s="14"/>
    </row>
    <row r="885" spans="1:5" x14ac:dyDescent="0.25">
      <c r="A885" s="14"/>
      <c r="B885" s="14"/>
      <c r="C885" s="14"/>
      <c r="D885" s="92"/>
      <c r="E885" s="14"/>
    </row>
    <row r="886" spans="1:5" x14ac:dyDescent="0.25">
      <c r="A886" s="14"/>
      <c r="B886" s="14"/>
      <c r="C886" s="14"/>
      <c r="D886" s="92"/>
      <c r="E886" s="14"/>
    </row>
    <row r="887" spans="1:5" x14ac:dyDescent="0.25">
      <c r="A887" s="14"/>
      <c r="B887" s="14"/>
      <c r="C887" s="14"/>
      <c r="D887" s="92"/>
      <c r="E887" s="14"/>
    </row>
    <row r="888" spans="1:5" x14ac:dyDescent="0.25">
      <c r="A888" s="14"/>
      <c r="B888" s="14"/>
      <c r="C888" s="14"/>
      <c r="D888" s="92"/>
      <c r="E888" s="14"/>
    </row>
    <row r="889" spans="1:5" x14ac:dyDescent="0.25">
      <c r="A889" s="14"/>
      <c r="B889" s="14"/>
      <c r="C889" s="14"/>
      <c r="D889" s="92"/>
      <c r="E889" s="14"/>
    </row>
    <row r="890" spans="1:5" x14ac:dyDescent="0.25">
      <c r="A890" s="14"/>
      <c r="B890" s="14"/>
      <c r="C890" s="14"/>
      <c r="D890" s="92"/>
      <c r="E890" s="14"/>
    </row>
    <row r="891" spans="1:5" x14ac:dyDescent="0.25">
      <c r="A891" s="14"/>
      <c r="B891" s="14"/>
      <c r="C891" s="14"/>
      <c r="D891" s="92"/>
      <c r="E891" s="14"/>
    </row>
    <row r="892" spans="1:5" x14ac:dyDescent="0.25">
      <c r="A892" s="14"/>
      <c r="B892" s="14"/>
      <c r="C892" s="14"/>
      <c r="D892" s="92"/>
      <c r="E892" s="14"/>
    </row>
    <row r="893" spans="1:5" x14ac:dyDescent="0.25">
      <c r="A893" s="14"/>
      <c r="B893" s="14"/>
      <c r="C893" s="14"/>
      <c r="D893" s="92"/>
      <c r="E893" s="14"/>
    </row>
    <row r="894" spans="1:5" x14ac:dyDescent="0.25">
      <c r="A894" s="14"/>
      <c r="B894" s="14"/>
      <c r="C894" s="14"/>
      <c r="D894" s="92"/>
      <c r="E894" s="14"/>
    </row>
    <row r="895" spans="1:5" x14ac:dyDescent="0.25">
      <c r="A895" s="14"/>
      <c r="B895" s="14"/>
      <c r="C895" s="14"/>
      <c r="D895" s="92"/>
      <c r="E895" s="14"/>
    </row>
    <row r="896" spans="1:5" x14ac:dyDescent="0.25">
      <c r="A896" s="14"/>
      <c r="B896" s="14"/>
      <c r="C896" s="14"/>
      <c r="D896" s="92"/>
      <c r="E896" s="14"/>
    </row>
    <row r="897" spans="1:5" x14ac:dyDescent="0.25">
      <c r="A897" s="14"/>
      <c r="B897" s="14"/>
      <c r="C897" s="14"/>
      <c r="D897" s="92"/>
      <c r="E897" s="14"/>
    </row>
    <row r="898" spans="1:5" x14ac:dyDescent="0.25">
      <c r="A898" s="14"/>
      <c r="B898" s="14"/>
      <c r="C898" s="14"/>
      <c r="D898" s="92"/>
      <c r="E898" s="14"/>
    </row>
    <row r="899" spans="1:5" x14ac:dyDescent="0.25">
      <c r="A899" s="14"/>
      <c r="B899" s="14"/>
      <c r="C899" s="14"/>
      <c r="D899" s="92"/>
      <c r="E899" s="14"/>
    </row>
    <row r="900" spans="1:5" x14ac:dyDescent="0.25">
      <c r="A900" s="14"/>
      <c r="B900" s="14"/>
      <c r="C900" s="14"/>
      <c r="D900" s="92"/>
      <c r="E900" s="14"/>
    </row>
    <row r="901" spans="1:5" x14ac:dyDescent="0.25">
      <c r="A901" s="14"/>
      <c r="B901" s="14"/>
      <c r="C901" s="14"/>
      <c r="D901" s="92"/>
      <c r="E901" s="14"/>
    </row>
    <row r="902" spans="1:5" x14ac:dyDescent="0.25">
      <c r="A902" s="14"/>
      <c r="B902" s="14"/>
      <c r="C902" s="14"/>
      <c r="D902" s="92"/>
      <c r="E902" s="14"/>
    </row>
    <row r="903" spans="1:5" x14ac:dyDescent="0.25">
      <c r="A903" s="14"/>
      <c r="B903" s="14"/>
      <c r="C903" s="14"/>
      <c r="D903" s="92"/>
      <c r="E903" s="14"/>
    </row>
    <row r="904" spans="1:5" x14ac:dyDescent="0.25">
      <c r="A904" s="14"/>
      <c r="B904" s="14"/>
      <c r="C904" s="14"/>
      <c r="D904" s="92"/>
      <c r="E904" s="14"/>
    </row>
    <row r="905" spans="1:5" x14ac:dyDescent="0.25">
      <c r="A905" s="14"/>
      <c r="B905" s="14"/>
      <c r="C905" s="14"/>
      <c r="D905" s="92"/>
      <c r="E905" s="14"/>
    </row>
    <row r="906" spans="1:5" x14ac:dyDescent="0.25">
      <c r="A906" s="14"/>
      <c r="B906" s="14"/>
      <c r="C906" s="14"/>
      <c r="D906" s="92"/>
      <c r="E906" s="14"/>
    </row>
    <row r="907" spans="1:5" x14ac:dyDescent="0.25">
      <c r="A907" s="14"/>
      <c r="B907" s="14"/>
      <c r="C907" s="14"/>
      <c r="D907" s="92"/>
      <c r="E907" s="14"/>
    </row>
    <row r="908" spans="1:5" x14ac:dyDescent="0.25">
      <c r="A908" s="14"/>
      <c r="B908" s="14"/>
      <c r="C908" s="14"/>
      <c r="D908" s="92"/>
      <c r="E908" s="14"/>
    </row>
    <row r="909" spans="1:5" x14ac:dyDescent="0.25">
      <c r="A909" s="14"/>
      <c r="B909" s="14"/>
      <c r="C909" s="14"/>
      <c r="D909" s="92"/>
      <c r="E909" s="14"/>
    </row>
    <row r="910" spans="1:5" x14ac:dyDescent="0.25">
      <c r="A910" s="14"/>
      <c r="B910" s="14"/>
      <c r="C910" s="14"/>
      <c r="D910" s="92"/>
      <c r="E910" s="14"/>
    </row>
    <row r="911" spans="1:5" x14ac:dyDescent="0.25">
      <c r="A911" s="14"/>
      <c r="B911" s="14"/>
      <c r="C911" s="14"/>
      <c r="D911" s="92"/>
      <c r="E911" s="14"/>
    </row>
    <row r="912" spans="1:5" x14ac:dyDescent="0.25">
      <c r="A912" s="14"/>
      <c r="B912" s="14"/>
      <c r="C912" s="14"/>
      <c r="D912" s="92"/>
      <c r="E912" s="14"/>
    </row>
    <row r="913" spans="1:5" x14ac:dyDescent="0.25">
      <c r="A913" s="14"/>
      <c r="B913" s="14"/>
      <c r="C913" s="14"/>
      <c r="D913" s="92"/>
      <c r="E913" s="14"/>
    </row>
    <row r="914" spans="1:5" x14ac:dyDescent="0.25">
      <c r="A914" s="14"/>
      <c r="B914" s="14"/>
      <c r="C914" s="14"/>
      <c r="D914" s="92"/>
      <c r="E914" s="14"/>
    </row>
    <row r="915" spans="1:5" x14ac:dyDescent="0.25">
      <c r="A915" s="14"/>
      <c r="B915" s="14"/>
      <c r="C915" s="14"/>
      <c r="D915" s="92"/>
      <c r="E915" s="14"/>
    </row>
    <row r="916" spans="1:5" x14ac:dyDescent="0.25">
      <c r="A916" s="14"/>
      <c r="B916" s="14"/>
      <c r="C916" s="14"/>
      <c r="D916" s="92"/>
      <c r="E916" s="14"/>
    </row>
    <row r="917" spans="1:5" x14ac:dyDescent="0.25">
      <c r="A917" s="14"/>
      <c r="B917" s="14"/>
      <c r="C917" s="14"/>
      <c r="D917" s="92"/>
      <c r="E917" s="14"/>
    </row>
    <row r="918" spans="1:5" x14ac:dyDescent="0.25">
      <c r="A918" s="14"/>
      <c r="B918" s="14"/>
      <c r="C918" s="14"/>
      <c r="D918" s="92"/>
      <c r="E918" s="14"/>
    </row>
    <row r="919" spans="1:5" x14ac:dyDescent="0.25">
      <c r="A919" s="14"/>
      <c r="B919" s="14"/>
      <c r="C919" s="14"/>
      <c r="D919" s="92"/>
      <c r="E919" s="14"/>
    </row>
    <row r="920" spans="1:5" x14ac:dyDescent="0.25">
      <c r="A920" s="14"/>
      <c r="B920" s="14"/>
      <c r="C920" s="14"/>
      <c r="D920" s="92"/>
      <c r="E920" s="14"/>
    </row>
    <row r="921" spans="1:5" x14ac:dyDescent="0.25">
      <c r="A921" s="14"/>
      <c r="B921" s="14"/>
      <c r="C921" s="14"/>
      <c r="D921" s="92"/>
      <c r="E921" s="14"/>
    </row>
    <row r="922" spans="1:5" x14ac:dyDescent="0.25">
      <c r="A922" s="14"/>
      <c r="B922" s="14"/>
      <c r="C922" s="14"/>
      <c r="D922" s="92"/>
      <c r="E922" s="14"/>
    </row>
    <row r="923" spans="1:5" x14ac:dyDescent="0.25">
      <c r="A923" s="14"/>
      <c r="B923" s="14"/>
      <c r="C923" s="14"/>
      <c r="D923" s="92"/>
      <c r="E923" s="14"/>
    </row>
    <row r="924" spans="1:5" x14ac:dyDescent="0.25">
      <c r="A924" s="14"/>
      <c r="B924" s="14"/>
      <c r="C924" s="14"/>
      <c r="D924" s="92"/>
      <c r="E924" s="14"/>
    </row>
    <row r="925" spans="1:5" x14ac:dyDescent="0.25">
      <c r="A925" s="14"/>
      <c r="B925" s="14"/>
      <c r="C925" s="14"/>
      <c r="D925" s="92"/>
      <c r="E925" s="14"/>
    </row>
    <row r="926" spans="1:5" x14ac:dyDescent="0.25">
      <c r="A926" s="14"/>
      <c r="B926" s="14"/>
      <c r="C926" s="14"/>
      <c r="D926" s="92"/>
      <c r="E926" s="14"/>
    </row>
    <row r="927" spans="1:5" x14ac:dyDescent="0.25">
      <c r="A927" s="14"/>
      <c r="B927" s="14"/>
      <c r="C927" s="14"/>
      <c r="D927" s="92"/>
      <c r="E927" s="14"/>
    </row>
    <row r="928" spans="1:5" x14ac:dyDescent="0.25">
      <c r="A928" s="14"/>
      <c r="B928" s="14"/>
      <c r="C928" s="14"/>
      <c r="D928" s="92"/>
      <c r="E928" s="14"/>
    </row>
    <row r="929" spans="1:5" x14ac:dyDescent="0.25">
      <c r="A929" s="14"/>
      <c r="B929" s="14"/>
      <c r="C929" s="14"/>
      <c r="D929" s="92"/>
      <c r="E929" s="14"/>
    </row>
    <row r="930" spans="1:5" x14ac:dyDescent="0.25">
      <c r="A930" s="14"/>
      <c r="B930" s="14"/>
      <c r="C930" s="14"/>
      <c r="D930" s="92"/>
      <c r="E930" s="14"/>
    </row>
    <row r="931" spans="1:5" x14ac:dyDescent="0.25">
      <c r="A931" s="14"/>
      <c r="B931" s="14"/>
      <c r="C931" s="14"/>
      <c r="D931" s="92"/>
      <c r="E931" s="14"/>
    </row>
    <row r="932" spans="1:5" x14ac:dyDescent="0.25">
      <c r="A932" s="14"/>
      <c r="B932" s="14"/>
      <c r="C932" s="14"/>
      <c r="D932" s="92"/>
      <c r="E932" s="14"/>
    </row>
    <row r="933" spans="1:5" x14ac:dyDescent="0.25">
      <c r="A933" s="14"/>
      <c r="B933" s="14"/>
      <c r="C933" s="14"/>
      <c r="D933" s="92"/>
      <c r="E933" s="14"/>
    </row>
    <row r="934" spans="1:5" x14ac:dyDescent="0.25">
      <c r="A934" s="14"/>
      <c r="B934" s="14"/>
      <c r="C934" s="14"/>
      <c r="D934" s="92"/>
      <c r="E934" s="14"/>
    </row>
    <row r="935" spans="1:5" x14ac:dyDescent="0.25">
      <c r="A935" s="14"/>
      <c r="B935" s="14"/>
      <c r="C935" s="14"/>
      <c r="D935" s="92"/>
      <c r="E935" s="14"/>
    </row>
    <row r="936" spans="1:5" x14ac:dyDescent="0.25">
      <c r="A936" s="14"/>
      <c r="B936" s="14"/>
      <c r="C936" s="14"/>
      <c r="D936" s="92"/>
      <c r="E936" s="14"/>
    </row>
    <row r="937" spans="1:5" x14ac:dyDescent="0.25">
      <c r="A937" s="14"/>
      <c r="B937" s="14"/>
      <c r="C937" s="14"/>
      <c r="D937" s="92"/>
      <c r="E937" s="14"/>
    </row>
    <row r="938" spans="1:5" x14ac:dyDescent="0.25">
      <c r="A938" s="14"/>
      <c r="B938" s="14"/>
      <c r="C938" s="14"/>
      <c r="D938" s="92"/>
      <c r="E938" s="14"/>
    </row>
    <row r="939" spans="1:5" x14ac:dyDescent="0.25">
      <c r="A939" s="14"/>
      <c r="B939" s="14"/>
      <c r="C939" s="14"/>
      <c r="D939" s="92"/>
      <c r="E939" s="14"/>
    </row>
    <row r="940" spans="1:5" x14ac:dyDescent="0.25">
      <c r="A940" s="14"/>
      <c r="B940" s="14"/>
      <c r="C940" s="14"/>
      <c r="D940" s="92"/>
      <c r="E940" s="14"/>
    </row>
    <row r="941" spans="1:5" x14ac:dyDescent="0.25">
      <c r="A941" s="14"/>
      <c r="B941" s="14"/>
      <c r="C941" s="14"/>
      <c r="D941" s="92"/>
      <c r="E941" s="14"/>
    </row>
    <row r="942" spans="1:5" x14ac:dyDescent="0.25">
      <c r="A942" s="14"/>
      <c r="B942" s="14"/>
      <c r="C942" s="14"/>
      <c r="D942" s="92"/>
      <c r="E942" s="14"/>
    </row>
    <row r="943" spans="1:5" x14ac:dyDescent="0.25">
      <c r="A943" s="14"/>
      <c r="B943" s="14"/>
      <c r="C943" s="14"/>
      <c r="D943" s="92"/>
      <c r="E943" s="14"/>
    </row>
    <row r="944" spans="1:5" x14ac:dyDescent="0.25">
      <c r="A944" s="14"/>
      <c r="B944" s="14"/>
      <c r="C944" s="14"/>
      <c r="D944" s="92"/>
      <c r="E944" s="14"/>
    </row>
    <row r="945" spans="1:5" x14ac:dyDescent="0.25">
      <c r="A945" s="14"/>
      <c r="B945" s="14"/>
      <c r="C945" s="14"/>
      <c r="D945" s="92"/>
      <c r="E945" s="14"/>
    </row>
    <row r="946" spans="1:5" x14ac:dyDescent="0.25">
      <c r="A946" s="14"/>
      <c r="B946" s="14"/>
      <c r="C946" s="14"/>
      <c r="D946" s="92"/>
      <c r="E946" s="14"/>
    </row>
    <row r="947" spans="1:5" x14ac:dyDescent="0.25">
      <c r="A947" s="14"/>
      <c r="B947" s="14"/>
      <c r="C947" s="14"/>
      <c r="D947" s="92"/>
      <c r="E947" s="14"/>
    </row>
    <row r="948" spans="1:5" x14ac:dyDescent="0.25">
      <c r="A948" s="14"/>
      <c r="B948" s="14"/>
      <c r="C948" s="14"/>
      <c r="D948" s="92"/>
      <c r="E948" s="14"/>
    </row>
    <row r="949" spans="1:5" x14ac:dyDescent="0.25">
      <c r="A949" s="14"/>
      <c r="B949" s="14"/>
      <c r="C949" s="14"/>
      <c r="D949" s="92"/>
      <c r="E949" s="14"/>
    </row>
    <row r="950" spans="1:5" x14ac:dyDescent="0.25">
      <c r="A950" s="14"/>
      <c r="B950" s="14"/>
      <c r="C950" s="14"/>
      <c r="D950" s="92"/>
      <c r="E950" s="14"/>
    </row>
    <row r="951" spans="1:5" x14ac:dyDescent="0.25">
      <c r="A951" s="14"/>
      <c r="B951" s="14"/>
      <c r="C951" s="14"/>
      <c r="D951" s="92"/>
      <c r="E951" s="14"/>
    </row>
  </sheetData>
  <pageMargins left="0.7" right="0.7" top="0.75" bottom="0.75" header="0.3" footer="0.3"/>
  <pageSetup orientation="portrait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6"/>
  <sheetViews>
    <sheetView workbookViewId="0">
      <selection activeCell="G52" sqref="G52"/>
    </sheetView>
  </sheetViews>
  <sheetFormatPr defaultColWidth="9.140625" defaultRowHeight="12.75" x14ac:dyDescent="0.2"/>
  <cols>
    <col min="1" max="2" width="20.7109375" style="26" customWidth="1"/>
    <col min="3" max="16384" width="9.140625" style="26"/>
  </cols>
  <sheetData>
    <row r="1" spans="1:2" x14ac:dyDescent="0.2">
      <c r="A1" s="54" t="s">
        <v>1155</v>
      </c>
      <c r="B1" s="54" t="s">
        <v>1248</v>
      </c>
    </row>
    <row r="2" spans="1:2" x14ac:dyDescent="0.2">
      <c r="A2" s="54" t="s">
        <v>1157</v>
      </c>
      <c r="B2" s="54" t="s">
        <v>1247</v>
      </c>
    </row>
    <row r="3" spans="1:2" x14ac:dyDescent="0.2">
      <c r="A3" s="54" t="s">
        <v>1159</v>
      </c>
      <c r="B3" s="54" t="s">
        <v>1160</v>
      </c>
    </row>
    <row r="4" spans="1:2" x14ac:dyDescent="0.2">
      <c r="A4" s="54" t="s">
        <v>1161</v>
      </c>
      <c r="B4" s="54" t="s">
        <v>1246</v>
      </c>
    </row>
    <row r="5" spans="1:2" x14ac:dyDescent="0.2">
      <c r="A5" s="54" t="s">
        <v>1163</v>
      </c>
      <c r="B5" s="54" t="s">
        <v>1151</v>
      </c>
    </row>
    <row r="6" spans="1:2" x14ac:dyDescent="0.2">
      <c r="A6" s="54" t="s">
        <v>1164</v>
      </c>
      <c r="B6" s="54" t="s">
        <v>1245</v>
      </c>
    </row>
    <row r="7" spans="1:2" x14ac:dyDescent="0.2">
      <c r="A7" s="54" t="s">
        <v>1166</v>
      </c>
      <c r="B7" s="54" t="s">
        <v>1244</v>
      </c>
    </row>
    <row r="8" spans="1:2" x14ac:dyDescent="0.2">
      <c r="A8" s="54" t="s">
        <v>1168</v>
      </c>
      <c r="B8" s="54" t="s">
        <v>1243</v>
      </c>
    </row>
    <row r="9" spans="1:2" x14ac:dyDescent="0.2">
      <c r="A9" s="54" t="s">
        <v>1170</v>
      </c>
      <c r="B9" s="54" t="s">
        <v>1242</v>
      </c>
    </row>
    <row r="10" spans="1:2" x14ac:dyDescent="0.2">
      <c r="A10" s="54" t="s">
        <v>1172</v>
      </c>
      <c r="B10" s="54" t="s">
        <v>1173</v>
      </c>
    </row>
    <row r="12" spans="1:2" x14ac:dyDescent="0.2">
      <c r="A12" s="54" t="s">
        <v>1174</v>
      </c>
      <c r="B12" s="54" t="s">
        <v>1175</v>
      </c>
    </row>
    <row r="13" spans="1:2" x14ac:dyDescent="0.2">
      <c r="A13" s="53">
        <v>17168</v>
      </c>
      <c r="B13" s="52">
        <v>25.396000000000001</v>
      </c>
    </row>
    <row r="14" spans="1:2" x14ac:dyDescent="0.2">
      <c r="A14" s="53">
        <v>17258</v>
      </c>
      <c r="B14" s="52">
        <v>25.574999999999999</v>
      </c>
    </row>
    <row r="15" spans="1:2" x14ac:dyDescent="0.2">
      <c r="A15" s="53">
        <v>17349</v>
      </c>
      <c r="B15" s="52">
        <v>25.257000000000001</v>
      </c>
    </row>
    <row r="16" spans="1:2" x14ac:dyDescent="0.2">
      <c r="A16" s="53">
        <v>17441</v>
      </c>
      <c r="B16" s="52">
        <v>25.55</v>
      </c>
    </row>
    <row r="17" spans="1:2" x14ac:dyDescent="0.2">
      <c r="A17" s="53">
        <v>17533</v>
      </c>
      <c r="B17" s="52">
        <v>26.062999999999999</v>
      </c>
    </row>
    <row r="18" spans="1:2" x14ac:dyDescent="0.2">
      <c r="A18" s="53">
        <v>17624</v>
      </c>
      <c r="B18" s="52">
        <v>26.736000000000001</v>
      </c>
    </row>
    <row r="19" spans="1:2" x14ac:dyDescent="0.2">
      <c r="A19" s="53">
        <v>17715</v>
      </c>
      <c r="B19" s="52">
        <v>26.503</v>
      </c>
    </row>
    <row r="20" spans="1:2" x14ac:dyDescent="0.2">
      <c r="A20" s="53">
        <v>17807</v>
      </c>
      <c r="B20" s="52">
        <v>26.542000000000002</v>
      </c>
    </row>
    <row r="21" spans="1:2" x14ac:dyDescent="0.2">
      <c r="A21" s="53">
        <v>17899</v>
      </c>
      <c r="B21" s="52">
        <v>26.334</v>
      </c>
    </row>
    <row r="22" spans="1:2" x14ac:dyDescent="0.2">
      <c r="A22" s="53">
        <v>17989</v>
      </c>
      <c r="B22" s="52">
        <v>26.491</v>
      </c>
    </row>
    <row r="23" spans="1:2" x14ac:dyDescent="0.2">
      <c r="A23" s="53">
        <v>18080</v>
      </c>
      <c r="B23" s="52">
        <v>27.082999999999998</v>
      </c>
    </row>
    <row r="24" spans="1:2" x14ac:dyDescent="0.2">
      <c r="A24" s="53">
        <v>18172</v>
      </c>
      <c r="B24" s="52">
        <v>27.140999999999998</v>
      </c>
    </row>
    <row r="25" spans="1:2" x14ac:dyDescent="0.2">
      <c r="A25" s="53">
        <v>18264</v>
      </c>
      <c r="B25" s="52">
        <v>28.494</v>
      </c>
    </row>
    <row r="26" spans="1:2" x14ac:dyDescent="0.2">
      <c r="A26" s="53">
        <v>18354</v>
      </c>
      <c r="B26" s="52">
        <v>28.79</v>
      </c>
    </row>
    <row r="27" spans="1:2" x14ac:dyDescent="0.2">
      <c r="A27" s="53">
        <v>18445</v>
      </c>
      <c r="B27" s="52">
        <v>29.387</v>
      </c>
    </row>
    <row r="28" spans="1:2" x14ac:dyDescent="0.2">
      <c r="A28" s="53">
        <v>18537</v>
      </c>
      <c r="B28" s="52">
        <v>29.602</v>
      </c>
    </row>
    <row r="29" spans="1:2" x14ac:dyDescent="0.2">
      <c r="A29" s="53">
        <v>18629</v>
      </c>
      <c r="B29" s="52">
        <v>29.727</v>
      </c>
    </row>
    <row r="30" spans="1:2" x14ac:dyDescent="0.2">
      <c r="A30" s="53">
        <v>18719</v>
      </c>
      <c r="B30" s="52">
        <v>29.86</v>
      </c>
    </row>
    <row r="31" spans="1:2" x14ac:dyDescent="0.2">
      <c r="A31" s="53">
        <v>18810</v>
      </c>
      <c r="B31" s="52">
        <v>30.544</v>
      </c>
    </row>
    <row r="32" spans="1:2" x14ac:dyDescent="0.2">
      <c r="A32" s="53">
        <v>18902</v>
      </c>
      <c r="B32" s="52">
        <v>30.405000000000001</v>
      </c>
    </row>
    <row r="33" spans="1:2" x14ac:dyDescent="0.2">
      <c r="A33" s="53">
        <v>18994</v>
      </c>
      <c r="B33" s="52">
        <v>30.611000000000001</v>
      </c>
    </row>
    <row r="34" spans="1:2" x14ac:dyDescent="0.2">
      <c r="A34" s="53">
        <v>19085</v>
      </c>
      <c r="B34" s="52">
        <v>30.79</v>
      </c>
    </row>
    <row r="35" spans="1:2" x14ac:dyDescent="0.2">
      <c r="A35" s="53">
        <v>19176</v>
      </c>
      <c r="B35" s="52">
        <v>30.908000000000001</v>
      </c>
    </row>
    <row r="36" spans="1:2" x14ac:dyDescent="0.2">
      <c r="A36" s="53">
        <v>19268</v>
      </c>
      <c r="B36" s="52">
        <v>31.495000000000001</v>
      </c>
    </row>
    <row r="37" spans="1:2" x14ac:dyDescent="0.2">
      <c r="A37" s="53">
        <v>19360</v>
      </c>
      <c r="B37" s="52">
        <v>32.029000000000003</v>
      </c>
    </row>
    <row r="38" spans="1:2" x14ac:dyDescent="0.2">
      <c r="A38" s="53">
        <v>19450</v>
      </c>
      <c r="B38" s="52">
        <v>32.283999999999999</v>
      </c>
    </row>
    <row r="39" spans="1:2" x14ac:dyDescent="0.2">
      <c r="A39" s="53">
        <v>19541</v>
      </c>
      <c r="B39" s="52">
        <v>32.042000000000002</v>
      </c>
    </row>
    <row r="40" spans="1:2" x14ac:dyDescent="0.2">
      <c r="A40" s="53">
        <v>19633</v>
      </c>
      <c r="B40" s="52">
        <v>31.881</v>
      </c>
    </row>
    <row r="41" spans="1:2" x14ac:dyDescent="0.2">
      <c r="A41" s="53">
        <v>19725</v>
      </c>
      <c r="B41" s="52">
        <v>31.879000000000001</v>
      </c>
    </row>
    <row r="42" spans="1:2" x14ac:dyDescent="0.2">
      <c r="A42" s="53">
        <v>19815</v>
      </c>
      <c r="B42" s="52">
        <v>32.197000000000003</v>
      </c>
    </row>
    <row r="43" spans="1:2" x14ac:dyDescent="0.2">
      <c r="A43" s="53">
        <v>19906</v>
      </c>
      <c r="B43" s="52">
        <v>32.591999999999999</v>
      </c>
    </row>
    <row r="44" spans="1:2" x14ac:dyDescent="0.2">
      <c r="A44" s="53">
        <v>19998</v>
      </c>
      <c r="B44" s="52">
        <v>33.243000000000002</v>
      </c>
    </row>
    <row r="45" spans="1:2" x14ac:dyDescent="0.2">
      <c r="A45" s="53">
        <v>20090</v>
      </c>
      <c r="B45" s="52">
        <v>33.979999999999997</v>
      </c>
    </row>
    <row r="46" spans="1:2" x14ac:dyDescent="0.2">
      <c r="A46" s="53">
        <v>20180</v>
      </c>
      <c r="B46" s="52">
        <v>34.228999999999999</v>
      </c>
    </row>
    <row r="47" spans="1:2" x14ac:dyDescent="0.2">
      <c r="A47" s="53">
        <v>20271</v>
      </c>
      <c r="B47" s="52">
        <v>34.207000000000001</v>
      </c>
    </row>
    <row r="48" spans="1:2" x14ac:dyDescent="0.2">
      <c r="A48" s="53">
        <v>20363</v>
      </c>
      <c r="B48" s="52">
        <v>34.055</v>
      </c>
    </row>
    <row r="49" spans="1:2" x14ac:dyDescent="0.2">
      <c r="A49" s="53">
        <v>20455</v>
      </c>
      <c r="B49" s="52">
        <v>33.770000000000003</v>
      </c>
    </row>
    <row r="50" spans="1:2" x14ac:dyDescent="0.2">
      <c r="A50" s="53">
        <v>20546</v>
      </c>
      <c r="B50" s="52">
        <v>33.878999999999998</v>
      </c>
    </row>
    <row r="51" spans="1:2" x14ac:dyDescent="0.2">
      <c r="A51" s="53">
        <v>20637</v>
      </c>
      <c r="B51" s="52">
        <v>33.901000000000003</v>
      </c>
    </row>
    <row r="52" spans="1:2" x14ac:dyDescent="0.2">
      <c r="A52" s="53">
        <v>20729</v>
      </c>
      <c r="B52" s="52">
        <v>34.557000000000002</v>
      </c>
    </row>
    <row r="53" spans="1:2" x14ac:dyDescent="0.2">
      <c r="A53" s="53">
        <v>20821</v>
      </c>
      <c r="B53" s="52">
        <v>34.758000000000003</v>
      </c>
    </row>
    <row r="54" spans="1:2" x14ac:dyDescent="0.2">
      <c r="A54" s="53">
        <v>20911</v>
      </c>
      <c r="B54" s="52">
        <v>34.436999999999998</v>
      </c>
    </row>
    <row r="55" spans="1:2" x14ac:dyDescent="0.2">
      <c r="A55" s="53">
        <v>21002</v>
      </c>
      <c r="B55" s="52">
        <v>34.814999999999998</v>
      </c>
    </row>
    <row r="56" spans="1:2" x14ac:dyDescent="0.2">
      <c r="A56" s="53">
        <v>21094</v>
      </c>
      <c r="B56" s="52">
        <v>34.762</v>
      </c>
    </row>
    <row r="57" spans="1:2" x14ac:dyDescent="0.2">
      <c r="A57" s="53">
        <v>21186</v>
      </c>
      <c r="B57" s="52">
        <v>34.392000000000003</v>
      </c>
    </row>
    <row r="58" spans="1:2" x14ac:dyDescent="0.2">
      <c r="A58" s="53">
        <v>21276</v>
      </c>
      <c r="B58" s="52">
        <v>35.115000000000002</v>
      </c>
    </row>
    <row r="59" spans="1:2" x14ac:dyDescent="0.2">
      <c r="A59" s="53">
        <v>21367</v>
      </c>
      <c r="B59" s="52">
        <v>35.811</v>
      </c>
    </row>
    <row r="60" spans="1:2" x14ac:dyDescent="0.2">
      <c r="A60" s="53">
        <v>21459</v>
      </c>
      <c r="B60" s="52">
        <v>36.46</v>
      </c>
    </row>
    <row r="61" spans="1:2" x14ac:dyDescent="0.2">
      <c r="A61" s="53">
        <v>21551</v>
      </c>
      <c r="B61" s="52">
        <v>36.838000000000001</v>
      </c>
    </row>
    <row r="62" spans="1:2" x14ac:dyDescent="0.2">
      <c r="A62" s="53">
        <v>21641</v>
      </c>
      <c r="B62" s="52">
        <v>37.146000000000001</v>
      </c>
    </row>
    <row r="63" spans="1:2" x14ac:dyDescent="0.2">
      <c r="A63" s="53">
        <v>21732</v>
      </c>
      <c r="B63" s="52">
        <v>37.185000000000002</v>
      </c>
    </row>
    <row r="64" spans="1:2" x14ac:dyDescent="0.2">
      <c r="A64" s="53">
        <v>21824</v>
      </c>
      <c r="B64" s="52">
        <v>37.201999999999998</v>
      </c>
    </row>
    <row r="65" spans="1:2" x14ac:dyDescent="0.2">
      <c r="A65" s="53">
        <v>21916</v>
      </c>
      <c r="B65" s="52">
        <v>37.994999999999997</v>
      </c>
    </row>
    <row r="66" spans="1:2" x14ac:dyDescent="0.2">
      <c r="A66" s="53">
        <v>22007</v>
      </c>
      <c r="B66" s="52">
        <v>37.561999999999998</v>
      </c>
    </row>
    <row r="67" spans="1:2" x14ac:dyDescent="0.2">
      <c r="A67" s="53">
        <v>22098</v>
      </c>
      <c r="B67" s="52">
        <v>37.69</v>
      </c>
    </row>
    <row r="68" spans="1:2" x14ac:dyDescent="0.2">
      <c r="A68" s="53">
        <v>22190</v>
      </c>
      <c r="B68" s="52">
        <v>37.179000000000002</v>
      </c>
    </row>
    <row r="69" spans="1:2" x14ac:dyDescent="0.2">
      <c r="A69" s="53">
        <v>22282</v>
      </c>
      <c r="B69" s="52">
        <v>37.591000000000001</v>
      </c>
    </row>
    <row r="70" spans="1:2" x14ac:dyDescent="0.2">
      <c r="A70" s="53">
        <v>22372</v>
      </c>
      <c r="B70" s="52">
        <v>38.67</v>
      </c>
    </row>
    <row r="71" spans="1:2" x14ac:dyDescent="0.2">
      <c r="A71" s="53">
        <v>22463</v>
      </c>
      <c r="B71" s="52">
        <v>39.216999999999999</v>
      </c>
    </row>
    <row r="72" spans="1:2" x14ac:dyDescent="0.2">
      <c r="A72" s="53">
        <v>22555</v>
      </c>
      <c r="B72" s="52">
        <v>39.761000000000003</v>
      </c>
    </row>
    <row r="73" spans="1:2" x14ac:dyDescent="0.2">
      <c r="A73" s="53">
        <v>22647</v>
      </c>
      <c r="B73" s="52">
        <v>40.200000000000003</v>
      </c>
    </row>
    <row r="74" spans="1:2" x14ac:dyDescent="0.2">
      <c r="A74" s="53">
        <v>22737</v>
      </c>
      <c r="B74" s="52">
        <v>40.536000000000001</v>
      </c>
    </row>
    <row r="75" spans="1:2" x14ac:dyDescent="0.2">
      <c r="A75" s="53">
        <v>22828</v>
      </c>
      <c r="B75" s="52">
        <v>41.097000000000001</v>
      </c>
    </row>
    <row r="76" spans="1:2" x14ac:dyDescent="0.2">
      <c r="A76" s="53">
        <v>22920</v>
      </c>
      <c r="B76" s="52">
        <v>41.375</v>
      </c>
    </row>
    <row r="77" spans="1:2" x14ac:dyDescent="0.2">
      <c r="A77" s="53">
        <v>23012</v>
      </c>
      <c r="B77" s="52">
        <v>41.667999999999999</v>
      </c>
    </row>
    <row r="78" spans="1:2" x14ac:dyDescent="0.2">
      <c r="A78" s="53">
        <v>23102</v>
      </c>
      <c r="B78" s="52">
        <v>42.13</v>
      </c>
    </row>
    <row r="79" spans="1:2" x14ac:dyDescent="0.2">
      <c r="A79" s="53">
        <v>23193</v>
      </c>
      <c r="B79" s="52">
        <v>42.875999999999998</v>
      </c>
    </row>
    <row r="80" spans="1:2" x14ac:dyDescent="0.2">
      <c r="A80" s="53">
        <v>23285</v>
      </c>
      <c r="B80" s="52">
        <v>43.012</v>
      </c>
    </row>
    <row r="81" spans="1:2" x14ac:dyDescent="0.2">
      <c r="A81" s="53">
        <v>23377</v>
      </c>
      <c r="B81" s="52">
        <v>43.872</v>
      </c>
    </row>
    <row r="82" spans="1:2" x14ac:dyDescent="0.2">
      <c r="A82" s="53">
        <v>23468</v>
      </c>
      <c r="B82" s="52">
        <v>44.293999999999997</v>
      </c>
    </row>
    <row r="83" spans="1:2" x14ac:dyDescent="0.2">
      <c r="A83" s="53">
        <v>23559</v>
      </c>
      <c r="B83" s="52">
        <v>44.521000000000001</v>
      </c>
    </row>
    <row r="84" spans="1:2" x14ac:dyDescent="0.2">
      <c r="A84" s="53">
        <v>23651</v>
      </c>
      <c r="B84" s="52">
        <v>44.384</v>
      </c>
    </row>
    <row r="85" spans="1:2" x14ac:dyDescent="0.2">
      <c r="A85" s="53">
        <v>23743</v>
      </c>
      <c r="B85" s="52">
        <v>45.447000000000003</v>
      </c>
    </row>
    <row r="86" spans="1:2" x14ac:dyDescent="0.2">
      <c r="A86" s="53">
        <v>23833</v>
      </c>
      <c r="B86" s="52">
        <v>45.433999999999997</v>
      </c>
    </row>
    <row r="87" spans="1:2" x14ac:dyDescent="0.2">
      <c r="A87" s="53">
        <v>23924</v>
      </c>
      <c r="B87" s="52">
        <v>46.347999999999999</v>
      </c>
    </row>
    <row r="88" spans="1:2" x14ac:dyDescent="0.2">
      <c r="A88" s="53">
        <v>24016</v>
      </c>
      <c r="B88" s="52">
        <v>47.198</v>
      </c>
    </row>
    <row r="89" spans="1:2" x14ac:dyDescent="0.2">
      <c r="A89" s="53">
        <v>24108</v>
      </c>
      <c r="B89" s="52">
        <v>48.162999999999997</v>
      </c>
    </row>
    <row r="90" spans="1:2" x14ac:dyDescent="0.2">
      <c r="A90" s="53">
        <v>24198</v>
      </c>
      <c r="B90" s="52">
        <v>47.697000000000003</v>
      </c>
    </row>
    <row r="91" spans="1:2" x14ac:dyDescent="0.2">
      <c r="A91" s="53">
        <v>24289</v>
      </c>
      <c r="B91" s="52">
        <v>47.62</v>
      </c>
    </row>
    <row r="92" spans="1:2" x14ac:dyDescent="0.2">
      <c r="A92" s="53">
        <v>24381</v>
      </c>
      <c r="B92" s="52">
        <v>47.878999999999998</v>
      </c>
    </row>
    <row r="93" spans="1:2" x14ac:dyDescent="0.2">
      <c r="A93" s="53">
        <v>24473</v>
      </c>
      <c r="B93" s="52">
        <v>48.121000000000002</v>
      </c>
    </row>
    <row r="94" spans="1:2" x14ac:dyDescent="0.2">
      <c r="A94" s="53">
        <v>24563</v>
      </c>
      <c r="B94" s="52">
        <v>48.137999999999998</v>
      </c>
    </row>
    <row r="95" spans="1:2" x14ac:dyDescent="0.2">
      <c r="A95" s="53">
        <v>24654</v>
      </c>
      <c r="B95" s="52">
        <v>48.194000000000003</v>
      </c>
    </row>
    <row r="96" spans="1:2" x14ac:dyDescent="0.2">
      <c r="A96" s="53">
        <v>24746</v>
      </c>
      <c r="B96" s="52">
        <v>48.234999999999999</v>
      </c>
    </row>
    <row r="97" spans="1:2" x14ac:dyDescent="0.2">
      <c r="A97" s="53">
        <v>24838</v>
      </c>
      <c r="B97" s="52">
        <v>49.170999999999999</v>
      </c>
    </row>
    <row r="98" spans="1:2" x14ac:dyDescent="0.2">
      <c r="A98" s="53">
        <v>24929</v>
      </c>
      <c r="B98" s="52">
        <v>49.789000000000001</v>
      </c>
    </row>
    <row r="99" spans="1:2" x14ac:dyDescent="0.2">
      <c r="A99" s="53">
        <v>25020</v>
      </c>
      <c r="B99" s="52">
        <v>49.883000000000003</v>
      </c>
    </row>
    <row r="100" spans="1:2" x14ac:dyDescent="0.2">
      <c r="A100" s="53">
        <v>25112</v>
      </c>
      <c r="B100" s="52">
        <v>49.613</v>
      </c>
    </row>
    <row r="101" spans="1:2" x14ac:dyDescent="0.2">
      <c r="A101" s="53">
        <v>25204</v>
      </c>
      <c r="B101" s="52">
        <v>49.817</v>
      </c>
    </row>
    <row r="102" spans="1:2" x14ac:dyDescent="0.2">
      <c r="A102" s="53">
        <v>25294</v>
      </c>
      <c r="B102" s="52">
        <v>49.551000000000002</v>
      </c>
    </row>
    <row r="103" spans="1:2" x14ac:dyDescent="0.2">
      <c r="A103" s="53">
        <v>25385</v>
      </c>
      <c r="B103" s="52">
        <v>49.65</v>
      </c>
    </row>
    <row r="104" spans="1:2" x14ac:dyDescent="0.2">
      <c r="A104" s="53">
        <v>25477</v>
      </c>
      <c r="B104" s="52">
        <v>49.332000000000001</v>
      </c>
    </row>
    <row r="105" spans="1:2" x14ac:dyDescent="0.2">
      <c r="A105" s="53">
        <v>25569</v>
      </c>
      <c r="B105" s="52">
        <v>49.256</v>
      </c>
    </row>
    <row r="106" spans="1:2" x14ac:dyDescent="0.2">
      <c r="A106" s="53">
        <v>25659</v>
      </c>
      <c r="B106" s="52">
        <v>49.548000000000002</v>
      </c>
    </row>
    <row r="107" spans="1:2" x14ac:dyDescent="0.2">
      <c r="A107" s="53">
        <v>25750</v>
      </c>
      <c r="B107" s="52">
        <v>50.189</v>
      </c>
    </row>
    <row r="108" spans="1:2" x14ac:dyDescent="0.2">
      <c r="A108" s="53">
        <v>25842</v>
      </c>
      <c r="B108" s="52">
        <v>49.828000000000003</v>
      </c>
    </row>
    <row r="109" spans="1:2" x14ac:dyDescent="0.2">
      <c r="A109" s="53">
        <v>25934</v>
      </c>
      <c r="B109" s="52">
        <v>51.252000000000002</v>
      </c>
    </row>
    <row r="110" spans="1:2" x14ac:dyDescent="0.2">
      <c r="A110" s="53">
        <v>26024</v>
      </c>
      <c r="B110" s="52">
        <v>51.323</v>
      </c>
    </row>
    <row r="111" spans="1:2" x14ac:dyDescent="0.2">
      <c r="A111" s="53">
        <v>26115</v>
      </c>
      <c r="B111" s="52">
        <v>51.790999999999997</v>
      </c>
    </row>
    <row r="112" spans="1:2" x14ac:dyDescent="0.2">
      <c r="A112" s="53">
        <v>26207</v>
      </c>
      <c r="B112" s="52">
        <v>51.610999999999997</v>
      </c>
    </row>
    <row r="113" spans="1:2" x14ac:dyDescent="0.2">
      <c r="A113" s="53">
        <v>26299</v>
      </c>
      <c r="B113" s="52">
        <v>52.249000000000002</v>
      </c>
    </row>
    <row r="114" spans="1:2" x14ac:dyDescent="0.2">
      <c r="A114" s="53">
        <v>26390</v>
      </c>
      <c r="B114" s="52">
        <v>53.447000000000003</v>
      </c>
    </row>
    <row r="115" spans="1:2" x14ac:dyDescent="0.2">
      <c r="A115" s="53">
        <v>26481</v>
      </c>
      <c r="B115" s="52">
        <v>53.5</v>
      </c>
    </row>
    <row r="116" spans="1:2" x14ac:dyDescent="0.2">
      <c r="A116" s="53">
        <v>26573</v>
      </c>
      <c r="B116" s="52">
        <v>53.895000000000003</v>
      </c>
    </row>
    <row r="117" spans="1:2" x14ac:dyDescent="0.2">
      <c r="A117" s="53">
        <v>26665</v>
      </c>
      <c r="B117" s="52">
        <v>54.847999999999999</v>
      </c>
    </row>
    <row r="118" spans="1:2" x14ac:dyDescent="0.2">
      <c r="A118" s="53">
        <v>26755</v>
      </c>
      <c r="B118" s="52">
        <v>55.024999999999999</v>
      </c>
    </row>
    <row r="119" spans="1:2" x14ac:dyDescent="0.2">
      <c r="A119" s="53">
        <v>26846</v>
      </c>
      <c r="B119" s="52">
        <v>54.276000000000003</v>
      </c>
    </row>
    <row r="120" spans="1:2" x14ac:dyDescent="0.2">
      <c r="A120" s="53">
        <v>26938</v>
      </c>
      <c r="B120" s="52">
        <v>54.320999999999998</v>
      </c>
    </row>
    <row r="121" spans="1:2" x14ac:dyDescent="0.2">
      <c r="A121" s="53">
        <v>27030</v>
      </c>
      <c r="B121" s="52">
        <v>53.238</v>
      </c>
    </row>
    <row r="122" spans="1:2" x14ac:dyDescent="0.2">
      <c r="A122" s="53">
        <v>27120</v>
      </c>
      <c r="B122" s="52">
        <v>53.265999999999998</v>
      </c>
    </row>
    <row r="123" spans="1:2" x14ac:dyDescent="0.2">
      <c r="A123" s="53">
        <v>27211</v>
      </c>
      <c r="B123" s="52">
        <v>52.63</v>
      </c>
    </row>
    <row r="124" spans="1:2" x14ac:dyDescent="0.2">
      <c r="A124" s="53">
        <v>27303</v>
      </c>
      <c r="B124" s="52">
        <v>52.741</v>
      </c>
    </row>
    <row r="125" spans="1:2" x14ac:dyDescent="0.2">
      <c r="A125" s="53">
        <v>27395</v>
      </c>
      <c r="B125" s="52">
        <v>52.988999999999997</v>
      </c>
    </row>
    <row r="126" spans="1:2" x14ac:dyDescent="0.2">
      <c r="A126" s="53">
        <v>27485</v>
      </c>
      <c r="B126" s="52">
        <v>53.832000000000001</v>
      </c>
    </row>
    <row r="127" spans="1:2" x14ac:dyDescent="0.2">
      <c r="A127" s="53">
        <v>27576</v>
      </c>
      <c r="B127" s="52">
        <v>54.529000000000003</v>
      </c>
    </row>
    <row r="128" spans="1:2" x14ac:dyDescent="0.2">
      <c r="A128" s="53">
        <v>27668</v>
      </c>
      <c r="B128" s="52">
        <v>54.948</v>
      </c>
    </row>
    <row r="129" spans="1:2" x14ac:dyDescent="0.2">
      <c r="A129" s="53">
        <v>27760</v>
      </c>
      <c r="B129" s="52">
        <v>55.872999999999998</v>
      </c>
    </row>
    <row r="130" spans="1:2" x14ac:dyDescent="0.2">
      <c r="A130" s="53">
        <v>27851</v>
      </c>
      <c r="B130" s="52">
        <v>55.963000000000001</v>
      </c>
    </row>
    <row r="131" spans="1:2" x14ac:dyDescent="0.2">
      <c r="A131" s="53">
        <v>27942</v>
      </c>
      <c r="B131" s="52">
        <v>55.936999999999998</v>
      </c>
    </row>
    <row r="132" spans="1:2" x14ac:dyDescent="0.2">
      <c r="A132" s="53">
        <v>28034</v>
      </c>
      <c r="B132" s="52">
        <v>56.161999999999999</v>
      </c>
    </row>
    <row r="133" spans="1:2" x14ac:dyDescent="0.2">
      <c r="A133" s="53">
        <v>28126</v>
      </c>
      <c r="B133" s="52">
        <v>56.405999999999999</v>
      </c>
    </row>
    <row r="134" spans="1:2" x14ac:dyDescent="0.2">
      <c r="A134" s="53">
        <v>28216</v>
      </c>
      <c r="B134" s="52">
        <v>56.691000000000003</v>
      </c>
    </row>
    <row r="135" spans="1:2" x14ac:dyDescent="0.2">
      <c r="A135" s="53">
        <v>28307</v>
      </c>
      <c r="B135" s="52">
        <v>57.237000000000002</v>
      </c>
    </row>
    <row r="136" spans="1:2" x14ac:dyDescent="0.2">
      <c r="A136" s="53">
        <v>28399</v>
      </c>
      <c r="B136" s="52">
        <v>56.51</v>
      </c>
    </row>
    <row r="137" spans="1:2" x14ac:dyDescent="0.2">
      <c r="A137" s="53">
        <v>28491</v>
      </c>
      <c r="B137" s="52">
        <v>55.896999999999998</v>
      </c>
    </row>
    <row r="138" spans="1:2" x14ac:dyDescent="0.2">
      <c r="A138" s="53">
        <v>28581</v>
      </c>
      <c r="B138" s="52">
        <v>57.487000000000002</v>
      </c>
    </row>
    <row r="139" spans="1:2" x14ac:dyDescent="0.2">
      <c r="A139" s="53">
        <v>28672</v>
      </c>
      <c r="B139" s="52">
        <v>57.521999999999998</v>
      </c>
    </row>
    <row r="140" spans="1:2" x14ac:dyDescent="0.2">
      <c r="A140" s="53">
        <v>28764</v>
      </c>
      <c r="B140" s="52">
        <v>57.662999999999997</v>
      </c>
    </row>
    <row r="141" spans="1:2" x14ac:dyDescent="0.2">
      <c r="A141" s="53">
        <v>28856</v>
      </c>
      <c r="B141" s="52">
        <v>57.128999999999998</v>
      </c>
    </row>
    <row r="142" spans="1:2" x14ac:dyDescent="0.2">
      <c r="A142" s="53">
        <v>28946</v>
      </c>
      <c r="B142" s="52">
        <v>56.802</v>
      </c>
    </row>
    <row r="143" spans="1:2" x14ac:dyDescent="0.2">
      <c r="A143" s="53">
        <v>29037</v>
      </c>
      <c r="B143" s="52">
        <v>56.921999999999997</v>
      </c>
    </row>
    <row r="144" spans="1:2" x14ac:dyDescent="0.2">
      <c r="A144" s="53">
        <v>29129</v>
      </c>
      <c r="B144" s="52">
        <v>56.87</v>
      </c>
    </row>
    <row r="145" spans="1:2" x14ac:dyDescent="0.2">
      <c r="A145" s="53">
        <v>29221</v>
      </c>
      <c r="B145" s="52">
        <v>56.817999999999998</v>
      </c>
    </row>
    <row r="146" spans="1:2" x14ac:dyDescent="0.2">
      <c r="A146" s="53">
        <v>29312</v>
      </c>
      <c r="B146" s="52">
        <v>55.795999999999999</v>
      </c>
    </row>
    <row r="147" spans="1:2" x14ac:dyDescent="0.2">
      <c r="A147" s="53">
        <v>29403</v>
      </c>
      <c r="B147" s="52">
        <v>55.774000000000001</v>
      </c>
    </row>
    <row r="148" spans="1:2" x14ac:dyDescent="0.2">
      <c r="A148" s="53">
        <v>29495</v>
      </c>
      <c r="B148" s="52">
        <v>56.584000000000003</v>
      </c>
    </row>
    <row r="149" spans="1:2" x14ac:dyDescent="0.2">
      <c r="A149" s="53">
        <v>29587</v>
      </c>
      <c r="B149" s="52">
        <v>57.853999999999999</v>
      </c>
    </row>
    <row r="150" spans="1:2" x14ac:dyDescent="0.2">
      <c r="A150" s="53">
        <v>29677</v>
      </c>
      <c r="B150" s="52">
        <v>57.006999999999998</v>
      </c>
    </row>
    <row r="151" spans="1:2" x14ac:dyDescent="0.2">
      <c r="A151" s="53">
        <v>29768</v>
      </c>
      <c r="B151" s="52">
        <v>57.575000000000003</v>
      </c>
    </row>
    <row r="152" spans="1:2" x14ac:dyDescent="0.2">
      <c r="A152" s="53">
        <v>29860</v>
      </c>
      <c r="B152" s="52">
        <v>56.906999999999996</v>
      </c>
    </row>
    <row r="153" spans="1:2" x14ac:dyDescent="0.2">
      <c r="A153" s="53">
        <v>29952</v>
      </c>
      <c r="B153" s="52">
        <v>56.039000000000001</v>
      </c>
    </row>
    <row r="154" spans="1:2" x14ac:dyDescent="0.2">
      <c r="A154" s="53">
        <v>30042</v>
      </c>
      <c r="B154" s="52">
        <v>56.533000000000001</v>
      </c>
    </row>
    <row r="155" spans="1:2" x14ac:dyDescent="0.2">
      <c r="A155" s="53">
        <v>30133</v>
      </c>
      <c r="B155" s="52">
        <v>56.567</v>
      </c>
    </row>
    <row r="156" spans="1:2" x14ac:dyDescent="0.2">
      <c r="A156" s="53">
        <v>30225</v>
      </c>
      <c r="B156" s="52">
        <v>57.031999999999996</v>
      </c>
    </row>
    <row r="157" spans="1:2" x14ac:dyDescent="0.2">
      <c r="A157" s="53">
        <v>30317</v>
      </c>
      <c r="B157" s="52">
        <v>57.786999999999999</v>
      </c>
    </row>
    <row r="158" spans="1:2" x14ac:dyDescent="0.2">
      <c r="A158" s="53">
        <v>30407</v>
      </c>
      <c r="B158" s="52">
        <v>58.921999999999997</v>
      </c>
    </row>
    <row r="159" spans="1:2" x14ac:dyDescent="0.2">
      <c r="A159" s="53">
        <v>30498</v>
      </c>
      <c r="B159" s="52">
        <v>59.591999999999999</v>
      </c>
    </row>
    <row r="160" spans="1:2" x14ac:dyDescent="0.2">
      <c r="A160" s="53">
        <v>30590</v>
      </c>
      <c r="B160" s="52">
        <v>60.113</v>
      </c>
    </row>
    <row r="161" spans="1:2" x14ac:dyDescent="0.2">
      <c r="A161" s="53">
        <v>30682</v>
      </c>
      <c r="B161" s="52">
        <v>60.668999999999997</v>
      </c>
    </row>
    <row r="162" spans="1:2" x14ac:dyDescent="0.2">
      <c r="A162" s="53">
        <v>30773</v>
      </c>
      <c r="B162" s="52">
        <v>61.317999999999998</v>
      </c>
    </row>
    <row r="163" spans="1:2" x14ac:dyDescent="0.2">
      <c r="A163" s="53">
        <v>30864</v>
      </c>
      <c r="B163" s="52">
        <v>61.430999999999997</v>
      </c>
    </row>
    <row r="164" spans="1:2" x14ac:dyDescent="0.2">
      <c r="A164" s="53">
        <v>30956</v>
      </c>
      <c r="B164" s="52">
        <v>61.476999999999997</v>
      </c>
    </row>
    <row r="165" spans="1:2" x14ac:dyDescent="0.2">
      <c r="A165" s="53">
        <v>31048</v>
      </c>
      <c r="B165" s="52">
        <v>61.798999999999999</v>
      </c>
    </row>
    <row r="166" spans="1:2" x14ac:dyDescent="0.2">
      <c r="A166" s="53">
        <v>31138</v>
      </c>
      <c r="B166" s="52">
        <v>62.116999999999997</v>
      </c>
    </row>
    <row r="167" spans="1:2" x14ac:dyDescent="0.2">
      <c r="A167" s="53">
        <v>31229</v>
      </c>
      <c r="B167" s="52">
        <v>62.957000000000001</v>
      </c>
    </row>
    <row r="168" spans="1:2" x14ac:dyDescent="0.2">
      <c r="A168" s="53">
        <v>31321</v>
      </c>
      <c r="B168" s="52">
        <v>63.088999999999999</v>
      </c>
    </row>
    <row r="169" spans="1:2" x14ac:dyDescent="0.2">
      <c r="A169" s="53">
        <v>31413</v>
      </c>
      <c r="B169" s="52">
        <v>63.591999999999999</v>
      </c>
    </row>
    <row r="170" spans="1:2" x14ac:dyDescent="0.2">
      <c r="A170" s="53">
        <v>31503</v>
      </c>
      <c r="B170" s="52">
        <v>63.658999999999999</v>
      </c>
    </row>
    <row r="171" spans="1:2" x14ac:dyDescent="0.2">
      <c r="A171" s="53">
        <v>31594</v>
      </c>
      <c r="B171" s="52">
        <v>63.887999999999998</v>
      </c>
    </row>
    <row r="172" spans="1:2" x14ac:dyDescent="0.2">
      <c r="A172" s="53">
        <v>31686</v>
      </c>
      <c r="B172" s="52">
        <v>63.795000000000002</v>
      </c>
    </row>
    <row r="173" spans="1:2" x14ac:dyDescent="0.2">
      <c r="A173" s="53">
        <v>31778</v>
      </c>
      <c r="B173" s="52">
        <v>63.814999999999998</v>
      </c>
    </row>
    <row r="174" spans="1:2" x14ac:dyDescent="0.2">
      <c r="A174" s="53">
        <v>31868</v>
      </c>
      <c r="B174" s="52">
        <v>64.125</v>
      </c>
    </row>
    <row r="175" spans="1:2" x14ac:dyDescent="0.2">
      <c r="A175" s="53">
        <v>31959</v>
      </c>
      <c r="B175" s="52">
        <v>64.183000000000007</v>
      </c>
    </row>
    <row r="176" spans="1:2" x14ac:dyDescent="0.2">
      <c r="A176" s="53">
        <v>32051</v>
      </c>
      <c r="B176" s="52">
        <v>64.825000000000003</v>
      </c>
    </row>
    <row r="177" spans="1:2" x14ac:dyDescent="0.2">
      <c r="A177" s="53">
        <v>32143</v>
      </c>
      <c r="B177" s="52">
        <v>64.661000000000001</v>
      </c>
    </row>
    <row r="178" spans="1:2" x14ac:dyDescent="0.2">
      <c r="A178" s="53">
        <v>32234</v>
      </c>
      <c r="B178" s="52">
        <v>64.947000000000003</v>
      </c>
    </row>
    <row r="179" spans="1:2" x14ac:dyDescent="0.2">
      <c r="A179" s="53">
        <v>32325</v>
      </c>
      <c r="B179" s="52">
        <v>65.016000000000005</v>
      </c>
    </row>
    <row r="180" spans="1:2" x14ac:dyDescent="0.2">
      <c r="A180" s="53">
        <v>32417</v>
      </c>
      <c r="B180" s="52">
        <v>65.397999999999996</v>
      </c>
    </row>
    <row r="181" spans="1:2" x14ac:dyDescent="0.2">
      <c r="A181" s="53">
        <v>32509</v>
      </c>
      <c r="B181" s="52">
        <v>65.631</v>
      </c>
    </row>
    <row r="182" spans="1:2" x14ac:dyDescent="0.2">
      <c r="A182" s="53">
        <v>32599</v>
      </c>
      <c r="B182" s="52">
        <v>66.043999999999997</v>
      </c>
    </row>
    <row r="183" spans="1:2" x14ac:dyDescent="0.2">
      <c r="A183" s="53">
        <v>32690</v>
      </c>
      <c r="B183" s="52">
        <v>66.417000000000002</v>
      </c>
    </row>
    <row r="184" spans="1:2" x14ac:dyDescent="0.2">
      <c r="A184" s="53">
        <v>32782</v>
      </c>
      <c r="B184" s="52">
        <v>66.224000000000004</v>
      </c>
    </row>
    <row r="185" spans="1:2" x14ac:dyDescent="0.2">
      <c r="A185" s="53">
        <v>32874</v>
      </c>
      <c r="B185" s="52">
        <v>66.697000000000003</v>
      </c>
    </row>
    <row r="186" spans="1:2" x14ac:dyDescent="0.2">
      <c r="A186" s="53">
        <v>32964</v>
      </c>
      <c r="B186" s="52">
        <v>66.849999999999994</v>
      </c>
    </row>
    <row r="187" spans="1:2" x14ac:dyDescent="0.2">
      <c r="A187" s="53">
        <v>33055</v>
      </c>
      <c r="B187" s="52">
        <v>66.983000000000004</v>
      </c>
    </row>
    <row r="188" spans="1:2" x14ac:dyDescent="0.2">
      <c r="A188" s="53">
        <v>33147</v>
      </c>
      <c r="B188" s="52">
        <v>66.361999999999995</v>
      </c>
    </row>
    <row r="189" spans="1:2" x14ac:dyDescent="0.2">
      <c r="A189" s="53">
        <v>33239</v>
      </c>
      <c r="B189" s="52">
        <v>66.308000000000007</v>
      </c>
    </row>
    <row r="190" spans="1:2" x14ac:dyDescent="0.2">
      <c r="A190" s="53">
        <v>33329</v>
      </c>
      <c r="B190" s="52">
        <v>67.236999999999995</v>
      </c>
    </row>
    <row r="191" spans="1:2" x14ac:dyDescent="0.2">
      <c r="A191" s="53">
        <v>33420</v>
      </c>
      <c r="B191" s="52">
        <v>67.760999999999996</v>
      </c>
    </row>
    <row r="192" spans="1:2" x14ac:dyDescent="0.2">
      <c r="A192" s="53">
        <v>33512</v>
      </c>
      <c r="B192" s="52">
        <v>68.203000000000003</v>
      </c>
    </row>
    <row r="193" spans="1:2" x14ac:dyDescent="0.2">
      <c r="A193" s="53">
        <v>33604</v>
      </c>
      <c r="B193" s="52">
        <v>69.611000000000004</v>
      </c>
    </row>
    <row r="194" spans="1:2" x14ac:dyDescent="0.2">
      <c r="A194" s="53">
        <v>33695</v>
      </c>
      <c r="B194" s="52">
        <v>70.364000000000004</v>
      </c>
    </row>
    <row r="195" spans="1:2" x14ac:dyDescent="0.2">
      <c r="A195" s="53">
        <v>33786</v>
      </c>
      <c r="B195" s="52">
        <v>70.97</v>
      </c>
    </row>
    <row r="196" spans="1:2" x14ac:dyDescent="0.2">
      <c r="A196" s="53">
        <v>33878</v>
      </c>
      <c r="B196" s="52">
        <v>71.484999999999999</v>
      </c>
    </row>
    <row r="197" spans="1:2" x14ac:dyDescent="0.2">
      <c r="A197" s="53">
        <v>33970</v>
      </c>
      <c r="B197" s="52">
        <v>70.965000000000003</v>
      </c>
    </row>
    <row r="198" spans="1:2" x14ac:dyDescent="0.2">
      <c r="A198" s="53">
        <v>34060</v>
      </c>
      <c r="B198" s="52">
        <v>70.94</v>
      </c>
    </row>
    <row r="199" spans="1:2" x14ac:dyDescent="0.2">
      <c r="A199" s="53">
        <v>34151</v>
      </c>
      <c r="B199" s="52">
        <v>70.933000000000007</v>
      </c>
    </row>
    <row r="200" spans="1:2" x14ac:dyDescent="0.2">
      <c r="A200" s="53">
        <v>34243</v>
      </c>
      <c r="B200" s="52">
        <v>71.620999999999995</v>
      </c>
    </row>
    <row r="201" spans="1:2" x14ac:dyDescent="0.2">
      <c r="A201" s="53">
        <v>34335</v>
      </c>
      <c r="B201" s="52">
        <v>71.86</v>
      </c>
    </row>
    <row r="202" spans="1:2" x14ac:dyDescent="0.2">
      <c r="A202" s="53">
        <v>34425</v>
      </c>
      <c r="B202" s="52">
        <v>72.281999999999996</v>
      </c>
    </row>
    <row r="203" spans="1:2" x14ac:dyDescent="0.2">
      <c r="A203" s="53">
        <v>34516</v>
      </c>
      <c r="B203" s="52">
        <v>71.849999999999994</v>
      </c>
    </row>
    <row r="204" spans="1:2" x14ac:dyDescent="0.2">
      <c r="A204" s="53">
        <v>34608</v>
      </c>
      <c r="B204" s="52">
        <v>72.456999999999994</v>
      </c>
    </row>
    <row r="205" spans="1:2" x14ac:dyDescent="0.2">
      <c r="A205" s="53">
        <v>34700</v>
      </c>
      <c r="B205" s="52">
        <v>72.064999999999998</v>
      </c>
    </row>
    <row r="206" spans="1:2" x14ac:dyDescent="0.2">
      <c r="A206" s="53">
        <v>34790</v>
      </c>
      <c r="B206" s="52">
        <v>71.94</v>
      </c>
    </row>
    <row r="207" spans="1:2" x14ac:dyDescent="0.2">
      <c r="A207" s="53">
        <v>34881</v>
      </c>
      <c r="B207" s="52">
        <v>72.394000000000005</v>
      </c>
    </row>
    <row r="208" spans="1:2" x14ac:dyDescent="0.2">
      <c r="A208" s="53">
        <v>34973</v>
      </c>
      <c r="B208" s="52">
        <v>72.884</v>
      </c>
    </row>
    <row r="209" spans="1:2" x14ac:dyDescent="0.2">
      <c r="A209" s="53">
        <v>35065</v>
      </c>
      <c r="B209" s="52">
        <v>73.022000000000006</v>
      </c>
    </row>
    <row r="210" spans="1:2" x14ac:dyDescent="0.2">
      <c r="A210" s="53">
        <v>35156</v>
      </c>
      <c r="B210" s="52">
        <v>74.055999999999997</v>
      </c>
    </row>
    <row r="211" spans="1:2" x14ac:dyDescent="0.2">
      <c r="A211" s="53">
        <v>35247</v>
      </c>
      <c r="B211" s="52">
        <v>74.424999999999997</v>
      </c>
    </row>
    <row r="212" spans="1:2" x14ac:dyDescent="0.2">
      <c r="A212" s="53">
        <v>35339</v>
      </c>
      <c r="B212" s="52">
        <v>74.710999999999999</v>
      </c>
    </row>
    <row r="213" spans="1:2" x14ac:dyDescent="0.2">
      <c r="A213" s="53">
        <v>35431</v>
      </c>
      <c r="B213" s="52">
        <v>74.721999999999994</v>
      </c>
    </row>
    <row r="214" spans="1:2" x14ac:dyDescent="0.2">
      <c r="A214" s="53">
        <v>35521</v>
      </c>
      <c r="B214" s="52">
        <v>75.736000000000004</v>
      </c>
    </row>
    <row r="215" spans="1:2" x14ac:dyDescent="0.2">
      <c r="A215" s="53">
        <v>35612</v>
      </c>
      <c r="B215" s="52">
        <v>76.528000000000006</v>
      </c>
    </row>
    <row r="216" spans="1:2" x14ac:dyDescent="0.2">
      <c r="A216" s="53">
        <v>35704</v>
      </c>
      <c r="B216" s="52">
        <v>76.745000000000005</v>
      </c>
    </row>
    <row r="217" spans="1:2" x14ac:dyDescent="0.2">
      <c r="A217" s="53">
        <v>35796</v>
      </c>
      <c r="B217" s="52">
        <v>77.216999999999999</v>
      </c>
    </row>
    <row r="218" spans="1:2" x14ac:dyDescent="0.2">
      <c r="A218" s="53">
        <v>35886</v>
      </c>
      <c r="B218" s="52">
        <v>77.537000000000006</v>
      </c>
    </row>
    <row r="219" spans="1:2" x14ac:dyDescent="0.2">
      <c r="A219" s="53">
        <v>35977</v>
      </c>
      <c r="B219" s="52">
        <v>78.391000000000005</v>
      </c>
    </row>
    <row r="220" spans="1:2" x14ac:dyDescent="0.2">
      <c r="A220" s="53">
        <v>36069</v>
      </c>
      <c r="B220" s="52">
        <v>79.631</v>
      </c>
    </row>
    <row r="221" spans="1:2" x14ac:dyDescent="0.2">
      <c r="A221" s="53">
        <v>36161</v>
      </c>
      <c r="B221" s="52">
        <v>80.391000000000005</v>
      </c>
    </row>
    <row r="222" spans="1:2" x14ac:dyDescent="0.2">
      <c r="A222" s="53">
        <v>36251</v>
      </c>
      <c r="B222" s="52">
        <v>80.53</v>
      </c>
    </row>
    <row r="223" spans="1:2" x14ac:dyDescent="0.2">
      <c r="A223" s="53">
        <v>36342</v>
      </c>
      <c r="B223" s="52">
        <v>81.355000000000004</v>
      </c>
    </row>
    <row r="224" spans="1:2" x14ac:dyDescent="0.2">
      <c r="A224" s="53">
        <v>36434</v>
      </c>
      <c r="B224" s="52">
        <v>82.569000000000003</v>
      </c>
    </row>
    <row r="225" spans="1:2" x14ac:dyDescent="0.2">
      <c r="A225" s="53">
        <v>36526</v>
      </c>
      <c r="B225" s="52">
        <v>82.132999999999996</v>
      </c>
    </row>
    <row r="226" spans="1:2" x14ac:dyDescent="0.2">
      <c r="A226" s="53">
        <v>36617</v>
      </c>
      <c r="B226" s="52">
        <v>83.697999999999993</v>
      </c>
    </row>
    <row r="227" spans="1:2" x14ac:dyDescent="0.2">
      <c r="A227" s="53">
        <v>36708</v>
      </c>
      <c r="B227" s="52">
        <v>83.659000000000006</v>
      </c>
    </row>
    <row r="228" spans="1:2" x14ac:dyDescent="0.2">
      <c r="A228" s="53">
        <v>36800</v>
      </c>
      <c r="B228" s="52">
        <v>84.272999999999996</v>
      </c>
    </row>
    <row r="229" spans="1:2" x14ac:dyDescent="0.2">
      <c r="A229" s="53">
        <v>36892</v>
      </c>
      <c r="B229" s="52">
        <v>83.534999999999997</v>
      </c>
    </row>
    <row r="230" spans="1:2" x14ac:dyDescent="0.2">
      <c r="A230" s="53">
        <v>36982</v>
      </c>
      <c r="B230" s="52">
        <v>84.569000000000003</v>
      </c>
    </row>
    <row r="231" spans="1:2" x14ac:dyDescent="0.2">
      <c r="A231" s="53">
        <v>37073</v>
      </c>
      <c r="B231" s="52">
        <v>84.673000000000002</v>
      </c>
    </row>
    <row r="232" spans="1:2" x14ac:dyDescent="0.2">
      <c r="A232" s="53">
        <v>37165</v>
      </c>
      <c r="B232" s="52">
        <v>85.66</v>
      </c>
    </row>
    <row r="233" spans="1:2" x14ac:dyDescent="0.2">
      <c r="A233" s="53">
        <v>37257</v>
      </c>
      <c r="B233" s="52">
        <v>87.322000000000003</v>
      </c>
    </row>
    <row r="234" spans="1:2" x14ac:dyDescent="0.2">
      <c r="A234" s="53">
        <v>37347</v>
      </c>
      <c r="B234" s="52">
        <v>87.912999999999997</v>
      </c>
    </row>
    <row r="235" spans="1:2" x14ac:dyDescent="0.2">
      <c r="A235" s="53">
        <v>37438</v>
      </c>
      <c r="B235" s="52">
        <v>88.56</v>
      </c>
    </row>
    <row r="236" spans="1:2" x14ac:dyDescent="0.2">
      <c r="A236" s="53">
        <v>37530</v>
      </c>
      <c r="B236" s="52">
        <v>88.376000000000005</v>
      </c>
    </row>
    <row r="237" spans="1:2" x14ac:dyDescent="0.2">
      <c r="A237" s="53">
        <v>37622</v>
      </c>
      <c r="B237" s="52">
        <v>88.924999999999997</v>
      </c>
    </row>
    <row r="238" spans="1:2" x14ac:dyDescent="0.2">
      <c r="A238" s="53">
        <v>37712</v>
      </c>
      <c r="B238" s="52">
        <v>90.326999999999998</v>
      </c>
    </row>
    <row r="239" spans="1:2" x14ac:dyDescent="0.2">
      <c r="A239" s="53">
        <v>37803</v>
      </c>
      <c r="B239" s="52">
        <v>91.962000000000003</v>
      </c>
    </row>
    <row r="240" spans="1:2" x14ac:dyDescent="0.2">
      <c r="A240" s="53">
        <v>37895</v>
      </c>
      <c r="B240" s="52">
        <v>92.861000000000004</v>
      </c>
    </row>
    <row r="241" spans="1:2" x14ac:dyDescent="0.2">
      <c r="A241" s="53">
        <v>37987</v>
      </c>
      <c r="B241" s="52">
        <v>93.317999999999998</v>
      </c>
    </row>
    <row r="242" spans="1:2" x14ac:dyDescent="0.2">
      <c r="A242" s="53">
        <v>38078</v>
      </c>
      <c r="B242" s="52">
        <v>93.548000000000002</v>
      </c>
    </row>
    <row r="243" spans="1:2" x14ac:dyDescent="0.2">
      <c r="A243" s="53">
        <v>38169</v>
      </c>
      <c r="B243" s="52">
        <v>94.046999999999997</v>
      </c>
    </row>
    <row r="244" spans="1:2" x14ac:dyDescent="0.2">
      <c r="A244" s="53">
        <v>38261</v>
      </c>
      <c r="B244" s="52">
        <v>94.584000000000003</v>
      </c>
    </row>
    <row r="245" spans="1:2" x14ac:dyDescent="0.2">
      <c r="A245" s="53">
        <v>38353</v>
      </c>
      <c r="B245" s="52">
        <v>95.287000000000006</v>
      </c>
    </row>
    <row r="246" spans="1:2" x14ac:dyDescent="0.2">
      <c r="A246" s="53">
        <v>38443</v>
      </c>
      <c r="B246" s="52">
        <v>95.281999999999996</v>
      </c>
    </row>
    <row r="247" spans="1:2" x14ac:dyDescent="0.2">
      <c r="A247" s="53">
        <v>38534</v>
      </c>
      <c r="B247" s="52">
        <v>95.94</v>
      </c>
    </row>
    <row r="248" spans="1:2" x14ac:dyDescent="0.2">
      <c r="A248" s="53">
        <v>38626</v>
      </c>
      <c r="B248" s="52">
        <v>96.209000000000003</v>
      </c>
    </row>
    <row r="249" spans="1:2" x14ac:dyDescent="0.2">
      <c r="A249" s="53">
        <v>38718</v>
      </c>
      <c r="B249" s="52">
        <v>96.881</v>
      </c>
    </row>
    <row r="250" spans="1:2" x14ac:dyDescent="0.2">
      <c r="A250" s="53">
        <v>38808</v>
      </c>
      <c r="B250" s="52">
        <v>96.774000000000001</v>
      </c>
    </row>
    <row r="251" spans="1:2" x14ac:dyDescent="0.2">
      <c r="A251" s="53">
        <v>38899</v>
      </c>
      <c r="B251" s="52">
        <v>96.527000000000001</v>
      </c>
    </row>
    <row r="252" spans="1:2" x14ac:dyDescent="0.2">
      <c r="A252" s="53">
        <v>38991</v>
      </c>
      <c r="B252" s="52">
        <v>97.15</v>
      </c>
    </row>
    <row r="253" spans="1:2" x14ac:dyDescent="0.2">
      <c r="A253" s="53">
        <v>39083</v>
      </c>
      <c r="B253" s="52">
        <v>96.962999999999994</v>
      </c>
    </row>
    <row r="254" spans="1:2" x14ac:dyDescent="0.2">
      <c r="A254" s="53">
        <v>39173</v>
      </c>
      <c r="B254" s="52">
        <v>97.771000000000001</v>
      </c>
    </row>
    <row r="255" spans="1:2" x14ac:dyDescent="0.2">
      <c r="A255" s="53">
        <v>39264</v>
      </c>
      <c r="B255" s="52">
        <v>98.722999999999999</v>
      </c>
    </row>
    <row r="256" spans="1:2" x14ac:dyDescent="0.2">
      <c r="A256" s="53">
        <v>39356</v>
      </c>
      <c r="B256" s="52">
        <v>98.793999999999997</v>
      </c>
    </row>
    <row r="257" spans="1:2" x14ac:dyDescent="0.2">
      <c r="A257" s="53">
        <v>39448</v>
      </c>
      <c r="B257" s="52">
        <v>97.917000000000002</v>
      </c>
    </row>
    <row r="258" spans="1:2" x14ac:dyDescent="0.2">
      <c r="A258" s="53">
        <v>39539</v>
      </c>
      <c r="B258" s="52">
        <v>98.831000000000003</v>
      </c>
    </row>
    <row r="259" spans="1:2" x14ac:dyDescent="0.2">
      <c r="A259" s="53">
        <v>39630</v>
      </c>
      <c r="B259" s="52">
        <v>98.778000000000006</v>
      </c>
    </row>
    <row r="260" spans="1:2" x14ac:dyDescent="0.2">
      <c r="A260" s="53">
        <v>39722</v>
      </c>
      <c r="B260" s="52">
        <v>97.712000000000003</v>
      </c>
    </row>
    <row r="261" spans="1:2" x14ac:dyDescent="0.2">
      <c r="A261" s="53">
        <v>39814</v>
      </c>
      <c r="B261" s="52">
        <v>97.838999999999999</v>
      </c>
    </row>
    <row r="262" spans="1:2" x14ac:dyDescent="0.2">
      <c r="A262" s="53">
        <v>39904</v>
      </c>
      <c r="B262" s="52">
        <v>99.305000000000007</v>
      </c>
    </row>
    <row r="263" spans="1:2" x14ac:dyDescent="0.2">
      <c r="A263" s="53">
        <v>39995</v>
      </c>
      <c r="B263" s="52">
        <v>100.571</v>
      </c>
    </row>
    <row r="264" spans="1:2" x14ac:dyDescent="0.2">
      <c r="A264" s="53">
        <v>40087</v>
      </c>
      <c r="B264" s="52">
        <v>102.363</v>
      </c>
    </row>
    <row r="265" spans="1:2" x14ac:dyDescent="0.2">
      <c r="A265" s="53">
        <v>40179</v>
      </c>
      <c r="B265" s="52">
        <v>103.047</v>
      </c>
    </row>
    <row r="266" spans="1:2" x14ac:dyDescent="0.2">
      <c r="A266" s="53">
        <v>40269</v>
      </c>
      <c r="B266" s="52">
        <v>104.053</v>
      </c>
    </row>
    <row r="267" spans="1:2" x14ac:dyDescent="0.2">
      <c r="A267" s="53">
        <v>40360</v>
      </c>
      <c r="B267" s="52">
        <v>105.06699999999999</v>
      </c>
    </row>
    <row r="268" spans="1:2" x14ac:dyDescent="0.2">
      <c r="A268" s="53">
        <v>40452</v>
      </c>
      <c r="B268" s="52">
        <v>105.52200000000001</v>
      </c>
    </row>
    <row r="269" spans="1:2" x14ac:dyDescent="0.2">
      <c r="A269" s="53">
        <v>40544</v>
      </c>
      <c r="B269" s="52">
        <v>104.316</v>
      </c>
    </row>
    <row r="270" spans="1:2" x14ac:dyDescent="0.2">
      <c r="A270" s="53">
        <v>40634</v>
      </c>
      <c r="B270" s="52">
        <v>104.931</v>
      </c>
    </row>
    <row r="271" spans="1:2" x14ac:dyDescent="0.2">
      <c r="A271" s="53">
        <v>40725</v>
      </c>
      <c r="B271" s="52">
        <v>104.80200000000001</v>
      </c>
    </row>
    <row r="272" spans="1:2" x14ac:dyDescent="0.2">
      <c r="A272" s="53">
        <v>40817</v>
      </c>
      <c r="B272" s="52">
        <v>105.804</v>
      </c>
    </row>
    <row r="273" spans="1:2" x14ac:dyDescent="0.2">
      <c r="A273" s="53">
        <v>40909</v>
      </c>
      <c r="B273" s="52">
        <v>106.01300000000001</v>
      </c>
    </row>
    <row r="274" spans="1:2" x14ac:dyDescent="0.2">
      <c r="A274" s="53">
        <v>41000</v>
      </c>
      <c r="B274" s="52">
        <v>106.30800000000001</v>
      </c>
    </row>
    <row r="275" spans="1:2" x14ac:dyDescent="0.2">
      <c r="A275" s="53">
        <v>41091</v>
      </c>
      <c r="B275" s="52">
        <v>106.02200000000001</v>
      </c>
    </row>
    <row r="276" spans="1:2" x14ac:dyDescent="0.2">
      <c r="A276" s="53">
        <v>41183</v>
      </c>
      <c r="B276" s="52">
        <v>105.622</v>
      </c>
    </row>
    <row r="277" spans="1:2" x14ac:dyDescent="0.2">
      <c r="A277" s="53">
        <v>41275</v>
      </c>
      <c r="B277" s="52">
        <v>105.89700000000001</v>
      </c>
    </row>
    <row r="278" spans="1:2" x14ac:dyDescent="0.2">
      <c r="A278" s="53">
        <v>41365</v>
      </c>
      <c r="B278" s="52">
        <v>105.86499999999999</v>
      </c>
    </row>
    <row r="279" spans="1:2" x14ac:dyDescent="0.2">
      <c r="A279" s="53">
        <v>41456</v>
      </c>
      <c r="B279" s="52">
        <v>106.242</v>
      </c>
    </row>
    <row r="280" spans="1:2" x14ac:dyDescent="0.2">
      <c r="A280" s="53">
        <v>41548</v>
      </c>
      <c r="B280" s="52">
        <v>107.143</v>
      </c>
    </row>
    <row r="281" spans="1:2" x14ac:dyDescent="0.2">
      <c r="A281" s="53">
        <v>41640</v>
      </c>
      <c r="B281" s="52">
        <v>106.148</v>
      </c>
    </row>
    <row r="282" spans="1:2" x14ac:dyDescent="0.2">
      <c r="A282" s="53">
        <v>41730</v>
      </c>
      <c r="B282" s="52">
        <v>107.06399999999999</v>
      </c>
    </row>
    <row r="283" spans="1:2" x14ac:dyDescent="0.2">
      <c r="A283" s="53">
        <v>41821</v>
      </c>
      <c r="B283" s="52">
        <v>107.887</v>
      </c>
    </row>
    <row r="284" spans="1:2" x14ac:dyDescent="0.2">
      <c r="A284" s="53">
        <v>41913</v>
      </c>
      <c r="B284" s="52">
        <v>107.47</v>
      </c>
    </row>
    <row r="285" spans="1:2" x14ac:dyDescent="0.2">
      <c r="A285" s="53">
        <v>42005</v>
      </c>
      <c r="B285" s="52">
        <v>107.038</v>
      </c>
    </row>
    <row r="286" spans="1:2" x14ac:dyDescent="0.2">
      <c r="A286" s="53">
        <v>42095</v>
      </c>
      <c r="B286" s="52">
        <v>107.157</v>
      </c>
    </row>
  </sheetData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23"/>
  <sheetViews>
    <sheetView showGridLines="0" workbookViewId="0">
      <pane xSplit="1" ySplit="8" topLeftCell="B9" activePane="bottomRight" state="frozen"/>
      <selection activeCell="L8" sqref="L8"/>
      <selection pane="topRight" activeCell="L8" sqref="L8"/>
      <selection pane="bottomLeft" activeCell="L8" sqref="L8"/>
      <selection pane="bottomRight" activeCell="L48" sqref="L48"/>
    </sheetView>
  </sheetViews>
  <sheetFormatPr defaultColWidth="11.7109375" defaultRowHeight="12" x14ac:dyDescent="0.15"/>
  <cols>
    <col min="1" max="16384" width="11.7109375" style="30"/>
  </cols>
  <sheetData>
    <row r="1" spans="1:12" ht="12.75" x14ac:dyDescent="0.2">
      <c r="A1" s="29"/>
      <c r="B1" s="29"/>
      <c r="C1" s="29"/>
      <c r="D1" s="29"/>
      <c r="E1" s="29"/>
      <c r="F1" s="29"/>
      <c r="G1" s="29"/>
      <c r="H1" s="29"/>
      <c r="I1" s="29"/>
      <c r="J1" s="29"/>
      <c r="K1" s="29"/>
    </row>
    <row r="2" spans="1:12" ht="12.75" x14ac:dyDescent="0.2">
      <c r="A2" s="31" t="s">
        <v>1202</v>
      </c>
      <c r="B2" s="29"/>
      <c r="C2" s="29"/>
      <c r="D2" s="29"/>
      <c r="E2" s="29"/>
      <c r="F2" s="29"/>
      <c r="G2" s="29"/>
      <c r="H2" s="29"/>
      <c r="I2" s="29"/>
      <c r="J2" s="29"/>
      <c r="K2" s="32" t="s">
        <v>1203</v>
      </c>
    </row>
    <row r="3" spans="1:12" ht="12.75" x14ac:dyDescent="0.2">
      <c r="A3" s="31" t="s">
        <v>1204</v>
      </c>
      <c r="B3" s="29"/>
      <c r="C3" s="29"/>
      <c r="D3" s="29"/>
      <c r="E3" s="29"/>
      <c r="F3" s="29"/>
      <c r="H3" s="29"/>
      <c r="I3" s="29"/>
      <c r="J3" s="29"/>
      <c r="K3" s="32" t="s">
        <v>1205</v>
      </c>
    </row>
    <row r="4" spans="1:12" ht="12.75" x14ac:dyDescent="0.2">
      <c r="A4" s="29"/>
      <c r="B4" s="29"/>
      <c r="C4" s="29"/>
      <c r="D4" s="29"/>
      <c r="E4" s="29"/>
      <c r="F4" s="29"/>
      <c r="G4" s="29"/>
      <c r="H4" s="29"/>
      <c r="I4" s="29"/>
      <c r="J4" s="29"/>
      <c r="K4" s="32" t="s">
        <v>1206</v>
      </c>
    </row>
    <row r="5" spans="1:12" ht="12.75" x14ac:dyDescent="0.2">
      <c r="A5" s="29"/>
      <c r="B5" s="29"/>
      <c r="C5" s="29"/>
      <c r="D5" s="29"/>
      <c r="E5" s="32" t="s">
        <v>1207</v>
      </c>
      <c r="F5" s="31"/>
      <c r="G5" s="29"/>
      <c r="H5" s="29"/>
      <c r="I5" s="29"/>
      <c r="J5" s="29"/>
      <c r="K5" s="32" t="s">
        <v>1208</v>
      </c>
    </row>
    <row r="6" spans="1:12" ht="12.75" x14ac:dyDescent="0.2">
      <c r="A6" s="29"/>
      <c r="B6" s="32" t="s">
        <v>1209</v>
      </c>
      <c r="C6" s="29"/>
      <c r="D6" s="29"/>
      <c r="E6" s="32" t="s">
        <v>1206</v>
      </c>
      <c r="F6" s="32"/>
      <c r="G6" s="32" t="s">
        <v>1210</v>
      </c>
      <c r="H6" s="29"/>
      <c r="I6" s="29"/>
      <c r="J6" s="29"/>
      <c r="K6" s="32" t="s">
        <v>7</v>
      </c>
    </row>
    <row r="7" spans="1:12" ht="12.75" x14ac:dyDescent="0.2">
      <c r="A7" s="29"/>
      <c r="B7" s="32" t="s">
        <v>1211</v>
      </c>
      <c r="C7" s="32" t="s">
        <v>1212</v>
      </c>
      <c r="D7" s="32" t="s">
        <v>1208</v>
      </c>
      <c r="E7" s="32" t="s">
        <v>1213</v>
      </c>
      <c r="F7" s="32" t="s">
        <v>1214</v>
      </c>
      <c r="G7" s="32" t="s">
        <v>1215</v>
      </c>
      <c r="H7" s="32" t="s">
        <v>1216</v>
      </c>
      <c r="I7" s="32" t="s">
        <v>1216</v>
      </c>
      <c r="J7" s="32" t="s">
        <v>1216</v>
      </c>
      <c r="K7" s="32" t="s">
        <v>1217</v>
      </c>
      <c r="L7" s="33"/>
    </row>
    <row r="8" spans="1:12" ht="12.75" x14ac:dyDescent="0.2">
      <c r="A8" s="32" t="s">
        <v>1218</v>
      </c>
      <c r="B8" s="32" t="s">
        <v>1219</v>
      </c>
      <c r="C8" s="32" t="s">
        <v>1220</v>
      </c>
      <c r="D8" s="32" t="s">
        <v>1221</v>
      </c>
      <c r="E8" s="32" t="s">
        <v>1222</v>
      </c>
      <c r="F8" s="32" t="s">
        <v>1223</v>
      </c>
      <c r="G8" s="32" t="s">
        <v>1224</v>
      </c>
      <c r="H8" s="32" t="s">
        <v>1206</v>
      </c>
      <c r="I8" s="32" t="s">
        <v>1212</v>
      </c>
      <c r="J8" s="32" t="s">
        <v>1208</v>
      </c>
      <c r="K8" s="32" t="s">
        <v>1225</v>
      </c>
      <c r="L8" s="33"/>
    </row>
    <row r="9" spans="1:12" ht="12.75" x14ac:dyDescent="0.2">
      <c r="A9" s="29">
        <v>1871.01</v>
      </c>
      <c r="B9" s="34">
        <v>4.4400000000000004</v>
      </c>
      <c r="C9" s="34">
        <v>0.26</v>
      </c>
      <c r="D9" s="34">
        <v>0.4</v>
      </c>
      <c r="E9" s="34">
        <v>12.46406116</v>
      </c>
      <c r="F9" s="34">
        <f>1871+1/24</f>
        <v>1871.0416666666667</v>
      </c>
      <c r="G9" s="34">
        <v>5.32</v>
      </c>
      <c r="H9" s="34">
        <f>B9*$E$1744/E9</f>
        <v>85.231177572302613</v>
      </c>
      <c r="I9" s="34">
        <f>C9*$E$1744/E9</f>
        <v>4.9910149028825845</v>
      </c>
      <c r="J9" s="34">
        <f>D9*$E$1744/E9</f>
        <v>7.6784844659732077</v>
      </c>
      <c r="K9" s="35" t="s">
        <v>1226</v>
      </c>
      <c r="L9" s="36"/>
    </row>
    <row r="10" spans="1:12" ht="12.75" x14ac:dyDescent="0.2">
      <c r="A10" s="29">
        <v>1871.02</v>
      </c>
      <c r="B10" s="34">
        <v>4.5</v>
      </c>
      <c r="C10" s="34">
        <v>0.26</v>
      </c>
      <c r="D10" s="34">
        <v>0.4</v>
      </c>
      <c r="E10" s="34">
        <v>12.844641319999999</v>
      </c>
      <c r="F10" s="34">
        <f>F9+1/12</f>
        <v>1871.125</v>
      </c>
      <c r="G10" s="34">
        <f>G9*11/12+G21*1/12</f>
        <v>5.3233333333333333</v>
      </c>
      <c r="H10" s="34">
        <f t="shared" ref="H10:H73" si="0">B10*$E$1744/E10</f>
        <v>83.823467559466266</v>
      </c>
      <c r="I10" s="34">
        <f t="shared" ref="I10:I73" si="1">C10*$E$1744/E10</f>
        <v>4.8431336812136072</v>
      </c>
      <c r="J10" s="34">
        <f t="shared" ref="J10:J73" si="2">D10*$E$1744/E10</f>
        <v>7.45097489417478</v>
      </c>
      <c r="K10" s="35" t="s">
        <v>1226</v>
      </c>
    </row>
    <row r="11" spans="1:12" ht="12.75" x14ac:dyDescent="0.2">
      <c r="A11" s="29">
        <v>1871.03</v>
      </c>
      <c r="B11" s="34">
        <v>4.6100000000000003</v>
      </c>
      <c r="C11" s="34">
        <v>0.26</v>
      </c>
      <c r="D11" s="34">
        <v>0.4</v>
      </c>
      <c r="E11" s="34">
        <v>13.0349719</v>
      </c>
      <c r="F11" s="34">
        <f t="shared" ref="F11:F74" si="3">F10+1/12</f>
        <v>1871.2083333333333</v>
      </c>
      <c r="G11" s="34">
        <f>G9*10/12+G21*2/12</f>
        <v>5.3266666666666671</v>
      </c>
      <c r="H11" s="34">
        <f t="shared" si="0"/>
        <v>84.618615671891092</v>
      </c>
      <c r="I11" s="34">
        <f t="shared" si="1"/>
        <v>4.7724165021023177</v>
      </c>
      <c r="J11" s="34">
        <f t="shared" si="2"/>
        <v>7.3421792340035656</v>
      </c>
      <c r="K11" s="35" t="s">
        <v>1226</v>
      </c>
    </row>
    <row r="12" spans="1:12" ht="12.75" x14ac:dyDescent="0.2">
      <c r="A12" s="29">
        <v>1871.04</v>
      </c>
      <c r="B12" s="34">
        <v>4.74</v>
      </c>
      <c r="C12" s="34">
        <v>0.26</v>
      </c>
      <c r="D12" s="34">
        <v>0.4</v>
      </c>
      <c r="E12" s="34">
        <v>12.559226450000001</v>
      </c>
      <c r="F12" s="34">
        <f t="shared" si="3"/>
        <v>1871.2916666666665</v>
      </c>
      <c r="G12" s="34">
        <f>G9*9/12+G21*3/12</f>
        <v>5.33</v>
      </c>
      <c r="H12" s="34">
        <f t="shared" si="0"/>
        <v>90.300580176257583</v>
      </c>
      <c r="I12" s="34">
        <f t="shared" si="1"/>
        <v>4.9531963809761548</v>
      </c>
      <c r="J12" s="34">
        <f t="shared" si="2"/>
        <v>7.620302124578699</v>
      </c>
      <c r="K12" s="35" t="s">
        <v>1226</v>
      </c>
    </row>
    <row r="13" spans="1:12" ht="12.75" x14ac:dyDescent="0.2">
      <c r="A13" s="29">
        <v>1871.05</v>
      </c>
      <c r="B13" s="34">
        <v>4.8600000000000003</v>
      </c>
      <c r="C13" s="34">
        <v>0.26</v>
      </c>
      <c r="D13" s="34">
        <v>0.4</v>
      </c>
      <c r="E13" s="34">
        <v>12.273811569999999</v>
      </c>
      <c r="F13" s="34">
        <f t="shared" si="3"/>
        <v>1871.3749999999998</v>
      </c>
      <c r="G13" s="34">
        <f>G9*8/12+G21*4/12</f>
        <v>5.3333333333333339</v>
      </c>
      <c r="H13" s="34">
        <f t="shared" si="0"/>
        <v>94.739678735348221</v>
      </c>
      <c r="I13" s="34">
        <f t="shared" si="1"/>
        <v>5.0683778747305634</v>
      </c>
      <c r="J13" s="34">
        <f t="shared" si="2"/>
        <v>7.7975044226624055</v>
      </c>
      <c r="K13" s="35" t="s">
        <v>1226</v>
      </c>
    </row>
    <row r="14" spans="1:12" ht="12.75" x14ac:dyDescent="0.2">
      <c r="A14" s="29">
        <v>1871.06</v>
      </c>
      <c r="B14" s="34">
        <v>4.82</v>
      </c>
      <c r="C14" s="34">
        <v>0.26</v>
      </c>
      <c r="D14" s="34">
        <v>0.4</v>
      </c>
      <c r="E14" s="34">
        <v>12.08348099</v>
      </c>
      <c r="F14" s="34">
        <f t="shared" si="3"/>
        <v>1871.458333333333</v>
      </c>
      <c r="G14" s="34">
        <f>G9*7/12+G21*5/12</f>
        <v>5.3366666666666669</v>
      </c>
      <c r="H14" s="34">
        <f t="shared" si="0"/>
        <v>95.439919668380256</v>
      </c>
      <c r="I14" s="34">
        <f t="shared" si="1"/>
        <v>5.1482114343939562</v>
      </c>
      <c r="J14" s="34">
        <f t="shared" si="2"/>
        <v>7.9203252836830096</v>
      </c>
      <c r="K14" s="35" t="s">
        <v>1226</v>
      </c>
    </row>
    <row r="15" spans="1:12" ht="12.75" x14ac:dyDescent="0.2">
      <c r="A15" s="29">
        <v>1871.07</v>
      </c>
      <c r="B15" s="34">
        <v>4.7300000000000004</v>
      </c>
      <c r="C15" s="34">
        <v>0.26</v>
      </c>
      <c r="D15" s="34">
        <v>0.4</v>
      </c>
      <c r="E15" s="34">
        <v>12.08348099</v>
      </c>
      <c r="F15" s="34">
        <f t="shared" si="3"/>
        <v>1871.5416666666663</v>
      </c>
      <c r="G15" s="34">
        <f>G9*6/12+G21*6/12</f>
        <v>5.34</v>
      </c>
      <c r="H15" s="34">
        <f t="shared" si="0"/>
        <v>93.657846479551594</v>
      </c>
      <c r="I15" s="34">
        <f t="shared" si="1"/>
        <v>5.1482114343939562</v>
      </c>
      <c r="J15" s="34">
        <f t="shared" si="2"/>
        <v>7.9203252836830096</v>
      </c>
      <c r="K15" s="35" t="s">
        <v>1226</v>
      </c>
    </row>
    <row r="16" spans="1:12" ht="12.75" x14ac:dyDescent="0.2">
      <c r="A16" s="29">
        <v>1871.08</v>
      </c>
      <c r="B16" s="34">
        <v>4.79</v>
      </c>
      <c r="C16" s="34">
        <v>0.26</v>
      </c>
      <c r="D16" s="34">
        <v>0.4</v>
      </c>
      <c r="E16" s="34">
        <v>11.893231399999999</v>
      </c>
      <c r="F16" s="34">
        <f t="shared" si="3"/>
        <v>1871.6249999999995</v>
      </c>
      <c r="G16" s="34">
        <f>G9*5/12+G21*7/12</f>
        <v>5.3433333333333337</v>
      </c>
      <c r="H16" s="34">
        <f t="shared" si="0"/>
        <v>96.363093759362982</v>
      </c>
      <c r="I16" s="34">
        <f t="shared" si="1"/>
        <v>5.2305645881908935</v>
      </c>
      <c r="J16" s="34">
        <f t="shared" si="2"/>
        <v>8.0470224433706061</v>
      </c>
      <c r="K16" s="35" t="s">
        <v>1226</v>
      </c>
    </row>
    <row r="17" spans="1:11" ht="12.75" x14ac:dyDescent="0.2">
      <c r="A17" s="29">
        <v>1871.09</v>
      </c>
      <c r="B17" s="34">
        <v>4.84</v>
      </c>
      <c r="C17" s="34">
        <v>0.26</v>
      </c>
      <c r="D17" s="34">
        <v>0.4</v>
      </c>
      <c r="E17" s="34">
        <v>12.178646280000001</v>
      </c>
      <c r="F17" s="34">
        <f t="shared" si="3"/>
        <v>1871.7083333333328</v>
      </c>
      <c r="G17" s="34">
        <f>G9*4/12+G21*8/12</f>
        <v>5.3466666666666676</v>
      </c>
      <c r="H17" s="34">
        <f t="shared" si="0"/>
        <v>95.08706332178653</v>
      </c>
      <c r="I17" s="34">
        <f t="shared" si="1"/>
        <v>5.1079827404265492</v>
      </c>
      <c r="J17" s="34">
        <f t="shared" si="2"/>
        <v>7.8584349852716144</v>
      </c>
      <c r="K17" s="35" t="s">
        <v>1226</v>
      </c>
    </row>
    <row r="18" spans="1:11" ht="12.75" x14ac:dyDescent="0.2">
      <c r="A18" s="29">
        <v>1871.1</v>
      </c>
      <c r="B18" s="34">
        <v>4.59</v>
      </c>
      <c r="C18" s="34">
        <v>0.26</v>
      </c>
      <c r="D18" s="34">
        <v>0.4</v>
      </c>
      <c r="E18" s="34">
        <v>12.368895869999999</v>
      </c>
      <c r="F18" s="34">
        <f t="shared" si="3"/>
        <v>1871.7916666666661</v>
      </c>
      <c r="G18" s="34">
        <f>G9*3/12+G21*9/12</f>
        <v>5.3500000000000005</v>
      </c>
      <c r="H18" s="34">
        <f t="shared" si="0"/>
        <v>88.788525187899396</v>
      </c>
      <c r="I18" s="34">
        <f t="shared" si="1"/>
        <v>5.0294153701206641</v>
      </c>
      <c r="J18" s="34">
        <f t="shared" si="2"/>
        <v>7.7375621078779453</v>
      </c>
      <c r="K18" s="35" t="s">
        <v>1226</v>
      </c>
    </row>
    <row r="19" spans="1:11" ht="12.75" x14ac:dyDescent="0.2">
      <c r="A19" s="29">
        <v>1871.11</v>
      </c>
      <c r="B19" s="34">
        <v>4.6399999999999997</v>
      </c>
      <c r="C19" s="34">
        <v>0.26</v>
      </c>
      <c r="D19" s="34">
        <v>0.4</v>
      </c>
      <c r="E19" s="34">
        <v>12.368895869999999</v>
      </c>
      <c r="F19" s="34">
        <f t="shared" si="3"/>
        <v>1871.8749999999993</v>
      </c>
      <c r="G19" s="34">
        <f>G9*2/12+G21*10/12</f>
        <v>5.3533333333333335</v>
      </c>
      <c r="H19" s="34">
        <f t="shared" si="0"/>
        <v>89.75572045138415</v>
      </c>
      <c r="I19" s="34">
        <f t="shared" si="1"/>
        <v>5.0294153701206641</v>
      </c>
      <c r="J19" s="34">
        <f t="shared" si="2"/>
        <v>7.7375621078779453</v>
      </c>
      <c r="K19" s="35" t="s">
        <v>1226</v>
      </c>
    </row>
    <row r="20" spans="1:11" ht="12.75" x14ac:dyDescent="0.2">
      <c r="A20" s="29">
        <v>1871.12</v>
      </c>
      <c r="B20" s="34">
        <v>4.74</v>
      </c>
      <c r="C20" s="34">
        <v>0.26</v>
      </c>
      <c r="D20" s="34">
        <v>0.4</v>
      </c>
      <c r="E20" s="34">
        <v>12.654391739999999</v>
      </c>
      <c r="F20" s="34">
        <f t="shared" si="3"/>
        <v>1871.9583333333326</v>
      </c>
      <c r="G20" s="34">
        <f>G9*1/12+G21*11/12</f>
        <v>5.3566666666666665</v>
      </c>
      <c r="H20" s="34">
        <f t="shared" si="0"/>
        <v>89.621489384996707</v>
      </c>
      <c r="I20" s="34">
        <f t="shared" si="1"/>
        <v>4.9159466751264018</v>
      </c>
      <c r="J20" s="34">
        <f t="shared" si="2"/>
        <v>7.5629948848098492</v>
      </c>
      <c r="K20" s="35" t="s">
        <v>1226</v>
      </c>
    </row>
    <row r="21" spans="1:11" ht="12.75" x14ac:dyDescent="0.2">
      <c r="A21" s="29">
        <v>1872.01</v>
      </c>
      <c r="B21" s="34">
        <v>4.8600000000000003</v>
      </c>
      <c r="C21" s="34">
        <v>0.26329999999999998</v>
      </c>
      <c r="D21" s="34">
        <v>0.40250000000000002</v>
      </c>
      <c r="E21" s="34">
        <v>12.654391739999999</v>
      </c>
      <c r="F21" s="34">
        <f t="shared" si="3"/>
        <v>1872.0416666666658</v>
      </c>
      <c r="G21" s="34">
        <v>5.36</v>
      </c>
      <c r="H21" s="34">
        <f t="shared" si="0"/>
        <v>91.890387850439666</v>
      </c>
      <c r="I21" s="34">
        <f t="shared" si="1"/>
        <v>4.9783413829260823</v>
      </c>
      <c r="J21" s="34">
        <f t="shared" si="2"/>
        <v>7.6102636028399111</v>
      </c>
      <c r="K21" s="35" t="s">
        <v>1226</v>
      </c>
    </row>
    <row r="22" spans="1:11" ht="12.75" x14ac:dyDescent="0.2">
      <c r="A22" s="29">
        <v>1872.02</v>
      </c>
      <c r="B22" s="34">
        <v>4.88</v>
      </c>
      <c r="C22" s="34">
        <v>0.26669999999999999</v>
      </c>
      <c r="D22" s="34">
        <v>0.40500000000000003</v>
      </c>
      <c r="E22" s="34">
        <v>12.654391739999999</v>
      </c>
      <c r="F22" s="34">
        <f t="shared" si="3"/>
        <v>1872.1249999999991</v>
      </c>
      <c r="G22" s="34">
        <f>G21*11/12+G33*1/12</f>
        <v>5.378333333333333</v>
      </c>
      <c r="H22" s="34">
        <f t="shared" si="0"/>
        <v>92.268537594680154</v>
      </c>
      <c r="I22" s="34">
        <f t="shared" si="1"/>
        <v>5.0426268394469664</v>
      </c>
      <c r="J22" s="34">
        <f t="shared" si="2"/>
        <v>7.6575323208699722</v>
      </c>
      <c r="K22" s="35" t="s">
        <v>1226</v>
      </c>
    </row>
    <row r="23" spans="1:11" ht="12.75" x14ac:dyDescent="0.2">
      <c r="A23" s="29">
        <v>1872.03</v>
      </c>
      <c r="B23" s="34">
        <v>5.04</v>
      </c>
      <c r="C23" s="34">
        <v>0.27</v>
      </c>
      <c r="D23" s="34">
        <v>0.40749999999999997</v>
      </c>
      <c r="E23" s="34">
        <v>12.844641319999999</v>
      </c>
      <c r="F23" s="34">
        <f t="shared" si="3"/>
        <v>1872.2083333333323</v>
      </c>
      <c r="G23" s="34">
        <f>G21*10/12+G33*2/12</f>
        <v>5.3966666666666665</v>
      </c>
      <c r="H23" s="34">
        <f t="shared" si="0"/>
        <v>93.88228366660222</v>
      </c>
      <c r="I23" s="34">
        <f t="shared" si="1"/>
        <v>5.0294080535679768</v>
      </c>
      <c r="J23" s="34">
        <f t="shared" si="2"/>
        <v>7.5906806734405565</v>
      </c>
      <c r="K23" s="35" t="s">
        <v>1226</v>
      </c>
    </row>
    <row r="24" spans="1:11" ht="12.75" x14ac:dyDescent="0.2">
      <c r="A24" s="29">
        <v>1872.04</v>
      </c>
      <c r="B24" s="34">
        <v>5.18</v>
      </c>
      <c r="C24" s="34">
        <v>0.27329999999999999</v>
      </c>
      <c r="D24" s="34">
        <v>0.41</v>
      </c>
      <c r="E24" s="34">
        <v>13.130137189999999</v>
      </c>
      <c r="F24" s="34">
        <f t="shared" si="3"/>
        <v>1872.2916666666656</v>
      </c>
      <c r="G24" s="34">
        <f>G21*9/12+G33*3/12</f>
        <v>5.4150000000000009</v>
      </c>
      <c r="H24" s="34">
        <f t="shared" si="0"/>
        <v>94.392086469890103</v>
      </c>
      <c r="I24" s="34">
        <f t="shared" si="1"/>
        <v>4.9801847938650514</v>
      </c>
      <c r="J24" s="34">
        <f t="shared" si="2"/>
        <v>7.4711883113233482</v>
      </c>
      <c r="K24" s="35" t="s">
        <v>1226</v>
      </c>
    </row>
    <row r="25" spans="1:11" ht="12.75" x14ac:dyDescent="0.2">
      <c r="A25" s="29">
        <v>1872.05</v>
      </c>
      <c r="B25" s="34">
        <v>5.18</v>
      </c>
      <c r="C25" s="34">
        <v>0.2767</v>
      </c>
      <c r="D25" s="34">
        <v>0.41249999999999998</v>
      </c>
      <c r="E25" s="34">
        <v>13.130137189999999</v>
      </c>
      <c r="F25" s="34">
        <f t="shared" si="3"/>
        <v>1872.3749999999989</v>
      </c>
      <c r="G25" s="34">
        <f>G21*8/12+G33*4/12</f>
        <v>5.4333333333333336</v>
      </c>
      <c r="H25" s="34">
        <f t="shared" si="0"/>
        <v>94.392086469890103</v>
      </c>
      <c r="I25" s="34">
        <f t="shared" si="1"/>
        <v>5.0421409896174891</v>
      </c>
      <c r="J25" s="34">
        <f t="shared" si="2"/>
        <v>7.5167443376119056</v>
      </c>
      <c r="K25" s="35" t="s">
        <v>1226</v>
      </c>
    </row>
    <row r="26" spans="1:11" ht="12.75" x14ac:dyDescent="0.2">
      <c r="A26" s="29">
        <v>1872.06</v>
      </c>
      <c r="B26" s="34">
        <v>5.13</v>
      </c>
      <c r="C26" s="34">
        <v>0.28000000000000003</v>
      </c>
      <c r="D26" s="34">
        <v>0.41499999999999998</v>
      </c>
      <c r="E26" s="34">
        <v>13.0349719</v>
      </c>
      <c r="F26" s="34">
        <f t="shared" si="3"/>
        <v>1872.4583333333321</v>
      </c>
      <c r="G26" s="34">
        <f>G21*7/12+G33*5/12</f>
        <v>5.4516666666666662</v>
      </c>
      <c r="H26" s="34">
        <f t="shared" si="0"/>
        <v>94.163448676095726</v>
      </c>
      <c r="I26" s="34">
        <f t="shared" si="1"/>
        <v>5.1395254638024959</v>
      </c>
      <c r="J26" s="34">
        <f t="shared" si="2"/>
        <v>7.6175109552786981</v>
      </c>
      <c r="K26" s="35" t="s">
        <v>1226</v>
      </c>
    </row>
    <row r="27" spans="1:11" ht="12.75" x14ac:dyDescent="0.2">
      <c r="A27" s="29">
        <v>1872.07</v>
      </c>
      <c r="B27" s="34">
        <v>5.0999999999999996</v>
      </c>
      <c r="C27" s="34">
        <v>0.2833</v>
      </c>
      <c r="D27" s="34">
        <v>0.41749999999999998</v>
      </c>
      <c r="E27" s="34">
        <v>12.844641319999999</v>
      </c>
      <c r="F27" s="34">
        <f t="shared" si="3"/>
        <v>1872.5416666666654</v>
      </c>
      <c r="G27" s="34">
        <f>G21*6/12+G33*6/12</f>
        <v>5.4700000000000006</v>
      </c>
      <c r="H27" s="34">
        <f t="shared" si="0"/>
        <v>94.999929900728432</v>
      </c>
      <c r="I27" s="34">
        <f t="shared" si="1"/>
        <v>5.277152968799288</v>
      </c>
      <c r="J27" s="34">
        <f t="shared" si="2"/>
        <v>7.7769550457949261</v>
      </c>
      <c r="K27" s="35" t="s">
        <v>1226</v>
      </c>
    </row>
    <row r="28" spans="1:11" ht="12.75" x14ac:dyDescent="0.2">
      <c r="A28" s="29">
        <v>1872.08</v>
      </c>
      <c r="B28" s="34">
        <v>5.04</v>
      </c>
      <c r="C28" s="34">
        <v>0.28670000000000001</v>
      </c>
      <c r="D28" s="34">
        <v>0.42</v>
      </c>
      <c r="E28" s="34">
        <v>12.93980661</v>
      </c>
      <c r="F28" s="34">
        <f t="shared" si="3"/>
        <v>1872.6249999999986</v>
      </c>
      <c r="G28" s="34">
        <f>G21*5/12+G33*7/12</f>
        <v>5.4883333333333333</v>
      </c>
      <c r="H28" s="34">
        <f t="shared" si="0"/>
        <v>93.191830167545277</v>
      </c>
      <c r="I28" s="34">
        <f t="shared" si="1"/>
        <v>5.3012098629038169</v>
      </c>
      <c r="J28" s="34">
        <f t="shared" si="2"/>
        <v>7.7659858472954406</v>
      </c>
      <c r="K28" s="35" t="s">
        <v>1226</v>
      </c>
    </row>
    <row r="29" spans="1:11" ht="12.75" x14ac:dyDescent="0.2">
      <c r="A29" s="29">
        <v>1872.09</v>
      </c>
      <c r="B29" s="34">
        <v>4.95</v>
      </c>
      <c r="C29" s="34">
        <v>0.28999999999999998</v>
      </c>
      <c r="D29" s="34">
        <v>0.42249999999999999</v>
      </c>
      <c r="E29" s="34">
        <v>13.0349719</v>
      </c>
      <c r="F29" s="34">
        <f t="shared" si="3"/>
        <v>1872.7083333333319</v>
      </c>
      <c r="G29" s="34">
        <f>G21*4/12+G33*8/12</f>
        <v>5.5066666666666668</v>
      </c>
      <c r="H29" s="34">
        <f t="shared" si="0"/>
        <v>90.859468020794111</v>
      </c>
      <c r="I29" s="34">
        <f t="shared" si="1"/>
        <v>5.3230799446525845</v>
      </c>
      <c r="J29" s="34">
        <f t="shared" si="2"/>
        <v>7.7551768159162657</v>
      </c>
      <c r="K29" s="35" t="s">
        <v>1226</v>
      </c>
    </row>
    <row r="30" spans="1:11" ht="12.75" x14ac:dyDescent="0.2">
      <c r="A30" s="29">
        <v>1872.1</v>
      </c>
      <c r="B30" s="34">
        <v>4.97</v>
      </c>
      <c r="C30" s="34">
        <v>0.29330000000000001</v>
      </c>
      <c r="D30" s="34">
        <v>0.42499999999999999</v>
      </c>
      <c r="E30" s="34">
        <v>12.74947603</v>
      </c>
      <c r="F30" s="34">
        <f t="shared" si="3"/>
        <v>1872.7916666666652</v>
      </c>
      <c r="G30" s="34">
        <f>G21*3/12+G33*9/12</f>
        <v>5.5249999999999995</v>
      </c>
      <c r="H30" s="34">
        <f t="shared" si="0"/>
        <v>93.269391204934081</v>
      </c>
      <c r="I30" s="34">
        <f t="shared" si="1"/>
        <v>5.5042077344883635</v>
      </c>
      <c r="J30" s="34">
        <f t="shared" si="2"/>
        <v>7.9757527690335985</v>
      </c>
      <c r="K30" s="35" t="s">
        <v>1226</v>
      </c>
    </row>
    <row r="31" spans="1:11" ht="12.75" x14ac:dyDescent="0.2">
      <c r="A31" s="29">
        <v>1872.11</v>
      </c>
      <c r="B31" s="34">
        <v>4.95</v>
      </c>
      <c r="C31" s="34">
        <v>0.29670000000000002</v>
      </c>
      <c r="D31" s="34">
        <v>0.42749999999999999</v>
      </c>
      <c r="E31" s="34">
        <v>13.130137189999999</v>
      </c>
      <c r="F31" s="34">
        <f t="shared" si="3"/>
        <v>1872.8749999999984</v>
      </c>
      <c r="G31" s="34">
        <f>G21*2/12+G33*10/12</f>
        <v>5.543333333333333</v>
      </c>
      <c r="H31" s="34">
        <f t="shared" si="0"/>
        <v>90.200932051342861</v>
      </c>
      <c r="I31" s="34">
        <f t="shared" si="1"/>
        <v>5.4065891999259463</v>
      </c>
      <c r="J31" s="34">
        <f t="shared" si="2"/>
        <v>7.7900804953432479</v>
      </c>
      <c r="K31" s="35" t="s">
        <v>1226</v>
      </c>
    </row>
    <row r="32" spans="1:11" ht="12.75" x14ac:dyDescent="0.2">
      <c r="A32" s="29">
        <v>1872.12</v>
      </c>
      <c r="B32" s="34">
        <v>5.07</v>
      </c>
      <c r="C32" s="34">
        <v>0.3</v>
      </c>
      <c r="D32" s="34">
        <v>0.43</v>
      </c>
      <c r="E32" s="34">
        <v>12.93980661</v>
      </c>
      <c r="F32" s="34">
        <f t="shared" si="3"/>
        <v>1872.9583333333317</v>
      </c>
      <c r="G32" s="34">
        <f>G21*1/12+G33*11/12</f>
        <v>5.5616666666666665</v>
      </c>
      <c r="H32" s="34">
        <f t="shared" si="0"/>
        <v>93.746543442352106</v>
      </c>
      <c r="I32" s="34">
        <f t="shared" si="1"/>
        <v>5.5471327480681722</v>
      </c>
      <c r="J32" s="34">
        <f t="shared" si="2"/>
        <v>7.9508902722310468</v>
      </c>
      <c r="K32" s="35" t="s">
        <v>1226</v>
      </c>
    </row>
    <row r="33" spans="1:11" ht="12.75" x14ac:dyDescent="0.2">
      <c r="A33" s="29">
        <v>1873.01</v>
      </c>
      <c r="B33" s="34">
        <v>5.1100000000000003</v>
      </c>
      <c r="C33" s="34">
        <v>0.30249999999999999</v>
      </c>
      <c r="D33" s="34">
        <v>0.4325</v>
      </c>
      <c r="E33" s="34">
        <v>12.93980661</v>
      </c>
      <c r="F33" s="34">
        <f t="shared" si="3"/>
        <v>1873.0416666666649</v>
      </c>
      <c r="G33" s="34">
        <v>5.58</v>
      </c>
      <c r="H33" s="34">
        <f t="shared" si="0"/>
        <v>94.486161142094531</v>
      </c>
      <c r="I33" s="34">
        <f t="shared" si="1"/>
        <v>5.5933588543020738</v>
      </c>
      <c r="J33" s="34">
        <f t="shared" si="2"/>
        <v>7.9971163784649484</v>
      </c>
      <c r="K33" s="35" t="s">
        <v>1226</v>
      </c>
    </row>
    <row r="34" spans="1:11" ht="12.75" x14ac:dyDescent="0.2">
      <c r="A34" s="29">
        <v>1873.02</v>
      </c>
      <c r="B34" s="34">
        <v>5.15</v>
      </c>
      <c r="C34" s="34">
        <v>0.30499999999999999</v>
      </c>
      <c r="D34" s="34">
        <v>0.435</v>
      </c>
      <c r="E34" s="34">
        <v>13.225221489999999</v>
      </c>
      <c r="F34" s="34">
        <f t="shared" si="3"/>
        <v>1873.1249999999982</v>
      </c>
      <c r="G34" s="34">
        <f>G33*11/12+G45*1/12</f>
        <v>5.5708333333333337</v>
      </c>
      <c r="H34" s="34">
        <f t="shared" si="0"/>
        <v>93.170701408041225</v>
      </c>
      <c r="I34" s="34">
        <f t="shared" si="1"/>
        <v>5.5178764911558398</v>
      </c>
      <c r="J34" s="34">
        <f t="shared" si="2"/>
        <v>7.8697582742714429</v>
      </c>
      <c r="K34" s="35" t="s">
        <v>1226</v>
      </c>
    </row>
    <row r="35" spans="1:11" ht="12.75" x14ac:dyDescent="0.2">
      <c r="A35" s="29">
        <v>1873.03</v>
      </c>
      <c r="B35" s="34">
        <v>5.1100000000000003</v>
      </c>
      <c r="C35" s="34">
        <v>0.3075</v>
      </c>
      <c r="D35" s="34">
        <v>0.4375</v>
      </c>
      <c r="E35" s="34">
        <v>13.225221489999999</v>
      </c>
      <c r="F35" s="34">
        <f t="shared" si="3"/>
        <v>1873.2083333333314</v>
      </c>
      <c r="G35" s="34">
        <f>G33*10/12+G45*2/12</f>
        <v>5.5616666666666656</v>
      </c>
      <c r="H35" s="34">
        <f t="shared" si="0"/>
        <v>92.447045474774882</v>
      </c>
      <c r="I35" s="34">
        <f t="shared" si="1"/>
        <v>5.5631049869849862</v>
      </c>
      <c r="J35" s="34">
        <f t="shared" si="2"/>
        <v>7.9149867701005894</v>
      </c>
      <c r="K35" s="35" t="s">
        <v>1226</v>
      </c>
    </row>
    <row r="36" spans="1:11" ht="12.75" x14ac:dyDescent="0.2">
      <c r="A36" s="29">
        <v>1873.04</v>
      </c>
      <c r="B36" s="34">
        <v>5.04</v>
      </c>
      <c r="C36" s="34">
        <v>0.31</v>
      </c>
      <c r="D36" s="34">
        <v>0.44</v>
      </c>
      <c r="E36" s="34">
        <v>13.225221489999999</v>
      </c>
      <c r="F36" s="34">
        <f t="shared" si="3"/>
        <v>1873.2916666666647</v>
      </c>
      <c r="G36" s="34">
        <f>G33*9/12+G45*3/12</f>
        <v>5.5524999999999993</v>
      </c>
      <c r="H36" s="34">
        <f t="shared" si="0"/>
        <v>91.180647591558781</v>
      </c>
      <c r="I36" s="34">
        <f t="shared" si="1"/>
        <v>5.6083334828141318</v>
      </c>
      <c r="J36" s="34">
        <f t="shared" si="2"/>
        <v>7.9602152659297349</v>
      </c>
      <c r="K36" s="35" t="s">
        <v>1226</v>
      </c>
    </row>
    <row r="37" spans="1:11" ht="12.75" x14ac:dyDescent="0.2">
      <c r="A37" s="29">
        <v>1873.05</v>
      </c>
      <c r="B37" s="34">
        <v>5.05</v>
      </c>
      <c r="C37" s="34">
        <v>0.3125</v>
      </c>
      <c r="D37" s="34">
        <v>0.4425</v>
      </c>
      <c r="E37" s="34">
        <v>12.93980661</v>
      </c>
      <c r="F37" s="34">
        <f t="shared" si="3"/>
        <v>1873.374999999998</v>
      </c>
      <c r="G37" s="34">
        <f>G33*8/12+G45*4/12</f>
        <v>5.543333333333333</v>
      </c>
      <c r="H37" s="34">
        <f t="shared" si="0"/>
        <v>93.376734592480901</v>
      </c>
      <c r="I37" s="34">
        <f t="shared" si="1"/>
        <v>5.7782632792376782</v>
      </c>
      <c r="J37" s="34">
        <f t="shared" si="2"/>
        <v>8.1820208034005528</v>
      </c>
      <c r="K37" s="35" t="s">
        <v>1226</v>
      </c>
    </row>
    <row r="38" spans="1:11" ht="12.75" x14ac:dyDescent="0.2">
      <c r="A38" s="29">
        <v>1873.06</v>
      </c>
      <c r="B38" s="34">
        <v>4.9800000000000004</v>
      </c>
      <c r="C38" s="34">
        <v>0.315</v>
      </c>
      <c r="D38" s="34">
        <v>0.44500000000000001</v>
      </c>
      <c r="E38" s="34">
        <v>12.559226450000001</v>
      </c>
      <c r="F38" s="34">
        <f t="shared" si="3"/>
        <v>1873.4583333333312</v>
      </c>
      <c r="G38" s="34">
        <f>G33*7/12+G45*5/12</f>
        <v>5.5341666666666667</v>
      </c>
      <c r="H38" s="34">
        <f t="shared" si="0"/>
        <v>94.872761451004806</v>
      </c>
      <c r="I38" s="34">
        <f t="shared" si="1"/>
        <v>6.0009879231057246</v>
      </c>
      <c r="J38" s="34">
        <f t="shared" si="2"/>
        <v>8.4775861135938015</v>
      </c>
      <c r="K38" s="35" t="s">
        <v>1226</v>
      </c>
    </row>
    <row r="39" spans="1:11" ht="12.75" x14ac:dyDescent="0.2">
      <c r="A39" s="29">
        <v>1873.07</v>
      </c>
      <c r="B39" s="34">
        <v>4.97</v>
      </c>
      <c r="C39" s="34">
        <v>0.3175</v>
      </c>
      <c r="D39" s="34">
        <v>0.44750000000000001</v>
      </c>
      <c r="E39" s="34">
        <v>12.559226450000001</v>
      </c>
      <c r="F39" s="34">
        <f t="shared" si="3"/>
        <v>1873.5416666666645</v>
      </c>
      <c r="G39" s="34">
        <f>G33*6/12+G45*6/12</f>
        <v>5.5250000000000004</v>
      </c>
      <c r="H39" s="34">
        <f t="shared" si="0"/>
        <v>94.682253897890334</v>
      </c>
      <c r="I39" s="34">
        <f t="shared" si="1"/>
        <v>6.0486148113843416</v>
      </c>
      <c r="J39" s="34">
        <f t="shared" si="2"/>
        <v>8.5252130018724195</v>
      </c>
      <c r="K39" s="35" t="s">
        <v>1226</v>
      </c>
    </row>
    <row r="40" spans="1:11" ht="12.75" x14ac:dyDescent="0.2">
      <c r="A40" s="29">
        <v>1873.08</v>
      </c>
      <c r="B40" s="34">
        <v>4.97</v>
      </c>
      <c r="C40" s="34">
        <v>0.32</v>
      </c>
      <c r="D40" s="34">
        <v>0.45</v>
      </c>
      <c r="E40" s="34">
        <v>12.559226450000001</v>
      </c>
      <c r="F40" s="34">
        <f t="shared" si="3"/>
        <v>1873.6249999999977</v>
      </c>
      <c r="G40" s="34">
        <f>G33*5/12+G45*7/12</f>
        <v>5.5158333333333331</v>
      </c>
      <c r="H40" s="34">
        <f t="shared" si="0"/>
        <v>94.682253897890334</v>
      </c>
      <c r="I40" s="34">
        <f t="shared" si="1"/>
        <v>6.0962416996629587</v>
      </c>
      <c r="J40" s="34">
        <f t="shared" si="2"/>
        <v>8.5728398901510356</v>
      </c>
      <c r="K40" s="35" t="s">
        <v>1226</v>
      </c>
    </row>
    <row r="41" spans="1:11" ht="12.75" x14ac:dyDescent="0.2">
      <c r="A41" s="29">
        <v>1873.09</v>
      </c>
      <c r="B41" s="34">
        <v>4.59</v>
      </c>
      <c r="C41" s="34">
        <v>0.32250000000000001</v>
      </c>
      <c r="D41" s="34">
        <v>0.45250000000000001</v>
      </c>
      <c r="E41" s="34">
        <v>12.559226450000001</v>
      </c>
      <c r="F41" s="34">
        <f t="shared" si="3"/>
        <v>1873.708333333331</v>
      </c>
      <c r="G41" s="34">
        <f>G33*4/12+G45*8/12</f>
        <v>5.5066666666666668</v>
      </c>
      <c r="H41" s="34">
        <f t="shared" si="0"/>
        <v>87.442966879540563</v>
      </c>
      <c r="I41" s="34">
        <f t="shared" si="1"/>
        <v>6.1438685879415758</v>
      </c>
      <c r="J41" s="34">
        <f t="shared" si="2"/>
        <v>8.6204667784296536</v>
      </c>
      <c r="K41" s="35" t="s">
        <v>1226</v>
      </c>
    </row>
    <row r="42" spans="1:11" ht="12.75" x14ac:dyDescent="0.2">
      <c r="A42" s="29">
        <v>1873.1</v>
      </c>
      <c r="B42" s="34">
        <v>4.1900000000000004</v>
      </c>
      <c r="C42" s="34">
        <v>0.32500000000000001</v>
      </c>
      <c r="D42" s="34">
        <v>0.45500000000000002</v>
      </c>
      <c r="E42" s="34">
        <v>12.273811569999999</v>
      </c>
      <c r="F42" s="34">
        <f t="shared" si="3"/>
        <v>1873.7916666666642</v>
      </c>
      <c r="G42" s="34">
        <f>G33*3/12+G45*9/12</f>
        <v>5.4975000000000005</v>
      </c>
      <c r="H42" s="34">
        <f t="shared" si="0"/>
        <v>81.678858827388694</v>
      </c>
      <c r="I42" s="34">
        <f t="shared" si="1"/>
        <v>6.3354723434132039</v>
      </c>
      <c r="J42" s="34">
        <f t="shared" si="2"/>
        <v>8.8696612807784856</v>
      </c>
      <c r="K42" s="35" t="s">
        <v>1226</v>
      </c>
    </row>
    <row r="43" spans="1:11" ht="12.75" x14ac:dyDescent="0.2">
      <c r="A43" s="29">
        <v>1873.11</v>
      </c>
      <c r="B43" s="34">
        <v>4.04</v>
      </c>
      <c r="C43" s="34">
        <v>0.32750000000000001</v>
      </c>
      <c r="D43" s="34">
        <v>0.45750000000000002</v>
      </c>
      <c r="E43" s="34">
        <v>11.893231399999999</v>
      </c>
      <c r="F43" s="34">
        <f t="shared" si="3"/>
        <v>1873.8749999999975</v>
      </c>
      <c r="G43" s="34">
        <f>G33*2/12+G45*10/12</f>
        <v>5.4883333333333324</v>
      </c>
      <c r="H43" s="34">
        <f t="shared" si="0"/>
        <v>81.274926678043101</v>
      </c>
      <c r="I43" s="34">
        <f t="shared" si="1"/>
        <v>6.5884996255096828</v>
      </c>
      <c r="J43" s="34">
        <f t="shared" si="2"/>
        <v>9.2037819196051291</v>
      </c>
      <c r="K43" s="35" t="s">
        <v>1226</v>
      </c>
    </row>
    <row r="44" spans="1:11" ht="12.75" x14ac:dyDescent="0.2">
      <c r="A44" s="29">
        <v>1873.12</v>
      </c>
      <c r="B44" s="34">
        <v>4.42</v>
      </c>
      <c r="C44" s="34">
        <v>0.33</v>
      </c>
      <c r="D44" s="34">
        <v>0.46</v>
      </c>
      <c r="E44" s="34">
        <v>12.178646280000001</v>
      </c>
      <c r="F44" s="34">
        <f t="shared" si="3"/>
        <v>1873.9583333333308</v>
      </c>
      <c r="G44" s="34">
        <f>G33*1/12+G45*11/12</f>
        <v>5.4791666666666661</v>
      </c>
      <c r="H44" s="34">
        <f t="shared" si="0"/>
        <v>86.835706587251323</v>
      </c>
      <c r="I44" s="34">
        <f t="shared" si="1"/>
        <v>6.4832088628490805</v>
      </c>
      <c r="J44" s="34">
        <f t="shared" si="2"/>
        <v>9.0372002330623555</v>
      </c>
      <c r="K44" s="35" t="s">
        <v>1226</v>
      </c>
    </row>
    <row r="45" spans="1:11" ht="12.75" x14ac:dyDescent="0.2">
      <c r="A45" s="29">
        <v>1874.01</v>
      </c>
      <c r="B45" s="34">
        <v>4.66</v>
      </c>
      <c r="C45" s="34">
        <v>0.33</v>
      </c>
      <c r="D45" s="34">
        <v>0.46</v>
      </c>
      <c r="E45" s="34">
        <v>12.368895869999999</v>
      </c>
      <c r="F45" s="34">
        <f t="shared" si="3"/>
        <v>1874.041666666664</v>
      </c>
      <c r="G45" s="34">
        <v>5.47</v>
      </c>
      <c r="H45" s="34">
        <f t="shared" si="0"/>
        <v>90.142598556778054</v>
      </c>
      <c r="I45" s="34">
        <f t="shared" si="1"/>
        <v>6.3834887389993042</v>
      </c>
      <c r="J45" s="34">
        <f t="shared" si="2"/>
        <v>8.8981964240596358</v>
      </c>
      <c r="K45" s="35" t="s">
        <v>1226</v>
      </c>
    </row>
    <row r="46" spans="1:11" ht="12.75" x14ac:dyDescent="0.2">
      <c r="A46" s="29">
        <v>1874.02</v>
      </c>
      <c r="B46" s="34">
        <v>4.8</v>
      </c>
      <c r="C46" s="34">
        <v>0.33</v>
      </c>
      <c r="D46" s="34">
        <v>0.46</v>
      </c>
      <c r="E46" s="34">
        <v>12.368895869999999</v>
      </c>
      <c r="F46" s="34">
        <f t="shared" si="3"/>
        <v>1874.1249999999973</v>
      </c>
      <c r="G46" s="34">
        <f>G45*11/12+G57*1/12</f>
        <v>5.4366666666666665</v>
      </c>
      <c r="H46" s="34">
        <f t="shared" si="0"/>
        <v>92.850745294535329</v>
      </c>
      <c r="I46" s="34">
        <f t="shared" si="1"/>
        <v>6.3834887389993042</v>
      </c>
      <c r="J46" s="34">
        <f t="shared" si="2"/>
        <v>8.8981964240596358</v>
      </c>
      <c r="K46" s="35" t="s">
        <v>1226</v>
      </c>
    </row>
    <row r="47" spans="1:11" ht="12.75" x14ac:dyDescent="0.2">
      <c r="A47" s="29">
        <v>1874.03</v>
      </c>
      <c r="B47" s="34">
        <v>4.7300000000000004</v>
      </c>
      <c r="C47" s="34">
        <v>0.33</v>
      </c>
      <c r="D47" s="34">
        <v>0.46</v>
      </c>
      <c r="E47" s="34">
        <v>12.368895869999999</v>
      </c>
      <c r="F47" s="34">
        <f t="shared" si="3"/>
        <v>1874.2083333333305</v>
      </c>
      <c r="G47" s="34">
        <f>G45*10/12+G57*2/12</f>
        <v>5.4033333333333324</v>
      </c>
      <c r="H47" s="34">
        <f t="shared" si="0"/>
        <v>91.496671925656699</v>
      </c>
      <c r="I47" s="34">
        <f t="shared" si="1"/>
        <v>6.3834887389993042</v>
      </c>
      <c r="J47" s="34">
        <f t="shared" si="2"/>
        <v>8.8981964240596358</v>
      </c>
      <c r="K47" s="35" t="s">
        <v>1226</v>
      </c>
    </row>
    <row r="48" spans="1:11" ht="12.75" x14ac:dyDescent="0.2">
      <c r="A48" s="29">
        <v>1874.04</v>
      </c>
      <c r="B48" s="34">
        <v>4.5999999999999996</v>
      </c>
      <c r="C48" s="34">
        <v>0.33</v>
      </c>
      <c r="D48" s="34">
        <v>0.46</v>
      </c>
      <c r="E48" s="34">
        <v>12.178646280000001</v>
      </c>
      <c r="F48" s="34">
        <f t="shared" si="3"/>
        <v>1874.2916666666638</v>
      </c>
      <c r="G48" s="34">
        <f>G45*9/12+G57*3/12</f>
        <v>5.37</v>
      </c>
      <c r="H48" s="34">
        <f t="shared" si="0"/>
        <v>90.372002330623545</v>
      </c>
      <c r="I48" s="34">
        <f t="shared" si="1"/>
        <v>6.4832088628490805</v>
      </c>
      <c r="J48" s="34">
        <f t="shared" si="2"/>
        <v>9.0372002330623555</v>
      </c>
      <c r="K48" s="35" t="s">
        <v>1226</v>
      </c>
    </row>
    <row r="49" spans="1:11" ht="12.75" x14ac:dyDescent="0.2">
      <c r="A49" s="29">
        <v>1874.05</v>
      </c>
      <c r="B49" s="34">
        <v>4.4800000000000004</v>
      </c>
      <c r="C49" s="34">
        <v>0.33</v>
      </c>
      <c r="D49" s="34">
        <v>0.46</v>
      </c>
      <c r="E49" s="34">
        <v>12.08348099</v>
      </c>
      <c r="F49" s="34">
        <f t="shared" si="3"/>
        <v>1874.374999999997</v>
      </c>
      <c r="G49" s="34">
        <f>G45*8/12+G57*4/12</f>
        <v>5.3366666666666669</v>
      </c>
      <c r="H49" s="34">
        <f t="shared" si="0"/>
        <v>88.707643177249707</v>
      </c>
      <c r="I49" s="34">
        <f t="shared" si="1"/>
        <v>6.5342683590384825</v>
      </c>
      <c r="J49" s="34">
        <f t="shared" si="2"/>
        <v>9.1083740762354601</v>
      </c>
      <c r="K49" s="35" t="s">
        <v>1226</v>
      </c>
    </row>
    <row r="50" spans="1:11" ht="12.75" x14ac:dyDescent="0.2">
      <c r="A50" s="29">
        <v>1874.06</v>
      </c>
      <c r="B50" s="34">
        <v>4.46</v>
      </c>
      <c r="C50" s="34">
        <v>0.33</v>
      </c>
      <c r="D50" s="34">
        <v>0.46</v>
      </c>
      <c r="E50" s="34">
        <v>11.79806612</v>
      </c>
      <c r="F50" s="34">
        <f t="shared" si="3"/>
        <v>1874.4583333333303</v>
      </c>
      <c r="G50" s="34">
        <f>G45*7/12+G57*5/12</f>
        <v>5.3033333333333337</v>
      </c>
      <c r="H50" s="34">
        <f t="shared" si="0"/>
        <v>90.448032257679856</v>
      </c>
      <c r="I50" s="34">
        <f t="shared" si="1"/>
        <v>6.6923431939538913</v>
      </c>
      <c r="J50" s="34">
        <f t="shared" si="2"/>
        <v>9.3287208158145152</v>
      </c>
      <c r="K50" s="35" t="s">
        <v>1226</v>
      </c>
    </row>
    <row r="51" spans="1:11" ht="12.75" x14ac:dyDescent="0.2">
      <c r="A51" s="29">
        <v>1874.07</v>
      </c>
      <c r="B51" s="34">
        <v>4.46</v>
      </c>
      <c r="C51" s="34">
        <v>0.33</v>
      </c>
      <c r="D51" s="34">
        <v>0.46</v>
      </c>
      <c r="E51" s="34">
        <v>11.893231399999999</v>
      </c>
      <c r="F51" s="34">
        <f t="shared" si="3"/>
        <v>1874.5416666666636</v>
      </c>
      <c r="G51" s="34">
        <f>G45*6/12+G57*6/12</f>
        <v>5.27</v>
      </c>
      <c r="H51" s="34">
        <f t="shared" si="0"/>
        <v>89.724300243582235</v>
      </c>
      <c r="I51" s="34">
        <f t="shared" si="1"/>
        <v>6.6387935157807485</v>
      </c>
      <c r="J51" s="34">
        <f t="shared" si="2"/>
        <v>9.2540758098761948</v>
      </c>
      <c r="K51" s="35" t="s">
        <v>1226</v>
      </c>
    </row>
    <row r="52" spans="1:11" ht="12.75" x14ac:dyDescent="0.2">
      <c r="A52" s="29">
        <v>1874.08</v>
      </c>
      <c r="B52" s="34">
        <v>4.47</v>
      </c>
      <c r="C52" s="34">
        <v>0.33</v>
      </c>
      <c r="D52" s="34">
        <v>0.46</v>
      </c>
      <c r="E52" s="34">
        <v>11.79806612</v>
      </c>
      <c r="F52" s="34">
        <f t="shared" si="3"/>
        <v>1874.6249999999968</v>
      </c>
      <c r="G52" s="34">
        <f>G45*5/12+G57*7/12</f>
        <v>5.2366666666666664</v>
      </c>
      <c r="H52" s="34">
        <f t="shared" si="0"/>
        <v>90.650830536284531</v>
      </c>
      <c r="I52" s="34">
        <f t="shared" si="1"/>
        <v>6.6923431939538913</v>
      </c>
      <c r="J52" s="34">
        <f t="shared" si="2"/>
        <v>9.3287208158145152</v>
      </c>
      <c r="K52" s="35" t="s">
        <v>1226</v>
      </c>
    </row>
    <row r="53" spans="1:11" ht="12.75" x14ac:dyDescent="0.2">
      <c r="A53" s="29">
        <v>1874.09</v>
      </c>
      <c r="B53" s="34">
        <v>4.54</v>
      </c>
      <c r="C53" s="34">
        <v>0.33</v>
      </c>
      <c r="D53" s="34">
        <v>0.46</v>
      </c>
      <c r="E53" s="34">
        <v>11.79806612</v>
      </c>
      <c r="F53" s="34">
        <f t="shared" si="3"/>
        <v>1874.7083333333301</v>
      </c>
      <c r="G53" s="34">
        <f>G45*4/12+G57*8/12</f>
        <v>5.2033333333333331</v>
      </c>
      <c r="H53" s="34">
        <f t="shared" si="0"/>
        <v>92.07041848651717</v>
      </c>
      <c r="I53" s="34">
        <f t="shared" si="1"/>
        <v>6.6923431939538913</v>
      </c>
      <c r="J53" s="34">
        <f t="shared" si="2"/>
        <v>9.3287208158145152</v>
      </c>
      <c r="K53" s="35" t="s">
        <v>1226</v>
      </c>
    </row>
    <row r="54" spans="1:11" ht="12.75" x14ac:dyDescent="0.2">
      <c r="A54" s="29">
        <v>1874.1</v>
      </c>
      <c r="B54" s="34">
        <v>4.53</v>
      </c>
      <c r="C54" s="34">
        <v>0.33</v>
      </c>
      <c r="D54" s="34">
        <v>0.46</v>
      </c>
      <c r="E54" s="34">
        <v>11.60773554</v>
      </c>
      <c r="F54" s="34">
        <f t="shared" si="3"/>
        <v>1874.7916666666633</v>
      </c>
      <c r="G54" s="34">
        <f>G45*3/12+G57*9/12</f>
        <v>5.17</v>
      </c>
      <c r="H54" s="34">
        <f t="shared" si="0"/>
        <v>93.37396202429332</v>
      </c>
      <c r="I54" s="34">
        <f t="shared" si="1"/>
        <v>6.8020767037564669</v>
      </c>
      <c r="J54" s="34">
        <f t="shared" si="2"/>
        <v>9.4816826779635601</v>
      </c>
      <c r="K54" s="35" t="s">
        <v>1226</v>
      </c>
    </row>
    <row r="55" spans="1:11" ht="12.75" x14ac:dyDescent="0.2">
      <c r="A55" s="29">
        <v>1874.11</v>
      </c>
      <c r="B55" s="34">
        <v>4.57</v>
      </c>
      <c r="C55" s="34">
        <v>0.33</v>
      </c>
      <c r="D55" s="34">
        <v>0.46</v>
      </c>
      <c r="E55" s="34">
        <v>11.51265124</v>
      </c>
      <c r="F55" s="34">
        <f t="shared" si="3"/>
        <v>1874.8749999999966</v>
      </c>
      <c r="G55" s="34">
        <f>G45*2/12+G57*10/12</f>
        <v>5.1366666666666667</v>
      </c>
      <c r="H55" s="34">
        <f t="shared" si="0"/>
        <v>94.97645196624579</v>
      </c>
      <c r="I55" s="34">
        <f t="shared" si="1"/>
        <v>6.8582558312606361</v>
      </c>
      <c r="J55" s="34">
        <f t="shared" si="2"/>
        <v>9.5599929769087648</v>
      </c>
      <c r="K55" s="35" t="s">
        <v>1226</v>
      </c>
    </row>
    <row r="56" spans="1:11" ht="12.75" x14ac:dyDescent="0.2">
      <c r="A56" s="29">
        <v>1874.12</v>
      </c>
      <c r="B56" s="34">
        <v>4.54</v>
      </c>
      <c r="C56" s="34">
        <v>0.33</v>
      </c>
      <c r="D56" s="34">
        <v>0.46</v>
      </c>
      <c r="E56" s="34">
        <v>11.51265124</v>
      </c>
      <c r="F56" s="34">
        <f t="shared" si="3"/>
        <v>1874.9583333333298</v>
      </c>
      <c r="G56" s="34">
        <f>G45*1/12+G57*11/12</f>
        <v>5.1033333333333335</v>
      </c>
      <c r="H56" s="34">
        <f t="shared" si="0"/>
        <v>94.3529741634039</v>
      </c>
      <c r="I56" s="34">
        <f t="shared" si="1"/>
        <v>6.8582558312606361</v>
      </c>
      <c r="J56" s="34">
        <f t="shared" si="2"/>
        <v>9.5599929769087648</v>
      </c>
      <c r="K56" s="35" t="s">
        <v>1226</v>
      </c>
    </row>
    <row r="57" spans="1:11" ht="12.75" x14ac:dyDescent="0.2">
      <c r="A57" s="29">
        <v>1875.01</v>
      </c>
      <c r="B57" s="34">
        <v>4.54</v>
      </c>
      <c r="C57" s="34">
        <v>0.32750000000000001</v>
      </c>
      <c r="D57" s="34">
        <v>0.45169999999999999</v>
      </c>
      <c r="E57" s="34">
        <v>11.51265124</v>
      </c>
      <c r="F57" s="34">
        <f t="shared" si="3"/>
        <v>1875.0416666666631</v>
      </c>
      <c r="G57" s="34">
        <v>5.07</v>
      </c>
      <c r="H57" s="34">
        <f t="shared" si="0"/>
        <v>94.3529741634039</v>
      </c>
      <c r="I57" s="34">
        <f t="shared" si="1"/>
        <v>6.8062993476904792</v>
      </c>
      <c r="J57" s="34">
        <f t="shared" si="2"/>
        <v>9.3874974514558449</v>
      </c>
      <c r="K57" s="35" t="s">
        <v>1226</v>
      </c>
    </row>
    <row r="58" spans="1:11" ht="12.75" x14ac:dyDescent="0.2">
      <c r="A58" s="29">
        <v>1875.02</v>
      </c>
      <c r="B58" s="34">
        <v>4.53</v>
      </c>
      <c r="C58" s="34">
        <v>0.32500000000000001</v>
      </c>
      <c r="D58" s="34">
        <v>0.44330000000000003</v>
      </c>
      <c r="E58" s="34">
        <v>11.51265124</v>
      </c>
      <c r="F58" s="34">
        <f t="shared" si="3"/>
        <v>1875.1249999999964</v>
      </c>
      <c r="G58" s="34">
        <f>G57*11/12+G69*1/12</f>
        <v>5.03</v>
      </c>
      <c r="H58" s="34">
        <f t="shared" si="0"/>
        <v>94.145148229123279</v>
      </c>
      <c r="I58" s="34">
        <f t="shared" si="1"/>
        <v>6.7543428641203231</v>
      </c>
      <c r="J58" s="34">
        <f t="shared" si="2"/>
        <v>9.2129236666601209</v>
      </c>
      <c r="K58" s="35" t="s">
        <v>1226</v>
      </c>
    </row>
    <row r="59" spans="1:11" ht="12.75" x14ac:dyDescent="0.2">
      <c r="A59" s="29">
        <v>1875.03</v>
      </c>
      <c r="B59" s="34">
        <v>4.59</v>
      </c>
      <c r="C59" s="34">
        <v>0.32250000000000001</v>
      </c>
      <c r="D59" s="34">
        <v>0.435</v>
      </c>
      <c r="E59" s="34">
        <v>11.51265124</v>
      </c>
      <c r="F59" s="34">
        <f t="shared" si="3"/>
        <v>1875.2083333333296</v>
      </c>
      <c r="G59" s="34">
        <f>G57*10/12+G69*2/12</f>
        <v>4.99</v>
      </c>
      <c r="H59" s="34">
        <f t="shared" si="0"/>
        <v>95.392103834807017</v>
      </c>
      <c r="I59" s="34">
        <f t="shared" si="1"/>
        <v>6.7023863805501671</v>
      </c>
      <c r="J59" s="34">
        <f t="shared" si="2"/>
        <v>9.0404281412072027</v>
      </c>
      <c r="K59" s="35" t="s">
        <v>1226</v>
      </c>
    </row>
    <row r="60" spans="1:11" ht="12.75" x14ac:dyDescent="0.2">
      <c r="A60" s="29">
        <v>1875.04</v>
      </c>
      <c r="B60" s="34">
        <v>4.6500000000000004</v>
      </c>
      <c r="C60" s="34">
        <v>0.32</v>
      </c>
      <c r="D60" s="34">
        <v>0.42670000000000002</v>
      </c>
      <c r="E60" s="34">
        <v>11.60773554</v>
      </c>
      <c r="F60" s="34">
        <f t="shared" si="3"/>
        <v>1875.2916666666629</v>
      </c>
      <c r="G60" s="34">
        <f>G57*9/12+G69*3/12</f>
        <v>4.95</v>
      </c>
      <c r="H60" s="34">
        <f t="shared" si="0"/>
        <v>95.847444462022949</v>
      </c>
      <c r="I60" s="34">
        <f t="shared" si="1"/>
        <v>6.5959531672789975</v>
      </c>
      <c r="J60" s="34">
        <f t="shared" si="2"/>
        <v>8.7952913014935898</v>
      </c>
      <c r="K60" s="35" t="s">
        <v>1226</v>
      </c>
    </row>
    <row r="61" spans="1:11" ht="12.75" x14ac:dyDescent="0.2">
      <c r="A61" s="29">
        <v>1875.05</v>
      </c>
      <c r="B61" s="34">
        <v>4.47</v>
      </c>
      <c r="C61" s="34">
        <v>0.3175</v>
      </c>
      <c r="D61" s="34">
        <v>0.41830000000000001</v>
      </c>
      <c r="E61" s="34">
        <v>11.322320660000001</v>
      </c>
      <c r="F61" s="34">
        <f t="shared" si="3"/>
        <v>1875.3749999999961</v>
      </c>
      <c r="G61" s="34">
        <f>G57*8/12+G69*4/12</f>
        <v>4.91</v>
      </c>
      <c r="H61" s="34">
        <f t="shared" si="0"/>
        <v>94.459830684569212</v>
      </c>
      <c r="I61" s="34">
        <f t="shared" si="1"/>
        <v>6.7093951325169394</v>
      </c>
      <c r="J61" s="34">
        <f t="shared" si="2"/>
        <v>8.8394960123837354</v>
      </c>
      <c r="K61" s="35" t="s">
        <v>1226</v>
      </c>
    </row>
    <row r="62" spans="1:11" ht="12.75" x14ac:dyDescent="0.2">
      <c r="A62" s="29">
        <v>1875.06</v>
      </c>
      <c r="B62" s="34">
        <v>4.38</v>
      </c>
      <c r="C62" s="34">
        <v>0.315</v>
      </c>
      <c r="D62" s="34">
        <v>0.41</v>
      </c>
      <c r="E62" s="34">
        <v>11.13207107</v>
      </c>
      <c r="F62" s="34">
        <f t="shared" si="3"/>
        <v>1875.4583333333294</v>
      </c>
      <c r="G62" s="34">
        <f>G57*7/12+G69*5/12</f>
        <v>4.87</v>
      </c>
      <c r="H62" s="34">
        <f t="shared" si="0"/>
        <v>94.139791096392969</v>
      </c>
      <c r="I62" s="34">
        <f t="shared" si="1"/>
        <v>6.7703274418638779</v>
      </c>
      <c r="J62" s="34">
        <f t="shared" si="2"/>
        <v>8.812172225918065</v>
      </c>
      <c r="K62" s="35" t="s">
        <v>1226</v>
      </c>
    </row>
    <row r="63" spans="1:11" ht="12.75" x14ac:dyDescent="0.2">
      <c r="A63" s="29">
        <v>1875.07</v>
      </c>
      <c r="B63" s="34">
        <v>4.3899999999999997</v>
      </c>
      <c r="C63" s="34">
        <v>0.3125</v>
      </c>
      <c r="D63" s="34">
        <v>0.4017</v>
      </c>
      <c r="E63" s="34">
        <v>11.13207107</v>
      </c>
      <c r="F63" s="34">
        <f t="shared" si="3"/>
        <v>1875.5416666666626</v>
      </c>
      <c r="G63" s="34">
        <f>G57*6/12+G69*6/12</f>
        <v>4.83</v>
      </c>
      <c r="H63" s="34">
        <f t="shared" si="0"/>
        <v>94.354722126293424</v>
      </c>
      <c r="I63" s="34">
        <f t="shared" si="1"/>
        <v>6.7165946843887685</v>
      </c>
      <c r="J63" s="34">
        <f t="shared" si="2"/>
        <v>8.6337794711006985</v>
      </c>
      <c r="K63" s="35" t="s">
        <v>1226</v>
      </c>
    </row>
    <row r="64" spans="1:11" ht="12.75" x14ac:dyDescent="0.2">
      <c r="A64" s="29">
        <v>1875.08</v>
      </c>
      <c r="B64" s="34">
        <v>4.41</v>
      </c>
      <c r="C64" s="34">
        <v>0.31</v>
      </c>
      <c r="D64" s="34">
        <v>0.39329999999999998</v>
      </c>
      <c r="E64" s="34">
        <v>11.22715537</v>
      </c>
      <c r="F64" s="34">
        <f t="shared" si="3"/>
        <v>1875.6249999999959</v>
      </c>
      <c r="G64" s="34">
        <f>G57*5/12+G69*7/12</f>
        <v>4.79</v>
      </c>
      <c r="H64" s="34">
        <f t="shared" si="0"/>
        <v>93.9818407002236</v>
      </c>
      <c r="I64" s="34">
        <f t="shared" si="1"/>
        <v>6.6064332465009787</v>
      </c>
      <c r="J64" s="34">
        <f t="shared" si="2"/>
        <v>8.3816457930607573</v>
      </c>
      <c r="K64" s="35" t="s">
        <v>1226</v>
      </c>
    </row>
    <row r="65" spans="1:11" ht="12.75" x14ac:dyDescent="0.2">
      <c r="A65" s="29">
        <v>1875.09</v>
      </c>
      <c r="B65" s="34">
        <v>4.37</v>
      </c>
      <c r="C65" s="34">
        <v>0.3075</v>
      </c>
      <c r="D65" s="34">
        <v>0.38500000000000001</v>
      </c>
      <c r="E65" s="34">
        <v>11.13207107</v>
      </c>
      <c r="F65" s="34">
        <f t="shared" si="3"/>
        <v>1875.7083333333292</v>
      </c>
      <c r="G65" s="34">
        <f>G57*4/12+G69*8/12</f>
        <v>4.75</v>
      </c>
      <c r="H65" s="34">
        <f t="shared" si="0"/>
        <v>93.924860066492542</v>
      </c>
      <c r="I65" s="34">
        <f t="shared" si="1"/>
        <v>6.6091291694385488</v>
      </c>
      <c r="J65" s="34">
        <f t="shared" si="2"/>
        <v>8.2748446511669638</v>
      </c>
      <c r="K65" s="35" t="s">
        <v>1226</v>
      </c>
    </row>
    <row r="66" spans="1:11" ht="12.75" x14ac:dyDescent="0.2">
      <c r="A66" s="29">
        <v>1875.1</v>
      </c>
      <c r="B66" s="34">
        <v>4.3</v>
      </c>
      <c r="C66" s="34">
        <v>0.30499999999999999</v>
      </c>
      <c r="D66" s="34">
        <v>0.37669999999999998</v>
      </c>
      <c r="E66" s="34">
        <v>11.13207107</v>
      </c>
      <c r="F66" s="34">
        <f t="shared" si="3"/>
        <v>1875.7916666666624</v>
      </c>
      <c r="G66" s="34">
        <f>G57*3/12+G69*9/12</f>
        <v>4.7100000000000009</v>
      </c>
      <c r="H66" s="34">
        <f t="shared" si="0"/>
        <v>92.420342857189439</v>
      </c>
      <c r="I66" s="34">
        <f t="shared" si="1"/>
        <v>6.5553964119634385</v>
      </c>
      <c r="J66" s="34">
        <f t="shared" si="2"/>
        <v>8.0964518963495973</v>
      </c>
      <c r="K66" s="35" t="s">
        <v>1226</v>
      </c>
    </row>
    <row r="67" spans="1:11" ht="12.75" x14ac:dyDescent="0.2">
      <c r="A67" s="29">
        <v>1875.11</v>
      </c>
      <c r="B67" s="34">
        <v>4.37</v>
      </c>
      <c r="C67" s="34">
        <v>0.30249999999999999</v>
      </c>
      <c r="D67" s="34">
        <v>0.36830000000000002</v>
      </c>
      <c r="E67" s="34">
        <v>11.03690579</v>
      </c>
      <c r="F67" s="34">
        <f t="shared" si="3"/>
        <v>1875.8749999999957</v>
      </c>
      <c r="G67" s="34">
        <f>G57*2/12+G69*10/12</f>
        <v>4.67</v>
      </c>
      <c r="H67" s="34">
        <f t="shared" si="0"/>
        <v>94.734723426501219</v>
      </c>
      <c r="I67" s="34">
        <f t="shared" si="1"/>
        <v>6.5577239900495696</v>
      </c>
      <c r="J67" s="34">
        <f t="shared" si="2"/>
        <v>7.9841644480504348</v>
      </c>
      <c r="K67" s="35" t="s">
        <v>1226</v>
      </c>
    </row>
    <row r="68" spans="1:11" ht="12.75" x14ac:dyDescent="0.2">
      <c r="A68" s="29">
        <v>1875.12</v>
      </c>
      <c r="B68" s="34">
        <v>4.37</v>
      </c>
      <c r="C68" s="34">
        <v>0.3</v>
      </c>
      <c r="D68" s="34">
        <v>0.36</v>
      </c>
      <c r="E68" s="34">
        <v>10.9417405</v>
      </c>
      <c r="F68" s="34">
        <f t="shared" si="3"/>
        <v>1875.9583333333289</v>
      </c>
      <c r="G68" s="34">
        <f>G57*1/12+G69*11/12</f>
        <v>4.63</v>
      </c>
      <c r="H68" s="34">
        <f t="shared" si="0"/>
        <v>95.558674371778409</v>
      </c>
      <c r="I68" s="34">
        <f t="shared" si="1"/>
        <v>6.5600920621358183</v>
      </c>
      <c r="J68" s="34">
        <f t="shared" si="2"/>
        <v>7.8721104745629811</v>
      </c>
      <c r="K68" s="35" t="s">
        <v>1226</v>
      </c>
    </row>
    <row r="69" spans="1:11" ht="12.75" x14ac:dyDescent="0.2">
      <c r="A69" s="29">
        <v>1876.01</v>
      </c>
      <c r="B69" s="34">
        <v>4.46</v>
      </c>
      <c r="C69" s="34">
        <v>0.3</v>
      </c>
      <c r="D69" s="34">
        <v>0.3533</v>
      </c>
      <c r="E69" s="34">
        <v>10.846575209999999</v>
      </c>
      <c r="F69" s="34">
        <f t="shared" si="3"/>
        <v>1876.0416666666622</v>
      </c>
      <c r="G69" s="34">
        <v>4.59</v>
      </c>
      <c r="H69" s="34">
        <f t="shared" si="0"/>
        <v>98.3823782474837</v>
      </c>
      <c r="I69" s="34">
        <f t="shared" si="1"/>
        <v>6.6176487610415053</v>
      </c>
      <c r="J69" s="34">
        <f t="shared" si="2"/>
        <v>7.7933843575865458</v>
      </c>
      <c r="K69" s="35" t="s">
        <v>1226</v>
      </c>
    </row>
    <row r="70" spans="1:11" ht="12.75" x14ac:dyDescent="0.2">
      <c r="A70" s="29">
        <v>1876.02</v>
      </c>
      <c r="B70" s="34">
        <v>4.5199999999999996</v>
      </c>
      <c r="C70" s="34">
        <v>0.3</v>
      </c>
      <c r="D70" s="34">
        <v>0.34670000000000001</v>
      </c>
      <c r="E70" s="34">
        <v>10.846575209999999</v>
      </c>
      <c r="F70" s="34">
        <f t="shared" si="3"/>
        <v>1876.1249999999955</v>
      </c>
      <c r="G70" s="34">
        <f>G69*11/12+G81*1/12</f>
        <v>4.5783333333333331</v>
      </c>
      <c r="H70" s="34">
        <f t="shared" si="0"/>
        <v>99.705907999692002</v>
      </c>
      <c r="I70" s="34">
        <f t="shared" si="1"/>
        <v>6.6176487610415053</v>
      </c>
      <c r="J70" s="34">
        <f t="shared" si="2"/>
        <v>7.6477960848436322</v>
      </c>
      <c r="K70" s="35" t="s">
        <v>1226</v>
      </c>
    </row>
    <row r="71" spans="1:11" ht="12.75" x14ac:dyDescent="0.2">
      <c r="A71" s="29">
        <v>1876.03</v>
      </c>
      <c r="B71" s="34">
        <v>4.51</v>
      </c>
      <c r="C71" s="34">
        <v>0.3</v>
      </c>
      <c r="D71" s="34">
        <v>0.34</v>
      </c>
      <c r="E71" s="34">
        <v>10.846575209999999</v>
      </c>
      <c r="F71" s="34">
        <f t="shared" si="3"/>
        <v>1876.2083333333287</v>
      </c>
      <c r="G71" s="34">
        <f>G69*10/12+G81*2/12</f>
        <v>4.5666666666666664</v>
      </c>
      <c r="H71" s="34">
        <f t="shared" si="0"/>
        <v>99.485319707657297</v>
      </c>
      <c r="I71" s="34">
        <f t="shared" si="1"/>
        <v>6.6176487610415053</v>
      </c>
      <c r="J71" s="34">
        <f t="shared" si="2"/>
        <v>7.5000019291803719</v>
      </c>
      <c r="K71" s="35" t="s">
        <v>1226</v>
      </c>
    </row>
    <row r="72" spans="1:11" ht="12.75" x14ac:dyDescent="0.2">
      <c r="A72" s="29">
        <v>1876.04</v>
      </c>
      <c r="B72" s="34">
        <v>4.34</v>
      </c>
      <c r="C72" s="34">
        <v>0.3</v>
      </c>
      <c r="D72" s="34">
        <v>0.33329999999999999</v>
      </c>
      <c r="E72" s="34">
        <v>10.751490909999999</v>
      </c>
      <c r="F72" s="34">
        <f t="shared" si="3"/>
        <v>1876.291666666662</v>
      </c>
      <c r="G72" s="34">
        <f>G69*9/12+G81*3/12</f>
        <v>4.5550000000000006</v>
      </c>
      <c r="H72" s="34">
        <f t="shared" si="0"/>
        <v>96.58198511186761</v>
      </c>
      <c r="I72" s="34">
        <f t="shared" si="1"/>
        <v>6.6761740860737984</v>
      </c>
      <c r="J72" s="34">
        <f t="shared" si="2"/>
        <v>7.4172294096279892</v>
      </c>
      <c r="K72" s="35" t="s">
        <v>1226</v>
      </c>
    </row>
    <row r="73" spans="1:11" ht="12.75" x14ac:dyDescent="0.2">
      <c r="A73" s="29">
        <v>1876.05</v>
      </c>
      <c r="B73" s="34">
        <v>4.18</v>
      </c>
      <c r="C73" s="34">
        <v>0.3</v>
      </c>
      <c r="D73" s="34">
        <v>0.32669999999999999</v>
      </c>
      <c r="E73" s="34">
        <v>10.370910739999999</v>
      </c>
      <c r="F73" s="34">
        <f t="shared" si="3"/>
        <v>1876.3749999999952</v>
      </c>
      <c r="G73" s="34">
        <f>G69*8/12+G81*4/12</f>
        <v>4.543333333333333</v>
      </c>
      <c r="H73" s="34">
        <f t="shared" si="0"/>
        <v>96.434953503418157</v>
      </c>
      <c r="I73" s="34">
        <f t="shared" si="1"/>
        <v>6.921168911728576</v>
      </c>
      <c r="J73" s="34">
        <f t="shared" si="2"/>
        <v>7.5371529448724184</v>
      </c>
      <c r="K73" s="35" t="s">
        <v>1226</v>
      </c>
    </row>
    <row r="74" spans="1:11" ht="12.75" x14ac:dyDescent="0.2">
      <c r="A74" s="29">
        <v>1876.06</v>
      </c>
      <c r="B74" s="34">
        <v>4.1500000000000004</v>
      </c>
      <c r="C74" s="34">
        <v>0.3</v>
      </c>
      <c r="D74" s="34">
        <v>0.32</v>
      </c>
      <c r="E74" s="34">
        <v>10.08541488</v>
      </c>
      <c r="F74" s="34">
        <f t="shared" si="3"/>
        <v>1876.4583333333285</v>
      </c>
      <c r="G74" s="34">
        <f>G69*7/12+G81*5/12</f>
        <v>4.5316666666666663</v>
      </c>
      <c r="H74" s="34">
        <f t="shared" ref="H74:H137" si="4">B74*$E$1744/E74</f>
        <v>98.453105233088834</v>
      </c>
      <c r="I74" s="34">
        <f t="shared" ref="I74:I137" si="5">C74*$E$1744/E74</f>
        <v>7.117091944560638</v>
      </c>
      <c r="J74" s="34">
        <f t="shared" ref="J74:J137" si="6">D74*$E$1744/E74</f>
        <v>7.5915647408646798</v>
      </c>
      <c r="K74" s="35" t="s">
        <v>1226</v>
      </c>
    </row>
    <row r="75" spans="1:11" ht="12.75" x14ac:dyDescent="0.2">
      <c r="A75" s="29">
        <v>1876.07</v>
      </c>
      <c r="B75" s="34">
        <v>4.0999999999999996</v>
      </c>
      <c r="C75" s="34">
        <v>0.3</v>
      </c>
      <c r="D75" s="34">
        <v>0.31330000000000002</v>
      </c>
      <c r="E75" s="34">
        <v>10.08541488</v>
      </c>
      <c r="F75" s="34">
        <f t="shared" ref="F75:F138" si="7">F74+1/12</f>
        <v>1876.5416666666617</v>
      </c>
      <c r="G75" s="34">
        <f>G69*6/12+G81*6/12</f>
        <v>4.5199999999999996</v>
      </c>
      <c r="H75" s="34">
        <f t="shared" si="4"/>
        <v>97.266923242328716</v>
      </c>
      <c r="I75" s="34">
        <f t="shared" si="5"/>
        <v>7.117091944560638</v>
      </c>
      <c r="J75" s="34">
        <f t="shared" si="6"/>
        <v>7.4326163541028265</v>
      </c>
      <c r="K75" s="35" t="s">
        <v>1226</v>
      </c>
    </row>
    <row r="76" spans="1:11" ht="12.75" x14ac:dyDescent="0.2">
      <c r="A76" s="29">
        <v>1876.08</v>
      </c>
      <c r="B76" s="34">
        <v>3.93</v>
      </c>
      <c r="C76" s="34">
        <v>0.3</v>
      </c>
      <c r="D76" s="34">
        <v>0.30669999999999997</v>
      </c>
      <c r="E76" s="34">
        <v>10.180580170000001</v>
      </c>
      <c r="F76" s="34">
        <f t="shared" si="7"/>
        <v>1876.624999999995</v>
      </c>
      <c r="G76" s="34">
        <f>G69*5/12+G81*7/12</f>
        <v>4.5083333333333337</v>
      </c>
      <c r="H76" s="34">
        <f t="shared" si="4"/>
        <v>92.362379333829253</v>
      </c>
      <c r="I76" s="34">
        <f t="shared" si="5"/>
        <v>7.0505633079258976</v>
      </c>
      <c r="J76" s="34">
        <f t="shared" si="6"/>
        <v>7.2080258884695754</v>
      </c>
      <c r="K76" s="35" t="s">
        <v>1226</v>
      </c>
    </row>
    <row r="77" spans="1:11" ht="12.75" x14ac:dyDescent="0.2">
      <c r="A77" s="29">
        <v>1876.09</v>
      </c>
      <c r="B77" s="34">
        <v>3.69</v>
      </c>
      <c r="C77" s="34">
        <v>0.3</v>
      </c>
      <c r="D77" s="34">
        <v>0.3</v>
      </c>
      <c r="E77" s="34">
        <v>10.275745450000001</v>
      </c>
      <c r="F77" s="34">
        <f t="shared" si="7"/>
        <v>1876.7083333333283</v>
      </c>
      <c r="G77" s="34">
        <f>G69*4/12+G81*8/12</f>
        <v>4.496666666666667</v>
      </c>
      <c r="H77" s="34">
        <f t="shared" si="4"/>
        <v>85.918783391038545</v>
      </c>
      <c r="I77" s="34">
        <f t="shared" si="5"/>
        <v>6.9852669423608571</v>
      </c>
      <c r="J77" s="34">
        <f t="shared" si="6"/>
        <v>6.9852669423608571</v>
      </c>
      <c r="K77" s="35" t="s">
        <v>1226</v>
      </c>
    </row>
    <row r="78" spans="1:11" ht="12.75" x14ac:dyDescent="0.2">
      <c r="A78" s="29">
        <v>1876.1</v>
      </c>
      <c r="B78" s="34">
        <v>3.67</v>
      </c>
      <c r="C78" s="34">
        <v>0.3</v>
      </c>
      <c r="D78" s="34">
        <v>0.29330000000000001</v>
      </c>
      <c r="E78" s="34">
        <v>10.465995039999999</v>
      </c>
      <c r="F78" s="34">
        <f t="shared" si="7"/>
        <v>1876.7916666666615</v>
      </c>
      <c r="G78" s="34">
        <f>G69*3/12+G81*9/12</f>
        <v>4.4850000000000003</v>
      </c>
      <c r="H78" s="34">
        <f t="shared" si="4"/>
        <v>83.899742847575439</v>
      </c>
      <c r="I78" s="34">
        <f t="shared" si="5"/>
        <v>6.858289606068837</v>
      </c>
      <c r="J78" s="34">
        <f t="shared" si="6"/>
        <v>6.7051211381999671</v>
      </c>
      <c r="K78" s="35" t="s">
        <v>1226</v>
      </c>
    </row>
    <row r="79" spans="1:11" ht="12.75" x14ac:dyDescent="0.2">
      <c r="A79" s="29">
        <v>1876.11</v>
      </c>
      <c r="B79" s="34">
        <v>3.6</v>
      </c>
      <c r="C79" s="34">
        <v>0.3</v>
      </c>
      <c r="D79" s="34">
        <v>0.28670000000000001</v>
      </c>
      <c r="E79" s="34">
        <v>10.56116033</v>
      </c>
      <c r="F79" s="34">
        <f t="shared" si="7"/>
        <v>1876.8749999999948</v>
      </c>
      <c r="G79" s="34">
        <f>G69*2/12+G81*10/12</f>
        <v>4.4733333333333336</v>
      </c>
      <c r="H79" s="34">
        <f t="shared" si="4"/>
        <v>81.557885032126947</v>
      </c>
      <c r="I79" s="34">
        <f t="shared" si="5"/>
        <v>6.7964904193439128</v>
      </c>
      <c r="J79" s="34">
        <f t="shared" si="6"/>
        <v>6.495179344086333</v>
      </c>
      <c r="K79" s="35" t="s">
        <v>1226</v>
      </c>
    </row>
    <row r="80" spans="1:11" ht="12.75" x14ac:dyDescent="0.2">
      <c r="A80" s="29">
        <v>1876.12</v>
      </c>
      <c r="B80" s="34">
        <v>3.58</v>
      </c>
      <c r="C80" s="34">
        <v>0.3</v>
      </c>
      <c r="D80" s="34">
        <v>0.28000000000000003</v>
      </c>
      <c r="E80" s="34">
        <v>10.751490909999999</v>
      </c>
      <c r="F80" s="34">
        <f t="shared" si="7"/>
        <v>1876.958333333328</v>
      </c>
      <c r="G80" s="34">
        <f>G69*1/12+G81*11/12</f>
        <v>4.4616666666666669</v>
      </c>
      <c r="H80" s="34">
        <f t="shared" si="4"/>
        <v>79.66901076048066</v>
      </c>
      <c r="I80" s="34">
        <f t="shared" si="5"/>
        <v>6.6761740860737984</v>
      </c>
      <c r="J80" s="34">
        <f t="shared" si="6"/>
        <v>6.2310958136688797</v>
      </c>
      <c r="K80" s="35" t="s">
        <v>1226</v>
      </c>
    </row>
    <row r="81" spans="1:11" ht="12.75" x14ac:dyDescent="0.2">
      <c r="A81" s="29">
        <v>1877.01</v>
      </c>
      <c r="B81" s="34">
        <v>3.55</v>
      </c>
      <c r="C81" s="34">
        <v>0.2908</v>
      </c>
      <c r="D81" s="34">
        <v>0.28170000000000001</v>
      </c>
      <c r="E81" s="34">
        <v>10.9417405</v>
      </c>
      <c r="F81" s="34">
        <f t="shared" si="7"/>
        <v>1877.0416666666613</v>
      </c>
      <c r="G81" s="34">
        <v>4.45</v>
      </c>
      <c r="H81" s="34">
        <f t="shared" si="4"/>
        <v>77.627756068607169</v>
      </c>
      <c r="I81" s="34">
        <f t="shared" si="5"/>
        <v>6.358915905563653</v>
      </c>
      <c r="J81" s="34">
        <f t="shared" si="6"/>
        <v>6.1599264463455334</v>
      </c>
      <c r="K81" s="35" t="s">
        <v>1226</v>
      </c>
    </row>
    <row r="82" spans="1:11" ht="12.75" x14ac:dyDescent="0.2">
      <c r="A82" s="29">
        <v>1877.02</v>
      </c>
      <c r="B82" s="34">
        <v>3.34</v>
      </c>
      <c r="C82" s="34">
        <v>0.28170000000000001</v>
      </c>
      <c r="D82" s="34">
        <v>0.2833</v>
      </c>
      <c r="E82" s="34">
        <v>10.65632562</v>
      </c>
      <c r="F82" s="34">
        <f t="shared" si="7"/>
        <v>1877.1249999999945</v>
      </c>
      <c r="G82" s="34">
        <f>G81*11/12+G93*1/12</f>
        <v>4.440833333333333</v>
      </c>
      <c r="H82" s="34">
        <f t="shared" si="4"/>
        <v>74.991851178061125</v>
      </c>
      <c r="I82" s="34">
        <f t="shared" si="5"/>
        <v>6.3249115200179098</v>
      </c>
      <c r="J82" s="34">
        <f t="shared" si="6"/>
        <v>6.3608357601032086</v>
      </c>
      <c r="K82" s="35" t="s">
        <v>1226</v>
      </c>
    </row>
    <row r="83" spans="1:11" ht="12.75" x14ac:dyDescent="0.2">
      <c r="A83" s="29">
        <v>1877.03</v>
      </c>
      <c r="B83" s="34">
        <v>3.17</v>
      </c>
      <c r="C83" s="34">
        <v>0.27250000000000002</v>
      </c>
      <c r="D83" s="34">
        <v>0.28499999999999998</v>
      </c>
      <c r="E83" s="34">
        <v>10.180580170000001</v>
      </c>
      <c r="F83" s="34">
        <f t="shared" si="7"/>
        <v>1877.2083333333278</v>
      </c>
      <c r="G83" s="34">
        <f>G81*10/12+G93*2/12</f>
        <v>4.4316666666666666</v>
      </c>
      <c r="H83" s="34">
        <f t="shared" si="4"/>
        <v>74.500952287083635</v>
      </c>
      <c r="I83" s="34">
        <f t="shared" si="5"/>
        <v>6.4042616713660241</v>
      </c>
      <c r="J83" s="34">
        <f t="shared" si="6"/>
        <v>6.6980351425296014</v>
      </c>
      <c r="K83" s="35" t="s">
        <v>1226</v>
      </c>
    </row>
    <row r="84" spans="1:11" ht="12.75" x14ac:dyDescent="0.2">
      <c r="A84" s="29">
        <v>1877.04</v>
      </c>
      <c r="B84" s="34">
        <v>2.94</v>
      </c>
      <c r="C84" s="34">
        <v>0.26329999999999998</v>
      </c>
      <c r="D84" s="34">
        <v>0.28670000000000001</v>
      </c>
      <c r="E84" s="34">
        <v>10.465995039999999</v>
      </c>
      <c r="F84" s="34">
        <f t="shared" si="7"/>
        <v>1877.2916666666611</v>
      </c>
      <c r="G84" s="34">
        <f>G81*9/12+G93*3/12</f>
        <v>4.4225000000000003</v>
      </c>
      <c r="H84" s="34">
        <f t="shared" si="4"/>
        <v>67.211238139474602</v>
      </c>
      <c r="I84" s="34">
        <f t="shared" si="5"/>
        <v>6.0192921775930825</v>
      </c>
      <c r="J84" s="34">
        <f t="shared" si="6"/>
        <v>6.5542387668664519</v>
      </c>
      <c r="K84" s="35" t="s">
        <v>1226</v>
      </c>
    </row>
    <row r="85" spans="1:11" ht="12.75" x14ac:dyDescent="0.2">
      <c r="A85" s="29">
        <v>1877.05</v>
      </c>
      <c r="B85" s="34">
        <v>2.94</v>
      </c>
      <c r="C85" s="34">
        <v>0.25419999999999998</v>
      </c>
      <c r="D85" s="34">
        <v>0.2883</v>
      </c>
      <c r="E85" s="34">
        <v>10.65632562</v>
      </c>
      <c r="F85" s="34">
        <f t="shared" si="7"/>
        <v>1877.3749999999943</v>
      </c>
      <c r="G85" s="34">
        <f>G81*8/12+G93*4/12</f>
        <v>4.4133333333333331</v>
      </c>
      <c r="H85" s="34">
        <f t="shared" si="4"/>
        <v>66.010791156736431</v>
      </c>
      <c r="I85" s="34">
        <f t="shared" si="5"/>
        <v>5.7074636435518373</v>
      </c>
      <c r="J85" s="34">
        <f t="shared" si="6"/>
        <v>6.4730990103697676</v>
      </c>
      <c r="K85" s="35" t="s">
        <v>1226</v>
      </c>
    </row>
    <row r="86" spans="1:11" ht="12.75" x14ac:dyDescent="0.2">
      <c r="A86" s="29">
        <v>1877.06</v>
      </c>
      <c r="B86" s="34">
        <v>2.73</v>
      </c>
      <c r="C86" s="34">
        <v>0.245</v>
      </c>
      <c r="D86" s="34">
        <v>0.28999999999999998</v>
      </c>
      <c r="E86" s="34">
        <v>10.08541488</v>
      </c>
      <c r="F86" s="34">
        <f t="shared" si="7"/>
        <v>1877.4583333333276</v>
      </c>
      <c r="G86" s="34">
        <f>G81*7/12+G93*5/12</f>
        <v>4.4041666666666668</v>
      </c>
      <c r="H86" s="34">
        <f t="shared" si="4"/>
        <v>64.765536695501808</v>
      </c>
      <c r="I86" s="34">
        <f t="shared" si="5"/>
        <v>5.8122917547245212</v>
      </c>
      <c r="J86" s="34">
        <f t="shared" si="6"/>
        <v>6.8798555464086171</v>
      </c>
      <c r="K86" s="35" t="s">
        <v>1226</v>
      </c>
    </row>
    <row r="87" spans="1:11" ht="12.75" x14ac:dyDescent="0.2">
      <c r="A87" s="29">
        <v>1877.07</v>
      </c>
      <c r="B87" s="34">
        <v>2.85</v>
      </c>
      <c r="C87" s="34">
        <v>0.23580000000000001</v>
      </c>
      <c r="D87" s="34">
        <v>0.29170000000000001</v>
      </c>
      <c r="E87" s="34">
        <v>10.180580170000001</v>
      </c>
      <c r="F87" s="34">
        <f t="shared" si="7"/>
        <v>1877.5416666666608</v>
      </c>
      <c r="G87" s="34">
        <f>G81*6/12+G93*6/12</f>
        <v>4.3949999999999996</v>
      </c>
      <c r="H87" s="34">
        <f t="shared" si="4"/>
        <v>66.980351425296021</v>
      </c>
      <c r="I87" s="34">
        <f t="shared" si="5"/>
        <v>5.5417427600297549</v>
      </c>
      <c r="J87" s="34">
        <f t="shared" si="6"/>
        <v>6.855497723073281</v>
      </c>
      <c r="K87" s="35" t="s">
        <v>1226</v>
      </c>
    </row>
    <row r="88" spans="1:11" ht="12.75" x14ac:dyDescent="0.2">
      <c r="A88" s="29">
        <v>1877.08</v>
      </c>
      <c r="B88" s="34">
        <v>3.05</v>
      </c>
      <c r="C88" s="34">
        <v>0.22670000000000001</v>
      </c>
      <c r="D88" s="34">
        <v>0.29330000000000001</v>
      </c>
      <c r="E88" s="34">
        <v>9.8000000000000007</v>
      </c>
      <c r="F88" s="34">
        <f t="shared" si="7"/>
        <v>1877.6249999999941</v>
      </c>
      <c r="G88" s="34">
        <f>G81*5/12+G93*7/12</f>
        <v>4.3858333333333333</v>
      </c>
      <c r="H88" s="34">
        <f t="shared" si="4"/>
        <v>74.464427295918341</v>
      </c>
      <c r="I88" s="34">
        <f t="shared" si="5"/>
        <v>5.5347821862244899</v>
      </c>
      <c r="J88" s="34">
        <f t="shared" si="6"/>
        <v>7.1607923035714283</v>
      </c>
      <c r="K88" s="35" t="s">
        <v>1226</v>
      </c>
    </row>
    <row r="89" spans="1:11" ht="12.75" x14ac:dyDescent="0.2">
      <c r="A89" s="29">
        <v>1877.09</v>
      </c>
      <c r="B89" s="34">
        <v>3.24</v>
      </c>
      <c r="C89" s="34">
        <v>0.2175</v>
      </c>
      <c r="D89" s="34">
        <v>0.29499999999999998</v>
      </c>
      <c r="E89" s="34">
        <v>9.7048347110000002</v>
      </c>
      <c r="F89" s="34">
        <f t="shared" si="7"/>
        <v>1877.7083333333273</v>
      </c>
      <c r="G89" s="34">
        <f>G81*4/12+G93*8/12</f>
        <v>4.3766666666666669</v>
      </c>
      <c r="H89" s="34">
        <f t="shared" si="4"/>
        <v>79.878878217403567</v>
      </c>
      <c r="I89" s="34">
        <f t="shared" si="5"/>
        <v>5.3622395099645912</v>
      </c>
      <c r="J89" s="34">
        <f t="shared" si="6"/>
        <v>7.2729225537450777</v>
      </c>
      <c r="K89" s="35" t="s">
        <v>1226</v>
      </c>
    </row>
    <row r="90" spans="1:11" ht="12.75" x14ac:dyDescent="0.2">
      <c r="A90" s="29">
        <v>1877.1</v>
      </c>
      <c r="B90" s="34">
        <v>3.31</v>
      </c>
      <c r="C90" s="34">
        <v>0.20830000000000001</v>
      </c>
      <c r="D90" s="34">
        <v>0.29670000000000002</v>
      </c>
      <c r="E90" s="34">
        <v>9.7048347110000002</v>
      </c>
      <c r="F90" s="34">
        <f t="shared" si="7"/>
        <v>1877.7916666666606</v>
      </c>
      <c r="G90" s="34">
        <f>G81*3/12+G93*9/12</f>
        <v>4.3675000000000006</v>
      </c>
      <c r="H90" s="34">
        <f t="shared" si="4"/>
        <v>81.604656450495611</v>
      </c>
      <c r="I90" s="34">
        <f t="shared" si="5"/>
        <v>5.1354229421867785</v>
      </c>
      <c r="J90" s="34">
        <f t="shared" si="6"/>
        <v>7.3148343108344571</v>
      </c>
      <c r="K90" s="35" t="s">
        <v>1226</v>
      </c>
    </row>
    <row r="91" spans="1:11" ht="12.75" x14ac:dyDescent="0.2">
      <c r="A91" s="29">
        <v>1877.11</v>
      </c>
      <c r="B91" s="34">
        <v>3.26</v>
      </c>
      <c r="C91" s="34">
        <v>0.19919999999999999</v>
      </c>
      <c r="D91" s="34">
        <v>0.29830000000000001</v>
      </c>
      <c r="E91" s="34">
        <v>9.5145851239999999</v>
      </c>
      <c r="F91" s="34">
        <f t="shared" si="7"/>
        <v>1877.8749999999939</v>
      </c>
      <c r="G91" s="34">
        <f>G81*2/12+G93*10/12</f>
        <v>4.3583333333333334</v>
      </c>
      <c r="H91" s="34">
        <f t="shared" si="4"/>
        <v>81.979041107373448</v>
      </c>
      <c r="I91" s="34">
        <f t="shared" si="5"/>
        <v>5.0092714688922673</v>
      </c>
      <c r="J91" s="34">
        <f t="shared" si="6"/>
        <v>7.5013337307759214</v>
      </c>
      <c r="K91" s="35" t="s">
        <v>1226</v>
      </c>
    </row>
    <row r="92" spans="1:11" ht="12.75" x14ac:dyDescent="0.2">
      <c r="A92" s="29">
        <v>1877.12</v>
      </c>
      <c r="B92" s="34">
        <v>3.25</v>
      </c>
      <c r="C92" s="34">
        <v>0.19</v>
      </c>
      <c r="D92" s="34">
        <v>0.3</v>
      </c>
      <c r="E92" s="34">
        <v>9.5145851239999999</v>
      </c>
      <c r="F92" s="34">
        <f t="shared" si="7"/>
        <v>1877.9583333333271</v>
      </c>
      <c r="G92" s="34">
        <f>G81*1/12+G93*11/12</f>
        <v>4.3491666666666662</v>
      </c>
      <c r="H92" s="34">
        <f t="shared" si="4"/>
        <v>81.727571656123843</v>
      </c>
      <c r="I92" s="34">
        <f t="shared" si="5"/>
        <v>4.7779195737426248</v>
      </c>
      <c r="J92" s="34">
        <f t="shared" si="6"/>
        <v>7.5440835374883548</v>
      </c>
      <c r="K92" s="35" t="s">
        <v>1226</v>
      </c>
    </row>
    <row r="93" spans="1:11" ht="12.75" x14ac:dyDescent="0.2">
      <c r="A93" s="29">
        <v>1878.01</v>
      </c>
      <c r="B93" s="34">
        <v>3.25</v>
      </c>
      <c r="C93" s="34">
        <v>0.18920000000000001</v>
      </c>
      <c r="D93" s="34">
        <v>0.30080000000000001</v>
      </c>
      <c r="E93" s="34">
        <v>9.229089256</v>
      </c>
      <c r="F93" s="34">
        <f t="shared" si="7"/>
        <v>1878.0416666666604</v>
      </c>
      <c r="G93" s="34">
        <v>4.34</v>
      </c>
      <c r="H93" s="34">
        <f t="shared" si="4"/>
        <v>84.255760880681194</v>
      </c>
      <c r="I93" s="34">
        <f t="shared" si="5"/>
        <v>4.904981525730733</v>
      </c>
      <c r="J93" s="34">
        <f t="shared" si="6"/>
        <v>7.7981947301258163</v>
      </c>
      <c r="K93" s="35" t="s">
        <v>1226</v>
      </c>
    </row>
    <row r="94" spans="1:11" ht="12.75" x14ac:dyDescent="0.2">
      <c r="A94" s="29">
        <v>1878.02</v>
      </c>
      <c r="B94" s="34">
        <v>3.18</v>
      </c>
      <c r="C94" s="34">
        <v>0.1883</v>
      </c>
      <c r="D94" s="34">
        <v>0.30170000000000002</v>
      </c>
      <c r="E94" s="34">
        <v>9.1340049590000003</v>
      </c>
      <c r="F94" s="34">
        <f t="shared" si="7"/>
        <v>1878.1249999999936</v>
      </c>
      <c r="G94" s="34">
        <f>G93*11/12+G105*1/12</f>
        <v>4.33</v>
      </c>
      <c r="H94" s="34">
        <f t="shared" si="4"/>
        <v>83.299226179016571</v>
      </c>
      <c r="I94" s="34">
        <f t="shared" si="5"/>
        <v>4.9324667577071759</v>
      </c>
      <c r="J94" s="34">
        <f t="shared" si="6"/>
        <v>7.9029485969211635</v>
      </c>
      <c r="K94" s="35" t="s">
        <v>1226</v>
      </c>
    </row>
    <row r="95" spans="1:11" ht="12.75" x14ac:dyDescent="0.2">
      <c r="A95" s="29">
        <v>1878.03</v>
      </c>
      <c r="B95" s="34">
        <v>3.24</v>
      </c>
      <c r="C95" s="34">
        <v>0.1875</v>
      </c>
      <c r="D95" s="34">
        <v>0.30249999999999999</v>
      </c>
      <c r="E95" s="34">
        <v>8.9436743799999991</v>
      </c>
      <c r="F95" s="34">
        <f t="shared" si="7"/>
        <v>1878.2083333333269</v>
      </c>
      <c r="G95" s="34">
        <f>G93*10/12+G105*2/12</f>
        <v>4.32</v>
      </c>
      <c r="H95" s="34">
        <f t="shared" si="4"/>
        <v>86.677049841342736</v>
      </c>
      <c r="I95" s="34">
        <f t="shared" si="5"/>
        <v>5.016032976929556</v>
      </c>
      <c r="J95" s="34">
        <f t="shared" si="6"/>
        <v>8.0925332027796841</v>
      </c>
      <c r="K95" s="35" t="s">
        <v>1226</v>
      </c>
    </row>
    <row r="96" spans="1:11" ht="12.75" x14ac:dyDescent="0.2">
      <c r="A96" s="29">
        <v>1878.04</v>
      </c>
      <c r="B96" s="34">
        <v>3.33</v>
      </c>
      <c r="C96" s="34">
        <v>0.1867</v>
      </c>
      <c r="D96" s="34">
        <v>0.30330000000000001</v>
      </c>
      <c r="E96" s="34">
        <v>8.8485090910000004</v>
      </c>
      <c r="F96" s="34">
        <f t="shared" si="7"/>
        <v>1878.2916666666601</v>
      </c>
      <c r="G96" s="34">
        <f>G93*9/12+G105*3/12</f>
        <v>4.3100000000000005</v>
      </c>
      <c r="H96" s="34">
        <f t="shared" si="4"/>
        <v>90.042847818327445</v>
      </c>
      <c r="I96" s="34">
        <f t="shared" si="5"/>
        <v>5.0483482545590794</v>
      </c>
      <c r="J96" s="34">
        <f t="shared" si="6"/>
        <v>8.2011999229125259</v>
      </c>
      <c r="K96" s="35" t="s">
        <v>1226</v>
      </c>
    </row>
    <row r="97" spans="1:11" ht="12.75" x14ac:dyDescent="0.2">
      <c r="A97" s="29">
        <v>1878.05</v>
      </c>
      <c r="B97" s="34">
        <v>3.34</v>
      </c>
      <c r="C97" s="34">
        <v>0.18579999999999999</v>
      </c>
      <c r="D97" s="34">
        <v>0.30420000000000003</v>
      </c>
      <c r="E97" s="34">
        <v>8.5630942149999996</v>
      </c>
      <c r="F97" s="34">
        <f t="shared" si="7"/>
        <v>1878.3749999999934</v>
      </c>
      <c r="G97" s="34">
        <f>G93*8/12+G105*4/12</f>
        <v>4.3</v>
      </c>
      <c r="H97" s="34">
        <f t="shared" si="4"/>
        <v>93.323460531375218</v>
      </c>
      <c r="I97" s="34">
        <f t="shared" si="5"/>
        <v>5.191466756505843</v>
      </c>
      <c r="J97" s="34">
        <f t="shared" si="6"/>
        <v>8.4996996088755523</v>
      </c>
      <c r="K97" s="35" t="s">
        <v>1226</v>
      </c>
    </row>
    <row r="98" spans="1:11" ht="12.75" x14ac:dyDescent="0.2">
      <c r="A98" s="29">
        <v>1878.06</v>
      </c>
      <c r="B98" s="34">
        <v>3.41</v>
      </c>
      <c r="C98" s="34">
        <v>0.185</v>
      </c>
      <c r="D98" s="34">
        <v>0.30499999999999999</v>
      </c>
      <c r="E98" s="34">
        <v>8.3728446279999993</v>
      </c>
      <c r="F98" s="34">
        <f t="shared" si="7"/>
        <v>1878.4583333333267</v>
      </c>
      <c r="G98" s="34">
        <f>G93*7/12+G105*5/12</f>
        <v>4.29</v>
      </c>
      <c r="H98" s="34">
        <f t="shared" si="4"/>
        <v>97.444299249452172</v>
      </c>
      <c r="I98" s="34">
        <f t="shared" si="5"/>
        <v>5.2865675545890474</v>
      </c>
      <c r="J98" s="34">
        <f t="shared" si="6"/>
        <v>8.7156924548630244</v>
      </c>
      <c r="K98" s="35" t="s">
        <v>1226</v>
      </c>
    </row>
    <row r="99" spans="1:11" ht="12.75" x14ac:dyDescent="0.2">
      <c r="A99" s="29">
        <v>1878.07</v>
      </c>
      <c r="B99" s="34">
        <v>3.48</v>
      </c>
      <c r="C99" s="34">
        <v>0.1842</v>
      </c>
      <c r="D99" s="34">
        <v>0.30580000000000002</v>
      </c>
      <c r="E99" s="34">
        <v>8.4679289260000008</v>
      </c>
      <c r="F99" s="34">
        <f t="shared" si="7"/>
        <v>1878.5416666666599</v>
      </c>
      <c r="G99" s="34">
        <f>G93*6/12+G105*6/12</f>
        <v>4.2799999999999994</v>
      </c>
      <c r="H99" s="34">
        <f t="shared" si="4"/>
        <v>98.327982825112329</v>
      </c>
      <c r="I99" s="34">
        <f t="shared" si="5"/>
        <v>5.2046018495361182</v>
      </c>
      <c r="J99" s="34">
        <f t="shared" si="6"/>
        <v>8.6404302149193537</v>
      </c>
      <c r="K99" s="35" t="s">
        <v>1226</v>
      </c>
    </row>
    <row r="100" spans="1:11" ht="12.75" x14ac:dyDescent="0.2">
      <c r="A100" s="29">
        <v>1878.08</v>
      </c>
      <c r="B100" s="34">
        <v>3.45</v>
      </c>
      <c r="C100" s="34">
        <v>0.18329999999999999</v>
      </c>
      <c r="D100" s="34">
        <v>0.30669999999999997</v>
      </c>
      <c r="E100" s="34">
        <v>8.5630942149999996</v>
      </c>
      <c r="F100" s="34">
        <f t="shared" si="7"/>
        <v>1878.6249999999932</v>
      </c>
      <c r="G100" s="34">
        <f>G93*5/12+G105*7/12</f>
        <v>4.2699999999999996</v>
      </c>
      <c r="H100" s="34">
        <f t="shared" si="4"/>
        <v>96.396987674624114</v>
      </c>
      <c r="I100" s="34">
        <f t="shared" si="5"/>
        <v>5.1216138668865501</v>
      </c>
      <c r="J100" s="34">
        <f t="shared" si="6"/>
        <v>8.5695524984948435</v>
      </c>
      <c r="K100" s="35" t="s">
        <v>1226</v>
      </c>
    </row>
    <row r="101" spans="1:11" ht="12.75" x14ac:dyDescent="0.2">
      <c r="A101" s="29">
        <v>1878.09</v>
      </c>
      <c r="B101" s="34">
        <v>3.52</v>
      </c>
      <c r="C101" s="34">
        <v>0.1825</v>
      </c>
      <c r="D101" s="34">
        <v>0.3075</v>
      </c>
      <c r="E101" s="34">
        <v>8.5630942149999996</v>
      </c>
      <c r="F101" s="34">
        <f t="shared" si="7"/>
        <v>1878.7083333333264</v>
      </c>
      <c r="G101" s="34">
        <f>G93*4/12+G105*8/12</f>
        <v>4.26</v>
      </c>
      <c r="H101" s="34">
        <f t="shared" si="4"/>
        <v>98.352868583964295</v>
      </c>
      <c r="I101" s="34">
        <f t="shared" si="5"/>
        <v>5.0992609422083763</v>
      </c>
      <c r="J101" s="34">
        <f t="shared" si="6"/>
        <v>8.591905423173019</v>
      </c>
      <c r="K101" s="35" t="s">
        <v>1226</v>
      </c>
    </row>
    <row r="102" spans="1:11" ht="12.75" x14ac:dyDescent="0.2">
      <c r="A102" s="29">
        <v>1878.1</v>
      </c>
      <c r="B102" s="34">
        <v>3.48</v>
      </c>
      <c r="C102" s="34">
        <v>0.1817</v>
      </c>
      <c r="D102" s="34">
        <v>0.30830000000000002</v>
      </c>
      <c r="E102" s="34">
        <v>8.4679289260000008</v>
      </c>
      <c r="F102" s="34">
        <f t="shared" si="7"/>
        <v>1878.7916666666597</v>
      </c>
      <c r="G102" s="34">
        <f>G93*3/12+G105*9/12</f>
        <v>4.25</v>
      </c>
      <c r="H102" s="34">
        <f t="shared" si="4"/>
        <v>98.327982825112329</v>
      </c>
      <c r="I102" s="34">
        <f t="shared" si="5"/>
        <v>5.1339639308399168</v>
      </c>
      <c r="J102" s="34">
        <f t="shared" si="6"/>
        <v>8.7110681336155551</v>
      </c>
      <c r="K102" s="35" t="s">
        <v>1226</v>
      </c>
    </row>
    <row r="103" spans="1:11" ht="12.75" x14ac:dyDescent="0.2">
      <c r="A103" s="29">
        <v>1878.11</v>
      </c>
      <c r="B103" s="34">
        <v>3.47</v>
      </c>
      <c r="C103" s="34">
        <v>0.18079999999999999</v>
      </c>
      <c r="D103" s="34">
        <v>0.30919999999999997</v>
      </c>
      <c r="E103" s="34">
        <v>8.3728446279999993</v>
      </c>
      <c r="F103" s="34">
        <f t="shared" si="7"/>
        <v>1878.874999999993</v>
      </c>
      <c r="G103" s="34">
        <f>G93*2/12+G105*10/12</f>
        <v>4.2399999999999993</v>
      </c>
      <c r="H103" s="34">
        <f t="shared" si="4"/>
        <v>99.158861699589167</v>
      </c>
      <c r="I103" s="34">
        <f t="shared" si="5"/>
        <v>5.166548183079458</v>
      </c>
      <c r="J103" s="34">
        <f t="shared" si="6"/>
        <v>8.8357118263726129</v>
      </c>
      <c r="K103" s="35" t="s">
        <v>1226</v>
      </c>
    </row>
    <row r="104" spans="1:11" ht="12.75" x14ac:dyDescent="0.2">
      <c r="A104" s="29">
        <v>1878.12</v>
      </c>
      <c r="B104" s="34">
        <v>3.45</v>
      </c>
      <c r="C104" s="34">
        <v>0.18</v>
      </c>
      <c r="D104" s="34">
        <v>0.31</v>
      </c>
      <c r="E104" s="34">
        <v>8.18251405</v>
      </c>
      <c r="F104" s="34">
        <f t="shared" si="7"/>
        <v>1878.9583333333262</v>
      </c>
      <c r="G104" s="34">
        <f>G93*1/12+G105*11/12</f>
        <v>4.2299999999999995</v>
      </c>
      <c r="H104" s="34">
        <f t="shared" si="4"/>
        <v>100.88054630349214</v>
      </c>
      <c r="I104" s="34">
        <f t="shared" si="5"/>
        <v>5.2633328506169805</v>
      </c>
      <c r="J104" s="34">
        <f t="shared" si="6"/>
        <v>9.0646287982848008</v>
      </c>
      <c r="K104" s="35" t="s">
        <v>1226</v>
      </c>
    </row>
    <row r="105" spans="1:11" ht="12.75" x14ac:dyDescent="0.2">
      <c r="A105" s="29">
        <v>1879.01</v>
      </c>
      <c r="B105" s="34">
        <v>3.58</v>
      </c>
      <c r="C105" s="34">
        <v>0.1817</v>
      </c>
      <c r="D105" s="34">
        <v>0.31580000000000003</v>
      </c>
      <c r="E105" s="34">
        <v>8.2776793390000005</v>
      </c>
      <c r="F105" s="34">
        <f t="shared" si="7"/>
        <v>1879.0416666666595</v>
      </c>
      <c r="G105" s="34">
        <v>4.22</v>
      </c>
      <c r="H105" s="34">
        <f t="shared" si="4"/>
        <v>103.47835545698707</v>
      </c>
      <c r="I105" s="34">
        <f t="shared" si="5"/>
        <v>5.2519601079705449</v>
      </c>
      <c r="J105" s="34">
        <f t="shared" si="6"/>
        <v>9.12806275232305</v>
      </c>
      <c r="K105" s="35" t="s">
        <v>1226</v>
      </c>
    </row>
    <row r="106" spans="1:11" ht="12.75" x14ac:dyDescent="0.2">
      <c r="A106" s="29">
        <v>1879.02</v>
      </c>
      <c r="B106" s="34">
        <v>3.71</v>
      </c>
      <c r="C106" s="34">
        <v>0.18329999999999999</v>
      </c>
      <c r="D106" s="34">
        <v>0.32169999999999999</v>
      </c>
      <c r="E106" s="34">
        <v>8.3728446279999993</v>
      </c>
      <c r="F106" s="34">
        <f t="shared" si="7"/>
        <v>1879.1249999999927</v>
      </c>
      <c r="G106" s="34">
        <f>G105*11/12+G117*1/12</f>
        <v>4.2033333333333331</v>
      </c>
      <c r="H106" s="34">
        <f t="shared" si="4"/>
        <v>106.0171115001371</v>
      </c>
      <c r="I106" s="34">
        <f t="shared" si="5"/>
        <v>5.2379882851684991</v>
      </c>
      <c r="J106" s="34">
        <f t="shared" si="6"/>
        <v>9.1929123368178196</v>
      </c>
      <c r="K106" s="35" t="s">
        <v>1226</v>
      </c>
    </row>
    <row r="107" spans="1:11" ht="12.75" x14ac:dyDescent="0.2">
      <c r="A107" s="29">
        <v>1879.03</v>
      </c>
      <c r="B107" s="34">
        <v>3.65</v>
      </c>
      <c r="C107" s="34">
        <v>0.185</v>
      </c>
      <c r="D107" s="34">
        <v>0.32750000000000001</v>
      </c>
      <c r="E107" s="34">
        <v>8.2776793390000005</v>
      </c>
      <c r="F107" s="34">
        <f t="shared" si="7"/>
        <v>1879.208333333326</v>
      </c>
      <c r="G107" s="34">
        <f>G105*10/12+G117*2/12</f>
        <v>4.1866666666666656</v>
      </c>
      <c r="H107" s="34">
        <f t="shared" si="4"/>
        <v>105.50167525642537</v>
      </c>
      <c r="I107" s="34">
        <f t="shared" si="5"/>
        <v>5.3473451842297797</v>
      </c>
      <c r="J107" s="34">
        <f t="shared" si="6"/>
        <v>9.4662462045148796</v>
      </c>
      <c r="K107" s="35" t="s">
        <v>1226</v>
      </c>
    </row>
    <row r="108" spans="1:11" ht="12.75" x14ac:dyDescent="0.2">
      <c r="A108" s="29">
        <v>1879.04</v>
      </c>
      <c r="B108" s="34">
        <v>3.77</v>
      </c>
      <c r="C108" s="34">
        <v>0.1867</v>
      </c>
      <c r="D108" s="34">
        <v>0.33329999999999999</v>
      </c>
      <c r="E108" s="34">
        <v>8.18251405</v>
      </c>
      <c r="F108" s="34">
        <f t="shared" si="7"/>
        <v>1879.2916666666592</v>
      </c>
      <c r="G108" s="34">
        <f>G105*9/12+G117*3/12</f>
        <v>4.17</v>
      </c>
      <c r="H108" s="34">
        <f t="shared" si="4"/>
        <v>110.23758248236678</v>
      </c>
      <c r="I108" s="34">
        <f t="shared" si="5"/>
        <v>5.4592457956121683</v>
      </c>
      <c r="J108" s="34">
        <f t="shared" si="6"/>
        <v>9.7459379950591085</v>
      </c>
      <c r="K108" s="35" t="s">
        <v>1226</v>
      </c>
    </row>
    <row r="109" spans="1:11" ht="12.75" x14ac:dyDescent="0.2">
      <c r="A109" s="29">
        <v>1879.05</v>
      </c>
      <c r="B109" s="34">
        <v>3.94</v>
      </c>
      <c r="C109" s="34">
        <v>0.1883</v>
      </c>
      <c r="D109" s="34">
        <v>0.3392</v>
      </c>
      <c r="E109" s="34">
        <v>8.18251405</v>
      </c>
      <c r="F109" s="34">
        <f t="shared" si="7"/>
        <v>1879.3749999999925</v>
      </c>
      <c r="G109" s="34">
        <f>G105*8/12+G117*4/12</f>
        <v>4.1533333333333324</v>
      </c>
      <c r="H109" s="34">
        <f t="shared" si="4"/>
        <v>115.20850795239392</v>
      </c>
      <c r="I109" s="34">
        <f t="shared" si="5"/>
        <v>5.5060309765065414</v>
      </c>
      <c r="J109" s="34">
        <f t="shared" si="6"/>
        <v>9.9184583496071106</v>
      </c>
      <c r="K109" s="35" t="s">
        <v>1226</v>
      </c>
    </row>
    <row r="110" spans="1:11" ht="12.75" x14ac:dyDescent="0.2">
      <c r="A110" s="29">
        <v>1879.06</v>
      </c>
      <c r="B110" s="34">
        <v>3.96</v>
      </c>
      <c r="C110" s="34">
        <v>0.19</v>
      </c>
      <c r="D110" s="34">
        <v>0.34499999999999997</v>
      </c>
      <c r="E110" s="34">
        <v>8.0873811569999994</v>
      </c>
      <c r="F110" s="34">
        <f t="shared" si="7"/>
        <v>1879.4583333333258</v>
      </c>
      <c r="G110" s="34">
        <f>G105*7/12+G117*5/12</f>
        <v>4.1366666666666667</v>
      </c>
      <c r="H110" s="34">
        <f t="shared" si="4"/>
        <v>117.15541429377446</v>
      </c>
      <c r="I110" s="34">
        <f t="shared" si="5"/>
        <v>5.6210931100548356</v>
      </c>
      <c r="J110" s="34">
        <f t="shared" si="6"/>
        <v>10.206721699836409</v>
      </c>
      <c r="K110" s="35" t="s">
        <v>1226</v>
      </c>
    </row>
    <row r="111" spans="1:11" ht="12.75" x14ac:dyDescent="0.2">
      <c r="A111" s="29">
        <v>1879.07</v>
      </c>
      <c r="B111" s="34">
        <v>4.04</v>
      </c>
      <c r="C111" s="34">
        <v>0.19170000000000001</v>
      </c>
      <c r="D111" s="34">
        <v>0.3508</v>
      </c>
      <c r="E111" s="34">
        <v>8.18251405</v>
      </c>
      <c r="F111" s="34">
        <f t="shared" si="7"/>
        <v>1879.541666666659</v>
      </c>
      <c r="G111" s="34">
        <f>G105*6/12+G117*6/12</f>
        <v>4.1199999999999992</v>
      </c>
      <c r="H111" s="34">
        <f t="shared" si="4"/>
        <v>118.13258175829223</v>
      </c>
      <c r="I111" s="34">
        <f t="shared" si="5"/>
        <v>5.6054494859070845</v>
      </c>
      <c r="J111" s="34">
        <f t="shared" si="6"/>
        <v>10.257650911091316</v>
      </c>
      <c r="K111" s="35" t="s">
        <v>1226</v>
      </c>
    </row>
    <row r="112" spans="1:11" ht="12.75" x14ac:dyDescent="0.2">
      <c r="A112" s="29">
        <v>1879.08</v>
      </c>
      <c r="B112" s="34">
        <v>4.07</v>
      </c>
      <c r="C112" s="34">
        <v>0.1933</v>
      </c>
      <c r="D112" s="34">
        <v>0.35670000000000002</v>
      </c>
      <c r="E112" s="34">
        <v>8.18251405</v>
      </c>
      <c r="F112" s="34">
        <f t="shared" si="7"/>
        <v>1879.6249999999923</v>
      </c>
      <c r="G112" s="34">
        <f>G105*5/12+G117*7/12</f>
        <v>4.1033333333333326</v>
      </c>
      <c r="H112" s="34">
        <f t="shared" si="4"/>
        <v>119.00980390006174</v>
      </c>
      <c r="I112" s="34">
        <f t="shared" si="5"/>
        <v>5.6522346668014576</v>
      </c>
      <c r="J112" s="34">
        <f t="shared" si="6"/>
        <v>10.430171265639316</v>
      </c>
      <c r="K112" s="35" t="s">
        <v>1226</v>
      </c>
    </row>
    <row r="113" spans="1:11" ht="12.75" x14ac:dyDescent="0.2">
      <c r="A113" s="29">
        <v>1879.09</v>
      </c>
      <c r="B113" s="34">
        <v>4.22</v>
      </c>
      <c r="C113" s="34">
        <v>0.19500000000000001</v>
      </c>
      <c r="D113" s="34">
        <v>0.36249999999999999</v>
      </c>
      <c r="E113" s="34">
        <v>8.4679289260000008</v>
      </c>
      <c r="F113" s="34">
        <f t="shared" si="7"/>
        <v>1879.7083333333255</v>
      </c>
      <c r="G113" s="34">
        <f>G105*4/12+G117*8/12</f>
        <v>4.086666666666666</v>
      </c>
      <c r="H113" s="34">
        <f t="shared" si="4"/>
        <v>119.23680675918793</v>
      </c>
      <c r="I113" s="34">
        <f t="shared" si="5"/>
        <v>5.509757658303708</v>
      </c>
      <c r="J113" s="34">
        <f t="shared" si="6"/>
        <v>10.242498210949201</v>
      </c>
      <c r="K113" s="35" t="s">
        <v>1226</v>
      </c>
    </row>
    <row r="114" spans="1:11" ht="12.75" x14ac:dyDescent="0.2">
      <c r="A114" s="29">
        <v>1879.1</v>
      </c>
      <c r="B114" s="34">
        <v>4.68</v>
      </c>
      <c r="C114" s="34">
        <v>0.19670000000000001</v>
      </c>
      <c r="D114" s="34">
        <v>0.36830000000000002</v>
      </c>
      <c r="E114" s="34">
        <v>8.9436743799999991</v>
      </c>
      <c r="F114" s="34">
        <f t="shared" si="7"/>
        <v>1879.7916666666588</v>
      </c>
      <c r="G114" s="34">
        <f>G105*3/12+G117*9/12</f>
        <v>4.0699999999999994</v>
      </c>
      <c r="H114" s="34">
        <f t="shared" si="4"/>
        <v>125.20018310416172</v>
      </c>
      <c r="I114" s="34">
        <f t="shared" si="5"/>
        <v>5.2621529949975665</v>
      </c>
      <c r="J114" s="34">
        <f t="shared" si="6"/>
        <v>9.852826375483497</v>
      </c>
      <c r="K114" s="35" t="s">
        <v>1226</v>
      </c>
    </row>
    <row r="115" spans="1:11" ht="12.75" x14ac:dyDescent="0.2">
      <c r="A115" s="29">
        <v>1879.11</v>
      </c>
      <c r="B115" s="34">
        <v>4.93</v>
      </c>
      <c r="C115" s="34">
        <v>0.1983</v>
      </c>
      <c r="D115" s="34">
        <v>0.37419999999999998</v>
      </c>
      <c r="E115" s="34">
        <v>9.4194198349999994</v>
      </c>
      <c r="F115" s="34">
        <f t="shared" si="7"/>
        <v>1879.874999999992</v>
      </c>
      <c r="G115" s="34">
        <f>G105*2/12+G117*10/12</f>
        <v>4.0533333333333328</v>
      </c>
      <c r="H115" s="34">
        <f t="shared" si="4"/>
        <v>125.22696494714634</v>
      </c>
      <c r="I115" s="34">
        <f t="shared" si="5"/>
        <v>5.0370197056833916</v>
      </c>
      <c r="J115" s="34">
        <f t="shared" si="6"/>
        <v>9.5050568525805588</v>
      </c>
      <c r="K115" s="35" t="s">
        <v>1226</v>
      </c>
    </row>
    <row r="116" spans="1:11" ht="12.75" x14ac:dyDescent="0.2">
      <c r="A116" s="29">
        <v>1879.12</v>
      </c>
      <c r="B116" s="34">
        <v>4.92</v>
      </c>
      <c r="C116" s="34">
        <v>0.2</v>
      </c>
      <c r="D116" s="34">
        <v>0.38</v>
      </c>
      <c r="E116" s="34">
        <v>9.7048347110000002</v>
      </c>
      <c r="F116" s="34">
        <f t="shared" si="7"/>
        <v>1879.9583333333253</v>
      </c>
      <c r="G116" s="34">
        <f>G105*1/12+G117*11/12</f>
        <v>4.0366666666666671</v>
      </c>
      <c r="H116" s="34">
        <f t="shared" si="4"/>
        <v>121.29755581161282</v>
      </c>
      <c r="I116" s="34">
        <f t="shared" si="5"/>
        <v>4.9307949516915786</v>
      </c>
      <c r="J116" s="34">
        <f t="shared" si="6"/>
        <v>9.3685104082139983</v>
      </c>
      <c r="K116" s="35" t="s">
        <v>1226</v>
      </c>
    </row>
    <row r="117" spans="1:11" ht="12.75" x14ac:dyDescent="0.2">
      <c r="A117" s="29">
        <v>1880.01</v>
      </c>
      <c r="B117" s="34">
        <v>5.1100000000000003</v>
      </c>
      <c r="C117" s="34">
        <v>0.20499999999999999</v>
      </c>
      <c r="D117" s="34">
        <v>0.38919999999999999</v>
      </c>
      <c r="E117" s="34">
        <v>9.9903305790000001</v>
      </c>
      <c r="F117" s="34">
        <f t="shared" si="7"/>
        <v>1880.0416666666586</v>
      </c>
      <c r="G117" s="34">
        <v>4.0199999999999996</v>
      </c>
      <c r="H117" s="34">
        <f t="shared" si="4"/>
        <v>122.38160117243903</v>
      </c>
      <c r="I117" s="34">
        <f t="shared" si="5"/>
        <v>4.9096337065264191</v>
      </c>
      <c r="J117" s="34">
        <f t="shared" si="6"/>
        <v>9.3211192125857671</v>
      </c>
      <c r="K117" s="35" t="s">
        <v>1226</v>
      </c>
    </row>
    <row r="118" spans="1:11" ht="12.75" x14ac:dyDescent="0.2">
      <c r="A118" s="29">
        <v>1880.02</v>
      </c>
      <c r="B118" s="34">
        <v>5.2</v>
      </c>
      <c r="C118" s="34">
        <v>0.21</v>
      </c>
      <c r="D118" s="34">
        <v>0.39829999999999999</v>
      </c>
      <c r="E118" s="34">
        <v>9.9903305790000001</v>
      </c>
      <c r="F118" s="34">
        <f t="shared" si="7"/>
        <v>1880.1249999999918</v>
      </c>
      <c r="G118" s="34">
        <f>G117*11/12+G129*1/12</f>
        <v>3.9933333333333332</v>
      </c>
      <c r="H118" s="34">
        <f t="shared" si="4"/>
        <v>124.5370501167677</v>
      </c>
      <c r="I118" s="34">
        <f t="shared" si="5"/>
        <v>5.0293808701002343</v>
      </c>
      <c r="J118" s="34">
        <f t="shared" si="6"/>
        <v>9.5390590502901116</v>
      </c>
      <c r="K118" s="35" t="s">
        <v>1226</v>
      </c>
    </row>
    <row r="119" spans="1:11" ht="12.75" x14ac:dyDescent="0.2">
      <c r="A119" s="29">
        <v>1880.03</v>
      </c>
      <c r="B119" s="34">
        <v>5.3</v>
      </c>
      <c r="C119" s="34">
        <v>0.215</v>
      </c>
      <c r="D119" s="34">
        <v>0.40749999999999997</v>
      </c>
      <c r="E119" s="34">
        <v>10.08541488</v>
      </c>
      <c r="F119" s="34">
        <f t="shared" si="7"/>
        <v>1880.2083333333251</v>
      </c>
      <c r="G119" s="34">
        <f>G117*10/12+G129*2/12</f>
        <v>3.9666666666666663</v>
      </c>
      <c r="H119" s="34">
        <f t="shared" si="4"/>
        <v>125.73529102057127</v>
      </c>
      <c r="I119" s="34">
        <f t="shared" si="5"/>
        <v>5.1005825602684576</v>
      </c>
      <c r="J119" s="34">
        <f t="shared" si="6"/>
        <v>9.6673832246948663</v>
      </c>
      <c r="K119" s="35" t="s">
        <v>1226</v>
      </c>
    </row>
    <row r="120" spans="1:11" ht="12.75" x14ac:dyDescent="0.2">
      <c r="A120" s="29">
        <v>1880.04</v>
      </c>
      <c r="B120" s="34">
        <v>5.18</v>
      </c>
      <c r="C120" s="34">
        <v>0.22</v>
      </c>
      <c r="D120" s="34">
        <v>0.41670000000000001</v>
      </c>
      <c r="E120" s="34">
        <v>9.7048347110000002</v>
      </c>
      <c r="F120" s="34">
        <f t="shared" si="7"/>
        <v>1880.2916666666583</v>
      </c>
      <c r="G120" s="34">
        <f>G117*9/12+G129*3/12</f>
        <v>3.9399999999999995</v>
      </c>
      <c r="H120" s="34">
        <f t="shared" si="4"/>
        <v>127.70758924881187</v>
      </c>
      <c r="I120" s="34">
        <f t="shared" si="5"/>
        <v>5.4238744468607356</v>
      </c>
      <c r="J120" s="34">
        <f t="shared" si="6"/>
        <v>10.273311281849404</v>
      </c>
      <c r="K120" s="35" t="s">
        <v>1226</v>
      </c>
    </row>
    <row r="121" spans="1:11" ht="12.75" x14ac:dyDescent="0.2">
      <c r="A121" s="29">
        <v>1880.05</v>
      </c>
      <c r="B121" s="34">
        <v>4.7699999999999996</v>
      </c>
      <c r="C121" s="34">
        <v>0.22500000000000001</v>
      </c>
      <c r="D121" s="34">
        <v>0.42580000000000001</v>
      </c>
      <c r="E121" s="34">
        <v>9.4194198349999994</v>
      </c>
      <c r="F121" s="34">
        <f t="shared" si="7"/>
        <v>1880.3749999999916</v>
      </c>
      <c r="G121" s="34">
        <f>G117*8/12+G129*4/12</f>
        <v>3.9133333333333331</v>
      </c>
      <c r="H121" s="34">
        <f t="shared" si="4"/>
        <v>121.16280381295903</v>
      </c>
      <c r="I121" s="34">
        <f t="shared" si="5"/>
        <v>5.7152265949508978</v>
      </c>
      <c r="J121" s="34">
        <f t="shared" si="6"/>
        <v>10.815748818355965</v>
      </c>
      <c r="K121" s="35" t="s">
        <v>1226</v>
      </c>
    </row>
    <row r="122" spans="1:11" ht="12.75" x14ac:dyDescent="0.2">
      <c r="A122" s="29">
        <v>1880.06</v>
      </c>
      <c r="B122" s="34">
        <v>4.79</v>
      </c>
      <c r="C122" s="34">
        <v>0.23</v>
      </c>
      <c r="D122" s="34">
        <v>0.435</v>
      </c>
      <c r="E122" s="34">
        <v>9.229089256</v>
      </c>
      <c r="F122" s="34">
        <f t="shared" si="7"/>
        <v>1880.4583333333248</v>
      </c>
      <c r="G122" s="34">
        <f>G117*7/12+G129*5/12</f>
        <v>3.8866666666666667</v>
      </c>
      <c r="H122" s="34">
        <f t="shared" si="4"/>
        <v>124.18002911337321</v>
      </c>
      <c r="I122" s="34">
        <f t="shared" si="5"/>
        <v>5.9627153854020545</v>
      </c>
      <c r="J122" s="34">
        <f t="shared" si="6"/>
        <v>11.277309533260407</v>
      </c>
      <c r="K122" s="35" t="s">
        <v>1226</v>
      </c>
    </row>
    <row r="123" spans="1:11" ht="12.75" x14ac:dyDescent="0.2">
      <c r="A123" s="29">
        <v>1880.07</v>
      </c>
      <c r="B123" s="34">
        <v>5.01</v>
      </c>
      <c r="C123" s="34">
        <v>0.23499999999999999</v>
      </c>
      <c r="D123" s="34">
        <v>0.44419999999999998</v>
      </c>
      <c r="E123" s="34">
        <v>9.229089256</v>
      </c>
      <c r="F123" s="34">
        <f t="shared" si="7"/>
        <v>1880.5416666666581</v>
      </c>
      <c r="G123" s="34">
        <f>G117*6/12+G129*6/12</f>
        <v>3.8600000000000003</v>
      </c>
      <c r="H123" s="34">
        <f t="shared" si="4"/>
        <v>129.88349600375778</v>
      </c>
      <c r="I123" s="34">
        <f t="shared" si="5"/>
        <v>6.0923396329107939</v>
      </c>
      <c r="J123" s="34">
        <f t="shared" si="6"/>
        <v>11.515818148676489</v>
      </c>
      <c r="K123" s="35" t="s">
        <v>1226</v>
      </c>
    </row>
    <row r="124" spans="1:11" ht="12.75" x14ac:dyDescent="0.2">
      <c r="A124" s="29">
        <v>1880.08</v>
      </c>
      <c r="B124" s="34">
        <v>5.19</v>
      </c>
      <c r="C124" s="34">
        <v>0.24</v>
      </c>
      <c r="D124" s="34">
        <v>0.45329999999999998</v>
      </c>
      <c r="E124" s="34">
        <v>9.229089256</v>
      </c>
      <c r="F124" s="34">
        <f t="shared" si="7"/>
        <v>1880.6249999999914</v>
      </c>
      <c r="G124" s="34">
        <f>G117*5/12+G129*7/12</f>
        <v>3.8333333333333335</v>
      </c>
      <c r="H124" s="34">
        <f t="shared" si="4"/>
        <v>134.54996891407245</v>
      </c>
      <c r="I124" s="34">
        <f t="shared" si="5"/>
        <v>6.2219638804195343</v>
      </c>
      <c r="J124" s="34">
        <f t="shared" si="6"/>
        <v>11.751734279142395</v>
      </c>
      <c r="K124" s="35" t="s">
        <v>1226</v>
      </c>
    </row>
    <row r="125" spans="1:11" ht="12.75" x14ac:dyDescent="0.2">
      <c r="A125" s="29">
        <v>1880.09</v>
      </c>
      <c r="B125" s="34">
        <v>5.18</v>
      </c>
      <c r="C125" s="34">
        <v>0.245</v>
      </c>
      <c r="D125" s="34">
        <v>0.46250000000000002</v>
      </c>
      <c r="E125" s="34">
        <v>9.3242545450000005</v>
      </c>
      <c r="F125" s="34">
        <f t="shared" si="7"/>
        <v>1880.7083333333246</v>
      </c>
      <c r="G125" s="34">
        <f>G117*4/12+G129*8/12</f>
        <v>3.8066666666666666</v>
      </c>
      <c r="H125" s="34">
        <f t="shared" si="4"/>
        <v>132.92012128354008</v>
      </c>
      <c r="I125" s="34">
        <f t="shared" si="5"/>
        <v>6.2867624931404089</v>
      </c>
      <c r="J125" s="34">
        <f t="shared" si="6"/>
        <v>11.86786797174465</v>
      </c>
      <c r="K125" s="35" t="s">
        <v>1226</v>
      </c>
    </row>
    <row r="126" spans="1:11" ht="12.75" x14ac:dyDescent="0.2">
      <c r="A126" s="29">
        <v>1880.1</v>
      </c>
      <c r="B126" s="34">
        <v>5.33</v>
      </c>
      <c r="C126" s="34">
        <v>0.25</v>
      </c>
      <c r="D126" s="34">
        <v>0.47170000000000001</v>
      </c>
      <c r="E126" s="34">
        <v>9.3242545450000005</v>
      </c>
      <c r="F126" s="34">
        <f t="shared" si="7"/>
        <v>1880.7916666666579</v>
      </c>
      <c r="G126" s="34">
        <f>G117*3/12+G129*9/12</f>
        <v>3.7800000000000002</v>
      </c>
      <c r="H126" s="34">
        <f t="shared" si="4"/>
        <v>136.76915954464647</v>
      </c>
      <c r="I126" s="34">
        <f t="shared" si="5"/>
        <v>6.4150637685106213</v>
      </c>
      <c r="J126" s="34">
        <f t="shared" si="6"/>
        <v>12.10394231842584</v>
      </c>
      <c r="K126" s="35" t="s">
        <v>1226</v>
      </c>
    </row>
    <row r="127" spans="1:11" ht="12.75" x14ac:dyDescent="0.2">
      <c r="A127" s="29">
        <v>1880.11</v>
      </c>
      <c r="B127" s="34">
        <v>5.61</v>
      </c>
      <c r="C127" s="34">
        <v>0.255</v>
      </c>
      <c r="D127" s="34">
        <v>0.48080000000000001</v>
      </c>
      <c r="E127" s="34">
        <v>9.4194198349999994</v>
      </c>
      <c r="F127" s="34">
        <f t="shared" si="7"/>
        <v>1880.8749999999911</v>
      </c>
      <c r="G127" s="34">
        <f>G117*2/12+G129*10/12</f>
        <v>3.7533333333333334</v>
      </c>
      <c r="H127" s="34">
        <f t="shared" si="4"/>
        <v>142.49964976744238</v>
      </c>
      <c r="I127" s="34">
        <f t="shared" si="5"/>
        <v>6.4772568076110177</v>
      </c>
      <c r="J127" s="34">
        <f t="shared" si="6"/>
        <v>12.212804208232852</v>
      </c>
      <c r="K127" s="35" t="s">
        <v>1226</v>
      </c>
    </row>
    <row r="128" spans="1:11" ht="12.75" x14ac:dyDescent="0.2">
      <c r="A128" s="29">
        <v>1880.12</v>
      </c>
      <c r="B128" s="34">
        <v>5.84</v>
      </c>
      <c r="C128" s="34">
        <v>0.26</v>
      </c>
      <c r="D128" s="34">
        <v>0.49</v>
      </c>
      <c r="E128" s="34">
        <v>9.5145851239999999</v>
      </c>
      <c r="F128" s="34">
        <f t="shared" si="7"/>
        <v>1880.9583333333244</v>
      </c>
      <c r="G128" s="34">
        <f>G117*1/12+G129*11/12</f>
        <v>3.726666666666667</v>
      </c>
      <c r="H128" s="34">
        <f t="shared" si="4"/>
        <v>146.8581595297733</v>
      </c>
      <c r="I128" s="34">
        <f t="shared" si="5"/>
        <v>6.5382057324899074</v>
      </c>
      <c r="J128" s="34">
        <f t="shared" si="6"/>
        <v>12.322003111230979</v>
      </c>
      <c r="K128" s="35" t="s">
        <v>1226</v>
      </c>
    </row>
    <row r="129" spans="1:11" ht="12.75" x14ac:dyDescent="0.2">
      <c r="A129" s="29">
        <v>1881.01</v>
      </c>
      <c r="B129" s="34">
        <v>6.19</v>
      </c>
      <c r="C129" s="34">
        <v>0.26500000000000001</v>
      </c>
      <c r="D129" s="34">
        <v>0.48580000000000001</v>
      </c>
      <c r="E129" s="34">
        <v>9.4194198349999994</v>
      </c>
      <c r="F129" s="34">
        <f t="shared" si="7"/>
        <v>1881.0416666666576</v>
      </c>
      <c r="G129" s="34">
        <v>3.7</v>
      </c>
      <c r="H129" s="34">
        <f t="shared" si="4"/>
        <v>157.2322338788714</v>
      </c>
      <c r="I129" s="34">
        <f t="shared" si="5"/>
        <v>6.731266878497725</v>
      </c>
      <c r="J129" s="34">
        <f t="shared" si="6"/>
        <v>12.339809243676205</v>
      </c>
      <c r="K129" s="34">
        <f t="shared" ref="K129:K192" si="8">H129/AVERAGE(J9:J128)</f>
        <v>18.473952301404932</v>
      </c>
    </row>
    <row r="130" spans="1:11" ht="12.75" x14ac:dyDescent="0.2">
      <c r="A130" s="29">
        <v>1881.02</v>
      </c>
      <c r="B130" s="34">
        <v>6.17</v>
      </c>
      <c r="C130" s="34">
        <v>0.27</v>
      </c>
      <c r="D130" s="34">
        <v>0.48170000000000002</v>
      </c>
      <c r="E130" s="34">
        <v>9.5145851239999999</v>
      </c>
      <c r="F130" s="34">
        <f t="shared" si="7"/>
        <v>1881.1249999999909</v>
      </c>
      <c r="G130" s="34">
        <f>G129*11/12+G141*1/12</f>
        <v>3.6933333333333338</v>
      </c>
      <c r="H130" s="34">
        <f t="shared" si="4"/>
        <v>155.15665142101048</v>
      </c>
      <c r="I130" s="34">
        <f t="shared" si="5"/>
        <v>6.7896751837395195</v>
      </c>
      <c r="J130" s="34">
        <f t="shared" si="6"/>
        <v>12.113283466693801</v>
      </c>
      <c r="K130" s="34">
        <f t="shared" si="8"/>
        <v>18.147258164990227</v>
      </c>
    </row>
    <row r="131" spans="1:11" ht="12.75" x14ac:dyDescent="0.2">
      <c r="A131" s="29">
        <v>1881.03</v>
      </c>
      <c r="B131" s="34">
        <v>6.24</v>
      </c>
      <c r="C131" s="34">
        <v>0.27500000000000002</v>
      </c>
      <c r="D131" s="34">
        <v>0.47749999999999998</v>
      </c>
      <c r="E131" s="34">
        <v>9.5145851239999999</v>
      </c>
      <c r="F131" s="34">
        <f t="shared" si="7"/>
        <v>1881.2083333333242</v>
      </c>
      <c r="G131" s="34">
        <f>G129*10/12+G141*2/12</f>
        <v>3.686666666666667</v>
      </c>
      <c r="H131" s="34">
        <f t="shared" si="4"/>
        <v>156.91693757975779</v>
      </c>
      <c r="I131" s="34">
        <f t="shared" si="5"/>
        <v>6.9154099093643264</v>
      </c>
      <c r="J131" s="34">
        <f t="shared" si="6"/>
        <v>12.007666297168964</v>
      </c>
      <c r="K131" s="34">
        <f t="shared" si="8"/>
        <v>18.270119140204994</v>
      </c>
    </row>
    <row r="132" spans="1:11" ht="12.75" x14ac:dyDescent="0.2">
      <c r="A132" s="29">
        <v>1881.04</v>
      </c>
      <c r="B132" s="34">
        <v>6.22</v>
      </c>
      <c r="C132" s="34">
        <v>0.28000000000000003</v>
      </c>
      <c r="D132" s="34">
        <v>0.4733</v>
      </c>
      <c r="E132" s="34">
        <v>9.6096694209999995</v>
      </c>
      <c r="F132" s="34">
        <f t="shared" si="7"/>
        <v>1881.2916666666574</v>
      </c>
      <c r="G132" s="34">
        <f>G129*9/12+G141*3/12</f>
        <v>3.68</v>
      </c>
      <c r="H132" s="34">
        <f t="shared" si="4"/>
        <v>154.8663372069602</v>
      </c>
      <c r="I132" s="34">
        <f t="shared" si="5"/>
        <v>6.9714749868084986</v>
      </c>
      <c r="J132" s="34">
        <f t="shared" si="6"/>
        <v>11.78428254020165</v>
      </c>
      <c r="K132" s="34">
        <f t="shared" si="8"/>
        <v>17.950108278222888</v>
      </c>
    </row>
    <row r="133" spans="1:11" ht="12.75" x14ac:dyDescent="0.2">
      <c r="A133" s="29">
        <v>1881.05</v>
      </c>
      <c r="B133" s="34">
        <v>6.5</v>
      </c>
      <c r="C133" s="34">
        <v>0.28499999999999998</v>
      </c>
      <c r="D133" s="34">
        <v>0.46920000000000001</v>
      </c>
      <c r="E133" s="34">
        <v>9.5145851239999999</v>
      </c>
      <c r="F133" s="34">
        <f t="shared" si="7"/>
        <v>1881.3749999999907</v>
      </c>
      <c r="G133" s="34">
        <f>G129*8/12+G141*4/12</f>
        <v>3.6733333333333338</v>
      </c>
      <c r="H133" s="34">
        <f t="shared" si="4"/>
        <v>163.45514331224769</v>
      </c>
      <c r="I133" s="34">
        <f t="shared" si="5"/>
        <v>7.1668793606139367</v>
      </c>
      <c r="J133" s="34">
        <f t="shared" si="6"/>
        <v>11.798946652631786</v>
      </c>
      <c r="K133" s="34">
        <f t="shared" si="8"/>
        <v>18.869718693152592</v>
      </c>
    </row>
    <row r="134" spans="1:11" ht="12.75" x14ac:dyDescent="0.2">
      <c r="A134" s="29">
        <v>1881.06</v>
      </c>
      <c r="B134" s="34">
        <v>6.58</v>
      </c>
      <c r="C134" s="34">
        <v>0.28999999999999998</v>
      </c>
      <c r="D134" s="34">
        <v>0.46500000000000002</v>
      </c>
      <c r="E134" s="34">
        <v>9.5145851239999999</v>
      </c>
      <c r="F134" s="34">
        <f t="shared" si="7"/>
        <v>1881.4583333333239</v>
      </c>
      <c r="G134" s="34">
        <f>G129*7/12+G141*5/12</f>
        <v>3.666666666666667</v>
      </c>
      <c r="H134" s="34">
        <f t="shared" si="4"/>
        <v>165.46689892224458</v>
      </c>
      <c r="I134" s="34">
        <f t="shared" si="5"/>
        <v>7.2926140862387427</v>
      </c>
      <c r="J134" s="34">
        <f t="shared" si="6"/>
        <v>11.69332948310695</v>
      </c>
      <c r="K134" s="34">
        <f t="shared" si="8"/>
        <v>19.028710731115787</v>
      </c>
    </row>
    <row r="135" spans="1:11" ht="12.75" x14ac:dyDescent="0.2">
      <c r="A135" s="29">
        <v>1881.07</v>
      </c>
      <c r="B135" s="34">
        <v>6.35</v>
      </c>
      <c r="C135" s="34">
        <v>0.29499999999999998</v>
      </c>
      <c r="D135" s="34">
        <v>0.46079999999999999</v>
      </c>
      <c r="E135" s="34">
        <v>9.6096694209999995</v>
      </c>
      <c r="F135" s="34">
        <f t="shared" si="7"/>
        <v>1881.5416666666572</v>
      </c>
      <c r="G135" s="34">
        <f>G129*6/12+G141*6/12</f>
        <v>3.66</v>
      </c>
      <c r="H135" s="34">
        <f t="shared" si="4"/>
        <v>158.10309345083556</v>
      </c>
      <c r="I135" s="34">
        <f t="shared" si="5"/>
        <v>7.3449468611018105</v>
      </c>
      <c r="J135" s="34">
        <f t="shared" si="6"/>
        <v>11.473055978290555</v>
      </c>
      <c r="K135" s="34">
        <f t="shared" si="8"/>
        <v>18.116367187389745</v>
      </c>
    </row>
    <row r="136" spans="1:11" ht="12.75" x14ac:dyDescent="0.2">
      <c r="A136" s="29">
        <v>1881.08</v>
      </c>
      <c r="B136" s="34">
        <v>6.2</v>
      </c>
      <c r="C136" s="34">
        <v>0.3</v>
      </c>
      <c r="D136" s="34">
        <v>0.45669999999999999</v>
      </c>
      <c r="E136" s="34">
        <v>9.8000000000000007</v>
      </c>
      <c r="F136" s="34">
        <f t="shared" si="7"/>
        <v>1881.6249999999905</v>
      </c>
      <c r="G136" s="34">
        <f>G129*5/12+G141*7/12</f>
        <v>3.6533333333333333</v>
      </c>
      <c r="H136" s="34">
        <f t="shared" si="4"/>
        <v>151.37031122448977</v>
      </c>
      <c r="I136" s="34">
        <f t="shared" si="5"/>
        <v>7.3243698979591825</v>
      </c>
      <c r="J136" s="34">
        <f t="shared" si="6"/>
        <v>11.150132441326528</v>
      </c>
      <c r="K136" s="34">
        <f t="shared" si="8"/>
        <v>17.286243553973446</v>
      </c>
    </row>
    <row r="137" spans="1:11" ht="12.75" x14ac:dyDescent="0.2">
      <c r="A137" s="29">
        <v>1881.09</v>
      </c>
      <c r="B137" s="34">
        <v>6.25</v>
      </c>
      <c r="C137" s="34">
        <v>0.30499999999999999</v>
      </c>
      <c r="D137" s="34">
        <v>0.45250000000000001</v>
      </c>
      <c r="E137" s="34">
        <v>10.180580170000001</v>
      </c>
      <c r="F137" s="34">
        <f t="shared" si="7"/>
        <v>1881.7083333333237</v>
      </c>
      <c r="G137" s="34">
        <f>G129*4/12+G141*8/12</f>
        <v>3.6466666666666669</v>
      </c>
      <c r="H137" s="34">
        <f t="shared" si="4"/>
        <v>146.88673558178951</v>
      </c>
      <c r="I137" s="34">
        <f t="shared" si="5"/>
        <v>7.168072696391329</v>
      </c>
      <c r="J137" s="34">
        <f t="shared" si="6"/>
        <v>10.63459965612156</v>
      </c>
      <c r="K137" s="34">
        <f t="shared" si="8"/>
        <v>16.7248366487729</v>
      </c>
    </row>
    <row r="138" spans="1:11" ht="12.75" x14ac:dyDescent="0.2">
      <c r="A138" s="29">
        <v>1881.1</v>
      </c>
      <c r="B138" s="34">
        <v>6.15</v>
      </c>
      <c r="C138" s="34">
        <v>0.31</v>
      </c>
      <c r="D138" s="34">
        <v>0.44829999999999998</v>
      </c>
      <c r="E138" s="34">
        <v>10.275745450000001</v>
      </c>
      <c r="F138" s="34">
        <f t="shared" si="7"/>
        <v>1881.791666666657</v>
      </c>
      <c r="G138" s="34">
        <f>G129*3/12+G141*9/12</f>
        <v>3.64</v>
      </c>
      <c r="H138" s="34">
        <f t="shared" ref="H138:H201" si="9">B138*$E$1744/E138</f>
        <v>143.1979723183976</v>
      </c>
      <c r="I138" s="34">
        <f t="shared" ref="I138:I201" si="10">C138*$E$1744/E138</f>
        <v>7.2181091737728869</v>
      </c>
      <c r="J138" s="34">
        <f t="shared" ref="J138:J201" si="11">D138*$E$1744/E138</f>
        <v>10.438317234201239</v>
      </c>
      <c r="K138" s="34">
        <f t="shared" si="8"/>
        <v>16.26198941118135</v>
      </c>
    </row>
    <row r="139" spans="1:11" ht="12.75" x14ac:dyDescent="0.2">
      <c r="A139" s="29">
        <v>1881.11</v>
      </c>
      <c r="B139" s="34">
        <v>6.19</v>
      </c>
      <c r="C139" s="34">
        <v>0.315</v>
      </c>
      <c r="D139" s="34">
        <v>0.44419999999999998</v>
      </c>
      <c r="E139" s="34">
        <v>10.180580170000001</v>
      </c>
      <c r="F139" s="34">
        <f t="shared" ref="F139:F202" si="12">F138+1/12</f>
        <v>1881.8749999999902</v>
      </c>
      <c r="G139" s="34">
        <f>G129*2/12+G141*10/12</f>
        <v>3.6333333333333337</v>
      </c>
      <c r="H139" s="34">
        <f t="shared" si="9"/>
        <v>145.47662292020436</v>
      </c>
      <c r="I139" s="34">
        <f t="shared" si="10"/>
        <v>7.4030914733221911</v>
      </c>
      <c r="J139" s="34">
        <f t="shared" si="11"/>
        <v>10.439534071268945</v>
      </c>
      <c r="K139" s="34">
        <f t="shared" si="8"/>
        <v>16.478642316644866</v>
      </c>
    </row>
    <row r="140" spans="1:11" ht="12.75" x14ac:dyDescent="0.2">
      <c r="A140" s="29">
        <v>1881.12</v>
      </c>
      <c r="B140" s="34">
        <v>6.01</v>
      </c>
      <c r="C140" s="34">
        <v>0.32</v>
      </c>
      <c r="D140" s="34">
        <v>0.44</v>
      </c>
      <c r="E140" s="34">
        <v>10.180580170000001</v>
      </c>
      <c r="F140" s="34">
        <f t="shared" si="12"/>
        <v>1881.9583333333235</v>
      </c>
      <c r="G140" s="34">
        <f>G129*1/12+G141*11/12</f>
        <v>3.6266666666666669</v>
      </c>
      <c r="H140" s="34">
        <f t="shared" si="9"/>
        <v>141.24628493544878</v>
      </c>
      <c r="I140" s="34">
        <f t="shared" si="10"/>
        <v>7.5206008617876225</v>
      </c>
      <c r="J140" s="34">
        <f t="shared" si="11"/>
        <v>10.340826184957981</v>
      </c>
      <c r="K140" s="34">
        <f t="shared" si="8"/>
        <v>15.958754206105073</v>
      </c>
    </row>
    <row r="141" spans="1:11" ht="12.75" x14ac:dyDescent="0.2">
      <c r="A141" s="29">
        <v>1882.01</v>
      </c>
      <c r="B141" s="34">
        <v>5.92</v>
      </c>
      <c r="C141" s="34">
        <v>0.32</v>
      </c>
      <c r="D141" s="34">
        <v>0.43919999999999998</v>
      </c>
      <c r="E141" s="34">
        <v>10.180580170000001</v>
      </c>
      <c r="F141" s="34">
        <f t="shared" si="12"/>
        <v>1882.0416666666567</v>
      </c>
      <c r="G141" s="34">
        <v>3.62</v>
      </c>
      <c r="H141" s="34">
        <f t="shared" si="9"/>
        <v>139.13111594307102</v>
      </c>
      <c r="I141" s="34">
        <f t="shared" si="10"/>
        <v>7.5206008617876225</v>
      </c>
      <c r="J141" s="34">
        <f t="shared" si="11"/>
        <v>10.322024682803512</v>
      </c>
      <c r="K141" s="34">
        <f t="shared" si="8"/>
        <v>15.678764160028742</v>
      </c>
    </row>
    <row r="142" spans="1:11" ht="12.75" x14ac:dyDescent="0.2">
      <c r="A142" s="29">
        <v>1882.02</v>
      </c>
      <c r="B142" s="34">
        <v>5.79</v>
      </c>
      <c r="C142" s="34">
        <v>0.32</v>
      </c>
      <c r="D142" s="34">
        <v>0.43830000000000002</v>
      </c>
      <c r="E142" s="34">
        <v>10.275745450000001</v>
      </c>
      <c r="F142" s="34">
        <f t="shared" si="12"/>
        <v>1882.12499999999</v>
      </c>
      <c r="G142" s="34">
        <f>G141*11/12+G153*1/12</f>
        <v>3.6208333333333336</v>
      </c>
      <c r="H142" s="34">
        <f t="shared" si="9"/>
        <v>134.81565198756454</v>
      </c>
      <c r="I142" s="34">
        <f t="shared" si="10"/>
        <v>7.4509514051849139</v>
      </c>
      <c r="J142" s="34">
        <f t="shared" si="11"/>
        <v>10.205475002789212</v>
      </c>
      <c r="K142" s="34">
        <f t="shared" si="8"/>
        <v>15.153861528363038</v>
      </c>
    </row>
    <row r="143" spans="1:11" ht="12.75" x14ac:dyDescent="0.2">
      <c r="A143" s="29">
        <v>1882.03</v>
      </c>
      <c r="B143" s="34">
        <v>5.78</v>
      </c>
      <c r="C143" s="34">
        <v>0.32</v>
      </c>
      <c r="D143" s="34">
        <v>0.4375</v>
      </c>
      <c r="E143" s="34">
        <v>10.275745450000001</v>
      </c>
      <c r="F143" s="34">
        <f t="shared" si="12"/>
        <v>1882.2083333333233</v>
      </c>
      <c r="G143" s="34">
        <f>G141*10/12+G153*2/12</f>
        <v>3.621666666666667</v>
      </c>
      <c r="H143" s="34">
        <f t="shared" si="9"/>
        <v>134.58280975615253</v>
      </c>
      <c r="I143" s="34">
        <f t="shared" si="10"/>
        <v>7.4509514051849139</v>
      </c>
      <c r="J143" s="34">
        <f t="shared" si="11"/>
        <v>10.18684762427625</v>
      </c>
      <c r="K143" s="34">
        <f t="shared" si="8"/>
        <v>15.091670299486747</v>
      </c>
    </row>
    <row r="144" spans="1:11" ht="12.75" x14ac:dyDescent="0.2">
      <c r="A144" s="29">
        <v>1882.04</v>
      </c>
      <c r="B144" s="34">
        <v>5.78</v>
      </c>
      <c r="C144" s="34">
        <v>0.32</v>
      </c>
      <c r="D144" s="34">
        <v>0.43669999999999998</v>
      </c>
      <c r="E144" s="34">
        <v>10.370910739999999</v>
      </c>
      <c r="F144" s="34">
        <f t="shared" si="12"/>
        <v>1882.2916666666565</v>
      </c>
      <c r="G144" s="34">
        <f>G141*9/12+G153*3/12</f>
        <v>3.6225000000000001</v>
      </c>
      <c r="H144" s="34">
        <f t="shared" si="9"/>
        <v>133.34785436597056</v>
      </c>
      <c r="I144" s="34">
        <f t="shared" si="10"/>
        <v>7.3825801725104805</v>
      </c>
      <c r="J144" s="34">
        <f t="shared" si="11"/>
        <v>10.074914879172898</v>
      </c>
      <c r="K144" s="34">
        <f t="shared" si="8"/>
        <v>14.916997168375309</v>
      </c>
    </row>
    <row r="145" spans="1:11" ht="12.75" x14ac:dyDescent="0.2">
      <c r="A145" s="29">
        <v>1882.05</v>
      </c>
      <c r="B145" s="34">
        <v>5.71</v>
      </c>
      <c r="C145" s="34">
        <v>0.32</v>
      </c>
      <c r="D145" s="34">
        <v>0.43580000000000002</v>
      </c>
      <c r="E145" s="34">
        <v>10.465995039999999</v>
      </c>
      <c r="F145" s="34">
        <f t="shared" si="12"/>
        <v>1882.3749999999898</v>
      </c>
      <c r="G145" s="34">
        <f>G141*8/12+G153*4/12</f>
        <v>3.6233333333333335</v>
      </c>
      <c r="H145" s="34">
        <f t="shared" si="9"/>
        <v>130.53611216884352</v>
      </c>
      <c r="I145" s="34">
        <f t="shared" si="10"/>
        <v>7.3155089131400919</v>
      </c>
      <c r="J145" s="34">
        <f t="shared" si="11"/>
        <v>9.9628087010826629</v>
      </c>
      <c r="K145" s="34">
        <f t="shared" si="8"/>
        <v>14.567103202191767</v>
      </c>
    </row>
    <row r="146" spans="1:11" ht="12.75" x14ac:dyDescent="0.2">
      <c r="A146" s="29">
        <v>1882.06</v>
      </c>
      <c r="B146" s="34">
        <v>5.68</v>
      </c>
      <c r="C146" s="34">
        <v>0.32</v>
      </c>
      <c r="D146" s="34">
        <v>0.435</v>
      </c>
      <c r="E146" s="34">
        <v>10.56116033</v>
      </c>
      <c r="F146" s="34">
        <f t="shared" si="12"/>
        <v>1882.458333333323</v>
      </c>
      <c r="G146" s="34">
        <f>G141*7/12+G153*5/12</f>
        <v>3.6241666666666665</v>
      </c>
      <c r="H146" s="34">
        <f t="shared" si="9"/>
        <v>128.68021860624475</v>
      </c>
      <c r="I146" s="34">
        <f t="shared" si="10"/>
        <v>7.2495897806335066</v>
      </c>
      <c r="J146" s="34">
        <f t="shared" si="11"/>
        <v>9.8549111080486735</v>
      </c>
      <c r="K146" s="34">
        <f t="shared" si="8"/>
        <v>14.327404890131678</v>
      </c>
    </row>
    <row r="147" spans="1:11" ht="12.75" x14ac:dyDescent="0.2">
      <c r="A147" s="29">
        <v>1882.07</v>
      </c>
      <c r="B147" s="34">
        <v>6</v>
      </c>
      <c r="C147" s="34">
        <v>0.32</v>
      </c>
      <c r="D147" s="34">
        <v>0.43419999999999997</v>
      </c>
      <c r="E147" s="34">
        <v>10.465995039999999</v>
      </c>
      <c r="F147" s="34">
        <f t="shared" si="12"/>
        <v>1882.5416666666563</v>
      </c>
      <c r="G147" s="34">
        <f>G141*6/12+G153*6/12</f>
        <v>3.625</v>
      </c>
      <c r="H147" s="34">
        <f t="shared" si="9"/>
        <v>137.16579212137674</v>
      </c>
      <c r="I147" s="34">
        <f t="shared" si="10"/>
        <v>7.3155089131400919</v>
      </c>
      <c r="J147" s="34">
        <f t="shared" si="11"/>
        <v>9.9262311565169625</v>
      </c>
      <c r="K147" s="34">
        <f t="shared" si="8"/>
        <v>15.240559761217828</v>
      </c>
    </row>
    <row r="148" spans="1:11" ht="12.75" x14ac:dyDescent="0.2">
      <c r="A148" s="29">
        <v>1882.08</v>
      </c>
      <c r="B148" s="34">
        <v>6.18</v>
      </c>
      <c r="C148" s="34">
        <v>0.32</v>
      </c>
      <c r="D148" s="34">
        <v>0.43330000000000002</v>
      </c>
      <c r="E148" s="34">
        <v>10.56116033</v>
      </c>
      <c r="F148" s="34">
        <f t="shared" si="12"/>
        <v>1882.6249999999895</v>
      </c>
      <c r="G148" s="34">
        <f>G141*5/12+G153*7/12</f>
        <v>3.6258333333333335</v>
      </c>
      <c r="H148" s="34">
        <f t="shared" si="9"/>
        <v>140.00770263848457</v>
      </c>
      <c r="I148" s="34">
        <f t="shared" si="10"/>
        <v>7.2495897806335066</v>
      </c>
      <c r="J148" s="34">
        <f t="shared" si="11"/>
        <v>9.8163976623390585</v>
      </c>
      <c r="K148" s="34">
        <f t="shared" si="8"/>
        <v>15.525429331463032</v>
      </c>
    </row>
    <row r="149" spans="1:11" ht="12.75" x14ac:dyDescent="0.2">
      <c r="A149" s="29">
        <v>1882.09</v>
      </c>
      <c r="B149" s="34">
        <v>6.24</v>
      </c>
      <c r="C149" s="34">
        <v>0.32</v>
      </c>
      <c r="D149" s="34">
        <v>0.4325</v>
      </c>
      <c r="E149" s="34">
        <v>10.275745450000001</v>
      </c>
      <c r="F149" s="34">
        <f t="shared" si="12"/>
        <v>1882.7083333333228</v>
      </c>
      <c r="G149" s="34">
        <f>G141*4/12+G153*8/12</f>
        <v>3.6266666666666669</v>
      </c>
      <c r="H149" s="34">
        <f t="shared" si="9"/>
        <v>145.29355240110584</v>
      </c>
      <c r="I149" s="34">
        <f t="shared" si="10"/>
        <v>7.4509514051849139</v>
      </c>
      <c r="J149" s="34">
        <f t="shared" si="11"/>
        <v>10.070426508570236</v>
      </c>
      <c r="K149" s="34">
        <f t="shared" si="8"/>
        <v>16.081106624462315</v>
      </c>
    </row>
    <row r="150" spans="1:11" ht="12.75" x14ac:dyDescent="0.2">
      <c r="A150" s="29">
        <v>1882.1</v>
      </c>
      <c r="B150" s="34">
        <v>6.07</v>
      </c>
      <c r="C150" s="34">
        <v>0.32</v>
      </c>
      <c r="D150" s="34">
        <v>0.43169999999999997</v>
      </c>
      <c r="E150" s="34">
        <v>10.180580170000001</v>
      </c>
      <c r="F150" s="34">
        <f t="shared" si="12"/>
        <v>1882.7916666666561</v>
      </c>
      <c r="G150" s="34">
        <f>G141*3/12+G153*9/12</f>
        <v>3.6274999999999999</v>
      </c>
      <c r="H150" s="34">
        <f t="shared" si="9"/>
        <v>142.65639759703399</v>
      </c>
      <c r="I150" s="34">
        <f t="shared" si="10"/>
        <v>7.5206008617876225</v>
      </c>
      <c r="J150" s="34">
        <f t="shared" si="11"/>
        <v>10.145760600105366</v>
      </c>
      <c r="K150" s="34">
        <f t="shared" si="8"/>
        <v>15.75558103052656</v>
      </c>
    </row>
    <row r="151" spans="1:11" ht="12.75" x14ac:dyDescent="0.2">
      <c r="A151" s="29">
        <v>1882.11</v>
      </c>
      <c r="B151" s="34">
        <v>5.81</v>
      </c>
      <c r="C151" s="34">
        <v>0.32</v>
      </c>
      <c r="D151" s="34">
        <v>0.43080000000000002</v>
      </c>
      <c r="E151" s="34">
        <v>10.08541488</v>
      </c>
      <c r="F151" s="34">
        <f t="shared" si="12"/>
        <v>1882.8749999999893</v>
      </c>
      <c r="G151" s="34">
        <f>G141*2/12+G153*10/12</f>
        <v>3.6283333333333334</v>
      </c>
      <c r="H151" s="34">
        <f t="shared" si="9"/>
        <v>137.83434732632435</v>
      </c>
      <c r="I151" s="34">
        <f t="shared" si="10"/>
        <v>7.5915647408646798</v>
      </c>
      <c r="J151" s="34">
        <f t="shared" si="11"/>
        <v>10.220144032389076</v>
      </c>
      <c r="K151" s="34">
        <f t="shared" si="8"/>
        <v>15.192670313165342</v>
      </c>
    </row>
    <row r="152" spans="1:11" ht="12.75" x14ac:dyDescent="0.2">
      <c r="A152" s="29">
        <v>1882.12</v>
      </c>
      <c r="B152" s="34">
        <v>5.84</v>
      </c>
      <c r="C152" s="34">
        <v>0.32</v>
      </c>
      <c r="D152" s="34">
        <v>0.43</v>
      </c>
      <c r="E152" s="34">
        <v>9.9903305790000001</v>
      </c>
      <c r="F152" s="34">
        <f t="shared" si="12"/>
        <v>1882.9583333333226</v>
      </c>
      <c r="G152" s="34">
        <f>G141*1/12+G153*11/12</f>
        <v>3.6291666666666669</v>
      </c>
      <c r="H152" s="34">
        <f t="shared" si="9"/>
        <v>139.86468705421603</v>
      </c>
      <c r="I152" s="34">
        <f t="shared" si="10"/>
        <v>7.6638184687241662</v>
      </c>
      <c r="J152" s="34">
        <f t="shared" si="11"/>
        <v>10.298256067348099</v>
      </c>
      <c r="K152" s="34">
        <f t="shared" si="8"/>
        <v>15.382128332081974</v>
      </c>
    </row>
    <row r="153" spans="1:11" ht="12.75" x14ac:dyDescent="0.2">
      <c r="A153" s="29">
        <v>1883.01</v>
      </c>
      <c r="B153" s="34">
        <v>5.81</v>
      </c>
      <c r="C153" s="34">
        <v>0.32079999999999997</v>
      </c>
      <c r="D153" s="34">
        <v>0.42749999999999999</v>
      </c>
      <c r="E153" s="34">
        <v>9.9903305790000001</v>
      </c>
      <c r="F153" s="34">
        <f t="shared" si="12"/>
        <v>1883.0416666666558</v>
      </c>
      <c r="G153" s="34">
        <v>3.63</v>
      </c>
      <c r="H153" s="34">
        <f t="shared" si="9"/>
        <v>139.14620407277312</v>
      </c>
      <c r="I153" s="34">
        <f t="shared" si="10"/>
        <v>7.6829780148959754</v>
      </c>
      <c r="J153" s="34">
        <f t="shared" si="11"/>
        <v>10.238382485561191</v>
      </c>
      <c r="K153" s="34">
        <f t="shared" si="8"/>
        <v>15.270259119098572</v>
      </c>
    </row>
    <row r="154" spans="1:11" ht="12.75" x14ac:dyDescent="0.2">
      <c r="A154" s="29">
        <v>1883.02</v>
      </c>
      <c r="B154" s="34">
        <v>5.68</v>
      </c>
      <c r="C154" s="34">
        <v>0.32169999999999999</v>
      </c>
      <c r="D154" s="34">
        <v>0.42499999999999999</v>
      </c>
      <c r="E154" s="34">
        <v>10.08541488</v>
      </c>
      <c r="F154" s="34">
        <f t="shared" si="12"/>
        <v>1883.1249999999891</v>
      </c>
      <c r="G154" s="34">
        <f>G153*11/12+G165*1/12</f>
        <v>3.6291666666666669</v>
      </c>
      <c r="H154" s="34">
        <f t="shared" si="9"/>
        <v>134.75027415034808</v>
      </c>
      <c r="I154" s="34">
        <f t="shared" si="10"/>
        <v>7.6318949285505244</v>
      </c>
      <c r="J154" s="34">
        <f t="shared" si="11"/>
        <v>10.082546921460905</v>
      </c>
      <c r="K154" s="34">
        <f t="shared" si="8"/>
        <v>14.757590146176222</v>
      </c>
    </row>
    <row r="155" spans="1:11" ht="12.75" x14ac:dyDescent="0.2">
      <c r="A155" s="29">
        <v>1883.03</v>
      </c>
      <c r="B155" s="34">
        <v>5.75</v>
      </c>
      <c r="C155" s="34">
        <v>0.32250000000000001</v>
      </c>
      <c r="D155" s="34">
        <v>0.42249999999999999</v>
      </c>
      <c r="E155" s="34">
        <v>9.9903305790000001</v>
      </c>
      <c r="F155" s="34">
        <f t="shared" si="12"/>
        <v>1883.2083333333223</v>
      </c>
      <c r="G155" s="34">
        <f>G153*10/12+G165*2/12</f>
        <v>3.6283333333333334</v>
      </c>
      <c r="H155" s="34">
        <f t="shared" si="9"/>
        <v>137.70923810988737</v>
      </c>
      <c r="I155" s="34">
        <f t="shared" si="10"/>
        <v>7.7236920505110733</v>
      </c>
      <c r="J155" s="34">
        <f t="shared" si="11"/>
        <v>10.118635321987377</v>
      </c>
      <c r="K155" s="34">
        <f t="shared" si="8"/>
        <v>15.051254121401639</v>
      </c>
    </row>
    <row r="156" spans="1:11" ht="12.75" x14ac:dyDescent="0.2">
      <c r="A156" s="29">
        <v>1883.04</v>
      </c>
      <c r="B156" s="34">
        <v>5.87</v>
      </c>
      <c r="C156" s="34">
        <v>0.32329999999999998</v>
      </c>
      <c r="D156" s="34">
        <v>0.42</v>
      </c>
      <c r="E156" s="34">
        <v>9.8951652889999995</v>
      </c>
      <c r="F156" s="34">
        <f t="shared" si="12"/>
        <v>1883.2916666666556</v>
      </c>
      <c r="G156" s="34">
        <f>G153*9/12+G165*3/12</f>
        <v>3.6274999999999999</v>
      </c>
      <c r="H156" s="34">
        <f t="shared" si="9"/>
        <v>141.93520790009313</v>
      </c>
      <c r="I156" s="34">
        <f t="shared" si="10"/>
        <v>7.817317327785366</v>
      </c>
      <c r="J156" s="34">
        <f t="shared" si="11"/>
        <v>10.155500394895929</v>
      </c>
      <c r="K156" s="34">
        <f t="shared" si="8"/>
        <v>15.482067222036678</v>
      </c>
    </row>
    <row r="157" spans="1:11" ht="12.75" x14ac:dyDescent="0.2">
      <c r="A157" s="29">
        <v>1883.05</v>
      </c>
      <c r="B157" s="34">
        <v>5.77</v>
      </c>
      <c r="C157" s="34">
        <v>0.32419999999999999</v>
      </c>
      <c r="D157" s="34">
        <v>0.41749999999999998</v>
      </c>
      <c r="E157" s="34">
        <v>9.8000000000000007</v>
      </c>
      <c r="F157" s="34">
        <f t="shared" si="12"/>
        <v>1883.3749999999889</v>
      </c>
      <c r="G157" s="34">
        <f>G153*8/12+G165*4/12</f>
        <v>3.6266666666666669</v>
      </c>
      <c r="H157" s="34">
        <f t="shared" si="9"/>
        <v>140.87204770408158</v>
      </c>
      <c r="I157" s="34">
        <f t="shared" si="10"/>
        <v>7.9152024030612234</v>
      </c>
      <c r="J157" s="34">
        <f t="shared" si="11"/>
        <v>10.193081441326528</v>
      </c>
      <c r="K157" s="34">
        <f t="shared" si="8"/>
        <v>15.335497637337067</v>
      </c>
    </row>
    <row r="158" spans="1:11" ht="12.75" x14ac:dyDescent="0.2">
      <c r="A158" s="29">
        <v>1883.06</v>
      </c>
      <c r="B158" s="34">
        <v>5.82</v>
      </c>
      <c r="C158" s="34">
        <v>0.32500000000000001</v>
      </c>
      <c r="D158" s="34">
        <v>0.41499999999999998</v>
      </c>
      <c r="E158" s="34">
        <v>9.5145851239999999</v>
      </c>
      <c r="F158" s="34">
        <f t="shared" si="12"/>
        <v>1883.4583333333221</v>
      </c>
      <c r="G158" s="34">
        <f>G153*7/12+G165*5/12</f>
        <v>3.6258333333333335</v>
      </c>
      <c r="H158" s="34">
        <f t="shared" si="9"/>
        <v>146.35522062727409</v>
      </c>
      <c r="I158" s="34">
        <f t="shared" si="10"/>
        <v>8.1727571656123832</v>
      </c>
      <c r="J158" s="34">
        <f t="shared" si="11"/>
        <v>10.43598222685889</v>
      </c>
      <c r="K158" s="34">
        <f t="shared" si="8"/>
        <v>15.903388388583799</v>
      </c>
    </row>
    <row r="159" spans="1:11" ht="12.75" x14ac:dyDescent="0.2">
      <c r="A159" s="29">
        <v>1883.07</v>
      </c>
      <c r="B159" s="34">
        <v>5.73</v>
      </c>
      <c r="C159" s="34">
        <v>0.32579999999999998</v>
      </c>
      <c r="D159" s="34">
        <v>0.41249999999999998</v>
      </c>
      <c r="E159" s="34">
        <v>9.3242545450000005</v>
      </c>
      <c r="F159" s="34">
        <f t="shared" si="12"/>
        <v>1883.5416666666554</v>
      </c>
      <c r="G159" s="34">
        <f>G153*6/12+G165*6/12</f>
        <v>3.625</v>
      </c>
      <c r="H159" s="34">
        <f t="shared" si="9"/>
        <v>147.03326157426346</v>
      </c>
      <c r="I159" s="34">
        <f t="shared" si="10"/>
        <v>8.3601111031230406</v>
      </c>
      <c r="J159" s="34">
        <f t="shared" si="11"/>
        <v>10.584855218042525</v>
      </c>
      <c r="K159" s="34">
        <f t="shared" si="8"/>
        <v>15.948783127017032</v>
      </c>
    </row>
    <row r="160" spans="1:11" ht="12.75" x14ac:dyDescent="0.2">
      <c r="A160" s="29">
        <v>1883.08</v>
      </c>
      <c r="B160" s="34">
        <v>5.47</v>
      </c>
      <c r="C160" s="34">
        <v>0.32669999999999999</v>
      </c>
      <c r="D160" s="34">
        <v>0.41</v>
      </c>
      <c r="E160" s="34">
        <v>9.3242545450000005</v>
      </c>
      <c r="F160" s="34">
        <f t="shared" si="12"/>
        <v>1883.6249999999886</v>
      </c>
      <c r="G160" s="34">
        <f>G153*5/12+G165*7/12</f>
        <v>3.6241666666666665</v>
      </c>
      <c r="H160" s="34">
        <f t="shared" si="9"/>
        <v>140.36159525501239</v>
      </c>
      <c r="I160" s="34">
        <f t="shared" si="10"/>
        <v>8.3832053326896787</v>
      </c>
      <c r="J160" s="34">
        <f t="shared" si="11"/>
        <v>10.520704580357419</v>
      </c>
      <c r="K160" s="34">
        <f t="shared" si="8"/>
        <v>15.196810876629851</v>
      </c>
    </row>
    <row r="161" spans="1:11" ht="12.75" x14ac:dyDescent="0.2">
      <c r="A161" s="29">
        <v>1883.09</v>
      </c>
      <c r="B161" s="34">
        <v>5.53</v>
      </c>
      <c r="C161" s="34">
        <v>0.32750000000000001</v>
      </c>
      <c r="D161" s="34">
        <v>0.40749999999999997</v>
      </c>
      <c r="E161" s="34">
        <v>9.229089256</v>
      </c>
      <c r="F161" s="34">
        <f t="shared" si="12"/>
        <v>1883.7083333333219</v>
      </c>
      <c r="G161" s="34">
        <f>G153*4/12+G165*8/12</f>
        <v>3.6233333333333335</v>
      </c>
      <c r="H161" s="34">
        <f t="shared" si="9"/>
        <v>143.36441774466678</v>
      </c>
      <c r="I161" s="34">
        <f t="shared" si="10"/>
        <v>8.4903882118224896</v>
      </c>
      <c r="J161" s="34">
        <f t="shared" si="11"/>
        <v>10.564376171962335</v>
      </c>
      <c r="K161" s="34">
        <f t="shared" si="8"/>
        <v>15.494692425793463</v>
      </c>
    </row>
    <row r="162" spans="1:11" ht="12.75" x14ac:dyDescent="0.2">
      <c r="A162" s="29">
        <v>1883.1</v>
      </c>
      <c r="B162" s="34">
        <v>5.38</v>
      </c>
      <c r="C162" s="34">
        <v>0.32829999999999998</v>
      </c>
      <c r="D162" s="34">
        <v>0.40500000000000003</v>
      </c>
      <c r="E162" s="34">
        <v>9.229089256</v>
      </c>
      <c r="F162" s="34">
        <f t="shared" si="12"/>
        <v>1883.7916666666551</v>
      </c>
      <c r="G162" s="34">
        <f>G153*3/12+G165*9/12</f>
        <v>3.6225000000000001</v>
      </c>
      <c r="H162" s="34">
        <f t="shared" si="9"/>
        <v>139.47569031940458</v>
      </c>
      <c r="I162" s="34">
        <f t="shared" si="10"/>
        <v>8.5111280914238883</v>
      </c>
      <c r="J162" s="34">
        <f t="shared" si="11"/>
        <v>10.499564048207965</v>
      </c>
      <c r="K162" s="34">
        <f t="shared" si="8"/>
        <v>15.048056270223844</v>
      </c>
    </row>
    <row r="163" spans="1:11" ht="12.75" x14ac:dyDescent="0.2">
      <c r="A163" s="29">
        <v>1883.11</v>
      </c>
      <c r="B163" s="34">
        <v>5.46</v>
      </c>
      <c r="C163" s="34">
        <v>0.32919999999999999</v>
      </c>
      <c r="D163" s="34">
        <v>0.40250000000000002</v>
      </c>
      <c r="E163" s="34">
        <v>9.1340049590000003</v>
      </c>
      <c r="F163" s="34">
        <f t="shared" si="12"/>
        <v>1883.8749999999884</v>
      </c>
      <c r="G163" s="34">
        <f>G153*2/12+G165*10/12</f>
        <v>3.621666666666667</v>
      </c>
      <c r="H163" s="34">
        <f t="shared" si="9"/>
        <v>143.02319966585864</v>
      </c>
      <c r="I163" s="34">
        <f t="shared" si="10"/>
        <v>8.6233035402931613</v>
      </c>
      <c r="J163" s="34">
        <f t="shared" si="11"/>
        <v>10.543376898444707</v>
      </c>
      <c r="K163" s="34">
        <f t="shared" si="8"/>
        <v>15.408218142448874</v>
      </c>
    </row>
    <row r="164" spans="1:11" ht="12.75" x14ac:dyDescent="0.2">
      <c r="A164" s="29">
        <v>1883.12</v>
      </c>
      <c r="B164" s="34">
        <v>5.34</v>
      </c>
      <c r="C164" s="34">
        <v>0.33</v>
      </c>
      <c r="D164" s="34">
        <v>0.4</v>
      </c>
      <c r="E164" s="34">
        <v>9.229089256</v>
      </c>
      <c r="F164" s="34">
        <f t="shared" si="12"/>
        <v>1883.9583333333217</v>
      </c>
      <c r="G164" s="34">
        <f>G153*1/12+G165*11/12</f>
        <v>3.6208333333333336</v>
      </c>
      <c r="H164" s="34">
        <f t="shared" si="9"/>
        <v>138.43869633933465</v>
      </c>
      <c r="I164" s="34">
        <f t="shared" si="10"/>
        <v>8.5552003355768598</v>
      </c>
      <c r="J164" s="34">
        <f t="shared" si="11"/>
        <v>10.369939800699225</v>
      </c>
      <c r="K164" s="34">
        <f t="shared" si="8"/>
        <v>14.89640394188717</v>
      </c>
    </row>
    <row r="165" spans="1:11" ht="12.75" x14ac:dyDescent="0.2">
      <c r="A165" s="29">
        <v>1884.01</v>
      </c>
      <c r="B165" s="34">
        <v>5.18</v>
      </c>
      <c r="C165" s="34">
        <v>0.32829999999999998</v>
      </c>
      <c r="D165" s="34">
        <v>0.39250000000000002</v>
      </c>
      <c r="E165" s="34">
        <v>9.229089256</v>
      </c>
      <c r="F165" s="34">
        <f t="shared" si="12"/>
        <v>1884.0416666666549</v>
      </c>
      <c r="G165" s="34">
        <v>3.62</v>
      </c>
      <c r="H165" s="34">
        <f t="shared" si="9"/>
        <v>134.29072041905496</v>
      </c>
      <c r="I165" s="34">
        <f t="shared" si="10"/>
        <v>8.5111280914238883</v>
      </c>
      <c r="J165" s="34">
        <f t="shared" si="11"/>
        <v>10.175503429436114</v>
      </c>
      <c r="K165" s="34">
        <f t="shared" si="8"/>
        <v>14.432821721970731</v>
      </c>
    </row>
    <row r="166" spans="1:11" ht="12.75" x14ac:dyDescent="0.2">
      <c r="A166" s="29">
        <v>1884.02</v>
      </c>
      <c r="B166" s="34">
        <v>5.32</v>
      </c>
      <c r="C166" s="34">
        <v>0.32669999999999999</v>
      </c>
      <c r="D166" s="34">
        <v>0.38500000000000001</v>
      </c>
      <c r="E166" s="34">
        <v>9.229089256</v>
      </c>
      <c r="F166" s="34">
        <f t="shared" si="12"/>
        <v>1884.1249999999882</v>
      </c>
      <c r="G166" s="34">
        <f>G165*11/12+G177*1/12</f>
        <v>3.6116666666666668</v>
      </c>
      <c r="H166" s="34">
        <f t="shared" si="9"/>
        <v>137.92019934929968</v>
      </c>
      <c r="I166" s="34">
        <f t="shared" si="10"/>
        <v>8.4696483322210909</v>
      </c>
      <c r="J166" s="34">
        <f t="shared" si="11"/>
        <v>9.9810670581730037</v>
      </c>
      <c r="K166" s="34">
        <f t="shared" si="8"/>
        <v>14.805960228816708</v>
      </c>
    </row>
    <row r="167" spans="1:11" ht="12.75" x14ac:dyDescent="0.2">
      <c r="A167" s="29">
        <v>1884.03</v>
      </c>
      <c r="B167" s="34">
        <v>5.3</v>
      </c>
      <c r="C167" s="34">
        <v>0.32500000000000001</v>
      </c>
      <c r="D167" s="34">
        <v>0.3775</v>
      </c>
      <c r="E167" s="34">
        <v>9.229089256</v>
      </c>
      <c r="F167" s="34">
        <f t="shared" si="12"/>
        <v>1884.2083333333214</v>
      </c>
      <c r="G167" s="34">
        <f>G165*10/12+G177*2/12</f>
        <v>3.6033333333333335</v>
      </c>
      <c r="H167" s="34">
        <f t="shared" si="9"/>
        <v>137.40170235926473</v>
      </c>
      <c r="I167" s="34">
        <f t="shared" si="10"/>
        <v>8.4255760880681194</v>
      </c>
      <c r="J167" s="34">
        <f t="shared" si="11"/>
        <v>9.7866306869098931</v>
      </c>
      <c r="K167" s="34">
        <f t="shared" si="8"/>
        <v>14.736023454014475</v>
      </c>
    </row>
    <row r="168" spans="1:11" ht="12.75" x14ac:dyDescent="0.2">
      <c r="A168" s="29">
        <v>1884.04</v>
      </c>
      <c r="B168" s="34">
        <v>5.0599999999999996</v>
      </c>
      <c r="C168" s="34">
        <v>0.32329999999999998</v>
      </c>
      <c r="D168" s="34">
        <v>0.37</v>
      </c>
      <c r="E168" s="34">
        <v>9.0388396689999997</v>
      </c>
      <c r="F168" s="34">
        <f t="shared" si="12"/>
        <v>1884.2916666666547</v>
      </c>
      <c r="G168" s="34">
        <f>G165*9/12+G177*3/12</f>
        <v>3.5949999999999998</v>
      </c>
      <c r="H168" s="34">
        <f t="shared" si="9"/>
        <v>133.94081091538385</v>
      </c>
      <c r="I168" s="34">
        <f t="shared" si="10"/>
        <v>8.5579178199493278</v>
      </c>
      <c r="J168" s="34">
        <f t="shared" si="11"/>
        <v>9.7940909167375558</v>
      </c>
      <c r="K168" s="34">
        <f t="shared" si="8"/>
        <v>14.353453682579474</v>
      </c>
    </row>
    <row r="169" spans="1:11" ht="12.75" x14ac:dyDescent="0.2">
      <c r="A169" s="29">
        <v>1884.05</v>
      </c>
      <c r="B169" s="34">
        <v>4.6500000000000004</v>
      </c>
      <c r="C169" s="34">
        <v>0.32169999999999999</v>
      </c>
      <c r="D169" s="34">
        <v>0.36249999999999999</v>
      </c>
      <c r="E169" s="34">
        <v>8.8485090910000004</v>
      </c>
      <c r="F169" s="34">
        <f t="shared" si="12"/>
        <v>1884.3749999999879</v>
      </c>
      <c r="G169" s="34">
        <f>G165*8/12+G177*4/12</f>
        <v>3.5866666666666669</v>
      </c>
      <c r="H169" s="34">
        <f t="shared" si="9"/>
        <v>125.73550821478158</v>
      </c>
      <c r="I169" s="34">
        <f t="shared" si="10"/>
        <v>8.6987339769237053</v>
      </c>
      <c r="J169" s="34">
        <f t="shared" si="11"/>
        <v>9.8019616619050147</v>
      </c>
      <c r="K169" s="34">
        <f t="shared" si="8"/>
        <v>13.465050313804912</v>
      </c>
    </row>
    <row r="170" spans="1:11" ht="12.75" x14ac:dyDescent="0.2">
      <c r="A170" s="29">
        <v>1884.06</v>
      </c>
      <c r="B170" s="34">
        <v>4.46</v>
      </c>
      <c r="C170" s="34">
        <v>0.32</v>
      </c>
      <c r="D170" s="34">
        <v>0.35499999999999998</v>
      </c>
      <c r="E170" s="34">
        <v>8.8485090910000004</v>
      </c>
      <c r="F170" s="34">
        <f t="shared" si="12"/>
        <v>1884.4583333333212</v>
      </c>
      <c r="G170" s="34">
        <f>G165*7/12+G177*5/12</f>
        <v>3.5783333333333336</v>
      </c>
      <c r="H170" s="34">
        <f t="shared" si="9"/>
        <v>120.59792830923135</v>
      </c>
      <c r="I170" s="34">
        <f t="shared" si="10"/>
        <v>8.6527661567161509</v>
      </c>
      <c r="J170" s="34">
        <f t="shared" si="11"/>
        <v>9.5991624551069794</v>
      </c>
      <c r="K170" s="34">
        <f t="shared" si="8"/>
        <v>12.906876483666865</v>
      </c>
    </row>
    <row r="171" spans="1:11" ht="12.75" x14ac:dyDescent="0.2">
      <c r="A171" s="29">
        <v>1884.07</v>
      </c>
      <c r="B171" s="34">
        <v>4.46</v>
      </c>
      <c r="C171" s="34">
        <v>0.31830000000000003</v>
      </c>
      <c r="D171" s="34">
        <v>0.34749999999999998</v>
      </c>
      <c r="E171" s="34">
        <v>8.7534247930000006</v>
      </c>
      <c r="F171" s="34">
        <f t="shared" si="12"/>
        <v>1884.5416666666545</v>
      </c>
      <c r="G171" s="34">
        <f>G165*6/12+G177*6/12</f>
        <v>3.57</v>
      </c>
      <c r="H171" s="34">
        <f t="shared" si="9"/>
        <v>121.90792635282081</v>
      </c>
      <c r="I171" s="34">
        <f t="shared" si="10"/>
        <v>8.700289900919925</v>
      </c>
      <c r="J171" s="34">
        <f t="shared" si="11"/>
        <v>9.4984314815258362</v>
      </c>
      <c r="K171" s="34">
        <f t="shared" si="8"/>
        <v>13.043931585991666</v>
      </c>
    </row>
    <row r="172" spans="1:11" ht="12.75" x14ac:dyDescent="0.2">
      <c r="A172" s="29">
        <v>1884.08</v>
      </c>
      <c r="B172" s="34">
        <v>4.74</v>
      </c>
      <c r="C172" s="34">
        <v>0.31669999999999998</v>
      </c>
      <c r="D172" s="34">
        <v>0.34</v>
      </c>
      <c r="E172" s="34">
        <v>8.7534247930000006</v>
      </c>
      <c r="F172" s="34">
        <f t="shared" si="12"/>
        <v>1884.6249999999877</v>
      </c>
      <c r="G172" s="34">
        <f>G165*5/12+G177*7/12</f>
        <v>3.5616666666666665</v>
      </c>
      <c r="H172" s="34">
        <f t="shared" si="9"/>
        <v>129.56133876958984</v>
      </c>
      <c r="I172" s="34">
        <f t="shared" si="10"/>
        <v>8.6565561156812461</v>
      </c>
      <c r="J172" s="34">
        <f t="shared" si="11"/>
        <v>9.2934293632195253</v>
      </c>
      <c r="K172" s="34">
        <f t="shared" si="8"/>
        <v>13.859813341769323</v>
      </c>
    </row>
    <row r="173" spans="1:11" ht="12.75" x14ac:dyDescent="0.2">
      <c r="A173" s="29">
        <v>1884.09</v>
      </c>
      <c r="B173" s="34">
        <v>4.59</v>
      </c>
      <c r="C173" s="34">
        <v>0.315</v>
      </c>
      <c r="D173" s="34">
        <v>0.33250000000000002</v>
      </c>
      <c r="E173" s="34">
        <v>8.6582595040000001</v>
      </c>
      <c r="F173" s="34">
        <f t="shared" si="12"/>
        <v>1884.708333333321</v>
      </c>
      <c r="G173" s="34">
        <f>G165*4/12+G177*8/12</f>
        <v>3.5533333333333337</v>
      </c>
      <c r="H173" s="34">
        <f t="shared" si="9"/>
        <v>126.84027569197235</v>
      </c>
      <c r="I173" s="34">
        <f t="shared" si="10"/>
        <v>8.7047248023902597</v>
      </c>
      <c r="J173" s="34">
        <f t="shared" si="11"/>
        <v>9.1883206247452751</v>
      </c>
      <c r="K173" s="34">
        <f t="shared" si="8"/>
        <v>13.569154744335719</v>
      </c>
    </row>
    <row r="174" spans="1:11" ht="12.75" x14ac:dyDescent="0.2">
      <c r="A174" s="29">
        <v>1884.1</v>
      </c>
      <c r="B174" s="34">
        <v>4.4400000000000004</v>
      </c>
      <c r="C174" s="34">
        <v>0.31330000000000002</v>
      </c>
      <c r="D174" s="34">
        <v>0.32500000000000001</v>
      </c>
      <c r="E174" s="34">
        <v>8.5630942149999996</v>
      </c>
      <c r="F174" s="34">
        <f t="shared" si="12"/>
        <v>1884.7916666666542</v>
      </c>
      <c r="G174" s="34">
        <f>G165*3/12+G177*9/12</f>
        <v>3.5449999999999999</v>
      </c>
      <c r="H174" s="34">
        <f t="shared" si="9"/>
        <v>124.05873196386409</v>
      </c>
      <c r="I174" s="34">
        <f t="shared" si="10"/>
        <v>8.7539641270897768</v>
      </c>
      <c r="J174" s="34">
        <f t="shared" si="11"/>
        <v>9.0808756505080677</v>
      </c>
      <c r="K174" s="34">
        <f t="shared" si="8"/>
        <v>13.273251319134157</v>
      </c>
    </row>
    <row r="175" spans="1:11" ht="12.75" x14ac:dyDescent="0.2">
      <c r="A175" s="29">
        <v>1884.11</v>
      </c>
      <c r="B175" s="34">
        <v>4.3499999999999996</v>
      </c>
      <c r="C175" s="34">
        <v>0.31169999999999998</v>
      </c>
      <c r="D175" s="34">
        <v>0.3175</v>
      </c>
      <c r="E175" s="34">
        <v>8.3728446279999993</v>
      </c>
      <c r="F175" s="34">
        <f t="shared" si="12"/>
        <v>1884.8749999999875</v>
      </c>
      <c r="G175" s="34">
        <f>G165*2/12+G177*10/12</f>
        <v>3.5366666666666671</v>
      </c>
      <c r="H175" s="34">
        <f t="shared" si="9"/>
        <v>124.30577763493164</v>
      </c>
      <c r="I175" s="34">
        <f t="shared" si="10"/>
        <v>8.9071519284616549</v>
      </c>
      <c r="J175" s="34">
        <f t="shared" si="11"/>
        <v>9.0728929653082293</v>
      </c>
      <c r="K175" s="34">
        <f t="shared" si="8"/>
        <v>13.304437602119732</v>
      </c>
    </row>
    <row r="176" spans="1:11" ht="12.75" x14ac:dyDescent="0.2">
      <c r="A176" s="29">
        <v>1884.12</v>
      </c>
      <c r="B176" s="34">
        <v>4.34</v>
      </c>
      <c r="C176" s="34">
        <v>0.31</v>
      </c>
      <c r="D176" s="34">
        <v>0.31</v>
      </c>
      <c r="E176" s="34">
        <v>8.2776793390000005</v>
      </c>
      <c r="F176" s="34">
        <f t="shared" si="12"/>
        <v>1884.9583333333208</v>
      </c>
      <c r="G176" s="34">
        <f>G165*1/12+G177*11/12</f>
        <v>3.5283333333333333</v>
      </c>
      <c r="H176" s="34">
        <f t="shared" si="9"/>
        <v>125.44582756517427</v>
      </c>
      <c r="I176" s="34">
        <f t="shared" si="10"/>
        <v>8.960416254655307</v>
      </c>
      <c r="J176" s="34">
        <f t="shared" si="11"/>
        <v>8.960416254655307</v>
      </c>
      <c r="K176" s="34">
        <f t="shared" si="8"/>
        <v>13.432292746944761</v>
      </c>
    </row>
    <row r="177" spans="1:11" ht="12.75" x14ac:dyDescent="0.2">
      <c r="A177" s="29">
        <v>1885.01</v>
      </c>
      <c r="B177" s="34">
        <v>4.24</v>
      </c>
      <c r="C177" s="34">
        <v>0.30420000000000003</v>
      </c>
      <c r="D177" s="34">
        <v>0.30669999999999997</v>
      </c>
      <c r="E177" s="34">
        <v>8.2776793390000005</v>
      </c>
      <c r="F177" s="34">
        <f t="shared" si="12"/>
        <v>1885.041666666654</v>
      </c>
      <c r="G177" s="34">
        <v>3.52</v>
      </c>
      <c r="H177" s="34">
        <f t="shared" si="9"/>
        <v>122.55537070883388</v>
      </c>
      <c r="I177" s="34">
        <f t="shared" si="10"/>
        <v>8.7927697569875622</v>
      </c>
      <c r="J177" s="34">
        <f t="shared" si="11"/>
        <v>8.8650311783960714</v>
      </c>
      <c r="K177" s="34">
        <f t="shared" si="8"/>
        <v>13.129817425635963</v>
      </c>
    </row>
    <row r="178" spans="1:11" ht="12.75" x14ac:dyDescent="0.2">
      <c r="A178" s="29">
        <v>1885.02</v>
      </c>
      <c r="B178" s="34">
        <v>4.37</v>
      </c>
      <c r="C178" s="34">
        <v>0.29830000000000001</v>
      </c>
      <c r="D178" s="34">
        <v>0.30330000000000001</v>
      </c>
      <c r="E178" s="34">
        <v>8.3728446279999993</v>
      </c>
      <c r="F178" s="34">
        <f t="shared" si="12"/>
        <v>1885.1249999999873</v>
      </c>
      <c r="G178" s="34">
        <f>G177*11/12+G189*1/12</f>
        <v>3.5074999999999998</v>
      </c>
      <c r="H178" s="34">
        <f t="shared" si="9"/>
        <v>124.87729845164398</v>
      </c>
      <c r="I178" s="34">
        <f t="shared" si="10"/>
        <v>8.5242329812643938</v>
      </c>
      <c r="J178" s="34">
        <f t="shared" si="11"/>
        <v>8.6671131854424761</v>
      </c>
      <c r="K178" s="34">
        <f t="shared" si="8"/>
        <v>13.384817593597964</v>
      </c>
    </row>
    <row r="179" spans="1:11" ht="12.75" x14ac:dyDescent="0.2">
      <c r="A179" s="29">
        <v>1885.03</v>
      </c>
      <c r="B179" s="34">
        <v>4.38</v>
      </c>
      <c r="C179" s="34">
        <v>0.29249999999999998</v>
      </c>
      <c r="D179" s="34">
        <v>0.3</v>
      </c>
      <c r="E179" s="34">
        <v>8.18251405</v>
      </c>
      <c r="F179" s="34">
        <f t="shared" si="12"/>
        <v>1885.2083333333205</v>
      </c>
      <c r="G179" s="34">
        <f>G177*10/12+G189*2/12</f>
        <v>3.4950000000000001</v>
      </c>
      <c r="H179" s="34">
        <f t="shared" si="9"/>
        <v>128.07443269834653</v>
      </c>
      <c r="I179" s="34">
        <f t="shared" si="10"/>
        <v>8.5529158822525932</v>
      </c>
      <c r="J179" s="34">
        <f t="shared" si="11"/>
        <v>8.7722214176949684</v>
      </c>
      <c r="K179" s="34">
        <f t="shared" si="8"/>
        <v>13.734194093452512</v>
      </c>
    </row>
    <row r="180" spans="1:11" ht="12.75" x14ac:dyDescent="0.2">
      <c r="A180" s="29">
        <v>1885.04</v>
      </c>
      <c r="B180" s="34">
        <v>4.37</v>
      </c>
      <c r="C180" s="34">
        <v>0.28670000000000001</v>
      </c>
      <c r="D180" s="34">
        <v>0.29670000000000002</v>
      </c>
      <c r="E180" s="34">
        <v>8.2776793390000005</v>
      </c>
      <c r="F180" s="34">
        <f t="shared" si="12"/>
        <v>1885.2916666666538</v>
      </c>
      <c r="G180" s="34">
        <f>G177*9/12+G189*3/12</f>
        <v>3.4824999999999999</v>
      </c>
      <c r="H180" s="34">
        <f t="shared" si="9"/>
        <v>126.31296462207641</v>
      </c>
      <c r="I180" s="34">
        <f t="shared" si="10"/>
        <v>8.2869398071279878</v>
      </c>
      <c r="J180" s="34">
        <f t="shared" si="11"/>
        <v>8.5759854927620314</v>
      </c>
      <c r="K180" s="34">
        <f t="shared" si="8"/>
        <v>13.548548541030057</v>
      </c>
    </row>
    <row r="181" spans="1:11" ht="12.75" x14ac:dyDescent="0.2">
      <c r="A181" s="29">
        <v>1885.05</v>
      </c>
      <c r="B181" s="34">
        <v>4.32</v>
      </c>
      <c r="C181" s="34">
        <v>0.28079999999999999</v>
      </c>
      <c r="D181" s="34">
        <v>0.29330000000000001</v>
      </c>
      <c r="E181" s="34">
        <v>8.0873811569999994</v>
      </c>
      <c r="F181" s="34">
        <f t="shared" si="12"/>
        <v>1885.374999999987</v>
      </c>
      <c r="G181" s="34">
        <f>G177*8/12+G189*4/12</f>
        <v>3.4699999999999998</v>
      </c>
      <c r="H181" s="34">
        <f t="shared" si="9"/>
        <v>127.80590650229942</v>
      </c>
      <c r="I181" s="34">
        <f t="shared" si="10"/>
        <v>8.3073839226494623</v>
      </c>
      <c r="J181" s="34">
        <f t="shared" si="11"/>
        <v>8.6771926798899113</v>
      </c>
      <c r="K181" s="34">
        <f t="shared" si="8"/>
        <v>13.711371872561939</v>
      </c>
    </row>
    <row r="182" spans="1:11" ht="12.75" x14ac:dyDescent="0.2">
      <c r="A182" s="29">
        <v>1885.06</v>
      </c>
      <c r="B182" s="34">
        <v>4.3</v>
      </c>
      <c r="C182" s="34">
        <v>0.27500000000000002</v>
      </c>
      <c r="D182" s="34">
        <v>0.28999999999999998</v>
      </c>
      <c r="E182" s="34">
        <v>7.8970910740000004</v>
      </c>
      <c r="F182" s="34">
        <f t="shared" si="12"/>
        <v>1885.4583333333203</v>
      </c>
      <c r="G182" s="34">
        <f>G177*7/12+G189*5/12</f>
        <v>3.4575</v>
      </c>
      <c r="H182" s="34">
        <f t="shared" si="9"/>
        <v>130.27959477221546</v>
      </c>
      <c r="I182" s="34">
        <f t="shared" si="10"/>
        <v>8.3318345493858743</v>
      </c>
      <c r="J182" s="34">
        <f t="shared" si="11"/>
        <v>8.7862982520796482</v>
      </c>
      <c r="K182" s="34">
        <f t="shared" si="8"/>
        <v>13.978784368698348</v>
      </c>
    </row>
    <row r="183" spans="1:11" ht="12.75" x14ac:dyDescent="0.2">
      <c r="A183" s="29">
        <v>1885.07</v>
      </c>
      <c r="B183" s="34">
        <v>4.46</v>
      </c>
      <c r="C183" s="34">
        <v>0.26919999999999999</v>
      </c>
      <c r="D183" s="34">
        <v>0.28670000000000001</v>
      </c>
      <c r="E183" s="34">
        <v>7.9922320659999997</v>
      </c>
      <c r="F183" s="34">
        <f t="shared" si="12"/>
        <v>1885.5416666666536</v>
      </c>
      <c r="G183" s="34">
        <f>G177*6/12+G189*6/12</f>
        <v>3.4449999999999998</v>
      </c>
      <c r="H183" s="34">
        <f t="shared" si="9"/>
        <v>133.51862861185342</v>
      </c>
      <c r="I183" s="34">
        <f t="shared" si="10"/>
        <v>8.0590167763029008</v>
      </c>
      <c r="J183" s="34">
        <f t="shared" si="11"/>
        <v>8.58291274058708</v>
      </c>
      <c r="K183" s="34">
        <f t="shared" si="8"/>
        <v>14.326658777089326</v>
      </c>
    </row>
    <row r="184" spans="1:11" ht="12.75" x14ac:dyDescent="0.2">
      <c r="A184" s="29">
        <v>1885.08</v>
      </c>
      <c r="B184" s="34">
        <v>4.71</v>
      </c>
      <c r="C184" s="34">
        <v>0.26329999999999998</v>
      </c>
      <c r="D184" s="34">
        <v>0.2833</v>
      </c>
      <c r="E184" s="34">
        <v>7.9922320659999997</v>
      </c>
      <c r="F184" s="34">
        <f t="shared" si="12"/>
        <v>1885.6249999999868</v>
      </c>
      <c r="G184" s="34">
        <f>G177*5/12+G189*7/12</f>
        <v>3.4325000000000001</v>
      </c>
      <c r="H184" s="34">
        <f t="shared" si="9"/>
        <v>141.00285667305596</v>
      </c>
      <c r="I184" s="34">
        <f t="shared" si="10"/>
        <v>7.8823889940585206</v>
      </c>
      <c r="J184" s="34">
        <f t="shared" si="11"/>
        <v>8.4811272389547252</v>
      </c>
      <c r="K184" s="34">
        <f t="shared" si="8"/>
        <v>15.13041079670715</v>
      </c>
    </row>
    <row r="185" spans="1:11" ht="12.75" x14ac:dyDescent="0.2">
      <c r="A185" s="29">
        <v>1885.09</v>
      </c>
      <c r="B185" s="34">
        <v>4.6500000000000004</v>
      </c>
      <c r="C185" s="34">
        <v>0.25750000000000001</v>
      </c>
      <c r="D185" s="34">
        <v>0.28000000000000003</v>
      </c>
      <c r="E185" s="34">
        <v>7.8970910740000004</v>
      </c>
      <c r="F185" s="34">
        <f t="shared" si="12"/>
        <v>1885.7083333333201</v>
      </c>
      <c r="G185" s="34">
        <f>G177*4/12+G189*8/12</f>
        <v>3.42</v>
      </c>
      <c r="H185" s="34">
        <f t="shared" si="9"/>
        <v>140.88374783507024</v>
      </c>
      <c r="I185" s="34">
        <f t="shared" si="10"/>
        <v>7.8016268962431363</v>
      </c>
      <c r="J185" s="34">
        <f t="shared" si="11"/>
        <v>8.4833224502837989</v>
      </c>
      <c r="K185" s="34">
        <f t="shared" si="8"/>
        <v>15.116285028724244</v>
      </c>
    </row>
    <row r="186" spans="1:11" ht="12.75" x14ac:dyDescent="0.2">
      <c r="A186" s="29">
        <v>1885.1</v>
      </c>
      <c r="B186" s="34">
        <v>4.92</v>
      </c>
      <c r="C186" s="34">
        <v>0.25169999999999998</v>
      </c>
      <c r="D186" s="34">
        <v>0.2767</v>
      </c>
      <c r="E186" s="34">
        <v>7.8970910740000004</v>
      </c>
      <c r="F186" s="34">
        <f t="shared" si="12"/>
        <v>1885.7916666666533</v>
      </c>
      <c r="G186" s="34">
        <f>G177*3/12+G189*9/12</f>
        <v>3.4075000000000002</v>
      </c>
      <c r="H186" s="34">
        <f t="shared" si="9"/>
        <v>149.06409448355819</v>
      </c>
      <c r="I186" s="34">
        <f t="shared" si="10"/>
        <v>7.6259009312015422</v>
      </c>
      <c r="J186" s="34">
        <f t="shared" si="11"/>
        <v>8.3833404356911672</v>
      </c>
      <c r="K186" s="34">
        <f t="shared" si="8"/>
        <v>15.991023962168981</v>
      </c>
    </row>
    <row r="187" spans="1:11" ht="12.75" x14ac:dyDescent="0.2">
      <c r="A187" s="29">
        <v>1885.11</v>
      </c>
      <c r="B187" s="34">
        <v>5.24</v>
      </c>
      <c r="C187" s="34">
        <v>0.24579999999999999</v>
      </c>
      <c r="D187" s="34">
        <v>0.27329999999999999</v>
      </c>
      <c r="E187" s="34">
        <v>7.9922320659999997</v>
      </c>
      <c r="F187" s="34">
        <f t="shared" si="12"/>
        <v>1885.8749999999866</v>
      </c>
      <c r="G187" s="34">
        <f>G177*2/12+G189*10/12</f>
        <v>3.3950000000000005</v>
      </c>
      <c r="H187" s="34">
        <f t="shared" si="9"/>
        <v>156.86942016280537</v>
      </c>
      <c r="I187" s="34">
        <f t="shared" si="10"/>
        <v>7.3584930297743432</v>
      </c>
      <c r="J187" s="34">
        <f t="shared" si="11"/>
        <v>8.1817581165066233</v>
      </c>
      <c r="K187" s="34">
        <f t="shared" si="8"/>
        <v>16.824034498619014</v>
      </c>
    </row>
    <row r="188" spans="1:11" ht="12.75" x14ac:dyDescent="0.2">
      <c r="A188" s="29">
        <v>1885.12</v>
      </c>
      <c r="B188" s="34">
        <v>5.2</v>
      </c>
      <c r="C188" s="34">
        <v>0.24</v>
      </c>
      <c r="D188" s="34">
        <v>0.27</v>
      </c>
      <c r="E188" s="34">
        <v>8.18251405</v>
      </c>
      <c r="F188" s="34">
        <f t="shared" si="12"/>
        <v>1885.9583333333198</v>
      </c>
      <c r="G188" s="34">
        <f>G177*1/12+G189*11/12</f>
        <v>3.3825000000000003</v>
      </c>
      <c r="H188" s="34">
        <f t="shared" si="9"/>
        <v>152.05183790671276</v>
      </c>
      <c r="I188" s="34">
        <f t="shared" si="10"/>
        <v>7.017777134155974</v>
      </c>
      <c r="J188" s="34">
        <f t="shared" si="11"/>
        <v>7.8949992759254721</v>
      </c>
      <c r="K188" s="34">
        <f t="shared" si="8"/>
        <v>16.304475952278519</v>
      </c>
    </row>
    <row r="189" spans="1:11" ht="12.75" x14ac:dyDescent="0.2">
      <c r="A189" s="29">
        <v>1886.01</v>
      </c>
      <c r="B189" s="34">
        <v>5.2</v>
      </c>
      <c r="C189" s="34">
        <v>0.23830000000000001</v>
      </c>
      <c r="D189" s="34">
        <v>0.27500000000000002</v>
      </c>
      <c r="E189" s="34">
        <v>7.9922320659999997</v>
      </c>
      <c r="F189" s="34">
        <f t="shared" si="12"/>
        <v>1886.0416666666531</v>
      </c>
      <c r="G189" s="34">
        <v>3.37</v>
      </c>
      <c r="H189" s="34">
        <f t="shared" si="9"/>
        <v>155.67194367301295</v>
      </c>
      <c r="I189" s="34">
        <f t="shared" si="10"/>
        <v>7.1339661879382668</v>
      </c>
      <c r="J189" s="34">
        <f t="shared" si="11"/>
        <v>8.2326508673228016</v>
      </c>
      <c r="K189" s="34">
        <f t="shared" si="8"/>
        <v>16.692317470797647</v>
      </c>
    </row>
    <row r="190" spans="1:11" ht="12.75" x14ac:dyDescent="0.2">
      <c r="A190" s="29">
        <v>1886.02</v>
      </c>
      <c r="B190" s="34">
        <v>5.3</v>
      </c>
      <c r="C190" s="34">
        <v>0.23669999999999999</v>
      </c>
      <c r="D190" s="34">
        <v>0.28000000000000003</v>
      </c>
      <c r="E190" s="34">
        <v>7.9922320659999997</v>
      </c>
      <c r="F190" s="34">
        <f t="shared" si="12"/>
        <v>1886.1249999999864</v>
      </c>
      <c r="G190" s="34">
        <f>G189*11/12+G201*1/12</f>
        <v>3.3825000000000003</v>
      </c>
      <c r="H190" s="34">
        <f t="shared" si="9"/>
        <v>158.66563489749396</v>
      </c>
      <c r="I190" s="34">
        <f t="shared" si="10"/>
        <v>7.0860671283465697</v>
      </c>
      <c r="J190" s="34">
        <f t="shared" si="11"/>
        <v>8.3823354285468525</v>
      </c>
      <c r="K190" s="34">
        <f t="shared" si="8"/>
        <v>17.006648259460992</v>
      </c>
    </row>
    <row r="191" spans="1:11" ht="12.75" x14ac:dyDescent="0.2">
      <c r="A191" s="29">
        <v>1886.03</v>
      </c>
      <c r="B191" s="34">
        <v>5.19</v>
      </c>
      <c r="C191" s="34">
        <v>0.23499999999999999</v>
      </c>
      <c r="D191" s="34">
        <v>0.28499999999999998</v>
      </c>
      <c r="E191" s="34">
        <v>7.8970910740000004</v>
      </c>
      <c r="F191" s="34">
        <f t="shared" si="12"/>
        <v>1886.2083333333196</v>
      </c>
      <c r="G191" s="34">
        <f>G189*10/12+G201*2/12</f>
        <v>3.3950000000000005</v>
      </c>
      <c r="H191" s="34">
        <f t="shared" si="9"/>
        <v>157.24444113204612</v>
      </c>
      <c r="I191" s="34">
        <f t="shared" si="10"/>
        <v>7.1199313422024728</v>
      </c>
      <c r="J191" s="34">
        <f t="shared" si="11"/>
        <v>8.6348103511817236</v>
      </c>
      <c r="K191" s="34">
        <f t="shared" si="8"/>
        <v>16.843266101570126</v>
      </c>
    </row>
    <row r="192" spans="1:11" ht="12.75" x14ac:dyDescent="0.2">
      <c r="A192" s="29">
        <v>1886.04</v>
      </c>
      <c r="B192" s="34">
        <v>5.12</v>
      </c>
      <c r="C192" s="34">
        <v>0.23330000000000001</v>
      </c>
      <c r="D192" s="34">
        <v>0.28999999999999998</v>
      </c>
      <c r="E192" s="34">
        <v>7.8019419829999999</v>
      </c>
      <c r="F192" s="34">
        <f t="shared" si="12"/>
        <v>1886.2916666666529</v>
      </c>
      <c r="G192" s="34">
        <f>G189*9/12+G201*3/12</f>
        <v>3.4075000000000002</v>
      </c>
      <c r="H192" s="34">
        <f t="shared" si="9"/>
        <v>157.01543060295273</v>
      </c>
      <c r="I192" s="34">
        <f t="shared" si="10"/>
        <v>7.1546288983728266</v>
      </c>
      <c r="J192" s="34">
        <f t="shared" si="11"/>
        <v>8.8934521239953703</v>
      </c>
      <c r="K192" s="34">
        <f t="shared" si="8"/>
        <v>16.801716131246302</v>
      </c>
    </row>
    <row r="193" spans="1:11" ht="12.75" x14ac:dyDescent="0.2">
      <c r="A193" s="29">
        <v>1886.05</v>
      </c>
      <c r="B193" s="34">
        <v>5.0199999999999996</v>
      </c>
      <c r="C193" s="34">
        <v>0.23169999999999999</v>
      </c>
      <c r="D193" s="34">
        <v>0.29499999999999998</v>
      </c>
      <c r="E193" s="34">
        <v>7.6116519010000001</v>
      </c>
      <c r="F193" s="34">
        <f t="shared" si="12"/>
        <v>1886.3749999999861</v>
      </c>
      <c r="G193" s="34">
        <f>G189*8/12+G201*4/12</f>
        <v>3.42</v>
      </c>
      <c r="H193" s="34">
        <f t="shared" si="9"/>
        <v>157.79741646385619</v>
      </c>
      <c r="I193" s="34">
        <f t="shared" si="10"/>
        <v>7.2831994810110521</v>
      </c>
      <c r="J193" s="34">
        <f t="shared" si="11"/>
        <v>9.2729557483740219</v>
      </c>
      <c r="K193" s="34">
        <f t="shared" ref="K193:K256" si="13">H193/AVERAGE(J73:J192)</f>
        <v>16.863195515097832</v>
      </c>
    </row>
    <row r="194" spans="1:11" ht="12.75" x14ac:dyDescent="0.2">
      <c r="A194" s="29">
        <v>1886.06</v>
      </c>
      <c r="B194" s="34">
        <v>5.25</v>
      </c>
      <c r="C194" s="34">
        <v>0.23</v>
      </c>
      <c r="D194" s="34">
        <v>0.3</v>
      </c>
      <c r="E194" s="34">
        <v>7.5165028100000004</v>
      </c>
      <c r="F194" s="34">
        <f t="shared" si="12"/>
        <v>1886.4583333333194</v>
      </c>
      <c r="G194" s="34">
        <f>G189*7/12+G201*5/12</f>
        <v>3.4325000000000001</v>
      </c>
      <c r="H194" s="34">
        <f t="shared" si="9"/>
        <v>167.11620673231678</v>
      </c>
      <c r="I194" s="34">
        <f t="shared" si="10"/>
        <v>7.3212814377967339</v>
      </c>
      <c r="J194" s="34">
        <f t="shared" si="11"/>
        <v>9.5494975275609573</v>
      </c>
      <c r="K194" s="34">
        <f t="shared" si="13"/>
        <v>17.831494055376879</v>
      </c>
    </row>
    <row r="195" spans="1:11" ht="12.75" x14ac:dyDescent="0.2">
      <c r="A195" s="29">
        <v>1886.07</v>
      </c>
      <c r="B195" s="34">
        <v>5.33</v>
      </c>
      <c r="C195" s="34">
        <v>0.2283</v>
      </c>
      <c r="D195" s="34">
        <v>0.30499999999999999</v>
      </c>
      <c r="E195" s="34">
        <v>7.6116519010000001</v>
      </c>
      <c r="F195" s="34">
        <f t="shared" si="12"/>
        <v>1886.5416666666526</v>
      </c>
      <c r="G195" s="34">
        <f>G189*6/12+G201*6/12</f>
        <v>3.4449999999999998</v>
      </c>
      <c r="H195" s="34">
        <f t="shared" si="9"/>
        <v>167.54187843672386</v>
      </c>
      <c r="I195" s="34">
        <f t="shared" si="10"/>
        <v>7.1763247367925045</v>
      </c>
      <c r="J195" s="34">
        <f t="shared" si="11"/>
        <v>9.5872932313697508</v>
      </c>
      <c r="K195" s="34">
        <f t="shared" si="13"/>
        <v>17.845845041532208</v>
      </c>
    </row>
    <row r="196" spans="1:11" ht="12.75" x14ac:dyDescent="0.2">
      <c r="A196" s="29">
        <v>1886.08</v>
      </c>
      <c r="B196" s="34">
        <v>5.37</v>
      </c>
      <c r="C196" s="34">
        <v>0.22670000000000001</v>
      </c>
      <c r="D196" s="34">
        <v>0.31</v>
      </c>
      <c r="E196" s="34">
        <v>7.7067928930000003</v>
      </c>
      <c r="F196" s="34">
        <f t="shared" si="12"/>
        <v>1886.6249999999859</v>
      </c>
      <c r="G196" s="34">
        <f>G189*5/12+G201*7/12</f>
        <v>3.4575</v>
      </c>
      <c r="H196" s="34">
        <f t="shared" si="9"/>
        <v>166.71538801399578</v>
      </c>
      <c r="I196" s="34">
        <f t="shared" si="10"/>
        <v>7.0380593040545332</v>
      </c>
      <c r="J196" s="34">
        <f t="shared" si="11"/>
        <v>9.6241657885174465</v>
      </c>
      <c r="K196" s="34">
        <f t="shared" si="13"/>
        <v>17.723912799619267</v>
      </c>
    </row>
    <row r="197" spans="1:11" ht="12.75" x14ac:dyDescent="0.2">
      <c r="A197" s="29">
        <v>1886.09</v>
      </c>
      <c r="B197" s="34">
        <v>5.51</v>
      </c>
      <c r="C197" s="34">
        <v>0.22500000000000001</v>
      </c>
      <c r="D197" s="34">
        <v>0.315</v>
      </c>
      <c r="E197" s="34">
        <v>7.7067928930000003</v>
      </c>
      <c r="F197" s="34">
        <f t="shared" si="12"/>
        <v>1886.7083333333192</v>
      </c>
      <c r="G197" s="34">
        <f>G189*4/12+G201*8/12</f>
        <v>3.4699999999999998</v>
      </c>
      <c r="H197" s="34">
        <f t="shared" si="9"/>
        <v>171.0617854668746</v>
      </c>
      <c r="I197" s="34">
        <f t="shared" si="10"/>
        <v>6.9852816206981458</v>
      </c>
      <c r="J197" s="34">
        <f t="shared" si="11"/>
        <v>9.7793942689774038</v>
      </c>
      <c r="K197" s="34">
        <f t="shared" si="13"/>
        <v>18.147143925800027</v>
      </c>
    </row>
    <row r="198" spans="1:11" ht="12.75" x14ac:dyDescent="0.2">
      <c r="A198" s="29">
        <v>1886.1</v>
      </c>
      <c r="B198" s="34">
        <v>5.65</v>
      </c>
      <c r="C198" s="34">
        <v>0.2233</v>
      </c>
      <c r="D198" s="34">
        <v>0.32</v>
      </c>
      <c r="E198" s="34">
        <v>7.7067928930000003</v>
      </c>
      <c r="F198" s="34">
        <f t="shared" si="12"/>
        <v>1886.7916666666524</v>
      </c>
      <c r="G198" s="34">
        <f>G189*3/12+G201*9/12</f>
        <v>3.4824999999999999</v>
      </c>
      <c r="H198" s="34">
        <f t="shared" si="9"/>
        <v>175.40818291975344</v>
      </c>
      <c r="I198" s="34">
        <f t="shared" si="10"/>
        <v>6.9325039373417594</v>
      </c>
      <c r="J198" s="34">
        <f t="shared" si="11"/>
        <v>9.9346227494373629</v>
      </c>
      <c r="K198" s="34">
        <f t="shared" si="13"/>
        <v>18.562381342866562</v>
      </c>
    </row>
    <row r="199" spans="1:11" ht="12.75" x14ac:dyDescent="0.2">
      <c r="A199" s="29">
        <v>1886.11</v>
      </c>
      <c r="B199" s="34">
        <v>5.79</v>
      </c>
      <c r="C199" s="34">
        <v>0.22170000000000001</v>
      </c>
      <c r="D199" s="34">
        <v>0.32500000000000001</v>
      </c>
      <c r="E199" s="34">
        <v>7.7067928930000003</v>
      </c>
      <c r="F199" s="34">
        <f t="shared" si="12"/>
        <v>1886.8749999999857</v>
      </c>
      <c r="G199" s="34">
        <f>G189*2/12+G201*10/12</f>
        <v>3.4950000000000001</v>
      </c>
      <c r="H199" s="34">
        <f t="shared" si="9"/>
        <v>179.75458037263229</v>
      </c>
      <c r="I199" s="34">
        <f t="shared" si="10"/>
        <v>6.8828308235945741</v>
      </c>
      <c r="J199" s="34">
        <f t="shared" si="11"/>
        <v>10.089851229897322</v>
      </c>
      <c r="K199" s="34">
        <f t="shared" si="13"/>
        <v>18.968312634942833</v>
      </c>
    </row>
    <row r="200" spans="1:11" ht="12.75" x14ac:dyDescent="0.2">
      <c r="A200" s="29">
        <v>1886.12</v>
      </c>
      <c r="B200" s="34">
        <v>5.64</v>
      </c>
      <c r="C200" s="34">
        <v>0.22</v>
      </c>
      <c r="D200" s="34">
        <v>0.33</v>
      </c>
      <c r="E200" s="34">
        <v>7.8019419829999999</v>
      </c>
      <c r="F200" s="34">
        <f t="shared" si="12"/>
        <v>1886.9583333333189</v>
      </c>
      <c r="G200" s="34">
        <f>G189*1/12+G201*11/12</f>
        <v>3.5074999999999998</v>
      </c>
      <c r="H200" s="34">
        <f t="shared" si="9"/>
        <v>172.96231027356509</v>
      </c>
      <c r="I200" s="34">
        <f t="shared" si="10"/>
        <v>6.7467567837206248</v>
      </c>
      <c r="J200" s="34">
        <f t="shared" si="11"/>
        <v>10.120135175580938</v>
      </c>
      <c r="K200" s="34">
        <f t="shared" si="13"/>
        <v>18.194057556886442</v>
      </c>
    </row>
    <row r="201" spans="1:11" ht="12.75" x14ac:dyDescent="0.2">
      <c r="A201" s="29">
        <v>1887.01</v>
      </c>
      <c r="B201" s="34">
        <v>5.58</v>
      </c>
      <c r="C201" s="34">
        <v>0.2225</v>
      </c>
      <c r="D201" s="34">
        <v>0.33250000000000002</v>
      </c>
      <c r="E201" s="34">
        <v>7.9922320659999997</v>
      </c>
      <c r="F201" s="34">
        <f t="shared" si="12"/>
        <v>1887.0416666666522</v>
      </c>
      <c r="G201" s="34">
        <v>3.52</v>
      </c>
      <c r="H201" s="34">
        <f t="shared" si="9"/>
        <v>167.04797032604083</v>
      </c>
      <c r="I201" s="34">
        <f t="shared" si="10"/>
        <v>6.6609629744702659</v>
      </c>
      <c r="J201" s="34">
        <f t="shared" si="11"/>
        <v>9.9540233213993865</v>
      </c>
      <c r="K201" s="34">
        <f t="shared" si="13"/>
        <v>17.512222096304953</v>
      </c>
    </row>
    <row r="202" spans="1:11" ht="12.75" x14ac:dyDescent="0.2">
      <c r="A202" s="29">
        <v>1887.02</v>
      </c>
      <c r="B202" s="34">
        <v>5.54</v>
      </c>
      <c r="C202" s="34">
        <v>0.22500000000000001</v>
      </c>
      <c r="D202" s="34">
        <v>0.33500000000000002</v>
      </c>
      <c r="E202" s="34">
        <v>8.0873811569999994</v>
      </c>
      <c r="F202" s="34">
        <f t="shared" si="12"/>
        <v>1887.1249999999854</v>
      </c>
      <c r="G202" s="34">
        <f>G201*11/12+G213*1/12</f>
        <v>3.5324999999999998</v>
      </c>
      <c r="H202" s="34">
        <f t="shared" ref="H202:H265" si="14">B202*$E$1744/E202</f>
        <v>163.89924120896731</v>
      </c>
      <c r="I202" s="34">
        <f t="shared" ref="I202:I265" si="15">C202*$E$1744/E202</f>
        <v>6.656557630328094</v>
      </c>
      <c r="J202" s="34">
        <f t="shared" ref="J202:J265" si="16">D202*$E$1744/E202</f>
        <v>9.9108746940440522</v>
      </c>
      <c r="K202" s="34">
        <f t="shared" si="13"/>
        <v>17.125366596972317</v>
      </c>
    </row>
    <row r="203" spans="1:11" ht="12.75" x14ac:dyDescent="0.2">
      <c r="A203" s="29">
        <v>1887.03</v>
      </c>
      <c r="B203" s="34">
        <v>5.67</v>
      </c>
      <c r="C203" s="34">
        <v>0.22750000000000001</v>
      </c>
      <c r="D203" s="34">
        <v>0.33750000000000002</v>
      </c>
      <c r="E203" s="34">
        <v>8.0873811569999994</v>
      </c>
      <c r="F203" s="34">
        <f t="shared" ref="F203:F266" si="17">F202+1/12</f>
        <v>1887.2083333333187</v>
      </c>
      <c r="G203" s="34">
        <f>G201*10/12+G213*2/12</f>
        <v>3.5450000000000004</v>
      </c>
      <c r="H203" s="34">
        <f t="shared" si="14"/>
        <v>167.74525228426796</v>
      </c>
      <c r="I203" s="34">
        <f t="shared" si="15"/>
        <v>6.7305193817761841</v>
      </c>
      <c r="J203" s="34">
        <f t="shared" si="16"/>
        <v>9.9848364454921406</v>
      </c>
      <c r="K203" s="34">
        <f t="shared" si="13"/>
        <v>17.473213711513754</v>
      </c>
    </row>
    <row r="204" spans="1:11" ht="12.75" x14ac:dyDescent="0.2">
      <c r="A204" s="29">
        <v>1887.04</v>
      </c>
      <c r="B204" s="34">
        <v>5.8</v>
      </c>
      <c r="C204" s="34">
        <v>0.23</v>
      </c>
      <c r="D204" s="34">
        <v>0.34</v>
      </c>
      <c r="E204" s="34">
        <v>8.0873811569999994</v>
      </c>
      <c r="F204" s="34">
        <f t="shared" si="17"/>
        <v>1887.291666666652</v>
      </c>
      <c r="G204" s="34">
        <f>G201*9/12+G213*3/12</f>
        <v>3.5575000000000001</v>
      </c>
      <c r="H204" s="34">
        <f t="shared" si="14"/>
        <v>171.59126335956864</v>
      </c>
      <c r="I204" s="34">
        <f t="shared" si="15"/>
        <v>6.8044811332242743</v>
      </c>
      <c r="J204" s="34">
        <f t="shared" si="16"/>
        <v>10.058798196940231</v>
      </c>
      <c r="K204" s="34">
        <f t="shared" si="13"/>
        <v>17.822983639100709</v>
      </c>
    </row>
    <row r="205" spans="1:11" ht="12.75" x14ac:dyDescent="0.2">
      <c r="A205" s="29">
        <v>1887.05</v>
      </c>
      <c r="B205" s="34">
        <v>5.9</v>
      </c>
      <c r="C205" s="34">
        <v>0.23250000000000001</v>
      </c>
      <c r="D205" s="34">
        <v>0.34250000000000003</v>
      </c>
      <c r="E205" s="34">
        <v>8.0873811569999994</v>
      </c>
      <c r="F205" s="34">
        <f t="shared" si="17"/>
        <v>1887.3749999999852</v>
      </c>
      <c r="G205" s="34">
        <f>G201*8/12+G213*4/12</f>
        <v>3.5700000000000003</v>
      </c>
      <c r="H205" s="34">
        <f t="shared" si="14"/>
        <v>174.54973341749226</v>
      </c>
      <c r="I205" s="34">
        <f t="shared" si="15"/>
        <v>6.8784428846723644</v>
      </c>
      <c r="J205" s="34">
        <f t="shared" si="16"/>
        <v>10.132759948388321</v>
      </c>
      <c r="K205" s="34">
        <f t="shared" si="13"/>
        <v>18.075445427458245</v>
      </c>
    </row>
    <row r="206" spans="1:11" ht="12.75" x14ac:dyDescent="0.2">
      <c r="A206" s="29">
        <v>1887.06</v>
      </c>
      <c r="B206" s="34">
        <v>5.73</v>
      </c>
      <c r="C206" s="34">
        <v>0.23499999999999999</v>
      </c>
      <c r="D206" s="34">
        <v>0.34499999999999997</v>
      </c>
      <c r="E206" s="34">
        <v>7.9922320659999997</v>
      </c>
      <c r="F206" s="34">
        <f t="shared" si="17"/>
        <v>1887.4583333333185</v>
      </c>
      <c r="G206" s="34">
        <f>G201*7/12+G213*5/12</f>
        <v>3.5825</v>
      </c>
      <c r="H206" s="34">
        <f t="shared" si="14"/>
        <v>171.53850716276236</v>
      </c>
      <c r="I206" s="34">
        <f t="shared" si="15"/>
        <v>7.0351743775303923</v>
      </c>
      <c r="J206" s="34">
        <f t="shared" si="16"/>
        <v>10.328234724459513</v>
      </c>
      <c r="K206" s="34">
        <f t="shared" si="13"/>
        <v>17.707695663272983</v>
      </c>
    </row>
    <row r="207" spans="1:11" ht="12.75" x14ac:dyDescent="0.2">
      <c r="A207" s="29">
        <v>1887.07</v>
      </c>
      <c r="B207" s="34">
        <v>5.59</v>
      </c>
      <c r="C207" s="34">
        <v>0.23749999999999999</v>
      </c>
      <c r="D207" s="34">
        <v>0.34749999999999998</v>
      </c>
      <c r="E207" s="34">
        <v>7.8970910740000004</v>
      </c>
      <c r="F207" s="34">
        <f t="shared" si="17"/>
        <v>1887.5416666666517</v>
      </c>
      <c r="G207" s="34">
        <f>G201*6/12+G213*6/12</f>
        <v>3.5949999999999998</v>
      </c>
      <c r="H207" s="34">
        <f t="shared" si="14"/>
        <v>169.36347320388012</v>
      </c>
      <c r="I207" s="34">
        <f t="shared" si="15"/>
        <v>7.1956752926514351</v>
      </c>
      <c r="J207" s="34">
        <f t="shared" si="16"/>
        <v>10.528409112405784</v>
      </c>
      <c r="K207" s="34">
        <f t="shared" si="13"/>
        <v>17.43146053561307</v>
      </c>
    </row>
    <row r="208" spans="1:11" ht="12.75" x14ac:dyDescent="0.2">
      <c r="A208" s="29">
        <v>1887.08</v>
      </c>
      <c r="B208" s="34">
        <v>5.45</v>
      </c>
      <c r="C208" s="34">
        <v>0.24</v>
      </c>
      <c r="D208" s="34">
        <v>0.35</v>
      </c>
      <c r="E208" s="34">
        <v>7.9922320659999997</v>
      </c>
      <c r="F208" s="34">
        <f t="shared" si="17"/>
        <v>1887.624999999985</v>
      </c>
      <c r="G208" s="34">
        <f>G201*5/12+G213*7/12</f>
        <v>3.6074999999999999</v>
      </c>
      <c r="H208" s="34">
        <f t="shared" si="14"/>
        <v>163.15617173421552</v>
      </c>
      <c r="I208" s="34">
        <f t="shared" si="15"/>
        <v>7.1848589387544433</v>
      </c>
      <c r="J208" s="34">
        <f t="shared" si="16"/>
        <v>10.477919285683564</v>
      </c>
      <c r="K208" s="34">
        <f t="shared" si="13"/>
        <v>16.739849614820706</v>
      </c>
    </row>
    <row r="209" spans="1:11" ht="12.75" x14ac:dyDescent="0.2">
      <c r="A209" s="29">
        <v>1887.09</v>
      </c>
      <c r="B209" s="34">
        <v>5.38</v>
      </c>
      <c r="C209" s="34">
        <v>0.24249999999999999</v>
      </c>
      <c r="D209" s="34">
        <v>0.35249999999999998</v>
      </c>
      <c r="E209" s="34">
        <v>7.8970910740000004</v>
      </c>
      <c r="F209" s="34">
        <f t="shared" si="17"/>
        <v>1887.7083333333183</v>
      </c>
      <c r="G209" s="34">
        <f>G201*4/12+G213*8/12</f>
        <v>3.62</v>
      </c>
      <c r="H209" s="34">
        <f t="shared" si="14"/>
        <v>163.00098136616728</v>
      </c>
      <c r="I209" s="34">
        <f t="shared" si="15"/>
        <v>7.3471631935493606</v>
      </c>
      <c r="J209" s="34">
        <f t="shared" si="16"/>
        <v>10.679897013303709</v>
      </c>
      <c r="K209" s="34">
        <f t="shared" si="13"/>
        <v>16.676629667380137</v>
      </c>
    </row>
    <row r="210" spans="1:11" ht="12.75" x14ac:dyDescent="0.2">
      <c r="A210" s="29">
        <v>1887.1</v>
      </c>
      <c r="B210" s="34">
        <v>5.2</v>
      </c>
      <c r="C210" s="34">
        <v>0.245</v>
      </c>
      <c r="D210" s="34">
        <v>0.35499999999999998</v>
      </c>
      <c r="E210" s="34">
        <v>7.9922320659999997</v>
      </c>
      <c r="F210" s="34">
        <f t="shared" si="17"/>
        <v>1887.7916666666515</v>
      </c>
      <c r="G210" s="34">
        <f>G201*3/12+G213*9/12</f>
        <v>3.6324999999999998</v>
      </c>
      <c r="H210" s="34">
        <f t="shared" si="14"/>
        <v>155.67194367301295</v>
      </c>
      <c r="I210" s="34">
        <f t="shared" si="15"/>
        <v>7.3345434999784951</v>
      </c>
      <c r="J210" s="34">
        <f t="shared" si="16"/>
        <v>10.627603846907615</v>
      </c>
      <c r="K210" s="34">
        <f t="shared" si="13"/>
        <v>15.880666812517308</v>
      </c>
    </row>
    <row r="211" spans="1:11" ht="12.75" x14ac:dyDescent="0.2">
      <c r="A211" s="29">
        <v>1887.11</v>
      </c>
      <c r="B211" s="34">
        <v>5.3</v>
      </c>
      <c r="C211" s="34">
        <v>0.2475</v>
      </c>
      <c r="D211" s="34">
        <v>0.35749999999999998</v>
      </c>
      <c r="E211" s="34">
        <v>8.0873811569999994</v>
      </c>
      <c r="F211" s="34">
        <f t="shared" si="17"/>
        <v>1887.8749999999848</v>
      </c>
      <c r="G211" s="34">
        <f>G201*2/12+G213*10/12</f>
        <v>3.6450000000000005</v>
      </c>
      <c r="H211" s="34">
        <f t="shared" si="14"/>
        <v>156.79891306995066</v>
      </c>
      <c r="I211" s="34">
        <f t="shared" si="15"/>
        <v>7.3222133933609035</v>
      </c>
      <c r="J211" s="34">
        <f t="shared" si="16"/>
        <v>10.57653045707686</v>
      </c>
      <c r="K211" s="34">
        <f t="shared" si="13"/>
        <v>15.950712201066777</v>
      </c>
    </row>
    <row r="212" spans="1:11" ht="12.75" x14ac:dyDescent="0.2">
      <c r="A212" s="29">
        <v>1887.12</v>
      </c>
      <c r="B212" s="34">
        <v>5.27</v>
      </c>
      <c r="C212" s="34">
        <v>0.25</v>
      </c>
      <c r="D212" s="34">
        <v>0.36</v>
      </c>
      <c r="E212" s="34">
        <v>8.2776793390000005</v>
      </c>
      <c r="F212" s="34">
        <f t="shared" si="17"/>
        <v>1887.958333333318</v>
      </c>
      <c r="G212" s="34">
        <f>G201*1/12+G213*11/12</f>
        <v>3.6574999999999998</v>
      </c>
      <c r="H212" s="34">
        <f t="shared" si="14"/>
        <v>152.3270763291402</v>
      </c>
      <c r="I212" s="34">
        <f t="shared" si="15"/>
        <v>7.2261421408510529</v>
      </c>
      <c r="J212" s="34">
        <f t="shared" si="16"/>
        <v>10.405644682825516</v>
      </c>
      <c r="K212" s="34">
        <f t="shared" si="13"/>
        <v>15.45551345446995</v>
      </c>
    </row>
    <row r="213" spans="1:11" ht="12.75" x14ac:dyDescent="0.2">
      <c r="A213" s="29">
        <v>1888.01</v>
      </c>
      <c r="B213" s="34">
        <v>5.31</v>
      </c>
      <c r="C213" s="34">
        <v>0.24829999999999999</v>
      </c>
      <c r="D213" s="34">
        <v>0.35170000000000001</v>
      </c>
      <c r="E213" s="34">
        <v>8.3728446279999993</v>
      </c>
      <c r="F213" s="34">
        <f t="shared" si="17"/>
        <v>1888.0416666666513</v>
      </c>
      <c r="G213" s="34">
        <v>3.67</v>
      </c>
      <c r="H213" s="34">
        <f t="shared" si="14"/>
        <v>151.73877683712345</v>
      </c>
      <c r="I213" s="34">
        <f t="shared" si="15"/>
        <v>7.0954309394835695</v>
      </c>
      <c r="J213" s="34">
        <f t="shared" si="16"/>
        <v>10.050193561886314</v>
      </c>
      <c r="K213" s="34">
        <f t="shared" si="13"/>
        <v>15.358662514259906</v>
      </c>
    </row>
    <row r="214" spans="1:11" ht="12.75" x14ac:dyDescent="0.2">
      <c r="A214" s="29">
        <v>1888.02</v>
      </c>
      <c r="B214" s="34">
        <v>5.28</v>
      </c>
      <c r="C214" s="34">
        <v>0.2467</v>
      </c>
      <c r="D214" s="34">
        <v>0.34329999999999999</v>
      </c>
      <c r="E214" s="34">
        <v>8.2776793390000005</v>
      </c>
      <c r="F214" s="34">
        <f t="shared" si="17"/>
        <v>1888.1249999999845</v>
      </c>
      <c r="G214" s="34">
        <f>G213*11/12+G225*1/12</f>
        <v>3.6516666666666664</v>
      </c>
      <c r="H214" s="34">
        <f t="shared" si="14"/>
        <v>152.61612201477425</v>
      </c>
      <c r="I214" s="34">
        <f t="shared" si="15"/>
        <v>7.130757064591819</v>
      </c>
      <c r="J214" s="34">
        <f t="shared" si="16"/>
        <v>9.9229383878166662</v>
      </c>
      <c r="K214" s="34">
        <f t="shared" si="13"/>
        <v>15.418178318820537</v>
      </c>
    </row>
    <row r="215" spans="1:11" ht="12.75" x14ac:dyDescent="0.2">
      <c r="A215" s="29">
        <v>1888.03</v>
      </c>
      <c r="B215" s="34">
        <v>5.08</v>
      </c>
      <c r="C215" s="34">
        <v>0.245</v>
      </c>
      <c r="D215" s="34">
        <v>0.33500000000000002</v>
      </c>
      <c r="E215" s="34">
        <v>8.2776793390000005</v>
      </c>
      <c r="F215" s="34">
        <f t="shared" si="17"/>
        <v>1888.2083333333178</v>
      </c>
      <c r="G215" s="34">
        <f>G213*10/12+G225*2/12</f>
        <v>3.6333333333333337</v>
      </c>
      <c r="H215" s="34">
        <f t="shared" si="14"/>
        <v>146.83520830209341</v>
      </c>
      <c r="I215" s="34">
        <f t="shared" si="15"/>
        <v>7.081619298034032</v>
      </c>
      <c r="J215" s="34">
        <f t="shared" si="16"/>
        <v>9.6830304687404123</v>
      </c>
      <c r="K215" s="34">
        <f t="shared" si="13"/>
        <v>14.80897236694657</v>
      </c>
    </row>
    <row r="216" spans="1:11" ht="12.75" x14ac:dyDescent="0.2">
      <c r="A216" s="29">
        <v>1888.04</v>
      </c>
      <c r="B216" s="34">
        <v>5.0999999999999996</v>
      </c>
      <c r="C216" s="34">
        <v>0.24329999999999999</v>
      </c>
      <c r="D216" s="34">
        <v>0.32669999999999999</v>
      </c>
      <c r="E216" s="34">
        <v>8.18251405</v>
      </c>
      <c r="F216" s="34">
        <f t="shared" si="17"/>
        <v>1888.2916666666511</v>
      </c>
      <c r="G216" s="34">
        <f>G213*9/12+G225*3/12</f>
        <v>3.6150000000000002</v>
      </c>
      <c r="H216" s="34">
        <f t="shared" si="14"/>
        <v>149.12776410081446</v>
      </c>
      <c r="I216" s="34">
        <f t="shared" si="15"/>
        <v>7.1142715697506187</v>
      </c>
      <c r="J216" s="34">
        <f t="shared" si="16"/>
        <v>9.5529491238698192</v>
      </c>
      <c r="K216" s="34">
        <f t="shared" si="13"/>
        <v>15.020108681844457</v>
      </c>
    </row>
    <row r="217" spans="1:11" ht="12.75" x14ac:dyDescent="0.2">
      <c r="A217" s="29">
        <v>1888.05</v>
      </c>
      <c r="B217" s="34">
        <v>5.17</v>
      </c>
      <c r="C217" s="34">
        <v>0.2417</v>
      </c>
      <c r="D217" s="34">
        <v>0.31830000000000003</v>
      </c>
      <c r="E217" s="34">
        <v>8.0873811569999994</v>
      </c>
      <c r="F217" s="34">
        <f t="shared" si="17"/>
        <v>1888.3749999999843</v>
      </c>
      <c r="G217" s="34">
        <f>G213*8/12+G225*4/12</f>
        <v>3.5966666666666667</v>
      </c>
      <c r="H217" s="34">
        <f t="shared" si="14"/>
        <v>152.95290199465001</v>
      </c>
      <c r="I217" s="34">
        <f t="shared" si="15"/>
        <v>7.1506221300013344</v>
      </c>
      <c r="J217" s="34">
        <f t="shared" si="16"/>
        <v>9.4168101943708109</v>
      </c>
      <c r="K217" s="34">
        <f t="shared" si="13"/>
        <v>15.387916957229129</v>
      </c>
    </row>
    <row r="218" spans="1:11" ht="12.75" x14ac:dyDescent="0.2">
      <c r="A218" s="29">
        <v>1888.06</v>
      </c>
      <c r="B218" s="34">
        <v>5.01</v>
      </c>
      <c r="C218" s="34">
        <v>0.24</v>
      </c>
      <c r="D218" s="34">
        <v>0.31</v>
      </c>
      <c r="E218" s="34">
        <v>7.9922320659999997</v>
      </c>
      <c r="F218" s="34">
        <f t="shared" si="17"/>
        <v>1888.4583333333176</v>
      </c>
      <c r="G218" s="34">
        <f>G213*7/12+G225*5/12</f>
        <v>3.5783333333333331</v>
      </c>
      <c r="H218" s="34">
        <f t="shared" si="14"/>
        <v>149.98393034649902</v>
      </c>
      <c r="I218" s="34">
        <f t="shared" si="15"/>
        <v>7.1848589387544433</v>
      </c>
      <c r="J218" s="34">
        <f t="shared" si="16"/>
        <v>9.2804427958911582</v>
      </c>
      <c r="K218" s="34">
        <f t="shared" si="13"/>
        <v>15.077628818434693</v>
      </c>
    </row>
    <row r="219" spans="1:11" ht="12.75" x14ac:dyDescent="0.2">
      <c r="A219" s="29">
        <v>1888.07</v>
      </c>
      <c r="B219" s="34">
        <v>5.14</v>
      </c>
      <c r="C219" s="34">
        <v>0.23830000000000001</v>
      </c>
      <c r="D219" s="34">
        <v>0.30170000000000002</v>
      </c>
      <c r="E219" s="34">
        <v>8.0873811569999994</v>
      </c>
      <c r="F219" s="34">
        <f t="shared" si="17"/>
        <v>1888.5416666666508</v>
      </c>
      <c r="G219" s="34">
        <f>G213*6/12+G225*6/12</f>
        <v>3.5600000000000005</v>
      </c>
      <c r="H219" s="34">
        <f t="shared" si="14"/>
        <v>152.06536097727289</v>
      </c>
      <c r="I219" s="34">
        <f t="shared" si="15"/>
        <v>7.0500341480319326</v>
      </c>
      <c r="J219" s="34">
        <f t="shared" si="16"/>
        <v>8.9257041647554942</v>
      </c>
      <c r="K219" s="34">
        <f t="shared" si="13"/>
        <v>15.279642515498173</v>
      </c>
    </row>
    <row r="220" spans="1:11" ht="12.75" x14ac:dyDescent="0.2">
      <c r="A220" s="29">
        <v>1888.08</v>
      </c>
      <c r="B220" s="34">
        <v>5.25</v>
      </c>
      <c r="C220" s="34">
        <v>0.23669999999999999</v>
      </c>
      <c r="D220" s="34">
        <v>0.29330000000000001</v>
      </c>
      <c r="E220" s="34">
        <v>8.0873811569999994</v>
      </c>
      <c r="F220" s="34">
        <f t="shared" si="17"/>
        <v>1888.6249999999841</v>
      </c>
      <c r="G220" s="34">
        <f>G213*5/12+G225*7/12</f>
        <v>3.541666666666667</v>
      </c>
      <c r="H220" s="34">
        <f t="shared" si="14"/>
        <v>155.31967804098886</v>
      </c>
      <c r="I220" s="34">
        <f t="shared" si="15"/>
        <v>7.0026986271051541</v>
      </c>
      <c r="J220" s="34">
        <f t="shared" si="16"/>
        <v>8.6771926798899113</v>
      </c>
      <c r="K220" s="34">
        <f t="shared" si="13"/>
        <v>15.602911670088805</v>
      </c>
    </row>
    <row r="221" spans="1:11" ht="12.75" x14ac:dyDescent="0.2">
      <c r="A221" s="29">
        <v>1888.09</v>
      </c>
      <c r="B221" s="34">
        <v>5.38</v>
      </c>
      <c r="C221" s="34">
        <v>0.23499999999999999</v>
      </c>
      <c r="D221" s="34">
        <v>0.28499999999999998</v>
      </c>
      <c r="E221" s="34">
        <v>8.0873811569999994</v>
      </c>
      <c r="F221" s="34">
        <f t="shared" si="17"/>
        <v>1888.7083333333173</v>
      </c>
      <c r="G221" s="34">
        <f>G213*4/12+G225*8/12</f>
        <v>3.5233333333333334</v>
      </c>
      <c r="H221" s="34">
        <f t="shared" si="14"/>
        <v>159.16568911628954</v>
      </c>
      <c r="I221" s="34">
        <f t="shared" si="15"/>
        <v>6.9524046361204537</v>
      </c>
      <c r="J221" s="34">
        <f t="shared" si="16"/>
        <v>8.4316396650822529</v>
      </c>
      <c r="K221" s="34">
        <f t="shared" si="13"/>
        <v>15.987828821761418</v>
      </c>
    </row>
    <row r="222" spans="1:11" ht="12.75" x14ac:dyDescent="0.2">
      <c r="A222" s="29">
        <v>1888.1</v>
      </c>
      <c r="B222" s="34">
        <v>5.35</v>
      </c>
      <c r="C222" s="34">
        <v>0.23330000000000001</v>
      </c>
      <c r="D222" s="34">
        <v>0.2767</v>
      </c>
      <c r="E222" s="34">
        <v>8.18251405</v>
      </c>
      <c r="F222" s="34">
        <f t="shared" si="17"/>
        <v>1888.7916666666506</v>
      </c>
      <c r="G222" s="34">
        <f>G213*3/12+G225*9/12</f>
        <v>3.5049999999999999</v>
      </c>
      <c r="H222" s="34">
        <f t="shared" si="14"/>
        <v>156.43794861556026</v>
      </c>
      <c r="I222" s="34">
        <f t="shared" si="15"/>
        <v>6.8218641891607872</v>
      </c>
      <c r="J222" s="34">
        <f t="shared" si="16"/>
        <v>8.090912220920659</v>
      </c>
      <c r="K222" s="34">
        <f t="shared" si="13"/>
        <v>15.715941874329705</v>
      </c>
    </row>
    <row r="223" spans="1:11" ht="12.75" x14ac:dyDescent="0.2">
      <c r="A223" s="29">
        <v>1888.11</v>
      </c>
      <c r="B223" s="34">
        <v>5.24</v>
      </c>
      <c r="C223" s="34">
        <v>0.23169999999999999</v>
      </c>
      <c r="D223" s="34">
        <v>0.26829999999999998</v>
      </c>
      <c r="E223" s="34">
        <v>8.2776793390000005</v>
      </c>
      <c r="F223" s="34">
        <f t="shared" si="17"/>
        <v>1888.8749999999839</v>
      </c>
      <c r="G223" s="34">
        <f>G213*2/12+G225*10/12</f>
        <v>3.4866666666666668</v>
      </c>
      <c r="H223" s="34">
        <f t="shared" si="14"/>
        <v>151.45993927223807</v>
      </c>
      <c r="I223" s="34">
        <f t="shared" si="15"/>
        <v>6.6971885361407555</v>
      </c>
      <c r="J223" s="34">
        <f t="shared" si="16"/>
        <v>7.7550957455613503</v>
      </c>
      <c r="K223" s="34">
        <f t="shared" si="13"/>
        <v>15.223749016946282</v>
      </c>
    </row>
    <row r="224" spans="1:11" ht="12.75" x14ac:dyDescent="0.2">
      <c r="A224" s="29">
        <v>1888.12</v>
      </c>
      <c r="B224" s="34">
        <v>5.14</v>
      </c>
      <c r="C224" s="34">
        <v>0.23</v>
      </c>
      <c r="D224" s="34">
        <v>0.26</v>
      </c>
      <c r="E224" s="34">
        <v>8.2776793390000005</v>
      </c>
      <c r="F224" s="34">
        <f t="shared" si="17"/>
        <v>1888.9583333333171</v>
      </c>
      <c r="G224" s="34">
        <f>G213*1/12+G225*11/12</f>
        <v>3.4683333333333333</v>
      </c>
      <c r="H224" s="34">
        <f t="shared" si="14"/>
        <v>148.56948241589765</v>
      </c>
      <c r="I224" s="34">
        <f t="shared" si="15"/>
        <v>6.6480507695829694</v>
      </c>
      <c r="J224" s="34">
        <f t="shared" si="16"/>
        <v>7.5151878264850955</v>
      </c>
      <c r="K224" s="34">
        <f t="shared" si="13"/>
        <v>14.946748301089224</v>
      </c>
    </row>
    <row r="225" spans="1:11" ht="12.75" x14ac:dyDescent="0.2">
      <c r="A225" s="29">
        <v>1889.01</v>
      </c>
      <c r="B225" s="34">
        <v>5.24</v>
      </c>
      <c r="C225" s="34">
        <v>0.22919999999999999</v>
      </c>
      <c r="D225" s="34">
        <v>0.26329999999999998</v>
      </c>
      <c r="E225" s="34">
        <v>7.9922320659999997</v>
      </c>
      <c r="F225" s="34">
        <f t="shared" si="17"/>
        <v>1889.0416666666504</v>
      </c>
      <c r="G225" s="34">
        <v>3.45</v>
      </c>
      <c r="H225" s="34">
        <f t="shared" si="14"/>
        <v>156.86942016280537</v>
      </c>
      <c r="I225" s="34">
        <f t="shared" si="15"/>
        <v>6.8615402865104942</v>
      </c>
      <c r="J225" s="34">
        <f t="shared" si="16"/>
        <v>7.8823889940585206</v>
      </c>
      <c r="K225" s="34">
        <f t="shared" si="13"/>
        <v>15.802286071028158</v>
      </c>
    </row>
    <row r="226" spans="1:11" ht="12.75" x14ac:dyDescent="0.2">
      <c r="A226" s="29">
        <v>1889.02</v>
      </c>
      <c r="B226" s="34">
        <v>5.3</v>
      </c>
      <c r="C226" s="34">
        <v>0.2283</v>
      </c>
      <c r="D226" s="34">
        <v>0.26669999999999999</v>
      </c>
      <c r="E226" s="34">
        <v>7.8970910740000004</v>
      </c>
      <c r="F226" s="34">
        <f t="shared" si="17"/>
        <v>1889.1249999999836</v>
      </c>
      <c r="G226" s="34">
        <f>G225*11/12+G237*1/12</f>
        <v>3.4475000000000002</v>
      </c>
      <c r="H226" s="34">
        <f t="shared" si="14"/>
        <v>160.57717495180046</v>
      </c>
      <c r="I226" s="34">
        <f t="shared" si="15"/>
        <v>6.9169375549992536</v>
      </c>
      <c r="J226" s="34">
        <f t="shared" si="16"/>
        <v>8.0803646338953179</v>
      </c>
      <c r="K226" s="34">
        <f t="shared" si="13"/>
        <v>16.192720447848991</v>
      </c>
    </row>
    <row r="227" spans="1:11" ht="12.75" x14ac:dyDescent="0.2">
      <c r="A227" s="29">
        <v>1889.03</v>
      </c>
      <c r="B227" s="34">
        <v>5.19</v>
      </c>
      <c r="C227" s="34">
        <v>0.22750000000000001</v>
      </c>
      <c r="D227" s="34">
        <v>0.27</v>
      </c>
      <c r="E227" s="34">
        <v>7.8019419829999999</v>
      </c>
      <c r="F227" s="34">
        <f t="shared" si="17"/>
        <v>1889.2083333333169</v>
      </c>
      <c r="G227" s="34">
        <f>G225*10/12+G237*2/12</f>
        <v>3.4449999999999998</v>
      </c>
      <c r="H227" s="34">
        <f t="shared" si="14"/>
        <v>159.16212594322749</v>
      </c>
      <c r="I227" s="34">
        <f t="shared" si="15"/>
        <v>6.9767598558929196</v>
      </c>
      <c r="J227" s="34">
        <f t="shared" si="16"/>
        <v>8.2801105982025867</v>
      </c>
      <c r="K227" s="34">
        <f t="shared" si="13"/>
        <v>16.065045360769286</v>
      </c>
    </row>
    <row r="228" spans="1:11" ht="12.75" x14ac:dyDescent="0.2">
      <c r="A228" s="29">
        <v>1889.04</v>
      </c>
      <c r="B228" s="34">
        <v>5.18</v>
      </c>
      <c r="C228" s="34">
        <v>0.22670000000000001</v>
      </c>
      <c r="D228" s="34">
        <v>0.27329999999999999</v>
      </c>
      <c r="E228" s="34">
        <v>7.8019419829999999</v>
      </c>
      <c r="F228" s="34">
        <f t="shared" si="17"/>
        <v>1889.2916666666501</v>
      </c>
      <c r="G228" s="34">
        <f>G225*9/12+G237*3/12</f>
        <v>3.4424999999999999</v>
      </c>
      <c r="H228" s="34">
        <f t="shared" si="14"/>
        <v>158.85545518033109</v>
      </c>
      <c r="I228" s="34">
        <f t="shared" si="15"/>
        <v>6.9522261948612085</v>
      </c>
      <c r="J228" s="34">
        <f t="shared" si="16"/>
        <v>8.3813119499583948</v>
      </c>
      <c r="K228" s="34">
        <f t="shared" si="13"/>
        <v>16.050104533967481</v>
      </c>
    </row>
    <row r="229" spans="1:11" ht="12.75" x14ac:dyDescent="0.2">
      <c r="A229" s="29">
        <v>1889.05</v>
      </c>
      <c r="B229" s="34">
        <v>5.32</v>
      </c>
      <c r="C229" s="34">
        <v>0.2258</v>
      </c>
      <c r="D229" s="34">
        <v>0.2767</v>
      </c>
      <c r="E229" s="34">
        <v>7.6116519010000001</v>
      </c>
      <c r="F229" s="34">
        <f t="shared" si="17"/>
        <v>1889.3749999999834</v>
      </c>
      <c r="G229" s="34">
        <f>G225*8/12+G237*4/12</f>
        <v>3.4400000000000004</v>
      </c>
      <c r="H229" s="34">
        <f t="shared" si="14"/>
        <v>167.2275409537281</v>
      </c>
      <c r="I229" s="34">
        <f t="shared" si="15"/>
        <v>7.0977403660435723</v>
      </c>
      <c r="J229" s="34">
        <f t="shared" si="16"/>
        <v>8.6977181544918363</v>
      </c>
      <c r="K229" s="34">
        <f t="shared" si="13"/>
        <v>16.915421076068373</v>
      </c>
    </row>
    <row r="230" spans="1:11" ht="12.75" x14ac:dyDescent="0.2">
      <c r="A230" s="29">
        <v>1889.06</v>
      </c>
      <c r="B230" s="34">
        <v>5.41</v>
      </c>
      <c r="C230" s="34">
        <v>0.22500000000000001</v>
      </c>
      <c r="D230" s="34">
        <v>0.28000000000000003</v>
      </c>
      <c r="E230" s="34">
        <v>7.6116519010000001</v>
      </c>
      <c r="F230" s="34">
        <f t="shared" si="17"/>
        <v>1889.4583333333167</v>
      </c>
      <c r="G230" s="34">
        <f>G225*7/12+G237*5/12</f>
        <v>3.4375</v>
      </c>
      <c r="H230" s="34">
        <f t="shared" si="14"/>
        <v>170.05657830068969</v>
      </c>
      <c r="I230" s="34">
        <f t="shared" si="15"/>
        <v>7.0725933674039139</v>
      </c>
      <c r="J230" s="34">
        <f t="shared" si="16"/>
        <v>8.8014495238804287</v>
      </c>
      <c r="K230" s="34">
        <f t="shared" si="13"/>
        <v>17.219302943947685</v>
      </c>
    </row>
    <row r="231" spans="1:11" ht="12.75" x14ac:dyDescent="0.2">
      <c r="A231" s="29">
        <v>1889.07</v>
      </c>
      <c r="B231" s="34">
        <v>5.3</v>
      </c>
      <c r="C231" s="34">
        <v>0.22420000000000001</v>
      </c>
      <c r="D231" s="34">
        <v>0.2833</v>
      </c>
      <c r="E231" s="34">
        <v>7.6116519010000001</v>
      </c>
      <c r="F231" s="34">
        <f t="shared" si="17"/>
        <v>1889.5416666666499</v>
      </c>
      <c r="G231" s="34">
        <f>G225*6/12+G237*6/12</f>
        <v>3.4350000000000005</v>
      </c>
      <c r="H231" s="34">
        <f t="shared" si="14"/>
        <v>166.59886598773664</v>
      </c>
      <c r="I231" s="34">
        <f t="shared" si="15"/>
        <v>7.0474463687642563</v>
      </c>
      <c r="J231" s="34">
        <f t="shared" si="16"/>
        <v>8.9051808932690175</v>
      </c>
      <c r="K231" s="34">
        <f t="shared" si="13"/>
        <v>16.889214491107513</v>
      </c>
    </row>
    <row r="232" spans="1:11" ht="12.75" x14ac:dyDescent="0.2">
      <c r="A232" s="29">
        <v>1889.08</v>
      </c>
      <c r="B232" s="34">
        <v>5.37</v>
      </c>
      <c r="C232" s="34">
        <v>0.2233</v>
      </c>
      <c r="D232" s="34">
        <v>0.28670000000000001</v>
      </c>
      <c r="E232" s="34">
        <v>7.6116519010000001</v>
      </c>
      <c r="F232" s="34">
        <f t="shared" si="17"/>
        <v>1889.6249999999832</v>
      </c>
      <c r="G232" s="34">
        <f>G225*5/12+G237*7/12</f>
        <v>3.4325000000000001</v>
      </c>
      <c r="H232" s="34">
        <f t="shared" si="14"/>
        <v>168.79922836870676</v>
      </c>
      <c r="I232" s="34">
        <f t="shared" si="15"/>
        <v>7.0191559952946401</v>
      </c>
      <c r="J232" s="34">
        <f t="shared" si="16"/>
        <v>9.0120556374875669</v>
      </c>
      <c r="K232" s="34">
        <f t="shared" si="13"/>
        <v>17.131853975345724</v>
      </c>
    </row>
    <row r="233" spans="1:11" ht="12.75" x14ac:dyDescent="0.2">
      <c r="A233" s="29">
        <v>1889.09</v>
      </c>
      <c r="B233" s="34">
        <v>5.5</v>
      </c>
      <c r="C233" s="34">
        <v>0.2225</v>
      </c>
      <c r="D233" s="34">
        <v>0.28999999999999998</v>
      </c>
      <c r="E233" s="34">
        <v>7.7067928930000003</v>
      </c>
      <c r="F233" s="34">
        <f t="shared" si="17"/>
        <v>1889.7083333333164</v>
      </c>
      <c r="G233" s="34">
        <f>G225*4/12+G237*8/12</f>
        <v>3.4299999999999997</v>
      </c>
      <c r="H233" s="34">
        <f t="shared" si="14"/>
        <v>170.75132850595469</v>
      </c>
      <c r="I233" s="34">
        <f t="shared" si="15"/>
        <v>6.9076673804681663</v>
      </c>
      <c r="J233" s="34">
        <f t="shared" si="16"/>
        <v>9.0032518666776102</v>
      </c>
      <c r="K233" s="34">
        <f t="shared" si="13"/>
        <v>17.350788026348592</v>
      </c>
    </row>
    <row r="234" spans="1:11" ht="12.75" x14ac:dyDescent="0.2">
      <c r="A234" s="29">
        <v>1889.1</v>
      </c>
      <c r="B234" s="34">
        <v>5.4</v>
      </c>
      <c r="C234" s="34">
        <v>0.22170000000000001</v>
      </c>
      <c r="D234" s="34">
        <v>0.29330000000000001</v>
      </c>
      <c r="E234" s="34">
        <v>7.7067928930000003</v>
      </c>
      <c r="F234" s="34">
        <f t="shared" si="17"/>
        <v>1889.7916666666497</v>
      </c>
      <c r="G234" s="34">
        <f>G225*3/12+G237*9/12</f>
        <v>3.4275000000000002</v>
      </c>
      <c r="H234" s="34">
        <f t="shared" si="14"/>
        <v>167.6467588967555</v>
      </c>
      <c r="I234" s="34">
        <f t="shared" si="15"/>
        <v>6.8828308235945741</v>
      </c>
      <c r="J234" s="34">
        <f t="shared" si="16"/>
        <v>9.1057026637811838</v>
      </c>
      <c r="K234" s="34">
        <f t="shared" si="13"/>
        <v>17.053214402955486</v>
      </c>
    </row>
    <row r="235" spans="1:11" ht="12.75" x14ac:dyDescent="0.2">
      <c r="A235" s="29">
        <v>1889.11</v>
      </c>
      <c r="B235" s="34">
        <v>5.35</v>
      </c>
      <c r="C235" s="34">
        <v>0.2208</v>
      </c>
      <c r="D235" s="34">
        <v>0.29670000000000002</v>
      </c>
      <c r="E235" s="34">
        <v>7.7067928930000003</v>
      </c>
      <c r="F235" s="34">
        <f t="shared" si="17"/>
        <v>1889.8749999999829</v>
      </c>
      <c r="G235" s="34">
        <f>G225*2/12+G237*10/12</f>
        <v>3.4250000000000003</v>
      </c>
      <c r="H235" s="34">
        <f t="shared" si="14"/>
        <v>166.09447409215591</v>
      </c>
      <c r="I235" s="34">
        <f t="shared" si="15"/>
        <v>6.8548896971117808</v>
      </c>
      <c r="J235" s="34">
        <f t="shared" si="16"/>
        <v>9.2112580304939566</v>
      </c>
      <c r="K235" s="34">
        <f t="shared" si="13"/>
        <v>16.906021170249367</v>
      </c>
    </row>
    <row r="236" spans="1:11" ht="12.75" x14ac:dyDescent="0.2">
      <c r="A236" s="29">
        <v>1889.12</v>
      </c>
      <c r="B236" s="34">
        <v>5.32</v>
      </c>
      <c r="C236" s="34">
        <v>0.22</v>
      </c>
      <c r="D236" s="34">
        <v>0.3</v>
      </c>
      <c r="E236" s="34">
        <v>7.8019419829999999</v>
      </c>
      <c r="F236" s="34">
        <f t="shared" si="17"/>
        <v>1889.9583333333162</v>
      </c>
      <c r="G236" s="34">
        <f>G225*1/12+G237*11/12</f>
        <v>3.4224999999999999</v>
      </c>
      <c r="H236" s="34">
        <f t="shared" si="14"/>
        <v>163.14884586088058</v>
      </c>
      <c r="I236" s="34">
        <f t="shared" si="15"/>
        <v>6.7467567837206248</v>
      </c>
      <c r="J236" s="34">
        <f t="shared" si="16"/>
        <v>9.2001228868917622</v>
      </c>
      <c r="K236" s="34">
        <f t="shared" si="13"/>
        <v>16.610338076603391</v>
      </c>
    </row>
    <row r="237" spans="1:11" ht="12.75" x14ac:dyDescent="0.2">
      <c r="A237" s="29">
        <v>1890.01</v>
      </c>
      <c r="B237" s="34">
        <v>5.38</v>
      </c>
      <c r="C237" s="34">
        <v>0.22</v>
      </c>
      <c r="D237" s="34">
        <v>0.29920000000000002</v>
      </c>
      <c r="E237" s="34">
        <v>7.6116519010000001</v>
      </c>
      <c r="F237" s="34">
        <f t="shared" si="17"/>
        <v>1890.0416666666495</v>
      </c>
      <c r="G237" s="34">
        <v>3.42</v>
      </c>
      <c r="H237" s="34">
        <f t="shared" si="14"/>
        <v>169.11356585170248</v>
      </c>
      <c r="I237" s="34">
        <f t="shared" si="15"/>
        <v>6.9154246259060494</v>
      </c>
      <c r="J237" s="34">
        <f t="shared" si="16"/>
        <v>9.4049774912322288</v>
      </c>
      <c r="K237" s="34">
        <f t="shared" si="13"/>
        <v>17.220071982181899</v>
      </c>
    </row>
    <row r="238" spans="1:11" ht="12.75" x14ac:dyDescent="0.2">
      <c r="A238" s="29">
        <v>1890.02</v>
      </c>
      <c r="B238" s="34">
        <v>5.32</v>
      </c>
      <c r="C238" s="34">
        <v>0.22</v>
      </c>
      <c r="D238" s="34">
        <v>0.29830000000000001</v>
      </c>
      <c r="E238" s="34">
        <v>7.6116519010000001</v>
      </c>
      <c r="F238" s="34">
        <f t="shared" si="17"/>
        <v>1890.1249999999827</v>
      </c>
      <c r="G238" s="34">
        <f>G237*11/12+G249*1/12</f>
        <v>3.4366666666666665</v>
      </c>
      <c r="H238" s="34">
        <f t="shared" si="14"/>
        <v>167.2275409537281</v>
      </c>
      <c r="I238" s="34">
        <f t="shared" si="15"/>
        <v>6.9154246259060494</v>
      </c>
      <c r="J238" s="34">
        <f t="shared" si="16"/>
        <v>9.3766871177626125</v>
      </c>
      <c r="K238" s="34">
        <f t="shared" si="13"/>
        <v>17.026814982671404</v>
      </c>
    </row>
    <row r="239" spans="1:11" ht="12.75" x14ac:dyDescent="0.2">
      <c r="A239" s="29">
        <v>1890.03</v>
      </c>
      <c r="B239" s="34">
        <v>5.28</v>
      </c>
      <c r="C239" s="34">
        <v>0.22</v>
      </c>
      <c r="D239" s="34">
        <v>0.29749999999999999</v>
      </c>
      <c r="E239" s="34">
        <v>7.6116519010000001</v>
      </c>
      <c r="F239" s="34">
        <f t="shared" si="17"/>
        <v>1890.208333333316</v>
      </c>
      <c r="G239" s="34">
        <f>G237*10/12+G249*2/12</f>
        <v>3.4533333333333336</v>
      </c>
      <c r="H239" s="34">
        <f t="shared" si="14"/>
        <v>165.97019102174519</v>
      </c>
      <c r="I239" s="34">
        <f t="shared" si="15"/>
        <v>6.9154246259060494</v>
      </c>
      <c r="J239" s="34">
        <f t="shared" si="16"/>
        <v>9.3515401191229532</v>
      </c>
      <c r="K239" s="34">
        <f t="shared" si="13"/>
        <v>16.9011222885899</v>
      </c>
    </row>
    <row r="240" spans="1:11" ht="12.75" x14ac:dyDescent="0.2">
      <c r="A240" s="29">
        <v>1890.04</v>
      </c>
      <c r="B240" s="34">
        <v>5.39</v>
      </c>
      <c r="C240" s="34">
        <v>0.22</v>
      </c>
      <c r="D240" s="34">
        <v>0.29670000000000002</v>
      </c>
      <c r="E240" s="34">
        <v>7.6116519010000001</v>
      </c>
      <c r="F240" s="34">
        <f t="shared" si="17"/>
        <v>1890.2916666666492</v>
      </c>
      <c r="G240" s="34">
        <f>G237*9/12+G249*3/12</f>
        <v>3.4699999999999998</v>
      </c>
      <c r="H240" s="34">
        <f t="shared" si="14"/>
        <v>169.42790333469819</v>
      </c>
      <c r="I240" s="34">
        <f t="shared" si="15"/>
        <v>6.9154246259060494</v>
      </c>
      <c r="J240" s="34">
        <f t="shared" si="16"/>
        <v>9.3263931204832957</v>
      </c>
      <c r="K240" s="34">
        <f t="shared" si="13"/>
        <v>17.257854542603194</v>
      </c>
    </row>
    <row r="241" spans="1:11" ht="12.75" x14ac:dyDescent="0.2">
      <c r="A241" s="29">
        <v>1890.05</v>
      </c>
      <c r="B241" s="34">
        <v>5.62</v>
      </c>
      <c r="C241" s="34">
        <v>0.22</v>
      </c>
      <c r="D241" s="34">
        <v>0.29580000000000001</v>
      </c>
      <c r="E241" s="34">
        <v>7.7067928930000003</v>
      </c>
      <c r="F241" s="34">
        <f t="shared" si="17"/>
        <v>1890.3749999999825</v>
      </c>
      <c r="G241" s="34">
        <f>G237*8/12+G249*4/12</f>
        <v>3.4866666666666664</v>
      </c>
      <c r="H241" s="34">
        <f t="shared" si="14"/>
        <v>174.47681203699372</v>
      </c>
      <c r="I241" s="34">
        <f t="shared" si="15"/>
        <v>6.8300531402381868</v>
      </c>
      <c r="J241" s="34">
        <f t="shared" si="16"/>
        <v>9.1833169040111642</v>
      </c>
      <c r="K241" s="34">
        <f t="shared" si="13"/>
        <v>17.78643048785862</v>
      </c>
    </row>
    <row r="242" spans="1:11" ht="12.75" x14ac:dyDescent="0.2">
      <c r="A242" s="29">
        <v>1890.06</v>
      </c>
      <c r="B242" s="34">
        <v>5.58</v>
      </c>
      <c r="C242" s="34">
        <v>0.22</v>
      </c>
      <c r="D242" s="34">
        <v>0.29499999999999998</v>
      </c>
      <c r="E242" s="34">
        <v>7.7067928930000003</v>
      </c>
      <c r="F242" s="34">
        <f t="shared" si="17"/>
        <v>1890.4583333333157</v>
      </c>
      <c r="G242" s="34">
        <f>G237*7/12+G249*5/12</f>
        <v>3.5033333333333334</v>
      </c>
      <c r="H242" s="34">
        <f t="shared" si="14"/>
        <v>173.23498419331403</v>
      </c>
      <c r="I242" s="34">
        <f t="shared" si="15"/>
        <v>6.8300531402381868</v>
      </c>
      <c r="J242" s="34">
        <f t="shared" si="16"/>
        <v>9.1584803471375693</v>
      </c>
      <c r="K242" s="34">
        <f t="shared" si="13"/>
        <v>17.684360844450154</v>
      </c>
    </row>
    <row r="243" spans="1:11" ht="12.75" x14ac:dyDescent="0.2">
      <c r="A243" s="29">
        <v>1890.07</v>
      </c>
      <c r="B243" s="34">
        <v>5.54</v>
      </c>
      <c r="C243" s="34">
        <v>0.22</v>
      </c>
      <c r="D243" s="34">
        <v>0.29420000000000002</v>
      </c>
      <c r="E243" s="34">
        <v>7.7067928930000003</v>
      </c>
      <c r="F243" s="34">
        <f t="shared" si="17"/>
        <v>1890.541666666649</v>
      </c>
      <c r="G243" s="34">
        <f>G237*6/12+G249*6/12</f>
        <v>3.5199999999999996</v>
      </c>
      <c r="H243" s="34">
        <f t="shared" si="14"/>
        <v>171.99315634963438</v>
      </c>
      <c r="I243" s="34">
        <f t="shared" si="15"/>
        <v>6.8300531402381868</v>
      </c>
      <c r="J243" s="34">
        <f t="shared" si="16"/>
        <v>9.1336437902639762</v>
      </c>
      <c r="K243" s="34">
        <f t="shared" si="13"/>
        <v>17.589295440864859</v>
      </c>
    </row>
    <row r="244" spans="1:11" ht="12.75" x14ac:dyDescent="0.2">
      <c r="A244" s="29">
        <v>1890.08</v>
      </c>
      <c r="B244" s="34">
        <v>5.41</v>
      </c>
      <c r="C244" s="34">
        <v>0.22</v>
      </c>
      <c r="D244" s="34">
        <v>0.29330000000000001</v>
      </c>
      <c r="E244" s="34">
        <v>7.9922320659999997</v>
      </c>
      <c r="F244" s="34">
        <f t="shared" si="17"/>
        <v>1890.6249999999823</v>
      </c>
      <c r="G244" s="34">
        <f>G237*5/12+G249*7/12</f>
        <v>3.5366666666666671</v>
      </c>
      <c r="H244" s="34">
        <f t="shared" si="14"/>
        <v>161.9586952444231</v>
      </c>
      <c r="I244" s="34">
        <f t="shared" si="15"/>
        <v>6.5861206938582404</v>
      </c>
      <c r="J244" s="34">
        <f t="shared" si="16"/>
        <v>8.7804963614028271</v>
      </c>
      <c r="K244" s="34">
        <f t="shared" si="13"/>
        <v>16.596791133979096</v>
      </c>
    </row>
    <row r="245" spans="1:11" ht="12.75" x14ac:dyDescent="0.2">
      <c r="A245" s="29">
        <v>1890.09</v>
      </c>
      <c r="B245" s="34">
        <v>5.32</v>
      </c>
      <c r="C245" s="34">
        <v>0.22</v>
      </c>
      <c r="D245" s="34">
        <v>0.29249999999999998</v>
      </c>
      <c r="E245" s="34">
        <v>8.0873811569999994</v>
      </c>
      <c r="F245" s="34">
        <f t="shared" si="17"/>
        <v>1890.7083333333155</v>
      </c>
      <c r="G245" s="34">
        <f>G237*4/12+G249*8/12</f>
        <v>3.5533333333333337</v>
      </c>
      <c r="H245" s="34">
        <f t="shared" si="14"/>
        <v>157.39060708153539</v>
      </c>
      <c r="I245" s="34">
        <f t="shared" si="15"/>
        <v>6.5086341274319137</v>
      </c>
      <c r="J245" s="34">
        <f t="shared" si="16"/>
        <v>8.6535249194265216</v>
      </c>
      <c r="K245" s="34">
        <f t="shared" si="13"/>
        <v>16.169702000615299</v>
      </c>
    </row>
    <row r="246" spans="1:11" ht="12.75" x14ac:dyDescent="0.2">
      <c r="A246" s="29">
        <v>1890.1</v>
      </c>
      <c r="B246" s="34">
        <v>5.08</v>
      </c>
      <c r="C246" s="34">
        <v>0.22</v>
      </c>
      <c r="D246" s="34">
        <v>0.29170000000000001</v>
      </c>
      <c r="E246" s="34">
        <v>8.0873811569999994</v>
      </c>
      <c r="F246" s="34">
        <f t="shared" si="17"/>
        <v>1890.7916666666488</v>
      </c>
      <c r="G246" s="34">
        <f>G237*3/12+G249*9/12</f>
        <v>3.57</v>
      </c>
      <c r="H246" s="34">
        <f t="shared" si="14"/>
        <v>150.29027894251874</v>
      </c>
      <c r="I246" s="34">
        <f t="shared" si="15"/>
        <v>6.5086341274319137</v>
      </c>
      <c r="J246" s="34">
        <f t="shared" si="16"/>
        <v>8.6298571589631337</v>
      </c>
      <c r="K246" s="34">
        <f t="shared" si="13"/>
        <v>15.482849163344435</v>
      </c>
    </row>
    <row r="247" spans="1:11" ht="12.75" x14ac:dyDescent="0.2">
      <c r="A247" s="29">
        <v>1890.11</v>
      </c>
      <c r="B247" s="34">
        <v>4.71</v>
      </c>
      <c r="C247" s="34">
        <v>0.22</v>
      </c>
      <c r="D247" s="34">
        <v>0.2908</v>
      </c>
      <c r="E247" s="34">
        <v>7.8970910740000004</v>
      </c>
      <c r="F247" s="34">
        <f t="shared" si="17"/>
        <v>1890.874999999982</v>
      </c>
      <c r="G247" s="34">
        <f>G237*2/12+G249*10/12</f>
        <v>3.5866666666666669</v>
      </c>
      <c r="H247" s="34">
        <f t="shared" si="14"/>
        <v>142.7016026458453</v>
      </c>
      <c r="I247" s="34">
        <f t="shared" si="15"/>
        <v>6.665467639508698</v>
      </c>
      <c r="J247" s="34">
        <f t="shared" si="16"/>
        <v>8.8105363162233168</v>
      </c>
      <c r="K247" s="34">
        <f t="shared" si="13"/>
        <v>14.745043493292799</v>
      </c>
    </row>
    <row r="248" spans="1:11" ht="12.75" x14ac:dyDescent="0.2">
      <c r="A248" s="29">
        <v>1890.12</v>
      </c>
      <c r="B248" s="34">
        <v>4.5999999999999996</v>
      </c>
      <c r="C248" s="34">
        <v>0.22</v>
      </c>
      <c r="D248" s="34">
        <v>0.28999999999999998</v>
      </c>
      <c r="E248" s="34">
        <v>7.8970910740000004</v>
      </c>
      <c r="F248" s="34">
        <f t="shared" si="17"/>
        <v>1890.9583333333153</v>
      </c>
      <c r="G248" s="34">
        <f>G237*1/12+G249*11/12</f>
        <v>3.6033333333333335</v>
      </c>
      <c r="H248" s="34">
        <f t="shared" si="14"/>
        <v>139.36886882609096</v>
      </c>
      <c r="I248" s="34">
        <f t="shared" si="15"/>
        <v>6.665467639508698</v>
      </c>
      <c r="J248" s="34">
        <f t="shared" si="16"/>
        <v>8.7862982520796482</v>
      </c>
      <c r="K248" s="34">
        <f t="shared" si="13"/>
        <v>14.442991231338434</v>
      </c>
    </row>
    <row r="249" spans="1:11" ht="12.75" x14ac:dyDescent="0.2">
      <c r="A249" s="29">
        <v>1891.01</v>
      </c>
      <c r="B249" s="34">
        <v>4.84</v>
      </c>
      <c r="C249" s="34">
        <v>0.22</v>
      </c>
      <c r="D249" s="34">
        <v>0.29420000000000002</v>
      </c>
      <c r="E249" s="34">
        <v>7.8019419829999999</v>
      </c>
      <c r="F249" s="34">
        <f t="shared" si="17"/>
        <v>1891.0416666666486</v>
      </c>
      <c r="G249" s="34">
        <v>3.62</v>
      </c>
      <c r="H249" s="34">
        <f t="shared" si="14"/>
        <v>148.42864924185378</v>
      </c>
      <c r="I249" s="34">
        <f t="shared" si="15"/>
        <v>6.7467567837206248</v>
      </c>
      <c r="J249" s="34">
        <f t="shared" si="16"/>
        <v>9.0222538444118552</v>
      </c>
      <c r="K249" s="34">
        <f t="shared" si="13"/>
        <v>15.428980086469092</v>
      </c>
    </row>
    <row r="250" spans="1:11" ht="12.75" x14ac:dyDescent="0.2">
      <c r="A250" s="29">
        <v>1891.02</v>
      </c>
      <c r="B250" s="34">
        <v>4.9000000000000004</v>
      </c>
      <c r="C250" s="34">
        <v>0.22</v>
      </c>
      <c r="D250" s="34">
        <v>0.29830000000000001</v>
      </c>
      <c r="E250" s="34">
        <v>7.8970910740000004</v>
      </c>
      <c r="F250" s="34">
        <f t="shared" si="17"/>
        <v>1891.1249999999818</v>
      </c>
      <c r="G250" s="34">
        <f>G249*11/12+G261*1/12</f>
        <v>3.6183333333333332</v>
      </c>
      <c r="H250" s="34">
        <f t="shared" si="14"/>
        <v>148.45814287996649</v>
      </c>
      <c r="I250" s="34">
        <f t="shared" si="15"/>
        <v>6.665467639508698</v>
      </c>
      <c r="J250" s="34">
        <f t="shared" si="16"/>
        <v>9.0377681675702046</v>
      </c>
      <c r="K250" s="34">
        <f t="shared" si="13"/>
        <v>15.476522332432536</v>
      </c>
    </row>
    <row r="251" spans="1:11" ht="12.75" x14ac:dyDescent="0.2">
      <c r="A251" s="29">
        <v>1891.03</v>
      </c>
      <c r="B251" s="34">
        <v>4.8099999999999996</v>
      </c>
      <c r="C251" s="34">
        <v>0.22</v>
      </c>
      <c r="D251" s="34">
        <v>0.30249999999999999</v>
      </c>
      <c r="E251" s="34">
        <v>7.9922320659999997</v>
      </c>
      <c r="F251" s="34">
        <f t="shared" si="17"/>
        <v>1891.2083333333151</v>
      </c>
      <c r="G251" s="34">
        <f>G249*10/12+G261*2/12</f>
        <v>3.6166666666666671</v>
      </c>
      <c r="H251" s="34">
        <f t="shared" si="14"/>
        <v>143.99654789753697</v>
      </c>
      <c r="I251" s="34">
        <f t="shared" si="15"/>
        <v>6.5861206938582404</v>
      </c>
      <c r="J251" s="34">
        <f t="shared" si="16"/>
        <v>9.0559159540550809</v>
      </c>
      <c r="K251" s="34">
        <f t="shared" si="13"/>
        <v>15.051623357657382</v>
      </c>
    </row>
    <row r="252" spans="1:11" ht="12.75" x14ac:dyDescent="0.2">
      <c r="A252" s="29">
        <v>1891.04</v>
      </c>
      <c r="B252" s="34">
        <v>4.97</v>
      </c>
      <c r="C252" s="34">
        <v>0.22</v>
      </c>
      <c r="D252" s="34">
        <v>0.30669999999999997</v>
      </c>
      <c r="E252" s="34">
        <v>8.0873811569999994</v>
      </c>
      <c r="F252" s="34">
        <f t="shared" si="17"/>
        <v>1891.2916666666483</v>
      </c>
      <c r="G252" s="34">
        <f>G249*9/12+G261*3/12</f>
        <v>3.6149999999999998</v>
      </c>
      <c r="H252" s="34">
        <f t="shared" si="14"/>
        <v>147.03596187880279</v>
      </c>
      <c r="I252" s="34">
        <f t="shared" si="15"/>
        <v>6.5086341274319137</v>
      </c>
      <c r="J252" s="34">
        <f t="shared" si="16"/>
        <v>9.0736276676516727</v>
      </c>
      <c r="K252" s="34">
        <f t="shared" si="13"/>
        <v>15.408945125474123</v>
      </c>
    </row>
    <row r="253" spans="1:11" ht="12.75" x14ac:dyDescent="0.2">
      <c r="A253" s="29">
        <v>1891.05</v>
      </c>
      <c r="B253" s="34">
        <v>4.95</v>
      </c>
      <c r="C253" s="34">
        <v>0.22</v>
      </c>
      <c r="D253" s="34">
        <v>0.31080000000000002</v>
      </c>
      <c r="E253" s="34">
        <v>7.9922320659999997</v>
      </c>
      <c r="F253" s="34">
        <f t="shared" si="17"/>
        <v>1891.3749999999816</v>
      </c>
      <c r="G253" s="34">
        <f>G249*8/12+G261*4/12</f>
        <v>3.6133333333333333</v>
      </c>
      <c r="H253" s="34">
        <f t="shared" si="14"/>
        <v>148.1877156118104</v>
      </c>
      <c r="I253" s="34">
        <f t="shared" si="15"/>
        <v>6.5861206938582404</v>
      </c>
      <c r="J253" s="34">
        <f t="shared" si="16"/>
        <v>9.3043923256870045</v>
      </c>
      <c r="K253" s="34">
        <f t="shared" si="13"/>
        <v>15.566495230713258</v>
      </c>
    </row>
    <row r="254" spans="1:11" ht="12.75" x14ac:dyDescent="0.2">
      <c r="A254" s="29">
        <v>1891.06</v>
      </c>
      <c r="B254" s="34">
        <v>4.8499999999999996</v>
      </c>
      <c r="C254" s="34">
        <v>0.22</v>
      </c>
      <c r="D254" s="34">
        <v>0.315</v>
      </c>
      <c r="E254" s="34">
        <v>7.8019419829999999</v>
      </c>
      <c r="F254" s="34">
        <f t="shared" si="17"/>
        <v>1891.4583333333148</v>
      </c>
      <c r="G254" s="34">
        <f>G249*7/12+G261*5/12</f>
        <v>3.6116666666666668</v>
      </c>
      <c r="H254" s="34">
        <f t="shared" si="14"/>
        <v>148.73532000475015</v>
      </c>
      <c r="I254" s="34">
        <f t="shared" si="15"/>
        <v>6.7467567837206248</v>
      </c>
      <c r="J254" s="34">
        <f t="shared" si="16"/>
        <v>9.6601290312363481</v>
      </c>
      <c r="K254" s="34">
        <f t="shared" si="13"/>
        <v>15.658211395638151</v>
      </c>
    </row>
    <row r="255" spans="1:11" ht="12.75" x14ac:dyDescent="0.2">
      <c r="A255" s="29">
        <v>1891.07</v>
      </c>
      <c r="B255" s="34">
        <v>4.7699999999999996</v>
      </c>
      <c r="C255" s="34">
        <v>0.22</v>
      </c>
      <c r="D255" s="34">
        <v>0.31919999999999998</v>
      </c>
      <c r="E255" s="34">
        <v>7.7067928930000003</v>
      </c>
      <c r="F255" s="34">
        <f t="shared" si="17"/>
        <v>1891.5416666666481</v>
      </c>
      <c r="G255" s="34">
        <f>G249*6/12+G261*6/12</f>
        <v>3.61</v>
      </c>
      <c r="H255" s="34">
        <f t="shared" si="14"/>
        <v>148.08797035880067</v>
      </c>
      <c r="I255" s="34">
        <f t="shared" si="15"/>
        <v>6.8300531402381868</v>
      </c>
      <c r="J255" s="34">
        <f t="shared" si="16"/>
        <v>9.9097861925637698</v>
      </c>
      <c r="K255" s="34">
        <f t="shared" si="13"/>
        <v>15.617919238645994</v>
      </c>
    </row>
    <row r="256" spans="1:11" ht="12.75" x14ac:dyDescent="0.2">
      <c r="A256" s="29">
        <v>1891.08</v>
      </c>
      <c r="B256" s="34">
        <v>4.93</v>
      </c>
      <c r="C256" s="34">
        <v>0.22</v>
      </c>
      <c r="D256" s="34">
        <v>0.32329999999999998</v>
      </c>
      <c r="E256" s="34">
        <v>7.7067928930000003</v>
      </c>
      <c r="F256" s="34">
        <f t="shared" si="17"/>
        <v>1891.6249999999814</v>
      </c>
      <c r="G256" s="34">
        <f>G249*5/12+G261*7/12</f>
        <v>3.6083333333333334</v>
      </c>
      <c r="H256" s="34">
        <f t="shared" si="14"/>
        <v>153.05528173351937</v>
      </c>
      <c r="I256" s="34">
        <f t="shared" si="15"/>
        <v>6.8300531402381868</v>
      </c>
      <c r="J256" s="34">
        <f t="shared" si="16"/>
        <v>10.037073546540935</v>
      </c>
      <c r="K256" s="34">
        <f t="shared" si="13"/>
        <v>16.163998509963033</v>
      </c>
    </row>
    <row r="257" spans="1:11" ht="12.75" x14ac:dyDescent="0.2">
      <c r="A257" s="29">
        <v>1891.09</v>
      </c>
      <c r="B257" s="34">
        <v>5.33</v>
      </c>
      <c r="C257" s="34">
        <v>0.22</v>
      </c>
      <c r="D257" s="34">
        <v>0.32750000000000001</v>
      </c>
      <c r="E257" s="34">
        <v>7.6116519010000001</v>
      </c>
      <c r="F257" s="34">
        <f t="shared" si="17"/>
        <v>1891.7083333333146</v>
      </c>
      <c r="G257" s="34">
        <f>G249*4/12+G261*8/12</f>
        <v>3.6066666666666665</v>
      </c>
      <c r="H257" s="34">
        <f t="shared" si="14"/>
        <v>167.54187843672386</v>
      </c>
      <c r="I257" s="34">
        <f t="shared" si="15"/>
        <v>6.9154246259060494</v>
      </c>
      <c r="J257" s="34">
        <f t="shared" si="16"/>
        <v>10.294552568110142</v>
      </c>
      <c r="K257" s="34">
        <f t="shared" ref="K257:K320" si="18">H257/AVERAGE(J137:J256)</f>
        <v>17.711261413256526</v>
      </c>
    </row>
    <row r="258" spans="1:11" ht="12.75" x14ac:dyDescent="0.2">
      <c r="A258" s="29">
        <v>1891.1</v>
      </c>
      <c r="B258" s="34">
        <v>5.33</v>
      </c>
      <c r="C258" s="34">
        <v>0.22</v>
      </c>
      <c r="D258" s="34">
        <v>0.33169999999999999</v>
      </c>
      <c r="E258" s="34">
        <v>7.6116519010000001</v>
      </c>
      <c r="F258" s="34">
        <f t="shared" si="17"/>
        <v>1891.7916666666479</v>
      </c>
      <c r="G258" s="34">
        <f>G249*3/12+G261*9/12</f>
        <v>3.6049999999999995</v>
      </c>
      <c r="H258" s="34">
        <f t="shared" si="14"/>
        <v>167.54187843672386</v>
      </c>
      <c r="I258" s="34">
        <f t="shared" si="15"/>
        <v>6.9154246259060494</v>
      </c>
      <c r="J258" s="34">
        <f t="shared" si="16"/>
        <v>10.426574310968347</v>
      </c>
      <c r="K258" s="34">
        <f t="shared" si="18"/>
        <v>17.716568589826366</v>
      </c>
    </row>
    <row r="259" spans="1:11" ht="12.75" x14ac:dyDescent="0.2">
      <c r="A259" s="29">
        <v>1891.11</v>
      </c>
      <c r="B259" s="34">
        <v>5.25</v>
      </c>
      <c r="C259" s="34">
        <v>0.22</v>
      </c>
      <c r="D259" s="34">
        <v>0.33579999999999999</v>
      </c>
      <c r="E259" s="34">
        <v>7.5165028100000004</v>
      </c>
      <c r="F259" s="34">
        <f t="shared" si="17"/>
        <v>1891.8749999999811</v>
      </c>
      <c r="G259" s="34">
        <f>G249*2/12+G261*10/12</f>
        <v>3.6033333333333335</v>
      </c>
      <c r="H259" s="34">
        <f t="shared" si="14"/>
        <v>167.11620673231678</v>
      </c>
      <c r="I259" s="34">
        <f t="shared" si="15"/>
        <v>7.002964853544702</v>
      </c>
      <c r="J259" s="34">
        <f t="shared" si="16"/>
        <v>10.689070899183232</v>
      </c>
      <c r="K259" s="34">
        <f t="shared" si="18"/>
        <v>17.671739174763999</v>
      </c>
    </row>
    <row r="260" spans="1:11" ht="12.75" x14ac:dyDescent="0.2">
      <c r="A260" s="29">
        <v>1891.12</v>
      </c>
      <c r="B260" s="34">
        <v>5.41</v>
      </c>
      <c r="C260" s="34">
        <v>0.22</v>
      </c>
      <c r="D260" s="34">
        <v>0.34</v>
      </c>
      <c r="E260" s="34">
        <v>7.5165028100000004</v>
      </c>
      <c r="F260" s="34">
        <f t="shared" si="17"/>
        <v>1891.9583333333144</v>
      </c>
      <c r="G260" s="34">
        <f>G249*1/12+G261*11/12</f>
        <v>3.601666666666667</v>
      </c>
      <c r="H260" s="34">
        <f t="shared" si="14"/>
        <v>172.20927208034928</v>
      </c>
      <c r="I260" s="34">
        <f t="shared" si="15"/>
        <v>7.002964853544702</v>
      </c>
      <c r="J260" s="34">
        <f t="shared" si="16"/>
        <v>10.822763864569085</v>
      </c>
      <c r="K260" s="34">
        <f t="shared" si="18"/>
        <v>18.206303000209935</v>
      </c>
    </row>
    <row r="261" spans="1:11" ht="12.75" x14ac:dyDescent="0.2">
      <c r="A261" s="29">
        <v>1892.01</v>
      </c>
      <c r="B261" s="34">
        <v>5.51</v>
      </c>
      <c r="C261" s="34">
        <v>0.22170000000000001</v>
      </c>
      <c r="D261" s="34">
        <v>0.34250000000000003</v>
      </c>
      <c r="E261" s="34">
        <v>7.3262127269999997</v>
      </c>
      <c r="F261" s="34">
        <f t="shared" si="17"/>
        <v>1892.0416666666476</v>
      </c>
      <c r="G261" s="34">
        <v>3.6</v>
      </c>
      <c r="H261" s="34">
        <f t="shared" si="14"/>
        <v>179.94805797017091</v>
      </c>
      <c r="I261" s="34">
        <f t="shared" si="15"/>
        <v>7.2403783034458975</v>
      </c>
      <c r="J261" s="34">
        <f t="shared" si="16"/>
        <v>11.185519029906269</v>
      </c>
      <c r="K261" s="34">
        <f t="shared" si="18"/>
        <v>19.016388404225268</v>
      </c>
    </row>
    <row r="262" spans="1:11" ht="12.75" x14ac:dyDescent="0.2">
      <c r="A262" s="29">
        <v>1892.02</v>
      </c>
      <c r="B262" s="34">
        <v>5.52</v>
      </c>
      <c r="C262" s="34">
        <v>0.2233</v>
      </c>
      <c r="D262" s="34">
        <v>0.34499999999999997</v>
      </c>
      <c r="E262" s="34">
        <v>7.3262127269999997</v>
      </c>
      <c r="F262" s="34">
        <f t="shared" si="17"/>
        <v>1892.1249999999809</v>
      </c>
      <c r="G262" s="34">
        <f>G261*11/12+G273*1/12</f>
        <v>3.6125000000000003</v>
      </c>
      <c r="H262" s="34">
        <f t="shared" si="14"/>
        <v>180.27464246739444</v>
      </c>
      <c r="I262" s="34">
        <f t="shared" si="15"/>
        <v>7.2926318230016633</v>
      </c>
      <c r="J262" s="34">
        <f t="shared" si="16"/>
        <v>11.267165154212153</v>
      </c>
      <c r="K262" s="34">
        <f t="shared" si="18"/>
        <v>19.036425040978433</v>
      </c>
    </row>
    <row r="263" spans="1:11" ht="12.75" x14ac:dyDescent="0.2">
      <c r="A263" s="29">
        <v>1892.03</v>
      </c>
      <c r="B263" s="34">
        <v>5.58</v>
      </c>
      <c r="C263" s="34">
        <v>0.22500000000000001</v>
      </c>
      <c r="D263" s="34">
        <v>0.34749999999999998</v>
      </c>
      <c r="E263" s="34">
        <v>7.135922645</v>
      </c>
      <c r="F263" s="34">
        <f t="shared" si="17"/>
        <v>1892.2083333333142</v>
      </c>
      <c r="G263" s="34">
        <f>G261*10/12+G273*2/12</f>
        <v>3.625</v>
      </c>
      <c r="H263" s="34">
        <f t="shared" si="14"/>
        <v>187.09369641716458</v>
      </c>
      <c r="I263" s="34">
        <f t="shared" si="15"/>
        <v>7.5441006619824416</v>
      </c>
      <c r="J263" s="34">
        <f t="shared" si="16"/>
        <v>11.651444355728437</v>
      </c>
      <c r="K263" s="34">
        <f t="shared" si="18"/>
        <v>19.738054849323014</v>
      </c>
    </row>
    <row r="264" spans="1:11" ht="12.75" x14ac:dyDescent="0.2">
      <c r="A264" s="29">
        <v>1892.04</v>
      </c>
      <c r="B264" s="34">
        <v>5.57</v>
      </c>
      <c r="C264" s="34">
        <v>0.22670000000000001</v>
      </c>
      <c r="D264" s="34">
        <v>0.35</v>
      </c>
      <c r="E264" s="34">
        <v>7.0407735540000003</v>
      </c>
      <c r="F264" s="34">
        <f t="shared" si="17"/>
        <v>1892.2916666666474</v>
      </c>
      <c r="G264" s="34">
        <f>G261*9/12+G273*3/12</f>
        <v>3.6374999999999997</v>
      </c>
      <c r="H264" s="34">
        <f t="shared" si="14"/>
        <v>189.28225816080547</v>
      </c>
      <c r="I264" s="34">
        <f t="shared" si="15"/>
        <v>7.7038218895968775</v>
      </c>
      <c r="J264" s="34">
        <f t="shared" si="16"/>
        <v>11.893858232725657</v>
      </c>
      <c r="K264" s="34">
        <f t="shared" si="18"/>
        <v>19.943265241638642</v>
      </c>
    </row>
    <row r="265" spans="1:11" ht="12.75" x14ac:dyDescent="0.2">
      <c r="A265" s="29">
        <v>1892.05</v>
      </c>
      <c r="B265" s="34">
        <v>5.57</v>
      </c>
      <c r="C265" s="34">
        <v>0.2283</v>
      </c>
      <c r="D265" s="34">
        <v>0.35249999999999998</v>
      </c>
      <c r="E265" s="34">
        <v>7.0407735540000003</v>
      </c>
      <c r="F265" s="34">
        <f t="shared" si="17"/>
        <v>1892.3749999999807</v>
      </c>
      <c r="G265" s="34">
        <f>G261*8/12+G273*4/12</f>
        <v>3.65</v>
      </c>
      <c r="H265" s="34">
        <f t="shared" si="14"/>
        <v>189.28225816080547</v>
      </c>
      <c r="I265" s="34">
        <f t="shared" si="15"/>
        <v>7.7581938129464794</v>
      </c>
      <c r="J265" s="34">
        <f t="shared" si="16"/>
        <v>11.978814362959412</v>
      </c>
      <c r="K265" s="34">
        <f t="shared" si="18"/>
        <v>19.911465213489802</v>
      </c>
    </row>
    <row r="266" spans="1:11" ht="12.75" x14ac:dyDescent="0.2">
      <c r="A266" s="29">
        <v>1892.06</v>
      </c>
      <c r="B266" s="34">
        <v>5.54</v>
      </c>
      <c r="C266" s="34">
        <v>0.23</v>
      </c>
      <c r="D266" s="34">
        <v>0.35499999999999998</v>
      </c>
      <c r="E266" s="34">
        <v>7.0407735540000003</v>
      </c>
      <c r="F266" s="34">
        <f t="shared" si="17"/>
        <v>1892.4583333333139</v>
      </c>
      <c r="G266" s="34">
        <f>G261*7/12+G273*5/12</f>
        <v>3.6625000000000001</v>
      </c>
      <c r="H266" s="34">
        <f t="shared" ref="H266:H329" si="19">B266*$E$1744/E266</f>
        <v>188.26278459800042</v>
      </c>
      <c r="I266" s="34">
        <f t="shared" ref="I266:I329" si="20">C266*$E$1744/E266</f>
        <v>7.8159639815054325</v>
      </c>
      <c r="J266" s="34">
        <f t="shared" ref="J266:J329" si="21">D266*$E$1744/E266</f>
        <v>12.063770493193166</v>
      </c>
      <c r="K266" s="34">
        <f t="shared" si="18"/>
        <v>19.76928439713674</v>
      </c>
    </row>
    <row r="267" spans="1:11" ht="12.75" x14ac:dyDescent="0.2">
      <c r="A267" s="29">
        <v>1892.07</v>
      </c>
      <c r="B267" s="34">
        <v>5.54</v>
      </c>
      <c r="C267" s="34">
        <v>0.23169999999999999</v>
      </c>
      <c r="D267" s="34">
        <v>0.35749999999999998</v>
      </c>
      <c r="E267" s="34">
        <v>7.2310717359999996</v>
      </c>
      <c r="F267" s="34">
        <f t="shared" ref="F267:F330" si="22">F266+1/12</f>
        <v>1892.5416666666472</v>
      </c>
      <c r="G267" s="34">
        <f>G261*6/12+G273*6/12</f>
        <v>3.6749999999999998</v>
      </c>
      <c r="H267" s="34">
        <f t="shared" si="19"/>
        <v>183.30832321865932</v>
      </c>
      <c r="I267" s="34">
        <f t="shared" si="20"/>
        <v>7.6665231930980795</v>
      </c>
      <c r="J267" s="34">
        <f t="shared" si="21"/>
        <v>11.82901183225103</v>
      </c>
      <c r="K267" s="34">
        <f t="shared" si="18"/>
        <v>19.211886434505551</v>
      </c>
    </row>
    <row r="268" spans="1:11" ht="12.75" x14ac:dyDescent="0.2">
      <c r="A268" s="29">
        <v>1892.08</v>
      </c>
      <c r="B268" s="34">
        <v>5.62</v>
      </c>
      <c r="C268" s="34">
        <v>0.23330000000000001</v>
      </c>
      <c r="D268" s="34">
        <v>0.36</v>
      </c>
      <c r="E268" s="34">
        <v>7.3262127269999997</v>
      </c>
      <c r="F268" s="34">
        <f t="shared" si="22"/>
        <v>1892.6249999999804</v>
      </c>
      <c r="G268" s="34">
        <f>G261*5/12+G273*7/12</f>
        <v>3.6875</v>
      </c>
      <c r="H268" s="34">
        <f t="shared" si="19"/>
        <v>183.54048743962989</v>
      </c>
      <c r="I268" s="34">
        <f t="shared" si="20"/>
        <v>7.6192163202252043</v>
      </c>
      <c r="J268" s="34">
        <f t="shared" si="21"/>
        <v>11.757041900047463</v>
      </c>
      <c r="K268" s="34">
        <f t="shared" si="18"/>
        <v>19.204303803173822</v>
      </c>
    </row>
    <row r="269" spans="1:11" ht="12.75" x14ac:dyDescent="0.2">
      <c r="A269" s="29">
        <v>1892.09</v>
      </c>
      <c r="B269" s="34">
        <v>5.48</v>
      </c>
      <c r="C269" s="34">
        <v>0.23499999999999999</v>
      </c>
      <c r="D269" s="34">
        <v>0.36249999999999999</v>
      </c>
      <c r="E269" s="34">
        <v>7.3262127269999997</v>
      </c>
      <c r="F269" s="34">
        <f t="shared" si="22"/>
        <v>1892.7083333333137</v>
      </c>
      <c r="G269" s="34">
        <f>G261*4/12+G273*8/12</f>
        <v>3.7</v>
      </c>
      <c r="H269" s="34">
        <f t="shared" si="19"/>
        <v>178.9683044785003</v>
      </c>
      <c r="I269" s="34">
        <f t="shared" si="20"/>
        <v>7.6747356847532053</v>
      </c>
      <c r="J269" s="34">
        <f t="shared" si="21"/>
        <v>11.838688024353349</v>
      </c>
      <c r="K269" s="34">
        <f t="shared" si="18"/>
        <v>18.694271809588201</v>
      </c>
    </row>
    <row r="270" spans="1:11" ht="12.75" x14ac:dyDescent="0.2">
      <c r="A270" s="29">
        <v>1892.1</v>
      </c>
      <c r="B270" s="34">
        <v>5.59</v>
      </c>
      <c r="C270" s="34">
        <v>0.23669999999999999</v>
      </c>
      <c r="D270" s="34">
        <v>0.36499999999999999</v>
      </c>
      <c r="E270" s="34">
        <v>7.3262127269999997</v>
      </c>
      <c r="F270" s="34">
        <f t="shared" si="22"/>
        <v>1892.791666666647</v>
      </c>
      <c r="G270" s="34">
        <f>G261*3/12+G273*9/12</f>
        <v>3.7124999999999999</v>
      </c>
      <c r="H270" s="34">
        <f t="shared" si="19"/>
        <v>182.56073394795925</v>
      </c>
      <c r="I270" s="34">
        <f t="shared" si="20"/>
        <v>7.7302550492812072</v>
      </c>
      <c r="J270" s="34">
        <f t="shared" si="21"/>
        <v>11.920334148659235</v>
      </c>
      <c r="K270" s="34">
        <f t="shared" si="18"/>
        <v>19.040214915324707</v>
      </c>
    </row>
    <row r="271" spans="1:11" ht="12.75" x14ac:dyDescent="0.2">
      <c r="A271" s="29">
        <v>1892.11</v>
      </c>
      <c r="B271" s="34">
        <v>5.57</v>
      </c>
      <c r="C271" s="34">
        <v>0.23830000000000001</v>
      </c>
      <c r="D271" s="34">
        <v>0.36749999999999999</v>
      </c>
      <c r="E271" s="34">
        <v>7.5165028100000004</v>
      </c>
      <c r="F271" s="34">
        <f t="shared" si="22"/>
        <v>1892.8749999999802</v>
      </c>
      <c r="G271" s="34">
        <f>G261*2/12+G273*10/12</f>
        <v>3.7250000000000001</v>
      </c>
      <c r="H271" s="34">
        <f t="shared" si="19"/>
        <v>177.30233742838178</v>
      </c>
      <c r="I271" s="34">
        <f t="shared" si="20"/>
        <v>7.5854842027259215</v>
      </c>
      <c r="J271" s="34">
        <f t="shared" si="21"/>
        <v>11.698134471262172</v>
      </c>
      <c r="K271" s="34">
        <f t="shared" si="18"/>
        <v>18.463312690799992</v>
      </c>
    </row>
    <row r="272" spans="1:11" ht="12.75" x14ac:dyDescent="0.2">
      <c r="A272" s="29">
        <v>1892.12</v>
      </c>
      <c r="B272" s="34">
        <v>5.51</v>
      </c>
      <c r="C272" s="34">
        <v>0.24</v>
      </c>
      <c r="D272" s="34">
        <v>0.37</v>
      </c>
      <c r="E272" s="34">
        <v>7.6116519010000001</v>
      </c>
      <c r="F272" s="34">
        <f t="shared" si="22"/>
        <v>1892.9583333333135</v>
      </c>
      <c r="G272" s="34">
        <f>G261*1/12+G273*11/12</f>
        <v>3.7374999999999998</v>
      </c>
      <c r="H272" s="34">
        <f t="shared" si="19"/>
        <v>173.19995313064695</v>
      </c>
      <c r="I272" s="34">
        <f t="shared" si="20"/>
        <v>7.544099591897508</v>
      </c>
      <c r="J272" s="34">
        <f t="shared" si="21"/>
        <v>11.630486870841992</v>
      </c>
      <c r="K272" s="34">
        <f t="shared" si="18"/>
        <v>18.013009251275736</v>
      </c>
    </row>
    <row r="273" spans="1:11" ht="12.75" x14ac:dyDescent="0.2">
      <c r="A273" s="29">
        <v>1893.01</v>
      </c>
      <c r="B273" s="34">
        <v>5.61</v>
      </c>
      <c r="C273" s="34">
        <v>0.24079999999999999</v>
      </c>
      <c r="D273" s="34">
        <v>0.36080000000000001</v>
      </c>
      <c r="E273" s="34">
        <v>7.8970910740000004</v>
      </c>
      <c r="F273" s="34">
        <f t="shared" si="22"/>
        <v>1893.0416666666467</v>
      </c>
      <c r="G273" s="34">
        <v>3.75</v>
      </c>
      <c r="H273" s="34">
        <f t="shared" si="19"/>
        <v>169.96942480747182</v>
      </c>
      <c r="I273" s="34">
        <f t="shared" si="20"/>
        <v>7.295657307244066</v>
      </c>
      <c r="J273" s="34">
        <f t="shared" si="21"/>
        <v>10.931366928794265</v>
      </c>
      <c r="K273" s="34">
        <f t="shared" si="18"/>
        <v>17.656643708098773</v>
      </c>
    </row>
    <row r="274" spans="1:11" ht="12.75" x14ac:dyDescent="0.2">
      <c r="A274" s="29">
        <v>1893.02</v>
      </c>
      <c r="B274" s="34">
        <v>5.51</v>
      </c>
      <c r="C274" s="34">
        <v>0.2417</v>
      </c>
      <c r="D274" s="34">
        <v>0.35170000000000001</v>
      </c>
      <c r="E274" s="34">
        <v>7.9922320659999997</v>
      </c>
      <c r="F274" s="34">
        <f t="shared" si="22"/>
        <v>1893.12499999998</v>
      </c>
      <c r="G274" s="34">
        <f>G273*11/12+G285*1/12</f>
        <v>3.7458333333333336</v>
      </c>
      <c r="H274" s="34">
        <f t="shared" si="19"/>
        <v>164.95238646890411</v>
      </c>
      <c r="I274" s="34">
        <f t="shared" si="20"/>
        <v>7.2357516895706206</v>
      </c>
      <c r="J274" s="34">
        <f t="shared" si="21"/>
        <v>10.528812036499742</v>
      </c>
      <c r="K274" s="34">
        <f t="shared" si="18"/>
        <v>17.125193854872453</v>
      </c>
    </row>
    <row r="275" spans="1:11" ht="12.75" x14ac:dyDescent="0.2">
      <c r="A275" s="29">
        <v>1893.03</v>
      </c>
      <c r="B275" s="34">
        <v>5.31</v>
      </c>
      <c r="C275" s="34">
        <v>0.24249999999999999</v>
      </c>
      <c r="D275" s="34">
        <v>0.34250000000000003</v>
      </c>
      <c r="E275" s="34">
        <v>7.8019419829999999</v>
      </c>
      <c r="F275" s="34">
        <f t="shared" si="22"/>
        <v>1893.2083333333132</v>
      </c>
      <c r="G275" s="34">
        <f>G273*10/12+G285*2/12</f>
        <v>3.7416666666666667</v>
      </c>
      <c r="H275" s="34">
        <f t="shared" si="19"/>
        <v>162.84217509798415</v>
      </c>
      <c r="I275" s="34">
        <f t="shared" si="20"/>
        <v>7.4367660002375073</v>
      </c>
      <c r="J275" s="34">
        <f t="shared" si="21"/>
        <v>10.503473629201428</v>
      </c>
      <c r="K275" s="34">
        <f t="shared" si="18"/>
        <v>16.899589031582327</v>
      </c>
    </row>
    <row r="276" spans="1:11" ht="12.75" x14ac:dyDescent="0.2">
      <c r="A276" s="29">
        <v>1893.04</v>
      </c>
      <c r="B276" s="34">
        <v>5.31</v>
      </c>
      <c r="C276" s="34">
        <v>0.24329999999999999</v>
      </c>
      <c r="D276" s="34">
        <v>0.33329999999999999</v>
      </c>
      <c r="E276" s="34">
        <v>7.7067928930000003</v>
      </c>
      <c r="F276" s="34">
        <f t="shared" si="22"/>
        <v>1893.2916666666465</v>
      </c>
      <c r="G276" s="34">
        <f>G273*9/12+G285*3/12</f>
        <v>3.7375000000000003</v>
      </c>
      <c r="H276" s="34">
        <f t="shared" si="19"/>
        <v>164.85264624847622</v>
      </c>
      <c r="I276" s="34">
        <f t="shared" si="20"/>
        <v>7.5534178591815948</v>
      </c>
      <c r="J276" s="34">
        <f t="shared" si="21"/>
        <v>10.347530507460853</v>
      </c>
      <c r="K276" s="34">
        <f t="shared" si="18"/>
        <v>17.102541578254925</v>
      </c>
    </row>
    <row r="277" spans="1:11" ht="12.75" x14ac:dyDescent="0.2">
      <c r="A277" s="29">
        <v>1893.05</v>
      </c>
      <c r="B277" s="34">
        <v>4.84</v>
      </c>
      <c r="C277" s="34">
        <v>0.2442</v>
      </c>
      <c r="D277" s="34">
        <v>0.32419999999999999</v>
      </c>
      <c r="E277" s="34">
        <v>7.6116519010000001</v>
      </c>
      <c r="F277" s="34">
        <f t="shared" si="22"/>
        <v>1893.3749999999798</v>
      </c>
      <c r="G277" s="34">
        <f>G273*8/12+G285*4/12</f>
        <v>3.7333333333333334</v>
      </c>
      <c r="H277" s="34">
        <f t="shared" si="19"/>
        <v>152.13934176993308</v>
      </c>
      <c r="I277" s="34">
        <f t="shared" si="20"/>
        <v>7.6761213347557149</v>
      </c>
      <c r="J277" s="34">
        <f t="shared" si="21"/>
        <v>10.190821198721551</v>
      </c>
      <c r="K277" s="34">
        <f t="shared" si="18"/>
        <v>15.780987310776254</v>
      </c>
    </row>
    <row r="278" spans="1:11" ht="12.75" x14ac:dyDescent="0.2">
      <c r="A278" s="29">
        <v>1893.06</v>
      </c>
      <c r="B278" s="34">
        <v>4.6100000000000003</v>
      </c>
      <c r="C278" s="34">
        <v>0.245</v>
      </c>
      <c r="D278" s="34">
        <v>0.315</v>
      </c>
      <c r="E278" s="34">
        <v>7.4213618180000003</v>
      </c>
      <c r="F278" s="34">
        <f t="shared" si="22"/>
        <v>1893.458333333313</v>
      </c>
      <c r="G278" s="34">
        <f>G273*7/12+G285*5/12</f>
        <v>3.729166666666667</v>
      </c>
      <c r="H278" s="34">
        <f t="shared" si="19"/>
        <v>148.6251855858512</v>
      </c>
      <c r="I278" s="34">
        <f t="shared" si="20"/>
        <v>7.8987354595517436</v>
      </c>
      <c r="J278" s="34">
        <f t="shared" si="21"/>
        <v>10.155517019423669</v>
      </c>
      <c r="K278" s="34">
        <f t="shared" si="18"/>
        <v>15.416503863597697</v>
      </c>
    </row>
    <row r="279" spans="1:11" ht="12.75" x14ac:dyDescent="0.2">
      <c r="A279" s="29">
        <v>1893.07</v>
      </c>
      <c r="B279" s="34">
        <v>4.18</v>
      </c>
      <c r="C279" s="34">
        <v>0.24579999999999999</v>
      </c>
      <c r="D279" s="34">
        <v>0.30580000000000002</v>
      </c>
      <c r="E279" s="34">
        <v>7.2310717359999996</v>
      </c>
      <c r="F279" s="34">
        <f t="shared" si="22"/>
        <v>1893.5416666666463</v>
      </c>
      <c r="G279" s="34">
        <f>G273*6/12+G285*6/12</f>
        <v>3.7250000000000005</v>
      </c>
      <c r="H279" s="34">
        <f t="shared" si="19"/>
        <v>138.30844603862744</v>
      </c>
      <c r="I279" s="34">
        <f t="shared" si="20"/>
        <v>8.1330660373910586</v>
      </c>
      <c r="J279" s="34">
        <f t="shared" si="21"/>
        <v>10.118354736510112</v>
      </c>
      <c r="K279" s="34">
        <f t="shared" si="18"/>
        <v>14.349854182760959</v>
      </c>
    </row>
    <row r="280" spans="1:11" ht="12.75" x14ac:dyDescent="0.2">
      <c r="A280" s="29">
        <v>1893.08</v>
      </c>
      <c r="B280" s="34">
        <v>4.08</v>
      </c>
      <c r="C280" s="34">
        <v>0.2467</v>
      </c>
      <c r="D280" s="34">
        <v>0.29670000000000002</v>
      </c>
      <c r="E280" s="34">
        <v>6.9456325620000001</v>
      </c>
      <c r="F280" s="34">
        <f t="shared" si="22"/>
        <v>1893.6249999999795</v>
      </c>
      <c r="G280" s="34">
        <f>G273*5/12+G285*7/12</f>
        <v>3.7208333333333337</v>
      </c>
      <c r="H280" s="34">
        <f t="shared" si="19"/>
        <v>140.54760474097188</v>
      </c>
      <c r="I280" s="34">
        <f t="shared" si="20"/>
        <v>8.4983073749014135</v>
      </c>
      <c r="J280" s="34">
        <f t="shared" si="21"/>
        <v>10.220704491825089</v>
      </c>
      <c r="K280" s="34">
        <f t="shared" si="18"/>
        <v>14.588056535807818</v>
      </c>
    </row>
    <row r="281" spans="1:11" ht="12.75" x14ac:dyDescent="0.2">
      <c r="A281" s="29">
        <v>1893.09</v>
      </c>
      <c r="B281" s="34">
        <v>4.37</v>
      </c>
      <c r="C281" s="34">
        <v>0.2475</v>
      </c>
      <c r="D281" s="34">
        <v>0.28749999999999998</v>
      </c>
      <c r="E281" s="34">
        <v>7.2310717359999996</v>
      </c>
      <c r="F281" s="34">
        <f t="shared" si="22"/>
        <v>1893.7083333333128</v>
      </c>
      <c r="G281" s="34">
        <f>G273*4/12+G285*8/12</f>
        <v>3.7166666666666668</v>
      </c>
      <c r="H281" s="34">
        <f t="shared" si="19"/>
        <v>144.59519358583776</v>
      </c>
      <c r="I281" s="34">
        <f t="shared" si="20"/>
        <v>8.1893158838660973</v>
      </c>
      <c r="J281" s="34">
        <f t="shared" si="21"/>
        <v>9.5128416832788005</v>
      </c>
      <c r="K281" s="34">
        <f t="shared" si="18"/>
        <v>15.012069079138765</v>
      </c>
    </row>
    <row r="282" spans="1:11" ht="12.75" x14ac:dyDescent="0.2">
      <c r="A282" s="29">
        <v>1893.1</v>
      </c>
      <c r="B282" s="34">
        <v>4.5</v>
      </c>
      <c r="C282" s="34">
        <v>0.24829999999999999</v>
      </c>
      <c r="D282" s="34">
        <v>0.27829999999999999</v>
      </c>
      <c r="E282" s="34">
        <v>7.3262127269999997</v>
      </c>
      <c r="F282" s="34">
        <f t="shared" si="22"/>
        <v>1893.7916666666461</v>
      </c>
      <c r="G282" s="34">
        <f>G273*3/12+G285*9/12</f>
        <v>3.7125000000000004</v>
      </c>
      <c r="H282" s="34">
        <f t="shared" si="19"/>
        <v>146.96302375059329</v>
      </c>
      <c r="I282" s="34">
        <f t="shared" si="20"/>
        <v>8.1090930660605149</v>
      </c>
      <c r="J282" s="34">
        <f t="shared" si="21"/>
        <v>9.0888465577311379</v>
      </c>
      <c r="K282" s="34">
        <f t="shared" si="18"/>
        <v>15.271794153520194</v>
      </c>
    </row>
    <row r="283" spans="1:11" ht="12.75" x14ac:dyDescent="0.2">
      <c r="A283" s="29">
        <v>1893.11</v>
      </c>
      <c r="B283" s="34">
        <v>4.57</v>
      </c>
      <c r="C283" s="34">
        <v>0.2492</v>
      </c>
      <c r="D283" s="34">
        <v>0.26919999999999999</v>
      </c>
      <c r="E283" s="34">
        <v>7.135922645</v>
      </c>
      <c r="F283" s="34">
        <f t="shared" si="22"/>
        <v>1893.8749999999793</v>
      </c>
      <c r="G283" s="34">
        <f>G273*2/12+G285*10/12</f>
        <v>3.7083333333333335</v>
      </c>
      <c r="H283" s="34">
        <f t="shared" si="19"/>
        <v>153.22906677893226</v>
      </c>
      <c r="I283" s="34">
        <f t="shared" si="20"/>
        <v>8.3555105998489978</v>
      </c>
      <c r="J283" s="34">
        <f t="shared" si="21"/>
        <v>9.0260973253585473</v>
      </c>
      <c r="K283" s="34">
        <f t="shared" si="18"/>
        <v>15.942411400571681</v>
      </c>
    </row>
    <row r="284" spans="1:11" ht="12.75" x14ac:dyDescent="0.2">
      <c r="A284" s="29">
        <v>1893.12</v>
      </c>
      <c r="B284" s="34">
        <v>4.41</v>
      </c>
      <c r="C284" s="34">
        <v>0.25</v>
      </c>
      <c r="D284" s="34">
        <v>0.26</v>
      </c>
      <c r="E284" s="34">
        <v>7.0407735540000003</v>
      </c>
      <c r="F284" s="34">
        <f t="shared" si="22"/>
        <v>1893.9583333333126</v>
      </c>
      <c r="G284" s="34">
        <f>G273*1/12+G285*11/12</f>
        <v>3.7041666666666671</v>
      </c>
      <c r="H284" s="34">
        <f t="shared" si="19"/>
        <v>149.86261373234331</v>
      </c>
      <c r="I284" s="34">
        <f t="shared" si="20"/>
        <v>8.4956130233754692</v>
      </c>
      <c r="J284" s="34">
        <f t="shared" si="21"/>
        <v>8.8354375443104889</v>
      </c>
      <c r="K284" s="34">
        <f t="shared" si="18"/>
        <v>15.612694335464942</v>
      </c>
    </row>
    <row r="285" spans="1:11" ht="12.75" x14ac:dyDescent="0.2">
      <c r="A285" s="29">
        <v>1894.01</v>
      </c>
      <c r="B285" s="34">
        <v>4.32</v>
      </c>
      <c r="C285" s="34">
        <v>0.2467</v>
      </c>
      <c r="D285" s="34">
        <v>0.25169999999999998</v>
      </c>
      <c r="E285" s="34">
        <v>6.8504834710000004</v>
      </c>
      <c r="F285" s="34">
        <f t="shared" si="22"/>
        <v>1894.0416666666458</v>
      </c>
      <c r="G285" s="34">
        <v>3.7</v>
      </c>
      <c r="H285" s="34">
        <f t="shared" si="19"/>
        <v>150.88206319679185</v>
      </c>
      <c r="I285" s="34">
        <f t="shared" si="20"/>
        <v>8.6163437478353107</v>
      </c>
      <c r="J285" s="34">
        <f t="shared" si="21"/>
        <v>8.7909757654241893</v>
      </c>
      <c r="K285" s="34">
        <f t="shared" si="18"/>
        <v>15.739869351948238</v>
      </c>
    </row>
    <row r="286" spans="1:11" ht="12.75" x14ac:dyDescent="0.2">
      <c r="A286" s="29">
        <v>1894.02</v>
      </c>
      <c r="B286" s="34">
        <v>4.38</v>
      </c>
      <c r="C286" s="34">
        <v>0.24329999999999999</v>
      </c>
      <c r="D286" s="34">
        <v>0.24329999999999999</v>
      </c>
      <c r="E286" s="34">
        <v>6.7553424790000003</v>
      </c>
      <c r="F286" s="34">
        <f t="shared" si="22"/>
        <v>1894.1249999999791</v>
      </c>
      <c r="G286" s="34">
        <f>G285*11/12+G297*1/12</f>
        <v>3.6800000000000006</v>
      </c>
      <c r="H286" s="34">
        <f t="shared" si="19"/>
        <v>155.13215625377617</v>
      </c>
      <c r="I286" s="34">
        <f t="shared" si="20"/>
        <v>8.6172725151926368</v>
      </c>
      <c r="J286" s="34">
        <f t="shared" si="21"/>
        <v>8.6172725151926368</v>
      </c>
      <c r="K286" s="34">
        <f t="shared" si="18"/>
        <v>16.202736596449935</v>
      </c>
    </row>
    <row r="287" spans="1:11" ht="12.75" x14ac:dyDescent="0.2">
      <c r="A287" s="29">
        <v>1894.03</v>
      </c>
      <c r="B287" s="34">
        <v>4.51</v>
      </c>
      <c r="C287" s="34">
        <v>0.24</v>
      </c>
      <c r="D287" s="34">
        <v>0.23499999999999999</v>
      </c>
      <c r="E287" s="34">
        <v>6.5650523969999997</v>
      </c>
      <c r="F287" s="34">
        <f t="shared" si="22"/>
        <v>1894.2083333333123</v>
      </c>
      <c r="G287" s="34">
        <f>G285*10/12+G297*2/12</f>
        <v>3.66</v>
      </c>
      <c r="H287" s="34">
        <f t="shared" si="19"/>
        <v>164.36654839085514</v>
      </c>
      <c r="I287" s="34">
        <f t="shared" si="20"/>
        <v>8.7467786283381876</v>
      </c>
      <c r="J287" s="34">
        <f t="shared" si="21"/>
        <v>8.5645540735811423</v>
      </c>
      <c r="K287" s="34">
        <f t="shared" si="18"/>
        <v>17.187622088121945</v>
      </c>
    </row>
    <row r="288" spans="1:11" ht="12.75" x14ac:dyDescent="0.2">
      <c r="A288" s="29">
        <v>1894.04</v>
      </c>
      <c r="B288" s="34">
        <v>4.57</v>
      </c>
      <c r="C288" s="34">
        <v>0.23669999999999999</v>
      </c>
      <c r="D288" s="34">
        <v>0.22670000000000001</v>
      </c>
      <c r="E288" s="34">
        <v>6.5650523969999997</v>
      </c>
      <c r="F288" s="34">
        <f t="shared" si="22"/>
        <v>1894.2916666666456</v>
      </c>
      <c r="G288" s="34">
        <f>G285*9/12+G297*3/12</f>
        <v>3.64</v>
      </c>
      <c r="H288" s="34">
        <f t="shared" si="19"/>
        <v>166.5532430479397</v>
      </c>
      <c r="I288" s="34">
        <f t="shared" si="20"/>
        <v>8.6265104221985389</v>
      </c>
      <c r="J288" s="34">
        <f t="shared" si="21"/>
        <v>8.2620613126844482</v>
      </c>
      <c r="K288" s="34">
        <f t="shared" si="18"/>
        <v>17.434849078052462</v>
      </c>
    </row>
    <row r="289" spans="1:11" ht="12.75" x14ac:dyDescent="0.2">
      <c r="A289" s="29">
        <v>1894.05</v>
      </c>
      <c r="B289" s="34">
        <v>4.4000000000000004</v>
      </c>
      <c r="C289" s="34">
        <v>0.23330000000000001</v>
      </c>
      <c r="D289" s="34">
        <v>0.21829999999999999</v>
      </c>
      <c r="E289" s="34">
        <v>6.5650523969999997</v>
      </c>
      <c r="F289" s="34">
        <f t="shared" si="22"/>
        <v>1894.3749999999789</v>
      </c>
      <c r="G289" s="34">
        <f>G285*8/12+G297*4/12</f>
        <v>3.62</v>
      </c>
      <c r="H289" s="34">
        <f t="shared" si="19"/>
        <v>160.35760818620014</v>
      </c>
      <c r="I289" s="34">
        <f t="shared" si="20"/>
        <v>8.5025977249637474</v>
      </c>
      <c r="J289" s="34">
        <f t="shared" si="21"/>
        <v>7.9559240606926105</v>
      </c>
      <c r="K289" s="34">
        <f t="shared" si="18"/>
        <v>16.808751920918017</v>
      </c>
    </row>
    <row r="290" spans="1:11" ht="12.75" x14ac:dyDescent="0.2">
      <c r="A290" s="29">
        <v>1894.06</v>
      </c>
      <c r="B290" s="34">
        <v>4.34</v>
      </c>
      <c r="C290" s="34">
        <v>0.23</v>
      </c>
      <c r="D290" s="34">
        <v>0.21</v>
      </c>
      <c r="E290" s="34">
        <v>6.5650523969999997</v>
      </c>
      <c r="F290" s="34">
        <f t="shared" si="22"/>
        <v>1894.4583333333121</v>
      </c>
      <c r="G290" s="34">
        <f>G285*7/12+G297*5/12</f>
        <v>3.6000000000000005</v>
      </c>
      <c r="H290" s="34">
        <f t="shared" si="19"/>
        <v>158.17091352911555</v>
      </c>
      <c r="I290" s="34">
        <f t="shared" si="20"/>
        <v>8.3823295188240969</v>
      </c>
      <c r="J290" s="34">
        <f t="shared" si="21"/>
        <v>7.6534312997959155</v>
      </c>
      <c r="K290" s="34">
        <f t="shared" si="18"/>
        <v>16.60631969529253</v>
      </c>
    </row>
    <row r="291" spans="1:11" ht="12.75" x14ac:dyDescent="0.2">
      <c r="A291" s="29">
        <v>1894.07</v>
      </c>
      <c r="B291" s="34">
        <v>4.25</v>
      </c>
      <c r="C291" s="34">
        <v>0.22670000000000001</v>
      </c>
      <c r="D291" s="34">
        <v>0.20169999999999999</v>
      </c>
      <c r="E291" s="34">
        <v>6.5650523969999997</v>
      </c>
      <c r="F291" s="34">
        <f t="shared" si="22"/>
        <v>1894.5416666666454</v>
      </c>
      <c r="G291" s="34">
        <f>G285*6/12+G297*6/12</f>
        <v>3.58</v>
      </c>
      <c r="H291" s="34">
        <f t="shared" si="19"/>
        <v>154.89087154348874</v>
      </c>
      <c r="I291" s="34">
        <f t="shared" si="20"/>
        <v>8.2620613126844482</v>
      </c>
      <c r="J291" s="34">
        <f t="shared" si="21"/>
        <v>7.3509385388992197</v>
      </c>
      <c r="K291" s="34">
        <f t="shared" si="18"/>
        <v>16.289679714916954</v>
      </c>
    </row>
    <row r="292" spans="1:11" ht="12.75" x14ac:dyDescent="0.2">
      <c r="A292" s="29">
        <v>1894.08</v>
      </c>
      <c r="B292" s="34">
        <v>4.41</v>
      </c>
      <c r="C292" s="34">
        <v>0.2233</v>
      </c>
      <c r="D292" s="34">
        <v>0.1933</v>
      </c>
      <c r="E292" s="34">
        <v>6.7553424790000003</v>
      </c>
      <c r="F292" s="34">
        <f t="shared" si="22"/>
        <v>1894.6249999999786</v>
      </c>
      <c r="G292" s="34">
        <f>G285*5/12+G297*7/12</f>
        <v>3.5599999999999996</v>
      </c>
      <c r="H292" s="34">
        <f t="shared" si="19"/>
        <v>156.19470526921302</v>
      </c>
      <c r="I292" s="34">
        <f t="shared" si="20"/>
        <v>7.9089065049014211</v>
      </c>
      <c r="J292" s="34">
        <f t="shared" si="21"/>
        <v>6.846357489464598</v>
      </c>
      <c r="K292" s="34">
        <f t="shared" si="18"/>
        <v>16.457777072998368</v>
      </c>
    </row>
    <row r="293" spans="1:11" ht="12.75" x14ac:dyDescent="0.2">
      <c r="A293" s="29">
        <v>1894.09</v>
      </c>
      <c r="B293" s="34">
        <v>4.4800000000000004</v>
      </c>
      <c r="C293" s="34">
        <v>0.22</v>
      </c>
      <c r="D293" s="34">
        <v>0.185</v>
      </c>
      <c r="E293" s="34">
        <v>6.8504834710000004</v>
      </c>
      <c r="F293" s="34">
        <f t="shared" si="22"/>
        <v>1894.7083333333119</v>
      </c>
      <c r="G293" s="34">
        <f>G285*4/12+G297*8/12</f>
        <v>3.54</v>
      </c>
      <c r="H293" s="34">
        <f t="shared" si="19"/>
        <v>156.47028775963599</v>
      </c>
      <c r="I293" s="34">
        <f t="shared" si="20"/>
        <v>7.6838087739106946</v>
      </c>
      <c r="J293" s="34">
        <f t="shared" si="21"/>
        <v>6.4613846507885393</v>
      </c>
      <c r="K293" s="34">
        <f t="shared" si="18"/>
        <v>16.522315444877222</v>
      </c>
    </row>
    <row r="294" spans="1:11" ht="12.75" x14ac:dyDescent="0.2">
      <c r="A294" s="29">
        <v>1894.1</v>
      </c>
      <c r="B294" s="34">
        <v>4.34</v>
      </c>
      <c r="C294" s="34">
        <v>0.2167</v>
      </c>
      <c r="D294" s="34">
        <v>0.1767</v>
      </c>
      <c r="E294" s="34">
        <v>6.6601933879999997</v>
      </c>
      <c r="F294" s="34">
        <f t="shared" si="22"/>
        <v>1894.7916666666451</v>
      </c>
      <c r="G294" s="34">
        <f>G285*3/12+G297*9/12</f>
        <v>3.5200000000000005</v>
      </c>
      <c r="H294" s="34">
        <f t="shared" si="19"/>
        <v>155.91143897877456</v>
      </c>
      <c r="I294" s="34">
        <f t="shared" si="20"/>
        <v>7.7847946605300589</v>
      </c>
      <c r="J294" s="34">
        <f t="shared" si="21"/>
        <v>6.3478228727072503</v>
      </c>
      <c r="K294" s="34">
        <f t="shared" si="18"/>
        <v>16.502904205708429</v>
      </c>
    </row>
    <row r="295" spans="1:11" ht="12.75" x14ac:dyDescent="0.2">
      <c r="A295" s="29">
        <v>1894.11</v>
      </c>
      <c r="B295" s="34">
        <v>4.34</v>
      </c>
      <c r="C295" s="34">
        <v>0.21329999999999999</v>
      </c>
      <c r="D295" s="34">
        <v>0.16830000000000001</v>
      </c>
      <c r="E295" s="34">
        <v>6.6601933879999997</v>
      </c>
      <c r="F295" s="34">
        <f t="shared" si="22"/>
        <v>1894.8749999999784</v>
      </c>
      <c r="G295" s="34">
        <f>G285*2/12+G297*10/12</f>
        <v>3.5</v>
      </c>
      <c r="H295" s="34">
        <f t="shared" si="19"/>
        <v>155.91143897877456</v>
      </c>
      <c r="I295" s="34">
        <f t="shared" si="20"/>
        <v>7.6626520585651186</v>
      </c>
      <c r="J295" s="34">
        <f t="shared" si="21"/>
        <v>6.0460587972644619</v>
      </c>
      <c r="K295" s="34">
        <f t="shared" si="18"/>
        <v>16.542784447444557</v>
      </c>
    </row>
    <row r="296" spans="1:11" ht="12.75" x14ac:dyDescent="0.2">
      <c r="A296" s="29">
        <v>1894.12</v>
      </c>
      <c r="B296" s="34">
        <v>4.3</v>
      </c>
      <c r="C296" s="34">
        <v>0.21</v>
      </c>
      <c r="D296" s="34">
        <v>0.16</v>
      </c>
      <c r="E296" s="34">
        <v>6.5650523969999997</v>
      </c>
      <c r="F296" s="34">
        <f t="shared" si="22"/>
        <v>1894.9583333333117</v>
      </c>
      <c r="G296" s="34">
        <f>G285*1/12+G297*11/12</f>
        <v>3.4800000000000004</v>
      </c>
      <c r="H296" s="34">
        <f t="shared" si="19"/>
        <v>156.71311709105919</v>
      </c>
      <c r="I296" s="34">
        <f t="shared" si="20"/>
        <v>7.6534312997959155</v>
      </c>
      <c r="J296" s="34">
        <f t="shared" si="21"/>
        <v>5.8311857522254593</v>
      </c>
      <c r="K296" s="34">
        <f t="shared" si="18"/>
        <v>16.67246633376773</v>
      </c>
    </row>
    <row r="297" spans="1:11" ht="12.75" x14ac:dyDescent="0.2">
      <c r="A297" s="29">
        <v>1895.01</v>
      </c>
      <c r="B297" s="34">
        <v>4.25</v>
      </c>
      <c r="C297" s="34">
        <v>0.20830000000000001</v>
      </c>
      <c r="D297" s="34">
        <v>0.16750000000000001</v>
      </c>
      <c r="E297" s="34">
        <v>6.5650523969999997</v>
      </c>
      <c r="F297" s="34">
        <f t="shared" si="22"/>
        <v>1895.0416666666449</v>
      </c>
      <c r="G297" s="34">
        <v>3.46</v>
      </c>
      <c r="H297" s="34">
        <f t="shared" si="19"/>
        <v>154.89087154348874</v>
      </c>
      <c r="I297" s="34">
        <f t="shared" si="20"/>
        <v>7.5914749511785198</v>
      </c>
      <c r="J297" s="34">
        <f t="shared" si="21"/>
        <v>6.1045225843610273</v>
      </c>
      <c r="K297" s="34">
        <f t="shared" si="18"/>
        <v>16.524443935162719</v>
      </c>
    </row>
    <row r="298" spans="1:11" ht="12.75" x14ac:dyDescent="0.2">
      <c r="A298" s="29">
        <v>1895.02</v>
      </c>
      <c r="B298" s="34">
        <v>4.1900000000000004</v>
      </c>
      <c r="C298" s="34">
        <v>0.20669999999999999</v>
      </c>
      <c r="D298" s="34">
        <v>0.17499999999999999</v>
      </c>
      <c r="E298" s="34">
        <v>6.5650523969999997</v>
      </c>
      <c r="F298" s="34">
        <f t="shared" si="22"/>
        <v>1895.1249999999782</v>
      </c>
      <c r="G298" s="34">
        <f>G297*11/12+G309*1/12</f>
        <v>3.4716666666666667</v>
      </c>
      <c r="H298" s="34">
        <f t="shared" si="19"/>
        <v>152.70417688640421</v>
      </c>
      <c r="I298" s="34">
        <f t="shared" si="20"/>
        <v>7.533163093656265</v>
      </c>
      <c r="J298" s="34">
        <f t="shared" si="21"/>
        <v>6.3778594164965954</v>
      </c>
      <c r="K298" s="34">
        <f t="shared" si="18"/>
        <v>16.331237693211403</v>
      </c>
    </row>
    <row r="299" spans="1:11" ht="12.75" x14ac:dyDescent="0.2">
      <c r="A299" s="29">
        <v>1895.03</v>
      </c>
      <c r="B299" s="34">
        <v>4.1900000000000004</v>
      </c>
      <c r="C299" s="34">
        <v>0.20499999999999999</v>
      </c>
      <c r="D299" s="34">
        <v>0.1825</v>
      </c>
      <c r="E299" s="34">
        <v>6.5650523969999997</v>
      </c>
      <c r="F299" s="34">
        <f t="shared" si="22"/>
        <v>1895.2083333333114</v>
      </c>
      <c r="G299" s="34">
        <f>G297*10/12+G309*2/12</f>
        <v>3.4833333333333334</v>
      </c>
      <c r="H299" s="34">
        <f t="shared" si="19"/>
        <v>152.70417688640421</v>
      </c>
      <c r="I299" s="34">
        <f t="shared" si="20"/>
        <v>7.4712067450388693</v>
      </c>
      <c r="J299" s="34">
        <f t="shared" si="21"/>
        <v>6.6511962486321643</v>
      </c>
      <c r="K299" s="34">
        <f t="shared" si="18"/>
        <v>16.364625427174797</v>
      </c>
    </row>
    <row r="300" spans="1:11" ht="12.75" x14ac:dyDescent="0.2">
      <c r="A300" s="29">
        <v>1895.04</v>
      </c>
      <c r="B300" s="34">
        <v>4.37</v>
      </c>
      <c r="C300" s="34">
        <v>0.20330000000000001</v>
      </c>
      <c r="D300" s="34">
        <v>0.19</v>
      </c>
      <c r="E300" s="34">
        <v>6.8504834710000004</v>
      </c>
      <c r="F300" s="34">
        <f t="shared" si="22"/>
        <v>1895.2916666666447</v>
      </c>
      <c r="G300" s="34">
        <f>G297*9/12+G309*3/12</f>
        <v>3.4950000000000001</v>
      </c>
      <c r="H300" s="34">
        <f t="shared" si="19"/>
        <v>152.62838337268062</v>
      </c>
      <c r="I300" s="34">
        <f t="shared" si="20"/>
        <v>7.1005378351638386</v>
      </c>
      <c r="J300" s="34">
        <f t="shared" si="21"/>
        <v>6.6360166683774189</v>
      </c>
      <c r="K300" s="34">
        <f t="shared" si="18"/>
        <v>16.387543823686297</v>
      </c>
    </row>
    <row r="301" spans="1:11" ht="12.75" x14ac:dyDescent="0.2">
      <c r="A301" s="29">
        <v>1895.05</v>
      </c>
      <c r="B301" s="34">
        <v>4.6100000000000003</v>
      </c>
      <c r="C301" s="34">
        <v>0.20169999999999999</v>
      </c>
      <c r="D301" s="34">
        <v>0.19750000000000001</v>
      </c>
      <c r="E301" s="34">
        <v>6.9456325620000001</v>
      </c>
      <c r="F301" s="34">
        <f t="shared" si="22"/>
        <v>1895.3749999999779</v>
      </c>
      <c r="G301" s="34">
        <f>G297*8/12+G309*4/12</f>
        <v>3.5066666666666668</v>
      </c>
      <c r="H301" s="34">
        <f t="shared" si="19"/>
        <v>158.80501418036286</v>
      </c>
      <c r="I301" s="34">
        <f t="shared" si="20"/>
        <v>6.948149969670105</v>
      </c>
      <c r="J301" s="34">
        <f t="shared" si="21"/>
        <v>6.8034686118485173</v>
      </c>
      <c r="K301" s="34">
        <f t="shared" si="18"/>
        <v>17.080369553382386</v>
      </c>
    </row>
    <row r="302" spans="1:11" ht="12.75" x14ac:dyDescent="0.2">
      <c r="A302" s="29">
        <v>1895.06</v>
      </c>
      <c r="B302" s="34">
        <v>4.7</v>
      </c>
      <c r="C302" s="34">
        <v>0.2</v>
      </c>
      <c r="D302" s="34">
        <v>0.20499999999999999</v>
      </c>
      <c r="E302" s="34">
        <v>7.0407735540000003</v>
      </c>
      <c r="F302" s="34">
        <f t="shared" si="22"/>
        <v>1895.4583333333112</v>
      </c>
      <c r="G302" s="34">
        <f>G297*7/12+G309*5/12</f>
        <v>3.5183333333333331</v>
      </c>
      <c r="H302" s="34">
        <f t="shared" si="19"/>
        <v>159.71752483945883</v>
      </c>
      <c r="I302" s="34">
        <f t="shared" si="20"/>
        <v>6.796490418700377</v>
      </c>
      <c r="J302" s="34">
        <f t="shared" si="21"/>
        <v>6.966402679167885</v>
      </c>
      <c r="K302" s="34">
        <f t="shared" si="18"/>
        <v>17.207413539783381</v>
      </c>
    </row>
    <row r="303" spans="1:11" ht="12.75" x14ac:dyDescent="0.2">
      <c r="A303" s="29">
        <v>1895.07</v>
      </c>
      <c r="B303" s="34">
        <v>4.72</v>
      </c>
      <c r="C303" s="34">
        <v>0.1983</v>
      </c>
      <c r="D303" s="34">
        <v>0.21249999999999999</v>
      </c>
      <c r="E303" s="34">
        <v>6.9456325620000001</v>
      </c>
      <c r="F303" s="34">
        <f t="shared" si="22"/>
        <v>1895.5416666666445</v>
      </c>
      <c r="G303" s="34">
        <f>G297*6/12+G309*6/12</f>
        <v>3.53</v>
      </c>
      <c r="H303" s="34">
        <f t="shared" si="19"/>
        <v>162.59428783759492</v>
      </c>
      <c r="I303" s="34">
        <f t="shared" si="20"/>
        <v>6.8310269657192961</v>
      </c>
      <c r="J303" s="34">
        <f t="shared" si="21"/>
        <v>7.3201877469256189</v>
      </c>
      <c r="K303" s="34">
        <f t="shared" si="18"/>
        <v>17.546014648740556</v>
      </c>
    </row>
    <row r="304" spans="1:11" ht="12.75" x14ac:dyDescent="0.2">
      <c r="A304" s="29">
        <v>1895.08</v>
      </c>
      <c r="B304" s="34">
        <v>4.79</v>
      </c>
      <c r="C304" s="34">
        <v>0.19670000000000001</v>
      </c>
      <c r="D304" s="34">
        <v>0.22</v>
      </c>
      <c r="E304" s="34">
        <v>6.8504834710000004</v>
      </c>
      <c r="F304" s="34">
        <f t="shared" si="22"/>
        <v>1895.6249999999777</v>
      </c>
      <c r="G304" s="34">
        <f>G297*5/12+G309*7/12</f>
        <v>3.541666666666667</v>
      </c>
      <c r="H304" s="34">
        <f t="shared" si="19"/>
        <v>167.29747285014648</v>
      </c>
      <c r="I304" s="34">
        <f t="shared" si="20"/>
        <v>6.8700235719465175</v>
      </c>
      <c r="J304" s="34">
        <f t="shared" si="21"/>
        <v>7.6838087739106946</v>
      </c>
      <c r="K304" s="34">
        <f t="shared" si="18"/>
        <v>18.074072547241794</v>
      </c>
    </row>
    <row r="305" spans="1:11" ht="12.75" x14ac:dyDescent="0.2">
      <c r="A305" s="29">
        <v>1895.09</v>
      </c>
      <c r="B305" s="34">
        <v>4.82</v>
      </c>
      <c r="C305" s="34">
        <v>0.19500000000000001</v>
      </c>
      <c r="D305" s="34">
        <v>0.22750000000000001</v>
      </c>
      <c r="E305" s="34">
        <v>6.8504834710000004</v>
      </c>
      <c r="F305" s="34">
        <f t="shared" si="22"/>
        <v>1895.708333333311</v>
      </c>
      <c r="G305" s="34">
        <f>G297*4/12+G309*8/12</f>
        <v>3.5533333333333332</v>
      </c>
      <c r="H305" s="34">
        <f t="shared" si="19"/>
        <v>168.3452649556798</v>
      </c>
      <c r="I305" s="34">
        <f t="shared" si="20"/>
        <v>6.8106486859662985</v>
      </c>
      <c r="J305" s="34">
        <f t="shared" si="21"/>
        <v>7.9457568002940144</v>
      </c>
      <c r="K305" s="34">
        <f t="shared" si="18"/>
        <v>18.20033594660547</v>
      </c>
    </row>
    <row r="306" spans="1:11" ht="12.75" x14ac:dyDescent="0.2">
      <c r="A306" s="29">
        <v>1895.1</v>
      </c>
      <c r="B306" s="34">
        <v>4.75</v>
      </c>
      <c r="C306" s="34">
        <v>0.1933</v>
      </c>
      <c r="D306" s="34">
        <v>0.23499999999999999</v>
      </c>
      <c r="E306" s="34">
        <v>6.8504834710000004</v>
      </c>
      <c r="F306" s="34">
        <f t="shared" si="22"/>
        <v>1895.7916666666442</v>
      </c>
      <c r="G306" s="34">
        <f>G297*3/12+G309*9/12</f>
        <v>3.5649999999999995</v>
      </c>
      <c r="H306" s="34">
        <f t="shared" si="19"/>
        <v>165.90041670943546</v>
      </c>
      <c r="I306" s="34">
        <f t="shared" si="20"/>
        <v>6.7512737999860795</v>
      </c>
      <c r="J306" s="34">
        <f t="shared" si="21"/>
        <v>8.2077048266773325</v>
      </c>
      <c r="K306" s="34">
        <f t="shared" si="18"/>
        <v>17.944706622466477</v>
      </c>
    </row>
    <row r="307" spans="1:11" ht="12.75" x14ac:dyDescent="0.2">
      <c r="A307" s="29">
        <v>1895.11</v>
      </c>
      <c r="B307" s="34">
        <v>4.59</v>
      </c>
      <c r="C307" s="34">
        <v>0.19170000000000001</v>
      </c>
      <c r="D307" s="34">
        <v>0.24249999999999999</v>
      </c>
      <c r="E307" s="34">
        <v>6.8504834710000004</v>
      </c>
      <c r="F307" s="34">
        <f t="shared" si="22"/>
        <v>1895.8749999999775</v>
      </c>
      <c r="G307" s="34">
        <f>G297*2/12+G309*10/12</f>
        <v>3.5766666666666667</v>
      </c>
      <c r="H307" s="34">
        <f t="shared" si="19"/>
        <v>160.31219214659129</v>
      </c>
      <c r="I307" s="34">
        <f t="shared" si="20"/>
        <v>6.6953915543576379</v>
      </c>
      <c r="J307" s="34">
        <f t="shared" si="21"/>
        <v>8.4696528530606514</v>
      </c>
      <c r="K307" s="34">
        <f t="shared" si="18"/>
        <v>17.342998991921693</v>
      </c>
    </row>
    <row r="308" spans="1:11" ht="12.75" x14ac:dyDescent="0.2">
      <c r="A308" s="29">
        <v>1895.12</v>
      </c>
      <c r="B308" s="34">
        <v>4.32</v>
      </c>
      <c r="C308" s="34">
        <v>0.19</v>
      </c>
      <c r="D308" s="34">
        <v>0.25</v>
      </c>
      <c r="E308" s="34">
        <v>6.7553424790000003</v>
      </c>
      <c r="F308" s="34">
        <f t="shared" si="22"/>
        <v>1895.9583333333107</v>
      </c>
      <c r="G308" s="34">
        <f>G297*1/12+G309*11/12</f>
        <v>3.5883333333333338</v>
      </c>
      <c r="H308" s="34">
        <f t="shared" si="19"/>
        <v>153.00705822290257</v>
      </c>
      <c r="I308" s="34">
        <f t="shared" si="20"/>
        <v>6.7294770977665479</v>
      </c>
      <c r="J308" s="34">
        <f t="shared" si="21"/>
        <v>8.8545751286401941</v>
      </c>
      <c r="K308" s="34">
        <f t="shared" si="18"/>
        <v>16.548415156667961</v>
      </c>
    </row>
    <row r="309" spans="1:11" ht="12.75" x14ac:dyDescent="0.2">
      <c r="A309" s="29">
        <v>1896.01</v>
      </c>
      <c r="B309" s="34">
        <v>4.2699999999999996</v>
      </c>
      <c r="C309" s="34">
        <v>0.18920000000000001</v>
      </c>
      <c r="D309" s="34">
        <v>0.2467</v>
      </c>
      <c r="E309" s="34">
        <v>6.6601933879999997</v>
      </c>
      <c r="F309" s="34">
        <f t="shared" si="22"/>
        <v>1896.041666666644</v>
      </c>
      <c r="G309" s="34">
        <v>3.6</v>
      </c>
      <c r="H309" s="34">
        <f t="shared" si="19"/>
        <v>153.39673835008466</v>
      </c>
      <c r="I309" s="34">
        <f t="shared" si="20"/>
        <v>6.7968765564018785</v>
      </c>
      <c r="J309" s="34">
        <f t="shared" si="21"/>
        <v>8.8625235013971633</v>
      </c>
      <c r="K309" s="34">
        <f t="shared" si="18"/>
        <v>16.576224828568193</v>
      </c>
    </row>
    <row r="310" spans="1:11" ht="12.75" x14ac:dyDescent="0.2">
      <c r="A310" s="29">
        <v>1896.02</v>
      </c>
      <c r="B310" s="34">
        <v>4.45</v>
      </c>
      <c r="C310" s="34">
        <v>0.1883</v>
      </c>
      <c r="D310" s="34">
        <v>0.24329999999999999</v>
      </c>
      <c r="E310" s="34">
        <v>6.5650523969999997</v>
      </c>
      <c r="F310" s="34">
        <f t="shared" si="22"/>
        <v>1896.1249999999773</v>
      </c>
      <c r="G310" s="34">
        <f>G309*11/12+G321*1/12</f>
        <v>3.5833333333333335</v>
      </c>
      <c r="H310" s="34">
        <f t="shared" si="19"/>
        <v>162.17985373377059</v>
      </c>
      <c r="I310" s="34">
        <f t="shared" si="20"/>
        <v>6.8625767321503375</v>
      </c>
      <c r="J310" s="34">
        <f t="shared" si="21"/>
        <v>8.8670468344778381</v>
      </c>
      <c r="K310" s="34">
        <f t="shared" si="18"/>
        <v>17.515403352637279</v>
      </c>
    </row>
    <row r="311" spans="1:11" ht="12.75" x14ac:dyDescent="0.2">
      <c r="A311" s="29">
        <v>1896.03</v>
      </c>
      <c r="B311" s="34">
        <v>4.38</v>
      </c>
      <c r="C311" s="34">
        <v>0.1875</v>
      </c>
      <c r="D311" s="34">
        <v>0.24</v>
      </c>
      <c r="E311" s="34">
        <v>6.5650523969999997</v>
      </c>
      <c r="F311" s="34">
        <f t="shared" si="22"/>
        <v>1896.2083333333105</v>
      </c>
      <c r="G311" s="34">
        <f>G309*10/12+G321*2/12</f>
        <v>3.5666666666666664</v>
      </c>
      <c r="H311" s="34">
        <f t="shared" si="19"/>
        <v>159.62870996717194</v>
      </c>
      <c r="I311" s="34">
        <f t="shared" si="20"/>
        <v>6.8334208033892097</v>
      </c>
      <c r="J311" s="34">
        <f t="shared" si="21"/>
        <v>8.7467786283381876</v>
      </c>
      <c r="K311" s="34">
        <f t="shared" si="18"/>
        <v>17.232362712298617</v>
      </c>
    </row>
    <row r="312" spans="1:11" ht="12.75" x14ac:dyDescent="0.2">
      <c r="A312" s="29">
        <v>1896.04</v>
      </c>
      <c r="B312" s="34">
        <v>4.42</v>
      </c>
      <c r="C312" s="34">
        <v>0.1867</v>
      </c>
      <c r="D312" s="34">
        <v>0.23669999999999999</v>
      </c>
      <c r="E312" s="34">
        <v>6.469903306</v>
      </c>
      <c r="F312" s="34">
        <f t="shared" si="22"/>
        <v>1896.2916666666438</v>
      </c>
      <c r="G312" s="34">
        <f>G309*9/12+G321*3/12</f>
        <v>3.55</v>
      </c>
      <c r="H312" s="34">
        <f t="shared" si="19"/>
        <v>163.45551161781148</v>
      </c>
      <c r="I312" s="34">
        <f t="shared" si="20"/>
        <v>6.904331226028372</v>
      </c>
      <c r="J312" s="34">
        <f t="shared" si="21"/>
        <v>8.7533754750986361</v>
      </c>
      <c r="K312" s="34">
        <f t="shared" si="18"/>
        <v>17.643699378130012</v>
      </c>
    </row>
    <row r="313" spans="1:11" ht="12.75" x14ac:dyDescent="0.2">
      <c r="A313" s="29">
        <v>1896.05</v>
      </c>
      <c r="B313" s="34">
        <v>4.4000000000000004</v>
      </c>
      <c r="C313" s="34">
        <v>0.18579999999999999</v>
      </c>
      <c r="D313" s="34">
        <v>0.23330000000000001</v>
      </c>
      <c r="E313" s="34">
        <v>6.3747542150000003</v>
      </c>
      <c r="F313" s="34">
        <f t="shared" si="22"/>
        <v>1896.374999999977</v>
      </c>
      <c r="G313" s="34">
        <f>G309*8/12+G321*4/12</f>
        <v>3.5333333333333332</v>
      </c>
      <c r="H313" s="34">
        <f t="shared" si="19"/>
        <v>165.14457883298957</v>
      </c>
      <c r="I313" s="34">
        <f t="shared" si="20"/>
        <v>6.9736051698112398</v>
      </c>
      <c r="J313" s="34">
        <f t="shared" si="21"/>
        <v>8.7564159640310137</v>
      </c>
      <c r="K313" s="34">
        <f t="shared" si="18"/>
        <v>17.828266894232836</v>
      </c>
    </row>
    <row r="314" spans="1:11" ht="12.75" x14ac:dyDescent="0.2">
      <c r="A314" s="29">
        <v>1896.06</v>
      </c>
      <c r="B314" s="34">
        <v>4.32</v>
      </c>
      <c r="C314" s="34">
        <v>0.185</v>
      </c>
      <c r="D314" s="34">
        <v>0.23</v>
      </c>
      <c r="E314" s="34">
        <v>6.2796132230000001</v>
      </c>
      <c r="F314" s="34">
        <f t="shared" si="22"/>
        <v>1896.4583333333103</v>
      </c>
      <c r="G314" s="34">
        <f>G309*7/12+G321*5/12</f>
        <v>3.5166666666666666</v>
      </c>
      <c r="H314" s="34">
        <f t="shared" si="19"/>
        <v>164.59852594332307</v>
      </c>
      <c r="I314" s="34">
        <f t="shared" si="20"/>
        <v>7.0487794674802693</v>
      </c>
      <c r="J314" s="34">
        <f t="shared" si="21"/>
        <v>8.7633474460565512</v>
      </c>
      <c r="K314" s="34">
        <f t="shared" si="18"/>
        <v>17.777578616430475</v>
      </c>
    </row>
    <row r="315" spans="1:11" ht="12.75" x14ac:dyDescent="0.2">
      <c r="A315" s="29">
        <v>1896.07</v>
      </c>
      <c r="B315" s="34">
        <v>4.04</v>
      </c>
      <c r="C315" s="34">
        <v>0.1842</v>
      </c>
      <c r="D315" s="34">
        <v>0.22670000000000001</v>
      </c>
      <c r="E315" s="34">
        <v>6.2796132230000001</v>
      </c>
      <c r="F315" s="34">
        <f t="shared" si="22"/>
        <v>1896.5416666666436</v>
      </c>
      <c r="G315" s="34">
        <f>G309*6/12+G321*6/12</f>
        <v>3.5</v>
      </c>
      <c r="H315" s="34">
        <f t="shared" si="19"/>
        <v>153.93010296551506</v>
      </c>
      <c r="I315" s="34">
        <f t="shared" si="20"/>
        <v>7.018298258972246</v>
      </c>
      <c r="J315" s="34">
        <f t="shared" si="21"/>
        <v>8.6376124609609573</v>
      </c>
      <c r="K315" s="34">
        <f t="shared" si="18"/>
        <v>16.637100103394587</v>
      </c>
    </row>
    <row r="316" spans="1:11" ht="12.75" x14ac:dyDescent="0.2">
      <c r="A316" s="29">
        <v>1896.08</v>
      </c>
      <c r="B316" s="34">
        <v>3.81</v>
      </c>
      <c r="C316" s="34">
        <v>0.18329999999999999</v>
      </c>
      <c r="D316" s="34">
        <v>0.2233</v>
      </c>
      <c r="E316" s="34">
        <v>6.2796132230000001</v>
      </c>
      <c r="F316" s="34">
        <f t="shared" si="22"/>
        <v>1896.6249999999768</v>
      </c>
      <c r="G316" s="34">
        <f>G309*5/12+G321*7/12</f>
        <v>3.4833333333333334</v>
      </c>
      <c r="H316" s="34">
        <f t="shared" si="19"/>
        <v>145.16675551945852</v>
      </c>
      <c r="I316" s="34">
        <f t="shared" si="20"/>
        <v>6.9840068994007201</v>
      </c>
      <c r="J316" s="34">
        <f t="shared" si="21"/>
        <v>8.5080673248018588</v>
      </c>
      <c r="K316" s="34">
        <f t="shared" si="18"/>
        <v>15.703370546226878</v>
      </c>
    </row>
    <row r="317" spans="1:11" ht="12.75" x14ac:dyDescent="0.2">
      <c r="A317" s="29">
        <v>1896.09</v>
      </c>
      <c r="B317" s="34">
        <v>4.01</v>
      </c>
      <c r="C317" s="34">
        <v>0.1825</v>
      </c>
      <c r="D317" s="34">
        <v>0.22</v>
      </c>
      <c r="E317" s="34">
        <v>6.2796132230000001</v>
      </c>
      <c r="F317" s="34">
        <f t="shared" si="22"/>
        <v>1896.7083333333101</v>
      </c>
      <c r="G317" s="34">
        <f>G309*4/12+G321*8/12</f>
        <v>3.4666666666666668</v>
      </c>
      <c r="H317" s="34">
        <f t="shared" si="19"/>
        <v>152.78705764646421</v>
      </c>
      <c r="I317" s="34">
        <f t="shared" si="20"/>
        <v>6.9535256908926977</v>
      </c>
      <c r="J317" s="34">
        <f t="shared" si="21"/>
        <v>8.3823323397062648</v>
      </c>
      <c r="K317" s="34">
        <f t="shared" si="18"/>
        <v>16.544339943032021</v>
      </c>
    </row>
    <row r="318" spans="1:11" ht="12.75" x14ac:dyDescent="0.2">
      <c r="A318" s="29">
        <v>1896.1</v>
      </c>
      <c r="B318" s="34">
        <v>4.0999999999999996</v>
      </c>
      <c r="C318" s="34">
        <v>0.1817</v>
      </c>
      <c r="D318" s="34">
        <v>0.2167</v>
      </c>
      <c r="E318" s="34">
        <v>6.469903306</v>
      </c>
      <c r="F318" s="34">
        <f t="shared" si="22"/>
        <v>1896.7916666666433</v>
      </c>
      <c r="G318" s="34">
        <f>G309*3/12+G321*9/12</f>
        <v>3.4499999999999997</v>
      </c>
      <c r="H318" s="34">
        <f t="shared" si="19"/>
        <v>151.62162842376176</v>
      </c>
      <c r="I318" s="34">
        <f t="shared" si="20"/>
        <v>6.7194268011213447</v>
      </c>
      <c r="J318" s="34">
        <f t="shared" si="21"/>
        <v>8.0137577754705323</v>
      </c>
      <c r="K318" s="34">
        <f t="shared" si="18"/>
        <v>16.43886680472589</v>
      </c>
    </row>
    <row r="319" spans="1:11" ht="12.75" x14ac:dyDescent="0.2">
      <c r="A319" s="29">
        <v>1896.11</v>
      </c>
      <c r="B319" s="34">
        <v>4.38</v>
      </c>
      <c r="C319" s="34">
        <v>0.18079999999999999</v>
      </c>
      <c r="D319" s="34">
        <v>0.21329999999999999</v>
      </c>
      <c r="E319" s="34">
        <v>6.6601933879999997</v>
      </c>
      <c r="F319" s="34">
        <f t="shared" si="22"/>
        <v>1896.8749999999766</v>
      </c>
      <c r="G319" s="34">
        <f>G309*2/12+G321*10/12</f>
        <v>3.4333333333333336</v>
      </c>
      <c r="H319" s="34">
        <f t="shared" si="19"/>
        <v>157.34841076659737</v>
      </c>
      <c r="I319" s="34">
        <f t="shared" si="20"/>
        <v>6.4951124809590883</v>
      </c>
      <c r="J319" s="34">
        <f t="shared" si="21"/>
        <v>7.6626520585651186</v>
      </c>
      <c r="K319" s="34">
        <f t="shared" si="18"/>
        <v>17.089425242371117</v>
      </c>
    </row>
    <row r="320" spans="1:11" ht="12.75" x14ac:dyDescent="0.2">
      <c r="A320" s="29">
        <v>1896.12</v>
      </c>
      <c r="B320" s="34">
        <v>4.22</v>
      </c>
      <c r="C320" s="34">
        <v>0.18</v>
      </c>
      <c r="D320" s="34">
        <v>0.21</v>
      </c>
      <c r="E320" s="34">
        <v>6.6601933879999997</v>
      </c>
      <c r="F320" s="34">
        <f t="shared" si="22"/>
        <v>1896.9583333333098</v>
      </c>
      <c r="G320" s="34">
        <f>G309*1/12+G321*11/12</f>
        <v>3.4166666666666665</v>
      </c>
      <c r="H320" s="34">
        <f t="shared" si="19"/>
        <v>151.60052361530614</v>
      </c>
      <c r="I320" s="34">
        <f t="shared" si="20"/>
        <v>6.4663730452026318</v>
      </c>
      <c r="J320" s="34">
        <f t="shared" si="21"/>
        <v>7.544101886069738</v>
      </c>
      <c r="K320" s="34">
        <f t="shared" si="18"/>
        <v>16.50140418059009</v>
      </c>
    </row>
    <row r="321" spans="1:11" ht="12.75" x14ac:dyDescent="0.2">
      <c r="A321" s="29">
        <v>1897.01</v>
      </c>
      <c r="B321" s="34">
        <v>4.22</v>
      </c>
      <c r="C321" s="34">
        <v>0.18</v>
      </c>
      <c r="D321" s="34">
        <v>0.21829999999999999</v>
      </c>
      <c r="E321" s="34">
        <v>6.469903306</v>
      </c>
      <c r="F321" s="34">
        <f t="shared" si="22"/>
        <v>1897.0416666666431</v>
      </c>
      <c r="G321" s="34">
        <v>3.4</v>
      </c>
      <c r="H321" s="34">
        <f t="shared" si="19"/>
        <v>156.05933462153041</v>
      </c>
      <c r="I321" s="34">
        <f t="shared" si="20"/>
        <v>6.6565592966529561</v>
      </c>
      <c r="J321" s="34">
        <f t="shared" si="21"/>
        <v>8.0729271914407796</v>
      </c>
      <c r="K321" s="34">
        <f t="shared" ref="K321:K384" si="23">H321/AVERAGE(J201:J320)</f>
        <v>17.026521282380561</v>
      </c>
    </row>
    <row r="322" spans="1:11" ht="12.75" x14ac:dyDescent="0.2">
      <c r="A322" s="29">
        <v>1897.02</v>
      </c>
      <c r="B322" s="34">
        <v>4.18</v>
      </c>
      <c r="C322" s="34">
        <v>0.18</v>
      </c>
      <c r="D322" s="34">
        <v>0.22670000000000001</v>
      </c>
      <c r="E322" s="34">
        <v>6.469903306</v>
      </c>
      <c r="F322" s="34">
        <f t="shared" si="22"/>
        <v>1897.1249999999764</v>
      </c>
      <c r="G322" s="34">
        <f>G321*11/12+G333*1/12</f>
        <v>3.3958333333333335</v>
      </c>
      <c r="H322" s="34">
        <f t="shared" si="19"/>
        <v>154.58009922227421</v>
      </c>
      <c r="I322" s="34">
        <f t="shared" si="20"/>
        <v>6.6565592966529561</v>
      </c>
      <c r="J322" s="34">
        <f t="shared" si="21"/>
        <v>8.3835666252845851</v>
      </c>
      <c r="K322" s="34">
        <f t="shared" si="23"/>
        <v>16.894025883254098</v>
      </c>
    </row>
    <row r="323" spans="1:11" ht="12.75" x14ac:dyDescent="0.2">
      <c r="A323" s="29">
        <v>1897.03</v>
      </c>
      <c r="B323" s="34">
        <v>4.1900000000000004</v>
      </c>
      <c r="C323" s="34">
        <v>0.18</v>
      </c>
      <c r="D323" s="34">
        <v>0.23499999999999999</v>
      </c>
      <c r="E323" s="34">
        <v>6.469903306</v>
      </c>
      <c r="F323" s="34">
        <f t="shared" si="22"/>
        <v>1897.2083333333096</v>
      </c>
      <c r="G323" s="34">
        <f>G321*10/12+G333*2/12</f>
        <v>3.3916666666666666</v>
      </c>
      <c r="H323" s="34">
        <f t="shared" si="19"/>
        <v>154.94990807208828</v>
      </c>
      <c r="I323" s="34">
        <f t="shared" si="20"/>
        <v>6.6565592966529561</v>
      </c>
      <c r="J323" s="34">
        <f t="shared" si="21"/>
        <v>8.6905079706302484</v>
      </c>
      <c r="K323" s="34">
        <f t="shared" si="23"/>
        <v>16.958030716721041</v>
      </c>
    </row>
    <row r="324" spans="1:11" ht="12.75" x14ac:dyDescent="0.2">
      <c r="A324" s="29">
        <v>1897.04</v>
      </c>
      <c r="B324" s="34">
        <v>4.0599999999999996</v>
      </c>
      <c r="C324" s="34">
        <v>0.18</v>
      </c>
      <c r="D324" s="34">
        <v>0.24329999999999999</v>
      </c>
      <c r="E324" s="34">
        <v>6.3747542150000003</v>
      </c>
      <c r="F324" s="34">
        <f t="shared" si="22"/>
        <v>1897.2916666666429</v>
      </c>
      <c r="G324" s="34">
        <f>G321*9/12+G333*3/12</f>
        <v>3.3874999999999997</v>
      </c>
      <c r="H324" s="34">
        <f t="shared" si="19"/>
        <v>152.38340683225852</v>
      </c>
      <c r="I324" s="34">
        <f t="shared" si="20"/>
        <v>6.7559145886222991</v>
      </c>
      <c r="J324" s="34">
        <f t="shared" si="21"/>
        <v>9.1317445522878078</v>
      </c>
      <c r="K324" s="34">
        <f t="shared" si="23"/>
        <v>16.69685743473466</v>
      </c>
    </row>
    <row r="325" spans="1:11" ht="12.75" x14ac:dyDescent="0.2">
      <c r="A325" s="29">
        <v>1897.05</v>
      </c>
      <c r="B325" s="34">
        <v>4.08</v>
      </c>
      <c r="C325" s="34">
        <v>0.18</v>
      </c>
      <c r="D325" s="34">
        <v>0.25169999999999998</v>
      </c>
      <c r="E325" s="34">
        <v>6.2796132230000001</v>
      </c>
      <c r="F325" s="34">
        <f t="shared" si="22"/>
        <v>1897.3749999999761</v>
      </c>
      <c r="G325" s="34">
        <f>G321*8/12+G333*4/12</f>
        <v>3.3833333333333333</v>
      </c>
      <c r="H325" s="34">
        <f t="shared" si="19"/>
        <v>155.45416339091622</v>
      </c>
      <c r="I325" s="34">
        <f t="shared" si="20"/>
        <v>6.8582719143051261</v>
      </c>
      <c r="J325" s="34">
        <f t="shared" si="21"/>
        <v>9.5901502268366681</v>
      </c>
      <c r="K325" s="34">
        <f t="shared" si="23"/>
        <v>17.04775512922939</v>
      </c>
    </row>
    <row r="326" spans="1:11" ht="12.75" x14ac:dyDescent="0.2">
      <c r="A326" s="29">
        <v>1897.06</v>
      </c>
      <c r="B326" s="34">
        <v>4.2699999999999996</v>
      </c>
      <c r="C326" s="34">
        <v>0.18</v>
      </c>
      <c r="D326" s="34">
        <v>0.26</v>
      </c>
      <c r="E326" s="34">
        <v>6.2796132230000001</v>
      </c>
      <c r="F326" s="34">
        <f t="shared" si="22"/>
        <v>1897.4583333333094</v>
      </c>
      <c r="G326" s="34">
        <f>G321*7/12+G333*5/12</f>
        <v>3.3791666666666664</v>
      </c>
      <c r="H326" s="34">
        <f t="shared" si="19"/>
        <v>162.6934504115716</v>
      </c>
      <c r="I326" s="34">
        <f t="shared" si="20"/>
        <v>6.8582719143051261</v>
      </c>
      <c r="J326" s="34">
        <f t="shared" si="21"/>
        <v>9.9063927651074053</v>
      </c>
      <c r="K326" s="34">
        <f t="shared" si="23"/>
        <v>17.850497280690607</v>
      </c>
    </row>
    <row r="327" spans="1:11" ht="12.75" x14ac:dyDescent="0.2">
      <c r="A327" s="29">
        <v>1897.07</v>
      </c>
      <c r="B327" s="34">
        <v>4.46</v>
      </c>
      <c r="C327" s="34">
        <v>0.18</v>
      </c>
      <c r="D327" s="34">
        <v>0.26829999999999998</v>
      </c>
      <c r="E327" s="34">
        <v>6.2796132230000001</v>
      </c>
      <c r="F327" s="34">
        <f t="shared" si="22"/>
        <v>1897.5416666666426</v>
      </c>
      <c r="G327" s="34">
        <f>G321*6/12+G333*6/12</f>
        <v>3.375</v>
      </c>
      <c r="H327" s="34">
        <f t="shared" si="19"/>
        <v>169.93273743222701</v>
      </c>
      <c r="I327" s="34">
        <f t="shared" si="20"/>
        <v>6.8582719143051261</v>
      </c>
      <c r="J327" s="34">
        <f t="shared" si="21"/>
        <v>10.222635303378141</v>
      </c>
      <c r="K327" s="34">
        <f t="shared" si="23"/>
        <v>18.651975755820281</v>
      </c>
    </row>
    <row r="328" spans="1:11" ht="12.75" x14ac:dyDescent="0.2">
      <c r="A328" s="29">
        <v>1897.08</v>
      </c>
      <c r="B328" s="34">
        <v>4.75</v>
      </c>
      <c r="C328" s="34">
        <v>0.18</v>
      </c>
      <c r="D328" s="34">
        <v>0.2767</v>
      </c>
      <c r="E328" s="34">
        <v>6.5650523969999997</v>
      </c>
      <c r="F328" s="34">
        <f t="shared" si="22"/>
        <v>1897.6249999999759</v>
      </c>
      <c r="G328" s="34">
        <f>G321*5/12+G333*7/12</f>
        <v>3.3708333333333336</v>
      </c>
      <c r="H328" s="34">
        <f t="shared" si="19"/>
        <v>173.11332701919332</v>
      </c>
      <c r="I328" s="34">
        <f t="shared" si="20"/>
        <v>6.5600839712536416</v>
      </c>
      <c r="J328" s="34">
        <f t="shared" si="21"/>
        <v>10.084306860254904</v>
      </c>
      <c r="K328" s="34">
        <f t="shared" si="23"/>
        <v>19.006396010519435</v>
      </c>
    </row>
    <row r="329" spans="1:11" ht="12.75" x14ac:dyDescent="0.2">
      <c r="A329" s="29">
        <v>1897.09</v>
      </c>
      <c r="B329" s="34">
        <v>4.9800000000000004</v>
      </c>
      <c r="C329" s="34">
        <v>0.18</v>
      </c>
      <c r="D329" s="34">
        <v>0.28499999999999998</v>
      </c>
      <c r="E329" s="34">
        <v>6.7553424790000003</v>
      </c>
      <c r="F329" s="34">
        <f t="shared" si="22"/>
        <v>1897.7083333333092</v>
      </c>
      <c r="G329" s="34">
        <f>G321*4/12+G333*8/12</f>
        <v>3.3666666666666667</v>
      </c>
      <c r="H329" s="34">
        <f t="shared" si="19"/>
        <v>176.38313656251268</v>
      </c>
      <c r="I329" s="34">
        <f t="shared" si="20"/>
        <v>6.3752940926209396</v>
      </c>
      <c r="J329" s="34">
        <f t="shared" si="21"/>
        <v>10.094215646649822</v>
      </c>
      <c r="K329" s="34">
        <f t="shared" si="23"/>
        <v>19.372370293397793</v>
      </c>
    </row>
    <row r="330" spans="1:11" ht="12.75" x14ac:dyDescent="0.2">
      <c r="A330" s="29">
        <v>1897.1</v>
      </c>
      <c r="B330" s="34">
        <v>4.82</v>
      </c>
      <c r="C330" s="34">
        <v>0.18</v>
      </c>
      <c r="D330" s="34">
        <v>0.29330000000000001</v>
      </c>
      <c r="E330" s="34">
        <v>6.6601933879999997</v>
      </c>
      <c r="F330" s="34">
        <f t="shared" si="22"/>
        <v>1897.7916666666424</v>
      </c>
      <c r="G330" s="34">
        <f>G321*3/12+G333*9/12</f>
        <v>3.3625000000000003</v>
      </c>
      <c r="H330" s="34">
        <f t="shared" ref="H330:H393" si="24">B330*$E$1744/E330</f>
        <v>173.15510043264828</v>
      </c>
      <c r="I330" s="34">
        <f t="shared" ref="I330:I393" si="25">C330*$E$1744/E330</f>
        <v>6.4663730452026318</v>
      </c>
      <c r="J330" s="34">
        <f t="shared" ref="J330:J393" si="26">D330*$E$1744/E330</f>
        <v>10.536595634210736</v>
      </c>
      <c r="K330" s="34">
        <f t="shared" si="23"/>
        <v>19.028031223902424</v>
      </c>
    </row>
    <row r="331" spans="1:11" ht="12.75" x14ac:dyDescent="0.2">
      <c r="A331" s="29">
        <v>1897.11</v>
      </c>
      <c r="B331" s="34">
        <v>4.6500000000000004</v>
      </c>
      <c r="C331" s="34">
        <v>0.18</v>
      </c>
      <c r="D331" s="34">
        <v>0.30170000000000002</v>
      </c>
      <c r="E331" s="34">
        <v>6.6601933879999997</v>
      </c>
      <c r="F331" s="34">
        <f t="shared" ref="F331:F394" si="27">F330+1/12</f>
        <v>1897.8749999999757</v>
      </c>
      <c r="G331" s="34">
        <f>G321*2/12+G333*10/12</f>
        <v>3.3583333333333334</v>
      </c>
      <c r="H331" s="34">
        <f t="shared" si="24"/>
        <v>167.04797033440136</v>
      </c>
      <c r="I331" s="34">
        <f t="shared" si="25"/>
        <v>6.4663730452026318</v>
      </c>
      <c r="J331" s="34">
        <f t="shared" si="26"/>
        <v>10.838359709653526</v>
      </c>
      <c r="K331" s="34">
        <f t="shared" si="23"/>
        <v>18.358448098050221</v>
      </c>
    </row>
    <row r="332" spans="1:11" ht="12.75" x14ac:dyDescent="0.2">
      <c r="A332" s="29">
        <v>1897.12</v>
      </c>
      <c r="B332" s="34">
        <v>4.75</v>
      </c>
      <c r="C332" s="34">
        <v>0.18</v>
      </c>
      <c r="D332" s="34">
        <v>0.31</v>
      </c>
      <c r="E332" s="34">
        <v>6.6601933879999997</v>
      </c>
      <c r="F332" s="34">
        <f t="shared" si="27"/>
        <v>1897.9583333333089</v>
      </c>
      <c r="G332" s="34">
        <f>G321*1/12+G333*11/12</f>
        <v>3.3541666666666665</v>
      </c>
      <c r="H332" s="34">
        <f t="shared" si="24"/>
        <v>170.64039980395836</v>
      </c>
      <c r="I332" s="34">
        <f t="shared" si="25"/>
        <v>6.4663730452026318</v>
      </c>
      <c r="J332" s="34">
        <f t="shared" si="26"/>
        <v>11.136531355626756</v>
      </c>
      <c r="K332" s="34">
        <f t="shared" si="23"/>
        <v>18.748757662525499</v>
      </c>
    </row>
    <row r="333" spans="1:11" ht="12.75" x14ac:dyDescent="0.2">
      <c r="A333" s="29">
        <v>1898.01</v>
      </c>
      <c r="B333" s="34">
        <v>4.88</v>
      </c>
      <c r="C333" s="34">
        <v>0.1817</v>
      </c>
      <c r="D333" s="34">
        <v>0.31330000000000002</v>
      </c>
      <c r="E333" s="34">
        <v>6.6601933879999997</v>
      </c>
      <c r="F333" s="34">
        <f t="shared" si="27"/>
        <v>1898.0416666666422</v>
      </c>
      <c r="G333" s="34">
        <v>3.35</v>
      </c>
      <c r="H333" s="34">
        <f t="shared" si="24"/>
        <v>175.3105581143825</v>
      </c>
      <c r="I333" s="34">
        <f t="shared" si="25"/>
        <v>6.5274443461851019</v>
      </c>
      <c r="J333" s="34">
        <f t="shared" si="26"/>
        <v>11.255081528122139</v>
      </c>
      <c r="K333" s="34">
        <f t="shared" si="23"/>
        <v>19.249000021813753</v>
      </c>
    </row>
    <row r="334" spans="1:11" ht="12.75" x14ac:dyDescent="0.2">
      <c r="A334" s="29">
        <v>1898.02</v>
      </c>
      <c r="B334" s="34">
        <v>4.87</v>
      </c>
      <c r="C334" s="34">
        <v>0.18329999999999999</v>
      </c>
      <c r="D334" s="34">
        <v>0.31669999999999998</v>
      </c>
      <c r="E334" s="34">
        <v>6.7553424790000003</v>
      </c>
      <c r="F334" s="34">
        <f t="shared" si="27"/>
        <v>1898.1249999999754</v>
      </c>
      <c r="G334" s="34">
        <f>G333*11/12+G345*1/12</f>
        <v>3.3291666666666666</v>
      </c>
      <c r="H334" s="34">
        <f t="shared" si="24"/>
        <v>172.48712350591097</v>
      </c>
      <c r="I334" s="34">
        <f t="shared" si="25"/>
        <v>6.4921744843189897</v>
      </c>
      <c r="J334" s="34">
        <f t="shared" si="26"/>
        <v>11.216975772961398</v>
      </c>
      <c r="K334" s="34">
        <f t="shared" si="23"/>
        <v>18.918131888002137</v>
      </c>
    </row>
    <row r="335" spans="1:11" ht="12.75" x14ac:dyDescent="0.2">
      <c r="A335" s="29">
        <v>1898.03</v>
      </c>
      <c r="B335" s="34">
        <v>4.6500000000000004</v>
      </c>
      <c r="C335" s="34">
        <v>0.185</v>
      </c>
      <c r="D335" s="34">
        <v>0.32</v>
      </c>
      <c r="E335" s="34">
        <v>6.7553424790000003</v>
      </c>
      <c r="F335" s="34">
        <f t="shared" si="27"/>
        <v>1898.2083333333087</v>
      </c>
      <c r="G335" s="34">
        <f>G333*10/12+G345*2/12</f>
        <v>3.3083333333333331</v>
      </c>
      <c r="H335" s="34">
        <f t="shared" si="24"/>
        <v>164.69509739270762</v>
      </c>
      <c r="I335" s="34">
        <f t="shared" si="25"/>
        <v>6.5523855951937433</v>
      </c>
      <c r="J335" s="34">
        <f t="shared" si="26"/>
        <v>11.333856164659448</v>
      </c>
      <c r="K335" s="34">
        <f t="shared" si="23"/>
        <v>18.042174923468671</v>
      </c>
    </row>
    <row r="336" spans="1:11" ht="12.75" x14ac:dyDescent="0.2">
      <c r="A336" s="29">
        <v>1898.04</v>
      </c>
      <c r="B336" s="34">
        <v>4.57</v>
      </c>
      <c r="C336" s="34">
        <v>0.1867</v>
      </c>
      <c r="D336" s="34">
        <v>0.32329999999999998</v>
      </c>
      <c r="E336" s="34">
        <v>6.7553424790000003</v>
      </c>
      <c r="F336" s="34">
        <f t="shared" si="27"/>
        <v>1898.291666666642</v>
      </c>
      <c r="G336" s="34">
        <f>G333*9/12+G345*3/12</f>
        <v>3.2875000000000001</v>
      </c>
      <c r="H336" s="34">
        <f t="shared" si="24"/>
        <v>161.86163335154276</v>
      </c>
      <c r="I336" s="34">
        <f t="shared" si="25"/>
        <v>6.6125967060684969</v>
      </c>
      <c r="J336" s="34">
        <f t="shared" si="26"/>
        <v>11.450736556357498</v>
      </c>
      <c r="K336" s="34">
        <f t="shared" si="23"/>
        <v>17.705089426411774</v>
      </c>
    </row>
    <row r="337" spans="1:11" ht="12.75" x14ac:dyDescent="0.2">
      <c r="A337" s="29">
        <v>1898.05</v>
      </c>
      <c r="B337" s="34">
        <v>4.87</v>
      </c>
      <c r="C337" s="34">
        <v>0.1883</v>
      </c>
      <c r="D337" s="34">
        <v>0.32669999999999999</v>
      </c>
      <c r="E337" s="34">
        <v>7.2310717359999996</v>
      </c>
      <c r="F337" s="34">
        <f t="shared" si="27"/>
        <v>1898.3749999999752</v>
      </c>
      <c r="G337" s="34">
        <f>G333*8/12+G345*4/12</f>
        <v>3.2666666666666666</v>
      </c>
      <c r="H337" s="34">
        <f t="shared" si="24"/>
        <v>161.13926607849655</v>
      </c>
      <c r="I337" s="34">
        <f t="shared" si="25"/>
        <v>6.230497700735298</v>
      </c>
      <c r="J337" s="34">
        <f t="shared" si="26"/>
        <v>10.809896966703247</v>
      </c>
      <c r="K337" s="34">
        <f t="shared" si="23"/>
        <v>17.595635274512809</v>
      </c>
    </row>
    <row r="338" spans="1:11" ht="12.75" x14ac:dyDescent="0.2">
      <c r="A338" s="29">
        <v>1898.06</v>
      </c>
      <c r="B338" s="34">
        <v>5.0599999999999996</v>
      </c>
      <c r="C338" s="34">
        <v>0.19</v>
      </c>
      <c r="D338" s="34">
        <v>0.33</v>
      </c>
      <c r="E338" s="34">
        <v>6.7553424790000003</v>
      </c>
      <c r="F338" s="34">
        <f t="shared" si="27"/>
        <v>1898.4583333333085</v>
      </c>
      <c r="G338" s="34">
        <f>G333*7/12+G345*5/12</f>
        <v>3.2458333333333336</v>
      </c>
      <c r="H338" s="34">
        <f t="shared" si="24"/>
        <v>179.21660060367751</v>
      </c>
      <c r="I338" s="34">
        <f t="shared" si="25"/>
        <v>6.7294770977665479</v>
      </c>
      <c r="J338" s="34">
        <f t="shared" si="26"/>
        <v>11.688039169805057</v>
      </c>
      <c r="K338" s="34">
        <f t="shared" si="23"/>
        <v>19.544817480547991</v>
      </c>
    </row>
    <row r="339" spans="1:11" ht="12.75" x14ac:dyDescent="0.2">
      <c r="A339" s="29">
        <v>1898.07</v>
      </c>
      <c r="B339" s="34">
        <v>5.08</v>
      </c>
      <c r="C339" s="34">
        <v>0.19170000000000001</v>
      </c>
      <c r="D339" s="34">
        <v>0.33329999999999999</v>
      </c>
      <c r="E339" s="34">
        <v>6.6601933879999997</v>
      </c>
      <c r="F339" s="34">
        <f t="shared" si="27"/>
        <v>1898.5416666666417</v>
      </c>
      <c r="G339" s="34">
        <f>G333*6/12+G345*6/12</f>
        <v>3.2250000000000001</v>
      </c>
      <c r="H339" s="34">
        <f t="shared" si="24"/>
        <v>182.49541705349651</v>
      </c>
      <c r="I339" s="34">
        <f t="shared" si="25"/>
        <v>6.8866872931408043</v>
      </c>
      <c r="J339" s="34">
        <f t="shared" si="26"/>
        <v>11.97356742203354</v>
      </c>
      <c r="K339" s="34">
        <f t="shared" si="23"/>
        <v>19.858943014167298</v>
      </c>
    </row>
    <row r="340" spans="1:11" ht="12.75" x14ac:dyDescent="0.2">
      <c r="A340" s="29">
        <v>1898.08</v>
      </c>
      <c r="B340" s="34">
        <v>5.27</v>
      </c>
      <c r="C340" s="34">
        <v>0.1933</v>
      </c>
      <c r="D340" s="34">
        <v>0.3367</v>
      </c>
      <c r="E340" s="34">
        <v>6.6601933879999997</v>
      </c>
      <c r="F340" s="34">
        <f t="shared" si="27"/>
        <v>1898.624999999975</v>
      </c>
      <c r="G340" s="34">
        <f>G333*5/12+G345*7/12</f>
        <v>3.2041666666666666</v>
      </c>
      <c r="H340" s="34">
        <f t="shared" si="24"/>
        <v>189.32103304565484</v>
      </c>
      <c r="I340" s="34">
        <f t="shared" si="25"/>
        <v>6.9441661646537165</v>
      </c>
      <c r="J340" s="34">
        <f t="shared" si="26"/>
        <v>12.095710023998478</v>
      </c>
      <c r="K340" s="34">
        <f t="shared" si="23"/>
        <v>20.544915179153278</v>
      </c>
    </row>
    <row r="341" spans="1:11" ht="12.75" x14ac:dyDescent="0.2">
      <c r="A341" s="29">
        <v>1898.09</v>
      </c>
      <c r="B341" s="34">
        <v>5.26</v>
      </c>
      <c r="C341" s="34">
        <v>0.19500000000000001</v>
      </c>
      <c r="D341" s="34">
        <v>0.34</v>
      </c>
      <c r="E341" s="34">
        <v>6.6601933879999997</v>
      </c>
      <c r="F341" s="34">
        <f t="shared" si="27"/>
        <v>1898.7083333333082</v>
      </c>
      <c r="G341" s="34">
        <f>G333*4/12+G345*8/12</f>
        <v>3.1833333333333336</v>
      </c>
      <c r="H341" s="34">
        <f t="shared" si="24"/>
        <v>188.96179009869914</v>
      </c>
      <c r="I341" s="34">
        <f t="shared" si="25"/>
        <v>7.0052374656361858</v>
      </c>
      <c r="J341" s="34">
        <f t="shared" si="26"/>
        <v>12.214260196493862</v>
      </c>
      <c r="K341" s="34">
        <f t="shared" si="23"/>
        <v>20.442732862691297</v>
      </c>
    </row>
    <row r="342" spans="1:11" ht="12.75" x14ac:dyDescent="0.2">
      <c r="A342" s="29">
        <v>1898.1</v>
      </c>
      <c r="B342" s="34">
        <v>5.15</v>
      </c>
      <c r="C342" s="34">
        <v>0.19670000000000001</v>
      </c>
      <c r="D342" s="34">
        <v>0.34329999999999999</v>
      </c>
      <c r="E342" s="34">
        <v>6.6601933879999997</v>
      </c>
      <c r="F342" s="34">
        <f t="shared" si="27"/>
        <v>1898.7916666666415</v>
      </c>
      <c r="G342" s="34">
        <f>G333*3/12+G345*9/12</f>
        <v>3.1625000000000001</v>
      </c>
      <c r="H342" s="34">
        <f t="shared" si="24"/>
        <v>185.01011768218643</v>
      </c>
      <c r="I342" s="34">
        <f t="shared" si="25"/>
        <v>7.066308766618655</v>
      </c>
      <c r="J342" s="34">
        <f t="shared" si="26"/>
        <v>12.332810368989243</v>
      </c>
      <c r="K342" s="34">
        <f t="shared" si="23"/>
        <v>19.947199825773662</v>
      </c>
    </row>
    <row r="343" spans="1:11" ht="12.75" x14ac:dyDescent="0.2">
      <c r="A343" s="29">
        <v>1898.11</v>
      </c>
      <c r="B343" s="34">
        <v>5.32</v>
      </c>
      <c r="C343" s="34">
        <v>0.1983</v>
      </c>
      <c r="D343" s="34">
        <v>0.34670000000000001</v>
      </c>
      <c r="E343" s="34">
        <v>6.6601933879999997</v>
      </c>
      <c r="F343" s="34">
        <f t="shared" si="27"/>
        <v>1898.8749999999748</v>
      </c>
      <c r="G343" s="34">
        <f>G333*2/12+G345*10/12</f>
        <v>3.1416666666666666</v>
      </c>
      <c r="H343" s="34">
        <f t="shared" si="24"/>
        <v>191.11724778043336</v>
      </c>
      <c r="I343" s="34">
        <f t="shared" si="25"/>
        <v>7.1237876381315672</v>
      </c>
      <c r="J343" s="34">
        <f t="shared" si="26"/>
        <v>12.454952970954182</v>
      </c>
      <c r="K343" s="34">
        <f t="shared" si="23"/>
        <v>20.527416324811295</v>
      </c>
    </row>
    <row r="344" spans="1:11" ht="12.75" x14ac:dyDescent="0.2">
      <c r="A344" s="29">
        <v>1898.12</v>
      </c>
      <c r="B344" s="34">
        <v>5.65</v>
      </c>
      <c r="C344" s="34">
        <v>0.2</v>
      </c>
      <c r="D344" s="34">
        <v>0.35</v>
      </c>
      <c r="E344" s="34">
        <v>6.7553424790000003</v>
      </c>
      <c r="F344" s="34">
        <f t="shared" si="27"/>
        <v>1898.958333333308</v>
      </c>
      <c r="G344" s="34">
        <f>G333*1/12+G345*11/12</f>
        <v>3.1208333333333336</v>
      </c>
      <c r="H344" s="34">
        <f t="shared" si="24"/>
        <v>200.11339790726839</v>
      </c>
      <c r="I344" s="34">
        <f t="shared" si="25"/>
        <v>7.0836601029121562</v>
      </c>
      <c r="J344" s="34">
        <f t="shared" si="26"/>
        <v>12.39640518009627</v>
      </c>
      <c r="K344" s="34">
        <f t="shared" si="23"/>
        <v>21.40363198544819</v>
      </c>
    </row>
    <row r="345" spans="1:11" ht="12.75" x14ac:dyDescent="0.2">
      <c r="A345" s="29">
        <v>1899.01</v>
      </c>
      <c r="B345" s="34">
        <v>6.08</v>
      </c>
      <c r="C345" s="34">
        <v>0.20080000000000001</v>
      </c>
      <c r="D345" s="34">
        <v>0.36080000000000001</v>
      </c>
      <c r="E345" s="34">
        <v>6.7553424790000003</v>
      </c>
      <c r="F345" s="34">
        <f t="shared" si="27"/>
        <v>1899.0416666666413</v>
      </c>
      <c r="G345" s="34">
        <v>3.1</v>
      </c>
      <c r="H345" s="34">
        <f t="shared" si="24"/>
        <v>215.34326712852953</v>
      </c>
      <c r="I345" s="34">
        <f t="shared" si="25"/>
        <v>7.1119947433238044</v>
      </c>
      <c r="J345" s="34">
        <f t="shared" si="26"/>
        <v>12.778922825653529</v>
      </c>
      <c r="K345" s="34">
        <f t="shared" si="23"/>
        <v>22.932807416487194</v>
      </c>
    </row>
    <row r="346" spans="1:11" ht="12.75" x14ac:dyDescent="0.2">
      <c r="A346" s="29">
        <v>1899.02</v>
      </c>
      <c r="B346" s="34">
        <v>6.31</v>
      </c>
      <c r="C346" s="34">
        <v>0.20169999999999999</v>
      </c>
      <c r="D346" s="34">
        <v>0.37169999999999997</v>
      </c>
      <c r="E346" s="34">
        <v>6.9456325620000001</v>
      </c>
      <c r="F346" s="34">
        <f t="shared" si="27"/>
        <v>1899.1249999999745</v>
      </c>
      <c r="G346" s="34">
        <f>G345*11/12+G357*1/12</f>
        <v>3.104166666666667</v>
      </c>
      <c r="H346" s="34">
        <f t="shared" si="24"/>
        <v>217.36651615576778</v>
      </c>
      <c r="I346" s="34">
        <f t="shared" si="25"/>
        <v>6.948149969670105</v>
      </c>
      <c r="J346" s="34">
        <f t="shared" si="26"/>
        <v>12.804300167210599</v>
      </c>
      <c r="K346" s="34">
        <f t="shared" si="23"/>
        <v>23.048117549980208</v>
      </c>
    </row>
    <row r="347" spans="1:11" ht="12.75" x14ac:dyDescent="0.2">
      <c r="A347" s="29">
        <v>1899.03</v>
      </c>
      <c r="B347" s="34">
        <v>6.4</v>
      </c>
      <c r="C347" s="34">
        <v>0.20250000000000001</v>
      </c>
      <c r="D347" s="34">
        <v>0.38250000000000001</v>
      </c>
      <c r="E347" s="34">
        <v>6.9456325620000001</v>
      </c>
      <c r="F347" s="34">
        <f t="shared" si="27"/>
        <v>1899.2083333333078</v>
      </c>
      <c r="G347" s="34">
        <f>G345*10/12+G357*2/12</f>
        <v>3.1083333333333334</v>
      </c>
      <c r="H347" s="34">
        <f t="shared" si="24"/>
        <v>220.46683096623042</v>
      </c>
      <c r="I347" s="34">
        <f t="shared" si="25"/>
        <v>6.9757083235408848</v>
      </c>
      <c r="J347" s="34">
        <f t="shared" si="26"/>
        <v>13.176337944466114</v>
      </c>
      <c r="K347" s="34">
        <f t="shared" si="23"/>
        <v>23.279682245508731</v>
      </c>
    </row>
    <row r="348" spans="1:11" ht="12.75" x14ac:dyDescent="0.2">
      <c r="A348" s="29">
        <v>1899.04</v>
      </c>
      <c r="B348" s="34">
        <v>6.48</v>
      </c>
      <c r="C348" s="34">
        <v>0.20330000000000001</v>
      </c>
      <c r="D348" s="34">
        <v>0.39329999999999998</v>
      </c>
      <c r="E348" s="34">
        <v>7.0407735540000003</v>
      </c>
      <c r="F348" s="34">
        <f t="shared" si="27"/>
        <v>1899.291666666641</v>
      </c>
      <c r="G348" s="34">
        <f>G345*9/12+G357*3/12</f>
        <v>3.1125000000000003</v>
      </c>
      <c r="H348" s="34">
        <f t="shared" si="24"/>
        <v>220.20628956589221</v>
      </c>
      <c r="I348" s="34">
        <f t="shared" si="25"/>
        <v>6.9086325106089328</v>
      </c>
      <c r="J348" s="34">
        <f t="shared" si="26"/>
        <v>13.36529840837429</v>
      </c>
      <c r="K348" s="34">
        <f t="shared" si="23"/>
        <v>23.152421525686499</v>
      </c>
    </row>
    <row r="349" spans="1:11" ht="12.75" x14ac:dyDescent="0.2">
      <c r="A349" s="29">
        <v>1899.05</v>
      </c>
      <c r="B349" s="34">
        <v>6.21</v>
      </c>
      <c r="C349" s="34">
        <v>0.20419999999999999</v>
      </c>
      <c r="D349" s="34">
        <v>0.4042</v>
      </c>
      <c r="E349" s="34">
        <v>7.0407735540000003</v>
      </c>
      <c r="F349" s="34">
        <f t="shared" si="27"/>
        <v>1899.3749999999743</v>
      </c>
      <c r="G349" s="34">
        <f>G345*8/12+G357*4/12</f>
        <v>3.1166666666666671</v>
      </c>
      <c r="H349" s="34">
        <f t="shared" si="24"/>
        <v>211.03102750064667</v>
      </c>
      <c r="I349" s="34">
        <f t="shared" si="25"/>
        <v>6.9392167174930837</v>
      </c>
      <c r="J349" s="34">
        <f t="shared" si="26"/>
        <v>13.73570713619346</v>
      </c>
      <c r="K349" s="34">
        <f t="shared" si="23"/>
        <v>22.091269360834197</v>
      </c>
    </row>
    <row r="350" spans="1:11" ht="12.75" x14ac:dyDescent="0.2">
      <c r="A350" s="29">
        <v>1899.06</v>
      </c>
      <c r="B350" s="34">
        <v>6.07</v>
      </c>
      <c r="C350" s="34">
        <v>0.20499999999999999</v>
      </c>
      <c r="D350" s="34">
        <v>0.41499999999999998</v>
      </c>
      <c r="E350" s="34">
        <v>7.135922645</v>
      </c>
      <c r="F350" s="34">
        <f t="shared" si="27"/>
        <v>1899.4583333333076</v>
      </c>
      <c r="G350" s="34">
        <f>G345*7/12+G357*5/12</f>
        <v>3.1208333333333336</v>
      </c>
      <c r="H350" s="34">
        <f t="shared" si="24"/>
        <v>203.52307119214856</v>
      </c>
      <c r="I350" s="34">
        <f t="shared" si="25"/>
        <v>6.8735139364728912</v>
      </c>
      <c r="J350" s="34">
        <f t="shared" si="26"/>
        <v>13.91467455432317</v>
      </c>
      <c r="K350" s="34">
        <f t="shared" si="23"/>
        <v>21.212091925046845</v>
      </c>
    </row>
    <row r="351" spans="1:11" ht="12.75" x14ac:dyDescent="0.2">
      <c r="A351" s="29">
        <v>1899.07</v>
      </c>
      <c r="B351" s="34">
        <v>6.28</v>
      </c>
      <c r="C351" s="34">
        <v>0.20580000000000001</v>
      </c>
      <c r="D351" s="34">
        <v>0.42580000000000001</v>
      </c>
      <c r="E351" s="34">
        <v>7.2310717359999996</v>
      </c>
      <c r="F351" s="34">
        <f t="shared" si="27"/>
        <v>1899.5416666666408</v>
      </c>
      <c r="G351" s="34">
        <f>G345*6/12+G357*6/12</f>
        <v>3.125</v>
      </c>
      <c r="H351" s="34">
        <f t="shared" si="24"/>
        <v>207.79355050779432</v>
      </c>
      <c r="I351" s="34">
        <f t="shared" si="25"/>
        <v>6.8095402379783563</v>
      </c>
      <c r="J351" s="34">
        <f t="shared" si="26"/>
        <v>14.088932134748219</v>
      </c>
      <c r="K351" s="34">
        <f t="shared" si="23"/>
        <v>21.561425634523133</v>
      </c>
    </row>
    <row r="352" spans="1:11" ht="12.75" x14ac:dyDescent="0.2">
      <c r="A352" s="29">
        <v>1899.08</v>
      </c>
      <c r="B352" s="34">
        <v>6.44</v>
      </c>
      <c r="C352" s="34">
        <v>0.20669999999999999</v>
      </c>
      <c r="D352" s="34">
        <v>0.43669999999999998</v>
      </c>
      <c r="E352" s="34">
        <v>7.3262127269999997</v>
      </c>
      <c r="F352" s="34">
        <f t="shared" si="27"/>
        <v>1899.6249999999741</v>
      </c>
      <c r="G352" s="34">
        <f>G345*5/12+G357*7/12</f>
        <v>3.1291666666666669</v>
      </c>
      <c r="H352" s="34">
        <f t="shared" si="24"/>
        <v>210.32041621196021</v>
      </c>
      <c r="I352" s="34">
        <f t="shared" si="25"/>
        <v>6.750501557610586</v>
      </c>
      <c r="J352" s="34">
        <f t="shared" si="26"/>
        <v>14.261944993752021</v>
      </c>
      <c r="K352" s="34">
        <f t="shared" si="23"/>
        <v>21.726237373055469</v>
      </c>
    </row>
    <row r="353" spans="1:11" ht="12.75" x14ac:dyDescent="0.2">
      <c r="A353" s="29">
        <v>1899.09</v>
      </c>
      <c r="B353" s="34">
        <v>6.37</v>
      </c>
      <c r="C353" s="34">
        <v>0.20749999999999999</v>
      </c>
      <c r="D353" s="34">
        <v>0.44750000000000001</v>
      </c>
      <c r="E353" s="34">
        <v>7.6116519010000001</v>
      </c>
      <c r="F353" s="34">
        <f t="shared" si="27"/>
        <v>1899.7083333333073</v>
      </c>
      <c r="G353" s="34">
        <f>G345*4/12+G357*8/12</f>
        <v>3.1333333333333337</v>
      </c>
      <c r="H353" s="34">
        <f t="shared" si="24"/>
        <v>200.23297666827972</v>
      </c>
      <c r="I353" s="34">
        <f t="shared" si="25"/>
        <v>6.5225027721613875</v>
      </c>
      <c r="J353" s="34">
        <f t="shared" si="26"/>
        <v>14.066602364058896</v>
      </c>
      <c r="K353" s="34">
        <f t="shared" si="23"/>
        <v>20.591140514113793</v>
      </c>
    </row>
    <row r="354" spans="1:11" ht="12.75" x14ac:dyDescent="0.2">
      <c r="A354" s="29">
        <v>1899.1</v>
      </c>
      <c r="B354" s="34">
        <v>6.34</v>
      </c>
      <c r="C354" s="34">
        <v>0.20830000000000001</v>
      </c>
      <c r="D354" s="34">
        <v>0.45829999999999999</v>
      </c>
      <c r="E354" s="34">
        <v>7.7067928930000003</v>
      </c>
      <c r="F354" s="34">
        <f t="shared" si="27"/>
        <v>1899.7916666666406</v>
      </c>
      <c r="G354" s="34">
        <f>G345*3/12+G357*9/12</f>
        <v>3.1374999999999997</v>
      </c>
      <c r="H354" s="34">
        <f t="shared" si="24"/>
        <v>196.82971322322774</v>
      </c>
      <c r="I354" s="34">
        <f t="shared" si="25"/>
        <v>6.466818495961884</v>
      </c>
      <c r="J354" s="34">
        <f t="shared" si="26"/>
        <v>14.228242518959823</v>
      </c>
      <c r="K354" s="34">
        <f t="shared" si="23"/>
        <v>20.153713460686618</v>
      </c>
    </row>
    <row r="355" spans="1:11" ht="12.75" x14ac:dyDescent="0.2">
      <c r="A355" s="29">
        <v>1899.11</v>
      </c>
      <c r="B355" s="34">
        <v>6.46</v>
      </c>
      <c r="C355" s="34">
        <v>0.2092</v>
      </c>
      <c r="D355" s="34">
        <v>0.46920000000000001</v>
      </c>
      <c r="E355" s="34">
        <v>7.8019419829999999</v>
      </c>
      <c r="F355" s="34">
        <f t="shared" si="27"/>
        <v>1899.8749999999739</v>
      </c>
      <c r="G355" s="34">
        <f>G345*2/12+G357*10/12</f>
        <v>3.1416666666666666</v>
      </c>
      <c r="H355" s="34">
        <f t="shared" si="24"/>
        <v>198.10931283106925</v>
      </c>
      <c r="I355" s="34">
        <f t="shared" si="25"/>
        <v>6.4155523597925219</v>
      </c>
      <c r="J355" s="34">
        <f t="shared" si="26"/>
        <v>14.388992195098714</v>
      </c>
      <c r="K355" s="34">
        <f t="shared" si="23"/>
        <v>20.196457520802301</v>
      </c>
    </row>
    <row r="356" spans="1:11" ht="12.75" x14ac:dyDescent="0.2">
      <c r="A356" s="29">
        <v>1899.12</v>
      </c>
      <c r="B356" s="34">
        <v>6.02</v>
      </c>
      <c r="C356" s="34">
        <v>0.21</v>
      </c>
      <c r="D356" s="34">
        <v>0.48</v>
      </c>
      <c r="E356" s="34">
        <v>7.8970910740000004</v>
      </c>
      <c r="F356" s="34">
        <f t="shared" si="27"/>
        <v>1899.9583333333071</v>
      </c>
      <c r="G356" s="34">
        <f>G345*1/12+G357*11/12</f>
        <v>3.145833333333333</v>
      </c>
      <c r="H356" s="34">
        <f t="shared" si="24"/>
        <v>182.39143268110166</v>
      </c>
      <c r="I356" s="34">
        <f t="shared" si="25"/>
        <v>6.3624918377128488</v>
      </c>
      <c r="J356" s="34">
        <f t="shared" si="26"/>
        <v>14.542838486200797</v>
      </c>
      <c r="K356" s="34">
        <f t="shared" si="23"/>
        <v>18.512649643600202</v>
      </c>
    </row>
    <row r="357" spans="1:11" ht="12.75" x14ac:dyDescent="0.2">
      <c r="A357" s="29">
        <v>1900.01</v>
      </c>
      <c r="B357" s="34">
        <v>6.1</v>
      </c>
      <c r="C357" s="34">
        <v>0.2175</v>
      </c>
      <c r="D357" s="34">
        <v>0.48</v>
      </c>
      <c r="E357" s="34">
        <v>7.8970910740000004</v>
      </c>
      <c r="F357" s="34">
        <f t="shared" si="27"/>
        <v>1900.0416666666404</v>
      </c>
      <c r="G357" s="34">
        <v>3.15</v>
      </c>
      <c r="H357" s="34">
        <f t="shared" si="24"/>
        <v>184.81523909546843</v>
      </c>
      <c r="I357" s="34">
        <f t="shared" si="25"/>
        <v>6.5897236890597366</v>
      </c>
      <c r="J357" s="34">
        <f t="shared" si="26"/>
        <v>14.542838486200797</v>
      </c>
      <c r="K357" s="34">
        <f t="shared" si="23"/>
        <v>18.674275362444785</v>
      </c>
    </row>
    <row r="358" spans="1:11" ht="12.75" x14ac:dyDescent="0.2">
      <c r="A358" s="29">
        <v>1900.02</v>
      </c>
      <c r="B358" s="34">
        <v>6.21</v>
      </c>
      <c r="C358" s="34">
        <v>0.22500000000000001</v>
      </c>
      <c r="D358" s="34">
        <v>0.48</v>
      </c>
      <c r="E358" s="34">
        <v>7.9922320659999997</v>
      </c>
      <c r="F358" s="34">
        <f t="shared" si="27"/>
        <v>1900.1249999999736</v>
      </c>
      <c r="G358" s="34">
        <f>G357*11/12+G369*1/12</f>
        <v>3.145833333333333</v>
      </c>
      <c r="H358" s="34">
        <f t="shared" si="24"/>
        <v>185.90822504027125</v>
      </c>
      <c r="I358" s="34">
        <f t="shared" si="25"/>
        <v>6.7358052550822913</v>
      </c>
      <c r="J358" s="34">
        <f t="shared" si="26"/>
        <v>14.369717877508887</v>
      </c>
      <c r="K358" s="34">
        <f t="shared" si="23"/>
        <v>18.70379741725144</v>
      </c>
    </row>
    <row r="359" spans="1:11" ht="12.75" x14ac:dyDescent="0.2">
      <c r="A359" s="29">
        <v>1900.03</v>
      </c>
      <c r="B359" s="34">
        <v>6.26</v>
      </c>
      <c r="C359" s="34">
        <v>0.23250000000000001</v>
      </c>
      <c r="D359" s="34">
        <v>0.48</v>
      </c>
      <c r="E359" s="34">
        <v>7.9922320659999997</v>
      </c>
      <c r="F359" s="34">
        <f t="shared" si="27"/>
        <v>1900.2083333333069</v>
      </c>
      <c r="G359" s="34">
        <f>G357*10/12+G369*2/12</f>
        <v>3.1416666666666666</v>
      </c>
      <c r="H359" s="34">
        <f t="shared" si="24"/>
        <v>187.40507065251174</v>
      </c>
      <c r="I359" s="34">
        <f t="shared" si="25"/>
        <v>6.9603320969183677</v>
      </c>
      <c r="J359" s="34">
        <f t="shared" si="26"/>
        <v>14.369717877508887</v>
      </c>
      <c r="K359" s="34">
        <f t="shared" si="23"/>
        <v>18.775793421238376</v>
      </c>
    </row>
    <row r="360" spans="1:11" ht="12.75" x14ac:dyDescent="0.2">
      <c r="A360" s="29">
        <v>1900.04</v>
      </c>
      <c r="B360" s="34">
        <v>6.34</v>
      </c>
      <c r="C360" s="34">
        <v>0.24</v>
      </c>
      <c r="D360" s="34">
        <v>0.48</v>
      </c>
      <c r="E360" s="34">
        <v>7.9922320659999997</v>
      </c>
      <c r="F360" s="34">
        <f t="shared" si="27"/>
        <v>1900.2916666666401</v>
      </c>
      <c r="G360" s="34">
        <f>G357*9/12+G369*3/12</f>
        <v>3.1374999999999997</v>
      </c>
      <c r="H360" s="34">
        <f t="shared" si="24"/>
        <v>189.80002363209655</v>
      </c>
      <c r="I360" s="34">
        <f t="shared" si="25"/>
        <v>7.1848589387544433</v>
      </c>
      <c r="J360" s="34">
        <f t="shared" si="26"/>
        <v>14.369717877508887</v>
      </c>
      <c r="K360" s="34">
        <f t="shared" si="23"/>
        <v>18.936402033322736</v>
      </c>
    </row>
    <row r="361" spans="1:11" ht="12.75" x14ac:dyDescent="0.2">
      <c r="A361" s="29">
        <v>1900.05</v>
      </c>
      <c r="B361" s="34">
        <v>6.04</v>
      </c>
      <c r="C361" s="34">
        <v>0.2475</v>
      </c>
      <c r="D361" s="34">
        <v>0.48</v>
      </c>
      <c r="E361" s="34">
        <v>7.8019419829999999</v>
      </c>
      <c r="F361" s="34">
        <f t="shared" si="27"/>
        <v>1900.3749999999734</v>
      </c>
      <c r="G361" s="34">
        <f>G357*8/12+G369*4/12</f>
        <v>3.1333333333333337</v>
      </c>
      <c r="H361" s="34">
        <f t="shared" si="24"/>
        <v>185.2291407894208</v>
      </c>
      <c r="I361" s="34">
        <f t="shared" si="25"/>
        <v>7.5901013816857033</v>
      </c>
      <c r="J361" s="34">
        <f t="shared" si="26"/>
        <v>14.720196619026819</v>
      </c>
      <c r="K361" s="34">
        <f t="shared" si="23"/>
        <v>18.403197016950411</v>
      </c>
    </row>
    <row r="362" spans="1:11" ht="12.75" x14ac:dyDescent="0.2">
      <c r="A362" s="29">
        <v>1900.06</v>
      </c>
      <c r="B362" s="34">
        <v>5.86</v>
      </c>
      <c r="C362" s="34">
        <v>0.255</v>
      </c>
      <c r="D362" s="34">
        <v>0.48</v>
      </c>
      <c r="E362" s="34">
        <v>7.7067928930000003</v>
      </c>
      <c r="F362" s="34">
        <f t="shared" si="27"/>
        <v>1900.4583333333067</v>
      </c>
      <c r="G362" s="34">
        <f>G357*7/12+G369*5/12</f>
        <v>3.1291666666666669</v>
      </c>
      <c r="H362" s="34">
        <f t="shared" si="24"/>
        <v>181.92777909907173</v>
      </c>
      <c r="I362" s="34">
        <f t="shared" si="25"/>
        <v>7.9166525034578994</v>
      </c>
      <c r="J362" s="34">
        <f t="shared" si="26"/>
        <v>14.901934124156044</v>
      </c>
      <c r="K362" s="34">
        <f t="shared" si="23"/>
        <v>17.992711584303976</v>
      </c>
    </row>
    <row r="363" spans="1:11" ht="12.75" x14ac:dyDescent="0.2">
      <c r="A363" s="29">
        <v>1900.07</v>
      </c>
      <c r="B363" s="34">
        <v>5.86</v>
      </c>
      <c r="C363" s="34">
        <v>0.26250000000000001</v>
      </c>
      <c r="D363" s="34">
        <v>0.48</v>
      </c>
      <c r="E363" s="34">
        <v>7.8019419829999999</v>
      </c>
      <c r="F363" s="34">
        <f t="shared" si="27"/>
        <v>1900.5416666666399</v>
      </c>
      <c r="G363" s="34">
        <f>G357*6/12+G369*6/12</f>
        <v>3.125</v>
      </c>
      <c r="H363" s="34">
        <f t="shared" si="24"/>
        <v>179.70906705728578</v>
      </c>
      <c r="I363" s="34">
        <f t="shared" si="25"/>
        <v>8.0501075260302919</v>
      </c>
      <c r="J363" s="34">
        <f t="shared" si="26"/>
        <v>14.720196619026819</v>
      </c>
      <c r="K363" s="34">
        <f t="shared" si="23"/>
        <v>17.689545468952804</v>
      </c>
    </row>
    <row r="364" spans="1:11" ht="12.75" x14ac:dyDescent="0.2">
      <c r="A364" s="29">
        <v>1900.08</v>
      </c>
      <c r="B364" s="34">
        <v>5.94</v>
      </c>
      <c r="C364" s="34">
        <v>0.27</v>
      </c>
      <c r="D364" s="34">
        <v>0.48</v>
      </c>
      <c r="E364" s="34">
        <v>7.7067928930000003</v>
      </c>
      <c r="F364" s="34">
        <f t="shared" si="27"/>
        <v>1900.6249999999732</v>
      </c>
      <c r="G364" s="34">
        <f>G357*5/12+G369*7/12</f>
        <v>3.1208333333333336</v>
      </c>
      <c r="H364" s="34">
        <f t="shared" si="24"/>
        <v>184.41143478643107</v>
      </c>
      <c r="I364" s="34">
        <f t="shared" si="25"/>
        <v>8.3823379448377757</v>
      </c>
      <c r="J364" s="34">
        <f t="shared" si="26"/>
        <v>14.901934124156044</v>
      </c>
      <c r="K364" s="34">
        <f t="shared" si="23"/>
        <v>18.06961466678419</v>
      </c>
    </row>
    <row r="365" spans="1:11" ht="12.75" x14ac:dyDescent="0.2">
      <c r="A365" s="29">
        <v>1900.09</v>
      </c>
      <c r="B365" s="34">
        <v>5.8</v>
      </c>
      <c r="C365" s="34">
        <v>0.27750000000000002</v>
      </c>
      <c r="D365" s="34">
        <v>0.48</v>
      </c>
      <c r="E365" s="34">
        <v>7.8019419829999999</v>
      </c>
      <c r="F365" s="34">
        <f t="shared" si="27"/>
        <v>1900.7083333333064</v>
      </c>
      <c r="G365" s="34">
        <f>G357*4/12+G369*8/12</f>
        <v>3.1166666666666671</v>
      </c>
      <c r="H365" s="34">
        <f t="shared" si="24"/>
        <v>177.86904247990739</v>
      </c>
      <c r="I365" s="34">
        <f t="shared" si="25"/>
        <v>8.5101136703748814</v>
      </c>
      <c r="J365" s="34">
        <f t="shared" si="26"/>
        <v>14.720196619026819</v>
      </c>
      <c r="K365" s="34">
        <f t="shared" si="23"/>
        <v>17.341874151224712</v>
      </c>
    </row>
    <row r="366" spans="1:11" ht="12.75" x14ac:dyDescent="0.2">
      <c r="A366" s="29">
        <v>1900.1</v>
      </c>
      <c r="B366" s="34">
        <v>6.01</v>
      </c>
      <c r="C366" s="34">
        <v>0.28499999999999998</v>
      </c>
      <c r="D366" s="34">
        <v>0.48</v>
      </c>
      <c r="E366" s="34">
        <v>7.7067928930000003</v>
      </c>
      <c r="F366" s="34">
        <f t="shared" si="27"/>
        <v>1900.7916666666397</v>
      </c>
      <c r="G366" s="34">
        <f>G357*3/12+G369*9/12</f>
        <v>3.1125000000000003</v>
      </c>
      <c r="H366" s="34">
        <f t="shared" si="24"/>
        <v>186.58463351287045</v>
      </c>
      <c r="I366" s="34">
        <f t="shared" si="25"/>
        <v>8.8480233862176512</v>
      </c>
      <c r="J366" s="34">
        <f t="shared" si="26"/>
        <v>14.901934124156044</v>
      </c>
      <c r="K366" s="34">
        <f t="shared" si="23"/>
        <v>18.102398784556048</v>
      </c>
    </row>
    <row r="367" spans="1:11" ht="12.75" x14ac:dyDescent="0.2">
      <c r="A367" s="29">
        <v>1900.11</v>
      </c>
      <c r="B367" s="34">
        <v>6.48</v>
      </c>
      <c r="C367" s="34">
        <v>0.29249999999999998</v>
      </c>
      <c r="D367" s="34">
        <v>0.48</v>
      </c>
      <c r="E367" s="34">
        <v>7.7067928930000003</v>
      </c>
      <c r="F367" s="34">
        <f t="shared" si="27"/>
        <v>1900.8749999999729</v>
      </c>
      <c r="G367" s="34">
        <f>G357*2/12+G369*10/12</f>
        <v>3.1083333333333334</v>
      </c>
      <c r="H367" s="34">
        <f t="shared" si="24"/>
        <v>201.17611067610662</v>
      </c>
      <c r="I367" s="34">
        <f t="shared" si="25"/>
        <v>9.0808661069075907</v>
      </c>
      <c r="J367" s="34">
        <f t="shared" si="26"/>
        <v>14.901934124156044</v>
      </c>
      <c r="K367" s="34">
        <f t="shared" si="23"/>
        <v>19.419584603760754</v>
      </c>
    </row>
    <row r="368" spans="1:11" ht="12.75" x14ac:dyDescent="0.2">
      <c r="A368" s="29">
        <v>1900.12</v>
      </c>
      <c r="B368" s="34">
        <v>6.87</v>
      </c>
      <c r="C368" s="34">
        <v>0.3</v>
      </c>
      <c r="D368" s="34">
        <v>0.48</v>
      </c>
      <c r="E368" s="34">
        <v>7.6116519010000001</v>
      </c>
      <c r="F368" s="34">
        <f t="shared" si="27"/>
        <v>1900.9583333333062</v>
      </c>
      <c r="G368" s="34">
        <f>G357*1/12+G369*11/12</f>
        <v>3.104166666666667</v>
      </c>
      <c r="H368" s="34">
        <f t="shared" si="24"/>
        <v>215.94985081806618</v>
      </c>
      <c r="I368" s="34">
        <f t="shared" si="25"/>
        <v>9.4301244898718863</v>
      </c>
      <c r="J368" s="34">
        <f t="shared" si="26"/>
        <v>15.088199183795016</v>
      </c>
      <c r="K368" s="34">
        <f t="shared" si="23"/>
        <v>20.744051160870843</v>
      </c>
    </row>
    <row r="369" spans="1:11" ht="12.75" x14ac:dyDescent="0.2">
      <c r="A369" s="29">
        <v>1901.01</v>
      </c>
      <c r="B369" s="34">
        <v>7.07</v>
      </c>
      <c r="C369" s="34">
        <v>0.30170000000000002</v>
      </c>
      <c r="D369" s="34">
        <v>0.48170000000000002</v>
      </c>
      <c r="E369" s="34">
        <v>7.7067928930000003</v>
      </c>
      <c r="F369" s="34">
        <f t="shared" si="27"/>
        <v>1901.0416666666395</v>
      </c>
      <c r="G369" s="34">
        <v>3.1</v>
      </c>
      <c r="H369" s="34">
        <f t="shared" si="24"/>
        <v>219.49307137038176</v>
      </c>
      <c r="I369" s="34">
        <f t="shared" si="25"/>
        <v>9.3664865109539157</v>
      </c>
      <c r="J369" s="34">
        <f t="shared" si="26"/>
        <v>14.954711807512432</v>
      </c>
      <c r="K369" s="34">
        <f t="shared" si="23"/>
        <v>20.978581834536186</v>
      </c>
    </row>
    <row r="370" spans="1:11" ht="12.75" x14ac:dyDescent="0.2">
      <c r="A370" s="29">
        <v>1901.02</v>
      </c>
      <c r="B370" s="34">
        <v>7.25</v>
      </c>
      <c r="C370" s="34">
        <v>0.30330000000000001</v>
      </c>
      <c r="D370" s="34">
        <v>0.48330000000000001</v>
      </c>
      <c r="E370" s="34">
        <v>7.6116519010000001</v>
      </c>
      <c r="F370" s="34">
        <f t="shared" si="27"/>
        <v>1901.1249999999727</v>
      </c>
      <c r="G370" s="34">
        <f>G369*11/12+G381*1/12</f>
        <v>3.1066666666666669</v>
      </c>
      <c r="H370" s="34">
        <f t="shared" si="24"/>
        <v>227.89467517190391</v>
      </c>
      <c r="I370" s="34">
        <f t="shared" si="25"/>
        <v>9.5338558592604752</v>
      </c>
      <c r="J370" s="34">
        <f t="shared" si="26"/>
        <v>15.191930553183608</v>
      </c>
      <c r="K370" s="34">
        <f t="shared" si="23"/>
        <v>21.679149848206187</v>
      </c>
    </row>
    <row r="371" spans="1:11" ht="12.75" x14ac:dyDescent="0.2">
      <c r="A371" s="29">
        <v>1901.03</v>
      </c>
      <c r="B371" s="34">
        <v>7.51</v>
      </c>
      <c r="C371" s="34">
        <v>0.30499999999999999</v>
      </c>
      <c r="D371" s="34">
        <v>0.48499999999999999</v>
      </c>
      <c r="E371" s="34">
        <v>7.6116519010000001</v>
      </c>
      <c r="F371" s="34">
        <f t="shared" si="27"/>
        <v>1901.208333333306</v>
      </c>
      <c r="G371" s="34">
        <f>G369*10/12+G381*2/12</f>
        <v>3.1133333333333333</v>
      </c>
      <c r="H371" s="34">
        <f t="shared" si="24"/>
        <v>236.06744972979286</v>
      </c>
      <c r="I371" s="34">
        <f t="shared" si="25"/>
        <v>9.5872932313697508</v>
      </c>
      <c r="J371" s="34">
        <f t="shared" si="26"/>
        <v>15.24536792529288</v>
      </c>
      <c r="K371" s="34">
        <f t="shared" si="23"/>
        <v>22.347583950683848</v>
      </c>
    </row>
    <row r="372" spans="1:11" ht="12.75" x14ac:dyDescent="0.2">
      <c r="A372" s="29">
        <v>1901.04</v>
      </c>
      <c r="B372" s="34">
        <v>8.14</v>
      </c>
      <c r="C372" s="34">
        <v>0.30669999999999997</v>
      </c>
      <c r="D372" s="34">
        <v>0.48670000000000002</v>
      </c>
      <c r="E372" s="34">
        <v>7.5165028100000004</v>
      </c>
      <c r="F372" s="34">
        <f t="shared" si="27"/>
        <v>1901.2916666666392</v>
      </c>
      <c r="G372" s="34">
        <f>G369*9/12+G381*3/12</f>
        <v>3.12</v>
      </c>
      <c r="H372" s="34">
        <f t="shared" si="24"/>
        <v>259.10969958115402</v>
      </c>
      <c r="I372" s="34">
        <f t="shared" si="25"/>
        <v>9.762769639009818</v>
      </c>
      <c r="J372" s="34">
        <f t="shared" si="26"/>
        <v>15.492468155546394</v>
      </c>
      <c r="K372" s="34">
        <f t="shared" si="23"/>
        <v>24.409716994827214</v>
      </c>
    </row>
    <row r="373" spans="1:11" ht="12.75" x14ac:dyDescent="0.2">
      <c r="A373" s="29">
        <v>1901.05</v>
      </c>
      <c r="B373" s="34">
        <v>7.73</v>
      </c>
      <c r="C373" s="34">
        <v>0.30830000000000002</v>
      </c>
      <c r="D373" s="34">
        <v>0.48830000000000001</v>
      </c>
      <c r="E373" s="34">
        <v>7.5165028100000004</v>
      </c>
      <c r="F373" s="34">
        <f t="shared" si="27"/>
        <v>1901.3749999999725</v>
      </c>
      <c r="G373" s="34">
        <f>G369*8/12+G381*4/12</f>
        <v>3.1266666666666669</v>
      </c>
      <c r="H373" s="34">
        <f t="shared" si="24"/>
        <v>246.05871962682068</v>
      </c>
      <c r="I373" s="34">
        <f t="shared" si="25"/>
        <v>9.8137002924901431</v>
      </c>
      <c r="J373" s="34">
        <f t="shared" si="26"/>
        <v>15.543398809026719</v>
      </c>
      <c r="K373" s="34">
        <f t="shared" si="23"/>
        <v>23.064012684863556</v>
      </c>
    </row>
    <row r="374" spans="1:11" ht="12.75" x14ac:dyDescent="0.2">
      <c r="A374" s="29">
        <v>1901.06</v>
      </c>
      <c r="B374" s="34">
        <v>8.5</v>
      </c>
      <c r="C374" s="34">
        <v>0.31</v>
      </c>
      <c r="D374" s="34">
        <v>0.49</v>
      </c>
      <c r="E374" s="34">
        <v>7.5165028100000004</v>
      </c>
      <c r="F374" s="34">
        <f t="shared" si="27"/>
        <v>1901.4583333333057</v>
      </c>
      <c r="G374" s="34">
        <f>G369*7/12+G381*5/12</f>
        <v>3.1333333333333333</v>
      </c>
      <c r="H374" s="34">
        <f t="shared" si="24"/>
        <v>270.56909661422713</v>
      </c>
      <c r="I374" s="34">
        <f t="shared" si="25"/>
        <v>9.8678141118129901</v>
      </c>
      <c r="J374" s="34">
        <f t="shared" si="26"/>
        <v>15.597512628349564</v>
      </c>
      <c r="K374" s="34">
        <f t="shared" si="23"/>
        <v>25.238466205960339</v>
      </c>
    </row>
    <row r="375" spans="1:11" ht="12.75" x14ac:dyDescent="0.2">
      <c r="A375" s="29">
        <v>1901.07</v>
      </c>
      <c r="B375" s="34">
        <v>7.93</v>
      </c>
      <c r="C375" s="34">
        <v>0.31169999999999998</v>
      </c>
      <c r="D375" s="34">
        <v>0.49170000000000003</v>
      </c>
      <c r="E375" s="34">
        <v>7.6116519010000001</v>
      </c>
      <c r="F375" s="34">
        <f t="shared" si="27"/>
        <v>1901.541666666639</v>
      </c>
      <c r="G375" s="34">
        <f>G369*6/12+G381*6/12</f>
        <v>3.14</v>
      </c>
      <c r="H375" s="34">
        <f t="shared" si="24"/>
        <v>249.26962401561349</v>
      </c>
      <c r="I375" s="34">
        <f t="shared" si="25"/>
        <v>9.797899344976889</v>
      </c>
      <c r="J375" s="34">
        <f t="shared" si="26"/>
        <v>15.45597403890002</v>
      </c>
      <c r="K375" s="34">
        <f t="shared" si="23"/>
        <v>23.144848553708098</v>
      </c>
    </row>
    <row r="376" spans="1:11" ht="12.75" x14ac:dyDescent="0.2">
      <c r="A376" s="29">
        <v>1901.08</v>
      </c>
      <c r="B376" s="34">
        <v>8.0399999999999991</v>
      </c>
      <c r="C376" s="34">
        <v>0.31330000000000002</v>
      </c>
      <c r="D376" s="34">
        <v>0.49330000000000002</v>
      </c>
      <c r="E376" s="34">
        <v>7.7067928930000003</v>
      </c>
      <c r="F376" s="34">
        <f t="shared" si="27"/>
        <v>1901.6249999999723</v>
      </c>
      <c r="G376" s="34">
        <f>G369*5/12+G381*7/12</f>
        <v>3.1466666666666669</v>
      </c>
      <c r="H376" s="34">
        <f t="shared" si="24"/>
        <v>249.60739657961372</v>
      </c>
      <c r="I376" s="34">
        <f t="shared" si="25"/>
        <v>9.7266165856210183</v>
      </c>
      <c r="J376" s="34">
        <f t="shared" si="26"/>
        <v>15.314841882179536</v>
      </c>
      <c r="K376" s="34">
        <f t="shared" si="23"/>
        <v>23.077177713844375</v>
      </c>
    </row>
    <row r="377" spans="1:11" ht="12.75" x14ac:dyDescent="0.2">
      <c r="A377" s="29">
        <v>1901.09</v>
      </c>
      <c r="B377" s="34">
        <v>8</v>
      </c>
      <c r="C377" s="34">
        <v>0.315</v>
      </c>
      <c r="D377" s="34">
        <v>0.495</v>
      </c>
      <c r="E377" s="34">
        <v>7.8019419829999999</v>
      </c>
      <c r="F377" s="34">
        <f t="shared" si="27"/>
        <v>1901.7083333333055</v>
      </c>
      <c r="G377" s="34">
        <f>G369*4/12+G381*8/12</f>
        <v>3.1533333333333333</v>
      </c>
      <c r="H377" s="34">
        <f t="shared" si="24"/>
        <v>245.33661031711364</v>
      </c>
      <c r="I377" s="34">
        <f t="shared" si="25"/>
        <v>9.6601290312363481</v>
      </c>
      <c r="J377" s="34">
        <f t="shared" si="26"/>
        <v>15.180202763371407</v>
      </c>
      <c r="K377" s="34">
        <f t="shared" si="23"/>
        <v>22.590468316860235</v>
      </c>
    </row>
    <row r="378" spans="1:11" ht="12.75" x14ac:dyDescent="0.2">
      <c r="A378" s="29">
        <v>1901.1</v>
      </c>
      <c r="B378" s="34">
        <v>7.91</v>
      </c>
      <c r="C378" s="34">
        <v>0.31669999999999998</v>
      </c>
      <c r="D378" s="34">
        <v>0.49669999999999997</v>
      </c>
      <c r="E378" s="34">
        <v>7.8019419829999999</v>
      </c>
      <c r="F378" s="34">
        <f t="shared" si="27"/>
        <v>1901.7916666666388</v>
      </c>
      <c r="G378" s="34">
        <f>G369*3/12+G381*9/12</f>
        <v>3.16</v>
      </c>
      <c r="H378" s="34">
        <f t="shared" si="24"/>
        <v>242.57657345104613</v>
      </c>
      <c r="I378" s="34">
        <f t="shared" si="25"/>
        <v>9.7122630609287359</v>
      </c>
      <c r="J378" s="34">
        <f t="shared" si="26"/>
        <v>15.232336793063793</v>
      </c>
      <c r="K378" s="34">
        <f t="shared" si="23"/>
        <v>22.252901618408931</v>
      </c>
    </row>
    <row r="379" spans="1:11" ht="12.75" x14ac:dyDescent="0.2">
      <c r="A379" s="29">
        <v>1901.11</v>
      </c>
      <c r="B379" s="34">
        <v>8.08</v>
      </c>
      <c r="C379" s="34">
        <v>0.31830000000000003</v>
      </c>
      <c r="D379" s="34">
        <v>0.49830000000000002</v>
      </c>
      <c r="E379" s="34">
        <v>7.8970910740000004</v>
      </c>
      <c r="F379" s="34">
        <f t="shared" si="27"/>
        <v>1901.874999999972</v>
      </c>
      <c r="G379" s="34">
        <f>G369*2/12+G381*10/12</f>
        <v>3.1666666666666665</v>
      </c>
      <c r="H379" s="34">
        <f t="shared" si="24"/>
        <v>244.80444785104675</v>
      </c>
      <c r="I379" s="34">
        <f t="shared" si="25"/>
        <v>9.6437197711619032</v>
      </c>
      <c r="J379" s="34">
        <f t="shared" si="26"/>
        <v>15.097284203487202</v>
      </c>
      <c r="K379" s="34">
        <f t="shared" si="23"/>
        <v>22.375074777652799</v>
      </c>
    </row>
    <row r="380" spans="1:11" ht="12.75" x14ac:dyDescent="0.2">
      <c r="A380" s="29">
        <v>1901.12</v>
      </c>
      <c r="B380" s="34">
        <v>7.95</v>
      </c>
      <c r="C380" s="34">
        <v>0.32</v>
      </c>
      <c r="D380" s="34">
        <v>0.5</v>
      </c>
      <c r="E380" s="34">
        <v>7.9922320659999997</v>
      </c>
      <c r="F380" s="34">
        <f t="shared" si="27"/>
        <v>1901.9583333333053</v>
      </c>
      <c r="G380" s="34">
        <f>G369*1/12+G381*11/12</f>
        <v>3.1733333333333338</v>
      </c>
      <c r="H380" s="34">
        <f t="shared" si="24"/>
        <v>237.99845234624098</v>
      </c>
      <c r="I380" s="34">
        <f t="shared" si="25"/>
        <v>9.5798119183392583</v>
      </c>
      <c r="J380" s="34">
        <f t="shared" si="26"/>
        <v>14.968456122405092</v>
      </c>
      <c r="K380" s="34">
        <f t="shared" si="23"/>
        <v>21.680215141029691</v>
      </c>
    </row>
    <row r="381" spans="1:11" ht="12.75" x14ac:dyDescent="0.2">
      <c r="A381" s="29">
        <v>1902.01</v>
      </c>
      <c r="B381" s="34">
        <v>8.1199999999999992</v>
      </c>
      <c r="C381" s="34">
        <v>0.32079999999999997</v>
      </c>
      <c r="D381" s="34">
        <v>0.51080000000000003</v>
      </c>
      <c r="E381" s="34">
        <v>7.8970910740000004</v>
      </c>
      <c r="F381" s="34">
        <f t="shared" si="27"/>
        <v>1902.0416666666385</v>
      </c>
      <c r="G381" s="34">
        <v>3.18</v>
      </c>
      <c r="H381" s="34">
        <f t="shared" si="24"/>
        <v>246.01635105823013</v>
      </c>
      <c r="I381" s="34">
        <f t="shared" si="25"/>
        <v>9.7194637216108646</v>
      </c>
      <c r="J381" s="34">
        <f t="shared" si="26"/>
        <v>15.476003955732017</v>
      </c>
      <c r="K381" s="34">
        <f t="shared" si="23"/>
        <v>22.340290796033578</v>
      </c>
    </row>
    <row r="382" spans="1:11" ht="12.75" x14ac:dyDescent="0.2">
      <c r="A382" s="29">
        <v>1902.02</v>
      </c>
      <c r="B382" s="34">
        <v>8.19</v>
      </c>
      <c r="C382" s="34">
        <v>0.32169999999999999</v>
      </c>
      <c r="D382" s="34">
        <v>0.52170000000000005</v>
      </c>
      <c r="E382" s="34">
        <v>7.8970910740000004</v>
      </c>
      <c r="F382" s="34">
        <f t="shared" si="27"/>
        <v>1902.1249999999718</v>
      </c>
      <c r="G382" s="34">
        <f>G381*11/12+G393*1/12</f>
        <v>3.1900000000000004</v>
      </c>
      <c r="H382" s="34">
        <f t="shared" si="24"/>
        <v>248.13718167080108</v>
      </c>
      <c r="I382" s="34">
        <f t="shared" si="25"/>
        <v>9.7467315437724924</v>
      </c>
      <c r="J382" s="34">
        <f t="shared" si="26"/>
        <v>15.806247579689494</v>
      </c>
      <c r="K382" s="34">
        <f t="shared" si="23"/>
        <v>22.459957452460408</v>
      </c>
    </row>
    <row r="383" spans="1:11" ht="12.75" x14ac:dyDescent="0.2">
      <c r="A383" s="29">
        <v>1902.03</v>
      </c>
      <c r="B383" s="34">
        <v>8.1999999999999993</v>
      </c>
      <c r="C383" s="34">
        <v>0.32250000000000001</v>
      </c>
      <c r="D383" s="34">
        <v>0.53249999999999997</v>
      </c>
      <c r="E383" s="34">
        <v>7.8970910740000004</v>
      </c>
      <c r="F383" s="34">
        <f t="shared" si="27"/>
        <v>1902.2083333333051</v>
      </c>
      <c r="G383" s="34">
        <f>G381*10/12+G393*2/12</f>
        <v>3.1999999999999997</v>
      </c>
      <c r="H383" s="34">
        <f t="shared" si="24"/>
        <v>248.44015747259692</v>
      </c>
      <c r="I383" s="34">
        <f t="shared" si="25"/>
        <v>9.7709696079161592</v>
      </c>
      <c r="J383" s="34">
        <f t="shared" si="26"/>
        <v>16.13346144562901</v>
      </c>
      <c r="K383" s="34">
        <f t="shared" si="23"/>
        <v>22.410652288217346</v>
      </c>
    </row>
    <row r="384" spans="1:11" ht="12.75" x14ac:dyDescent="0.2">
      <c r="A384" s="29">
        <v>1902.04</v>
      </c>
      <c r="B384" s="34">
        <v>8.48</v>
      </c>
      <c r="C384" s="34">
        <v>0.32329999999999998</v>
      </c>
      <c r="D384" s="34">
        <v>0.54330000000000001</v>
      </c>
      <c r="E384" s="34">
        <v>7.9922320659999997</v>
      </c>
      <c r="F384" s="34">
        <f t="shared" si="27"/>
        <v>1902.2916666666383</v>
      </c>
      <c r="G384" s="34">
        <f>G381*9/12+G393*3/12</f>
        <v>3.21</v>
      </c>
      <c r="H384" s="34">
        <f t="shared" si="24"/>
        <v>253.86501583599039</v>
      </c>
      <c r="I384" s="34">
        <f t="shared" si="25"/>
        <v>9.6786037287471309</v>
      </c>
      <c r="J384" s="34">
        <f t="shared" si="26"/>
        <v>16.264724422605372</v>
      </c>
      <c r="K384" s="34">
        <f t="shared" si="23"/>
        <v>22.823108698497855</v>
      </c>
    </row>
    <row r="385" spans="1:11" ht="12.75" x14ac:dyDescent="0.2">
      <c r="A385" s="29">
        <v>1902.05</v>
      </c>
      <c r="B385" s="34">
        <v>8.4600000000000009</v>
      </c>
      <c r="C385" s="34">
        <v>0.32419999999999999</v>
      </c>
      <c r="D385" s="34">
        <v>0.55420000000000003</v>
      </c>
      <c r="E385" s="34">
        <v>8.0873811569999994</v>
      </c>
      <c r="F385" s="34">
        <f t="shared" si="27"/>
        <v>1902.3749999999716</v>
      </c>
      <c r="G385" s="34">
        <f>G381*8/12+G393*4/12</f>
        <v>3.2199999999999998</v>
      </c>
      <c r="H385" s="34">
        <f t="shared" si="24"/>
        <v>250.28656690033637</v>
      </c>
      <c r="I385" s="34">
        <f t="shared" si="25"/>
        <v>9.5913599277883037</v>
      </c>
      <c r="J385" s="34">
        <f t="shared" si="26"/>
        <v>16.395841061012579</v>
      </c>
      <c r="K385" s="34">
        <f t="shared" ref="K385:K448" si="28">H385/AVERAGE(J265:J384)</f>
        <v>22.427954493329803</v>
      </c>
    </row>
    <row r="386" spans="1:11" ht="12.75" x14ac:dyDescent="0.2">
      <c r="A386" s="29">
        <v>1902.06</v>
      </c>
      <c r="B386" s="34">
        <v>8.41</v>
      </c>
      <c r="C386" s="34">
        <v>0.32500000000000001</v>
      </c>
      <c r="D386" s="34">
        <v>0.56499999999999995</v>
      </c>
      <c r="E386" s="34">
        <v>8.18251405</v>
      </c>
      <c r="F386" s="34">
        <f t="shared" si="27"/>
        <v>1902.4583333333048</v>
      </c>
      <c r="G386" s="34">
        <f>G381*7/12+G393*5/12</f>
        <v>3.2300000000000004</v>
      </c>
      <c r="H386" s="34">
        <f t="shared" si="24"/>
        <v>245.91460707604895</v>
      </c>
      <c r="I386" s="34">
        <f t="shared" si="25"/>
        <v>9.5032398691695477</v>
      </c>
      <c r="J386" s="34">
        <f t="shared" si="26"/>
        <v>16.521017003325522</v>
      </c>
      <c r="K386" s="34">
        <f t="shared" si="28"/>
        <v>21.963742295514628</v>
      </c>
    </row>
    <row r="387" spans="1:11" ht="12.75" x14ac:dyDescent="0.2">
      <c r="A387" s="29">
        <v>1902.07</v>
      </c>
      <c r="B387" s="34">
        <v>8.6</v>
      </c>
      <c r="C387" s="34">
        <v>0.32579999999999998</v>
      </c>
      <c r="D387" s="34">
        <v>0.57579999999999998</v>
      </c>
      <c r="E387" s="34">
        <v>8.18251405</v>
      </c>
      <c r="F387" s="34">
        <f t="shared" si="27"/>
        <v>1902.5416666666381</v>
      </c>
      <c r="G387" s="34">
        <f>G381*6/12+G393*6/12</f>
        <v>3.2399999999999998</v>
      </c>
      <c r="H387" s="34">
        <f t="shared" si="24"/>
        <v>251.47034730725571</v>
      </c>
      <c r="I387" s="34">
        <f t="shared" si="25"/>
        <v>9.5266324596167333</v>
      </c>
      <c r="J387" s="34">
        <f t="shared" si="26"/>
        <v>16.836816974362542</v>
      </c>
      <c r="K387" s="34">
        <f t="shared" si="28"/>
        <v>22.385686589401367</v>
      </c>
    </row>
    <row r="388" spans="1:11" ht="12.75" x14ac:dyDescent="0.2">
      <c r="A388" s="29">
        <v>1902.08</v>
      </c>
      <c r="B388" s="34">
        <v>8.83</v>
      </c>
      <c r="C388" s="34">
        <v>0.32669999999999999</v>
      </c>
      <c r="D388" s="34">
        <v>0.5867</v>
      </c>
      <c r="E388" s="34">
        <v>8.0873811569999994</v>
      </c>
      <c r="F388" s="34">
        <f t="shared" si="27"/>
        <v>1902.6249999999714</v>
      </c>
      <c r="G388" s="34">
        <f>G381*5/12+G393*7/12</f>
        <v>3.25</v>
      </c>
      <c r="H388" s="34">
        <f t="shared" si="24"/>
        <v>261.23290611465364</v>
      </c>
      <c r="I388" s="34">
        <f t="shared" si="25"/>
        <v>9.6653216792363921</v>
      </c>
      <c r="J388" s="34">
        <f t="shared" si="26"/>
        <v>17.357343829837745</v>
      </c>
      <c r="K388" s="34">
        <f t="shared" si="28"/>
        <v>23.168671834092862</v>
      </c>
    </row>
    <row r="389" spans="1:11" ht="12.75" x14ac:dyDescent="0.2">
      <c r="A389" s="29">
        <v>1902.09</v>
      </c>
      <c r="B389" s="34">
        <v>8.85</v>
      </c>
      <c r="C389" s="34">
        <v>0.32750000000000001</v>
      </c>
      <c r="D389" s="34">
        <v>0.59750000000000003</v>
      </c>
      <c r="E389" s="34">
        <v>8.18251405</v>
      </c>
      <c r="F389" s="34">
        <f t="shared" si="27"/>
        <v>1902.7083333333046</v>
      </c>
      <c r="G389" s="34">
        <f>G381*4/12+G393*8/12</f>
        <v>3.26</v>
      </c>
      <c r="H389" s="34">
        <f t="shared" si="24"/>
        <v>258.78053182200154</v>
      </c>
      <c r="I389" s="34">
        <f t="shared" si="25"/>
        <v>9.5763417143170066</v>
      </c>
      <c r="J389" s="34">
        <f t="shared" si="26"/>
        <v>17.471340990242478</v>
      </c>
      <c r="K389" s="34">
        <f t="shared" si="28"/>
        <v>22.856566381954501</v>
      </c>
    </row>
    <row r="390" spans="1:11" ht="12.75" x14ac:dyDescent="0.2">
      <c r="A390" s="29">
        <v>1902.1</v>
      </c>
      <c r="B390" s="34">
        <v>8.57</v>
      </c>
      <c r="C390" s="34">
        <v>0.32829999999999998</v>
      </c>
      <c r="D390" s="34">
        <v>0.60829999999999995</v>
      </c>
      <c r="E390" s="34">
        <v>8.7534247930000006</v>
      </c>
      <c r="F390" s="34">
        <f t="shared" si="27"/>
        <v>1902.7916666666379</v>
      </c>
      <c r="G390" s="34">
        <f>G381*3/12+G393*9/12</f>
        <v>3.27</v>
      </c>
      <c r="H390" s="34">
        <f t="shared" si="24"/>
        <v>234.24908718468038</v>
      </c>
      <c r="I390" s="34">
        <f t="shared" si="25"/>
        <v>8.9736260586616758</v>
      </c>
      <c r="J390" s="34">
        <f t="shared" si="26"/>
        <v>16.627038475430695</v>
      </c>
      <c r="K390" s="34">
        <f t="shared" si="28"/>
        <v>20.604425401859814</v>
      </c>
    </row>
    <row r="391" spans="1:11" ht="12.75" x14ac:dyDescent="0.2">
      <c r="A391" s="29">
        <v>1902.11</v>
      </c>
      <c r="B391" s="34">
        <v>8.24</v>
      </c>
      <c r="C391" s="34">
        <v>0.32919999999999999</v>
      </c>
      <c r="D391" s="34">
        <v>0.61919999999999997</v>
      </c>
      <c r="E391" s="34">
        <v>8.4679289260000008</v>
      </c>
      <c r="F391" s="34">
        <f t="shared" si="27"/>
        <v>1902.8749999999711</v>
      </c>
      <c r="G391" s="34">
        <f>G381*2/12+G393*10/12</f>
        <v>3.2800000000000002</v>
      </c>
      <c r="H391" s="34">
        <f t="shared" si="24"/>
        <v>232.82258002267977</v>
      </c>
      <c r="I391" s="34">
        <f t="shared" si="25"/>
        <v>9.3016011339157973</v>
      </c>
      <c r="J391" s="34">
        <f t="shared" si="26"/>
        <v>17.495599702675158</v>
      </c>
      <c r="K391" s="34">
        <f t="shared" si="28"/>
        <v>20.408541255072187</v>
      </c>
    </row>
    <row r="392" spans="1:11" ht="12.75" x14ac:dyDescent="0.2">
      <c r="A392" s="29">
        <v>1902.12</v>
      </c>
      <c r="B392" s="34">
        <v>8.0500000000000007</v>
      </c>
      <c r="C392" s="34">
        <v>0.33</v>
      </c>
      <c r="D392" s="34">
        <v>0.63</v>
      </c>
      <c r="E392" s="34">
        <v>8.5630942149999996</v>
      </c>
      <c r="F392" s="34">
        <f t="shared" si="27"/>
        <v>1902.9583333333044</v>
      </c>
      <c r="G392" s="34">
        <f>G381*1/12+G393*11/12</f>
        <v>3.29</v>
      </c>
      <c r="H392" s="34">
        <f t="shared" si="24"/>
        <v>224.92630457412292</v>
      </c>
      <c r="I392" s="34">
        <f t="shared" si="25"/>
        <v>9.2205814297466535</v>
      </c>
      <c r="J392" s="34">
        <f t="shared" si="26"/>
        <v>17.602928184061792</v>
      </c>
      <c r="K392" s="34">
        <f t="shared" si="28"/>
        <v>19.633232126823842</v>
      </c>
    </row>
    <row r="393" spans="1:11" ht="12.75" x14ac:dyDescent="0.2">
      <c r="A393" s="29">
        <v>1903.01</v>
      </c>
      <c r="B393" s="34">
        <v>8.4600000000000009</v>
      </c>
      <c r="C393" s="34">
        <v>0.33169999999999999</v>
      </c>
      <c r="D393" s="34">
        <v>0.62170000000000003</v>
      </c>
      <c r="E393" s="34">
        <v>8.6582595040000001</v>
      </c>
      <c r="F393" s="34">
        <f t="shared" si="27"/>
        <v>1903.0416666666376</v>
      </c>
      <c r="G393" s="34">
        <v>3.3</v>
      </c>
      <c r="H393" s="34">
        <f t="shared" si="24"/>
        <v>233.78403754990987</v>
      </c>
      <c r="I393" s="34">
        <f t="shared" si="25"/>
        <v>9.1662133871519025</v>
      </c>
      <c r="J393" s="34">
        <f t="shared" si="26"/>
        <v>17.180087014749287</v>
      </c>
      <c r="K393" s="34">
        <f t="shared" si="28"/>
        <v>20.318132053828496</v>
      </c>
    </row>
    <row r="394" spans="1:11" ht="12.75" x14ac:dyDescent="0.2">
      <c r="A394" s="29">
        <v>1903.02</v>
      </c>
      <c r="B394" s="34">
        <v>8.41</v>
      </c>
      <c r="C394" s="34">
        <v>0.33329999999999999</v>
      </c>
      <c r="D394" s="34">
        <v>0.61329999999999996</v>
      </c>
      <c r="E394" s="34">
        <v>8.6582595040000001</v>
      </c>
      <c r="F394" s="34">
        <f t="shared" si="27"/>
        <v>1903.1249999999709</v>
      </c>
      <c r="G394" s="34">
        <f>G393*11/12+G405*1/12</f>
        <v>3.3083333333333331</v>
      </c>
      <c r="H394" s="34">
        <f t="shared" ref="H394:H457" si="29">B394*$E$1744/E394</f>
        <v>232.4023352003241</v>
      </c>
      <c r="I394" s="34">
        <f t="shared" ref="I394:I457" si="30">C394*$E$1744/E394</f>
        <v>9.210427862338646</v>
      </c>
      <c r="J394" s="34">
        <f t="shared" ref="J394:J457" si="31">D394*$E$1744/E394</f>
        <v>16.947961020018877</v>
      </c>
      <c r="K394" s="34">
        <f t="shared" si="28"/>
        <v>20.107051517552812</v>
      </c>
    </row>
    <row r="395" spans="1:11" ht="12.75" x14ac:dyDescent="0.2">
      <c r="A395" s="29">
        <v>1903.03</v>
      </c>
      <c r="B395" s="34">
        <v>8.08</v>
      </c>
      <c r="C395" s="34">
        <v>0.33500000000000002</v>
      </c>
      <c r="D395" s="34">
        <v>0.60499999999999998</v>
      </c>
      <c r="E395" s="34">
        <v>8.3728446279999993</v>
      </c>
      <c r="F395" s="34">
        <f t="shared" ref="F395:F458" si="32">F394+1/12</f>
        <v>1903.2083333333042</v>
      </c>
      <c r="G395" s="34">
        <f>G393*10/12+G405*2/12</f>
        <v>3.3166666666666664</v>
      </c>
      <c r="H395" s="34">
        <f t="shared" si="29"/>
        <v>230.89440995178109</v>
      </c>
      <c r="I395" s="34">
        <f t="shared" si="30"/>
        <v>9.5729736799315184</v>
      </c>
      <c r="J395" s="34">
        <f t="shared" si="31"/>
        <v>17.288504705547965</v>
      </c>
      <c r="K395" s="34">
        <f t="shared" si="28"/>
        <v>19.884560384872838</v>
      </c>
    </row>
    <row r="396" spans="1:11" ht="12.75" x14ac:dyDescent="0.2">
      <c r="A396" s="29">
        <v>1903.04</v>
      </c>
      <c r="B396" s="34">
        <v>7.75</v>
      </c>
      <c r="C396" s="34">
        <v>0.3367</v>
      </c>
      <c r="D396" s="34">
        <v>0.59670000000000001</v>
      </c>
      <c r="E396" s="34">
        <v>8.3728446279999993</v>
      </c>
      <c r="F396" s="34">
        <f t="shared" si="32"/>
        <v>1903.2916666666374</v>
      </c>
      <c r="G396" s="34">
        <f>G393*9/12+G405*3/12</f>
        <v>3.3250000000000002</v>
      </c>
      <c r="H396" s="34">
        <f t="shared" si="29"/>
        <v>221.46431647602765</v>
      </c>
      <c r="I396" s="34">
        <f t="shared" si="30"/>
        <v>9.6215529493520648</v>
      </c>
      <c r="J396" s="34">
        <f t="shared" si="31"/>
        <v>17.05132356661235</v>
      </c>
      <c r="K396" s="34">
        <f t="shared" si="28"/>
        <v>18.980022601826263</v>
      </c>
    </row>
    <row r="397" spans="1:11" ht="12.75" x14ac:dyDescent="0.2">
      <c r="A397" s="29">
        <v>1903.05</v>
      </c>
      <c r="B397" s="34">
        <v>7.6</v>
      </c>
      <c r="C397" s="34">
        <v>0.33829999999999999</v>
      </c>
      <c r="D397" s="34">
        <v>0.58830000000000005</v>
      </c>
      <c r="E397" s="34">
        <v>8.18251405</v>
      </c>
      <c r="F397" s="34">
        <f t="shared" si="32"/>
        <v>1903.3749999999707</v>
      </c>
      <c r="G397" s="34">
        <f>G393*8/12+G405*4/12</f>
        <v>3.333333333333333</v>
      </c>
      <c r="H397" s="34">
        <f t="shared" si="29"/>
        <v>222.22960924827251</v>
      </c>
      <c r="I397" s="34">
        <f t="shared" si="30"/>
        <v>9.8921416853540247</v>
      </c>
      <c r="J397" s="34">
        <f t="shared" si="31"/>
        <v>17.202326200099833</v>
      </c>
      <c r="K397" s="34">
        <f t="shared" si="28"/>
        <v>18.954858723039873</v>
      </c>
    </row>
    <row r="398" spans="1:11" ht="12.75" x14ac:dyDescent="0.2">
      <c r="A398" s="29">
        <v>1903.06</v>
      </c>
      <c r="B398" s="34">
        <v>7.18</v>
      </c>
      <c r="C398" s="34">
        <v>0.34</v>
      </c>
      <c r="D398" s="34">
        <v>0.57999999999999996</v>
      </c>
      <c r="E398" s="34">
        <v>8.18251405</v>
      </c>
      <c r="F398" s="34">
        <f t="shared" si="32"/>
        <v>1903.4583333333039</v>
      </c>
      <c r="G398" s="34">
        <f>G393*7/12+G405*5/12</f>
        <v>3.3416666666666668</v>
      </c>
      <c r="H398" s="34">
        <f t="shared" si="29"/>
        <v>209.94849926349957</v>
      </c>
      <c r="I398" s="34">
        <f t="shared" si="30"/>
        <v>9.941850940054298</v>
      </c>
      <c r="J398" s="34">
        <f t="shared" si="31"/>
        <v>16.959628074210272</v>
      </c>
      <c r="K398" s="34">
        <f t="shared" si="28"/>
        <v>17.818551722968515</v>
      </c>
    </row>
    <row r="399" spans="1:11" ht="12.75" x14ac:dyDescent="0.2">
      <c r="A399" s="29">
        <v>1903.07</v>
      </c>
      <c r="B399" s="34">
        <v>6.85</v>
      </c>
      <c r="C399" s="34">
        <v>0.3417</v>
      </c>
      <c r="D399" s="34">
        <v>0.57169999999999999</v>
      </c>
      <c r="E399" s="34">
        <v>8.18251405</v>
      </c>
      <c r="F399" s="34">
        <f t="shared" si="32"/>
        <v>1903.5416666666372</v>
      </c>
      <c r="G399" s="34">
        <f>G393*6/12+G405*6/12</f>
        <v>3.3499999999999996</v>
      </c>
      <c r="H399" s="34">
        <f t="shared" si="29"/>
        <v>200.29905570403511</v>
      </c>
      <c r="I399" s="34">
        <f t="shared" si="30"/>
        <v>9.9915601947545678</v>
      </c>
      <c r="J399" s="34">
        <f t="shared" si="31"/>
        <v>16.716929948320711</v>
      </c>
      <c r="K399" s="34">
        <f t="shared" si="28"/>
        <v>16.918178414766661</v>
      </c>
    </row>
    <row r="400" spans="1:11" ht="12.75" x14ac:dyDescent="0.2">
      <c r="A400" s="29">
        <v>1903.08</v>
      </c>
      <c r="B400" s="34">
        <v>6.63</v>
      </c>
      <c r="C400" s="34">
        <v>0.34329999999999999</v>
      </c>
      <c r="D400" s="34">
        <v>0.56330000000000002</v>
      </c>
      <c r="E400" s="34">
        <v>8.18251405</v>
      </c>
      <c r="F400" s="34">
        <f t="shared" si="32"/>
        <v>1903.6249999999704</v>
      </c>
      <c r="G400" s="34">
        <f>G393*5/12+G405*7/12</f>
        <v>3.3583333333333334</v>
      </c>
      <c r="H400" s="34">
        <f t="shared" si="29"/>
        <v>193.86609333105878</v>
      </c>
      <c r="I400" s="34">
        <f t="shared" si="30"/>
        <v>10.038345375648941</v>
      </c>
      <c r="J400" s="34">
        <f t="shared" si="31"/>
        <v>16.47130774862525</v>
      </c>
      <c r="K400" s="34">
        <f t="shared" si="28"/>
        <v>16.299118790903492</v>
      </c>
    </row>
    <row r="401" spans="1:11" ht="12.75" x14ac:dyDescent="0.2">
      <c r="A401" s="29">
        <v>1903.09</v>
      </c>
      <c r="B401" s="34">
        <v>6.47</v>
      </c>
      <c r="C401" s="34">
        <v>0.34499999999999997</v>
      </c>
      <c r="D401" s="34">
        <v>0.55500000000000005</v>
      </c>
      <c r="E401" s="34">
        <v>8.2776793390000005</v>
      </c>
      <c r="F401" s="34">
        <f t="shared" si="32"/>
        <v>1903.7083333333037</v>
      </c>
      <c r="G401" s="34">
        <f>G393*4/12+G405*8/12</f>
        <v>3.3666666666666663</v>
      </c>
      <c r="H401" s="34">
        <f t="shared" si="29"/>
        <v>187.01255860522525</v>
      </c>
      <c r="I401" s="34">
        <f t="shared" si="30"/>
        <v>9.9720761543744523</v>
      </c>
      <c r="J401" s="34">
        <f t="shared" si="31"/>
        <v>16.042035552689342</v>
      </c>
      <c r="K401" s="34">
        <f t="shared" si="28"/>
        <v>15.654359115196911</v>
      </c>
    </row>
    <row r="402" spans="1:11" ht="12.75" x14ac:dyDescent="0.2">
      <c r="A402" s="29">
        <v>1903.1</v>
      </c>
      <c r="B402" s="34">
        <v>6.26</v>
      </c>
      <c r="C402" s="34">
        <v>0.34670000000000001</v>
      </c>
      <c r="D402" s="34">
        <v>0.54669999999999996</v>
      </c>
      <c r="E402" s="34">
        <v>8.18251405</v>
      </c>
      <c r="F402" s="34">
        <f t="shared" si="32"/>
        <v>1903.791666666637</v>
      </c>
      <c r="G402" s="34">
        <f>G393*3/12+G405*9/12</f>
        <v>3.3749999999999996</v>
      </c>
      <c r="H402" s="34">
        <f t="shared" si="29"/>
        <v>183.04702024923498</v>
      </c>
      <c r="I402" s="34">
        <f t="shared" si="30"/>
        <v>10.137763885049484</v>
      </c>
      <c r="J402" s="34">
        <f t="shared" si="31"/>
        <v>15.985911496846128</v>
      </c>
      <c r="K402" s="34">
        <f t="shared" si="28"/>
        <v>15.252943825778832</v>
      </c>
    </row>
    <row r="403" spans="1:11" ht="12.75" x14ac:dyDescent="0.2">
      <c r="A403" s="29">
        <v>1903.11</v>
      </c>
      <c r="B403" s="34">
        <v>6.28</v>
      </c>
      <c r="C403" s="34">
        <v>0.3483</v>
      </c>
      <c r="D403" s="34">
        <v>0.5383</v>
      </c>
      <c r="E403" s="34">
        <v>8.0873811569999994</v>
      </c>
      <c r="F403" s="34">
        <f t="shared" si="32"/>
        <v>1903.8749999999702</v>
      </c>
      <c r="G403" s="34">
        <f>G393*2/12+G405*10/12</f>
        <v>3.3833333333333333</v>
      </c>
      <c r="H403" s="34">
        <f t="shared" si="29"/>
        <v>185.79191963760192</v>
      </c>
      <c r="I403" s="34">
        <f t="shared" si="30"/>
        <v>10.304351211747889</v>
      </c>
      <c r="J403" s="34">
        <f t="shared" si="31"/>
        <v>15.925444321802724</v>
      </c>
      <c r="K403" s="34">
        <f t="shared" si="28"/>
        <v>15.407877534297896</v>
      </c>
    </row>
    <row r="404" spans="1:11" ht="12.75" x14ac:dyDescent="0.2">
      <c r="A404" s="29">
        <v>1903.12</v>
      </c>
      <c r="B404" s="34">
        <v>6.57</v>
      </c>
      <c r="C404" s="34">
        <v>0.35</v>
      </c>
      <c r="D404" s="34">
        <v>0.53</v>
      </c>
      <c r="E404" s="34">
        <v>8.0873811569999994</v>
      </c>
      <c r="F404" s="34">
        <f t="shared" si="32"/>
        <v>1903.9583333333035</v>
      </c>
      <c r="G404" s="34">
        <f>G393*1/12+G405*11/12</f>
        <v>3.3916666666666666</v>
      </c>
      <c r="H404" s="34">
        <f t="shared" si="29"/>
        <v>194.37148280558037</v>
      </c>
      <c r="I404" s="34">
        <f t="shared" si="30"/>
        <v>10.354645202732589</v>
      </c>
      <c r="J404" s="34">
        <f t="shared" si="31"/>
        <v>15.679891306995067</v>
      </c>
      <c r="K404" s="34">
        <f t="shared" si="28"/>
        <v>16.042894140050144</v>
      </c>
    </row>
    <row r="405" spans="1:11" ht="12.75" x14ac:dyDescent="0.2">
      <c r="A405" s="29">
        <v>1904.01</v>
      </c>
      <c r="B405" s="34">
        <v>6.68</v>
      </c>
      <c r="C405" s="34">
        <v>0.34670000000000001</v>
      </c>
      <c r="D405" s="34">
        <v>0.52669999999999995</v>
      </c>
      <c r="E405" s="34">
        <v>8.2776793390000005</v>
      </c>
      <c r="F405" s="34">
        <f t="shared" si="32"/>
        <v>1904.0416666666367</v>
      </c>
      <c r="G405" s="34">
        <v>3.4</v>
      </c>
      <c r="H405" s="34">
        <f t="shared" si="29"/>
        <v>193.08251800354014</v>
      </c>
      <c r="I405" s="34">
        <f t="shared" si="30"/>
        <v>10.02121392093224</v>
      </c>
      <c r="J405" s="34">
        <f t="shared" si="31"/>
        <v>15.224036262344997</v>
      </c>
      <c r="K405" s="34">
        <f t="shared" si="28"/>
        <v>15.861833914033639</v>
      </c>
    </row>
    <row r="406" spans="1:11" ht="12.75" x14ac:dyDescent="0.2">
      <c r="A406" s="29">
        <v>1904.02</v>
      </c>
      <c r="B406" s="34">
        <v>6.5</v>
      </c>
      <c r="C406" s="34">
        <v>0.34329999999999999</v>
      </c>
      <c r="D406" s="34">
        <v>0.52329999999999999</v>
      </c>
      <c r="E406" s="34">
        <v>8.4679289260000008</v>
      </c>
      <c r="F406" s="34">
        <f t="shared" si="32"/>
        <v>1904.12499999997</v>
      </c>
      <c r="G406" s="34">
        <f>G405*11/12+G417*1/12</f>
        <v>3.4066666666666667</v>
      </c>
      <c r="H406" s="34">
        <f t="shared" si="29"/>
        <v>183.65858861012359</v>
      </c>
      <c r="I406" s="34">
        <f t="shared" si="30"/>
        <v>9.6999989953623729</v>
      </c>
      <c r="J406" s="34">
        <f t="shared" si="31"/>
        <v>14.785929141488873</v>
      </c>
      <c r="K406" s="34">
        <f t="shared" si="28"/>
        <v>15.021498380331433</v>
      </c>
    </row>
    <row r="407" spans="1:11" ht="12.75" x14ac:dyDescent="0.2">
      <c r="A407" s="29">
        <v>1904.03</v>
      </c>
      <c r="B407" s="34">
        <v>6.48</v>
      </c>
      <c r="C407" s="34">
        <v>0.34</v>
      </c>
      <c r="D407" s="34">
        <v>0.52</v>
      </c>
      <c r="E407" s="34">
        <v>8.3728446279999993</v>
      </c>
      <c r="F407" s="34">
        <f t="shared" si="32"/>
        <v>1904.2083333333032</v>
      </c>
      <c r="G407" s="34">
        <f>G405*10/12+G417*2/12</f>
        <v>3.4133333333333336</v>
      </c>
      <c r="H407" s="34">
        <f t="shared" si="29"/>
        <v>185.17274461479477</v>
      </c>
      <c r="I407" s="34">
        <f t="shared" si="30"/>
        <v>9.7158538841096007</v>
      </c>
      <c r="J407" s="34">
        <f t="shared" si="31"/>
        <v>14.859541234520567</v>
      </c>
      <c r="K407" s="34">
        <f t="shared" si="28"/>
        <v>15.081930176258862</v>
      </c>
    </row>
    <row r="408" spans="1:11" ht="12.75" x14ac:dyDescent="0.2">
      <c r="A408" s="29">
        <v>1904.04</v>
      </c>
      <c r="B408" s="34">
        <v>6.64</v>
      </c>
      <c r="C408" s="34">
        <v>0.3367</v>
      </c>
      <c r="D408" s="34">
        <v>0.51670000000000005</v>
      </c>
      <c r="E408" s="34">
        <v>8.2776793390000005</v>
      </c>
      <c r="F408" s="34">
        <f t="shared" si="32"/>
        <v>1904.2916666666365</v>
      </c>
      <c r="G408" s="34">
        <f>G405*9/12+G417*3/12</f>
        <v>3.42</v>
      </c>
      <c r="H408" s="34">
        <f t="shared" si="29"/>
        <v>191.92633526100397</v>
      </c>
      <c r="I408" s="34">
        <f t="shared" si="30"/>
        <v>9.7321682352981984</v>
      </c>
      <c r="J408" s="34">
        <f t="shared" si="31"/>
        <v>14.934990576710959</v>
      </c>
      <c r="K408" s="34">
        <f t="shared" si="28"/>
        <v>15.56549061169148</v>
      </c>
    </row>
    <row r="409" spans="1:11" ht="12.75" x14ac:dyDescent="0.2">
      <c r="A409" s="29">
        <v>1904.05</v>
      </c>
      <c r="B409" s="34">
        <v>6.5</v>
      </c>
      <c r="C409" s="34">
        <v>0.33329999999999999</v>
      </c>
      <c r="D409" s="34">
        <v>0.51329999999999998</v>
      </c>
      <c r="E409" s="34">
        <v>8.0873811569999994</v>
      </c>
      <c r="F409" s="34">
        <f t="shared" si="32"/>
        <v>1904.3749999999698</v>
      </c>
      <c r="G409" s="34">
        <f>G405*8/12+G417*4/12</f>
        <v>3.4266666666666667</v>
      </c>
      <c r="H409" s="34">
        <f t="shared" si="29"/>
        <v>192.30055376503381</v>
      </c>
      <c r="I409" s="34">
        <f t="shared" si="30"/>
        <v>9.86058070305935</v>
      </c>
      <c r="J409" s="34">
        <f t="shared" si="31"/>
        <v>15.185826807321826</v>
      </c>
      <c r="K409" s="34">
        <f t="shared" si="28"/>
        <v>15.525820896254631</v>
      </c>
    </row>
    <row r="410" spans="1:11" ht="12.75" x14ac:dyDescent="0.2">
      <c r="A410" s="29">
        <v>1904.06</v>
      </c>
      <c r="B410" s="34">
        <v>6.51</v>
      </c>
      <c r="C410" s="34">
        <v>0.33</v>
      </c>
      <c r="D410" s="34">
        <v>0.51</v>
      </c>
      <c r="E410" s="34">
        <v>8.0873811569999994</v>
      </c>
      <c r="F410" s="34">
        <f t="shared" si="32"/>
        <v>1904.458333333303</v>
      </c>
      <c r="G410" s="34">
        <f>G405*7/12+G417*5/12</f>
        <v>3.4333333333333336</v>
      </c>
      <c r="H410" s="34">
        <f t="shared" si="29"/>
        <v>192.59640077082619</v>
      </c>
      <c r="I410" s="34">
        <f t="shared" si="30"/>
        <v>9.7629511911478719</v>
      </c>
      <c r="J410" s="34">
        <f t="shared" si="31"/>
        <v>15.088197295410348</v>
      </c>
      <c r="K410" s="34">
        <f t="shared" si="28"/>
        <v>15.474433638652654</v>
      </c>
    </row>
    <row r="411" spans="1:11" ht="12.75" x14ac:dyDescent="0.2">
      <c r="A411" s="29">
        <v>1904.07</v>
      </c>
      <c r="B411" s="34">
        <v>6.78</v>
      </c>
      <c r="C411" s="34">
        <v>0.32669999999999999</v>
      </c>
      <c r="D411" s="34">
        <v>0.50670000000000004</v>
      </c>
      <c r="E411" s="34">
        <v>8.0873811569999994</v>
      </c>
      <c r="F411" s="34">
        <f t="shared" si="32"/>
        <v>1904.5416666666363</v>
      </c>
      <c r="G411" s="34">
        <f>G405*6/12+G417*6/12</f>
        <v>3.44</v>
      </c>
      <c r="H411" s="34">
        <f t="shared" si="29"/>
        <v>200.58426992721991</v>
      </c>
      <c r="I411" s="34">
        <f t="shared" si="30"/>
        <v>9.6653216792363921</v>
      </c>
      <c r="J411" s="34">
        <f t="shared" si="31"/>
        <v>14.99056778349887</v>
      </c>
      <c r="K411" s="34">
        <f t="shared" si="28"/>
        <v>16.036401629624109</v>
      </c>
    </row>
    <row r="412" spans="1:11" ht="12.75" x14ac:dyDescent="0.2">
      <c r="A412" s="29">
        <v>1904.08</v>
      </c>
      <c r="B412" s="34">
        <v>7.01</v>
      </c>
      <c r="C412" s="34">
        <v>0.32329999999999998</v>
      </c>
      <c r="D412" s="34">
        <v>0.50329999999999997</v>
      </c>
      <c r="E412" s="34">
        <v>8.18251405</v>
      </c>
      <c r="F412" s="34">
        <f t="shared" si="32"/>
        <v>1904.6249999999695</v>
      </c>
      <c r="G412" s="34">
        <f>G405*5/12+G417*7/12</f>
        <v>3.4466666666666663</v>
      </c>
      <c r="H412" s="34">
        <f t="shared" si="29"/>
        <v>204.97757379347243</v>
      </c>
      <c r="I412" s="34">
        <f t="shared" si="30"/>
        <v>9.4535306144692761</v>
      </c>
      <c r="J412" s="34">
        <f t="shared" si="31"/>
        <v>14.716863465086258</v>
      </c>
      <c r="K412" s="34">
        <f t="shared" si="28"/>
        <v>16.304651978851034</v>
      </c>
    </row>
    <row r="413" spans="1:11" ht="12.75" x14ac:dyDescent="0.2">
      <c r="A413" s="29">
        <v>1904.09</v>
      </c>
      <c r="B413" s="34">
        <v>7.32</v>
      </c>
      <c r="C413" s="34">
        <v>0.32</v>
      </c>
      <c r="D413" s="34">
        <v>0.5</v>
      </c>
      <c r="E413" s="34">
        <v>8.2776793390000005</v>
      </c>
      <c r="F413" s="34">
        <f t="shared" si="32"/>
        <v>1904.7083333333028</v>
      </c>
      <c r="G413" s="34">
        <f>G405*4/12+G417*8/12</f>
        <v>3.4533333333333331</v>
      </c>
      <c r="H413" s="34">
        <f t="shared" si="29"/>
        <v>211.58144188411885</v>
      </c>
      <c r="I413" s="34">
        <f t="shared" si="30"/>
        <v>9.249461940289347</v>
      </c>
      <c r="J413" s="34">
        <f t="shared" si="31"/>
        <v>14.452284281702106</v>
      </c>
      <c r="K413" s="34">
        <f t="shared" si="28"/>
        <v>16.742600049163688</v>
      </c>
    </row>
    <row r="414" spans="1:11" ht="12.75" x14ac:dyDescent="0.2">
      <c r="A414" s="29">
        <v>1904.1</v>
      </c>
      <c r="B414" s="34">
        <v>7.75</v>
      </c>
      <c r="C414" s="34">
        <v>0.31669999999999998</v>
      </c>
      <c r="D414" s="34">
        <v>0.49669999999999997</v>
      </c>
      <c r="E414" s="34">
        <v>8.2776793390000005</v>
      </c>
      <c r="F414" s="34">
        <f t="shared" si="32"/>
        <v>1904.791666666636</v>
      </c>
      <c r="G414" s="34">
        <f>G405*3/12+G417*9/12</f>
        <v>3.46</v>
      </c>
      <c r="H414" s="34">
        <f t="shared" si="29"/>
        <v>224.01040636638265</v>
      </c>
      <c r="I414" s="34">
        <f t="shared" si="30"/>
        <v>9.1540768640301149</v>
      </c>
      <c r="J414" s="34">
        <f t="shared" si="31"/>
        <v>14.356899205442872</v>
      </c>
      <c r="K414" s="34">
        <f t="shared" si="28"/>
        <v>17.633197370821403</v>
      </c>
    </row>
    <row r="415" spans="1:11" ht="12.75" x14ac:dyDescent="0.2">
      <c r="A415" s="29">
        <v>1904.11</v>
      </c>
      <c r="B415" s="34">
        <v>8.17</v>
      </c>
      <c r="C415" s="34">
        <v>0.31330000000000002</v>
      </c>
      <c r="D415" s="34">
        <v>0.49330000000000002</v>
      </c>
      <c r="E415" s="34">
        <v>8.4679289260000008</v>
      </c>
      <c r="F415" s="34">
        <f t="shared" si="32"/>
        <v>1904.8749999999693</v>
      </c>
      <c r="G415" s="34">
        <f>G405*2/12+G417*10/12</f>
        <v>3.4666666666666668</v>
      </c>
      <c r="H415" s="34">
        <f t="shared" si="29"/>
        <v>230.84471829918613</v>
      </c>
      <c r="I415" s="34">
        <f t="shared" si="30"/>
        <v>8.8523439710079579</v>
      </c>
      <c r="J415" s="34">
        <f t="shared" si="31"/>
        <v>13.938274117134457</v>
      </c>
      <c r="K415" s="34">
        <f t="shared" si="28"/>
        <v>18.076200223770062</v>
      </c>
    </row>
    <row r="416" spans="1:11" ht="12.75" x14ac:dyDescent="0.2">
      <c r="A416" s="29">
        <v>1904.12</v>
      </c>
      <c r="B416" s="34">
        <v>8.25</v>
      </c>
      <c r="C416" s="34">
        <v>0.31</v>
      </c>
      <c r="D416" s="34">
        <v>0.49</v>
      </c>
      <c r="E416" s="34">
        <v>8.4679289260000008</v>
      </c>
      <c r="F416" s="34">
        <f t="shared" si="32"/>
        <v>1904.9583333333026</v>
      </c>
      <c r="G416" s="34">
        <f>G405*1/12+G417*11/12</f>
        <v>3.4733333333333332</v>
      </c>
      <c r="H416" s="34">
        <f t="shared" si="29"/>
        <v>233.10513169746457</v>
      </c>
      <c r="I416" s="34">
        <f t="shared" si="30"/>
        <v>8.7591019183289731</v>
      </c>
      <c r="J416" s="34">
        <f t="shared" si="31"/>
        <v>13.84503206445547</v>
      </c>
      <c r="K416" s="34">
        <f t="shared" si="28"/>
        <v>18.159679118703203</v>
      </c>
    </row>
    <row r="417" spans="1:11" ht="12.75" x14ac:dyDescent="0.2">
      <c r="A417" s="29">
        <v>1905.01</v>
      </c>
      <c r="B417" s="34">
        <v>8.43</v>
      </c>
      <c r="C417" s="34">
        <v>0.31169999999999998</v>
      </c>
      <c r="D417" s="34">
        <v>0.505</v>
      </c>
      <c r="E417" s="34">
        <v>8.4679289260000008</v>
      </c>
      <c r="F417" s="34">
        <f t="shared" si="32"/>
        <v>1905.0416666666358</v>
      </c>
      <c r="G417" s="34">
        <v>3.48</v>
      </c>
      <c r="H417" s="34">
        <f t="shared" si="29"/>
        <v>238.19106184359106</v>
      </c>
      <c r="I417" s="34">
        <f t="shared" si="30"/>
        <v>8.8071357030423894</v>
      </c>
      <c r="J417" s="34">
        <f t="shared" si="31"/>
        <v>14.26885957663268</v>
      </c>
      <c r="K417" s="34">
        <f t="shared" si="28"/>
        <v>18.459852032455849</v>
      </c>
    </row>
    <row r="418" spans="1:11" ht="12.75" x14ac:dyDescent="0.2">
      <c r="A418" s="29">
        <v>1905.02</v>
      </c>
      <c r="B418" s="34">
        <v>8.8000000000000007</v>
      </c>
      <c r="C418" s="34">
        <v>0.31330000000000002</v>
      </c>
      <c r="D418" s="34">
        <v>0.52</v>
      </c>
      <c r="E418" s="34">
        <v>8.4679289260000008</v>
      </c>
      <c r="F418" s="34">
        <f t="shared" si="32"/>
        <v>1905.1249999999691</v>
      </c>
      <c r="G418" s="34">
        <f>G417*11/12+G429*1/12</f>
        <v>3.4758333333333331</v>
      </c>
      <c r="H418" s="34">
        <f t="shared" si="29"/>
        <v>248.64547381062891</v>
      </c>
      <c r="I418" s="34">
        <f t="shared" si="30"/>
        <v>8.8523439710079579</v>
      </c>
      <c r="J418" s="34">
        <f t="shared" si="31"/>
        <v>14.692687088809889</v>
      </c>
      <c r="K418" s="34">
        <f t="shared" si="28"/>
        <v>19.168996375829835</v>
      </c>
    </row>
    <row r="419" spans="1:11" ht="12.75" x14ac:dyDescent="0.2">
      <c r="A419" s="29">
        <v>1905.03</v>
      </c>
      <c r="B419" s="34">
        <v>9.0500000000000007</v>
      </c>
      <c r="C419" s="34">
        <v>0.315</v>
      </c>
      <c r="D419" s="34">
        <v>0.53500000000000003</v>
      </c>
      <c r="E419" s="34">
        <v>8.3728446279999993</v>
      </c>
      <c r="F419" s="34">
        <f t="shared" si="32"/>
        <v>1905.2083333333023</v>
      </c>
      <c r="G419" s="34">
        <f>G417*10/12+G429*2/12</f>
        <v>3.4716666666666667</v>
      </c>
      <c r="H419" s="34">
        <f t="shared" si="29"/>
        <v>258.61316956232912</v>
      </c>
      <c r="I419" s="34">
        <f t="shared" si="30"/>
        <v>9.0014528632191873</v>
      </c>
      <c r="J419" s="34">
        <f t="shared" si="31"/>
        <v>15.288181847054814</v>
      </c>
      <c r="K419" s="34">
        <f t="shared" si="28"/>
        <v>19.831506074218421</v>
      </c>
    </row>
    <row r="420" spans="1:11" ht="12.75" x14ac:dyDescent="0.2">
      <c r="A420" s="29">
        <v>1905.04</v>
      </c>
      <c r="B420" s="34">
        <v>8.94</v>
      </c>
      <c r="C420" s="34">
        <v>0.31669999999999998</v>
      </c>
      <c r="D420" s="34">
        <v>0.55000000000000004</v>
      </c>
      <c r="E420" s="34">
        <v>8.3728446279999993</v>
      </c>
      <c r="F420" s="34">
        <f t="shared" si="32"/>
        <v>1905.2916666666356</v>
      </c>
      <c r="G420" s="34">
        <f>G417*9/12+G429*3/12</f>
        <v>3.4674999999999998</v>
      </c>
      <c r="H420" s="34">
        <f t="shared" si="29"/>
        <v>255.46980507041127</v>
      </c>
      <c r="I420" s="34">
        <f t="shared" si="30"/>
        <v>9.0500321326397373</v>
      </c>
      <c r="J420" s="34">
        <f t="shared" si="31"/>
        <v>15.716822459589061</v>
      </c>
      <c r="K420" s="34">
        <f t="shared" si="28"/>
        <v>19.48292752471129</v>
      </c>
    </row>
    <row r="421" spans="1:11" ht="12.75" x14ac:dyDescent="0.2">
      <c r="A421" s="29">
        <v>1905.05</v>
      </c>
      <c r="B421" s="34">
        <v>8.5</v>
      </c>
      <c r="C421" s="34">
        <v>0.31830000000000003</v>
      </c>
      <c r="D421" s="34">
        <v>0.56499999999999995</v>
      </c>
      <c r="E421" s="34">
        <v>8.2776793390000005</v>
      </c>
      <c r="F421" s="34">
        <f t="shared" si="32"/>
        <v>1905.3749999999688</v>
      </c>
      <c r="G421" s="34">
        <f>G417*8/12+G429*4/12</f>
        <v>3.4633333333333329</v>
      </c>
      <c r="H421" s="34">
        <f t="shared" si="29"/>
        <v>245.6888327889358</v>
      </c>
      <c r="I421" s="34">
        <f t="shared" si="30"/>
        <v>9.2003241737315609</v>
      </c>
      <c r="J421" s="34">
        <f t="shared" si="31"/>
        <v>16.331081238323378</v>
      </c>
      <c r="K421" s="34">
        <f t="shared" si="28"/>
        <v>18.629487509845124</v>
      </c>
    </row>
    <row r="422" spans="1:11" ht="12.75" x14ac:dyDescent="0.2">
      <c r="A422" s="29">
        <v>1905.06</v>
      </c>
      <c r="B422" s="34">
        <v>8.6</v>
      </c>
      <c r="C422" s="34">
        <v>0.32</v>
      </c>
      <c r="D422" s="34">
        <v>0.57999999999999996</v>
      </c>
      <c r="E422" s="34">
        <v>8.2776793390000005</v>
      </c>
      <c r="F422" s="34">
        <f t="shared" si="32"/>
        <v>1905.4583333333021</v>
      </c>
      <c r="G422" s="34">
        <f>G417*7/12+G429*5/12</f>
        <v>3.4591666666666665</v>
      </c>
      <c r="H422" s="34">
        <f t="shared" si="29"/>
        <v>248.57928964527619</v>
      </c>
      <c r="I422" s="34">
        <f t="shared" si="30"/>
        <v>9.249461940289347</v>
      </c>
      <c r="J422" s="34">
        <f t="shared" si="31"/>
        <v>16.764649766774443</v>
      </c>
      <c r="K422" s="34">
        <f t="shared" si="28"/>
        <v>18.735862386183534</v>
      </c>
    </row>
    <row r="423" spans="1:11" ht="12.75" x14ac:dyDescent="0.2">
      <c r="A423" s="29">
        <v>1905.07</v>
      </c>
      <c r="B423" s="34">
        <v>8.8699999999999992</v>
      </c>
      <c r="C423" s="34">
        <v>0.32169999999999999</v>
      </c>
      <c r="D423" s="34">
        <v>0.59499999999999997</v>
      </c>
      <c r="E423" s="34">
        <v>8.2776793390000005</v>
      </c>
      <c r="F423" s="34">
        <f t="shared" si="32"/>
        <v>1905.5416666666354</v>
      </c>
      <c r="G423" s="34">
        <f>G417*6/12+G429*6/12</f>
        <v>3.4550000000000001</v>
      </c>
      <c r="H423" s="34">
        <f t="shared" si="29"/>
        <v>256.38352315739536</v>
      </c>
      <c r="I423" s="34">
        <f t="shared" si="30"/>
        <v>9.2985997068471367</v>
      </c>
      <c r="J423" s="34">
        <f t="shared" si="31"/>
        <v>17.198218295225509</v>
      </c>
      <c r="K423" s="34">
        <f t="shared" si="28"/>
        <v>19.205883309548053</v>
      </c>
    </row>
    <row r="424" spans="1:11" ht="12.75" x14ac:dyDescent="0.2">
      <c r="A424" s="29">
        <v>1905.08</v>
      </c>
      <c r="B424" s="34">
        <v>9.1999999999999993</v>
      </c>
      <c r="C424" s="34">
        <v>0.32329999999999998</v>
      </c>
      <c r="D424" s="34">
        <v>0.61</v>
      </c>
      <c r="E424" s="34">
        <v>8.3728446279999993</v>
      </c>
      <c r="F424" s="34">
        <f t="shared" si="32"/>
        <v>1905.6249999999686</v>
      </c>
      <c r="G424" s="34">
        <f>G417*5/12+G429*7/12</f>
        <v>3.4508333333333336</v>
      </c>
      <c r="H424" s="34">
        <f t="shared" si="29"/>
        <v>262.89957568767153</v>
      </c>
      <c r="I424" s="34">
        <f t="shared" si="30"/>
        <v>9.2386340021548037</v>
      </c>
      <c r="J424" s="34">
        <f t="shared" si="31"/>
        <v>17.431384909726049</v>
      </c>
      <c r="K424" s="34">
        <f t="shared" si="28"/>
        <v>19.573308430803717</v>
      </c>
    </row>
    <row r="425" spans="1:11" ht="12.75" x14ac:dyDescent="0.2">
      <c r="A425" s="29">
        <v>1905.09</v>
      </c>
      <c r="B425" s="34">
        <v>9.23</v>
      </c>
      <c r="C425" s="34">
        <v>0.32500000000000001</v>
      </c>
      <c r="D425" s="34">
        <v>0.625</v>
      </c>
      <c r="E425" s="34">
        <v>8.2776793390000005</v>
      </c>
      <c r="F425" s="34">
        <f t="shared" si="32"/>
        <v>1905.7083333333019</v>
      </c>
      <c r="G425" s="34">
        <f>G417*4/12+G429*8/12</f>
        <v>3.4466666666666663</v>
      </c>
      <c r="H425" s="34">
        <f t="shared" si="29"/>
        <v>266.7891678402209</v>
      </c>
      <c r="I425" s="34">
        <f t="shared" si="30"/>
        <v>9.3939847831063688</v>
      </c>
      <c r="J425" s="34">
        <f t="shared" si="31"/>
        <v>18.065355352127632</v>
      </c>
      <c r="K425" s="34">
        <f t="shared" si="28"/>
        <v>19.74349241969778</v>
      </c>
    </row>
    <row r="426" spans="1:11" ht="12.75" x14ac:dyDescent="0.2">
      <c r="A426" s="29">
        <v>1905.1</v>
      </c>
      <c r="B426" s="34">
        <v>9.36</v>
      </c>
      <c r="C426" s="34">
        <v>0.32669999999999999</v>
      </c>
      <c r="D426" s="34">
        <v>0.64</v>
      </c>
      <c r="E426" s="34">
        <v>8.2776793390000005</v>
      </c>
      <c r="F426" s="34">
        <f t="shared" si="32"/>
        <v>1905.7916666666351</v>
      </c>
      <c r="G426" s="34">
        <f>G417*3/12+G429*9/12</f>
        <v>3.4425000000000003</v>
      </c>
      <c r="H426" s="34">
        <f t="shared" si="29"/>
        <v>270.54676175346344</v>
      </c>
      <c r="I426" s="34">
        <f t="shared" si="30"/>
        <v>9.4431225496641549</v>
      </c>
      <c r="J426" s="34">
        <f t="shared" si="31"/>
        <v>18.498923880578694</v>
      </c>
      <c r="K426" s="34">
        <f t="shared" si="28"/>
        <v>19.89739481432953</v>
      </c>
    </row>
    <row r="427" spans="1:11" ht="12.75" x14ac:dyDescent="0.2">
      <c r="A427" s="29">
        <v>1905.11</v>
      </c>
      <c r="B427" s="34">
        <v>9.31</v>
      </c>
      <c r="C427" s="34">
        <v>0.32829999999999998</v>
      </c>
      <c r="D427" s="34">
        <v>0.65500000000000003</v>
      </c>
      <c r="E427" s="34">
        <v>8.3728446279999993</v>
      </c>
      <c r="F427" s="34">
        <f t="shared" si="32"/>
        <v>1905.8749999999684</v>
      </c>
      <c r="G427" s="34">
        <f>G417*2/12+G429*10/12</f>
        <v>3.4383333333333339</v>
      </c>
      <c r="H427" s="34">
        <f t="shared" si="29"/>
        <v>266.04294017958938</v>
      </c>
      <c r="I427" s="34">
        <f t="shared" si="30"/>
        <v>9.381514206332886</v>
      </c>
      <c r="J427" s="34">
        <f t="shared" si="31"/>
        <v>18.717306747328788</v>
      </c>
      <c r="K427" s="34">
        <f t="shared" si="28"/>
        <v>19.443525693264981</v>
      </c>
    </row>
    <row r="428" spans="1:11" ht="12.75" x14ac:dyDescent="0.2">
      <c r="A428" s="29">
        <v>1905.12</v>
      </c>
      <c r="B428" s="34">
        <v>9.5399999999999991</v>
      </c>
      <c r="C428" s="34">
        <v>0.33</v>
      </c>
      <c r="D428" s="34">
        <v>0.67</v>
      </c>
      <c r="E428" s="34">
        <v>8.4679289260000008</v>
      </c>
      <c r="F428" s="34">
        <f t="shared" si="32"/>
        <v>1905.9583333333017</v>
      </c>
      <c r="G428" s="34">
        <f>G417*1/12+G429*11/12</f>
        <v>3.434166666666667</v>
      </c>
      <c r="H428" s="34">
        <f t="shared" si="29"/>
        <v>269.55429774470446</v>
      </c>
      <c r="I428" s="34">
        <f t="shared" si="30"/>
        <v>9.3242052678985825</v>
      </c>
      <c r="J428" s="34">
        <f t="shared" si="31"/>
        <v>18.930962210581971</v>
      </c>
      <c r="K428" s="34">
        <f t="shared" si="28"/>
        <v>19.577960809096115</v>
      </c>
    </row>
    <row r="429" spans="1:11" ht="12.75" x14ac:dyDescent="0.2">
      <c r="A429" s="29">
        <v>1906.01</v>
      </c>
      <c r="B429" s="34">
        <v>9.8699999999999992</v>
      </c>
      <c r="C429" s="34">
        <v>0.33579999999999999</v>
      </c>
      <c r="D429" s="34">
        <v>0.67749999999999999</v>
      </c>
      <c r="E429" s="34">
        <v>8.4679289260000008</v>
      </c>
      <c r="F429" s="34">
        <f t="shared" si="32"/>
        <v>1906.0416666666349</v>
      </c>
      <c r="G429" s="34">
        <v>3.43</v>
      </c>
      <c r="H429" s="34">
        <f t="shared" si="29"/>
        <v>278.87850301260306</v>
      </c>
      <c r="I429" s="34">
        <f t="shared" si="30"/>
        <v>9.4880852392737687</v>
      </c>
      <c r="J429" s="34">
        <f t="shared" si="31"/>
        <v>19.142875966670577</v>
      </c>
      <c r="K429" s="34">
        <f t="shared" si="28"/>
        <v>20.13240226080789</v>
      </c>
    </row>
    <row r="430" spans="1:11" ht="12.75" x14ac:dyDescent="0.2">
      <c r="A430" s="29">
        <v>1906.02</v>
      </c>
      <c r="B430" s="34">
        <v>9.8000000000000007</v>
      </c>
      <c r="C430" s="34">
        <v>0.3417</v>
      </c>
      <c r="D430" s="34">
        <v>0.68500000000000005</v>
      </c>
      <c r="E430" s="34">
        <v>8.4679289260000008</v>
      </c>
      <c r="F430" s="34">
        <f t="shared" si="32"/>
        <v>1906.1249999999682</v>
      </c>
      <c r="G430" s="34">
        <f>G429*11/12+G441*1/12</f>
        <v>3.45</v>
      </c>
      <c r="H430" s="34">
        <f t="shared" si="29"/>
        <v>276.90064128910944</v>
      </c>
      <c r="I430" s="34">
        <f t="shared" si="30"/>
        <v>9.6547907273968043</v>
      </c>
      <c r="J430" s="34">
        <f t="shared" si="31"/>
        <v>19.354789722759179</v>
      </c>
      <c r="K430" s="34">
        <f t="shared" si="28"/>
        <v>19.866752563675888</v>
      </c>
    </row>
    <row r="431" spans="1:11" ht="12.75" x14ac:dyDescent="0.2">
      <c r="A431" s="29">
        <v>1906.03</v>
      </c>
      <c r="B431" s="34">
        <v>9.56</v>
      </c>
      <c r="C431" s="34">
        <v>0.34749999999999998</v>
      </c>
      <c r="D431" s="34">
        <v>0.6925</v>
      </c>
      <c r="E431" s="34">
        <v>8.4679289260000008</v>
      </c>
      <c r="F431" s="34">
        <f t="shared" si="32"/>
        <v>1906.2083333333014</v>
      </c>
      <c r="G431" s="34">
        <f>G429*10/12+G441*2/12</f>
        <v>3.4700000000000006</v>
      </c>
      <c r="H431" s="34">
        <f t="shared" si="29"/>
        <v>270.11940109427411</v>
      </c>
      <c r="I431" s="34">
        <f t="shared" si="30"/>
        <v>9.8186706987719905</v>
      </c>
      <c r="J431" s="34">
        <f t="shared" si="31"/>
        <v>19.566703478847785</v>
      </c>
      <c r="K431" s="34">
        <f t="shared" si="28"/>
        <v>19.25945302085411</v>
      </c>
    </row>
    <row r="432" spans="1:11" ht="12.75" x14ac:dyDescent="0.2">
      <c r="A432" s="29">
        <v>1906.04</v>
      </c>
      <c r="B432" s="34">
        <v>9.43</v>
      </c>
      <c r="C432" s="34">
        <v>0.3533</v>
      </c>
      <c r="D432" s="34">
        <v>0.7</v>
      </c>
      <c r="E432" s="34">
        <v>8.4679289260000008</v>
      </c>
      <c r="F432" s="34">
        <f t="shared" si="32"/>
        <v>1906.2916666666347</v>
      </c>
      <c r="G432" s="34">
        <f>G429*9/12+G441*3/12</f>
        <v>3.49</v>
      </c>
      <c r="H432" s="34">
        <f t="shared" si="29"/>
        <v>266.44622932207164</v>
      </c>
      <c r="I432" s="34">
        <f t="shared" si="30"/>
        <v>9.9825506701471802</v>
      </c>
      <c r="J432" s="34">
        <f t="shared" si="31"/>
        <v>19.778617234936384</v>
      </c>
      <c r="K432" s="34">
        <f t="shared" si="28"/>
        <v>18.876204996115881</v>
      </c>
    </row>
    <row r="433" spans="1:11" ht="12.75" x14ac:dyDescent="0.2">
      <c r="A433" s="29">
        <v>1906.05</v>
      </c>
      <c r="B433" s="34">
        <v>9.18</v>
      </c>
      <c r="C433" s="34">
        <v>0.35920000000000002</v>
      </c>
      <c r="D433" s="34">
        <v>0.70750000000000002</v>
      </c>
      <c r="E433" s="34">
        <v>8.5630942149999996</v>
      </c>
      <c r="F433" s="34">
        <f t="shared" si="32"/>
        <v>1906.3749999999679</v>
      </c>
      <c r="G433" s="34">
        <f>G429*8/12+G441*4/12</f>
        <v>3.51</v>
      </c>
      <c r="H433" s="34">
        <f t="shared" si="29"/>
        <v>256.49981068204323</v>
      </c>
      <c r="I433" s="34">
        <f t="shared" si="30"/>
        <v>10.036463180499995</v>
      </c>
      <c r="J433" s="34">
        <f t="shared" si="31"/>
        <v>19.768367762259874</v>
      </c>
      <c r="K433" s="34">
        <f t="shared" si="28"/>
        <v>18.054044460926388</v>
      </c>
    </row>
    <row r="434" spans="1:11" ht="12.75" x14ac:dyDescent="0.2">
      <c r="A434" s="29">
        <v>1906.06</v>
      </c>
      <c r="B434" s="34">
        <v>9.3000000000000007</v>
      </c>
      <c r="C434" s="34">
        <v>0.36499999999999999</v>
      </c>
      <c r="D434" s="34">
        <v>0.71499999999999997</v>
      </c>
      <c r="E434" s="34">
        <v>8.5630942149999996</v>
      </c>
      <c r="F434" s="34">
        <f t="shared" si="32"/>
        <v>1906.4583333333012</v>
      </c>
      <c r="G434" s="34">
        <f>G429*7/12+G441*5/12</f>
        <v>3.5300000000000002</v>
      </c>
      <c r="H434" s="34">
        <f t="shared" si="29"/>
        <v>259.85274938376938</v>
      </c>
      <c r="I434" s="34">
        <f t="shared" si="30"/>
        <v>10.198521884416753</v>
      </c>
      <c r="J434" s="34">
        <f t="shared" si="31"/>
        <v>19.977926431117748</v>
      </c>
      <c r="K434" s="34">
        <f t="shared" si="28"/>
        <v>18.172666376497496</v>
      </c>
    </row>
    <row r="435" spans="1:11" ht="12.75" x14ac:dyDescent="0.2">
      <c r="A435" s="29">
        <v>1906.07</v>
      </c>
      <c r="B435" s="34">
        <v>9.06</v>
      </c>
      <c r="C435" s="34">
        <v>0.37080000000000002</v>
      </c>
      <c r="D435" s="34">
        <v>0.72250000000000003</v>
      </c>
      <c r="E435" s="34">
        <v>8.2776793390000005</v>
      </c>
      <c r="F435" s="34">
        <f t="shared" si="32"/>
        <v>1906.5416666666345</v>
      </c>
      <c r="G435" s="34">
        <f>G429*6/12+G441*6/12</f>
        <v>3.55</v>
      </c>
      <c r="H435" s="34">
        <f t="shared" si="29"/>
        <v>261.87539118444221</v>
      </c>
      <c r="I435" s="34">
        <f t="shared" si="30"/>
        <v>10.717814023310282</v>
      </c>
      <c r="J435" s="34">
        <f t="shared" si="31"/>
        <v>20.883550787059548</v>
      </c>
      <c r="K435" s="34">
        <f t="shared" si="28"/>
        <v>18.195200143513741</v>
      </c>
    </row>
    <row r="436" spans="1:11" ht="12.75" x14ac:dyDescent="0.2">
      <c r="A436" s="29">
        <v>1906.08</v>
      </c>
      <c r="B436" s="34">
        <v>9.73</v>
      </c>
      <c r="C436" s="34">
        <v>0.37669999999999998</v>
      </c>
      <c r="D436" s="34">
        <v>0.73</v>
      </c>
      <c r="E436" s="34">
        <v>8.4679289260000008</v>
      </c>
      <c r="F436" s="34">
        <f t="shared" si="32"/>
        <v>1906.6249999999677</v>
      </c>
      <c r="G436" s="34">
        <f>G429*5/12+G441*7/12</f>
        <v>3.5700000000000003</v>
      </c>
      <c r="H436" s="34">
        <f t="shared" si="29"/>
        <v>274.92277956561577</v>
      </c>
      <c r="I436" s="34">
        <f t="shared" si="30"/>
        <v>10.643721589143624</v>
      </c>
      <c r="J436" s="34">
        <f t="shared" si="31"/>
        <v>20.626272259290804</v>
      </c>
      <c r="K436" s="34">
        <f t="shared" si="28"/>
        <v>18.967251477549286</v>
      </c>
    </row>
    <row r="437" spans="1:11" ht="12.75" x14ac:dyDescent="0.2">
      <c r="A437" s="29">
        <v>1906.09</v>
      </c>
      <c r="B437" s="34">
        <v>10.029999999999999</v>
      </c>
      <c r="C437" s="34">
        <v>0.38250000000000001</v>
      </c>
      <c r="D437" s="34">
        <v>0.73750000000000004</v>
      </c>
      <c r="E437" s="34">
        <v>8.5630942149999996</v>
      </c>
      <c r="F437" s="34">
        <f t="shared" si="32"/>
        <v>1906.708333333301</v>
      </c>
      <c r="G437" s="34">
        <f>G429*4/12+G441*8/12</f>
        <v>3.59</v>
      </c>
      <c r="H437" s="34">
        <f t="shared" si="29"/>
        <v>280.24979315260282</v>
      </c>
      <c r="I437" s="34">
        <f t="shared" si="30"/>
        <v>10.687492111751803</v>
      </c>
      <c r="J437" s="34">
        <f t="shared" si="31"/>
        <v>20.606602437691389</v>
      </c>
      <c r="K437" s="34">
        <f t="shared" si="28"/>
        <v>19.20099368200135</v>
      </c>
    </row>
    <row r="438" spans="1:11" ht="12.75" x14ac:dyDescent="0.2">
      <c r="A438" s="29">
        <v>1906.1</v>
      </c>
      <c r="B438" s="34">
        <v>9.73</v>
      </c>
      <c r="C438" s="34">
        <v>0.38829999999999998</v>
      </c>
      <c r="D438" s="34">
        <v>0.745</v>
      </c>
      <c r="E438" s="34">
        <v>8.7534247930000006</v>
      </c>
      <c r="F438" s="34">
        <f t="shared" si="32"/>
        <v>1906.7916666666342</v>
      </c>
      <c r="G438" s="34">
        <f>G429*3/12+G441*9/12</f>
        <v>3.61</v>
      </c>
      <c r="H438" s="34">
        <f t="shared" si="29"/>
        <v>265.95608148272345</v>
      </c>
      <c r="I438" s="34">
        <f t="shared" si="30"/>
        <v>10.613643005112181</v>
      </c>
      <c r="J438" s="34">
        <f t="shared" si="31"/>
        <v>20.363543751760428</v>
      </c>
      <c r="K438" s="34">
        <f t="shared" si="28"/>
        <v>18.095380908869089</v>
      </c>
    </row>
    <row r="439" spans="1:11" ht="12.75" x14ac:dyDescent="0.2">
      <c r="A439" s="29">
        <v>1906.11</v>
      </c>
      <c r="B439" s="34">
        <v>9.93</v>
      </c>
      <c r="C439" s="34">
        <v>0.39419999999999999</v>
      </c>
      <c r="D439" s="34">
        <v>0.75249999999999995</v>
      </c>
      <c r="E439" s="34">
        <v>8.8485090910000004</v>
      </c>
      <c r="F439" s="34">
        <f t="shared" si="32"/>
        <v>1906.8749999999675</v>
      </c>
      <c r="G439" s="34">
        <f>G429*2/12+G441*10/12</f>
        <v>3.6300000000000003</v>
      </c>
      <c r="H439" s="34">
        <f t="shared" si="29"/>
        <v>268.50614980059805</v>
      </c>
      <c r="I439" s="34">
        <f t="shared" si="30"/>
        <v>10.659126309304709</v>
      </c>
      <c r="J439" s="34">
        <f t="shared" si="31"/>
        <v>20.347520415402823</v>
      </c>
      <c r="K439" s="34">
        <f t="shared" si="28"/>
        <v>18.141851654007954</v>
      </c>
    </row>
    <row r="440" spans="1:11" ht="12.75" x14ac:dyDescent="0.2">
      <c r="A440" s="29">
        <v>1906.12</v>
      </c>
      <c r="B440" s="34">
        <v>9.84</v>
      </c>
      <c r="C440" s="34">
        <v>0.4</v>
      </c>
      <c r="D440" s="34">
        <v>0.76</v>
      </c>
      <c r="E440" s="34">
        <v>8.9436743799999991</v>
      </c>
      <c r="F440" s="34">
        <f t="shared" si="32"/>
        <v>1906.9583333333007</v>
      </c>
      <c r="G440" s="34">
        <f>G429*1/12+G441*11/12</f>
        <v>3.6499999999999995</v>
      </c>
      <c r="H440" s="34">
        <f t="shared" si="29"/>
        <v>263.2414106292631</v>
      </c>
      <c r="I440" s="34">
        <f t="shared" si="30"/>
        <v>10.700870350783054</v>
      </c>
      <c r="J440" s="34">
        <f t="shared" si="31"/>
        <v>20.331653666487799</v>
      </c>
      <c r="K440" s="34">
        <f t="shared" si="28"/>
        <v>17.660003667768656</v>
      </c>
    </row>
    <row r="441" spans="1:11" ht="12.75" x14ac:dyDescent="0.2">
      <c r="A441" s="29">
        <v>1907.01</v>
      </c>
      <c r="B441" s="34">
        <v>9.56</v>
      </c>
      <c r="C441" s="34">
        <v>0.40329999999999999</v>
      </c>
      <c r="D441" s="34">
        <v>0.75170000000000003</v>
      </c>
      <c r="E441" s="34">
        <v>8.8485090910000004</v>
      </c>
      <c r="F441" s="34">
        <f t="shared" si="32"/>
        <v>1907.041666666634</v>
      </c>
      <c r="G441" s="34">
        <v>3.67</v>
      </c>
      <c r="H441" s="34">
        <f t="shared" si="29"/>
        <v>258.50138893189501</v>
      </c>
      <c r="I441" s="34">
        <f t="shared" si="30"/>
        <v>10.905189346886324</v>
      </c>
      <c r="J441" s="34">
        <f t="shared" si="31"/>
        <v>20.325888500011036</v>
      </c>
      <c r="K441" s="34">
        <f t="shared" si="28"/>
        <v>17.218913853705974</v>
      </c>
    </row>
    <row r="442" spans="1:11" ht="12.75" x14ac:dyDescent="0.2">
      <c r="A442" s="29">
        <v>1907.02</v>
      </c>
      <c r="B442" s="34">
        <v>9.26</v>
      </c>
      <c r="C442" s="34">
        <v>0.40670000000000001</v>
      </c>
      <c r="D442" s="34">
        <v>0.74329999999999996</v>
      </c>
      <c r="E442" s="34">
        <v>9.0388396689999997</v>
      </c>
      <c r="F442" s="34">
        <f t="shared" si="32"/>
        <v>1907.1249999999673</v>
      </c>
      <c r="G442" s="34">
        <f>G441*11/12+G453*1/12</f>
        <v>3.6866666666666665</v>
      </c>
      <c r="H442" s="34">
        <f t="shared" si="29"/>
        <v>245.11697807835068</v>
      </c>
      <c r="I442" s="34">
        <f t="shared" si="30"/>
        <v>10.765558853613957</v>
      </c>
      <c r="J442" s="34">
        <f t="shared" si="31"/>
        <v>19.675534536246015</v>
      </c>
      <c r="K442" s="34">
        <f t="shared" si="28"/>
        <v>16.217071288766146</v>
      </c>
    </row>
    <row r="443" spans="1:11" ht="12.75" x14ac:dyDescent="0.2">
      <c r="A443" s="29">
        <v>1907.03</v>
      </c>
      <c r="B443" s="34">
        <v>8.35</v>
      </c>
      <c r="C443" s="34">
        <v>0.41</v>
      </c>
      <c r="D443" s="34">
        <v>0.73499999999999999</v>
      </c>
      <c r="E443" s="34">
        <v>8.9436743799999991</v>
      </c>
      <c r="F443" s="34">
        <f t="shared" si="32"/>
        <v>1907.2083333333005</v>
      </c>
      <c r="G443" s="34">
        <f>G441*10/12+G453*2/12</f>
        <v>3.7033333333333336</v>
      </c>
      <c r="H443" s="34">
        <f t="shared" si="29"/>
        <v>223.38066857259622</v>
      </c>
      <c r="I443" s="34">
        <f t="shared" si="30"/>
        <v>10.968392109552628</v>
      </c>
      <c r="J443" s="34">
        <f t="shared" si="31"/>
        <v>19.662849269563861</v>
      </c>
      <c r="K443" s="34">
        <f t="shared" si="28"/>
        <v>14.687545255978646</v>
      </c>
    </row>
    <row r="444" spans="1:11" ht="12.75" x14ac:dyDescent="0.2">
      <c r="A444" s="29">
        <v>1907.04</v>
      </c>
      <c r="B444" s="34">
        <v>8.39</v>
      </c>
      <c r="C444" s="34">
        <v>0.4133</v>
      </c>
      <c r="D444" s="34">
        <v>0.72670000000000001</v>
      </c>
      <c r="E444" s="34">
        <v>8.9436743799999991</v>
      </c>
      <c r="F444" s="34">
        <f t="shared" si="32"/>
        <v>1907.2916666666338</v>
      </c>
      <c r="G444" s="34">
        <f>G441*9/12+G453*3/12</f>
        <v>3.7199999999999998</v>
      </c>
      <c r="H444" s="34">
        <f t="shared" si="29"/>
        <v>224.45075560767455</v>
      </c>
      <c r="I444" s="34">
        <f t="shared" si="30"/>
        <v>11.05667428994659</v>
      </c>
      <c r="J444" s="34">
        <f t="shared" si="31"/>
        <v>19.440806209785112</v>
      </c>
      <c r="K444" s="34">
        <f t="shared" si="28"/>
        <v>14.669709905602733</v>
      </c>
    </row>
    <row r="445" spans="1:11" ht="12.75" x14ac:dyDescent="0.2">
      <c r="A445" s="29">
        <v>1907.05</v>
      </c>
      <c r="B445" s="34">
        <v>8.1</v>
      </c>
      <c r="C445" s="34">
        <v>0.41670000000000001</v>
      </c>
      <c r="D445" s="34">
        <v>0.71830000000000005</v>
      </c>
      <c r="E445" s="34">
        <v>9.1340049590000003</v>
      </c>
      <c r="F445" s="34">
        <f t="shared" si="32"/>
        <v>1907.374999999967</v>
      </c>
      <c r="G445" s="34">
        <f>G441*8/12+G453*4/12</f>
        <v>3.7366666666666668</v>
      </c>
      <c r="H445" s="34">
        <f t="shared" si="29"/>
        <v>212.17727422957049</v>
      </c>
      <c r="I445" s="34">
        <f t="shared" si="30"/>
        <v>10.915341996476794</v>
      </c>
      <c r="J445" s="34">
        <f t="shared" si="31"/>
        <v>18.815671120876605</v>
      </c>
      <c r="K445" s="34">
        <f t="shared" si="28"/>
        <v>13.790107153424243</v>
      </c>
    </row>
    <row r="446" spans="1:11" ht="12.75" x14ac:dyDescent="0.2">
      <c r="A446" s="29">
        <v>1907.06</v>
      </c>
      <c r="B446" s="34">
        <v>7.84</v>
      </c>
      <c r="C446" s="34">
        <v>0.42</v>
      </c>
      <c r="D446" s="34">
        <v>0.71</v>
      </c>
      <c r="E446" s="34">
        <v>9.229089256</v>
      </c>
      <c r="F446" s="34">
        <f t="shared" si="32"/>
        <v>1907.4583333333003</v>
      </c>
      <c r="G446" s="34">
        <f>G441*7/12+G453*5/12</f>
        <v>3.753333333333333</v>
      </c>
      <c r="H446" s="34">
        <f t="shared" si="29"/>
        <v>203.25082009370479</v>
      </c>
      <c r="I446" s="34">
        <f t="shared" si="30"/>
        <v>10.888436790734186</v>
      </c>
      <c r="J446" s="34">
        <f t="shared" si="31"/>
        <v>18.406643146241123</v>
      </c>
      <c r="K446" s="34">
        <f t="shared" si="28"/>
        <v>13.144269952673202</v>
      </c>
    </row>
    <row r="447" spans="1:11" ht="12.75" x14ac:dyDescent="0.2">
      <c r="A447" s="29">
        <v>1907.07</v>
      </c>
      <c r="B447" s="34">
        <v>8.14</v>
      </c>
      <c r="C447" s="34">
        <v>0.42330000000000001</v>
      </c>
      <c r="D447" s="34">
        <v>0.70169999999999999</v>
      </c>
      <c r="E447" s="34">
        <v>9.229089256</v>
      </c>
      <c r="F447" s="34">
        <f t="shared" si="32"/>
        <v>1907.5416666666335</v>
      </c>
      <c r="G447" s="34">
        <f>G441*6/12+G453*6/12</f>
        <v>3.7699999999999996</v>
      </c>
      <c r="H447" s="34">
        <f t="shared" si="29"/>
        <v>211.02827494422922</v>
      </c>
      <c r="I447" s="34">
        <f t="shared" si="30"/>
        <v>10.973988794089955</v>
      </c>
      <c r="J447" s="34">
        <f t="shared" si="31"/>
        <v>18.191466895376614</v>
      </c>
      <c r="K447" s="34">
        <f t="shared" si="28"/>
        <v>13.585007357961841</v>
      </c>
    </row>
    <row r="448" spans="1:11" ht="12.75" x14ac:dyDescent="0.2">
      <c r="A448" s="29">
        <v>1907.08</v>
      </c>
      <c r="B448" s="34">
        <v>7.53</v>
      </c>
      <c r="C448" s="34">
        <v>0.42670000000000002</v>
      </c>
      <c r="D448" s="34">
        <v>0.69330000000000003</v>
      </c>
      <c r="E448" s="34">
        <v>9.229089256</v>
      </c>
      <c r="F448" s="34">
        <f t="shared" si="32"/>
        <v>1907.6249999999668</v>
      </c>
      <c r="G448" s="34">
        <f>G441*5/12+G453*7/12</f>
        <v>3.7866666666666666</v>
      </c>
      <c r="H448" s="34">
        <f t="shared" si="29"/>
        <v>195.21411674816289</v>
      </c>
      <c r="I448" s="34">
        <f t="shared" si="30"/>
        <v>11.062133282395898</v>
      </c>
      <c r="J448" s="34">
        <f t="shared" si="31"/>
        <v>17.973698159561934</v>
      </c>
      <c r="K448" s="34">
        <f t="shared" si="28"/>
        <v>12.513471604446606</v>
      </c>
    </row>
    <row r="449" spans="1:11" ht="12.75" x14ac:dyDescent="0.2">
      <c r="A449" s="29">
        <v>1907.09</v>
      </c>
      <c r="B449" s="34">
        <v>7.45</v>
      </c>
      <c r="C449" s="34">
        <v>0.43</v>
      </c>
      <c r="D449" s="34">
        <v>0.68500000000000005</v>
      </c>
      <c r="E449" s="34">
        <v>9.229089256</v>
      </c>
      <c r="F449" s="34">
        <f t="shared" si="32"/>
        <v>1907.7083333333001</v>
      </c>
      <c r="G449" s="34">
        <f>G441*4/12+G453*8/12</f>
        <v>3.8033333333333337</v>
      </c>
      <c r="H449" s="34">
        <f t="shared" si="29"/>
        <v>193.14012878802308</v>
      </c>
      <c r="I449" s="34">
        <f t="shared" si="30"/>
        <v>11.147685285751667</v>
      </c>
      <c r="J449" s="34">
        <f t="shared" si="31"/>
        <v>17.758521908697421</v>
      </c>
      <c r="K449" s="34">
        <f t="shared" ref="K449:K512" si="33">H449/AVERAGE(J329:J448)</f>
        <v>12.328569657736624</v>
      </c>
    </row>
    <row r="450" spans="1:11" ht="12.75" x14ac:dyDescent="0.2">
      <c r="A450" s="29">
        <v>1907.1</v>
      </c>
      <c r="B450" s="34">
        <v>6.64</v>
      </c>
      <c r="C450" s="34">
        <v>0.43330000000000002</v>
      </c>
      <c r="D450" s="34">
        <v>0.67669999999999997</v>
      </c>
      <c r="E450" s="34">
        <v>9.3242545450000005</v>
      </c>
      <c r="F450" s="34">
        <f t="shared" si="32"/>
        <v>1907.7916666666333</v>
      </c>
      <c r="G450" s="34">
        <f>G441*3/12+G453*9/12</f>
        <v>3.82</v>
      </c>
      <c r="H450" s="34">
        <f t="shared" si="29"/>
        <v>170.38409369164211</v>
      </c>
      <c r="I450" s="34">
        <f t="shared" si="30"/>
        <v>11.118588523582609</v>
      </c>
      <c r="J450" s="34">
        <f t="shared" si="31"/>
        <v>17.364294608604549</v>
      </c>
      <c r="K450" s="34">
        <f t="shared" si="33"/>
        <v>10.831840153050601</v>
      </c>
    </row>
    <row r="451" spans="1:11" ht="12.75" x14ac:dyDescent="0.2">
      <c r="A451" s="29">
        <v>1907.11</v>
      </c>
      <c r="B451" s="34">
        <v>6.25</v>
      </c>
      <c r="C451" s="34">
        <v>0.43669999999999998</v>
      </c>
      <c r="D451" s="34">
        <v>0.66830000000000001</v>
      </c>
      <c r="E451" s="34">
        <v>8.9436743799999991</v>
      </c>
      <c r="F451" s="34">
        <f t="shared" si="32"/>
        <v>1907.8749999999666</v>
      </c>
      <c r="G451" s="34">
        <f>G441*2/12+G453*10/12</f>
        <v>3.8366666666666669</v>
      </c>
      <c r="H451" s="34">
        <f t="shared" si="29"/>
        <v>167.20109923098519</v>
      </c>
      <c r="I451" s="34">
        <f t="shared" si="30"/>
        <v>11.682675205467397</v>
      </c>
      <c r="J451" s="34">
        <f t="shared" si="31"/>
        <v>17.878479138570786</v>
      </c>
      <c r="K451" s="34">
        <f t="shared" si="33"/>
        <v>10.591177559189781</v>
      </c>
    </row>
    <row r="452" spans="1:11" ht="12.75" x14ac:dyDescent="0.2">
      <c r="A452" s="29">
        <v>1907.12</v>
      </c>
      <c r="B452" s="34">
        <v>6.57</v>
      </c>
      <c r="C452" s="34">
        <v>0.44</v>
      </c>
      <c r="D452" s="34">
        <v>0.66</v>
      </c>
      <c r="E452" s="34">
        <v>8.7534247930000006</v>
      </c>
      <c r="F452" s="34">
        <f t="shared" si="32"/>
        <v>1907.9583333332998</v>
      </c>
      <c r="G452" s="34">
        <f>G441*1/12+G453*11/12</f>
        <v>3.8533333333333331</v>
      </c>
      <c r="H452" s="34">
        <f t="shared" si="29"/>
        <v>179.58185563633023</v>
      </c>
      <c r="I452" s="34">
        <f t="shared" si="30"/>
        <v>12.026790940637031</v>
      </c>
      <c r="J452" s="34">
        <f t="shared" si="31"/>
        <v>18.040186410955549</v>
      </c>
      <c r="K452" s="34">
        <f t="shared" si="33"/>
        <v>11.333306235811172</v>
      </c>
    </row>
    <row r="453" spans="1:11" ht="12.75" x14ac:dyDescent="0.2">
      <c r="A453" s="29">
        <v>1908.01</v>
      </c>
      <c r="B453" s="34">
        <v>6.85</v>
      </c>
      <c r="C453" s="34">
        <v>0.43669999999999998</v>
      </c>
      <c r="D453" s="34">
        <v>0.65329999999999999</v>
      </c>
      <c r="E453" s="34">
        <v>8.6582595040000001</v>
      </c>
      <c r="F453" s="34">
        <f t="shared" si="32"/>
        <v>1908.0416666666331</v>
      </c>
      <c r="G453" s="34">
        <v>3.87</v>
      </c>
      <c r="H453" s="34">
        <f t="shared" si="29"/>
        <v>189.2932218932485</v>
      </c>
      <c r="I453" s="34">
        <f t="shared" si="30"/>
        <v>12.06778832128199</v>
      </c>
      <c r="J453" s="34">
        <f t="shared" si="31"/>
        <v>18.053322899687483</v>
      </c>
      <c r="K453" s="34">
        <f t="shared" si="33"/>
        <v>11.902968628266976</v>
      </c>
    </row>
    <row r="454" spans="1:11" ht="12.75" x14ac:dyDescent="0.2">
      <c r="A454" s="29">
        <v>1908.02</v>
      </c>
      <c r="B454" s="34">
        <v>6.6</v>
      </c>
      <c r="C454" s="34">
        <v>0.43330000000000002</v>
      </c>
      <c r="D454" s="34">
        <v>0.64670000000000005</v>
      </c>
      <c r="E454" s="34">
        <v>8.5630942149999996</v>
      </c>
      <c r="F454" s="34">
        <f t="shared" si="32"/>
        <v>1908.1249999999663</v>
      </c>
      <c r="G454" s="34">
        <f>G453*11/12+G465*1/12</f>
        <v>3.8608333333333333</v>
      </c>
      <c r="H454" s="34">
        <f t="shared" si="29"/>
        <v>184.41162859493306</v>
      </c>
      <c r="I454" s="34">
        <f t="shared" si="30"/>
        <v>12.106902828815834</v>
      </c>
      <c r="J454" s="34">
        <f t="shared" si="31"/>
        <v>18.06954548671867</v>
      </c>
      <c r="K454" s="34">
        <f t="shared" si="33"/>
        <v>11.55484629514479</v>
      </c>
    </row>
    <row r="455" spans="1:11" ht="12.75" x14ac:dyDescent="0.2">
      <c r="A455" s="29">
        <v>1908.03</v>
      </c>
      <c r="B455" s="34">
        <v>6.87</v>
      </c>
      <c r="C455" s="34">
        <v>0.43</v>
      </c>
      <c r="D455" s="34">
        <v>0.64</v>
      </c>
      <c r="E455" s="34">
        <v>8.5630942149999996</v>
      </c>
      <c r="F455" s="34">
        <f t="shared" si="32"/>
        <v>1908.2083333332996</v>
      </c>
      <c r="G455" s="34">
        <f>G453*10/12+G465*2/12</f>
        <v>3.8516666666666666</v>
      </c>
      <c r="H455" s="34">
        <f t="shared" si="29"/>
        <v>191.95574067381671</v>
      </c>
      <c r="I455" s="34">
        <f t="shared" si="30"/>
        <v>12.014697014518367</v>
      </c>
      <c r="J455" s="34">
        <f t="shared" si="31"/>
        <v>17.882339742538964</v>
      </c>
      <c r="K455" s="34">
        <f t="shared" si="33"/>
        <v>11.984662664464294</v>
      </c>
    </row>
    <row r="456" spans="1:11" ht="12.75" x14ac:dyDescent="0.2">
      <c r="A456" s="29">
        <v>1908.04</v>
      </c>
      <c r="B456" s="34">
        <v>7.24</v>
      </c>
      <c r="C456" s="34">
        <v>0.42670000000000002</v>
      </c>
      <c r="D456" s="34">
        <v>0.63329999999999997</v>
      </c>
      <c r="E456" s="34">
        <v>8.6582595040000001</v>
      </c>
      <c r="F456" s="34">
        <f t="shared" si="32"/>
        <v>1908.2916666666329</v>
      </c>
      <c r="G456" s="34">
        <f>G453*9/12+G465*3/12</f>
        <v>3.8424999999999998</v>
      </c>
      <c r="H456" s="34">
        <f t="shared" si="29"/>
        <v>200.07050022001741</v>
      </c>
      <c r="I456" s="34">
        <f t="shared" si="30"/>
        <v>11.79144785136484</v>
      </c>
      <c r="J456" s="34">
        <f t="shared" si="31"/>
        <v>17.50064195985318</v>
      </c>
      <c r="K456" s="34">
        <f t="shared" si="33"/>
        <v>12.448889158370365</v>
      </c>
    </row>
    <row r="457" spans="1:11" ht="12.75" x14ac:dyDescent="0.2">
      <c r="A457" s="29">
        <v>1908.05</v>
      </c>
      <c r="B457" s="34">
        <v>7.63</v>
      </c>
      <c r="C457" s="34">
        <v>0.42330000000000001</v>
      </c>
      <c r="D457" s="34">
        <v>0.62670000000000003</v>
      </c>
      <c r="E457" s="34">
        <v>8.6582595040000001</v>
      </c>
      <c r="F457" s="34">
        <f t="shared" si="32"/>
        <v>1908.3749999999661</v>
      </c>
      <c r="G457" s="34">
        <f>G453*8/12+G465*4/12</f>
        <v>3.833333333333333</v>
      </c>
      <c r="H457" s="34">
        <f t="shared" si="29"/>
        <v>210.84777854678632</v>
      </c>
      <c r="I457" s="34">
        <f t="shared" si="30"/>
        <v>11.697492091593007</v>
      </c>
      <c r="J457" s="34">
        <f t="shared" si="31"/>
        <v>17.318257249707862</v>
      </c>
      <c r="K457" s="34">
        <f t="shared" si="33"/>
        <v>13.078451355438336</v>
      </c>
    </row>
    <row r="458" spans="1:11" ht="12.75" x14ac:dyDescent="0.2">
      <c r="A458" s="29">
        <v>1908.06</v>
      </c>
      <c r="B458" s="34">
        <v>7.64</v>
      </c>
      <c r="C458" s="34">
        <v>0.42</v>
      </c>
      <c r="D458" s="34">
        <v>0.62</v>
      </c>
      <c r="E458" s="34">
        <v>8.6582595040000001</v>
      </c>
      <c r="F458" s="34">
        <f t="shared" si="32"/>
        <v>1908.4583333332994</v>
      </c>
      <c r="G458" s="34">
        <f>G453*7/12+G465*5/12</f>
        <v>3.8241666666666663</v>
      </c>
      <c r="H458" s="34">
        <f t="shared" ref="H458:H521" si="34">B458*$E$1744/E458</f>
        <v>211.12411901670345</v>
      </c>
      <c r="I458" s="34">
        <f t="shared" ref="I458:I521" si="35">C458*$E$1744/E458</f>
        <v>11.606299736520347</v>
      </c>
      <c r="J458" s="34">
        <f t="shared" ref="J458:J521" si="36">D458*$E$1744/E458</f>
        <v>17.133109134863371</v>
      </c>
      <c r="K458" s="34">
        <f t="shared" si="33"/>
        <v>13.051684129229987</v>
      </c>
    </row>
    <row r="459" spans="1:11" ht="12.75" x14ac:dyDescent="0.2">
      <c r="A459" s="29">
        <v>1908.07</v>
      </c>
      <c r="B459" s="34">
        <v>7.92</v>
      </c>
      <c r="C459" s="34">
        <v>0.41670000000000001</v>
      </c>
      <c r="D459" s="34">
        <v>0.61329999999999996</v>
      </c>
      <c r="E459" s="34">
        <v>8.7534247930000006</v>
      </c>
      <c r="F459" s="34">
        <f t="shared" ref="F459:F522" si="37">F458+1/12</f>
        <v>1908.5416666666326</v>
      </c>
      <c r="G459" s="34">
        <f>G453*6/12+G465*6/12</f>
        <v>3.8149999999999995</v>
      </c>
      <c r="H459" s="34">
        <f t="shared" si="34"/>
        <v>216.48223693146656</v>
      </c>
      <c r="I459" s="34">
        <f t="shared" si="35"/>
        <v>11.389917693098754</v>
      </c>
      <c r="J459" s="34">
        <f t="shared" si="36"/>
        <v>16.763706554301571</v>
      </c>
      <c r="K459" s="34">
        <f t="shared" si="33"/>
        <v>13.345487104834392</v>
      </c>
    </row>
    <row r="460" spans="1:11" ht="12.75" x14ac:dyDescent="0.2">
      <c r="A460" s="29">
        <v>1908.08</v>
      </c>
      <c r="B460" s="34">
        <v>8.26</v>
      </c>
      <c r="C460" s="34">
        <v>0.4133</v>
      </c>
      <c r="D460" s="34">
        <v>0.60670000000000002</v>
      </c>
      <c r="E460" s="34">
        <v>8.7534247930000006</v>
      </c>
      <c r="F460" s="34">
        <f t="shared" si="37"/>
        <v>1908.6249999999659</v>
      </c>
      <c r="G460" s="34">
        <f>G453*5/12+G465*7/12</f>
        <v>3.8058333333333332</v>
      </c>
      <c r="H460" s="34">
        <f t="shared" si="34"/>
        <v>225.77566629468609</v>
      </c>
      <c r="I460" s="34">
        <f t="shared" si="35"/>
        <v>11.296983399466558</v>
      </c>
      <c r="J460" s="34">
        <f t="shared" si="36"/>
        <v>16.583304690192016</v>
      </c>
      <c r="K460" s="34">
        <f t="shared" si="33"/>
        <v>13.884232895208608</v>
      </c>
    </row>
    <row r="461" spans="1:11" ht="12.75" x14ac:dyDescent="0.2">
      <c r="A461" s="29">
        <v>1908.09</v>
      </c>
      <c r="B461" s="34">
        <v>8.17</v>
      </c>
      <c r="C461" s="34">
        <v>0.41</v>
      </c>
      <c r="D461" s="34">
        <v>0.6</v>
      </c>
      <c r="E461" s="34">
        <v>8.7534247930000006</v>
      </c>
      <c r="F461" s="34">
        <f t="shared" si="37"/>
        <v>1908.7083333332992</v>
      </c>
      <c r="G461" s="34">
        <f>G453*4/12+G465*8/12</f>
        <v>3.7966666666666664</v>
      </c>
      <c r="H461" s="34">
        <f t="shared" si="34"/>
        <v>223.31564087501033</v>
      </c>
      <c r="I461" s="34">
        <f t="shared" si="35"/>
        <v>11.206782467411779</v>
      </c>
      <c r="J461" s="34">
        <f t="shared" si="36"/>
        <v>16.400169464505044</v>
      </c>
      <c r="K461" s="34">
        <f t="shared" si="33"/>
        <v>13.701442268825105</v>
      </c>
    </row>
    <row r="462" spans="1:11" ht="12.75" x14ac:dyDescent="0.2">
      <c r="A462" s="29">
        <v>1908.1</v>
      </c>
      <c r="B462" s="34">
        <v>8.27</v>
      </c>
      <c r="C462" s="34">
        <v>0.40670000000000001</v>
      </c>
      <c r="D462" s="34">
        <v>0.59330000000000005</v>
      </c>
      <c r="E462" s="34">
        <v>8.8485090910000004</v>
      </c>
      <c r="F462" s="34">
        <f t="shared" si="37"/>
        <v>1908.7916666666324</v>
      </c>
      <c r="G462" s="34">
        <f>G453*3/12+G465*9/12</f>
        <v>3.7874999999999996</v>
      </c>
      <c r="H462" s="34">
        <f t="shared" si="34"/>
        <v>223.61992536263301</v>
      </c>
      <c r="I462" s="34">
        <f t="shared" si="35"/>
        <v>10.997124987301433</v>
      </c>
      <c r="J462" s="34">
        <f t="shared" si="36"/>
        <v>16.042769252436539</v>
      </c>
      <c r="K462" s="34">
        <f t="shared" si="33"/>
        <v>13.6908103591787</v>
      </c>
    </row>
    <row r="463" spans="1:11" ht="12.75" x14ac:dyDescent="0.2">
      <c r="A463" s="29">
        <v>1908.11</v>
      </c>
      <c r="B463" s="34">
        <v>8.83</v>
      </c>
      <c r="C463" s="34">
        <v>0.40329999999999999</v>
      </c>
      <c r="D463" s="34">
        <v>0.5867</v>
      </c>
      <c r="E463" s="34">
        <v>8.9436743799999991</v>
      </c>
      <c r="F463" s="34">
        <f t="shared" si="37"/>
        <v>1908.8749999999657</v>
      </c>
      <c r="G463" s="34">
        <f>G453*2/12+G465*10/12</f>
        <v>3.7783333333333329</v>
      </c>
      <c r="H463" s="34">
        <f t="shared" si="34"/>
        <v>236.22171299353587</v>
      </c>
      <c r="I463" s="34">
        <f t="shared" si="35"/>
        <v>10.789152531177013</v>
      </c>
      <c r="J463" s="34">
        <f t="shared" si="36"/>
        <v>15.695501587011043</v>
      </c>
      <c r="K463" s="34">
        <f t="shared" si="33"/>
        <v>14.435014091256253</v>
      </c>
    </row>
    <row r="464" spans="1:11" ht="12.75" x14ac:dyDescent="0.2">
      <c r="A464" s="29">
        <v>1908.12</v>
      </c>
      <c r="B464" s="34">
        <v>9.0299999999999994</v>
      </c>
      <c r="C464" s="34">
        <v>0.4</v>
      </c>
      <c r="D464" s="34">
        <v>0.57999999999999996</v>
      </c>
      <c r="E464" s="34">
        <v>9.0388396689999997</v>
      </c>
      <c r="F464" s="34">
        <f t="shared" si="37"/>
        <v>1908.9583333332989</v>
      </c>
      <c r="G464" s="34">
        <f>G453*1/12+G465*11/12</f>
        <v>3.769166666666667</v>
      </c>
      <c r="H464" s="34">
        <f t="shared" si="34"/>
        <v>239.02875940037873</v>
      </c>
      <c r="I464" s="34">
        <f t="shared" si="35"/>
        <v>10.588206396473034</v>
      </c>
      <c r="J464" s="34">
        <f t="shared" si="36"/>
        <v>15.352899274885898</v>
      </c>
      <c r="K464" s="34">
        <f t="shared" si="33"/>
        <v>14.582482908962433</v>
      </c>
    </row>
    <row r="465" spans="1:11" ht="12.75" x14ac:dyDescent="0.2">
      <c r="A465" s="29">
        <v>1909.01</v>
      </c>
      <c r="B465" s="34">
        <v>9.06</v>
      </c>
      <c r="C465" s="34">
        <v>0.40329999999999999</v>
      </c>
      <c r="D465" s="34">
        <v>0.59499999999999997</v>
      </c>
      <c r="E465" s="34">
        <v>8.9436743799999991</v>
      </c>
      <c r="F465" s="34">
        <f t="shared" si="37"/>
        <v>1909.0416666666322</v>
      </c>
      <c r="G465" s="34">
        <v>3.76</v>
      </c>
      <c r="H465" s="34">
        <f t="shared" si="34"/>
        <v>242.37471344523615</v>
      </c>
      <c r="I465" s="34">
        <f t="shared" si="35"/>
        <v>10.789152531177013</v>
      </c>
      <c r="J465" s="34">
        <f t="shared" si="36"/>
        <v>15.917544646789791</v>
      </c>
      <c r="K465" s="34">
        <f t="shared" si="33"/>
        <v>14.76441845644135</v>
      </c>
    </row>
    <row r="466" spans="1:11" ht="12.75" x14ac:dyDescent="0.2">
      <c r="A466" s="29">
        <v>1909.02</v>
      </c>
      <c r="B466" s="34">
        <v>8.8000000000000007</v>
      </c>
      <c r="C466" s="34">
        <v>0.40670000000000001</v>
      </c>
      <c r="D466" s="34">
        <v>0.61</v>
      </c>
      <c r="E466" s="34">
        <v>9.0388396689999997</v>
      </c>
      <c r="F466" s="34">
        <f t="shared" si="37"/>
        <v>1909.1249999999654</v>
      </c>
      <c r="G466" s="34">
        <f>G465*11/12+G477*1/12</f>
        <v>3.7725</v>
      </c>
      <c r="H466" s="34">
        <f t="shared" si="34"/>
        <v>232.94054072240678</v>
      </c>
      <c r="I466" s="34">
        <f t="shared" si="35"/>
        <v>10.765558853613957</v>
      </c>
      <c r="J466" s="34">
        <f t="shared" si="36"/>
        <v>16.147014754621377</v>
      </c>
      <c r="K466" s="34">
        <f t="shared" si="33"/>
        <v>14.167157516701362</v>
      </c>
    </row>
    <row r="467" spans="1:11" ht="12.75" x14ac:dyDescent="0.2">
      <c r="A467" s="29">
        <v>1909.03</v>
      </c>
      <c r="B467" s="34">
        <v>8.92</v>
      </c>
      <c r="C467" s="34">
        <v>0.41</v>
      </c>
      <c r="D467" s="34">
        <v>0.625</v>
      </c>
      <c r="E467" s="34">
        <v>9.0388396689999997</v>
      </c>
      <c r="F467" s="34">
        <f t="shared" si="37"/>
        <v>1909.2083333332987</v>
      </c>
      <c r="G467" s="34">
        <f>G465*10/12+G477*2/12</f>
        <v>3.7849999999999997</v>
      </c>
      <c r="H467" s="34">
        <f t="shared" si="34"/>
        <v>236.11700264134862</v>
      </c>
      <c r="I467" s="34">
        <f t="shared" si="35"/>
        <v>10.852911556384859</v>
      </c>
      <c r="J467" s="34">
        <f t="shared" si="36"/>
        <v>16.544072494489114</v>
      </c>
      <c r="K467" s="34">
        <f t="shared" si="33"/>
        <v>14.336058380586213</v>
      </c>
    </row>
    <row r="468" spans="1:11" ht="12.75" x14ac:dyDescent="0.2">
      <c r="A468" s="29">
        <v>1909.04</v>
      </c>
      <c r="B468" s="34">
        <v>9.32</v>
      </c>
      <c r="C468" s="34">
        <v>0.4133</v>
      </c>
      <c r="D468" s="34">
        <v>0.64</v>
      </c>
      <c r="E468" s="34">
        <v>9.229089256</v>
      </c>
      <c r="F468" s="34">
        <f t="shared" si="37"/>
        <v>1909.291666666632</v>
      </c>
      <c r="G468" s="34">
        <f>G465*9/12+G477*3/12</f>
        <v>3.7974999999999999</v>
      </c>
      <c r="H468" s="34">
        <f t="shared" si="34"/>
        <v>241.61959735629193</v>
      </c>
      <c r="I468" s="34">
        <f t="shared" si="35"/>
        <v>10.714740299072474</v>
      </c>
      <c r="J468" s="34">
        <f t="shared" si="36"/>
        <v>16.591903681118758</v>
      </c>
      <c r="K468" s="34">
        <f t="shared" si="33"/>
        <v>14.645198603086117</v>
      </c>
    </row>
    <row r="469" spans="1:11" ht="12.75" x14ac:dyDescent="0.2">
      <c r="A469" s="29">
        <v>1909.05</v>
      </c>
      <c r="B469" s="34">
        <v>9.6300000000000008</v>
      </c>
      <c r="C469" s="34">
        <v>0.41670000000000001</v>
      </c>
      <c r="D469" s="34">
        <v>0.65500000000000003</v>
      </c>
      <c r="E469" s="34">
        <v>9.3242545450000005</v>
      </c>
      <c r="F469" s="34">
        <f t="shared" si="37"/>
        <v>1909.3749999999652</v>
      </c>
      <c r="G469" s="34">
        <f>G465*8/12+G477*4/12</f>
        <v>3.8099999999999996</v>
      </c>
      <c r="H469" s="34">
        <f t="shared" si="34"/>
        <v>247.10825636302917</v>
      </c>
      <c r="I469" s="34">
        <f t="shared" si="35"/>
        <v>10.692628289353506</v>
      </c>
      <c r="J469" s="34">
        <f t="shared" si="36"/>
        <v>16.807467073497829</v>
      </c>
      <c r="K469" s="34">
        <f t="shared" si="33"/>
        <v>14.953509786582782</v>
      </c>
    </row>
    <row r="470" spans="1:11" ht="12.75" x14ac:dyDescent="0.2">
      <c r="A470" s="29">
        <v>1909.06</v>
      </c>
      <c r="B470" s="34">
        <v>9.8000000000000007</v>
      </c>
      <c r="C470" s="34">
        <v>0.42</v>
      </c>
      <c r="D470" s="34">
        <v>0.67</v>
      </c>
      <c r="E470" s="34">
        <v>9.4194198349999994</v>
      </c>
      <c r="F470" s="34">
        <f t="shared" si="37"/>
        <v>1909.4583333332985</v>
      </c>
      <c r="G470" s="34">
        <f>G465*7/12+G477*5/12</f>
        <v>3.8224999999999998</v>
      </c>
      <c r="H470" s="34">
        <f t="shared" si="34"/>
        <v>248.92986946897247</v>
      </c>
      <c r="I470" s="34">
        <f t="shared" si="35"/>
        <v>10.668422977241676</v>
      </c>
      <c r="J470" s="34">
        <f t="shared" si="36"/>
        <v>17.018674749409342</v>
      </c>
      <c r="K470" s="34">
        <f t="shared" si="33"/>
        <v>15.040444676080995</v>
      </c>
    </row>
    <row r="471" spans="1:11" ht="12.75" x14ac:dyDescent="0.2">
      <c r="A471" s="29">
        <v>1909.07</v>
      </c>
      <c r="B471" s="34">
        <v>9.94</v>
      </c>
      <c r="C471" s="34">
        <v>0.42330000000000001</v>
      </c>
      <c r="D471" s="34">
        <v>0.68500000000000005</v>
      </c>
      <c r="E471" s="34">
        <v>9.4194198349999994</v>
      </c>
      <c r="F471" s="34">
        <f t="shared" si="37"/>
        <v>1909.5416666666317</v>
      </c>
      <c r="G471" s="34">
        <f>G465*6/12+G477*6/12</f>
        <v>3.835</v>
      </c>
      <c r="H471" s="34">
        <f t="shared" si="34"/>
        <v>252.48601046138634</v>
      </c>
      <c r="I471" s="34">
        <f t="shared" si="35"/>
        <v>10.75224630063429</v>
      </c>
      <c r="J471" s="34">
        <f t="shared" si="36"/>
        <v>17.3996898557394</v>
      </c>
      <c r="K471" s="34">
        <f t="shared" si="33"/>
        <v>15.231503240497679</v>
      </c>
    </row>
    <row r="472" spans="1:11" ht="12.75" x14ac:dyDescent="0.2">
      <c r="A472" s="29">
        <v>1909.08</v>
      </c>
      <c r="B472" s="34">
        <v>10.18</v>
      </c>
      <c r="C472" s="34">
        <v>0.42670000000000002</v>
      </c>
      <c r="D472" s="34">
        <v>0.7</v>
      </c>
      <c r="E472" s="34">
        <v>9.5145851239999999</v>
      </c>
      <c r="F472" s="34">
        <f t="shared" si="37"/>
        <v>1909.624999999965</v>
      </c>
      <c r="G472" s="34">
        <f>G465*5/12+G477*7/12</f>
        <v>3.8474999999999997</v>
      </c>
      <c r="H472" s="34">
        <f t="shared" si="34"/>
        <v>255.99590137210484</v>
      </c>
      <c r="I472" s="34">
        <f t="shared" si="35"/>
        <v>10.730201484820938</v>
      </c>
      <c r="J472" s="34">
        <f t="shared" si="36"/>
        <v>17.602861587472827</v>
      </c>
      <c r="K472" s="34">
        <f t="shared" si="33"/>
        <v>15.417580706254757</v>
      </c>
    </row>
    <row r="473" spans="1:11" ht="12.75" x14ac:dyDescent="0.2">
      <c r="A473" s="29">
        <v>1909.09</v>
      </c>
      <c r="B473" s="34">
        <v>10.19</v>
      </c>
      <c r="C473" s="34">
        <v>0.43</v>
      </c>
      <c r="D473" s="34">
        <v>0.71499999999999997</v>
      </c>
      <c r="E473" s="34">
        <v>9.6096694209999995</v>
      </c>
      <c r="F473" s="34">
        <f t="shared" si="37"/>
        <v>1909.7083333332982</v>
      </c>
      <c r="G473" s="34">
        <f>G465*4/12+G477*8/12</f>
        <v>3.8600000000000003</v>
      </c>
      <c r="H473" s="34">
        <f t="shared" si="34"/>
        <v>253.71189326992354</v>
      </c>
      <c r="I473" s="34">
        <f t="shared" si="35"/>
        <v>10.706193729741623</v>
      </c>
      <c r="J473" s="34">
        <f t="shared" si="36"/>
        <v>17.802159341314557</v>
      </c>
      <c r="K473" s="34">
        <f t="shared" si="33"/>
        <v>15.254446436821176</v>
      </c>
    </row>
    <row r="474" spans="1:11" ht="12.75" x14ac:dyDescent="0.2">
      <c r="A474" s="29">
        <v>1909.1</v>
      </c>
      <c r="B474" s="34">
        <v>10.23</v>
      </c>
      <c r="C474" s="34">
        <v>0.43330000000000002</v>
      </c>
      <c r="D474" s="34">
        <v>0.73</v>
      </c>
      <c r="E474" s="34">
        <v>9.8000000000000007</v>
      </c>
      <c r="F474" s="34">
        <f t="shared" si="37"/>
        <v>1909.7916666666315</v>
      </c>
      <c r="G474" s="34">
        <f>G465*3/12+G477*9/12</f>
        <v>3.8724999999999996</v>
      </c>
      <c r="H474" s="34">
        <f t="shared" si="34"/>
        <v>249.76101352040811</v>
      </c>
      <c r="I474" s="34">
        <f t="shared" si="35"/>
        <v>10.578831589285713</v>
      </c>
      <c r="J474" s="34">
        <f t="shared" si="36"/>
        <v>17.822633418367342</v>
      </c>
      <c r="K474" s="34">
        <f t="shared" si="33"/>
        <v>14.988845296121761</v>
      </c>
    </row>
    <row r="475" spans="1:11" ht="12.75" x14ac:dyDescent="0.2">
      <c r="A475" s="29">
        <v>1909.11</v>
      </c>
      <c r="B475" s="34">
        <v>10.18</v>
      </c>
      <c r="C475" s="34">
        <v>0.43669999999999998</v>
      </c>
      <c r="D475" s="34">
        <v>0.745</v>
      </c>
      <c r="E475" s="34">
        <v>9.8951652889999995</v>
      </c>
      <c r="F475" s="34">
        <f t="shared" si="37"/>
        <v>1909.8749999999648</v>
      </c>
      <c r="G475" s="34">
        <f>G465*2/12+G477*10/12</f>
        <v>3.8849999999999998</v>
      </c>
      <c r="H475" s="34">
        <f t="shared" si="34"/>
        <v>246.14998576200136</v>
      </c>
      <c r="I475" s="34">
        <f t="shared" si="35"/>
        <v>10.559302434407268</v>
      </c>
      <c r="J475" s="34">
        <f t="shared" si="36"/>
        <v>18.013923319517779</v>
      </c>
      <c r="K475" s="34">
        <f t="shared" si="33"/>
        <v>14.745631176824586</v>
      </c>
    </row>
    <row r="476" spans="1:11" ht="12.75" x14ac:dyDescent="0.2">
      <c r="A476" s="29">
        <v>1909.12</v>
      </c>
      <c r="B476" s="34">
        <v>10.3</v>
      </c>
      <c r="C476" s="34">
        <v>0.44</v>
      </c>
      <c r="D476" s="34">
        <v>0.76</v>
      </c>
      <c r="E476" s="34">
        <v>9.9903305790000001</v>
      </c>
      <c r="F476" s="34">
        <f t="shared" si="37"/>
        <v>1909.958333333298</v>
      </c>
      <c r="G476" s="34">
        <f>G465*1/12+G477*11/12</f>
        <v>3.8975000000000004</v>
      </c>
      <c r="H476" s="34">
        <f t="shared" si="34"/>
        <v>246.67915696205912</v>
      </c>
      <c r="I476" s="34">
        <f t="shared" si="35"/>
        <v>10.537750394495728</v>
      </c>
      <c r="J476" s="34">
        <f t="shared" si="36"/>
        <v>18.201568863219894</v>
      </c>
      <c r="K476" s="34">
        <f t="shared" si="33"/>
        <v>14.750638489265034</v>
      </c>
    </row>
    <row r="477" spans="1:11" ht="12.75" x14ac:dyDescent="0.2">
      <c r="A477" s="29">
        <v>1910.01</v>
      </c>
      <c r="B477" s="34">
        <v>10.08</v>
      </c>
      <c r="C477" s="34">
        <v>0.4425</v>
      </c>
      <c r="D477" s="34">
        <v>0.75749999999999995</v>
      </c>
      <c r="E477" s="34">
        <v>9.8951652889999995</v>
      </c>
      <c r="F477" s="34">
        <f t="shared" si="37"/>
        <v>1910.0416666666313</v>
      </c>
      <c r="G477" s="34">
        <v>3.91</v>
      </c>
      <c r="H477" s="34">
        <f t="shared" si="34"/>
        <v>243.73200947750229</v>
      </c>
      <c r="I477" s="34">
        <f t="shared" si="35"/>
        <v>10.699545058908212</v>
      </c>
      <c r="J477" s="34">
        <f t="shared" si="36"/>
        <v>18.316170355080157</v>
      </c>
      <c r="K477" s="34">
        <f t="shared" si="33"/>
        <v>14.547885040564147</v>
      </c>
    </row>
    <row r="478" spans="1:11" ht="12.75" x14ac:dyDescent="0.2">
      <c r="A478" s="29">
        <v>1910.02</v>
      </c>
      <c r="B478" s="34">
        <v>9.7200000000000006</v>
      </c>
      <c r="C478" s="34">
        <v>0.44500000000000001</v>
      </c>
      <c r="D478" s="34">
        <v>0.755</v>
      </c>
      <c r="E478" s="34">
        <v>9.8951652889999995</v>
      </c>
      <c r="F478" s="34">
        <f t="shared" si="37"/>
        <v>1910.1249999999645</v>
      </c>
      <c r="G478" s="34">
        <f>G477*11/12+G489*1/12</f>
        <v>3.9158333333333335</v>
      </c>
      <c r="H478" s="34">
        <f t="shared" si="34"/>
        <v>235.02729485330582</v>
      </c>
      <c r="I478" s="34">
        <f t="shared" si="35"/>
        <v>10.759994466020688</v>
      </c>
      <c r="J478" s="34">
        <f t="shared" si="36"/>
        <v>18.255720947967685</v>
      </c>
      <c r="K478" s="34">
        <f t="shared" si="33"/>
        <v>14.002037903032702</v>
      </c>
    </row>
    <row r="479" spans="1:11" ht="12.75" x14ac:dyDescent="0.2">
      <c r="A479" s="29">
        <v>1910.03</v>
      </c>
      <c r="B479" s="34">
        <v>9.9600000000000009</v>
      </c>
      <c r="C479" s="34">
        <v>0.44750000000000001</v>
      </c>
      <c r="D479" s="34">
        <v>0.75249999999999995</v>
      </c>
      <c r="E479" s="34">
        <v>10.08541488</v>
      </c>
      <c r="F479" s="34">
        <f t="shared" si="37"/>
        <v>1910.2083333332978</v>
      </c>
      <c r="G479" s="34">
        <f>G477*10/12+G489*2/12</f>
        <v>3.9216666666666669</v>
      </c>
      <c r="H479" s="34">
        <f t="shared" si="34"/>
        <v>236.2874525594132</v>
      </c>
      <c r="I479" s="34">
        <f t="shared" si="35"/>
        <v>10.616328817302952</v>
      </c>
      <c r="J479" s="34">
        <f t="shared" si="36"/>
        <v>17.852038960939602</v>
      </c>
      <c r="K479" s="34">
        <f t="shared" si="33"/>
        <v>14.050006965077824</v>
      </c>
    </row>
    <row r="480" spans="1:11" ht="12.75" x14ac:dyDescent="0.2">
      <c r="A480" s="29">
        <v>1910.04</v>
      </c>
      <c r="B480" s="34">
        <v>9.7200000000000006</v>
      </c>
      <c r="C480" s="34">
        <v>0.45</v>
      </c>
      <c r="D480" s="34">
        <v>0.75</v>
      </c>
      <c r="E480" s="34">
        <v>10.180580170000001</v>
      </c>
      <c r="F480" s="34">
        <f t="shared" si="37"/>
        <v>1910.291666666631</v>
      </c>
      <c r="G480" s="34">
        <f>G477*9/12+G489*3/12</f>
        <v>3.9274999999999998</v>
      </c>
      <c r="H480" s="34">
        <f t="shared" si="34"/>
        <v>228.43825117679907</v>
      </c>
      <c r="I480" s="34">
        <f t="shared" si="35"/>
        <v>10.575844961888846</v>
      </c>
      <c r="J480" s="34">
        <f t="shared" si="36"/>
        <v>17.626408269814743</v>
      </c>
      <c r="K480" s="34">
        <f t="shared" si="33"/>
        <v>13.559883620820083</v>
      </c>
    </row>
    <row r="481" spans="1:11" ht="12.75" x14ac:dyDescent="0.2">
      <c r="A481" s="29">
        <v>1910.05</v>
      </c>
      <c r="B481" s="34">
        <v>9.56</v>
      </c>
      <c r="C481" s="34">
        <v>0.45250000000000001</v>
      </c>
      <c r="D481" s="34">
        <v>0.74750000000000005</v>
      </c>
      <c r="E481" s="34">
        <v>9.9903305790000001</v>
      </c>
      <c r="F481" s="34">
        <f t="shared" si="37"/>
        <v>1910.3749999999643</v>
      </c>
      <c r="G481" s="34">
        <f>G477*8/12+G489*4/12</f>
        <v>3.9333333333333336</v>
      </c>
      <c r="H481" s="34">
        <f t="shared" si="34"/>
        <v>228.95657675313447</v>
      </c>
      <c r="I481" s="34">
        <f t="shared" si="35"/>
        <v>10.837118303430266</v>
      </c>
      <c r="J481" s="34">
        <f t="shared" si="36"/>
        <v>17.902200954285359</v>
      </c>
      <c r="K481" s="34">
        <f t="shared" si="33"/>
        <v>13.568792287251453</v>
      </c>
    </row>
    <row r="482" spans="1:11" ht="12.75" x14ac:dyDescent="0.2">
      <c r="A482" s="29">
        <v>1910.06</v>
      </c>
      <c r="B482" s="34">
        <v>9.1</v>
      </c>
      <c r="C482" s="34">
        <v>0.45500000000000002</v>
      </c>
      <c r="D482" s="34">
        <v>0.745</v>
      </c>
      <c r="E482" s="34">
        <v>9.8951652889999995</v>
      </c>
      <c r="F482" s="34">
        <f t="shared" si="37"/>
        <v>1910.4583333332976</v>
      </c>
      <c r="G482" s="34">
        <f>G477*7/12+G489*5/12</f>
        <v>3.9391666666666665</v>
      </c>
      <c r="H482" s="34">
        <f t="shared" si="34"/>
        <v>220.03584188941178</v>
      </c>
      <c r="I482" s="34">
        <f t="shared" si="35"/>
        <v>11.001792094470591</v>
      </c>
      <c r="J482" s="34">
        <f t="shared" si="36"/>
        <v>18.013923319517779</v>
      </c>
      <c r="K482" s="34">
        <f t="shared" si="33"/>
        <v>13.019657302315938</v>
      </c>
    </row>
    <row r="483" spans="1:11" ht="12.75" x14ac:dyDescent="0.2">
      <c r="A483" s="29">
        <v>1910.07</v>
      </c>
      <c r="B483" s="34">
        <v>8.64</v>
      </c>
      <c r="C483" s="34">
        <v>0.45750000000000002</v>
      </c>
      <c r="D483" s="34">
        <v>0.74250000000000005</v>
      </c>
      <c r="E483" s="34">
        <v>9.8951652889999995</v>
      </c>
      <c r="F483" s="34">
        <f t="shared" si="37"/>
        <v>1910.5416666666308</v>
      </c>
      <c r="G483" s="34">
        <f>G477*6/12+G489*6/12</f>
        <v>3.9450000000000003</v>
      </c>
      <c r="H483" s="34">
        <f t="shared" si="34"/>
        <v>208.9131509807163</v>
      </c>
      <c r="I483" s="34">
        <f t="shared" si="35"/>
        <v>11.062241501583067</v>
      </c>
      <c r="J483" s="34">
        <f t="shared" si="36"/>
        <v>17.953473912405308</v>
      </c>
      <c r="K483" s="34">
        <f t="shared" si="33"/>
        <v>12.342581259985224</v>
      </c>
    </row>
    <row r="484" spans="1:11" ht="12.75" x14ac:dyDescent="0.2">
      <c r="A484" s="29">
        <v>1910.08</v>
      </c>
      <c r="B484" s="34">
        <v>8.85</v>
      </c>
      <c r="C484" s="34">
        <v>0.46</v>
      </c>
      <c r="D484" s="34">
        <v>0.74</v>
      </c>
      <c r="E484" s="34">
        <v>9.8000000000000007</v>
      </c>
      <c r="F484" s="34">
        <f t="shared" si="37"/>
        <v>1910.6249999999641</v>
      </c>
      <c r="G484" s="34">
        <f>G477*5/12+G489*7/12</f>
        <v>3.9508333333333336</v>
      </c>
      <c r="H484" s="34">
        <f t="shared" si="34"/>
        <v>216.06891198979585</v>
      </c>
      <c r="I484" s="34">
        <f t="shared" si="35"/>
        <v>11.23070051020408</v>
      </c>
      <c r="J484" s="34">
        <f t="shared" si="36"/>
        <v>18.066779081632649</v>
      </c>
      <c r="K484" s="34">
        <f t="shared" si="33"/>
        <v>12.745055150886255</v>
      </c>
    </row>
    <row r="485" spans="1:11" ht="12.75" x14ac:dyDescent="0.2">
      <c r="A485" s="29">
        <v>1910.09</v>
      </c>
      <c r="B485" s="34">
        <v>8.91</v>
      </c>
      <c r="C485" s="34">
        <v>0.46250000000000002</v>
      </c>
      <c r="D485" s="34">
        <v>0.73750000000000004</v>
      </c>
      <c r="E485" s="34">
        <v>9.7048347110000002</v>
      </c>
      <c r="F485" s="34">
        <f t="shared" si="37"/>
        <v>1910.7083333332973</v>
      </c>
      <c r="G485" s="34">
        <f>G477*4/12+G489*8/12</f>
        <v>3.956666666666667</v>
      </c>
      <c r="H485" s="34">
        <f t="shared" si="34"/>
        <v>219.6669150978598</v>
      </c>
      <c r="I485" s="34">
        <f t="shared" si="35"/>
        <v>11.402463325786774</v>
      </c>
      <c r="J485" s="34">
        <f t="shared" si="36"/>
        <v>18.182306384362697</v>
      </c>
      <c r="K485" s="34">
        <f t="shared" si="33"/>
        <v>12.937161101070853</v>
      </c>
    </row>
    <row r="486" spans="1:11" ht="12.75" x14ac:dyDescent="0.2">
      <c r="A486" s="29">
        <v>1910.1</v>
      </c>
      <c r="B486" s="34">
        <v>9.32</v>
      </c>
      <c r="C486" s="34">
        <v>0.46500000000000002</v>
      </c>
      <c r="D486" s="34">
        <v>0.73499999999999999</v>
      </c>
      <c r="E486" s="34">
        <v>9.4194198349999994</v>
      </c>
      <c r="F486" s="34">
        <f t="shared" si="37"/>
        <v>1910.7916666666306</v>
      </c>
      <c r="G486" s="34">
        <f>G477*3/12+G489*9/12</f>
        <v>3.9624999999999999</v>
      </c>
      <c r="H486" s="34">
        <f t="shared" si="34"/>
        <v>236.73738606641052</v>
      </c>
      <c r="I486" s="34">
        <f t="shared" si="35"/>
        <v>11.811468296231856</v>
      </c>
      <c r="J486" s="34">
        <f t="shared" si="36"/>
        <v>18.669740210172932</v>
      </c>
      <c r="K486" s="34">
        <f t="shared" si="33"/>
        <v>13.918866656445822</v>
      </c>
    </row>
    <row r="487" spans="1:11" ht="12.75" x14ac:dyDescent="0.2">
      <c r="A487" s="29">
        <v>1910.11</v>
      </c>
      <c r="B487" s="34">
        <v>9.31</v>
      </c>
      <c r="C487" s="34">
        <v>0.46750000000000003</v>
      </c>
      <c r="D487" s="34">
        <v>0.73250000000000004</v>
      </c>
      <c r="E487" s="34">
        <v>9.229089256</v>
      </c>
      <c r="F487" s="34">
        <f t="shared" si="37"/>
        <v>1910.8749999999638</v>
      </c>
      <c r="G487" s="34">
        <f>G477*2/12+G489*10/12</f>
        <v>3.9683333333333333</v>
      </c>
      <c r="H487" s="34">
        <f t="shared" si="34"/>
        <v>241.36034886127447</v>
      </c>
      <c r="I487" s="34">
        <f t="shared" si="35"/>
        <v>12.119867142067219</v>
      </c>
      <c r="J487" s="34">
        <f t="shared" si="36"/>
        <v>18.989952260030456</v>
      </c>
      <c r="K487" s="34">
        <f t="shared" si="33"/>
        <v>14.16452317578036</v>
      </c>
    </row>
    <row r="488" spans="1:11" ht="12.75" x14ac:dyDescent="0.2">
      <c r="A488" s="29">
        <v>1910.12</v>
      </c>
      <c r="B488" s="34">
        <v>9.0500000000000007</v>
      </c>
      <c r="C488" s="34">
        <v>0.47</v>
      </c>
      <c r="D488" s="34">
        <v>0.73</v>
      </c>
      <c r="E488" s="34">
        <v>9.229089256</v>
      </c>
      <c r="F488" s="34">
        <f t="shared" si="37"/>
        <v>1910.9583333332971</v>
      </c>
      <c r="G488" s="34">
        <f>G477*1/12+G489*11/12</f>
        <v>3.9741666666666666</v>
      </c>
      <c r="H488" s="34">
        <f t="shared" si="34"/>
        <v>234.61988799081999</v>
      </c>
      <c r="I488" s="34">
        <f t="shared" si="35"/>
        <v>12.184679265821588</v>
      </c>
      <c r="J488" s="34">
        <f t="shared" si="36"/>
        <v>18.925140136276084</v>
      </c>
      <c r="K488" s="34">
        <f t="shared" si="33"/>
        <v>13.741478417781558</v>
      </c>
    </row>
    <row r="489" spans="1:11" ht="12.75" x14ac:dyDescent="0.2">
      <c r="A489" s="29">
        <v>1911.01</v>
      </c>
      <c r="B489" s="34">
        <v>9.27</v>
      </c>
      <c r="C489" s="34">
        <v>0.47</v>
      </c>
      <c r="D489" s="34">
        <v>0.71830000000000005</v>
      </c>
      <c r="E489" s="34">
        <v>9.229089256</v>
      </c>
      <c r="F489" s="34">
        <f t="shared" si="37"/>
        <v>1911.0416666666304</v>
      </c>
      <c r="G489" s="34">
        <v>3.98</v>
      </c>
      <c r="H489" s="34">
        <f t="shared" si="34"/>
        <v>240.32335488120452</v>
      </c>
      <c r="I489" s="34">
        <f t="shared" si="35"/>
        <v>12.184679265821588</v>
      </c>
      <c r="J489" s="34">
        <f t="shared" si="36"/>
        <v>18.621819397105636</v>
      </c>
      <c r="K489" s="34">
        <f t="shared" si="33"/>
        <v>14.049215181401214</v>
      </c>
    </row>
    <row r="490" spans="1:11" ht="12.75" x14ac:dyDescent="0.2">
      <c r="A490" s="29">
        <v>1911.02</v>
      </c>
      <c r="B490" s="34">
        <v>9.43</v>
      </c>
      <c r="C490" s="34">
        <v>0.47</v>
      </c>
      <c r="D490" s="34">
        <v>0.70669999999999999</v>
      </c>
      <c r="E490" s="34">
        <v>8.9436743799999991</v>
      </c>
      <c r="F490" s="34">
        <f t="shared" si="37"/>
        <v>1911.1249999999636</v>
      </c>
      <c r="G490" s="34">
        <f>G489*11/12+G501*1/12</f>
        <v>3.9824999999999999</v>
      </c>
      <c r="H490" s="34">
        <f t="shared" si="34"/>
        <v>252.27301851971049</v>
      </c>
      <c r="I490" s="34">
        <f t="shared" si="35"/>
        <v>12.573522662170086</v>
      </c>
      <c r="J490" s="34">
        <f t="shared" si="36"/>
        <v>18.905762692245958</v>
      </c>
      <c r="K490" s="34">
        <f t="shared" si="33"/>
        <v>14.721488469928314</v>
      </c>
    </row>
    <row r="491" spans="1:11" ht="12.75" x14ac:dyDescent="0.2">
      <c r="A491" s="29">
        <v>1911.03</v>
      </c>
      <c r="B491" s="34">
        <v>9.32</v>
      </c>
      <c r="C491" s="34">
        <v>0.47</v>
      </c>
      <c r="D491" s="34">
        <v>0.69499999999999995</v>
      </c>
      <c r="E491" s="34">
        <v>9.0388396689999997</v>
      </c>
      <c r="F491" s="34">
        <f t="shared" si="37"/>
        <v>1911.2083333332969</v>
      </c>
      <c r="G491" s="34">
        <f>G489*10/12+G501*2/12</f>
        <v>3.9849999999999999</v>
      </c>
      <c r="H491" s="34">
        <f t="shared" si="34"/>
        <v>246.70520903782167</v>
      </c>
      <c r="I491" s="34">
        <f t="shared" si="35"/>
        <v>12.441142515855812</v>
      </c>
      <c r="J491" s="34">
        <f t="shared" si="36"/>
        <v>18.397008613871893</v>
      </c>
      <c r="K491" s="34">
        <f t="shared" si="33"/>
        <v>14.370623221979539</v>
      </c>
    </row>
    <row r="492" spans="1:11" ht="12.75" x14ac:dyDescent="0.2">
      <c r="A492" s="29">
        <v>1911.04</v>
      </c>
      <c r="B492" s="34">
        <v>9.2799999999999994</v>
      </c>
      <c r="C492" s="34">
        <v>0.47</v>
      </c>
      <c r="D492" s="34">
        <v>0.68330000000000002</v>
      </c>
      <c r="E492" s="34">
        <v>8.7534247930000006</v>
      </c>
      <c r="F492" s="34">
        <f t="shared" si="37"/>
        <v>1911.2916666666301</v>
      </c>
      <c r="G492" s="34">
        <f>G489*9/12+G501*3/12</f>
        <v>3.9874999999999998</v>
      </c>
      <c r="H492" s="34">
        <f t="shared" si="34"/>
        <v>253.65595438434465</v>
      </c>
      <c r="I492" s="34">
        <f t="shared" si="35"/>
        <v>12.846799413862282</v>
      </c>
      <c r="J492" s="34">
        <f t="shared" si="36"/>
        <v>18.677059658493828</v>
      </c>
      <c r="K492" s="34">
        <f t="shared" si="33"/>
        <v>14.752935420329363</v>
      </c>
    </row>
    <row r="493" spans="1:11" ht="12.75" x14ac:dyDescent="0.2">
      <c r="A493" s="29">
        <v>1911.05</v>
      </c>
      <c r="B493" s="34">
        <v>9.48</v>
      </c>
      <c r="C493" s="34">
        <v>0.47</v>
      </c>
      <c r="D493" s="34">
        <v>0.67169999999999996</v>
      </c>
      <c r="E493" s="34">
        <v>8.7534247930000006</v>
      </c>
      <c r="F493" s="34">
        <f t="shared" si="37"/>
        <v>1911.3749999999634</v>
      </c>
      <c r="G493" s="34">
        <f>G489*8/12+G501*4/12</f>
        <v>3.99</v>
      </c>
      <c r="H493" s="34">
        <f t="shared" si="34"/>
        <v>259.12267753917968</v>
      </c>
      <c r="I493" s="34">
        <f t="shared" si="35"/>
        <v>12.846799413862282</v>
      </c>
      <c r="J493" s="34">
        <f t="shared" si="36"/>
        <v>18.359989715513397</v>
      </c>
      <c r="K493" s="34">
        <f t="shared" si="33"/>
        <v>15.047660591685046</v>
      </c>
    </row>
    <row r="494" spans="1:11" ht="12.75" x14ac:dyDescent="0.2">
      <c r="A494" s="29">
        <v>1911.06</v>
      </c>
      <c r="B494" s="34">
        <v>9.67</v>
      </c>
      <c r="C494" s="34">
        <v>0.47</v>
      </c>
      <c r="D494" s="34">
        <v>0.66</v>
      </c>
      <c r="E494" s="34">
        <v>8.7534247930000006</v>
      </c>
      <c r="F494" s="34">
        <f t="shared" si="37"/>
        <v>1911.4583333332967</v>
      </c>
      <c r="G494" s="34">
        <f>G489*7/12+G501*5/12</f>
        <v>3.9924999999999997</v>
      </c>
      <c r="H494" s="34">
        <f t="shared" si="34"/>
        <v>264.3160645362729</v>
      </c>
      <c r="I494" s="34">
        <f t="shared" si="35"/>
        <v>12.846799413862282</v>
      </c>
      <c r="J494" s="34">
        <f t="shared" si="36"/>
        <v>18.040186410955549</v>
      </c>
      <c r="K494" s="34">
        <f t="shared" si="33"/>
        <v>15.328355684719286</v>
      </c>
    </row>
    <row r="495" spans="1:11" ht="12.75" x14ac:dyDescent="0.2">
      <c r="A495" s="29">
        <v>1911.07</v>
      </c>
      <c r="B495" s="34">
        <v>9.6300000000000008</v>
      </c>
      <c r="C495" s="34">
        <v>0.47</v>
      </c>
      <c r="D495" s="34">
        <v>0.64829999999999999</v>
      </c>
      <c r="E495" s="34">
        <v>8.8485090910000004</v>
      </c>
      <c r="F495" s="34">
        <f t="shared" si="37"/>
        <v>1911.5416666666299</v>
      </c>
      <c r="G495" s="34">
        <f>G489*6/12+G501*6/12</f>
        <v>3.9950000000000001</v>
      </c>
      <c r="H495" s="34">
        <f t="shared" si="34"/>
        <v>260.39418152867671</v>
      </c>
      <c r="I495" s="34">
        <f t="shared" si="35"/>
        <v>12.708750292676845</v>
      </c>
      <c r="J495" s="34">
        <f t="shared" si="36"/>
        <v>17.529963435622125</v>
      </c>
      <c r="K495" s="34">
        <f t="shared" si="33"/>
        <v>15.083110578700269</v>
      </c>
    </row>
    <row r="496" spans="1:11" ht="12.75" x14ac:dyDescent="0.2">
      <c r="A496" s="29">
        <v>1911.08</v>
      </c>
      <c r="B496" s="34">
        <v>9.17</v>
      </c>
      <c r="C496" s="34">
        <v>0.47</v>
      </c>
      <c r="D496" s="34">
        <v>0.63670000000000004</v>
      </c>
      <c r="E496" s="34">
        <v>9.1340049590000003</v>
      </c>
      <c r="F496" s="34">
        <f t="shared" si="37"/>
        <v>1911.6249999999632</v>
      </c>
      <c r="G496" s="34">
        <f>G489*5/12+G501*7/12</f>
        <v>3.9975000000000001</v>
      </c>
      <c r="H496" s="34">
        <f t="shared" si="34"/>
        <v>240.2056302080446</v>
      </c>
      <c r="I496" s="34">
        <f t="shared" si="35"/>
        <v>12.311520850357793</v>
      </c>
      <c r="J496" s="34">
        <f t="shared" si="36"/>
        <v>16.678181543452784</v>
      </c>
      <c r="K496" s="34">
        <f t="shared" si="33"/>
        <v>13.899790665654452</v>
      </c>
    </row>
    <row r="497" spans="1:11" ht="12.75" x14ac:dyDescent="0.2">
      <c r="A497" s="29">
        <v>1911.09</v>
      </c>
      <c r="B497" s="34">
        <v>8.67</v>
      </c>
      <c r="C497" s="34">
        <v>0.47</v>
      </c>
      <c r="D497" s="34">
        <v>0.625</v>
      </c>
      <c r="E497" s="34">
        <v>9.229089256</v>
      </c>
      <c r="F497" s="34">
        <f t="shared" si="37"/>
        <v>1911.7083333332964</v>
      </c>
      <c r="G497" s="34">
        <f>G489*4/12+G501*8/12</f>
        <v>4</v>
      </c>
      <c r="H497" s="34">
        <f t="shared" si="34"/>
        <v>224.76844518015568</v>
      </c>
      <c r="I497" s="34">
        <f t="shared" si="35"/>
        <v>12.184679265821588</v>
      </c>
      <c r="J497" s="34">
        <f t="shared" si="36"/>
        <v>16.203030938592537</v>
      </c>
      <c r="K497" s="34">
        <f t="shared" si="33"/>
        <v>12.99795398325244</v>
      </c>
    </row>
    <row r="498" spans="1:11" ht="12.75" x14ac:dyDescent="0.2">
      <c r="A498" s="29">
        <v>1911.1</v>
      </c>
      <c r="B498" s="34">
        <v>8.7200000000000006</v>
      </c>
      <c r="C498" s="34">
        <v>0.47</v>
      </c>
      <c r="D498" s="34">
        <v>0.61329999999999996</v>
      </c>
      <c r="E498" s="34">
        <v>9.229089256</v>
      </c>
      <c r="F498" s="34">
        <f t="shared" si="37"/>
        <v>1911.7916666666297</v>
      </c>
      <c r="G498" s="34">
        <f>G489*3/12+G501*9/12</f>
        <v>4.0024999999999995</v>
      </c>
      <c r="H498" s="34">
        <f t="shared" si="34"/>
        <v>226.06468765524312</v>
      </c>
      <c r="I498" s="34">
        <f t="shared" si="35"/>
        <v>12.184679265821588</v>
      </c>
      <c r="J498" s="34">
        <f t="shared" si="36"/>
        <v>15.899710199422085</v>
      </c>
      <c r="K498" s="34">
        <f t="shared" si="33"/>
        <v>13.066472850619197</v>
      </c>
    </row>
    <row r="499" spans="1:11" ht="12.75" x14ac:dyDescent="0.2">
      <c r="A499" s="29">
        <v>1911.11</v>
      </c>
      <c r="B499" s="34">
        <v>9.07</v>
      </c>
      <c r="C499" s="34">
        <v>0.47</v>
      </c>
      <c r="D499" s="34">
        <v>0.60170000000000001</v>
      </c>
      <c r="E499" s="34">
        <v>9.1340049590000003</v>
      </c>
      <c r="F499" s="34">
        <f t="shared" si="37"/>
        <v>1911.8749999999629</v>
      </c>
      <c r="G499" s="34">
        <f>G489*2/12+G501*10/12</f>
        <v>4.0049999999999999</v>
      </c>
      <c r="H499" s="34">
        <f t="shared" si="34"/>
        <v>237.58615768669191</v>
      </c>
      <c r="I499" s="34">
        <f t="shared" si="35"/>
        <v>12.311520850357793</v>
      </c>
      <c r="J499" s="34">
        <f t="shared" si="36"/>
        <v>15.761366160979328</v>
      </c>
      <c r="K499" s="34">
        <f t="shared" si="33"/>
        <v>13.727997586413101</v>
      </c>
    </row>
    <row r="500" spans="1:11" ht="12.75" x14ac:dyDescent="0.2">
      <c r="A500" s="29">
        <v>1911.12</v>
      </c>
      <c r="B500" s="34">
        <v>9.11</v>
      </c>
      <c r="C500" s="34">
        <v>0.47</v>
      </c>
      <c r="D500" s="34">
        <v>0.59</v>
      </c>
      <c r="E500" s="34">
        <v>9.0388396689999997</v>
      </c>
      <c r="F500" s="34">
        <f t="shared" si="37"/>
        <v>1911.9583333332962</v>
      </c>
      <c r="G500" s="34">
        <f>G489*1/12+G501*11/12</f>
        <v>4.0075000000000003</v>
      </c>
      <c r="H500" s="34">
        <f t="shared" si="34"/>
        <v>241.14640067967335</v>
      </c>
      <c r="I500" s="34">
        <f t="shared" si="35"/>
        <v>12.441142515855812</v>
      </c>
      <c r="J500" s="34">
        <f t="shared" si="36"/>
        <v>15.617604434797725</v>
      </c>
      <c r="K500" s="34">
        <f t="shared" si="33"/>
        <v>13.929258419578245</v>
      </c>
    </row>
    <row r="501" spans="1:11" ht="12.75" x14ac:dyDescent="0.2">
      <c r="A501" s="29">
        <v>1912.01</v>
      </c>
      <c r="B501" s="34">
        <v>9.1199999999999992</v>
      </c>
      <c r="C501" s="34">
        <v>0.4708</v>
      </c>
      <c r="D501" s="34">
        <v>0.59919999999999995</v>
      </c>
      <c r="E501" s="34">
        <v>9.1340049590000003</v>
      </c>
      <c r="F501" s="34">
        <f t="shared" si="37"/>
        <v>1912.0416666666295</v>
      </c>
      <c r="G501" s="34">
        <v>4.01</v>
      </c>
      <c r="H501" s="34">
        <f t="shared" si="34"/>
        <v>238.89589394736825</v>
      </c>
      <c r="I501" s="34">
        <f t="shared" si="35"/>
        <v>12.332476630528616</v>
      </c>
      <c r="J501" s="34">
        <f t="shared" si="36"/>
        <v>15.69587934794551</v>
      </c>
      <c r="K501" s="34">
        <f t="shared" si="33"/>
        <v>13.794952631845829</v>
      </c>
    </row>
    <row r="502" spans="1:11" ht="12.75" x14ac:dyDescent="0.2">
      <c r="A502" s="29">
        <v>1912.02</v>
      </c>
      <c r="B502" s="34">
        <v>9.0399999999999991</v>
      </c>
      <c r="C502" s="34">
        <v>0.47170000000000001</v>
      </c>
      <c r="D502" s="34">
        <v>0.60829999999999995</v>
      </c>
      <c r="E502" s="34">
        <v>9.229089256</v>
      </c>
      <c r="F502" s="34">
        <f t="shared" si="37"/>
        <v>1912.1249999999627</v>
      </c>
      <c r="G502" s="34">
        <f>G501*11/12+G513*1/12</f>
        <v>4.0466666666666669</v>
      </c>
      <c r="H502" s="34">
        <f t="shared" si="34"/>
        <v>234.36063949580247</v>
      </c>
      <c r="I502" s="34">
        <f t="shared" si="35"/>
        <v>12.228751509974559</v>
      </c>
      <c r="J502" s="34">
        <f t="shared" si="36"/>
        <v>15.770085951913345</v>
      </c>
      <c r="K502" s="34">
        <f t="shared" si="33"/>
        <v>13.531634369686596</v>
      </c>
    </row>
    <row r="503" spans="1:11" ht="12.75" x14ac:dyDescent="0.2">
      <c r="A503" s="29">
        <v>1912.03</v>
      </c>
      <c r="B503" s="34">
        <v>9.3000000000000007</v>
      </c>
      <c r="C503" s="34">
        <v>0.47249999999999998</v>
      </c>
      <c r="D503" s="34">
        <v>0.61750000000000005</v>
      </c>
      <c r="E503" s="34">
        <v>9.4194198349999994</v>
      </c>
      <c r="F503" s="34">
        <f t="shared" si="37"/>
        <v>1912.208333333296</v>
      </c>
      <c r="G503" s="34">
        <f>G501*10/12+G513*2/12</f>
        <v>4.083333333333333</v>
      </c>
      <c r="H503" s="34">
        <f t="shared" si="34"/>
        <v>236.22936592463714</v>
      </c>
      <c r="I503" s="34">
        <f t="shared" si="35"/>
        <v>12.001975849396885</v>
      </c>
      <c r="J503" s="34">
        <f t="shared" si="36"/>
        <v>15.685121877254133</v>
      </c>
      <c r="K503" s="34">
        <f t="shared" si="33"/>
        <v>13.639769173944172</v>
      </c>
    </row>
    <row r="504" spans="1:11" ht="12.75" x14ac:dyDescent="0.2">
      <c r="A504" s="29">
        <v>1912.04</v>
      </c>
      <c r="B504" s="34">
        <v>9.59</v>
      </c>
      <c r="C504" s="34">
        <v>0.4733</v>
      </c>
      <c r="D504" s="34">
        <v>0.62670000000000003</v>
      </c>
      <c r="E504" s="34">
        <v>9.7048347110000002</v>
      </c>
      <c r="F504" s="34">
        <f t="shared" si="37"/>
        <v>1912.2916666666292</v>
      </c>
      <c r="G504" s="34">
        <f>G501*9/12+G513*3/12</f>
        <v>4.12</v>
      </c>
      <c r="H504" s="34">
        <f t="shared" si="34"/>
        <v>236.43161793361114</v>
      </c>
      <c r="I504" s="34">
        <f t="shared" si="35"/>
        <v>11.66872625317812</v>
      </c>
      <c r="J504" s="34">
        <f t="shared" si="36"/>
        <v>15.450645981125561</v>
      </c>
      <c r="K504" s="34">
        <f t="shared" si="33"/>
        <v>13.654392690553241</v>
      </c>
    </row>
    <row r="505" spans="1:11" ht="12.75" x14ac:dyDescent="0.2">
      <c r="A505" s="29">
        <v>1912.05</v>
      </c>
      <c r="B505" s="34">
        <v>9.58</v>
      </c>
      <c r="C505" s="34">
        <v>0.47420000000000001</v>
      </c>
      <c r="D505" s="34">
        <v>0.63580000000000003</v>
      </c>
      <c r="E505" s="34">
        <v>9.7048347110000002</v>
      </c>
      <c r="F505" s="34">
        <f t="shared" si="37"/>
        <v>1912.3749999999625</v>
      </c>
      <c r="G505" s="34">
        <f>G501*8/12+G513*4/12</f>
        <v>4.1566666666666663</v>
      </c>
      <c r="H505" s="34">
        <f t="shared" si="34"/>
        <v>236.18507818602657</v>
      </c>
      <c r="I505" s="34">
        <f t="shared" si="35"/>
        <v>11.690914830460732</v>
      </c>
      <c r="J505" s="34">
        <f t="shared" si="36"/>
        <v>15.674997151427526</v>
      </c>
      <c r="K505" s="34">
        <f t="shared" si="33"/>
        <v>13.645500685612374</v>
      </c>
    </row>
    <row r="506" spans="1:11" ht="12.75" x14ac:dyDescent="0.2">
      <c r="A506" s="29">
        <v>1912.06</v>
      </c>
      <c r="B506" s="34">
        <v>9.58</v>
      </c>
      <c r="C506" s="34">
        <v>0.47499999999999998</v>
      </c>
      <c r="D506" s="34">
        <v>0.64500000000000002</v>
      </c>
      <c r="E506" s="34">
        <v>9.6096694209999995</v>
      </c>
      <c r="F506" s="34">
        <f t="shared" si="37"/>
        <v>1912.4583333332957</v>
      </c>
      <c r="G506" s="34">
        <f>G501*7/12+G513*5/12</f>
        <v>4.1933333333333334</v>
      </c>
      <c r="H506" s="34">
        <f t="shared" si="34"/>
        <v>238.52403704866217</v>
      </c>
      <c r="I506" s="34">
        <f t="shared" si="35"/>
        <v>11.826609352621558</v>
      </c>
      <c r="J506" s="34">
        <f t="shared" si="36"/>
        <v>16.059290594612431</v>
      </c>
      <c r="K506" s="34">
        <f t="shared" si="33"/>
        <v>13.785417404502534</v>
      </c>
    </row>
    <row r="507" spans="1:11" ht="12.75" x14ac:dyDescent="0.2">
      <c r="A507" s="29">
        <v>1912.07</v>
      </c>
      <c r="B507" s="34">
        <v>9.59</v>
      </c>
      <c r="C507" s="34">
        <v>0.4758</v>
      </c>
      <c r="D507" s="34">
        <v>0.6542</v>
      </c>
      <c r="E507" s="34">
        <v>9.6096694209999995</v>
      </c>
      <c r="F507" s="34">
        <f t="shared" si="37"/>
        <v>1912.541666666629</v>
      </c>
      <c r="G507" s="34">
        <f>G501*6/12+G513*6/12</f>
        <v>4.2300000000000004</v>
      </c>
      <c r="H507" s="34">
        <f t="shared" si="34"/>
        <v>238.773018298191</v>
      </c>
      <c r="I507" s="34">
        <f t="shared" si="35"/>
        <v>11.846527852583868</v>
      </c>
      <c r="J507" s="34">
        <f t="shared" si="36"/>
        <v>16.288353344178997</v>
      </c>
      <c r="K507" s="34">
        <f t="shared" si="33"/>
        <v>13.80287664501579</v>
      </c>
    </row>
    <row r="508" spans="1:11" ht="12.75" x14ac:dyDescent="0.2">
      <c r="A508" s="29">
        <v>1912.08</v>
      </c>
      <c r="B508" s="34">
        <v>9.81</v>
      </c>
      <c r="C508" s="34">
        <v>0.47670000000000001</v>
      </c>
      <c r="D508" s="34">
        <v>0.6633</v>
      </c>
      <c r="E508" s="34">
        <v>9.7048347110000002</v>
      </c>
      <c r="F508" s="34">
        <f t="shared" si="37"/>
        <v>1912.6249999999623</v>
      </c>
      <c r="G508" s="34">
        <f>G501*5/12+G513*7/12</f>
        <v>4.2666666666666666</v>
      </c>
      <c r="H508" s="34">
        <f t="shared" si="34"/>
        <v>241.8554923804719</v>
      </c>
      <c r="I508" s="34">
        <f t="shared" si="35"/>
        <v>11.752549767356877</v>
      </c>
      <c r="J508" s="34">
        <f t="shared" si="36"/>
        <v>16.352981457285118</v>
      </c>
      <c r="K508" s="34">
        <f t="shared" si="33"/>
        <v>13.984761763426279</v>
      </c>
    </row>
    <row r="509" spans="1:11" ht="12.75" x14ac:dyDescent="0.2">
      <c r="A509" s="29">
        <v>1912.09</v>
      </c>
      <c r="B509" s="34">
        <v>9.86</v>
      </c>
      <c r="C509" s="34">
        <v>0.47749999999999998</v>
      </c>
      <c r="D509" s="34">
        <v>0.67249999999999999</v>
      </c>
      <c r="E509" s="34">
        <v>9.8000000000000007</v>
      </c>
      <c r="F509" s="34">
        <f t="shared" si="37"/>
        <v>1912.7083333332955</v>
      </c>
      <c r="G509" s="34">
        <f>G501*4/12+G513*8/12</f>
        <v>4.3033333333333337</v>
      </c>
      <c r="H509" s="34">
        <f t="shared" si="34"/>
        <v>240.72762397959178</v>
      </c>
      <c r="I509" s="34">
        <f t="shared" si="35"/>
        <v>11.657955420918364</v>
      </c>
      <c r="J509" s="34">
        <f t="shared" si="36"/>
        <v>16.418795854591835</v>
      </c>
      <c r="K509" s="34">
        <f t="shared" si="33"/>
        <v>13.926285001315881</v>
      </c>
    </row>
    <row r="510" spans="1:11" ht="12.75" x14ac:dyDescent="0.2">
      <c r="A510" s="29">
        <v>1912.1</v>
      </c>
      <c r="B510" s="34">
        <v>9.84</v>
      </c>
      <c r="C510" s="34">
        <v>0.4783</v>
      </c>
      <c r="D510" s="34">
        <v>0.68169999999999997</v>
      </c>
      <c r="E510" s="34">
        <v>9.8000000000000007</v>
      </c>
      <c r="F510" s="34">
        <f t="shared" si="37"/>
        <v>1912.7916666666288</v>
      </c>
      <c r="G510" s="34">
        <f>G501*3/12+G513*9/12</f>
        <v>4.34</v>
      </c>
      <c r="H510" s="34">
        <f t="shared" si="34"/>
        <v>240.23933265306121</v>
      </c>
      <c r="I510" s="34">
        <f t="shared" si="35"/>
        <v>11.67748707397959</v>
      </c>
      <c r="J510" s="34">
        <f t="shared" si="36"/>
        <v>16.643409864795917</v>
      </c>
      <c r="K510" s="34">
        <f t="shared" si="33"/>
        <v>13.905092701178477</v>
      </c>
    </row>
    <row r="511" spans="1:11" ht="12.75" x14ac:dyDescent="0.2">
      <c r="A511" s="29">
        <v>1912.11</v>
      </c>
      <c r="B511" s="34">
        <v>9.73</v>
      </c>
      <c r="C511" s="34">
        <v>0.47920000000000001</v>
      </c>
      <c r="D511" s="34">
        <v>0.69079999999999997</v>
      </c>
      <c r="E511" s="34">
        <v>9.8000000000000007</v>
      </c>
      <c r="F511" s="34">
        <f t="shared" si="37"/>
        <v>1912.874999999962</v>
      </c>
      <c r="G511" s="34">
        <f>G501*2/12+G513*10/12</f>
        <v>4.3766666666666669</v>
      </c>
      <c r="H511" s="34">
        <f t="shared" si="34"/>
        <v>237.55373035714283</v>
      </c>
      <c r="I511" s="34">
        <f t="shared" si="35"/>
        <v>11.699460183673468</v>
      </c>
      <c r="J511" s="34">
        <f t="shared" si="36"/>
        <v>16.865582418367342</v>
      </c>
      <c r="K511" s="34">
        <f t="shared" si="33"/>
        <v>13.749541018606539</v>
      </c>
    </row>
    <row r="512" spans="1:11" ht="12.75" x14ac:dyDescent="0.2">
      <c r="A512" s="29">
        <v>1912.12</v>
      </c>
      <c r="B512" s="34">
        <v>9.3800000000000008</v>
      </c>
      <c r="C512" s="34">
        <v>0.48</v>
      </c>
      <c r="D512" s="34">
        <v>0.7</v>
      </c>
      <c r="E512" s="34">
        <v>9.7048347110000002</v>
      </c>
      <c r="F512" s="34">
        <f t="shared" si="37"/>
        <v>1912.9583333332953</v>
      </c>
      <c r="G512" s="34">
        <f>G501*1/12+G513*11/12</f>
        <v>4.4133333333333331</v>
      </c>
      <c r="H512" s="34">
        <f t="shared" si="34"/>
        <v>231.25428323433505</v>
      </c>
      <c r="I512" s="34">
        <f t="shared" si="35"/>
        <v>11.833907884059787</v>
      </c>
      <c r="J512" s="34">
        <f t="shared" si="36"/>
        <v>17.25778233092052</v>
      </c>
      <c r="K512" s="34">
        <f t="shared" si="33"/>
        <v>13.38899945257964</v>
      </c>
    </row>
    <row r="513" spans="1:11" ht="12.75" x14ac:dyDescent="0.2">
      <c r="A513" s="29">
        <v>1913.01</v>
      </c>
      <c r="B513" s="34">
        <v>9.3000000000000007</v>
      </c>
      <c r="C513" s="34">
        <v>0.48</v>
      </c>
      <c r="D513" s="34">
        <v>0.69420000000000004</v>
      </c>
      <c r="E513" s="34">
        <v>9.8000000000000007</v>
      </c>
      <c r="F513" s="34">
        <f t="shared" si="37"/>
        <v>1913.0416666666285</v>
      </c>
      <c r="G513" s="34">
        <v>4.45</v>
      </c>
      <c r="H513" s="34">
        <f t="shared" si="34"/>
        <v>227.05546683673469</v>
      </c>
      <c r="I513" s="34">
        <f t="shared" si="35"/>
        <v>11.718991836734691</v>
      </c>
      <c r="J513" s="34">
        <f t="shared" si="36"/>
        <v>16.948591943877549</v>
      </c>
      <c r="K513" s="34">
        <f t="shared" ref="K513:K576" si="38">H513/AVERAGE(J393:J512)</f>
        <v>13.14808879176157</v>
      </c>
    </row>
    <row r="514" spans="1:11" ht="12.75" x14ac:dyDescent="0.2">
      <c r="A514" s="29">
        <v>1913.02</v>
      </c>
      <c r="B514" s="34">
        <v>8.9700000000000006</v>
      </c>
      <c r="C514" s="34">
        <v>0.48</v>
      </c>
      <c r="D514" s="34">
        <v>0.68830000000000002</v>
      </c>
      <c r="E514" s="34">
        <v>9.8000000000000007</v>
      </c>
      <c r="F514" s="34">
        <f t="shared" si="37"/>
        <v>1913.1249999999618</v>
      </c>
      <c r="G514" s="34">
        <f>G513*11/12+G525*1/12</f>
        <v>4.4258333333333333</v>
      </c>
      <c r="H514" s="34">
        <f t="shared" si="34"/>
        <v>218.99865994897959</v>
      </c>
      <c r="I514" s="34">
        <f t="shared" si="35"/>
        <v>11.718991836734691</v>
      </c>
      <c r="J514" s="34">
        <f t="shared" si="36"/>
        <v>16.804546002551021</v>
      </c>
      <c r="K514" s="34">
        <f t="shared" si="38"/>
        <v>12.682960516236767</v>
      </c>
    </row>
    <row r="515" spans="1:11" ht="12.75" x14ac:dyDescent="0.2">
      <c r="A515" s="29">
        <v>1913.03</v>
      </c>
      <c r="B515" s="34">
        <v>8.8000000000000007</v>
      </c>
      <c r="C515" s="34">
        <v>0.48</v>
      </c>
      <c r="D515" s="34">
        <v>0.6825</v>
      </c>
      <c r="E515" s="34">
        <v>9.8000000000000007</v>
      </c>
      <c r="F515" s="34">
        <f t="shared" si="37"/>
        <v>1913.2083333332951</v>
      </c>
      <c r="G515" s="34">
        <f>G513*10/12+G525*2/12</f>
        <v>4.4016666666666673</v>
      </c>
      <c r="H515" s="34">
        <f t="shared" si="34"/>
        <v>214.84818367346938</v>
      </c>
      <c r="I515" s="34">
        <f t="shared" si="35"/>
        <v>11.718991836734691</v>
      </c>
      <c r="J515" s="34">
        <f t="shared" si="36"/>
        <v>16.662941517857142</v>
      </c>
      <c r="K515" s="34">
        <f t="shared" si="38"/>
        <v>12.443453515183668</v>
      </c>
    </row>
    <row r="516" spans="1:11" ht="12.75" x14ac:dyDescent="0.2">
      <c r="A516" s="29">
        <v>1913.04</v>
      </c>
      <c r="B516" s="34">
        <v>8.7899999999999991</v>
      </c>
      <c r="C516" s="34">
        <v>0.48</v>
      </c>
      <c r="D516" s="34">
        <v>0.67669999999999997</v>
      </c>
      <c r="E516" s="34">
        <v>9.8000000000000007</v>
      </c>
      <c r="F516" s="34">
        <f t="shared" si="37"/>
        <v>1913.2916666666283</v>
      </c>
      <c r="G516" s="34">
        <f>G513*9/12+G525*3/12</f>
        <v>4.3775000000000004</v>
      </c>
      <c r="H516" s="34">
        <f t="shared" si="34"/>
        <v>214.60403801020405</v>
      </c>
      <c r="I516" s="34">
        <f t="shared" si="35"/>
        <v>11.718991836734691</v>
      </c>
      <c r="J516" s="34">
        <f t="shared" si="36"/>
        <v>16.521337033163263</v>
      </c>
      <c r="K516" s="34">
        <f t="shared" si="38"/>
        <v>12.433067081795171</v>
      </c>
    </row>
    <row r="517" spans="1:11" ht="12.75" x14ac:dyDescent="0.2">
      <c r="A517" s="29">
        <v>1913.05</v>
      </c>
      <c r="B517" s="34">
        <v>8.5500000000000007</v>
      </c>
      <c r="C517" s="34">
        <v>0.48</v>
      </c>
      <c r="D517" s="34">
        <v>0.67079999999999995</v>
      </c>
      <c r="E517" s="34">
        <v>9.6999999999999993</v>
      </c>
      <c r="F517" s="34">
        <f t="shared" si="37"/>
        <v>1913.3749999999616</v>
      </c>
      <c r="G517" s="34">
        <f>G513*8/12+G525*4/12</f>
        <v>4.3533333333333335</v>
      </c>
      <c r="H517" s="34">
        <f t="shared" si="34"/>
        <v>210.89654768041237</v>
      </c>
      <c r="I517" s="34">
        <f t="shared" si="35"/>
        <v>11.83980618556701</v>
      </c>
      <c r="J517" s="34">
        <f t="shared" si="36"/>
        <v>16.546129144329896</v>
      </c>
      <c r="K517" s="34">
        <f t="shared" si="38"/>
        <v>12.221401061154129</v>
      </c>
    </row>
    <row r="518" spans="1:11" ht="12.75" x14ac:dyDescent="0.2">
      <c r="A518" s="29">
        <v>1913.06</v>
      </c>
      <c r="B518" s="34">
        <v>8.1199999999999992</v>
      </c>
      <c r="C518" s="34">
        <v>0.48</v>
      </c>
      <c r="D518" s="34">
        <v>0.66500000000000004</v>
      </c>
      <c r="E518" s="34">
        <v>9.8000000000000007</v>
      </c>
      <c r="F518" s="34">
        <f t="shared" si="37"/>
        <v>1913.4583333332948</v>
      </c>
      <c r="G518" s="34">
        <f>G513*7/12+G525*5/12</f>
        <v>4.3291666666666675</v>
      </c>
      <c r="H518" s="34">
        <f t="shared" si="34"/>
        <v>198.24627857142852</v>
      </c>
      <c r="I518" s="34">
        <f t="shared" si="35"/>
        <v>11.718991836734691</v>
      </c>
      <c r="J518" s="34">
        <f t="shared" si="36"/>
        <v>16.235686607142856</v>
      </c>
      <c r="K518" s="34">
        <f t="shared" si="38"/>
        <v>11.49196285276123</v>
      </c>
    </row>
    <row r="519" spans="1:11" ht="12.75" x14ac:dyDescent="0.2">
      <c r="A519" s="29">
        <v>1913.07</v>
      </c>
      <c r="B519" s="34">
        <v>8.23</v>
      </c>
      <c r="C519" s="34">
        <v>0.48</v>
      </c>
      <c r="D519" s="34">
        <v>0.65920000000000001</v>
      </c>
      <c r="E519" s="34">
        <v>9.9</v>
      </c>
      <c r="F519" s="34">
        <f t="shared" si="37"/>
        <v>1913.5416666666281</v>
      </c>
      <c r="G519" s="34">
        <f>G513*6/12+G525*6/12</f>
        <v>4.3049999999999997</v>
      </c>
      <c r="H519" s="34">
        <f t="shared" si="34"/>
        <v>198.90226590909091</v>
      </c>
      <c r="I519" s="34">
        <f t="shared" si="35"/>
        <v>11.600618181818179</v>
      </c>
      <c r="J519" s="34">
        <f t="shared" si="36"/>
        <v>15.931515636363633</v>
      </c>
      <c r="K519" s="34">
        <f t="shared" si="38"/>
        <v>11.534022795459862</v>
      </c>
    </row>
    <row r="520" spans="1:11" ht="12.75" x14ac:dyDescent="0.2">
      <c r="A520" s="29">
        <v>1913.08</v>
      </c>
      <c r="B520" s="34">
        <v>8.4499999999999993</v>
      </c>
      <c r="C520" s="34">
        <v>0.48</v>
      </c>
      <c r="D520" s="34">
        <v>0.65329999999999999</v>
      </c>
      <c r="E520" s="34">
        <v>9.9</v>
      </c>
      <c r="F520" s="34">
        <f t="shared" si="37"/>
        <v>1913.6249999999613</v>
      </c>
      <c r="G520" s="34">
        <f>G513*5/12+G525*7/12</f>
        <v>4.2808333333333337</v>
      </c>
      <c r="H520" s="34">
        <f t="shared" si="34"/>
        <v>204.21921590909088</v>
      </c>
      <c r="I520" s="34">
        <f t="shared" si="35"/>
        <v>11.600618181818179</v>
      </c>
      <c r="J520" s="34">
        <f t="shared" si="36"/>
        <v>15.788924704545453</v>
      </c>
      <c r="K520" s="34">
        <f t="shared" si="38"/>
        <v>11.846840543564635</v>
      </c>
    </row>
    <row r="521" spans="1:11" ht="12.75" x14ac:dyDescent="0.2">
      <c r="A521" s="29">
        <v>1913.09</v>
      </c>
      <c r="B521" s="34">
        <v>8.5299999999999994</v>
      </c>
      <c r="C521" s="34">
        <v>0.48</v>
      </c>
      <c r="D521" s="34">
        <v>0.64749999999999996</v>
      </c>
      <c r="E521" s="34">
        <v>10</v>
      </c>
      <c r="F521" s="34">
        <f t="shared" si="37"/>
        <v>1913.7083333332946</v>
      </c>
      <c r="G521" s="34">
        <f>G513*4/12+G525*8/12</f>
        <v>4.2566666666666668</v>
      </c>
      <c r="H521" s="34">
        <f t="shared" si="34"/>
        <v>204.09112574999997</v>
      </c>
      <c r="I521" s="34">
        <f t="shared" si="35"/>
        <v>11.484611999999998</v>
      </c>
      <c r="J521" s="34">
        <f t="shared" si="36"/>
        <v>15.492263062499998</v>
      </c>
      <c r="K521" s="34">
        <f t="shared" si="38"/>
        <v>11.843316826625976</v>
      </c>
    </row>
    <row r="522" spans="1:11" ht="12.75" x14ac:dyDescent="0.2">
      <c r="A522" s="29">
        <v>1913.1</v>
      </c>
      <c r="B522" s="34">
        <v>8.26</v>
      </c>
      <c r="C522" s="34">
        <v>0.48</v>
      </c>
      <c r="D522" s="34">
        <v>0.64170000000000005</v>
      </c>
      <c r="E522" s="34">
        <v>10</v>
      </c>
      <c r="F522" s="34">
        <f t="shared" si="37"/>
        <v>1913.7916666666279</v>
      </c>
      <c r="G522" s="34">
        <f>G513*3/12+G525*9/12</f>
        <v>4.2324999999999999</v>
      </c>
      <c r="H522" s="34">
        <f t="shared" ref="H522:H585" si="39">B522*$E$1744/E522</f>
        <v>197.63103149999998</v>
      </c>
      <c r="I522" s="34">
        <f t="shared" ref="I522:I585" si="40">C522*$E$1744/E522</f>
        <v>11.484611999999998</v>
      </c>
      <c r="J522" s="34">
        <f t="shared" ref="J522:J585" si="41">D522*$E$1744/E522</f>
        <v>15.353490667500001</v>
      </c>
      <c r="K522" s="34">
        <f t="shared" si="38"/>
        <v>11.471490240312296</v>
      </c>
    </row>
    <row r="523" spans="1:11" ht="12.75" x14ac:dyDescent="0.2">
      <c r="A523" s="29">
        <v>1913.11</v>
      </c>
      <c r="B523" s="34">
        <v>8.0500000000000007</v>
      </c>
      <c r="C523" s="34">
        <v>0.48</v>
      </c>
      <c r="D523" s="34">
        <v>0.63580000000000003</v>
      </c>
      <c r="E523" s="34">
        <v>10.1</v>
      </c>
      <c r="F523" s="34">
        <f t="shared" ref="F523:F586" si="42">F522+1/12</f>
        <v>1913.8749999999611</v>
      </c>
      <c r="G523" s="34">
        <f>G513*2/12+G525*10/12</f>
        <v>4.2083333333333339</v>
      </c>
      <c r="H523" s="34">
        <f t="shared" si="39"/>
        <v>190.69951856435645</v>
      </c>
      <c r="I523" s="34">
        <f t="shared" si="40"/>
        <v>11.370902970297029</v>
      </c>
      <c r="J523" s="34">
        <f t="shared" si="41"/>
        <v>15.06170855940594</v>
      </c>
      <c r="K523" s="34">
        <f t="shared" si="38"/>
        <v>11.072537845038015</v>
      </c>
    </row>
    <row r="524" spans="1:11" ht="12.75" x14ac:dyDescent="0.2">
      <c r="A524" s="29">
        <v>1913.12</v>
      </c>
      <c r="B524" s="34">
        <v>8.0399999999999991</v>
      </c>
      <c r="C524" s="34">
        <v>0.48</v>
      </c>
      <c r="D524" s="34">
        <v>0.63</v>
      </c>
      <c r="E524" s="34">
        <v>10</v>
      </c>
      <c r="F524" s="34">
        <f t="shared" si="42"/>
        <v>1913.9583333332944</v>
      </c>
      <c r="G524" s="34">
        <f>G513*1/12+G525*11/12</f>
        <v>4.184166666666667</v>
      </c>
      <c r="H524" s="34">
        <f t="shared" si="39"/>
        <v>192.36725099999995</v>
      </c>
      <c r="I524" s="34">
        <f t="shared" si="40"/>
        <v>11.484611999999998</v>
      </c>
      <c r="J524" s="34">
        <f t="shared" si="41"/>
        <v>15.073553249999998</v>
      </c>
      <c r="K524" s="34">
        <f t="shared" si="38"/>
        <v>11.1740408700368</v>
      </c>
    </row>
    <row r="525" spans="1:11" ht="12.75" x14ac:dyDescent="0.2">
      <c r="A525" s="29">
        <v>1914.01</v>
      </c>
      <c r="B525" s="34">
        <v>8.3699999999999992</v>
      </c>
      <c r="C525" s="34">
        <v>0.47499999999999998</v>
      </c>
      <c r="D525" s="34">
        <v>0.62080000000000002</v>
      </c>
      <c r="E525" s="34">
        <v>10</v>
      </c>
      <c r="F525" s="34">
        <f t="shared" si="42"/>
        <v>1914.0416666666276</v>
      </c>
      <c r="G525" s="34">
        <v>4.16</v>
      </c>
      <c r="H525" s="34">
        <f t="shared" si="39"/>
        <v>200.26292174999998</v>
      </c>
      <c r="I525" s="34">
        <f t="shared" si="40"/>
        <v>11.364980624999998</v>
      </c>
      <c r="J525" s="34">
        <f t="shared" si="41"/>
        <v>14.853431519999997</v>
      </c>
      <c r="K525" s="34">
        <f t="shared" si="38"/>
        <v>11.636092105046142</v>
      </c>
    </row>
    <row r="526" spans="1:11" ht="12.75" x14ac:dyDescent="0.2">
      <c r="A526" s="29">
        <v>1914.02</v>
      </c>
      <c r="B526" s="34">
        <v>8.48</v>
      </c>
      <c r="C526" s="34">
        <v>0.47</v>
      </c>
      <c r="D526" s="34">
        <v>0.61170000000000002</v>
      </c>
      <c r="E526" s="34">
        <v>9.9</v>
      </c>
      <c r="F526" s="34">
        <f t="shared" si="42"/>
        <v>1914.1249999999609</v>
      </c>
      <c r="G526" s="34">
        <f>G525*11/12+G537*1/12</f>
        <v>4.166666666666667</v>
      </c>
      <c r="H526" s="34">
        <f t="shared" si="39"/>
        <v>204.94425454545453</v>
      </c>
      <c r="I526" s="34">
        <f t="shared" si="40"/>
        <v>11.358938636363634</v>
      </c>
      <c r="J526" s="34">
        <f t="shared" si="41"/>
        <v>14.783537795454544</v>
      </c>
      <c r="K526" s="34">
        <f t="shared" si="38"/>
        <v>11.910233879798248</v>
      </c>
    </row>
    <row r="527" spans="1:11" ht="12.75" x14ac:dyDescent="0.2">
      <c r="A527" s="29">
        <v>1914.03</v>
      </c>
      <c r="B527" s="34">
        <v>8.32</v>
      </c>
      <c r="C527" s="34">
        <v>0.46500000000000002</v>
      </c>
      <c r="D527" s="34">
        <v>0.60250000000000004</v>
      </c>
      <c r="E527" s="34">
        <v>9.9</v>
      </c>
      <c r="F527" s="34">
        <f t="shared" si="42"/>
        <v>1914.2083333332941</v>
      </c>
      <c r="G527" s="34">
        <f>G525*10/12+G537*2/12</f>
        <v>4.1733333333333338</v>
      </c>
      <c r="H527" s="34">
        <f t="shared" si="39"/>
        <v>201.07738181818181</v>
      </c>
      <c r="I527" s="34">
        <f t="shared" si="40"/>
        <v>11.238098863636363</v>
      </c>
      <c r="J527" s="34">
        <f t="shared" si="41"/>
        <v>14.561192613636363</v>
      </c>
      <c r="K527" s="34">
        <f t="shared" si="38"/>
        <v>11.685526018836834</v>
      </c>
    </row>
    <row r="528" spans="1:11" ht="12.75" x14ac:dyDescent="0.2">
      <c r="A528" s="29">
        <v>1914.04</v>
      </c>
      <c r="B528" s="34">
        <v>8.1199999999999992</v>
      </c>
      <c r="C528" s="34">
        <v>0.46</v>
      </c>
      <c r="D528" s="34">
        <v>0.59330000000000005</v>
      </c>
      <c r="E528" s="34">
        <v>9.8000000000000007</v>
      </c>
      <c r="F528" s="34">
        <f t="shared" si="42"/>
        <v>1914.2916666666274</v>
      </c>
      <c r="G528" s="34">
        <f>G525*9/12+G537*3/12</f>
        <v>4.18</v>
      </c>
      <c r="H528" s="34">
        <f t="shared" si="39"/>
        <v>198.24627857142852</v>
      </c>
      <c r="I528" s="34">
        <f t="shared" si="40"/>
        <v>11.23070051020408</v>
      </c>
      <c r="J528" s="34">
        <f t="shared" si="41"/>
        <v>14.485162201530612</v>
      </c>
      <c r="K528" s="34">
        <f t="shared" si="38"/>
        <v>11.522662536200242</v>
      </c>
    </row>
    <row r="529" spans="1:11" ht="12.75" x14ac:dyDescent="0.2">
      <c r="A529" s="29">
        <v>1914.05</v>
      </c>
      <c r="B529" s="34">
        <v>8.17</v>
      </c>
      <c r="C529" s="34">
        <v>0.45500000000000002</v>
      </c>
      <c r="D529" s="34">
        <v>0.58420000000000005</v>
      </c>
      <c r="E529" s="34">
        <v>9.9</v>
      </c>
      <c r="F529" s="34">
        <f t="shared" si="42"/>
        <v>1914.3749999999607</v>
      </c>
      <c r="G529" s="34">
        <f>G525*8/12+G537*4/12</f>
        <v>4.1866666666666665</v>
      </c>
      <c r="H529" s="34">
        <f t="shared" si="39"/>
        <v>197.45218863636362</v>
      </c>
      <c r="I529" s="34">
        <f t="shared" si="40"/>
        <v>10.996419318181816</v>
      </c>
      <c r="J529" s="34">
        <f t="shared" si="41"/>
        <v>14.118919045454547</v>
      </c>
      <c r="K529" s="34">
        <f t="shared" si="38"/>
        <v>11.47900869416449</v>
      </c>
    </row>
    <row r="530" spans="1:11" ht="12.75" x14ac:dyDescent="0.2">
      <c r="A530" s="29">
        <v>1914.06</v>
      </c>
      <c r="B530" s="34">
        <v>8.1300000000000008</v>
      </c>
      <c r="C530" s="34">
        <v>0.45</v>
      </c>
      <c r="D530" s="34">
        <v>0.57499999999999996</v>
      </c>
      <c r="E530" s="34">
        <v>9.9</v>
      </c>
      <c r="F530" s="34">
        <f t="shared" si="42"/>
        <v>1914.4583333332939</v>
      </c>
      <c r="G530" s="34">
        <f>G525*7/12+G537*5/12</f>
        <v>4.1933333333333334</v>
      </c>
      <c r="H530" s="34">
        <f t="shared" si="39"/>
        <v>196.48547045454544</v>
      </c>
      <c r="I530" s="34">
        <f t="shared" si="40"/>
        <v>10.875579545454544</v>
      </c>
      <c r="J530" s="34">
        <f t="shared" si="41"/>
        <v>13.896573863636362</v>
      </c>
      <c r="K530" s="34">
        <f t="shared" si="38"/>
        <v>11.428715168831891</v>
      </c>
    </row>
    <row r="531" spans="1:11" ht="12.75" x14ac:dyDescent="0.2">
      <c r="A531" s="29">
        <v>1914.07</v>
      </c>
      <c r="B531" s="34">
        <v>7.68</v>
      </c>
      <c r="C531" s="34">
        <v>0.44500000000000001</v>
      </c>
      <c r="D531" s="34">
        <v>0.56579999999999997</v>
      </c>
      <c r="E531" s="34">
        <v>10</v>
      </c>
      <c r="F531" s="34">
        <f t="shared" si="42"/>
        <v>1914.5416666666272</v>
      </c>
      <c r="G531" s="34">
        <f>G525*6/12+G537*6/12</f>
        <v>4.2</v>
      </c>
      <c r="H531" s="34">
        <f t="shared" si="39"/>
        <v>183.75379199999998</v>
      </c>
      <c r="I531" s="34">
        <f t="shared" si="40"/>
        <v>10.647192374999999</v>
      </c>
      <c r="J531" s="34">
        <f t="shared" si="41"/>
        <v>13.537486394999998</v>
      </c>
      <c r="K531" s="34">
        <f t="shared" si="38"/>
        <v>10.694345183040147</v>
      </c>
    </row>
    <row r="532" spans="1:11" ht="12.75" x14ac:dyDescent="0.2">
      <c r="A532" s="29">
        <v>1914.08</v>
      </c>
      <c r="B532" s="34">
        <v>7.68</v>
      </c>
      <c r="C532" s="34">
        <v>0.44</v>
      </c>
      <c r="D532" s="34">
        <v>0.55669999999999997</v>
      </c>
      <c r="E532" s="34">
        <v>10.199999999999999</v>
      </c>
      <c r="F532" s="34">
        <f t="shared" si="42"/>
        <v>1914.6249999999604</v>
      </c>
      <c r="G532" s="34">
        <f>G525*5/12+G537*7/12</f>
        <v>4.206666666666667</v>
      </c>
      <c r="H532" s="34">
        <f t="shared" si="39"/>
        <v>180.15077647058823</v>
      </c>
      <c r="I532" s="34">
        <f t="shared" si="40"/>
        <v>10.321138235294118</v>
      </c>
      <c r="J532" s="34">
        <f t="shared" si="41"/>
        <v>13.058585580882351</v>
      </c>
      <c r="K532" s="34">
        <f t="shared" si="38"/>
        <v>10.492046265076443</v>
      </c>
    </row>
    <row r="533" spans="1:11" ht="12.75" x14ac:dyDescent="0.2">
      <c r="A533" s="29">
        <v>1914.09</v>
      </c>
      <c r="B533" s="34">
        <v>7.68</v>
      </c>
      <c r="C533" s="34">
        <v>0.435</v>
      </c>
      <c r="D533" s="34">
        <v>0.54749999999999999</v>
      </c>
      <c r="E533" s="34">
        <v>10.199999999999999</v>
      </c>
      <c r="F533" s="34">
        <f t="shared" si="42"/>
        <v>1914.7083333332937</v>
      </c>
      <c r="G533" s="34">
        <f>G525*4/12+G537*8/12</f>
        <v>4.2133333333333329</v>
      </c>
      <c r="H533" s="34">
        <f t="shared" si="39"/>
        <v>180.15077647058823</v>
      </c>
      <c r="I533" s="34">
        <f t="shared" si="40"/>
        <v>10.203852573529412</v>
      </c>
      <c r="J533" s="34">
        <f t="shared" si="41"/>
        <v>12.842779963235293</v>
      </c>
      <c r="K533" s="34">
        <f t="shared" si="38"/>
        <v>10.500497301802138</v>
      </c>
    </row>
    <row r="534" spans="1:11" ht="12.75" x14ac:dyDescent="0.2">
      <c r="A534" s="29">
        <v>1914.1</v>
      </c>
      <c r="B534" s="34">
        <v>7.68</v>
      </c>
      <c r="C534" s="34">
        <v>0.43</v>
      </c>
      <c r="D534" s="34">
        <v>0.5383</v>
      </c>
      <c r="E534" s="34">
        <v>10.1</v>
      </c>
      <c r="F534" s="34">
        <f t="shared" si="42"/>
        <v>1914.791666666627</v>
      </c>
      <c r="G534" s="34">
        <f>G525*3/12+G537*9/12</f>
        <v>4.2200000000000006</v>
      </c>
      <c r="H534" s="34">
        <f t="shared" si="39"/>
        <v>181.93444752475247</v>
      </c>
      <c r="I534" s="34">
        <f t="shared" si="40"/>
        <v>10.18643391089109</v>
      </c>
      <c r="J534" s="34">
        <f t="shared" si="41"/>
        <v>12.751993893564356</v>
      </c>
      <c r="K534" s="34">
        <f t="shared" si="38"/>
        <v>10.612759466126231</v>
      </c>
    </row>
    <row r="535" spans="1:11" ht="12.75" x14ac:dyDescent="0.2">
      <c r="A535" s="29">
        <v>1914.11</v>
      </c>
      <c r="B535" s="34">
        <v>7.68</v>
      </c>
      <c r="C535" s="34">
        <v>0.42499999999999999</v>
      </c>
      <c r="D535" s="34">
        <v>0.5292</v>
      </c>
      <c r="E535" s="34">
        <v>10.199999999999999</v>
      </c>
      <c r="F535" s="34">
        <f t="shared" si="42"/>
        <v>1914.8749999999602</v>
      </c>
      <c r="G535" s="34">
        <f>G525*2/12+G537*10/12</f>
        <v>4.2266666666666666</v>
      </c>
      <c r="H535" s="34">
        <f t="shared" si="39"/>
        <v>180.15077647058823</v>
      </c>
      <c r="I535" s="34">
        <f t="shared" si="40"/>
        <v>9.9692812499999999</v>
      </c>
      <c r="J535" s="34">
        <f t="shared" si="41"/>
        <v>12.413514441176471</v>
      </c>
      <c r="K535" s="34">
        <f t="shared" si="38"/>
        <v>10.51691764299213</v>
      </c>
    </row>
    <row r="536" spans="1:11" ht="12.75" x14ac:dyDescent="0.2">
      <c r="A536" s="29">
        <v>1914.12</v>
      </c>
      <c r="B536" s="34">
        <v>7.35</v>
      </c>
      <c r="C536" s="34">
        <v>0.42</v>
      </c>
      <c r="D536" s="34">
        <v>0.52</v>
      </c>
      <c r="E536" s="34">
        <v>10.1</v>
      </c>
      <c r="F536" s="34">
        <f t="shared" si="42"/>
        <v>1914.9583333332935</v>
      </c>
      <c r="G536" s="34">
        <f>G525*1/12+G537*11/12</f>
        <v>4.2333333333333334</v>
      </c>
      <c r="H536" s="34">
        <f t="shared" si="39"/>
        <v>174.11695173267324</v>
      </c>
      <c r="I536" s="34">
        <f t="shared" si="40"/>
        <v>9.9495400990099014</v>
      </c>
      <c r="J536" s="34">
        <f t="shared" si="41"/>
        <v>12.318478217821783</v>
      </c>
      <c r="K536" s="34">
        <f t="shared" si="38"/>
        <v>10.172217991997869</v>
      </c>
    </row>
    <row r="537" spans="1:11" ht="12.75" x14ac:dyDescent="0.2">
      <c r="A537" s="29">
        <v>1915.01</v>
      </c>
      <c r="B537" s="34">
        <v>7.48</v>
      </c>
      <c r="C537" s="34">
        <v>0.42080000000000001</v>
      </c>
      <c r="D537" s="34">
        <v>0.55000000000000004</v>
      </c>
      <c r="E537" s="34">
        <v>10.1</v>
      </c>
      <c r="F537" s="34">
        <f t="shared" si="42"/>
        <v>1915.0416666666267</v>
      </c>
      <c r="G537" s="34">
        <v>4.24</v>
      </c>
      <c r="H537" s="34">
        <f t="shared" si="39"/>
        <v>177.19657128712871</v>
      </c>
      <c r="I537" s="34">
        <f t="shared" si="40"/>
        <v>9.9684916039603966</v>
      </c>
      <c r="J537" s="34">
        <f t="shared" si="41"/>
        <v>13.029159653465348</v>
      </c>
      <c r="K537" s="34">
        <f t="shared" si="38"/>
        <v>10.359834197757275</v>
      </c>
    </row>
    <row r="538" spans="1:11" ht="12.75" x14ac:dyDescent="0.2">
      <c r="A538" s="29">
        <v>1915.02</v>
      </c>
      <c r="B538" s="34">
        <v>7.38</v>
      </c>
      <c r="C538" s="34">
        <v>0.42170000000000002</v>
      </c>
      <c r="D538" s="34">
        <v>0.57999999999999996</v>
      </c>
      <c r="E538" s="34">
        <v>10</v>
      </c>
      <c r="F538" s="34">
        <f t="shared" si="42"/>
        <v>1915.12499999996</v>
      </c>
      <c r="G538" s="34">
        <f>G537*11/12+G549*1/12</f>
        <v>4.2241666666666671</v>
      </c>
      <c r="H538" s="34">
        <f t="shared" si="39"/>
        <v>176.57590949999999</v>
      </c>
      <c r="I538" s="34">
        <f t="shared" si="40"/>
        <v>10.0897101675</v>
      </c>
      <c r="J538" s="34">
        <f t="shared" si="41"/>
        <v>13.877239499999998</v>
      </c>
      <c r="K538" s="34">
        <f t="shared" si="38"/>
        <v>10.329786209660696</v>
      </c>
    </row>
    <row r="539" spans="1:11" ht="12.75" x14ac:dyDescent="0.2">
      <c r="A539" s="29">
        <v>1915.03</v>
      </c>
      <c r="B539" s="34">
        <v>7.57</v>
      </c>
      <c r="C539" s="34">
        <v>0.42249999999999999</v>
      </c>
      <c r="D539" s="34">
        <v>0.61</v>
      </c>
      <c r="E539" s="34">
        <v>9.9</v>
      </c>
      <c r="F539" s="34">
        <f t="shared" si="42"/>
        <v>1915.2083333332932</v>
      </c>
      <c r="G539" s="34">
        <f>G537*10/12+G549*2/12</f>
        <v>4.2083333333333339</v>
      </c>
      <c r="H539" s="34">
        <f t="shared" si="39"/>
        <v>182.95141590909088</v>
      </c>
      <c r="I539" s="34">
        <f t="shared" si="40"/>
        <v>10.210960795454545</v>
      </c>
      <c r="J539" s="34">
        <f t="shared" si="41"/>
        <v>14.742452272727272</v>
      </c>
      <c r="K539" s="34">
        <f t="shared" si="38"/>
        <v>10.707013188682817</v>
      </c>
    </row>
    <row r="540" spans="1:11" ht="12.75" x14ac:dyDescent="0.2">
      <c r="A540" s="29">
        <v>1915.04</v>
      </c>
      <c r="B540" s="34">
        <v>8.14</v>
      </c>
      <c r="C540" s="34">
        <v>0.42330000000000001</v>
      </c>
      <c r="D540" s="34">
        <v>0.64</v>
      </c>
      <c r="E540" s="34">
        <v>10</v>
      </c>
      <c r="F540" s="34">
        <f t="shared" si="42"/>
        <v>1915.2916666666265</v>
      </c>
      <c r="G540" s="34">
        <f>G537*9/12+G549*3/12</f>
        <v>4.1924999999999999</v>
      </c>
      <c r="H540" s="34">
        <f t="shared" si="39"/>
        <v>194.75987849999999</v>
      </c>
      <c r="I540" s="34">
        <f t="shared" si="40"/>
        <v>10.1279922075</v>
      </c>
      <c r="J540" s="34">
        <f t="shared" si="41"/>
        <v>15.312815999999998</v>
      </c>
      <c r="K540" s="34">
        <f t="shared" si="38"/>
        <v>11.40112378900019</v>
      </c>
    </row>
    <row r="541" spans="1:11" ht="12.75" x14ac:dyDescent="0.2">
      <c r="A541" s="29">
        <v>1915.05</v>
      </c>
      <c r="B541" s="34">
        <v>7.95</v>
      </c>
      <c r="C541" s="34">
        <v>0.42420000000000002</v>
      </c>
      <c r="D541" s="34">
        <v>0.67</v>
      </c>
      <c r="E541" s="34">
        <v>10.1</v>
      </c>
      <c r="F541" s="34">
        <f t="shared" si="42"/>
        <v>1915.3749999999598</v>
      </c>
      <c r="G541" s="34">
        <f>G537*8/12+G549*4/12</f>
        <v>4.1766666666666667</v>
      </c>
      <c r="H541" s="34">
        <f t="shared" si="39"/>
        <v>188.33058044554457</v>
      </c>
      <c r="I541" s="34">
        <f t="shared" si="40"/>
        <v>10.0490355</v>
      </c>
      <c r="J541" s="34">
        <f t="shared" si="41"/>
        <v>15.871885396039604</v>
      </c>
      <c r="K541" s="34">
        <f t="shared" si="38"/>
        <v>11.026929876471321</v>
      </c>
    </row>
    <row r="542" spans="1:11" ht="12.75" x14ac:dyDescent="0.2">
      <c r="A542" s="29">
        <v>1915.06</v>
      </c>
      <c r="B542" s="34">
        <v>8.0399999999999991</v>
      </c>
      <c r="C542" s="34">
        <v>0.42499999999999999</v>
      </c>
      <c r="D542" s="34">
        <v>0.7</v>
      </c>
      <c r="E542" s="34">
        <v>10.1</v>
      </c>
      <c r="F542" s="34">
        <f t="shared" si="42"/>
        <v>1915.458333333293</v>
      </c>
      <c r="G542" s="34">
        <f>G537*7/12+G549*5/12</f>
        <v>4.1608333333333327</v>
      </c>
      <c r="H542" s="34">
        <f t="shared" si="39"/>
        <v>190.46262475247522</v>
      </c>
      <c r="I542" s="34">
        <f t="shared" si="40"/>
        <v>10.067987004950496</v>
      </c>
      <c r="J542" s="34">
        <f t="shared" si="41"/>
        <v>16.582566831683167</v>
      </c>
      <c r="K542" s="34">
        <f t="shared" si="38"/>
        <v>11.154262189096345</v>
      </c>
    </row>
    <row r="543" spans="1:11" ht="12.75" x14ac:dyDescent="0.2">
      <c r="A543" s="29">
        <v>1915.07</v>
      </c>
      <c r="B543" s="34">
        <v>8.01</v>
      </c>
      <c r="C543" s="34">
        <v>0.42580000000000001</v>
      </c>
      <c r="D543" s="34">
        <v>0.73</v>
      </c>
      <c r="E543" s="34">
        <v>10.1</v>
      </c>
      <c r="F543" s="34">
        <f t="shared" si="42"/>
        <v>1915.5416666666263</v>
      </c>
      <c r="G543" s="34">
        <f>G537*6/12+G549*6/12</f>
        <v>4.1449999999999996</v>
      </c>
      <c r="H543" s="34">
        <f t="shared" si="39"/>
        <v>189.75194331683167</v>
      </c>
      <c r="I543" s="34">
        <f t="shared" si="40"/>
        <v>10.086938509900989</v>
      </c>
      <c r="J543" s="34">
        <f t="shared" si="41"/>
        <v>17.293248267326732</v>
      </c>
      <c r="K543" s="34">
        <f t="shared" si="38"/>
        <v>11.113629393949603</v>
      </c>
    </row>
    <row r="544" spans="1:11" ht="12.75" x14ac:dyDescent="0.2">
      <c r="A544" s="29">
        <v>1915.08</v>
      </c>
      <c r="B544" s="34">
        <v>8.35</v>
      </c>
      <c r="C544" s="34">
        <v>0.42670000000000002</v>
      </c>
      <c r="D544" s="34">
        <v>0.76</v>
      </c>
      <c r="E544" s="34">
        <v>10.1</v>
      </c>
      <c r="F544" s="34">
        <f t="shared" si="42"/>
        <v>1915.6249999999595</v>
      </c>
      <c r="G544" s="34">
        <f>G537*5/12+G549*7/12</f>
        <v>4.1291666666666664</v>
      </c>
      <c r="H544" s="34">
        <f t="shared" si="39"/>
        <v>197.80633292079207</v>
      </c>
      <c r="I544" s="34">
        <f t="shared" si="40"/>
        <v>10.108258952970298</v>
      </c>
      <c r="J544" s="34">
        <f t="shared" si="41"/>
        <v>18.003929702970296</v>
      </c>
      <c r="K544" s="34">
        <f t="shared" si="38"/>
        <v>11.584831641604604</v>
      </c>
    </row>
    <row r="545" spans="1:11" ht="12.75" x14ac:dyDescent="0.2">
      <c r="A545" s="29">
        <v>1915.09</v>
      </c>
      <c r="B545" s="34">
        <v>8.66</v>
      </c>
      <c r="C545" s="34">
        <v>0.42749999999999999</v>
      </c>
      <c r="D545" s="34">
        <v>0.79</v>
      </c>
      <c r="E545" s="34">
        <v>10.1</v>
      </c>
      <c r="F545" s="34">
        <f t="shared" si="42"/>
        <v>1915.7083333332928</v>
      </c>
      <c r="G545" s="34">
        <f>G537*4/12+G549*8/12</f>
        <v>4.1133333333333333</v>
      </c>
      <c r="H545" s="34">
        <f t="shared" si="39"/>
        <v>205.1500410891089</v>
      </c>
      <c r="I545" s="34">
        <f t="shared" si="40"/>
        <v>10.127210457920793</v>
      </c>
      <c r="J545" s="34">
        <f t="shared" si="41"/>
        <v>18.714611138613861</v>
      </c>
      <c r="K545" s="34">
        <f t="shared" si="38"/>
        <v>12.011570757825895</v>
      </c>
    </row>
    <row r="546" spans="1:11" ht="12.75" x14ac:dyDescent="0.2">
      <c r="A546" s="29">
        <v>1915.1</v>
      </c>
      <c r="B546" s="34">
        <v>9.14</v>
      </c>
      <c r="C546" s="34">
        <v>0.42830000000000001</v>
      </c>
      <c r="D546" s="34">
        <v>0.82</v>
      </c>
      <c r="E546" s="34">
        <v>10.199999999999999</v>
      </c>
      <c r="F546" s="34">
        <f t="shared" si="42"/>
        <v>1915.791666666626</v>
      </c>
      <c r="G546" s="34">
        <f>G537*3/12+G549*9/12</f>
        <v>4.0975000000000001</v>
      </c>
      <c r="H546" s="34">
        <f t="shared" si="39"/>
        <v>214.39818970588237</v>
      </c>
      <c r="I546" s="34">
        <f t="shared" si="40"/>
        <v>10.046689786764706</v>
      </c>
      <c r="J546" s="34">
        <f t="shared" si="41"/>
        <v>19.234848529411764</v>
      </c>
      <c r="K546" s="34">
        <f t="shared" si="38"/>
        <v>12.549076133220161</v>
      </c>
    </row>
    <row r="547" spans="1:11" ht="12.75" x14ac:dyDescent="0.2">
      <c r="A547" s="29">
        <v>1915.11</v>
      </c>
      <c r="B547" s="34">
        <v>9.4600000000000009</v>
      </c>
      <c r="C547" s="34">
        <v>0.42920000000000003</v>
      </c>
      <c r="D547" s="34">
        <v>0.85</v>
      </c>
      <c r="E547" s="34">
        <v>10.3</v>
      </c>
      <c r="F547" s="34">
        <f t="shared" si="42"/>
        <v>1915.8749999999593</v>
      </c>
      <c r="G547" s="34">
        <f>G537*2/12+G549*10/12</f>
        <v>4.081666666666667</v>
      </c>
      <c r="H547" s="34">
        <f t="shared" si="39"/>
        <v>219.75005970873787</v>
      </c>
      <c r="I547" s="34">
        <f t="shared" si="40"/>
        <v>9.9700555631067953</v>
      </c>
      <c r="J547" s="34">
        <f t="shared" si="41"/>
        <v>19.744984223300968</v>
      </c>
      <c r="K547" s="34">
        <f t="shared" si="38"/>
        <v>12.857714453559316</v>
      </c>
    </row>
    <row r="548" spans="1:11" ht="12.75" x14ac:dyDescent="0.2">
      <c r="A548" s="29">
        <v>1915.12</v>
      </c>
      <c r="B548" s="34">
        <v>9.48</v>
      </c>
      <c r="C548" s="34">
        <v>0.43</v>
      </c>
      <c r="D548" s="34">
        <v>0.88</v>
      </c>
      <c r="E548" s="34">
        <v>10.3</v>
      </c>
      <c r="F548" s="34">
        <f t="shared" si="42"/>
        <v>1915.9583333332926</v>
      </c>
      <c r="G548" s="34">
        <f>G537*1/12+G549*11/12</f>
        <v>4.065833333333333</v>
      </c>
      <c r="H548" s="34">
        <f t="shared" si="39"/>
        <v>220.21464757281549</v>
      </c>
      <c r="I548" s="34">
        <f t="shared" si="40"/>
        <v>9.9886390776699017</v>
      </c>
      <c r="J548" s="34">
        <f t="shared" si="41"/>
        <v>20.441866019417471</v>
      </c>
      <c r="K548" s="34">
        <f t="shared" si="38"/>
        <v>12.878444602185992</v>
      </c>
    </row>
    <row r="549" spans="1:11" ht="12.75" x14ac:dyDescent="0.2">
      <c r="A549" s="29">
        <v>1916.01</v>
      </c>
      <c r="B549" s="34">
        <v>9.33</v>
      </c>
      <c r="C549" s="34">
        <v>0.44080000000000003</v>
      </c>
      <c r="D549" s="34">
        <v>0.93420000000000003</v>
      </c>
      <c r="E549" s="34">
        <v>10.4</v>
      </c>
      <c r="F549" s="34">
        <f t="shared" si="42"/>
        <v>1916.0416666666258</v>
      </c>
      <c r="G549" s="34">
        <v>4.05</v>
      </c>
      <c r="H549" s="34">
        <f t="shared" si="39"/>
        <v>214.64629399038458</v>
      </c>
      <c r="I549" s="34">
        <f t="shared" si="40"/>
        <v>10.141059634615383</v>
      </c>
      <c r="J549" s="34">
        <f t="shared" si="41"/>
        <v>21.492236639423073</v>
      </c>
      <c r="K549" s="34">
        <f t="shared" si="38"/>
        <v>12.543563692516177</v>
      </c>
    </row>
    <row r="550" spans="1:11" ht="12.75" x14ac:dyDescent="0.2">
      <c r="A550" s="29">
        <v>1916.02</v>
      </c>
      <c r="B550" s="34">
        <v>9.1999999999999993</v>
      </c>
      <c r="C550" s="34">
        <v>0.45169999999999999</v>
      </c>
      <c r="D550" s="34">
        <v>0.98829999999999996</v>
      </c>
      <c r="E550" s="34">
        <v>10.4</v>
      </c>
      <c r="F550" s="34">
        <f t="shared" si="42"/>
        <v>1916.1249999999591</v>
      </c>
      <c r="G550" s="34">
        <f>G549*11/12+G561*1/12</f>
        <v>4.0649999999999995</v>
      </c>
      <c r="H550" s="34">
        <f t="shared" si="39"/>
        <v>211.6555096153846</v>
      </c>
      <c r="I550" s="34">
        <f t="shared" si="40"/>
        <v>10.391825401442306</v>
      </c>
      <c r="J550" s="34">
        <f t="shared" si="41"/>
        <v>22.736863060096152</v>
      </c>
      <c r="K550" s="34">
        <f t="shared" si="38"/>
        <v>12.354652326458803</v>
      </c>
    </row>
    <row r="551" spans="1:11" ht="12.75" x14ac:dyDescent="0.2">
      <c r="A551" s="29">
        <v>1916.03</v>
      </c>
      <c r="B551" s="34">
        <v>9.17</v>
      </c>
      <c r="C551" s="34">
        <v>0.46250000000000002</v>
      </c>
      <c r="D551" s="34">
        <v>1.042</v>
      </c>
      <c r="E551" s="34">
        <v>10.5</v>
      </c>
      <c r="F551" s="34">
        <f t="shared" si="42"/>
        <v>1916.2083333332923</v>
      </c>
      <c r="G551" s="34">
        <f>G549*10/12+G561*2/12</f>
        <v>4.08</v>
      </c>
      <c r="H551" s="34">
        <f t="shared" si="39"/>
        <v>208.95613499999996</v>
      </c>
      <c r="I551" s="34">
        <f t="shared" si="40"/>
        <v>10.538954464285714</v>
      </c>
      <c r="J551" s="34">
        <f t="shared" si="41"/>
        <v>23.743979571428572</v>
      </c>
      <c r="K551" s="34">
        <f t="shared" si="38"/>
        <v>12.177052795748482</v>
      </c>
    </row>
    <row r="552" spans="1:11" ht="12.75" x14ac:dyDescent="0.2">
      <c r="A552" s="29">
        <v>1916.04</v>
      </c>
      <c r="B552" s="34">
        <v>9.07</v>
      </c>
      <c r="C552" s="34">
        <v>0.4733</v>
      </c>
      <c r="D552" s="34">
        <v>1.097</v>
      </c>
      <c r="E552" s="34">
        <v>10.6</v>
      </c>
      <c r="F552" s="34">
        <f t="shared" si="42"/>
        <v>1916.2916666666256</v>
      </c>
      <c r="G552" s="34">
        <f>G549*9/12+G561*3/12</f>
        <v>4.0949999999999998</v>
      </c>
      <c r="H552" s="34">
        <f t="shared" si="39"/>
        <v>204.72765495283019</v>
      </c>
      <c r="I552" s="34">
        <f t="shared" si="40"/>
        <v>10.683307507075471</v>
      </c>
      <c r="J552" s="34">
        <f t="shared" si="41"/>
        <v>24.761437429245284</v>
      </c>
      <c r="K552" s="34">
        <f t="shared" si="38"/>
        <v>11.906481776593182</v>
      </c>
    </row>
    <row r="553" spans="1:11" ht="12.75" x14ac:dyDescent="0.2">
      <c r="A553" s="29">
        <v>1916.05</v>
      </c>
      <c r="B553" s="34">
        <v>9.27</v>
      </c>
      <c r="C553" s="34">
        <v>0.48420000000000002</v>
      </c>
      <c r="D553" s="34">
        <v>1.151</v>
      </c>
      <c r="E553" s="34">
        <v>10.7</v>
      </c>
      <c r="F553" s="34">
        <f t="shared" si="42"/>
        <v>1916.3749999999588</v>
      </c>
      <c r="G553" s="34">
        <f>G549*8/12+G561*4/12</f>
        <v>4.1099999999999994</v>
      </c>
      <c r="H553" s="34">
        <f t="shared" si="39"/>
        <v>207.28651331775703</v>
      </c>
      <c r="I553" s="34">
        <f t="shared" si="40"/>
        <v>10.827198462616822</v>
      </c>
      <c r="J553" s="34">
        <f t="shared" si="41"/>
        <v>25.737516378504676</v>
      </c>
      <c r="K553" s="34">
        <f t="shared" si="38"/>
        <v>12.026256671905163</v>
      </c>
    </row>
    <row r="554" spans="1:11" ht="12.75" x14ac:dyDescent="0.2">
      <c r="A554" s="29">
        <v>1916.06</v>
      </c>
      <c r="B554" s="34">
        <v>9.36</v>
      </c>
      <c r="C554" s="34">
        <v>0.495</v>
      </c>
      <c r="D554" s="34">
        <v>1.2050000000000001</v>
      </c>
      <c r="E554" s="34">
        <v>10.8</v>
      </c>
      <c r="F554" s="34">
        <f t="shared" si="42"/>
        <v>1916.4583333332921</v>
      </c>
      <c r="G554" s="34">
        <f>G549*7/12+G561*5/12</f>
        <v>4.125</v>
      </c>
      <c r="H554" s="34">
        <f t="shared" si="39"/>
        <v>207.36104999999998</v>
      </c>
      <c r="I554" s="34">
        <f t="shared" si="40"/>
        <v>10.966209374999998</v>
      </c>
      <c r="J554" s="34">
        <f t="shared" si="41"/>
        <v>26.695519791666666</v>
      </c>
      <c r="K554" s="34">
        <f t="shared" si="38"/>
        <v>11.995961222946583</v>
      </c>
    </row>
    <row r="555" spans="1:11" ht="12.75" x14ac:dyDescent="0.2">
      <c r="A555" s="29">
        <v>1916.07</v>
      </c>
      <c r="B555" s="34">
        <v>9.23</v>
      </c>
      <c r="C555" s="34">
        <v>0.50580000000000003</v>
      </c>
      <c r="D555" s="34">
        <v>1.2589999999999999</v>
      </c>
      <c r="E555" s="34">
        <v>10.8</v>
      </c>
      <c r="F555" s="34">
        <f t="shared" si="42"/>
        <v>1916.5416666666254</v>
      </c>
      <c r="G555" s="34">
        <f>G549*6/12+G561*6/12</f>
        <v>4.1400000000000006</v>
      </c>
      <c r="H555" s="34">
        <f t="shared" si="39"/>
        <v>204.48103541666666</v>
      </c>
      <c r="I555" s="34">
        <f t="shared" si="40"/>
        <v>11.205472125</v>
      </c>
      <c r="J555" s="34">
        <f t="shared" si="41"/>
        <v>27.89183354166666</v>
      </c>
      <c r="K555" s="34">
        <f t="shared" si="38"/>
        <v>11.791165275254551</v>
      </c>
    </row>
    <row r="556" spans="1:11" ht="12.75" x14ac:dyDescent="0.2">
      <c r="A556" s="29">
        <v>1916.08</v>
      </c>
      <c r="B556" s="34">
        <v>9.3000000000000007</v>
      </c>
      <c r="C556" s="34">
        <v>0.51670000000000005</v>
      </c>
      <c r="D556" s="34">
        <v>1.3129999999999999</v>
      </c>
      <c r="E556" s="34">
        <v>10.9</v>
      </c>
      <c r="F556" s="34">
        <f t="shared" si="42"/>
        <v>1916.6249999999586</v>
      </c>
      <c r="G556" s="34">
        <f>G549*5/12+G561*7/12</f>
        <v>4.1550000000000002</v>
      </c>
      <c r="H556" s="34">
        <f t="shared" si="39"/>
        <v>204.14161238532111</v>
      </c>
      <c r="I556" s="34">
        <f t="shared" si="40"/>
        <v>11.341932378440367</v>
      </c>
      <c r="J556" s="34">
        <f t="shared" si="41"/>
        <v>28.82128355504587</v>
      </c>
      <c r="K556" s="34">
        <f t="shared" si="38"/>
        <v>11.732082638874164</v>
      </c>
    </row>
    <row r="557" spans="1:11" ht="12.75" x14ac:dyDescent="0.2">
      <c r="A557" s="29">
        <v>1916.09</v>
      </c>
      <c r="B557" s="34">
        <v>9.68</v>
      </c>
      <c r="C557" s="34">
        <v>0.52749999999999997</v>
      </c>
      <c r="D557" s="34">
        <v>1.3680000000000001</v>
      </c>
      <c r="E557" s="34">
        <v>11.1</v>
      </c>
      <c r="F557" s="34">
        <f t="shared" si="42"/>
        <v>1916.7083333332919</v>
      </c>
      <c r="G557" s="34">
        <f>G549*4/12+G561*8/12</f>
        <v>4.17</v>
      </c>
      <c r="H557" s="34">
        <f t="shared" si="39"/>
        <v>208.65436216216216</v>
      </c>
      <c r="I557" s="34">
        <f t="shared" si="40"/>
        <v>11.370369425675674</v>
      </c>
      <c r="J557" s="34">
        <f t="shared" si="41"/>
        <v>29.487517297297298</v>
      </c>
      <c r="K557" s="34">
        <f t="shared" si="38"/>
        <v>11.944552417504473</v>
      </c>
    </row>
    <row r="558" spans="1:11" ht="12.75" x14ac:dyDescent="0.2">
      <c r="A558" s="29">
        <v>1916.1</v>
      </c>
      <c r="B558" s="34">
        <v>9.98</v>
      </c>
      <c r="C558" s="34">
        <v>0.5383</v>
      </c>
      <c r="D558" s="34">
        <v>1.4219999999999999</v>
      </c>
      <c r="E558" s="34">
        <v>11.3</v>
      </c>
      <c r="F558" s="34">
        <f t="shared" si="42"/>
        <v>1916.7916666666251</v>
      </c>
      <c r="G558" s="34">
        <f>G549*3/12+G561*9/12</f>
        <v>4.1850000000000005</v>
      </c>
      <c r="H558" s="34">
        <f t="shared" si="39"/>
        <v>211.31347300884954</v>
      </c>
      <c r="I558" s="34">
        <f t="shared" si="40"/>
        <v>11.397799851769909</v>
      </c>
      <c r="J558" s="34">
        <f t="shared" si="41"/>
        <v>30.108993849557514</v>
      </c>
      <c r="K558" s="34">
        <f t="shared" si="38"/>
        <v>12.045741763370801</v>
      </c>
    </row>
    <row r="559" spans="1:11" ht="12.75" x14ac:dyDescent="0.2">
      <c r="A559" s="29">
        <v>1916.11</v>
      </c>
      <c r="B559" s="34">
        <v>10.210000000000001</v>
      </c>
      <c r="C559" s="34">
        <v>0.54920000000000002</v>
      </c>
      <c r="D559" s="34">
        <v>1.476</v>
      </c>
      <c r="E559" s="34">
        <v>11.5</v>
      </c>
      <c r="F559" s="34">
        <f t="shared" si="42"/>
        <v>1916.8749999999584</v>
      </c>
      <c r="G559" s="34">
        <f>G549*2/12+G561*10/12</f>
        <v>4.2</v>
      </c>
      <c r="H559" s="34">
        <f t="shared" si="39"/>
        <v>212.42371108695653</v>
      </c>
      <c r="I559" s="34">
        <f t="shared" si="40"/>
        <v>11.426356721739131</v>
      </c>
      <c r="J559" s="34">
        <f t="shared" si="41"/>
        <v>30.708853826086955</v>
      </c>
      <c r="K559" s="34">
        <f t="shared" si="38"/>
        <v>12.053230403230502</v>
      </c>
    </row>
    <row r="560" spans="1:11" ht="12.75" x14ac:dyDescent="0.2">
      <c r="A560" s="29">
        <v>1916.12</v>
      </c>
      <c r="B560" s="34">
        <v>9.8000000000000007</v>
      </c>
      <c r="C560" s="34">
        <v>0.56000000000000005</v>
      </c>
      <c r="D560" s="34">
        <v>1.53</v>
      </c>
      <c r="E560" s="34">
        <v>11.6</v>
      </c>
      <c r="F560" s="34">
        <f t="shared" si="42"/>
        <v>1916.9583333332916</v>
      </c>
      <c r="G560" s="34">
        <f>G549*1/12+G561*11/12</f>
        <v>4.2149999999999999</v>
      </c>
      <c r="H560" s="34">
        <f t="shared" si="39"/>
        <v>202.13577155172413</v>
      </c>
      <c r="I560" s="34">
        <f t="shared" si="40"/>
        <v>11.550615517241381</v>
      </c>
      <c r="J560" s="34">
        <f t="shared" si="41"/>
        <v>31.557931681034482</v>
      </c>
      <c r="K560" s="34">
        <f t="shared" si="38"/>
        <v>11.413559188849495</v>
      </c>
    </row>
    <row r="561" spans="1:11" ht="12.75" x14ac:dyDescent="0.2">
      <c r="A561" s="29">
        <v>1917.01</v>
      </c>
      <c r="B561" s="34">
        <v>9.57</v>
      </c>
      <c r="C561" s="34">
        <v>0.57079999999999997</v>
      </c>
      <c r="D561" s="34">
        <v>1.5089999999999999</v>
      </c>
      <c r="E561" s="34">
        <v>11.7</v>
      </c>
      <c r="F561" s="34">
        <f t="shared" si="42"/>
        <v>1917.0416666666249</v>
      </c>
      <c r="G561" s="34">
        <v>4.2300000000000004</v>
      </c>
      <c r="H561" s="34">
        <f t="shared" si="39"/>
        <v>195.7046596153846</v>
      </c>
      <c r="I561" s="34">
        <f t="shared" si="40"/>
        <v>11.67275023076923</v>
      </c>
      <c r="J561" s="34">
        <f t="shared" si="41"/>
        <v>30.858759807692305</v>
      </c>
      <c r="K561" s="34">
        <f t="shared" si="38"/>
        <v>10.992361427383429</v>
      </c>
    </row>
    <row r="562" spans="1:11" ht="12.75" x14ac:dyDescent="0.2">
      <c r="A562" s="29">
        <v>1917.02</v>
      </c>
      <c r="B562" s="34">
        <v>9.0299999999999994</v>
      </c>
      <c r="C562" s="34">
        <v>0.58169999999999999</v>
      </c>
      <c r="D562" s="34">
        <v>1.488</v>
      </c>
      <c r="E562" s="34">
        <v>12</v>
      </c>
      <c r="F562" s="34">
        <f t="shared" si="42"/>
        <v>1917.1249999999582</v>
      </c>
      <c r="G562" s="34">
        <f>G561*11/12+G573*1/12</f>
        <v>4.2583333333333329</v>
      </c>
      <c r="H562" s="34">
        <f t="shared" si="39"/>
        <v>180.04521937499999</v>
      </c>
      <c r="I562" s="34">
        <f t="shared" si="40"/>
        <v>11.598261806249999</v>
      </c>
      <c r="J562" s="34">
        <f t="shared" si="41"/>
        <v>29.668581</v>
      </c>
      <c r="K562" s="34">
        <f t="shared" si="38"/>
        <v>10.063187738735731</v>
      </c>
    </row>
    <row r="563" spans="1:11" ht="12.75" x14ac:dyDescent="0.2">
      <c r="A563" s="29">
        <v>1917.03</v>
      </c>
      <c r="B563" s="34">
        <v>9.31</v>
      </c>
      <c r="C563" s="34">
        <v>0.59250000000000003</v>
      </c>
      <c r="D563" s="34">
        <v>1.468</v>
      </c>
      <c r="E563" s="34">
        <v>12</v>
      </c>
      <c r="F563" s="34">
        <f t="shared" si="42"/>
        <v>1917.2083333332914</v>
      </c>
      <c r="G563" s="34">
        <f>G561*10/12+G573*2/12</f>
        <v>4.2866666666666671</v>
      </c>
      <c r="H563" s="34">
        <f t="shared" si="39"/>
        <v>185.62801687499999</v>
      </c>
      <c r="I563" s="34">
        <f t="shared" si="40"/>
        <v>11.81359828125</v>
      </c>
      <c r="J563" s="34">
        <f t="shared" si="41"/>
        <v>29.269809749999997</v>
      </c>
      <c r="K563" s="34">
        <f t="shared" si="38"/>
        <v>10.327157080107879</v>
      </c>
    </row>
    <row r="564" spans="1:11" ht="12.75" x14ac:dyDescent="0.2">
      <c r="A564" s="29">
        <v>1917.04</v>
      </c>
      <c r="B564" s="34">
        <v>9.17</v>
      </c>
      <c r="C564" s="34">
        <v>0.60329999999999995</v>
      </c>
      <c r="D564" s="34">
        <v>1.4470000000000001</v>
      </c>
      <c r="E564" s="34">
        <v>12.6</v>
      </c>
      <c r="F564" s="34">
        <f t="shared" si="42"/>
        <v>1917.2916666666247</v>
      </c>
      <c r="G564" s="34">
        <f>G561*9/12+G573*3/12</f>
        <v>4.3150000000000013</v>
      </c>
      <c r="H564" s="34">
        <f t="shared" si="39"/>
        <v>174.13011249999997</v>
      </c>
      <c r="I564" s="34">
        <f t="shared" si="40"/>
        <v>11.456128339285712</v>
      </c>
      <c r="J564" s="34">
        <f t="shared" si="41"/>
        <v>27.477238035714286</v>
      </c>
      <c r="K564" s="34">
        <f t="shared" si="38"/>
        <v>9.644531197281232</v>
      </c>
    </row>
    <row r="565" spans="1:11" ht="12.75" x14ac:dyDescent="0.2">
      <c r="A565" s="29">
        <v>1917.05</v>
      </c>
      <c r="B565" s="34">
        <v>8.86</v>
      </c>
      <c r="C565" s="34">
        <v>0.61419999999999997</v>
      </c>
      <c r="D565" s="34">
        <v>1.4259999999999999</v>
      </c>
      <c r="E565" s="34">
        <v>12.8</v>
      </c>
      <c r="F565" s="34">
        <f t="shared" si="42"/>
        <v>1917.3749999999579</v>
      </c>
      <c r="G565" s="34">
        <f>G561*8/12+G573*4/12</f>
        <v>4.3433333333333337</v>
      </c>
      <c r="H565" s="34">
        <f t="shared" si="39"/>
        <v>165.61468476562499</v>
      </c>
      <c r="I565" s="34">
        <f t="shared" si="40"/>
        <v>11.480873519531249</v>
      </c>
      <c r="J565" s="34">
        <f t="shared" si="41"/>
        <v>26.655365742187495</v>
      </c>
      <c r="K565" s="34">
        <f t="shared" si="38"/>
        <v>9.1389888133735795</v>
      </c>
    </row>
    <row r="566" spans="1:11" ht="12.75" x14ac:dyDescent="0.2">
      <c r="A566" s="29">
        <v>1917.06</v>
      </c>
      <c r="B566" s="34">
        <v>9.0399999999999991</v>
      </c>
      <c r="C566" s="34">
        <v>0.625</v>
      </c>
      <c r="D566" s="34">
        <v>1.405</v>
      </c>
      <c r="E566" s="34">
        <v>13</v>
      </c>
      <c r="F566" s="34">
        <f t="shared" si="42"/>
        <v>1917.4583333332912</v>
      </c>
      <c r="G566" s="34">
        <f>G561*7/12+G573*5/12</f>
        <v>4.371666666666667</v>
      </c>
      <c r="H566" s="34">
        <f t="shared" si="39"/>
        <v>166.37963538461537</v>
      </c>
      <c r="I566" s="34">
        <f t="shared" si="40"/>
        <v>11.503016826923075</v>
      </c>
      <c r="J566" s="34">
        <f t="shared" si="41"/>
        <v>25.858781826923078</v>
      </c>
      <c r="K566" s="34">
        <f t="shared" si="38"/>
        <v>9.1482202595395865</v>
      </c>
    </row>
    <row r="567" spans="1:11" ht="12.75" x14ac:dyDescent="0.2">
      <c r="A567" s="29">
        <v>1917.07</v>
      </c>
      <c r="B567" s="34">
        <v>8.7899999999999991</v>
      </c>
      <c r="C567" s="34">
        <v>0.63580000000000003</v>
      </c>
      <c r="D567" s="34">
        <v>1.3839999999999999</v>
      </c>
      <c r="E567" s="34">
        <v>12.8</v>
      </c>
      <c r="F567" s="34">
        <f t="shared" si="42"/>
        <v>1917.5416666666245</v>
      </c>
      <c r="G567" s="34">
        <f>G561*6/12+G573*6/12</f>
        <v>4.4000000000000004</v>
      </c>
      <c r="H567" s="34">
        <f t="shared" si="39"/>
        <v>164.30621660156248</v>
      </c>
      <c r="I567" s="34">
        <f t="shared" si="40"/>
        <v>11.884629410156249</v>
      </c>
      <c r="J567" s="34">
        <f t="shared" si="41"/>
        <v>25.870284843749996</v>
      </c>
      <c r="K567" s="34">
        <f t="shared" si="38"/>
        <v>9.003472377228805</v>
      </c>
    </row>
    <row r="568" spans="1:11" ht="12.75" x14ac:dyDescent="0.2">
      <c r="A568" s="29">
        <v>1917.08</v>
      </c>
      <c r="B568" s="34">
        <v>8.5299999999999994</v>
      </c>
      <c r="C568" s="34">
        <v>0.64670000000000005</v>
      </c>
      <c r="D568" s="34">
        <v>1.363</v>
      </c>
      <c r="E568" s="34">
        <v>13</v>
      </c>
      <c r="F568" s="34">
        <f t="shared" si="42"/>
        <v>1917.6249999999577</v>
      </c>
      <c r="G568" s="34">
        <f>G561*5/12+G573*7/12</f>
        <v>4.4283333333333337</v>
      </c>
      <c r="H568" s="34">
        <f t="shared" si="39"/>
        <v>156.99317365384613</v>
      </c>
      <c r="I568" s="34">
        <f t="shared" si="40"/>
        <v>11.902401571153847</v>
      </c>
      <c r="J568" s="34">
        <f t="shared" si="41"/>
        <v>25.085779096153846</v>
      </c>
      <c r="K568" s="34">
        <f t="shared" si="38"/>
        <v>8.5726804667537824</v>
      </c>
    </row>
    <row r="569" spans="1:11" ht="12.75" x14ac:dyDescent="0.2">
      <c r="A569" s="29">
        <v>1917.09</v>
      </c>
      <c r="B569" s="34">
        <v>8.1199999999999992</v>
      </c>
      <c r="C569" s="34">
        <v>0.65749999999999997</v>
      </c>
      <c r="D569" s="34">
        <v>1.343</v>
      </c>
      <c r="E569" s="34">
        <v>13.3</v>
      </c>
      <c r="F569" s="34">
        <f t="shared" si="42"/>
        <v>1917.708333333291</v>
      </c>
      <c r="G569" s="34">
        <f>G561*4/12+G573*8/12</f>
        <v>4.456666666666667</v>
      </c>
      <c r="H569" s="34">
        <f t="shared" si="39"/>
        <v>146.07620526315787</v>
      </c>
      <c r="I569" s="34">
        <f t="shared" si="40"/>
        <v>11.82821489661654</v>
      </c>
      <c r="J569" s="34">
        <f t="shared" si="41"/>
        <v>24.16014084586466</v>
      </c>
      <c r="K569" s="34">
        <f t="shared" si="38"/>
        <v>7.9508232642170666</v>
      </c>
    </row>
    <row r="570" spans="1:11" ht="12.75" x14ac:dyDescent="0.2">
      <c r="A570" s="29">
        <v>1917.1</v>
      </c>
      <c r="B570" s="34">
        <v>7.68</v>
      </c>
      <c r="C570" s="34">
        <v>0.66830000000000001</v>
      </c>
      <c r="D570" s="34">
        <v>1.3220000000000001</v>
      </c>
      <c r="E570" s="34">
        <v>13.5</v>
      </c>
      <c r="F570" s="34">
        <f t="shared" si="42"/>
        <v>1917.7916666666242</v>
      </c>
      <c r="G570" s="34">
        <f>G561*3/12+G573*9/12</f>
        <v>4.4850000000000003</v>
      </c>
      <c r="H570" s="34">
        <f t="shared" si="39"/>
        <v>136.11391999999998</v>
      </c>
      <c r="I570" s="34">
        <f t="shared" si="40"/>
        <v>11.844392283333333</v>
      </c>
      <c r="J570" s="34">
        <f t="shared" si="41"/>
        <v>23.430026333333334</v>
      </c>
      <c r="K570" s="34">
        <f t="shared" si="38"/>
        <v>7.387133711108147</v>
      </c>
    </row>
    <row r="571" spans="1:11" ht="12.75" x14ac:dyDescent="0.2">
      <c r="A571" s="29">
        <v>1917.11</v>
      </c>
      <c r="B571" s="34">
        <v>7.04</v>
      </c>
      <c r="C571" s="34">
        <v>0.67920000000000003</v>
      </c>
      <c r="D571" s="34">
        <v>1.3009999999999999</v>
      </c>
      <c r="E571" s="34">
        <v>13.5</v>
      </c>
      <c r="F571" s="34">
        <f t="shared" si="42"/>
        <v>1917.8749999999575</v>
      </c>
      <c r="G571" s="34">
        <f>G561*2/12+G573*10/12</f>
        <v>4.5133333333333336</v>
      </c>
      <c r="H571" s="34">
        <f t="shared" si="39"/>
        <v>124.77109333333331</v>
      </c>
      <c r="I571" s="34">
        <f t="shared" si="40"/>
        <v>12.0375748</v>
      </c>
      <c r="J571" s="34">
        <f t="shared" si="41"/>
        <v>23.057839833333333</v>
      </c>
      <c r="K571" s="34">
        <f t="shared" si="38"/>
        <v>6.753013604774309</v>
      </c>
    </row>
    <row r="572" spans="1:11" ht="12.75" x14ac:dyDescent="0.2">
      <c r="A572" s="29">
        <v>1917.12</v>
      </c>
      <c r="B572" s="34">
        <v>6.8</v>
      </c>
      <c r="C572" s="34">
        <v>0.69</v>
      </c>
      <c r="D572" s="34">
        <v>1.28</v>
      </c>
      <c r="E572" s="34">
        <v>13.7</v>
      </c>
      <c r="F572" s="34">
        <f t="shared" si="42"/>
        <v>1917.9583333332907</v>
      </c>
      <c r="G572" s="34">
        <f>G561*1/12+G573*11/12</f>
        <v>4.541666666666667</v>
      </c>
      <c r="H572" s="34">
        <f t="shared" si="39"/>
        <v>118.75815328467154</v>
      </c>
      <c r="I572" s="34">
        <f t="shared" si="40"/>
        <v>12.050459671532845</v>
      </c>
      <c r="J572" s="34">
        <f t="shared" si="41"/>
        <v>22.354475912408759</v>
      </c>
      <c r="K572" s="34">
        <f t="shared" si="38"/>
        <v>6.4125938981198214</v>
      </c>
    </row>
    <row r="573" spans="1:11" ht="12.75" x14ac:dyDescent="0.2">
      <c r="A573" s="29">
        <v>1918.01</v>
      </c>
      <c r="B573" s="34">
        <v>7.21</v>
      </c>
      <c r="C573" s="34">
        <v>0.68</v>
      </c>
      <c r="D573" s="34">
        <v>1.256</v>
      </c>
      <c r="E573" s="34">
        <v>14</v>
      </c>
      <c r="F573" s="34">
        <f t="shared" si="42"/>
        <v>1918.041666666624</v>
      </c>
      <c r="G573" s="34">
        <v>4.57</v>
      </c>
      <c r="H573" s="34">
        <f t="shared" si="39"/>
        <v>123.22031625</v>
      </c>
      <c r="I573" s="34">
        <f t="shared" si="40"/>
        <v>11.62133357142857</v>
      </c>
      <c r="J573" s="34">
        <f t="shared" si="41"/>
        <v>21.465286714285714</v>
      </c>
      <c r="K573" s="34">
        <f t="shared" si="38"/>
        <v>6.640646028655353</v>
      </c>
    </row>
    <row r="574" spans="1:11" ht="12.75" x14ac:dyDescent="0.2">
      <c r="A574" s="29">
        <v>1918.02</v>
      </c>
      <c r="B574" s="34">
        <v>7.43</v>
      </c>
      <c r="C574" s="34">
        <v>0.67</v>
      </c>
      <c r="D574" s="34">
        <v>1.232</v>
      </c>
      <c r="E574" s="34">
        <v>14.1</v>
      </c>
      <c r="F574" s="34">
        <f t="shared" si="42"/>
        <v>1918.1249999999573</v>
      </c>
      <c r="G574" s="34">
        <f>G573*11/12+G585*1/12</f>
        <v>4.5641666666666669</v>
      </c>
      <c r="H574" s="34">
        <f t="shared" si="39"/>
        <v>126.0795909574468</v>
      </c>
      <c r="I574" s="34">
        <f t="shared" si="40"/>
        <v>11.369222872340425</v>
      </c>
      <c r="J574" s="34">
        <f t="shared" si="41"/>
        <v>20.905794893617021</v>
      </c>
      <c r="K574" s="34">
        <f t="shared" si="38"/>
        <v>6.7843435516302817</v>
      </c>
    </row>
    <row r="575" spans="1:11" ht="12.75" x14ac:dyDescent="0.2">
      <c r="A575" s="29">
        <v>1918.03</v>
      </c>
      <c r="B575" s="34">
        <v>7.28</v>
      </c>
      <c r="C575" s="34">
        <v>0.66</v>
      </c>
      <c r="D575" s="34">
        <v>1.208</v>
      </c>
      <c r="E575" s="34">
        <v>14</v>
      </c>
      <c r="F575" s="34">
        <f t="shared" si="42"/>
        <v>1918.2083333332905</v>
      </c>
      <c r="G575" s="34">
        <f>G573*10/12+G585*2/12</f>
        <v>4.5583333333333336</v>
      </c>
      <c r="H575" s="34">
        <f t="shared" si="39"/>
        <v>124.41662999999998</v>
      </c>
      <c r="I575" s="34">
        <f t="shared" si="40"/>
        <v>11.279529642857142</v>
      </c>
      <c r="J575" s="34">
        <f t="shared" si="41"/>
        <v>20.64495728571428</v>
      </c>
      <c r="K575" s="34">
        <f t="shared" si="38"/>
        <v>6.6863557604558936</v>
      </c>
    </row>
    <row r="576" spans="1:11" ht="12.75" x14ac:dyDescent="0.2">
      <c r="A576" s="29">
        <v>1918.04</v>
      </c>
      <c r="B576" s="34">
        <v>7.21</v>
      </c>
      <c r="C576" s="34">
        <v>0.65</v>
      </c>
      <c r="D576" s="34">
        <v>1.1830000000000001</v>
      </c>
      <c r="E576" s="34">
        <v>14.2</v>
      </c>
      <c r="F576" s="34">
        <f t="shared" si="42"/>
        <v>1918.2916666666238</v>
      </c>
      <c r="G576" s="34">
        <f>G573*9/12+G585*3/12</f>
        <v>4.5525000000000002</v>
      </c>
      <c r="H576" s="34">
        <f t="shared" si="39"/>
        <v>121.48481883802818</v>
      </c>
      <c r="I576" s="34">
        <f t="shared" si="40"/>
        <v>10.952168133802816</v>
      </c>
      <c r="J576" s="34">
        <f t="shared" si="41"/>
        <v>19.932946003521128</v>
      </c>
      <c r="K576" s="34">
        <f t="shared" si="38"/>
        <v>6.5207277305471614</v>
      </c>
    </row>
    <row r="577" spans="1:11" ht="12.75" x14ac:dyDescent="0.2">
      <c r="A577" s="29">
        <v>1918.05</v>
      </c>
      <c r="B577" s="34">
        <v>7.44</v>
      </c>
      <c r="C577" s="34">
        <v>0.64</v>
      </c>
      <c r="D577" s="34">
        <v>1.159</v>
      </c>
      <c r="E577" s="34">
        <v>14.5</v>
      </c>
      <c r="F577" s="34">
        <f t="shared" si="42"/>
        <v>1918.374999999957</v>
      </c>
      <c r="G577" s="34">
        <f>G573*8/12+G585*4/12</f>
        <v>4.5466666666666669</v>
      </c>
      <c r="H577" s="34">
        <f t="shared" si="39"/>
        <v>122.76654206896551</v>
      </c>
      <c r="I577" s="34">
        <f t="shared" si="40"/>
        <v>10.560562758620689</v>
      </c>
      <c r="J577" s="34">
        <f t="shared" si="41"/>
        <v>19.124519120689655</v>
      </c>
      <c r="K577" s="34">
        <f t="shared" ref="K577:K640" si="43">H577/AVERAGE(J457:J576)</f>
        <v>6.5823632316210841</v>
      </c>
    </row>
    <row r="578" spans="1:11" ht="12.75" x14ac:dyDescent="0.2">
      <c r="A578" s="29">
        <v>1918.06</v>
      </c>
      <c r="B578" s="34">
        <v>7.45</v>
      </c>
      <c r="C578" s="34">
        <v>0.63</v>
      </c>
      <c r="D578" s="34">
        <v>1.135</v>
      </c>
      <c r="E578" s="34">
        <v>14.7</v>
      </c>
      <c r="F578" s="34">
        <f t="shared" si="42"/>
        <v>1918.4583333332903</v>
      </c>
      <c r="G578" s="34">
        <f>G573*7/12+G585*5/12</f>
        <v>4.5408333333333335</v>
      </c>
      <c r="H578" s="34">
        <f t="shared" si="39"/>
        <v>121.25901275510205</v>
      </c>
      <c r="I578" s="34">
        <f t="shared" si="40"/>
        <v>10.254117857142855</v>
      </c>
      <c r="J578" s="34">
        <f t="shared" si="41"/>
        <v>18.473688520408164</v>
      </c>
      <c r="K578" s="34">
        <f t="shared" si="43"/>
        <v>6.4962913186410578</v>
      </c>
    </row>
    <row r="579" spans="1:11" ht="12.75" x14ac:dyDescent="0.2">
      <c r="A579" s="29">
        <v>1918.07</v>
      </c>
      <c r="B579" s="34">
        <v>7.51</v>
      </c>
      <c r="C579" s="34">
        <v>0.62</v>
      </c>
      <c r="D579" s="34">
        <v>1.111</v>
      </c>
      <c r="E579" s="34">
        <v>15.1</v>
      </c>
      <c r="F579" s="34">
        <f t="shared" si="42"/>
        <v>1918.5416666666235</v>
      </c>
      <c r="G579" s="34">
        <f>G573*6/12+G585*6/12</f>
        <v>4.5350000000000001</v>
      </c>
      <c r="H579" s="34">
        <f t="shared" si="39"/>
        <v>118.99756639072847</v>
      </c>
      <c r="I579" s="34">
        <f t="shared" si="40"/>
        <v>9.8240334437086094</v>
      </c>
      <c r="J579" s="34">
        <f t="shared" si="41"/>
        <v>17.604034122516556</v>
      </c>
      <c r="K579" s="34">
        <f t="shared" si="43"/>
        <v>6.3713240938489903</v>
      </c>
    </row>
    <row r="580" spans="1:11" ht="12.75" x14ac:dyDescent="0.2">
      <c r="A580" s="29">
        <v>1918.08</v>
      </c>
      <c r="B580" s="34">
        <v>7.58</v>
      </c>
      <c r="C580" s="34">
        <v>0.61</v>
      </c>
      <c r="D580" s="34">
        <v>1.087</v>
      </c>
      <c r="E580" s="34">
        <v>15.4</v>
      </c>
      <c r="F580" s="34">
        <f t="shared" si="42"/>
        <v>1918.6249999999568</v>
      </c>
      <c r="G580" s="34">
        <f>G573*5/12+G585*7/12</f>
        <v>4.5291666666666668</v>
      </c>
      <c r="H580" s="34">
        <f t="shared" si="39"/>
        <v>117.76698993506493</v>
      </c>
      <c r="I580" s="34">
        <f t="shared" si="40"/>
        <v>9.4772907467532459</v>
      </c>
      <c r="J580" s="34">
        <f t="shared" si="41"/>
        <v>16.888221379870128</v>
      </c>
      <c r="K580" s="34">
        <f t="shared" si="43"/>
        <v>6.3030737609145957</v>
      </c>
    </row>
    <row r="581" spans="1:11" ht="12.75" x14ac:dyDescent="0.2">
      <c r="A581" s="29">
        <v>1918.09</v>
      </c>
      <c r="B581" s="34">
        <v>7.54</v>
      </c>
      <c r="C581" s="34">
        <v>0.6</v>
      </c>
      <c r="D581" s="34">
        <v>1.0629999999999999</v>
      </c>
      <c r="E581" s="34">
        <v>15.7</v>
      </c>
      <c r="F581" s="34">
        <f t="shared" si="42"/>
        <v>1918.7083333332901</v>
      </c>
      <c r="G581" s="34">
        <f>G573*4/12+G585*8/12</f>
        <v>4.5233333333333334</v>
      </c>
      <c r="H581" s="34">
        <f t="shared" si="39"/>
        <v>114.90707866242039</v>
      </c>
      <c r="I581" s="34">
        <f t="shared" si="40"/>
        <v>9.1437993630573242</v>
      </c>
      <c r="J581" s="34">
        <f t="shared" si="41"/>
        <v>16.199764538216559</v>
      </c>
      <c r="K581" s="34">
        <f t="shared" si="43"/>
        <v>6.1491705624316833</v>
      </c>
    </row>
    <row r="582" spans="1:11" ht="12.75" x14ac:dyDescent="0.2">
      <c r="A582" s="29">
        <v>1918.1</v>
      </c>
      <c r="B582" s="34">
        <v>7.86</v>
      </c>
      <c r="C582" s="34">
        <v>0.59</v>
      </c>
      <c r="D582" s="34">
        <v>1.038</v>
      </c>
      <c r="E582" s="34">
        <v>16</v>
      </c>
      <c r="F582" s="34">
        <f t="shared" si="42"/>
        <v>1918.7916666666233</v>
      </c>
      <c r="G582" s="34">
        <f>G573*3/12+G585*9/12</f>
        <v>4.5175000000000001</v>
      </c>
      <c r="H582" s="34">
        <f t="shared" si="39"/>
        <v>117.5378259375</v>
      </c>
      <c r="I582" s="34">
        <f t="shared" si="40"/>
        <v>8.8228139062499995</v>
      </c>
      <c r="J582" s="34">
        <f t="shared" si="41"/>
        <v>15.522170906249999</v>
      </c>
      <c r="K582" s="34">
        <f t="shared" si="43"/>
        <v>6.2905153211913234</v>
      </c>
    </row>
    <row r="583" spans="1:11" ht="12.75" x14ac:dyDescent="0.2">
      <c r="A583" s="29">
        <v>1918.11</v>
      </c>
      <c r="B583" s="34">
        <v>8.06</v>
      </c>
      <c r="C583" s="34">
        <v>0.57999999999999996</v>
      </c>
      <c r="D583" s="34">
        <v>1.014</v>
      </c>
      <c r="E583" s="34">
        <v>16.3</v>
      </c>
      <c r="F583" s="34">
        <f t="shared" si="42"/>
        <v>1918.8749999999566</v>
      </c>
      <c r="G583" s="34">
        <f>G573*2/12+G585*10/12</f>
        <v>4.5116666666666667</v>
      </c>
      <c r="H583" s="34">
        <f t="shared" si="39"/>
        <v>118.31029233128834</v>
      </c>
      <c r="I583" s="34">
        <f t="shared" si="40"/>
        <v>8.5136438650306729</v>
      </c>
      <c r="J583" s="34">
        <f t="shared" si="41"/>
        <v>14.884198067484661</v>
      </c>
      <c r="K583" s="34">
        <f t="shared" si="43"/>
        <v>6.3333274953541574</v>
      </c>
    </row>
    <row r="584" spans="1:11" ht="12.75" x14ac:dyDescent="0.2">
      <c r="A584" s="29">
        <v>1918.12</v>
      </c>
      <c r="B584" s="34">
        <v>7.9</v>
      </c>
      <c r="C584" s="34">
        <v>0.56999999999999995</v>
      </c>
      <c r="D584" s="34">
        <v>0.99</v>
      </c>
      <c r="E584" s="34">
        <v>16.5</v>
      </c>
      <c r="F584" s="34">
        <f t="shared" si="42"/>
        <v>1918.9583333332898</v>
      </c>
      <c r="G584" s="34">
        <f>G573*1/12+G585*11/12</f>
        <v>4.5058333333333334</v>
      </c>
      <c r="H584" s="34">
        <f t="shared" si="39"/>
        <v>114.55610454545455</v>
      </c>
      <c r="I584" s="34">
        <f t="shared" si="40"/>
        <v>8.2654404545454536</v>
      </c>
      <c r="J584" s="34">
        <f t="shared" si="41"/>
        <v>14.355764999999998</v>
      </c>
      <c r="K584" s="34">
        <f t="shared" si="43"/>
        <v>6.1345804112834346</v>
      </c>
    </row>
    <row r="585" spans="1:11" ht="12.75" x14ac:dyDescent="0.2">
      <c r="A585" s="29">
        <v>1919.01</v>
      </c>
      <c r="B585" s="34">
        <v>7.85</v>
      </c>
      <c r="C585" s="34">
        <v>0.56669999999999998</v>
      </c>
      <c r="D585" s="34">
        <v>0.98499999999999999</v>
      </c>
      <c r="E585" s="34">
        <v>16.5</v>
      </c>
      <c r="F585" s="34">
        <f t="shared" si="42"/>
        <v>1919.0416666666231</v>
      </c>
      <c r="G585" s="34">
        <v>4.5</v>
      </c>
      <c r="H585" s="34">
        <f t="shared" si="39"/>
        <v>113.8310659090909</v>
      </c>
      <c r="I585" s="34">
        <f t="shared" si="40"/>
        <v>8.2175879045454536</v>
      </c>
      <c r="J585" s="34">
        <f t="shared" si="41"/>
        <v>14.283261136363635</v>
      </c>
      <c r="K585" s="34">
        <f t="shared" si="43"/>
        <v>6.0984676399501065</v>
      </c>
    </row>
    <row r="586" spans="1:11" ht="12.75" x14ac:dyDescent="0.2">
      <c r="A586" s="29">
        <v>1919.02</v>
      </c>
      <c r="B586" s="34">
        <v>7.88</v>
      </c>
      <c r="C586" s="34">
        <v>0.56330000000000002</v>
      </c>
      <c r="D586" s="34">
        <v>0.98</v>
      </c>
      <c r="E586" s="34">
        <v>16.2</v>
      </c>
      <c r="F586" s="34">
        <f t="shared" si="42"/>
        <v>1919.1249999999563</v>
      </c>
      <c r="G586" s="34">
        <f>G585*11/12+G597*1/12</f>
        <v>4.5391666666666666</v>
      </c>
      <c r="H586" s="34">
        <f t="shared" ref="H586:H649" si="44">B586*$E$1744/E586</f>
        <v>116.38212777777777</v>
      </c>
      <c r="I586" s="34">
        <f t="shared" ref="I586:I649" si="45">C586*$E$1744/E586</f>
        <v>8.319549819444445</v>
      </c>
      <c r="J586" s="34">
        <f t="shared" ref="J586:J649" si="46">D586*$E$1744/E586</f>
        <v>14.473919444444444</v>
      </c>
      <c r="K586" s="34">
        <f t="shared" si="43"/>
        <v>6.2396927713649806</v>
      </c>
    </row>
    <row r="587" spans="1:11" ht="12.75" x14ac:dyDescent="0.2">
      <c r="A587" s="29">
        <v>1919.03</v>
      </c>
      <c r="B587" s="34">
        <v>8.1199999999999992</v>
      </c>
      <c r="C587" s="34">
        <v>0.56000000000000005</v>
      </c>
      <c r="D587" s="34">
        <v>0.97499999999999998</v>
      </c>
      <c r="E587" s="34">
        <v>16.399999999999999</v>
      </c>
      <c r="F587" s="34">
        <f t="shared" ref="F587:F650" si="47">F586+1/12</f>
        <v>1919.2083333332896</v>
      </c>
      <c r="G587" s="34">
        <f>G585*10/12+G597*2/12</f>
        <v>4.5783333333333331</v>
      </c>
      <c r="H587" s="34">
        <f t="shared" si="44"/>
        <v>118.46423963414634</v>
      </c>
      <c r="I587" s="34">
        <f t="shared" si="45"/>
        <v>8.1699475609756114</v>
      </c>
      <c r="J587" s="34">
        <f t="shared" si="46"/>
        <v>14.224462271341464</v>
      </c>
      <c r="K587" s="34">
        <f t="shared" si="43"/>
        <v>6.3560740048691455</v>
      </c>
    </row>
    <row r="588" spans="1:11" ht="12.75" x14ac:dyDescent="0.2">
      <c r="A588" s="29">
        <v>1919.04</v>
      </c>
      <c r="B588" s="34">
        <v>8.39</v>
      </c>
      <c r="C588" s="34">
        <v>0.55669999999999997</v>
      </c>
      <c r="D588" s="34">
        <v>0.97</v>
      </c>
      <c r="E588" s="34">
        <v>16.7</v>
      </c>
      <c r="F588" s="34">
        <f t="shared" si="47"/>
        <v>1919.2916666666229</v>
      </c>
      <c r="G588" s="34">
        <f>G585*9/12+G597*3/12</f>
        <v>4.6174999999999997</v>
      </c>
      <c r="H588" s="34">
        <f t="shared" si="44"/>
        <v>120.20445943113774</v>
      </c>
      <c r="I588" s="34">
        <f t="shared" si="45"/>
        <v>7.9759025703592803</v>
      </c>
      <c r="J588" s="34">
        <f t="shared" si="46"/>
        <v>13.89729745508982</v>
      </c>
      <c r="K588" s="34">
        <f t="shared" si="43"/>
        <v>6.4561395558192771</v>
      </c>
    </row>
    <row r="589" spans="1:11" ht="12.75" x14ac:dyDescent="0.2">
      <c r="A589" s="29">
        <v>1919.05</v>
      </c>
      <c r="B589" s="34">
        <v>8.9700000000000006</v>
      </c>
      <c r="C589" s="34">
        <v>0.55330000000000001</v>
      </c>
      <c r="D589" s="34">
        <v>0.96499999999999997</v>
      </c>
      <c r="E589" s="34">
        <v>16.899999999999999</v>
      </c>
      <c r="F589" s="34">
        <f t="shared" si="47"/>
        <v>1919.3749999999561</v>
      </c>
      <c r="G589" s="34">
        <f>G585*8/12+G597*4/12</f>
        <v>4.6566666666666663</v>
      </c>
      <c r="H589" s="34">
        <f t="shared" si="44"/>
        <v>126.99330576923079</v>
      </c>
      <c r="I589" s="34">
        <f t="shared" si="45"/>
        <v>7.8333774896449704</v>
      </c>
      <c r="J589" s="34">
        <f t="shared" si="46"/>
        <v>13.662044600591715</v>
      </c>
      <c r="K589" s="34">
        <f t="shared" si="43"/>
        <v>6.8290022614820334</v>
      </c>
    </row>
    <row r="590" spans="1:11" ht="12.75" x14ac:dyDescent="0.2">
      <c r="A590" s="29">
        <v>1919.06</v>
      </c>
      <c r="B590" s="34">
        <v>9.2100000000000009</v>
      </c>
      <c r="C590" s="34">
        <v>0.55000000000000004</v>
      </c>
      <c r="D590" s="34">
        <v>0.96</v>
      </c>
      <c r="E590" s="34">
        <v>16.899999999999999</v>
      </c>
      <c r="F590" s="34">
        <f t="shared" si="47"/>
        <v>1919.4583333332894</v>
      </c>
      <c r="G590" s="34">
        <f>G585*7/12+G597*5/12</f>
        <v>4.6958333333333329</v>
      </c>
      <c r="H590" s="34">
        <f t="shared" si="44"/>
        <v>130.39111997041422</v>
      </c>
      <c r="I590" s="34">
        <f t="shared" si="45"/>
        <v>7.7866575443786994</v>
      </c>
      <c r="J590" s="34">
        <f t="shared" si="46"/>
        <v>13.591256804733726</v>
      </c>
      <c r="K590" s="34">
        <f t="shared" si="43"/>
        <v>7.0216152147841333</v>
      </c>
    </row>
    <row r="591" spans="1:11" ht="12.75" x14ac:dyDescent="0.2">
      <c r="A591" s="29">
        <v>1919.07</v>
      </c>
      <c r="B591" s="34">
        <v>9.51</v>
      </c>
      <c r="C591" s="34">
        <v>0.54669999999999996</v>
      </c>
      <c r="D591" s="34">
        <v>0.95499999999999996</v>
      </c>
      <c r="E591" s="34">
        <v>17.399999999999999</v>
      </c>
      <c r="F591" s="34">
        <f t="shared" si="47"/>
        <v>1919.5416666666226</v>
      </c>
      <c r="G591" s="34">
        <f>G585*6/12+G597*6/12</f>
        <v>4.7349999999999994</v>
      </c>
      <c r="H591" s="34">
        <f t="shared" si="44"/>
        <v>130.76946853448277</v>
      </c>
      <c r="I591" s="34">
        <f t="shared" si="45"/>
        <v>7.5175255991379304</v>
      </c>
      <c r="J591" s="34">
        <f t="shared" si="46"/>
        <v>13.131949784482758</v>
      </c>
      <c r="K591" s="34">
        <f t="shared" si="43"/>
        <v>7.0528371654463147</v>
      </c>
    </row>
    <row r="592" spans="1:11" ht="12.75" x14ac:dyDescent="0.2">
      <c r="A592" s="29">
        <v>1919.08</v>
      </c>
      <c r="B592" s="34">
        <v>8.8699999999999992</v>
      </c>
      <c r="C592" s="34">
        <v>0.54330000000000001</v>
      </c>
      <c r="D592" s="34">
        <v>0.95</v>
      </c>
      <c r="E592" s="34">
        <v>17.7</v>
      </c>
      <c r="F592" s="34">
        <f t="shared" si="47"/>
        <v>1919.6249999999559</v>
      </c>
      <c r="G592" s="34">
        <f>G585*5/12+G597*7/12</f>
        <v>4.774166666666666</v>
      </c>
      <c r="H592" s="34">
        <f t="shared" si="44"/>
        <v>119.9017283898305</v>
      </c>
      <c r="I592" s="34">
        <f t="shared" si="45"/>
        <v>7.3441498347457621</v>
      </c>
      <c r="J592" s="34">
        <f t="shared" si="46"/>
        <v>12.84178601694915</v>
      </c>
      <c r="K592" s="34">
        <f t="shared" si="43"/>
        <v>6.4791311017052804</v>
      </c>
    </row>
    <row r="593" spans="1:11" ht="12.75" x14ac:dyDescent="0.2">
      <c r="A593" s="29">
        <v>1919.09</v>
      </c>
      <c r="B593" s="34">
        <v>9.01</v>
      </c>
      <c r="C593" s="34">
        <v>0.54</v>
      </c>
      <c r="D593" s="34">
        <v>0.94499999999999995</v>
      </c>
      <c r="E593" s="34">
        <v>17.8</v>
      </c>
      <c r="F593" s="34">
        <f t="shared" si="47"/>
        <v>1919.7083333332891</v>
      </c>
      <c r="G593" s="34">
        <f>G585*4/12+G597*8/12</f>
        <v>4.8133333333333326</v>
      </c>
      <c r="H593" s="34">
        <f t="shared" si="44"/>
        <v>121.10996502808986</v>
      </c>
      <c r="I593" s="34">
        <f t="shared" si="45"/>
        <v>7.2585328651685392</v>
      </c>
      <c r="J593" s="34">
        <f t="shared" si="46"/>
        <v>12.702432514044942</v>
      </c>
      <c r="K593" s="34">
        <f t="shared" si="43"/>
        <v>6.5584816720612631</v>
      </c>
    </row>
    <row r="594" spans="1:11" ht="12.75" x14ac:dyDescent="0.2">
      <c r="A594" s="29">
        <v>1919.1</v>
      </c>
      <c r="B594" s="34">
        <v>9.4700000000000006</v>
      </c>
      <c r="C594" s="34">
        <v>0.53669999999999995</v>
      </c>
      <c r="D594" s="34">
        <v>0.94</v>
      </c>
      <c r="E594" s="34">
        <v>18.100000000000001</v>
      </c>
      <c r="F594" s="34">
        <f t="shared" si="47"/>
        <v>1919.7916666666224</v>
      </c>
      <c r="G594" s="34">
        <f>G585*3/12+G597*9/12</f>
        <v>4.8524999999999991</v>
      </c>
      <c r="H594" s="34">
        <f t="shared" si="44"/>
        <v>125.18332831491712</v>
      </c>
      <c r="I594" s="34">
        <f t="shared" si="45"/>
        <v>7.0946032002762411</v>
      </c>
      <c r="J594" s="34">
        <f t="shared" si="46"/>
        <v>12.425800276243091</v>
      </c>
      <c r="K594" s="34">
        <f t="shared" si="43"/>
        <v>6.7947041999493019</v>
      </c>
    </row>
    <row r="595" spans="1:11" ht="12.75" x14ac:dyDescent="0.2">
      <c r="A595" s="29">
        <v>1919.11</v>
      </c>
      <c r="B595" s="34">
        <v>9.19</v>
      </c>
      <c r="C595" s="34">
        <v>0.5333</v>
      </c>
      <c r="D595" s="34">
        <v>0.93500000000000005</v>
      </c>
      <c r="E595" s="34">
        <v>18.5</v>
      </c>
      <c r="F595" s="34">
        <f t="shared" si="47"/>
        <v>1919.8749999999557</v>
      </c>
      <c r="G595" s="34">
        <f>G585*2/12+G597*10/12</f>
        <v>4.8916666666666666</v>
      </c>
      <c r="H595" s="34">
        <f t="shared" si="44"/>
        <v>118.8553877027027</v>
      </c>
      <c r="I595" s="34">
        <f t="shared" si="45"/>
        <v>6.8972337608108107</v>
      </c>
      <c r="J595" s="34">
        <f t="shared" si="46"/>
        <v>12.092468716216215</v>
      </c>
      <c r="K595" s="34">
        <f t="shared" si="43"/>
        <v>6.4670225741331331</v>
      </c>
    </row>
    <row r="596" spans="1:11" ht="12.75" x14ac:dyDescent="0.2">
      <c r="A596" s="29">
        <v>1919.12</v>
      </c>
      <c r="B596" s="34">
        <v>8.92</v>
      </c>
      <c r="C596" s="34">
        <v>0.53</v>
      </c>
      <c r="D596" s="34">
        <v>0.93</v>
      </c>
      <c r="E596" s="34">
        <v>18.899999999999999</v>
      </c>
      <c r="F596" s="34">
        <f t="shared" si="47"/>
        <v>1919.9583333332889</v>
      </c>
      <c r="G596" s="34">
        <f>G585*1/12+G597*11/12</f>
        <v>4.9308333333333332</v>
      </c>
      <c r="H596" s="34">
        <f t="shared" si="44"/>
        <v>112.92189047619047</v>
      </c>
      <c r="I596" s="34">
        <f t="shared" si="45"/>
        <v>6.7094845238095244</v>
      </c>
      <c r="J596" s="34">
        <f t="shared" si="46"/>
        <v>11.773246428571429</v>
      </c>
      <c r="K596" s="34">
        <f t="shared" si="43"/>
        <v>6.1607170337991777</v>
      </c>
    </row>
    <row r="597" spans="1:11" ht="12.75" x14ac:dyDescent="0.2">
      <c r="A597" s="29">
        <v>1920.01</v>
      </c>
      <c r="B597" s="34">
        <v>8.83</v>
      </c>
      <c r="C597" s="34">
        <v>0.52829999999999999</v>
      </c>
      <c r="D597" s="34">
        <v>0.91920000000000002</v>
      </c>
      <c r="E597" s="34">
        <v>19.3</v>
      </c>
      <c r="F597" s="34">
        <f t="shared" si="47"/>
        <v>1920.0416666666222</v>
      </c>
      <c r="G597" s="34">
        <v>4.97</v>
      </c>
      <c r="H597" s="34">
        <f t="shared" si="44"/>
        <v>109.46580738341967</v>
      </c>
      <c r="I597" s="34">
        <f t="shared" si="45"/>
        <v>6.5493528924870459</v>
      </c>
      <c r="J597" s="34">
        <f t="shared" si="46"/>
        <v>11.395353357512953</v>
      </c>
      <c r="K597" s="34">
        <f t="shared" si="43"/>
        <v>5.9896677711394402</v>
      </c>
    </row>
    <row r="598" spans="1:11" ht="12.75" x14ac:dyDescent="0.2">
      <c r="A598" s="29">
        <v>1920.02</v>
      </c>
      <c r="B598" s="34">
        <v>8.1</v>
      </c>
      <c r="C598" s="34">
        <v>0.52669999999999995</v>
      </c>
      <c r="D598" s="34">
        <v>0.9083</v>
      </c>
      <c r="E598" s="34">
        <v>19.5</v>
      </c>
      <c r="F598" s="34">
        <f t="shared" si="47"/>
        <v>1920.1249999999554</v>
      </c>
      <c r="G598" s="34">
        <f>G597*11/12+G609*1/12</f>
        <v>4.9799999999999995</v>
      </c>
      <c r="H598" s="34">
        <f t="shared" si="44"/>
        <v>99.386065384615364</v>
      </c>
      <c r="I598" s="34">
        <f t="shared" si="45"/>
        <v>6.4625482269230758</v>
      </c>
      <c r="J598" s="34">
        <f t="shared" si="46"/>
        <v>11.144736196153845</v>
      </c>
      <c r="K598" s="34">
        <f t="shared" si="43"/>
        <v>5.4553476499077727</v>
      </c>
    </row>
    <row r="599" spans="1:11" ht="12.75" x14ac:dyDescent="0.2">
      <c r="A599" s="29">
        <v>1920.03</v>
      </c>
      <c r="B599" s="34">
        <v>8.67</v>
      </c>
      <c r="C599" s="34">
        <v>0.52500000000000002</v>
      </c>
      <c r="D599" s="34">
        <v>0.89749999999999996</v>
      </c>
      <c r="E599" s="34">
        <v>19.7</v>
      </c>
      <c r="F599" s="34">
        <f t="shared" si="47"/>
        <v>1920.2083333332887</v>
      </c>
      <c r="G599" s="34">
        <f>G597*10/12+G609*2/12</f>
        <v>4.99</v>
      </c>
      <c r="H599" s="34">
        <f t="shared" si="44"/>
        <v>105.29990063451775</v>
      </c>
      <c r="I599" s="34">
        <f t="shared" si="45"/>
        <v>6.3762915609137059</v>
      </c>
      <c r="J599" s="34">
        <f t="shared" si="46"/>
        <v>10.900422239847716</v>
      </c>
      <c r="K599" s="34">
        <f t="shared" si="43"/>
        <v>5.7988227275571598</v>
      </c>
    </row>
    <row r="600" spans="1:11" ht="12.75" x14ac:dyDescent="0.2">
      <c r="A600" s="29">
        <v>1920.04</v>
      </c>
      <c r="B600" s="34">
        <v>8.6</v>
      </c>
      <c r="C600" s="34">
        <v>0.52329999999999999</v>
      </c>
      <c r="D600" s="34">
        <v>0.88670000000000004</v>
      </c>
      <c r="E600" s="34">
        <v>20.3</v>
      </c>
      <c r="F600" s="34">
        <f t="shared" si="47"/>
        <v>1920.2916666666219</v>
      </c>
      <c r="G600" s="34">
        <f>G597*9/12+G609*3/12</f>
        <v>5</v>
      </c>
      <c r="H600" s="34">
        <f t="shared" si="44"/>
        <v>101.36254433497534</v>
      </c>
      <c r="I600" s="34">
        <f t="shared" si="45"/>
        <v>6.1677929593596055</v>
      </c>
      <c r="J600" s="34">
        <f t="shared" si="46"/>
        <v>10.450949774630541</v>
      </c>
      <c r="K600" s="34">
        <f t="shared" si="43"/>
        <v>5.5998587255061869</v>
      </c>
    </row>
    <row r="601" spans="1:11" ht="12.75" x14ac:dyDescent="0.2">
      <c r="A601" s="29">
        <v>1920.05</v>
      </c>
      <c r="B601" s="34">
        <v>8.06</v>
      </c>
      <c r="C601" s="34">
        <v>0.52170000000000005</v>
      </c>
      <c r="D601" s="34">
        <v>0.87580000000000002</v>
      </c>
      <c r="E601" s="34">
        <v>20.6</v>
      </c>
      <c r="F601" s="34">
        <f t="shared" si="47"/>
        <v>1920.3749999999552</v>
      </c>
      <c r="G601" s="34">
        <f>G597*8/12+G609*4/12</f>
        <v>5.01</v>
      </c>
      <c r="H601" s="34">
        <f t="shared" si="44"/>
        <v>93.614454611650473</v>
      </c>
      <c r="I601" s="34">
        <f t="shared" si="45"/>
        <v>6.0593872172330094</v>
      </c>
      <c r="J601" s="34">
        <f t="shared" si="46"/>
        <v>10.172151283980581</v>
      </c>
      <c r="K601" s="34">
        <f t="shared" si="43"/>
        <v>5.1889504620474973</v>
      </c>
    </row>
    <row r="602" spans="1:11" ht="12.75" x14ac:dyDescent="0.2">
      <c r="A602" s="29">
        <v>1920.06</v>
      </c>
      <c r="B602" s="34">
        <v>7.92</v>
      </c>
      <c r="C602" s="34">
        <v>0.52</v>
      </c>
      <c r="D602" s="34">
        <v>0.86499999999999999</v>
      </c>
      <c r="E602" s="34">
        <v>20.9</v>
      </c>
      <c r="F602" s="34">
        <f t="shared" si="47"/>
        <v>1920.4583333332885</v>
      </c>
      <c r="G602" s="34">
        <f>G597*7/12+G609*5/12</f>
        <v>5.0199999999999996</v>
      </c>
      <c r="H602" s="34">
        <f t="shared" si="44"/>
        <v>90.667989473684216</v>
      </c>
      <c r="I602" s="34">
        <f t="shared" si="45"/>
        <v>5.9529488038277512</v>
      </c>
      <c r="J602" s="34">
        <f t="shared" si="46"/>
        <v>9.9025013755980869</v>
      </c>
      <c r="K602" s="34">
        <f t="shared" si="43"/>
        <v>5.0436396804516246</v>
      </c>
    </row>
    <row r="603" spans="1:11" ht="12.75" x14ac:dyDescent="0.2">
      <c r="A603" s="29">
        <v>1920.07</v>
      </c>
      <c r="B603" s="34">
        <v>7.91</v>
      </c>
      <c r="C603" s="34">
        <v>0.51829999999999998</v>
      </c>
      <c r="D603" s="34">
        <v>0.85419999999999996</v>
      </c>
      <c r="E603" s="34">
        <v>20.8</v>
      </c>
      <c r="F603" s="34">
        <f t="shared" si="47"/>
        <v>1920.5416666666217</v>
      </c>
      <c r="G603" s="34">
        <f>G597*6/12+G609*6/12</f>
        <v>5.0299999999999994</v>
      </c>
      <c r="H603" s="34">
        <f t="shared" si="44"/>
        <v>90.988863100961538</v>
      </c>
      <c r="I603" s="34">
        <f t="shared" si="45"/>
        <v>5.9620136213942301</v>
      </c>
      <c r="J603" s="34">
        <f t="shared" si="46"/>
        <v>9.8258769735576905</v>
      </c>
      <c r="K603" s="34">
        <f t="shared" si="43"/>
        <v>5.0805929195408002</v>
      </c>
    </row>
    <row r="604" spans="1:11" ht="12.75" x14ac:dyDescent="0.2">
      <c r="A604" s="29">
        <v>1920.08</v>
      </c>
      <c r="B604" s="34">
        <v>7.6</v>
      </c>
      <c r="C604" s="34">
        <v>0.51670000000000005</v>
      </c>
      <c r="D604" s="34">
        <v>0.84330000000000005</v>
      </c>
      <c r="E604" s="34">
        <v>20.3</v>
      </c>
      <c r="F604" s="34">
        <f t="shared" si="47"/>
        <v>1920.624999999955</v>
      </c>
      <c r="G604" s="34">
        <f>G597*5/12+G609*7/12</f>
        <v>5.0399999999999991</v>
      </c>
      <c r="H604" s="34">
        <f t="shared" si="44"/>
        <v>89.576201970443336</v>
      </c>
      <c r="I604" s="34">
        <f t="shared" si="45"/>
        <v>6.0900030997536945</v>
      </c>
      <c r="J604" s="34">
        <f t="shared" si="46"/>
        <v>9.9394225160098522</v>
      </c>
      <c r="K604" s="34">
        <f t="shared" si="43"/>
        <v>5.0207010779228609</v>
      </c>
    </row>
    <row r="605" spans="1:11" ht="12.75" x14ac:dyDescent="0.2">
      <c r="A605" s="29">
        <v>1920.09</v>
      </c>
      <c r="B605" s="34">
        <v>7.87</v>
      </c>
      <c r="C605" s="34">
        <v>0.51500000000000001</v>
      </c>
      <c r="D605" s="34">
        <v>0.83250000000000002</v>
      </c>
      <c r="E605" s="34">
        <v>20</v>
      </c>
      <c r="F605" s="34">
        <f t="shared" si="47"/>
        <v>1920.7083333332882</v>
      </c>
      <c r="G605" s="34">
        <f>G597*4/12+G609*8/12</f>
        <v>5.05</v>
      </c>
      <c r="H605" s="34">
        <f t="shared" si="44"/>
        <v>94.149892124999994</v>
      </c>
      <c r="I605" s="34">
        <f t="shared" si="45"/>
        <v>6.1610158124999996</v>
      </c>
      <c r="J605" s="34">
        <f t="shared" si="46"/>
        <v>9.9593119687499989</v>
      </c>
      <c r="K605" s="34">
        <f t="shared" si="43"/>
        <v>5.2971627701080628</v>
      </c>
    </row>
    <row r="606" spans="1:11" ht="12.75" x14ac:dyDescent="0.2">
      <c r="A606" s="29">
        <v>1920.1</v>
      </c>
      <c r="B606" s="34">
        <v>7.88</v>
      </c>
      <c r="C606" s="34">
        <v>0.51329999999999998</v>
      </c>
      <c r="D606" s="34">
        <v>0.82169999999999999</v>
      </c>
      <c r="E606" s="34">
        <v>19.899999999999999</v>
      </c>
      <c r="F606" s="34">
        <f t="shared" si="47"/>
        <v>1920.7916666666215</v>
      </c>
      <c r="G606" s="34">
        <f>G597*3/12+G609*9/12</f>
        <v>5.0600000000000005</v>
      </c>
      <c r="H606" s="34">
        <f t="shared" si="44"/>
        <v>94.743239698492459</v>
      </c>
      <c r="I606" s="34">
        <f t="shared" si="45"/>
        <v>6.1715361595477383</v>
      </c>
      <c r="J606" s="34">
        <f t="shared" si="46"/>
        <v>9.8795076218592968</v>
      </c>
      <c r="K606" s="34">
        <f t="shared" si="43"/>
        <v>5.3511773934241589</v>
      </c>
    </row>
    <row r="607" spans="1:11" ht="12.75" x14ac:dyDescent="0.2">
      <c r="A607" s="29">
        <v>1920.11</v>
      </c>
      <c r="B607" s="34">
        <v>7.48</v>
      </c>
      <c r="C607" s="34">
        <v>0.51170000000000004</v>
      </c>
      <c r="D607" s="34">
        <v>0.81079999999999997</v>
      </c>
      <c r="E607" s="34">
        <v>19.8</v>
      </c>
      <c r="F607" s="34">
        <f t="shared" si="47"/>
        <v>1920.8749999999548</v>
      </c>
      <c r="G607" s="34">
        <f>G597*2/12+G609*10/12</f>
        <v>5.0699999999999994</v>
      </c>
      <c r="H607" s="34">
        <f t="shared" si="44"/>
        <v>90.388149999999996</v>
      </c>
      <c r="I607" s="34">
        <f t="shared" si="45"/>
        <v>6.1833711704545458</v>
      </c>
      <c r="J607" s="34">
        <f t="shared" si="46"/>
        <v>9.7976887727272715</v>
      </c>
      <c r="K607" s="34">
        <f t="shared" si="43"/>
        <v>5.126407930947928</v>
      </c>
    </row>
    <row r="608" spans="1:11" ht="12.75" x14ac:dyDescent="0.2">
      <c r="A608" s="29">
        <v>1920.12</v>
      </c>
      <c r="B608" s="34">
        <v>6.81</v>
      </c>
      <c r="C608" s="34">
        <v>0.51</v>
      </c>
      <c r="D608" s="34">
        <v>0.8</v>
      </c>
      <c r="E608" s="34">
        <v>19.399999999999999</v>
      </c>
      <c r="F608" s="34">
        <f t="shared" si="47"/>
        <v>1920.958333333288</v>
      </c>
      <c r="G608" s="34">
        <f>G597*1/12+G609*11/12</f>
        <v>5.0799999999999992</v>
      </c>
      <c r="H608" s="34">
        <f t="shared" si="44"/>
        <v>83.988625128865976</v>
      </c>
      <c r="I608" s="34">
        <f t="shared" si="45"/>
        <v>6.2898970360824746</v>
      </c>
      <c r="J608" s="34">
        <f t="shared" si="46"/>
        <v>9.8665051546391762</v>
      </c>
      <c r="K608" s="34">
        <f t="shared" si="43"/>
        <v>4.7842410450832489</v>
      </c>
    </row>
    <row r="609" spans="1:11" ht="12.75" x14ac:dyDescent="0.2">
      <c r="A609" s="29">
        <v>1921.01</v>
      </c>
      <c r="B609" s="34">
        <v>7.11</v>
      </c>
      <c r="C609" s="34">
        <v>0.50580000000000003</v>
      </c>
      <c r="D609" s="34">
        <v>0.75749999999999995</v>
      </c>
      <c r="E609" s="34">
        <v>19</v>
      </c>
      <c r="F609" s="34">
        <f t="shared" si="47"/>
        <v>1921.0416666666213</v>
      </c>
      <c r="G609" s="34">
        <v>5.09</v>
      </c>
      <c r="H609" s="34">
        <f t="shared" si="44"/>
        <v>89.534639605263152</v>
      </c>
      <c r="I609" s="34">
        <f t="shared" si="45"/>
        <v>6.3694262605263159</v>
      </c>
      <c r="J609" s="34">
        <f t="shared" si="46"/>
        <v>9.5390280592105245</v>
      </c>
      <c r="K609" s="34">
        <f t="shared" si="43"/>
        <v>5.1221841468873759</v>
      </c>
    </row>
    <row r="610" spans="1:11" ht="12.75" x14ac:dyDescent="0.2">
      <c r="A610" s="29">
        <v>1921.02</v>
      </c>
      <c r="B610" s="34">
        <v>7.06</v>
      </c>
      <c r="C610" s="34">
        <v>0.50170000000000003</v>
      </c>
      <c r="D610" s="34">
        <v>0.71499999999999997</v>
      </c>
      <c r="E610" s="34">
        <v>18.399999999999999</v>
      </c>
      <c r="F610" s="34">
        <f t="shared" si="47"/>
        <v>1921.1249999999545</v>
      </c>
      <c r="G610" s="34">
        <f>G609*11/12+G621*1/12</f>
        <v>5.024166666666666</v>
      </c>
      <c r="H610" s="34">
        <f t="shared" si="44"/>
        <v>91.804076902173904</v>
      </c>
      <c r="I610" s="34">
        <f t="shared" si="45"/>
        <v>6.5238109605978263</v>
      </c>
      <c r="J610" s="34">
        <f t="shared" si="46"/>
        <v>9.2974383831521727</v>
      </c>
      <c r="K610" s="34">
        <f t="shared" si="43"/>
        <v>5.2748571912050473</v>
      </c>
    </row>
    <row r="611" spans="1:11" ht="12.75" x14ac:dyDescent="0.2">
      <c r="A611" s="29">
        <v>1921.03</v>
      </c>
      <c r="B611" s="34">
        <v>6.88</v>
      </c>
      <c r="C611" s="34">
        <v>0.4975</v>
      </c>
      <c r="D611" s="34">
        <v>0.67249999999999999</v>
      </c>
      <c r="E611" s="34">
        <v>18.3</v>
      </c>
      <c r="F611" s="34">
        <f t="shared" si="47"/>
        <v>1921.2083333332878</v>
      </c>
      <c r="G611" s="34">
        <f>G609*10/12+G621*2/12</f>
        <v>4.958333333333333</v>
      </c>
      <c r="H611" s="34">
        <f t="shared" si="44"/>
        <v>89.952334426229498</v>
      </c>
      <c r="I611" s="34">
        <f t="shared" si="45"/>
        <v>6.5045474385245896</v>
      </c>
      <c r="J611" s="34">
        <f t="shared" si="46"/>
        <v>8.7925792008196719</v>
      </c>
      <c r="K611" s="34">
        <f t="shared" si="43"/>
        <v>5.1923481586841795</v>
      </c>
    </row>
    <row r="612" spans="1:11" ht="12.75" x14ac:dyDescent="0.2">
      <c r="A612" s="29">
        <v>1921.04</v>
      </c>
      <c r="B612" s="34">
        <v>6.91</v>
      </c>
      <c r="C612" s="34">
        <v>0.49330000000000002</v>
      </c>
      <c r="D612" s="34">
        <v>0.63</v>
      </c>
      <c r="E612" s="34">
        <v>18.100000000000001</v>
      </c>
      <c r="F612" s="34">
        <f t="shared" si="47"/>
        <v>1921.291666666621</v>
      </c>
      <c r="G612" s="34">
        <f>G609*9/12+G621*3/12</f>
        <v>4.8925000000000001</v>
      </c>
      <c r="H612" s="34">
        <f t="shared" si="44"/>
        <v>91.342850966850818</v>
      </c>
      <c r="I612" s="34">
        <f t="shared" si="45"/>
        <v>6.5209013577348056</v>
      </c>
      <c r="J612" s="34">
        <f t="shared" si="46"/>
        <v>8.3279299723756885</v>
      </c>
      <c r="K612" s="34">
        <f t="shared" si="43"/>
        <v>5.2970859227396767</v>
      </c>
    </row>
    <row r="613" spans="1:11" ht="12.75" x14ac:dyDescent="0.2">
      <c r="A613" s="29">
        <v>1921.05</v>
      </c>
      <c r="B613" s="34">
        <v>7.12</v>
      </c>
      <c r="C613" s="34">
        <v>0.48920000000000002</v>
      </c>
      <c r="D613" s="34">
        <v>0.58750000000000002</v>
      </c>
      <c r="E613" s="34">
        <v>17.7</v>
      </c>
      <c r="F613" s="34">
        <f t="shared" si="47"/>
        <v>1921.3749999999543</v>
      </c>
      <c r="G613" s="34">
        <f>G609*8/12+G621*4/12</f>
        <v>4.8266666666666662</v>
      </c>
      <c r="H613" s="34">
        <f t="shared" si="44"/>
        <v>96.24580677966101</v>
      </c>
      <c r="I613" s="34">
        <f t="shared" si="45"/>
        <v>6.6128439152542375</v>
      </c>
      <c r="J613" s="34">
        <f t="shared" si="46"/>
        <v>7.9416308262711865</v>
      </c>
      <c r="K613" s="34">
        <f t="shared" si="43"/>
        <v>5.609469225330777</v>
      </c>
    </row>
    <row r="614" spans="1:11" ht="12.75" x14ac:dyDescent="0.2">
      <c r="A614" s="29">
        <v>1921.06</v>
      </c>
      <c r="B614" s="34">
        <v>6.55</v>
      </c>
      <c r="C614" s="34">
        <v>0.48499999999999999</v>
      </c>
      <c r="D614" s="34">
        <v>0.54500000000000004</v>
      </c>
      <c r="E614" s="34">
        <v>17.600000000000001</v>
      </c>
      <c r="F614" s="34">
        <f t="shared" si="47"/>
        <v>1921.4583333332876</v>
      </c>
      <c r="G614" s="34">
        <f>G609*7/12+G621*5/12</f>
        <v>4.7608333333333333</v>
      </c>
      <c r="H614" s="34">
        <f t="shared" si="44"/>
        <v>89.043807528409062</v>
      </c>
      <c r="I614" s="34">
        <f t="shared" si="45"/>
        <v>6.5933200994318168</v>
      </c>
      <c r="J614" s="34">
        <f t="shared" si="46"/>
        <v>7.4089885653409091</v>
      </c>
      <c r="K614" s="34">
        <f t="shared" si="43"/>
        <v>5.2161109609893215</v>
      </c>
    </row>
    <row r="615" spans="1:11" ht="12.75" x14ac:dyDescent="0.2">
      <c r="A615" s="29">
        <v>1921.07</v>
      </c>
      <c r="B615" s="34">
        <v>6.53</v>
      </c>
      <c r="C615" s="34">
        <v>0.48080000000000001</v>
      </c>
      <c r="D615" s="34">
        <v>0.50249999999999995</v>
      </c>
      <c r="E615" s="34">
        <v>17.7</v>
      </c>
      <c r="F615" s="34">
        <f t="shared" si="47"/>
        <v>1921.5416666666208</v>
      </c>
      <c r="G615" s="34">
        <f>G609*6/12+G621*6/12</f>
        <v>4.6950000000000003</v>
      </c>
      <c r="H615" s="34">
        <f t="shared" si="44"/>
        <v>88.270381779661022</v>
      </c>
      <c r="I615" s="34">
        <f t="shared" si="45"/>
        <v>6.499295491525424</v>
      </c>
      <c r="J615" s="34">
        <f t="shared" si="46"/>
        <v>6.7926289194915244</v>
      </c>
      <c r="K615" s="34">
        <f t="shared" si="43"/>
        <v>5.1977793619054733</v>
      </c>
    </row>
    <row r="616" spans="1:11" ht="12.75" x14ac:dyDescent="0.2">
      <c r="A616" s="29">
        <v>1921.08</v>
      </c>
      <c r="B616" s="34">
        <v>6.45</v>
      </c>
      <c r="C616" s="34">
        <v>0.47670000000000001</v>
      </c>
      <c r="D616" s="34">
        <v>0.46</v>
      </c>
      <c r="E616" s="34">
        <v>17.7</v>
      </c>
      <c r="F616" s="34">
        <f t="shared" si="47"/>
        <v>1921.6249999999541</v>
      </c>
      <c r="G616" s="34">
        <f>G609*5/12+G621*7/12</f>
        <v>4.6291666666666664</v>
      </c>
      <c r="H616" s="34">
        <f t="shared" si="44"/>
        <v>87.188968220338978</v>
      </c>
      <c r="I616" s="34">
        <f t="shared" si="45"/>
        <v>6.443873046610169</v>
      </c>
      <c r="J616" s="34">
        <f t="shared" si="46"/>
        <v>6.2181279661016946</v>
      </c>
      <c r="K616" s="34">
        <f t="shared" si="43"/>
        <v>5.1612948232157327</v>
      </c>
    </row>
    <row r="617" spans="1:11" ht="12.75" x14ac:dyDescent="0.2">
      <c r="A617" s="29">
        <v>1921.09</v>
      </c>
      <c r="B617" s="34">
        <v>6.61</v>
      </c>
      <c r="C617" s="34">
        <v>0.47249999999999998</v>
      </c>
      <c r="D617" s="34">
        <v>0.41749999999999998</v>
      </c>
      <c r="E617" s="34">
        <v>17.5</v>
      </c>
      <c r="F617" s="34">
        <f t="shared" si="47"/>
        <v>1921.7083333332873</v>
      </c>
      <c r="G617" s="34">
        <f>G609*4/12+G621*8/12</f>
        <v>4.5633333333333335</v>
      </c>
      <c r="H617" s="34">
        <f t="shared" si="44"/>
        <v>90.372958714285716</v>
      </c>
      <c r="I617" s="34">
        <f t="shared" si="45"/>
        <v>6.4600942499999991</v>
      </c>
      <c r="J617" s="34">
        <f t="shared" si="46"/>
        <v>5.7081256071428568</v>
      </c>
      <c r="K617" s="34">
        <f t="shared" si="43"/>
        <v>5.3775244254582608</v>
      </c>
    </row>
    <row r="618" spans="1:11" ht="12.75" x14ac:dyDescent="0.2">
      <c r="A618" s="29">
        <v>1921.1</v>
      </c>
      <c r="B618" s="34">
        <v>6.7</v>
      </c>
      <c r="C618" s="34">
        <v>0.46829999999999999</v>
      </c>
      <c r="D618" s="34">
        <v>0.375</v>
      </c>
      <c r="E618" s="34">
        <v>17.5</v>
      </c>
      <c r="F618" s="34">
        <f t="shared" si="47"/>
        <v>1921.7916666666206</v>
      </c>
      <c r="G618" s="34">
        <f>G609*3/12+G621*9/12</f>
        <v>4.4974999999999996</v>
      </c>
      <c r="H618" s="34">
        <f t="shared" si="44"/>
        <v>91.603452857142855</v>
      </c>
      <c r="I618" s="34">
        <f t="shared" si="45"/>
        <v>6.4026711899999995</v>
      </c>
      <c r="J618" s="34">
        <f t="shared" si="46"/>
        <v>5.1270589285714285</v>
      </c>
      <c r="K618" s="34">
        <f t="shared" si="43"/>
        <v>5.4792576780533491</v>
      </c>
    </row>
    <row r="619" spans="1:11" ht="12.75" x14ac:dyDescent="0.2">
      <c r="A619" s="29">
        <v>1921.11</v>
      </c>
      <c r="B619" s="34">
        <v>7.06</v>
      </c>
      <c r="C619" s="34">
        <v>0.4642</v>
      </c>
      <c r="D619" s="34">
        <v>0.33250000000000002</v>
      </c>
      <c r="E619" s="34">
        <v>17.399999999999999</v>
      </c>
      <c r="F619" s="34">
        <f t="shared" si="47"/>
        <v>1921.8749999999538</v>
      </c>
      <c r="G619" s="34">
        <f>G609*2/12+G621*10/12</f>
        <v>4.4316666666666666</v>
      </c>
      <c r="H619" s="34">
        <f t="shared" si="44"/>
        <v>97.080173275862066</v>
      </c>
      <c r="I619" s="34">
        <f t="shared" si="45"/>
        <v>6.3830901465517238</v>
      </c>
      <c r="J619" s="34">
        <f t="shared" si="46"/>
        <v>4.5721186422413798</v>
      </c>
      <c r="K619" s="34">
        <f t="shared" si="43"/>
        <v>5.8381969932008939</v>
      </c>
    </row>
    <row r="620" spans="1:11" ht="12.75" x14ac:dyDescent="0.2">
      <c r="A620" s="29">
        <v>1921.12</v>
      </c>
      <c r="B620" s="34">
        <v>7.31</v>
      </c>
      <c r="C620" s="34">
        <v>0.46</v>
      </c>
      <c r="D620" s="34">
        <v>0.28999999999999998</v>
      </c>
      <c r="E620" s="34">
        <v>17.3</v>
      </c>
      <c r="F620" s="34">
        <f t="shared" si="47"/>
        <v>1921.9583333332871</v>
      </c>
      <c r="G620" s="34">
        <f>G609*1/12+G621*11/12</f>
        <v>4.3658333333333328</v>
      </c>
      <c r="H620" s="34">
        <f t="shared" si="44"/>
        <v>101.09888453757223</v>
      </c>
      <c r="I620" s="34">
        <f t="shared" si="45"/>
        <v>6.3618997109826578</v>
      </c>
      <c r="J620" s="34">
        <f t="shared" si="46"/>
        <v>4.0107628612716759</v>
      </c>
      <c r="K620" s="34">
        <f t="shared" si="43"/>
        <v>6.1141588494172714</v>
      </c>
    </row>
    <row r="621" spans="1:11" ht="12.75" x14ac:dyDescent="0.2">
      <c r="A621" s="29">
        <v>1922.01</v>
      </c>
      <c r="B621" s="34">
        <v>7.3</v>
      </c>
      <c r="C621" s="34">
        <v>0.4642</v>
      </c>
      <c r="D621" s="34">
        <v>0.32329999999999998</v>
      </c>
      <c r="E621" s="34">
        <v>16.899999999999999</v>
      </c>
      <c r="F621" s="34">
        <f t="shared" si="47"/>
        <v>1922.0416666666204</v>
      </c>
      <c r="G621" s="34">
        <v>4.3</v>
      </c>
      <c r="H621" s="34">
        <f t="shared" si="44"/>
        <v>103.35018195266272</v>
      </c>
      <c r="I621" s="34">
        <f t="shared" si="45"/>
        <v>6.5719389674556208</v>
      </c>
      <c r="J621" s="34">
        <f t="shared" si="46"/>
        <v>4.5771388801775146</v>
      </c>
      <c r="K621" s="34">
        <f t="shared" si="43"/>
        <v>6.28708729034713</v>
      </c>
    </row>
    <row r="622" spans="1:11" ht="12.75" x14ac:dyDescent="0.2">
      <c r="A622" s="29">
        <v>1922.02</v>
      </c>
      <c r="B622" s="34">
        <v>7.46</v>
      </c>
      <c r="C622" s="34">
        <v>0.46829999999999999</v>
      </c>
      <c r="D622" s="34">
        <v>0.35670000000000002</v>
      </c>
      <c r="E622" s="34">
        <v>16.899999999999999</v>
      </c>
      <c r="F622" s="34">
        <f t="shared" si="47"/>
        <v>1922.1249999999536</v>
      </c>
      <c r="G622" s="34">
        <f>G621*11/12+G633*1/12</f>
        <v>4.3049999999999997</v>
      </c>
      <c r="H622" s="34">
        <f t="shared" si="44"/>
        <v>105.61539142011834</v>
      </c>
      <c r="I622" s="34">
        <f t="shared" si="45"/>
        <v>6.6299849600591712</v>
      </c>
      <c r="J622" s="34">
        <f t="shared" si="46"/>
        <v>5.0500013565088757</v>
      </c>
      <c r="K622" s="34">
        <f t="shared" si="43"/>
        <v>6.4613058726969843</v>
      </c>
    </row>
    <row r="623" spans="1:11" ht="12.75" x14ac:dyDescent="0.2">
      <c r="A623" s="29">
        <v>1922.03</v>
      </c>
      <c r="B623" s="34">
        <v>7.74</v>
      </c>
      <c r="C623" s="34">
        <v>0.47249999999999998</v>
      </c>
      <c r="D623" s="34">
        <v>0.39</v>
      </c>
      <c r="E623" s="34">
        <v>16.7</v>
      </c>
      <c r="F623" s="34">
        <f t="shared" si="47"/>
        <v>1922.2083333332869</v>
      </c>
      <c r="G623" s="34">
        <f>G621*10/12+G633*2/12</f>
        <v>4.3100000000000005</v>
      </c>
      <c r="H623" s="34">
        <f t="shared" si="44"/>
        <v>110.8918374251497</v>
      </c>
      <c r="I623" s="34">
        <f t="shared" si="45"/>
        <v>6.7695598428143704</v>
      </c>
      <c r="J623" s="34">
        <f t="shared" si="46"/>
        <v>5.5875732035928145</v>
      </c>
      <c r="K623" s="34">
        <f t="shared" si="43"/>
        <v>6.8213872490360421</v>
      </c>
    </row>
    <row r="624" spans="1:11" ht="12.75" x14ac:dyDescent="0.2">
      <c r="A624" s="29">
        <v>1922.04</v>
      </c>
      <c r="B624" s="34">
        <v>8.2100000000000009</v>
      </c>
      <c r="C624" s="34">
        <v>0.47670000000000001</v>
      </c>
      <c r="D624" s="34">
        <v>0.42330000000000001</v>
      </c>
      <c r="E624" s="34">
        <v>16.7</v>
      </c>
      <c r="F624" s="34">
        <f t="shared" si="47"/>
        <v>1922.2916666666201</v>
      </c>
      <c r="G624" s="34">
        <f>G621*9/12+G633*3/12</f>
        <v>4.3149999999999995</v>
      </c>
      <c r="H624" s="34">
        <f t="shared" si="44"/>
        <v>117.62557949101797</v>
      </c>
      <c r="I624" s="34">
        <f t="shared" si="45"/>
        <v>6.8297337080838325</v>
      </c>
      <c r="J624" s="34">
        <f t="shared" si="46"/>
        <v>6.0646659925149704</v>
      </c>
      <c r="K624" s="34">
        <f t="shared" si="43"/>
        <v>7.2732533902098631</v>
      </c>
    </row>
    <row r="625" spans="1:11" ht="12.75" x14ac:dyDescent="0.2">
      <c r="A625" s="29">
        <v>1922.05</v>
      </c>
      <c r="B625" s="34">
        <v>8.5299999999999994</v>
      </c>
      <c r="C625" s="34">
        <v>0.48080000000000001</v>
      </c>
      <c r="D625" s="34">
        <v>0.45669999999999999</v>
      </c>
      <c r="E625" s="34">
        <v>16.7</v>
      </c>
      <c r="F625" s="34">
        <f t="shared" si="47"/>
        <v>1922.3749999999534</v>
      </c>
      <c r="G625" s="34">
        <f>G621*8/12+G633*4/12</f>
        <v>4.32</v>
      </c>
      <c r="H625" s="34">
        <f t="shared" si="44"/>
        <v>122.21025494011975</v>
      </c>
      <c r="I625" s="34">
        <f t="shared" si="45"/>
        <v>6.8884748622754488</v>
      </c>
      <c r="J625" s="34">
        <f t="shared" si="46"/>
        <v>6.5431914925149695</v>
      </c>
      <c r="K625" s="34">
        <f t="shared" si="43"/>
        <v>7.5934672589193797</v>
      </c>
    </row>
    <row r="626" spans="1:11" ht="12.75" x14ac:dyDescent="0.2">
      <c r="A626" s="29">
        <v>1922.06</v>
      </c>
      <c r="B626" s="34">
        <v>8.4499999999999993</v>
      </c>
      <c r="C626" s="34">
        <v>0.48499999999999999</v>
      </c>
      <c r="D626" s="34">
        <v>0.49</v>
      </c>
      <c r="E626" s="34">
        <v>16.7</v>
      </c>
      <c r="F626" s="34">
        <f t="shared" si="47"/>
        <v>1922.4583333332866</v>
      </c>
      <c r="G626" s="34">
        <f>G621*7/12+G633*5/12</f>
        <v>4.3250000000000002</v>
      </c>
      <c r="H626" s="34">
        <f t="shared" si="44"/>
        <v>121.06408607784429</v>
      </c>
      <c r="I626" s="34">
        <f t="shared" si="45"/>
        <v>6.94864872754491</v>
      </c>
      <c r="J626" s="34">
        <f t="shared" si="46"/>
        <v>7.0202842814371254</v>
      </c>
      <c r="K626" s="34">
        <f t="shared" si="43"/>
        <v>7.5579873517551279</v>
      </c>
    </row>
    <row r="627" spans="1:11" ht="12.75" x14ac:dyDescent="0.2">
      <c r="A627" s="29">
        <v>1922.07</v>
      </c>
      <c r="B627" s="34">
        <v>8.51</v>
      </c>
      <c r="C627" s="34">
        <v>0.48920000000000002</v>
      </c>
      <c r="D627" s="34">
        <v>0.52329999999999999</v>
      </c>
      <c r="E627" s="34">
        <v>16.8</v>
      </c>
      <c r="F627" s="34">
        <f t="shared" si="47"/>
        <v>1922.5416666666199</v>
      </c>
      <c r="G627" s="34">
        <f>G621*6/12+G633*6/12</f>
        <v>4.33</v>
      </c>
      <c r="H627" s="34">
        <f t="shared" si="44"/>
        <v>121.1979763392857</v>
      </c>
      <c r="I627" s="34">
        <f t="shared" si="45"/>
        <v>6.9671034107142855</v>
      </c>
      <c r="J627" s="34">
        <f t="shared" si="46"/>
        <v>7.4527498258928562</v>
      </c>
      <c r="K627" s="34">
        <f t="shared" si="43"/>
        <v>7.6020950457740328</v>
      </c>
    </row>
    <row r="628" spans="1:11" ht="12.75" x14ac:dyDescent="0.2">
      <c r="A628" s="29">
        <v>1922.08</v>
      </c>
      <c r="B628" s="34">
        <v>8.83</v>
      </c>
      <c r="C628" s="34">
        <v>0.49330000000000002</v>
      </c>
      <c r="D628" s="34">
        <v>0.55669999999999997</v>
      </c>
      <c r="E628" s="34">
        <v>16.600000000000001</v>
      </c>
      <c r="F628" s="34">
        <f t="shared" si="47"/>
        <v>1922.6249999999532</v>
      </c>
      <c r="G628" s="34">
        <f>G621*5/12+G633*7/12</f>
        <v>4.335</v>
      </c>
      <c r="H628" s="34">
        <f t="shared" si="44"/>
        <v>127.27048689759033</v>
      </c>
      <c r="I628" s="34">
        <f t="shared" si="45"/>
        <v>7.1101394322289151</v>
      </c>
      <c r="J628" s="34">
        <f t="shared" si="46"/>
        <v>8.0239501762048171</v>
      </c>
      <c r="K628" s="34">
        <f t="shared" si="43"/>
        <v>8.0200306898957763</v>
      </c>
    </row>
    <row r="629" spans="1:11" ht="12.75" x14ac:dyDescent="0.2">
      <c r="A629" s="29">
        <v>1922.09</v>
      </c>
      <c r="B629" s="34">
        <v>9.06</v>
      </c>
      <c r="C629" s="34">
        <v>0.4975</v>
      </c>
      <c r="D629" s="34">
        <v>0.59</v>
      </c>
      <c r="E629" s="34">
        <v>16.600000000000001</v>
      </c>
      <c r="F629" s="34">
        <f t="shared" si="47"/>
        <v>1922.7083333332864</v>
      </c>
      <c r="G629" s="34">
        <f>G621*4/12+G633*8/12</f>
        <v>4.34</v>
      </c>
      <c r="H629" s="34">
        <f t="shared" si="44"/>
        <v>130.58557319277108</v>
      </c>
      <c r="I629" s="34">
        <f t="shared" si="45"/>
        <v>7.1706757906626493</v>
      </c>
      <c r="J629" s="34">
        <f t="shared" si="46"/>
        <v>8.5039170180722881</v>
      </c>
      <c r="K629" s="34">
        <f t="shared" si="43"/>
        <v>8.2650830022843031</v>
      </c>
    </row>
    <row r="630" spans="1:11" ht="12.75" x14ac:dyDescent="0.2">
      <c r="A630" s="29">
        <v>1922.1</v>
      </c>
      <c r="B630" s="34">
        <v>9.26</v>
      </c>
      <c r="C630" s="34">
        <v>0.50170000000000003</v>
      </c>
      <c r="D630" s="34">
        <v>0.62329999999999997</v>
      </c>
      <c r="E630" s="34">
        <v>16.7</v>
      </c>
      <c r="F630" s="34">
        <f t="shared" si="47"/>
        <v>1922.7916666666197</v>
      </c>
      <c r="G630" s="34">
        <f>G621*3/12+G633*9/12</f>
        <v>4.3449999999999998</v>
      </c>
      <c r="H630" s="34">
        <f t="shared" si="44"/>
        <v>132.6690458083832</v>
      </c>
      <c r="I630" s="34">
        <f t="shared" si="45"/>
        <v>7.1879114775449109</v>
      </c>
      <c r="J630" s="34">
        <f t="shared" si="46"/>
        <v>8.9300881482035912</v>
      </c>
      <c r="K630" s="34">
        <f t="shared" si="43"/>
        <v>8.4321519987618938</v>
      </c>
    </row>
    <row r="631" spans="1:11" ht="12.75" x14ac:dyDescent="0.2">
      <c r="A631" s="29">
        <v>1922.11</v>
      </c>
      <c r="B631" s="34">
        <v>8.8000000000000007</v>
      </c>
      <c r="C631" s="34">
        <v>0.50580000000000003</v>
      </c>
      <c r="D631" s="34">
        <v>0.65669999999999995</v>
      </c>
      <c r="E631" s="34">
        <v>16.8</v>
      </c>
      <c r="F631" s="34">
        <f t="shared" si="47"/>
        <v>1922.8749999999529</v>
      </c>
      <c r="G631" s="34">
        <f>G621*2/12+G633*10/12</f>
        <v>4.3499999999999996</v>
      </c>
      <c r="H631" s="34">
        <f t="shared" si="44"/>
        <v>125.32810714285715</v>
      </c>
      <c r="I631" s="34">
        <f t="shared" si="45"/>
        <v>7.203517794642857</v>
      </c>
      <c r="J631" s="34">
        <f t="shared" si="46"/>
        <v>9.3526099955357118</v>
      </c>
      <c r="K631" s="34">
        <f t="shared" si="43"/>
        <v>7.9982537722698366</v>
      </c>
    </row>
    <row r="632" spans="1:11" ht="12.75" x14ac:dyDescent="0.2">
      <c r="A632" s="29">
        <v>1922.12</v>
      </c>
      <c r="B632" s="34">
        <v>8.7799999999999994</v>
      </c>
      <c r="C632" s="34">
        <v>0.51</v>
      </c>
      <c r="D632" s="34">
        <v>0.69</v>
      </c>
      <c r="E632" s="34">
        <v>16.899999999999999</v>
      </c>
      <c r="F632" s="34">
        <f t="shared" si="47"/>
        <v>1922.9583333332862</v>
      </c>
      <c r="G632" s="34">
        <f>G621*1/12+G633*11/12</f>
        <v>4.3549999999999995</v>
      </c>
      <c r="H632" s="34">
        <f t="shared" si="44"/>
        <v>124.30336952662722</v>
      </c>
      <c r="I632" s="34">
        <f t="shared" si="45"/>
        <v>7.2203551775147936</v>
      </c>
      <c r="J632" s="34">
        <f t="shared" si="46"/>
        <v>9.7687158284023656</v>
      </c>
      <c r="K632" s="34">
        <f t="shared" si="43"/>
        <v>7.9646798649400008</v>
      </c>
    </row>
    <row r="633" spans="1:11" ht="12.75" x14ac:dyDescent="0.2">
      <c r="A633" s="29">
        <v>1923.01</v>
      </c>
      <c r="B633" s="34">
        <v>8.9</v>
      </c>
      <c r="C633" s="34">
        <v>0.51170000000000004</v>
      </c>
      <c r="D633" s="34">
        <v>0.71419999999999995</v>
      </c>
      <c r="E633" s="34">
        <v>16.8</v>
      </c>
      <c r="F633" s="34">
        <f t="shared" si="47"/>
        <v>1923.0416666666194</v>
      </c>
      <c r="G633" s="34">
        <v>4.3600000000000003</v>
      </c>
      <c r="H633" s="34">
        <f t="shared" si="44"/>
        <v>126.75229017857141</v>
      </c>
      <c r="I633" s="34">
        <f t="shared" si="45"/>
        <v>7.2875445937499999</v>
      </c>
      <c r="J633" s="34">
        <f t="shared" si="46"/>
        <v>10.171515241071427</v>
      </c>
      <c r="K633" s="34">
        <f t="shared" si="43"/>
        <v>8.1542004830691521</v>
      </c>
    </row>
    <row r="634" spans="1:11" ht="12.75" x14ac:dyDescent="0.2">
      <c r="A634" s="29">
        <v>1923.02</v>
      </c>
      <c r="B634" s="34">
        <v>9.2799999999999994</v>
      </c>
      <c r="C634" s="34">
        <v>0.51329999999999998</v>
      </c>
      <c r="D634" s="34">
        <v>0.73829999999999996</v>
      </c>
      <c r="E634" s="34">
        <v>16.8</v>
      </c>
      <c r="F634" s="34">
        <f t="shared" si="47"/>
        <v>1923.1249999999527</v>
      </c>
      <c r="G634" s="34">
        <f>G633*11/12+G645*1/12</f>
        <v>4.335</v>
      </c>
      <c r="H634" s="34">
        <f t="shared" si="44"/>
        <v>132.16418571428571</v>
      </c>
      <c r="I634" s="34">
        <f t="shared" si="45"/>
        <v>7.3103315223214276</v>
      </c>
      <c r="J634" s="34">
        <f t="shared" si="46"/>
        <v>10.51474335267857</v>
      </c>
      <c r="K634" s="34">
        <f t="shared" si="43"/>
        <v>8.5333605790659686</v>
      </c>
    </row>
    <row r="635" spans="1:11" ht="12.75" x14ac:dyDescent="0.2">
      <c r="A635" s="29">
        <v>1923.03</v>
      </c>
      <c r="B635" s="34">
        <v>9.43</v>
      </c>
      <c r="C635" s="34">
        <v>0.51500000000000001</v>
      </c>
      <c r="D635" s="34">
        <v>0.76249999999999996</v>
      </c>
      <c r="E635" s="34">
        <v>16.8</v>
      </c>
      <c r="F635" s="34">
        <f t="shared" si="47"/>
        <v>1923.208333333286</v>
      </c>
      <c r="G635" s="34">
        <f>G633*10/12+G645*2/12</f>
        <v>4.3099999999999996</v>
      </c>
      <c r="H635" s="34">
        <f t="shared" si="44"/>
        <v>134.30046026785715</v>
      </c>
      <c r="I635" s="34">
        <f t="shared" si="45"/>
        <v>7.3345426339285709</v>
      </c>
      <c r="J635" s="34">
        <f t="shared" si="46"/>
        <v>10.859395647321426</v>
      </c>
      <c r="K635" s="34">
        <f t="shared" si="43"/>
        <v>8.7007375009785353</v>
      </c>
    </row>
    <row r="636" spans="1:11" ht="12.75" x14ac:dyDescent="0.2">
      <c r="A636" s="29">
        <v>1923.04</v>
      </c>
      <c r="B636" s="34">
        <v>9.1</v>
      </c>
      <c r="C636" s="34">
        <v>0.51670000000000005</v>
      </c>
      <c r="D636" s="34">
        <v>0.78669999999999995</v>
      </c>
      <c r="E636" s="34">
        <v>16.899999999999999</v>
      </c>
      <c r="F636" s="34">
        <f t="shared" si="47"/>
        <v>1923.2916666666192</v>
      </c>
      <c r="G636" s="34">
        <f>G633*9/12+G645*3/12</f>
        <v>4.2850000000000001</v>
      </c>
      <c r="H636" s="34">
        <f t="shared" si="44"/>
        <v>128.83378846153843</v>
      </c>
      <c r="I636" s="34">
        <f t="shared" si="45"/>
        <v>7.315210823964498</v>
      </c>
      <c r="J636" s="34">
        <f t="shared" si="46"/>
        <v>11.137751800295856</v>
      </c>
      <c r="K636" s="34">
        <f t="shared" si="43"/>
        <v>8.3728096684638142</v>
      </c>
    </row>
    <row r="637" spans="1:11" ht="12.75" x14ac:dyDescent="0.2">
      <c r="A637" s="29">
        <v>1923.05</v>
      </c>
      <c r="B637" s="34">
        <v>8.67</v>
      </c>
      <c r="C637" s="34">
        <v>0.51829999999999998</v>
      </c>
      <c r="D637" s="34">
        <v>0.81079999999999997</v>
      </c>
      <c r="E637" s="34">
        <v>16.899999999999999</v>
      </c>
      <c r="F637" s="34">
        <f t="shared" si="47"/>
        <v>1923.3749999999525</v>
      </c>
      <c r="G637" s="34">
        <f>G633*8/12+G645*4/12</f>
        <v>4.26</v>
      </c>
      <c r="H637" s="34">
        <f t="shared" si="44"/>
        <v>122.74603801775147</v>
      </c>
      <c r="I637" s="34">
        <f t="shared" si="45"/>
        <v>7.3378629186390532</v>
      </c>
      <c r="J637" s="34">
        <f t="shared" si="46"/>
        <v>11.478948976331361</v>
      </c>
      <c r="K637" s="34">
        <f t="shared" si="43"/>
        <v>8.0004978675982095</v>
      </c>
    </row>
    <row r="638" spans="1:11" ht="12.75" x14ac:dyDescent="0.2">
      <c r="A638" s="29">
        <v>1923.06</v>
      </c>
      <c r="B638" s="34">
        <v>8.34</v>
      </c>
      <c r="C638" s="34">
        <v>0.52</v>
      </c>
      <c r="D638" s="34">
        <v>0.83499999999999996</v>
      </c>
      <c r="E638" s="34">
        <v>17</v>
      </c>
      <c r="F638" s="34">
        <f t="shared" si="47"/>
        <v>1923.4583333332857</v>
      </c>
      <c r="G638" s="34">
        <f>G633*7/12+G645*5/12</f>
        <v>4.2349999999999994</v>
      </c>
      <c r="H638" s="34">
        <f t="shared" si="44"/>
        <v>117.37949029411763</v>
      </c>
      <c r="I638" s="34">
        <f t="shared" si="45"/>
        <v>7.3186252941176466</v>
      </c>
      <c r="J638" s="34">
        <f t="shared" si="46"/>
        <v>11.752023308823528</v>
      </c>
      <c r="K638" s="34">
        <f t="shared" si="43"/>
        <v>7.671825282673078</v>
      </c>
    </row>
    <row r="639" spans="1:11" ht="12.75" x14ac:dyDescent="0.2">
      <c r="A639" s="29">
        <v>1923.07</v>
      </c>
      <c r="B639" s="34">
        <v>8.06</v>
      </c>
      <c r="C639" s="34">
        <v>0.52170000000000005</v>
      </c>
      <c r="D639" s="34">
        <v>0.85919999999999996</v>
      </c>
      <c r="E639" s="34">
        <v>17.2</v>
      </c>
      <c r="F639" s="34">
        <f t="shared" si="47"/>
        <v>1923.541666666619</v>
      </c>
      <c r="G639" s="34">
        <f>G633*6/12+G645*6/12</f>
        <v>4.21</v>
      </c>
      <c r="H639" s="34">
        <f t="shared" si="44"/>
        <v>112.1196375</v>
      </c>
      <c r="I639" s="34">
        <f t="shared" si="45"/>
        <v>7.2571730625000006</v>
      </c>
      <c r="J639" s="34">
        <f t="shared" si="46"/>
        <v>11.952009</v>
      </c>
      <c r="K639" s="34">
        <f t="shared" si="43"/>
        <v>7.3459851194906465</v>
      </c>
    </row>
    <row r="640" spans="1:11" ht="12.75" x14ac:dyDescent="0.2">
      <c r="A640" s="29">
        <v>1923.08</v>
      </c>
      <c r="B640" s="34">
        <v>8.1</v>
      </c>
      <c r="C640" s="34">
        <v>0.52329999999999999</v>
      </c>
      <c r="D640" s="34">
        <v>0.88329999999999997</v>
      </c>
      <c r="E640" s="34">
        <v>17.100000000000001</v>
      </c>
      <c r="F640" s="34">
        <f t="shared" si="47"/>
        <v>1923.6249999999523</v>
      </c>
      <c r="G640" s="34">
        <f>G633*5/12+G645*7/12</f>
        <v>4.1849999999999996</v>
      </c>
      <c r="H640" s="34">
        <f t="shared" si="44"/>
        <v>113.33498684210524</v>
      </c>
      <c r="I640" s="34">
        <f t="shared" si="45"/>
        <v>7.3219998289473676</v>
      </c>
      <c r="J640" s="34">
        <f t="shared" si="46"/>
        <v>12.359110355263155</v>
      </c>
      <c r="K640" s="34">
        <f t="shared" si="43"/>
        <v>7.4417831742173686</v>
      </c>
    </row>
    <row r="641" spans="1:11" ht="12.75" x14ac:dyDescent="0.2">
      <c r="A641" s="29">
        <v>1923.09</v>
      </c>
      <c r="B641" s="34">
        <v>8.15</v>
      </c>
      <c r="C641" s="34">
        <v>0.52500000000000002</v>
      </c>
      <c r="D641" s="34">
        <v>0.90749999999999997</v>
      </c>
      <c r="E641" s="34">
        <v>17.2</v>
      </c>
      <c r="F641" s="34">
        <f t="shared" si="47"/>
        <v>1923.7083333332855</v>
      </c>
      <c r="G641" s="34">
        <f>G633*4/12+G645*8/12</f>
        <v>4.16</v>
      </c>
      <c r="H641" s="34">
        <f t="shared" si="44"/>
        <v>113.37159375</v>
      </c>
      <c r="I641" s="34">
        <f t="shared" si="45"/>
        <v>7.3030781249999999</v>
      </c>
      <c r="J641" s="34">
        <f t="shared" si="46"/>
        <v>12.623892187499999</v>
      </c>
      <c r="K641" s="34">
        <f t="shared" ref="K641:K704" si="48">H641/AVERAGE(J521:J640)</f>
        <v>7.458183867189792</v>
      </c>
    </row>
    <row r="642" spans="1:11" ht="12.75" x14ac:dyDescent="0.2">
      <c r="A642" s="29">
        <v>1923.1</v>
      </c>
      <c r="B642" s="34">
        <v>8.0299999999999994</v>
      </c>
      <c r="C642" s="34">
        <v>0.52669999999999995</v>
      </c>
      <c r="D642" s="34">
        <v>0.93169999999999997</v>
      </c>
      <c r="E642" s="34">
        <v>17.3</v>
      </c>
      <c r="F642" s="34">
        <f t="shared" si="47"/>
        <v>1923.7916666666188</v>
      </c>
      <c r="G642" s="34">
        <f>G633*3/12+G645*9/12</f>
        <v>4.1349999999999998</v>
      </c>
      <c r="H642" s="34">
        <f t="shared" si="44"/>
        <v>111.0566406069364</v>
      </c>
      <c r="I642" s="34">
        <f t="shared" si="45"/>
        <v>7.284375169075143</v>
      </c>
      <c r="J642" s="34">
        <f t="shared" si="46"/>
        <v>12.885612958092484</v>
      </c>
      <c r="K642" s="34">
        <f t="shared" si="48"/>
        <v>7.3174003956214797</v>
      </c>
    </row>
    <row r="643" spans="1:11" ht="12.75" x14ac:dyDescent="0.2">
      <c r="A643" s="29">
        <v>1923.11</v>
      </c>
      <c r="B643" s="34">
        <v>8.27</v>
      </c>
      <c r="C643" s="34">
        <v>0.52829999999999999</v>
      </c>
      <c r="D643" s="34">
        <v>0.95579999999999998</v>
      </c>
      <c r="E643" s="34">
        <v>17.3</v>
      </c>
      <c r="F643" s="34">
        <f t="shared" si="47"/>
        <v>1923.874999999952</v>
      </c>
      <c r="G643" s="34">
        <f>G633*2/12+G645*10/12</f>
        <v>4.1099999999999994</v>
      </c>
      <c r="H643" s="34">
        <f t="shared" si="44"/>
        <v>114.37589263005779</v>
      </c>
      <c r="I643" s="34">
        <f t="shared" si="45"/>
        <v>7.3065035158959528</v>
      </c>
      <c r="J643" s="34">
        <f t="shared" si="46"/>
        <v>13.218921182080923</v>
      </c>
      <c r="K643" s="34">
        <f t="shared" si="48"/>
        <v>7.546327911916233</v>
      </c>
    </row>
    <row r="644" spans="1:11" ht="12.75" x14ac:dyDescent="0.2">
      <c r="A644" s="29">
        <v>1923.12</v>
      </c>
      <c r="B644" s="34">
        <v>8.5500000000000007</v>
      </c>
      <c r="C644" s="34">
        <v>0.53</v>
      </c>
      <c r="D644" s="34">
        <v>0.98</v>
      </c>
      <c r="E644" s="34">
        <v>17.3</v>
      </c>
      <c r="F644" s="34">
        <f t="shared" si="47"/>
        <v>1923.9583333332853</v>
      </c>
      <c r="G644" s="34">
        <f>G633*1/12+G645*11/12</f>
        <v>4.085</v>
      </c>
      <c r="H644" s="34">
        <f t="shared" si="44"/>
        <v>118.24835332369942</v>
      </c>
      <c r="I644" s="34">
        <f t="shared" si="45"/>
        <v>7.330014884393063</v>
      </c>
      <c r="J644" s="34">
        <f t="shared" si="46"/>
        <v>13.553612427745662</v>
      </c>
      <c r="K644" s="34">
        <f t="shared" si="48"/>
        <v>7.8097391449387432</v>
      </c>
    </row>
    <row r="645" spans="1:11" ht="12.75" x14ac:dyDescent="0.2">
      <c r="A645" s="29">
        <v>1924.01</v>
      </c>
      <c r="B645" s="34">
        <v>8.83</v>
      </c>
      <c r="C645" s="34">
        <v>0.53169999999999995</v>
      </c>
      <c r="D645" s="34">
        <v>0.9758</v>
      </c>
      <c r="E645" s="34">
        <v>17.3</v>
      </c>
      <c r="F645" s="34">
        <f t="shared" si="47"/>
        <v>1924.0416666666185</v>
      </c>
      <c r="G645" s="34">
        <v>4.0599999999999996</v>
      </c>
      <c r="H645" s="34">
        <f t="shared" si="44"/>
        <v>122.12081401734102</v>
      </c>
      <c r="I645" s="34">
        <f t="shared" si="45"/>
        <v>7.3535262528901724</v>
      </c>
      <c r="J645" s="34">
        <f t="shared" si="46"/>
        <v>13.495525517341038</v>
      </c>
      <c r="K645" s="34">
        <f t="shared" si="48"/>
        <v>8.072249446037377</v>
      </c>
    </row>
    <row r="646" spans="1:11" ht="12.75" x14ac:dyDescent="0.2">
      <c r="A646" s="29">
        <v>1924.02</v>
      </c>
      <c r="B646" s="34">
        <v>8.8699999999999992</v>
      </c>
      <c r="C646" s="34">
        <v>0.5333</v>
      </c>
      <c r="D646" s="34">
        <v>0.97170000000000001</v>
      </c>
      <c r="E646" s="34">
        <v>17.2</v>
      </c>
      <c r="F646" s="34">
        <f t="shared" si="47"/>
        <v>1924.1249999999518</v>
      </c>
      <c r="G646" s="34">
        <f>G645*11/12+G657*1/12</f>
        <v>4.043333333333333</v>
      </c>
      <c r="H646" s="34">
        <f t="shared" si="44"/>
        <v>123.38724375</v>
      </c>
      <c r="I646" s="34">
        <f t="shared" si="45"/>
        <v>7.4185363124999997</v>
      </c>
      <c r="J646" s="34">
        <f t="shared" si="46"/>
        <v>13.516954312500001</v>
      </c>
      <c r="K646" s="34">
        <f t="shared" si="48"/>
        <v>8.162066220850356</v>
      </c>
    </row>
    <row r="647" spans="1:11" ht="12.75" x14ac:dyDescent="0.2">
      <c r="A647" s="29">
        <v>1924.03</v>
      </c>
      <c r="B647" s="34">
        <v>8.6999999999999993</v>
      </c>
      <c r="C647" s="34">
        <v>0.53500000000000003</v>
      </c>
      <c r="D647" s="34">
        <v>0.96750000000000003</v>
      </c>
      <c r="E647" s="34">
        <v>17.100000000000001</v>
      </c>
      <c r="F647" s="34">
        <f t="shared" si="47"/>
        <v>1924.2083333332851</v>
      </c>
      <c r="G647" s="34">
        <f>G645*10/12+G657*2/12</f>
        <v>4.0266666666666664</v>
      </c>
      <c r="H647" s="34">
        <f t="shared" si="44"/>
        <v>121.73017105263156</v>
      </c>
      <c r="I647" s="34">
        <f t="shared" si="45"/>
        <v>7.4857059210526309</v>
      </c>
      <c r="J647" s="34">
        <f t="shared" si="46"/>
        <v>13.537234539473683</v>
      </c>
      <c r="K647" s="34">
        <f t="shared" si="48"/>
        <v>8.0580770441160912</v>
      </c>
    </row>
    <row r="648" spans="1:11" ht="12.75" x14ac:dyDescent="0.2">
      <c r="A648" s="29">
        <v>1924.04</v>
      </c>
      <c r="B648" s="34">
        <v>8.5</v>
      </c>
      <c r="C648" s="34">
        <v>0.53669999999999995</v>
      </c>
      <c r="D648" s="34">
        <v>0.96330000000000005</v>
      </c>
      <c r="E648" s="34">
        <v>17</v>
      </c>
      <c r="F648" s="34">
        <f t="shared" si="47"/>
        <v>1924.2916666666183</v>
      </c>
      <c r="G648" s="34">
        <f>G645*9/12+G657*3/12</f>
        <v>4.01</v>
      </c>
      <c r="H648" s="34">
        <f t="shared" si="44"/>
        <v>119.63137499999999</v>
      </c>
      <c r="I648" s="34">
        <f t="shared" si="45"/>
        <v>7.5536657602941162</v>
      </c>
      <c r="J648" s="34">
        <f t="shared" si="46"/>
        <v>13.557753357352942</v>
      </c>
      <c r="K648" s="34">
        <f t="shared" si="48"/>
        <v>7.9236203483279786</v>
      </c>
    </row>
    <row r="649" spans="1:11" ht="12.75" x14ac:dyDescent="0.2">
      <c r="A649" s="29">
        <v>1924.05</v>
      </c>
      <c r="B649" s="34">
        <v>8.4700000000000006</v>
      </c>
      <c r="C649" s="34">
        <v>0.5383</v>
      </c>
      <c r="D649" s="34">
        <v>0.95920000000000005</v>
      </c>
      <c r="E649" s="34">
        <v>17</v>
      </c>
      <c r="F649" s="34">
        <f t="shared" si="47"/>
        <v>1924.3749999999516</v>
      </c>
      <c r="G649" s="34">
        <f>G645*8/12+G657*4/12</f>
        <v>3.9933333333333332</v>
      </c>
      <c r="H649" s="34">
        <f t="shared" si="44"/>
        <v>119.20914661764705</v>
      </c>
      <c r="I649" s="34">
        <f t="shared" si="45"/>
        <v>7.57618460735294</v>
      </c>
      <c r="J649" s="34">
        <f t="shared" si="46"/>
        <v>13.500048811764705</v>
      </c>
      <c r="K649" s="34">
        <f t="shared" si="48"/>
        <v>7.8996983306652897</v>
      </c>
    </row>
    <row r="650" spans="1:11" ht="12.75" x14ac:dyDescent="0.2">
      <c r="A650" s="29">
        <v>1924.06</v>
      </c>
      <c r="B650" s="34">
        <v>8.6300000000000008</v>
      </c>
      <c r="C650" s="34">
        <v>0.54</v>
      </c>
      <c r="D650" s="34">
        <v>0.95499999999999996</v>
      </c>
      <c r="E650" s="34">
        <v>17</v>
      </c>
      <c r="F650" s="34">
        <f t="shared" si="47"/>
        <v>1924.4583333332848</v>
      </c>
      <c r="G650" s="34">
        <f>G645*7/12+G657*5/12</f>
        <v>3.9766666666666666</v>
      </c>
      <c r="H650" s="34">
        <f t="shared" ref="H650:H713" si="49">B650*$E$1744/E650</f>
        <v>121.46103132352943</v>
      </c>
      <c r="I650" s="34">
        <f t="shared" ref="I650:I713" si="50">C650*$E$1744/E650</f>
        <v>7.6001108823529417</v>
      </c>
      <c r="J650" s="34">
        <f t="shared" ref="J650:J713" si="51">D650*$E$1744/E650</f>
        <v>13.440936838235292</v>
      </c>
      <c r="K650" s="34">
        <f t="shared" si="48"/>
        <v>8.0516769463966451</v>
      </c>
    </row>
    <row r="651" spans="1:11" ht="12.75" x14ac:dyDescent="0.2">
      <c r="A651" s="29">
        <v>1924.07</v>
      </c>
      <c r="B651" s="34">
        <v>9.0299999999999994</v>
      </c>
      <c r="C651" s="34">
        <v>0.54169999999999996</v>
      </c>
      <c r="D651" s="34">
        <v>0.95079999999999998</v>
      </c>
      <c r="E651" s="34">
        <v>17.100000000000001</v>
      </c>
      <c r="F651" s="34">
        <f t="shared" ref="F651:F714" si="52">F650+1/12</f>
        <v>1924.5416666666181</v>
      </c>
      <c r="G651" s="34">
        <f>G645*6/12+G657*6/12</f>
        <v>3.96</v>
      </c>
      <c r="H651" s="34">
        <f t="shared" si="49"/>
        <v>126.34752236842104</v>
      </c>
      <c r="I651" s="34">
        <f t="shared" si="50"/>
        <v>7.5794521447368393</v>
      </c>
      <c r="J651" s="34">
        <f t="shared" si="51"/>
        <v>13.303568578947365</v>
      </c>
      <c r="K651" s="34">
        <f t="shared" si="48"/>
        <v>8.3777121399718322</v>
      </c>
    </row>
    <row r="652" spans="1:11" ht="12.75" x14ac:dyDescent="0.2">
      <c r="A652" s="29">
        <v>1924.08</v>
      </c>
      <c r="B652" s="34">
        <v>9.34</v>
      </c>
      <c r="C652" s="34">
        <v>0.54330000000000001</v>
      </c>
      <c r="D652" s="34">
        <v>0.94669999999999999</v>
      </c>
      <c r="E652" s="34">
        <v>17</v>
      </c>
      <c r="F652" s="34">
        <f t="shared" si="52"/>
        <v>1924.6249999999513</v>
      </c>
      <c r="G652" s="34">
        <f>G645*5/12+G657*7/12</f>
        <v>3.9433333333333329</v>
      </c>
      <c r="H652" s="34">
        <f t="shared" si="49"/>
        <v>131.45376970588234</v>
      </c>
      <c r="I652" s="34">
        <f t="shared" si="50"/>
        <v>7.6465560044117638</v>
      </c>
      <c r="J652" s="34">
        <f t="shared" si="51"/>
        <v>13.324120319117647</v>
      </c>
      <c r="K652" s="34">
        <f t="shared" si="48"/>
        <v>8.7174183085483268</v>
      </c>
    </row>
    <row r="653" spans="1:11" ht="12.75" x14ac:dyDescent="0.2">
      <c r="A653" s="29">
        <v>1924.09</v>
      </c>
      <c r="B653" s="34">
        <v>9.25</v>
      </c>
      <c r="C653" s="34">
        <v>0.54500000000000004</v>
      </c>
      <c r="D653" s="34">
        <v>0.9425</v>
      </c>
      <c r="E653" s="34">
        <v>17.100000000000001</v>
      </c>
      <c r="F653" s="34">
        <f t="shared" si="52"/>
        <v>1924.7083333332846</v>
      </c>
      <c r="G653" s="34">
        <f>G645*4/12+G657*8/12</f>
        <v>3.9266666666666667</v>
      </c>
      <c r="H653" s="34">
        <f t="shared" si="49"/>
        <v>129.42575657894733</v>
      </c>
      <c r="I653" s="34">
        <f t="shared" si="50"/>
        <v>7.6256256578947363</v>
      </c>
      <c r="J653" s="34">
        <f t="shared" si="51"/>
        <v>13.187435197368419</v>
      </c>
      <c r="K653" s="34">
        <f t="shared" si="48"/>
        <v>8.5816703752090486</v>
      </c>
    </row>
    <row r="654" spans="1:11" ht="12.75" x14ac:dyDescent="0.2">
      <c r="A654" s="29">
        <v>1924.1</v>
      </c>
      <c r="B654" s="34">
        <v>9.1300000000000008</v>
      </c>
      <c r="C654" s="34">
        <v>0.54669999999999996</v>
      </c>
      <c r="D654" s="34">
        <v>0.93830000000000002</v>
      </c>
      <c r="E654" s="34">
        <v>17.2</v>
      </c>
      <c r="F654" s="34">
        <f t="shared" si="52"/>
        <v>1924.7916666666179</v>
      </c>
      <c r="G654" s="34">
        <f>G645*3/12+G657*9/12</f>
        <v>3.91</v>
      </c>
      <c r="H654" s="34">
        <f t="shared" si="49"/>
        <v>127.00400625000002</v>
      </c>
      <c r="I654" s="34">
        <f t="shared" si="50"/>
        <v>7.6049386874999989</v>
      </c>
      <c r="J654" s="34">
        <f t="shared" si="51"/>
        <v>13.052339437500001</v>
      </c>
      <c r="K654" s="34">
        <f t="shared" si="48"/>
        <v>8.419491035872424</v>
      </c>
    </row>
    <row r="655" spans="1:11" ht="12.75" x14ac:dyDescent="0.2">
      <c r="A655" s="29">
        <v>1924.11</v>
      </c>
      <c r="B655" s="34">
        <v>9.64</v>
      </c>
      <c r="C655" s="34">
        <v>0.54830000000000001</v>
      </c>
      <c r="D655" s="34">
        <v>0.93420000000000003</v>
      </c>
      <c r="E655" s="34">
        <v>17.2</v>
      </c>
      <c r="F655" s="34">
        <f t="shared" si="52"/>
        <v>1924.8749999999511</v>
      </c>
      <c r="G655" s="34">
        <f>G645*2/12+G657*10/12</f>
        <v>3.8933333333333335</v>
      </c>
      <c r="H655" s="34">
        <f t="shared" si="49"/>
        <v>134.09842499999999</v>
      </c>
      <c r="I655" s="34">
        <f t="shared" si="50"/>
        <v>7.6271956874999995</v>
      </c>
      <c r="J655" s="34">
        <f t="shared" si="51"/>
        <v>12.995305875</v>
      </c>
      <c r="K655" s="34">
        <f t="shared" si="48"/>
        <v>8.888327361250969</v>
      </c>
    </row>
    <row r="656" spans="1:11" ht="12.75" x14ac:dyDescent="0.2">
      <c r="A656" s="29">
        <v>1924.12</v>
      </c>
      <c r="B656" s="34">
        <v>10.16</v>
      </c>
      <c r="C656" s="34">
        <v>0.55000000000000004</v>
      </c>
      <c r="D656" s="34">
        <v>0.93</v>
      </c>
      <c r="E656" s="34">
        <v>17.3</v>
      </c>
      <c r="F656" s="34">
        <f t="shared" si="52"/>
        <v>1924.9583333332844</v>
      </c>
      <c r="G656" s="34">
        <f>G645*1/12+G657*11/12</f>
        <v>3.8766666666666669</v>
      </c>
      <c r="H656" s="34">
        <f t="shared" si="49"/>
        <v>140.51500231213871</v>
      </c>
      <c r="I656" s="34">
        <f t="shared" si="50"/>
        <v>7.6066192196531794</v>
      </c>
      <c r="J656" s="34">
        <f t="shared" si="51"/>
        <v>12.862101589595374</v>
      </c>
      <c r="K656" s="34">
        <f t="shared" si="48"/>
        <v>9.3106396804163722</v>
      </c>
    </row>
    <row r="657" spans="1:11" ht="12.75" x14ac:dyDescent="0.2">
      <c r="A657" s="29">
        <v>1925.01</v>
      </c>
      <c r="B657" s="34">
        <v>10.58</v>
      </c>
      <c r="C657" s="34">
        <v>0.55420000000000003</v>
      </c>
      <c r="D657" s="34">
        <v>0.95669999999999999</v>
      </c>
      <c r="E657" s="34">
        <v>17.3</v>
      </c>
      <c r="F657" s="34">
        <f t="shared" si="52"/>
        <v>1925.0416666666176</v>
      </c>
      <c r="G657" s="34">
        <v>3.86</v>
      </c>
      <c r="H657" s="34">
        <f t="shared" si="49"/>
        <v>146.32369335260114</v>
      </c>
      <c r="I657" s="34">
        <f t="shared" si="50"/>
        <v>7.6647061300578034</v>
      </c>
      <c r="J657" s="34">
        <f t="shared" si="51"/>
        <v>13.231368377167628</v>
      </c>
      <c r="K657" s="34">
        <f t="shared" si="48"/>
        <v>9.6926188522549968</v>
      </c>
    </row>
    <row r="658" spans="1:11" ht="12.75" x14ac:dyDescent="0.2">
      <c r="A658" s="29">
        <v>1925.02</v>
      </c>
      <c r="B658" s="34">
        <v>10.67</v>
      </c>
      <c r="C658" s="34">
        <v>0.55830000000000002</v>
      </c>
      <c r="D658" s="34">
        <v>0.98329999999999995</v>
      </c>
      <c r="E658" s="34">
        <v>17.2</v>
      </c>
      <c r="F658" s="34">
        <f t="shared" si="52"/>
        <v>1925.1249999999509</v>
      </c>
      <c r="G658" s="34">
        <f>G657*11/12+G669*1/12</f>
        <v>3.8450000000000002</v>
      </c>
      <c r="H658" s="34">
        <f t="shared" si="49"/>
        <v>148.42636874999999</v>
      </c>
      <c r="I658" s="34">
        <f t="shared" si="50"/>
        <v>7.7663019374999998</v>
      </c>
      <c r="J658" s="34">
        <f t="shared" si="51"/>
        <v>13.6783175625</v>
      </c>
      <c r="K658" s="34">
        <f t="shared" si="48"/>
        <v>9.8308047228195736</v>
      </c>
    </row>
    <row r="659" spans="1:11" ht="12.75" x14ac:dyDescent="0.2">
      <c r="A659" s="29">
        <v>1925.03</v>
      </c>
      <c r="B659" s="34">
        <v>10.39</v>
      </c>
      <c r="C659" s="34">
        <v>0.5625</v>
      </c>
      <c r="D659" s="34">
        <v>1.01</v>
      </c>
      <c r="E659" s="34">
        <v>17.3</v>
      </c>
      <c r="F659" s="34">
        <f t="shared" si="52"/>
        <v>1925.2083333332841</v>
      </c>
      <c r="G659" s="34">
        <f>G657*10/12+G669*2/12</f>
        <v>3.83</v>
      </c>
      <c r="H659" s="34">
        <f t="shared" si="49"/>
        <v>143.69595216763005</v>
      </c>
      <c r="I659" s="34">
        <f t="shared" si="50"/>
        <v>7.7794969291907501</v>
      </c>
      <c r="J659" s="34">
        <f t="shared" si="51"/>
        <v>13.968518930635836</v>
      </c>
      <c r="K659" s="34">
        <f t="shared" si="48"/>
        <v>9.5185375388100297</v>
      </c>
    </row>
    <row r="660" spans="1:11" ht="12.75" x14ac:dyDescent="0.2">
      <c r="A660" s="29">
        <v>1925.04</v>
      </c>
      <c r="B660" s="34">
        <v>10.28</v>
      </c>
      <c r="C660" s="34">
        <v>0.56669999999999998</v>
      </c>
      <c r="D660" s="34">
        <v>1.0369999999999999</v>
      </c>
      <c r="E660" s="34">
        <v>17.2</v>
      </c>
      <c r="F660" s="34">
        <f t="shared" si="52"/>
        <v>1925.2916666666174</v>
      </c>
      <c r="G660" s="34">
        <f>G657*9/12+G669*3/12</f>
        <v>3.8149999999999999</v>
      </c>
      <c r="H660" s="34">
        <f t="shared" si="49"/>
        <v>143.00122499999998</v>
      </c>
      <c r="I660" s="34">
        <f t="shared" si="50"/>
        <v>7.8831511874999993</v>
      </c>
      <c r="J660" s="34">
        <f t="shared" si="51"/>
        <v>14.425318124999999</v>
      </c>
      <c r="K660" s="34">
        <f t="shared" si="48"/>
        <v>9.4765667879030673</v>
      </c>
    </row>
    <row r="661" spans="1:11" ht="12.75" x14ac:dyDescent="0.2">
      <c r="A661" s="29">
        <v>1925.05</v>
      </c>
      <c r="B661" s="34">
        <v>10.61</v>
      </c>
      <c r="C661" s="34">
        <v>0.57079999999999997</v>
      </c>
      <c r="D661" s="34">
        <v>1.0629999999999999</v>
      </c>
      <c r="E661" s="34">
        <v>17.3</v>
      </c>
      <c r="F661" s="34">
        <f t="shared" si="52"/>
        <v>1925.3749999999507</v>
      </c>
      <c r="G661" s="34">
        <f>G657*8/12+G669*4/12</f>
        <v>3.8</v>
      </c>
      <c r="H661" s="34">
        <f t="shared" si="49"/>
        <v>146.73859985549132</v>
      </c>
      <c r="I661" s="34">
        <f t="shared" si="50"/>
        <v>7.8942877283236985</v>
      </c>
      <c r="J661" s="34">
        <f t="shared" si="51"/>
        <v>14.701520419075141</v>
      </c>
      <c r="K661" s="34">
        <f t="shared" si="48"/>
        <v>9.7290076940213268</v>
      </c>
    </row>
    <row r="662" spans="1:11" ht="12.75" x14ac:dyDescent="0.2">
      <c r="A662" s="29">
        <v>1925.06</v>
      </c>
      <c r="B662" s="34">
        <v>10.8</v>
      </c>
      <c r="C662" s="34">
        <v>0.57499999999999996</v>
      </c>
      <c r="D662" s="34">
        <v>1.0900000000000001</v>
      </c>
      <c r="E662" s="34">
        <v>17.5</v>
      </c>
      <c r="F662" s="34">
        <f t="shared" si="52"/>
        <v>1925.4583333332839</v>
      </c>
      <c r="G662" s="34">
        <f>G657*7/12+G669*5/12</f>
        <v>3.7850000000000001</v>
      </c>
      <c r="H662" s="34">
        <f t="shared" si="49"/>
        <v>147.65929714285713</v>
      </c>
      <c r="I662" s="34">
        <f t="shared" si="50"/>
        <v>7.8614903571428565</v>
      </c>
      <c r="J662" s="34">
        <f t="shared" si="51"/>
        <v>14.902651285714287</v>
      </c>
      <c r="K662" s="34">
        <f t="shared" si="48"/>
        <v>9.7963861804506092</v>
      </c>
    </row>
    <row r="663" spans="1:11" ht="12.75" x14ac:dyDescent="0.2">
      <c r="A663" s="29">
        <v>1925.07</v>
      </c>
      <c r="B663" s="34">
        <v>11.1</v>
      </c>
      <c r="C663" s="34">
        <v>0.57920000000000005</v>
      </c>
      <c r="D663" s="34">
        <v>1.117</v>
      </c>
      <c r="E663" s="34">
        <v>17.7</v>
      </c>
      <c r="F663" s="34">
        <f t="shared" si="52"/>
        <v>1925.5416666666172</v>
      </c>
      <c r="G663" s="34">
        <f>G657*6/12+G669*6/12</f>
        <v>3.77</v>
      </c>
      <c r="H663" s="34">
        <f t="shared" si="49"/>
        <v>150.0461313559322</v>
      </c>
      <c r="I663" s="34">
        <f t="shared" si="50"/>
        <v>7.8294341694915266</v>
      </c>
      <c r="J663" s="34">
        <f t="shared" si="51"/>
        <v>15.099236822033896</v>
      </c>
      <c r="K663" s="34">
        <f t="shared" si="48"/>
        <v>9.9639938917877995</v>
      </c>
    </row>
    <row r="664" spans="1:11" ht="12.75" x14ac:dyDescent="0.2">
      <c r="A664" s="29">
        <v>1925.08</v>
      </c>
      <c r="B664" s="34">
        <v>11.25</v>
      </c>
      <c r="C664" s="34">
        <v>0.58330000000000004</v>
      </c>
      <c r="D664" s="34">
        <v>1.143</v>
      </c>
      <c r="E664" s="34">
        <v>17.7</v>
      </c>
      <c r="F664" s="34">
        <f t="shared" si="52"/>
        <v>1925.6249999999504</v>
      </c>
      <c r="G664" s="34">
        <f>G657*5/12+G669*7/12</f>
        <v>3.7550000000000003</v>
      </c>
      <c r="H664" s="34">
        <f t="shared" si="49"/>
        <v>152.073781779661</v>
      </c>
      <c r="I664" s="34">
        <f t="shared" si="50"/>
        <v>7.8848566144067798</v>
      </c>
      <c r="J664" s="34">
        <f t="shared" si="51"/>
        <v>15.450696228813559</v>
      </c>
      <c r="K664" s="34">
        <f t="shared" si="48"/>
        <v>10.110918458488943</v>
      </c>
    </row>
    <row r="665" spans="1:11" ht="12.75" x14ac:dyDescent="0.2">
      <c r="A665" s="29">
        <v>1925.09</v>
      </c>
      <c r="B665" s="34">
        <v>11.51</v>
      </c>
      <c r="C665" s="34">
        <v>0.58750000000000002</v>
      </c>
      <c r="D665" s="34">
        <v>1.17</v>
      </c>
      <c r="E665" s="34">
        <v>17.7</v>
      </c>
      <c r="F665" s="34">
        <f t="shared" si="52"/>
        <v>1925.7083333332837</v>
      </c>
      <c r="G665" s="34">
        <f>G657*4/12+G669*8/12</f>
        <v>3.74</v>
      </c>
      <c r="H665" s="34">
        <f t="shared" si="49"/>
        <v>155.58837584745763</v>
      </c>
      <c r="I665" s="34">
        <f t="shared" si="50"/>
        <v>7.9416308262711865</v>
      </c>
      <c r="J665" s="34">
        <f t="shared" si="51"/>
        <v>15.815673305084745</v>
      </c>
      <c r="K665" s="34">
        <f t="shared" si="48"/>
        <v>10.359247611348504</v>
      </c>
    </row>
    <row r="666" spans="1:11" ht="12.75" x14ac:dyDescent="0.2">
      <c r="A666" s="29">
        <v>1925.1</v>
      </c>
      <c r="B666" s="34">
        <v>11.89</v>
      </c>
      <c r="C666" s="34">
        <v>0.5917</v>
      </c>
      <c r="D666" s="34">
        <v>1.1970000000000001</v>
      </c>
      <c r="E666" s="34">
        <v>17.7</v>
      </c>
      <c r="F666" s="34">
        <f t="shared" si="52"/>
        <v>1925.7916666666169</v>
      </c>
      <c r="G666" s="34">
        <f>G657*3/12+G669*9/12</f>
        <v>3.7250000000000001</v>
      </c>
      <c r="H666" s="34">
        <f t="shared" si="49"/>
        <v>160.7250902542373</v>
      </c>
      <c r="I666" s="34">
        <f t="shared" si="50"/>
        <v>7.9984050381355924</v>
      </c>
      <c r="J666" s="34">
        <f t="shared" si="51"/>
        <v>16.180650381355932</v>
      </c>
      <c r="K666" s="34">
        <f t="shared" si="48"/>
        <v>10.718495997022929</v>
      </c>
    </row>
    <row r="667" spans="1:11" ht="12.75" x14ac:dyDescent="0.2">
      <c r="A667" s="29">
        <v>1925.11</v>
      </c>
      <c r="B667" s="34">
        <v>12.26</v>
      </c>
      <c r="C667" s="34">
        <v>0.5958</v>
      </c>
      <c r="D667" s="34">
        <v>1.2230000000000001</v>
      </c>
      <c r="E667" s="34">
        <v>18</v>
      </c>
      <c r="F667" s="34">
        <f t="shared" si="52"/>
        <v>1925.8749999999502</v>
      </c>
      <c r="G667" s="34">
        <f>G657*2/12+G669*10/12</f>
        <v>3.71</v>
      </c>
      <c r="H667" s="34">
        <f t="shared" si="49"/>
        <v>162.96451749999997</v>
      </c>
      <c r="I667" s="34">
        <f t="shared" si="50"/>
        <v>7.9195970249999998</v>
      </c>
      <c r="J667" s="34">
        <f t="shared" si="51"/>
        <v>16.256574624999999</v>
      </c>
      <c r="K667" s="34">
        <f t="shared" si="48"/>
        <v>10.886317440307932</v>
      </c>
    </row>
    <row r="668" spans="1:11" ht="12.75" x14ac:dyDescent="0.2">
      <c r="A668" s="29">
        <v>1925.12</v>
      </c>
      <c r="B668" s="34">
        <v>12.46</v>
      </c>
      <c r="C668" s="34">
        <v>0.6</v>
      </c>
      <c r="D668" s="34">
        <v>1.25</v>
      </c>
      <c r="E668" s="34">
        <v>17.899999999999999</v>
      </c>
      <c r="F668" s="34">
        <f t="shared" si="52"/>
        <v>1925.9583333332835</v>
      </c>
      <c r="G668" s="34">
        <f>G657*1/12+G669*11/12</f>
        <v>3.6950000000000003</v>
      </c>
      <c r="H668" s="34">
        <f t="shared" si="49"/>
        <v>166.54826061452516</v>
      </c>
      <c r="I668" s="34">
        <f t="shared" si="50"/>
        <v>8.0199804469273754</v>
      </c>
      <c r="J668" s="34">
        <f t="shared" si="51"/>
        <v>16.708292597765361</v>
      </c>
      <c r="K668" s="34">
        <f t="shared" si="48"/>
        <v>11.147365239137253</v>
      </c>
    </row>
    <row r="669" spans="1:11" ht="12.75" x14ac:dyDescent="0.2">
      <c r="A669" s="29">
        <v>1926.01</v>
      </c>
      <c r="B669" s="34">
        <v>12.65</v>
      </c>
      <c r="C669" s="34">
        <v>0.60750000000000004</v>
      </c>
      <c r="D669" s="34">
        <v>1.2490000000000001</v>
      </c>
      <c r="E669" s="34">
        <v>17.899999999999999</v>
      </c>
      <c r="F669" s="34">
        <f t="shared" si="52"/>
        <v>1926.0416666666167</v>
      </c>
      <c r="G669" s="34">
        <v>3.68</v>
      </c>
      <c r="H669" s="34">
        <f t="shared" si="49"/>
        <v>169.08792108938547</v>
      </c>
      <c r="I669" s="34">
        <f t="shared" si="50"/>
        <v>8.1202302025139677</v>
      </c>
      <c r="J669" s="34">
        <f t="shared" si="51"/>
        <v>16.694925963687151</v>
      </c>
      <c r="K669" s="34">
        <f t="shared" si="48"/>
        <v>11.340966188506236</v>
      </c>
    </row>
    <row r="670" spans="1:11" ht="12.75" x14ac:dyDescent="0.2">
      <c r="A670" s="29">
        <v>1926.02</v>
      </c>
      <c r="B670" s="34">
        <v>12.67</v>
      </c>
      <c r="C670" s="34">
        <v>0.61499999999999999</v>
      </c>
      <c r="D670" s="34">
        <v>1.248</v>
      </c>
      <c r="E670" s="34">
        <v>17.899999999999999</v>
      </c>
      <c r="F670" s="34">
        <f t="shared" si="52"/>
        <v>1926.12499999995</v>
      </c>
      <c r="G670" s="34">
        <f>G669*11/12+G681*1/12</f>
        <v>3.6516666666666668</v>
      </c>
      <c r="H670" s="34">
        <f t="shared" si="49"/>
        <v>169.3552537709497</v>
      </c>
      <c r="I670" s="34">
        <f t="shared" si="50"/>
        <v>8.2204799581005599</v>
      </c>
      <c r="J670" s="34">
        <f t="shared" si="51"/>
        <v>16.681559329608938</v>
      </c>
      <c r="K670" s="34">
        <f t="shared" si="48"/>
        <v>11.389435672748011</v>
      </c>
    </row>
    <row r="671" spans="1:11" ht="12.75" x14ac:dyDescent="0.2">
      <c r="A671" s="29">
        <v>1926.03</v>
      </c>
      <c r="B671" s="34">
        <v>11.81</v>
      </c>
      <c r="C671" s="34">
        <v>0.62250000000000005</v>
      </c>
      <c r="D671" s="34">
        <v>1.248</v>
      </c>
      <c r="E671" s="34">
        <v>17.8</v>
      </c>
      <c r="F671" s="34">
        <f t="shared" si="52"/>
        <v>1926.2083333332832</v>
      </c>
      <c r="G671" s="34">
        <f>G669*10/12+G681*2/12</f>
        <v>3.6233333333333335</v>
      </c>
      <c r="H671" s="34">
        <f t="shared" si="49"/>
        <v>158.74680210674157</v>
      </c>
      <c r="I671" s="34">
        <f t="shared" si="50"/>
        <v>8.3674753862359541</v>
      </c>
      <c r="J671" s="34">
        <f t="shared" si="51"/>
        <v>16.775275955056177</v>
      </c>
      <c r="K671" s="34">
        <f t="shared" si="48"/>
        <v>10.712352062732487</v>
      </c>
    </row>
    <row r="672" spans="1:11" ht="12.75" x14ac:dyDescent="0.2">
      <c r="A672" s="29">
        <v>1926.04</v>
      </c>
      <c r="B672" s="34">
        <v>11.48</v>
      </c>
      <c r="C672" s="34">
        <v>0.63</v>
      </c>
      <c r="D672" s="34">
        <v>1.2470000000000001</v>
      </c>
      <c r="E672" s="34">
        <v>17.899999999999999</v>
      </c>
      <c r="F672" s="34">
        <f t="shared" si="52"/>
        <v>1926.2916666666165</v>
      </c>
      <c r="G672" s="34">
        <f>G669*9/12+G681*3/12</f>
        <v>3.5950000000000002</v>
      </c>
      <c r="H672" s="34">
        <f t="shared" si="49"/>
        <v>153.4489592178771</v>
      </c>
      <c r="I672" s="34">
        <f t="shared" si="50"/>
        <v>8.4209794692737425</v>
      </c>
      <c r="J672" s="34">
        <f t="shared" si="51"/>
        <v>16.668192695530728</v>
      </c>
      <c r="K672" s="34">
        <f t="shared" si="48"/>
        <v>10.395587685954734</v>
      </c>
    </row>
    <row r="673" spans="1:11" ht="12.75" x14ac:dyDescent="0.2">
      <c r="A673" s="29">
        <v>1926.05</v>
      </c>
      <c r="B673" s="34">
        <v>11.56</v>
      </c>
      <c r="C673" s="34">
        <v>0.63749999999999996</v>
      </c>
      <c r="D673" s="34">
        <v>1.246</v>
      </c>
      <c r="E673" s="34">
        <v>17.8</v>
      </c>
      <c r="F673" s="34">
        <f t="shared" si="52"/>
        <v>1926.3749999999498</v>
      </c>
      <c r="G673" s="34">
        <f>G669*8/12+G681*4/12</f>
        <v>3.5666666666666669</v>
      </c>
      <c r="H673" s="34">
        <f t="shared" si="49"/>
        <v>155.38637022471909</v>
      </c>
      <c r="I673" s="34">
        <f t="shared" si="50"/>
        <v>8.5691012991573015</v>
      </c>
      <c r="J673" s="34">
        <f t="shared" si="51"/>
        <v>16.748392499999998</v>
      </c>
      <c r="K673" s="34">
        <f t="shared" si="48"/>
        <v>10.575158463806103</v>
      </c>
    </row>
    <row r="674" spans="1:11" ht="12.75" x14ac:dyDescent="0.2">
      <c r="A674" s="29">
        <v>1926.06</v>
      </c>
      <c r="B674" s="34">
        <v>12.11</v>
      </c>
      <c r="C674" s="34">
        <v>0.64500000000000002</v>
      </c>
      <c r="D674" s="34">
        <v>1.2450000000000001</v>
      </c>
      <c r="E674" s="34">
        <v>17.7</v>
      </c>
      <c r="F674" s="34">
        <f t="shared" si="52"/>
        <v>1926.458333333283</v>
      </c>
      <c r="G674" s="34">
        <f>G669*7/12+G681*5/12</f>
        <v>3.5383333333333336</v>
      </c>
      <c r="H674" s="34">
        <f t="shared" si="49"/>
        <v>163.69897754237286</v>
      </c>
      <c r="I674" s="34">
        <f t="shared" si="50"/>
        <v>8.7188968220338978</v>
      </c>
      <c r="J674" s="34">
        <f t="shared" si="51"/>
        <v>16.829498516949155</v>
      </c>
      <c r="K674" s="34">
        <f t="shared" si="48"/>
        <v>11.197979740229959</v>
      </c>
    </row>
    <row r="675" spans="1:11" ht="12.75" x14ac:dyDescent="0.2">
      <c r="A675" s="29">
        <v>1926.07</v>
      </c>
      <c r="B675" s="34">
        <v>12.62</v>
      </c>
      <c r="C675" s="34">
        <v>0.65249999999999997</v>
      </c>
      <c r="D675" s="34">
        <v>1.244</v>
      </c>
      <c r="E675" s="34">
        <v>17.5</v>
      </c>
      <c r="F675" s="34">
        <f t="shared" si="52"/>
        <v>1926.5416666666163</v>
      </c>
      <c r="G675" s="34">
        <f>G669*6/12+G681*6/12</f>
        <v>3.51</v>
      </c>
      <c r="H675" s="34">
        <f t="shared" si="49"/>
        <v>172.54262314285714</v>
      </c>
      <c r="I675" s="34">
        <f t="shared" si="50"/>
        <v>8.9210825357142856</v>
      </c>
      <c r="J675" s="34">
        <f t="shared" si="51"/>
        <v>17.008163485714284</v>
      </c>
      <c r="K675" s="34">
        <f t="shared" si="48"/>
        <v>11.869694058481283</v>
      </c>
    </row>
    <row r="676" spans="1:11" ht="12.75" x14ac:dyDescent="0.2">
      <c r="A676" s="29">
        <v>1926.08</v>
      </c>
      <c r="B676" s="34">
        <v>13.12</v>
      </c>
      <c r="C676" s="34">
        <v>0.66</v>
      </c>
      <c r="D676" s="34">
        <v>1.2430000000000001</v>
      </c>
      <c r="E676" s="34">
        <v>17.399999999999999</v>
      </c>
      <c r="F676" s="34">
        <f t="shared" si="52"/>
        <v>1926.6249999999495</v>
      </c>
      <c r="G676" s="34">
        <f>G669*5/12+G681*7/12</f>
        <v>3.4816666666666665</v>
      </c>
      <c r="H676" s="34">
        <f t="shared" si="49"/>
        <v>180.40961379310343</v>
      </c>
      <c r="I676" s="34">
        <f t="shared" si="50"/>
        <v>9.0754836206896545</v>
      </c>
      <c r="J676" s="34">
        <f t="shared" si="51"/>
        <v>17.092160818965521</v>
      </c>
      <c r="K676" s="34">
        <f t="shared" si="48"/>
        <v>12.48880821952188</v>
      </c>
    </row>
    <row r="677" spans="1:11" ht="12.75" x14ac:dyDescent="0.2">
      <c r="A677" s="29">
        <v>1926.09</v>
      </c>
      <c r="B677" s="34">
        <v>13.32</v>
      </c>
      <c r="C677" s="34">
        <v>0.66749999999999998</v>
      </c>
      <c r="D677" s="34">
        <v>1.242</v>
      </c>
      <c r="E677" s="34">
        <v>17.5</v>
      </c>
      <c r="F677" s="34">
        <f t="shared" si="52"/>
        <v>1926.7083333332828</v>
      </c>
      <c r="G677" s="34">
        <f>G669*4/12+G681*8/12</f>
        <v>3.4533333333333331</v>
      </c>
      <c r="H677" s="34">
        <f t="shared" si="49"/>
        <v>182.11313314285712</v>
      </c>
      <c r="I677" s="34">
        <f t="shared" si="50"/>
        <v>9.1261648928571422</v>
      </c>
      <c r="J677" s="34">
        <f t="shared" si="51"/>
        <v>16.980819171428571</v>
      </c>
      <c r="K677" s="34">
        <f t="shared" si="48"/>
        <v>12.692614823344718</v>
      </c>
    </row>
    <row r="678" spans="1:11" ht="12.75" x14ac:dyDescent="0.2">
      <c r="A678" s="29">
        <v>1926.1</v>
      </c>
      <c r="B678" s="34">
        <v>13.02</v>
      </c>
      <c r="C678" s="34">
        <v>0.67500000000000004</v>
      </c>
      <c r="D678" s="34">
        <v>1.242</v>
      </c>
      <c r="E678" s="34">
        <v>17.600000000000001</v>
      </c>
      <c r="F678" s="34">
        <f t="shared" si="52"/>
        <v>1926.791666666616</v>
      </c>
      <c r="G678" s="34">
        <f>G669*3/12+G681*9/12</f>
        <v>3.4249999999999998</v>
      </c>
      <c r="H678" s="34">
        <f t="shared" si="49"/>
        <v>177.00005710227271</v>
      </c>
      <c r="I678" s="34">
        <f t="shared" si="50"/>
        <v>9.1762702414772708</v>
      </c>
      <c r="J678" s="34">
        <f t="shared" si="51"/>
        <v>16.884337244318179</v>
      </c>
      <c r="K678" s="34">
        <f t="shared" si="48"/>
        <v>12.426517521583351</v>
      </c>
    </row>
    <row r="679" spans="1:11" ht="12.75" x14ac:dyDescent="0.2">
      <c r="A679" s="29">
        <v>1926.11</v>
      </c>
      <c r="B679" s="34">
        <v>13.19</v>
      </c>
      <c r="C679" s="34">
        <v>0.6825</v>
      </c>
      <c r="D679" s="34">
        <v>1.2410000000000001</v>
      </c>
      <c r="E679" s="34">
        <v>17.7</v>
      </c>
      <c r="F679" s="34">
        <f t="shared" si="52"/>
        <v>1926.8749999999493</v>
      </c>
      <c r="G679" s="34">
        <f>G669*2/12+G681*10/12</f>
        <v>3.3966666666666665</v>
      </c>
      <c r="H679" s="34">
        <f t="shared" si="49"/>
        <v>178.29806059322033</v>
      </c>
      <c r="I679" s="34">
        <f t="shared" si="50"/>
        <v>9.2258094279661016</v>
      </c>
      <c r="J679" s="34">
        <f t="shared" si="51"/>
        <v>16.775427838983052</v>
      </c>
      <c r="K679" s="34">
        <f t="shared" si="48"/>
        <v>12.615251212344484</v>
      </c>
    </row>
    <row r="680" spans="1:11" ht="12.75" x14ac:dyDescent="0.2">
      <c r="A680" s="29">
        <v>1926.12</v>
      </c>
      <c r="B680" s="34">
        <v>13.49</v>
      </c>
      <c r="C680" s="34">
        <v>0.69</v>
      </c>
      <c r="D680" s="34">
        <v>1.24</v>
      </c>
      <c r="E680" s="34">
        <v>17.7</v>
      </c>
      <c r="F680" s="34">
        <f t="shared" si="52"/>
        <v>1926.9583333332826</v>
      </c>
      <c r="G680" s="34">
        <f>G669*1/12+G681*11/12</f>
        <v>3.3683333333333327</v>
      </c>
      <c r="H680" s="34">
        <f t="shared" si="49"/>
        <v>182.35336144067796</v>
      </c>
      <c r="I680" s="34">
        <f t="shared" si="50"/>
        <v>9.3271919491525406</v>
      </c>
      <c r="J680" s="34">
        <f t="shared" si="51"/>
        <v>16.761910169491525</v>
      </c>
      <c r="K680" s="34">
        <f t="shared" si="48"/>
        <v>13.009052728993131</v>
      </c>
    </row>
    <row r="681" spans="1:11" ht="12.75" x14ac:dyDescent="0.2">
      <c r="A681" s="29">
        <v>1927.01</v>
      </c>
      <c r="B681" s="34">
        <v>13.4</v>
      </c>
      <c r="C681" s="34">
        <v>0.69669999999999999</v>
      </c>
      <c r="D681" s="34">
        <v>1.2290000000000001</v>
      </c>
      <c r="E681" s="34">
        <v>17.5</v>
      </c>
      <c r="F681" s="34">
        <f t="shared" si="52"/>
        <v>1927.0416666666158</v>
      </c>
      <c r="G681" s="34">
        <v>3.34</v>
      </c>
      <c r="H681" s="34">
        <f t="shared" si="49"/>
        <v>183.20690571428571</v>
      </c>
      <c r="I681" s="34">
        <f t="shared" si="50"/>
        <v>9.5253918814285701</v>
      </c>
      <c r="J681" s="34">
        <f t="shared" si="51"/>
        <v>16.803081128571428</v>
      </c>
      <c r="K681" s="34">
        <f t="shared" si="48"/>
        <v>13.185930628677792</v>
      </c>
    </row>
    <row r="682" spans="1:11" ht="12.75" x14ac:dyDescent="0.2">
      <c r="A682" s="29">
        <v>1927.02</v>
      </c>
      <c r="B682" s="34">
        <v>13.66</v>
      </c>
      <c r="C682" s="34">
        <v>0.70330000000000004</v>
      </c>
      <c r="D682" s="34">
        <v>1.218</v>
      </c>
      <c r="E682" s="34">
        <v>17.399999999999999</v>
      </c>
      <c r="F682" s="34">
        <f t="shared" si="52"/>
        <v>1927.1249999999491</v>
      </c>
      <c r="G682" s="34">
        <f>G681*11/12+G693*1/12</f>
        <v>3.339166666666666</v>
      </c>
      <c r="H682" s="34">
        <f t="shared" si="49"/>
        <v>187.83500948275861</v>
      </c>
      <c r="I682" s="34">
        <f t="shared" si="50"/>
        <v>9.6708903491379328</v>
      </c>
      <c r="J682" s="34">
        <f t="shared" si="51"/>
        <v>16.748392499999998</v>
      </c>
      <c r="K682" s="34">
        <f t="shared" si="48"/>
        <v>13.63396613221621</v>
      </c>
    </row>
    <row r="683" spans="1:11" ht="12.75" x14ac:dyDescent="0.2">
      <c r="A683" s="29">
        <v>1927.03</v>
      </c>
      <c r="B683" s="34">
        <v>13.87</v>
      </c>
      <c r="C683" s="34">
        <v>0.71</v>
      </c>
      <c r="D683" s="34">
        <v>1.208</v>
      </c>
      <c r="E683" s="34">
        <v>17.3</v>
      </c>
      <c r="F683" s="34">
        <f t="shared" si="52"/>
        <v>1927.2083333332823</v>
      </c>
      <c r="G683" s="34">
        <f>G681*10/12+G693*2/12</f>
        <v>3.3383333333333334</v>
      </c>
      <c r="H683" s="34">
        <f t="shared" si="49"/>
        <v>191.82510650289015</v>
      </c>
      <c r="I683" s="34">
        <f t="shared" si="50"/>
        <v>9.8194539017341018</v>
      </c>
      <c r="J683" s="34">
        <f t="shared" si="51"/>
        <v>16.706901849710977</v>
      </c>
      <c r="K683" s="34">
        <f t="shared" si="48"/>
        <v>14.033257507604494</v>
      </c>
    </row>
    <row r="684" spans="1:11" ht="12.75" x14ac:dyDescent="0.2">
      <c r="A684" s="29">
        <v>1927.04</v>
      </c>
      <c r="B684" s="34">
        <v>14.21</v>
      </c>
      <c r="C684" s="34">
        <v>0.7167</v>
      </c>
      <c r="D684" s="34">
        <v>1.1970000000000001</v>
      </c>
      <c r="E684" s="34">
        <v>17.3</v>
      </c>
      <c r="F684" s="34">
        <f t="shared" si="52"/>
        <v>1927.2916666666156</v>
      </c>
      <c r="G684" s="34">
        <f>G681*9/12+G693*3/12</f>
        <v>3.3374999999999999</v>
      </c>
      <c r="H684" s="34">
        <f t="shared" si="49"/>
        <v>196.52738020231212</v>
      </c>
      <c r="I684" s="34">
        <f t="shared" si="50"/>
        <v>9.9121163540462423</v>
      </c>
      <c r="J684" s="34">
        <f t="shared" si="51"/>
        <v>16.554769465317918</v>
      </c>
      <c r="K684" s="34">
        <f t="shared" si="48"/>
        <v>14.488222209157055</v>
      </c>
    </row>
    <row r="685" spans="1:11" ht="12.75" x14ac:dyDescent="0.2">
      <c r="A685" s="29">
        <v>1927.05</v>
      </c>
      <c r="B685" s="34">
        <v>14.7</v>
      </c>
      <c r="C685" s="34">
        <v>0.72330000000000005</v>
      </c>
      <c r="D685" s="34">
        <v>1.1859999999999999</v>
      </c>
      <c r="E685" s="34">
        <v>17.399999999999999</v>
      </c>
      <c r="F685" s="34">
        <f t="shared" si="52"/>
        <v>1927.3749999999488</v>
      </c>
      <c r="G685" s="34">
        <f>G681*8/12+G693*4/12</f>
        <v>3.3366666666666669</v>
      </c>
      <c r="H685" s="34">
        <f t="shared" si="49"/>
        <v>202.13577155172413</v>
      </c>
      <c r="I685" s="34">
        <f t="shared" si="50"/>
        <v>9.9459050043103456</v>
      </c>
      <c r="J685" s="34">
        <f t="shared" si="51"/>
        <v>16.308369051724135</v>
      </c>
      <c r="K685" s="34">
        <f t="shared" si="48"/>
        <v>15.002347055737115</v>
      </c>
    </row>
    <row r="686" spans="1:11" ht="12.75" x14ac:dyDescent="0.2">
      <c r="A686" s="29">
        <v>1927.06</v>
      </c>
      <c r="B686" s="34">
        <v>14.89</v>
      </c>
      <c r="C686" s="34">
        <v>0.73</v>
      </c>
      <c r="D686" s="34">
        <v>1.175</v>
      </c>
      <c r="E686" s="34">
        <v>17.600000000000001</v>
      </c>
      <c r="F686" s="34">
        <f t="shared" si="52"/>
        <v>1927.4583333332821</v>
      </c>
      <c r="G686" s="34">
        <f>G681*7/12+G693*5/12</f>
        <v>3.3358333333333334</v>
      </c>
      <c r="H686" s="34">
        <f t="shared" si="49"/>
        <v>202.4217242897727</v>
      </c>
      <c r="I686" s="34">
        <f t="shared" si="50"/>
        <v>9.92396633522727</v>
      </c>
      <c r="J686" s="34">
        <f t="shared" si="51"/>
        <v>15.973507457386361</v>
      </c>
      <c r="K686" s="34">
        <f t="shared" si="48"/>
        <v>15.120333481747528</v>
      </c>
    </row>
    <row r="687" spans="1:11" ht="12.75" x14ac:dyDescent="0.2">
      <c r="A687" s="29">
        <v>1927.07</v>
      </c>
      <c r="B687" s="34">
        <v>15.22</v>
      </c>
      <c r="C687" s="34">
        <v>0.73670000000000002</v>
      </c>
      <c r="D687" s="34">
        <v>1.1639999999999999</v>
      </c>
      <c r="E687" s="34">
        <v>17.3</v>
      </c>
      <c r="F687" s="34">
        <f t="shared" si="52"/>
        <v>1927.5416666666154</v>
      </c>
      <c r="G687" s="34">
        <f>G681*6/12+G693*6/12</f>
        <v>3.335</v>
      </c>
      <c r="H687" s="34">
        <f t="shared" si="49"/>
        <v>210.49589913294795</v>
      </c>
      <c r="I687" s="34">
        <f t="shared" si="50"/>
        <v>10.188720689306358</v>
      </c>
      <c r="J687" s="34">
        <f t="shared" si="51"/>
        <v>16.098372312138725</v>
      </c>
      <c r="K687" s="34">
        <f t="shared" si="48"/>
        <v>15.820802594477751</v>
      </c>
    </row>
    <row r="688" spans="1:11" ht="12.75" x14ac:dyDescent="0.2">
      <c r="A688" s="29">
        <v>1927.08</v>
      </c>
      <c r="B688" s="34">
        <v>16.03</v>
      </c>
      <c r="C688" s="34">
        <v>0.74329999999999996</v>
      </c>
      <c r="D688" s="34">
        <v>1.153</v>
      </c>
      <c r="E688" s="34">
        <v>17.2</v>
      </c>
      <c r="F688" s="34">
        <f t="shared" si="52"/>
        <v>1927.6249999999486</v>
      </c>
      <c r="G688" s="34">
        <f>G681*5/12+G693*7/12</f>
        <v>3.3341666666666665</v>
      </c>
      <c r="H688" s="34">
        <f t="shared" si="49"/>
        <v>222.98731875000001</v>
      </c>
      <c r="I688" s="34">
        <f t="shared" si="50"/>
        <v>10.339767562500001</v>
      </c>
      <c r="J688" s="34">
        <f t="shared" si="51"/>
        <v>16.038950624999998</v>
      </c>
      <c r="K688" s="34">
        <f t="shared" si="48"/>
        <v>16.862861852763807</v>
      </c>
    </row>
    <row r="689" spans="1:11" ht="12.75" x14ac:dyDescent="0.2">
      <c r="A689" s="29">
        <v>1927.09</v>
      </c>
      <c r="B689" s="34">
        <v>16.940000000000001</v>
      </c>
      <c r="C689" s="34">
        <v>0.75</v>
      </c>
      <c r="D689" s="34">
        <v>1.143</v>
      </c>
      <c r="E689" s="34">
        <v>17.3</v>
      </c>
      <c r="F689" s="34">
        <f t="shared" si="52"/>
        <v>1927.7083333332819</v>
      </c>
      <c r="G689" s="34">
        <f>G681*4/12+G693*8/12</f>
        <v>3.3333333333333335</v>
      </c>
      <c r="H689" s="34">
        <f t="shared" si="49"/>
        <v>234.2838719653179</v>
      </c>
      <c r="I689" s="34">
        <f t="shared" si="50"/>
        <v>10.372662572254335</v>
      </c>
      <c r="J689" s="34">
        <f t="shared" si="51"/>
        <v>15.807937760115605</v>
      </c>
      <c r="K689" s="34">
        <f t="shared" si="48"/>
        <v>17.81872371351642</v>
      </c>
    </row>
    <row r="690" spans="1:11" ht="12.75" x14ac:dyDescent="0.2">
      <c r="A690" s="29">
        <v>1927.1</v>
      </c>
      <c r="B690" s="34">
        <v>16.68</v>
      </c>
      <c r="C690" s="34">
        <v>0.75670000000000004</v>
      </c>
      <c r="D690" s="34">
        <v>1.1319999999999999</v>
      </c>
      <c r="E690" s="34">
        <v>17.399999999999999</v>
      </c>
      <c r="F690" s="34">
        <f t="shared" si="52"/>
        <v>1927.7916666666151</v>
      </c>
      <c r="G690" s="34">
        <f>G681*3/12+G693*9/12</f>
        <v>3.3325</v>
      </c>
      <c r="H690" s="34">
        <f t="shared" si="49"/>
        <v>229.36222241379309</v>
      </c>
      <c r="I690" s="34">
        <f t="shared" si="50"/>
        <v>10.405179478448275</v>
      </c>
      <c r="J690" s="34">
        <f t="shared" si="51"/>
        <v>15.56582948275862</v>
      </c>
      <c r="K690" s="34">
        <f t="shared" si="48"/>
        <v>17.537237852261079</v>
      </c>
    </row>
    <row r="691" spans="1:11" ht="12.75" x14ac:dyDescent="0.2">
      <c r="A691" s="29">
        <v>1927.11</v>
      </c>
      <c r="B691" s="34">
        <v>17.059999999999999</v>
      </c>
      <c r="C691" s="34">
        <v>0.76329999999999998</v>
      </c>
      <c r="D691" s="34">
        <v>1.121</v>
      </c>
      <c r="E691" s="34">
        <v>17.3</v>
      </c>
      <c r="F691" s="34">
        <f t="shared" si="52"/>
        <v>1927.8749999999484</v>
      </c>
      <c r="G691" s="34">
        <f>G681*2/12+G693*10/12</f>
        <v>3.3316666666666666</v>
      </c>
      <c r="H691" s="34">
        <f t="shared" si="49"/>
        <v>235.94349797687858</v>
      </c>
      <c r="I691" s="34">
        <f t="shared" si="50"/>
        <v>10.55660445520231</v>
      </c>
      <c r="J691" s="34">
        <f t="shared" si="51"/>
        <v>15.503672991329479</v>
      </c>
      <c r="K691" s="34">
        <f t="shared" si="48"/>
        <v>18.131301434952423</v>
      </c>
    </row>
    <row r="692" spans="1:11" ht="12.75" x14ac:dyDescent="0.2">
      <c r="A692" s="29">
        <v>1927.12</v>
      </c>
      <c r="B692" s="34">
        <v>17.46</v>
      </c>
      <c r="C692" s="34">
        <v>0.77</v>
      </c>
      <c r="D692" s="34">
        <v>1.1100000000000001</v>
      </c>
      <c r="E692" s="34">
        <v>17.3</v>
      </c>
      <c r="F692" s="34">
        <f t="shared" si="52"/>
        <v>1927.9583333332816</v>
      </c>
      <c r="G692" s="34">
        <f>G681*1/12+G693*11/12</f>
        <v>3.3308333333333335</v>
      </c>
      <c r="H692" s="34">
        <f t="shared" si="49"/>
        <v>241.47558468208092</v>
      </c>
      <c r="I692" s="34">
        <f t="shared" si="50"/>
        <v>10.64926690751445</v>
      </c>
      <c r="J692" s="34">
        <f t="shared" si="51"/>
        <v>15.351540606936416</v>
      </c>
      <c r="K692" s="34">
        <f t="shared" si="48"/>
        <v>18.64662402140252</v>
      </c>
    </row>
    <row r="693" spans="1:11" ht="12.75" x14ac:dyDescent="0.2">
      <c r="A693" s="29">
        <v>1928.01</v>
      </c>
      <c r="B693" s="34">
        <v>17.53</v>
      </c>
      <c r="C693" s="34">
        <v>0.77669999999999995</v>
      </c>
      <c r="D693" s="34">
        <v>1.133</v>
      </c>
      <c r="E693" s="34">
        <v>17.3</v>
      </c>
      <c r="F693" s="34">
        <f t="shared" si="52"/>
        <v>1928.0416666666149</v>
      </c>
      <c r="G693" s="34">
        <v>3.33</v>
      </c>
      <c r="H693" s="34">
        <f t="shared" si="49"/>
        <v>242.4436998554913</v>
      </c>
      <c r="I693" s="34">
        <f t="shared" si="50"/>
        <v>10.741929359826587</v>
      </c>
      <c r="J693" s="34">
        <f t="shared" si="51"/>
        <v>15.669635592485548</v>
      </c>
      <c r="K693" s="34">
        <f t="shared" si="48"/>
        <v>18.806128571700761</v>
      </c>
    </row>
    <row r="694" spans="1:11" ht="12.75" x14ac:dyDescent="0.2">
      <c r="A694" s="29">
        <v>1928.02</v>
      </c>
      <c r="B694" s="34">
        <v>17.32</v>
      </c>
      <c r="C694" s="34">
        <v>0.7833</v>
      </c>
      <c r="D694" s="34">
        <v>1.155</v>
      </c>
      <c r="E694" s="34">
        <v>17.100000000000001</v>
      </c>
      <c r="F694" s="34">
        <f t="shared" si="52"/>
        <v>1928.1249999999482</v>
      </c>
      <c r="G694" s="34">
        <f>G693*11/12+G705*1/12</f>
        <v>3.3525</v>
      </c>
      <c r="H694" s="34">
        <f t="shared" si="49"/>
        <v>242.34098421052627</v>
      </c>
      <c r="I694" s="34">
        <f t="shared" si="50"/>
        <v>10.959912986842102</v>
      </c>
      <c r="J694" s="34">
        <f t="shared" si="51"/>
        <v>16.160729605263157</v>
      </c>
      <c r="K694" s="34">
        <f t="shared" si="48"/>
        <v>18.868850519584029</v>
      </c>
    </row>
    <row r="695" spans="1:11" ht="12.75" x14ac:dyDescent="0.2">
      <c r="A695" s="29">
        <v>1928.03</v>
      </c>
      <c r="B695" s="34">
        <v>18.25</v>
      </c>
      <c r="C695" s="34">
        <v>0.79</v>
      </c>
      <c r="D695" s="34">
        <v>1.177</v>
      </c>
      <c r="E695" s="34">
        <v>17.100000000000001</v>
      </c>
      <c r="F695" s="34">
        <f t="shared" si="52"/>
        <v>1928.2083333332814</v>
      </c>
      <c r="G695" s="34">
        <f>G693*10/12+G705*2/12</f>
        <v>3.375</v>
      </c>
      <c r="H695" s="34">
        <f t="shared" si="49"/>
        <v>255.35351973684209</v>
      </c>
      <c r="I695" s="34">
        <f t="shared" si="50"/>
        <v>11.053659210526314</v>
      </c>
      <c r="J695" s="34">
        <f t="shared" si="51"/>
        <v>16.468553026315785</v>
      </c>
      <c r="K695" s="34">
        <f t="shared" si="48"/>
        <v>19.943417799064537</v>
      </c>
    </row>
    <row r="696" spans="1:11" ht="12.75" x14ac:dyDescent="0.2">
      <c r="A696" s="29">
        <v>1928.04</v>
      </c>
      <c r="B696" s="34">
        <v>19.399999999999999</v>
      </c>
      <c r="C696" s="34">
        <v>0.79669999999999996</v>
      </c>
      <c r="D696" s="34">
        <v>1.2</v>
      </c>
      <c r="E696" s="34">
        <v>17.100000000000001</v>
      </c>
      <c r="F696" s="34">
        <f t="shared" si="52"/>
        <v>1928.2916666666147</v>
      </c>
      <c r="G696" s="34">
        <f>G693*9/12+G705*3/12</f>
        <v>3.3975</v>
      </c>
      <c r="H696" s="34">
        <f t="shared" si="49"/>
        <v>271.44428947368414</v>
      </c>
      <c r="I696" s="34">
        <f t="shared" si="50"/>
        <v>11.147405434210523</v>
      </c>
      <c r="J696" s="34">
        <f t="shared" si="51"/>
        <v>16.79036842105263</v>
      </c>
      <c r="K696" s="34">
        <f t="shared" si="48"/>
        <v>21.257909249487493</v>
      </c>
    </row>
    <row r="697" spans="1:11" ht="12.75" x14ac:dyDescent="0.2">
      <c r="A697" s="29">
        <v>1928.05</v>
      </c>
      <c r="B697" s="34">
        <v>20</v>
      </c>
      <c r="C697" s="34">
        <v>0.80330000000000001</v>
      </c>
      <c r="D697" s="34">
        <v>1.222</v>
      </c>
      <c r="E697" s="34">
        <v>17.2</v>
      </c>
      <c r="F697" s="34">
        <f t="shared" si="52"/>
        <v>1928.3749999999479</v>
      </c>
      <c r="G697" s="34">
        <f>G693*8/12+G705*4/12</f>
        <v>3.42</v>
      </c>
      <c r="H697" s="34">
        <f t="shared" si="49"/>
        <v>278.21249999999998</v>
      </c>
      <c r="I697" s="34">
        <f t="shared" si="50"/>
        <v>11.1744050625</v>
      </c>
      <c r="J697" s="34">
        <f t="shared" si="51"/>
        <v>16.998783750000001</v>
      </c>
      <c r="K697" s="34">
        <f t="shared" si="48"/>
        <v>21.832732178740024</v>
      </c>
    </row>
    <row r="698" spans="1:11" ht="12.75" x14ac:dyDescent="0.2">
      <c r="A698" s="29">
        <v>1928.06</v>
      </c>
      <c r="B698" s="34">
        <v>19.02</v>
      </c>
      <c r="C698" s="34">
        <v>0.81</v>
      </c>
      <c r="D698" s="34">
        <v>1.2450000000000001</v>
      </c>
      <c r="E698" s="34">
        <v>17.100000000000001</v>
      </c>
      <c r="F698" s="34">
        <f t="shared" si="52"/>
        <v>1928.4583333332812</v>
      </c>
      <c r="G698" s="34">
        <f>G693*7/12+G705*5/12</f>
        <v>3.4424999999999999</v>
      </c>
      <c r="H698" s="34">
        <f t="shared" si="49"/>
        <v>266.12733947368417</v>
      </c>
      <c r="I698" s="34">
        <f t="shared" si="50"/>
        <v>11.333498684210525</v>
      </c>
      <c r="J698" s="34">
        <f t="shared" si="51"/>
        <v>17.420007236842103</v>
      </c>
      <c r="K698" s="34">
        <f t="shared" si="48"/>
        <v>20.913421576866703</v>
      </c>
    </row>
    <row r="699" spans="1:11" ht="12.75" x14ac:dyDescent="0.2">
      <c r="A699" s="29">
        <v>1928.07</v>
      </c>
      <c r="B699" s="34">
        <v>19.16</v>
      </c>
      <c r="C699" s="34">
        <v>0.81669999999999998</v>
      </c>
      <c r="D699" s="34">
        <v>1.268</v>
      </c>
      <c r="E699" s="34">
        <v>17.100000000000001</v>
      </c>
      <c r="F699" s="34">
        <f t="shared" si="52"/>
        <v>1928.5416666666144</v>
      </c>
      <c r="G699" s="34">
        <f>G693*6/12+G705*6/12</f>
        <v>3.4649999999999999</v>
      </c>
      <c r="H699" s="34">
        <f t="shared" si="49"/>
        <v>268.08621578947361</v>
      </c>
      <c r="I699" s="34">
        <f t="shared" si="50"/>
        <v>11.427244907894734</v>
      </c>
      <c r="J699" s="34">
        <f t="shared" si="51"/>
        <v>17.741822631578945</v>
      </c>
      <c r="K699" s="34">
        <f t="shared" si="48"/>
        <v>21.081905435296793</v>
      </c>
    </row>
    <row r="700" spans="1:11" ht="12.75" x14ac:dyDescent="0.2">
      <c r="A700" s="29">
        <v>1928.08</v>
      </c>
      <c r="B700" s="34">
        <v>19.78</v>
      </c>
      <c r="C700" s="34">
        <v>0.82330000000000003</v>
      </c>
      <c r="D700" s="34">
        <v>1.29</v>
      </c>
      <c r="E700" s="34">
        <v>17.100000000000001</v>
      </c>
      <c r="F700" s="34">
        <f t="shared" si="52"/>
        <v>1928.6249999999477</v>
      </c>
      <c r="G700" s="34">
        <f>G693*5/12+G705*7/12</f>
        <v>3.4874999999999998</v>
      </c>
      <c r="H700" s="34">
        <f t="shared" si="49"/>
        <v>276.76123947368416</v>
      </c>
      <c r="I700" s="34">
        <f t="shared" si="50"/>
        <v>11.519591934210524</v>
      </c>
      <c r="J700" s="34">
        <f t="shared" si="51"/>
        <v>18.049646052631577</v>
      </c>
      <c r="K700" s="34">
        <f t="shared" si="48"/>
        <v>21.762131502579241</v>
      </c>
    </row>
    <row r="701" spans="1:11" ht="12.75" x14ac:dyDescent="0.2">
      <c r="A701" s="29">
        <v>1928.09</v>
      </c>
      <c r="B701" s="34">
        <v>21.17</v>
      </c>
      <c r="C701" s="34">
        <v>0.83</v>
      </c>
      <c r="D701" s="34">
        <v>1.3120000000000001</v>
      </c>
      <c r="E701" s="34">
        <v>17.3</v>
      </c>
      <c r="F701" s="34">
        <f t="shared" si="52"/>
        <v>1928.708333333281</v>
      </c>
      <c r="G701" s="34">
        <f>G693*4/12+G705*8/12</f>
        <v>3.51</v>
      </c>
      <c r="H701" s="34">
        <f t="shared" si="49"/>
        <v>292.7856888728324</v>
      </c>
      <c r="I701" s="34">
        <f t="shared" si="50"/>
        <v>11.479079913294797</v>
      </c>
      <c r="J701" s="34">
        <f t="shared" si="51"/>
        <v>18.145244393063585</v>
      </c>
      <c r="K701" s="34">
        <f t="shared" si="48"/>
        <v>23.004649446159242</v>
      </c>
    </row>
    <row r="702" spans="1:11" ht="12.75" x14ac:dyDescent="0.2">
      <c r="A702" s="29">
        <v>1928.1</v>
      </c>
      <c r="B702" s="34">
        <v>21.6</v>
      </c>
      <c r="C702" s="34">
        <v>0.8367</v>
      </c>
      <c r="D702" s="34">
        <v>1.335</v>
      </c>
      <c r="E702" s="34">
        <v>17.2</v>
      </c>
      <c r="F702" s="34">
        <f t="shared" si="52"/>
        <v>1928.7916666666142</v>
      </c>
      <c r="G702" s="34">
        <f>G693*3/12+G705*9/12</f>
        <v>3.5324999999999998</v>
      </c>
      <c r="H702" s="34">
        <f t="shared" si="49"/>
        <v>300.46949999999998</v>
      </c>
      <c r="I702" s="34">
        <f t="shared" si="50"/>
        <v>11.639019937499999</v>
      </c>
      <c r="J702" s="34">
        <f t="shared" si="51"/>
        <v>18.570684374999999</v>
      </c>
      <c r="K702" s="34">
        <f t="shared" si="48"/>
        <v>23.578344239585043</v>
      </c>
    </row>
    <row r="703" spans="1:11" ht="12.75" x14ac:dyDescent="0.2">
      <c r="A703" s="29">
        <v>1928.11</v>
      </c>
      <c r="B703" s="34">
        <v>23.06</v>
      </c>
      <c r="C703" s="34">
        <v>0.84330000000000005</v>
      </c>
      <c r="D703" s="34">
        <v>1.357</v>
      </c>
      <c r="E703" s="34">
        <v>17.2</v>
      </c>
      <c r="F703" s="34">
        <f t="shared" si="52"/>
        <v>1928.8749999999475</v>
      </c>
      <c r="G703" s="34">
        <f>G693*2/12+G705*10/12</f>
        <v>3.5550000000000002</v>
      </c>
      <c r="H703" s="34">
        <f t="shared" si="49"/>
        <v>320.77901249999996</v>
      </c>
      <c r="I703" s="34">
        <f t="shared" si="50"/>
        <v>11.730830062500001</v>
      </c>
      <c r="J703" s="34">
        <f t="shared" si="51"/>
        <v>18.876718125</v>
      </c>
      <c r="K703" s="34">
        <f t="shared" si="48"/>
        <v>25.1219845711096</v>
      </c>
    </row>
    <row r="704" spans="1:11" ht="12.75" x14ac:dyDescent="0.2">
      <c r="A704" s="29">
        <v>1928.12</v>
      </c>
      <c r="B704" s="34">
        <v>23.15</v>
      </c>
      <c r="C704" s="34">
        <v>0.85</v>
      </c>
      <c r="D704" s="34">
        <v>1.38</v>
      </c>
      <c r="E704" s="34">
        <v>17.100000000000001</v>
      </c>
      <c r="F704" s="34">
        <f t="shared" si="52"/>
        <v>1928.9583333332807</v>
      </c>
      <c r="G704" s="34">
        <f>G693*1/12+G705*11/12</f>
        <v>3.5775000000000001</v>
      </c>
      <c r="H704" s="34">
        <f t="shared" si="49"/>
        <v>323.91419078947365</v>
      </c>
      <c r="I704" s="34">
        <f t="shared" si="50"/>
        <v>11.893177631578945</v>
      </c>
      <c r="J704" s="34">
        <f t="shared" si="51"/>
        <v>19.308923684210519</v>
      </c>
      <c r="K704" s="34">
        <f t="shared" si="48"/>
        <v>25.301591027426152</v>
      </c>
    </row>
    <row r="705" spans="1:11" ht="12.75" x14ac:dyDescent="0.2">
      <c r="A705" s="29">
        <v>1929.01</v>
      </c>
      <c r="B705" s="34">
        <v>24.86</v>
      </c>
      <c r="C705" s="34">
        <v>0.86</v>
      </c>
      <c r="D705" s="34">
        <v>1.399</v>
      </c>
      <c r="E705" s="34">
        <v>17.100000000000001</v>
      </c>
      <c r="F705" s="34">
        <f t="shared" si="52"/>
        <v>1929.041666666614</v>
      </c>
      <c r="G705" s="34">
        <v>3.6</v>
      </c>
      <c r="H705" s="34">
        <f t="shared" si="49"/>
        <v>347.84046578947363</v>
      </c>
      <c r="I705" s="34">
        <f t="shared" si="50"/>
        <v>12.033097368421052</v>
      </c>
      <c r="J705" s="34">
        <f t="shared" si="51"/>
        <v>19.574771184210523</v>
      </c>
      <c r="K705" s="34">
        <f t="shared" ref="K705:K768" si="53">H705/AVERAGE(J585:J704)</f>
        <v>27.083199620832776</v>
      </c>
    </row>
    <row r="706" spans="1:11" ht="12.75" x14ac:dyDescent="0.2">
      <c r="A706" s="29">
        <v>1929.02</v>
      </c>
      <c r="B706" s="34">
        <v>24.99</v>
      </c>
      <c r="C706" s="34">
        <v>0.87</v>
      </c>
      <c r="D706" s="34">
        <v>1.4179999999999999</v>
      </c>
      <c r="E706" s="34">
        <v>17.100000000000001</v>
      </c>
      <c r="F706" s="34">
        <f t="shared" si="52"/>
        <v>1929.1249999999472</v>
      </c>
      <c r="G706" s="34">
        <f>G705*11/12+G717*1/12</f>
        <v>3.5741666666666667</v>
      </c>
      <c r="H706" s="34">
        <f t="shared" si="49"/>
        <v>349.65942236842096</v>
      </c>
      <c r="I706" s="34">
        <f t="shared" si="50"/>
        <v>12.173017105263156</v>
      </c>
      <c r="J706" s="34">
        <f t="shared" si="51"/>
        <v>19.840618684210522</v>
      </c>
      <c r="K706" s="34">
        <f t="shared" si="53"/>
        <v>27.131672798247386</v>
      </c>
    </row>
    <row r="707" spans="1:11" ht="12.75" x14ac:dyDescent="0.2">
      <c r="A707" s="29">
        <v>1929.03</v>
      </c>
      <c r="B707" s="34">
        <v>25.43</v>
      </c>
      <c r="C707" s="34">
        <v>0.88</v>
      </c>
      <c r="D707" s="34">
        <v>1.4379999999999999</v>
      </c>
      <c r="E707" s="34">
        <v>17</v>
      </c>
      <c r="F707" s="34">
        <f t="shared" si="52"/>
        <v>1929.2083333332805</v>
      </c>
      <c r="G707" s="34">
        <f>G705*10/12+G717*2/12</f>
        <v>3.5483333333333333</v>
      </c>
      <c r="H707" s="34">
        <f t="shared" si="49"/>
        <v>357.90892544117645</v>
      </c>
      <c r="I707" s="34">
        <f t="shared" si="50"/>
        <v>12.385365882352939</v>
      </c>
      <c r="J707" s="34">
        <f t="shared" si="51"/>
        <v>20.238813794117647</v>
      </c>
      <c r="K707" s="34">
        <f t="shared" si="53"/>
        <v>27.675748437861881</v>
      </c>
    </row>
    <row r="708" spans="1:11" ht="12.75" x14ac:dyDescent="0.2">
      <c r="A708" s="29">
        <v>1929.04</v>
      </c>
      <c r="B708" s="34">
        <v>25.28</v>
      </c>
      <c r="C708" s="34">
        <v>0.89</v>
      </c>
      <c r="D708" s="34">
        <v>1.4570000000000001</v>
      </c>
      <c r="E708" s="34">
        <v>16.899999999999999</v>
      </c>
      <c r="F708" s="34">
        <f t="shared" si="52"/>
        <v>1929.2916666666138</v>
      </c>
      <c r="G708" s="34">
        <f>G705*9/12+G717*3/12</f>
        <v>3.5225</v>
      </c>
      <c r="H708" s="34">
        <f t="shared" si="49"/>
        <v>357.90309585798821</v>
      </c>
      <c r="I708" s="34">
        <f t="shared" si="50"/>
        <v>12.600227662721894</v>
      </c>
      <c r="J708" s="34">
        <f t="shared" si="51"/>
        <v>20.627563713017754</v>
      </c>
      <c r="K708" s="34">
        <f t="shared" si="53"/>
        <v>27.56845447289831</v>
      </c>
    </row>
    <row r="709" spans="1:11" ht="12.75" x14ac:dyDescent="0.2">
      <c r="A709" s="29">
        <v>1929.05</v>
      </c>
      <c r="B709" s="34">
        <v>25.66</v>
      </c>
      <c r="C709" s="34">
        <v>0.9</v>
      </c>
      <c r="D709" s="34">
        <v>1.476</v>
      </c>
      <c r="E709" s="34">
        <v>17</v>
      </c>
      <c r="F709" s="34">
        <f t="shared" si="52"/>
        <v>1929.374999999947</v>
      </c>
      <c r="G709" s="34">
        <f>G705*8/12+G717*4/12</f>
        <v>3.4966666666666666</v>
      </c>
      <c r="H709" s="34">
        <f t="shared" si="49"/>
        <v>361.14600970588231</v>
      </c>
      <c r="I709" s="34">
        <f t="shared" si="50"/>
        <v>12.666851470588234</v>
      </c>
      <c r="J709" s="34">
        <f t="shared" si="51"/>
        <v>20.773636411764706</v>
      </c>
      <c r="K709" s="34">
        <f t="shared" si="53"/>
        <v>27.698586875008125</v>
      </c>
    </row>
    <row r="710" spans="1:11" ht="12.75" x14ac:dyDescent="0.2">
      <c r="A710" s="29">
        <v>1929.06</v>
      </c>
      <c r="B710" s="34">
        <v>26.15</v>
      </c>
      <c r="C710" s="34">
        <v>0.91</v>
      </c>
      <c r="D710" s="34">
        <v>1.4950000000000001</v>
      </c>
      <c r="E710" s="34">
        <v>17.100000000000001</v>
      </c>
      <c r="F710" s="34">
        <f t="shared" si="52"/>
        <v>1929.4583333332803</v>
      </c>
      <c r="G710" s="34">
        <f>G705*7/12+G717*5/12</f>
        <v>3.4708333333333332</v>
      </c>
      <c r="H710" s="34">
        <f t="shared" si="49"/>
        <v>365.89011184210517</v>
      </c>
      <c r="I710" s="34">
        <f t="shared" si="50"/>
        <v>12.732696052631576</v>
      </c>
      <c r="J710" s="34">
        <f t="shared" si="51"/>
        <v>20.918000657894734</v>
      </c>
      <c r="K710" s="34">
        <f t="shared" si="53"/>
        <v>27.935467830288683</v>
      </c>
    </row>
    <row r="711" spans="1:11" ht="12.75" x14ac:dyDescent="0.2">
      <c r="A711" s="29">
        <v>1929.07</v>
      </c>
      <c r="B711" s="34">
        <v>28.48</v>
      </c>
      <c r="C711" s="34">
        <v>0.92</v>
      </c>
      <c r="D711" s="34">
        <v>1.514</v>
      </c>
      <c r="E711" s="34">
        <v>17.3</v>
      </c>
      <c r="F711" s="34">
        <f t="shared" si="52"/>
        <v>1929.5416666666135</v>
      </c>
      <c r="G711" s="34">
        <f>G705*6/12+G717*6/12</f>
        <v>3.4450000000000003</v>
      </c>
      <c r="H711" s="34">
        <f t="shared" si="49"/>
        <v>393.88457341040458</v>
      </c>
      <c r="I711" s="34">
        <f t="shared" si="50"/>
        <v>12.723799421965316</v>
      </c>
      <c r="J711" s="34">
        <f t="shared" si="51"/>
        <v>20.938948179190749</v>
      </c>
      <c r="K711" s="34">
        <f t="shared" si="53"/>
        <v>29.933289406842206</v>
      </c>
    </row>
    <row r="712" spans="1:11" ht="12.75" x14ac:dyDescent="0.2">
      <c r="A712" s="29">
        <v>1929.08</v>
      </c>
      <c r="B712" s="34">
        <v>30.1</v>
      </c>
      <c r="C712" s="34">
        <v>0.93</v>
      </c>
      <c r="D712" s="34">
        <v>1.5329999999999999</v>
      </c>
      <c r="E712" s="34">
        <v>17.3</v>
      </c>
      <c r="F712" s="34">
        <f t="shared" si="52"/>
        <v>1929.6249999999468</v>
      </c>
      <c r="G712" s="34">
        <f>G705*5/12+G717*7/12</f>
        <v>3.4191666666666665</v>
      </c>
      <c r="H712" s="34">
        <f t="shared" si="49"/>
        <v>416.28952456647392</v>
      </c>
      <c r="I712" s="34">
        <f t="shared" si="50"/>
        <v>12.862101589595374</v>
      </c>
      <c r="J712" s="34">
        <f t="shared" si="51"/>
        <v>21.201722297687859</v>
      </c>
      <c r="K712" s="34">
        <f t="shared" si="53"/>
        <v>31.480313247173004</v>
      </c>
    </row>
    <row r="713" spans="1:11" ht="12.75" x14ac:dyDescent="0.2">
      <c r="A713" s="29">
        <v>1929.09</v>
      </c>
      <c r="B713" s="34">
        <v>31.3</v>
      </c>
      <c r="C713" s="34">
        <v>0.94</v>
      </c>
      <c r="D713" s="34">
        <v>1.552</v>
      </c>
      <c r="E713" s="34">
        <v>17.3</v>
      </c>
      <c r="F713" s="34">
        <f t="shared" si="52"/>
        <v>1929.7083333332801</v>
      </c>
      <c r="G713" s="34">
        <f>G705*4/12+G717*8/12</f>
        <v>3.3933333333333335</v>
      </c>
      <c r="H713" s="34">
        <f t="shared" si="49"/>
        <v>432.8857846820809</v>
      </c>
      <c r="I713" s="34">
        <f t="shared" si="50"/>
        <v>13.000403757225431</v>
      </c>
      <c r="J713" s="34">
        <f t="shared" si="51"/>
        <v>21.464496416184968</v>
      </c>
      <c r="K713" s="34">
        <f t="shared" si="53"/>
        <v>32.563788598776711</v>
      </c>
    </row>
    <row r="714" spans="1:11" ht="12.75" x14ac:dyDescent="0.2">
      <c r="A714" s="29">
        <v>1929.1</v>
      </c>
      <c r="B714" s="34">
        <v>27.99</v>
      </c>
      <c r="C714" s="34">
        <v>0.95</v>
      </c>
      <c r="D714" s="34">
        <v>1.5720000000000001</v>
      </c>
      <c r="E714" s="34">
        <v>17.3</v>
      </c>
      <c r="F714" s="34">
        <f t="shared" si="52"/>
        <v>1929.7916666666133</v>
      </c>
      <c r="G714" s="34">
        <f>G705*3/12+G717*9/12</f>
        <v>3.3674999999999997</v>
      </c>
      <c r="H714" s="34">
        <f t="shared" ref="H714:H777" si="54">B714*$E$1744/E714</f>
        <v>387.10776719653171</v>
      </c>
      <c r="I714" s="34">
        <f t="shared" ref="I714:I777" si="55">C714*$E$1744/E714</f>
        <v>13.138705924855488</v>
      </c>
      <c r="J714" s="34">
        <f t="shared" ref="J714:J777" si="56">D714*$E$1744/E714</f>
        <v>21.741100751445085</v>
      </c>
      <c r="K714" s="34">
        <f t="shared" si="53"/>
        <v>28.961067164354791</v>
      </c>
    </row>
    <row r="715" spans="1:11" ht="12.75" x14ac:dyDescent="0.2">
      <c r="A715" s="29">
        <v>1929.11</v>
      </c>
      <c r="B715" s="34">
        <v>20.58</v>
      </c>
      <c r="C715" s="34">
        <v>0.96</v>
      </c>
      <c r="D715" s="34">
        <v>1.591</v>
      </c>
      <c r="E715" s="34">
        <v>17.3</v>
      </c>
      <c r="F715" s="34">
        <f t="shared" ref="F715:F778" si="57">F714+1/12</f>
        <v>1929.8749999999466</v>
      </c>
      <c r="G715" s="34">
        <f>G705*2/12+G717*10/12</f>
        <v>3.3416666666666668</v>
      </c>
      <c r="H715" s="34">
        <f t="shared" si="54"/>
        <v>284.62586098265888</v>
      </c>
      <c r="I715" s="34">
        <f t="shared" si="55"/>
        <v>13.277008092485547</v>
      </c>
      <c r="J715" s="34">
        <f t="shared" si="56"/>
        <v>22.003874869942194</v>
      </c>
      <c r="K715" s="34">
        <f t="shared" si="53"/>
        <v>21.171036000097036</v>
      </c>
    </row>
    <row r="716" spans="1:11" ht="12.75" x14ac:dyDescent="0.2">
      <c r="A716" s="29">
        <v>1929.12</v>
      </c>
      <c r="B716" s="34">
        <v>21.4</v>
      </c>
      <c r="C716" s="34">
        <v>0.97</v>
      </c>
      <c r="D716" s="34">
        <v>1.61</v>
      </c>
      <c r="E716" s="34">
        <v>17.2</v>
      </c>
      <c r="F716" s="34">
        <f t="shared" si="57"/>
        <v>1929.9583333332798</v>
      </c>
      <c r="G716" s="34">
        <f>G705*1/12+G717*11/12</f>
        <v>3.315833333333333</v>
      </c>
      <c r="H716" s="34">
        <f t="shared" si="54"/>
        <v>297.68737499999997</v>
      </c>
      <c r="I716" s="34">
        <f t="shared" si="55"/>
        <v>13.49330625</v>
      </c>
      <c r="J716" s="34">
        <f t="shared" si="56"/>
        <v>22.396106250000003</v>
      </c>
      <c r="K716" s="34">
        <f t="shared" si="53"/>
        <v>22.007373176418334</v>
      </c>
    </row>
    <row r="717" spans="1:11" ht="12.75" x14ac:dyDescent="0.2">
      <c r="A717" s="29">
        <v>1930.01</v>
      </c>
      <c r="B717" s="34">
        <v>21.71</v>
      </c>
      <c r="C717" s="34">
        <v>0.9708</v>
      </c>
      <c r="D717" s="34">
        <v>1.5569999999999999</v>
      </c>
      <c r="E717" s="34">
        <v>17.100000000000001</v>
      </c>
      <c r="F717" s="34">
        <f t="shared" si="57"/>
        <v>1930.0416666666131</v>
      </c>
      <c r="G717" s="34">
        <v>3.29</v>
      </c>
      <c r="H717" s="34">
        <f t="shared" si="54"/>
        <v>303.76574868421051</v>
      </c>
      <c r="I717" s="34">
        <f t="shared" si="55"/>
        <v>13.583408052631576</v>
      </c>
      <c r="J717" s="34">
        <f t="shared" si="56"/>
        <v>21.785503026315787</v>
      </c>
      <c r="K717" s="34">
        <f t="shared" si="53"/>
        <v>22.310724294336843</v>
      </c>
    </row>
    <row r="718" spans="1:11" ht="12.75" x14ac:dyDescent="0.2">
      <c r="A718" s="29">
        <v>1930.02</v>
      </c>
      <c r="B718" s="34">
        <v>23.07</v>
      </c>
      <c r="C718" s="34">
        <v>0.97170000000000001</v>
      </c>
      <c r="D718" s="34">
        <v>1.5029999999999999</v>
      </c>
      <c r="E718" s="34">
        <v>17</v>
      </c>
      <c r="F718" s="34">
        <f t="shared" si="57"/>
        <v>1930.1249999999463</v>
      </c>
      <c r="G718" s="34">
        <f>G717*11/12+G729*1/12</f>
        <v>3.2941666666666665</v>
      </c>
      <c r="H718" s="34">
        <f t="shared" si="54"/>
        <v>324.69362602941175</v>
      </c>
      <c r="I718" s="34">
        <f t="shared" si="55"/>
        <v>13.675977304411765</v>
      </c>
      <c r="J718" s="34">
        <f t="shared" si="56"/>
        <v>21.15364195588235</v>
      </c>
      <c r="K718" s="34">
        <f t="shared" si="53"/>
        <v>23.697117749335877</v>
      </c>
    </row>
    <row r="719" spans="1:11" ht="12.75" x14ac:dyDescent="0.2">
      <c r="A719" s="29">
        <v>1930.03</v>
      </c>
      <c r="B719" s="34">
        <v>23.94</v>
      </c>
      <c r="C719" s="34">
        <v>0.97250000000000003</v>
      </c>
      <c r="D719" s="34">
        <v>1.45</v>
      </c>
      <c r="E719" s="34">
        <v>16.899999999999999</v>
      </c>
      <c r="F719" s="34">
        <f t="shared" si="57"/>
        <v>1930.2083333332796</v>
      </c>
      <c r="G719" s="34">
        <f>G717*10/12+G729*2/12</f>
        <v>3.2983333333333333</v>
      </c>
      <c r="H719" s="34">
        <f t="shared" si="54"/>
        <v>338.93196656804736</v>
      </c>
      <c r="I719" s="34">
        <f t="shared" si="55"/>
        <v>13.768226294378699</v>
      </c>
      <c r="J719" s="34">
        <f t="shared" si="56"/>
        <v>20.528460798816567</v>
      </c>
      <c r="K719" s="34">
        <f t="shared" si="53"/>
        <v>24.58660779266885</v>
      </c>
    </row>
    <row r="720" spans="1:11" ht="12.75" x14ac:dyDescent="0.2">
      <c r="A720" s="29">
        <v>1930.04</v>
      </c>
      <c r="B720" s="34">
        <v>25.46</v>
      </c>
      <c r="C720" s="34">
        <v>0.97330000000000005</v>
      </c>
      <c r="D720" s="34">
        <v>1.397</v>
      </c>
      <c r="E720" s="34">
        <v>17</v>
      </c>
      <c r="F720" s="34">
        <f t="shared" si="57"/>
        <v>1930.2916666666129</v>
      </c>
      <c r="G720" s="34">
        <f>G717*9/12+G729*3/12</f>
        <v>3.3024999999999998</v>
      </c>
      <c r="H720" s="34">
        <f t="shared" si="54"/>
        <v>358.33115382352941</v>
      </c>
      <c r="I720" s="34">
        <f t="shared" si="55"/>
        <v>13.698496151470589</v>
      </c>
      <c r="J720" s="34">
        <f t="shared" si="56"/>
        <v>19.661768338235294</v>
      </c>
      <c r="K720" s="34">
        <f t="shared" si="53"/>
        <v>25.843436862018308</v>
      </c>
    </row>
    <row r="721" spans="1:11" ht="12.75" x14ac:dyDescent="0.2">
      <c r="A721" s="29">
        <v>1930.05</v>
      </c>
      <c r="B721" s="34">
        <v>23.94</v>
      </c>
      <c r="C721" s="34">
        <v>0.97419999999999995</v>
      </c>
      <c r="D721" s="34">
        <v>1.343</v>
      </c>
      <c r="E721" s="34">
        <v>16.899999999999999</v>
      </c>
      <c r="F721" s="34">
        <f t="shared" si="57"/>
        <v>1930.3749999999461</v>
      </c>
      <c r="G721" s="34">
        <f>G717*8/12+G729*4/12</f>
        <v>3.3066666666666666</v>
      </c>
      <c r="H721" s="34">
        <f t="shared" si="54"/>
        <v>338.93196656804736</v>
      </c>
      <c r="I721" s="34">
        <f t="shared" si="55"/>
        <v>13.792294144970413</v>
      </c>
      <c r="J721" s="34">
        <f t="shared" si="56"/>
        <v>19.013601967455621</v>
      </c>
      <c r="K721" s="34">
        <f t="shared" si="53"/>
        <v>24.309760633908169</v>
      </c>
    </row>
    <row r="722" spans="1:11" ht="12.75" x14ac:dyDescent="0.2">
      <c r="A722" s="29">
        <v>1930.06</v>
      </c>
      <c r="B722" s="34">
        <v>21.52</v>
      </c>
      <c r="C722" s="34">
        <v>0.97499999999999998</v>
      </c>
      <c r="D722" s="34">
        <v>1.29</v>
      </c>
      <c r="E722" s="34">
        <v>16.8</v>
      </c>
      <c r="F722" s="34">
        <f t="shared" si="57"/>
        <v>1930.4583333332794</v>
      </c>
      <c r="G722" s="34">
        <f>G717*7/12+G729*5/12</f>
        <v>3.3108333333333331</v>
      </c>
      <c r="H722" s="34">
        <f t="shared" si="54"/>
        <v>306.48418928571425</v>
      </c>
      <c r="I722" s="34">
        <f t="shared" si="55"/>
        <v>13.885784598214284</v>
      </c>
      <c r="J722" s="34">
        <f t="shared" si="56"/>
        <v>18.371961160714282</v>
      </c>
      <c r="K722" s="34">
        <f t="shared" si="53"/>
        <v>21.86689933338948</v>
      </c>
    </row>
    <row r="723" spans="1:11" ht="12.75" x14ac:dyDescent="0.2">
      <c r="A723" s="29">
        <v>1930.07</v>
      </c>
      <c r="B723" s="34">
        <v>21.06</v>
      </c>
      <c r="C723" s="34">
        <v>0.9758</v>
      </c>
      <c r="D723" s="34">
        <v>1.2370000000000001</v>
      </c>
      <c r="E723" s="34">
        <v>16.600000000000001</v>
      </c>
      <c r="F723" s="34">
        <f t="shared" si="57"/>
        <v>1930.5416666666126</v>
      </c>
      <c r="G723" s="34">
        <f>G717*6/12+G729*6/12</f>
        <v>3.3150000000000004</v>
      </c>
      <c r="H723" s="34">
        <f t="shared" si="54"/>
        <v>303.54659728915658</v>
      </c>
      <c r="I723" s="34">
        <f t="shared" si="55"/>
        <v>14.064613942771082</v>
      </c>
      <c r="J723" s="34">
        <f t="shared" si="56"/>
        <v>17.829398900602406</v>
      </c>
      <c r="K723" s="34">
        <f t="shared" si="53"/>
        <v>21.548797592546645</v>
      </c>
    </row>
    <row r="724" spans="1:11" ht="12.75" x14ac:dyDescent="0.2">
      <c r="A724" s="29">
        <v>1930.08</v>
      </c>
      <c r="B724" s="34">
        <v>20.79</v>
      </c>
      <c r="C724" s="34">
        <v>0.97670000000000001</v>
      </c>
      <c r="D724" s="34">
        <v>1.1830000000000001</v>
      </c>
      <c r="E724" s="34">
        <v>16.5</v>
      </c>
      <c r="F724" s="34">
        <f t="shared" si="57"/>
        <v>1930.6249999999459</v>
      </c>
      <c r="G724" s="34">
        <f>G717*5/12+G729*7/12</f>
        <v>3.3191666666666668</v>
      </c>
      <c r="H724" s="34">
        <f t="shared" si="54"/>
        <v>301.47106499999995</v>
      </c>
      <c r="I724" s="34">
        <f t="shared" si="55"/>
        <v>14.162904722727273</v>
      </c>
      <c r="J724" s="34">
        <f t="shared" si="56"/>
        <v>17.154414136363638</v>
      </c>
      <c r="K724" s="34">
        <f t="shared" si="53"/>
        <v>21.300602241118145</v>
      </c>
    </row>
    <row r="725" spans="1:11" ht="12.75" x14ac:dyDescent="0.2">
      <c r="A725" s="29">
        <v>1930.09</v>
      </c>
      <c r="B725" s="34">
        <v>20.78</v>
      </c>
      <c r="C725" s="34">
        <v>0.97750000000000004</v>
      </c>
      <c r="D725" s="34">
        <v>1.1299999999999999</v>
      </c>
      <c r="E725" s="34">
        <v>16.600000000000001</v>
      </c>
      <c r="F725" s="34">
        <f t="shared" si="57"/>
        <v>1930.7083333332791</v>
      </c>
      <c r="G725" s="34">
        <f>G717*4/12+G729*8/12</f>
        <v>3.3233333333333333</v>
      </c>
      <c r="H725" s="34">
        <f t="shared" si="54"/>
        <v>299.51084006024092</v>
      </c>
      <c r="I725" s="34">
        <f t="shared" si="55"/>
        <v>14.089116754518072</v>
      </c>
      <c r="J725" s="34">
        <f t="shared" si="56"/>
        <v>16.287163102409636</v>
      </c>
      <c r="K725" s="34">
        <f t="shared" si="53"/>
        <v>21.072581788447309</v>
      </c>
    </row>
    <row r="726" spans="1:11" ht="12.75" x14ac:dyDescent="0.2">
      <c r="A726" s="29">
        <v>1930.1</v>
      </c>
      <c r="B726" s="34">
        <v>17.920000000000002</v>
      </c>
      <c r="C726" s="34">
        <v>0.97829999999999995</v>
      </c>
      <c r="D726" s="34">
        <v>1.077</v>
      </c>
      <c r="E726" s="34">
        <v>16.5</v>
      </c>
      <c r="F726" s="34">
        <f t="shared" si="57"/>
        <v>1930.7916666666124</v>
      </c>
      <c r="G726" s="34">
        <f>G717*3/12+G729*9/12</f>
        <v>3.3275000000000001</v>
      </c>
      <c r="H726" s="34">
        <f t="shared" si="54"/>
        <v>259.85384727272731</v>
      </c>
      <c r="I726" s="34">
        <f t="shared" si="55"/>
        <v>14.186105959090908</v>
      </c>
      <c r="J726" s="34">
        <f t="shared" si="56"/>
        <v>15.617332227272726</v>
      </c>
      <c r="K726" s="34">
        <f t="shared" si="53"/>
        <v>18.21487015465863</v>
      </c>
    </row>
    <row r="727" spans="1:11" ht="12.75" x14ac:dyDescent="0.2">
      <c r="A727" s="29">
        <v>1930.11</v>
      </c>
      <c r="B727" s="34">
        <v>16.62</v>
      </c>
      <c r="C727" s="34">
        <v>0.97919999999999996</v>
      </c>
      <c r="D727" s="34">
        <v>1.0229999999999999</v>
      </c>
      <c r="E727" s="34">
        <v>16.399999999999999</v>
      </c>
      <c r="F727" s="34">
        <f t="shared" si="57"/>
        <v>1930.8749999999457</v>
      </c>
      <c r="G727" s="34">
        <f>G717*2/12+G729*10/12</f>
        <v>3.3316666666666666</v>
      </c>
      <c r="H727" s="34">
        <f t="shared" si="54"/>
        <v>242.4723722560976</v>
      </c>
      <c r="I727" s="34">
        <f t="shared" si="55"/>
        <v>14.28573687804878</v>
      </c>
      <c r="J727" s="34">
        <f t="shared" si="56"/>
        <v>14.924743490853658</v>
      </c>
      <c r="K727" s="34">
        <f t="shared" si="53"/>
        <v>16.939711377775168</v>
      </c>
    </row>
    <row r="728" spans="1:11" ht="12.75" x14ac:dyDescent="0.2">
      <c r="A728" s="29">
        <v>1930.12</v>
      </c>
      <c r="B728" s="34">
        <v>15.51</v>
      </c>
      <c r="C728" s="34">
        <v>0.98</v>
      </c>
      <c r="D728" s="34">
        <v>0.97</v>
      </c>
      <c r="E728" s="34">
        <v>16.100000000000001</v>
      </c>
      <c r="F728" s="34">
        <f t="shared" si="57"/>
        <v>1930.9583333332789</v>
      </c>
      <c r="G728" s="34">
        <f>G717*1/12+G729*11/12</f>
        <v>3.3358333333333325</v>
      </c>
      <c r="H728" s="34">
        <f t="shared" si="54"/>
        <v>230.49473618012419</v>
      </c>
      <c r="I728" s="34">
        <f t="shared" si="55"/>
        <v>14.563819565217388</v>
      </c>
      <c r="J728" s="34">
        <f t="shared" si="56"/>
        <v>14.415209161490679</v>
      </c>
      <c r="K728" s="34">
        <f t="shared" si="53"/>
        <v>16.055001856531323</v>
      </c>
    </row>
    <row r="729" spans="1:11" ht="12.75" x14ac:dyDescent="0.2">
      <c r="A729" s="29">
        <v>1931.01</v>
      </c>
      <c r="B729" s="34">
        <v>15.98</v>
      </c>
      <c r="C729" s="34">
        <v>0.9667</v>
      </c>
      <c r="D729" s="34">
        <v>0.94</v>
      </c>
      <c r="E729" s="34">
        <v>15.9</v>
      </c>
      <c r="F729" s="34">
        <f t="shared" si="57"/>
        <v>1931.0416666666122</v>
      </c>
      <c r="G729" s="34">
        <v>3.34</v>
      </c>
      <c r="H729" s="34">
        <f t="shared" si="54"/>
        <v>240.46658773584906</v>
      </c>
      <c r="I729" s="34">
        <f t="shared" si="55"/>
        <v>14.546874240566037</v>
      </c>
      <c r="J729" s="34">
        <f t="shared" si="56"/>
        <v>14.145093396226413</v>
      </c>
      <c r="K729" s="34">
        <f t="shared" si="53"/>
        <v>16.705478731547611</v>
      </c>
    </row>
    <row r="730" spans="1:11" ht="12.75" x14ac:dyDescent="0.2">
      <c r="A730" s="29">
        <v>1931.02</v>
      </c>
      <c r="B730" s="34">
        <v>17.2</v>
      </c>
      <c r="C730" s="34">
        <v>0.95330000000000004</v>
      </c>
      <c r="D730" s="34">
        <v>0.91</v>
      </c>
      <c r="E730" s="34">
        <v>15.7</v>
      </c>
      <c r="F730" s="34">
        <f t="shared" si="57"/>
        <v>1931.1249999999454</v>
      </c>
      <c r="G730" s="34">
        <f>G729*11/12+G741*1/12</f>
        <v>3.3683333333333327</v>
      </c>
      <c r="H730" s="34">
        <f t="shared" si="54"/>
        <v>262.12224840764327</v>
      </c>
      <c r="I730" s="34">
        <f t="shared" si="55"/>
        <v>14.527973221337581</v>
      </c>
      <c r="J730" s="34">
        <f t="shared" si="56"/>
        <v>13.868095700636943</v>
      </c>
      <c r="K730" s="34">
        <f t="shared" si="53"/>
        <v>18.161492436976086</v>
      </c>
    </row>
    <row r="731" spans="1:11" ht="12.75" x14ac:dyDescent="0.2">
      <c r="A731" s="29">
        <v>1931.03</v>
      </c>
      <c r="B731" s="34">
        <v>17.53</v>
      </c>
      <c r="C731" s="34">
        <v>0.94</v>
      </c>
      <c r="D731" s="34">
        <v>0.88</v>
      </c>
      <c r="E731" s="34">
        <v>15.6</v>
      </c>
      <c r="F731" s="34">
        <f t="shared" si="57"/>
        <v>1931.2083333332787</v>
      </c>
      <c r="G731" s="34">
        <f>G729*10/12+G741*2/12</f>
        <v>3.3966666666666665</v>
      </c>
      <c r="H731" s="34">
        <f t="shared" si="54"/>
        <v>268.86384663461536</v>
      </c>
      <c r="I731" s="34">
        <f t="shared" si="55"/>
        <v>14.417114423076921</v>
      </c>
      <c r="J731" s="34">
        <f t="shared" si="56"/>
        <v>13.496873076923075</v>
      </c>
      <c r="K731" s="34">
        <f t="shared" si="53"/>
        <v>18.579561032791283</v>
      </c>
    </row>
    <row r="732" spans="1:11" ht="12.75" x14ac:dyDescent="0.2">
      <c r="A732" s="29">
        <v>1931.04</v>
      </c>
      <c r="B732" s="34">
        <v>15.86</v>
      </c>
      <c r="C732" s="34">
        <v>0.92669999999999997</v>
      </c>
      <c r="D732" s="34">
        <v>0.85</v>
      </c>
      <c r="E732" s="34">
        <v>15.5</v>
      </c>
      <c r="F732" s="34">
        <f t="shared" si="57"/>
        <v>1931.2916666666119</v>
      </c>
      <c r="G732" s="34">
        <f>G729*9/12+G741*3/12</f>
        <v>3.4249999999999998</v>
      </c>
      <c r="H732" s="34">
        <f t="shared" si="54"/>
        <v>244.8198203225806</v>
      </c>
      <c r="I732" s="34">
        <f t="shared" si="55"/>
        <v>14.304825188709676</v>
      </c>
      <c r="J732" s="34">
        <f t="shared" si="56"/>
        <v>13.120860483870967</v>
      </c>
      <c r="K732" s="34">
        <f t="shared" si="53"/>
        <v>16.872315331609659</v>
      </c>
    </row>
    <row r="733" spans="1:11" ht="12.75" x14ac:dyDescent="0.2">
      <c r="A733" s="29">
        <v>1931.05</v>
      </c>
      <c r="B733" s="34">
        <v>14.33</v>
      </c>
      <c r="C733" s="34">
        <v>0.9133</v>
      </c>
      <c r="D733" s="34">
        <v>0.82</v>
      </c>
      <c r="E733" s="34">
        <v>15.3</v>
      </c>
      <c r="F733" s="34">
        <f t="shared" si="57"/>
        <v>1931.3749999999452</v>
      </c>
      <c r="G733" s="34">
        <f>G729*8/12+G741*4/12</f>
        <v>3.4533333333333331</v>
      </c>
      <c r="H733" s="34">
        <f t="shared" si="54"/>
        <v>224.09380441176469</v>
      </c>
      <c r="I733" s="34">
        <f t="shared" si="55"/>
        <v>14.282265985294117</v>
      </c>
      <c r="J733" s="34">
        <f t="shared" si="56"/>
        <v>12.823232352941174</v>
      </c>
      <c r="K733" s="34">
        <f t="shared" si="53"/>
        <v>15.40153999911011</v>
      </c>
    </row>
    <row r="734" spans="1:11" ht="12.75" x14ac:dyDescent="0.2">
      <c r="A734" s="29">
        <v>1931.06</v>
      </c>
      <c r="B734" s="34">
        <v>13.87</v>
      </c>
      <c r="C734" s="34">
        <v>0.9</v>
      </c>
      <c r="D734" s="34">
        <v>0.79</v>
      </c>
      <c r="E734" s="34">
        <v>15.1</v>
      </c>
      <c r="F734" s="34">
        <f t="shared" si="57"/>
        <v>1931.4583333332785</v>
      </c>
      <c r="G734" s="34">
        <f>G729*7/12+G741*5/12</f>
        <v>3.4816666666666665</v>
      </c>
      <c r="H734" s="34">
        <f t="shared" si="54"/>
        <v>219.77313526490065</v>
      </c>
      <c r="I734" s="34">
        <f t="shared" si="55"/>
        <v>14.260693708609271</v>
      </c>
      <c r="J734" s="34">
        <f t="shared" si="56"/>
        <v>12.517720033112584</v>
      </c>
      <c r="K734" s="34">
        <f t="shared" si="53"/>
        <v>15.062476074643246</v>
      </c>
    </row>
    <row r="735" spans="1:11" ht="12.75" x14ac:dyDescent="0.2">
      <c r="A735" s="29">
        <v>1931.07</v>
      </c>
      <c r="B735" s="34">
        <v>14.33</v>
      </c>
      <c r="C735" s="34">
        <v>0.88670000000000004</v>
      </c>
      <c r="D735" s="34">
        <v>0.76</v>
      </c>
      <c r="E735" s="34">
        <v>15.1</v>
      </c>
      <c r="F735" s="34">
        <f t="shared" si="57"/>
        <v>1931.5416666666117</v>
      </c>
      <c r="G735" s="34">
        <f>G729*6/12+G741*6/12</f>
        <v>3.51</v>
      </c>
      <c r="H735" s="34">
        <f t="shared" si="54"/>
        <v>227.06193427152317</v>
      </c>
      <c r="I735" s="34">
        <f t="shared" si="55"/>
        <v>14.04995234602649</v>
      </c>
      <c r="J735" s="34">
        <f t="shared" si="56"/>
        <v>12.042363576158939</v>
      </c>
      <c r="K735" s="34">
        <f t="shared" si="53"/>
        <v>15.516750095516322</v>
      </c>
    </row>
    <row r="736" spans="1:11" ht="12.75" x14ac:dyDescent="0.2">
      <c r="A736" s="29">
        <v>1931.08</v>
      </c>
      <c r="B736" s="34">
        <v>13.9</v>
      </c>
      <c r="C736" s="34">
        <v>0.87329999999999997</v>
      </c>
      <c r="D736" s="34">
        <v>0.73</v>
      </c>
      <c r="E736" s="34">
        <v>15.1</v>
      </c>
      <c r="F736" s="34">
        <f t="shared" si="57"/>
        <v>1931.624999999945</v>
      </c>
      <c r="G736" s="34">
        <f>G729*5/12+G741*7/12</f>
        <v>3.5383333333333336</v>
      </c>
      <c r="H736" s="34">
        <f t="shared" si="54"/>
        <v>220.24849172185429</v>
      </c>
      <c r="I736" s="34">
        <f t="shared" si="55"/>
        <v>13.837626461920529</v>
      </c>
      <c r="J736" s="34">
        <f t="shared" si="56"/>
        <v>11.567007119205297</v>
      </c>
      <c r="K736" s="34">
        <f t="shared" si="53"/>
        <v>15.006276602886544</v>
      </c>
    </row>
    <row r="737" spans="1:11" ht="12.75" x14ac:dyDescent="0.2">
      <c r="A737" s="29">
        <v>1931.09</v>
      </c>
      <c r="B737" s="34">
        <v>11.83</v>
      </c>
      <c r="C737" s="34">
        <v>0.86</v>
      </c>
      <c r="D737" s="34">
        <v>0.7</v>
      </c>
      <c r="E737" s="34">
        <v>15</v>
      </c>
      <c r="F737" s="34">
        <f t="shared" si="57"/>
        <v>1931.7083333332782</v>
      </c>
      <c r="G737" s="34">
        <f>G729*4/12+G741*8/12</f>
        <v>3.5666666666666669</v>
      </c>
      <c r="H737" s="34">
        <f t="shared" si="54"/>
        <v>188.6985555</v>
      </c>
      <c r="I737" s="34">
        <f t="shared" si="55"/>
        <v>13.717730999999999</v>
      </c>
      <c r="J737" s="34">
        <f t="shared" si="56"/>
        <v>11.165594999999998</v>
      </c>
      <c r="K737" s="34">
        <f t="shared" si="53"/>
        <v>12.817745261106882</v>
      </c>
    </row>
    <row r="738" spans="1:11" ht="12.75" x14ac:dyDescent="0.2">
      <c r="A738" s="29">
        <v>1931.1</v>
      </c>
      <c r="B738" s="34">
        <v>10.25</v>
      </c>
      <c r="C738" s="34">
        <v>0.84670000000000001</v>
      </c>
      <c r="D738" s="34">
        <v>0.67</v>
      </c>
      <c r="E738" s="34">
        <v>14.9</v>
      </c>
      <c r="F738" s="34">
        <f t="shared" si="57"/>
        <v>1931.7916666666115</v>
      </c>
      <c r="G738" s="34">
        <f>G729*3/12+G741*9/12</f>
        <v>3.5950000000000002</v>
      </c>
      <c r="H738" s="34">
        <f t="shared" si="54"/>
        <v>164.59350251677853</v>
      </c>
      <c r="I738" s="34">
        <f t="shared" si="55"/>
        <v>13.596226203020132</v>
      </c>
      <c r="J738" s="34">
        <f t="shared" si="56"/>
        <v>10.758794798657718</v>
      </c>
      <c r="K738" s="34">
        <f t="shared" si="53"/>
        <v>11.145926407660934</v>
      </c>
    </row>
    <row r="739" spans="1:11" ht="12.75" x14ac:dyDescent="0.2">
      <c r="A739" s="29">
        <v>1931.11</v>
      </c>
      <c r="B739" s="34">
        <v>10.39</v>
      </c>
      <c r="C739" s="34">
        <v>0.83330000000000004</v>
      </c>
      <c r="D739" s="34">
        <v>0.64</v>
      </c>
      <c r="E739" s="34">
        <v>14.7</v>
      </c>
      <c r="F739" s="34">
        <f t="shared" si="57"/>
        <v>1931.8749999999447</v>
      </c>
      <c r="G739" s="34">
        <f>G729*2/12+G741*10/12</f>
        <v>3.6233333333333335</v>
      </c>
      <c r="H739" s="34">
        <f t="shared" si="54"/>
        <v>169.11156275510203</v>
      </c>
      <c r="I739" s="34">
        <f t="shared" si="55"/>
        <v>13.563105413265307</v>
      </c>
      <c r="J739" s="34">
        <f t="shared" si="56"/>
        <v>10.416881632653061</v>
      </c>
      <c r="K739" s="34">
        <f t="shared" si="53"/>
        <v>11.415600295644674</v>
      </c>
    </row>
    <row r="740" spans="1:11" ht="12.75" x14ac:dyDescent="0.2">
      <c r="A740" s="29">
        <v>1931.12</v>
      </c>
      <c r="B740" s="34">
        <v>8.44</v>
      </c>
      <c r="C740" s="34">
        <v>0.82</v>
      </c>
      <c r="D740" s="34">
        <v>0.61</v>
      </c>
      <c r="E740" s="34">
        <v>14.6</v>
      </c>
      <c r="F740" s="34">
        <f t="shared" si="57"/>
        <v>1931.958333333278</v>
      </c>
      <c r="G740" s="34">
        <f>G729*1/12+G741*11/12</f>
        <v>3.6516666666666668</v>
      </c>
      <c r="H740" s="34">
        <f t="shared" si="54"/>
        <v>138.31353493150684</v>
      </c>
      <c r="I740" s="34">
        <f t="shared" si="55"/>
        <v>13.438044863013697</v>
      </c>
      <c r="J740" s="34">
        <f t="shared" si="56"/>
        <v>9.9965943493150693</v>
      </c>
      <c r="K740" s="34">
        <f t="shared" si="53"/>
        <v>9.3060328679683177</v>
      </c>
    </row>
    <row r="741" spans="1:11" ht="12.75" x14ac:dyDescent="0.2">
      <c r="A741" s="29">
        <v>1932.01</v>
      </c>
      <c r="B741" s="34">
        <v>8.3000000000000007</v>
      </c>
      <c r="C741" s="34">
        <v>0.79330000000000001</v>
      </c>
      <c r="D741" s="34">
        <v>0.59330000000000005</v>
      </c>
      <c r="E741" s="34">
        <v>14.3</v>
      </c>
      <c r="F741" s="34">
        <f t="shared" si="57"/>
        <v>1932.0416666666113</v>
      </c>
      <c r="G741" s="34">
        <v>3.68</v>
      </c>
      <c r="H741" s="34">
        <f t="shared" si="54"/>
        <v>138.87278496503495</v>
      </c>
      <c r="I741" s="34">
        <f t="shared" si="55"/>
        <v>13.273226543706292</v>
      </c>
      <c r="J741" s="34">
        <f t="shared" si="56"/>
        <v>9.9268943758741255</v>
      </c>
      <c r="K741" s="34">
        <f t="shared" si="53"/>
        <v>9.3124064551778432</v>
      </c>
    </row>
    <row r="742" spans="1:11" ht="12.75" x14ac:dyDescent="0.2">
      <c r="A742" s="29">
        <v>1932.02</v>
      </c>
      <c r="B742" s="34">
        <v>8.23</v>
      </c>
      <c r="C742" s="34">
        <v>0.76670000000000005</v>
      </c>
      <c r="D742" s="34">
        <v>0.57669999999999999</v>
      </c>
      <c r="E742" s="34">
        <v>14.1</v>
      </c>
      <c r="F742" s="34">
        <f t="shared" si="57"/>
        <v>1932.1249999999445</v>
      </c>
      <c r="G742" s="34">
        <f>G741*11/12+G753*1/12</f>
        <v>3.6491666666666669</v>
      </c>
      <c r="H742" s="34">
        <f t="shared" si="54"/>
        <v>139.65478244680853</v>
      </c>
      <c r="I742" s="34">
        <f t="shared" si="55"/>
        <v>13.01012414361702</v>
      </c>
      <c r="J742" s="34">
        <f t="shared" si="56"/>
        <v>9.7860161648936153</v>
      </c>
      <c r="K742" s="34">
        <f t="shared" si="53"/>
        <v>9.3369322510084043</v>
      </c>
    </row>
    <row r="743" spans="1:11" ht="12.75" x14ac:dyDescent="0.2">
      <c r="A743" s="29">
        <v>1932.03</v>
      </c>
      <c r="B743" s="34">
        <v>8.26</v>
      </c>
      <c r="C743" s="34">
        <v>0.74</v>
      </c>
      <c r="D743" s="34">
        <v>0.56000000000000005</v>
      </c>
      <c r="E743" s="34">
        <v>14</v>
      </c>
      <c r="F743" s="34">
        <f t="shared" si="57"/>
        <v>1932.2083333332778</v>
      </c>
      <c r="G743" s="34">
        <f>G741*10/12+G753*2/12</f>
        <v>3.6183333333333336</v>
      </c>
      <c r="H743" s="34">
        <f t="shared" si="54"/>
        <v>141.16502249999999</v>
      </c>
      <c r="I743" s="34">
        <f t="shared" si="55"/>
        <v>12.646745357142857</v>
      </c>
      <c r="J743" s="34">
        <f t="shared" si="56"/>
        <v>9.5705100000000005</v>
      </c>
      <c r="K743" s="34">
        <f t="shared" si="53"/>
        <v>9.4130650280122108</v>
      </c>
    </row>
    <row r="744" spans="1:11" ht="12.75" x14ac:dyDescent="0.2">
      <c r="A744" s="29">
        <v>1932.04</v>
      </c>
      <c r="B744" s="34">
        <v>6.28</v>
      </c>
      <c r="C744" s="34">
        <v>0.71330000000000005</v>
      </c>
      <c r="D744" s="34">
        <v>0.54330000000000001</v>
      </c>
      <c r="E744" s="34">
        <v>13.9</v>
      </c>
      <c r="F744" s="34">
        <f t="shared" si="57"/>
        <v>1932.291666666611</v>
      </c>
      <c r="G744" s="34">
        <f>G741*9/12+G753*3/12</f>
        <v>3.5875000000000004</v>
      </c>
      <c r="H744" s="34">
        <f t="shared" si="54"/>
        <v>108.09856618705035</v>
      </c>
      <c r="I744" s="34">
        <f t="shared" si="55"/>
        <v>12.278138098920865</v>
      </c>
      <c r="J744" s="34">
        <f t="shared" si="56"/>
        <v>9.351903026978416</v>
      </c>
      <c r="K744" s="34">
        <f t="shared" si="53"/>
        <v>7.1922331961154864</v>
      </c>
    </row>
    <row r="745" spans="1:11" ht="12.75" x14ac:dyDescent="0.2">
      <c r="A745" s="29">
        <v>1932.05</v>
      </c>
      <c r="B745" s="34">
        <v>5.51</v>
      </c>
      <c r="C745" s="34">
        <v>0.68669999999999998</v>
      </c>
      <c r="D745" s="34">
        <v>0.52669999999999995</v>
      </c>
      <c r="E745" s="34">
        <v>13.7</v>
      </c>
      <c r="F745" s="34">
        <f t="shared" si="57"/>
        <v>1932.3749999999443</v>
      </c>
      <c r="G745" s="34">
        <f>G741*8/12+G753*4/12</f>
        <v>3.5566666666666666</v>
      </c>
      <c r="H745" s="34">
        <f t="shared" si="54"/>
        <v>96.229033029197069</v>
      </c>
      <c r="I745" s="34">
        <f t="shared" si="55"/>
        <v>11.992827038321167</v>
      </c>
      <c r="J745" s="34">
        <f t="shared" si="56"/>
        <v>9.1985175492700719</v>
      </c>
      <c r="K745" s="34">
        <f t="shared" si="53"/>
        <v>6.3908572898814437</v>
      </c>
    </row>
    <row r="746" spans="1:11" ht="12.75" x14ac:dyDescent="0.2">
      <c r="A746" s="29">
        <v>1932.06</v>
      </c>
      <c r="B746" s="34">
        <v>4.7699999999999996</v>
      </c>
      <c r="C746" s="34">
        <v>0.66</v>
      </c>
      <c r="D746" s="34">
        <v>0.51</v>
      </c>
      <c r="E746" s="34">
        <v>13.6</v>
      </c>
      <c r="F746" s="34">
        <f t="shared" si="57"/>
        <v>1932.4583333332776</v>
      </c>
      <c r="G746" s="34">
        <f>G741*7/12+G753*5/12</f>
        <v>3.5258333333333338</v>
      </c>
      <c r="H746" s="34">
        <f t="shared" si="54"/>
        <v>83.917890992647045</v>
      </c>
      <c r="I746" s="34">
        <f t="shared" si="55"/>
        <v>11.611280514705882</v>
      </c>
      <c r="J746" s="34">
        <f t="shared" si="56"/>
        <v>8.9723531249999997</v>
      </c>
      <c r="K746" s="34">
        <f t="shared" si="53"/>
        <v>5.5650593715289656</v>
      </c>
    </row>
    <row r="747" spans="1:11" ht="12.75" x14ac:dyDescent="0.2">
      <c r="A747" s="29">
        <v>1932.07</v>
      </c>
      <c r="B747" s="34">
        <v>5.01</v>
      </c>
      <c r="C747" s="34">
        <v>0.63329999999999997</v>
      </c>
      <c r="D747" s="34">
        <v>0.49330000000000002</v>
      </c>
      <c r="E747" s="34">
        <v>13.6</v>
      </c>
      <c r="F747" s="34">
        <f t="shared" si="57"/>
        <v>1932.5416666666108</v>
      </c>
      <c r="G747" s="34">
        <f>G741*6/12+G753*6/12</f>
        <v>3.4950000000000001</v>
      </c>
      <c r="H747" s="34">
        <f t="shared" si="54"/>
        <v>88.140174816176469</v>
      </c>
      <c r="I747" s="34">
        <f t="shared" si="55"/>
        <v>11.141551439338235</v>
      </c>
      <c r="J747" s="34">
        <f t="shared" si="56"/>
        <v>8.6785525422794123</v>
      </c>
      <c r="K747" s="34">
        <f t="shared" si="53"/>
        <v>5.8387636718512024</v>
      </c>
    </row>
    <row r="748" spans="1:11" ht="12.75" x14ac:dyDescent="0.2">
      <c r="A748" s="29">
        <v>1932.08</v>
      </c>
      <c r="B748" s="34">
        <v>7.53</v>
      </c>
      <c r="C748" s="34">
        <v>0.60670000000000002</v>
      </c>
      <c r="D748" s="34">
        <v>0.47670000000000001</v>
      </c>
      <c r="E748" s="34">
        <v>13.5</v>
      </c>
      <c r="F748" s="34">
        <f t="shared" si="57"/>
        <v>1932.6249999999441</v>
      </c>
      <c r="G748" s="34">
        <f>G741*5/12+G753*7/12</f>
        <v>3.4641666666666668</v>
      </c>
      <c r="H748" s="34">
        <f t="shared" si="54"/>
        <v>133.455445</v>
      </c>
      <c r="I748" s="34">
        <f t="shared" si="55"/>
        <v>10.752645216666666</v>
      </c>
      <c r="J748" s="34">
        <f t="shared" si="56"/>
        <v>8.4486335499999985</v>
      </c>
      <c r="K748" s="34">
        <f t="shared" si="53"/>
        <v>8.8346532051812119</v>
      </c>
    </row>
    <row r="749" spans="1:11" ht="12.75" x14ac:dyDescent="0.2">
      <c r="A749" s="29">
        <v>1932.09</v>
      </c>
      <c r="B749" s="34">
        <v>8.26</v>
      </c>
      <c r="C749" s="34">
        <v>0.57999999999999996</v>
      </c>
      <c r="D749" s="34">
        <v>0.46</v>
      </c>
      <c r="E749" s="34">
        <v>13.4</v>
      </c>
      <c r="F749" s="34">
        <f t="shared" si="57"/>
        <v>1932.7083333332773</v>
      </c>
      <c r="G749" s="34">
        <f>G741*4/12+G753*8/12</f>
        <v>3.4333333333333336</v>
      </c>
      <c r="H749" s="34">
        <f t="shared" si="54"/>
        <v>147.48584440298504</v>
      </c>
      <c r="I749" s="34">
        <f t="shared" si="55"/>
        <v>10.356148880597013</v>
      </c>
      <c r="J749" s="34">
        <f t="shared" si="56"/>
        <v>8.2134973880597002</v>
      </c>
      <c r="K749" s="34">
        <f t="shared" si="53"/>
        <v>9.7611685640637074</v>
      </c>
    </row>
    <row r="750" spans="1:11" ht="12.75" x14ac:dyDescent="0.2">
      <c r="A750" s="29">
        <v>1932.1</v>
      </c>
      <c r="B750" s="34">
        <v>7.12</v>
      </c>
      <c r="C750" s="34">
        <v>0.55330000000000001</v>
      </c>
      <c r="D750" s="34">
        <v>0.44330000000000003</v>
      </c>
      <c r="E750" s="34">
        <v>13.3</v>
      </c>
      <c r="F750" s="34">
        <f t="shared" si="57"/>
        <v>1932.7916666666106</v>
      </c>
      <c r="G750" s="34">
        <f>G741*3/12+G753*9/12</f>
        <v>3.4024999999999999</v>
      </c>
      <c r="H750" s="34">
        <f t="shared" si="54"/>
        <v>128.08652481203006</v>
      </c>
      <c r="I750" s="34">
        <f t="shared" si="55"/>
        <v>9.9536901936090203</v>
      </c>
      <c r="J750" s="34">
        <f t="shared" si="56"/>
        <v>7.9748253439849615</v>
      </c>
      <c r="K750" s="34">
        <f t="shared" si="53"/>
        <v>8.4786066076890823</v>
      </c>
    </row>
    <row r="751" spans="1:11" ht="12.75" x14ac:dyDescent="0.2">
      <c r="A751" s="29">
        <v>1932.11</v>
      </c>
      <c r="B751" s="34">
        <v>7.05</v>
      </c>
      <c r="C751" s="34">
        <v>0.52669999999999995</v>
      </c>
      <c r="D751" s="34">
        <v>0.42670000000000002</v>
      </c>
      <c r="E751" s="34">
        <v>13.2</v>
      </c>
      <c r="F751" s="34">
        <f t="shared" si="57"/>
        <v>1932.8749999999438</v>
      </c>
      <c r="G751" s="34">
        <f>G741*2/12+G753*10/12</f>
        <v>3.3716666666666666</v>
      </c>
      <c r="H751" s="34">
        <f t="shared" si="54"/>
        <v>127.78805965909091</v>
      </c>
      <c r="I751" s="34">
        <f t="shared" si="55"/>
        <v>9.5469462443181801</v>
      </c>
      <c r="J751" s="34">
        <f t="shared" si="56"/>
        <v>7.7343496534090912</v>
      </c>
      <c r="K751" s="34">
        <f t="shared" si="53"/>
        <v>8.4633095671228968</v>
      </c>
    </row>
    <row r="752" spans="1:11" ht="12.75" x14ac:dyDescent="0.2">
      <c r="A752" s="29">
        <v>1932.12</v>
      </c>
      <c r="B752" s="34">
        <v>6.82</v>
      </c>
      <c r="C752" s="34">
        <v>0.5</v>
      </c>
      <c r="D752" s="34">
        <v>0.41</v>
      </c>
      <c r="E752" s="34">
        <v>13.1</v>
      </c>
      <c r="F752" s="34">
        <f t="shared" si="57"/>
        <v>1932.9583333332771</v>
      </c>
      <c r="G752" s="34">
        <f>G741*1/12+G753*11/12</f>
        <v>3.3408333333333338</v>
      </c>
      <c r="H752" s="34">
        <f t="shared" si="54"/>
        <v>124.56274465648855</v>
      </c>
      <c r="I752" s="34">
        <f t="shared" si="55"/>
        <v>9.1321660305343499</v>
      </c>
      <c r="J752" s="34">
        <f t="shared" si="56"/>
        <v>7.4883761450381678</v>
      </c>
      <c r="K752" s="34">
        <f t="shared" si="53"/>
        <v>8.2570739991006814</v>
      </c>
    </row>
    <row r="753" spans="1:11" ht="12.75" x14ac:dyDescent="0.2">
      <c r="A753" s="29">
        <v>1933.01</v>
      </c>
      <c r="B753" s="34">
        <v>7.09</v>
      </c>
      <c r="C753" s="34">
        <v>0.495</v>
      </c>
      <c r="D753" s="34">
        <v>0.41249999999999998</v>
      </c>
      <c r="E753" s="34">
        <v>12.9</v>
      </c>
      <c r="F753" s="34">
        <f t="shared" si="57"/>
        <v>1933.0416666666104</v>
      </c>
      <c r="G753" s="34">
        <v>3.31</v>
      </c>
      <c r="H753" s="34">
        <f t="shared" si="54"/>
        <v>131.50177499999998</v>
      </c>
      <c r="I753" s="34">
        <f t="shared" si="55"/>
        <v>9.1810124999999996</v>
      </c>
      <c r="J753" s="34">
        <f t="shared" si="56"/>
        <v>7.6508437499999991</v>
      </c>
      <c r="K753" s="34">
        <f t="shared" si="53"/>
        <v>8.7280461628135271</v>
      </c>
    </row>
    <row r="754" spans="1:11" ht="12.75" x14ac:dyDescent="0.2">
      <c r="A754" s="29">
        <v>1933.02</v>
      </c>
      <c r="B754" s="34">
        <v>6.25</v>
      </c>
      <c r="C754" s="34">
        <v>0.49</v>
      </c>
      <c r="D754" s="34">
        <v>0.41499999999999998</v>
      </c>
      <c r="E754" s="34">
        <v>12.7</v>
      </c>
      <c r="F754" s="34">
        <f t="shared" si="57"/>
        <v>1933.1249999999436</v>
      </c>
      <c r="G754" s="34">
        <f>G753*11/12+G765*1/12</f>
        <v>3.2941666666666674</v>
      </c>
      <c r="H754" s="34">
        <f t="shared" si="54"/>
        <v>117.74741633858267</v>
      </c>
      <c r="I754" s="34">
        <f t="shared" si="55"/>
        <v>9.2313974409448818</v>
      </c>
      <c r="J754" s="34">
        <f t="shared" si="56"/>
        <v>7.8184284448818895</v>
      </c>
      <c r="K754" s="34">
        <f t="shared" si="53"/>
        <v>7.8260517513165953</v>
      </c>
    </row>
    <row r="755" spans="1:11" ht="12.75" x14ac:dyDescent="0.2">
      <c r="A755" s="29">
        <v>1933.03</v>
      </c>
      <c r="B755" s="34">
        <v>6.23</v>
      </c>
      <c r="C755" s="34">
        <v>0.48499999999999999</v>
      </c>
      <c r="D755" s="34">
        <v>0.41749999999999998</v>
      </c>
      <c r="E755" s="34">
        <v>12.6</v>
      </c>
      <c r="F755" s="34">
        <f t="shared" si="57"/>
        <v>1933.2083333332769</v>
      </c>
      <c r="G755" s="34">
        <f>G753*10/12+G765*2/12</f>
        <v>3.2783333333333333</v>
      </c>
      <c r="H755" s="34">
        <f t="shared" si="54"/>
        <v>118.30213750000001</v>
      </c>
      <c r="I755" s="34">
        <f t="shared" si="55"/>
        <v>9.2097169642857128</v>
      </c>
      <c r="J755" s="34">
        <f t="shared" si="56"/>
        <v>7.9279522321428564</v>
      </c>
      <c r="K755" s="34">
        <f t="shared" si="53"/>
        <v>7.8746813229431689</v>
      </c>
    </row>
    <row r="756" spans="1:11" ht="12.75" x14ac:dyDescent="0.2">
      <c r="A756" s="29">
        <v>1933.04</v>
      </c>
      <c r="B756" s="34">
        <v>6.89</v>
      </c>
      <c r="C756" s="34">
        <v>0.48</v>
      </c>
      <c r="D756" s="34">
        <v>0.42</v>
      </c>
      <c r="E756" s="34">
        <v>12.6</v>
      </c>
      <c r="F756" s="34">
        <f t="shared" si="57"/>
        <v>1933.2916666666101</v>
      </c>
      <c r="G756" s="34">
        <f>G753*9/12+G765*3/12</f>
        <v>3.2624999999999997</v>
      </c>
      <c r="H756" s="34">
        <f t="shared" si="54"/>
        <v>130.8349482142857</v>
      </c>
      <c r="I756" s="34">
        <f t="shared" si="55"/>
        <v>9.1147714285714283</v>
      </c>
      <c r="J756" s="34">
        <f t="shared" si="56"/>
        <v>7.9754249999999995</v>
      </c>
      <c r="K756" s="34">
        <f t="shared" si="53"/>
        <v>8.7231016460681108</v>
      </c>
    </row>
    <row r="757" spans="1:11" ht="12.75" x14ac:dyDescent="0.2">
      <c r="A757" s="29">
        <v>1933.05</v>
      </c>
      <c r="B757" s="34">
        <v>8.8699999999999992</v>
      </c>
      <c r="C757" s="34">
        <v>0.47499999999999998</v>
      </c>
      <c r="D757" s="34">
        <v>0.42249999999999999</v>
      </c>
      <c r="E757" s="34">
        <v>12.6</v>
      </c>
      <c r="F757" s="34">
        <f t="shared" si="57"/>
        <v>1933.3749999999434</v>
      </c>
      <c r="G757" s="34">
        <f>G753*8/12+G765*4/12</f>
        <v>3.2466666666666666</v>
      </c>
      <c r="H757" s="34">
        <f t="shared" si="54"/>
        <v>168.43338035714285</v>
      </c>
      <c r="I757" s="34">
        <f t="shared" si="55"/>
        <v>9.019825892857142</v>
      </c>
      <c r="J757" s="34">
        <f t="shared" si="56"/>
        <v>8.0228977678571418</v>
      </c>
      <c r="K757" s="34">
        <f t="shared" si="53"/>
        <v>11.249651251932441</v>
      </c>
    </row>
    <row r="758" spans="1:11" ht="12.75" x14ac:dyDescent="0.2">
      <c r="A758" s="29">
        <v>1933.06</v>
      </c>
      <c r="B758" s="34">
        <v>10.39</v>
      </c>
      <c r="C758" s="34">
        <v>0.47</v>
      </c>
      <c r="D758" s="34">
        <v>0.42499999999999999</v>
      </c>
      <c r="E758" s="34">
        <v>12.7</v>
      </c>
      <c r="F758" s="34">
        <f t="shared" si="57"/>
        <v>1933.4583333332766</v>
      </c>
      <c r="G758" s="34">
        <f>G753*7/12+G765*5/12</f>
        <v>3.2308333333333334</v>
      </c>
      <c r="H758" s="34">
        <f t="shared" si="54"/>
        <v>195.74330492125983</v>
      </c>
      <c r="I758" s="34">
        <f t="shared" si="55"/>
        <v>8.8546057086614169</v>
      </c>
      <c r="J758" s="34">
        <f t="shared" si="56"/>
        <v>8.0068243110236228</v>
      </c>
      <c r="K758" s="34">
        <f t="shared" si="53"/>
        <v>13.098875517269516</v>
      </c>
    </row>
    <row r="759" spans="1:11" ht="12.75" x14ac:dyDescent="0.2">
      <c r="A759" s="29">
        <v>1933.07</v>
      </c>
      <c r="B759" s="34">
        <v>11.23</v>
      </c>
      <c r="C759" s="34">
        <v>0.46500000000000002</v>
      </c>
      <c r="D759" s="34">
        <v>0.42749999999999999</v>
      </c>
      <c r="E759" s="34">
        <v>13.1</v>
      </c>
      <c r="F759" s="34">
        <f t="shared" si="57"/>
        <v>1933.5416666666099</v>
      </c>
      <c r="G759" s="34">
        <f>G753*6/12+G765*6/12</f>
        <v>3.2149999999999999</v>
      </c>
      <c r="H759" s="34">
        <f t="shared" si="54"/>
        <v>205.10844904580154</v>
      </c>
      <c r="I759" s="34">
        <f t="shared" si="55"/>
        <v>8.4929144083969472</v>
      </c>
      <c r="J759" s="34">
        <f t="shared" si="56"/>
        <v>7.8080019561068701</v>
      </c>
      <c r="K759" s="34">
        <f t="shared" si="53"/>
        <v>13.75430449387453</v>
      </c>
    </row>
    <row r="760" spans="1:11" ht="12.75" x14ac:dyDescent="0.2">
      <c r="A760" s="29">
        <v>1933.08</v>
      </c>
      <c r="B760" s="34">
        <v>10.67</v>
      </c>
      <c r="C760" s="34">
        <v>0.46</v>
      </c>
      <c r="D760" s="34">
        <v>0.43</v>
      </c>
      <c r="E760" s="34">
        <v>13.2</v>
      </c>
      <c r="F760" s="34">
        <f t="shared" si="57"/>
        <v>1933.6249999999432</v>
      </c>
      <c r="G760" s="34">
        <f>G753*5/12+G765*7/12</f>
        <v>3.1991666666666667</v>
      </c>
      <c r="H760" s="34">
        <f t="shared" si="54"/>
        <v>193.40405625</v>
      </c>
      <c r="I760" s="34">
        <f t="shared" si="55"/>
        <v>8.3379443181818189</v>
      </c>
      <c r="J760" s="34">
        <f t="shared" si="56"/>
        <v>7.7941653409090907</v>
      </c>
      <c r="K760" s="34">
        <f t="shared" si="53"/>
        <v>12.999527050367732</v>
      </c>
    </row>
    <row r="761" spans="1:11" ht="12.75" x14ac:dyDescent="0.2">
      <c r="A761" s="29">
        <v>1933.09</v>
      </c>
      <c r="B761" s="34">
        <v>10.58</v>
      </c>
      <c r="C761" s="34">
        <v>0.45500000000000002</v>
      </c>
      <c r="D761" s="34">
        <v>0.4325</v>
      </c>
      <c r="E761" s="34">
        <v>13.2</v>
      </c>
      <c r="F761" s="34">
        <f t="shared" si="57"/>
        <v>1933.7083333332764</v>
      </c>
      <c r="G761" s="34">
        <f>G753*4/12+G765*8/12</f>
        <v>3.1833333333333336</v>
      </c>
      <c r="H761" s="34">
        <f t="shared" si="54"/>
        <v>191.77271931818183</v>
      </c>
      <c r="I761" s="34">
        <f t="shared" si="55"/>
        <v>8.2473144886363627</v>
      </c>
      <c r="J761" s="34">
        <f t="shared" si="56"/>
        <v>7.8394802556818188</v>
      </c>
      <c r="K761" s="34">
        <f t="shared" si="53"/>
        <v>12.922920614885987</v>
      </c>
    </row>
    <row r="762" spans="1:11" ht="12.75" x14ac:dyDescent="0.2">
      <c r="A762" s="29">
        <v>1933.1</v>
      </c>
      <c r="B762" s="34">
        <v>9.5500000000000007</v>
      </c>
      <c r="C762" s="34">
        <v>0.45</v>
      </c>
      <c r="D762" s="34">
        <v>0.435</v>
      </c>
      <c r="E762" s="34">
        <v>13.2</v>
      </c>
      <c r="F762" s="34">
        <f t="shared" si="57"/>
        <v>1933.7916666666097</v>
      </c>
      <c r="G762" s="34">
        <f>G753*3/12+G765*9/12</f>
        <v>3.1675000000000004</v>
      </c>
      <c r="H762" s="34">
        <f t="shared" si="54"/>
        <v>173.10297443181818</v>
      </c>
      <c r="I762" s="34">
        <f t="shared" si="55"/>
        <v>8.1566846590909083</v>
      </c>
      <c r="J762" s="34">
        <f t="shared" si="56"/>
        <v>7.884795170454546</v>
      </c>
      <c r="K762" s="34">
        <f t="shared" si="53"/>
        <v>11.696253568143691</v>
      </c>
    </row>
    <row r="763" spans="1:11" ht="12.75" x14ac:dyDescent="0.2">
      <c r="A763" s="29">
        <v>1933.11</v>
      </c>
      <c r="B763" s="34">
        <v>9.7799999999999994</v>
      </c>
      <c r="C763" s="34">
        <v>0.44500000000000001</v>
      </c>
      <c r="D763" s="34">
        <v>0.4375</v>
      </c>
      <c r="E763" s="34">
        <v>13.2</v>
      </c>
      <c r="F763" s="34">
        <f t="shared" si="57"/>
        <v>1933.8749999999429</v>
      </c>
      <c r="G763" s="34">
        <f>G753*2/12+G765*10/12</f>
        <v>3.1516666666666668</v>
      </c>
      <c r="H763" s="34">
        <f t="shared" si="54"/>
        <v>177.2719465909091</v>
      </c>
      <c r="I763" s="34">
        <f t="shared" si="55"/>
        <v>8.0660548295454539</v>
      </c>
      <c r="J763" s="34">
        <f t="shared" si="56"/>
        <v>7.9301100852272732</v>
      </c>
      <c r="K763" s="34">
        <f t="shared" si="53"/>
        <v>12.011766193389935</v>
      </c>
    </row>
    <row r="764" spans="1:11" ht="12.75" x14ac:dyDescent="0.2">
      <c r="A764" s="29">
        <v>1933.12</v>
      </c>
      <c r="B764" s="34">
        <v>9.9700000000000006</v>
      </c>
      <c r="C764" s="34">
        <v>0.44</v>
      </c>
      <c r="D764" s="34">
        <v>0.44</v>
      </c>
      <c r="E764" s="34">
        <v>13.2</v>
      </c>
      <c r="F764" s="34">
        <f t="shared" si="57"/>
        <v>1933.9583333332762</v>
      </c>
      <c r="G764" s="34">
        <f>G753*1/12+G765*11/12</f>
        <v>3.1358333333333333</v>
      </c>
      <c r="H764" s="34">
        <f t="shared" si="54"/>
        <v>180.71588011363636</v>
      </c>
      <c r="I764" s="34">
        <f t="shared" si="55"/>
        <v>7.9754249999999995</v>
      </c>
      <c r="J764" s="34">
        <f t="shared" si="56"/>
        <v>7.9754249999999995</v>
      </c>
      <c r="K764" s="34">
        <f t="shared" si="53"/>
        <v>12.281801622601112</v>
      </c>
    </row>
    <row r="765" spans="1:11" ht="12.75" x14ac:dyDescent="0.2">
      <c r="A765" s="29">
        <v>1934.01</v>
      </c>
      <c r="B765" s="34">
        <v>10.54</v>
      </c>
      <c r="C765" s="34">
        <v>0.44080000000000003</v>
      </c>
      <c r="D765" s="34">
        <v>0.44419999999999998</v>
      </c>
      <c r="E765" s="34">
        <v>13.2</v>
      </c>
      <c r="F765" s="34">
        <f t="shared" si="57"/>
        <v>1934.0416666666094</v>
      </c>
      <c r="G765" s="34">
        <v>3.12</v>
      </c>
      <c r="H765" s="34">
        <f t="shared" si="54"/>
        <v>191.04768068181815</v>
      </c>
      <c r="I765" s="34">
        <f t="shared" si="55"/>
        <v>7.9899257727272728</v>
      </c>
      <c r="J765" s="34">
        <f t="shared" si="56"/>
        <v>8.0515540568181816</v>
      </c>
      <c r="K765" s="34">
        <f t="shared" si="53"/>
        <v>13.025119828332375</v>
      </c>
    </row>
    <row r="766" spans="1:11" ht="12.75" x14ac:dyDescent="0.2">
      <c r="A766" s="29">
        <v>1934.02</v>
      </c>
      <c r="B766" s="34">
        <v>11.32</v>
      </c>
      <c r="C766" s="34">
        <v>0.44169999999999998</v>
      </c>
      <c r="D766" s="34">
        <v>0.44829999999999998</v>
      </c>
      <c r="E766" s="34">
        <v>13.3</v>
      </c>
      <c r="F766" s="34">
        <f t="shared" si="57"/>
        <v>1934.1249999999427</v>
      </c>
      <c r="G766" s="34">
        <f>G765*11/12+G777*1/12</f>
        <v>3.0924999999999998</v>
      </c>
      <c r="H766" s="34">
        <f t="shared" si="54"/>
        <v>203.64318270676691</v>
      </c>
      <c r="I766" s="34">
        <f t="shared" si="55"/>
        <v>7.9460418552631573</v>
      </c>
      <c r="J766" s="34">
        <f t="shared" si="56"/>
        <v>8.0647737462405988</v>
      </c>
      <c r="K766" s="34">
        <f t="shared" si="53"/>
        <v>13.926922904274296</v>
      </c>
    </row>
    <row r="767" spans="1:11" ht="12.75" x14ac:dyDescent="0.2">
      <c r="A767" s="29">
        <v>1934.03</v>
      </c>
      <c r="B767" s="34">
        <v>10.74</v>
      </c>
      <c r="C767" s="34">
        <v>0.4425</v>
      </c>
      <c r="D767" s="34">
        <v>0.45250000000000001</v>
      </c>
      <c r="E767" s="34">
        <v>13.3</v>
      </c>
      <c r="F767" s="34">
        <f t="shared" si="57"/>
        <v>1934.208333333276</v>
      </c>
      <c r="G767" s="34">
        <f>G765*10/12+G777*2/12</f>
        <v>3.0649999999999999</v>
      </c>
      <c r="H767" s="34">
        <f t="shared" si="54"/>
        <v>193.20916804511279</v>
      </c>
      <c r="I767" s="34">
        <f t="shared" si="55"/>
        <v>7.9604335996240589</v>
      </c>
      <c r="J767" s="34">
        <f t="shared" si="56"/>
        <v>8.1403304041353373</v>
      </c>
      <c r="K767" s="34">
        <f t="shared" si="53"/>
        <v>13.254537629740083</v>
      </c>
    </row>
    <row r="768" spans="1:11" ht="12.75" x14ac:dyDescent="0.2">
      <c r="A768" s="29">
        <v>1934.04</v>
      </c>
      <c r="B768" s="34">
        <v>10.92</v>
      </c>
      <c r="C768" s="34">
        <v>0.44330000000000003</v>
      </c>
      <c r="D768" s="34">
        <v>0.45669999999999999</v>
      </c>
      <c r="E768" s="34">
        <v>13.3</v>
      </c>
      <c r="F768" s="34">
        <f t="shared" si="57"/>
        <v>1934.2916666666092</v>
      </c>
      <c r="G768" s="34">
        <f>G765*9/12+G777*3/12</f>
        <v>3.0375000000000005</v>
      </c>
      <c r="H768" s="34">
        <f t="shared" si="54"/>
        <v>196.44731052631576</v>
      </c>
      <c r="I768" s="34">
        <f t="shared" si="55"/>
        <v>7.9748253439849615</v>
      </c>
      <c r="J768" s="34">
        <f t="shared" si="56"/>
        <v>8.2158870620300739</v>
      </c>
      <c r="K768" s="34">
        <f t="shared" si="53"/>
        <v>13.518389284490089</v>
      </c>
    </row>
    <row r="769" spans="1:11" ht="12.75" x14ac:dyDescent="0.2">
      <c r="A769" s="29">
        <v>1934.05</v>
      </c>
      <c r="B769" s="34">
        <v>9.81</v>
      </c>
      <c r="C769" s="34">
        <v>0.44419999999999998</v>
      </c>
      <c r="D769" s="34">
        <v>0.46079999999999999</v>
      </c>
      <c r="E769" s="34">
        <v>13.3</v>
      </c>
      <c r="F769" s="34">
        <f t="shared" si="57"/>
        <v>1934.3749999999425</v>
      </c>
      <c r="G769" s="34">
        <f>G765*8/12+G777*4/12</f>
        <v>3.0100000000000002</v>
      </c>
      <c r="H769" s="34">
        <f t="shared" si="54"/>
        <v>176.4787652255639</v>
      </c>
      <c r="I769" s="34">
        <f t="shared" si="55"/>
        <v>7.9910160563909765</v>
      </c>
      <c r="J769" s="34">
        <f t="shared" si="56"/>
        <v>8.2896447518796972</v>
      </c>
      <c r="K769" s="34">
        <f t="shared" ref="K769:K832" si="58">H769/AVERAGE(J649:J768)</f>
        <v>12.18158323502402</v>
      </c>
    </row>
    <row r="770" spans="1:11" ht="12.75" x14ac:dyDescent="0.2">
      <c r="A770" s="29">
        <v>1934.06</v>
      </c>
      <c r="B770" s="34">
        <v>9.94</v>
      </c>
      <c r="C770" s="34">
        <v>0.44500000000000001</v>
      </c>
      <c r="D770" s="34">
        <v>0.46500000000000002</v>
      </c>
      <c r="E770" s="34">
        <v>13.4</v>
      </c>
      <c r="F770" s="34">
        <f t="shared" si="57"/>
        <v>1934.4583333332757</v>
      </c>
      <c r="G770" s="34">
        <f>G765*7/12+G777*5/12</f>
        <v>2.9824999999999999</v>
      </c>
      <c r="H770" s="34">
        <f t="shared" si="54"/>
        <v>177.48296529850745</v>
      </c>
      <c r="I770" s="34">
        <f t="shared" si="55"/>
        <v>7.9456659514925363</v>
      </c>
      <c r="J770" s="34">
        <f t="shared" si="56"/>
        <v>8.3027745335820882</v>
      </c>
      <c r="K770" s="34">
        <f t="shared" si="58"/>
        <v>12.287726483952426</v>
      </c>
    </row>
    <row r="771" spans="1:11" ht="12.75" x14ac:dyDescent="0.2">
      <c r="A771" s="29">
        <v>1934.07</v>
      </c>
      <c r="B771" s="34">
        <v>9.4700000000000006</v>
      </c>
      <c r="C771" s="34">
        <v>0.44579999999999997</v>
      </c>
      <c r="D771" s="34">
        <v>0.46920000000000001</v>
      </c>
      <c r="E771" s="34">
        <v>13.4</v>
      </c>
      <c r="F771" s="34">
        <f t="shared" si="57"/>
        <v>1934.541666666609</v>
      </c>
      <c r="G771" s="34">
        <f>G765*6/12+G777*6/12</f>
        <v>2.9550000000000001</v>
      </c>
      <c r="H771" s="34">
        <f t="shared" si="54"/>
        <v>169.09091361940298</v>
      </c>
      <c r="I771" s="34">
        <f t="shared" si="55"/>
        <v>7.9599502947761174</v>
      </c>
      <c r="J771" s="34">
        <f t="shared" si="56"/>
        <v>8.3777673358208951</v>
      </c>
      <c r="K771" s="34">
        <f t="shared" si="58"/>
        <v>11.741524229318244</v>
      </c>
    </row>
    <row r="772" spans="1:11" ht="12.75" x14ac:dyDescent="0.2">
      <c r="A772" s="29">
        <v>1934.08</v>
      </c>
      <c r="B772" s="34">
        <v>9.1</v>
      </c>
      <c r="C772" s="34">
        <v>0.44669999999999999</v>
      </c>
      <c r="D772" s="34">
        <v>0.4733</v>
      </c>
      <c r="E772" s="34">
        <v>13.4</v>
      </c>
      <c r="F772" s="34">
        <f t="shared" si="57"/>
        <v>1934.6249999999422</v>
      </c>
      <c r="G772" s="34">
        <f>G765*5/12+G777*7/12</f>
        <v>2.9275000000000002</v>
      </c>
      <c r="H772" s="34">
        <f t="shared" si="54"/>
        <v>162.48440485074622</v>
      </c>
      <c r="I772" s="34">
        <f t="shared" si="55"/>
        <v>7.9760201809701483</v>
      </c>
      <c r="J772" s="34">
        <f t="shared" si="56"/>
        <v>8.450974595149253</v>
      </c>
      <c r="K772" s="34">
        <f t="shared" si="58"/>
        <v>11.315025981829047</v>
      </c>
    </row>
    <row r="773" spans="1:11" ht="12.75" x14ac:dyDescent="0.2">
      <c r="A773" s="29">
        <v>1934.09</v>
      </c>
      <c r="B773" s="34">
        <v>8.8800000000000008</v>
      </c>
      <c r="C773" s="34">
        <v>0.44750000000000001</v>
      </c>
      <c r="D773" s="34">
        <v>0.47749999999999998</v>
      </c>
      <c r="E773" s="34">
        <v>13.6</v>
      </c>
      <c r="F773" s="34">
        <f t="shared" si="57"/>
        <v>1934.7083333332755</v>
      </c>
      <c r="G773" s="34">
        <f>G765*4/12+G777*8/12</f>
        <v>2.9000000000000004</v>
      </c>
      <c r="H773" s="34">
        <f t="shared" si="54"/>
        <v>156.22450147058825</v>
      </c>
      <c r="I773" s="34">
        <f t="shared" si="55"/>
        <v>7.8728000459558816</v>
      </c>
      <c r="J773" s="34">
        <f t="shared" si="56"/>
        <v>8.4005855238970586</v>
      </c>
      <c r="K773" s="34">
        <f t="shared" si="58"/>
        <v>10.909954083288847</v>
      </c>
    </row>
    <row r="774" spans="1:11" ht="12.75" x14ac:dyDescent="0.2">
      <c r="A774" s="29">
        <v>1934.1</v>
      </c>
      <c r="B774" s="34">
        <v>8.9499999999999993</v>
      </c>
      <c r="C774" s="34">
        <v>0.44829999999999998</v>
      </c>
      <c r="D774" s="34">
        <v>0.48170000000000002</v>
      </c>
      <c r="E774" s="34">
        <v>13.5</v>
      </c>
      <c r="F774" s="34">
        <f t="shared" si="57"/>
        <v>1934.7916666666088</v>
      </c>
      <c r="G774" s="34">
        <f>G765*3/12+G777*9/12</f>
        <v>2.8724999999999996</v>
      </c>
      <c r="H774" s="34">
        <f t="shared" si="54"/>
        <v>158.62234166666664</v>
      </c>
      <c r="I774" s="34">
        <f t="shared" si="55"/>
        <v>7.9452956166666651</v>
      </c>
      <c r="J774" s="34">
        <f t="shared" si="56"/>
        <v>8.5372493833333323</v>
      </c>
      <c r="K774" s="34">
        <f t="shared" si="58"/>
        <v>11.108352605351728</v>
      </c>
    </row>
    <row r="775" spans="1:11" ht="12.75" x14ac:dyDescent="0.2">
      <c r="A775" s="29">
        <v>1934.11</v>
      </c>
      <c r="B775" s="34">
        <v>9.1999999999999993</v>
      </c>
      <c r="C775" s="34">
        <v>0.44919999999999999</v>
      </c>
      <c r="D775" s="34">
        <v>0.48580000000000001</v>
      </c>
      <c r="E775" s="34">
        <v>13.5</v>
      </c>
      <c r="F775" s="34">
        <f t="shared" si="57"/>
        <v>1934.874999999942</v>
      </c>
      <c r="G775" s="34">
        <f>G765*2/12+G777*10/12</f>
        <v>2.8449999999999998</v>
      </c>
      <c r="H775" s="34">
        <f t="shared" si="54"/>
        <v>163.05313333333331</v>
      </c>
      <c r="I775" s="34">
        <f t="shared" si="55"/>
        <v>7.9612464666666662</v>
      </c>
      <c r="J775" s="34">
        <f t="shared" si="56"/>
        <v>8.6099143666666667</v>
      </c>
      <c r="K775" s="34">
        <f t="shared" si="58"/>
        <v>11.448808690205702</v>
      </c>
    </row>
    <row r="776" spans="1:11" ht="12.75" x14ac:dyDescent="0.2">
      <c r="A776" s="29">
        <v>1934.12</v>
      </c>
      <c r="B776" s="34">
        <v>9.26</v>
      </c>
      <c r="C776" s="34">
        <v>0.45</v>
      </c>
      <c r="D776" s="34">
        <v>0.49</v>
      </c>
      <c r="E776" s="34">
        <v>13.4</v>
      </c>
      <c r="F776" s="34">
        <f t="shared" si="57"/>
        <v>1934.9583333332753</v>
      </c>
      <c r="G776" s="34">
        <f>G765*1/12+G777*11/12</f>
        <v>2.8174999999999999</v>
      </c>
      <c r="H776" s="34">
        <f t="shared" si="54"/>
        <v>165.34127350746266</v>
      </c>
      <c r="I776" s="34">
        <f t="shared" si="55"/>
        <v>8.0349430970149243</v>
      </c>
      <c r="J776" s="34">
        <f t="shared" si="56"/>
        <v>8.749160261194028</v>
      </c>
      <c r="K776" s="34">
        <f t="shared" si="58"/>
        <v>11.639337566475888</v>
      </c>
    </row>
    <row r="777" spans="1:11" ht="12.75" x14ac:dyDescent="0.2">
      <c r="A777" s="29">
        <v>1935.01</v>
      </c>
      <c r="B777" s="34">
        <v>9.26</v>
      </c>
      <c r="C777" s="34">
        <v>0.45</v>
      </c>
      <c r="D777" s="34">
        <v>0.56999999999999995</v>
      </c>
      <c r="E777" s="34">
        <v>13.6</v>
      </c>
      <c r="F777" s="34">
        <f t="shared" si="57"/>
        <v>1935.0416666666085</v>
      </c>
      <c r="G777" s="34">
        <v>2.79</v>
      </c>
      <c r="H777" s="34">
        <f t="shared" si="54"/>
        <v>162.90978419117644</v>
      </c>
      <c r="I777" s="34">
        <f t="shared" si="55"/>
        <v>7.9167821691176465</v>
      </c>
      <c r="J777" s="34">
        <f t="shared" si="56"/>
        <v>10.027924080882352</v>
      </c>
      <c r="K777" s="34">
        <f t="shared" si="58"/>
        <v>11.495907968201598</v>
      </c>
    </row>
    <row r="778" spans="1:11" ht="12.75" x14ac:dyDescent="0.2">
      <c r="A778" s="29">
        <v>1935.02</v>
      </c>
      <c r="B778" s="34">
        <v>8.98</v>
      </c>
      <c r="C778" s="34">
        <v>0.45</v>
      </c>
      <c r="D778" s="34">
        <v>0.65</v>
      </c>
      <c r="E778" s="34">
        <v>13.7</v>
      </c>
      <c r="F778" s="34">
        <f t="shared" si="57"/>
        <v>1935.1249999999418</v>
      </c>
      <c r="G778" s="34">
        <f>G777*11/12+G789*1/12</f>
        <v>2.7783333333333333</v>
      </c>
      <c r="H778" s="34">
        <f t="shared" ref="H778:H841" si="59">B778*$E$1744/E778</f>
        <v>156.8306200729927</v>
      </c>
      <c r="I778" s="34">
        <f t="shared" ref="I778:I841" si="60">C778*$E$1744/E778</f>
        <v>7.8589954379562039</v>
      </c>
      <c r="J778" s="34">
        <f t="shared" ref="J778:J841" si="61">D778*$E$1744/E778</f>
        <v>11.351882299270072</v>
      </c>
      <c r="K778" s="34">
        <f t="shared" si="58"/>
        <v>11.087812159055566</v>
      </c>
    </row>
    <row r="779" spans="1:11" ht="12.75" x14ac:dyDescent="0.2">
      <c r="A779" s="29">
        <v>1935.03</v>
      </c>
      <c r="B779" s="34">
        <v>8.41</v>
      </c>
      <c r="C779" s="34">
        <v>0.45</v>
      </c>
      <c r="D779" s="34">
        <v>0.73</v>
      </c>
      <c r="E779" s="34">
        <v>13.7</v>
      </c>
      <c r="F779" s="34">
        <f t="shared" ref="F779:F842" si="62">F778+1/12</f>
        <v>1935.208333333275</v>
      </c>
      <c r="G779" s="34">
        <f>G777*10/12+G789*2/12</f>
        <v>2.7666666666666666</v>
      </c>
      <c r="H779" s="34">
        <f t="shared" si="59"/>
        <v>146.87589251824818</v>
      </c>
      <c r="I779" s="34">
        <f t="shared" si="60"/>
        <v>7.8589954379562039</v>
      </c>
      <c r="J779" s="34">
        <f t="shared" si="61"/>
        <v>12.749037043795619</v>
      </c>
      <c r="K779" s="34">
        <f t="shared" si="58"/>
        <v>10.398272404790035</v>
      </c>
    </row>
    <row r="780" spans="1:11" ht="12.75" x14ac:dyDescent="0.2">
      <c r="A780" s="29">
        <v>1935.04</v>
      </c>
      <c r="B780" s="34">
        <v>9.0399999999999991</v>
      </c>
      <c r="C780" s="34">
        <v>0.44666699999999998</v>
      </c>
      <c r="D780" s="34">
        <v>0.75666699999999998</v>
      </c>
      <c r="E780" s="34">
        <v>13.8</v>
      </c>
      <c r="F780" s="34">
        <f t="shared" si="62"/>
        <v>1935.2916666666083</v>
      </c>
      <c r="G780" s="34">
        <f>G777*9/12+G789*3/12</f>
        <v>2.7549999999999999</v>
      </c>
      <c r="H780" s="34">
        <f t="shared" si="59"/>
        <v>156.73443913043477</v>
      </c>
      <c r="I780" s="34">
        <f t="shared" si="60"/>
        <v>7.7442590401630422</v>
      </c>
      <c r="J780" s="34">
        <f t="shared" si="61"/>
        <v>13.11900197494565</v>
      </c>
      <c r="K780" s="34">
        <f t="shared" si="58"/>
        <v>11.104210207149526</v>
      </c>
    </row>
    <row r="781" spans="1:11" ht="12.75" x14ac:dyDescent="0.2">
      <c r="A781" s="29">
        <v>1935.05</v>
      </c>
      <c r="B781" s="34">
        <v>9.75</v>
      </c>
      <c r="C781" s="34">
        <v>0.44333299999999998</v>
      </c>
      <c r="D781" s="34">
        <v>0.78333299999999995</v>
      </c>
      <c r="E781" s="34">
        <v>13.8</v>
      </c>
      <c r="F781" s="34">
        <f t="shared" si="62"/>
        <v>1935.3749999999416</v>
      </c>
      <c r="G781" s="34">
        <f>G777*8/12+G789*4/12</f>
        <v>2.7433333333333332</v>
      </c>
      <c r="H781" s="34">
        <f t="shared" si="59"/>
        <v>169.04433423913039</v>
      </c>
      <c r="I781" s="34">
        <f t="shared" si="60"/>
        <v>7.6864545467934766</v>
      </c>
      <c r="J781" s="34">
        <f t="shared" si="61"/>
        <v>13.581333894619563</v>
      </c>
      <c r="K781" s="34">
        <f t="shared" si="58"/>
        <v>11.985576683480099</v>
      </c>
    </row>
    <row r="782" spans="1:11" ht="12.75" x14ac:dyDescent="0.2">
      <c r="A782" s="29">
        <v>1935.06</v>
      </c>
      <c r="B782" s="34">
        <v>10.119999999999999</v>
      </c>
      <c r="C782" s="34">
        <v>0.44</v>
      </c>
      <c r="D782" s="34">
        <v>0.81</v>
      </c>
      <c r="E782" s="34">
        <v>13.7</v>
      </c>
      <c r="F782" s="34">
        <f t="shared" si="62"/>
        <v>1935.4583333332748</v>
      </c>
      <c r="G782" s="34">
        <f>G777*7/12+G789*5/12</f>
        <v>2.7316666666666669</v>
      </c>
      <c r="H782" s="34">
        <f t="shared" si="59"/>
        <v>176.74007518248175</v>
      </c>
      <c r="I782" s="34">
        <f t="shared" si="60"/>
        <v>7.68435109489051</v>
      </c>
      <c r="J782" s="34">
        <f t="shared" si="61"/>
        <v>14.146191788321168</v>
      </c>
      <c r="K782" s="34">
        <f t="shared" si="58"/>
        <v>12.539519324443896</v>
      </c>
    </row>
    <row r="783" spans="1:11" ht="12.75" x14ac:dyDescent="0.2">
      <c r="A783" s="29">
        <v>1935.07</v>
      </c>
      <c r="B783" s="34">
        <v>10.65</v>
      </c>
      <c r="C783" s="34">
        <v>0.44</v>
      </c>
      <c r="D783" s="34">
        <v>0.79333299999999995</v>
      </c>
      <c r="E783" s="34">
        <v>13.7</v>
      </c>
      <c r="F783" s="34">
        <f t="shared" si="62"/>
        <v>1935.5416666666081</v>
      </c>
      <c r="G783" s="34">
        <f>G777*6/12+G789*6/12</f>
        <v>2.72</v>
      </c>
      <c r="H783" s="34">
        <f t="shared" si="59"/>
        <v>185.99622536496349</v>
      </c>
      <c r="I783" s="34">
        <f t="shared" si="60"/>
        <v>7.68435109489051</v>
      </c>
      <c r="J783" s="34">
        <f t="shared" si="61"/>
        <v>13.855112061733577</v>
      </c>
      <c r="K783" s="34">
        <f t="shared" si="58"/>
        <v>13.202137936511013</v>
      </c>
    </row>
    <row r="784" spans="1:11" ht="12.75" x14ac:dyDescent="0.2">
      <c r="A784" s="29">
        <v>1935.08</v>
      </c>
      <c r="B784" s="34">
        <v>11.37</v>
      </c>
      <c r="C784" s="34">
        <v>0.44</v>
      </c>
      <c r="D784" s="34">
        <v>0.776667</v>
      </c>
      <c r="E784" s="34">
        <v>13.7</v>
      </c>
      <c r="F784" s="34">
        <f t="shared" si="62"/>
        <v>1935.6249999999413</v>
      </c>
      <c r="G784" s="34">
        <f>G777*5/12+G789*7/12</f>
        <v>2.708333333333333</v>
      </c>
      <c r="H784" s="34">
        <f t="shared" si="59"/>
        <v>198.5706180656934</v>
      </c>
      <c r="I784" s="34">
        <f t="shared" si="60"/>
        <v>7.68435109489051</v>
      </c>
      <c r="J784" s="34">
        <f t="shared" si="61"/>
        <v>13.564049799580292</v>
      </c>
      <c r="K784" s="34">
        <f t="shared" si="58"/>
        <v>14.105056846668958</v>
      </c>
    </row>
    <row r="785" spans="1:11" ht="12.75" x14ac:dyDescent="0.2">
      <c r="A785" s="29">
        <v>1935.09</v>
      </c>
      <c r="B785" s="34">
        <v>11.61</v>
      </c>
      <c r="C785" s="34">
        <v>0.44</v>
      </c>
      <c r="D785" s="34">
        <v>0.76</v>
      </c>
      <c r="E785" s="34">
        <v>13.7</v>
      </c>
      <c r="F785" s="34">
        <f t="shared" si="62"/>
        <v>1935.7083333332746</v>
      </c>
      <c r="G785" s="34">
        <f>G777*4/12+G789*8/12</f>
        <v>2.6966666666666668</v>
      </c>
      <c r="H785" s="34">
        <f t="shared" si="59"/>
        <v>202.76208229927005</v>
      </c>
      <c r="I785" s="34">
        <f t="shared" si="60"/>
        <v>7.68435109489051</v>
      </c>
      <c r="J785" s="34">
        <f t="shared" si="61"/>
        <v>13.272970072992701</v>
      </c>
      <c r="K785" s="34">
        <f t="shared" si="58"/>
        <v>14.418891702707434</v>
      </c>
    </row>
    <row r="786" spans="1:11" ht="12.75" x14ac:dyDescent="0.2">
      <c r="A786" s="29">
        <v>1935.1</v>
      </c>
      <c r="B786" s="34">
        <v>11.92</v>
      </c>
      <c r="C786" s="34">
        <v>0.45</v>
      </c>
      <c r="D786" s="34">
        <v>0.76</v>
      </c>
      <c r="E786" s="34">
        <v>13.7</v>
      </c>
      <c r="F786" s="34">
        <f t="shared" si="62"/>
        <v>1935.7916666666079</v>
      </c>
      <c r="G786" s="34">
        <f>G777*3/12+G789*9/12</f>
        <v>2.6850000000000001</v>
      </c>
      <c r="H786" s="34">
        <f t="shared" si="59"/>
        <v>208.17605693430656</v>
      </c>
      <c r="I786" s="34">
        <f t="shared" si="60"/>
        <v>7.8589954379562039</v>
      </c>
      <c r="J786" s="34">
        <f t="shared" si="61"/>
        <v>13.272970072992701</v>
      </c>
      <c r="K786" s="34">
        <f t="shared" si="58"/>
        <v>14.826232627114097</v>
      </c>
    </row>
    <row r="787" spans="1:11" ht="12.75" x14ac:dyDescent="0.2">
      <c r="A787" s="29">
        <v>1935.11</v>
      </c>
      <c r="B787" s="34">
        <v>13.04</v>
      </c>
      <c r="C787" s="34">
        <v>0.46</v>
      </c>
      <c r="D787" s="34">
        <v>0.76</v>
      </c>
      <c r="E787" s="34">
        <v>13.8</v>
      </c>
      <c r="F787" s="34">
        <f t="shared" si="62"/>
        <v>1935.8749999999411</v>
      </c>
      <c r="G787" s="34">
        <f>G777*2/12+G789*10/12</f>
        <v>2.6733333333333333</v>
      </c>
      <c r="H787" s="34">
        <f t="shared" si="59"/>
        <v>226.08596086956518</v>
      </c>
      <c r="I787" s="34">
        <f t="shared" si="60"/>
        <v>7.9754249999999987</v>
      </c>
      <c r="J787" s="34">
        <f t="shared" si="61"/>
        <v>13.176789130434781</v>
      </c>
      <c r="K787" s="34">
        <f t="shared" si="58"/>
        <v>16.129605163251149</v>
      </c>
    </row>
    <row r="788" spans="1:11" ht="12.75" x14ac:dyDescent="0.2">
      <c r="A788" s="29">
        <v>1935.12</v>
      </c>
      <c r="B788" s="34">
        <v>13.04</v>
      </c>
      <c r="C788" s="34">
        <v>0.47</v>
      </c>
      <c r="D788" s="34">
        <v>0.76</v>
      </c>
      <c r="E788" s="34">
        <v>13.8</v>
      </c>
      <c r="F788" s="34">
        <f t="shared" si="62"/>
        <v>1935.9583333332744</v>
      </c>
      <c r="G788" s="34">
        <f>G777*1/12+G789*11/12</f>
        <v>2.6616666666666666</v>
      </c>
      <c r="H788" s="34">
        <f t="shared" si="59"/>
        <v>226.08596086956518</v>
      </c>
      <c r="I788" s="34">
        <f t="shared" si="60"/>
        <v>8.1488038043478248</v>
      </c>
      <c r="J788" s="34">
        <f t="shared" si="61"/>
        <v>13.176789130434781</v>
      </c>
      <c r="K788" s="34">
        <f t="shared" si="58"/>
        <v>16.159192714615337</v>
      </c>
    </row>
    <row r="789" spans="1:11" ht="12.75" x14ac:dyDescent="0.2">
      <c r="A789" s="29">
        <v>1936.01</v>
      </c>
      <c r="B789" s="34">
        <v>13.76</v>
      </c>
      <c r="C789" s="34">
        <v>0.48</v>
      </c>
      <c r="D789" s="34">
        <v>0.77</v>
      </c>
      <c r="E789" s="34">
        <v>13.8</v>
      </c>
      <c r="F789" s="34">
        <f t="shared" si="62"/>
        <v>1936.0416666666076</v>
      </c>
      <c r="G789" s="34">
        <v>2.65</v>
      </c>
      <c r="H789" s="34">
        <f t="shared" si="59"/>
        <v>238.56923478260867</v>
      </c>
      <c r="I789" s="34">
        <f t="shared" si="60"/>
        <v>8.3221826086956501</v>
      </c>
      <c r="J789" s="34">
        <f t="shared" si="61"/>
        <v>13.350167934782608</v>
      </c>
      <c r="K789" s="34">
        <f t="shared" si="58"/>
        <v>17.087359845997252</v>
      </c>
    </row>
    <row r="790" spans="1:11" ht="12.75" x14ac:dyDescent="0.2">
      <c r="A790" s="29">
        <v>1936.02</v>
      </c>
      <c r="B790" s="34">
        <v>14.55</v>
      </c>
      <c r="C790" s="34">
        <v>0.49</v>
      </c>
      <c r="D790" s="34">
        <v>0.78</v>
      </c>
      <c r="E790" s="34">
        <v>13.8</v>
      </c>
      <c r="F790" s="34">
        <f t="shared" si="62"/>
        <v>1936.1249999999409</v>
      </c>
      <c r="G790" s="34">
        <f>G789*11/12+G801*1/12</f>
        <v>2.6524999999999999</v>
      </c>
      <c r="H790" s="34">
        <f t="shared" si="59"/>
        <v>252.26616032608692</v>
      </c>
      <c r="I790" s="34">
        <f t="shared" si="60"/>
        <v>8.4955614130434771</v>
      </c>
      <c r="J790" s="34">
        <f t="shared" si="61"/>
        <v>13.523546739130435</v>
      </c>
      <c r="K790" s="34">
        <f t="shared" si="58"/>
        <v>18.104536459517796</v>
      </c>
    </row>
    <row r="791" spans="1:11" ht="12.75" x14ac:dyDescent="0.2">
      <c r="A791" s="29">
        <v>1936.03</v>
      </c>
      <c r="B791" s="34">
        <v>14.86</v>
      </c>
      <c r="C791" s="34">
        <v>0.5</v>
      </c>
      <c r="D791" s="34">
        <v>0.79</v>
      </c>
      <c r="E791" s="34">
        <v>13.7</v>
      </c>
      <c r="F791" s="34">
        <f t="shared" si="62"/>
        <v>1936.2083333332741</v>
      </c>
      <c r="G791" s="34">
        <f>G789*10/12+G801*2/12</f>
        <v>2.6550000000000002</v>
      </c>
      <c r="H791" s="34">
        <f t="shared" si="59"/>
        <v>259.52149379562042</v>
      </c>
      <c r="I791" s="34">
        <f t="shared" si="60"/>
        <v>8.7322171532846706</v>
      </c>
      <c r="J791" s="34">
        <f t="shared" si="61"/>
        <v>13.796903102189782</v>
      </c>
      <c r="K791" s="34">
        <f t="shared" si="58"/>
        <v>18.660478203926029</v>
      </c>
    </row>
    <row r="792" spans="1:11" ht="12.75" x14ac:dyDescent="0.2">
      <c r="A792" s="29">
        <v>1936.04</v>
      </c>
      <c r="B792" s="34">
        <v>14.88</v>
      </c>
      <c r="C792" s="34">
        <v>0.51666699999999999</v>
      </c>
      <c r="D792" s="34">
        <v>0.82</v>
      </c>
      <c r="E792" s="34">
        <v>13.7</v>
      </c>
      <c r="F792" s="34">
        <f t="shared" si="62"/>
        <v>1936.2916666666074</v>
      </c>
      <c r="G792" s="34">
        <f>G789*9/12+G801*3/12</f>
        <v>2.6574999999999998</v>
      </c>
      <c r="H792" s="34">
        <f t="shared" si="59"/>
        <v>259.8707824817518</v>
      </c>
      <c r="I792" s="34">
        <f t="shared" si="60"/>
        <v>9.0232968798722624</v>
      </c>
      <c r="J792" s="34">
        <f t="shared" si="61"/>
        <v>14.32083613138686</v>
      </c>
      <c r="K792" s="34">
        <f t="shared" si="58"/>
        <v>18.7189996651515</v>
      </c>
    </row>
    <row r="793" spans="1:11" ht="12.75" x14ac:dyDescent="0.2">
      <c r="A793" s="29">
        <v>1936.05</v>
      </c>
      <c r="B793" s="34">
        <v>14.09</v>
      </c>
      <c r="C793" s="34">
        <v>0.53333299999999995</v>
      </c>
      <c r="D793" s="34">
        <v>0.85</v>
      </c>
      <c r="E793" s="34">
        <v>13.7</v>
      </c>
      <c r="F793" s="34">
        <f t="shared" si="62"/>
        <v>1936.3749999999407</v>
      </c>
      <c r="G793" s="34">
        <f>G789*8/12+G801*4/12</f>
        <v>2.66</v>
      </c>
      <c r="H793" s="34">
        <f t="shared" si="59"/>
        <v>246.07387937956204</v>
      </c>
      <c r="I793" s="34">
        <f t="shared" si="60"/>
        <v>9.3143591420255465</v>
      </c>
      <c r="J793" s="34">
        <f t="shared" si="61"/>
        <v>14.844769160583942</v>
      </c>
      <c r="K793" s="34">
        <f t="shared" si="58"/>
        <v>17.75019251932865</v>
      </c>
    </row>
    <row r="794" spans="1:11" ht="12.75" x14ac:dyDescent="0.2">
      <c r="A794" s="29">
        <v>1936.06</v>
      </c>
      <c r="B794" s="34">
        <v>14.69</v>
      </c>
      <c r="C794" s="34">
        <v>0.55000000000000004</v>
      </c>
      <c r="D794" s="34">
        <v>0.88</v>
      </c>
      <c r="E794" s="34">
        <v>13.8</v>
      </c>
      <c r="F794" s="34">
        <f t="shared" si="62"/>
        <v>1936.4583333332739</v>
      </c>
      <c r="G794" s="34">
        <f>G789*7/12+G801*5/12</f>
        <v>2.6625000000000001</v>
      </c>
      <c r="H794" s="34">
        <f t="shared" si="59"/>
        <v>254.69346358695648</v>
      </c>
      <c r="I794" s="34">
        <f t="shared" si="60"/>
        <v>9.535834239130434</v>
      </c>
      <c r="J794" s="34">
        <f t="shared" si="61"/>
        <v>15.257334782608693</v>
      </c>
      <c r="K794" s="34">
        <f t="shared" si="58"/>
        <v>18.393001065831349</v>
      </c>
    </row>
    <row r="795" spans="1:11" ht="12.75" x14ac:dyDescent="0.2">
      <c r="A795" s="29">
        <v>1936.07</v>
      </c>
      <c r="B795" s="34">
        <v>15.56</v>
      </c>
      <c r="C795" s="34">
        <v>0.56999999999999995</v>
      </c>
      <c r="D795" s="34">
        <v>0.9</v>
      </c>
      <c r="E795" s="34">
        <v>13.9</v>
      </c>
      <c r="F795" s="34">
        <f t="shared" si="62"/>
        <v>1936.5416666666072</v>
      </c>
      <c r="G795" s="34">
        <f>G789*6/12+G801*6/12</f>
        <v>2.665</v>
      </c>
      <c r="H795" s="34">
        <f t="shared" si="59"/>
        <v>267.83657482014388</v>
      </c>
      <c r="I795" s="34">
        <f t="shared" si="60"/>
        <v>9.8114940647481994</v>
      </c>
      <c r="J795" s="34">
        <f t="shared" si="61"/>
        <v>15.491832733812947</v>
      </c>
      <c r="K795" s="34">
        <f t="shared" si="58"/>
        <v>19.360464512319144</v>
      </c>
    </row>
    <row r="796" spans="1:11" ht="12.75" x14ac:dyDescent="0.2">
      <c r="A796" s="29">
        <v>1936.08</v>
      </c>
      <c r="B796" s="34">
        <v>15.87</v>
      </c>
      <c r="C796" s="34">
        <v>0.59</v>
      </c>
      <c r="D796" s="34">
        <v>0.92</v>
      </c>
      <c r="E796" s="34">
        <v>14</v>
      </c>
      <c r="F796" s="34">
        <f t="shared" si="62"/>
        <v>1936.6249999999404</v>
      </c>
      <c r="G796" s="34">
        <f>G789*5/12+G801*7/12</f>
        <v>2.6675000000000004</v>
      </c>
      <c r="H796" s="34">
        <f t="shared" si="59"/>
        <v>271.22141732142853</v>
      </c>
      <c r="I796" s="34">
        <f t="shared" si="60"/>
        <v>10.083215892857142</v>
      </c>
      <c r="J796" s="34">
        <f t="shared" si="61"/>
        <v>15.722980714285713</v>
      </c>
      <c r="K796" s="34">
        <f t="shared" si="58"/>
        <v>19.623060162983766</v>
      </c>
    </row>
    <row r="797" spans="1:11" ht="12.75" x14ac:dyDescent="0.2">
      <c r="A797" s="29">
        <v>1936.09</v>
      </c>
      <c r="B797" s="34">
        <v>16.05</v>
      </c>
      <c r="C797" s="34">
        <v>0.61</v>
      </c>
      <c r="D797" s="34">
        <v>0.94</v>
      </c>
      <c r="E797" s="34">
        <v>14</v>
      </c>
      <c r="F797" s="34">
        <f t="shared" si="62"/>
        <v>1936.7083333332737</v>
      </c>
      <c r="G797" s="34">
        <f>G789*4/12+G801*8/12</f>
        <v>2.67</v>
      </c>
      <c r="H797" s="34">
        <f t="shared" si="59"/>
        <v>274.29765267857141</v>
      </c>
      <c r="I797" s="34">
        <f t="shared" si="60"/>
        <v>10.425019821428572</v>
      </c>
      <c r="J797" s="34">
        <f t="shared" si="61"/>
        <v>16.064784642857141</v>
      </c>
      <c r="K797" s="34">
        <f t="shared" si="58"/>
        <v>19.862024243287639</v>
      </c>
    </row>
    <row r="798" spans="1:11" ht="12.75" x14ac:dyDescent="0.2">
      <c r="A798" s="29">
        <v>1936.1</v>
      </c>
      <c r="B798" s="34">
        <v>16.89</v>
      </c>
      <c r="C798" s="34">
        <v>0.64666699999999999</v>
      </c>
      <c r="D798" s="34">
        <v>0.96666700000000005</v>
      </c>
      <c r="E798" s="34">
        <v>14</v>
      </c>
      <c r="F798" s="34">
        <f t="shared" si="62"/>
        <v>1936.7916666666069</v>
      </c>
      <c r="G798" s="34">
        <f>G789*3/12+G801*9/12</f>
        <v>2.6725000000000003</v>
      </c>
      <c r="H798" s="34">
        <f t="shared" si="59"/>
        <v>288.65341767857143</v>
      </c>
      <c r="I798" s="34">
        <f t="shared" si="60"/>
        <v>11.051666053875</v>
      </c>
      <c r="J798" s="34">
        <f t="shared" si="61"/>
        <v>16.520528911017855</v>
      </c>
      <c r="K798" s="34">
        <f t="shared" si="58"/>
        <v>20.913091852533132</v>
      </c>
    </row>
    <row r="799" spans="1:11" ht="12.75" x14ac:dyDescent="0.2">
      <c r="A799" s="29">
        <v>1936.11</v>
      </c>
      <c r="B799" s="34">
        <v>17.36</v>
      </c>
      <c r="C799" s="34">
        <v>0.68333299999999997</v>
      </c>
      <c r="D799" s="34">
        <v>0.99333300000000002</v>
      </c>
      <c r="E799" s="34">
        <v>14</v>
      </c>
      <c r="F799" s="34">
        <f t="shared" si="62"/>
        <v>1936.8749999999402</v>
      </c>
      <c r="G799" s="34">
        <f>G789*2/12+G801*10/12</f>
        <v>2.6749999999999998</v>
      </c>
      <c r="H799" s="34">
        <f t="shared" si="59"/>
        <v>296.68580999999995</v>
      </c>
      <c r="I799" s="34">
        <f t="shared" si="60"/>
        <v>11.678295196124997</v>
      </c>
      <c r="J799" s="34">
        <f t="shared" si="61"/>
        <v>16.976256088982144</v>
      </c>
      <c r="K799" s="34">
        <f t="shared" si="58"/>
        <v>21.499765341024165</v>
      </c>
    </row>
    <row r="800" spans="1:11" ht="12.75" x14ac:dyDescent="0.2">
      <c r="A800" s="29">
        <v>1936.12</v>
      </c>
      <c r="B800" s="34">
        <v>17.059999999999999</v>
      </c>
      <c r="C800" s="34">
        <v>0.72</v>
      </c>
      <c r="D800" s="34">
        <v>1.02</v>
      </c>
      <c r="E800" s="34">
        <v>14</v>
      </c>
      <c r="F800" s="34">
        <f t="shared" si="62"/>
        <v>1936.9583333332735</v>
      </c>
      <c r="G800" s="34">
        <f>G789*1/12+G801*11/12</f>
        <v>2.6774999999999998</v>
      </c>
      <c r="H800" s="34">
        <f t="shared" si="59"/>
        <v>291.5587510714285</v>
      </c>
      <c r="I800" s="34">
        <f t="shared" si="60"/>
        <v>12.304941428571427</v>
      </c>
      <c r="J800" s="34">
        <f t="shared" si="61"/>
        <v>17.432000357142858</v>
      </c>
      <c r="K800" s="34">
        <f t="shared" si="58"/>
        <v>21.12566354815544</v>
      </c>
    </row>
    <row r="801" spans="1:11" ht="12.75" x14ac:dyDescent="0.2">
      <c r="A801" s="29">
        <v>1937.01</v>
      </c>
      <c r="B801" s="34">
        <v>17.59</v>
      </c>
      <c r="C801" s="34">
        <v>0.73</v>
      </c>
      <c r="D801" s="34">
        <v>1.05</v>
      </c>
      <c r="E801" s="34">
        <v>14.1</v>
      </c>
      <c r="F801" s="34">
        <f t="shared" si="62"/>
        <v>1937.0416666666067</v>
      </c>
      <c r="G801" s="34">
        <v>2.68</v>
      </c>
      <c r="H801" s="34">
        <f t="shared" si="59"/>
        <v>298.48452287234045</v>
      </c>
      <c r="I801" s="34">
        <f t="shared" si="60"/>
        <v>12.387362234042552</v>
      </c>
      <c r="J801" s="34">
        <f t="shared" si="61"/>
        <v>17.817438829787235</v>
      </c>
      <c r="K801" s="34">
        <f t="shared" si="58"/>
        <v>21.618741582953515</v>
      </c>
    </row>
    <row r="802" spans="1:11" ht="12.75" x14ac:dyDescent="0.2">
      <c r="A802" s="29">
        <v>1937.02</v>
      </c>
      <c r="B802" s="34">
        <v>18.11</v>
      </c>
      <c r="C802" s="34">
        <v>0.74</v>
      </c>
      <c r="D802" s="34">
        <v>1.08</v>
      </c>
      <c r="E802" s="34">
        <v>14.1</v>
      </c>
      <c r="F802" s="34">
        <f t="shared" si="62"/>
        <v>1937.12499999994</v>
      </c>
      <c r="G802" s="34">
        <f>G801*11/12+G813*1/12</f>
        <v>2.67</v>
      </c>
      <c r="H802" s="34">
        <f t="shared" si="59"/>
        <v>307.30839734042553</v>
      </c>
      <c r="I802" s="34">
        <f t="shared" si="60"/>
        <v>12.557052127659574</v>
      </c>
      <c r="J802" s="34">
        <f t="shared" si="61"/>
        <v>18.326508510638298</v>
      </c>
      <c r="K802" s="34">
        <f t="shared" si="58"/>
        <v>22.244221552805165</v>
      </c>
    </row>
    <row r="803" spans="1:11" ht="12.75" x14ac:dyDescent="0.2">
      <c r="A803" s="29">
        <v>1937.03</v>
      </c>
      <c r="B803" s="34">
        <v>18.09</v>
      </c>
      <c r="C803" s="34">
        <v>0.75</v>
      </c>
      <c r="D803" s="34">
        <v>1.1100000000000001</v>
      </c>
      <c r="E803" s="34">
        <v>14.2</v>
      </c>
      <c r="F803" s="34">
        <f t="shared" si="62"/>
        <v>1937.2083333332732</v>
      </c>
      <c r="G803" s="34">
        <f>G801*10/12+G813*2/12</f>
        <v>2.66</v>
      </c>
      <c r="H803" s="34">
        <f t="shared" si="59"/>
        <v>304.80726390845069</v>
      </c>
      <c r="I803" s="34">
        <f t="shared" si="60"/>
        <v>12.637117077464788</v>
      </c>
      <c r="J803" s="34">
        <f t="shared" si="61"/>
        <v>18.70293327464789</v>
      </c>
      <c r="K803" s="34">
        <f t="shared" si="58"/>
        <v>22.042197016050576</v>
      </c>
    </row>
    <row r="804" spans="1:11" ht="12.75" x14ac:dyDescent="0.2">
      <c r="A804" s="29">
        <v>1937.04</v>
      </c>
      <c r="B804" s="34">
        <v>17.010000000000002</v>
      </c>
      <c r="C804" s="34">
        <v>0.78</v>
      </c>
      <c r="D804" s="34">
        <v>1.1299999999999999</v>
      </c>
      <c r="E804" s="34">
        <v>14.3</v>
      </c>
      <c r="F804" s="34">
        <f t="shared" si="62"/>
        <v>1937.2916666666065</v>
      </c>
      <c r="G804" s="34">
        <f>G801*9/12+G813*3/12</f>
        <v>2.6500000000000004</v>
      </c>
      <c r="H804" s="34">
        <f t="shared" si="59"/>
        <v>284.60555087412587</v>
      </c>
      <c r="I804" s="34">
        <f t="shared" si="60"/>
        <v>13.050695454545453</v>
      </c>
      <c r="J804" s="34">
        <f t="shared" si="61"/>
        <v>18.906776748251744</v>
      </c>
      <c r="K804" s="34">
        <f t="shared" si="58"/>
        <v>20.556579457432861</v>
      </c>
    </row>
    <row r="805" spans="1:11" ht="12.75" x14ac:dyDescent="0.2">
      <c r="A805" s="29">
        <v>1937.05</v>
      </c>
      <c r="B805" s="34">
        <v>16.25</v>
      </c>
      <c r="C805" s="34">
        <v>0.81</v>
      </c>
      <c r="D805" s="34">
        <v>1.1499999999999999</v>
      </c>
      <c r="E805" s="34">
        <v>14.4</v>
      </c>
      <c r="F805" s="34">
        <f t="shared" si="62"/>
        <v>1937.3749999999397</v>
      </c>
      <c r="G805" s="34">
        <f>G801*8/12+G813*4/12</f>
        <v>2.64</v>
      </c>
      <c r="H805" s="34">
        <f t="shared" si="59"/>
        <v>270.00136718749997</v>
      </c>
      <c r="I805" s="34">
        <f t="shared" si="60"/>
        <v>13.4585296875</v>
      </c>
      <c r="J805" s="34">
        <f t="shared" si="61"/>
        <v>19.107789062499997</v>
      </c>
      <c r="K805" s="34">
        <f t="shared" si="58"/>
        <v>19.474174686572102</v>
      </c>
    </row>
    <row r="806" spans="1:11" ht="12.75" x14ac:dyDescent="0.2">
      <c r="A806" s="29">
        <v>1937.06</v>
      </c>
      <c r="B806" s="34">
        <v>15.64</v>
      </c>
      <c r="C806" s="34">
        <v>0.84</v>
      </c>
      <c r="D806" s="34">
        <v>1.17</v>
      </c>
      <c r="E806" s="34">
        <v>14.4</v>
      </c>
      <c r="F806" s="34">
        <f t="shared" si="62"/>
        <v>1937.458333333273</v>
      </c>
      <c r="G806" s="34">
        <f>G801*7/12+G813*5/12</f>
        <v>2.63</v>
      </c>
      <c r="H806" s="34">
        <f t="shared" si="59"/>
        <v>259.86593125000002</v>
      </c>
      <c r="I806" s="34">
        <f t="shared" si="60"/>
        <v>13.956993749999999</v>
      </c>
      <c r="J806" s="34">
        <f t="shared" si="61"/>
        <v>19.440098437499998</v>
      </c>
      <c r="K806" s="34">
        <f t="shared" si="58"/>
        <v>18.711659960364965</v>
      </c>
    </row>
    <row r="807" spans="1:11" ht="12.75" x14ac:dyDescent="0.2">
      <c r="A807" s="29">
        <v>1937.07</v>
      </c>
      <c r="B807" s="34">
        <v>16.57</v>
      </c>
      <c r="C807" s="34">
        <v>0.81666700000000003</v>
      </c>
      <c r="D807" s="34">
        <v>1.1866699999999999</v>
      </c>
      <c r="E807" s="34">
        <v>14.5</v>
      </c>
      <c r="F807" s="34">
        <f t="shared" si="62"/>
        <v>1937.5416666666063</v>
      </c>
      <c r="G807" s="34">
        <f>G801*6/12+G813*6/12</f>
        <v>2.62</v>
      </c>
      <c r="H807" s="34">
        <f t="shared" si="59"/>
        <v>273.41957017241378</v>
      </c>
      <c r="I807" s="34">
        <f t="shared" si="60"/>
        <v>13.475723603741379</v>
      </c>
      <c r="J807" s="34">
        <f t="shared" si="61"/>
        <v>19.581098451206891</v>
      </c>
      <c r="K807" s="34">
        <f t="shared" si="58"/>
        <v>19.646723279607631</v>
      </c>
    </row>
    <row r="808" spans="1:11" ht="12.75" x14ac:dyDescent="0.2">
      <c r="A808" s="29">
        <v>1937.08</v>
      </c>
      <c r="B808" s="34">
        <v>16.739999999999998</v>
      </c>
      <c r="C808" s="34">
        <v>0.79333299999999995</v>
      </c>
      <c r="D808" s="34">
        <v>1.20333</v>
      </c>
      <c r="E808" s="34">
        <v>14.5</v>
      </c>
      <c r="F808" s="34">
        <f t="shared" si="62"/>
        <v>1937.6249999999395</v>
      </c>
      <c r="G808" s="34">
        <f>G801*5/12+G813*7/12</f>
        <v>2.6100000000000003</v>
      </c>
      <c r="H808" s="34">
        <f t="shared" si="59"/>
        <v>276.22471965517235</v>
      </c>
      <c r="I808" s="34">
        <f t="shared" si="60"/>
        <v>13.090692085913792</v>
      </c>
      <c r="J808" s="34">
        <f t="shared" si="61"/>
        <v>19.856003100517238</v>
      </c>
      <c r="K808" s="34">
        <f t="shared" si="58"/>
        <v>19.80698257738096</v>
      </c>
    </row>
    <row r="809" spans="1:11" ht="12.75" x14ac:dyDescent="0.2">
      <c r="A809" s="29">
        <v>1937.09</v>
      </c>
      <c r="B809" s="34">
        <v>14.37</v>
      </c>
      <c r="C809" s="34">
        <v>0.77</v>
      </c>
      <c r="D809" s="34">
        <v>1.22</v>
      </c>
      <c r="E809" s="34">
        <v>14.6</v>
      </c>
      <c r="F809" s="34">
        <f t="shared" si="62"/>
        <v>1937.7083333332728</v>
      </c>
      <c r="G809" s="34">
        <f>G801*4/12+G813*8/12</f>
        <v>2.6</v>
      </c>
      <c r="H809" s="34">
        <f t="shared" si="59"/>
        <v>235.49354229452052</v>
      </c>
      <c r="I809" s="34">
        <f t="shared" si="60"/>
        <v>12.618651883561643</v>
      </c>
      <c r="J809" s="34">
        <f t="shared" si="61"/>
        <v>19.993188698630139</v>
      </c>
      <c r="K809" s="34">
        <f t="shared" si="58"/>
        <v>16.847882862705813</v>
      </c>
    </row>
    <row r="810" spans="1:11" ht="12.75" x14ac:dyDescent="0.2">
      <c r="A810" s="29">
        <v>1937.1</v>
      </c>
      <c r="B810" s="34">
        <v>12.28</v>
      </c>
      <c r="C810" s="34">
        <v>0.78</v>
      </c>
      <c r="D810" s="34">
        <v>1.19</v>
      </c>
      <c r="E810" s="34">
        <v>14.6</v>
      </c>
      <c r="F810" s="34">
        <f t="shared" si="62"/>
        <v>1937.791666666606</v>
      </c>
      <c r="G810" s="34">
        <f>G801*3/12+G813*9/12</f>
        <v>2.59</v>
      </c>
      <c r="H810" s="34">
        <f t="shared" si="59"/>
        <v>201.24291575342463</v>
      </c>
      <c r="I810" s="34">
        <f t="shared" si="60"/>
        <v>12.782530479452054</v>
      </c>
      <c r="J810" s="34">
        <f t="shared" si="61"/>
        <v>19.501552910958903</v>
      </c>
      <c r="K810" s="34">
        <f t="shared" si="58"/>
        <v>14.361659574753361</v>
      </c>
    </row>
    <row r="811" spans="1:11" ht="12.75" x14ac:dyDescent="0.2">
      <c r="A811" s="29">
        <v>1937.11</v>
      </c>
      <c r="B811" s="34">
        <v>11.2</v>
      </c>
      <c r="C811" s="34">
        <v>0.79</v>
      </c>
      <c r="D811" s="34">
        <v>1.1599999999999999</v>
      </c>
      <c r="E811" s="34">
        <v>14.5</v>
      </c>
      <c r="F811" s="34">
        <f t="shared" si="62"/>
        <v>1937.8749999999393</v>
      </c>
      <c r="G811" s="34">
        <f>G801*2/12+G813*10/12</f>
        <v>2.58</v>
      </c>
      <c r="H811" s="34">
        <f t="shared" si="59"/>
        <v>184.80984827586204</v>
      </c>
      <c r="I811" s="34">
        <f t="shared" si="60"/>
        <v>13.035694655172414</v>
      </c>
      <c r="J811" s="34">
        <f t="shared" si="61"/>
        <v>19.141019999999997</v>
      </c>
      <c r="K811" s="34">
        <f t="shared" si="58"/>
        <v>13.158119166486069</v>
      </c>
    </row>
    <row r="812" spans="1:11" ht="12.75" x14ac:dyDescent="0.2">
      <c r="A812" s="29">
        <v>1937.12</v>
      </c>
      <c r="B812" s="34">
        <v>11.02</v>
      </c>
      <c r="C812" s="34">
        <v>0.8</v>
      </c>
      <c r="D812" s="34">
        <v>1.1299999999999999</v>
      </c>
      <c r="E812" s="34">
        <v>14.4</v>
      </c>
      <c r="F812" s="34">
        <f t="shared" si="62"/>
        <v>1937.9583333332725</v>
      </c>
      <c r="G812" s="34">
        <f>G801*1/12+G813*11/12</f>
        <v>2.57</v>
      </c>
      <c r="H812" s="34">
        <f t="shared" si="59"/>
        <v>183.10246562499998</v>
      </c>
      <c r="I812" s="34">
        <f t="shared" si="60"/>
        <v>13.292375</v>
      </c>
      <c r="J812" s="34">
        <f t="shared" si="61"/>
        <v>18.775479687499999</v>
      </c>
      <c r="K812" s="34">
        <f t="shared" si="58"/>
        <v>13.008483033706142</v>
      </c>
    </row>
    <row r="813" spans="1:11" ht="12.75" x14ac:dyDescent="0.2">
      <c r="A813" s="29">
        <v>1938.01</v>
      </c>
      <c r="B813" s="34">
        <v>11.31</v>
      </c>
      <c r="C813" s="34">
        <v>0.79333299999999995</v>
      </c>
      <c r="D813" s="34">
        <v>1.07667</v>
      </c>
      <c r="E813" s="34">
        <v>14.2</v>
      </c>
      <c r="F813" s="34">
        <f t="shared" si="62"/>
        <v>1938.0416666666058</v>
      </c>
      <c r="G813" s="34">
        <v>2.56</v>
      </c>
      <c r="H813" s="34">
        <f t="shared" si="59"/>
        <v>190.56772552816903</v>
      </c>
      <c r="I813" s="34">
        <f t="shared" si="60"/>
        <v>13.367256003221831</v>
      </c>
      <c r="J813" s="34">
        <f t="shared" si="61"/>
        <v>18.14133979172535</v>
      </c>
      <c r="K813" s="34">
        <f t="shared" si="58"/>
        <v>13.511461918562421</v>
      </c>
    </row>
    <row r="814" spans="1:11" ht="12.75" x14ac:dyDescent="0.2">
      <c r="A814" s="29">
        <v>1938.02</v>
      </c>
      <c r="B814" s="34">
        <v>11.04</v>
      </c>
      <c r="C814" s="34">
        <v>0.78666700000000001</v>
      </c>
      <c r="D814" s="34">
        <v>1.0233300000000001</v>
      </c>
      <c r="E814" s="34">
        <v>14.1</v>
      </c>
      <c r="F814" s="34">
        <f t="shared" si="62"/>
        <v>1938.1249999999391</v>
      </c>
      <c r="G814" s="34">
        <f>G813*11/12+G825*1/12</f>
        <v>2.5433333333333334</v>
      </c>
      <c r="H814" s="34">
        <f t="shared" si="59"/>
        <v>187.33764255319144</v>
      </c>
      <c r="I814" s="34">
        <f t="shared" si="60"/>
        <v>13.348943954202127</v>
      </c>
      <c r="J814" s="34">
        <f t="shared" si="61"/>
        <v>17.364875883510638</v>
      </c>
      <c r="K814" s="34">
        <f t="shared" si="58"/>
        <v>13.263076236460869</v>
      </c>
    </row>
    <row r="815" spans="1:11" ht="12.75" x14ac:dyDescent="0.2">
      <c r="A815" s="29">
        <v>1938.03</v>
      </c>
      <c r="B815" s="34">
        <v>10.31</v>
      </c>
      <c r="C815" s="34">
        <v>0.78</v>
      </c>
      <c r="D815" s="34">
        <v>0.97</v>
      </c>
      <c r="E815" s="34">
        <v>14.1</v>
      </c>
      <c r="F815" s="34">
        <f t="shared" si="62"/>
        <v>1938.2083333332723</v>
      </c>
      <c r="G815" s="34">
        <f>G813*10/12+G825*2/12</f>
        <v>2.5266666666666664</v>
      </c>
      <c r="H815" s="34">
        <f t="shared" si="59"/>
        <v>174.95028031914893</v>
      </c>
      <c r="I815" s="34">
        <f t="shared" si="60"/>
        <v>13.235811702127659</v>
      </c>
      <c r="J815" s="34">
        <f t="shared" si="61"/>
        <v>16.459919680851062</v>
      </c>
      <c r="K815" s="34">
        <f t="shared" si="58"/>
        <v>12.37728623469769</v>
      </c>
    </row>
    <row r="816" spans="1:11" ht="12.75" x14ac:dyDescent="0.2">
      <c r="A816" s="29">
        <v>1938.04</v>
      </c>
      <c r="B816" s="34">
        <v>9.89</v>
      </c>
      <c r="C816" s="34">
        <v>0.76666699999999999</v>
      </c>
      <c r="D816" s="34">
        <v>0.90333300000000005</v>
      </c>
      <c r="E816" s="34">
        <v>14.2</v>
      </c>
      <c r="F816" s="34">
        <f t="shared" si="62"/>
        <v>1938.2916666666056</v>
      </c>
      <c r="G816" s="34">
        <f>G813*9/12+G825*3/12</f>
        <v>2.5099999999999998</v>
      </c>
      <c r="H816" s="34">
        <f t="shared" si="59"/>
        <v>166.641450528169</v>
      </c>
      <c r="I816" s="34">
        <f t="shared" si="60"/>
        <v>12.917947517904929</v>
      </c>
      <c r="J816" s="34">
        <f t="shared" si="61"/>
        <v>15.220699841249999</v>
      </c>
      <c r="K816" s="34">
        <f t="shared" si="58"/>
        <v>11.789517720684186</v>
      </c>
    </row>
    <row r="817" spans="1:11" ht="12.75" x14ac:dyDescent="0.2">
      <c r="A817" s="29">
        <v>1938.05</v>
      </c>
      <c r="B817" s="34">
        <v>9.98</v>
      </c>
      <c r="C817" s="34">
        <v>0.75333300000000003</v>
      </c>
      <c r="D817" s="34">
        <v>0.83666700000000005</v>
      </c>
      <c r="E817" s="34">
        <v>14.1</v>
      </c>
      <c r="F817" s="34">
        <f t="shared" si="62"/>
        <v>1938.3749999999388</v>
      </c>
      <c r="G817" s="34">
        <f>G813*8/12+G825*4/12</f>
        <v>2.4933333333333332</v>
      </c>
      <c r="H817" s="34">
        <f t="shared" si="59"/>
        <v>169.35051382978722</v>
      </c>
      <c r="I817" s="34">
        <f t="shared" si="60"/>
        <v>12.783299662819148</v>
      </c>
      <c r="J817" s="34">
        <f t="shared" si="61"/>
        <v>14.197393422287234</v>
      </c>
      <c r="K817" s="34">
        <f t="shared" si="58"/>
        <v>11.992275930545695</v>
      </c>
    </row>
    <row r="818" spans="1:11" ht="12.75" x14ac:dyDescent="0.2">
      <c r="A818" s="29">
        <v>1938.06</v>
      </c>
      <c r="B818" s="34">
        <v>10.210000000000001</v>
      </c>
      <c r="C818" s="34">
        <v>0.74</v>
      </c>
      <c r="D818" s="34">
        <v>0.77</v>
      </c>
      <c r="E818" s="34">
        <v>14.1</v>
      </c>
      <c r="F818" s="34">
        <f t="shared" si="62"/>
        <v>1938.4583333332721</v>
      </c>
      <c r="G818" s="34">
        <f>G813*7/12+G825*5/12</f>
        <v>2.4766666666666666</v>
      </c>
      <c r="H818" s="34">
        <f t="shared" si="59"/>
        <v>173.25338138297872</v>
      </c>
      <c r="I818" s="34">
        <f t="shared" si="60"/>
        <v>12.557052127659574</v>
      </c>
      <c r="J818" s="34">
        <f t="shared" si="61"/>
        <v>13.066121808510639</v>
      </c>
      <c r="K818" s="34">
        <f t="shared" si="58"/>
        <v>12.288966307788131</v>
      </c>
    </row>
    <row r="819" spans="1:11" ht="12.75" x14ac:dyDescent="0.2">
      <c r="A819" s="29">
        <v>1938.07</v>
      </c>
      <c r="B819" s="34">
        <v>12.24</v>
      </c>
      <c r="C819" s="34">
        <v>0.71333299999999999</v>
      </c>
      <c r="D819" s="34">
        <v>0.72</v>
      </c>
      <c r="E819" s="34">
        <v>14.1</v>
      </c>
      <c r="F819" s="34">
        <f t="shared" si="62"/>
        <v>1938.5416666666054</v>
      </c>
      <c r="G819" s="34">
        <f>G813*6/12+G825*6/12</f>
        <v>2.46</v>
      </c>
      <c r="H819" s="34">
        <f t="shared" si="59"/>
        <v>207.70042978723404</v>
      </c>
      <c r="I819" s="34">
        <f t="shared" si="60"/>
        <v>12.104540088351063</v>
      </c>
      <c r="J819" s="34">
        <f t="shared" si="61"/>
        <v>12.21767234042553</v>
      </c>
      <c r="K819" s="34">
        <f t="shared" si="58"/>
        <v>14.770328017492071</v>
      </c>
    </row>
    <row r="820" spans="1:11" ht="12.75" x14ac:dyDescent="0.2">
      <c r="A820" s="29">
        <v>1938.08</v>
      </c>
      <c r="B820" s="34">
        <v>12.31</v>
      </c>
      <c r="C820" s="34">
        <v>0.68666700000000003</v>
      </c>
      <c r="D820" s="34">
        <v>0.67</v>
      </c>
      <c r="E820" s="34">
        <v>14.1</v>
      </c>
      <c r="F820" s="34">
        <f t="shared" si="62"/>
        <v>1938.6249999999386</v>
      </c>
      <c r="G820" s="34">
        <f>G813*5/12+G825*7/12</f>
        <v>2.4433333333333334</v>
      </c>
      <c r="H820" s="34">
        <f t="shared" si="59"/>
        <v>208.88825904255319</v>
      </c>
      <c r="I820" s="34">
        <f t="shared" si="60"/>
        <v>11.652045018031915</v>
      </c>
      <c r="J820" s="34">
        <f t="shared" si="61"/>
        <v>11.369222872340425</v>
      </c>
      <c r="K820" s="34">
        <f t="shared" si="58"/>
        <v>14.903588512604371</v>
      </c>
    </row>
    <row r="821" spans="1:11" ht="12.75" x14ac:dyDescent="0.2">
      <c r="A821" s="29">
        <v>1938.09</v>
      </c>
      <c r="B821" s="34">
        <v>11.75</v>
      </c>
      <c r="C821" s="34">
        <v>0.66</v>
      </c>
      <c r="D821" s="34">
        <v>0.62</v>
      </c>
      <c r="E821" s="34">
        <v>14.1</v>
      </c>
      <c r="F821" s="34">
        <f t="shared" si="62"/>
        <v>1938.7083333332719</v>
      </c>
      <c r="G821" s="34">
        <f>G813*4/12+G825*8/12</f>
        <v>2.4266666666666667</v>
      </c>
      <c r="H821" s="34">
        <f t="shared" si="59"/>
        <v>199.385625</v>
      </c>
      <c r="I821" s="34">
        <f t="shared" si="60"/>
        <v>11.199532978723404</v>
      </c>
      <c r="J821" s="34">
        <f t="shared" si="61"/>
        <v>10.520773404255319</v>
      </c>
      <c r="K821" s="34">
        <f t="shared" si="58"/>
        <v>14.282330508639975</v>
      </c>
    </row>
    <row r="822" spans="1:11" ht="12.75" x14ac:dyDescent="0.2">
      <c r="A822" s="29">
        <v>1938.1</v>
      </c>
      <c r="B822" s="34">
        <v>13.06</v>
      </c>
      <c r="C822" s="34">
        <v>0.61</v>
      </c>
      <c r="D822" s="34">
        <v>0.62666699999999997</v>
      </c>
      <c r="E822" s="34">
        <v>14</v>
      </c>
      <c r="F822" s="34">
        <f t="shared" si="62"/>
        <v>1938.7916666666051</v>
      </c>
      <c r="G822" s="34">
        <f>G813*3/12+G825*9/12</f>
        <v>2.4099999999999997</v>
      </c>
      <c r="H822" s="34">
        <f t="shared" si="59"/>
        <v>223.19796535714286</v>
      </c>
      <c r="I822" s="34">
        <f t="shared" si="60"/>
        <v>10.425019821428572</v>
      </c>
      <c r="J822" s="34">
        <f t="shared" si="61"/>
        <v>10.709862125303571</v>
      </c>
      <c r="K822" s="34">
        <f t="shared" si="58"/>
        <v>16.061147643333445</v>
      </c>
    </row>
    <row r="823" spans="1:11" ht="12.75" x14ac:dyDescent="0.2">
      <c r="A823" s="29">
        <v>1938.11</v>
      </c>
      <c r="B823" s="34">
        <v>13.07</v>
      </c>
      <c r="C823" s="34">
        <v>0.56000000000000005</v>
      </c>
      <c r="D823" s="34">
        <v>0.63333300000000003</v>
      </c>
      <c r="E823" s="34">
        <v>14</v>
      </c>
      <c r="F823" s="34">
        <f t="shared" si="62"/>
        <v>1938.8749999999384</v>
      </c>
      <c r="G823" s="34">
        <f>G813*2/12+G825*10/12</f>
        <v>2.3933333333333331</v>
      </c>
      <c r="H823" s="34">
        <f t="shared" si="59"/>
        <v>223.36886732142855</v>
      </c>
      <c r="I823" s="34">
        <f t="shared" si="60"/>
        <v>9.5705100000000005</v>
      </c>
      <c r="J823" s="34">
        <f t="shared" si="61"/>
        <v>10.823785374696428</v>
      </c>
      <c r="K823" s="34">
        <f t="shared" si="58"/>
        <v>16.149571800715513</v>
      </c>
    </row>
    <row r="824" spans="1:11" ht="12.75" x14ac:dyDescent="0.2">
      <c r="A824" s="29">
        <v>1938.12</v>
      </c>
      <c r="B824" s="34">
        <v>12.69</v>
      </c>
      <c r="C824" s="34">
        <v>0.51</v>
      </c>
      <c r="D824" s="34">
        <v>0.64</v>
      </c>
      <c r="E824" s="34">
        <v>14</v>
      </c>
      <c r="F824" s="34">
        <f t="shared" si="62"/>
        <v>1938.9583333332716</v>
      </c>
      <c r="G824" s="34">
        <f>G813*1/12+G825*11/12</f>
        <v>2.3766666666666665</v>
      </c>
      <c r="H824" s="34">
        <f t="shared" si="59"/>
        <v>216.87459267857139</v>
      </c>
      <c r="I824" s="34">
        <f t="shared" si="60"/>
        <v>8.7160001785714289</v>
      </c>
      <c r="J824" s="34">
        <f t="shared" si="61"/>
        <v>10.937725714285714</v>
      </c>
      <c r="K824" s="34">
        <f t="shared" si="58"/>
        <v>15.756484438994004</v>
      </c>
    </row>
    <row r="825" spans="1:11" ht="12.75" x14ac:dyDescent="0.2">
      <c r="A825" s="29">
        <v>1939.01</v>
      </c>
      <c r="B825" s="34">
        <v>12.5</v>
      </c>
      <c r="C825" s="34">
        <v>0.51333300000000004</v>
      </c>
      <c r="D825" s="34">
        <v>0.66333299999999995</v>
      </c>
      <c r="E825" s="34">
        <v>14</v>
      </c>
      <c r="F825" s="34">
        <f t="shared" si="62"/>
        <v>1939.0416666666049</v>
      </c>
      <c r="G825" s="34">
        <v>2.36</v>
      </c>
      <c r="H825" s="34">
        <f t="shared" si="59"/>
        <v>213.62745535714285</v>
      </c>
      <c r="I825" s="34">
        <f t="shared" si="60"/>
        <v>8.772961803267858</v>
      </c>
      <c r="J825" s="34">
        <f t="shared" si="61"/>
        <v>11.336491267553569</v>
      </c>
      <c r="K825" s="34">
        <f t="shared" si="58"/>
        <v>15.599634410919286</v>
      </c>
    </row>
    <row r="826" spans="1:11" ht="12.75" x14ac:dyDescent="0.2">
      <c r="A826" s="29">
        <v>1939.02</v>
      </c>
      <c r="B826" s="34">
        <v>12.4</v>
      </c>
      <c r="C826" s="34">
        <v>0.51666699999999999</v>
      </c>
      <c r="D826" s="34">
        <v>0.68666700000000003</v>
      </c>
      <c r="E826" s="34">
        <v>13.9</v>
      </c>
      <c r="F826" s="34">
        <f t="shared" si="62"/>
        <v>1939.1249999999382</v>
      </c>
      <c r="G826" s="34">
        <f>G825*11/12+G837*1/12</f>
        <v>2.3474999999999997</v>
      </c>
      <c r="H826" s="34">
        <f t="shared" si="59"/>
        <v>213.44302877697839</v>
      </c>
      <c r="I826" s="34">
        <f t="shared" si="60"/>
        <v>8.8934652700899264</v>
      </c>
      <c r="J826" s="34">
        <f t="shared" si="61"/>
        <v>11.819700342032373</v>
      </c>
      <c r="K826" s="34">
        <f t="shared" si="58"/>
        <v>15.664696928954768</v>
      </c>
    </row>
    <row r="827" spans="1:11" ht="12.75" x14ac:dyDescent="0.2">
      <c r="A827" s="29">
        <v>1939.03</v>
      </c>
      <c r="B827" s="34">
        <v>12.39</v>
      </c>
      <c r="C827" s="34">
        <v>0.52</v>
      </c>
      <c r="D827" s="34">
        <v>0.71</v>
      </c>
      <c r="E827" s="34">
        <v>13.9</v>
      </c>
      <c r="F827" s="34">
        <f t="shared" si="62"/>
        <v>1939.2083333332714</v>
      </c>
      <c r="G827" s="34">
        <f>G825*10/12+G837*2/12</f>
        <v>2.335</v>
      </c>
      <c r="H827" s="34">
        <f t="shared" si="59"/>
        <v>213.27089730215826</v>
      </c>
      <c r="I827" s="34">
        <f t="shared" si="60"/>
        <v>8.9508366906474812</v>
      </c>
      <c r="J827" s="34">
        <f t="shared" si="61"/>
        <v>12.221334712230213</v>
      </c>
      <c r="K827" s="34">
        <f t="shared" si="58"/>
        <v>15.729223743214227</v>
      </c>
    </row>
    <row r="828" spans="1:11" ht="12.75" x14ac:dyDescent="0.2">
      <c r="A828" s="29">
        <v>1939.04</v>
      </c>
      <c r="B828" s="34">
        <v>10.83</v>
      </c>
      <c r="C828" s="34">
        <v>0.52333300000000005</v>
      </c>
      <c r="D828" s="34">
        <v>0.72666699999999995</v>
      </c>
      <c r="E828" s="34">
        <v>13.8</v>
      </c>
      <c r="F828" s="34">
        <f t="shared" si="62"/>
        <v>1939.2916666666047</v>
      </c>
      <c r="G828" s="34">
        <f>G825*9/12+G837*3/12</f>
        <v>2.3224999999999998</v>
      </c>
      <c r="H828" s="34">
        <f t="shared" si="59"/>
        <v>187.76924510869563</v>
      </c>
      <c r="I828" s="34">
        <f t="shared" si="60"/>
        <v>9.0734849815760867</v>
      </c>
      <c r="J828" s="34">
        <f t="shared" si="61"/>
        <v>12.598865561902171</v>
      </c>
      <c r="K828" s="34">
        <f t="shared" si="58"/>
        <v>13.916994579812405</v>
      </c>
    </row>
    <row r="829" spans="1:11" ht="12.75" x14ac:dyDescent="0.2">
      <c r="A829" s="29">
        <v>1939.05</v>
      </c>
      <c r="B829" s="34">
        <v>11.23</v>
      </c>
      <c r="C829" s="34">
        <v>0.526667</v>
      </c>
      <c r="D829" s="34">
        <v>0.74333300000000002</v>
      </c>
      <c r="E829" s="34">
        <v>13.8</v>
      </c>
      <c r="F829" s="34">
        <f t="shared" si="62"/>
        <v>1939.3749999999379</v>
      </c>
      <c r="G829" s="34">
        <f>G825*8/12+G837*4/12</f>
        <v>2.31</v>
      </c>
      <c r="H829" s="34">
        <f t="shared" si="59"/>
        <v>194.70439728260868</v>
      </c>
      <c r="I829" s="34">
        <f t="shared" si="60"/>
        <v>9.1312894749456515</v>
      </c>
      <c r="J829" s="34">
        <f t="shared" si="61"/>
        <v>12.88781867722826</v>
      </c>
      <c r="K829" s="34">
        <f t="shared" si="58"/>
        <v>14.502929499657771</v>
      </c>
    </row>
    <row r="830" spans="1:11" ht="12.75" x14ac:dyDescent="0.2">
      <c r="A830" s="29">
        <v>1939.06</v>
      </c>
      <c r="B830" s="34">
        <v>11.43</v>
      </c>
      <c r="C830" s="34">
        <v>0.53</v>
      </c>
      <c r="D830" s="34">
        <v>0.76</v>
      </c>
      <c r="E830" s="34">
        <v>13.8</v>
      </c>
      <c r="F830" s="34">
        <f t="shared" si="62"/>
        <v>1939.4583333332712</v>
      </c>
      <c r="G830" s="34">
        <f>G825*7/12+G837*5/12</f>
        <v>2.2975000000000003</v>
      </c>
      <c r="H830" s="34">
        <f t="shared" si="59"/>
        <v>198.17197336956519</v>
      </c>
      <c r="I830" s="34">
        <f t="shared" si="60"/>
        <v>9.1890766304347817</v>
      </c>
      <c r="J830" s="34">
        <f t="shared" si="61"/>
        <v>13.176789130434781</v>
      </c>
      <c r="K830" s="34">
        <f t="shared" si="58"/>
        <v>14.833828921489788</v>
      </c>
    </row>
    <row r="831" spans="1:11" ht="12.75" x14ac:dyDescent="0.2">
      <c r="A831" s="29">
        <v>1939.07</v>
      </c>
      <c r="B831" s="34">
        <v>11.71</v>
      </c>
      <c r="C831" s="34">
        <v>0.54</v>
      </c>
      <c r="D831" s="34">
        <v>0.776667</v>
      </c>
      <c r="E831" s="34">
        <v>13.8</v>
      </c>
      <c r="F831" s="34">
        <f t="shared" si="62"/>
        <v>1939.5416666666044</v>
      </c>
      <c r="G831" s="34">
        <f>G825*6/12+G837*6/12</f>
        <v>2.2850000000000001</v>
      </c>
      <c r="H831" s="34">
        <f t="shared" si="59"/>
        <v>203.02657989130432</v>
      </c>
      <c r="I831" s="34">
        <f t="shared" si="60"/>
        <v>9.3624554347826088</v>
      </c>
      <c r="J831" s="34">
        <f t="shared" si="61"/>
        <v>13.465759583641303</v>
      </c>
      <c r="K831" s="34">
        <f t="shared" si="58"/>
        <v>15.270952598570258</v>
      </c>
    </row>
    <row r="832" spans="1:11" ht="12.75" x14ac:dyDescent="0.2">
      <c r="A832" s="29">
        <v>1939.08</v>
      </c>
      <c r="B832" s="34">
        <v>11.54</v>
      </c>
      <c r="C832" s="34">
        <v>0.55000000000000004</v>
      </c>
      <c r="D832" s="34">
        <v>0.79333299999999995</v>
      </c>
      <c r="E832" s="34">
        <v>13.8</v>
      </c>
      <c r="F832" s="34">
        <f t="shared" si="62"/>
        <v>1939.6249999999377</v>
      </c>
      <c r="G832" s="34">
        <f>G825*5/12+G837*7/12</f>
        <v>2.2725</v>
      </c>
      <c r="H832" s="34">
        <f t="shared" si="59"/>
        <v>200.07914021739126</v>
      </c>
      <c r="I832" s="34">
        <f t="shared" si="60"/>
        <v>9.535834239130434</v>
      </c>
      <c r="J832" s="34">
        <f t="shared" si="61"/>
        <v>13.754712698967388</v>
      </c>
      <c r="K832" s="34">
        <f t="shared" si="58"/>
        <v>15.120082343333983</v>
      </c>
    </row>
    <row r="833" spans="1:11" ht="12.75" x14ac:dyDescent="0.2">
      <c r="A833" s="29">
        <v>1939.09</v>
      </c>
      <c r="B833" s="34">
        <v>12.77</v>
      </c>
      <c r="C833" s="34">
        <v>0.56000000000000005</v>
      </c>
      <c r="D833" s="34">
        <v>0.81</v>
      </c>
      <c r="E833" s="34">
        <v>14.1</v>
      </c>
      <c r="F833" s="34">
        <f t="shared" si="62"/>
        <v>1939.708333333271</v>
      </c>
      <c r="G833" s="34">
        <f>G825*4/12+G837*8/12</f>
        <v>2.2599999999999998</v>
      </c>
      <c r="H833" s="34">
        <f t="shared" si="59"/>
        <v>216.69399414893613</v>
      </c>
      <c r="I833" s="34">
        <f t="shared" si="60"/>
        <v>9.5026340425531917</v>
      </c>
      <c r="J833" s="34">
        <f t="shared" si="61"/>
        <v>13.744881382978724</v>
      </c>
      <c r="K833" s="34">
        <f t="shared" ref="K833:K896" si="63">H833/AVERAGE(J713:J832)</f>
        <v>16.452835577060963</v>
      </c>
    </row>
    <row r="834" spans="1:11" ht="12.75" x14ac:dyDescent="0.2">
      <c r="A834" s="29">
        <v>1939.1</v>
      </c>
      <c r="B834" s="34">
        <v>12.9</v>
      </c>
      <c r="C834" s="34">
        <v>0.57999999999999996</v>
      </c>
      <c r="D834" s="34">
        <v>0.84</v>
      </c>
      <c r="E834" s="34">
        <v>14</v>
      </c>
      <c r="F834" s="34">
        <f t="shared" si="62"/>
        <v>1939.7916666666042</v>
      </c>
      <c r="G834" s="34">
        <f>G825*3/12+G837*9/12</f>
        <v>2.2475000000000001</v>
      </c>
      <c r="H834" s="34">
        <f t="shared" si="59"/>
        <v>220.46353392857142</v>
      </c>
      <c r="I834" s="34">
        <f t="shared" si="60"/>
        <v>9.912313928571427</v>
      </c>
      <c r="J834" s="34">
        <f t="shared" si="61"/>
        <v>14.355765</v>
      </c>
      <c r="K834" s="34">
        <f t="shared" si="63"/>
        <v>16.821204806265637</v>
      </c>
    </row>
    <row r="835" spans="1:11" ht="12.75" x14ac:dyDescent="0.2">
      <c r="A835" s="29">
        <v>1939.11</v>
      </c>
      <c r="B835" s="34">
        <v>12.67</v>
      </c>
      <c r="C835" s="34">
        <v>0.6</v>
      </c>
      <c r="D835" s="34">
        <v>0.87</v>
      </c>
      <c r="E835" s="34">
        <v>14</v>
      </c>
      <c r="F835" s="34">
        <f t="shared" si="62"/>
        <v>1939.8749999999375</v>
      </c>
      <c r="G835" s="34">
        <f>G825*2/12+G837*10/12</f>
        <v>2.2350000000000003</v>
      </c>
      <c r="H835" s="34">
        <f t="shared" si="59"/>
        <v>216.53278874999998</v>
      </c>
      <c r="I835" s="34">
        <f t="shared" si="60"/>
        <v>10.254117857142857</v>
      </c>
      <c r="J835" s="34">
        <f t="shared" si="61"/>
        <v>14.868470892857143</v>
      </c>
      <c r="K835" s="34">
        <f t="shared" si="63"/>
        <v>16.599238509946645</v>
      </c>
    </row>
    <row r="836" spans="1:11" ht="12.75" x14ac:dyDescent="0.2">
      <c r="A836" s="29">
        <v>1939.12</v>
      </c>
      <c r="B836" s="34">
        <v>12.37</v>
      </c>
      <c r="C836" s="34">
        <v>0.62</v>
      </c>
      <c r="D836" s="34">
        <v>0.9</v>
      </c>
      <c r="E836" s="34">
        <v>14</v>
      </c>
      <c r="F836" s="34">
        <f t="shared" si="62"/>
        <v>1939.9583333332707</v>
      </c>
      <c r="G836" s="34">
        <f>G825*1/12+G837*11/12</f>
        <v>2.2225000000000001</v>
      </c>
      <c r="H836" s="34">
        <f t="shared" si="59"/>
        <v>211.40572982142857</v>
      </c>
      <c r="I836" s="34">
        <f t="shared" si="60"/>
        <v>10.595921785714285</v>
      </c>
      <c r="J836" s="34">
        <f t="shared" si="61"/>
        <v>15.381176785714285</v>
      </c>
      <c r="K836" s="34">
        <f t="shared" si="63"/>
        <v>16.280412901283835</v>
      </c>
    </row>
    <row r="837" spans="1:11" ht="12.75" x14ac:dyDescent="0.2">
      <c r="A837" s="29">
        <v>1940.01</v>
      </c>
      <c r="B837" s="34">
        <v>12.3</v>
      </c>
      <c r="C837" s="34">
        <v>0.62333300000000003</v>
      </c>
      <c r="D837" s="34">
        <v>0.93</v>
      </c>
      <c r="E837" s="34">
        <v>13.9</v>
      </c>
      <c r="F837" s="34">
        <f t="shared" si="62"/>
        <v>1940.041666666604</v>
      </c>
      <c r="G837" s="34">
        <v>2.21</v>
      </c>
      <c r="H837" s="34">
        <f t="shared" si="59"/>
        <v>211.72171402877697</v>
      </c>
      <c r="I837" s="34">
        <f t="shared" si="60"/>
        <v>10.729522859406474</v>
      </c>
      <c r="J837" s="34">
        <f t="shared" si="61"/>
        <v>16.008227158273382</v>
      </c>
      <c r="K837" s="34">
        <f t="shared" si="63"/>
        <v>16.378480342613663</v>
      </c>
    </row>
    <row r="838" spans="1:11" ht="12.75" x14ac:dyDescent="0.2">
      <c r="A838" s="29">
        <v>1940.02</v>
      </c>
      <c r="B838" s="34">
        <v>12.22</v>
      </c>
      <c r="C838" s="34">
        <v>0.62666699999999997</v>
      </c>
      <c r="D838" s="34">
        <v>0.96</v>
      </c>
      <c r="E838" s="34">
        <v>14</v>
      </c>
      <c r="F838" s="34">
        <f t="shared" si="62"/>
        <v>1940.1249999999372</v>
      </c>
      <c r="G838" s="34">
        <f>G837*11/12+G849*1/12</f>
        <v>2.1883333333333335</v>
      </c>
      <c r="H838" s="34">
        <f t="shared" si="59"/>
        <v>208.84220035714287</v>
      </c>
      <c r="I838" s="34">
        <f t="shared" si="60"/>
        <v>10.709862125303571</v>
      </c>
      <c r="J838" s="34">
        <f t="shared" si="61"/>
        <v>16.406588571428568</v>
      </c>
      <c r="K838" s="34">
        <f t="shared" si="63"/>
        <v>16.216119847731054</v>
      </c>
    </row>
    <row r="839" spans="1:11" ht="12.75" x14ac:dyDescent="0.2">
      <c r="A839" s="29">
        <v>1940.03</v>
      </c>
      <c r="B839" s="34">
        <v>12.15</v>
      </c>
      <c r="C839" s="34">
        <v>0.63</v>
      </c>
      <c r="D839" s="34">
        <v>0.99</v>
      </c>
      <c r="E839" s="34">
        <v>14</v>
      </c>
      <c r="F839" s="34">
        <f t="shared" si="62"/>
        <v>1940.2083333332705</v>
      </c>
      <c r="G839" s="34">
        <f>G837*10/12+G849*2/12</f>
        <v>2.166666666666667</v>
      </c>
      <c r="H839" s="34">
        <f t="shared" si="59"/>
        <v>207.64588660714284</v>
      </c>
      <c r="I839" s="34">
        <f t="shared" si="60"/>
        <v>10.766823749999999</v>
      </c>
      <c r="J839" s="34">
        <f t="shared" si="61"/>
        <v>16.919294464285713</v>
      </c>
      <c r="K839" s="34">
        <f t="shared" si="63"/>
        <v>16.172906305307897</v>
      </c>
    </row>
    <row r="840" spans="1:11" ht="12.75" x14ac:dyDescent="0.2">
      <c r="A840" s="29">
        <v>1940.04</v>
      </c>
      <c r="B840" s="34">
        <v>12.27</v>
      </c>
      <c r="C840" s="34">
        <v>0.63666699999999998</v>
      </c>
      <c r="D840" s="34">
        <v>1.00667</v>
      </c>
      <c r="E840" s="34">
        <v>14</v>
      </c>
      <c r="F840" s="34">
        <f t="shared" si="62"/>
        <v>1940.2916666666038</v>
      </c>
      <c r="G840" s="34">
        <f>G837*9/12+G849*3/12</f>
        <v>2.145</v>
      </c>
      <c r="H840" s="34">
        <f t="shared" si="59"/>
        <v>209.69671017857141</v>
      </c>
      <c r="I840" s="34">
        <f t="shared" si="60"/>
        <v>10.880764089589286</v>
      </c>
      <c r="J840" s="34">
        <f t="shared" si="61"/>
        <v>17.204188038749997</v>
      </c>
      <c r="K840" s="34">
        <f t="shared" si="63"/>
        <v>16.370988707128781</v>
      </c>
    </row>
    <row r="841" spans="1:11" ht="12.75" x14ac:dyDescent="0.2">
      <c r="A841" s="29">
        <v>1940.05</v>
      </c>
      <c r="B841" s="34">
        <v>10.58</v>
      </c>
      <c r="C841" s="34">
        <v>0.64333300000000004</v>
      </c>
      <c r="D841" s="34">
        <v>1.0233300000000001</v>
      </c>
      <c r="E841" s="34">
        <v>14</v>
      </c>
      <c r="F841" s="34">
        <f t="shared" si="62"/>
        <v>1940.374999999937</v>
      </c>
      <c r="G841" s="34">
        <f>G837*8/12+G849*4/12</f>
        <v>2.1233333333333335</v>
      </c>
      <c r="H841" s="34">
        <f t="shared" si="59"/>
        <v>180.81427821428571</v>
      </c>
      <c r="I841" s="34">
        <f t="shared" si="60"/>
        <v>10.994687338982143</v>
      </c>
      <c r="J841" s="34">
        <f t="shared" si="61"/>
        <v>17.48891071125</v>
      </c>
      <c r="K841" s="34">
        <f t="shared" si="63"/>
        <v>14.138747694800726</v>
      </c>
    </row>
    <row r="842" spans="1:11" ht="12.75" x14ac:dyDescent="0.2">
      <c r="A842" s="29">
        <v>1940.06</v>
      </c>
      <c r="B842" s="34">
        <v>9.67</v>
      </c>
      <c r="C842" s="34">
        <v>0.65</v>
      </c>
      <c r="D842" s="34">
        <v>1.04</v>
      </c>
      <c r="E842" s="34">
        <v>14.1</v>
      </c>
      <c r="F842" s="34">
        <f t="shared" si="62"/>
        <v>1940.4583333332703</v>
      </c>
      <c r="G842" s="34">
        <f>G837*7/12+G849*5/12</f>
        <v>2.1016666666666666</v>
      </c>
      <c r="H842" s="34">
        <f t="shared" ref="H842:H905" si="64">B842*$E$1744/E842</f>
        <v>164.09012712765954</v>
      </c>
      <c r="I842" s="34">
        <f t="shared" ref="I842:I905" si="65">C842*$E$1744/E842</f>
        <v>11.029843085106382</v>
      </c>
      <c r="J842" s="34">
        <f t="shared" ref="J842:J905" si="66">D842*$E$1744/E842</f>
        <v>17.647748936170213</v>
      </c>
      <c r="K842" s="34">
        <f t="shared" si="63"/>
        <v>12.843765598268805</v>
      </c>
    </row>
    <row r="843" spans="1:11" ht="12.75" x14ac:dyDescent="0.2">
      <c r="A843" s="29">
        <v>1940.07</v>
      </c>
      <c r="B843" s="34">
        <v>9.99</v>
      </c>
      <c r="C843" s="34">
        <v>0.656667</v>
      </c>
      <c r="D843" s="34">
        <v>1.0533300000000001</v>
      </c>
      <c r="E843" s="34">
        <v>14</v>
      </c>
      <c r="F843" s="34">
        <f t="shared" ref="F843:F906" si="67">F842+1/12</f>
        <v>1940.5416666666035</v>
      </c>
      <c r="G843" s="34">
        <f>G837*6/12+G849*6/12</f>
        <v>2.08</v>
      </c>
      <c r="H843" s="34">
        <f t="shared" si="64"/>
        <v>170.73106232142854</v>
      </c>
      <c r="I843" s="34">
        <f t="shared" si="65"/>
        <v>11.222568018160713</v>
      </c>
      <c r="J843" s="34">
        <f t="shared" si="66"/>
        <v>18.001616604107145</v>
      </c>
      <c r="K843" s="34">
        <f t="shared" si="63"/>
        <v>13.369884763210051</v>
      </c>
    </row>
    <row r="844" spans="1:11" ht="12.75" x14ac:dyDescent="0.2">
      <c r="A844" s="29">
        <v>1940.08</v>
      </c>
      <c r="B844" s="34">
        <v>10.199999999999999</v>
      </c>
      <c r="C844" s="34">
        <v>0.66333299999999995</v>
      </c>
      <c r="D844" s="34">
        <v>1.06667</v>
      </c>
      <c r="E844" s="34">
        <v>14</v>
      </c>
      <c r="F844" s="34">
        <f t="shared" si="67"/>
        <v>1940.6249999999368</v>
      </c>
      <c r="G844" s="34">
        <f>G837*5/12+G849*7/12</f>
        <v>2.0583333333333336</v>
      </c>
      <c r="H844" s="34">
        <f t="shared" si="64"/>
        <v>174.32000357142854</v>
      </c>
      <c r="I844" s="34">
        <f t="shared" si="65"/>
        <v>11.336491267553569</v>
      </c>
      <c r="J844" s="34">
        <f t="shared" si="66"/>
        <v>18.229599824464284</v>
      </c>
      <c r="K844" s="34">
        <f t="shared" si="63"/>
        <v>13.649399392391631</v>
      </c>
    </row>
    <row r="845" spans="1:11" ht="12.75" x14ac:dyDescent="0.2">
      <c r="A845" s="29">
        <v>1940.09</v>
      </c>
      <c r="B845" s="34">
        <v>10.63</v>
      </c>
      <c r="C845" s="34">
        <v>0.67</v>
      </c>
      <c r="D845" s="34">
        <v>1.08</v>
      </c>
      <c r="E845" s="34">
        <v>14</v>
      </c>
      <c r="F845" s="34">
        <f t="shared" si="67"/>
        <v>1940.70833333327</v>
      </c>
      <c r="G845" s="34">
        <f>G837*4/12+G849*8/12</f>
        <v>2.0366666666666666</v>
      </c>
      <c r="H845" s="34">
        <f t="shared" si="64"/>
        <v>181.66878803571427</v>
      </c>
      <c r="I845" s="34">
        <f t="shared" si="65"/>
        <v>11.450431607142857</v>
      </c>
      <c r="J845" s="34">
        <f t="shared" si="66"/>
        <v>18.457412142857144</v>
      </c>
      <c r="K845" s="34">
        <f t="shared" si="63"/>
        <v>14.214842598620635</v>
      </c>
    </row>
    <row r="846" spans="1:11" ht="12.75" x14ac:dyDescent="0.2">
      <c r="A846" s="29">
        <v>1940.1</v>
      </c>
      <c r="B846" s="34">
        <v>10.73</v>
      </c>
      <c r="C846" s="34">
        <v>0.67</v>
      </c>
      <c r="D846" s="34">
        <v>1.07</v>
      </c>
      <c r="E846" s="34">
        <v>14</v>
      </c>
      <c r="F846" s="34">
        <f t="shared" si="67"/>
        <v>1940.7916666666033</v>
      </c>
      <c r="G846" s="34">
        <f>G837*3/12+G849*9/12</f>
        <v>2.0150000000000001</v>
      </c>
      <c r="H846" s="34">
        <f t="shared" si="64"/>
        <v>183.3778076785714</v>
      </c>
      <c r="I846" s="34">
        <f t="shared" si="65"/>
        <v>11.450431607142857</v>
      </c>
      <c r="J846" s="34">
        <f t="shared" si="66"/>
        <v>18.286510178571429</v>
      </c>
      <c r="K846" s="34">
        <f t="shared" si="63"/>
        <v>14.328290323104952</v>
      </c>
    </row>
    <row r="847" spans="1:11" ht="12.75" x14ac:dyDescent="0.2">
      <c r="A847" s="29">
        <v>1940.11</v>
      </c>
      <c r="B847" s="34">
        <v>10.98</v>
      </c>
      <c r="C847" s="34">
        <v>0.67</v>
      </c>
      <c r="D847" s="34">
        <v>1.06</v>
      </c>
      <c r="E847" s="34">
        <v>14</v>
      </c>
      <c r="F847" s="34">
        <f t="shared" si="67"/>
        <v>1940.8749999999366</v>
      </c>
      <c r="G847" s="34">
        <f>G837*2/12+G849*10/12</f>
        <v>1.9933333333333334</v>
      </c>
      <c r="H847" s="34">
        <f t="shared" si="64"/>
        <v>187.65035678571425</v>
      </c>
      <c r="I847" s="34">
        <f t="shared" si="65"/>
        <v>11.450431607142857</v>
      </c>
      <c r="J847" s="34">
        <f t="shared" si="66"/>
        <v>18.115608214285714</v>
      </c>
      <c r="K847" s="34">
        <f t="shared" si="63"/>
        <v>14.636689248763602</v>
      </c>
    </row>
    <row r="848" spans="1:11" ht="12.75" x14ac:dyDescent="0.2">
      <c r="A848" s="29">
        <v>1940.12</v>
      </c>
      <c r="B848" s="34">
        <v>10.53</v>
      </c>
      <c r="C848" s="34">
        <v>0.67</v>
      </c>
      <c r="D848" s="34">
        <v>1.05</v>
      </c>
      <c r="E848" s="34">
        <v>14.1</v>
      </c>
      <c r="F848" s="34">
        <f t="shared" si="67"/>
        <v>1940.9583333332698</v>
      </c>
      <c r="G848" s="34">
        <f>G837*1/12+G849*11/12</f>
        <v>1.9716666666666665</v>
      </c>
      <c r="H848" s="34">
        <f t="shared" si="64"/>
        <v>178.6834579787234</v>
      </c>
      <c r="I848" s="34">
        <f t="shared" si="65"/>
        <v>11.369222872340425</v>
      </c>
      <c r="J848" s="34">
        <f t="shared" si="66"/>
        <v>17.817438829787235</v>
      </c>
      <c r="K848" s="34">
        <f t="shared" si="63"/>
        <v>13.908426122353832</v>
      </c>
    </row>
    <row r="849" spans="1:11" ht="12.75" x14ac:dyDescent="0.2">
      <c r="A849" s="29">
        <v>1941.01</v>
      </c>
      <c r="B849" s="34">
        <v>10.55</v>
      </c>
      <c r="C849" s="34">
        <v>0.67333299999999996</v>
      </c>
      <c r="D849" s="34">
        <v>1.0533300000000001</v>
      </c>
      <c r="E849" s="34">
        <v>14.1</v>
      </c>
      <c r="F849" s="34">
        <f t="shared" si="67"/>
        <v>1941.0416666666031</v>
      </c>
      <c r="G849" s="34">
        <v>1.95</v>
      </c>
      <c r="H849" s="34">
        <f t="shared" si="64"/>
        <v>179.02283776595743</v>
      </c>
      <c r="I849" s="34">
        <f t="shared" si="65"/>
        <v>11.425780513882977</v>
      </c>
      <c r="J849" s="34">
        <f t="shared" si="66"/>
        <v>17.873945564361705</v>
      </c>
      <c r="K849" s="34">
        <f t="shared" si="63"/>
        <v>13.904158267950825</v>
      </c>
    </row>
    <row r="850" spans="1:11" ht="12.75" x14ac:dyDescent="0.2">
      <c r="A850" s="29">
        <v>1941.02</v>
      </c>
      <c r="B850" s="34">
        <v>9.89</v>
      </c>
      <c r="C850" s="34">
        <v>0.67666700000000002</v>
      </c>
      <c r="D850" s="34">
        <v>1.05667</v>
      </c>
      <c r="E850" s="34">
        <v>14.1</v>
      </c>
      <c r="F850" s="34">
        <f t="shared" si="67"/>
        <v>1941.1249999999363</v>
      </c>
      <c r="G850" s="34">
        <f>G849*11/12+G861*1/12</f>
        <v>1.9924999999999999</v>
      </c>
      <c r="H850" s="34">
        <f t="shared" si="64"/>
        <v>167.82330478723404</v>
      </c>
      <c r="I850" s="34">
        <f t="shared" si="65"/>
        <v>11.482355124414893</v>
      </c>
      <c r="J850" s="34">
        <f t="shared" si="66"/>
        <v>17.930621988829788</v>
      </c>
      <c r="K850" s="34">
        <f t="shared" si="63"/>
        <v>13.002943303402443</v>
      </c>
    </row>
    <row r="851" spans="1:11" ht="12.75" x14ac:dyDescent="0.2">
      <c r="A851" s="29">
        <v>1941.03</v>
      </c>
      <c r="B851" s="34">
        <v>9.9499999999999993</v>
      </c>
      <c r="C851" s="34">
        <v>0.68</v>
      </c>
      <c r="D851" s="34">
        <v>1.06</v>
      </c>
      <c r="E851" s="34">
        <v>14.2</v>
      </c>
      <c r="F851" s="34">
        <f t="shared" si="67"/>
        <v>1941.2083333332696</v>
      </c>
      <c r="G851" s="34">
        <f>G849*10/12+G861*2/12</f>
        <v>2.0350000000000001</v>
      </c>
      <c r="H851" s="34">
        <f t="shared" si="64"/>
        <v>167.65241989436618</v>
      </c>
      <c r="I851" s="34">
        <f t="shared" si="65"/>
        <v>11.457652816901408</v>
      </c>
      <c r="J851" s="34">
        <f t="shared" si="66"/>
        <v>17.860458802816904</v>
      </c>
      <c r="K851" s="34">
        <f t="shared" si="63"/>
        <v>12.955719822063321</v>
      </c>
    </row>
    <row r="852" spans="1:11" ht="12.75" x14ac:dyDescent="0.2">
      <c r="A852" s="29">
        <v>1941.04</v>
      </c>
      <c r="B852" s="34">
        <v>9.64</v>
      </c>
      <c r="C852" s="34">
        <v>0.68333299999999997</v>
      </c>
      <c r="D852" s="34">
        <v>1.07</v>
      </c>
      <c r="E852" s="34">
        <v>14.3</v>
      </c>
      <c r="F852" s="34">
        <f t="shared" si="67"/>
        <v>1941.2916666666029</v>
      </c>
      <c r="G852" s="34">
        <f>G849*9/12+G861*3/12</f>
        <v>2.0775000000000001</v>
      </c>
      <c r="H852" s="34">
        <f t="shared" si="64"/>
        <v>161.29321048951047</v>
      </c>
      <c r="I852" s="34">
        <f t="shared" si="65"/>
        <v>11.433295996206292</v>
      </c>
      <c r="J852" s="34">
        <f t="shared" si="66"/>
        <v>17.902877097902099</v>
      </c>
      <c r="K852" s="34">
        <f t="shared" si="63"/>
        <v>12.429370389220775</v>
      </c>
    </row>
    <row r="853" spans="1:11" ht="12.75" x14ac:dyDescent="0.2">
      <c r="A853" s="29">
        <v>1941.05</v>
      </c>
      <c r="B853" s="34">
        <v>9.43</v>
      </c>
      <c r="C853" s="34">
        <v>0.68666700000000003</v>
      </c>
      <c r="D853" s="34">
        <v>1.08</v>
      </c>
      <c r="E853" s="34">
        <v>14.4</v>
      </c>
      <c r="F853" s="34">
        <f t="shared" si="67"/>
        <v>1941.3749999999361</v>
      </c>
      <c r="G853" s="34">
        <f>G849*8/12+G861*4/12</f>
        <v>2.12</v>
      </c>
      <c r="H853" s="34">
        <f t="shared" si="64"/>
        <v>156.68387031250001</v>
      </c>
      <c r="I853" s="34">
        <f t="shared" si="65"/>
        <v>11.409294080156249</v>
      </c>
      <c r="J853" s="34">
        <f t="shared" si="66"/>
        <v>17.944706249999999</v>
      </c>
      <c r="K853" s="34">
        <f t="shared" si="63"/>
        <v>12.037206512481573</v>
      </c>
    </row>
    <row r="854" spans="1:11" ht="12.75" x14ac:dyDescent="0.2">
      <c r="A854" s="29">
        <v>1941.06</v>
      </c>
      <c r="B854" s="34">
        <v>9.76</v>
      </c>
      <c r="C854" s="34">
        <v>0.69</v>
      </c>
      <c r="D854" s="34">
        <v>1.0900000000000001</v>
      </c>
      <c r="E854" s="34">
        <v>14.7</v>
      </c>
      <c r="F854" s="34">
        <f t="shared" si="67"/>
        <v>1941.4583333332694</v>
      </c>
      <c r="G854" s="34">
        <f>G849*7/12+G861*5/12</f>
        <v>2.1625000000000001</v>
      </c>
      <c r="H854" s="34">
        <f t="shared" si="64"/>
        <v>158.8574448979592</v>
      </c>
      <c r="I854" s="34">
        <f t="shared" si="65"/>
        <v>11.23070051020408</v>
      </c>
      <c r="J854" s="34">
        <f t="shared" si="66"/>
        <v>17.741251530612246</v>
      </c>
      <c r="K854" s="34">
        <f t="shared" si="63"/>
        <v>12.164306590628435</v>
      </c>
    </row>
    <row r="855" spans="1:11" ht="12.75" x14ac:dyDescent="0.2">
      <c r="A855" s="29">
        <v>1941.07</v>
      </c>
      <c r="B855" s="34">
        <v>10.26</v>
      </c>
      <c r="C855" s="34">
        <v>0.69333299999999998</v>
      </c>
      <c r="D855" s="34">
        <v>1.1233299999999999</v>
      </c>
      <c r="E855" s="34">
        <v>14.7</v>
      </c>
      <c r="F855" s="34">
        <f t="shared" si="67"/>
        <v>1941.5416666666026</v>
      </c>
      <c r="G855" s="34">
        <f>G849*6/12+G861*6/12</f>
        <v>2.2050000000000001</v>
      </c>
      <c r="H855" s="34">
        <f t="shared" si="64"/>
        <v>166.9956336734694</v>
      </c>
      <c r="I855" s="34">
        <f t="shared" si="65"/>
        <v>11.284949676581631</v>
      </c>
      <c r="J855" s="34">
        <f t="shared" si="66"/>
        <v>18.283743194387753</v>
      </c>
      <c r="K855" s="34">
        <f t="shared" si="63"/>
        <v>12.744996277919574</v>
      </c>
    </row>
    <row r="856" spans="1:11" ht="12.75" x14ac:dyDescent="0.2">
      <c r="A856" s="29">
        <v>1941.08</v>
      </c>
      <c r="B856" s="34">
        <v>10.210000000000001</v>
      </c>
      <c r="C856" s="34">
        <v>0.69666700000000004</v>
      </c>
      <c r="D856" s="34">
        <v>1.1566700000000001</v>
      </c>
      <c r="E856" s="34">
        <v>14.9</v>
      </c>
      <c r="F856" s="34">
        <f t="shared" si="67"/>
        <v>1941.6249999999359</v>
      </c>
      <c r="G856" s="34">
        <f>G849*5/12+G861*7/12</f>
        <v>2.2474999999999996</v>
      </c>
      <c r="H856" s="34">
        <f t="shared" si="64"/>
        <v>163.95118640939597</v>
      </c>
      <c r="I856" s="34">
        <f t="shared" si="65"/>
        <v>11.187010889546979</v>
      </c>
      <c r="J856" s="34">
        <f t="shared" si="66"/>
        <v>18.573694298154361</v>
      </c>
      <c r="K856" s="34">
        <f t="shared" si="63"/>
        <v>12.463173720387799</v>
      </c>
    </row>
    <row r="857" spans="1:11" ht="12.75" x14ac:dyDescent="0.2">
      <c r="A857" s="29">
        <v>1941.09</v>
      </c>
      <c r="B857" s="34">
        <v>10.24</v>
      </c>
      <c r="C857" s="34">
        <v>0.7</v>
      </c>
      <c r="D857" s="34">
        <v>1.19</v>
      </c>
      <c r="E857" s="34">
        <v>15.1</v>
      </c>
      <c r="F857" s="34">
        <f t="shared" si="67"/>
        <v>1941.7083333332691</v>
      </c>
      <c r="G857" s="34">
        <f>G849*4/12+G861*8/12</f>
        <v>2.29</v>
      </c>
      <c r="H857" s="34">
        <f t="shared" si="64"/>
        <v>162.25500397350993</v>
      </c>
      <c r="I857" s="34">
        <f t="shared" si="65"/>
        <v>11.091650662251654</v>
      </c>
      <c r="J857" s="34">
        <f t="shared" si="66"/>
        <v>18.855806125827815</v>
      </c>
      <c r="K857" s="34">
        <f t="shared" si="63"/>
        <v>12.279729272093071</v>
      </c>
    </row>
    <row r="858" spans="1:11" ht="12.75" x14ac:dyDescent="0.2">
      <c r="A858" s="29">
        <v>1941.1</v>
      </c>
      <c r="B858" s="34">
        <v>9.83</v>
      </c>
      <c r="C858" s="34">
        <v>0.70333299999999999</v>
      </c>
      <c r="D858" s="34">
        <v>1.18</v>
      </c>
      <c r="E858" s="34">
        <v>15.3</v>
      </c>
      <c r="F858" s="34">
        <f t="shared" si="67"/>
        <v>1941.7916666666024</v>
      </c>
      <c r="G858" s="34">
        <f>G849*3/12+G861*9/12</f>
        <v>2.3325</v>
      </c>
      <c r="H858" s="34">
        <f t="shared" si="64"/>
        <v>153.72240735294116</v>
      </c>
      <c r="I858" s="34">
        <f t="shared" si="65"/>
        <v>10.998783512794116</v>
      </c>
      <c r="J858" s="34">
        <f t="shared" si="66"/>
        <v>18.452944117647057</v>
      </c>
      <c r="K858" s="34">
        <f t="shared" si="63"/>
        <v>11.577814956574072</v>
      </c>
    </row>
    <row r="859" spans="1:11" ht="12.75" x14ac:dyDescent="0.2">
      <c r="A859" s="29">
        <v>1941.11</v>
      </c>
      <c r="B859" s="34">
        <v>9.3699999999999992</v>
      </c>
      <c r="C859" s="34">
        <v>0.70666700000000005</v>
      </c>
      <c r="D859" s="34">
        <v>1.17</v>
      </c>
      <c r="E859" s="34">
        <v>15.4</v>
      </c>
      <c r="F859" s="34">
        <f t="shared" si="67"/>
        <v>1941.8749999999357</v>
      </c>
      <c r="G859" s="34">
        <f>G849*2/12+G861*10/12</f>
        <v>2.3750000000000004</v>
      </c>
      <c r="H859" s="34">
        <f t="shared" si="64"/>
        <v>145.57740048701297</v>
      </c>
      <c r="I859" s="34">
        <f t="shared" si="65"/>
        <v>10.979161672353895</v>
      </c>
      <c r="J859" s="34">
        <f t="shared" si="66"/>
        <v>18.177754383116881</v>
      </c>
      <c r="K859" s="34">
        <f t="shared" si="63"/>
        <v>10.911668685916959</v>
      </c>
    </row>
    <row r="860" spans="1:11" ht="12.75" x14ac:dyDescent="0.2">
      <c r="A860" s="29">
        <v>1941.12</v>
      </c>
      <c r="B860" s="34">
        <v>8.76</v>
      </c>
      <c r="C860" s="34">
        <v>0.71</v>
      </c>
      <c r="D860" s="34">
        <v>1.1599999999999999</v>
      </c>
      <c r="E860" s="34">
        <v>15.5</v>
      </c>
      <c r="F860" s="34">
        <f t="shared" si="67"/>
        <v>1941.9583333332689</v>
      </c>
      <c r="G860" s="34">
        <f>G849*1/12+G861*11/12</f>
        <v>2.4175</v>
      </c>
      <c r="H860" s="34">
        <f t="shared" si="64"/>
        <v>135.22204451612902</v>
      </c>
      <c r="I860" s="34">
        <f t="shared" si="65"/>
        <v>10.959777580645159</v>
      </c>
      <c r="J860" s="34">
        <f t="shared" si="66"/>
        <v>17.906115483870966</v>
      </c>
      <c r="K860" s="34">
        <f t="shared" si="63"/>
        <v>10.086593309917896</v>
      </c>
    </row>
    <row r="861" spans="1:11" ht="12.75" x14ac:dyDescent="0.2">
      <c r="A861" s="29">
        <v>1942.01</v>
      </c>
      <c r="B861" s="34">
        <v>8.93</v>
      </c>
      <c r="C861" s="34">
        <v>0.70333299999999999</v>
      </c>
      <c r="D861" s="34">
        <v>1.1200000000000001</v>
      </c>
      <c r="E861" s="34">
        <v>15.7</v>
      </c>
      <c r="F861" s="34">
        <f t="shared" si="67"/>
        <v>1942.0416666666022</v>
      </c>
      <c r="G861" s="34">
        <v>2.46</v>
      </c>
      <c r="H861" s="34">
        <f t="shared" si="64"/>
        <v>136.09021385350317</v>
      </c>
      <c r="I861" s="34">
        <f t="shared" si="65"/>
        <v>10.718559729028662</v>
      </c>
      <c r="J861" s="34">
        <f t="shared" si="66"/>
        <v>17.068425477707009</v>
      </c>
      <c r="K861" s="34">
        <f t="shared" si="63"/>
        <v>10.101686431929245</v>
      </c>
    </row>
    <row r="862" spans="1:11" ht="12.75" x14ac:dyDescent="0.2">
      <c r="A862" s="29">
        <v>1942.02</v>
      </c>
      <c r="B862" s="34">
        <v>8.65</v>
      </c>
      <c r="C862" s="34">
        <v>0.69666700000000004</v>
      </c>
      <c r="D862" s="34">
        <v>1.08</v>
      </c>
      <c r="E862" s="34">
        <v>15.8</v>
      </c>
      <c r="F862" s="34">
        <f t="shared" si="67"/>
        <v>1942.1249999999354</v>
      </c>
      <c r="G862" s="34">
        <f>G861*11/12+G873*1/12</f>
        <v>2.4608333333333334</v>
      </c>
      <c r="H862" s="34">
        <f t="shared" si="64"/>
        <v>130.98878401898733</v>
      </c>
      <c r="I862" s="34">
        <f t="shared" si="65"/>
        <v>10.549776092041139</v>
      </c>
      <c r="J862" s="34">
        <f t="shared" si="66"/>
        <v>16.354668987341771</v>
      </c>
      <c r="K862" s="34">
        <f t="shared" si="63"/>
        <v>9.680255591749356</v>
      </c>
    </row>
    <row r="863" spans="1:11" ht="12.75" x14ac:dyDescent="0.2">
      <c r="A863" s="29">
        <v>1942.03</v>
      </c>
      <c r="B863" s="34">
        <v>8.18</v>
      </c>
      <c r="C863" s="34">
        <v>0.69</v>
      </c>
      <c r="D863" s="34">
        <v>1.04</v>
      </c>
      <c r="E863" s="34">
        <v>16</v>
      </c>
      <c r="F863" s="34">
        <f t="shared" si="67"/>
        <v>1942.2083333332687</v>
      </c>
      <c r="G863" s="34">
        <f>G861*10/12+G873*2/12</f>
        <v>2.4616666666666669</v>
      </c>
      <c r="H863" s="34">
        <f t="shared" si="64"/>
        <v>122.32308093749998</v>
      </c>
      <c r="I863" s="34">
        <f t="shared" si="65"/>
        <v>10.318206093749998</v>
      </c>
      <c r="J863" s="34">
        <f t="shared" si="66"/>
        <v>15.55207875</v>
      </c>
      <c r="K863" s="34">
        <f t="shared" si="63"/>
        <v>9.0034266177609634</v>
      </c>
    </row>
    <row r="864" spans="1:11" ht="12.75" x14ac:dyDescent="0.2">
      <c r="A864" s="29">
        <v>1942.04</v>
      </c>
      <c r="B864" s="34">
        <v>7.84</v>
      </c>
      <c r="C864" s="34">
        <v>0.68</v>
      </c>
      <c r="D864" s="34">
        <v>1.02</v>
      </c>
      <c r="E864" s="34">
        <v>16.100000000000001</v>
      </c>
      <c r="F864" s="34">
        <f t="shared" si="67"/>
        <v>1942.2916666666019</v>
      </c>
      <c r="G864" s="34">
        <f>G861*9/12+G873*3/12</f>
        <v>2.4624999999999999</v>
      </c>
      <c r="H864" s="34">
        <f t="shared" si="64"/>
        <v>116.5105565217391</v>
      </c>
      <c r="I864" s="34">
        <f t="shared" si="65"/>
        <v>10.105507453416148</v>
      </c>
      <c r="J864" s="34">
        <f t="shared" si="66"/>
        <v>15.158261180124221</v>
      </c>
      <c r="K864" s="34">
        <f t="shared" si="63"/>
        <v>8.5442557075882561</v>
      </c>
    </row>
    <row r="865" spans="1:11" ht="12.75" x14ac:dyDescent="0.2">
      <c r="A865" s="29">
        <v>1942.05</v>
      </c>
      <c r="B865" s="34">
        <v>7.93</v>
      </c>
      <c r="C865" s="34">
        <v>0.67</v>
      </c>
      <c r="D865" s="34">
        <v>1</v>
      </c>
      <c r="E865" s="34">
        <v>16.3</v>
      </c>
      <c r="F865" s="34">
        <f t="shared" si="67"/>
        <v>1942.3749999999352</v>
      </c>
      <c r="G865" s="34">
        <f>G861*8/12+G873*4/12</f>
        <v>2.4633333333333334</v>
      </c>
      <c r="H865" s="34">
        <f t="shared" si="64"/>
        <v>116.40206180981593</v>
      </c>
      <c r="I865" s="34">
        <f t="shared" si="65"/>
        <v>9.8347265337423302</v>
      </c>
      <c r="J865" s="34">
        <f t="shared" si="66"/>
        <v>14.678696319018403</v>
      </c>
      <c r="K865" s="34">
        <f t="shared" si="63"/>
        <v>8.5061162596960465</v>
      </c>
    </row>
    <row r="866" spans="1:11" ht="12.75" x14ac:dyDescent="0.2">
      <c r="A866" s="29">
        <v>1942.06</v>
      </c>
      <c r="B866" s="34">
        <v>8.33</v>
      </c>
      <c r="C866" s="34">
        <v>0.66</v>
      </c>
      <c r="D866" s="34">
        <v>0.98</v>
      </c>
      <c r="E866" s="34">
        <v>16.3</v>
      </c>
      <c r="F866" s="34">
        <f t="shared" si="67"/>
        <v>1942.4583333332685</v>
      </c>
      <c r="G866" s="34">
        <f>G861*7/12+G873*5/12</f>
        <v>2.4641666666666664</v>
      </c>
      <c r="H866" s="34">
        <f t="shared" si="64"/>
        <v>122.2735403374233</v>
      </c>
      <c r="I866" s="34">
        <f t="shared" si="65"/>
        <v>9.6879395705521461</v>
      </c>
      <c r="J866" s="34">
        <f t="shared" si="66"/>
        <v>14.385122392638035</v>
      </c>
      <c r="K866" s="34">
        <f t="shared" si="63"/>
        <v>8.9054569285180474</v>
      </c>
    </row>
    <row r="867" spans="1:11" ht="12.75" x14ac:dyDescent="0.2">
      <c r="A867" s="29">
        <v>1942.07</v>
      </c>
      <c r="B867" s="34">
        <v>8.64</v>
      </c>
      <c r="C867" s="34">
        <v>0.64666699999999999</v>
      </c>
      <c r="D867" s="34">
        <v>0.96666700000000005</v>
      </c>
      <c r="E867" s="34">
        <v>16.399999999999999</v>
      </c>
      <c r="F867" s="34">
        <f t="shared" si="67"/>
        <v>1942.5416666666017</v>
      </c>
      <c r="G867" s="34">
        <f>G861*6/12+G873*6/12</f>
        <v>2.4649999999999999</v>
      </c>
      <c r="H867" s="34">
        <f t="shared" si="64"/>
        <v>126.05061951219514</v>
      </c>
      <c r="I867" s="34">
        <f t="shared" si="65"/>
        <v>9.4343490703810993</v>
      </c>
      <c r="J867" s="34">
        <f t="shared" si="66"/>
        <v>14.102890533795732</v>
      </c>
      <c r="K867" s="34">
        <f t="shared" si="63"/>
        <v>9.1504889009947377</v>
      </c>
    </row>
    <row r="868" spans="1:11" ht="12.75" x14ac:dyDescent="0.2">
      <c r="A868" s="29">
        <v>1942.08</v>
      </c>
      <c r="B868" s="34">
        <v>8.59</v>
      </c>
      <c r="C868" s="34">
        <v>0.63333300000000003</v>
      </c>
      <c r="D868" s="34">
        <v>0.95333299999999999</v>
      </c>
      <c r="E868" s="34">
        <v>16.5</v>
      </c>
      <c r="F868" s="34">
        <f t="shared" si="67"/>
        <v>1942.624999999935</v>
      </c>
      <c r="G868" s="34">
        <f>G861*5/12+G873*7/12</f>
        <v>2.4658333333333338</v>
      </c>
      <c r="H868" s="34">
        <f t="shared" si="64"/>
        <v>124.56163772727271</v>
      </c>
      <c r="I868" s="34">
        <f t="shared" si="65"/>
        <v>9.1838178936818178</v>
      </c>
      <c r="J868" s="34">
        <f t="shared" si="66"/>
        <v>13.82406516640909</v>
      </c>
      <c r="K868" s="34">
        <f t="shared" si="63"/>
        <v>9.0128230475642894</v>
      </c>
    </row>
    <row r="869" spans="1:11" ht="12.75" x14ac:dyDescent="0.2">
      <c r="A869" s="29">
        <v>1942.09</v>
      </c>
      <c r="B869" s="34">
        <v>8.68</v>
      </c>
      <c r="C869" s="34">
        <v>0.62</v>
      </c>
      <c r="D869" s="34">
        <v>0.94</v>
      </c>
      <c r="E869" s="34">
        <v>16.5</v>
      </c>
      <c r="F869" s="34">
        <f t="shared" si="67"/>
        <v>1942.7083333332682</v>
      </c>
      <c r="G869" s="34">
        <f>G861*4/12+G873*8/12</f>
        <v>2.4666666666666668</v>
      </c>
      <c r="H869" s="34">
        <f t="shared" si="64"/>
        <v>125.86670727272725</v>
      </c>
      <c r="I869" s="34">
        <f t="shared" si="65"/>
        <v>8.9904790909090906</v>
      </c>
      <c r="J869" s="34">
        <f t="shared" si="66"/>
        <v>13.630726363636361</v>
      </c>
      <c r="K869" s="34">
        <f t="shared" si="63"/>
        <v>9.077829839371498</v>
      </c>
    </row>
    <row r="870" spans="1:11" ht="12.75" x14ac:dyDescent="0.2">
      <c r="A870" s="29">
        <v>1942.1</v>
      </c>
      <c r="B870" s="34">
        <v>9.32</v>
      </c>
      <c r="C870" s="34">
        <v>0.61</v>
      </c>
      <c r="D870" s="34">
        <v>0.97</v>
      </c>
      <c r="E870" s="34">
        <v>16.7</v>
      </c>
      <c r="F870" s="34">
        <f t="shared" si="67"/>
        <v>1942.7916666666015</v>
      </c>
      <c r="G870" s="34">
        <f>G861*3/12+G873*9/12</f>
        <v>2.4675000000000002</v>
      </c>
      <c r="H870" s="34">
        <f t="shared" si="64"/>
        <v>133.5286724550898</v>
      </c>
      <c r="I870" s="34">
        <f t="shared" si="65"/>
        <v>8.7395375748502993</v>
      </c>
      <c r="J870" s="34">
        <f t="shared" si="66"/>
        <v>13.89729745508982</v>
      </c>
      <c r="K870" s="34">
        <f t="shared" si="63"/>
        <v>9.5991767493529814</v>
      </c>
    </row>
    <row r="871" spans="1:11" ht="12.75" x14ac:dyDescent="0.2">
      <c r="A871" s="29">
        <v>1942.11</v>
      </c>
      <c r="B871" s="34">
        <v>9.4700000000000006</v>
      </c>
      <c r="C871" s="34">
        <v>0.6</v>
      </c>
      <c r="D871" s="34">
        <v>1</v>
      </c>
      <c r="E871" s="34">
        <v>16.8</v>
      </c>
      <c r="F871" s="34">
        <f t="shared" si="67"/>
        <v>1942.8749999999347</v>
      </c>
      <c r="G871" s="34">
        <f>G861*2/12+G873*10/12</f>
        <v>2.4683333333333337</v>
      </c>
      <c r="H871" s="34">
        <f t="shared" si="64"/>
        <v>134.87013348214285</v>
      </c>
      <c r="I871" s="34">
        <f t="shared" si="65"/>
        <v>8.5450982142857139</v>
      </c>
      <c r="J871" s="34">
        <f t="shared" si="66"/>
        <v>14.241830357142856</v>
      </c>
      <c r="K871" s="34">
        <f t="shared" si="63"/>
        <v>9.6613341521716531</v>
      </c>
    </row>
    <row r="872" spans="1:11" ht="12.75" x14ac:dyDescent="0.2">
      <c r="A872" s="29">
        <v>1942.12</v>
      </c>
      <c r="B872" s="34">
        <v>9.52</v>
      </c>
      <c r="C872" s="34">
        <v>0.59</v>
      </c>
      <c r="D872" s="34">
        <v>1.03</v>
      </c>
      <c r="E872" s="34">
        <v>16.899999999999999</v>
      </c>
      <c r="F872" s="34">
        <f t="shared" si="67"/>
        <v>1942.958333333268</v>
      </c>
      <c r="G872" s="34">
        <f>G861*1/12+G873*11/12</f>
        <v>2.4691666666666667</v>
      </c>
      <c r="H872" s="34">
        <f t="shared" si="64"/>
        <v>134.77996331360947</v>
      </c>
      <c r="I872" s="34">
        <f t="shared" si="65"/>
        <v>8.3529599112426034</v>
      </c>
      <c r="J872" s="34">
        <f t="shared" si="66"/>
        <v>14.582285946745563</v>
      </c>
      <c r="K872" s="34">
        <f t="shared" si="63"/>
        <v>9.6175141032831721</v>
      </c>
    </row>
    <row r="873" spans="1:11" ht="12.75" x14ac:dyDescent="0.2">
      <c r="A873" s="29">
        <v>1943.01</v>
      </c>
      <c r="B873" s="34">
        <v>10.09</v>
      </c>
      <c r="C873" s="34">
        <v>0.59</v>
      </c>
      <c r="D873" s="34">
        <v>1.0433300000000001</v>
      </c>
      <c r="E873" s="34">
        <v>16.899999999999999</v>
      </c>
      <c r="F873" s="34">
        <f t="shared" si="67"/>
        <v>1943.0416666666013</v>
      </c>
      <c r="G873" s="34">
        <v>2.4700000000000002</v>
      </c>
      <c r="H873" s="34">
        <f t="shared" si="64"/>
        <v>142.84977204142012</v>
      </c>
      <c r="I873" s="34">
        <f t="shared" si="65"/>
        <v>8.3529599112426034</v>
      </c>
      <c r="J873" s="34">
        <f t="shared" si="66"/>
        <v>14.771006210502961</v>
      </c>
      <c r="K873" s="34">
        <f t="shared" si="63"/>
        <v>10.150534220432078</v>
      </c>
    </row>
    <row r="874" spans="1:11" ht="12.75" x14ac:dyDescent="0.2">
      <c r="A874" s="29">
        <v>1943.02</v>
      </c>
      <c r="B874" s="34">
        <v>10.69</v>
      </c>
      <c r="C874" s="34">
        <v>0.59</v>
      </c>
      <c r="D874" s="34">
        <v>1.05667</v>
      </c>
      <c r="E874" s="34">
        <v>16.899999999999999</v>
      </c>
      <c r="F874" s="34">
        <f t="shared" si="67"/>
        <v>1943.1249999999345</v>
      </c>
      <c r="G874" s="34">
        <f>G873*11/12+G885*1/12</f>
        <v>2.4708333333333332</v>
      </c>
      <c r="H874" s="34">
        <f t="shared" si="64"/>
        <v>151.34430754437869</v>
      </c>
      <c r="I874" s="34">
        <f t="shared" si="65"/>
        <v>8.3529599112426034</v>
      </c>
      <c r="J874" s="34">
        <f t="shared" si="66"/>
        <v>14.959868049852071</v>
      </c>
      <c r="K874" s="34">
        <f t="shared" si="63"/>
        <v>10.708982995221263</v>
      </c>
    </row>
    <row r="875" spans="1:11" ht="12.75" x14ac:dyDescent="0.2">
      <c r="A875" s="29">
        <v>1943.03</v>
      </c>
      <c r="B875" s="34">
        <v>11.07</v>
      </c>
      <c r="C875" s="34">
        <v>0.59</v>
      </c>
      <c r="D875" s="34">
        <v>1.07</v>
      </c>
      <c r="E875" s="34">
        <v>17.2</v>
      </c>
      <c r="F875" s="34">
        <f t="shared" si="67"/>
        <v>1943.2083333332678</v>
      </c>
      <c r="G875" s="34">
        <f>G873*10/12+G885*2/12</f>
        <v>2.4716666666666667</v>
      </c>
      <c r="H875" s="34">
        <f t="shared" si="64"/>
        <v>153.99061875000001</v>
      </c>
      <c r="I875" s="34">
        <f t="shared" si="65"/>
        <v>8.207268749999999</v>
      </c>
      <c r="J875" s="34">
        <f t="shared" si="66"/>
        <v>14.88436875</v>
      </c>
      <c r="K875" s="34">
        <f t="shared" si="63"/>
        <v>10.850541744036798</v>
      </c>
    </row>
    <row r="876" spans="1:11" ht="12.75" x14ac:dyDescent="0.2">
      <c r="A876" s="29">
        <v>1943.04</v>
      </c>
      <c r="B876" s="34">
        <v>11.44</v>
      </c>
      <c r="C876" s="34">
        <v>0.59</v>
      </c>
      <c r="D876" s="34">
        <v>1.08</v>
      </c>
      <c r="E876" s="34">
        <v>17.399999999999999</v>
      </c>
      <c r="F876" s="34">
        <f t="shared" si="67"/>
        <v>1943.291666666601</v>
      </c>
      <c r="G876" s="34">
        <f>G873*9/12+G885*3/12</f>
        <v>2.4725000000000001</v>
      </c>
      <c r="H876" s="34">
        <f t="shared" si="64"/>
        <v>157.30838275862067</v>
      </c>
      <c r="I876" s="34">
        <f t="shared" si="65"/>
        <v>8.1129323275862077</v>
      </c>
      <c r="J876" s="34">
        <f t="shared" si="66"/>
        <v>14.850791379310346</v>
      </c>
      <c r="K876" s="34">
        <f t="shared" si="63"/>
        <v>11.039227142939684</v>
      </c>
    </row>
    <row r="877" spans="1:11" ht="12.75" x14ac:dyDescent="0.2">
      <c r="A877" s="29">
        <v>1943.05</v>
      </c>
      <c r="B877" s="34">
        <v>11.89</v>
      </c>
      <c r="C877" s="34">
        <v>0.59</v>
      </c>
      <c r="D877" s="34">
        <v>1.0900000000000001</v>
      </c>
      <c r="E877" s="34">
        <v>17.5</v>
      </c>
      <c r="F877" s="34">
        <f t="shared" si="67"/>
        <v>1943.3749999999343</v>
      </c>
      <c r="G877" s="34">
        <f>G873*8/12+G885*4/12</f>
        <v>2.4733333333333336</v>
      </c>
      <c r="H877" s="34">
        <f t="shared" si="64"/>
        <v>162.56194842857144</v>
      </c>
      <c r="I877" s="34">
        <f t="shared" si="65"/>
        <v>8.066572714285714</v>
      </c>
      <c r="J877" s="34">
        <f t="shared" si="66"/>
        <v>14.902651285714287</v>
      </c>
      <c r="K877" s="34">
        <f t="shared" si="63"/>
        <v>11.362215800613688</v>
      </c>
    </row>
    <row r="878" spans="1:11" ht="12.75" x14ac:dyDescent="0.2">
      <c r="A878" s="29">
        <v>1943.06</v>
      </c>
      <c r="B878" s="34">
        <v>12.1</v>
      </c>
      <c r="C878" s="34">
        <v>0.59</v>
      </c>
      <c r="D878" s="34">
        <v>1.1000000000000001</v>
      </c>
      <c r="E878" s="34">
        <v>17.5</v>
      </c>
      <c r="F878" s="34">
        <f t="shared" si="67"/>
        <v>1943.4583333332675</v>
      </c>
      <c r="G878" s="34">
        <f>G873*7/12+G885*5/12</f>
        <v>2.4741666666666671</v>
      </c>
      <c r="H878" s="34">
        <f t="shared" si="64"/>
        <v>165.4331014285714</v>
      </c>
      <c r="I878" s="34">
        <f t="shared" si="65"/>
        <v>8.066572714285714</v>
      </c>
      <c r="J878" s="34">
        <f t="shared" si="66"/>
        <v>15.039372857142858</v>
      </c>
      <c r="K878" s="34">
        <f t="shared" si="63"/>
        <v>11.516744786451227</v>
      </c>
    </row>
    <row r="879" spans="1:11" ht="12.75" x14ac:dyDescent="0.2">
      <c r="A879" s="29">
        <v>1943.07</v>
      </c>
      <c r="B879" s="34">
        <v>12.35</v>
      </c>
      <c r="C879" s="34">
        <v>0.593333</v>
      </c>
      <c r="D879" s="34">
        <v>1.0933299999999999</v>
      </c>
      <c r="E879" s="34">
        <v>17.399999999999999</v>
      </c>
      <c r="F879" s="34">
        <f t="shared" si="67"/>
        <v>1943.5416666666008</v>
      </c>
      <c r="G879" s="34">
        <f>G873*6/12+G885*6/12</f>
        <v>2.4750000000000001</v>
      </c>
      <c r="H879" s="34">
        <f t="shared" si="64"/>
        <v>169.82154956896551</v>
      </c>
      <c r="I879" s="34">
        <f t="shared" si="65"/>
        <v>8.1587635198706909</v>
      </c>
      <c r="J879" s="34">
        <f t="shared" si="66"/>
        <v>15.034088646982756</v>
      </c>
      <c r="K879" s="34">
        <f t="shared" si="63"/>
        <v>11.774213341781651</v>
      </c>
    </row>
    <row r="880" spans="1:11" ht="12.75" x14ac:dyDescent="0.2">
      <c r="A880" s="29">
        <v>1943.08</v>
      </c>
      <c r="B880" s="34">
        <v>11.74</v>
      </c>
      <c r="C880" s="34">
        <v>0.59666699999999995</v>
      </c>
      <c r="D880" s="34">
        <v>1.08667</v>
      </c>
      <c r="E880" s="34">
        <v>17.3</v>
      </c>
      <c r="F880" s="34">
        <f t="shared" si="67"/>
        <v>1943.6249999999341</v>
      </c>
      <c r="G880" s="34">
        <f>G873*5/12+G885*7/12</f>
        <v>2.4758333333333331</v>
      </c>
      <c r="H880" s="34">
        <f t="shared" si="64"/>
        <v>162.36674479768786</v>
      </c>
      <c r="I880" s="34">
        <f t="shared" si="65"/>
        <v>8.2520339453323679</v>
      </c>
      <c r="J880" s="34">
        <f t="shared" si="66"/>
        <v>15.028881649855489</v>
      </c>
      <c r="K880" s="34">
        <f t="shared" si="63"/>
        <v>11.210545904158963</v>
      </c>
    </row>
    <row r="881" spans="1:11" ht="12.75" x14ac:dyDescent="0.2">
      <c r="A881" s="29">
        <v>1943.09</v>
      </c>
      <c r="B881" s="34">
        <v>11.99</v>
      </c>
      <c r="C881" s="34">
        <v>0.6</v>
      </c>
      <c r="D881" s="34">
        <v>1.08</v>
      </c>
      <c r="E881" s="34">
        <v>17.399999999999999</v>
      </c>
      <c r="F881" s="34">
        <f t="shared" si="67"/>
        <v>1943.7083333332673</v>
      </c>
      <c r="G881" s="34">
        <f>G873*4/12+G885*8/12</f>
        <v>2.4766666666666666</v>
      </c>
      <c r="H881" s="34">
        <f t="shared" si="64"/>
        <v>164.87128577586208</v>
      </c>
      <c r="I881" s="34">
        <f t="shared" si="65"/>
        <v>8.2504396551724142</v>
      </c>
      <c r="J881" s="34">
        <f t="shared" si="66"/>
        <v>14.850791379310346</v>
      </c>
      <c r="K881" s="34">
        <f t="shared" si="63"/>
        <v>11.336281939610284</v>
      </c>
    </row>
    <row r="882" spans="1:11" ht="12.75" x14ac:dyDescent="0.2">
      <c r="A882" s="29">
        <v>1943.1</v>
      </c>
      <c r="B882" s="34">
        <v>11.88</v>
      </c>
      <c r="C882" s="34">
        <v>0.60333300000000001</v>
      </c>
      <c r="D882" s="34">
        <v>1.0333300000000001</v>
      </c>
      <c r="E882" s="34">
        <v>17.399999999999999</v>
      </c>
      <c r="F882" s="34">
        <f t="shared" si="67"/>
        <v>1943.7916666666006</v>
      </c>
      <c r="G882" s="34">
        <f>G873*3/12+G885*9/12</f>
        <v>2.4775</v>
      </c>
      <c r="H882" s="34">
        <f t="shared" si="64"/>
        <v>163.35870517241381</v>
      </c>
      <c r="I882" s="34">
        <f t="shared" si="65"/>
        <v>8.2962708474568956</v>
      </c>
      <c r="J882" s="34">
        <f t="shared" si="66"/>
        <v>14.209044681465519</v>
      </c>
      <c r="K882" s="34">
        <f t="shared" si="63"/>
        <v>11.187335503326031</v>
      </c>
    </row>
    <row r="883" spans="1:11" ht="12.75" x14ac:dyDescent="0.2">
      <c r="A883" s="29">
        <v>1943.11</v>
      </c>
      <c r="B883" s="34">
        <v>11.33</v>
      </c>
      <c r="C883" s="34">
        <v>0.60666699999999996</v>
      </c>
      <c r="D883" s="34">
        <v>0.98666699999999996</v>
      </c>
      <c r="E883" s="34">
        <v>17.399999999999999</v>
      </c>
      <c r="F883" s="34">
        <f t="shared" si="67"/>
        <v>1943.8749999999338</v>
      </c>
      <c r="G883" s="34">
        <f>G873*2/12+G885*10/12</f>
        <v>2.4783333333333335</v>
      </c>
      <c r="H883" s="34">
        <f t="shared" si="64"/>
        <v>155.79580215517242</v>
      </c>
      <c r="I883" s="34">
        <f t="shared" si="65"/>
        <v>8.3421157904741374</v>
      </c>
      <c r="J883" s="34">
        <f t="shared" si="66"/>
        <v>13.56739423875</v>
      </c>
      <c r="K883" s="34">
        <f t="shared" si="63"/>
        <v>10.631033673001417</v>
      </c>
    </row>
    <row r="884" spans="1:11" ht="12.75" x14ac:dyDescent="0.2">
      <c r="A884" s="29">
        <v>1943.12</v>
      </c>
      <c r="B884" s="34">
        <v>11.48</v>
      </c>
      <c r="C884" s="34">
        <v>0.61</v>
      </c>
      <c r="D884" s="34">
        <v>0.94</v>
      </c>
      <c r="E884" s="34">
        <v>17.399999999999999</v>
      </c>
      <c r="F884" s="34">
        <f t="shared" si="67"/>
        <v>1943.9583333332671</v>
      </c>
      <c r="G884" s="34">
        <f>G873*1/12+G885*11/12</f>
        <v>2.479166666666667</v>
      </c>
      <c r="H884" s="34">
        <f t="shared" si="64"/>
        <v>157.85841206896552</v>
      </c>
      <c r="I884" s="34">
        <f t="shared" si="65"/>
        <v>8.3879469827586206</v>
      </c>
      <c r="J884" s="34">
        <f t="shared" si="66"/>
        <v>12.925688793103447</v>
      </c>
      <c r="K884" s="34">
        <f t="shared" si="63"/>
        <v>10.73736031604107</v>
      </c>
    </row>
    <row r="885" spans="1:11" ht="12.75" x14ac:dyDescent="0.2">
      <c r="A885" s="29">
        <v>1944.01</v>
      </c>
      <c r="B885" s="34">
        <v>11.85</v>
      </c>
      <c r="C885" s="34">
        <v>0.61333300000000002</v>
      </c>
      <c r="D885" s="34">
        <v>0.93666700000000003</v>
      </c>
      <c r="E885" s="34">
        <v>17.399999999999999</v>
      </c>
      <c r="F885" s="34">
        <f t="shared" si="67"/>
        <v>1944.0416666666003</v>
      </c>
      <c r="G885" s="34">
        <v>2.48</v>
      </c>
      <c r="H885" s="34">
        <f t="shared" si="64"/>
        <v>162.94618318965516</v>
      </c>
      <c r="I885" s="34">
        <f t="shared" si="65"/>
        <v>8.4337781750431038</v>
      </c>
      <c r="J885" s="34">
        <f t="shared" si="66"/>
        <v>12.879857600818966</v>
      </c>
      <c r="K885" s="34">
        <f t="shared" si="63"/>
        <v>11.052412763977468</v>
      </c>
    </row>
    <row r="886" spans="1:11" ht="12.75" x14ac:dyDescent="0.2">
      <c r="A886" s="29">
        <v>1944.02</v>
      </c>
      <c r="B886" s="34">
        <v>11.77</v>
      </c>
      <c r="C886" s="34">
        <v>0.61666699999999997</v>
      </c>
      <c r="D886" s="34">
        <v>0.93333299999999997</v>
      </c>
      <c r="E886" s="34">
        <v>17.399999999999999</v>
      </c>
      <c r="F886" s="34">
        <f t="shared" si="67"/>
        <v>1944.1249999999336</v>
      </c>
      <c r="G886" s="34">
        <f>G885*11/12+G897*1/12</f>
        <v>2.4708333333333332</v>
      </c>
      <c r="H886" s="34">
        <f t="shared" si="64"/>
        <v>161.84612456896551</v>
      </c>
      <c r="I886" s="34">
        <f t="shared" si="65"/>
        <v>8.4796231180603456</v>
      </c>
      <c r="J886" s="34">
        <f t="shared" si="66"/>
        <v>12.834012657801724</v>
      </c>
      <c r="K886" s="34">
        <f t="shared" si="63"/>
        <v>10.94791888772472</v>
      </c>
    </row>
    <row r="887" spans="1:11" ht="12.75" x14ac:dyDescent="0.2">
      <c r="A887" s="29">
        <v>1944.03</v>
      </c>
      <c r="B887" s="34">
        <v>12.1</v>
      </c>
      <c r="C887" s="34">
        <v>0.62</v>
      </c>
      <c r="D887" s="34">
        <v>0.93</v>
      </c>
      <c r="E887" s="34">
        <v>17.399999999999999</v>
      </c>
      <c r="F887" s="34">
        <f t="shared" si="67"/>
        <v>1944.2083333332669</v>
      </c>
      <c r="G887" s="34">
        <f>G885*10/12+G897*2/12</f>
        <v>2.4616666666666669</v>
      </c>
      <c r="H887" s="34">
        <f t="shared" si="64"/>
        <v>166.38386637931035</v>
      </c>
      <c r="I887" s="34">
        <f t="shared" si="65"/>
        <v>8.5254543103448288</v>
      </c>
      <c r="J887" s="34">
        <f t="shared" si="66"/>
        <v>12.788181465517242</v>
      </c>
      <c r="K887" s="34">
        <f t="shared" si="63"/>
        <v>11.224693196180683</v>
      </c>
    </row>
    <row r="888" spans="1:11" ht="12.75" x14ac:dyDescent="0.2">
      <c r="A888" s="29">
        <v>1944.04</v>
      </c>
      <c r="B888" s="34">
        <v>11.89</v>
      </c>
      <c r="C888" s="34">
        <v>0.62333300000000003</v>
      </c>
      <c r="D888" s="34">
        <v>0.92666700000000002</v>
      </c>
      <c r="E888" s="34">
        <v>17.5</v>
      </c>
      <c r="F888" s="34">
        <f t="shared" si="67"/>
        <v>1944.2916666666001</v>
      </c>
      <c r="G888" s="34">
        <f>G885*9/12+G897*3/12</f>
        <v>2.4525000000000001</v>
      </c>
      <c r="H888" s="34">
        <f t="shared" si="64"/>
        <v>162.56194842857144</v>
      </c>
      <c r="I888" s="34">
        <f t="shared" si="65"/>
        <v>8.5223067283285712</v>
      </c>
      <c r="J888" s="34">
        <f t="shared" si="66"/>
        <v>12.6695368431</v>
      </c>
      <c r="K888" s="34">
        <f t="shared" si="63"/>
        <v>10.9382751882394</v>
      </c>
    </row>
    <row r="889" spans="1:11" ht="12.75" x14ac:dyDescent="0.2">
      <c r="A889" s="29">
        <v>1944.05</v>
      </c>
      <c r="B889" s="34">
        <v>12.1</v>
      </c>
      <c r="C889" s="34">
        <v>0.62666699999999997</v>
      </c>
      <c r="D889" s="34">
        <v>0.92333299999999996</v>
      </c>
      <c r="E889" s="34">
        <v>17.5</v>
      </c>
      <c r="F889" s="34">
        <f t="shared" si="67"/>
        <v>1944.3749999999334</v>
      </c>
      <c r="G889" s="34">
        <f>G885*8/12+G897*4/12</f>
        <v>2.4433333333333334</v>
      </c>
      <c r="H889" s="34">
        <f t="shared" si="64"/>
        <v>165.4331014285714</v>
      </c>
      <c r="I889" s="34">
        <f t="shared" si="65"/>
        <v>8.5678897002428567</v>
      </c>
      <c r="J889" s="34">
        <f t="shared" si="66"/>
        <v>12.623953871185712</v>
      </c>
      <c r="K889" s="34">
        <f t="shared" si="63"/>
        <v>11.10373693679262</v>
      </c>
    </row>
    <row r="890" spans="1:11" ht="12.75" x14ac:dyDescent="0.2">
      <c r="A890" s="29">
        <v>1944.06</v>
      </c>
      <c r="B890" s="34">
        <v>12.67</v>
      </c>
      <c r="C890" s="34">
        <v>0.63</v>
      </c>
      <c r="D890" s="34">
        <v>0.92</v>
      </c>
      <c r="E890" s="34">
        <v>17.600000000000001</v>
      </c>
      <c r="F890" s="34">
        <f t="shared" si="67"/>
        <v>1944.4583333332666</v>
      </c>
      <c r="G890" s="34">
        <f>G885*7/12+G897*5/12</f>
        <v>2.4341666666666666</v>
      </c>
      <c r="H890" s="34">
        <f t="shared" si="64"/>
        <v>172.24199105113632</v>
      </c>
      <c r="I890" s="34">
        <f t="shared" si="65"/>
        <v>8.5645188920454522</v>
      </c>
      <c r="J890" s="34">
        <f t="shared" si="66"/>
        <v>12.506916477272725</v>
      </c>
      <c r="K890" s="34">
        <f t="shared" si="63"/>
        <v>11.532785272532506</v>
      </c>
    </row>
    <row r="891" spans="1:11" ht="12.75" x14ac:dyDescent="0.2">
      <c r="A891" s="29">
        <v>1944.07</v>
      </c>
      <c r="B891" s="34">
        <v>13</v>
      </c>
      <c r="C891" s="34">
        <v>0.63333300000000003</v>
      </c>
      <c r="D891" s="34">
        <v>0.91333299999999995</v>
      </c>
      <c r="E891" s="34">
        <v>17.7</v>
      </c>
      <c r="F891" s="34">
        <f t="shared" si="67"/>
        <v>1944.5416666665999</v>
      </c>
      <c r="G891" s="34">
        <f>G885*6/12+G897*6/12</f>
        <v>2.4249999999999998</v>
      </c>
      <c r="H891" s="34">
        <f t="shared" si="64"/>
        <v>175.72970338983049</v>
      </c>
      <c r="I891" s="34">
        <f t="shared" si="65"/>
        <v>8.5611861720762708</v>
      </c>
      <c r="J891" s="34">
        <f t="shared" si="66"/>
        <v>12.346133629703388</v>
      </c>
      <c r="K891" s="34">
        <f t="shared" si="63"/>
        <v>11.738774750180715</v>
      </c>
    </row>
    <row r="892" spans="1:11" ht="12.75" x14ac:dyDescent="0.2">
      <c r="A892" s="29">
        <v>1944.08</v>
      </c>
      <c r="B892" s="34">
        <v>12.81</v>
      </c>
      <c r="C892" s="34">
        <v>0.63666699999999998</v>
      </c>
      <c r="D892" s="34">
        <v>0.906667</v>
      </c>
      <c r="E892" s="34">
        <v>17.7</v>
      </c>
      <c r="F892" s="34">
        <f t="shared" si="67"/>
        <v>1944.6249999999332</v>
      </c>
      <c r="G892" s="34">
        <f>G885*5/12+G897*7/12</f>
        <v>2.4158333333333335</v>
      </c>
      <c r="H892" s="34">
        <f t="shared" si="64"/>
        <v>173.16134618644068</v>
      </c>
      <c r="I892" s="34">
        <f t="shared" si="65"/>
        <v>8.6062540821610174</v>
      </c>
      <c r="J892" s="34">
        <f t="shared" si="66"/>
        <v>12.256024844872881</v>
      </c>
      <c r="K892" s="34">
        <f t="shared" si="63"/>
        <v>11.541711674209223</v>
      </c>
    </row>
    <row r="893" spans="1:11" ht="12.75" x14ac:dyDescent="0.2">
      <c r="A893" s="29">
        <v>1944.09</v>
      </c>
      <c r="B893" s="34">
        <v>12.6</v>
      </c>
      <c r="C893" s="34">
        <v>0.64</v>
      </c>
      <c r="D893" s="34">
        <v>0.9</v>
      </c>
      <c r="E893" s="34">
        <v>17.7</v>
      </c>
      <c r="F893" s="34">
        <f t="shared" si="67"/>
        <v>1944.7083333332664</v>
      </c>
      <c r="G893" s="34">
        <f>G885*4/12+G897*8/12</f>
        <v>2.4066666666666667</v>
      </c>
      <c r="H893" s="34">
        <f t="shared" si="64"/>
        <v>170.32263559322033</v>
      </c>
      <c r="I893" s="34">
        <f t="shared" si="65"/>
        <v>8.6513084745762701</v>
      </c>
      <c r="J893" s="34">
        <f t="shared" si="66"/>
        <v>12.16590254237288</v>
      </c>
      <c r="K893" s="34">
        <f t="shared" si="63"/>
        <v>11.32856058469647</v>
      </c>
    </row>
    <row r="894" spans="1:11" ht="12.75" x14ac:dyDescent="0.2">
      <c r="A894" s="29">
        <v>1944.1</v>
      </c>
      <c r="B894" s="34">
        <v>12.91</v>
      </c>
      <c r="C894" s="34">
        <v>0.64</v>
      </c>
      <c r="D894" s="34">
        <v>0.91</v>
      </c>
      <c r="E894" s="34">
        <v>17.7</v>
      </c>
      <c r="F894" s="34">
        <f t="shared" si="67"/>
        <v>1944.7916666665997</v>
      </c>
      <c r="G894" s="34">
        <f>G885*3/12+G897*9/12</f>
        <v>2.3975</v>
      </c>
      <c r="H894" s="34">
        <f t="shared" si="64"/>
        <v>174.51311313559322</v>
      </c>
      <c r="I894" s="34">
        <f t="shared" si="65"/>
        <v>8.6513084745762701</v>
      </c>
      <c r="J894" s="34">
        <f t="shared" si="66"/>
        <v>12.301079237288135</v>
      </c>
      <c r="K894" s="34">
        <f t="shared" si="63"/>
        <v>11.583105186279123</v>
      </c>
    </row>
    <row r="895" spans="1:11" ht="12.75" x14ac:dyDescent="0.2">
      <c r="A895" s="29">
        <v>1944.11</v>
      </c>
      <c r="B895" s="34">
        <v>12.82</v>
      </c>
      <c r="C895" s="34">
        <v>0.64</v>
      </c>
      <c r="D895" s="34">
        <v>0.92</v>
      </c>
      <c r="E895" s="34">
        <v>17.7</v>
      </c>
      <c r="F895" s="34">
        <f t="shared" si="67"/>
        <v>1944.8749999999329</v>
      </c>
      <c r="G895" s="34">
        <f>G885*2/12+G897*10/12</f>
        <v>2.3883333333333336</v>
      </c>
      <c r="H895" s="34">
        <f t="shared" si="64"/>
        <v>173.29652288135594</v>
      </c>
      <c r="I895" s="34">
        <f t="shared" si="65"/>
        <v>8.6513084745762701</v>
      </c>
      <c r="J895" s="34">
        <f t="shared" si="66"/>
        <v>12.436255932203389</v>
      </c>
      <c r="K895" s="34">
        <f t="shared" si="63"/>
        <v>11.47845919805548</v>
      </c>
    </row>
    <row r="896" spans="1:11" ht="12.75" x14ac:dyDescent="0.2">
      <c r="A896" s="29">
        <v>1944.12</v>
      </c>
      <c r="B896" s="34">
        <v>13.1</v>
      </c>
      <c r="C896" s="34">
        <v>0.64</v>
      </c>
      <c r="D896" s="34">
        <v>0.93</v>
      </c>
      <c r="E896" s="34">
        <v>17.8</v>
      </c>
      <c r="F896" s="34">
        <f t="shared" si="67"/>
        <v>1944.9583333332662</v>
      </c>
      <c r="G896" s="34">
        <f>G885*1/12+G897*11/12</f>
        <v>2.3791666666666664</v>
      </c>
      <c r="H896" s="34">
        <f t="shared" si="64"/>
        <v>176.08663061797751</v>
      </c>
      <c r="I896" s="34">
        <f t="shared" si="65"/>
        <v>8.6027056179775272</v>
      </c>
      <c r="J896" s="34">
        <f t="shared" si="66"/>
        <v>12.500806601123594</v>
      </c>
      <c r="K896" s="34">
        <f t="shared" si="63"/>
        <v>11.638683593355129</v>
      </c>
    </row>
    <row r="897" spans="1:11" ht="12.75" x14ac:dyDescent="0.2">
      <c r="A897" s="29">
        <v>1945.01</v>
      </c>
      <c r="B897" s="34">
        <v>13.49</v>
      </c>
      <c r="C897" s="34">
        <v>0.64333300000000004</v>
      </c>
      <c r="D897" s="34">
        <v>0.94</v>
      </c>
      <c r="E897" s="34">
        <v>17.8</v>
      </c>
      <c r="F897" s="34">
        <f t="shared" si="67"/>
        <v>1945.0416666665994</v>
      </c>
      <c r="G897" s="34">
        <v>2.37</v>
      </c>
      <c r="H897" s="34">
        <f t="shared" si="64"/>
        <v>181.32890435393256</v>
      </c>
      <c r="I897" s="34">
        <f t="shared" si="65"/>
        <v>8.6475068958286503</v>
      </c>
      <c r="J897" s="34">
        <f t="shared" si="66"/>
        <v>12.635223876404492</v>
      </c>
      <c r="K897" s="34">
        <f t="shared" ref="K897:K960" si="68">H897/AVERAGE(J777:J896)</f>
        <v>11.96046343980699</v>
      </c>
    </row>
    <row r="898" spans="1:11" ht="12.75" x14ac:dyDescent="0.2">
      <c r="A898" s="29">
        <v>1945.02</v>
      </c>
      <c r="B898" s="34">
        <v>13.94</v>
      </c>
      <c r="C898" s="34">
        <v>0.64666699999999999</v>
      </c>
      <c r="D898" s="34">
        <v>0.95</v>
      </c>
      <c r="E898" s="34">
        <v>17.8</v>
      </c>
      <c r="F898" s="34">
        <f t="shared" si="67"/>
        <v>1945.1249999999327</v>
      </c>
      <c r="G898" s="34">
        <f>G897*11/12+G909*1/12</f>
        <v>2.355</v>
      </c>
      <c r="H898" s="34">
        <f t="shared" si="64"/>
        <v>187.37768174157301</v>
      </c>
      <c r="I898" s="34">
        <f t="shared" si="65"/>
        <v>8.6923216154073035</v>
      </c>
      <c r="J898" s="34">
        <f t="shared" si="66"/>
        <v>12.769641151685391</v>
      </c>
      <c r="K898" s="34">
        <f t="shared" si="68"/>
        <v>12.341753548186311</v>
      </c>
    </row>
    <row r="899" spans="1:11" ht="12.75" x14ac:dyDescent="0.2">
      <c r="A899" s="29">
        <v>1945.03</v>
      </c>
      <c r="B899" s="34">
        <v>13.93</v>
      </c>
      <c r="C899" s="34">
        <v>0.65</v>
      </c>
      <c r="D899" s="34">
        <v>0.96</v>
      </c>
      <c r="E899" s="34">
        <v>17.8</v>
      </c>
      <c r="F899" s="34">
        <f t="shared" si="67"/>
        <v>1945.208333333266</v>
      </c>
      <c r="G899" s="34">
        <f>G897*10/12+G909*2/12</f>
        <v>2.3400000000000003</v>
      </c>
      <c r="H899" s="34">
        <f t="shared" si="64"/>
        <v>187.24326446629212</v>
      </c>
      <c r="I899" s="34">
        <f t="shared" si="65"/>
        <v>8.7371228932584248</v>
      </c>
      <c r="J899" s="34">
        <f t="shared" si="66"/>
        <v>12.904058426966291</v>
      </c>
      <c r="K899" s="34">
        <f t="shared" si="68"/>
        <v>12.323310311389326</v>
      </c>
    </row>
    <row r="900" spans="1:11" ht="12.75" x14ac:dyDescent="0.2">
      <c r="A900" s="29">
        <v>1945.04</v>
      </c>
      <c r="B900" s="34">
        <v>14.28</v>
      </c>
      <c r="C900" s="34">
        <v>0.65</v>
      </c>
      <c r="D900" s="34">
        <v>0.973333</v>
      </c>
      <c r="E900" s="34">
        <v>17.8</v>
      </c>
      <c r="F900" s="34">
        <f t="shared" si="67"/>
        <v>1945.2916666665992</v>
      </c>
      <c r="G900" s="34">
        <f>G897*9/12+G909*3/12</f>
        <v>2.3250000000000002</v>
      </c>
      <c r="H900" s="34">
        <f t="shared" si="64"/>
        <v>191.94786910112356</v>
      </c>
      <c r="I900" s="34">
        <f t="shared" si="65"/>
        <v>8.7371228932584248</v>
      </c>
      <c r="J900" s="34">
        <f t="shared" si="66"/>
        <v>13.083276980098313</v>
      </c>
      <c r="K900" s="34">
        <f t="shared" si="68"/>
        <v>12.631867236563071</v>
      </c>
    </row>
    <row r="901" spans="1:11" ht="12.75" x14ac:dyDescent="0.2">
      <c r="A901" s="29">
        <v>1945.05</v>
      </c>
      <c r="B901" s="34">
        <v>14.82</v>
      </c>
      <c r="C901" s="34">
        <v>0.65</v>
      </c>
      <c r="D901" s="34">
        <v>0.98666699999999996</v>
      </c>
      <c r="E901" s="34">
        <v>17.899999999999999</v>
      </c>
      <c r="F901" s="34">
        <f t="shared" si="67"/>
        <v>1945.3749999999325</v>
      </c>
      <c r="G901" s="34">
        <f>G897*8/12+G909*4/12</f>
        <v>2.31</v>
      </c>
      <c r="H901" s="34">
        <f t="shared" si="64"/>
        <v>198.09351703910616</v>
      </c>
      <c r="I901" s="34">
        <f t="shared" si="65"/>
        <v>8.688312150837989</v>
      </c>
      <c r="J901" s="34">
        <f t="shared" si="66"/>
        <v>13.188416746047485</v>
      </c>
      <c r="K901" s="34">
        <f t="shared" si="68"/>
        <v>13.036560628785352</v>
      </c>
    </row>
    <row r="902" spans="1:11" ht="12.75" x14ac:dyDescent="0.2">
      <c r="A902" s="29">
        <v>1945.06</v>
      </c>
      <c r="B902" s="34">
        <v>15.09</v>
      </c>
      <c r="C902" s="34">
        <v>0.65</v>
      </c>
      <c r="D902" s="34">
        <v>1</v>
      </c>
      <c r="E902" s="34">
        <v>18.100000000000001</v>
      </c>
      <c r="F902" s="34">
        <f t="shared" si="67"/>
        <v>1945.4583333332657</v>
      </c>
      <c r="G902" s="34">
        <f>G897*7/12+G909*5/12</f>
        <v>2.2949999999999999</v>
      </c>
      <c r="H902" s="34">
        <f t="shared" si="64"/>
        <v>199.47375124309389</v>
      </c>
      <c r="I902" s="34">
        <f t="shared" si="65"/>
        <v>8.5923087016574566</v>
      </c>
      <c r="J902" s="34">
        <f t="shared" si="66"/>
        <v>13.218936464088396</v>
      </c>
      <c r="K902" s="34">
        <f t="shared" si="68"/>
        <v>13.130223361406049</v>
      </c>
    </row>
    <row r="903" spans="1:11" ht="12.75" x14ac:dyDescent="0.2">
      <c r="A903" s="29">
        <v>1945.07</v>
      </c>
      <c r="B903" s="34">
        <v>14.78</v>
      </c>
      <c r="C903" s="34">
        <v>0.65333300000000005</v>
      </c>
      <c r="D903" s="34">
        <v>0.99666699999999997</v>
      </c>
      <c r="E903" s="34">
        <v>18.100000000000001</v>
      </c>
      <c r="F903" s="34">
        <f t="shared" si="67"/>
        <v>1945.541666666599</v>
      </c>
      <c r="G903" s="34">
        <f>G897*6/12+G909*6/12</f>
        <v>2.2800000000000002</v>
      </c>
      <c r="H903" s="34">
        <f t="shared" si="64"/>
        <v>195.37588093922648</v>
      </c>
      <c r="I903" s="34">
        <f t="shared" si="65"/>
        <v>8.6363674168922646</v>
      </c>
      <c r="J903" s="34">
        <f t="shared" si="66"/>
        <v>13.174877748853589</v>
      </c>
      <c r="K903" s="34">
        <f t="shared" si="68"/>
        <v>12.867028443009156</v>
      </c>
    </row>
    <row r="904" spans="1:11" ht="12.75" x14ac:dyDescent="0.2">
      <c r="A904" s="29">
        <v>1945.08</v>
      </c>
      <c r="B904" s="34">
        <v>14.83</v>
      </c>
      <c r="C904" s="34">
        <v>0.656667</v>
      </c>
      <c r="D904" s="34">
        <v>0.99333300000000002</v>
      </c>
      <c r="E904" s="34">
        <v>18.100000000000001</v>
      </c>
      <c r="F904" s="34">
        <f t="shared" si="67"/>
        <v>1945.6249999999322</v>
      </c>
      <c r="G904" s="34">
        <f>G897*5/12+G909*7/12</f>
        <v>2.2650000000000001</v>
      </c>
      <c r="H904" s="34">
        <f t="shared" si="64"/>
        <v>196.03682776243093</v>
      </c>
      <c r="I904" s="34">
        <f t="shared" si="65"/>
        <v>8.6804393510635336</v>
      </c>
      <c r="J904" s="34">
        <f t="shared" si="66"/>
        <v>13.130805814682319</v>
      </c>
      <c r="K904" s="34">
        <f t="shared" si="68"/>
        <v>12.915378562256741</v>
      </c>
    </row>
    <row r="905" spans="1:11" ht="12.75" x14ac:dyDescent="0.2">
      <c r="A905" s="29">
        <v>1945.09</v>
      </c>
      <c r="B905" s="34">
        <v>15.84</v>
      </c>
      <c r="C905" s="34">
        <v>0.66</v>
      </c>
      <c r="D905" s="34">
        <v>0.99</v>
      </c>
      <c r="E905" s="34">
        <v>18.100000000000001</v>
      </c>
      <c r="F905" s="34">
        <f t="shared" si="67"/>
        <v>1945.7083333332655</v>
      </c>
      <c r="G905" s="34">
        <f>G897*4/12+G909*8/12</f>
        <v>2.25</v>
      </c>
      <c r="H905" s="34">
        <f t="shared" si="64"/>
        <v>209.3879535911602</v>
      </c>
      <c r="I905" s="34">
        <f t="shared" si="65"/>
        <v>8.7244980662983416</v>
      </c>
      <c r="J905" s="34">
        <f t="shared" si="66"/>
        <v>13.086747099447512</v>
      </c>
      <c r="K905" s="34">
        <f t="shared" si="68"/>
        <v>13.79826495171978</v>
      </c>
    </row>
    <row r="906" spans="1:11" ht="12.75" x14ac:dyDescent="0.2">
      <c r="A906" s="29">
        <v>1945.1</v>
      </c>
      <c r="B906" s="34">
        <v>16.5</v>
      </c>
      <c r="C906" s="34">
        <v>0.66</v>
      </c>
      <c r="D906" s="34">
        <v>0.98</v>
      </c>
      <c r="E906" s="34">
        <v>18.100000000000001</v>
      </c>
      <c r="F906" s="34">
        <f t="shared" si="67"/>
        <v>1945.7916666665988</v>
      </c>
      <c r="G906" s="34">
        <f>G897*3/12+G909*9/12</f>
        <v>2.2350000000000003</v>
      </c>
      <c r="H906" s="34">
        <f t="shared" ref="H906:H969" si="69">B906*$E$1744/E906</f>
        <v>218.11245165745854</v>
      </c>
      <c r="I906" s="34">
        <f t="shared" ref="I906:I969" si="70">C906*$E$1744/E906</f>
        <v>8.7244980662983416</v>
      </c>
      <c r="J906" s="34">
        <f t="shared" ref="J906:J969" si="71">D906*$E$1744/E906</f>
        <v>12.954557734806627</v>
      </c>
      <c r="K906" s="34">
        <f t="shared" si="68"/>
        <v>14.374662675391336</v>
      </c>
    </row>
    <row r="907" spans="1:11" ht="12.75" x14ac:dyDescent="0.2">
      <c r="A907" s="29">
        <v>1945.11</v>
      </c>
      <c r="B907" s="34">
        <v>17.04</v>
      </c>
      <c r="C907" s="34">
        <v>0.66</v>
      </c>
      <c r="D907" s="34">
        <v>0.97</v>
      </c>
      <c r="E907" s="34">
        <v>18.100000000000001</v>
      </c>
      <c r="F907" s="34">
        <f t="shared" ref="F907:F970" si="72">F906+1/12</f>
        <v>1945.874999999932</v>
      </c>
      <c r="G907" s="34">
        <f>G897*2/12+G909*10/12</f>
        <v>2.2199999999999998</v>
      </c>
      <c r="H907" s="34">
        <f t="shared" si="69"/>
        <v>225.25067734806626</v>
      </c>
      <c r="I907" s="34">
        <f t="shared" si="70"/>
        <v>8.7244980662983416</v>
      </c>
      <c r="J907" s="34">
        <f t="shared" si="71"/>
        <v>12.822368370165742</v>
      </c>
      <c r="K907" s="34">
        <f t="shared" si="68"/>
        <v>14.847702661876779</v>
      </c>
    </row>
    <row r="908" spans="1:11" ht="12.75" x14ac:dyDescent="0.2">
      <c r="A908" s="29">
        <v>1945.12</v>
      </c>
      <c r="B908" s="34">
        <v>17.329999999999998</v>
      </c>
      <c r="C908" s="34">
        <v>0.66</v>
      </c>
      <c r="D908" s="34">
        <v>0.96</v>
      </c>
      <c r="E908" s="34">
        <v>18.2</v>
      </c>
      <c r="F908" s="34">
        <f t="shared" si="72"/>
        <v>1945.9583333332653</v>
      </c>
      <c r="G908" s="34">
        <f>G897*1/12+G909*11/12</f>
        <v>2.2050000000000001</v>
      </c>
      <c r="H908" s="34">
        <f t="shared" si="69"/>
        <v>227.82546469780215</v>
      </c>
      <c r="I908" s="34">
        <f t="shared" si="70"/>
        <v>8.6765612637362626</v>
      </c>
      <c r="J908" s="34">
        <f t="shared" si="71"/>
        <v>12.620452747252745</v>
      </c>
      <c r="K908" s="34">
        <f t="shared" si="68"/>
        <v>15.02034747473996</v>
      </c>
    </row>
    <row r="909" spans="1:11" ht="12.75" x14ac:dyDescent="0.2">
      <c r="A909" s="29">
        <v>1946.01</v>
      </c>
      <c r="B909" s="34">
        <v>18.02</v>
      </c>
      <c r="C909" s="34">
        <v>0.66666700000000001</v>
      </c>
      <c r="D909" s="34">
        <v>0.94</v>
      </c>
      <c r="E909" s="34">
        <v>18.2</v>
      </c>
      <c r="F909" s="34">
        <f t="shared" si="72"/>
        <v>1946.0416666665985</v>
      </c>
      <c r="G909" s="34">
        <v>2.19</v>
      </c>
      <c r="H909" s="34">
        <f t="shared" si="69"/>
        <v>236.89641510989009</v>
      </c>
      <c r="I909" s="34">
        <f t="shared" si="70"/>
        <v>8.7642076788049437</v>
      </c>
      <c r="J909" s="34">
        <f t="shared" si="71"/>
        <v>12.357526648351646</v>
      </c>
      <c r="K909" s="34">
        <f t="shared" si="68"/>
        <v>15.623163177761665</v>
      </c>
    </row>
    <row r="910" spans="1:11" ht="12.75" x14ac:dyDescent="0.2">
      <c r="A910" s="29">
        <v>1946.02</v>
      </c>
      <c r="B910" s="34">
        <v>18.07</v>
      </c>
      <c r="C910" s="34">
        <v>0.67333299999999996</v>
      </c>
      <c r="D910" s="34">
        <v>0.92</v>
      </c>
      <c r="E910" s="34">
        <v>18.100000000000001</v>
      </c>
      <c r="F910" s="34">
        <f t="shared" si="72"/>
        <v>1946.1249999999318</v>
      </c>
      <c r="G910" s="34">
        <f>G909*11/12+G921*1/12</f>
        <v>2.1949999999999998</v>
      </c>
      <c r="H910" s="34">
        <f t="shared" si="69"/>
        <v>238.86618190607734</v>
      </c>
      <c r="I910" s="34">
        <f t="shared" si="70"/>
        <v>8.9007461461740309</v>
      </c>
      <c r="J910" s="34">
        <f t="shared" si="71"/>
        <v>12.161421546961325</v>
      </c>
      <c r="K910" s="34">
        <f t="shared" si="68"/>
        <v>15.761666525801907</v>
      </c>
    </row>
    <row r="911" spans="1:11" ht="12.75" x14ac:dyDescent="0.2">
      <c r="A911" s="29">
        <v>1946.03</v>
      </c>
      <c r="B911" s="34">
        <v>17.53</v>
      </c>
      <c r="C911" s="34">
        <v>0.68</v>
      </c>
      <c r="D911" s="34">
        <v>0.9</v>
      </c>
      <c r="E911" s="34">
        <v>18.3</v>
      </c>
      <c r="F911" s="34">
        <f t="shared" si="72"/>
        <v>1946.208333333265</v>
      </c>
      <c r="G911" s="34">
        <f>G909*10/12+G921*2/12</f>
        <v>2.2000000000000002</v>
      </c>
      <c r="H911" s="34">
        <f t="shared" si="69"/>
        <v>229.1954102459016</v>
      </c>
      <c r="I911" s="34">
        <f t="shared" si="70"/>
        <v>8.8906377049180314</v>
      </c>
      <c r="J911" s="34">
        <f t="shared" si="71"/>
        <v>11.767020491803278</v>
      </c>
      <c r="K911" s="34">
        <f t="shared" si="68"/>
        <v>15.134873415142533</v>
      </c>
    </row>
    <row r="912" spans="1:11" ht="12.75" x14ac:dyDescent="0.2">
      <c r="A912" s="29">
        <v>1946.04</v>
      </c>
      <c r="B912" s="34">
        <v>18.66</v>
      </c>
      <c r="C912" s="34">
        <v>0.68</v>
      </c>
      <c r="D912" s="34">
        <v>0.88</v>
      </c>
      <c r="E912" s="34">
        <v>18.399999999999999</v>
      </c>
      <c r="F912" s="34">
        <f t="shared" si="72"/>
        <v>1946.2916666665983</v>
      </c>
      <c r="G912" s="34">
        <f>G909*9/12+G921*3/12</f>
        <v>2.2050000000000001</v>
      </c>
      <c r="H912" s="34">
        <f t="shared" si="69"/>
        <v>242.64363668478259</v>
      </c>
      <c r="I912" s="34">
        <f t="shared" si="70"/>
        <v>8.8423190217391312</v>
      </c>
      <c r="J912" s="34">
        <f t="shared" si="71"/>
        <v>11.443001086956521</v>
      </c>
      <c r="K912" s="34">
        <f t="shared" si="68"/>
        <v>16.040842386215918</v>
      </c>
    </row>
    <row r="913" spans="1:11" ht="12.75" x14ac:dyDescent="0.2">
      <c r="A913" s="29">
        <v>1946.05</v>
      </c>
      <c r="B913" s="34">
        <v>18.7</v>
      </c>
      <c r="C913" s="34">
        <v>0.68</v>
      </c>
      <c r="D913" s="34">
        <v>0.86</v>
      </c>
      <c r="E913" s="34">
        <v>18.5</v>
      </c>
      <c r="F913" s="34">
        <f t="shared" si="72"/>
        <v>1946.3749999999316</v>
      </c>
      <c r="G913" s="34">
        <f>G909*8/12+G921*4/12</f>
        <v>2.21</v>
      </c>
      <c r="H913" s="34">
        <f t="shared" si="69"/>
        <v>241.84937432432432</v>
      </c>
      <c r="I913" s="34">
        <f t="shared" si="70"/>
        <v>8.794522702702702</v>
      </c>
      <c r="J913" s="34">
        <f t="shared" si="71"/>
        <v>11.122484594594594</v>
      </c>
      <c r="K913" s="34">
        <f t="shared" si="68"/>
        <v>16.013723170832179</v>
      </c>
    </row>
    <row r="914" spans="1:11" ht="12.75" x14ac:dyDescent="0.2">
      <c r="A914" s="29">
        <v>1946.06</v>
      </c>
      <c r="B914" s="34">
        <v>18.579999999999998</v>
      </c>
      <c r="C914" s="34">
        <v>0.68</v>
      </c>
      <c r="D914" s="34">
        <v>0.84</v>
      </c>
      <c r="E914" s="34">
        <v>18.7</v>
      </c>
      <c r="F914" s="34">
        <f t="shared" si="72"/>
        <v>1946.4583333332648</v>
      </c>
      <c r="G914" s="34">
        <f>G909*7/12+G921*5/12</f>
        <v>2.2149999999999999</v>
      </c>
      <c r="H914" s="34">
        <f t="shared" si="69"/>
        <v>237.7273740641711</v>
      </c>
      <c r="I914" s="34">
        <f t="shared" si="70"/>
        <v>8.7004636363636365</v>
      </c>
      <c r="J914" s="34">
        <f t="shared" si="71"/>
        <v>10.747631550802138</v>
      </c>
      <c r="K914" s="34">
        <f t="shared" si="68"/>
        <v>15.773186880128746</v>
      </c>
    </row>
    <row r="915" spans="1:11" ht="12.75" x14ac:dyDescent="0.2">
      <c r="A915" s="29">
        <v>1946.07</v>
      </c>
      <c r="B915" s="34">
        <v>18.05</v>
      </c>
      <c r="C915" s="34">
        <v>0.68333299999999997</v>
      </c>
      <c r="D915" s="34">
        <v>0.85666699999999996</v>
      </c>
      <c r="E915" s="34">
        <v>19.8</v>
      </c>
      <c r="F915" s="34">
        <f t="shared" si="72"/>
        <v>1946.5416666665981</v>
      </c>
      <c r="G915" s="34">
        <f>G909*6/12+G921*6/12</f>
        <v>2.2199999999999998</v>
      </c>
      <c r="H915" s="34">
        <f t="shared" si="69"/>
        <v>218.11578977272728</v>
      </c>
      <c r="I915" s="34">
        <f t="shared" si="70"/>
        <v>8.2573804417045444</v>
      </c>
      <c r="J915" s="34">
        <f t="shared" si="71"/>
        <v>10.351944558295454</v>
      </c>
      <c r="K915" s="34">
        <f t="shared" si="68"/>
        <v>14.508136111909073</v>
      </c>
    </row>
    <row r="916" spans="1:11" ht="12.75" x14ac:dyDescent="0.2">
      <c r="A916" s="29">
        <v>1946.08</v>
      </c>
      <c r="B916" s="34">
        <v>17.7</v>
      </c>
      <c r="C916" s="34">
        <v>0.68666700000000003</v>
      </c>
      <c r="D916" s="34">
        <v>0.87333300000000003</v>
      </c>
      <c r="E916" s="34">
        <v>20.2</v>
      </c>
      <c r="F916" s="34">
        <f t="shared" si="72"/>
        <v>1946.6249999999313</v>
      </c>
      <c r="G916" s="34">
        <f>G909*5/12+G921*7/12</f>
        <v>2.2250000000000001</v>
      </c>
      <c r="H916" s="34">
        <f t="shared" si="69"/>
        <v>209.65102351485146</v>
      </c>
      <c r="I916" s="34">
        <f t="shared" si="70"/>
        <v>8.1333581561509902</v>
      </c>
      <c r="J916" s="34">
        <f t="shared" si="71"/>
        <v>10.344359170581683</v>
      </c>
      <c r="K916" s="34">
        <f t="shared" si="68"/>
        <v>13.984939309942764</v>
      </c>
    </row>
    <row r="917" spans="1:11" ht="12.75" x14ac:dyDescent="0.2">
      <c r="A917" s="29">
        <v>1946.09</v>
      </c>
      <c r="B917" s="34">
        <v>15.09</v>
      </c>
      <c r="C917" s="34">
        <v>0.69</v>
      </c>
      <c r="D917" s="34">
        <v>0.89</v>
      </c>
      <c r="E917" s="34">
        <v>20.399999999999999</v>
      </c>
      <c r="F917" s="34">
        <f t="shared" si="72"/>
        <v>1946.7083333332646</v>
      </c>
      <c r="G917" s="34">
        <f>G909*4/12+G921*8/12</f>
        <v>2.23</v>
      </c>
      <c r="H917" s="34">
        <f t="shared" si="69"/>
        <v>176.98406360294118</v>
      </c>
      <c r="I917" s="34">
        <f t="shared" si="70"/>
        <v>8.0927106617647055</v>
      </c>
      <c r="J917" s="34">
        <f t="shared" si="71"/>
        <v>10.438423897058824</v>
      </c>
      <c r="K917" s="34">
        <f t="shared" si="68"/>
        <v>11.841267540149637</v>
      </c>
    </row>
    <row r="918" spans="1:11" ht="12.75" x14ac:dyDescent="0.2">
      <c r="A918" s="29">
        <v>1946.1</v>
      </c>
      <c r="B918" s="34">
        <v>14.75</v>
      </c>
      <c r="C918" s="34">
        <v>0.69666700000000004</v>
      </c>
      <c r="D918" s="34">
        <v>0.94666700000000004</v>
      </c>
      <c r="E918" s="34">
        <v>20.8</v>
      </c>
      <c r="F918" s="34">
        <f t="shared" si="72"/>
        <v>1946.7916666665978</v>
      </c>
      <c r="G918" s="34">
        <f>G909*3/12+G921*9/12</f>
        <v>2.2349999999999999</v>
      </c>
      <c r="H918" s="34">
        <f t="shared" si="69"/>
        <v>169.66949819711536</v>
      </c>
      <c r="I918" s="34">
        <f t="shared" si="70"/>
        <v>8.0137722237620181</v>
      </c>
      <c r="J918" s="34">
        <f t="shared" si="71"/>
        <v>10.889526430492788</v>
      </c>
      <c r="K918" s="34">
        <f t="shared" si="68"/>
        <v>11.387602961765053</v>
      </c>
    </row>
    <row r="919" spans="1:11" ht="12.75" x14ac:dyDescent="0.2">
      <c r="A919" s="29">
        <v>1946.11</v>
      </c>
      <c r="B919" s="34">
        <v>14.69</v>
      </c>
      <c r="C919" s="34">
        <v>0.70333299999999999</v>
      </c>
      <c r="D919" s="34">
        <v>1.0033300000000001</v>
      </c>
      <c r="E919" s="34">
        <v>21.3</v>
      </c>
      <c r="F919" s="34">
        <f t="shared" si="72"/>
        <v>1946.8749999999311</v>
      </c>
      <c r="G919" s="34">
        <f>G909*2/12+G921*10/12</f>
        <v>2.2400000000000002</v>
      </c>
      <c r="H919" s="34">
        <f t="shared" si="69"/>
        <v>165.01266654929574</v>
      </c>
      <c r="I919" s="34">
        <f t="shared" si="70"/>
        <v>7.9005346359507032</v>
      </c>
      <c r="J919" s="34">
        <f t="shared" si="71"/>
        <v>11.270398824295773</v>
      </c>
      <c r="K919" s="34">
        <f t="shared" si="68"/>
        <v>11.110043656743297</v>
      </c>
    </row>
    <row r="920" spans="1:11" ht="12.75" x14ac:dyDescent="0.2">
      <c r="A920" s="29">
        <v>1946.12</v>
      </c>
      <c r="B920" s="34">
        <v>15.13</v>
      </c>
      <c r="C920" s="34">
        <v>0.71</v>
      </c>
      <c r="D920" s="34">
        <v>1.06</v>
      </c>
      <c r="E920" s="34">
        <v>21.5</v>
      </c>
      <c r="F920" s="34">
        <f t="shared" si="72"/>
        <v>1946.9583333332644</v>
      </c>
      <c r="G920" s="34">
        <f>G909*1/12+G921*11/12</f>
        <v>2.2450000000000001</v>
      </c>
      <c r="H920" s="34">
        <f t="shared" si="69"/>
        <v>168.37420499999999</v>
      </c>
      <c r="I920" s="34">
        <f t="shared" si="70"/>
        <v>7.9012349999999989</v>
      </c>
      <c r="J920" s="34">
        <f t="shared" si="71"/>
        <v>11.79621</v>
      </c>
      <c r="K920" s="34">
        <f t="shared" si="68"/>
        <v>11.372779425862705</v>
      </c>
    </row>
    <row r="921" spans="1:11" ht="12.75" x14ac:dyDescent="0.2">
      <c r="A921" s="29">
        <v>1947.01</v>
      </c>
      <c r="B921" s="34">
        <v>15.21</v>
      </c>
      <c r="C921" s="34">
        <v>0.71333299999999999</v>
      </c>
      <c r="D921" s="34">
        <v>1.1299999999999999</v>
      </c>
      <c r="E921" s="34">
        <v>21.5</v>
      </c>
      <c r="F921" s="34">
        <f t="shared" si="72"/>
        <v>1947.0416666665976</v>
      </c>
      <c r="G921" s="34">
        <v>2.25</v>
      </c>
      <c r="H921" s="34">
        <f t="shared" si="69"/>
        <v>169.26448499999998</v>
      </c>
      <c r="I921" s="34">
        <f t="shared" si="70"/>
        <v>7.9383262904999992</v>
      </c>
      <c r="J921" s="34">
        <f t="shared" si="71"/>
        <v>12.575204999999999</v>
      </c>
      <c r="K921" s="34">
        <f t="shared" si="68"/>
        <v>11.469296334735578</v>
      </c>
    </row>
    <row r="922" spans="1:11" ht="12.75" x14ac:dyDescent="0.2">
      <c r="A922" s="29">
        <v>1947.02</v>
      </c>
      <c r="B922" s="34">
        <v>15.8</v>
      </c>
      <c r="C922" s="34">
        <v>0.71666700000000005</v>
      </c>
      <c r="D922" s="34">
        <v>1.2</v>
      </c>
      <c r="E922" s="34">
        <v>21.5</v>
      </c>
      <c r="F922" s="34">
        <f t="shared" si="72"/>
        <v>1947.1249999999309</v>
      </c>
      <c r="G922" s="34">
        <f>G921*11/12+G933*1/12</f>
        <v>2.2658333333333331</v>
      </c>
      <c r="H922" s="34">
        <f t="shared" si="69"/>
        <v>175.83029999999999</v>
      </c>
      <c r="I922" s="34">
        <f t="shared" si="70"/>
        <v>7.9754287095</v>
      </c>
      <c r="J922" s="34">
        <f t="shared" si="71"/>
        <v>13.354199999999999</v>
      </c>
      <c r="K922" s="34">
        <f t="shared" si="68"/>
        <v>11.949565314209437</v>
      </c>
    </row>
    <row r="923" spans="1:11" ht="12.75" x14ac:dyDescent="0.2">
      <c r="A923" s="29">
        <v>1947.03</v>
      </c>
      <c r="B923" s="34">
        <v>15.16</v>
      </c>
      <c r="C923" s="34">
        <v>0.72</v>
      </c>
      <c r="D923" s="34">
        <v>1.27</v>
      </c>
      <c r="E923" s="34">
        <v>21.9</v>
      </c>
      <c r="F923" s="34">
        <f t="shared" si="72"/>
        <v>1947.2083333332641</v>
      </c>
      <c r="G923" s="34">
        <f>G921*10/12+G933*2/12</f>
        <v>2.2816666666666667</v>
      </c>
      <c r="H923" s="34">
        <f t="shared" si="69"/>
        <v>165.62663424657535</v>
      </c>
      <c r="I923" s="34">
        <f t="shared" si="70"/>
        <v>7.8661726027397254</v>
      </c>
      <c r="J923" s="34">
        <f t="shared" si="71"/>
        <v>13.875054452054794</v>
      </c>
      <c r="K923" s="34">
        <f t="shared" si="68"/>
        <v>11.287903096501285</v>
      </c>
    </row>
    <row r="924" spans="1:11" ht="12.75" x14ac:dyDescent="0.2">
      <c r="A924" s="29">
        <v>1947.04</v>
      </c>
      <c r="B924" s="34">
        <v>14.6</v>
      </c>
      <c r="C924" s="34">
        <v>0.73333300000000001</v>
      </c>
      <c r="D924" s="34">
        <v>1.32667</v>
      </c>
      <c r="E924" s="34">
        <v>21.9</v>
      </c>
      <c r="F924" s="34">
        <f t="shared" si="72"/>
        <v>1947.2916666665974</v>
      </c>
      <c r="G924" s="34">
        <f>G921*9/12+G933*3/12</f>
        <v>2.2974999999999999</v>
      </c>
      <c r="H924" s="34">
        <f t="shared" si="69"/>
        <v>159.5085</v>
      </c>
      <c r="I924" s="34">
        <f t="shared" si="70"/>
        <v>8.0118388240068494</v>
      </c>
      <c r="J924" s="34">
        <f t="shared" si="71"/>
        <v>14.494187787328768</v>
      </c>
      <c r="K924" s="34">
        <f t="shared" si="68"/>
        <v>10.900825126392673</v>
      </c>
    </row>
    <row r="925" spans="1:11" ht="12.75" x14ac:dyDescent="0.2">
      <c r="A925" s="29">
        <v>1947.05</v>
      </c>
      <c r="B925" s="34">
        <v>14.34</v>
      </c>
      <c r="C925" s="34">
        <v>0.74666699999999997</v>
      </c>
      <c r="D925" s="34">
        <v>1.3833299999999999</v>
      </c>
      <c r="E925" s="34">
        <v>21.9</v>
      </c>
      <c r="F925" s="34">
        <f t="shared" si="72"/>
        <v>1947.3749999999307</v>
      </c>
      <c r="G925" s="34">
        <f>G921*8/12+G933*4/12</f>
        <v>2.3133333333333335</v>
      </c>
      <c r="H925" s="34">
        <f t="shared" si="69"/>
        <v>156.66793767123289</v>
      </c>
      <c r="I925" s="34">
        <f t="shared" si="70"/>
        <v>8.1575159705136979</v>
      </c>
      <c r="J925" s="34">
        <f t="shared" si="71"/>
        <v>15.113211870205479</v>
      </c>
      <c r="K925" s="34">
        <f t="shared" si="68"/>
        <v>10.733674273688539</v>
      </c>
    </row>
    <row r="926" spans="1:11" ht="12.75" x14ac:dyDescent="0.2">
      <c r="A926" s="29">
        <v>1947.06</v>
      </c>
      <c r="B926" s="34">
        <v>14.84</v>
      </c>
      <c r="C926" s="34">
        <v>0.76</v>
      </c>
      <c r="D926" s="34">
        <v>1.44</v>
      </c>
      <c r="E926" s="34">
        <v>22</v>
      </c>
      <c r="F926" s="34">
        <f t="shared" si="72"/>
        <v>1947.4583333332639</v>
      </c>
      <c r="G926" s="34">
        <f>G921*7/12+G933*5/12</f>
        <v>2.3291666666666666</v>
      </c>
      <c r="H926" s="34">
        <f t="shared" si="69"/>
        <v>161.39360045454544</v>
      </c>
      <c r="I926" s="34">
        <f t="shared" si="70"/>
        <v>8.2654404545454536</v>
      </c>
      <c r="J926" s="34">
        <f t="shared" si="71"/>
        <v>15.660834545454543</v>
      </c>
      <c r="K926" s="34">
        <f t="shared" si="68"/>
        <v>11.082715855052093</v>
      </c>
    </row>
    <row r="927" spans="1:11" ht="12.75" x14ac:dyDescent="0.2">
      <c r="A927" s="29">
        <v>1947.07</v>
      </c>
      <c r="B927" s="34">
        <v>15.77</v>
      </c>
      <c r="C927" s="34">
        <v>0.77</v>
      </c>
      <c r="D927" s="34">
        <v>1.4766699999999999</v>
      </c>
      <c r="E927" s="34">
        <v>22.2</v>
      </c>
      <c r="F927" s="34">
        <f t="shared" si="72"/>
        <v>1947.5416666665972</v>
      </c>
      <c r="G927" s="34">
        <f>G921*6/12+G933*6/12</f>
        <v>2.3449999999999998</v>
      </c>
      <c r="H927" s="34">
        <f t="shared" si="69"/>
        <v>169.9627733108108</v>
      </c>
      <c r="I927" s="34">
        <f t="shared" si="70"/>
        <v>8.2987530405405412</v>
      </c>
      <c r="J927" s="34">
        <f t="shared" si="71"/>
        <v>15.914960587499998</v>
      </c>
      <c r="K927" s="34">
        <f t="shared" si="68"/>
        <v>11.696446553354363</v>
      </c>
    </row>
    <row r="928" spans="1:11" ht="12.75" x14ac:dyDescent="0.2">
      <c r="A928" s="29">
        <v>1947.08</v>
      </c>
      <c r="B928" s="34">
        <v>15.46</v>
      </c>
      <c r="C928" s="34">
        <v>0.78</v>
      </c>
      <c r="D928" s="34">
        <v>1.5133300000000001</v>
      </c>
      <c r="E928" s="34">
        <v>22.5</v>
      </c>
      <c r="F928" s="34">
        <f t="shared" si="72"/>
        <v>1947.6249999999304</v>
      </c>
      <c r="G928" s="34">
        <f>G921*5/12+G933*7/12</f>
        <v>2.3608333333333329</v>
      </c>
      <c r="H928" s="34">
        <f t="shared" si="69"/>
        <v>164.400094</v>
      </c>
      <c r="I928" s="34">
        <f t="shared" si="70"/>
        <v>8.2944420000000001</v>
      </c>
      <c r="J928" s="34">
        <f t="shared" si="71"/>
        <v>16.092599887000002</v>
      </c>
      <c r="K928" s="34">
        <f t="shared" si="68"/>
        <v>11.337472355329828</v>
      </c>
    </row>
    <row r="929" spans="1:11" ht="12.75" x14ac:dyDescent="0.2">
      <c r="A929" s="29">
        <v>1947.09</v>
      </c>
      <c r="B929" s="34">
        <v>15.06</v>
      </c>
      <c r="C929" s="34">
        <v>0.79</v>
      </c>
      <c r="D929" s="34">
        <v>1.55</v>
      </c>
      <c r="E929" s="34">
        <v>23</v>
      </c>
      <c r="F929" s="34">
        <f t="shared" si="72"/>
        <v>1947.7083333332637</v>
      </c>
      <c r="G929" s="34">
        <f>G921*4/12+G933*8/12</f>
        <v>2.3766666666666669</v>
      </c>
      <c r="H929" s="34">
        <f t="shared" si="69"/>
        <v>156.66508760869564</v>
      </c>
      <c r="I929" s="34">
        <f t="shared" si="70"/>
        <v>8.218155326086956</v>
      </c>
      <c r="J929" s="34">
        <f t="shared" si="71"/>
        <v>16.124228804347826</v>
      </c>
      <c r="K929" s="34">
        <f t="shared" si="68"/>
        <v>10.827463017228833</v>
      </c>
    </row>
    <row r="930" spans="1:11" ht="12.75" x14ac:dyDescent="0.2">
      <c r="A930" s="29">
        <v>1947.1</v>
      </c>
      <c r="B930" s="34">
        <v>15.45</v>
      </c>
      <c r="C930" s="34">
        <v>0.80666700000000002</v>
      </c>
      <c r="D930" s="34">
        <v>1.57</v>
      </c>
      <c r="E930" s="34">
        <v>23</v>
      </c>
      <c r="F930" s="34">
        <f t="shared" si="72"/>
        <v>1947.7916666665969</v>
      </c>
      <c r="G930" s="34">
        <f>G921*3/12+G933*9/12</f>
        <v>2.3925000000000001</v>
      </c>
      <c r="H930" s="34">
        <f t="shared" si="69"/>
        <v>160.72215163043475</v>
      </c>
      <c r="I930" s="34">
        <f t="shared" si="70"/>
        <v>8.3915375980108688</v>
      </c>
      <c r="J930" s="34">
        <f t="shared" si="71"/>
        <v>16.332283369565218</v>
      </c>
      <c r="K930" s="34">
        <f t="shared" si="68"/>
        <v>11.132662042754784</v>
      </c>
    </row>
    <row r="931" spans="1:11" ht="12.75" x14ac:dyDescent="0.2">
      <c r="A931" s="29">
        <v>1947.11</v>
      </c>
      <c r="B931" s="34">
        <v>15.27</v>
      </c>
      <c r="C931" s="34">
        <v>0.82333299999999998</v>
      </c>
      <c r="D931" s="34">
        <v>1.59</v>
      </c>
      <c r="E931" s="34">
        <v>23.1</v>
      </c>
      <c r="F931" s="34">
        <f t="shared" si="72"/>
        <v>1947.8749999999302</v>
      </c>
      <c r="G931" s="34">
        <f>G921*2/12+G933*10/12</f>
        <v>2.4083333333333332</v>
      </c>
      <c r="H931" s="34">
        <f t="shared" si="69"/>
        <v>158.16199967532464</v>
      </c>
      <c r="I931" s="34">
        <f t="shared" si="70"/>
        <v>8.5278319370454536</v>
      </c>
      <c r="J931" s="34">
        <f t="shared" si="71"/>
        <v>16.468734740259741</v>
      </c>
      <c r="K931" s="34">
        <f t="shared" si="68"/>
        <v>10.975407324839066</v>
      </c>
    </row>
    <row r="932" spans="1:11" ht="12.75" x14ac:dyDescent="0.2">
      <c r="A932" s="29">
        <v>1947.12</v>
      </c>
      <c r="B932" s="34">
        <v>15.03</v>
      </c>
      <c r="C932" s="34">
        <v>0.84</v>
      </c>
      <c r="D932" s="34">
        <v>1.61</v>
      </c>
      <c r="E932" s="34">
        <v>23.4</v>
      </c>
      <c r="F932" s="34">
        <f t="shared" si="72"/>
        <v>1947.9583333332635</v>
      </c>
      <c r="G932" s="34">
        <f>G921*1/12+G933*11/12</f>
        <v>2.4241666666666668</v>
      </c>
      <c r="H932" s="34">
        <f t="shared" si="69"/>
        <v>153.68030480769229</v>
      </c>
      <c r="I932" s="34">
        <f t="shared" si="70"/>
        <v>8.5889192307692301</v>
      </c>
      <c r="J932" s="34">
        <f t="shared" si="71"/>
        <v>16.462095192307693</v>
      </c>
      <c r="K932" s="34">
        <f t="shared" si="68"/>
        <v>10.680912531969186</v>
      </c>
    </row>
    <row r="933" spans="1:11" ht="12.75" x14ac:dyDescent="0.2">
      <c r="A933" s="29">
        <v>1948.01</v>
      </c>
      <c r="B933" s="34">
        <v>14.83</v>
      </c>
      <c r="C933" s="34">
        <v>0.843333</v>
      </c>
      <c r="D933" s="34">
        <v>1.64333</v>
      </c>
      <c r="E933" s="34">
        <v>23.7</v>
      </c>
      <c r="F933" s="34">
        <f t="shared" si="72"/>
        <v>1948.0416666665967</v>
      </c>
      <c r="G933" s="34">
        <v>2.44</v>
      </c>
      <c r="H933" s="34">
        <f t="shared" si="69"/>
        <v>149.71588955696203</v>
      </c>
      <c r="I933" s="34">
        <f t="shared" si="70"/>
        <v>8.5138469512974684</v>
      </c>
      <c r="J933" s="34">
        <f t="shared" si="71"/>
        <v>16.59019641170886</v>
      </c>
      <c r="K933" s="34">
        <f t="shared" si="68"/>
        <v>10.419342657320323</v>
      </c>
    </row>
    <row r="934" spans="1:11" ht="12.75" x14ac:dyDescent="0.2">
      <c r="A934" s="29">
        <v>1948.02</v>
      </c>
      <c r="B934" s="34">
        <v>14.1</v>
      </c>
      <c r="C934" s="34">
        <v>0.84666699999999995</v>
      </c>
      <c r="D934" s="34">
        <v>1.6766700000000001</v>
      </c>
      <c r="E934" s="34">
        <v>23.5</v>
      </c>
      <c r="F934" s="34">
        <f t="shared" si="72"/>
        <v>1948.12499999993</v>
      </c>
      <c r="G934" s="34">
        <f>G933*11/12+G945*1/12</f>
        <v>2.4291666666666667</v>
      </c>
      <c r="H934" s="34">
        <f t="shared" si="69"/>
        <v>143.55765</v>
      </c>
      <c r="I934" s="34">
        <f t="shared" si="70"/>
        <v>8.6202499895425522</v>
      </c>
      <c r="J934" s="34">
        <f t="shared" si="71"/>
        <v>17.070837235851062</v>
      </c>
      <c r="K934" s="34">
        <f t="shared" si="68"/>
        <v>9.9997611691441808</v>
      </c>
    </row>
    <row r="935" spans="1:11" ht="12.75" x14ac:dyDescent="0.2">
      <c r="A935" s="29">
        <v>1948.03</v>
      </c>
      <c r="B935" s="34">
        <v>14.3</v>
      </c>
      <c r="C935" s="34">
        <v>0.85</v>
      </c>
      <c r="D935" s="34">
        <v>1.71</v>
      </c>
      <c r="E935" s="34">
        <v>23.4</v>
      </c>
      <c r="F935" s="34">
        <f t="shared" si="72"/>
        <v>1948.2083333332632</v>
      </c>
      <c r="G935" s="34">
        <f>G933*10/12+G945*2/12</f>
        <v>2.418333333333333</v>
      </c>
      <c r="H935" s="34">
        <f t="shared" si="69"/>
        <v>146.21612500000001</v>
      </c>
      <c r="I935" s="34">
        <f t="shared" si="70"/>
        <v>8.6911682692307686</v>
      </c>
      <c r="J935" s="34">
        <f t="shared" si="71"/>
        <v>17.484585576923077</v>
      </c>
      <c r="K935" s="34">
        <f t="shared" si="68"/>
        <v>10.18668060948967</v>
      </c>
    </row>
    <row r="936" spans="1:11" ht="12.75" x14ac:dyDescent="0.2">
      <c r="A936" s="29">
        <v>1948.04</v>
      </c>
      <c r="B936" s="34">
        <v>15.4</v>
      </c>
      <c r="C936" s="34">
        <v>0.85</v>
      </c>
      <c r="D936" s="34">
        <v>1.76</v>
      </c>
      <c r="E936" s="34">
        <v>23.8</v>
      </c>
      <c r="F936" s="34">
        <f t="shared" si="72"/>
        <v>1948.2916666665965</v>
      </c>
      <c r="G936" s="34">
        <f>G933*9/12+G945*3/12</f>
        <v>2.4075000000000002</v>
      </c>
      <c r="H936" s="34">
        <f t="shared" si="69"/>
        <v>154.81707352941177</v>
      </c>
      <c r="I936" s="34">
        <f t="shared" si="70"/>
        <v>8.5450982142857139</v>
      </c>
      <c r="J936" s="34">
        <f t="shared" si="71"/>
        <v>17.69337983193277</v>
      </c>
      <c r="K936" s="34">
        <f t="shared" si="68"/>
        <v>10.779484482024618</v>
      </c>
    </row>
    <row r="937" spans="1:11" ht="12.75" x14ac:dyDescent="0.2">
      <c r="A937" s="29">
        <v>1948.05</v>
      </c>
      <c r="B937" s="34">
        <v>16.149999999999999</v>
      </c>
      <c r="C937" s="34">
        <v>0.85</v>
      </c>
      <c r="D937" s="34">
        <v>1.81</v>
      </c>
      <c r="E937" s="34">
        <v>23.9</v>
      </c>
      <c r="F937" s="34">
        <f t="shared" si="72"/>
        <v>1948.3749999999297</v>
      </c>
      <c r="G937" s="34">
        <f>G933*8/12+G945*4/12</f>
        <v>2.3966666666666665</v>
      </c>
      <c r="H937" s="34">
        <f t="shared" si="69"/>
        <v>161.67754864016734</v>
      </c>
      <c r="I937" s="34">
        <f t="shared" si="70"/>
        <v>8.509344665271966</v>
      </c>
      <c r="J937" s="34">
        <f t="shared" si="71"/>
        <v>18.119898640167364</v>
      </c>
      <c r="K937" s="34">
        <f t="shared" si="68"/>
        <v>11.241032697984433</v>
      </c>
    </row>
    <row r="938" spans="1:11" ht="12.75" x14ac:dyDescent="0.2">
      <c r="A938" s="29">
        <v>1948.06</v>
      </c>
      <c r="B938" s="34">
        <v>16.82</v>
      </c>
      <c r="C938" s="34">
        <v>0.85</v>
      </c>
      <c r="D938" s="34">
        <v>1.86</v>
      </c>
      <c r="E938" s="34">
        <v>24.1</v>
      </c>
      <c r="F938" s="34">
        <f t="shared" si="72"/>
        <v>1948.458333333263</v>
      </c>
      <c r="G938" s="34">
        <f>G933*7/12+G945*5/12</f>
        <v>2.3858333333333333</v>
      </c>
      <c r="H938" s="34">
        <f t="shared" si="69"/>
        <v>166.987529253112</v>
      </c>
      <c r="I938" s="34">
        <f t="shared" si="70"/>
        <v>8.4387276970954357</v>
      </c>
      <c r="J938" s="34">
        <f t="shared" si="71"/>
        <v>18.465921784232364</v>
      </c>
      <c r="K938" s="34">
        <f t="shared" si="68"/>
        <v>11.583895756523837</v>
      </c>
    </row>
    <row r="939" spans="1:11" ht="12.75" x14ac:dyDescent="0.2">
      <c r="A939" s="29">
        <v>1948.07</v>
      </c>
      <c r="B939" s="34">
        <v>16.420000000000002</v>
      </c>
      <c r="C939" s="34">
        <v>0.85666699999999996</v>
      </c>
      <c r="D939" s="34">
        <v>1.93</v>
      </c>
      <c r="E939" s="34">
        <v>24.4</v>
      </c>
      <c r="F939" s="34">
        <f t="shared" si="72"/>
        <v>1948.5416666665963</v>
      </c>
      <c r="G939" s="34">
        <f>G933*6/12+G945*6/12</f>
        <v>2.375</v>
      </c>
      <c r="H939" s="34">
        <f t="shared" si="69"/>
        <v>161.01206372950821</v>
      </c>
      <c r="I939" s="34">
        <f t="shared" si="70"/>
        <v>8.4003484530430335</v>
      </c>
      <c r="J939" s="34">
        <f t="shared" si="71"/>
        <v>18.925291290983605</v>
      </c>
      <c r="K939" s="34">
        <f t="shared" si="68"/>
        <v>11.134621739180931</v>
      </c>
    </row>
    <row r="940" spans="1:11" ht="12.75" x14ac:dyDescent="0.2">
      <c r="A940" s="29">
        <v>1948.08</v>
      </c>
      <c r="B940" s="34">
        <v>15.94</v>
      </c>
      <c r="C940" s="34">
        <v>0.86333300000000002</v>
      </c>
      <c r="D940" s="34">
        <v>2</v>
      </c>
      <c r="E940" s="34">
        <v>24.5</v>
      </c>
      <c r="F940" s="34">
        <f t="shared" si="72"/>
        <v>1948.6249999999295</v>
      </c>
      <c r="G940" s="34">
        <f>G933*5/12+G945*7/12</f>
        <v>2.3641666666666667</v>
      </c>
      <c r="H940" s="34">
        <f t="shared" si="69"/>
        <v>155.66727489795917</v>
      </c>
      <c r="I940" s="34">
        <f t="shared" si="70"/>
        <v>8.4311603161530595</v>
      </c>
      <c r="J940" s="34">
        <f t="shared" si="71"/>
        <v>19.531653061224489</v>
      </c>
      <c r="K940" s="34">
        <f t="shared" si="68"/>
        <v>10.72355666247813</v>
      </c>
    </row>
    <row r="941" spans="1:11" ht="12.75" x14ac:dyDescent="0.2">
      <c r="A941" s="29">
        <v>1948.09</v>
      </c>
      <c r="B941" s="34">
        <v>15.76</v>
      </c>
      <c r="C941" s="34">
        <v>0.87</v>
      </c>
      <c r="D941" s="34">
        <v>2.0699999999999998</v>
      </c>
      <c r="E941" s="34">
        <v>24.5</v>
      </c>
      <c r="F941" s="34">
        <f t="shared" si="72"/>
        <v>1948.7083333332628</v>
      </c>
      <c r="G941" s="34">
        <f>G933*4/12+G945*8/12</f>
        <v>2.3533333333333335</v>
      </c>
      <c r="H941" s="34">
        <f t="shared" si="69"/>
        <v>153.90942612244896</v>
      </c>
      <c r="I941" s="34">
        <f t="shared" si="70"/>
        <v>8.4962690816326525</v>
      </c>
      <c r="J941" s="34">
        <f t="shared" si="71"/>
        <v>20.215260918367346</v>
      </c>
      <c r="K941" s="34">
        <f t="shared" si="68"/>
        <v>10.553013689399156</v>
      </c>
    </row>
    <row r="942" spans="1:11" ht="12.75" x14ac:dyDescent="0.2">
      <c r="A942" s="29">
        <v>1948.1</v>
      </c>
      <c r="B942" s="34">
        <v>16.190000000000001</v>
      </c>
      <c r="C942" s="34">
        <v>0.89</v>
      </c>
      <c r="D942" s="34">
        <v>2.1433300000000002</v>
      </c>
      <c r="E942" s="34">
        <v>24.4</v>
      </c>
      <c r="F942" s="34">
        <f t="shared" si="72"/>
        <v>1948.791666666596</v>
      </c>
      <c r="G942" s="34">
        <f>G933*3/12+G945*9/12</f>
        <v>2.3424999999999998</v>
      </c>
      <c r="H942" s="34">
        <f t="shared" si="69"/>
        <v>158.7567181352459</v>
      </c>
      <c r="I942" s="34">
        <f t="shared" si="70"/>
        <v>8.7272068647540983</v>
      </c>
      <c r="J942" s="34">
        <f t="shared" si="71"/>
        <v>21.017173358913936</v>
      </c>
      <c r="K942" s="34">
        <f t="shared" si="68"/>
        <v>10.825409809169489</v>
      </c>
    </row>
    <row r="943" spans="1:11" ht="12.75" x14ac:dyDescent="0.2">
      <c r="A943" s="29">
        <v>1948.11</v>
      </c>
      <c r="B943" s="34">
        <v>15.29</v>
      </c>
      <c r="C943" s="34">
        <v>0.91</v>
      </c>
      <c r="D943" s="34">
        <v>2.2166700000000001</v>
      </c>
      <c r="E943" s="34">
        <v>24.2</v>
      </c>
      <c r="F943" s="34">
        <f t="shared" si="72"/>
        <v>1948.8749999999293</v>
      </c>
      <c r="G943" s="34">
        <f>G933*2/12+G945*10/12</f>
        <v>2.3316666666666666</v>
      </c>
      <c r="H943" s="34">
        <f t="shared" si="69"/>
        <v>151.17055568181817</v>
      </c>
      <c r="I943" s="34">
        <f t="shared" si="70"/>
        <v>8.9970703512396693</v>
      </c>
      <c r="J943" s="34">
        <f t="shared" si="71"/>
        <v>21.915973555475205</v>
      </c>
      <c r="K943" s="34">
        <f t="shared" si="68"/>
        <v>10.248096205635569</v>
      </c>
    </row>
    <row r="944" spans="1:11" ht="12.75" x14ac:dyDescent="0.2">
      <c r="A944" s="29">
        <v>1948.12</v>
      </c>
      <c r="B944" s="34">
        <v>15.19</v>
      </c>
      <c r="C944" s="34">
        <v>0.93</v>
      </c>
      <c r="D944" s="34">
        <v>2.29</v>
      </c>
      <c r="E944" s="34">
        <v>24.1</v>
      </c>
      <c r="F944" s="34">
        <f t="shared" si="72"/>
        <v>1948.9583333332625</v>
      </c>
      <c r="G944" s="34">
        <f>G933*1/12+G945*11/12</f>
        <v>2.3208333333333333</v>
      </c>
      <c r="H944" s="34">
        <f t="shared" si="69"/>
        <v>150.8050279045643</v>
      </c>
      <c r="I944" s="34">
        <f t="shared" si="70"/>
        <v>9.2329608921161821</v>
      </c>
      <c r="J944" s="34">
        <f t="shared" si="71"/>
        <v>22.734925207468876</v>
      </c>
      <c r="K944" s="34">
        <f t="shared" si="68"/>
        <v>10.159652938900914</v>
      </c>
    </row>
    <row r="945" spans="1:11" ht="12.75" x14ac:dyDescent="0.2">
      <c r="A945" s="29">
        <v>1949.01</v>
      </c>
      <c r="B945" s="34">
        <v>15.36</v>
      </c>
      <c r="C945" s="34">
        <v>0.94666700000000004</v>
      </c>
      <c r="D945" s="34">
        <v>2.3199999999999998</v>
      </c>
      <c r="E945" s="34">
        <v>24</v>
      </c>
      <c r="F945" s="34">
        <f t="shared" si="72"/>
        <v>1949.0416666665958</v>
      </c>
      <c r="G945" s="34">
        <v>2.31</v>
      </c>
      <c r="H945" s="34">
        <f t="shared" si="69"/>
        <v>153.12815999999998</v>
      </c>
      <c r="I945" s="34">
        <f t="shared" si="70"/>
        <v>9.4375895730937494</v>
      </c>
      <c r="J945" s="34">
        <f t="shared" si="71"/>
        <v>23.128732499999998</v>
      </c>
      <c r="K945" s="34">
        <f t="shared" si="68"/>
        <v>10.248285758038977</v>
      </c>
    </row>
    <row r="946" spans="1:11" ht="12.75" x14ac:dyDescent="0.2">
      <c r="A946" s="29">
        <v>1949.02</v>
      </c>
      <c r="B946" s="34">
        <v>14.77</v>
      </c>
      <c r="C946" s="34">
        <v>0.96333299999999999</v>
      </c>
      <c r="D946" s="34">
        <v>2.35</v>
      </c>
      <c r="E946" s="34">
        <v>23.8</v>
      </c>
      <c r="F946" s="34">
        <f t="shared" si="72"/>
        <v>1949.1249999999291</v>
      </c>
      <c r="G946" s="34">
        <f>G945*11/12+G957*1/12</f>
        <v>2.3108333333333335</v>
      </c>
      <c r="H946" s="34">
        <f t="shared" si="69"/>
        <v>148.48364779411762</v>
      </c>
      <c r="I946" s="34">
        <f t="shared" si="70"/>
        <v>9.684441291838235</v>
      </c>
      <c r="J946" s="34">
        <f t="shared" si="71"/>
        <v>23.624683298319326</v>
      </c>
      <c r="K946" s="34">
        <f t="shared" si="68"/>
        <v>9.8725171405700554</v>
      </c>
    </row>
    <row r="947" spans="1:11" ht="12.75" x14ac:dyDescent="0.2">
      <c r="A947" s="29">
        <v>1949.03</v>
      </c>
      <c r="B947" s="34">
        <v>14.91</v>
      </c>
      <c r="C947" s="34">
        <v>0.98</v>
      </c>
      <c r="D947" s="34">
        <v>2.38</v>
      </c>
      <c r="E947" s="34">
        <v>23.8</v>
      </c>
      <c r="F947" s="34">
        <f t="shared" si="72"/>
        <v>1949.2083333332623</v>
      </c>
      <c r="G947" s="34">
        <f>G945*10/12+G957*2/12</f>
        <v>2.3116666666666665</v>
      </c>
      <c r="H947" s="34">
        <f t="shared" si="69"/>
        <v>149.89107573529412</v>
      </c>
      <c r="I947" s="34">
        <f t="shared" si="70"/>
        <v>9.8519955882352921</v>
      </c>
      <c r="J947" s="34">
        <f t="shared" si="71"/>
        <v>23.926274999999997</v>
      </c>
      <c r="K947" s="34">
        <f t="shared" si="68"/>
        <v>9.90133249124092</v>
      </c>
    </row>
    <row r="948" spans="1:11" ht="12.75" x14ac:dyDescent="0.2">
      <c r="A948" s="29">
        <v>1949.04</v>
      </c>
      <c r="B948" s="34">
        <v>14.89</v>
      </c>
      <c r="C948" s="34">
        <v>0.99333300000000002</v>
      </c>
      <c r="D948" s="34">
        <v>2.3866700000000001</v>
      </c>
      <c r="E948" s="34">
        <v>23.9</v>
      </c>
      <c r="F948" s="34">
        <f t="shared" si="72"/>
        <v>1949.2916666665956</v>
      </c>
      <c r="G948" s="34">
        <f>G945*9/12+G957*3/12</f>
        <v>2.3125</v>
      </c>
      <c r="H948" s="34">
        <f t="shared" si="69"/>
        <v>149.06369654811715</v>
      </c>
      <c r="I948" s="34">
        <f t="shared" si="70"/>
        <v>9.9442504286924684</v>
      </c>
      <c r="J948" s="34">
        <f t="shared" si="71"/>
        <v>23.892938390899584</v>
      </c>
      <c r="K948" s="34">
        <f t="shared" si="68"/>
        <v>9.7836398675440552</v>
      </c>
    </row>
    <row r="949" spans="1:11" ht="12.75" x14ac:dyDescent="0.2">
      <c r="A949" s="29">
        <v>1949.05</v>
      </c>
      <c r="B949" s="34">
        <v>14.78</v>
      </c>
      <c r="C949" s="34">
        <v>1.00667</v>
      </c>
      <c r="D949" s="34">
        <v>2.3933300000000002</v>
      </c>
      <c r="E949" s="34">
        <v>23.8</v>
      </c>
      <c r="F949" s="34">
        <f t="shared" si="72"/>
        <v>1949.3749999999288</v>
      </c>
      <c r="G949" s="34">
        <f>G945*8/12+G957*4/12</f>
        <v>2.3133333333333335</v>
      </c>
      <c r="H949" s="34">
        <f t="shared" si="69"/>
        <v>148.58417836134453</v>
      </c>
      <c r="I949" s="34">
        <f t="shared" si="70"/>
        <v>10.120110611029411</v>
      </c>
      <c r="J949" s="34">
        <f t="shared" si="71"/>
        <v>24.060282246113442</v>
      </c>
      <c r="K949" s="34">
        <f t="shared" si="68"/>
        <v>9.6922950863958111</v>
      </c>
    </row>
    <row r="950" spans="1:11" ht="12.75" x14ac:dyDescent="0.2">
      <c r="A950" s="29">
        <v>1949.06</v>
      </c>
      <c r="B950" s="34">
        <v>13.97</v>
      </c>
      <c r="C950" s="34">
        <v>1.02</v>
      </c>
      <c r="D950" s="34">
        <v>2.4</v>
      </c>
      <c r="E950" s="34">
        <v>23.9</v>
      </c>
      <c r="F950" s="34">
        <f t="shared" si="72"/>
        <v>1949.4583333332621</v>
      </c>
      <c r="G950" s="34">
        <f>G945*7/12+G957*5/12</f>
        <v>2.3141666666666669</v>
      </c>
      <c r="H950" s="34">
        <f t="shared" si="69"/>
        <v>139.85358232217573</v>
      </c>
      <c r="I950" s="34">
        <f t="shared" si="70"/>
        <v>10.21121359832636</v>
      </c>
      <c r="J950" s="34">
        <f t="shared" si="71"/>
        <v>24.026384937238493</v>
      </c>
      <c r="K950" s="34">
        <f t="shared" si="68"/>
        <v>9.0677189434195284</v>
      </c>
    </row>
    <row r="951" spans="1:11" ht="12.75" x14ac:dyDescent="0.2">
      <c r="A951" s="29">
        <v>1949.07</v>
      </c>
      <c r="B951" s="34">
        <v>14.76</v>
      </c>
      <c r="C951" s="34">
        <v>1.02667</v>
      </c>
      <c r="D951" s="34">
        <v>2.3966699999999999</v>
      </c>
      <c r="E951" s="34">
        <v>23.7</v>
      </c>
      <c r="F951" s="34">
        <f t="shared" si="72"/>
        <v>1949.5416666665953</v>
      </c>
      <c r="G951" s="34">
        <f>G945*6/12+G957*6/12</f>
        <v>2.3149999999999999</v>
      </c>
      <c r="H951" s="34">
        <f t="shared" si="69"/>
        <v>149.00920632911391</v>
      </c>
      <c r="I951" s="34">
        <f t="shared" si="70"/>
        <v>10.36472099335443</v>
      </c>
      <c r="J951" s="34">
        <f t="shared" si="71"/>
        <v>24.195521309810122</v>
      </c>
      <c r="K951" s="34">
        <f t="shared" si="68"/>
        <v>9.6050380933639197</v>
      </c>
    </row>
    <row r="952" spans="1:11" ht="12.75" x14ac:dyDescent="0.2">
      <c r="A952" s="29">
        <v>1949.08</v>
      </c>
      <c r="B952" s="34">
        <v>15.29</v>
      </c>
      <c r="C952" s="34">
        <v>1.0333300000000001</v>
      </c>
      <c r="D952" s="34">
        <v>2.3933300000000002</v>
      </c>
      <c r="E952" s="34">
        <v>23.8</v>
      </c>
      <c r="F952" s="34">
        <f t="shared" si="72"/>
        <v>1949.6249999999286</v>
      </c>
      <c r="G952" s="34">
        <f>G945*5/12+G957*7/12</f>
        <v>2.3158333333333334</v>
      </c>
      <c r="H952" s="34">
        <f t="shared" si="69"/>
        <v>153.71123728991594</v>
      </c>
      <c r="I952" s="34">
        <f t="shared" si="70"/>
        <v>10.388125103256302</v>
      </c>
      <c r="J952" s="34">
        <f t="shared" si="71"/>
        <v>24.060282246113442</v>
      </c>
      <c r="K952" s="34">
        <f t="shared" si="68"/>
        <v>9.8513486380792266</v>
      </c>
    </row>
    <row r="953" spans="1:11" ht="12.75" x14ac:dyDescent="0.2">
      <c r="A953" s="29">
        <v>1949.09</v>
      </c>
      <c r="B953" s="34">
        <v>15.49</v>
      </c>
      <c r="C953" s="34">
        <v>1.04</v>
      </c>
      <c r="D953" s="34">
        <v>2.39</v>
      </c>
      <c r="E953" s="34">
        <v>23.9</v>
      </c>
      <c r="F953" s="34">
        <f t="shared" si="72"/>
        <v>1949.7083333332619</v>
      </c>
      <c r="G953" s="34">
        <f>G945*4/12+G957*8/12</f>
        <v>2.3166666666666664</v>
      </c>
      <c r="H953" s="34">
        <f t="shared" si="69"/>
        <v>155.07029278242678</v>
      </c>
      <c r="I953" s="34">
        <f t="shared" si="70"/>
        <v>10.411433472803347</v>
      </c>
      <c r="J953" s="34">
        <f t="shared" si="71"/>
        <v>23.926275</v>
      </c>
      <c r="K953" s="34">
        <f t="shared" si="68"/>
        <v>9.8840483617382837</v>
      </c>
    </row>
    <row r="954" spans="1:11" ht="12.75" x14ac:dyDescent="0.2">
      <c r="A954" s="29">
        <v>1949.1</v>
      </c>
      <c r="B954" s="34">
        <v>15.89</v>
      </c>
      <c r="C954" s="34">
        <v>1.0733299999999999</v>
      </c>
      <c r="D954" s="34">
        <v>2.3666700000000001</v>
      </c>
      <c r="E954" s="34">
        <v>23.7</v>
      </c>
      <c r="F954" s="34">
        <f t="shared" si="72"/>
        <v>1949.7916666665951</v>
      </c>
      <c r="G954" s="34">
        <f>G945*3/12+G957*9/12</f>
        <v>2.3174999999999999</v>
      </c>
      <c r="H954" s="34">
        <f t="shared" si="69"/>
        <v>160.417092721519</v>
      </c>
      <c r="I954" s="34">
        <f t="shared" si="70"/>
        <v>10.835775842088605</v>
      </c>
      <c r="J954" s="34">
        <f t="shared" si="71"/>
        <v>23.892657069303798</v>
      </c>
      <c r="K954" s="34">
        <f t="shared" si="68"/>
        <v>10.169850844772139</v>
      </c>
    </row>
    <row r="955" spans="1:11" ht="12.75" x14ac:dyDescent="0.2">
      <c r="A955" s="29">
        <v>1949.11</v>
      </c>
      <c r="B955" s="34">
        <v>16.11</v>
      </c>
      <c r="C955" s="34">
        <v>1.10667</v>
      </c>
      <c r="D955" s="34">
        <v>2.3433299999999999</v>
      </c>
      <c r="E955" s="34">
        <v>23.8</v>
      </c>
      <c r="F955" s="34">
        <f t="shared" si="72"/>
        <v>1949.8749999999284</v>
      </c>
      <c r="G955" s="34">
        <f>G945*2/12+G957*10/12</f>
        <v>2.3183333333333334</v>
      </c>
      <c r="H955" s="34">
        <f t="shared" si="69"/>
        <v>161.95474380252097</v>
      </c>
      <c r="I955" s="34">
        <f t="shared" si="70"/>
        <v>11.125416283298318</v>
      </c>
      <c r="J955" s="34">
        <f t="shared" si="71"/>
        <v>23.55762940997899</v>
      </c>
      <c r="K955" s="34">
        <f t="shared" si="68"/>
        <v>10.215861011650636</v>
      </c>
    </row>
    <row r="956" spans="1:11" ht="12.75" x14ac:dyDescent="0.2">
      <c r="A956" s="29">
        <v>1949.12</v>
      </c>
      <c r="B956" s="34">
        <v>16.54</v>
      </c>
      <c r="C956" s="34">
        <v>1.1399999999999999</v>
      </c>
      <c r="D956" s="34">
        <v>2.3199999999999998</v>
      </c>
      <c r="E956" s="34">
        <v>23.6</v>
      </c>
      <c r="F956" s="34">
        <f t="shared" si="72"/>
        <v>1949.9583333332616</v>
      </c>
      <c r="G956" s="34">
        <f>G945*1/12+G957*11/12</f>
        <v>2.3191666666666664</v>
      </c>
      <c r="H956" s="34">
        <f t="shared" si="69"/>
        <v>167.68669004237285</v>
      </c>
      <c r="I956" s="34">
        <f t="shared" si="70"/>
        <v>11.557607415254235</v>
      </c>
      <c r="J956" s="34">
        <f t="shared" si="71"/>
        <v>23.520744915254234</v>
      </c>
      <c r="K956" s="34">
        <f t="shared" si="68"/>
        <v>10.52933090413114</v>
      </c>
    </row>
    <row r="957" spans="1:11" ht="12.75" x14ac:dyDescent="0.2">
      <c r="A957" s="29">
        <v>1950.01</v>
      </c>
      <c r="B957" s="34">
        <v>16.88</v>
      </c>
      <c r="C957" s="34">
        <v>1.1499999999999999</v>
      </c>
      <c r="D957" s="34">
        <v>2.3366699999999998</v>
      </c>
      <c r="E957" s="34">
        <v>23.5</v>
      </c>
      <c r="F957" s="34">
        <f t="shared" si="72"/>
        <v>1950.0416666665949</v>
      </c>
      <c r="G957" s="34">
        <v>2.3199999999999998</v>
      </c>
      <c r="H957" s="34">
        <f t="shared" si="69"/>
        <v>171.86192425531914</v>
      </c>
      <c r="I957" s="34">
        <f t="shared" si="70"/>
        <v>11.708602659574467</v>
      </c>
      <c r="J957" s="34">
        <f t="shared" si="71"/>
        <v>23.7905570230851</v>
      </c>
      <c r="K957" s="34">
        <f t="shared" si="68"/>
        <v>10.745733299747904</v>
      </c>
    </row>
    <row r="958" spans="1:11" ht="12.75" x14ac:dyDescent="0.2">
      <c r="A958" s="29">
        <v>1950.02</v>
      </c>
      <c r="B958" s="34">
        <v>17.21</v>
      </c>
      <c r="C958" s="34">
        <v>1.1599999999999999</v>
      </c>
      <c r="D958" s="34">
        <v>2.3533300000000001</v>
      </c>
      <c r="E958" s="34">
        <v>23.5</v>
      </c>
      <c r="F958" s="34">
        <f t="shared" si="72"/>
        <v>1950.1249999999281</v>
      </c>
      <c r="G958" s="34">
        <f>G957*11/12+G969*1/12</f>
        <v>2.3408333333333333</v>
      </c>
      <c r="H958" s="34">
        <f t="shared" si="69"/>
        <v>175.22178414893614</v>
      </c>
      <c r="I958" s="34">
        <f t="shared" si="70"/>
        <v>11.81041659574468</v>
      </c>
      <c r="J958" s="34">
        <f t="shared" si="71"/>
        <v>23.960179040744677</v>
      </c>
      <c r="K958" s="34">
        <f t="shared" si="68"/>
        <v>10.911564066731675</v>
      </c>
    </row>
    <row r="959" spans="1:11" ht="12.75" x14ac:dyDescent="0.2">
      <c r="A959" s="29">
        <v>1950.03</v>
      </c>
      <c r="B959" s="34">
        <v>17.350000000000001</v>
      </c>
      <c r="C959" s="34">
        <v>1.17</v>
      </c>
      <c r="D959" s="34">
        <v>2.37</v>
      </c>
      <c r="E959" s="34">
        <v>23.6</v>
      </c>
      <c r="F959" s="34">
        <f t="shared" si="72"/>
        <v>1950.2083333332614</v>
      </c>
      <c r="G959" s="34">
        <f>G957*10/12+G969*2/12</f>
        <v>2.3616666666666668</v>
      </c>
      <c r="H959" s="34">
        <f t="shared" si="69"/>
        <v>175.89867425847456</v>
      </c>
      <c r="I959" s="34">
        <f t="shared" si="70"/>
        <v>11.861754978813558</v>
      </c>
      <c r="J959" s="34">
        <f t="shared" si="71"/>
        <v>24.027657521186438</v>
      </c>
      <c r="K959" s="34">
        <f t="shared" si="68"/>
        <v>10.910946522976248</v>
      </c>
    </row>
    <row r="960" spans="1:11" ht="12.75" x14ac:dyDescent="0.2">
      <c r="A960" s="29">
        <v>1950.04</v>
      </c>
      <c r="B960" s="34">
        <v>17.84</v>
      </c>
      <c r="C960" s="34">
        <v>1.18</v>
      </c>
      <c r="D960" s="34">
        <v>2.4266700000000001</v>
      </c>
      <c r="E960" s="34">
        <v>23.6</v>
      </c>
      <c r="F960" s="34">
        <f t="shared" si="72"/>
        <v>1950.2916666665947</v>
      </c>
      <c r="G960" s="34">
        <f>G957*9/12+G969*3/12</f>
        <v>2.3824999999999998</v>
      </c>
      <c r="H960" s="34">
        <f t="shared" si="69"/>
        <v>180.86641779661014</v>
      </c>
      <c r="I960" s="34">
        <f t="shared" si="70"/>
        <v>11.963137499999998</v>
      </c>
      <c r="J960" s="34">
        <f t="shared" si="71"/>
        <v>24.602192268749999</v>
      </c>
      <c r="K960" s="34">
        <f t="shared" si="68"/>
        <v>11.178021600956091</v>
      </c>
    </row>
    <row r="961" spans="1:11" ht="12.75" x14ac:dyDescent="0.2">
      <c r="A961" s="29">
        <v>1950.05</v>
      </c>
      <c r="B961" s="34">
        <v>18.440000000000001</v>
      </c>
      <c r="C961" s="34">
        <v>1.19</v>
      </c>
      <c r="D961" s="34">
        <v>2.48333</v>
      </c>
      <c r="E961" s="34">
        <v>23.7</v>
      </c>
      <c r="F961" s="34">
        <f t="shared" si="72"/>
        <v>1950.3749999999279</v>
      </c>
      <c r="G961" s="34">
        <f>G957*8/12+G969*4/12</f>
        <v>2.4033333333333333</v>
      </c>
      <c r="H961" s="34">
        <f t="shared" si="69"/>
        <v>186.16055316455697</v>
      </c>
      <c r="I961" s="34">
        <f t="shared" si="70"/>
        <v>12.013614873417721</v>
      </c>
      <c r="J961" s="34">
        <f t="shared" si="71"/>
        <v>25.070395145886078</v>
      </c>
      <c r="K961" s="34">
        <f t="shared" ref="K961:K1024" si="73">H961/AVERAGE(J841:J960)</f>
        <v>11.461543104586225</v>
      </c>
    </row>
    <row r="962" spans="1:11" ht="12.75" x14ac:dyDescent="0.2">
      <c r="A962" s="29">
        <v>1950.06</v>
      </c>
      <c r="B962" s="34">
        <v>18.739999999999998</v>
      </c>
      <c r="C962" s="34">
        <v>1.2</v>
      </c>
      <c r="D962" s="34">
        <v>2.54</v>
      </c>
      <c r="E962" s="34">
        <v>23.8</v>
      </c>
      <c r="F962" s="34">
        <f t="shared" si="72"/>
        <v>1950.4583333332612</v>
      </c>
      <c r="G962" s="34">
        <f>G957*7/12+G969*5/12</f>
        <v>2.4241666666666664</v>
      </c>
      <c r="H962" s="34">
        <f t="shared" si="69"/>
        <v>188.39428298319325</v>
      </c>
      <c r="I962" s="34">
        <f t="shared" si="70"/>
        <v>12.063668067226891</v>
      </c>
      <c r="J962" s="34">
        <f t="shared" si="71"/>
        <v>25.534764075630246</v>
      </c>
      <c r="K962" s="34">
        <f t="shared" si="73"/>
        <v>11.554126144044282</v>
      </c>
    </row>
    <row r="963" spans="1:11" ht="12.75" x14ac:dyDescent="0.2">
      <c r="A963" s="29">
        <v>1950.07</v>
      </c>
      <c r="B963" s="34">
        <v>17.38</v>
      </c>
      <c r="C963" s="34">
        <v>1.24333</v>
      </c>
      <c r="D963" s="34">
        <v>2.6</v>
      </c>
      <c r="E963" s="34">
        <v>24.1</v>
      </c>
      <c r="F963" s="34">
        <f t="shared" si="72"/>
        <v>1950.5416666665944</v>
      </c>
      <c r="G963" s="34">
        <f>G957*6/12+G969*6/12</f>
        <v>2.4449999999999998</v>
      </c>
      <c r="H963" s="34">
        <f t="shared" si="69"/>
        <v>172.54716161825721</v>
      </c>
      <c r="I963" s="34">
        <f t="shared" si="70"/>
        <v>12.343674479564314</v>
      </c>
      <c r="J963" s="34">
        <f t="shared" si="71"/>
        <v>25.812578838174268</v>
      </c>
      <c r="K963" s="34">
        <f t="shared" si="73"/>
        <v>10.539745658930988</v>
      </c>
    </row>
    <row r="964" spans="1:11" ht="12.75" x14ac:dyDescent="0.2">
      <c r="A964" s="29">
        <v>1950.08</v>
      </c>
      <c r="B964" s="34">
        <v>18.43</v>
      </c>
      <c r="C964" s="34">
        <v>1.28667</v>
      </c>
      <c r="D964" s="34">
        <v>2.66</v>
      </c>
      <c r="E964" s="34">
        <v>24.3</v>
      </c>
      <c r="F964" s="34">
        <f t="shared" si="72"/>
        <v>1950.6249999999277</v>
      </c>
      <c r="G964" s="34">
        <f>G957*5/12+G969*7/12</f>
        <v>2.4658333333333333</v>
      </c>
      <c r="H964" s="34">
        <f t="shared" si="69"/>
        <v>181.46553425925924</v>
      </c>
      <c r="I964" s="34">
        <f t="shared" si="70"/>
        <v>12.668814919444443</v>
      </c>
      <c r="J964" s="34">
        <f t="shared" si="71"/>
        <v>26.190901851851848</v>
      </c>
      <c r="K964" s="34">
        <f t="shared" si="73"/>
        <v>11.040611670261535</v>
      </c>
    </row>
    <row r="965" spans="1:11" ht="12.75" x14ac:dyDescent="0.2">
      <c r="A965" s="29">
        <v>1950.09</v>
      </c>
      <c r="B965" s="34">
        <v>19.079999999999998</v>
      </c>
      <c r="C965" s="34">
        <v>1.33</v>
      </c>
      <c r="D965" s="34">
        <v>2.72</v>
      </c>
      <c r="E965" s="34">
        <v>24.4</v>
      </c>
      <c r="F965" s="34">
        <f t="shared" si="72"/>
        <v>1950.708333333261</v>
      </c>
      <c r="G965" s="34">
        <f>G957*4/12+G969*8/12</f>
        <v>2.4866666666666664</v>
      </c>
      <c r="H965" s="34">
        <f t="shared" si="69"/>
        <v>187.09562581967211</v>
      </c>
      <c r="I965" s="34">
        <f t="shared" si="70"/>
        <v>13.041781045081967</v>
      </c>
      <c r="J965" s="34">
        <f t="shared" si="71"/>
        <v>26.671913114754098</v>
      </c>
      <c r="K965" s="34">
        <f t="shared" si="73"/>
        <v>11.3373911022773</v>
      </c>
    </row>
    <row r="966" spans="1:11" ht="12.75" x14ac:dyDescent="0.2">
      <c r="A966" s="29">
        <v>1950.1</v>
      </c>
      <c r="B966" s="34">
        <v>19.87</v>
      </c>
      <c r="C966" s="34">
        <v>1.3766700000000001</v>
      </c>
      <c r="D966" s="34">
        <v>2.76</v>
      </c>
      <c r="E966" s="34">
        <v>24.6</v>
      </c>
      <c r="F966" s="34">
        <f t="shared" si="72"/>
        <v>1950.7916666665942</v>
      </c>
      <c r="G966" s="34">
        <f>G957*3/12+G969*9/12</f>
        <v>2.5074999999999998</v>
      </c>
      <c r="H966" s="34">
        <f t="shared" si="69"/>
        <v>193.25816432926828</v>
      </c>
      <c r="I966" s="34">
        <f t="shared" si="70"/>
        <v>13.389668700914633</v>
      </c>
      <c r="J966" s="34">
        <f t="shared" si="71"/>
        <v>26.84411341463414</v>
      </c>
      <c r="K966" s="34">
        <f t="shared" si="73"/>
        <v>11.66244403910526</v>
      </c>
    </row>
    <row r="967" spans="1:11" ht="12.75" x14ac:dyDescent="0.2">
      <c r="A967" s="29">
        <v>1950.11</v>
      </c>
      <c r="B967" s="34">
        <v>19.829999999999998</v>
      </c>
      <c r="C967" s="34">
        <v>1.42333</v>
      </c>
      <c r="D967" s="34">
        <v>2.8</v>
      </c>
      <c r="E967" s="34">
        <v>24.7</v>
      </c>
      <c r="F967" s="34">
        <f t="shared" si="72"/>
        <v>1950.8749999999275</v>
      </c>
      <c r="G967" s="34">
        <f>G957*2/12+G969*10/12</f>
        <v>2.5283333333333333</v>
      </c>
      <c r="H967" s="34">
        <f t="shared" si="69"/>
        <v>192.08827257085017</v>
      </c>
      <c r="I967" s="34">
        <f t="shared" si="70"/>
        <v>13.787443318117409</v>
      </c>
      <c r="J967" s="34">
        <f t="shared" si="71"/>
        <v>27.122902834008094</v>
      </c>
      <c r="K967" s="34">
        <f t="shared" si="73"/>
        <v>11.542173388716297</v>
      </c>
    </row>
    <row r="968" spans="1:11" ht="12.75" x14ac:dyDescent="0.2">
      <c r="A968" s="29">
        <v>1950.12</v>
      </c>
      <c r="B968" s="34">
        <v>19.75</v>
      </c>
      <c r="C968" s="34">
        <v>1.47</v>
      </c>
      <c r="D968" s="34">
        <v>2.84</v>
      </c>
      <c r="E968" s="34">
        <v>25</v>
      </c>
      <c r="F968" s="34">
        <f t="shared" si="72"/>
        <v>1950.9583333332607</v>
      </c>
      <c r="G968" s="34">
        <f>G957*1/12+G969*11/12</f>
        <v>2.5491666666666668</v>
      </c>
      <c r="H968" s="34">
        <f t="shared" si="69"/>
        <v>189.0175725</v>
      </c>
      <c r="I968" s="34">
        <f t="shared" si="70"/>
        <v>14.068649699999998</v>
      </c>
      <c r="J968" s="34">
        <f t="shared" si="71"/>
        <v>27.180248399999996</v>
      </c>
      <c r="K968" s="34">
        <f t="shared" si="73"/>
        <v>11.306665788890763</v>
      </c>
    </row>
    <row r="969" spans="1:11" ht="12.75" x14ac:dyDescent="0.2">
      <c r="A969" s="29">
        <v>1951.01</v>
      </c>
      <c r="B969" s="34">
        <v>21.21</v>
      </c>
      <c r="C969" s="34">
        <v>1.4866699999999999</v>
      </c>
      <c r="D969" s="34">
        <v>2.8366699999999998</v>
      </c>
      <c r="E969" s="34">
        <v>25.4</v>
      </c>
      <c r="F969" s="34">
        <f t="shared" si="72"/>
        <v>1951.041666666594</v>
      </c>
      <c r="G969" s="34">
        <v>2.57</v>
      </c>
      <c r="H969" s="34">
        <f t="shared" si="69"/>
        <v>199.79381604330709</v>
      </c>
      <c r="I969" s="34">
        <f t="shared" si="70"/>
        <v>14.004124115846455</v>
      </c>
      <c r="J969" s="34">
        <f t="shared" si="71"/>
        <v>26.720845080413383</v>
      </c>
      <c r="K969" s="34">
        <f t="shared" si="73"/>
        <v>11.895759839437066</v>
      </c>
    </row>
    <row r="970" spans="1:11" ht="12.75" x14ac:dyDescent="0.2">
      <c r="A970" s="29">
        <v>1951.02</v>
      </c>
      <c r="B970" s="34">
        <v>22</v>
      </c>
      <c r="C970" s="34">
        <v>1.5033300000000001</v>
      </c>
      <c r="D970" s="34">
        <v>2.8333300000000001</v>
      </c>
      <c r="E970" s="34">
        <v>25.7</v>
      </c>
      <c r="F970" s="34">
        <f t="shared" si="72"/>
        <v>1951.1249999999272</v>
      </c>
      <c r="G970" s="34">
        <f>G969*11/12+G981*1/12</f>
        <v>2.5791666666666666</v>
      </c>
      <c r="H970" s="34">
        <f t="shared" ref="H970:H1033" si="74">B970*$E$1744/E970</f>
        <v>204.81636186770427</v>
      </c>
      <c r="I970" s="34">
        <f t="shared" ref="I970:I1033" si="75">C970*$E$1744/E970</f>
        <v>13.995753694844359</v>
      </c>
      <c r="J970" s="34">
        <f t="shared" ref="J970:J1033" si="76">D970*$E$1744/E970</f>
        <v>26.377833753210115</v>
      </c>
      <c r="K970" s="34">
        <f t="shared" si="73"/>
        <v>12.141507370682694</v>
      </c>
    </row>
    <row r="971" spans="1:11" ht="12.75" x14ac:dyDescent="0.2">
      <c r="A971" s="29">
        <v>1951.03</v>
      </c>
      <c r="B971" s="34">
        <v>21.63</v>
      </c>
      <c r="C971" s="34">
        <v>1.52</v>
      </c>
      <c r="D971" s="34">
        <v>2.83</v>
      </c>
      <c r="E971" s="34">
        <v>25.8</v>
      </c>
      <c r="F971" s="34">
        <f t="shared" ref="F971:F1034" si="77">F970+1/12</f>
        <v>1951.2083333332605</v>
      </c>
      <c r="G971" s="34">
        <f>G969*10/12+G981*2/12</f>
        <v>2.5883333333333334</v>
      </c>
      <c r="H971" s="34">
        <f t="shared" si="74"/>
        <v>200.59121249999998</v>
      </c>
      <c r="I971" s="34">
        <f t="shared" si="75"/>
        <v>14.096099999999998</v>
      </c>
      <c r="J971" s="34">
        <f t="shared" si="76"/>
        <v>26.244712499999999</v>
      </c>
      <c r="K971" s="34">
        <f t="shared" si="73"/>
        <v>11.841626487283101</v>
      </c>
    </row>
    <row r="972" spans="1:11" ht="12.75" x14ac:dyDescent="0.2">
      <c r="A972" s="29">
        <v>1951.04</v>
      </c>
      <c r="B972" s="34">
        <v>21.92</v>
      </c>
      <c r="C972" s="34">
        <v>1.5333300000000001</v>
      </c>
      <c r="D972" s="34">
        <v>2.7933300000000001</v>
      </c>
      <c r="E972" s="34">
        <v>25.8</v>
      </c>
      <c r="F972" s="34">
        <f t="shared" si="77"/>
        <v>1951.2916666665938</v>
      </c>
      <c r="G972" s="34">
        <f>G969*9/12+G981*3/12</f>
        <v>2.5975000000000001</v>
      </c>
      <c r="H972" s="34">
        <f t="shared" si="74"/>
        <v>203.28059999999999</v>
      </c>
      <c r="I972" s="34">
        <f t="shared" si="75"/>
        <v>14.219719087499998</v>
      </c>
      <c r="J972" s="34">
        <f t="shared" si="76"/>
        <v>25.904644087499999</v>
      </c>
      <c r="K972" s="34">
        <f t="shared" si="73"/>
        <v>11.951097197083957</v>
      </c>
    </row>
    <row r="973" spans="1:11" ht="12.75" x14ac:dyDescent="0.2">
      <c r="A973" s="29">
        <v>1951.05</v>
      </c>
      <c r="B973" s="34">
        <v>21.93</v>
      </c>
      <c r="C973" s="34">
        <v>1.54667</v>
      </c>
      <c r="D973" s="34">
        <v>2.7566700000000002</v>
      </c>
      <c r="E973" s="34">
        <v>25.9</v>
      </c>
      <c r="F973" s="34">
        <f t="shared" si="77"/>
        <v>1951.374999999927</v>
      </c>
      <c r="G973" s="34">
        <f>G969*8/12+G981*4/12</f>
        <v>2.6066666666666665</v>
      </c>
      <c r="H973" s="34">
        <f t="shared" si="74"/>
        <v>202.58811225868723</v>
      </c>
      <c r="I973" s="34">
        <f t="shared" si="75"/>
        <v>14.288050870366794</v>
      </c>
      <c r="J973" s="34">
        <f t="shared" si="76"/>
        <v>25.465963129054057</v>
      </c>
      <c r="K973" s="34">
        <f t="shared" si="73"/>
        <v>11.863875406269175</v>
      </c>
    </row>
    <row r="974" spans="1:11" ht="12.75" x14ac:dyDescent="0.2">
      <c r="A974" s="29">
        <v>1951.06</v>
      </c>
      <c r="B974" s="34">
        <v>21.55</v>
      </c>
      <c r="C974" s="34">
        <v>1.56</v>
      </c>
      <c r="D974" s="34">
        <v>2.72</v>
      </c>
      <c r="E974" s="34">
        <v>25.9</v>
      </c>
      <c r="F974" s="34">
        <f t="shared" si="77"/>
        <v>1951.4583333332603</v>
      </c>
      <c r="G974" s="34">
        <f>G969*7/12+G981*5/12</f>
        <v>2.6158333333333332</v>
      </c>
      <c r="H974" s="34">
        <f t="shared" si="74"/>
        <v>199.07769353281853</v>
      </c>
      <c r="I974" s="34">
        <f t="shared" si="75"/>
        <v>14.411192664092665</v>
      </c>
      <c r="J974" s="34">
        <f t="shared" si="76"/>
        <v>25.127207722007721</v>
      </c>
      <c r="K974" s="34">
        <f t="shared" si="73"/>
        <v>11.615664857025177</v>
      </c>
    </row>
    <row r="975" spans="1:11" ht="12.75" x14ac:dyDescent="0.2">
      <c r="A975" s="29">
        <v>1951.07</v>
      </c>
      <c r="B975" s="34">
        <v>21.93</v>
      </c>
      <c r="C975" s="34">
        <v>1.54667</v>
      </c>
      <c r="D975" s="34">
        <v>2.65</v>
      </c>
      <c r="E975" s="34">
        <v>25.9</v>
      </c>
      <c r="F975" s="34">
        <f t="shared" si="77"/>
        <v>1951.5416666665935</v>
      </c>
      <c r="G975" s="34">
        <f>G969*6/12+G981*6/12</f>
        <v>2.625</v>
      </c>
      <c r="H975" s="34">
        <f t="shared" si="74"/>
        <v>202.58811225868723</v>
      </c>
      <c r="I975" s="34">
        <f t="shared" si="75"/>
        <v>14.288050870366794</v>
      </c>
      <c r="J975" s="34">
        <f t="shared" si="76"/>
        <v>24.480551640926642</v>
      </c>
      <c r="K975" s="34">
        <f t="shared" si="73"/>
        <v>11.778190092457807</v>
      </c>
    </row>
    <row r="976" spans="1:11" ht="12.75" x14ac:dyDescent="0.2">
      <c r="A976" s="29">
        <v>1951.08</v>
      </c>
      <c r="B976" s="34">
        <v>22.89</v>
      </c>
      <c r="C976" s="34">
        <v>1.5333300000000001</v>
      </c>
      <c r="D976" s="34">
        <v>2.58</v>
      </c>
      <c r="E976" s="34">
        <v>25.9</v>
      </c>
      <c r="F976" s="34">
        <f t="shared" si="77"/>
        <v>1951.6249999999268</v>
      </c>
      <c r="G976" s="34">
        <f>G969*5/12+G981*7/12</f>
        <v>2.6341666666666668</v>
      </c>
      <c r="H976" s="34">
        <f t="shared" si="74"/>
        <v>211.45653851351352</v>
      </c>
      <c r="I976" s="34">
        <f t="shared" si="75"/>
        <v>14.164816697200772</v>
      </c>
      <c r="J976" s="34">
        <f t="shared" si="76"/>
        <v>23.833895559845558</v>
      </c>
      <c r="K976" s="34">
        <f t="shared" si="73"/>
        <v>12.256989084145145</v>
      </c>
    </row>
    <row r="977" spans="1:11" ht="12.75" x14ac:dyDescent="0.2">
      <c r="A977" s="29">
        <v>1951.09</v>
      </c>
      <c r="B977" s="34">
        <v>23.48</v>
      </c>
      <c r="C977" s="34">
        <v>1.52</v>
      </c>
      <c r="D977" s="34">
        <v>2.5099999999999998</v>
      </c>
      <c r="E977" s="34">
        <v>26.1</v>
      </c>
      <c r="F977" s="34">
        <f t="shared" si="77"/>
        <v>1951.70833333326</v>
      </c>
      <c r="G977" s="34">
        <f>G969*4/12+G981*8/12</f>
        <v>2.6433333333333335</v>
      </c>
      <c r="H977" s="34">
        <f t="shared" si="74"/>
        <v>215.24480344827583</v>
      </c>
      <c r="I977" s="34">
        <f t="shared" si="75"/>
        <v>13.934075862068964</v>
      </c>
      <c r="J977" s="34">
        <f t="shared" si="76"/>
        <v>23.009559482758615</v>
      </c>
      <c r="K977" s="34">
        <f t="shared" si="73"/>
        <v>12.444953157150039</v>
      </c>
    </row>
    <row r="978" spans="1:11" ht="12.75" x14ac:dyDescent="0.2">
      <c r="A978" s="29">
        <v>1951.1</v>
      </c>
      <c r="B978" s="34">
        <v>23.36</v>
      </c>
      <c r="C978" s="34">
        <v>1.48333</v>
      </c>
      <c r="D978" s="34">
        <v>2.4866700000000002</v>
      </c>
      <c r="E978" s="34">
        <v>26.2</v>
      </c>
      <c r="F978" s="34">
        <f t="shared" si="77"/>
        <v>1951.7916666665933</v>
      </c>
      <c r="G978" s="34">
        <f>G969*3/12+G981*9/12</f>
        <v>2.6525000000000003</v>
      </c>
      <c r="H978" s="34">
        <f t="shared" si="74"/>
        <v>213.32739847328241</v>
      </c>
      <c r="I978" s="34">
        <f t="shared" si="75"/>
        <v>13.54601583807252</v>
      </c>
      <c r="J978" s="34">
        <f t="shared" si="76"/>
        <v>22.708683303148856</v>
      </c>
      <c r="K978" s="34">
        <f t="shared" si="73"/>
        <v>12.309457904118691</v>
      </c>
    </row>
    <row r="979" spans="1:11" ht="12.75" x14ac:dyDescent="0.2">
      <c r="A979" s="29">
        <v>1951.11</v>
      </c>
      <c r="B979" s="34">
        <v>22.71</v>
      </c>
      <c r="C979" s="34">
        <v>1.4466699999999999</v>
      </c>
      <c r="D979" s="34">
        <v>2.46333</v>
      </c>
      <c r="E979" s="34">
        <v>26.4</v>
      </c>
      <c r="F979" s="34">
        <f t="shared" si="77"/>
        <v>1951.8749999999266</v>
      </c>
      <c r="G979" s="34">
        <f>G969*2/12+G981*10/12</f>
        <v>2.6616666666666666</v>
      </c>
      <c r="H979" s="34">
        <f t="shared" si="74"/>
        <v>205.82034289772727</v>
      </c>
      <c r="I979" s="34">
        <f t="shared" si="75"/>
        <v>13.111145550852273</v>
      </c>
      <c r="J979" s="34">
        <f t="shared" si="76"/>
        <v>22.325117801420454</v>
      </c>
      <c r="K979" s="34">
        <f t="shared" si="73"/>
        <v>11.852030617771044</v>
      </c>
    </row>
    <row r="980" spans="1:11" ht="12.75" x14ac:dyDescent="0.2">
      <c r="A980" s="29">
        <v>1951.12</v>
      </c>
      <c r="B980" s="34">
        <v>23.41</v>
      </c>
      <c r="C980" s="34">
        <v>1.41</v>
      </c>
      <c r="D980" s="34">
        <v>2.44</v>
      </c>
      <c r="E980" s="34">
        <v>26.5</v>
      </c>
      <c r="F980" s="34">
        <f t="shared" si="77"/>
        <v>1951.9583333332598</v>
      </c>
      <c r="G980" s="34">
        <f>G969*1/12+G981*11/12</f>
        <v>2.6708333333333334</v>
      </c>
      <c r="H980" s="34">
        <f t="shared" si="74"/>
        <v>211.36381047169809</v>
      </c>
      <c r="I980" s="34">
        <f t="shared" si="75"/>
        <v>12.730584056603771</v>
      </c>
      <c r="J980" s="34">
        <f t="shared" si="76"/>
        <v>22.030230566037737</v>
      </c>
      <c r="K980" s="34">
        <f t="shared" si="73"/>
        <v>12.147072568106779</v>
      </c>
    </row>
    <row r="981" spans="1:11" ht="12.75" x14ac:dyDescent="0.2">
      <c r="A981" s="29">
        <v>1952.01</v>
      </c>
      <c r="B981" s="34">
        <v>24.19</v>
      </c>
      <c r="C981" s="34">
        <v>1.41333</v>
      </c>
      <c r="D981" s="34">
        <v>2.4266700000000001</v>
      </c>
      <c r="E981" s="34">
        <v>26.5</v>
      </c>
      <c r="F981" s="34">
        <f t="shared" si="77"/>
        <v>1952.0416666665931</v>
      </c>
      <c r="G981" s="34">
        <v>2.68</v>
      </c>
      <c r="H981" s="34">
        <f t="shared" si="74"/>
        <v>218.4062612264151</v>
      </c>
      <c r="I981" s="34">
        <f t="shared" si="75"/>
        <v>12.760649904056603</v>
      </c>
      <c r="J981" s="34">
        <f t="shared" si="76"/>
        <v>21.909876888396226</v>
      </c>
      <c r="K981" s="34">
        <f t="shared" si="73"/>
        <v>12.527059748172304</v>
      </c>
    </row>
    <row r="982" spans="1:11" ht="12.75" x14ac:dyDescent="0.2">
      <c r="A982" s="29">
        <v>1952.02</v>
      </c>
      <c r="B982" s="34">
        <v>23.75</v>
      </c>
      <c r="C982" s="34">
        <v>1.4166700000000001</v>
      </c>
      <c r="D982" s="34">
        <v>2.4133300000000002</v>
      </c>
      <c r="E982" s="34">
        <v>26.3</v>
      </c>
      <c r="F982" s="34">
        <f t="shared" si="77"/>
        <v>1952.1249999999263</v>
      </c>
      <c r="G982" s="34">
        <f>G981*11/12+G993*1/12</f>
        <v>2.6924999999999999</v>
      </c>
      <c r="H982" s="34">
        <f t="shared" si="74"/>
        <v>216.06427043726231</v>
      </c>
      <c r="I982" s="34">
        <f t="shared" si="75"/>
        <v>12.888074526330799</v>
      </c>
      <c r="J982" s="34">
        <f t="shared" si="76"/>
        <v>21.95513203260456</v>
      </c>
      <c r="K982" s="34">
        <f t="shared" si="73"/>
        <v>12.364119350461094</v>
      </c>
    </row>
    <row r="983" spans="1:11" ht="12.75" x14ac:dyDescent="0.2">
      <c r="A983" s="29">
        <v>1952.03</v>
      </c>
      <c r="B983" s="34">
        <v>23.81</v>
      </c>
      <c r="C983" s="34">
        <v>1.42</v>
      </c>
      <c r="D983" s="34">
        <v>2.4</v>
      </c>
      <c r="E983" s="34">
        <v>26.3</v>
      </c>
      <c r="F983" s="34">
        <f t="shared" si="77"/>
        <v>1952.2083333332596</v>
      </c>
      <c r="G983" s="34">
        <f>G981*10/12+G993*2/12</f>
        <v>2.7050000000000001</v>
      </c>
      <c r="H983" s="34">
        <f t="shared" si="74"/>
        <v>216.61011701520908</v>
      </c>
      <c r="I983" s="34">
        <f t="shared" si="75"/>
        <v>12.918369011406842</v>
      </c>
      <c r="J983" s="34">
        <f t="shared" si="76"/>
        <v>21.83386311787072</v>
      </c>
      <c r="K983" s="34">
        <f t="shared" si="73"/>
        <v>12.362339087390367</v>
      </c>
    </row>
    <row r="984" spans="1:11" ht="12.75" x14ac:dyDescent="0.2">
      <c r="A984" s="29">
        <v>1952.04</v>
      </c>
      <c r="B984" s="34">
        <v>23.74</v>
      </c>
      <c r="C984" s="34">
        <v>1.43</v>
      </c>
      <c r="D984" s="34">
        <v>2.38</v>
      </c>
      <c r="E984" s="34">
        <v>26.4</v>
      </c>
      <c r="F984" s="34">
        <f t="shared" si="77"/>
        <v>1952.2916666665928</v>
      </c>
      <c r="G984" s="34">
        <f>G981*9/12+G993*3/12</f>
        <v>2.7175000000000002</v>
      </c>
      <c r="H984" s="34">
        <f t="shared" si="74"/>
        <v>215.15521534090905</v>
      </c>
      <c r="I984" s="34">
        <f t="shared" si="75"/>
        <v>12.960065624999999</v>
      </c>
      <c r="J984" s="34">
        <f t="shared" si="76"/>
        <v>21.569899431818182</v>
      </c>
      <c r="K984" s="34">
        <f t="shared" si="73"/>
        <v>12.242728683266883</v>
      </c>
    </row>
    <row r="985" spans="1:11" ht="12.75" x14ac:dyDescent="0.2">
      <c r="A985" s="29">
        <v>1952.05</v>
      </c>
      <c r="B985" s="34">
        <v>23.73</v>
      </c>
      <c r="C985" s="34">
        <v>1.44</v>
      </c>
      <c r="D985" s="34">
        <v>2.36</v>
      </c>
      <c r="E985" s="34">
        <v>26.4</v>
      </c>
      <c r="F985" s="34">
        <f t="shared" si="77"/>
        <v>1952.3749999999261</v>
      </c>
      <c r="G985" s="34">
        <f>G981*8/12+G993*4/12</f>
        <v>2.7300000000000004</v>
      </c>
      <c r="H985" s="34">
        <f t="shared" si="74"/>
        <v>215.06458551136362</v>
      </c>
      <c r="I985" s="34">
        <f t="shared" si="75"/>
        <v>13.050695454545453</v>
      </c>
      <c r="J985" s="34">
        <f t="shared" si="76"/>
        <v>21.388639772727274</v>
      </c>
      <c r="K985" s="34">
        <f t="shared" si="73"/>
        <v>12.200478761945838</v>
      </c>
    </row>
    <row r="986" spans="1:11" ht="12.75" x14ac:dyDescent="0.2">
      <c r="A986" s="29">
        <v>1952.06</v>
      </c>
      <c r="B986" s="34">
        <v>24.38</v>
      </c>
      <c r="C986" s="34">
        <v>1.45</v>
      </c>
      <c r="D986" s="34">
        <v>2.34</v>
      </c>
      <c r="E986" s="34">
        <v>26.5</v>
      </c>
      <c r="F986" s="34">
        <f t="shared" si="77"/>
        <v>1952.4583333332594</v>
      </c>
      <c r="G986" s="34">
        <f>G981*7/12+G993*5/12</f>
        <v>2.7425000000000002</v>
      </c>
      <c r="H986" s="34">
        <f t="shared" si="74"/>
        <v>220.12172999999996</v>
      </c>
      <c r="I986" s="34">
        <f t="shared" si="75"/>
        <v>13.091735377358489</v>
      </c>
      <c r="J986" s="34">
        <f t="shared" si="76"/>
        <v>21.127352264150943</v>
      </c>
      <c r="K986" s="34">
        <f t="shared" si="73"/>
        <v>12.447881581789368</v>
      </c>
    </row>
    <row r="987" spans="1:11" ht="12.75" x14ac:dyDescent="0.2">
      <c r="A987" s="29">
        <v>1952.07</v>
      </c>
      <c r="B987" s="34">
        <v>25.08</v>
      </c>
      <c r="C987" s="34">
        <v>1.45</v>
      </c>
      <c r="D987" s="34">
        <v>2.34667</v>
      </c>
      <c r="E987" s="34">
        <v>26.7</v>
      </c>
      <c r="F987" s="34">
        <f t="shared" si="77"/>
        <v>1952.5416666665926</v>
      </c>
      <c r="G987" s="34">
        <f>G981*6/12+G993*6/12</f>
        <v>2.7549999999999999</v>
      </c>
      <c r="H987" s="34">
        <f t="shared" si="74"/>
        <v>224.74568426966292</v>
      </c>
      <c r="I987" s="34">
        <f t="shared" si="75"/>
        <v>12.993669943820224</v>
      </c>
      <c r="J987" s="34">
        <f t="shared" si="76"/>
        <v>21.028865825561798</v>
      </c>
      <c r="K987" s="34">
        <f t="shared" si="73"/>
        <v>12.669112889622481</v>
      </c>
    </row>
    <row r="988" spans="1:11" ht="12.75" x14ac:dyDescent="0.2">
      <c r="A988" s="29">
        <v>1952.08</v>
      </c>
      <c r="B988" s="34">
        <v>25.18</v>
      </c>
      <c r="C988" s="34">
        <v>1.45</v>
      </c>
      <c r="D988" s="34">
        <v>2.3533300000000001</v>
      </c>
      <c r="E988" s="34">
        <v>26.7</v>
      </c>
      <c r="F988" s="34">
        <f t="shared" si="77"/>
        <v>1952.6249999999259</v>
      </c>
      <c r="G988" s="34">
        <f>G981*5/12+G993*7/12</f>
        <v>2.7675000000000001</v>
      </c>
      <c r="H988" s="34">
        <f t="shared" si="74"/>
        <v>225.64179943820221</v>
      </c>
      <c r="I988" s="34">
        <f t="shared" si="75"/>
        <v>12.993669943820224</v>
      </c>
      <c r="J988" s="34">
        <f t="shared" si="76"/>
        <v>21.088547095786517</v>
      </c>
      <c r="K988" s="34">
        <f t="shared" si="73"/>
        <v>12.678378236328621</v>
      </c>
    </row>
    <row r="989" spans="1:11" ht="12.75" x14ac:dyDescent="0.2">
      <c r="A989" s="29">
        <v>1952.09</v>
      </c>
      <c r="B989" s="34">
        <v>24.78</v>
      </c>
      <c r="C989" s="34">
        <v>1.45</v>
      </c>
      <c r="D989" s="34">
        <v>2.36</v>
      </c>
      <c r="E989" s="34">
        <v>26.7</v>
      </c>
      <c r="F989" s="34">
        <f t="shared" si="77"/>
        <v>1952.7083333332591</v>
      </c>
      <c r="G989" s="34">
        <f>G981*4/12+G993*8/12</f>
        <v>2.7800000000000002</v>
      </c>
      <c r="H989" s="34">
        <f t="shared" si="74"/>
        <v>222.05733876404494</v>
      </c>
      <c r="I989" s="34">
        <f t="shared" si="75"/>
        <v>12.993669943820224</v>
      </c>
      <c r="J989" s="34">
        <f t="shared" si="76"/>
        <v>21.148317977528091</v>
      </c>
      <c r="K989" s="34">
        <f t="shared" si="73"/>
        <v>12.434678020425508</v>
      </c>
    </row>
    <row r="990" spans="1:11" ht="12.75" x14ac:dyDescent="0.2">
      <c r="A990" s="29">
        <v>1952.1</v>
      </c>
      <c r="B990" s="34">
        <v>24.26</v>
      </c>
      <c r="C990" s="34">
        <v>1.4366699999999999</v>
      </c>
      <c r="D990" s="34">
        <v>2.3733300000000002</v>
      </c>
      <c r="E990" s="34">
        <v>26.7</v>
      </c>
      <c r="F990" s="34">
        <f t="shared" si="77"/>
        <v>1952.7916666665924</v>
      </c>
      <c r="G990" s="34">
        <f>G981*3/12+G993*9/12</f>
        <v>2.7925</v>
      </c>
      <c r="H990" s="34">
        <f t="shared" si="74"/>
        <v>217.39753988764048</v>
      </c>
      <c r="I990" s="34">
        <f t="shared" si="75"/>
        <v>12.874217791853932</v>
      </c>
      <c r="J990" s="34">
        <f t="shared" si="76"/>
        <v>21.26777012949438</v>
      </c>
      <c r="K990" s="34">
        <f t="shared" si="73"/>
        <v>12.131183558686875</v>
      </c>
    </row>
    <row r="991" spans="1:11" ht="12.75" x14ac:dyDescent="0.2">
      <c r="A991" s="29">
        <v>1952.11</v>
      </c>
      <c r="B991" s="34">
        <v>25.03</v>
      </c>
      <c r="C991" s="34">
        <v>1.42333</v>
      </c>
      <c r="D991" s="34">
        <v>2.3866700000000001</v>
      </c>
      <c r="E991" s="34">
        <v>26.7</v>
      </c>
      <c r="F991" s="34">
        <f t="shared" si="77"/>
        <v>1952.8749999999256</v>
      </c>
      <c r="G991" s="34">
        <f>G981*2/12+G993*10/12</f>
        <v>2.8050000000000002</v>
      </c>
      <c r="H991" s="34">
        <f t="shared" si="74"/>
        <v>224.29762668539325</v>
      </c>
      <c r="I991" s="34">
        <f t="shared" si="75"/>
        <v>12.754676028370787</v>
      </c>
      <c r="J991" s="34">
        <f t="shared" si="76"/>
        <v>21.387311892977529</v>
      </c>
      <c r="K991" s="34">
        <f t="shared" si="73"/>
        <v>12.47346976551531</v>
      </c>
    </row>
    <row r="992" spans="1:11" ht="12.75" x14ac:dyDescent="0.2">
      <c r="A992" s="29">
        <v>1952.12</v>
      </c>
      <c r="B992" s="34">
        <v>26.04</v>
      </c>
      <c r="C992" s="34">
        <v>1.41</v>
      </c>
      <c r="D992" s="34">
        <v>2.4</v>
      </c>
      <c r="E992" s="34">
        <v>26.7</v>
      </c>
      <c r="F992" s="34">
        <f t="shared" si="77"/>
        <v>1952.9583333332589</v>
      </c>
      <c r="G992" s="34">
        <f>G981*1/12+G993*11/12</f>
        <v>2.8174999999999999</v>
      </c>
      <c r="H992" s="34">
        <f t="shared" si="74"/>
        <v>233.34838988764045</v>
      </c>
      <c r="I992" s="34">
        <f t="shared" si="75"/>
        <v>12.635223876404492</v>
      </c>
      <c r="J992" s="34">
        <f t="shared" si="76"/>
        <v>21.506764044943822</v>
      </c>
      <c r="K992" s="34">
        <f t="shared" si="73"/>
        <v>12.933964306161378</v>
      </c>
    </row>
    <row r="993" spans="1:11" ht="12.75" x14ac:dyDescent="0.2">
      <c r="A993" s="29">
        <v>1953.01</v>
      </c>
      <c r="B993" s="34">
        <v>26.18</v>
      </c>
      <c r="C993" s="34">
        <v>1.41</v>
      </c>
      <c r="D993" s="34">
        <v>2.41</v>
      </c>
      <c r="E993" s="34">
        <v>26.6</v>
      </c>
      <c r="F993" s="34">
        <f t="shared" si="77"/>
        <v>1953.0416666665922</v>
      </c>
      <c r="G993" s="34">
        <v>2.83</v>
      </c>
      <c r="H993" s="34">
        <f t="shared" si="74"/>
        <v>235.48491710526312</v>
      </c>
      <c r="I993" s="34">
        <f t="shared" si="75"/>
        <v>12.68272471804511</v>
      </c>
      <c r="J993" s="34">
        <f t="shared" si="76"/>
        <v>21.677564943609021</v>
      </c>
      <c r="K993" s="34">
        <f t="shared" si="73"/>
        <v>13.010773447995186</v>
      </c>
    </row>
    <row r="994" spans="1:11" ht="12.75" x14ac:dyDescent="0.2">
      <c r="A994" s="29">
        <v>1953.02</v>
      </c>
      <c r="B994" s="34">
        <v>25.86</v>
      </c>
      <c r="C994" s="34">
        <v>1.41</v>
      </c>
      <c r="D994" s="34">
        <v>2.42</v>
      </c>
      <c r="E994" s="34">
        <v>26.5</v>
      </c>
      <c r="F994" s="34">
        <f t="shared" si="77"/>
        <v>1953.1249999999254</v>
      </c>
      <c r="G994" s="34">
        <v>2.8008333333333333</v>
      </c>
      <c r="H994" s="34">
        <f t="shared" si="74"/>
        <v>233.48432886792449</v>
      </c>
      <c r="I994" s="34">
        <f t="shared" si="75"/>
        <v>12.730584056603771</v>
      </c>
      <c r="J994" s="34">
        <f t="shared" si="76"/>
        <v>21.849654905660376</v>
      </c>
      <c r="K994" s="34">
        <f t="shared" si="73"/>
        <v>12.859346880687903</v>
      </c>
    </row>
    <row r="995" spans="1:11" ht="12.75" x14ac:dyDescent="0.2">
      <c r="A995" s="29">
        <v>1953.03</v>
      </c>
      <c r="B995" s="34">
        <v>25.99</v>
      </c>
      <c r="C995" s="34">
        <v>1.41</v>
      </c>
      <c r="D995" s="34">
        <v>2.4300000000000002</v>
      </c>
      <c r="E995" s="34">
        <v>26.6</v>
      </c>
      <c r="F995" s="34">
        <f t="shared" si="77"/>
        <v>1953.2083333332587</v>
      </c>
      <c r="G995" s="34">
        <v>2.7716666666666665</v>
      </c>
      <c r="H995" s="34">
        <f t="shared" si="74"/>
        <v>233.77589746240596</v>
      </c>
      <c r="I995" s="34">
        <f t="shared" si="75"/>
        <v>12.68272471804511</v>
      </c>
      <c r="J995" s="34">
        <f t="shared" si="76"/>
        <v>21.857461748120301</v>
      </c>
      <c r="K995" s="34">
        <f t="shared" si="73"/>
        <v>12.834819340092496</v>
      </c>
    </row>
    <row r="996" spans="1:11" ht="12.75" x14ac:dyDescent="0.2">
      <c r="A996" s="29">
        <v>1953.04</v>
      </c>
      <c r="B996" s="34">
        <v>24.71</v>
      </c>
      <c r="C996" s="34">
        <v>1.41333</v>
      </c>
      <c r="D996" s="34">
        <v>2.4566699999999999</v>
      </c>
      <c r="E996" s="34">
        <v>26.6</v>
      </c>
      <c r="F996" s="34">
        <f t="shared" si="77"/>
        <v>1953.2916666665919</v>
      </c>
      <c r="G996" s="34">
        <v>2.83</v>
      </c>
      <c r="H996" s="34">
        <f t="shared" si="74"/>
        <v>222.26250197368418</v>
      </c>
      <c r="I996" s="34">
        <f t="shared" si="75"/>
        <v>12.712677535996239</v>
      </c>
      <c r="J996" s="34">
        <f t="shared" si="76"/>
        <v>22.097354136936087</v>
      </c>
      <c r="K996" s="34">
        <f t="shared" si="73"/>
        <v>12.163901454006803</v>
      </c>
    </row>
    <row r="997" spans="1:11" ht="12.75" x14ac:dyDescent="0.2">
      <c r="A997" s="29">
        <v>1953.05</v>
      </c>
      <c r="B997" s="34">
        <v>24.84</v>
      </c>
      <c r="C997" s="34">
        <v>1.4166700000000001</v>
      </c>
      <c r="D997" s="34">
        <v>2.48333</v>
      </c>
      <c r="E997" s="34">
        <v>26.7</v>
      </c>
      <c r="F997" s="34">
        <f t="shared" si="77"/>
        <v>1953.3749999999252</v>
      </c>
      <c r="G997" s="34">
        <v>3.05</v>
      </c>
      <c r="H997" s="34">
        <f t="shared" si="74"/>
        <v>222.59500786516853</v>
      </c>
      <c r="I997" s="34">
        <f t="shared" si="75"/>
        <v>12.694994758146068</v>
      </c>
      <c r="J997" s="34">
        <f t="shared" si="76"/>
        <v>22.25349681488764</v>
      </c>
      <c r="K997" s="34">
        <f t="shared" si="73"/>
        <v>12.141970791867786</v>
      </c>
    </row>
    <row r="998" spans="1:11" ht="12.75" x14ac:dyDescent="0.2">
      <c r="A998" s="29">
        <v>1953.06</v>
      </c>
      <c r="B998" s="34">
        <v>23.95</v>
      </c>
      <c r="C998" s="34">
        <v>1.42</v>
      </c>
      <c r="D998" s="34">
        <v>2.5099999999999998</v>
      </c>
      <c r="E998" s="34">
        <v>26.8</v>
      </c>
      <c r="F998" s="34">
        <f t="shared" si="77"/>
        <v>1953.4583333332585</v>
      </c>
      <c r="G998" s="34">
        <v>3.11</v>
      </c>
      <c r="H998" s="34">
        <f t="shared" si="74"/>
        <v>213.8187635261194</v>
      </c>
      <c r="I998" s="34">
        <f t="shared" si="75"/>
        <v>12.677354664179102</v>
      </c>
      <c r="J998" s="34">
        <f t="shared" si="76"/>
        <v>22.408563526119398</v>
      </c>
      <c r="K998" s="34">
        <f t="shared" si="73"/>
        <v>11.62440788547009</v>
      </c>
    </row>
    <row r="999" spans="1:11" ht="12.75" x14ac:dyDescent="0.2">
      <c r="A999" s="29">
        <v>1953.07</v>
      </c>
      <c r="B999" s="34">
        <v>24.29</v>
      </c>
      <c r="C999" s="34">
        <v>1.42</v>
      </c>
      <c r="D999" s="34">
        <v>2.5233300000000001</v>
      </c>
      <c r="E999" s="34">
        <v>26.8</v>
      </c>
      <c r="F999" s="34">
        <f t="shared" si="77"/>
        <v>1953.5416666665917</v>
      </c>
      <c r="G999" s="34">
        <v>2.93</v>
      </c>
      <c r="H999" s="34">
        <f t="shared" si="74"/>
        <v>216.85418647388059</v>
      </c>
      <c r="I999" s="34">
        <f t="shared" si="75"/>
        <v>12.677354664179102</v>
      </c>
      <c r="J999" s="34">
        <f t="shared" si="76"/>
        <v>22.527569961100745</v>
      </c>
      <c r="K999" s="34">
        <f t="shared" si="73"/>
        <v>11.750201645310007</v>
      </c>
    </row>
    <row r="1000" spans="1:11" ht="12.75" x14ac:dyDescent="0.2">
      <c r="A1000" s="29">
        <v>1953.08</v>
      </c>
      <c r="B1000" s="34">
        <v>24.39</v>
      </c>
      <c r="C1000" s="34">
        <v>1.42</v>
      </c>
      <c r="D1000" s="34">
        <v>2.53667</v>
      </c>
      <c r="E1000" s="34">
        <v>26.9</v>
      </c>
      <c r="F1000" s="34">
        <f t="shared" si="77"/>
        <v>1953.624999999925</v>
      </c>
      <c r="G1000" s="34">
        <v>2.95</v>
      </c>
      <c r="H1000" s="34">
        <f t="shared" si="74"/>
        <v>216.93748968401485</v>
      </c>
      <c r="I1000" s="34">
        <f t="shared" si="75"/>
        <v>12.630226951672862</v>
      </c>
      <c r="J1000" s="34">
        <f t="shared" si="76"/>
        <v>22.562477325</v>
      </c>
      <c r="K1000" s="34">
        <f t="shared" si="73"/>
        <v>11.715076201734005</v>
      </c>
    </row>
    <row r="1001" spans="1:11" ht="12.75" x14ac:dyDescent="0.2">
      <c r="A1001" s="29">
        <v>1953.09</v>
      </c>
      <c r="B1001" s="34">
        <v>23.27</v>
      </c>
      <c r="C1001" s="34">
        <v>1.42</v>
      </c>
      <c r="D1001" s="34">
        <v>2.5499999999999998</v>
      </c>
      <c r="E1001" s="34">
        <v>26.9</v>
      </c>
      <c r="F1001" s="34">
        <f t="shared" si="77"/>
        <v>1953.7083333332582</v>
      </c>
      <c r="G1001" s="34">
        <v>2.87</v>
      </c>
      <c r="H1001" s="34">
        <f t="shared" si="74"/>
        <v>206.97562053903346</v>
      </c>
      <c r="I1001" s="34">
        <f t="shared" si="75"/>
        <v>12.630226951672862</v>
      </c>
      <c r="J1001" s="34">
        <f t="shared" si="76"/>
        <v>22.681041356877323</v>
      </c>
      <c r="K1001" s="34">
        <f t="shared" si="73"/>
        <v>11.139349357262924</v>
      </c>
    </row>
    <row r="1002" spans="1:11" ht="12.75" x14ac:dyDescent="0.2">
      <c r="A1002" s="29">
        <v>1953.1</v>
      </c>
      <c r="B1002" s="34">
        <v>23.97</v>
      </c>
      <c r="C1002" s="34">
        <v>1.43</v>
      </c>
      <c r="D1002" s="34">
        <v>2.53667</v>
      </c>
      <c r="E1002" s="34">
        <v>27</v>
      </c>
      <c r="F1002" s="34">
        <f t="shared" si="77"/>
        <v>1953.7916666665915</v>
      </c>
      <c r="G1002" s="34">
        <v>2.66</v>
      </c>
      <c r="H1002" s="34">
        <f t="shared" si="74"/>
        <v>212.41215249999999</v>
      </c>
      <c r="I1002" s="34">
        <f t="shared" si="75"/>
        <v>12.672064166666665</v>
      </c>
      <c r="J1002" s="34">
        <f t="shared" si="76"/>
        <v>22.478912594166665</v>
      </c>
      <c r="K1002" s="34">
        <f t="shared" si="73"/>
        <v>11.391934765421412</v>
      </c>
    </row>
    <row r="1003" spans="1:11" ht="12.75" x14ac:dyDescent="0.2">
      <c r="A1003" s="29">
        <v>1953.11</v>
      </c>
      <c r="B1003" s="34">
        <v>24.5</v>
      </c>
      <c r="C1003" s="34">
        <v>1.44</v>
      </c>
      <c r="D1003" s="34">
        <v>2.5233300000000001</v>
      </c>
      <c r="E1003" s="34">
        <v>26.9</v>
      </c>
      <c r="F1003" s="34">
        <f t="shared" si="77"/>
        <v>1953.8749999999247</v>
      </c>
      <c r="G1003" s="34">
        <v>2.68</v>
      </c>
      <c r="H1003" s="34">
        <f t="shared" si="74"/>
        <v>217.91588754646838</v>
      </c>
      <c r="I1003" s="34">
        <f t="shared" si="75"/>
        <v>12.808117472118958</v>
      </c>
      <c r="J1003" s="34">
        <f t="shared" si="76"/>
        <v>22.443824347862456</v>
      </c>
      <c r="K1003" s="34">
        <f t="shared" si="73"/>
        <v>11.644070268505772</v>
      </c>
    </row>
    <row r="1004" spans="1:11" ht="12.75" x14ac:dyDescent="0.2">
      <c r="A1004" s="29">
        <v>1953.12</v>
      </c>
      <c r="B1004" s="34">
        <v>24.83</v>
      </c>
      <c r="C1004" s="34">
        <v>1.45</v>
      </c>
      <c r="D1004" s="34">
        <v>2.5099999999999998</v>
      </c>
      <c r="E1004" s="34">
        <v>26.9</v>
      </c>
      <c r="F1004" s="34">
        <f t="shared" si="77"/>
        <v>1953.958333333258</v>
      </c>
      <c r="G1004" s="34">
        <v>2.59</v>
      </c>
      <c r="H1004" s="34">
        <f t="shared" si="74"/>
        <v>220.85108113382898</v>
      </c>
      <c r="I1004" s="34">
        <f t="shared" si="75"/>
        <v>12.897062732342006</v>
      </c>
      <c r="J1004" s="34">
        <f t="shared" si="76"/>
        <v>22.325260315985126</v>
      </c>
      <c r="K1004" s="34">
        <f t="shared" si="73"/>
        <v>11.754449184027294</v>
      </c>
    </row>
    <row r="1005" spans="1:11" ht="12.75" x14ac:dyDescent="0.2">
      <c r="A1005" s="29">
        <v>1954.01</v>
      </c>
      <c r="B1005" s="34">
        <v>25.46</v>
      </c>
      <c r="C1005" s="34">
        <v>1.4566699999999999</v>
      </c>
      <c r="D1005" s="34">
        <v>2.5233300000000001</v>
      </c>
      <c r="E1005" s="34">
        <v>26.9</v>
      </c>
      <c r="F1005" s="34">
        <f t="shared" si="77"/>
        <v>1954.0416666665913</v>
      </c>
      <c r="G1005" s="34">
        <v>2.48</v>
      </c>
      <c r="H1005" s="34">
        <f t="shared" si="74"/>
        <v>226.45463252788105</v>
      </c>
      <c r="I1005" s="34">
        <f t="shared" si="75"/>
        <v>12.956389220910781</v>
      </c>
      <c r="J1005" s="34">
        <f t="shared" si="76"/>
        <v>22.443824347862456</v>
      </c>
      <c r="K1005" s="34">
        <f t="shared" si="73"/>
        <v>12.002650554927831</v>
      </c>
    </row>
    <row r="1006" spans="1:11" ht="12.75" x14ac:dyDescent="0.2">
      <c r="A1006" s="29">
        <v>1954.02</v>
      </c>
      <c r="B1006" s="34">
        <v>26.02</v>
      </c>
      <c r="C1006" s="34">
        <v>1.46333</v>
      </c>
      <c r="D1006" s="34">
        <v>2.53667</v>
      </c>
      <c r="E1006" s="34">
        <v>26.9</v>
      </c>
      <c r="F1006" s="34">
        <f t="shared" si="77"/>
        <v>1954.1249999999245</v>
      </c>
      <c r="G1006" s="34">
        <v>2.4700000000000002</v>
      </c>
      <c r="H1006" s="34">
        <f t="shared" si="74"/>
        <v>231.43556710037171</v>
      </c>
      <c r="I1006" s="34">
        <f t="shared" si="75"/>
        <v>13.015626764219332</v>
      </c>
      <c r="J1006" s="34">
        <f t="shared" si="76"/>
        <v>22.562477325</v>
      </c>
      <c r="K1006" s="34">
        <f t="shared" si="73"/>
        <v>12.215052485432839</v>
      </c>
    </row>
    <row r="1007" spans="1:11" ht="12.75" x14ac:dyDescent="0.2">
      <c r="A1007" s="29">
        <v>1954.03</v>
      </c>
      <c r="B1007" s="34">
        <v>26.57</v>
      </c>
      <c r="C1007" s="34">
        <v>1.47</v>
      </c>
      <c r="D1007" s="34">
        <v>2.5499999999999998</v>
      </c>
      <c r="E1007" s="34">
        <v>26.9</v>
      </c>
      <c r="F1007" s="34">
        <f t="shared" si="77"/>
        <v>1954.2083333332578</v>
      </c>
      <c r="G1007" s="34">
        <v>2.37</v>
      </c>
      <c r="H1007" s="34">
        <f t="shared" si="74"/>
        <v>236.32755641263941</v>
      </c>
      <c r="I1007" s="34">
        <f t="shared" si="75"/>
        <v>13.074953252788104</v>
      </c>
      <c r="J1007" s="34">
        <f t="shared" si="76"/>
        <v>22.681041356877323</v>
      </c>
      <c r="K1007" s="34">
        <f t="shared" si="73"/>
        <v>12.420105295189975</v>
      </c>
    </row>
    <row r="1008" spans="1:11" ht="12.75" x14ac:dyDescent="0.2">
      <c r="A1008" s="29">
        <v>1954.04</v>
      </c>
      <c r="B1008" s="34">
        <v>27.63</v>
      </c>
      <c r="C1008" s="34">
        <v>1.46333</v>
      </c>
      <c r="D1008" s="34">
        <v>2.5733299999999999</v>
      </c>
      <c r="E1008" s="34">
        <v>26.8</v>
      </c>
      <c r="F1008" s="34">
        <f t="shared" si="77"/>
        <v>1954.291666666591</v>
      </c>
      <c r="G1008" s="34">
        <v>2.29</v>
      </c>
      <c r="H1008" s="34">
        <f t="shared" si="74"/>
        <v>246.67275307835817</v>
      </c>
      <c r="I1008" s="34">
        <f t="shared" si="75"/>
        <v>13.064192535727612</v>
      </c>
      <c r="J1008" s="34">
        <f t="shared" si="76"/>
        <v>22.973955688712682</v>
      </c>
      <c r="K1008" s="34">
        <f t="shared" si="73"/>
        <v>12.90786818406092</v>
      </c>
    </row>
    <row r="1009" spans="1:11" ht="12.75" x14ac:dyDescent="0.2">
      <c r="A1009" s="29">
        <v>1954.05</v>
      </c>
      <c r="B1009" s="34">
        <v>28.73</v>
      </c>
      <c r="C1009" s="34">
        <v>1.4566699999999999</v>
      </c>
      <c r="D1009" s="34">
        <v>2.59667</v>
      </c>
      <c r="E1009" s="34">
        <v>26.9</v>
      </c>
      <c r="F1009" s="34">
        <f t="shared" si="77"/>
        <v>1954.3749999999243</v>
      </c>
      <c r="G1009" s="34">
        <v>2.37</v>
      </c>
      <c r="H1009" s="34">
        <f t="shared" si="74"/>
        <v>255.53973262081783</v>
      </c>
      <c r="I1009" s="34">
        <f t="shared" si="75"/>
        <v>12.956389220910781</v>
      </c>
      <c r="J1009" s="34">
        <f t="shared" si="76"/>
        <v>23.096148886338291</v>
      </c>
      <c r="K1009" s="34">
        <f t="shared" si="73"/>
        <v>13.31204223802586</v>
      </c>
    </row>
    <row r="1010" spans="1:11" ht="12.75" x14ac:dyDescent="0.2">
      <c r="A1010" s="29">
        <v>1954.06</v>
      </c>
      <c r="B1010" s="34">
        <v>28.96</v>
      </c>
      <c r="C1010" s="34">
        <v>1.45</v>
      </c>
      <c r="D1010" s="34">
        <v>2.62</v>
      </c>
      <c r="E1010" s="34">
        <v>26.9</v>
      </c>
      <c r="F1010" s="34">
        <f t="shared" si="77"/>
        <v>1954.4583333332575</v>
      </c>
      <c r="G1010" s="34">
        <v>2.38</v>
      </c>
      <c r="H1010" s="34">
        <f t="shared" si="74"/>
        <v>257.58547360594793</v>
      </c>
      <c r="I1010" s="34">
        <f t="shared" si="75"/>
        <v>12.897062732342006</v>
      </c>
      <c r="J1010" s="34">
        <f t="shared" si="76"/>
        <v>23.30365817843866</v>
      </c>
      <c r="K1010" s="34">
        <f t="shared" si="73"/>
        <v>13.357885903659001</v>
      </c>
    </row>
    <row r="1011" spans="1:11" ht="12.75" x14ac:dyDescent="0.2">
      <c r="A1011" s="29">
        <v>1954.07</v>
      </c>
      <c r="B1011" s="34">
        <v>30.13</v>
      </c>
      <c r="C1011" s="34">
        <v>1.4566699999999999</v>
      </c>
      <c r="D1011" s="34">
        <v>2.6233300000000002</v>
      </c>
      <c r="E1011" s="34">
        <v>26.9</v>
      </c>
      <c r="F1011" s="34">
        <f t="shared" si="77"/>
        <v>1954.5416666665908</v>
      </c>
      <c r="G1011" s="34">
        <v>2.2999999999999998</v>
      </c>
      <c r="H1011" s="34">
        <f t="shared" si="74"/>
        <v>267.9920690520446</v>
      </c>
      <c r="I1011" s="34">
        <f t="shared" si="75"/>
        <v>12.956389220910781</v>
      </c>
      <c r="J1011" s="34">
        <f t="shared" si="76"/>
        <v>23.333276950092941</v>
      </c>
      <c r="K1011" s="34">
        <f t="shared" si="73"/>
        <v>13.833009564245334</v>
      </c>
    </row>
    <row r="1012" spans="1:11" ht="12.75" x14ac:dyDescent="0.2">
      <c r="A1012" s="29">
        <v>1954.08</v>
      </c>
      <c r="B1012" s="34">
        <v>30.73</v>
      </c>
      <c r="C1012" s="34">
        <v>1.46333</v>
      </c>
      <c r="D1012" s="34">
        <v>2.6266699999999998</v>
      </c>
      <c r="E1012" s="34">
        <v>26.9</v>
      </c>
      <c r="F1012" s="34">
        <f t="shared" si="77"/>
        <v>1954.6249999999241</v>
      </c>
      <c r="G1012" s="34">
        <v>2.36</v>
      </c>
      <c r="H1012" s="34">
        <f t="shared" si="74"/>
        <v>273.32878466542752</v>
      </c>
      <c r="I1012" s="34">
        <f t="shared" si="75"/>
        <v>13.015626764219332</v>
      </c>
      <c r="J1012" s="34">
        <f t="shared" si="76"/>
        <v>23.362984667007435</v>
      </c>
      <c r="K1012" s="34">
        <f t="shared" si="73"/>
        <v>14.042112347320581</v>
      </c>
    </row>
    <row r="1013" spans="1:11" ht="12.75" x14ac:dyDescent="0.2">
      <c r="A1013" s="29">
        <v>1954.09</v>
      </c>
      <c r="B1013" s="34">
        <v>31.45</v>
      </c>
      <c r="C1013" s="34">
        <v>1.47</v>
      </c>
      <c r="D1013" s="34">
        <v>2.63</v>
      </c>
      <c r="E1013" s="34">
        <v>26.8</v>
      </c>
      <c r="F1013" s="34">
        <f t="shared" si="77"/>
        <v>1954.7083333332573</v>
      </c>
      <c r="G1013" s="34">
        <v>2.38</v>
      </c>
      <c r="H1013" s="34">
        <f t="shared" si="74"/>
        <v>280.77662266791043</v>
      </c>
      <c r="I1013" s="34">
        <f t="shared" si="75"/>
        <v>13.123740391791044</v>
      </c>
      <c r="J1013" s="34">
        <f t="shared" si="76"/>
        <v>23.479889272388057</v>
      </c>
      <c r="K1013" s="34">
        <f t="shared" si="73"/>
        <v>14.356474143296978</v>
      </c>
    </row>
    <row r="1014" spans="1:11" ht="12.75" x14ac:dyDescent="0.2">
      <c r="A1014" s="29">
        <v>1954.1</v>
      </c>
      <c r="B1014" s="34">
        <v>32.18</v>
      </c>
      <c r="C1014" s="34">
        <v>1.49333</v>
      </c>
      <c r="D1014" s="34">
        <v>2.6766700000000001</v>
      </c>
      <c r="E1014" s="34">
        <v>26.8</v>
      </c>
      <c r="F1014" s="34">
        <f t="shared" si="77"/>
        <v>1954.7916666665906</v>
      </c>
      <c r="G1014" s="34">
        <v>2.4300000000000002</v>
      </c>
      <c r="H1014" s="34">
        <f t="shared" si="74"/>
        <v>287.29385429104474</v>
      </c>
      <c r="I1014" s="34">
        <f t="shared" si="75"/>
        <v>13.332023972294776</v>
      </c>
      <c r="J1014" s="34">
        <f t="shared" si="76"/>
        <v>23.896545710541044</v>
      </c>
      <c r="K1014" s="34">
        <f t="shared" si="73"/>
        <v>14.61923193573057</v>
      </c>
    </row>
    <row r="1015" spans="1:11" ht="12.75" x14ac:dyDescent="0.2">
      <c r="A1015" s="29">
        <v>1954.11</v>
      </c>
      <c r="B1015" s="34">
        <v>33.44</v>
      </c>
      <c r="C1015" s="34">
        <v>1.51667</v>
      </c>
      <c r="D1015" s="34">
        <v>2.7233299999999998</v>
      </c>
      <c r="E1015" s="34">
        <v>26.8</v>
      </c>
      <c r="F1015" s="34">
        <f t="shared" si="77"/>
        <v>1954.8749999999238</v>
      </c>
      <c r="G1015" s="34">
        <v>2.48</v>
      </c>
      <c r="H1015" s="34">
        <f t="shared" si="74"/>
        <v>298.54277462686565</v>
      </c>
      <c r="I1015" s="34">
        <f t="shared" si="75"/>
        <v>13.540396829944028</v>
      </c>
      <c r="J1015" s="34">
        <f t="shared" si="76"/>
        <v>24.313112871548505</v>
      </c>
      <c r="K1015" s="34">
        <f t="shared" si="73"/>
        <v>15.117311697434396</v>
      </c>
    </row>
    <row r="1016" spans="1:11" ht="12.75" x14ac:dyDescent="0.2">
      <c r="A1016" s="29">
        <v>1954.12</v>
      </c>
      <c r="B1016" s="34">
        <v>34.97</v>
      </c>
      <c r="C1016" s="34">
        <v>1.54</v>
      </c>
      <c r="D1016" s="34">
        <v>2.77</v>
      </c>
      <c r="E1016" s="34">
        <v>26.7</v>
      </c>
      <c r="F1016" s="34">
        <f t="shared" si="77"/>
        <v>1954.9583333332571</v>
      </c>
      <c r="G1016" s="34">
        <v>2.5099999999999998</v>
      </c>
      <c r="H1016" s="34">
        <f t="shared" si="74"/>
        <v>313.3714744382022</v>
      </c>
      <c r="I1016" s="34">
        <f t="shared" si="75"/>
        <v>13.800173595505617</v>
      </c>
      <c r="J1016" s="34">
        <f t="shared" si="76"/>
        <v>24.822390168539325</v>
      </c>
      <c r="K1016" s="34">
        <f t="shared" si="73"/>
        <v>15.789062002327091</v>
      </c>
    </row>
    <row r="1017" spans="1:11" ht="12.75" x14ac:dyDescent="0.2">
      <c r="A1017" s="29">
        <v>1955.01</v>
      </c>
      <c r="B1017" s="34">
        <v>35.6</v>
      </c>
      <c r="C1017" s="34">
        <v>1.54667</v>
      </c>
      <c r="D1017" s="34">
        <v>2.8333300000000001</v>
      </c>
      <c r="E1017" s="34">
        <v>26.7</v>
      </c>
      <c r="F1017" s="34">
        <f t="shared" si="77"/>
        <v>1955.0416666665903</v>
      </c>
      <c r="G1017" s="34">
        <v>2.61</v>
      </c>
      <c r="H1017" s="34">
        <f t="shared" si="74"/>
        <v>319.017</v>
      </c>
      <c r="I1017" s="34">
        <f t="shared" si="75"/>
        <v>13.85994447724719</v>
      </c>
      <c r="J1017" s="34">
        <f t="shared" si="76"/>
        <v>25.38989990477528</v>
      </c>
      <c r="K1017" s="34">
        <f t="shared" si="73"/>
        <v>15.990781062969845</v>
      </c>
    </row>
    <row r="1018" spans="1:11" ht="12.75" x14ac:dyDescent="0.2">
      <c r="A1018" s="29">
        <v>1955.02</v>
      </c>
      <c r="B1018" s="34">
        <v>36.79</v>
      </c>
      <c r="C1018" s="34">
        <v>1.5533300000000001</v>
      </c>
      <c r="D1018" s="34">
        <v>2.8966699999999999</v>
      </c>
      <c r="E1018" s="34">
        <v>26.7</v>
      </c>
      <c r="F1018" s="34">
        <f t="shared" si="77"/>
        <v>1955.1249999999236</v>
      </c>
      <c r="G1018" s="34">
        <v>2.65</v>
      </c>
      <c r="H1018" s="34">
        <f t="shared" si="74"/>
        <v>329.680770505618</v>
      </c>
      <c r="I1018" s="34">
        <f t="shared" si="75"/>
        <v>13.91962574747191</v>
      </c>
      <c r="J1018" s="34">
        <f t="shared" si="76"/>
        <v>25.957499252528088</v>
      </c>
      <c r="K1018" s="34">
        <f t="shared" si="73"/>
        <v>16.437728215987129</v>
      </c>
    </row>
    <row r="1019" spans="1:11" ht="12.75" x14ac:dyDescent="0.2">
      <c r="A1019" s="29">
        <v>1955.03</v>
      </c>
      <c r="B1019" s="34">
        <v>36.5</v>
      </c>
      <c r="C1019" s="34">
        <v>1.56</v>
      </c>
      <c r="D1019" s="34">
        <v>2.96</v>
      </c>
      <c r="E1019" s="34">
        <v>26.7</v>
      </c>
      <c r="F1019" s="34">
        <f t="shared" si="77"/>
        <v>1955.2083333332569</v>
      </c>
      <c r="G1019" s="34">
        <v>2.68</v>
      </c>
      <c r="H1019" s="34">
        <f t="shared" si="74"/>
        <v>327.08203651685392</v>
      </c>
      <c r="I1019" s="34">
        <f t="shared" si="75"/>
        <v>13.979396629213483</v>
      </c>
      <c r="J1019" s="34">
        <f t="shared" si="76"/>
        <v>26.525008988764043</v>
      </c>
      <c r="K1019" s="34">
        <f t="shared" si="73"/>
        <v>16.219282945537806</v>
      </c>
    </row>
    <row r="1020" spans="1:11" ht="12.75" x14ac:dyDescent="0.2">
      <c r="A1020" s="29">
        <v>1955.04</v>
      </c>
      <c r="B1020" s="34">
        <v>37.76</v>
      </c>
      <c r="C1020" s="34">
        <v>1.5633300000000001</v>
      </c>
      <c r="D1020" s="34">
        <v>3.0466700000000002</v>
      </c>
      <c r="E1020" s="34">
        <v>26.7</v>
      </c>
      <c r="F1020" s="34">
        <f t="shared" si="77"/>
        <v>1955.2916666665901</v>
      </c>
      <c r="G1020" s="34">
        <v>2.75</v>
      </c>
      <c r="H1020" s="34">
        <f t="shared" si="74"/>
        <v>338.37308764044946</v>
      </c>
      <c r="I1020" s="34">
        <f t="shared" si="75"/>
        <v>14.009237264325842</v>
      </c>
      <c r="J1020" s="34">
        <f t="shared" si="76"/>
        <v>27.301672005337078</v>
      </c>
      <c r="K1020" s="34">
        <f t="shared" si="73"/>
        <v>16.685266628063516</v>
      </c>
    </row>
    <row r="1021" spans="1:11" ht="12.75" x14ac:dyDescent="0.2">
      <c r="A1021" s="29">
        <v>1955.05</v>
      </c>
      <c r="B1021" s="34">
        <v>37.6</v>
      </c>
      <c r="C1021" s="34">
        <v>1.56667</v>
      </c>
      <c r="D1021" s="34">
        <v>3.1333299999999999</v>
      </c>
      <c r="E1021" s="34">
        <v>26.7</v>
      </c>
      <c r="F1021" s="34">
        <f t="shared" si="77"/>
        <v>1955.3749999999234</v>
      </c>
      <c r="G1021" s="34">
        <v>2.76</v>
      </c>
      <c r="H1021" s="34">
        <f t="shared" si="74"/>
        <v>336.93930337078649</v>
      </c>
      <c r="I1021" s="34">
        <f t="shared" si="75"/>
        <v>14.039167510955055</v>
      </c>
      <c r="J1021" s="34">
        <f t="shared" si="76"/>
        <v>28.078245410393258</v>
      </c>
      <c r="K1021" s="34">
        <f t="shared" si="73"/>
        <v>16.518057827257806</v>
      </c>
    </row>
    <row r="1022" spans="1:11" ht="12.75" x14ac:dyDescent="0.2">
      <c r="A1022" s="29">
        <v>1955.06</v>
      </c>
      <c r="B1022" s="34">
        <v>39.78</v>
      </c>
      <c r="C1022" s="34">
        <v>1.57</v>
      </c>
      <c r="D1022" s="34">
        <v>3.22</v>
      </c>
      <c r="E1022" s="34">
        <v>26.7</v>
      </c>
      <c r="F1022" s="34">
        <f t="shared" si="77"/>
        <v>1955.4583333332566</v>
      </c>
      <c r="G1022" s="34">
        <v>2.78</v>
      </c>
      <c r="H1022" s="34">
        <f t="shared" si="74"/>
        <v>356.47461404494385</v>
      </c>
      <c r="I1022" s="34">
        <f t="shared" si="75"/>
        <v>14.069008146067416</v>
      </c>
      <c r="J1022" s="34">
        <f t="shared" si="76"/>
        <v>28.854908426966293</v>
      </c>
      <c r="K1022" s="34">
        <f t="shared" si="73"/>
        <v>17.370091963405322</v>
      </c>
    </row>
    <row r="1023" spans="1:11" ht="12.75" x14ac:dyDescent="0.2">
      <c r="A1023" s="29">
        <v>1955.07</v>
      </c>
      <c r="B1023" s="34">
        <v>42.69</v>
      </c>
      <c r="C1023" s="34">
        <v>1.58667</v>
      </c>
      <c r="D1023" s="34">
        <v>3.2933300000000001</v>
      </c>
      <c r="E1023" s="34">
        <v>26.8</v>
      </c>
      <c r="F1023" s="34">
        <f t="shared" si="77"/>
        <v>1955.5416666665899</v>
      </c>
      <c r="G1023" s="34">
        <v>2.9</v>
      </c>
      <c r="H1023" s="34">
        <f t="shared" si="74"/>
        <v>381.12413423507456</v>
      </c>
      <c r="I1023" s="34">
        <f t="shared" si="75"/>
        <v>14.165336848600745</v>
      </c>
      <c r="J1023" s="34">
        <f t="shared" si="76"/>
        <v>29.401910166324623</v>
      </c>
      <c r="K1023" s="34">
        <f t="shared" si="73"/>
        <v>18.454031906632888</v>
      </c>
    </row>
    <row r="1024" spans="1:11" ht="12.75" x14ac:dyDescent="0.2">
      <c r="A1024" s="29">
        <v>1955.08</v>
      </c>
      <c r="B1024" s="34">
        <v>42.43</v>
      </c>
      <c r="C1024" s="34">
        <v>1.6033299999999999</v>
      </c>
      <c r="D1024" s="34">
        <v>3.3666700000000001</v>
      </c>
      <c r="E1024" s="34">
        <v>26.8</v>
      </c>
      <c r="F1024" s="34">
        <f t="shared" si="77"/>
        <v>1955.6249999999231</v>
      </c>
      <c r="G1024" s="34">
        <v>2.97</v>
      </c>
      <c r="H1024" s="34">
        <f t="shared" si="74"/>
        <v>378.80292845149251</v>
      </c>
      <c r="I1024" s="34">
        <f t="shared" si="75"/>
        <v>14.314072573041042</v>
      </c>
      <c r="J1024" s="34">
        <f t="shared" si="76"/>
        <v>30.056668751585818</v>
      </c>
      <c r="K1024" s="34">
        <f t="shared" si="73"/>
        <v>18.222326463047764</v>
      </c>
    </row>
    <row r="1025" spans="1:11" ht="12.75" x14ac:dyDescent="0.2">
      <c r="A1025" s="29">
        <v>1955.09</v>
      </c>
      <c r="B1025" s="34">
        <v>44.34</v>
      </c>
      <c r="C1025" s="34">
        <v>1.62</v>
      </c>
      <c r="D1025" s="34">
        <v>3.44</v>
      </c>
      <c r="E1025" s="34">
        <v>26.9</v>
      </c>
      <c r="F1025" s="34">
        <f t="shared" si="77"/>
        <v>1955.7083333332564</v>
      </c>
      <c r="G1025" s="34">
        <v>2.97</v>
      </c>
      <c r="H1025" s="34">
        <f t="shared" si="74"/>
        <v>394.3832838289963</v>
      </c>
      <c r="I1025" s="34">
        <f t="shared" si="75"/>
        <v>14.409132156133831</v>
      </c>
      <c r="J1025" s="34">
        <f t="shared" si="76"/>
        <v>30.597169516728627</v>
      </c>
      <c r="K1025" s="34">
        <f t="shared" ref="K1025:K1088" si="78">H1025/AVERAGE(J905:J1024)</f>
        <v>18.843960654261327</v>
      </c>
    </row>
    <row r="1026" spans="1:11" ht="12.75" x14ac:dyDescent="0.2">
      <c r="A1026" s="29">
        <v>1955.1</v>
      </c>
      <c r="B1026" s="34">
        <v>42.11</v>
      </c>
      <c r="C1026" s="34">
        <v>1.6266700000000001</v>
      </c>
      <c r="D1026" s="34">
        <v>3.5</v>
      </c>
      <c r="E1026" s="34">
        <v>26.9</v>
      </c>
      <c r="F1026" s="34">
        <f t="shared" si="77"/>
        <v>1955.7916666665897</v>
      </c>
      <c r="G1026" s="34">
        <v>2.88</v>
      </c>
      <c r="H1026" s="34">
        <f t="shared" si="74"/>
        <v>374.54849079925651</v>
      </c>
      <c r="I1026" s="34">
        <f t="shared" si="75"/>
        <v>14.468458644702602</v>
      </c>
      <c r="J1026" s="34">
        <f t="shared" si="76"/>
        <v>31.130841078066915</v>
      </c>
      <c r="K1026" s="34">
        <f t="shared" si="78"/>
        <v>17.772325789386109</v>
      </c>
    </row>
    <row r="1027" spans="1:11" ht="12.75" x14ac:dyDescent="0.2">
      <c r="A1027" s="29">
        <v>1955.11</v>
      </c>
      <c r="B1027" s="34">
        <v>44.95</v>
      </c>
      <c r="C1027" s="34">
        <v>1.6333299999999999</v>
      </c>
      <c r="D1027" s="34">
        <v>3.56</v>
      </c>
      <c r="E1027" s="34">
        <v>26.9</v>
      </c>
      <c r="F1027" s="34">
        <f t="shared" si="77"/>
        <v>1955.8749999999229</v>
      </c>
      <c r="G1027" s="34">
        <v>2.89</v>
      </c>
      <c r="H1027" s="34">
        <f t="shared" si="74"/>
        <v>399.80894470260228</v>
      </c>
      <c r="I1027" s="34">
        <f t="shared" si="75"/>
        <v>14.52769618801115</v>
      </c>
      <c r="J1027" s="34">
        <f t="shared" si="76"/>
        <v>31.664512639405203</v>
      </c>
      <c r="K1027" s="34">
        <f t="shared" si="78"/>
        <v>18.835559288273913</v>
      </c>
    </row>
    <row r="1028" spans="1:11" ht="12.75" x14ac:dyDescent="0.2">
      <c r="A1028" s="29">
        <v>1955.12</v>
      </c>
      <c r="B1028" s="34">
        <v>45.37</v>
      </c>
      <c r="C1028" s="34">
        <v>1.64</v>
      </c>
      <c r="D1028" s="34">
        <v>3.62</v>
      </c>
      <c r="E1028" s="34">
        <v>26.8</v>
      </c>
      <c r="F1028" s="34">
        <f t="shared" si="77"/>
        <v>1955.9583333332562</v>
      </c>
      <c r="G1028" s="34">
        <v>2.96</v>
      </c>
      <c r="H1028" s="34">
        <f t="shared" si="74"/>
        <v>405.05040923507454</v>
      </c>
      <c r="I1028" s="34">
        <f t="shared" si="75"/>
        <v>14.641451865671639</v>
      </c>
      <c r="J1028" s="34">
        <f t="shared" si="76"/>
        <v>32.318326679104473</v>
      </c>
      <c r="K1028" s="34">
        <f t="shared" si="78"/>
        <v>18.942369035813584</v>
      </c>
    </row>
    <row r="1029" spans="1:11" ht="12.75" x14ac:dyDescent="0.2">
      <c r="A1029" s="29">
        <v>1956.01</v>
      </c>
      <c r="B1029" s="34">
        <v>44.15</v>
      </c>
      <c r="C1029" s="34">
        <v>1.67</v>
      </c>
      <c r="D1029" s="34">
        <v>3.6433300000000002</v>
      </c>
      <c r="E1029" s="34">
        <v>26.8</v>
      </c>
      <c r="F1029" s="34">
        <f t="shared" si="77"/>
        <v>1956.0416666665894</v>
      </c>
      <c r="G1029" s="34">
        <v>2.9</v>
      </c>
      <c r="H1029" s="34">
        <f t="shared" si="74"/>
        <v>394.15859748134324</v>
      </c>
      <c r="I1029" s="34">
        <f t="shared" si="75"/>
        <v>14.909283302238805</v>
      </c>
      <c r="J1029" s="34">
        <f t="shared" si="76"/>
        <v>32.526610259608212</v>
      </c>
      <c r="K1029" s="34">
        <f t="shared" si="78"/>
        <v>18.292585385418906</v>
      </c>
    </row>
    <row r="1030" spans="1:11" ht="12.75" x14ac:dyDescent="0.2">
      <c r="A1030" s="29">
        <v>1956.02</v>
      </c>
      <c r="B1030" s="34">
        <v>44.43</v>
      </c>
      <c r="C1030" s="34">
        <v>1.7</v>
      </c>
      <c r="D1030" s="34">
        <v>3.6666699999999999</v>
      </c>
      <c r="E1030" s="34">
        <v>26.8</v>
      </c>
      <c r="F1030" s="34">
        <f t="shared" si="77"/>
        <v>1956.1249999999227</v>
      </c>
      <c r="G1030" s="34">
        <v>2.84</v>
      </c>
      <c r="H1030" s="34">
        <f t="shared" si="74"/>
        <v>396.6583575559701</v>
      </c>
      <c r="I1030" s="34">
        <f t="shared" si="75"/>
        <v>15.177114738805969</v>
      </c>
      <c r="J1030" s="34">
        <f t="shared" si="76"/>
        <v>32.734983117257457</v>
      </c>
      <c r="K1030" s="34">
        <f t="shared" si="78"/>
        <v>18.266116815127791</v>
      </c>
    </row>
    <row r="1031" spans="1:11" ht="12.75" x14ac:dyDescent="0.2">
      <c r="A1031" s="29">
        <v>1956.03</v>
      </c>
      <c r="B1031" s="34">
        <v>47.49</v>
      </c>
      <c r="C1031" s="34">
        <v>1.73</v>
      </c>
      <c r="D1031" s="34">
        <v>3.69</v>
      </c>
      <c r="E1031" s="34">
        <v>26.8</v>
      </c>
      <c r="F1031" s="34">
        <f t="shared" si="77"/>
        <v>1956.208333333256</v>
      </c>
      <c r="G1031" s="34">
        <v>2.96</v>
      </c>
      <c r="H1031" s="34">
        <f t="shared" si="74"/>
        <v>423.97716408582085</v>
      </c>
      <c r="I1031" s="34">
        <f t="shared" si="75"/>
        <v>15.444946175373133</v>
      </c>
      <c r="J1031" s="34">
        <f t="shared" si="76"/>
        <v>32.943266697761189</v>
      </c>
      <c r="K1031" s="34">
        <f t="shared" si="78"/>
        <v>19.371210099299972</v>
      </c>
    </row>
    <row r="1032" spans="1:11" ht="12.75" x14ac:dyDescent="0.2">
      <c r="A1032" s="29">
        <v>1956.04</v>
      </c>
      <c r="B1032" s="34">
        <v>48.05</v>
      </c>
      <c r="C1032" s="34">
        <v>1.7533300000000001</v>
      </c>
      <c r="D1032" s="34">
        <v>3.66</v>
      </c>
      <c r="E1032" s="34">
        <v>26.9</v>
      </c>
      <c r="F1032" s="34">
        <f t="shared" si="77"/>
        <v>1956.2916666665892</v>
      </c>
      <c r="G1032" s="34">
        <v>3.18</v>
      </c>
      <c r="H1032" s="34">
        <f t="shared" si="74"/>
        <v>427.38197537174716</v>
      </c>
      <c r="I1032" s="34">
        <f t="shared" si="75"/>
        <v>15.595039310687733</v>
      </c>
      <c r="J1032" s="34">
        <f t="shared" si="76"/>
        <v>32.553965241635687</v>
      </c>
      <c r="K1032" s="34">
        <f t="shared" si="78"/>
        <v>19.370593634578505</v>
      </c>
    </row>
    <row r="1033" spans="1:11" ht="12.75" x14ac:dyDescent="0.2">
      <c r="A1033" s="29">
        <v>1956.05</v>
      </c>
      <c r="B1033" s="34">
        <v>46.54</v>
      </c>
      <c r="C1033" s="34">
        <v>1.77667</v>
      </c>
      <c r="D1033" s="34">
        <v>3.63</v>
      </c>
      <c r="E1033" s="34">
        <v>27</v>
      </c>
      <c r="F1033" s="34">
        <f t="shared" si="77"/>
        <v>1956.3749999999225</v>
      </c>
      <c r="G1033" s="34">
        <v>3.07</v>
      </c>
      <c r="H1033" s="34">
        <f t="shared" si="74"/>
        <v>412.41808833333334</v>
      </c>
      <c r="I1033" s="34">
        <f t="shared" si="75"/>
        <v>15.744109260833332</v>
      </c>
      <c r="J1033" s="34">
        <f t="shared" si="76"/>
        <v>32.167547499999998</v>
      </c>
      <c r="K1033" s="34">
        <f t="shared" si="78"/>
        <v>18.544506591754448</v>
      </c>
    </row>
    <row r="1034" spans="1:11" ht="12.75" x14ac:dyDescent="0.2">
      <c r="A1034" s="29">
        <v>1956.06</v>
      </c>
      <c r="B1034" s="34">
        <v>46.27</v>
      </c>
      <c r="C1034" s="34">
        <v>1.8</v>
      </c>
      <c r="D1034" s="34">
        <v>3.6</v>
      </c>
      <c r="E1034" s="34">
        <v>27.2</v>
      </c>
      <c r="F1034" s="34">
        <f t="shared" si="77"/>
        <v>1956.4583333332557</v>
      </c>
      <c r="G1034" s="34">
        <v>3</v>
      </c>
      <c r="H1034" s="34">
        <f t="shared" ref="H1034:H1097" si="79">B1034*$E$1744/E1034</f>
        <v>407.01056773897062</v>
      </c>
      <c r="I1034" s="34">
        <f t="shared" ref="I1034:I1097" si="80">C1034*$E$1744/E1034</f>
        <v>15.833564338235293</v>
      </c>
      <c r="J1034" s="34">
        <f t="shared" ref="J1034:J1097" si="81">D1034*$E$1744/E1034</f>
        <v>31.667128676470586</v>
      </c>
      <c r="K1034" s="34">
        <f t="shared" si="78"/>
        <v>18.158163846958711</v>
      </c>
    </row>
    <row r="1035" spans="1:11" ht="12.75" x14ac:dyDescent="0.2">
      <c r="A1035" s="29">
        <v>1956.07</v>
      </c>
      <c r="B1035" s="34">
        <v>48.78</v>
      </c>
      <c r="C1035" s="34">
        <v>1.8133300000000001</v>
      </c>
      <c r="D1035" s="34">
        <v>3.5533299999999999</v>
      </c>
      <c r="E1035" s="34">
        <v>27.4</v>
      </c>
      <c r="F1035" s="34">
        <f t="shared" ref="F1035:F1098" si="82">F1034+1/12</f>
        <v>1956.541666666589</v>
      </c>
      <c r="G1035" s="34">
        <v>3.11</v>
      </c>
      <c r="H1035" s="34">
        <f t="shared" si="79"/>
        <v>425.95755273722625</v>
      </c>
      <c r="I1035" s="34">
        <f t="shared" si="80"/>
        <v>15.834391330565694</v>
      </c>
      <c r="J1035" s="34">
        <f t="shared" si="81"/>
        <v>31.028449177281018</v>
      </c>
      <c r="K1035" s="34">
        <f t="shared" si="78"/>
        <v>18.856797596896794</v>
      </c>
    </row>
    <row r="1036" spans="1:11" ht="12.75" x14ac:dyDescent="0.2">
      <c r="A1036" s="29">
        <v>1956.08</v>
      </c>
      <c r="B1036" s="34">
        <v>48.49</v>
      </c>
      <c r="C1036" s="34">
        <v>1.82667</v>
      </c>
      <c r="D1036" s="34">
        <v>3.5066700000000002</v>
      </c>
      <c r="E1036" s="34">
        <v>27.3</v>
      </c>
      <c r="F1036" s="34">
        <f t="shared" si="82"/>
        <v>1956.6249999999222</v>
      </c>
      <c r="G1036" s="34">
        <v>3.33</v>
      </c>
      <c r="H1036" s="34">
        <f t="shared" si="79"/>
        <v>424.97621785714279</v>
      </c>
      <c r="I1036" s="34">
        <f t="shared" si="80"/>
        <v>16.009307235989009</v>
      </c>
      <c r="J1036" s="34">
        <f t="shared" si="81"/>
        <v>30.733168774450551</v>
      </c>
      <c r="K1036" s="34">
        <f t="shared" si="78"/>
        <v>18.670937110186429</v>
      </c>
    </row>
    <row r="1037" spans="1:11" ht="12.75" x14ac:dyDescent="0.2">
      <c r="A1037" s="29">
        <v>1956.09</v>
      </c>
      <c r="B1037" s="34">
        <v>46.84</v>
      </c>
      <c r="C1037" s="34">
        <v>1.84</v>
      </c>
      <c r="D1037" s="34">
        <v>3.46</v>
      </c>
      <c r="E1037" s="34">
        <v>27.4</v>
      </c>
      <c r="F1037" s="34">
        <f t="shared" si="82"/>
        <v>1956.7083333332555</v>
      </c>
      <c r="G1037" s="34">
        <v>3.38</v>
      </c>
      <c r="H1037" s="34">
        <f t="shared" si="79"/>
        <v>409.01705145985403</v>
      </c>
      <c r="I1037" s="34">
        <f t="shared" si="80"/>
        <v>16.067279562043794</v>
      </c>
      <c r="J1037" s="34">
        <f t="shared" si="81"/>
        <v>30.213471350364966</v>
      </c>
      <c r="K1037" s="34">
        <f t="shared" si="78"/>
        <v>17.836640796312029</v>
      </c>
    </row>
    <row r="1038" spans="1:11" ht="12.75" x14ac:dyDescent="0.2">
      <c r="A1038" s="29">
        <v>1956.1</v>
      </c>
      <c r="B1038" s="34">
        <v>46.24</v>
      </c>
      <c r="C1038" s="34">
        <v>1.80667</v>
      </c>
      <c r="D1038" s="34">
        <v>3.44333</v>
      </c>
      <c r="E1038" s="34">
        <v>27.5</v>
      </c>
      <c r="F1038" s="34">
        <f t="shared" si="82"/>
        <v>1956.7916666665888</v>
      </c>
      <c r="G1038" s="34">
        <v>3.34</v>
      </c>
      <c r="H1038" s="34">
        <f t="shared" si="79"/>
        <v>402.30943854545455</v>
      </c>
      <c r="I1038" s="34">
        <f t="shared" si="80"/>
        <v>15.718866637909089</v>
      </c>
      <c r="J1038" s="34">
        <f t="shared" si="81"/>
        <v>29.958567452999997</v>
      </c>
      <c r="K1038" s="34">
        <f t="shared" si="78"/>
        <v>17.418952948636136</v>
      </c>
    </row>
    <row r="1039" spans="1:11" ht="12.75" x14ac:dyDescent="0.2">
      <c r="A1039" s="29">
        <v>1956.11</v>
      </c>
      <c r="B1039" s="34">
        <v>45.76</v>
      </c>
      <c r="C1039" s="34">
        <v>1.7733300000000001</v>
      </c>
      <c r="D1039" s="34">
        <v>3.4266700000000001</v>
      </c>
      <c r="E1039" s="34">
        <v>27.5</v>
      </c>
      <c r="F1039" s="34">
        <f t="shared" si="82"/>
        <v>1956.874999999922</v>
      </c>
      <c r="G1039" s="34">
        <v>3.49</v>
      </c>
      <c r="H1039" s="34">
        <f t="shared" si="79"/>
        <v>398.13321599999995</v>
      </c>
      <c r="I1039" s="34">
        <f t="shared" si="80"/>
        <v>15.428793180272727</v>
      </c>
      <c r="J1039" s="34">
        <f t="shared" si="81"/>
        <v>29.81361772881818</v>
      </c>
      <c r="K1039" s="34">
        <f t="shared" si="78"/>
        <v>17.120339736628264</v>
      </c>
    </row>
    <row r="1040" spans="1:11" ht="12.75" x14ac:dyDescent="0.2">
      <c r="A1040" s="29">
        <v>1956.12</v>
      </c>
      <c r="B1040" s="34">
        <v>46.44</v>
      </c>
      <c r="C1040" s="34">
        <v>1.74</v>
      </c>
      <c r="D1040" s="34">
        <v>3.41</v>
      </c>
      <c r="E1040" s="34">
        <v>27.6</v>
      </c>
      <c r="F1040" s="34">
        <f t="shared" si="82"/>
        <v>1956.9583333332553</v>
      </c>
      <c r="G1040" s="34">
        <v>3.59</v>
      </c>
      <c r="H1040" s="34">
        <f t="shared" si="79"/>
        <v>402.58558369565208</v>
      </c>
      <c r="I1040" s="34">
        <f t="shared" si="80"/>
        <v>15.083955978260869</v>
      </c>
      <c r="J1040" s="34">
        <f t="shared" si="81"/>
        <v>29.561086141304344</v>
      </c>
      <c r="K1040" s="34">
        <f t="shared" si="78"/>
        <v>17.197522725560926</v>
      </c>
    </row>
    <row r="1041" spans="1:11" ht="12.75" x14ac:dyDescent="0.2">
      <c r="A1041" s="29">
        <v>1957.01</v>
      </c>
      <c r="B1041" s="34">
        <v>45.43</v>
      </c>
      <c r="C1041" s="34">
        <v>1.7366699999999999</v>
      </c>
      <c r="D1041" s="34">
        <v>3.4066700000000001</v>
      </c>
      <c r="E1041" s="34">
        <v>27.6</v>
      </c>
      <c r="F1041" s="34">
        <f t="shared" si="82"/>
        <v>1957.0416666665885</v>
      </c>
      <c r="G1041" s="34">
        <v>3.46</v>
      </c>
      <c r="H1041" s="34">
        <f t="shared" si="79"/>
        <v>393.82995407608689</v>
      </c>
      <c r="I1041" s="34">
        <f t="shared" si="80"/>
        <v>15.055088407336955</v>
      </c>
      <c r="J1041" s="34">
        <f t="shared" si="81"/>
        <v>29.532218570380433</v>
      </c>
      <c r="K1041" s="34">
        <f t="shared" si="78"/>
        <v>16.717780078533014</v>
      </c>
    </row>
    <row r="1042" spans="1:11" ht="12.75" x14ac:dyDescent="0.2">
      <c r="A1042" s="29">
        <v>1957.02</v>
      </c>
      <c r="B1042" s="34">
        <v>43.47</v>
      </c>
      <c r="C1042" s="34">
        <v>1.73333</v>
      </c>
      <c r="D1042" s="34">
        <v>3.40333</v>
      </c>
      <c r="E1042" s="34">
        <v>27.7</v>
      </c>
      <c r="F1042" s="34">
        <f t="shared" si="82"/>
        <v>1957.1249999999218</v>
      </c>
      <c r="G1042" s="34">
        <v>3.34</v>
      </c>
      <c r="H1042" s="34">
        <f t="shared" si="79"/>
        <v>375.47840225631768</v>
      </c>
      <c r="I1042" s="34">
        <f t="shared" si="80"/>
        <v>14.971888175361011</v>
      </c>
      <c r="J1042" s="34">
        <f t="shared" si="81"/>
        <v>29.396754330595666</v>
      </c>
      <c r="K1042" s="34">
        <f t="shared" si="78"/>
        <v>15.843733142229748</v>
      </c>
    </row>
    <row r="1043" spans="1:11" ht="12.75" x14ac:dyDescent="0.2">
      <c r="A1043" s="29">
        <v>1957.03</v>
      </c>
      <c r="B1043" s="34">
        <v>44.03</v>
      </c>
      <c r="C1043" s="34">
        <v>1.73</v>
      </c>
      <c r="D1043" s="34">
        <v>3.4</v>
      </c>
      <c r="E1043" s="34">
        <v>27.8</v>
      </c>
      <c r="F1043" s="34">
        <f t="shared" si="82"/>
        <v>1957.208333333255</v>
      </c>
      <c r="G1043" s="34">
        <v>3.41</v>
      </c>
      <c r="H1043" s="34">
        <f t="shared" si="79"/>
        <v>378.94744181654676</v>
      </c>
      <c r="I1043" s="34">
        <f t="shared" si="80"/>
        <v>14.889372571942445</v>
      </c>
      <c r="J1043" s="34">
        <f t="shared" si="81"/>
        <v>29.262350719424457</v>
      </c>
      <c r="K1043" s="34">
        <f t="shared" si="78"/>
        <v>15.900417108869174</v>
      </c>
    </row>
    <row r="1044" spans="1:11" ht="12.75" x14ac:dyDescent="0.2">
      <c r="A1044" s="29">
        <v>1957.04</v>
      </c>
      <c r="B1044" s="34">
        <v>45.05</v>
      </c>
      <c r="C1044" s="34">
        <v>1.73</v>
      </c>
      <c r="D1044" s="34">
        <v>3.4066700000000001</v>
      </c>
      <c r="E1044" s="34">
        <v>27.9</v>
      </c>
      <c r="F1044" s="34">
        <f t="shared" si="82"/>
        <v>1957.2916666665883</v>
      </c>
      <c r="G1044" s="34">
        <v>3.48</v>
      </c>
      <c r="H1044" s="34">
        <f t="shared" si="79"/>
        <v>386.33644758064514</v>
      </c>
      <c r="I1044" s="34">
        <f t="shared" si="80"/>
        <v>14.836005645161292</v>
      </c>
      <c r="J1044" s="34">
        <f t="shared" si="81"/>
        <v>29.214667833064517</v>
      </c>
      <c r="K1044" s="34">
        <f t="shared" si="78"/>
        <v>16.123704360211761</v>
      </c>
    </row>
    <row r="1045" spans="1:11" ht="12.75" x14ac:dyDescent="0.2">
      <c r="A1045" s="29">
        <v>1957.05</v>
      </c>
      <c r="B1045" s="34">
        <v>46.78</v>
      </c>
      <c r="C1045" s="34">
        <v>1.73</v>
      </c>
      <c r="D1045" s="34">
        <v>3.4133300000000002</v>
      </c>
      <c r="E1045" s="34">
        <v>28</v>
      </c>
      <c r="F1045" s="34">
        <f t="shared" si="82"/>
        <v>1957.3749999999216</v>
      </c>
      <c r="G1045" s="34">
        <v>3.6</v>
      </c>
      <c r="H1045" s="34">
        <f t="shared" si="79"/>
        <v>399.73969446428566</v>
      </c>
      <c r="I1045" s="34">
        <f t="shared" si="80"/>
        <v>14.783019910714286</v>
      </c>
      <c r="J1045" s="34">
        <f t="shared" si="81"/>
        <v>29.167240087767855</v>
      </c>
      <c r="K1045" s="34">
        <f t="shared" si="78"/>
        <v>16.598110789114269</v>
      </c>
    </row>
    <row r="1046" spans="1:11" ht="12.75" x14ac:dyDescent="0.2">
      <c r="A1046" s="29">
        <v>1957.06</v>
      </c>
      <c r="B1046" s="34">
        <v>47.55</v>
      </c>
      <c r="C1046" s="34">
        <v>1.73</v>
      </c>
      <c r="D1046" s="34">
        <v>3.42</v>
      </c>
      <c r="E1046" s="34">
        <v>28.1</v>
      </c>
      <c r="F1046" s="34">
        <f t="shared" si="82"/>
        <v>1957.4583333332548</v>
      </c>
      <c r="G1046" s="34">
        <v>3.8</v>
      </c>
      <c r="H1046" s="34">
        <f t="shared" si="79"/>
        <v>404.873443505338</v>
      </c>
      <c r="I1046" s="34">
        <f t="shared" si="80"/>
        <v>14.730411298932383</v>
      </c>
      <c r="J1046" s="34">
        <f t="shared" si="81"/>
        <v>29.120235053380782</v>
      </c>
      <c r="K1046" s="34">
        <f t="shared" si="78"/>
        <v>16.729918872472872</v>
      </c>
    </row>
    <row r="1047" spans="1:11" ht="12.75" x14ac:dyDescent="0.2">
      <c r="A1047" s="29">
        <v>1957.07</v>
      </c>
      <c r="B1047" s="34">
        <v>48.51</v>
      </c>
      <c r="C1047" s="34">
        <v>1.74</v>
      </c>
      <c r="D1047" s="34">
        <v>3.4366699999999999</v>
      </c>
      <c r="E1047" s="34">
        <v>28.3</v>
      </c>
      <c r="F1047" s="34">
        <f t="shared" si="82"/>
        <v>1957.5416666665881</v>
      </c>
      <c r="G1047" s="34">
        <v>3.93</v>
      </c>
      <c r="H1047" s="34">
        <f t="shared" si="79"/>
        <v>410.1284806537102</v>
      </c>
      <c r="I1047" s="34">
        <f t="shared" si="80"/>
        <v>14.710854593639576</v>
      </c>
      <c r="J1047" s="34">
        <f t="shared" si="81"/>
        <v>29.055375089840986</v>
      </c>
      <c r="K1047" s="34">
        <f t="shared" si="78"/>
        <v>16.868882383979798</v>
      </c>
    </row>
    <row r="1048" spans="1:11" ht="12.75" x14ac:dyDescent="0.2">
      <c r="A1048" s="29">
        <v>1957.08</v>
      </c>
      <c r="B1048" s="34">
        <v>45.84</v>
      </c>
      <c r="C1048" s="34">
        <v>1.75</v>
      </c>
      <c r="D1048" s="34">
        <v>3.4533299999999998</v>
      </c>
      <c r="E1048" s="34">
        <v>28.3</v>
      </c>
      <c r="F1048" s="34">
        <f t="shared" si="82"/>
        <v>1957.6249999999213</v>
      </c>
      <c r="G1048" s="34">
        <v>3.93</v>
      </c>
      <c r="H1048" s="34">
        <f t="shared" si="79"/>
        <v>387.5549279151943</v>
      </c>
      <c r="I1048" s="34">
        <f t="shared" si="80"/>
        <v>14.795399734982333</v>
      </c>
      <c r="J1048" s="34">
        <f t="shared" si="81"/>
        <v>29.196227295318014</v>
      </c>
      <c r="K1048" s="34">
        <f t="shared" si="78"/>
        <v>15.868942729452245</v>
      </c>
    </row>
    <row r="1049" spans="1:11" ht="12.75" x14ac:dyDescent="0.2">
      <c r="A1049" s="29">
        <v>1957.09</v>
      </c>
      <c r="B1049" s="34">
        <v>43.98</v>
      </c>
      <c r="C1049" s="34">
        <v>1.76</v>
      </c>
      <c r="D1049" s="34">
        <v>3.47</v>
      </c>
      <c r="E1049" s="34">
        <v>28.3</v>
      </c>
      <c r="F1049" s="34">
        <f t="shared" si="82"/>
        <v>1957.7083333332546</v>
      </c>
      <c r="G1049" s="34">
        <v>3.92</v>
      </c>
      <c r="H1049" s="34">
        <f t="shared" si="79"/>
        <v>371.82953162544163</v>
      </c>
      <c r="I1049" s="34">
        <f t="shared" si="80"/>
        <v>14.879944876325085</v>
      </c>
      <c r="J1049" s="34">
        <f t="shared" si="81"/>
        <v>29.337164045936394</v>
      </c>
      <c r="K1049" s="34">
        <f t="shared" si="78"/>
        <v>15.157274488962218</v>
      </c>
    </row>
    <row r="1050" spans="1:11" ht="12.75" x14ac:dyDescent="0.2">
      <c r="A1050" s="29">
        <v>1957.1</v>
      </c>
      <c r="B1050" s="34">
        <v>41.24</v>
      </c>
      <c r="C1050" s="34">
        <v>1.77</v>
      </c>
      <c r="D1050" s="34">
        <v>3.4366699999999999</v>
      </c>
      <c r="E1050" s="34">
        <v>28.3</v>
      </c>
      <c r="F1050" s="34">
        <f t="shared" si="82"/>
        <v>1957.7916666665878</v>
      </c>
      <c r="G1050" s="34">
        <v>3.97</v>
      </c>
      <c r="H1050" s="34">
        <f t="shared" si="79"/>
        <v>348.66416289752647</v>
      </c>
      <c r="I1050" s="34">
        <f t="shared" si="80"/>
        <v>14.964490017667842</v>
      </c>
      <c r="J1050" s="34">
        <f t="shared" si="81"/>
        <v>29.055375089840986</v>
      </c>
      <c r="K1050" s="34">
        <f t="shared" si="78"/>
        <v>14.149451489483539</v>
      </c>
    </row>
    <row r="1051" spans="1:11" ht="12.75" x14ac:dyDescent="0.2">
      <c r="A1051" s="29">
        <v>1957.11</v>
      </c>
      <c r="B1051" s="34">
        <v>40.35</v>
      </c>
      <c r="C1051" s="34">
        <v>1.78</v>
      </c>
      <c r="D1051" s="34">
        <v>3.40333</v>
      </c>
      <c r="E1051" s="34">
        <v>28.4</v>
      </c>
      <c r="F1051" s="34">
        <f t="shared" si="82"/>
        <v>1957.8749999999211</v>
      </c>
      <c r="G1051" s="34">
        <v>3.72</v>
      </c>
      <c r="H1051" s="34">
        <f t="shared" si="79"/>
        <v>339.93844938380283</v>
      </c>
      <c r="I1051" s="34">
        <f t="shared" si="80"/>
        <v>14.996045598591548</v>
      </c>
      <c r="J1051" s="34">
        <f t="shared" si="81"/>
        <v>28.672186442165494</v>
      </c>
      <c r="K1051" s="34">
        <f t="shared" si="78"/>
        <v>13.736242235298487</v>
      </c>
    </row>
    <row r="1052" spans="1:11" ht="12.75" x14ac:dyDescent="0.2">
      <c r="A1052" s="29">
        <v>1957.12</v>
      </c>
      <c r="B1052" s="34">
        <v>40.33</v>
      </c>
      <c r="C1052" s="34">
        <v>1.79</v>
      </c>
      <c r="D1052" s="34">
        <v>3.37</v>
      </c>
      <c r="E1052" s="34">
        <v>28.4</v>
      </c>
      <c r="F1052" s="34">
        <f t="shared" si="82"/>
        <v>1957.9583333332544</v>
      </c>
      <c r="G1052" s="34">
        <v>3.21</v>
      </c>
      <c r="H1052" s="34">
        <f t="shared" si="79"/>
        <v>339.7699544894366</v>
      </c>
      <c r="I1052" s="34">
        <f t="shared" si="80"/>
        <v>15.080293045774647</v>
      </c>
      <c r="J1052" s="34">
        <f t="shared" si="81"/>
        <v>28.391389700704224</v>
      </c>
      <c r="K1052" s="34">
        <f t="shared" si="78"/>
        <v>13.673246057951387</v>
      </c>
    </row>
    <row r="1053" spans="1:11" ht="12.75" x14ac:dyDescent="0.2">
      <c r="A1053" s="29">
        <v>1958.01</v>
      </c>
      <c r="B1053" s="34">
        <v>41.12</v>
      </c>
      <c r="C1053" s="34">
        <v>1.7833300000000001</v>
      </c>
      <c r="D1053" s="34">
        <v>3.2933300000000001</v>
      </c>
      <c r="E1053" s="34">
        <v>28.6</v>
      </c>
      <c r="F1053" s="34">
        <f t="shared" si="82"/>
        <v>1958.0416666665876</v>
      </c>
      <c r="G1053" s="34">
        <v>3.09</v>
      </c>
      <c r="H1053" s="34">
        <f t="shared" si="79"/>
        <v>344.0029468531468</v>
      </c>
      <c r="I1053" s="34">
        <f t="shared" si="80"/>
        <v>14.919036362150349</v>
      </c>
      <c r="J1053" s="34">
        <f t="shared" si="81"/>
        <v>27.55144029571678</v>
      </c>
      <c r="K1053" s="34">
        <f t="shared" si="78"/>
        <v>13.788431552307634</v>
      </c>
    </row>
    <row r="1054" spans="1:11" ht="12.75" x14ac:dyDescent="0.2">
      <c r="A1054" s="29">
        <v>1958.02</v>
      </c>
      <c r="B1054" s="34">
        <v>41.26</v>
      </c>
      <c r="C1054" s="34">
        <v>1.77667</v>
      </c>
      <c r="D1054" s="34">
        <v>3.2166700000000001</v>
      </c>
      <c r="E1054" s="34">
        <v>28.6</v>
      </c>
      <c r="F1054" s="34">
        <f t="shared" si="82"/>
        <v>1958.1249999999209</v>
      </c>
      <c r="G1054" s="34">
        <v>3.05</v>
      </c>
      <c r="H1054" s="34">
        <f t="shared" si="79"/>
        <v>345.17416311188805</v>
      </c>
      <c r="I1054" s="34">
        <f t="shared" si="80"/>
        <v>14.863319931555942</v>
      </c>
      <c r="J1054" s="34">
        <f t="shared" si="81"/>
        <v>26.910115735751745</v>
      </c>
      <c r="K1054" s="34">
        <f t="shared" si="78"/>
        <v>13.78490639033768</v>
      </c>
    </row>
    <row r="1055" spans="1:11" ht="12.75" x14ac:dyDescent="0.2">
      <c r="A1055" s="29">
        <v>1958.03</v>
      </c>
      <c r="B1055" s="34">
        <v>42.11</v>
      </c>
      <c r="C1055" s="34">
        <v>1.77</v>
      </c>
      <c r="D1055" s="34">
        <v>3.14</v>
      </c>
      <c r="E1055" s="34">
        <v>28.8</v>
      </c>
      <c r="F1055" s="34">
        <f t="shared" si="82"/>
        <v>1958.2083333332541</v>
      </c>
      <c r="G1055" s="34">
        <v>2.98</v>
      </c>
      <c r="H1055" s="34">
        <f t="shared" si="79"/>
        <v>349.83869453124998</v>
      </c>
      <c r="I1055" s="34">
        <f t="shared" si="80"/>
        <v>14.704689843749998</v>
      </c>
      <c r="J1055" s="34">
        <f t="shared" si="81"/>
        <v>26.086285937499998</v>
      </c>
      <c r="K1055" s="34">
        <f t="shared" si="78"/>
        <v>13.925589923892941</v>
      </c>
    </row>
    <row r="1056" spans="1:11" ht="12.75" x14ac:dyDescent="0.2">
      <c r="A1056" s="29">
        <v>1958.04</v>
      </c>
      <c r="B1056" s="34">
        <v>42.34</v>
      </c>
      <c r="C1056" s="34">
        <v>1.75667</v>
      </c>
      <c r="D1056" s="34">
        <v>3.07</v>
      </c>
      <c r="E1056" s="34">
        <v>28.9</v>
      </c>
      <c r="F1056" s="34">
        <f t="shared" si="82"/>
        <v>1958.2916666665874</v>
      </c>
      <c r="G1056" s="34">
        <v>2.88</v>
      </c>
      <c r="H1056" s="34">
        <f t="shared" si="79"/>
        <v>350.53234723183397</v>
      </c>
      <c r="I1056" s="34">
        <f t="shared" si="80"/>
        <v>14.543449655449827</v>
      </c>
      <c r="J1056" s="34">
        <f t="shared" si="81"/>
        <v>25.416492820069202</v>
      </c>
      <c r="K1056" s="34">
        <f t="shared" si="78"/>
        <v>13.913501765262779</v>
      </c>
    </row>
    <row r="1057" spans="1:11" ht="12.75" x14ac:dyDescent="0.2">
      <c r="A1057" s="29">
        <v>1958.05</v>
      </c>
      <c r="B1057" s="34">
        <v>43.7</v>
      </c>
      <c r="C1057" s="34">
        <v>1.74333</v>
      </c>
      <c r="D1057" s="34">
        <v>3</v>
      </c>
      <c r="E1057" s="34">
        <v>28.9</v>
      </c>
      <c r="F1057" s="34">
        <f t="shared" si="82"/>
        <v>1958.3749999999206</v>
      </c>
      <c r="G1057" s="34">
        <v>2.92</v>
      </c>
      <c r="H1057" s="34">
        <f t="shared" si="79"/>
        <v>361.79177076124569</v>
      </c>
      <c r="I1057" s="34">
        <f t="shared" si="80"/>
        <v>14.43300795700692</v>
      </c>
      <c r="J1057" s="34">
        <f t="shared" si="81"/>
        <v>24.836963667820068</v>
      </c>
      <c r="K1057" s="34">
        <f t="shared" si="78"/>
        <v>14.323824968409227</v>
      </c>
    </row>
    <row r="1058" spans="1:11" ht="12.75" x14ac:dyDescent="0.2">
      <c r="A1058" s="29">
        <v>1958.06</v>
      </c>
      <c r="B1058" s="34">
        <v>44.75</v>
      </c>
      <c r="C1058" s="34">
        <v>1.73</v>
      </c>
      <c r="D1058" s="34">
        <v>2.93</v>
      </c>
      <c r="E1058" s="34">
        <v>28.9</v>
      </c>
      <c r="F1058" s="34">
        <f t="shared" si="82"/>
        <v>1958.4583333332539</v>
      </c>
      <c r="G1058" s="34">
        <v>2.97</v>
      </c>
      <c r="H1058" s="34">
        <f t="shared" si="79"/>
        <v>370.48470804498271</v>
      </c>
      <c r="I1058" s="34">
        <f t="shared" si="80"/>
        <v>14.322649048442907</v>
      </c>
      <c r="J1058" s="34">
        <f t="shared" si="81"/>
        <v>24.257434515570935</v>
      </c>
      <c r="K1058" s="34">
        <f t="shared" si="78"/>
        <v>14.635555551956266</v>
      </c>
    </row>
    <row r="1059" spans="1:11" ht="12.75" x14ac:dyDescent="0.2">
      <c r="A1059" s="29">
        <v>1958.07</v>
      </c>
      <c r="B1059" s="34">
        <v>45.98</v>
      </c>
      <c r="C1059" s="34">
        <v>1.73</v>
      </c>
      <c r="D1059" s="34">
        <v>2.9133300000000002</v>
      </c>
      <c r="E1059" s="34">
        <v>29</v>
      </c>
      <c r="F1059" s="34">
        <f t="shared" si="82"/>
        <v>1958.5416666665872</v>
      </c>
      <c r="G1059" s="34">
        <v>3.2</v>
      </c>
      <c r="H1059" s="34">
        <f t="shared" si="79"/>
        <v>379.35521534482757</v>
      </c>
      <c r="I1059" s="34">
        <f t="shared" si="80"/>
        <v>14.273260603448275</v>
      </c>
      <c r="J1059" s="34">
        <f t="shared" si="81"/>
        <v>24.03625336060345</v>
      </c>
      <c r="K1059" s="34">
        <f t="shared" si="78"/>
        <v>14.957457101901133</v>
      </c>
    </row>
    <row r="1060" spans="1:11" ht="12.75" x14ac:dyDescent="0.2">
      <c r="A1060" s="29">
        <v>1958.08</v>
      </c>
      <c r="B1060" s="34">
        <v>47.7</v>
      </c>
      <c r="C1060" s="34">
        <v>1.73</v>
      </c>
      <c r="D1060" s="34">
        <v>2.8966699999999999</v>
      </c>
      <c r="E1060" s="34">
        <v>28.9</v>
      </c>
      <c r="F1060" s="34">
        <f t="shared" si="82"/>
        <v>1958.6249999999204</v>
      </c>
      <c r="G1060" s="34">
        <v>3.54</v>
      </c>
      <c r="H1060" s="34">
        <f t="shared" si="79"/>
        <v>394.9077223183391</v>
      </c>
      <c r="I1060" s="34">
        <f t="shared" si="80"/>
        <v>14.322649048442907</v>
      </c>
      <c r="J1060" s="34">
        <f t="shared" si="81"/>
        <v>23.981495849221453</v>
      </c>
      <c r="K1060" s="34">
        <f t="shared" si="78"/>
        <v>15.544566891165919</v>
      </c>
    </row>
    <row r="1061" spans="1:11" ht="12.75" x14ac:dyDescent="0.2">
      <c r="A1061" s="29">
        <v>1958.09</v>
      </c>
      <c r="B1061" s="34">
        <v>48.96</v>
      </c>
      <c r="C1061" s="34">
        <v>1.73</v>
      </c>
      <c r="D1061" s="34">
        <v>2.88</v>
      </c>
      <c r="E1061" s="34">
        <v>28.9</v>
      </c>
      <c r="F1061" s="34">
        <f t="shared" si="82"/>
        <v>1958.7083333332537</v>
      </c>
      <c r="G1061" s="34">
        <v>3.76</v>
      </c>
      <c r="H1061" s="34">
        <f t="shared" si="79"/>
        <v>405.33924705882356</v>
      </c>
      <c r="I1061" s="34">
        <f t="shared" si="80"/>
        <v>14.322649048442907</v>
      </c>
      <c r="J1061" s="34">
        <f t="shared" si="81"/>
        <v>23.843485121107264</v>
      </c>
      <c r="K1061" s="34">
        <f t="shared" si="78"/>
        <v>15.931923184092842</v>
      </c>
    </row>
    <row r="1062" spans="1:11" ht="12.75" x14ac:dyDescent="0.2">
      <c r="A1062" s="29">
        <v>1958.1</v>
      </c>
      <c r="B1062" s="34">
        <v>50.95</v>
      </c>
      <c r="C1062" s="34">
        <v>1.7366699999999999</v>
      </c>
      <c r="D1062" s="34">
        <v>2.8833299999999999</v>
      </c>
      <c r="E1062" s="34">
        <v>28.9</v>
      </c>
      <c r="F1062" s="34">
        <f t="shared" si="82"/>
        <v>1958.7916666665869</v>
      </c>
      <c r="G1062" s="34">
        <v>3.8</v>
      </c>
      <c r="H1062" s="34">
        <f t="shared" si="79"/>
        <v>421.81443295847754</v>
      </c>
      <c r="I1062" s="34">
        <f t="shared" si="80"/>
        <v>14.377869897664359</v>
      </c>
      <c r="J1062" s="34">
        <f t="shared" si="81"/>
        <v>23.871054150778544</v>
      </c>
      <c r="K1062" s="34">
        <f t="shared" si="78"/>
        <v>16.559803310351569</v>
      </c>
    </row>
    <row r="1063" spans="1:11" ht="12.75" x14ac:dyDescent="0.2">
      <c r="A1063" s="29">
        <v>1958.11</v>
      </c>
      <c r="B1063" s="34">
        <v>52.5</v>
      </c>
      <c r="C1063" s="34">
        <v>1.74333</v>
      </c>
      <c r="D1063" s="34">
        <v>2.8866700000000001</v>
      </c>
      <c r="E1063" s="34">
        <v>29</v>
      </c>
      <c r="F1063" s="34">
        <f t="shared" si="82"/>
        <v>1958.8749999999202</v>
      </c>
      <c r="G1063" s="34">
        <v>3.74</v>
      </c>
      <c r="H1063" s="34">
        <f t="shared" si="79"/>
        <v>433.14808189655173</v>
      </c>
      <c r="I1063" s="34">
        <f t="shared" si="80"/>
        <v>14.383238964051724</v>
      </c>
      <c r="J1063" s="34">
        <f t="shared" si="81"/>
        <v>23.816296639396548</v>
      </c>
      <c r="K1063" s="34">
        <f t="shared" si="78"/>
        <v>16.988883579386332</v>
      </c>
    </row>
    <row r="1064" spans="1:11" ht="12.75" x14ac:dyDescent="0.2">
      <c r="A1064" s="29">
        <v>1958.12</v>
      </c>
      <c r="B1064" s="34">
        <v>53.49</v>
      </c>
      <c r="C1064" s="34">
        <v>1.75</v>
      </c>
      <c r="D1064" s="34">
        <v>2.89</v>
      </c>
      <c r="E1064" s="34">
        <v>28.9</v>
      </c>
      <c r="F1064" s="34">
        <f t="shared" si="82"/>
        <v>1958.9583333332534</v>
      </c>
      <c r="G1064" s="34">
        <v>3.86</v>
      </c>
      <c r="H1064" s="34">
        <f t="shared" si="79"/>
        <v>442.84306219723186</v>
      </c>
      <c r="I1064" s="34">
        <f t="shared" si="80"/>
        <v>14.488228806228374</v>
      </c>
      <c r="J1064" s="34">
        <f t="shared" si="81"/>
        <v>23.926275</v>
      </c>
      <c r="K1064" s="34">
        <f t="shared" si="78"/>
        <v>17.358357365369958</v>
      </c>
    </row>
    <row r="1065" spans="1:11" ht="12.75" x14ac:dyDescent="0.2">
      <c r="A1065" s="29">
        <v>1959.01</v>
      </c>
      <c r="B1065" s="34">
        <v>55.62</v>
      </c>
      <c r="C1065" s="34">
        <v>1.75667</v>
      </c>
      <c r="D1065" s="34">
        <v>2.96333</v>
      </c>
      <c r="E1065" s="34">
        <v>29</v>
      </c>
      <c r="F1065" s="34">
        <f t="shared" si="82"/>
        <v>1959.0416666665867</v>
      </c>
      <c r="G1065" s="34">
        <v>4.0199999999999996</v>
      </c>
      <c r="H1065" s="34">
        <f t="shared" si="79"/>
        <v>458.88945362068955</v>
      </c>
      <c r="I1065" s="34">
        <f t="shared" si="80"/>
        <v>14.493299829051724</v>
      </c>
      <c r="J1065" s="34">
        <f t="shared" si="81"/>
        <v>24.448775343362065</v>
      </c>
      <c r="K1065" s="34">
        <f t="shared" si="78"/>
        <v>17.980339342993389</v>
      </c>
    </row>
    <row r="1066" spans="1:11" ht="12.75" x14ac:dyDescent="0.2">
      <c r="A1066" s="29">
        <v>1959.02</v>
      </c>
      <c r="B1066" s="34">
        <v>54.77</v>
      </c>
      <c r="C1066" s="34">
        <v>1.7633300000000001</v>
      </c>
      <c r="D1066" s="34">
        <v>3.03667</v>
      </c>
      <c r="E1066" s="34">
        <v>28.9</v>
      </c>
      <c r="F1066" s="34">
        <f t="shared" si="82"/>
        <v>1959.12499999992</v>
      </c>
      <c r="G1066" s="34">
        <v>3.96</v>
      </c>
      <c r="H1066" s="34">
        <f t="shared" si="79"/>
        <v>453.44016669550177</v>
      </c>
      <c r="I1066" s="34">
        <f t="shared" si="80"/>
        <v>14.598587714792387</v>
      </c>
      <c r="J1066" s="34">
        <f t="shared" si="81"/>
        <v>25.140554153719723</v>
      </c>
      <c r="K1066" s="34">
        <f t="shared" si="78"/>
        <v>17.759169263611419</v>
      </c>
    </row>
    <row r="1067" spans="1:11" ht="12.75" x14ac:dyDescent="0.2">
      <c r="A1067" s="29">
        <v>1959.03</v>
      </c>
      <c r="B1067" s="34">
        <v>56.16</v>
      </c>
      <c r="C1067" s="34">
        <v>1.77</v>
      </c>
      <c r="D1067" s="34">
        <v>3.11</v>
      </c>
      <c r="E1067" s="34">
        <v>28.9</v>
      </c>
      <c r="F1067" s="34">
        <f t="shared" si="82"/>
        <v>1959.2083333332532</v>
      </c>
      <c r="G1067" s="34">
        <v>3.99</v>
      </c>
      <c r="H1067" s="34">
        <f t="shared" si="79"/>
        <v>464.94795986159164</v>
      </c>
      <c r="I1067" s="34">
        <f t="shared" si="80"/>
        <v>14.65380856401384</v>
      </c>
      <c r="J1067" s="34">
        <f t="shared" si="81"/>
        <v>25.747652335640137</v>
      </c>
      <c r="K1067" s="34">
        <f t="shared" si="78"/>
        <v>18.200871845485633</v>
      </c>
    </row>
    <row r="1068" spans="1:11" ht="12.75" x14ac:dyDescent="0.2">
      <c r="A1068" s="29">
        <v>1959.04</v>
      </c>
      <c r="B1068" s="34">
        <v>57.1</v>
      </c>
      <c r="C1068" s="34">
        <v>1.77667</v>
      </c>
      <c r="D1068" s="34">
        <v>3.2066699999999999</v>
      </c>
      <c r="E1068" s="34">
        <v>29</v>
      </c>
      <c r="F1068" s="34">
        <f t="shared" si="82"/>
        <v>1959.2916666665865</v>
      </c>
      <c r="G1068" s="34">
        <v>4.12</v>
      </c>
      <c r="H1068" s="34">
        <f t="shared" si="79"/>
        <v>471.10010431034482</v>
      </c>
      <c r="I1068" s="34">
        <f t="shared" si="80"/>
        <v>14.658308622155172</v>
      </c>
      <c r="J1068" s="34">
        <f t="shared" si="81"/>
        <v>26.45643732905172</v>
      </c>
      <c r="K1068" s="34">
        <f t="shared" si="78"/>
        <v>18.430753048783416</v>
      </c>
    </row>
    <row r="1069" spans="1:11" ht="12.75" x14ac:dyDescent="0.2">
      <c r="A1069" s="29">
        <v>1959.05</v>
      </c>
      <c r="B1069" s="34">
        <v>57.96</v>
      </c>
      <c r="C1069" s="34">
        <v>1.7833300000000001</v>
      </c>
      <c r="D1069" s="34">
        <v>3.3033299999999999</v>
      </c>
      <c r="E1069" s="34">
        <v>29</v>
      </c>
      <c r="F1069" s="34">
        <f t="shared" si="82"/>
        <v>1959.3749999999197</v>
      </c>
      <c r="G1069" s="34">
        <v>4.3099999999999996</v>
      </c>
      <c r="H1069" s="34">
        <f t="shared" si="79"/>
        <v>478.19548241379306</v>
      </c>
      <c r="I1069" s="34">
        <f t="shared" si="80"/>
        <v>14.71325655025862</v>
      </c>
      <c r="J1069" s="34">
        <f t="shared" si="81"/>
        <v>27.253924826120688</v>
      </c>
      <c r="K1069" s="34">
        <f t="shared" si="78"/>
        <v>18.69272143959418</v>
      </c>
    </row>
    <row r="1070" spans="1:11" ht="12.75" x14ac:dyDescent="0.2">
      <c r="A1070" s="29">
        <v>1959.06</v>
      </c>
      <c r="B1070" s="34">
        <v>57.46</v>
      </c>
      <c r="C1070" s="34">
        <v>1.79</v>
      </c>
      <c r="D1070" s="34">
        <v>3.4</v>
      </c>
      <c r="E1070" s="34">
        <v>29.1</v>
      </c>
      <c r="F1070" s="34">
        <f t="shared" si="82"/>
        <v>1959.458333333253</v>
      </c>
      <c r="G1070" s="34">
        <v>4.34</v>
      </c>
      <c r="H1070" s="34">
        <f t="shared" si="79"/>
        <v>472.44115515463915</v>
      </c>
      <c r="I1070" s="34">
        <f t="shared" si="80"/>
        <v>14.717536855670101</v>
      </c>
      <c r="J1070" s="34">
        <f t="shared" si="81"/>
        <v>27.955097938144327</v>
      </c>
      <c r="K1070" s="34">
        <f t="shared" si="78"/>
        <v>18.448591397066476</v>
      </c>
    </row>
    <row r="1071" spans="1:11" ht="12.75" x14ac:dyDescent="0.2">
      <c r="A1071" s="29">
        <v>1959.07</v>
      </c>
      <c r="B1071" s="34">
        <v>59.74</v>
      </c>
      <c r="C1071" s="34">
        <v>1.79667</v>
      </c>
      <c r="D1071" s="34">
        <v>3.41</v>
      </c>
      <c r="E1071" s="34">
        <v>29.2</v>
      </c>
      <c r="F1071" s="34">
        <f t="shared" si="82"/>
        <v>1959.5416666665863</v>
      </c>
      <c r="G1071" s="34">
        <v>4.4000000000000004</v>
      </c>
      <c r="H1071" s="34">
        <f t="shared" si="79"/>
        <v>489.50536592465755</v>
      </c>
      <c r="I1071" s="34">
        <f t="shared" si="80"/>
        <v>14.721787843921232</v>
      </c>
      <c r="J1071" s="34">
        <f t="shared" si="81"/>
        <v>27.941300599315067</v>
      </c>
      <c r="K1071" s="34">
        <f t="shared" si="78"/>
        <v>19.090533975796514</v>
      </c>
    </row>
    <row r="1072" spans="1:11" ht="12.75" x14ac:dyDescent="0.2">
      <c r="A1072" s="29">
        <v>1959.08</v>
      </c>
      <c r="B1072" s="34">
        <v>59.4</v>
      </c>
      <c r="C1072" s="34">
        <v>1.8033300000000001</v>
      </c>
      <c r="D1072" s="34">
        <v>3.42</v>
      </c>
      <c r="E1072" s="34">
        <v>29.2</v>
      </c>
      <c r="F1072" s="34">
        <f t="shared" si="82"/>
        <v>1959.6249999999195</v>
      </c>
      <c r="G1072" s="34">
        <v>4.43</v>
      </c>
      <c r="H1072" s="34">
        <f t="shared" si="79"/>
        <v>486.71942979452052</v>
      </c>
      <c r="I1072" s="34">
        <f t="shared" si="80"/>
        <v>14.77635941635274</v>
      </c>
      <c r="J1072" s="34">
        <f t="shared" si="81"/>
        <v>28.023239897260275</v>
      </c>
      <c r="K1072" s="34">
        <f t="shared" si="78"/>
        <v>18.958803640750208</v>
      </c>
    </row>
    <row r="1073" spans="1:11" ht="12.75" x14ac:dyDescent="0.2">
      <c r="A1073" s="29">
        <v>1959.09</v>
      </c>
      <c r="B1073" s="34">
        <v>57.05</v>
      </c>
      <c r="C1073" s="34">
        <v>1.81</v>
      </c>
      <c r="D1073" s="34">
        <v>3.43</v>
      </c>
      <c r="E1073" s="34">
        <v>29.3</v>
      </c>
      <c r="F1073" s="34">
        <f t="shared" si="82"/>
        <v>1959.7083333332528</v>
      </c>
      <c r="G1073" s="34">
        <v>4.68</v>
      </c>
      <c r="H1073" s="34">
        <f t="shared" si="79"/>
        <v>465.86825554607503</v>
      </c>
      <c r="I1073" s="34">
        <f t="shared" si="80"/>
        <v>14.78039513651877</v>
      </c>
      <c r="J1073" s="34">
        <f t="shared" si="81"/>
        <v>28.009257081911262</v>
      </c>
      <c r="K1073" s="34">
        <f t="shared" si="78"/>
        <v>18.123290556758619</v>
      </c>
    </row>
    <row r="1074" spans="1:11" ht="12.75" x14ac:dyDescent="0.2">
      <c r="A1074" s="29">
        <v>1959.1</v>
      </c>
      <c r="B1074" s="34">
        <v>57</v>
      </c>
      <c r="C1074" s="34">
        <v>1.81667</v>
      </c>
      <c r="D1074" s="34">
        <v>3.4166699999999999</v>
      </c>
      <c r="E1074" s="34">
        <v>29.4</v>
      </c>
      <c r="F1074" s="34">
        <f t="shared" si="82"/>
        <v>1959.791666666586</v>
      </c>
      <c r="G1074" s="34">
        <v>4.53</v>
      </c>
      <c r="H1074" s="34">
        <f t="shared" si="79"/>
        <v>463.87676020408168</v>
      </c>
      <c r="I1074" s="34">
        <f t="shared" si="80"/>
        <v>14.784403402806122</v>
      </c>
      <c r="J1074" s="34">
        <f t="shared" si="81"/>
        <v>27.805505443622447</v>
      </c>
      <c r="K1074" s="34">
        <f t="shared" si="78"/>
        <v>18.021962441515427</v>
      </c>
    </row>
    <row r="1075" spans="1:11" ht="12.75" x14ac:dyDescent="0.2">
      <c r="A1075" s="29">
        <v>1959.11</v>
      </c>
      <c r="B1075" s="34">
        <v>57.23</v>
      </c>
      <c r="C1075" s="34">
        <v>1.8233299999999999</v>
      </c>
      <c r="D1075" s="34">
        <v>3.40333</v>
      </c>
      <c r="E1075" s="34">
        <v>29.4</v>
      </c>
      <c r="F1075" s="34">
        <f t="shared" si="82"/>
        <v>1959.8749999999193</v>
      </c>
      <c r="G1075" s="34">
        <v>4.53</v>
      </c>
      <c r="H1075" s="34">
        <f t="shared" si="79"/>
        <v>465.74854362244895</v>
      </c>
      <c r="I1075" s="34">
        <f t="shared" si="80"/>
        <v>14.838603740051019</v>
      </c>
      <c r="J1075" s="34">
        <f t="shared" si="81"/>
        <v>27.696942005357144</v>
      </c>
      <c r="K1075" s="34">
        <f t="shared" si="78"/>
        <v>18.071789130570213</v>
      </c>
    </row>
    <row r="1076" spans="1:11" ht="12.75" x14ac:dyDescent="0.2">
      <c r="A1076" s="29">
        <v>1959.12</v>
      </c>
      <c r="B1076" s="34">
        <v>59.06</v>
      </c>
      <c r="C1076" s="34">
        <v>1.83</v>
      </c>
      <c r="D1076" s="34">
        <v>3.39</v>
      </c>
      <c r="E1076" s="34">
        <v>29.4</v>
      </c>
      <c r="F1076" s="34">
        <f t="shared" si="82"/>
        <v>1959.9583333332525</v>
      </c>
      <c r="G1076" s="34">
        <v>4.6900000000000004</v>
      </c>
      <c r="H1076" s="34">
        <f t="shared" si="79"/>
        <v>480.64142908163268</v>
      </c>
      <c r="I1076" s="34">
        <f t="shared" si="80"/>
        <v>14.892885459183674</v>
      </c>
      <c r="J1076" s="34">
        <f t="shared" si="81"/>
        <v>27.58845994897959</v>
      </c>
      <c r="K1076" s="34">
        <f t="shared" si="78"/>
        <v>18.624728977900109</v>
      </c>
    </row>
    <row r="1077" spans="1:11" ht="12.75" x14ac:dyDescent="0.2">
      <c r="A1077" s="29">
        <v>1960.01</v>
      </c>
      <c r="B1077" s="34">
        <v>58.03</v>
      </c>
      <c r="C1077" s="34">
        <v>1.8666700000000001</v>
      </c>
      <c r="D1077" s="34">
        <v>3.39</v>
      </c>
      <c r="E1077" s="34">
        <v>29.3</v>
      </c>
      <c r="F1077" s="34">
        <f t="shared" si="82"/>
        <v>1960.0416666665858</v>
      </c>
      <c r="G1077" s="34">
        <v>4.72</v>
      </c>
      <c r="H1077" s="34">
        <f t="shared" si="79"/>
        <v>473.87090042662112</v>
      </c>
      <c r="I1077" s="34">
        <f t="shared" si="80"/>
        <v>15.243160325682593</v>
      </c>
      <c r="J1077" s="34">
        <f t="shared" si="81"/>
        <v>27.68261851535836</v>
      </c>
      <c r="K1077" s="34">
        <f t="shared" si="78"/>
        <v>18.338284994375567</v>
      </c>
    </row>
    <row r="1078" spans="1:11" ht="12.75" x14ac:dyDescent="0.2">
      <c r="A1078" s="29">
        <v>1960.02</v>
      </c>
      <c r="B1078" s="34">
        <v>55.78</v>
      </c>
      <c r="C1078" s="34">
        <v>1.90333</v>
      </c>
      <c r="D1078" s="34">
        <v>3.39</v>
      </c>
      <c r="E1078" s="34">
        <v>29.4</v>
      </c>
      <c r="F1078" s="34">
        <f t="shared" si="82"/>
        <v>1960.1249999999191</v>
      </c>
      <c r="G1078" s="34">
        <v>4.49</v>
      </c>
      <c r="H1078" s="34">
        <f t="shared" si="79"/>
        <v>453.94816989795919</v>
      </c>
      <c r="I1078" s="34">
        <f t="shared" si="80"/>
        <v>15.489658842091837</v>
      </c>
      <c r="J1078" s="34">
        <f t="shared" si="81"/>
        <v>27.58845994897959</v>
      </c>
      <c r="K1078" s="34">
        <f t="shared" si="78"/>
        <v>17.54527510894598</v>
      </c>
    </row>
    <row r="1079" spans="1:11" ht="12.75" x14ac:dyDescent="0.2">
      <c r="A1079" s="29">
        <v>1960.03</v>
      </c>
      <c r="B1079" s="34">
        <v>55.02</v>
      </c>
      <c r="C1079" s="34">
        <v>1.94</v>
      </c>
      <c r="D1079" s="34">
        <v>3.39</v>
      </c>
      <c r="E1079" s="34">
        <v>29.4</v>
      </c>
      <c r="F1079" s="34">
        <f t="shared" si="82"/>
        <v>1960.2083333332523</v>
      </c>
      <c r="G1079" s="34">
        <v>4.25</v>
      </c>
      <c r="H1079" s="34">
        <f t="shared" si="79"/>
        <v>447.76314642857142</v>
      </c>
      <c r="I1079" s="34">
        <f t="shared" si="80"/>
        <v>15.788086224489795</v>
      </c>
      <c r="J1079" s="34">
        <f t="shared" si="81"/>
        <v>27.58845994897959</v>
      </c>
      <c r="K1079" s="34">
        <f t="shared" si="78"/>
        <v>17.286020720522156</v>
      </c>
    </row>
    <row r="1080" spans="1:11" ht="12.75" x14ac:dyDescent="0.2">
      <c r="A1080" s="29">
        <v>1960.04</v>
      </c>
      <c r="B1080" s="34">
        <v>55.73</v>
      </c>
      <c r="C1080" s="34">
        <v>1.94333</v>
      </c>
      <c r="D1080" s="34">
        <v>3.34667</v>
      </c>
      <c r="E1080" s="34">
        <v>29.5</v>
      </c>
      <c r="F1080" s="34">
        <f t="shared" si="82"/>
        <v>1960.2916666665856</v>
      </c>
      <c r="G1080" s="34">
        <v>4.28</v>
      </c>
      <c r="H1080" s="34">
        <f t="shared" si="79"/>
        <v>452.00383245762708</v>
      </c>
      <c r="I1080" s="34">
        <f t="shared" si="80"/>
        <v>15.76157559177966</v>
      </c>
      <c r="J1080" s="34">
        <f t="shared" si="81"/>
        <v>27.143507374322034</v>
      </c>
      <c r="K1080" s="34">
        <f t="shared" si="78"/>
        <v>17.429766947597209</v>
      </c>
    </row>
    <row r="1081" spans="1:11" ht="12.75" x14ac:dyDescent="0.2">
      <c r="A1081" s="29">
        <v>1960.05</v>
      </c>
      <c r="B1081" s="34">
        <v>55.22</v>
      </c>
      <c r="C1081" s="34">
        <v>1.9466699999999999</v>
      </c>
      <c r="D1081" s="34">
        <v>3.3033299999999999</v>
      </c>
      <c r="E1081" s="34">
        <v>29.5</v>
      </c>
      <c r="F1081" s="34">
        <f t="shared" si="82"/>
        <v>1960.3749999999188</v>
      </c>
      <c r="G1081" s="34">
        <v>4.3499999999999996</v>
      </c>
      <c r="H1081" s="34">
        <f t="shared" si="79"/>
        <v>447.86742559322028</v>
      </c>
      <c r="I1081" s="34">
        <f t="shared" si="80"/>
        <v>15.788665001440677</v>
      </c>
      <c r="J1081" s="34">
        <f t="shared" si="81"/>
        <v>26.791993896864405</v>
      </c>
      <c r="K1081" s="34">
        <f t="shared" si="78"/>
        <v>17.256170578727918</v>
      </c>
    </row>
    <row r="1082" spans="1:11" ht="12.75" x14ac:dyDescent="0.2">
      <c r="A1082" s="29">
        <v>1960.06</v>
      </c>
      <c r="B1082" s="34">
        <v>57.26</v>
      </c>
      <c r="C1082" s="34">
        <v>1.95</v>
      </c>
      <c r="D1082" s="34">
        <v>3.26</v>
      </c>
      <c r="E1082" s="34">
        <v>29.6</v>
      </c>
      <c r="F1082" s="34">
        <f t="shared" si="82"/>
        <v>1960.4583333332521</v>
      </c>
      <c r="G1082" s="34">
        <v>4.1500000000000004</v>
      </c>
      <c r="H1082" s="34">
        <f t="shared" si="79"/>
        <v>462.84409003378369</v>
      </c>
      <c r="I1082" s="34">
        <f t="shared" si="80"/>
        <v>15.762241976351349</v>
      </c>
      <c r="J1082" s="34">
        <f t="shared" si="81"/>
        <v>26.35123530405405</v>
      </c>
      <c r="K1082" s="34">
        <f t="shared" si="78"/>
        <v>17.823363817264745</v>
      </c>
    </row>
    <row r="1083" spans="1:11" ht="12.75" x14ac:dyDescent="0.2">
      <c r="A1083" s="29">
        <v>1960.07</v>
      </c>
      <c r="B1083" s="34">
        <v>55.84</v>
      </c>
      <c r="C1083" s="34">
        <v>1.95</v>
      </c>
      <c r="D1083" s="34">
        <v>3.2633299999999998</v>
      </c>
      <c r="E1083" s="34">
        <v>29.6</v>
      </c>
      <c r="F1083" s="34">
        <f t="shared" si="82"/>
        <v>1960.5416666665853</v>
      </c>
      <c r="G1083" s="34">
        <v>3.9</v>
      </c>
      <c r="H1083" s="34">
        <f t="shared" si="79"/>
        <v>451.36594459459457</v>
      </c>
      <c r="I1083" s="34">
        <f t="shared" si="80"/>
        <v>15.762241976351349</v>
      </c>
      <c r="J1083" s="34">
        <f t="shared" si="81"/>
        <v>26.378152363429049</v>
      </c>
      <c r="K1083" s="34">
        <f t="shared" si="78"/>
        <v>17.376806472898117</v>
      </c>
    </row>
    <row r="1084" spans="1:11" ht="12.75" x14ac:dyDescent="0.2">
      <c r="A1084" s="29">
        <v>1960.08</v>
      </c>
      <c r="B1084" s="34">
        <v>56.51</v>
      </c>
      <c r="C1084" s="34">
        <v>1.95</v>
      </c>
      <c r="D1084" s="34">
        <v>3.26667</v>
      </c>
      <c r="E1084" s="34">
        <v>29.6</v>
      </c>
      <c r="F1084" s="34">
        <f t="shared" si="82"/>
        <v>1960.6249999999186</v>
      </c>
      <c r="G1084" s="34">
        <v>3.8</v>
      </c>
      <c r="H1084" s="34">
        <f t="shared" si="79"/>
        <v>456.78168927364857</v>
      </c>
      <c r="I1084" s="34">
        <f t="shared" si="80"/>
        <v>15.762241976351349</v>
      </c>
      <c r="J1084" s="34">
        <f t="shared" si="81"/>
        <v>26.405150254814185</v>
      </c>
      <c r="K1084" s="34">
        <f t="shared" si="78"/>
        <v>17.582113039577674</v>
      </c>
    </row>
    <row r="1085" spans="1:11" ht="12.75" x14ac:dyDescent="0.2">
      <c r="A1085" s="29">
        <v>1960.09</v>
      </c>
      <c r="B1085" s="34">
        <v>54.81</v>
      </c>
      <c r="C1085" s="34">
        <v>1.95</v>
      </c>
      <c r="D1085" s="34">
        <v>3.27</v>
      </c>
      <c r="E1085" s="34">
        <v>29.6</v>
      </c>
      <c r="F1085" s="34">
        <f t="shared" si="82"/>
        <v>1960.7083333332519</v>
      </c>
      <c r="G1085" s="34">
        <v>3.8</v>
      </c>
      <c r="H1085" s="34">
        <f t="shared" si="79"/>
        <v>443.04024755067564</v>
      </c>
      <c r="I1085" s="34">
        <f t="shared" si="80"/>
        <v>15.762241976351349</v>
      </c>
      <c r="J1085" s="34">
        <f t="shared" si="81"/>
        <v>26.432067314189187</v>
      </c>
      <c r="K1085" s="34">
        <f t="shared" si="78"/>
        <v>17.052015467817672</v>
      </c>
    </row>
    <row r="1086" spans="1:11" ht="12.75" x14ac:dyDescent="0.2">
      <c r="A1086" s="29">
        <v>1960.1</v>
      </c>
      <c r="B1086" s="34">
        <v>53.73</v>
      </c>
      <c r="C1086" s="34">
        <v>1.95</v>
      </c>
      <c r="D1086" s="34">
        <v>3.27</v>
      </c>
      <c r="E1086" s="34">
        <v>29.8</v>
      </c>
      <c r="F1086" s="34">
        <f t="shared" si="82"/>
        <v>1960.7916666665851</v>
      </c>
      <c r="G1086" s="34">
        <v>3.89</v>
      </c>
      <c r="H1086" s="34">
        <f t="shared" si="79"/>
        <v>431.39555562080534</v>
      </c>
      <c r="I1086" s="34">
        <f t="shared" si="80"/>
        <v>15.656455117449662</v>
      </c>
      <c r="J1086" s="34">
        <f t="shared" si="81"/>
        <v>26.254670889261742</v>
      </c>
      <c r="K1086" s="34">
        <f t="shared" si="78"/>
        <v>16.605104536251034</v>
      </c>
    </row>
    <row r="1087" spans="1:11" ht="12.75" x14ac:dyDescent="0.2">
      <c r="A1087" s="29">
        <v>1960.11</v>
      </c>
      <c r="B1087" s="34">
        <v>55.47</v>
      </c>
      <c r="C1087" s="34">
        <v>1.95</v>
      </c>
      <c r="D1087" s="34">
        <v>3.27</v>
      </c>
      <c r="E1087" s="34">
        <v>29.8</v>
      </c>
      <c r="F1087" s="34">
        <f t="shared" si="82"/>
        <v>1960.8749999999184</v>
      </c>
      <c r="G1087" s="34">
        <v>3.93</v>
      </c>
      <c r="H1087" s="34">
        <f t="shared" si="79"/>
        <v>445.36593095637579</v>
      </c>
      <c r="I1087" s="34">
        <f t="shared" si="80"/>
        <v>15.656455117449662</v>
      </c>
      <c r="J1087" s="34">
        <f t="shared" si="81"/>
        <v>26.254670889261742</v>
      </c>
      <c r="K1087" s="34">
        <f t="shared" si="78"/>
        <v>17.146088452419004</v>
      </c>
    </row>
    <row r="1088" spans="1:11" ht="12.75" x14ac:dyDescent="0.2">
      <c r="A1088" s="29">
        <v>1960.12</v>
      </c>
      <c r="B1088" s="34">
        <v>56.8</v>
      </c>
      <c r="C1088" s="34">
        <v>1.95</v>
      </c>
      <c r="D1088" s="34">
        <v>3.27</v>
      </c>
      <c r="E1088" s="34">
        <v>29.8</v>
      </c>
      <c r="F1088" s="34">
        <f t="shared" si="82"/>
        <v>1960.9583333332516</v>
      </c>
      <c r="G1088" s="34">
        <v>3.84</v>
      </c>
      <c r="H1088" s="34">
        <f t="shared" si="79"/>
        <v>456.0444362416107</v>
      </c>
      <c r="I1088" s="34">
        <f t="shared" si="80"/>
        <v>15.656455117449662</v>
      </c>
      <c r="J1088" s="34">
        <f t="shared" si="81"/>
        <v>26.254670889261742</v>
      </c>
      <c r="K1088" s="34">
        <f t="shared" si="78"/>
        <v>17.562090833957132</v>
      </c>
    </row>
    <row r="1089" spans="1:11" ht="12.75" x14ac:dyDescent="0.2">
      <c r="A1089" s="29">
        <v>1961.01</v>
      </c>
      <c r="B1089" s="34">
        <v>59.72</v>
      </c>
      <c r="C1089" s="34">
        <v>1.9466699999999999</v>
      </c>
      <c r="D1089" s="34">
        <v>3.21</v>
      </c>
      <c r="E1089" s="34">
        <v>29.8</v>
      </c>
      <c r="F1089" s="34">
        <f t="shared" si="82"/>
        <v>1961.0416666665849</v>
      </c>
      <c r="G1089" s="34">
        <v>3.84</v>
      </c>
      <c r="H1089" s="34">
        <f t="shared" si="79"/>
        <v>479.48897416107377</v>
      </c>
      <c r="I1089" s="34">
        <f t="shared" si="80"/>
        <v>15.629718709479864</v>
      </c>
      <c r="J1089" s="34">
        <f t="shared" si="81"/>
        <v>25.772933808724829</v>
      </c>
      <c r="K1089" s="34">
        <f t="shared" ref="K1089:K1152" si="83">H1089/AVERAGE(J969:J1088)</f>
        <v>18.470416986477176</v>
      </c>
    </row>
    <row r="1090" spans="1:11" ht="12.75" x14ac:dyDescent="0.2">
      <c r="A1090" s="29">
        <v>1961.02</v>
      </c>
      <c r="B1090" s="34">
        <v>62.17</v>
      </c>
      <c r="C1090" s="34">
        <v>1.94333</v>
      </c>
      <c r="D1090" s="34">
        <v>3.15</v>
      </c>
      <c r="E1090" s="34">
        <v>29.8</v>
      </c>
      <c r="F1090" s="34">
        <f t="shared" si="82"/>
        <v>1961.1249999999181</v>
      </c>
      <c r="G1090" s="34">
        <v>3.78</v>
      </c>
      <c r="H1090" s="34">
        <f t="shared" si="79"/>
        <v>499.15990494966439</v>
      </c>
      <c r="I1090" s="34">
        <f t="shared" si="80"/>
        <v>15.602902011996644</v>
      </c>
      <c r="J1090" s="34">
        <f t="shared" si="81"/>
        <v>25.291196728187916</v>
      </c>
      <c r="K1090" s="34">
        <f t="shared" si="83"/>
        <v>19.234014498298357</v>
      </c>
    </row>
    <row r="1091" spans="1:11" ht="12.75" x14ac:dyDescent="0.2">
      <c r="A1091" s="29">
        <v>1961.03</v>
      </c>
      <c r="B1091" s="34">
        <v>64.12</v>
      </c>
      <c r="C1091" s="34">
        <v>1.94</v>
      </c>
      <c r="D1091" s="34">
        <v>3.09</v>
      </c>
      <c r="E1091" s="34">
        <v>29.8</v>
      </c>
      <c r="F1091" s="34">
        <f t="shared" si="82"/>
        <v>1961.2083333332514</v>
      </c>
      <c r="G1091" s="34">
        <v>3.74</v>
      </c>
      <c r="H1091" s="34">
        <f t="shared" si="79"/>
        <v>514.81636006711403</v>
      </c>
      <c r="I1091" s="34">
        <f t="shared" si="80"/>
        <v>15.576165604026844</v>
      </c>
      <c r="J1091" s="34">
        <f t="shared" si="81"/>
        <v>24.809459647651</v>
      </c>
      <c r="K1091" s="34">
        <f t="shared" si="83"/>
        <v>19.844225272725573</v>
      </c>
    </row>
    <row r="1092" spans="1:11" ht="12.75" x14ac:dyDescent="0.2">
      <c r="A1092" s="29">
        <v>1961.04</v>
      </c>
      <c r="B1092" s="34">
        <v>65.83</v>
      </c>
      <c r="C1092" s="34">
        <v>1.94</v>
      </c>
      <c r="D1092" s="34">
        <v>3.07</v>
      </c>
      <c r="E1092" s="34">
        <v>29.8</v>
      </c>
      <c r="F1092" s="34">
        <f t="shared" si="82"/>
        <v>1961.2916666665847</v>
      </c>
      <c r="G1092" s="34">
        <v>3.78</v>
      </c>
      <c r="H1092" s="34">
        <f t="shared" si="79"/>
        <v>528.54586686241612</v>
      </c>
      <c r="I1092" s="34">
        <f t="shared" si="80"/>
        <v>15.576165604026844</v>
      </c>
      <c r="J1092" s="34">
        <f t="shared" si="81"/>
        <v>24.648880620805365</v>
      </c>
      <c r="K1092" s="34">
        <f t="shared" si="83"/>
        <v>20.382842975754787</v>
      </c>
    </row>
    <row r="1093" spans="1:11" ht="12.75" x14ac:dyDescent="0.2">
      <c r="A1093" s="29">
        <v>1961.05</v>
      </c>
      <c r="B1093" s="34">
        <v>66.5</v>
      </c>
      <c r="C1093" s="34">
        <v>1.94</v>
      </c>
      <c r="D1093" s="34">
        <v>3.05</v>
      </c>
      <c r="E1093" s="34">
        <v>29.8</v>
      </c>
      <c r="F1093" s="34">
        <f t="shared" si="82"/>
        <v>1961.3749999999179</v>
      </c>
      <c r="G1093" s="34">
        <v>3.71</v>
      </c>
      <c r="H1093" s="34">
        <f t="shared" si="79"/>
        <v>533.92526426174493</v>
      </c>
      <c r="I1093" s="34">
        <f t="shared" si="80"/>
        <v>15.576165604026844</v>
      </c>
      <c r="J1093" s="34">
        <f t="shared" si="81"/>
        <v>24.488301593959726</v>
      </c>
      <c r="K1093" s="34">
        <f t="shared" si="83"/>
        <v>20.59860684329735</v>
      </c>
    </row>
    <row r="1094" spans="1:11" ht="12.75" x14ac:dyDescent="0.2">
      <c r="A1094" s="29">
        <v>1961.06</v>
      </c>
      <c r="B1094" s="34">
        <v>65.62</v>
      </c>
      <c r="C1094" s="34">
        <v>1.94</v>
      </c>
      <c r="D1094" s="34">
        <v>3.03</v>
      </c>
      <c r="E1094" s="34">
        <v>29.8</v>
      </c>
      <c r="F1094" s="34">
        <f t="shared" si="82"/>
        <v>1961.4583333332512</v>
      </c>
      <c r="G1094" s="34">
        <v>3.88</v>
      </c>
      <c r="H1094" s="34">
        <f t="shared" si="79"/>
        <v>526.85978708053688</v>
      </c>
      <c r="I1094" s="34">
        <f t="shared" si="80"/>
        <v>15.576165604026844</v>
      </c>
      <c r="J1094" s="34">
        <f t="shared" si="81"/>
        <v>24.327722567114087</v>
      </c>
      <c r="K1094" s="34">
        <f t="shared" si="83"/>
        <v>20.332414551592304</v>
      </c>
    </row>
    <row r="1095" spans="1:11" ht="12.75" x14ac:dyDescent="0.2">
      <c r="A1095" s="29">
        <v>1961.07</v>
      </c>
      <c r="B1095" s="34">
        <v>65.44</v>
      </c>
      <c r="C1095" s="34">
        <v>1.9466699999999999</v>
      </c>
      <c r="D1095" s="34">
        <v>3.03667</v>
      </c>
      <c r="E1095" s="34">
        <v>30</v>
      </c>
      <c r="F1095" s="34">
        <f t="shared" si="82"/>
        <v>1961.5416666665844</v>
      </c>
      <c r="G1095" s="34">
        <v>3.92</v>
      </c>
      <c r="H1095" s="34">
        <f t="shared" si="79"/>
        <v>521.91181199999994</v>
      </c>
      <c r="I1095" s="34">
        <f t="shared" si="80"/>
        <v>15.52552058475</v>
      </c>
      <c r="J1095" s="34">
        <f t="shared" si="81"/>
        <v>24.218733834750001</v>
      </c>
      <c r="K1095" s="34">
        <f t="shared" si="83"/>
        <v>20.146643736827333</v>
      </c>
    </row>
    <row r="1096" spans="1:11" ht="12.75" x14ac:dyDescent="0.2">
      <c r="A1096" s="29">
        <v>1961.08</v>
      </c>
      <c r="B1096" s="34">
        <v>67.790000000000006</v>
      </c>
      <c r="C1096" s="34">
        <v>1.95333</v>
      </c>
      <c r="D1096" s="34">
        <v>3.0433300000000001</v>
      </c>
      <c r="E1096" s="34">
        <v>29.9</v>
      </c>
      <c r="F1096" s="34">
        <f t="shared" si="82"/>
        <v>1961.6249999999177</v>
      </c>
      <c r="G1096" s="34">
        <v>4.04</v>
      </c>
      <c r="H1096" s="34">
        <f t="shared" si="79"/>
        <v>542.46226831103684</v>
      </c>
      <c r="I1096" s="34">
        <f t="shared" si="80"/>
        <v>15.630739379849498</v>
      </c>
      <c r="J1096" s="34">
        <f t="shared" si="81"/>
        <v>24.353026921655516</v>
      </c>
      <c r="K1096" s="34">
        <f t="shared" si="83"/>
        <v>20.941688475215198</v>
      </c>
    </row>
    <row r="1097" spans="1:11" ht="12.75" x14ac:dyDescent="0.2">
      <c r="A1097" s="29">
        <v>1961.09</v>
      </c>
      <c r="B1097" s="34">
        <v>67.260000000000005</v>
      </c>
      <c r="C1097" s="34">
        <v>1.96</v>
      </c>
      <c r="D1097" s="34">
        <v>3.05</v>
      </c>
      <c r="E1097" s="34">
        <v>30</v>
      </c>
      <c r="F1097" s="34">
        <f t="shared" si="82"/>
        <v>1961.7083333332509</v>
      </c>
      <c r="G1097" s="34">
        <v>3.98</v>
      </c>
      <c r="H1097" s="34">
        <f t="shared" si="79"/>
        <v>536.42708549999998</v>
      </c>
      <c r="I1097" s="34">
        <f t="shared" si="80"/>
        <v>15.631832999999999</v>
      </c>
      <c r="J1097" s="34">
        <f t="shared" si="81"/>
        <v>24.325046249999996</v>
      </c>
      <c r="K1097" s="34">
        <f t="shared" si="83"/>
        <v>20.705243044147263</v>
      </c>
    </row>
    <row r="1098" spans="1:11" ht="12.75" x14ac:dyDescent="0.2">
      <c r="A1098" s="29">
        <v>1961.1</v>
      </c>
      <c r="B1098" s="34">
        <v>68</v>
      </c>
      <c r="C1098" s="34">
        <v>1.98</v>
      </c>
      <c r="D1098" s="34">
        <v>3.09667</v>
      </c>
      <c r="E1098" s="34">
        <v>30</v>
      </c>
      <c r="F1098" s="34">
        <f t="shared" si="82"/>
        <v>1961.7916666665842</v>
      </c>
      <c r="G1098" s="34">
        <v>3.92</v>
      </c>
      <c r="H1098" s="34">
        <f t="shared" ref="H1098:H1161" si="84">B1098*$E$1744/E1098</f>
        <v>542.32889999999998</v>
      </c>
      <c r="I1098" s="34">
        <f t="shared" ref="I1098:I1161" si="85">C1098*$E$1744/E1098</f>
        <v>15.791341499999998</v>
      </c>
      <c r="J1098" s="34">
        <f t="shared" ref="J1098:J1161" si="86">D1098*$E$1744/E1098</f>
        <v>24.697259334750001</v>
      </c>
      <c r="K1098" s="34">
        <f t="shared" si="83"/>
        <v>20.924190141010797</v>
      </c>
    </row>
    <row r="1099" spans="1:11" ht="12.75" x14ac:dyDescent="0.2">
      <c r="A1099" s="29">
        <v>1961.11</v>
      </c>
      <c r="B1099" s="34">
        <v>71.08</v>
      </c>
      <c r="C1099" s="34">
        <v>2</v>
      </c>
      <c r="D1099" s="34">
        <v>3.1433300000000002</v>
      </c>
      <c r="E1099" s="34">
        <v>30</v>
      </c>
      <c r="F1099" s="34">
        <f t="shared" ref="F1099:F1162" si="87">F1098+1/12</f>
        <v>1961.8749999999175</v>
      </c>
      <c r="G1099" s="34">
        <v>3.94</v>
      </c>
      <c r="H1099" s="34">
        <f t="shared" si="84"/>
        <v>566.89320899999996</v>
      </c>
      <c r="I1099" s="34">
        <f t="shared" si="85"/>
        <v>15.950849999999999</v>
      </c>
      <c r="J1099" s="34">
        <f t="shared" si="86"/>
        <v>25.06939266525</v>
      </c>
      <c r="K1099" s="34">
        <f t="shared" si="83"/>
        <v>21.857957721959682</v>
      </c>
    </row>
    <row r="1100" spans="1:11" ht="12.75" x14ac:dyDescent="0.2">
      <c r="A1100" s="29">
        <v>1961.12</v>
      </c>
      <c r="B1100" s="34">
        <v>71.739999999999995</v>
      </c>
      <c r="C1100" s="34">
        <v>2.02</v>
      </c>
      <c r="D1100" s="34">
        <v>3.19</v>
      </c>
      <c r="E1100" s="34">
        <v>30</v>
      </c>
      <c r="F1100" s="34">
        <f t="shared" si="87"/>
        <v>1961.9583333332507</v>
      </c>
      <c r="G1100" s="34">
        <v>4.0599999999999996</v>
      </c>
      <c r="H1100" s="34">
        <f t="shared" si="84"/>
        <v>572.1569894999999</v>
      </c>
      <c r="I1100" s="34">
        <f t="shared" si="85"/>
        <v>16.1103585</v>
      </c>
      <c r="J1100" s="34">
        <f t="shared" si="86"/>
        <v>25.441605749999997</v>
      </c>
      <c r="K1100" s="34">
        <f t="shared" si="83"/>
        <v>22.041480198382274</v>
      </c>
    </row>
    <row r="1101" spans="1:11" ht="12.75" x14ac:dyDescent="0.2">
      <c r="A1101" s="29">
        <v>1962.01</v>
      </c>
      <c r="B1101" s="34">
        <v>69.069999999999993</v>
      </c>
      <c r="C1101" s="34">
        <v>2.0266700000000002</v>
      </c>
      <c r="D1101" s="34">
        <v>3.25</v>
      </c>
      <c r="E1101" s="34">
        <v>30</v>
      </c>
      <c r="F1101" s="34">
        <f t="shared" si="87"/>
        <v>1962.041666666584</v>
      </c>
      <c r="G1101" s="34">
        <v>4.08</v>
      </c>
      <c r="H1101" s="34">
        <f t="shared" si="84"/>
        <v>550.86260474999995</v>
      </c>
      <c r="I1101" s="34">
        <f t="shared" si="85"/>
        <v>16.163554584749999</v>
      </c>
      <c r="J1101" s="34">
        <f t="shared" si="86"/>
        <v>25.920131249999997</v>
      </c>
      <c r="K1101" s="34">
        <f t="shared" si="83"/>
        <v>21.197931400015239</v>
      </c>
    </row>
    <row r="1102" spans="1:11" ht="12.75" x14ac:dyDescent="0.2">
      <c r="A1102" s="29">
        <v>1962.02</v>
      </c>
      <c r="B1102" s="34">
        <v>70.22</v>
      </c>
      <c r="C1102" s="34">
        <v>2.0333299999999999</v>
      </c>
      <c r="D1102" s="34">
        <v>3.31</v>
      </c>
      <c r="E1102" s="34">
        <v>30.1</v>
      </c>
      <c r="F1102" s="34">
        <f t="shared" si="87"/>
        <v>1962.1249999999172</v>
      </c>
      <c r="G1102" s="34">
        <v>4.04</v>
      </c>
      <c r="H1102" s="34">
        <f t="shared" si="84"/>
        <v>558.17376428571424</v>
      </c>
      <c r="I1102" s="34">
        <f t="shared" si="85"/>
        <v>16.162794932142855</v>
      </c>
      <c r="J1102" s="34">
        <f t="shared" si="86"/>
        <v>26.310953571428566</v>
      </c>
      <c r="K1102" s="34">
        <f t="shared" si="83"/>
        <v>21.45168775487339</v>
      </c>
    </row>
    <row r="1103" spans="1:11" ht="12.75" x14ac:dyDescent="0.2">
      <c r="A1103" s="29">
        <v>1962.03</v>
      </c>
      <c r="B1103" s="34">
        <v>70.290000000000006</v>
      </c>
      <c r="C1103" s="34">
        <v>2.04</v>
      </c>
      <c r="D1103" s="34">
        <v>3.37</v>
      </c>
      <c r="E1103" s="34">
        <v>30.1</v>
      </c>
      <c r="F1103" s="34">
        <f t="shared" si="87"/>
        <v>1962.2083333332505</v>
      </c>
      <c r="G1103" s="34">
        <v>3.93</v>
      </c>
      <c r="H1103" s="34">
        <f t="shared" si="84"/>
        <v>558.73018928571435</v>
      </c>
      <c r="I1103" s="34">
        <f t="shared" si="85"/>
        <v>16.215814285714284</v>
      </c>
      <c r="J1103" s="34">
        <f t="shared" si="86"/>
        <v>26.787889285714282</v>
      </c>
      <c r="K1103" s="34">
        <f t="shared" si="83"/>
        <v>21.443158568526254</v>
      </c>
    </row>
    <row r="1104" spans="1:11" ht="12.75" x14ac:dyDescent="0.2">
      <c r="A1104" s="29">
        <v>1962.04</v>
      </c>
      <c r="B1104" s="34">
        <v>68.05</v>
      </c>
      <c r="C1104" s="34">
        <v>2.0466700000000002</v>
      </c>
      <c r="D1104" s="34">
        <v>3.40333</v>
      </c>
      <c r="E1104" s="34">
        <v>30.2</v>
      </c>
      <c r="F1104" s="34">
        <f t="shared" si="87"/>
        <v>1962.2916666665838</v>
      </c>
      <c r="G1104" s="34">
        <v>3.84</v>
      </c>
      <c r="H1104" s="34">
        <f t="shared" si="84"/>
        <v>539.13344826158936</v>
      </c>
      <c r="I1104" s="34">
        <f t="shared" si="85"/>
        <v>16.214963329221856</v>
      </c>
      <c r="J1104" s="34">
        <f t="shared" si="86"/>
        <v>26.963248177400661</v>
      </c>
      <c r="K1104" s="34">
        <f t="shared" si="83"/>
        <v>20.658336447649045</v>
      </c>
    </row>
    <row r="1105" spans="1:11" ht="12.75" x14ac:dyDescent="0.2">
      <c r="A1105" s="29">
        <v>1962.05</v>
      </c>
      <c r="B1105" s="34">
        <v>62.99</v>
      </c>
      <c r="C1105" s="34">
        <v>2.0533299999999999</v>
      </c>
      <c r="D1105" s="34">
        <v>3.4366699999999999</v>
      </c>
      <c r="E1105" s="34">
        <v>30.2</v>
      </c>
      <c r="F1105" s="34">
        <f t="shared" si="87"/>
        <v>1962.374999999917</v>
      </c>
      <c r="G1105" s="34">
        <v>3.87</v>
      </c>
      <c r="H1105" s="34">
        <f t="shared" si="84"/>
        <v>499.04505372516559</v>
      </c>
      <c r="I1105" s="34">
        <f t="shared" si="85"/>
        <v>16.267727895943707</v>
      </c>
      <c r="J1105" s="34">
        <f t="shared" si="86"/>
        <v>27.227387915314566</v>
      </c>
      <c r="K1105" s="34">
        <f t="shared" si="83"/>
        <v>19.089367498116669</v>
      </c>
    </row>
    <row r="1106" spans="1:11" ht="12.75" x14ac:dyDescent="0.2">
      <c r="A1106" s="29">
        <v>1962.06</v>
      </c>
      <c r="B1106" s="34">
        <v>55.63</v>
      </c>
      <c r="C1106" s="34">
        <v>2.06</v>
      </c>
      <c r="D1106" s="34">
        <v>3.47</v>
      </c>
      <c r="E1106" s="34">
        <v>30.2</v>
      </c>
      <c r="F1106" s="34">
        <f t="shared" si="87"/>
        <v>1962.4583333332503</v>
      </c>
      <c r="G1106" s="34">
        <v>3.91</v>
      </c>
      <c r="H1106" s="34">
        <f t="shared" si="84"/>
        <v>440.73466167218538</v>
      </c>
      <c r="I1106" s="34">
        <f t="shared" si="85"/>
        <v>16.320571688741722</v>
      </c>
      <c r="J1106" s="34">
        <f t="shared" si="86"/>
        <v>27.491448427152317</v>
      </c>
      <c r="K1106" s="34">
        <f t="shared" si="83"/>
        <v>16.827571244792477</v>
      </c>
    </row>
    <row r="1107" spans="1:11" ht="12.75" x14ac:dyDescent="0.2">
      <c r="A1107" s="29">
        <v>1962.07</v>
      </c>
      <c r="B1107" s="34">
        <v>56.97</v>
      </c>
      <c r="C1107" s="34">
        <v>2.0666699999999998</v>
      </c>
      <c r="D1107" s="34">
        <v>3.49</v>
      </c>
      <c r="E1107" s="34">
        <v>30.3</v>
      </c>
      <c r="F1107" s="34">
        <f t="shared" si="87"/>
        <v>1962.5416666665835</v>
      </c>
      <c r="G1107" s="34">
        <v>4.01</v>
      </c>
      <c r="H1107" s="34">
        <f t="shared" si="84"/>
        <v>449.86134876237617</v>
      </c>
      <c r="I1107" s="34">
        <f t="shared" si="85"/>
        <v>16.319377806683164</v>
      </c>
      <c r="J1107" s="34">
        <f t="shared" si="86"/>
        <v>27.558646782178219</v>
      </c>
      <c r="K1107" s="34">
        <f t="shared" si="83"/>
        <v>17.141325661322799</v>
      </c>
    </row>
    <row r="1108" spans="1:11" ht="12.75" x14ac:dyDescent="0.2">
      <c r="A1108" s="29">
        <v>1962.08</v>
      </c>
      <c r="B1108" s="34">
        <v>58.52</v>
      </c>
      <c r="C1108" s="34">
        <v>2.0733299999999999</v>
      </c>
      <c r="D1108" s="34">
        <v>3.51</v>
      </c>
      <c r="E1108" s="34">
        <v>30.3</v>
      </c>
      <c r="F1108" s="34">
        <f t="shared" si="87"/>
        <v>1962.6249999999168</v>
      </c>
      <c r="G1108" s="34">
        <v>3.98</v>
      </c>
      <c r="H1108" s="34">
        <f t="shared" si="84"/>
        <v>462.10086237623761</v>
      </c>
      <c r="I1108" s="34">
        <f t="shared" si="85"/>
        <v>16.371968232920789</v>
      </c>
      <c r="J1108" s="34">
        <f t="shared" si="86"/>
        <v>27.716575990099006</v>
      </c>
      <c r="K1108" s="34">
        <f t="shared" si="83"/>
        <v>17.571262631045546</v>
      </c>
    </row>
    <row r="1109" spans="1:11" ht="12.75" x14ac:dyDescent="0.2">
      <c r="A1109" s="29">
        <v>1962.09</v>
      </c>
      <c r="B1109" s="34">
        <v>58</v>
      </c>
      <c r="C1109" s="34">
        <v>2.08</v>
      </c>
      <c r="D1109" s="34">
        <v>3.53</v>
      </c>
      <c r="E1109" s="34">
        <v>30.4</v>
      </c>
      <c r="F1109" s="34">
        <f t="shared" si="87"/>
        <v>1962.70833333325</v>
      </c>
      <c r="G1109" s="34">
        <v>3.98</v>
      </c>
      <c r="H1109" s="34">
        <f t="shared" si="84"/>
        <v>456.48814144736843</v>
      </c>
      <c r="I1109" s="34">
        <f t="shared" si="85"/>
        <v>16.370609210526315</v>
      </c>
      <c r="J1109" s="34">
        <f t="shared" si="86"/>
        <v>27.782812746710523</v>
      </c>
      <c r="K1109" s="34">
        <f t="shared" si="83"/>
        <v>17.321461147465495</v>
      </c>
    </row>
    <row r="1110" spans="1:11" ht="12.75" x14ac:dyDescent="0.2">
      <c r="A1110" s="29">
        <v>1962.1</v>
      </c>
      <c r="B1110" s="34">
        <v>56.17</v>
      </c>
      <c r="C1110" s="34">
        <v>2.09667</v>
      </c>
      <c r="D1110" s="34">
        <v>3.57667</v>
      </c>
      <c r="E1110" s="34">
        <v>30.4</v>
      </c>
      <c r="F1110" s="34">
        <f t="shared" si="87"/>
        <v>1962.7916666665833</v>
      </c>
      <c r="G1110" s="34">
        <v>3.93</v>
      </c>
      <c r="H1110" s="34">
        <f t="shared" si="84"/>
        <v>442.08515353618424</v>
      </c>
      <c r="I1110" s="34">
        <f t="shared" si="85"/>
        <v>16.501810198766446</v>
      </c>
      <c r="J1110" s="34">
        <f t="shared" si="86"/>
        <v>28.150128290871709</v>
      </c>
      <c r="K1110" s="34">
        <f t="shared" si="83"/>
        <v>16.739820967901345</v>
      </c>
    </row>
    <row r="1111" spans="1:11" ht="12.75" x14ac:dyDescent="0.2">
      <c r="A1111" s="29">
        <v>1962.11</v>
      </c>
      <c r="B1111" s="34">
        <v>60.04</v>
      </c>
      <c r="C1111" s="34">
        <v>2.1133299999999999</v>
      </c>
      <c r="D1111" s="34">
        <v>3.6233300000000002</v>
      </c>
      <c r="E1111" s="34">
        <v>30.4</v>
      </c>
      <c r="F1111" s="34">
        <f t="shared" si="87"/>
        <v>1962.8749999999166</v>
      </c>
      <c r="G1111" s="34">
        <v>3.92</v>
      </c>
      <c r="H1111" s="34">
        <f t="shared" si="84"/>
        <v>472.54393125000001</v>
      </c>
      <c r="I1111" s="34">
        <f t="shared" si="85"/>
        <v>16.632932482154605</v>
      </c>
      <c r="J1111" s="34">
        <f t="shared" si="86"/>
        <v>28.517365130180924</v>
      </c>
      <c r="K1111" s="34">
        <f t="shared" si="83"/>
        <v>17.854386489497163</v>
      </c>
    </row>
    <row r="1112" spans="1:11" ht="12.75" x14ac:dyDescent="0.2">
      <c r="A1112" s="29">
        <v>1962.12</v>
      </c>
      <c r="B1112" s="34">
        <v>62.64</v>
      </c>
      <c r="C1112" s="34">
        <v>2.13</v>
      </c>
      <c r="D1112" s="34">
        <v>3.67</v>
      </c>
      <c r="E1112" s="34">
        <v>30.4</v>
      </c>
      <c r="F1112" s="34">
        <f t="shared" si="87"/>
        <v>1962.9583333332498</v>
      </c>
      <c r="G1112" s="34">
        <v>3.86</v>
      </c>
      <c r="H1112" s="34">
        <f t="shared" si="84"/>
        <v>493.00719276315789</v>
      </c>
      <c r="I1112" s="34">
        <f t="shared" si="85"/>
        <v>16.764133470394736</v>
      </c>
      <c r="J1112" s="34">
        <f t="shared" si="86"/>
        <v>28.884680674342103</v>
      </c>
      <c r="K1112" s="34">
        <f t="shared" si="83"/>
        <v>18.585836118439872</v>
      </c>
    </row>
    <row r="1113" spans="1:11" ht="12.75" x14ac:dyDescent="0.2">
      <c r="A1113" s="29">
        <v>1963.01</v>
      </c>
      <c r="B1113" s="34">
        <v>65.06</v>
      </c>
      <c r="C1113" s="34">
        <v>2.1366700000000001</v>
      </c>
      <c r="D1113" s="34">
        <v>3.6833300000000002</v>
      </c>
      <c r="E1113" s="34">
        <v>30.4</v>
      </c>
      <c r="F1113" s="34">
        <f t="shared" si="87"/>
        <v>1963.0416666665831</v>
      </c>
      <c r="G1113" s="34">
        <v>3.83</v>
      </c>
      <c r="H1113" s="34">
        <f t="shared" si="84"/>
        <v>512.0537669407895</v>
      </c>
      <c r="I1113" s="34">
        <f t="shared" si="85"/>
        <v>16.816629606661184</v>
      </c>
      <c r="J1113" s="34">
        <f t="shared" si="86"/>
        <v>28.989594242023028</v>
      </c>
      <c r="K1113" s="34">
        <f t="shared" si="83"/>
        <v>19.259231693254065</v>
      </c>
    </row>
    <row r="1114" spans="1:11" ht="12.75" x14ac:dyDescent="0.2">
      <c r="A1114" s="29">
        <v>1963.02</v>
      </c>
      <c r="B1114" s="34">
        <v>65.92</v>
      </c>
      <c r="C1114" s="34">
        <v>2.1433300000000002</v>
      </c>
      <c r="D1114" s="34">
        <v>3.6966700000000001</v>
      </c>
      <c r="E1114" s="34">
        <v>30.4</v>
      </c>
      <c r="F1114" s="34">
        <f t="shared" si="87"/>
        <v>1963.1249999999163</v>
      </c>
      <c r="G1114" s="34">
        <v>3.92</v>
      </c>
      <c r="H1114" s="34">
        <f t="shared" si="84"/>
        <v>518.82238421052637</v>
      </c>
      <c r="I1114" s="34">
        <f t="shared" si="85"/>
        <v>16.86904703807566</v>
      </c>
      <c r="J1114" s="34">
        <f t="shared" si="86"/>
        <v>29.094586514555921</v>
      </c>
      <c r="K1114" s="34">
        <f t="shared" si="83"/>
        <v>19.469191309671423</v>
      </c>
    </row>
    <row r="1115" spans="1:11" ht="12.75" x14ac:dyDescent="0.2">
      <c r="A1115" s="29">
        <v>1963.03</v>
      </c>
      <c r="B1115" s="34">
        <v>65.67</v>
      </c>
      <c r="C1115" s="34">
        <v>2.15</v>
      </c>
      <c r="D1115" s="34">
        <v>3.71</v>
      </c>
      <c r="E1115" s="34">
        <v>30.5</v>
      </c>
      <c r="F1115" s="34">
        <f t="shared" si="87"/>
        <v>1963.2083333332496</v>
      </c>
      <c r="G1115" s="34">
        <v>3.93</v>
      </c>
      <c r="H1115" s="34">
        <f t="shared" si="84"/>
        <v>515.16015713114746</v>
      </c>
      <c r="I1115" s="34">
        <f t="shared" si="85"/>
        <v>16.866062704918029</v>
      </c>
      <c r="J1115" s="34">
        <f t="shared" si="86"/>
        <v>29.103764016393441</v>
      </c>
      <c r="K1115" s="34">
        <f t="shared" si="83"/>
        <v>19.288064606604852</v>
      </c>
    </row>
    <row r="1116" spans="1:11" ht="12.75" x14ac:dyDescent="0.2">
      <c r="A1116" s="29">
        <v>1963.04</v>
      </c>
      <c r="B1116" s="34">
        <v>68.760000000000005</v>
      </c>
      <c r="C1116" s="34">
        <v>2.1666699999999999</v>
      </c>
      <c r="D1116" s="34">
        <v>3.7533300000000001</v>
      </c>
      <c r="E1116" s="34">
        <v>30.5</v>
      </c>
      <c r="F1116" s="34">
        <f t="shared" si="87"/>
        <v>1963.2916666665828</v>
      </c>
      <c r="G1116" s="34">
        <v>3.97</v>
      </c>
      <c r="H1116" s="34">
        <f t="shared" si="84"/>
        <v>539.40021934426227</v>
      </c>
      <c r="I1116" s="34">
        <f t="shared" si="85"/>
        <v>16.996833525983604</v>
      </c>
      <c r="J1116" s="34">
        <f t="shared" si="86"/>
        <v>29.443674014999999</v>
      </c>
      <c r="K1116" s="34">
        <f t="shared" si="83"/>
        <v>20.150077238226995</v>
      </c>
    </row>
    <row r="1117" spans="1:11" ht="12.75" x14ac:dyDescent="0.2">
      <c r="A1117" s="29">
        <v>1963.05</v>
      </c>
      <c r="B1117" s="34">
        <v>70.14</v>
      </c>
      <c r="C1117" s="34">
        <v>2.1833300000000002</v>
      </c>
      <c r="D1117" s="34">
        <v>3.7966700000000002</v>
      </c>
      <c r="E1117" s="34">
        <v>30.5</v>
      </c>
      <c r="F1117" s="34">
        <f t="shared" si="87"/>
        <v>1963.3749999999161</v>
      </c>
      <c r="G1117" s="34">
        <v>3.93</v>
      </c>
      <c r="H1117" s="34">
        <f t="shared" si="84"/>
        <v>550.22587819672128</v>
      </c>
      <c r="I1117" s="34">
        <f t="shared" si="85"/>
        <v>17.127525900245903</v>
      </c>
      <c r="J1117" s="34">
        <f t="shared" si="86"/>
        <v>29.783662460409836</v>
      </c>
      <c r="K1117" s="34">
        <f t="shared" si="83"/>
        <v>20.507585864952624</v>
      </c>
    </row>
    <row r="1118" spans="1:11" ht="12.75" x14ac:dyDescent="0.2">
      <c r="A1118" s="29">
        <v>1963.06</v>
      </c>
      <c r="B1118" s="34">
        <v>70.11</v>
      </c>
      <c r="C1118" s="34">
        <v>2.2000000000000002</v>
      </c>
      <c r="D1118" s="34">
        <v>3.84</v>
      </c>
      <c r="E1118" s="34">
        <v>30.6</v>
      </c>
      <c r="F1118" s="34">
        <f t="shared" si="87"/>
        <v>1963.4583333332494</v>
      </c>
      <c r="G1118" s="34">
        <v>3.99</v>
      </c>
      <c r="H1118" s="34">
        <f t="shared" si="84"/>
        <v>548.19318308823517</v>
      </c>
      <c r="I1118" s="34">
        <f t="shared" si="85"/>
        <v>17.20189705882353</v>
      </c>
      <c r="J1118" s="34">
        <f t="shared" si="86"/>
        <v>30.025129411764702</v>
      </c>
      <c r="K1118" s="34">
        <f t="shared" si="83"/>
        <v>20.384149993841007</v>
      </c>
    </row>
    <row r="1119" spans="1:11" ht="12.75" x14ac:dyDescent="0.2">
      <c r="A1119" s="29">
        <v>1963.07</v>
      </c>
      <c r="B1119" s="34">
        <v>69.069999999999993</v>
      </c>
      <c r="C1119" s="34">
        <v>2.2033299999999998</v>
      </c>
      <c r="D1119" s="34">
        <v>3.88</v>
      </c>
      <c r="E1119" s="34">
        <v>30.7</v>
      </c>
      <c r="F1119" s="34">
        <f t="shared" si="87"/>
        <v>1963.5416666665826</v>
      </c>
      <c r="G1119" s="34">
        <v>4.0199999999999996</v>
      </c>
      <c r="H1119" s="34">
        <f t="shared" si="84"/>
        <v>538.30221962540713</v>
      </c>
      <c r="I1119" s="34">
        <f t="shared" si="85"/>
        <v>17.171817425325731</v>
      </c>
      <c r="J1119" s="34">
        <f t="shared" si="86"/>
        <v>30.239070684039085</v>
      </c>
      <c r="K1119" s="34">
        <f t="shared" si="83"/>
        <v>19.96923188594965</v>
      </c>
    </row>
    <row r="1120" spans="1:11" ht="12.75" x14ac:dyDescent="0.2">
      <c r="A1120" s="29">
        <v>1963.08</v>
      </c>
      <c r="B1120" s="34">
        <v>70.98</v>
      </c>
      <c r="C1120" s="34">
        <v>2.2066699999999999</v>
      </c>
      <c r="D1120" s="34">
        <v>3.92</v>
      </c>
      <c r="E1120" s="34">
        <v>30.7</v>
      </c>
      <c r="F1120" s="34">
        <f t="shared" si="87"/>
        <v>1963.6249999999159</v>
      </c>
      <c r="G1120" s="34">
        <v>4</v>
      </c>
      <c r="H1120" s="34">
        <f t="shared" si="84"/>
        <v>553.18794771986973</v>
      </c>
      <c r="I1120" s="34">
        <f t="shared" si="85"/>
        <v>17.197847965553745</v>
      </c>
      <c r="J1120" s="34">
        <f t="shared" si="86"/>
        <v>30.550813680781758</v>
      </c>
      <c r="K1120" s="34">
        <f t="shared" si="83"/>
        <v>20.47263790052769</v>
      </c>
    </row>
    <row r="1121" spans="1:11" ht="12.75" x14ac:dyDescent="0.2">
      <c r="A1121" s="29">
        <v>1963.09</v>
      </c>
      <c r="B1121" s="34">
        <v>72.849999999999994</v>
      </c>
      <c r="C1121" s="34">
        <v>2.21</v>
      </c>
      <c r="D1121" s="34">
        <v>3.96</v>
      </c>
      <c r="E1121" s="34">
        <v>30.7</v>
      </c>
      <c r="F1121" s="34">
        <f t="shared" si="87"/>
        <v>1963.7083333332491</v>
      </c>
      <c r="G1121" s="34">
        <v>4.08</v>
      </c>
      <c r="H1121" s="34">
        <f t="shared" si="84"/>
        <v>567.76193281758958</v>
      </c>
      <c r="I1121" s="34">
        <f t="shared" si="85"/>
        <v>17.223800570032569</v>
      </c>
      <c r="J1121" s="34">
        <f t="shared" si="86"/>
        <v>30.862556677524427</v>
      </c>
      <c r="K1121" s="34">
        <f t="shared" si="83"/>
        <v>20.960360090705123</v>
      </c>
    </row>
    <row r="1122" spans="1:11" ht="12.75" x14ac:dyDescent="0.2">
      <c r="A1122" s="29">
        <v>1963.1</v>
      </c>
      <c r="B1122" s="34">
        <v>73.03</v>
      </c>
      <c r="C1122" s="34">
        <v>2.23333</v>
      </c>
      <c r="D1122" s="34">
        <v>3.98</v>
      </c>
      <c r="E1122" s="34">
        <v>30.8</v>
      </c>
      <c r="F1122" s="34">
        <f t="shared" si="87"/>
        <v>1963.7916666665824</v>
      </c>
      <c r="G1122" s="34">
        <v>4.1100000000000003</v>
      </c>
      <c r="H1122" s="34">
        <f t="shared" si="84"/>
        <v>567.31683871753239</v>
      </c>
      <c r="I1122" s="34">
        <f t="shared" si="85"/>
        <v>17.349112904464285</v>
      </c>
      <c r="J1122" s="34">
        <f t="shared" si="86"/>
        <v>30.91771899350649</v>
      </c>
      <c r="K1122" s="34">
        <f t="shared" si="83"/>
        <v>20.891344595411507</v>
      </c>
    </row>
    <row r="1123" spans="1:11" ht="12.75" x14ac:dyDescent="0.2">
      <c r="A1123" s="29">
        <v>1963.11</v>
      </c>
      <c r="B1123" s="34">
        <v>72.62</v>
      </c>
      <c r="C1123" s="34">
        <v>2.2566700000000002</v>
      </c>
      <c r="D1123" s="34">
        <v>4</v>
      </c>
      <c r="E1123" s="34">
        <v>30.8</v>
      </c>
      <c r="F1123" s="34">
        <f t="shared" si="87"/>
        <v>1963.8749999999156</v>
      </c>
      <c r="G1123" s="34">
        <v>4.12</v>
      </c>
      <c r="H1123" s="34">
        <f t="shared" si="84"/>
        <v>564.13184756493501</v>
      </c>
      <c r="I1123" s="34">
        <f t="shared" si="85"/>
        <v>17.530424352029218</v>
      </c>
      <c r="J1123" s="34">
        <f t="shared" si="86"/>
        <v>31.073084415584411</v>
      </c>
      <c r="K1123" s="34">
        <f t="shared" si="83"/>
        <v>20.72039933533971</v>
      </c>
    </row>
    <row r="1124" spans="1:11" ht="12.75" x14ac:dyDescent="0.2">
      <c r="A1124" s="29">
        <v>1963.12</v>
      </c>
      <c r="B1124" s="34">
        <v>74.17</v>
      </c>
      <c r="C1124" s="34">
        <v>2.2799999999999998</v>
      </c>
      <c r="D1124" s="34">
        <v>4.0199999999999996</v>
      </c>
      <c r="E1124" s="34">
        <v>30.9</v>
      </c>
      <c r="F1124" s="34">
        <f t="shared" si="87"/>
        <v>1963.9583333332489</v>
      </c>
      <c r="G1124" s="34">
        <v>4.13</v>
      </c>
      <c r="H1124" s="34">
        <f t="shared" si="84"/>
        <v>574.30803131067967</v>
      </c>
      <c r="I1124" s="34">
        <f t="shared" si="85"/>
        <v>17.654338834951457</v>
      </c>
      <c r="J1124" s="34">
        <f t="shared" si="86"/>
        <v>31.12738689320388</v>
      </c>
      <c r="K1124" s="34">
        <f t="shared" si="83"/>
        <v>21.038599376737061</v>
      </c>
    </row>
    <row r="1125" spans="1:11" ht="12.75" x14ac:dyDescent="0.2">
      <c r="A1125" s="29">
        <v>1964.01</v>
      </c>
      <c r="B1125" s="34">
        <v>76.45</v>
      </c>
      <c r="C1125" s="34">
        <v>2.2966700000000002</v>
      </c>
      <c r="D1125" s="34">
        <v>4.0733300000000003</v>
      </c>
      <c r="E1125" s="34">
        <v>30.9</v>
      </c>
      <c r="F1125" s="34">
        <f t="shared" si="87"/>
        <v>1964.0416666665822</v>
      </c>
      <c r="G1125" s="34">
        <v>4.17</v>
      </c>
      <c r="H1125" s="34">
        <f t="shared" si="84"/>
        <v>591.9623701456311</v>
      </c>
      <c r="I1125" s="34">
        <f t="shared" si="85"/>
        <v>17.783416829854367</v>
      </c>
      <c r="J1125" s="34">
        <f t="shared" si="86"/>
        <v>31.540328073058255</v>
      </c>
      <c r="K1125" s="34">
        <f t="shared" si="83"/>
        <v>21.627216196980935</v>
      </c>
    </row>
    <row r="1126" spans="1:11" ht="12.75" x14ac:dyDescent="0.2">
      <c r="A1126" s="29">
        <v>1964.02</v>
      </c>
      <c r="B1126" s="34">
        <v>77.39</v>
      </c>
      <c r="C1126" s="34">
        <v>2.3133300000000001</v>
      </c>
      <c r="D1126" s="34">
        <v>4.1266699999999998</v>
      </c>
      <c r="E1126" s="34">
        <v>30.9</v>
      </c>
      <c r="F1126" s="34">
        <f t="shared" si="87"/>
        <v>1964.1249999999154</v>
      </c>
      <c r="G1126" s="34">
        <v>4.1500000000000004</v>
      </c>
      <c r="H1126" s="34">
        <f t="shared" si="84"/>
        <v>599.24091334951459</v>
      </c>
      <c r="I1126" s="34">
        <f t="shared" si="85"/>
        <v>17.912417393446599</v>
      </c>
      <c r="J1126" s="34">
        <f t="shared" si="86"/>
        <v>31.953346684223298</v>
      </c>
      <c r="K1126" s="34">
        <f t="shared" si="83"/>
        <v>21.832670826710334</v>
      </c>
    </row>
    <row r="1127" spans="1:11" ht="12.75" x14ac:dyDescent="0.2">
      <c r="A1127" s="29">
        <v>1964.03</v>
      </c>
      <c r="B1127" s="34">
        <v>78.8</v>
      </c>
      <c r="C1127" s="34">
        <v>2.33</v>
      </c>
      <c r="D1127" s="34">
        <v>4.18</v>
      </c>
      <c r="E1127" s="34">
        <v>30.9</v>
      </c>
      <c r="F1127" s="34">
        <f t="shared" si="87"/>
        <v>1964.2083333332487</v>
      </c>
      <c r="G1127" s="34">
        <v>4.22</v>
      </c>
      <c r="H1127" s="34">
        <f t="shared" si="84"/>
        <v>610.15872815533976</v>
      </c>
      <c r="I1127" s="34">
        <f t="shared" si="85"/>
        <v>18.041495388349514</v>
      </c>
      <c r="J1127" s="34">
        <f t="shared" si="86"/>
        <v>32.36628786407767</v>
      </c>
      <c r="K1127" s="34">
        <f t="shared" si="83"/>
        <v>22.167245585982638</v>
      </c>
    </row>
    <row r="1128" spans="1:11" ht="12.75" x14ac:dyDescent="0.2">
      <c r="A1128" s="29">
        <v>1964.04</v>
      </c>
      <c r="B1128" s="34">
        <v>79.94</v>
      </c>
      <c r="C1128" s="34">
        <v>2.34667</v>
      </c>
      <c r="D1128" s="34">
        <v>4.2300000000000004</v>
      </c>
      <c r="E1128" s="34">
        <v>30.9</v>
      </c>
      <c r="F1128" s="34">
        <f t="shared" si="87"/>
        <v>1964.2916666665819</v>
      </c>
      <c r="G1128" s="34">
        <v>4.2300000000000004</v>
      </c>
      <c r="H1128" s="34">
        <f t="shared" si="84"/>
        <v>618.98589757281547</v>
      </c>
      <c r="I1128" s="34">
        <f t="shared" si="85"/>
        <v>18.170573383252428</v>
      </c>
      <c r="J1128" s="34">
        <f t="shared" si="86"/>
        <v>32.753444417475727</v>
      </c>
      <c r="K1128" s="34">
        <f t="shared" si="83"/>
        <v>22.42219216973718</v>
      </c>
    </row>
    <row r="1129" spans="1:11" ht="12.75" x14ac:dyDescent="0.2">
      <c r="A1129" s="29">
        <v>1964.05</v>
      </c>
      <c r="B1129" s="34">
        <v>80.72</v>
      </c>
      <c r="C1129" s="34">
        <v>2.3633299999999999</v>
      </c>
      <c r="D1129" s="34">
        <v>4.28</v>
      </c>
      <c r="E1129" s="34">
        <v>30.9</v>
      </c>
      <c r="F1129" s="34">
        <f t="shared" si="87"/>
        <v>1964.3749999999152</v>
      </c>
      <c r="G1129" s="34">
        <v>4.2</v>
      </c>
      <c r="H1129" s="34">
        <f t="shared" si="84"/>
        <v>625.02553980582525</v>
      </c>
      <c r="I1129" s="34">
        <f t="shared" si="85"/>
        <v>18.29957394684466</v>
      </c>
      <c r="J1129" s="34">
        <f t="shared" si="86"/>
        <v>33.140600970873791</v>
      </c>
      <c r="K1129" s="34">
        <f t="shared" si="83"/>
        <v>22.57433076956384</v>
      </c>
    </row>
    <row r="1130" spans="1:11" ht="12.75" x14ac:dyDescent="0.2">
      <c r="A1130" s="29">
        <v>1964.06</v>
      </c>
      <c r="B1130" s="34">
        <v>80.239999999999995</v>
      </c>
      <c r="C1130" s="34">
        <v>2.38</v>
      </c>
      <c r="D1130" s="34">
        <v>4.33</v>
      </c>
      <c r="E1130" s="34">
        <v>31</v>
      </c>
      <c r="F1130" s="34">
        <f t="shared" si="87"/>
        <v>1964.4583333332484</v>
      </c>
      <c r="G1130" s="34">
        <v>4.17</v>
      </c>
      <c r="H1130" s="34">
        <f t="shared" si="84"/>
        <v>619.30461483870965</v>
      </c>
      <c r="I1130" s="34">
        <f t="shared" si="85"/>
        <v>18.369204677419354</v>
      </c>
      <c r="J1130" s="34">
        <f t="shared" si="86"/>
        <v>33.419603467741936</v>
      </c>
      <c r="K1130" s="34">
        <f t="shared" si="83"/>
        <v>22.300288036082794</v>
      </c>
    </row>
    <row r="1131" spans="1:11" ht="12.75" x14ac:dyDescent="0.2">
      <c r="A1131" s="29">
        <v>1964.07</v>
      </c>
      <c r="B1131" s="34">
        <v>83.22</v>
      </c>
      <c r="C1131" s="34">
        <v>2.4</v>
      </c>
      <c r="D1131" s="34">
        <v>4.3766699999999998</v>
      </c>
      <c r="E1131" s="34">
        <v>31.1</v>
      </c>
      <c r="F1131" s="34">
        <f t="shared" si="87"/>
        <v>1964.5416666665817</v>
      </c>
      <c r="G1131" s="34">
        <v>4.1900000000000004</v>
      </c>
      <c r="H1131" s="34">
        <f t="shared" si="84"/>
        <v>640.23942299035355</v>
      </c>
      <c r="I1131" s="34">
        <f t="shared" si="85"/>
        <v>18.464006430868167</v>
      </c>
      <c r="J1131" s="34">
        <f t="shared" si="86"/>
        <v>33.671192927411575</v>
      </c>
      <c r="K1131" s="34">
        <f t="shared" si="83"/>
        <v>22.984351845738399</v>
      </c>
    </row>
    <row r="1132" spans="1:11" ht="12.75" x14ac:dyDescent="0.2">
      <c r="A1132" s="29">
        <v>1964.08</v>
      </c>
      <c r="B1132" s="34">
        <v>82</v>
      </c>
      <c r="C1132" s="34">
        <v>2.42</v>
      </c>
      <c r="D1132" s="34">
        <v>4.42333</v>
      </c>
      <c r="E1132" s="34">
        <v>31</v>
      </c>
      <c r="F1132" s="34">
        <f t="shared" si="87"/>
        <v>1964.624999999915</v>
      </c>
      <c r="G1132" s="34">
        <v>4.1900000000000004</v>
      </c>
      <c r="H1132" s="34">
        <f t="shared" si="84"/>
        <v>632.88856451612901</v>
      </c>
      <c r="I1132" s="34">
        <f t="shared" si="85"/>
        <v>18.677930806451613</v>
      </c>
      <c r="J1132" s="34">
        <f t="shared" si="86"/>
        <v>34.139938708306452</v>
      </c>
      <c r="K1132" s="34">
        <f t="shared" si="83"/>
        <v>22.650407292938798</v>
      </c>
    </row>
    <row r="1133" spans="1:11" ht="12.75" x14ac:dyDescent="0.2">
      <c r="A1133" s="29">
        <v>1964.09</v>
      </c>
      <c r="B1133" s="34">
        <v>83.41</v>
      </c>
      <c r="C1133" s="34">
        <v>2.44</v>
      </c>
      <c r="D1133" s="34">
        <v>4.47</v>
      </c>
      <c r="E1133" s="34">
        <v>31.1</v>
      </c>
      <c r="F1133" s="34">
        <f t="shared" si="87"/>
        <v>1964.7083333332482</v>
      </c>
      <c r="G1133" s="34">
        <v>4.2</v>
      </c>
      <c r="H1133" s="34">
        <f t="shared" si="84"/>
        <v>641.70115683279732</v>
      </c>
      <c r="I1133" s="34">
        <f t="shared" si="85"/>
        <v>18.771739871382636</v>
      </c>
      <c r="J1133" s="34">
        <f t="shared" si="86"/>
        <v>34.389211977491961</v>
      </c>
      <c r="K1133" s="34">
        <f t="shared" si="83"/>
        <v>22.892221984231689</v>
      </c>
    </row>
    <row r="1134" spans="1:11" ht="12.75" x14ac:dyDescent="0.2">
      <c r="A1134" s="29">
        <v>1964.1</v>
      </c>
      <c r="B1134" s="34">
        <v>84.85</v>
      </c>
      <c r="C1134" s="34">
        <v>2.46</v>
      </c>
      <c r="D1134" s="34">
        <v>4.4966699999999999</v>
      </c>
      <c r="E1134" s="34">
        <v>31.1</v>
      </c>
      <c r="F1134" s="34">
        <f t="shared" si="87"/>
        <v>1964.7916666665815</v>
      </c>
      <c r="G1134" s="34">
        <v>4.1900000000000004</v>
      </c>
      <c r="H1134" s="34">
        <f t="shared" si="84"/>
        <v>652.77956069131824</v>
      </c>
      <c r="I1134" s="34">
        <f t="shared" si="85"/>
        <v>18.92560659163987</v>
      </c>
      <c r="J1134" s="34">
        <f t="shared" si="86"/>
        <v>34.594393248954979</v>
      </c>
      <c r="K1134" s="34">
        <f t="shared" si="83"/>
        <v>23.212154680675347</v>
      </c>
    </row>
    <row r="1135" spans="1:11" ht="12.75" x14ac:dyDescent="0.2">
      <c r="A1135" s="29">
        <v>1964.11</v>
      </c>
      <c r="B1135" s="34">
        <v>85.44</v>
      </c>
      <c r="C1135" s="34">
        <v>2.48</v>
      </c>
      <c r="D1135" s="34">
        <v>4.5233299999999996</v>
      </c>
      <c r="E1135" s="34">
        <v>31.2</v>
      </c>
      <c r="F1135" s="34">
        <f t="shared" si="87"/>
        <v>1964.8749999999147</v>
      </c>
      <c r="G1135" s="34">
        <v>4.1500000000000004</v>
      </c>
      <c r="H1135" s="34">
        <f t="shared" si="84"/>
        <v>655.21183846153838</v>
      </c>
      <c r="I1135" s="34">
        <f t="shared" si="85"/>
        <v>19.018321153846156</v>
      </c>
      <c r="J1135" s="34">
        <f t="shared" si="86"/>
        <v>34.687960735817299</v>
      </c>
      <c r="K1135" s="34">
        <f t="shared" si="83"/>
        <v>23.225019793095829</v>
      </c>
    </row>
    <row r="1136" spans="1:11" ht="12.75" x14ac:dyDescent="0.2">
      <c r="A1136" s="29">
        <v>1964.12</v>
      </c>
      <c r="B1136" s="34">
        <v>83.96</v>
      </c>
      <c r="C1136" s="34">
        <v>2.5</v>
      </c>
      <c r="D1136" s="34">
        <v>4.55</v>
      </c>
      <c r="E1136" s="34">
        <v>31.2</v>
      </c>
      <c r="F1136" s="34">
        <f t="shared" si="87"/>
        <v>1964.958333333248</v>
      </c>
      <c r="G1136" s="34">
        <v>4.18</v>
      </c>
      <c r="H1136" s="34">
        <f t="shared" si="84"/>
        <v>643.86219519230769</v>
      </c>
      <c r="I1136" s="34">
        <f t="shared" si="85"/>
        <v>19.171694711538457</v>
      </c>
      <c r="J1136" s="34">
        <f t="shared" si="86"/>
        <v>34.892484374999995</v>
      </c>
      <c r="K1136" s="34">
        <f t="shared" si="83"/>
        <v>22.752984772787272</v>
      </c>
    </row>
    <row r="1137" spans="1:11" ht="12.75" x14ac:dyDescent="0.2">
      <c r="A1137" s="29">
        <v>1965.01</v>
      </c>
      <c r="B1137" s="34">
        <v>86.12</v>
      </c>
      <c r="C1137" s="34">
        <v>2.51667</v>
      </c>
      <c r="D1137" s="34">
        <v>4.5933299999999999</v>
      </c>
      <c r="E1137" s="34">
        <v>31.2</v>
      </c>
      <c r="F1137" s="34">
        <f t="shared" si="87"/>
        <v>1965.0416666665812</v>
      </c>
      <c r="G1137" s="34">
        <v>4.1900000000000004</v>
      </c>
      <c r="H1137" s="34">
        <f t="shared" si="84"/>
        <v>660.42653942307697</v>
      </c>
      <c r="I1137" s="34">
        <f t="shared" si="85"/>
        <v>19.299531571874997</v>
      </c>
      <c r="J1137" s="34">
        <f t="shared" si="86"/>
        <v>35.224768187740381</v>
      </c>
      <c r="K1137" s="34">
        <f t="shared" si="83"/>
        <v>23.269335081922474</v>
      </c>
    </row>
    <row r="1138" spans="1:11" ht="12.75" x14ac:dyDescent="0.2">
      <c r="A1138" s="29">
        <v>1965.02</v>
      </c>
      <c r="B1138" s="34">
        <v>86.75</v>
      </c>
      <c r="C1138" s="34">
        <v>2.5333299999999999</v>
      </c>
      <c r="D1138" s="34">
        <v>4.6366699999999996</v>
      </c>
      <c r="E1138" s="34">
        <v>31.2</v>
      </c>
      <c r="F1138" s="34">
        <f t="shared" si="87"/>
        <v>1965.1249999999145</v>
      </c>
      <c r="G1138" s="34">
        <v>4.21</v>
      </c>
      <c r="H1138" s="34">
        <f t="shared" si="84"/>
        <v>665.25780649038461</v>
      </c>
      <c r="I1138" s="34">
        <f t="shared" si="85"/>
        <v>19.42729174543269</v>
      </c>
      <c r="J1138" s="34">
        <f t="shared" si="86"/>
        <v>35.557128687259613</v>
      </c>
      <c r="K1138" s="34">
        <f t="shared" si="83"/>
        <v>23.372068272751338</v>
      </c>
    </row>
    <row r="1139" spans="1:11" ht="12.75" x14ac:dyDescent="0.2">
      <c r="A1139" s="29">
        <v>1965.03</v>
      </c>
      <c r="B1139" s="34">
        <v>86.83</v>
      </c>
      <c r="C1139" s="34">
        <v>2.5499999999999998</v>
      </c>
      <c r="D1139" s="34">
        <v>4.68</v>
      </c>
      <c r="E1139" s="34">
        <v>31.3</v>
      </c>
      <c r="F1139" s="34">
        <f t="shared" si="87"/>
        <v>1965.2083333332478</v>
      </c>
      <c r="G1139" s="34">
        <v>4.21</v>
      </c>
      <c r="H1139" s="34">
        <f t="shared" si="84"/>
        <v>663.74391637380188</v>
      </c>
      <c r="I1139" s="34">
        <f t="shared" si="85"/>
        <v>19.492652156549518</v>
      </c>
      <c r="J1139" s="34">
        <f t="shared" si="86"/>
        <v>35.774749840255588</v>
      </c>
      <c r="K1139" s="34">
        <f t="shared" si="83"/>
        <v>23.253528200034847</v>
      </c>
    </row>
    <row r="1140" spans="1:11" ht="12.75" x14ac:dyDescent="0.2">
      <c r="A1140" s="29">
        <v>1965.04</v>
      </c>
      <c r="B1140" s="34">
        <v>87.97</v>
      </c>
      <c r="C1140" s="34">
        <v>2.57</v>
      </c>
      <c r="D1140" s="34">
        <v>4.7333299999999996</v>
      </c>
      <c r="E1140" s="34">
        <v>31.4</v>
      </c>
      <c r="F1140" s="34">
        <f t="shared" si="87"/>
        <v>1965.291666666581</v>
      </c>
      <c r="G1140" s="34">
        <v>4.2</v>
      </c>
      <c r="H1140" s="34">
        <f t="shared" si="84"/>
        <v>670.31669164012737</v>
      </c>
      <c r="I1140" s="34">
        <f t="shared" si="85"/>
        <v>19.582970302547768</v>
      </c>
      <c r="J1140" s="34">
        <f t="shared" si="86"/>
        <v>36.067183199283441</v>
      </c>
      <c r="K1140" s="34">
        <f t="shared" si="83"/>
        <v>23.420551954771302</v>
      </c>
    </row>
    <row r="1141" spans="1:11" ht="12.75" x14ac:dyDescent="0.2">
      <c r="A1141" s="29">
        <v>1965.05</v>
      </c>
      <c r="B1141" s="34">
        <v>89.28</v>
      </c>
      <c r="C1141" s="34">
        <v>2.59</v>
      </c>
      <c r="D1141" s="34">
        <v>4.78667</v>
      </c>
      <c r="E1141" s="34">
        <v>31.4</v>
      </c>
      <c r="F1141" s="34">
        <f t="shared" si="87"/>
        <v>1965.3749999999143</v>
      </c>
      <c r="G1141" s="34">
        <v>4.21</v>
      </c>
      <c r="H1141" s="34">
        <f t="shared" si="84"/>
        <v>680.29867261146501</v>
      </c>
      <c r="I1141" s="34">
        <f t="shared" si="85"/>
        <v>19.735366958598725</v>
      </c>
      <c r="J1141" s="34">
        <f t="shared" si="86"/>
        <v>36.473625080971338</v>
      </c>
      <c r="K1141" s="34">
        <f t="shared" si="83"/>
        <v>23.708808308861951</v>
      </c>
    </row>
    <row r="1142" spans="1:11" ht="12.75" x14ac:dyDescent="0.2">
      <c r="A1142" s="29">
        <v>1965.06</v>
      </c>
      <c r="B1142" s="34">
        <v>85.04</v>
      </c>
      <c r="C1142" s="34">
        <v>2.61</v>
      </c>
      <c r="D1142" s="34">
        <v>4.84</v>
      </c>
      <c r="E1142" s="34">
        <v>31.6</v>
      </c>
      <c r="F1142" s="34">
        <f t="shared" si="87"/>
        <v>1965.4583333332475</v>
      </c>
      <c r="G1142" s="34">
        <v>4.21</v>
      </c>
      <c r="H1142" s="34">
        <f t="shared" si="84"/>
        <v>643.8893753164557</v>
      </c>
      <c r="I1142" s="34">
        <f t="shared" si="85"/>
        <v>19.76189169303797</v>
      </c>
      <c r="J1142" s="34">
        <f t="shared" si="86"/>
        <v>36.646573101265822</v>
      </c>
      <c r="K1142" s="34">
        <f t="shared" si="83"/>
        <v>22.385342986457793</v>
      </c>
    </row>
    <row r="1143" spans="1:11" ht="12.75" x14ac:dyDescent="0.2">
      <c r="A1143" s="29">
        <v>1965.07</v>
      </c>
      <c r="B1143" s="34">
        <v>84.91</v>
      </c>
      <c r="C1143" s="34">
        <v>2.6266699999999998</v>
      </c>
      <c r="D1143" s="34">
        <v>4.8866699999999996</v>
      </c>
      <c r="E1143" s="34">
        <v>31.6</v>
      </c>
      <c r="F1143" s="34">
        <f t="shared" si="87"/>
        <v>1965.5416666665808</v>
      </c>
      <c r="G1143" s="34">
        <v>4.2</v>
      </c>
      <c r="H1143" s="34">
        <f t="shared" si="84"/>
        <v>642.90506653480998</v>
      </c>
      <c r="I1143" s="34">
        <f t="shared" si="85"/>
        <v>19.888110365268986</v>
      </c>
      <c r="J1143" s="34">
        <f t="shared" si="86"/>
        <v>36.999939953876577</v>
      </c>
      <c r="K1143" s="34">
        <f t="shared" si="83"/>
        <v>22.30078171217443</v>
      </c>
    </row>
    <row r="1144" spans="1:11" ht="12.75" x14ac:dyDescent="0.2">
      <c r="A1144" s="29">
        <v>1965.08</v>
      </c>
      <c r="B1144" s="34">
        <v>86.49</v>
      </c>
      <c r="C1144" s="34">
        <v>2.6433300000000002</v>
      </c>
      <c r="D1144" s="34">
        <v>4.9333299999999998</v>
      </c>
      <c r="E1144" s="34">
        <v>31.6</v>
      </c>
      <c r="F1144" s="34">
        <f t="shared" si="87"/>
        <v>1965.6249999999141</v>
      </c>
      <c r="G1144" s="34">
        <v>4.25</v>
      </c>
      <c r="H1144" s="34">
        <f t="shared" si="84"/>
        <v>654.86820403480999</v>
      </c>
      <c r="I1144" s="34">
        <f t="shared" si="85"/>
        <v>20.014253321439874</v>
      </c>
      <c r="J1144" s="34">
        <f t="shared" si="86"/>
        <v>37.353231090427208</v>
      </c>
      <c r="K1144" s="34">
        <f t="shared" si="83"/>
        <v>22.665971845964389</v>
      </c>
    </row>
    <row r="1145" spans="1:11" ht="12.75" x14ac:dyDescent="0.2">
      <c r="A1145" s="29">
        <v>1965.09</v>
      </c>
      <c r="B1145" s="34">
        <v>89.38</v>
      </c>
      <c r="C1145" s="34">
        <v>2.66</v>
      </c>
      <c r="D1145" s="34">
        <v>4.9800000000000004</v>
      </c>
      <c r="E1145" s="34">
        <v>31.6</v>
      </c>
      <c r="F1145" s="34">
        <f t="shared" si="87"/>
        <v>1965.7083333332473</v>
      </c>
      <c r="G1145" s="34">
        <v>4.29</v>
      </c>
      <c r="H1145" s="34">
        <f t="shared" si="84"/>
        <v>676.75014541139228</v>
      </c>
      <c r="I1145" s="34">
        <f t="shared" si="85"/>
        <v>20.140471993670882</v>
      </c>
      <c r="J1145" s="34">
        <f t="shared" si="86"/>
        <v>37.706597943037977</v>
      </c>
      <c r="K1145" s="34">
        <f t="shared" si="83"/>
        <v>23.37414683164863</v>
      </c>
    </row>
    <row r="1146" spans="1:11" ht="12.75" x14ac:dyDescent="0.2">
      <c r="A1146" s="29">
        <v>1965.1</v>
      </c>
      <c r="B1146" s="34">
        <v>91.39</v>
      </c>
      <c r="C1146" s="34">
        <v>2.68</v>
      </c>
      <c r="D1146" s="34">
        <v>5.05</v>
      </c>
      <c r="E1146" s="34">
        <v>31.7</v>
      </c>
      <c r="F1146" s="34">
        <f t="shared" si="87"/>
        <v>1965.7916666665806</v>
      </c>
      <c r="G1146" s="34">
        <v>4.3499999999999996</v>
      </c>
      <c r="H1146" s="34">
        <f t="shared" si="84"/>
        <v>689.78620575709772</v>
      </c>
      <c r="I1146" s="34">
        <f t="shared" si="85"/>
        <v>20.227891798107255</v>
      </c>
      <c r="J1146" s="34">
        <f t="shared" si="86"/>
        <v>38.115990141955834</v>
      </c>
      <c r="K1146" s="34">
        <f t="shared" si="83"/>
        <v>23.77574552331269</v>
      </c>
    </row>
    <row r="1147" spans="1:11" ht="12.75" x14ac:dyDescent="0.2">
      <c r="A1147" s="29">
        <v>1965.11</v>
      </c>
      <c r="B1147" s="34">
        <v>92.15</v>
      </c>
      <c r="C1147" s="34">
        <v>2.7</v>
      </c>
      <c r="D1147" s="34">
        <v>5.12</v>
      </c>
      <c r="E1147" s="34">
        <v>31.7</v>
      </c>
      <c r="F1147" s="34">
        <f t="shared" si="87"/>
        <v>1965.8749999999138</v>
      </c>
      <c r="G1147" s="34">
        <v>4.45</v>
      </c>
      <c r="H1147" s="34">
        <f t="shared" si="84"/>
        <v>695.52247358044167</v>
      </c>
      <c r="I1147" s="34">
        <f t="shared" si="85"/>
        <v>20.378846214511039</v>
      </c>
      <c r="J1147" s="34">
        <f t="shared" si="86"/>
        <v>38.644330599369084</v>
      </c>
      <c r="K1147" s="34">
        <f t="shared" si="83"/>
        <v>23.92546115667372</v>
      </c>
    </row>
    <row r="1148" spans="1:11" ht="12.75" x14ac:dyDescent="0.2">
      <c r="A1148" s="29">
        <v>1965.12</v>
      </c>
      <c r="B1148" s="34">
        <v>91.73</v>
      </c>
      <c r="C1148" s="34">
        <v>2.72</v>
      </c>
      <c r="D1148" s="34">
        <v>5.19</v>
      </c>
      <c r="E1148" s="34">
        <v>31.8</v>
      </c>
      <c r="F1148" s="34">
        <f t="shared" si="87"/>
        <v>1965.9583333332471</v>
      </c>
      <c r="G1148" s="34">
        <v>4.62</v>
      </c>
      <c r="H1148" s="34">
        <f t="shared" si="84"/>
        <v>690.17522193396223</v>
      </c>
      <c r="I1148" s="34">
        <f t="shared" si="85"/>
        <v>20.465241509433962</v>
      </c>
      <c r="J1148" s="34">
        <f t="shared" si="86"/>
        <v>39.049486556603775</v>
      </c>
      <c r="K1148" s="34">
        <f t="shared" si="83"/>
        <v>23.694111549106324</v>
      </c>
    </row>
    <row r="1149" spans="1:11" ht="12.75" x14ac:dyDescent="0.2">
      <c r="A1149" s="29">
        <v>1966.01</v>
      </c>
      <c r="B1149" s="34">
        <v>93.32</v>
      </c>
      <c r="C1149" s="34">
        <v>2.74</v>
      </c>
      <c r="D1149" s="34">
        <v>5.24</v>
      </c>
      <c r="E1149" s="34">
        <v>31.8</v>
      </c>
      <c r="F1149" s="34">
        <f t="shared" si="87"/>
        <v>1966.0416666665803</v>
      </c>
      <c r="G1149" s="34">
        <v>4.6100000000000003</v>
      </c>
      <c r="H1149" s="34">
        <f t="shared" si="84"/>
        <v>702.13835943396214</v>
      </c>
      <c r="I1149" s="34">
        <f t="shared" si="85"/>
        <v>20.615721226415094</v>
      </c>
      <c r="J1149" s="34">
        <f t="shared" si="86"/>
        <v>39.425685849056599</v>
      </c>
      <c r="K1149" s="34">
        <f t="shared" si="83"/>
        <v>24.058483388421738</v>
      </c>
    </row>
    <row r="1150" spans="1:11" ht="12.75" x14ac:dyDescent="0.2">
      <c r="A1150" s="29">
        <v>1966.02</v>
      </c>
      <c r="B1150" s="34">
        <v>92.69</v>
      </c>
      <c r="C1150" s="34">
        <v>2.76</v>
      </c>
      <c r="D1150" s="34">
        <v>5.29</v>
      </c>
      <c r="E1150" s="34">
        <v>32</v>
      </c>
      <c r="F1150" s="34">
        <f t="shared" si="87"/>
        <v>1966.1249999999136</v>
      </c>
      <c r="G1150" s="34">
        <v>4.83</v>
      </c>
      <c r="H1150" s="34">
        <f t="shared" si="84"/>
        <v>693.03950929687494</v>
      </c>
      <c r="I1150" s="34">
        <f t="shared" si="85"/>
        <v>20.636412187499996</v>
      </c>
      <c r="J1150" s="34">
        <f t="shared" si="86"/>
        <v>39.553123359375</v>
      </c>
      <c r="K1150" s="34">
        <f t="shared" si="83"/>
        <v>23.700027145579394</v>
      </c>
    </row>
    <row r="1151" spans="1:11" ht="12.75" x14ac:dyDescent="0.2">
      <c r="A1151" s="29">
        <v>1966.03</v>
      </c>
      <c r="B1151" s="34">
        <v>88.88</v>
      </c>
      <c r="C1151" s="34">
        <v>2.78</v>
      </c>
      <c r="D1151" s="34">
        <v>5.34</v>
      </c>
      <c r="E1151" s="34">
        <v>32.1</v>
      </c>
      <c r="F1151" s="34">
        <f t="shared" si="87"/>
        <v>1966.2083333332469</v>
      </c>
      <c r="G1151" s="34">
        <v>4.87</v>
      </c>
      <c r="H1151" s="34">
        <f t="shared" si="84"/>
        <v>662.48203177570076</v>
      </c>
      <c r="I1151" s="34">
        <f t="shared" si="85"/>
        <v>20.721197663551397</v>
      </c>
      <c r="J1151" s="34">
        <f t="shared" si="86"/>
        <v>39.802588317757007</v>
      </c>
      <c r="K1151" s="34">
        <f t="shared" si="83"/>
        <v>22.611112582289991</v>
      </c>
    </row>
    <row r="1152" spans="1:11" ht="12.75" x14ac:dyDescent="0.2">
      <c r="A1152" s="29">
        <v>1966.04</v>
      </c>
      <c r="B1152" s="34">
        <v>91.6</v>
      </c>
      <c r="C1152" s="34">
        <v>2.7966700000000002</v>
      </c>
      <c r="D1152" s="34">
        <v>5.38</v>
      </c>
      <c r="E1152" s="34">
        <v>32.299999999999997</v>
      </c>
      <c r="F1152" s="34">
        <f t="shared" si="87"/>
        <v>1966.2916666665801</v>
      </c>
      <c r="G1152" s="34">
        <v>4.75</v>
      </c>
      <c r="H1152" s="34">
        <f t="shared" si="84"/>
        <v>678.52841795665631</v>
      </c>
      <c r="I1152" s="34">
        <f t="shared" si="85"/>
        <v>20.716376317105265</v>
      </c>
      <c r="J1152" s="34">
        <f t="shared" si="86"/>
        <v>39.852433281733745</v>
      </c>
      <c r="K1152" s="34">
        <f t="shared" si="83"/>
        <v>23.113696462615824</v>
      </c>
    </row>
    <row r="1153" spans="1:11" ht="12.75" x14ac:dyDescent="0.2">
      <c r="A1153" s="29">
        <v>1966.05</v>
      </c>
      <c r="B1153" s="34">
        <v>86.78</v>
      </c>
      <c r="C1153" s="34">
        <v>2.8133300000000001</v>
      </c>
      <c r="D1153" s="34">
        <v>5.42</v>
      </c>
      <c r="E1153" s="34">
        <v>32.299999999999997</v>
      </c>
      <c r="F1153" s="34">
        <f t="shared" si="87"/>
        <v>1966.3749999999134</v>
      </c>
      <c r="G1153" s="34">
        <v>4.78</v>
      </c>
      <c r="H1153" s="34">
        <f t="shared" si="84"/>
        <v>642.82419334365329</v>
      </c>
      <c r="I1153" s="34">
        <f t="shared" si="85"/>
        <v>20.839785525</v>
      </c>
      <c r="J1153" s="34">
        <f t="shared" si="86"/>
        <v>40.148733900928796</v>
      </c>
      <c r="K1153" s="34">
        <f t="shared" ref="K1153:K1216" si="88">H1153/AVERAGE(J1033:J1152)</f>
        <v>21.852177976763095</v>
      </c>
    </row>
    <row r="1154" spans="1:11" ht="12.75" x14ac:dyDescent="0.2">
      <c r="A1154" s="29">
        <v>1966.06</v>
      </c>
      <c r="B1154" s="34">
        <v>86.06</v>
      </c>
      <c r="C1154" s="34">
        <v>2.83</v>
      </c>
      <c r="D1154" s="34">
        <v>5.46</v>
      </c>
      <c r="E1154" s="34">
        <v>32.4</v>
      </c>
      <c r="F1154" s="34">
        <f t="shared" si="87"/>
        <v>1966.4583333332466</v>
      </c>
      <c r="G1154" s="34">
        <v>4.8099999999999996</v>
      </c>
      <c r="H1154" s="34">
        <f t="shared" si="84"/>
        <v>635.52321805555562</v>
      </c>
      <c r="I1154" s="34">
        <f t="shared" si="85"/>
        <v>20.898567361111112</v>
      </c>
      <c r="J1154" s="34">
        <f t="shared" si="86"/>
        <v>40.32020416666667</v>
      </c>
      <c r="K1154" s="34">
        <f t="shared" si="88"/>
        <v>21.555253383226251</v>
      </c>
    </row>
    <row r="1155" spans="1:11" ht="12.75" x14ac:dyDescent="0.2">
      <c r="A1155" s="29">
        <v>1966.07</v>
      </c>
      <c r="B1155" s="34">
        <v>85.84</v>
      </c>
      <c r="C1155" s="34">
        <v>2.85</v>
      </c>
      <c r="D1155" s="34">
        <v>5.4766700000000004</v>
      </c>
      <c r="E1155" s="34">
        <v>32.5</v>
      </c>
      <c r="F1155" s="34">
        <f t="shared" si="87"/>
        <v>1966.5416666665799</v>
      </c>
      <c r="G1155" s="34">
        <v>5.0199999999999996</v>
      </c>
      <c r="H1155" s="34">
        <f t="shared" si="84"/>
        <v>631.94813723076913</v>
      </c>
      <c r="I1155" s="34">
        <f t="shared" si="85"/>
        <v>20.981502692307693</v>
      </c>
      <c r="J1155" s="34">
        <f t="shared" si="86"/>
        <v>40.318865385923083</v>
      </c>
      <c r="K1155" s="34">
        <f t="shared" si="88"/>
        <v>21.381702007433407</v>
      </c>
    </row>
    <row r="1156" spans="1:11" ht="12.75" x14ac:dyDescent="0.2">
      <c r="A1156" s="29">
        <v>1966.08</v>
      </c>
      <c r="B1156" s="34">
        <v>80.650000000000006</v>
      </c>
      <c r="C1156" s="34">
        <v>2.87</v>
      </c>
      <c r="D1156" s="34">
        <v>5.4933300000000003</v>
      </c>
      <c r="E1156" s="34">
        <v>32.700000000000003</v>
      </c>
      <c r="F1156" s="34">
        <f t="shared" si="87"/>
        <v>1966.6249999999131</v>
      </c>
      <c r="G1156" s="34">
        <v>5.22</v>
      </c>
      <c r="H1156" s="34">
        <f t="shared" si="84"/>
        <v>590.1082809633026</v>
      </c>
      <c r="I1156" s="34">
        <f t="shared" si="85"/>
        <v>20.99951353211009</v>
      </c>
      <c r="J1156" s="34">
        <f t="shared" si="86"/>
        <v>40.194166436009169</v>
      </c>
      <c r="K1156" s="34">
        <f t="shared" si="88"/>
        <v>19.913903864009804</v>
      </c>
    </row>
    <row r="1157" spans="1:11" ht="12.75" x14ac:dyDescent="0.2">
      <c r="A1157" s="29">
        <v>1966.09</v>
      </c>
      <c r="B1157" s="34">
        <v>77.81</v>
      </c>
      <c r="C1157" s="34">
        <v>2.89</v>
      </c>
      <c r="D1157" s="34">
        <v>5.51</v>
      </c>
      <c r="E1157" s="34">
        <v>32.700000000000003</v>
      </c>
      <c r="F1157" s="34">
        <f t="shared" si="87"/>
        <v>1966.7083333332464</v>
      </c>
      <c r="G1157" s="34">
        <v>5.18</v>
      </c>
      <c r="H1157" s="34">
        <f t="shared" si="84"/>
        <v>569.32827454128426</v>
      </c>
      <c r="I1157" s="34">
        <f t="shared" si="85"/>
        <v>21.145851605504586</v>
      </c>
      <c r="J1157" s="34">
        <f t="shared" si="86"/>
        <v>40.31613922018348</v>
      </c>
      <c r="K1157" s="34">
        <f t="shared" si="88"/>
        <v>19.161676250615006</v>
      </c>
    </row>
    <row r="1158" spans="1:11" ht="12.75" x14ac:dyDescent="0.2">
      <c r="A1158" s="29">
        <v>1966.1</v>
      </c>
      <c r="B1158" s="34">
        <v>77.13</v>
      </c>
      <c r="C1158" s="34">
        <v>2.8833299999999999</v>
      </c>
      <c r="D1158" s="34">
        <v>5.5233299999999996</v>
      </c>
      <c r="E1158" s="34">
        <v>32.9</v>
      </c>
      <c r="F1158" s="34">
        <f t="shared" si="87"/>
        <v>1966.7916666665797</v>
      </c>
      <c r="G1158" s="34">
        <v>5.01</v>
      </c>
      <c r="H1158" s="34">
        <f t="shared" si="84"/>
        <v>560.92206405775073</v>
      </c>
      <c r="I1158" s="34">
        <f t="shared" si="85"/>
        <v>20.96879832697568</v>
      </c>
      <c r="J1158" s="34">
        <f t="shared" si="86"/>
        <v>40.167997719072943</v>
      </c>
      <c r="K1158" s="34">
        <f t="shared" si="88"/>
        <v>18.825409371315676</v>
      </c>
    </row>
    <row r="1159" spans="1:11" ht="12.75" x14ac:dyDescent="0.2">
      <c r="A1159" s="29">
        <v>1966.11</v>
      </c>
      <c r="B1159" s="34">
        <v>80.989999999999995</v>
      </c>
      <c r="C1159" s="34">
        <v>2.8766699999999998</v>
      </c>
      <c r="D1159" s="34">
        <v>5.53667</v>
      </c>
      <c r="E1159" s="34">
        <v>32.9</v>
      </c>
      <c r="F1159" s="34">
        <f t="shared" si="87"/>
        <v>1966.8749999999129</v>
      </c>
      <c r="G1159" s="34">
        <v>5.16</v>
      </c>
      <c r="H1159" s="34">
        <f t="shared" si="84"/>
        <v>588.99362074468081</v>
      </c>
      <c r="I1159" s="34">
        <f t="shared" si="85"/>
        <v>20.92036398305471</v>
      </c>
      <c r="J1159" s="34">
        <f t="shared" si="86"/>
        <v>40.265011855395137</v>
      </c>
      <c r="K1159" s="34">
        <f t="shared" si="88"/>
        <v>19.711251211928964</v>
      </c>
    </row>
    <row r="1160" spans="1:11" ht="12.75" x14ac:dyDescent="0.2">
      <c r="A1160" s="29">
        <v>1966.12</v>
      </c>
      <c r="B1160" s="34">
        <v>81.33</v>
      </c>
      <c r="C1160" s="34">
        <v>2.87</v>
      </c>
      <c r="D1160" s="34">
        <v>5.55</v>
      </c>
      <c r="E1160" s="34">
        <v>32.9</v>
      </c>
      <c r="F1160" s="34">
        <f t="shared" si="87"/>
        <v>1966.9583333332462</v>
      </c>
      <c r="G1160" s="34">
        <v>4.84</v>
      </c>
      <c r="H1160" s="34">
        <f t="shared" si="84"/>
        <v>591.46624490881459</v>
      </c>
      <c r="I1160" s="34">
        <f t="shared" si="85"/>
        <v>20.87185691489362</v>
      </c>
      <c r="J1160" s="34">
        <f t="shared" si="86"/>
        <v>40.361953267477205</v>
      </c>
      <c r="K1160" s="34">
        <f t="shared" si="88"/>
        <v>19.736473752791966</v>
      </c>
    </row>
    <row r="1161" spans="1:11" ht="12.75" x14ac:dyDescent="0.2">
      <c r="A1161" s="29">
        <v>1967.01</v>
      </c>
      <c r="B1161" s="34">
        <v>84.45</v>
      </c>
      <c r="C1161" s="34">
        <v>2.88</v>
      </c>
      <c r="D1161" s="34">
        <v>5.5166700000000004</v>
      </c>
      <c r="E1161" s="34">
        <v>32.9</v>
      </c>
      <c r="F1161" s="34">
        <f t="shared" si="87"/>
        <v>1967.0416666665794</v>
      </c>
      <c r="G1161" s="34">
        <v>4.58</v>
      </c>
      <c r="H1161" s="34">
        <f t="shared" si="84"/>
        <v>614.15620782674773</v>
      </c>
      <c r="I1161" s="34">
        <f t="shared" si="85"/>
        <v>20.944581155015197</v>
      </c>
      <c r="J1161" s="34">
        <f t="shared" si="86"/>
        <v>40.119563375151984</v>
      </c>
      <c r="K1161" s="34">
        <f t="shared" si="88"/>
        <v>20.432242125384278</v>
      </c>
    </row>
    <row r="1162" spans="1:11" ht="12.75" x14ac:dyDescent="0.2">
      <c r="A1162" s="29">
        <v>1967.02</v>
      </c>
      <c r="B1162" s="34">
        <v>87.36</v>
      </c>
      <c r="C1162" s="34">
        <v>2.89</v>
      </c>
      <c r="D1162" s="34">
        <v>5.4833299999999996</v>
      </c>
      <c r="E1162" s="34">
        <v>32.9</v>
      </c>
      <c r="F1162" s="34">
        <f t="shared" si="87"/>
        <v>1967.1249999999127</v>
      </c>
      <c r="G1162" s="34">
        <v>4.63</v>
      </c>
      <c r="H1162" s="34">
        <f t="shared" ref="H1162:H1225" si="89">B1162*$E$1744/E1162</f>
        <v>635.31896170212769</v>
      </c>
      <c r="I1162" s="34">
        <f t="shared" ref="I1162:I1225" si="90">C1162*$E$1744/E1162</f>
        <v>21.017305395136781</v>
      </c>
      <c r="J1162" s="34">
        <f t="shared" ref="J1162:J1225" si="91">D1162*$E$1744/E1162</f>
        <v>39.877100758586622</v>
      </c>
      <c r="K1162" s="34">
        <f t="shared" si="88"/>
        <v>21.074443163678438</v>
      </c>
    </row>
    <row r="1163" spans="1:11" ht="12.75" x14ac:dyDescent="0.2">
      <c r="A1163" s="29">
        <v>1967.03</v>
      </c>
      <c r="B1163" s="34">
        <v>89.42</v>
      </c>
      <c r="C1163" s="34">
        <v>2.9</v>
      </c>
      <c r="D1163" s="34">
        <v>5.45</v>
      </c>
      <c r="E1163" s="34">
        <v>33</v>
      </c>
      <c r="F1163" s="34">
        <f t="shared" ref="F1163:F1226" si="92">F1162+1/12</f>
        <v>1967.2083333332459</v>
      </c>
      <c r="G1163" s="34">
        <v>4.54</v>
      </c>
      <c r="H1163" s="34">
        <f t="shared" si="89"/>
        <v>648.3295486363636</v>
      </c>
      <c r="I1163" s="34">
        <f t="shared" si="90"/>
        <v>21.026120454545453</v>
      </c>
      <c r="J1163" s="34">
        <f t="shared" si="91"/>
        <v>39.514605681818182</v>
      </c>
      <c r="K1163" s="34">
        <f t="shared" si="88"/>
        <v>21.4438986020191</v>
      </c>
    </row>
    <row r="1164" spans="1:11" ht="12.75" x14ac:dyDescent="0.2">
      <c r="A1164" s="29">
        <v>1967.04</v>
      </c>
      <c r="B1164" s="34">
        <v>90.96</v>
      </c>
      <c r="C1164" s="34">
        <v>2.9</v>
      </c>
      <c r="D1164" s="34">
        <v>5.41</v>
      </c>
      <c r="E1164" s="34">
        <v>33.1</v>
      </c>
      <c r="F1164" s="34">
        <f t="shared" si="92"/>
        <v>1967.2916666665792</v>
      </c>
      <c r="G1164" s="34">
        <v>4.59</v>
      </c>
      <c r="H1164" s="34">
        <f t="shared" si="89"/>
        <v>657.50271117824752</v>
      </c>
      <c r="I1164" s="34">
        <f t="shared" si="90"/>
        <v>20.962597432024165</v>
      </c>
      <c r="J1164" s="34">
        <f t="shared" si="91"/>
        <v>39.106086933534741</v>
      </c>
      <c r="K1164" s="34">
        <f t="shared" si="88"/>
        <v>21.686025566746238</v>
      </c>
    </row>
    <row r="1165" spans="1:11" ht="12.75" x14ac:dyDescent="0.2">
      <c r="A1165" s="29">
        <v>1967.05</v>
      </c>
      <c r="B1165" s="34">
        <v>92.59</v>
      </c>
      <c r="C1165" s="34">
        <v>2.9</v>
      </c>
      <c r="D1165" s="34">
        <v>5.37</v>
      </c>
      <c r="E1165" s="34">
        <v>33.200000000000003</v>
      </c>
      <c r="F1165" s="34">
        <f t="shared" si="92"/>
        <v>1967.3749999999125</v>
      </c>
      <c r="G1165" s="34">
        <v>4.8499999999999996</v>
      </c>
      <c r="H1165" s="34">
        <f t="shared" si="89"/>
        <v>667.26921754518071</v>
      </c>
      <c r="I1165" s="34">
        <f t="shared" si="90"/>
        <v>20.899457078313247</v>
      </c>
      <c r="J1165" s="34">
        <f t="shared" si="91"/>
        <v>38.700029141566262</v>
      </c>
      <c r="K1165" s="34">
        <f t="shared" si="88"/>
        <v>21.948477389658407</v>
      </c>
    </row>
    <row r="1166" spans="1:11" ht="12.75" x14ac:dyDescent="0.2">
      <c r="A1166" s="29">
        <v>1967.06</v>
      </c>
      <c r="B1166" s="34">
        <v>91.43</v>
      </c>
      <c r="C1166" s="34">
        <v>2.9</v>
      </c>
      <c r="D1166" s="34">
        <v>5.33</v>
      </c>
      <c r="E1166" s="34">
        <v>33.299999999999997</v>
      </c>
      <c r="F1166" s="34">
        <f t="shared" si="92"/>
        <v>1967.4583333332457</v>
      </c>
      <c r="G1166" s="34">
        <v>5.0199999999999996</v>
      </c>
      <c r="H1166" s="34">
        <f t="shared" si="89"/>
        <v>656.93072770270271</v>
      </c>
      <c r="I1166" s="34">
        <f t="shared" si="90"/>
        <v>20.836695945945944</v>
      </c>
      <c r="J1166" s="34">
        <f t="shared" si="91"/>
        <v>38.29641013513514</v>
      </c>
      <c r="K1166" s="34">
        <f t="shared" si="88"/>
        <v>21.552097609793485</v>
      </c>
    </row>
    <row r="1167" spans="1:11" ht="12.75" x14ac:dyDescent="0.2">
      <c r="A1167" s="29">
        <v>1967.07</v>
      </c>
      <c r="B1167" s="34">
        <v>93.01</v>
      </c>
      <c r="C1167" s="34">
        <v>2.9066700000000001</v>
      </c>
      <c r="D1167" s="34">
        <v>5.32</v>
      </c>
      <c r="E1167" s="34">
        <v>33.4</v>
      </c>
      <c r="F1167" s="34">
        <f t="shared" si="92"/>
        <v>1967.541666666579</v>
      </c>
      <c r="G1167" s="34">
        <v>5.16</v>
      </c>
      <c r="H1167" s="34">
        <f t="shared" si="89"/>
        <v>666.28228675149694</v>
      </c>
      <c r="I1167" s="34">
        <f t="shared" si="90"/>
        <v>20.822091543188623</v>
      </c>
      <c r="J1167" s="34">
        <f t="shared" si="91"/>
        <v>38.110114670658682</v>
      </c>
      <c r="K1167" s="34">
        <f t="shared" si="88"/>
        <v>21.804196245666372</v>
      </c>
    </row>
    <row r="1168" spans="1:11" ht="12.75" x14ac:dyDescent="0.2">
      <c r="A1168" s="29">
        <v>1967.08</v>
      </c>
      <c r="B1168" s="34">
        <v>94.49</v>
      </c>
      <c r="C1168" s="34">
        <v>2.9133300000000002</v>
      </c>
      <c r="D1168" s="34">
        <v>5.31</v>
      </c>
      <c r="E1168" s="34">
        <v>33.5</v>
      </c>
      <c r="F1168" s="34">
        <f t="shared" si="92"/>
        <v>1967.6249999999122</v>
      </c>
      <c r="G1168" s="34">
        <v>5.28</v>
      </c>
      <c r="H1168" s="34">
        <f t="shared" si="89"/>
        <v>674.86379843283578</v>
      </c>
      <c r="I1168" s="34">
        <f t="shared" si="90"/>
        <v>20.807502909179107</v>
      </c>
      <c r="J1168" s="34">
        <f t="shared" si="91"/>
        <v>37.924931417910443</v>
      </c>
      <c r="K1168" s="34">
        <f t="shared" si="88"/>
        <v>22.030627049126025</v>
      </c>
    </row>
    <row r="1169" spans="1:11" ht="12.75" x14ac:dyDescent="0.2">
      <c r="A1169" s="29">
        <v>1967.09</v>
      </c>
      <c r="B1169" s="34">
        <v>95.81</v>
      </c>
      <c r="C1169" s="34">
        <v>2.92</v>
      </c>
      <c r="D1169" s="34">
        <v>5.3</v>
      </c>
      <c r="E1169" s="34">
        <v>33.6</v>
      </c>
      <c r="F1169" s="34">
        <f t="shared" si="92"/>
        <v>1967.7083333332455</v>
      </c>
      <c r="G1169" s="34">
        <v>5.3</v>
      </c>
      <c r="H1169" s="34">
        <f t="shared" si="89"/>
        <v>682.25488325892854</v>
      </c>
      <c r="I1169" s="34">
        <f t="shared" si="90"/>
        <v>20.793072321428568</v>
      </c>
      <c r="J1169" s="34">
        <f t="shared" si="91"/>
        <v>37.740850446428567</v>
      </c>
      <c r="K1169" s="34">
        <f t="shared" si="88"/>
        <v>22.219145488664797</v>
      </c>
    </row>
    <row r="1170" spans="1:11" ht="12.75" x14ac:dyDescent="0.2">
      <c r="A1170" s="29">
        <v>1967.1</v>
      </c>
      <c r="B1170" s="34">
        <v>95.66</v>
      </c>
      <c r="C1170" s="34">
        <v>2.92</v>
      </c>
      <c r="D1170" s="34">
        <v>5.31</v>
      </c>
      <c r="E1170" s="34">
        <v>33.700000000000003</v>
      </c>
      <c r="F1170" s="34">
        <f t="shared" si="92"/>
        <v>1967.7916666665787</v>
      </c>
      <c r="G1170" s="34">
        <v>5.48</v>
      </c>
      <c r="H1170" s="34">
        <f t="shared" si="89"/>
        <v>679.16542032640928</v>
      </c>
      <c r="I1170" s="34">
        <f t="shared" si="90"/>
        <v>20.731371810089016</v>
      </c>
      <c r="J1170" s="34">
        <f t="shared" si="91"/>
        <v>37.699857640949546</v>
      </c>
      <c r="K1170" s="34">
        <f t="shared" si="88"/>
        <v>22.068199194183887</v>
      </c>
    </row>
    <row r="1171" spans="1:11" ht="12.75" x14ac:dyDescent="0.2">
      <c r="A1171" s="29">
        <v>1967.11</v>
      </c>
      <c r="B1171" s="34">
        <v>92.66</v>
      </c>
      <c r="C1171" s="34">
        <v>2.92</v>
      </c>
      <c r="D1171" s="34">
        <v>5.32</v>
      </c>
      <c r="E1171" s="34">
        <v>33.799999999999997</v>
      </c>
      <c r="F1171" s="34">
        <f t="shared" si="92"/>
        <v>1967.874999999912</v>
      </c>
      <c r="G1171" s="34">
        <v>5.75</v>
      </c>
      <c r="H1171" s="34">
        <f t="shared" si="89"/>
        <v>655.91971642011833</v>
      </c>
      <c r="I1171" s="34">
        <f t="shared" si="90"/>
        <v>20.670036390532545</v>
      </c>
      <c r="J1171" s="34">
        <f t="shared" si="91"/>
        <v>37.659107396449706</v>
      </c>
      <c r="K1171" s="34">
        <f t="shared" si="88"/>
        <v>21.26310296833628</v>
      </c>
    </row>
    <row r="1172" spans="1:11" ht="12.75" x14ac:dyDescent="0.2">
      <c r="A1172" s="29">
        <v>1967.12</v>
      </c>
      <c r="B1172" s="34">
        <v>95.3</v>
      </c>
      <c r="C1172" s="34">
        <v>2.92</v>
      </c>
      <c r="D1172" s="34">
        <v>5.33</v>
      </c>
      <c r="E1172" s="34">
        <v>33.9</v>
      </c>
      <c r="F1172" s="34">
        <f t="shared" si="92"/>
        <v>1967.9583333332453</v>
      </c>
      <c r="G1172" s="34">
        <v>5.7</v>
      </c>
      <c r="H1172" s="34">
        <f t="shared" si="89"/>
        <v>672.61770132743356</v>
      </c>
      <c r="I1172" s="34">
        <f t="shared" si="90"/>
        <v>20.609062831858406</v>
      </c>
      <c r="J1172" s="34">
        <f t="shared" si="91"/>
        <v>37.618597566371683</v>
      </c>
      <c r="K1172" s="34">
        <f t="shared" si="88"/>
        <v>21.751597808723634</v>
      </c>
    </row>
    <row r="1173" spans="1:11" ht="12.75" x14ac:dyDescent="0.2">
      <c r="A1173" s="29">
        <v>1968.01</v>
      </c>
      <c r="B1173" s="34">
        <v>95.04</v>
      </c>
      <c r="C1173" s="34">
        <v>2.93</v>
      </c>
      <c r="D1173" s="34">
        <v>5.3666700000000001</v>
      </c>
      <c r="E1173" s="34">
        <v>34.1</v>
      </c>
      <c r="F1173" s="34">
        <f t="shared" si="92"/>
        <v>1968.0416666665785</v>
      </c>
      <c r="G1173" s="34">
        <v>5.53</v>
      </c>
      <c r="H1173" s="34">
        <f t="shared" si="89"/>
        <v>666.84843870967745</v>
      </c>
      <c r="I1173" s="34">
        <f t="shared" si="90"/>
        <v>20.558353592375369</v>
      </c>
      <c r="J1173" s="34">
        <f t="shared" si="91"/>
        <v>37.655255793035188</v>
      </c>
      <c r="K1173" s="34">
        <f t="shared" si="88"/>
        <v>21.511535896332187</v>
      </c>
    </row>
    <row r="1174" spans="1:11" ht="12.75" x14ac:dyDescent="0.2">
      <c r="A1174" s="29">
        <v>1968.02</v>
      </c>
      <c r="B1174" s="34">
        <v>90.75</v>
      </c>
      <c r="C1174" s="34">
        <v>2.94</v>
      </c>
      <c r="D1174" s="34">
        <v>5.4033300000000004</v>
      </c>
      <c r="E1174" s="34">
        <v>34.200000000000003</v>
      </c>
      <c r="F1174" s="34">
        <f t="shared" si="92"/>
        <v>1968.1249999999118</v>
      </c>
      <c r="G1174" s="34">
        <v>5.56</v>
      </c>
      <c r="H1174" s="34">
        <f t="shared" si="89"/>
        <v>634.88580592105257</v>
      </c>
      <c r="I1174" s="34">
        <f t="shared" si="90"/>
        <v>20.568201315789469</v>
      </c>
      <c r="J1174" s="34">
        <f t="shared" si="91"/>
        <v>37.801625583552628</v>
      </c>
      <c r="K1174" s="34">
        <f t="shared" si="88"/>
        <v>20.424992376214227</v>
      </c>
    </row>
    <row r="1175" spans="1:11" ht="12.75" x14ac:dyDescent="0.2">
      <c r="A1175" s="29">
        <v>1968.03</v>
      </c>
      <c r="B1175" s="34">
        <v>89.09</v>
      </c>
      <c r="C1175" s="34">
        <v>2.95</v>
      </c>
      <c r="D1175" s="34">
        <v>5.44</v>
      </c>
      <c r="E1175" s="34">
        <v>34.299999999999997</v>
      </c>
      <c r="F1175" s="34">
        <f t="shared" si="92"/>
        <v>1968.208333333245</v>
      </c>
      <c r="G1175" s="34">
        <v>5.74</v>
      </c>
      <c r="H1175" s="34">
        <f t="shared" si="89"/>
        <v>621.45534686588917</v>
      </c>
      <c r="I1175" s="34">
        <f t="shared" si="90"/>
        <v>20.577991618075806</v>
      </c>
      <c r="J1175" s="34">
        <f t="shared" si="91"/>
        <v>37.947211661807579</v>
      </c>
      <c r="K1175" s="34">
        <f t="shared" si="88"/>
        <v>19.934711308295704</v>
      </c>
    </row>
    <row r="1176" spans="1:11" ht="12.75" x14ac:dyDescent="0.2">
      <c r="A1176" s="29">
        <v>1968.04</v>
      </c>
      <c r="B1176" s="34">
        <v>95.67</v>
      </c>
      <c r="C1176" s="34">
        <v>2.96333</v>
      </c>
      <c r="D1176" s="34">
        <v>5.4833299999999996</v>
      </c>
      <c r="E1176" s="34">
        <v>34.4</v>
      </c>
      <c r="F1176" s="34">
        <f t="shared" si="92"/>
        <v>1968.2916666665783</v>
      </c>
      <c r="G1176" s="34">
        <v>5.64</v>
      </c>
      <c r="H1176" s="34">
        <f t="shared" si="89"/>
        <v>665.41474687499999</v>
      </c>
      <c r="I1176" s="34">
        <f t="shared" si="90"/>
        <v>20.610886190624999</v>
      </c>
      <c r="J1176" s="34">
        <f t="shared" si="91"/>
        <v>38.138273690624999</v>
      </c>
      <c r="K1176" s="34">
        <f t="shared" si="88"/>
        <v>21.277356015671739</v>
      </c>
    </row>
    <row r="1177" spans="1:11" ht="12.75" x14ac:dyDescent="0.2">
      <c r="A1177" s="29">
        <v>1968.05</v>
      </c>
      <c r="B1177" s="34">
        <v>97.87</v>
      </c>
      <c r="C1177" s="34">
        <v>2.9766699999999999</v>
      </c>
      <c r="D1177" s="34">
        <v>5.5266700000000002</v>
      </c>
      <c r="E1177" s="34">
        <v>34.5</v>
      </c>
      <c r="F1177" s="34">
        <f t="shared" si="92"/>
        <v>1968.3749999999116</v>
      </c>
      <c r="G1177" s="34">
        <v>5.87</v>
      </c>
      <c r="H1177" s="34">
        <f t="shared" si="89"/>
        <v>678.74334326086955</v>
      </c>
      <c r="I1177" s="34">
        <f t="shared" si="90"/>
        <v>20.64365942152174</v>
      </c>
      <c r="J1177" s="34">
        <f t="shared" si="91"/>
        <v>38.328297464999999</v>
      </c>
      <c r="K1177" s="34">
        <f t="shared" si="88"/>
        <v>21.63022714277988</v>
      </c>
    </row>
    <row r="1178" spans="1:11" ht="12.75" x14ac:dyDescent="0.2">
      <c r="A1178" s="29">
        <v>1968.06</v>
      </c>
      <c r="B1178" s="34">
        <v>100.5</v>
      </c>
      <c r="C1178" s="34">
        <v>2.99</v>
      </c>
      <c r="D1178" s="34">
        <v>5.57</v>
      </c>
      <c r="E1178" s="34">
        <v>34.700000000000003</v>
      </c>
      <c r="F1178" s="34">
        <f t="shared" si="92"/>
        <v>1968.4583333332448</v>
      </c>
      <c r="G1178" s="34">
        <v>5.72</v>
      </c>
      <c r="H1178" s="34">
        <f t="shared" si="89"/>
        <v>692.96560158501427</v>
      </c>
      <c r="I1178" s="34">
        <f t="shared" si="90"/>
        <v>20.616588544668584</v>
      </c>
      <c r="J1178" s="34">
        <f t="shared" si="91"/>
        <v>38.406153242074922</v>
      </c>
      <c r="K1178" s="34">
        <f t="shared" si="88"/>
        <v>22.004623431346531</v>
      </c>
    </row>
    <row r="1179" spans="1:11" ht="12.75" x14ac:dyDescent="0.2">
      <c r="A1179" s="29">
        <v>1968.07</v>
      </c>
      <c r="B1179" s="34">
        <v>100.3</v>
      </c>
      <c r="C1179" s="34">
        <v>3.0033300000000001</v>
      </c>
      <c r="D1179" s="34">
        <v>5.6</v>
      </c>
      <c r="E1179" s="34">
        <v>34.9</v>
      </c>
      <c r="F1179" s="34">
        <f t="shared" si="92"/>
        <v>1968.5416666665781</v>
      </c>
      <c r="G1179" s="34">
        <v>5.5</v>
      </c>
      <c r="H1179" s="34">
        <f t="shared" si="89"/>
        <v>687.62331876790836</v>
      </c>
      <c r="I1179" s="34">
        <f t="shared" si="90"/>
        <v>20.589827935744985</v>
      </c>
      <c r="J1179" s="34">
        <f t="shared" si="91"/>
        <v>38.391730659025782</v>
      </c>
      <c r="K1179" s="34">
        <f t="shared" si="88"/>
        <v>21.753537415670948</v>
      </c>
    </row>
    <row r="1180" spans="1:11" ht="12.75" x14ac:dyDescent="0.2">
      <c r="A1180" s="29">
        <v>1968.08</v>
      </c>
      <c r="B1180" s="34">
        <v>98.11</v>
      </c>
      <c r="C1180" s="34">
        <v>3.01667</v>
      </c>
      <c r="D1180" s="34">
        <v>5.63</v>
      </c>
      <c r="E1180" s="34">
        <v>35</v>
      </c>
      <c r="F1180" s="34">
        <f t="shared" si="92"/>
        <v>1968.6249999999113</v>
      </c>
      <c r="G1180" s="34">
        <v>5.42</v>
      </c>
      <c r="H1180" s="34">
        <f t="shared" si="89"/>
        <v>670.68766864285703</v>
      </c>
      <c r="I1180" s="34">
        <f t="shared" si="90"/>
        <v>20.622193144071428</v>
      </c>
      <c r="J1180" s="34">
        <f t="shared" si="91"/>
        <v>38.487122357142852</v>
      </c>
      <c r="K1180" s="34">
        <f t="shared" si="88"/>
        <v>21.137766793617857</v>
      </c>
    </row>
    <row r="1181" spans="1:11" ht="12.75" x14ac:dyDescent="0.2">
      <c r="A1181" s="29">
        <v>1968.09</v>
      </c>
      <c r="B1181" s="34">
        <v>101.3</v>
      </c>
      <c r="C1181" s="34">
        <v>3.03</v>
      </c>
      <c r="D1181" s="34">
        <v>5.66</v>
      </c>
      <c r="E1181" s="34">
        <v>35.1</v>
      </c>
      <c r="F1181" s="34">
        <f t="shared" si="92"/>
        <v>1968.7083333332446</v>
      </c>
      <c r="G1181" s="34">
        <v>5.46</v>
      </c>
      <c r="H1181" s="34">
        <f t="shared" si="89"/>
        <v>690.52183974358968</v>
      </c>
      <c r="I1181" s="34">
        <f t="shared" si="90"/>
        <v>20.654305769230763</v>
      </c>
      <c r="J1181" s="34">
        <f t="shared" si="91"/>
        <v>38.581970512820511</v>
      </c>
      <c r="K1181" s="34">
        <f t="shared" si="88"/>
        <v>21.680275633292929</v>
      </c>
    </row>
    <row r="1182" spans="1:11" ht="12.75" x14ac:dyDescent="0.2">
      <c r="A1182" s="29">
        <v>1968.1</v>
      </c>
      <c r="B1182" s="34">
        <v>103.8</v>
      </c>
      <c r="C1182" s="34">
        <v>3.0433300000000001</v>
      </c>
      <c r="D1182" s="34">
        <v>5.6933299999999996</v>
      </c>
      <c r="E1182" s="34">
        <v>35.299999999999997</v>
      </c>
      <c r="F1182" s="34">
        <f t="shared" si="92"/>
        <v>1968.7916666665778</v>
      </c>
      <c r="G1182" s="34">
        <v>5.58</v>
      </c>
      <c r="H1182" s="34">
        <f t="shared" si="89"/>
        <v>703.55448866855522</v>
      </c>
      <c r="I1182" s="34">
        <f t="shared" si="90"/>
        <v>20.62763470134561</v>
      </c>
      <c r="J1182" s="34">
        <f t="shared" si="91"/>
        <v>38.589285905311613</v>
      </c>
      <c r="K1182" s="34">
        <f t="shared" si="88"/>
        <v>22.004606927956885</v>
      </c>
    </row>
    <row r="1183" spans="1:11" ht="12.75" x14ac:dyDescent="0.2">
      <c r="A1183" s="29">
        <v>1968.11</v>
      </c>
      <c r="B1183" s="34">
        <v>105.4</v>
      </c>
      <c r="C1183" s="34">
        <v>3.05667</v>
      </c>
      <c r="D1183" s="34">
        <v>5.7266700000000004</v>
      </c>
      <c r="E1183" s="34">
        <v>35.4</v>
      </c>
      <c r="F1183" s="34">
        <f t="shared" si="92"/>
        <v>1968.8749999999111</v>
      </c>
      <c r="G1183" s="34">
        <v>5.7</v>
      </c>
      <c r="H1183" s="34">
        <f t="shared" si="89"/>
        <v>712.38118220338981</v>
      </c>
      <c r="I1183" s="34">
        <f t="shared" si="90"/>
        <v>20.659527402330507</v>
      </c>
      <c r="J1183" s="34">
        <f t="shared" si="91"/>
        <v>38.705616173516951</v>
      </c>
      <c r="K1183" s="34">
        <f t="shared" si="88"/>
        <v>22.195529227158158</v>
      </c>
    </row>
    <row r="1184" spans="1:11" ht="12.75" x14ac:dyDescent="0.2">
      <c r="A1184" s="29">
        <v>1968.12</v>
      </c>
      <c r="B1184" s="34">
        <v>106.5</v>
      </c>
      <c r="C1184" s="34">
        <v>3.07</v>
      </c>
      <c r="D1184" s="34">
        <v>5.76</v>
      </c>
      <c r="E1184" s="34">
        <v>35.5</v>
      </c>
      <c r="F1184" s="34">
        <f t="shared" si="92"/>
        <v>1968.9583333332444</v>
      </c>
      <c r="G1184" s="34">
        <v>6.03</v>
      </c>
      <c r="H1184" s="34">
        <f t="shared" si="89"/>
        <v>717.78824999999995</v>
      </c>
      <c r="I1184" s="34">
        <f t="shared" si="90"/>
        <v>20.691173028169011</v>
      </c>
      <c r="J1184" s="34">
        <f t="shared" si="91"/>
        <v>38.821223661971828</v>
      </c>
      <c r="K1184" s="34">
        <f t="shared" si="88"/>
        <v>22.277872995434887</v>
      </c>
    </row>
    <row r="1185" spans="1:11" ht="12.75" x14ac:dyDescent="0.2">
      <c r="A1185" s="29">
        <v>1969.01</v>
      </c>
      <c r="B1185" s="34">
        <v>102</v>
      </c>
      <c r="C1185" s="34">
        <v>3.08</v>
      </c>
      <c r="D1185" s="34">
        <v>5.78</v>
      </c>
      <c r="E1185" s="34">
        <v>35.6</v>
      </c>
      <c r="F1185" s="34">
        <f t="shared" si="92"/>
        <v>1969.0416666665776</v>
      </c>
      <c r="G1185" s="34">
        <v>6.04</v>
      </c>
      <c r="H1185" s="34">
        <f t="shared" si="89"/>
        <v>685.52810393258414</v>
      </c>
      <c r="I1185" s="34">
        <f t="shared" si="90"/>
        <v>20.700260393258425</v>
      </c>
      <c r="J1185" s="34">
        <f t="shared" si="91"/>
        <v>38.846592556179772</v>
      </c>
      <c r="K1185" s="34">
        <f t="shared" si="88"/>
        <v>21.194968072847153</v>
      </c>
    </row>
    <row r="1186" spans="1:11" ht="12.75" x14ac:dyDescent="0.2">
      <c r="A1186" s="29">
        <v>1969.02</v>
      </c>
      <c r="B1186" s="34">
        <v>101.5</v>
      </c>
      <c r="C1186" s="34">
        <v>3.09</v>
      </c>
      <c r="D1186" s="34">
        <v>5.8</v>
      </c>
      <c r="E1186" s="34">
        <v>35.799999999999997</v>
      </c>
      <c r="F1186" s="34">
        <f t="shared" si="92"/>
        <v>1969.1249999999109</v>
      </c>
      <c r="G1186" s="34">
        <v>6.19</v>
      </c>
      <c r="H1186" s="34">
        <f t="shared" si="89"/>
        <v>678.35667946927367</v>
      </c>
      <c r="I1186" s="34">
        <f t="shared" si="90"/>
        <v>20.651449650837986</v>
      </c>
      <c r="J1186" s="34">
        <f t="shared" si="91"/>
        <v>38.763238826815638</v>
      </c>
      <c r="K1186" s="34">
        <f t="shared" si="88"/>
        <v>20.895729901987238</v>
      </c>
    </row>
    <row r="1187" spans="1:11" ht="12.75" x14ac:dyDescent="0.2">
      <c r="A1187" s="29">
        <v>1969.03</v>
      </c>
      <c r="B1187" s="34">
        <v>99.3</v>
      </c>
      <c r="C1187" s="34">
        <v>3.1</v>
      </c>
      <c r="D1187" s="34">
        <v>5.82</v>
      </c>
      <c r="E1187" s="34">
        <v>36.1</v>
      </c>
      <c r="F1187" s="34">
        <f t="shared" si="92"/>
        <v>1969.2083333332441</v>
      </c>
      <c r="G1187" s="34">
        <v>6.3</v>
      </c>
      <c r="H1187" s="34">
        <f t="shared" si="89"/>
        <v>658.13825692520766</v>
      </c>
      <c r="I1187" s="34">
        <f t="shared" si="90"/>
        <v>20.546108725761773</v>
      </c>
      <c r="J1187" s="34">
        <f t="shared" si="91"/>
        <v>38.573662188365653</v>
      </c>
      <c r="K1187" s="34">
        <f t="shared" si="88"/>
        <v>20.202287616481655</v>
      </c>
    </row>
    <row r="1188" spans="1:11" ht="12.75" x14ac:dyDescent="0.2">
      <c r="A1188" s="29">
        <v>1969.04</v>
      </c>
      <c r="B1188" s="34">
        <v>101.3</v>
      </c>
      <c r="C1188" s="34">
        <v>3.11</v>
      </c>
      <c r="D1188" s="34">
        <v>5.82667</v>
      </c>
      <c r="E1188" s="34">
        <v>36.299999999999997</v>
      </c>
      <c r="F1188" s="34">
        <f t="shared" si="92"/>
        <v>1969.2916666665774</v>
      </c>
      <c r="G1188" s="34">
        <v>6.17</v>
      </c>
      <c r="H1188" s="34">
        <f t="shared" si="89"/>
        <v>667.69467148760327</v>
      </c>
      <c r="I1188" s="34">
        <f t="shared" si="90"/>
        <v>20.49881962809917</v>
      </c>
      <c r="J1188" s="34">
        <f t="shared" si="91"/>
        <v>38.405098830371898</v>
      </c>
      <c r="K1188" s="34">
        <f t="shared" si="88"/>
        <v>20.42860808193215</v>
      </c>
    </row>
    <row r="1189" spans="1:11" ht="12.75" x14ac:dyDescent="0.2">
      <c r="A1189" s="29">
        <v>1969.05</v>
      </c>
      <c r="B1189" s="34">
        <v>104.6</v>
      </c>
      <c r="C1189" s="34">
        <v>3.12</v>
      </c>
      <c r="D1189" s="34">
        <v>5.8333300000000001</v>
      </c>
      <c r="E1189" s="34">
        <v>36.4</v>
      </c>
      <c r="F1189" s="34">
        <f t="shared" si="92"/>
        <v>1969.3749999999106</v>
      </c>
      <c r="G1189" s="34">
        <v>6.32</v>
      </c>
      <c r="H1189" s="34">
        <f t="shared" si="89"/>
        <v>687.55174862637352</v>
      </c>
      <c r="I1189" s="34">
        <f t="shared" si="90"/>
        <v>20.508235714285714</v>
      </c>
      <c r="J1189" s="34">
        <f t="shared" si="91"/>
        <v>38.343367512568676</v>
      </c>
      <c r="K1189" s="34">
        <f t="shared" si="88"/>
        <v>20.972258271972091</v>
      </c>
    </row>
    <row r="1190" spans="1:11" ht="12.75" x14ac:dyDescent="0.2">
      <c r="A1190" s="29">
        <v>1969.06</v>
      </c>
      <c r="B1190" s="34">
        <v>99.14</v>
      </c>
      <c r="C1190" s="34">
        <v>3.13</v>
      </c>
      <c r="D1190" s="34">
        <v>5.84</v>
      </c>
      <c r="E1190" s="34">
        <v>36.6</v>
      </c>
      <c r="F1190" s="34">
        <f t="shared" si="92"/>
        <v>1969.4583333332439</v>
      </c>
      <c r="G1190" s="34">
        <v>6.57</v>
      </c>
      <c r="H1190" s="34">
        <f t="shared" si="89"/>
        <v>648.10133975409826</v>
      </c>
      <c r="I1190" s="34">
        <f t="shared" si="90"/>
        <v>20.461541188524585</v>
      </c>
      <c r="J1190" s="34">
        <f t="shared" si="91"/>
        <v>38.177444262295076</v>
      </c>
      <c r="K1190" s="34">
        <f t="shared" si="88"/>
        <v>19.713341583757629</v>
      </c>
    </row>
    <row r="1191" spans="1:11" ht="12.75" x14ac:dyDescent="0.2">
      <c r="A1191" s="29">
        <v>1969.07</v>
      </c>
      <c r="B1191" s="34">
        <v>94.71</v>
      </c>
      <c r="C1191" s="34">
        <v>3.1366700000000001</v>
      </c>
      <c r="D1191" s="34">
        <v>5.8566700000000003</v>
      </c>
      <c r="E1191" s="34">
        <v>36.799999999999997</v>
      </c>
      <c r="F1191" s="34">
        <f t="shared" si="92"/>
        <v>1969.5416666665772</v>
      </c>
      <c r="G1191" s="34">
        <v>6.72</v>
      </c>
      <c r="H1191" s="34">
        <f t="shared" si="89"/>
        <v>615.77649599184781</v>
      </c>
      <c r="I1191" s="34">
        <f t="shared" si="90"/>
        <v>20.393703533763588</v>
      </c>
      <c r="J1191" s="34">
        <f t="shared" si="91"/>
        <v>38.078341577241851</v>
      </c>
      <c r="K1191" s="34">
        <f t="shared" si="88"/>
        <v>18.681708207192756</v>
      </c>
    </row>
    <row r="1192" spans="1:11" ht="12.75" x14ac:dyDescent="0.2">
      <c r="A1192" s="29">
        <v>1969.08</v>
      </c>
      <c r="B1192" s="34">
        <v>94.18</v>
      </c>
      <c r="C1192" s="34">
        <v>3.1433300000000002</v>
      </c>
      <c r="D1192" s="34">
        <v>5.8733300000000002</v>
      </c>
      <c r="E1192" s="34">
        <v>37</v>
      </c>
      <c r="F1192" s="34">
        <f t="shared" si="92"/>
        <v>1969.6249999999104</v>
      </c>
      <c r="G1192" s="34">
        <v>6.69</v>
      </c>
      <c r="H1192" s="34">
        <f t="shared" si="89"/>
        <v>609.02069716216215</v>
      </c>
      <c r="I1192" s="34">
        <f t="shared" si="90"/>
        <v>20.326534593445945</v>
      </c>
      <c r="J1192" s="34">
        <f t="shared" si="91"/>
        <v>37.980245606959457</v>
      </c>
      <c r="K1192" s="34">
        <f t="shared" si="88"/>
        <v>18.429515590207743</v>
      </c>
    </row>
    <row r="1193" spans="1:11" ht="12.75" x14ac:dyDescent="0.2">
      <c r="A1193" s="29">
        <v>1969.09</v>
      </c>
      <c r="B1193" s="34">
        <v>94.51</v>
      </c>
      <c r="C1193" s="34">
        <v>3.15</v>
      </c>
      <c r="D1193" s="34">
        <v>5.89</v>
      </c>
      <c r="E1193" s="34">
        <v>37.1</v>
      </c>
      <c r="F1193" s="34">
        <f t="shared" si="92"/>
        <v>1969.7083333332437</v>
      </c>
      <c r="G1193" s="34">
        <v>7.16</v>
      </c>
      <c r="H1193" s="34">
        <f t="shared" si="89"/>
        <v>609.50734508086248</v>
      </c>
      <c r="I1193" s="34">
        <f t="shared" si="90"/>
        <v>20.314761792452828</v>
      </c>
      <c r="J1193" s="34">
        <f t="shared" si="91"/>
        <v>37.985379986522901</v>
      </c>
      <c r="K1193" s="34">
        <f t="shared" si="88"/>
        <v>18.39804634467697</v>
      </c>
    </row>
    <row r="1194" spans="1:11" ht="12.75" x14ac:dyDescent="0.2">
      <c r="A1194" s="29">
        <v>1969.1</v>
      </c>
      <c r="B1194" s="34">
        <v>95.52</v>
      </c>
      <c r="C1194" s="34">
        <v>3.15333</v>
      </c>
      <c r="D1194" s="34">
        <v>5.8533299999999997</v>
      </c>
      <c r="E1194" s="34">
        <v>37.299999999999997</v>
      </c>
      <c r="F1194" s="34">
        <f t="shared" si="92"/>
        <v>1969.7916666665769</v>
      </c>
      <c r="G1194" s="34">
        <v>7.1</v>
      </c>
      <c r="H1194" s="34">
        <f t="shared" si="89"/>
        <v>612.71790563002673</v>
      </c>
      <c r="I1194" s="34">
        <f t="shared" si="90"/>
        <v>20.22719591038874</v>
      </c>
      <c r="J1194" s="34">
        <f t="shared" si="91"/>
        <v>37.546483443900804</v>
      </c>
      <c r="K1194" s="34">
        <f t="shared" si="88"/>
        <v>18.448662031815349</v>
      </c>
    </row>
    <row r="1195" spans="1:11" ht="12.75" x14ac:dyDescent="0.2">
      <c r="A1195" s="29">
        <v>1969.11</v>
      </c>
      <c r="B1195" s="34">
        <v>96.21</v>
      </c>
      <c r="C1195" s="34">
        <v>3.1566700000000001</v>
      </c>
      <c r="D1195" s="34">
        <v>5.8166700000000002</v>
      </c>
      <c r="E1195" s="34">
        <v>37.5</v>
      </c>
      <c r="F1195" s="34">
        <f t="shared" si="92"/>
        <v>1969.8749999999102</v>
      </c>
      <c r="G1195" s="34">
        <v>7.14</v>
      </c>
      <c r="H1195" s="34">
        <f t="shared" si="89"/>
        <v>613.85251139999991</v>
      </c>
      <c r="I1195" s="34">
        <f t="shared" si="90"/>
        <v>20.140627867799999</v>
      </c>
      <c r="J1195" s="34">
        <f t="shared" si="91"/>
        <v>37.112332267799999</v>
      </c>
      <c r="K1195" s="34">
        <f t="shared" si="88"/>
        <v>18.437760084691039</v>
      </c>
    </row>
    <row r="1196" spans="1:11" ht="12.75" x14ac:dyDescent="0.2">
      <c r="A1196" s="29">
        <v>1969.12</v>
      </c>
      <c r="B1196" s="34">
        <v>91.11</v>
      </c>
      <c r="C1196" s="34">
        <v>3.16</v>
      </c>
      <c r="D1196" s="34">
        <v>5.78</v>
      </c>
      <c r="E1196" s="34">
        <v>37.700000000000003</v>
      </c>
      <c r="F1196" s="34">
        <f t="shared" si="92"/>
        <v>1969.9583333332434</v>
      </c>
      <c r="G1196" s="34">
        <v>7.65</v>
      </c>
      <c r="H1196" s="34">
        <f t="shared" si="89"/>
        <v>578.22888998673739</v>
      </c>
      <c r="I1196" s="34">
        <f t="shared" si="90"/>
        <v>20.054914854111406</v>
      </c>
      <c r="J1196" s="34">
        <f t="shared" si="91"/>
        <v>36.68272400530504</v>
      </c>
      <c r="K1196" s="34">
        <f t="shared" si="88"/>
        <v>17.326929913742688</v>
      </c>
    </row>
    <row r="1197" spans="1:11" ht="12.75" x14ac:dyDescent="0.2">
      <c r="A1197" s="29">
        <v>1970.01</v>
      </c>
      <c r="B1197" s="34">
        <v>90.31</v>
      </c>
      <c r="C1197" s="34">
        <v>3.1633300000000002</v>
      </c>
      <c r="D1197" s="34">
        <v>5.73</v>
      </c>
      <c r="E1197" s="34">
        <v>37.799999999999997</v>
      </c>
      <c r="F1197" s="34">
        <f t="shared" si="92"/>
        <v>1970.0416666665767</v>
      </c>
      <c r="G1197" s="34">
        <v>7.79</v>
      </c>
      <c r="H1197" s="34">
        <f t="shared" si="89"/>
        <v>571.6354220238095</v>
      </c>
      <c r="I1197" s="34">
        <f t="shared" si="90"/>
        <v>20.022937432738097</v>
      </c>
      <c r="J1197" s="34">
        <f t="shared" si="91"/>
        <v>36.269194642857144</v>
      </c>
      <c r="K1197" s="34">
        <f t="shared" si="88"/>
        <v>17.090541395140207</v>
      </c>
    </row>
    <row r="1198" spans="1:11" ht="12.75" x14ac:dyDescent="0.2">
      <c r="A1198" s="29">
        <v>1970.02</v>
      </c>
      <c r="B1198" s="34">
        <v>87.16</v>
      </c>
      <c r="C1198" s="34">
        <v>3.1666699999999999</v>
      </c>
      <c r="D1198" s="34">
        <v>5.68</v>
      </c>
      <c r="E1198" s="34">
        <v>38</v>
      </c>
      <c r="F1198" s="34">
        <f t="shared" si="92"/>
        <v>1970.12499999991</v>
      </c>
      <c r="G1198" s="34">
        <v>7.24</v>
      </c>
      <c r="H1198" s="34">
        <f t="shared" si="89"/>
        <v>548.7931918421051</v>
      </c>
      <c r="I1198" s="34">
        <f t="shared" si="90"/>
        <v>19.938583487960525</v>
      </c>
      <c r="J1198" s="34">
        <f t="shared" si="91"/>
        <v>35.763484736842102</v>
      </c>
      <c r="K1198" s="34">
        <f t="shared" si="88"/>
        <v>16.372586787159847</v>
      </c>
    </row>
    <row r="1199" spans="1:11" ht="12.75" x14ac:dyDescent="0.2">
      <c r="A1199" s="29">
        <v>1970.03</v>
      </c>
      <c r="B1199" s="34">
        <v>88.65</v>
      </c>
      <c r="C1199" s="34">
        <v>3.17</v>
      </c>
      <c r="D1199" s="34">
        <v>5.63</v>
      </c>
      <c r="E1199" s="34">
        <v>38.200000000000003</v>
      </c>
      <c r="F1199" s="34">
        <f t="shared" si="92"/>
        <v>1970.2083333332432</v>
      </c>
      <c r="G1199" s="34">
        <v>7.07</v>
      </c>
      <c r="H1199" s="34">
        <f t="shared" si="89"/>
        <v>555.25242899214663</v>
      </c>
      <c r="I1199" s="34">
        <f t="shared" si="90"/>
        <v>19.855050196335075</v>
      </c>
      <c r="J1199" s="34">
        <f t="shared" si="91"/>
        <v>35.263070222513086</v>
      </c>
      <c r="K1199" s="34">
        <f t="shared" si="88"/>
        <v>16.531690813943616</v>
      </c>
    </row>
    <row r="1200" spans="1:11" ht="12.75" x14ac:dyDescent="0.2">
      <c r="A1200" s="29">
        <v>1970.04</v>
      </c>
      <c r="B1200" s="34">
        <v>85.95</v>
      </c>
      <c r="C1200" s="34">
        <v>3.17333</v>
      </c>
      <c r="D1200" s="34">
        <v>5.5933299999999999</v>
      </c>
      <c r="E1200" s="34">
        <v>38.5</v>
      </c>
      <c r="F1200" s="34">
        <f t="shared" si="92"/>
        <v>1970.2916666665765</v>
      </c>
      <c r="G1200" s="34">
        <v>7.39</v>
      </c>
      <c r="H1200" s="34">
        <f t="shared" si="89"/>
        <v>534.14632110389607</v>
      </c>
      <c r="I1200" s="34">
        <f t="shared" si="90"/>
        <v>19.721030193701299</v>
      </c>
      <c r="J1200" s="34">
        <f t="shared" si="91"/>
        <v>34.760403050844154</v>
      </c>
      <c r="K1200" s="34">
        <f t="shared" si="88"/>
        <v>15.873067819354057</v>
      </c>
    </row>
    <row r="1201" spans="1:11" ht="12.75" x14ac:dyDescent="0.2">
      <c r="A1201" s="29">
        <v>1970.05</v>
      </c>
      <c r="B1201" s="34">
        <v>76.06</v>
      </c>
      <c r="C1201" s="34">
        <v>3.1766700000000001</v>
      </c>
      <c r="D1201" s="34">
        <v>5.5566700000000004</v>
      </c>
      <c r="E1201" s="34">
        <v>38.6</v>
      </c>
      <c r="F1201" s="34">
        <f t="shared" si="92"/>
        <v>1970.3749999999097</v>
      </c>
      <c r="G1201" s="34">
        <v>7.91</v>
      </c>
      <c r="H1201" s="34">
        <f t="shared" si="89"/>
        <v>471.45919080310875</v>
      </c>
      <c r="I1201" s="34">
        <f t="shared" si="90"/>
        <v>19.690642488147667</v>
      </c>
      <c r="J1201" s="34">
        <f t="shared" si="91"/>
        <v>34.443112565867878</v>
      </c>
      <c r="K1201" s="34">
        <f t="shared" si="88"/>
        <v>13.983836060789191</v>
      </c>
    </row>
    <row r="1202" spans="1:11" ht="12.75" x14ac:dyDescent="0.2">
      <c r="A1202" s="29">
        <v>1970.06</v>
      </c>
      <c r="B1202" s="34">
        <v>75.59</v>
      </c>
      <c r="C1202" s="34">
        <v>3.18</v>
      </c>
      <c r="D1202" s="34">
        <v>5.52</v>
      </c>
      <c r="E1202" s="34">
        <v>38.799999999999997</v>
      </c>
      <c r="F1202" s="34">
        <f t="shared" si="92"/>
        <v>1970.458333333243</v>
      </c>
      <c r="G1202" s="34">
        <v>7.84</v>
      </c>
      <c r="H1202" s="34">
        <f t="shared" si="89"/>
        <v>466.13070289948456</v>
      </c>
      <c r="I1202" s="34">
        <f t="shared" si="90"/>
        <v>19.609678994845364</v>
      </c>
      <c r="J1202" s="34">
        <f t="shared" si="91"/>
        <v>34.039442783505152</v>
      </c>
      <c r="K1202" s="34">
        <f t="shared" si="88"/>
        <v>13.799691797725181</v>
      </c>
    </row>
    <row r="1203" spans="1:11" ht="12.75" x14ac:dyDescent="0.2">
      <c r="A1203" s="29">
        <v>1970.07</v>
      </c>
      <c r="B1203" s="34">
        <v>75.72</v>
      </c>
      <c r="C1203" s="34">
        <v>3.1833300000000002</v>
      </c>
      <c r="D1203" s="34">
        <v>5.4666699999999997</v>
      </c>
      <c r="E1203" s="34">
        <v>39</v>
      </c>
      <c r="F1203" s="34">
        <f t="shared" si="92"/>
        <v>1970.5416666665762</v>
      </c>
      <c r="G1203" s="34">
        <v>7.46</v>
      </c>
      <c r="H1203" s="34">
        <f t="shared" si="89"/>
        <v>464.53783153846149</v>
      </c>
      <c r="I1203" s="34">
        <f t="shared" si="90"/>
        <v>19.529545896346153</v>
      </c>
      <c r="J1203" s="34">
        <f t="shared" si="91"/>
        <v>33.537705065192299</v>
      </c>
      <c r="K1203" s="34">
        <f t="shared" si="88"/>
        <v>13.726499744359769</v>
      </c>
    </row>
    <row r="1204" spans="1:11" ht="12.75" x14ac:dyDescent="0.2">
      <c r="A1204" s="29">
        <v>1970.08</v>
      </c>
      <c r="B1204" s="34">
        <v>77.92</v>
      </c>
      <c r="C1204" s="34">
        <v>3.1866699999999999</v>
      </c>
      <c r="D1204" s="34">
        <v>5.4133300000000002</v>
      </c>
      <c r="E1204" s="34">
        <v>39</v>
      </c>
      <c r="F1204" s="34">
        <f t="shared" si="92"/>
        <v>1970.6249999999095</v>
      </c>
      <c r="G1204" s="34">
        <v>7.53</v>
      </c>
      <c r="H1204" s="34">
        <f t="shared" si="89"/>
        <v>478.03470461538456</v>
      </c>
      <c r="I1204" s="34">
        <f t="shared" si="90"/>
        <v>19.550036603653844</v>
      </c>
      <c r="J1204" s="34">
        <f t="shared" si="91"/>
        <v>33.210467242499995</v>
      </c>
      <c r="K1204" s="34">
        <f t="shared" si="88"/>
        <v>14.100456516815445</v>
      </c>
    </row>
    <row r="1205" spans="1:11" ht="12.75" x14ac:dyDescent="0.2">
      <c r="A1205" s="29">
        <v>1970.09</v>
      </c>
      <c r="B1205" s="34">
        <v>82.58</v>
      </c>
      <c r="C1205" s="34">
        <v>3.19</v>
      </c>
      <c r="D1205" s="34">
        <v>5.36</v>
      </c>
      <c r="E1205" s="34">
        <v>39.200000000000003</v>
      </c>
      <c r="F1205" s="34">
        <f t="shared" si="92"/>
        <v>1970.7083333332428</v>
      </c>
      <c r="G1205" s="34">
        <v>7.39</v>
      </c>
      <c r="H1205" s="34">
        <f t="shared" si="89"/>
        <v>504.03872181122438</v>
      </c>
      <c r="I1205" s="34">
        <f t="shared" si="90"/>
        <v>19.47061664540816</v>
      </c>
      <c r="J1205" s="34">
        <f t="shared" si="91"/>
        <v>32.715518877551013</v>
      </c>
      <c r="K1205" s="34">
        <f t="shared" si="88"/>
        <v>14.84266114524222</v>
      </c>
    </row>
    <row r="1206" spans="1:11" ht="12.75" x14ac:dyDescent="0.2">
      <c r="A1206" s="29">
        <v>1970.1</v>
      </c>
      <c r="B1206" s="34">
        <v>84.37</v>
      </c>
      <c r="C1206" s="34">
        <v>3.17333</v>
      </c>
      <c r="D1206" s="34">
        <v>5.2833300000000003</v>
      </c>
      <c r="E1206" s="34">
        <v>39.4</v>
      </c>
      <c r="F1206" s="34">
        <f t="shared" si="92"/>
        <v>1970.791666666576</v>
      </c>
      <c r="G1206" s="34">
        <v>7.33</v>
      </c>
      <c r="H1206" s="34">
        <f t="shared" si="89"/>
        <v>512.35020856598987</v>
      </c>
      <c r="I1206" s="34">
        <f t="shared" si="90"/>
        <v>19.270549808565992</v>
      </c>
      <c r="J1206" s="34">
        <f t="shared" si="91"/>
        <v>32.083859516687816</v>
      </c>
      <c r="K1206" s="34">
        <f t="shared" si="88"/>
        <v>15.064185404089631</v>
      </c>
    </row>
    <row r="1207" spans="1:11" ht="12.75" x14ac:dyDescent="0.2">
      <c r="A1207" s="29">
        <v>1970.11</v>
      </c>
      <c r="B1207" s="34">
        <v>84.28</v>
      </c>
      <c r="C1207" s="34">
        <v>3.1566700000000001</v>
      </c>
      <c r="D1207" s="34">
        <v>5.2066699999999999</v>
      </c>
      <c r="E1207" s="34">
        <v>39.6</v>
      </c>
      <c r="F1207" s="34">
        <f t="shared" si="92"/>
        <v>1970.8749999999093</v>
      </c>
      <c r="G1207" s="34">
        <v>6.84</v>
      </c>
      <c r="H1207" s="34">
        <f t="shared" si="89"/>
        <v>509.2188022727272</v>
      </c>
      <c r="I1207" s="34">
        <f t="shared" si="90"/>
        <v>19.07256426875</v>
      </c>
      <c r="J1207" s="34">
        <f t="shared" si="91"/>
        <v>31.458640973295452</v>
      </c>
      <c r="K1207" s="34">
        <f t="shared" si="88"/>
        <v>14.950761908791732</v>
      </c>
    </row>
    <row r="1208" spans="1:11" ht="12.75" x14ac:dyDescent="0.2">
      <c r="A1208" s="29">
        <v>1970.12</v>
      </c>
      <c r="B1208" s="34">
        <v>90.05</v>
      </c>
      <c r="C1208" s="34">
        <v>3.14</v>
      </c>
      <c r="D1208" s="34">
        <v>5.13</v>
      </c>
      <c r="E1208" s="34">
        <v>39.799999999999997</v>
      </c>
      <c r="F1208" s="34">
        <f t="shared" si="92"/>
        <v>1970.9583333332425</v>
      </c>
      <c r="G1208" s="34">
        <v>6.39</v>
      </c>
      <c r="H1208" s="34">
        <f t="shared" si="89"/>
        <v>541.34700094221103</v>
      </c>
      <c r="I1208" s="34">
        <f t="shared" si="90"/>
        <v>18.876508417085429</v>
      </c>
      <c r="J1208" s="34">
        <f t="shared" si="91"/>
        <v>30.839645917085427</v>
      </c>
      <c r="K1208" s="34">
        <f t="shared" si="88"/>
        <v>15.873840687205744</v>
      </c>
    </row>
    <row r="1209" spans="1:11" ht="12.75" x14ac:dyDescent="0.2">
      <c r="A1209" s="29">
        <v>1971.01</v>
      </c>
      <c r="B1209" s="34">
        <v>93.49</v>
      </c>
      <c r="C1209" s="34">
        <v>3.13</v>
      </c>
      <c r="D1209" s="34">
        <v>5.16</v>
      </c>
      <c r="E1209" s="34">
        <v>39.799999999999997</v>
      </c>
      <c r="F1209" s="34">
        <f t="shared" si="92"/>
        <v>1971.0416666665758</v>
      </c>
      <c r="G1209" s="34">
        <v>6.24</v>
      </c>
      <c r="H1209" s="34">
        <f t="shared" si="89"/>
        <v>562.02699742462312</v>
      </c>
      <c r="I1209" s="34">
        <f t="shared" si="90"/>
        <v>18.816392148241203</v>
      </c>
      <c r="J1209" s="34">
        <f t="shared" si="91"/>
        <v>31.01999472361809</v>
      </c>
      <c r="K1209" s="34">
        <f t="shared" si="88"/>
        <v>16.461793943491944</v>
      </c>
    </row>
    <row r="1210" spans="1:11" ht="12.75" x14ac:dyDescent="0.2">
      <c r="A1210" s="29">
        <v>1971.02</v>
      </c>
      <c r="B1210" s="34">
        <v>97.11</v>
      </c>
      <c r="C1210" s="34">
        <v>3.12</v>
      </c>
      <c r="D1210" s="34">
        <v>5.19</v>
      </c>
      <c r="E1210" s="34">
        <v>39.9</v>
      </c>
      <c r="F1210" s="34">
        <f t="shared" si="92"/>
        <v>1971.1249999999091</v>
      </c>
      <c r="G1210" s="34">
        <v>6.11</v>
      </c>
      <c r="H1210" s="34">
        <f t="shared" si="89"/>
        <v>582.32595620300754</v>
      </c>
      <c r="I1210" s="34">
        <f t="shared" si="90"/>
        <v>18.709267669172931</v>
      </c>
      <c r="J1210" s="34">
        <f t="shared" si="91"/>
        <v>31.12214718045113</v>
      </c>
      <c r="K1210" s="34">
        <f t="shared" si="88"/>
        <v>17.034534781502131</v>
      </c>
    </row>
    <row r="1211" spans="1:11" ht="12.75" x14ac:dyDescent="0.2">
      <c r="A1211" s="29">
        <v>1971.03</v>
      </c>
      <c r="B1211" s="34">
        <v>99.6</v>
      </c>
      <c r="C1211" s="34">
        <v>3.11</v>
      </c>
      <c r="D1211" s="34">
        <v>5.22</v>
      </c>
      <c r="E1211" s="34">
        <v>40</v>
      </c>
      <c r="F1211" s="34">
        <f t="shared" si="92"/>
        <v>1971.2083333332423</v>
      </c>
      <c r="G1211" s="34">
        <v>5.7</v>
      </c>
      <c r="H1211" s="34">
        <f t="shared" si="89"/>
        <v>595.76424750000001</v>
      </c>
      <c r="I1211" s="34">
        <f t="shared" si="90"/>
        <v>18.602678812499995</v>
      </c>
      <c r="J1211" s="34">
        <f t="shared" si="91"/>
        <v>31.223788874999997</v>
      </c>
      <c r="K1211" s="34">
        <f t="shared" si="88"/>
        <v>17.402902607188878</v>
      </c>
    </row>
    <row r="1212" spans="1:11" ht="12.75" x14ac:dyDescent="0.2">
      <c r="A1212" s="29">
        <v>1971.04</v>
      </c>
      <c r="B1212" s="34">
        <v>103</v>
      </c>
      <c r="C1212" s="34">
        <v>3.1066699999999998</v>
      </c>
      <c r="D1212" s="34">
        <v>5.2533300000000001</v>
      </c>
      <c r="E1212" s="34">
        <v>40.1</v>
      </c>
      <c r="F1212" s="34">
        <f t="shared" si="92"/>
        <v>1971.2916666665756</v>
      </c>
      <c r="G1212" s="34">
        <v>5.83</v>
      </c>
      <c r="H1212" s="34">
        <f t="shared" si="89"/>
        <v>614.56516832917703</v>
      </c>
      <c r="I1212" s="34">
        <f t="shared" si="90"/>
        <v>18.53641914071072</v>
      </c>
      <c r="J1212" s="34">
        <f t="shared" si="91"/>
        <v>31.344792579987526</v>
      </c>
      <c r="K1212" s="34">
        <f t="shared" si="88"/>
        <v>17.92411044795961</v>
      </c>
    </row>
    <row r="1213" spans="1:11" ht="12.75" x14ac:dyDescent="0.2">
      <c r="A1213" s="29">
        <v>1971.05</v>
      </c>
      <c r="B1213" s="34">
        <v>101.6</v>
      </c>
      <c r="C1213" s="34">
        <v>3.1033300000000001</v>
      </c>
      <c r="D1213" s="34">
        <v>5.28667</v>
      </c>
      <c r="E1213" s="34">
        <v>40.299999999999997</v>
      </c>
      <c r="F1213" s="34">
        <f t="shared" si="92"/>
        <v>1971.3749999999088</v>
      </c>
      <c r="G1213" s="34">
        <v>6.39</v>
      </c>
      <c r="H1213" s="34">
        <f t="shared" si="89"/>
        <v>603.20335980148889</v>
      </c>
      <c r="I1213" s="34">
        <f t="shared" si="90"/>
        <v>18.424597269416875</v>
      </c>
      <c r="J1213" s="34">
        <f t="shared" si="91"/>
        <v>31.38717624174938</v>
      </c>
      <c r="K1213" s="34">
        <f t="shared" si="88"/>
        <v>17.564153279699383</v>
      </c>
    </row>
    <row r="1214" spans="1:11" ht="12.75" x14ac:dyDescent="0.2">
      <c r="A1214" s="29">
        <v>1971.06</v>
      </c>
      <c r="B1214" s="34">
        <v>99.72</v>
      </c>
      <c r="C1214" s="34">
        <v>3.1</v>
      </c>
      <c r="D1214" s="34">
        <v>5.32</v>
      </c>
      <c r="E1214" s="34">
        <v>40.6</v>
      </c>
      <c r="F1214" s="34">
        <f t="shared" si="92"/>
        <v>1971.4583333332421</v>
      </c>
      <c r="G1214" s="34">
        <v>6.52</v>
      </c>
      <c r="H1214" s="34">
        <f t="shared" si="89"/>
        <v>587.66703029556641</v>
      </c>
      <c r="I1214" s="34">
        <f t="shared" si="90"/>
        <v>18.26883066502463</v>
      </c>
      <c r="J1214" s="34">
        <f t="shared" si="91"/>
        <v>31.351670689655169</v>
      </c>
      <c r="K1214" s="34">
        <f t="shared" si="88"/>
        <v>17.083166880070706</v>
      </c>
    </row>
    <row r="1215" spans="1:11" ht="12.75" x14ac:dyDescent="0.2">
      <c r="A1215" s="29">
        <v>1971.07</v>
      </c>
      <c r="B1215" s="34">
        <v>99</v>
      </c>
      <c r="C1215" s="34">
        <v>3.09667</v>
      </c>
      <c r="D1215" s="34">
        <v>5.3566700000000003</v>
      </c>
      <c r="E1215" s="34">
        <v>40.700000000000003</v>
      </c>
      <c r="F1215" s="34">
        <f t="shared" si="92"/>
        <v>1971.5416666665753</v>
      </c>
      <c r="G1215" s="34">
        <v>6.73</v>
      </c>
      <c r="H1215" s="34">
        <f t="shared" si="89"/>
        <v>581.99047297297295</v>
      </c>
      <c r="I1215" s="34">
        <f t="shared" si="90"/>
        <v>18.204368060012285</v>
      </c>
      <c r="J1215" s="34">
        <f t="shared" si="91"/>
        <v>31.490211180405403</v>
      </c>
      <c r="K1215" s="34">
        <f t="shared" si="88"/>
        <v>16.889414708693362</v>
      </c>
    </row>
    <row r="1216" spans="1:11" ht="12.75" x14ac:dyDescent="0.2">
      <c r="A1216" s="29">
        <v>1971.08</v>
      </c>
      <c r="B1216" s="34">
        <v>97.24</v>
      </c>
      <c r="C1216" s="34">
        <v>3.0933299999999999</v>
      </c>
      <c r="D1216" s="34">
        <v>5.3933299999999997</v>
      </c>
      <c r="E1216" s="34">
        <v>40.799999999999997</v>
      </c>
      <c r="F1216" s="34">
        <f t="shared" si="92"/>
        <v>1971.6249999999086</v>
      </c>
      <c r="G1216" s="34">
        <v>6.58</v>
      </c>
      <c r="H1216" s="34">
        <f t="shared" si="89"/>
        <v>570.24288749999994</v>
      </c>
      <c r="I1216" s="34">
        <f t="shared" si="90"/>
        <v>18.140162805330881</v>
      </c>
      <c r="J1216" s="34">
        <f t="shared" si="91"/>
        <v>31.628013908272059</v>
      </c>
      <c r="K1216" s="34">
        <f t="shared" si="88"/>
        <v>16.51944944305156</v>
      </c>
    </row>
    <row r="1217" spans="1:11" ht="12.75" x14ac:dyDescent="0.2">
      <c r="A1217" s="29">
        <v>1971.09</v>
      </c>
      <c r="B1217" s="34">
        <v>99.4</v>
      </c>
      <c r="C1217" s="34">
        <v>3.09</v>
      </c>
      <c r="D1217" s="34">
        <v>5.43</v>
      </c>
      <c r="E1217" s="34">
        <v>40.799999999999997</v>
      </c>
      <c r="F1217" s="34">
        <f t="shared" si="92"/>
        <v>1971.7083333332419</v>
      </c>
      <c r="G1217" s="34">
        <v>6.14</v>
      </c>
      <c r="H1217" s="34">
        <f t="shared" si="89"/>
        <v>582.90973897058825</v>
      </c>
      <c r="I1217" s="34">
        <f t="shared" si="90"/>
        <v>18.120634742647056</v>
      </c>
      <c r="J1217" s="34">
        <f t="shared" si="91"/>
        <v>31.843057169117646</v>
      </c>
      <c r="K1217" s="34">
        <f t="shared" ref="K1217:K1280" si="93">H1217/AVERAGE(J1097:J1216)</f>
        <v>16.856792547835997</v>
      </c>
    </row>
    <row r="1218" spans="1:11" ht="12.75" x14ac:dyDescent="0.2">
      <c r="A1218" s="29">
        <v>1971.1</v>
      </c>
      <c r="B1218" s="34">
        <v>97.29</v>
      </c>
      <c r="C1218" s="34">
        <v>3.0833300000000001</v>
      </c>
      <c r="D1218" s="34">
        <v>5.52</v>
      </c>
      <c r="E1218" s="34">
        <v>40.9</v>
      </c>
      <c r="F1218" s="34">
        <f t="shared" si="92"/>
        <v>1971.7916666665751</v>
      </c>
      <c r="G1218" s="34">
        <v>5.93</v>
      </c>
      <c r="H1218" s="34">
        <f t="shared" si="89"/>
        <v>569.14114786063567</v>
      </c>
      <c r="I1218" s="34">
        <f t="shared" si="90"/>
        <v>18.037310879156479</v>
      </c>
      <c r="J1218" s="34">
        <f t="shared" si="91"/>
        <v>32.291696332518335</v>
      </c>
      <c r="K1218" s="34">
        <f t="shared" si="93"/>
        <v>16.428862709159471</v>
      </c>
    </row>
    <row r="1219" spans="1:11" ht="12.75" x14ac:dyDescent="0.2">
      <c r="A1219" s="29">
        <v>1971.11</v>
      </c>
      <c r="B1219" s="34">
        <v>92.78</v>
      </c>
      <c r="C1219" s="34">
        <v>3.07667</v>
      </c>
      <c r="D1219" s="34">
        <v>5.61</v>
      </c>
      <c r="E1219" s="34">
        <v>40.9</v>
      </c>
      <c r="F1219" s="34">
        <f t="shared" si="92"/>
        <v>1971.8749999999084</v>
      </c>
      <c r="G1219" s="34">
        <v>5.81</v>
      </c>
      <c r="H1219" s="34">
        <f t="shared" si="89"/>
        <v>542.7578959657701</v>
      </c>
      <c r="I1219" s="34">
        <f t="shared" si="90"/>
        <v>17.998350245537896</v>
      </c>
      <c r="J1219" s="34">
        <f t="shared" si="91"/>
        <v>32.818191381418089</v>
      </c>
      <c r="K1219" s="34">
        <f t="shared" si="93"/>
        <v>15.638712654326639</v>
      </c>
    </row>
    <row r="1220" spans="1:11" ht="12.75" x14ac:dyDescent="0.2">
      <c r="A1220" s="29">
        <v>1971.12</v>
      </c>
      <c r="B1220" s="34">
        <v>99.17</v>
      </c>
      <c r="C1220" s="34">
        <v>3.07</v>
      </c>
      <c r="D1220" s="34">
        <v>5.7</v>
      </c>
      <c r="E1220" s="34">
        <v>41.1</v>
      </c>
      <c r="F1220" s="34">
        <f t="shared" si="92"/>
        <v>1971.9583333332416</v>
      </c>
      <c r="G1220" s="34">
        <v>5.93</v>
      </c>
      <c r="H1220" s="34">
        <f t="shared" si="89"/>
        <v>577.31598339416053</v>
      </c>
      <c r="I1220" s="34">
        <f t="shared" si="90"/>
        <v>17.871937773722625</v>
      </c>
      <c r="J1220" s="34">
        <f t="shared" si="91"/>
        <v>33.182425182481751</v>
      </c>
      <c r="K1220" s="34">
        <f t="shared" si="93"/>
        <v>16.603557212925335</v>
      </c>
    </row>
    <row r="1221" spans="1:11" ht="12.75" x14ac:dyDescent="0.2">
      <c r="A1221" s="29">
        <v>1972.01</v>
      </c>
      <c r="B1221" s="34">
        <v>103.3</v>
      </c>
      <c r="C1221" s="34">
        <v>3.07</v>
      </c>
      <c r="D1221" s="34">
        <v>5.7366700000000002</v>
      </c>
      <c r="E1221" s="34">
        <v>41.1</v>
      </c>
      <c r="F1221" s="34">
        <f t="shared" si="92"/>
        <v>1972.0416666665749</v>
      </c>
      <c r="G1221" s="34">
        <v>5.95</v>
      </c>
      <c r="H1221" s="34">
        <f t="shared" si="89"/>
        <v>601.35868795620434</v>
      </c>
      <c r="I1221" s="34">
        <f t="shared" si="90"/>
        <v>17.871937773722625</v>
      </c>
      <c r="J1221" s="34">
        <f t="shared" si="91"/>
        <v>33.395898784489049</v>
      </c>
      <c r="K1221" s="34">
        <f t="shared" si="93"/>
        <v>17.262996797035175</v>
      </c>
    </row>
    <row r="1222" spans="1:11" ht="12.75" x14ac:dyDescent="0.2">
      <c r="A1222" s="29">
        <v>1972.02</v>
      </c>
      <c r="B1222" s="34">
        <v>105.2</v>
      </c>
      <c r="C1222" s="34">
        <v>3.07</v>
      </c>
      <c r="D1222" s="34">
        <v>5.7733299999999996</v>
      </c>
      <c r="E1222" s="34">
        <v>41.3</v>
      </c>
      <c r="F1222" s="34">
        <f t="shared" si="92"/>
        <v>1972.1249999999081</v>
      </c>
      <c r="G1222" s="34">
        <v>6.08</v>
      </c>
      <c r="H1222" s="34">
        <f t="shared" si="89"/>
        <v>609.45378450363194</v>
      </c>
      <c r="I1222" s="34">
        <f t="shared" si="90"/>
        <v>17.785390859564163</v>
      </c>
      <c r="J1222" s="34">
        <f t="shared" si="91"/>
        <v>33.446557202360772</v>
      </c>
      <c r="K1222" s="34">
        <f t="shared" si="93"/>
        <v>17.464147605486168</v>
      </c>
    </row>
    <row r="1223" spans="1:11" ht="12.75" x14ac:dyDescent="0.2">
      <c r="A1223" s="29">
        <v>1972.03</v>
      </c>
      <c r="B1223" s="34">
        <v>107.7</v>
      </c>
      <c r="C1223" s="34">
        <v>3.07</v>
      </c>
      <c r="D1223" s="34">
        <v>5.81</v>
      </c>
      <c r="E1223" s="34">
        <v>41.4</v>
      </c>
      <c r="F1223" s="34">
        <f t="shared" si="92"/>
        <v>1972.2083333332414</v>
      </c>
      <c r="G1223" s="34">
        <v>6.07</v>
      </c>
      <c r="H1223" s="34">
        <f t="shared" si="89"/>
        <v>622.42990760869566</v>
      </c>
      <c r="I1223" s="34">
        <f t="shared" si="90"/>
        <v>17.742430978260867</v>
      </c>
      <c r="J1223" s="34">
        <f t="shared" si="91"/>
        <v>33.57769510869565</v>
      </c>
      <c r="K1223" s="34">
        <f t="shared" si="93"/>
        <v>17.805643849614938</v>
      </c>
    </row>
    <row r="1224" spans="1:11" ht="12.75" x14ac:dyDescent="0.2">
      <c r="A1224" s="29">
        <v>1972.04</v>
      </c>
      <c r="B1224" s="34">
        <v>108.8</v>
      </c>
      <c r="C1224" s="34">
        <v>3.07</v>
      </c>
      <c r="D1224" s="34">
        <v>5.8633300000000004</v>
      </c>
      <c r="E1224" s="34">
        <v>41.5</v>
      </c>
      <c r="F1224" s="34">
        <f t="shared" si="92"/>
        <v>1972.2916666665747</v>
      </c>
      <c r="G1224" s="34">
        <v>6.19</v>
      </c>
      <c r="H1224" s="34">
        <f t="shared" si="89"/>
        <v>627.2719807228915</v>
      </c>
      <c r="I1224" s="34">
        <f t="shared" si="90"/>
        <v>17.699678132530117</v>
      </c>
      <c r="J1224" s="34">
        <f t="shared" si="91"/>
        <v>33.804252047168674</v>
      </c>
      <c r="K1224" s="34">
        <f t="shared" si="93"/>
        <v>17.915161678498293</v>
      </c>
    </row>
    <row r="1225" spans="1:11" ht="12.75" x14ac:dyDescent="0.2">
      <c r="A1225" s="29">
        <v>1972.05</v>
      </c>
      <c r="B1225" s="34">
        <v>107.7</v>
      </c>
      <c r="C1225" s="34">
        <v>3.07</v>
      </c>
      <c r="D1225" s="34">
        <v>5.9166699999999999</v>
      </c>
      <c r="E1225" s="34">
        <v>41.6</v>
      </c>
      <c r="F1225" s="34">
        <f t="shared" si="92"/>
        <v>1972.3749999999079</v>
      </c>
      <c r="G1225" s="34">
        <v>6.13</v>
      </c>
      <c r="H1225" s="34">
        <f t="shared" si="89"/>
        <v>619.43745612980763</v>
      </c>
      <c r="I1225" s="34">
        <f t="shared" si="90"/>
        <v>17.65713082932692</v>
      </c>
      <c r="J1225" s="34">
        <f t="shared" si="91"/>
        <v>34.029777284675475</v>
      </c>
      <c r="K1225" s="34">
        <f t="shared" si="93"/>
        <v>17.662646200372546</v>
      </c>
    </row>
    <row r="1226" spans="1:11" ht="12.75" x14ac:dyDescent="0.2">
      <c r="A1226" s="29">
        <v>1972.06</v>
      </c>
      <c r="B1226" s="34">
        <v>108</v>
      </c>
      <c r="C1226" s="34">
        <v>3.07</v>
      </c>
      <c r="D1226" s="34">
        <v>5.97</v>
      </c>
      <c r="E1226" s="34">
        <v>41.7</v>
      </c>
      <c r="F1226" s="34">
        <f t="shared" si="92"/>
        <v>1972.4583333332412</v>
      </c>
      <c r="G1226" s="34">
        <v>6.11</v>
      </c>
      <c r="H1226" s="34">
        <f t="shared" ref="H1226:H1289" si="94">B1226*$E$1744/E1226</f>
        <v>619.67330935251789</v>
      </c>
      <c r="I1226" s="34">
        <f t="shared" ref="I1226:I1289" si="95">C1226*$E$1744/E1226</f>
        <v>17.614787589928053</v>
      </c>
      <c r="J1226" s="34">
        <f t="shared" ref="J1226:J1289" si="96">D1226*$E$1744/E1226</f>
        <v>34.254163489208622</v>
      </c>
      <c r="K1226" s="34">
        <f t="shared" si="93"/>
        <v>17.640857315740249</v>
      </c>
    </row>
    <row r="1227" spans="1:11" ht="12.75" x14ac:dyDescent="0.2">
      <c r="A1227" s="29">
        <v>1972.07</v>
      </c>
      <c r="B1227" s="34">
        <v>107.2</v>
      </c>
      <c r="C1227" s="34">
        <v>3.0733299999999999</v>
      </c>
      <c r="D1227" s="34">
        <v>6.0266700000000002</v>
      </c>
      <c r="E1227" s="34">
        <v>41.9</v>
      </c>
      <c r="F1227" s="34">
        <f t="shared" ref="F1227:F1290" si="97">F1226+1/12</f>
        <v>1972.5416666665744</v>
      </c>
      <c r="G1227" s="34">
        <v>6.11</v>
      </c>
      <c r="H1227" s="34">
        <f t="shared" si="94"/>
        <v>612.14717899761331</v>
      </c>
      <c r="I1227" s="34">
        <f t="shared" si="95"/>
        <v>17.54972285101432</v>
      </c>
      <c r="J1227" s="34">
        <f t="shared" si="96"/>
        <v>34.414263425835323</v>
      </c>
      <c r="K1227" s="34">
        <f t="shared" si="93"/>
        <v>17.398690031138166</v>
      </c>
    </row>
    <row r="1228" spans="1:11" ht="12.75" x14ac:dyDescent="0.2">
      <c r="A1228" s="29">
        <v>1972.08</v>
      </c>
      <c r="B1228" s="34">
        <v>111</v>
      </c>
      <c r="C1228" s="34">
        <v>3.07667</v>
      </c>
      <c r="D1228" s="34">
        <v>6.0833300000000001</v>
      </c>
      <c r="E1228" s="34">
        <v>42</v>
      </c>
      <c r="F1228" s="34">
        <f t="shared" si="97"/>
        <v>1972.6249999999077</v>
      </c>
      <c r="G1228" s="34">
        <v>6.21</v>
      </c>
      <c r="H1228" s="34">
        <f t="shared" si="94"/>
        <v>632.33726785714282</v>
      </c>
      <c r="I1228" s="34">
        <f t="shared" si="95"/>
        <v>17.526964881964286</v>
      </c>
      <c r="J1228" s="34">
        <f t="shared" si="96"/>
        <v>34.655101546607142</v>
      </c>
      <c r="K1228" s="34">
        <f t="shared" si="93"/>
        <v>17.943404688029798</v>
      </c>
    </row>
    <row r="1229" spans="1:11" ht="12.75" x14ac:dyDescent="0.2">
      <c r="A1229" s="29">
        <v>1972.09</v>
      </c>
      <c r="B1229" s="34">
        <v>109.4</v>
      </c>
      <c r="C1229" s="34">
        <v>3.08</v>
      </c>
      <c r="D1229" s="34">
        <v>6.14</v>
      </c>
      <c r="E1229" s="34">
        <v>42.1</v>
      </c>
      <c r="F1229" s="34">
        <f t="shared" si="97"/>
        <v>1972.7083333332409</v>
      </c>
      <c r="G1229" s="34">
        <v>6.55</v>
      </c>
      <c r="H1229" s="34">
        <f t="shared" si="94"/>
        <v>621.74215795724456</v>
      </c>
      <c r="I1229" s="34">
        <f t="shared" si="95"/>
        <v>17.504258194774344</v>
      </c>
      <c r="J1229" s="34">
        <f t="shared" si="96"/>
        <v>34.894852375296907</v>
      </c>
      <c r="K1229" s="34">
        <f t="shared" si="93"/>
        <v>17.613854552912109</v>
      </c>
    </row>
    <row r="1230" spans="1:11" ht="12.75" x14ac:dyDescent="0.2">
      <c r="A1230" s="29">
        <v>1972.1</v>
      </c>
      <c r="B1230" s="34">
        <v>109.6</v>
      </c>
      <c r="C1230" s="34">
        <v>3.1033300000000001</v>
      </c>
      <c r="D1230" s="34">
        <v>6.2333299999999996</v>
      </c>
      <c r="E1230" s="34">
        <v>42.3</v>
      </c>
      <c r="F1230" s="34">
        <f t="shared" si="97"/>
        <v>1972.7916666665742</v>
      </c>
      <c r="G1230" s="34">
        <v>6.48</v>
      </c>
      <c r="H1230" s="34">
        <f t="shared" si="94"/>
        <v>619.93374468085108</v>
      </c>
      <c r="I1230" s="34">
        <f t="shared" si="95"/>
        <v>17.553457918617021</v>
      </c>
      <c r="J1230" s="34">
        <f t="shared" si="96"/>
        <v>35.257770152659567</v>
      </c>
      <c r="K1230" s="34">
        <f t="shared" si="93"/>
        <v>17.533183854158555</v>
      </c>
    </row>
    <row r="1231" spans="1:11" ht="12.75" x14ac:dyDescent="0.2">
      <c r="A1231" s="29">
        <v>1972.11</v>
      </c>
      <c r="B1231" s="34">
        <v>115.1</v>
      </c>
      <c r="C1231" s="34">
        <v>3.1266699999999998</v>
      </c>
      <c r="D1231" s="34">
        <v>6.32667</v>
      </c>
      <c r="E1231" s="34">
        <v>42.4</v>
      </c>
      <c r="F1231" s="34">
        <f t="shared" si="97"/>
        <v>1972.8749999999075</v>
      </c>
      <c r="G1231" s="34">
        <v>6.28</v>
      </c>
      <c r="H1231" s="34">
        <f t="shared" si="94"/>
        <v>649.50807841981123</v>
      </c>
      <c r="I1231" s="34">
        <f t="shared" si="95"/>
        <v>17.643765626002356</v>
      </c>
      <c r="J1231" s="34">
        <f t="shared" si="96"/>
        <v>35.701331663738202</v>
      </c>
      <c r="K1231" s="34">
        <f t="shared" si="93"/>
        <v>18.338894714968053</v>
      </c>
    </row>
    <row r="1232" spans="1:11" ht="12.75" x14ac:dyDescent="0.2">
      <c r="A1232" s="29">
        <v>1972.12</v>
      </c>
      <c r="B1232" s="34">
        <v>117.5</v>
      </c>
      <c r="C1232" s="34">
        <v>3.15</v>
      </c>
      <c r="D1232" s="34">
        <v>6.42</v>
      </c>
      <c r="E1232" s="34">
        <v>42.5</v>
      </c>
      <c r="F1232" s="34">
        <f t="shared" si="97"/>
        <v>1972.9583333332407</v>
      </c>
      <c r="G1232" s="34">
        <v>6.36</v>
      </c>
      <c r="H1232" s="34">
        <f t="shared" si="94"/>
        <v>661.49113235294112</v>
      </c>
      <c r="I1232" s="34">
        <f t="shared" si="95"/>
        <v>17.733592058823525</v>
      </c>
      <c r="J1232" s="34">
        <f t="shared" si="96"/>
        <v>36.142749529411759</v>
      </c>
      <c r="K1232" s="34">
        <f t="shared" si="93"/>
        <v>18.64571944207367</v>
      </c>
    </row>
    <row r="1233" spans="1:11" ht="12.75" x14ac:dyDescent="0.2">
      <c r="A1233" s="29">
        <v>1973.01</v>
      </c>
      <c r="B1233" s="34">
        <v>118.4</v>
      </c>
      <c r="C1233" s="34">
        <v>3.1566700000000001</v>
      </c>
      <c r="D1233" s="34">
        <v>6.5466699999999998</v>
      </c>
      <c r="E1233" s="34">
        <v>42.6</v>
      </c>
      <c r="F1233" s="34">
        <f t="shared" si="97"/>
        <v>1973.041666666574</v>
      </c>
      <c r="G1233" s="34">
        <v>6.46</v>
      </c>
      <c r="H1233" s="34">
        <f t="shared" si="94"/>
        <v>664.99318309859154</v>
      </c>
      <c r="I1233" s="34">
        <f t="shared" si="95"/>
        <v>17.729425939964788</v>
      </c>
      <c r="J1233" s="34">
        <f t="shared" si="96"/>
        <v>36.769349003345063</v>
      </c>
      <c r="K1233" s="34">
        <f t="shared" si="93"/>
        <v>18.712530467302425</v>
      </c>
    </row>
    <row r="1234" spans="1:11" ht="12.75" x14ac:dyDescent="0.2">
      <c r="A1234" s="29">
        <v>1973.02</v>
      </c>
      <c r="B1234" s="34">
        <v>114.2</v>
      </c>
      <c r="C1234" s="34">
        <v>3.1633300000000002</v>
      </c>
      <c r="D1234" s="34">
        <v>6.67333</v>
      </c>
      <c r="E1234" s="34">
        <v>42.9</v>
      </c>
      <c r="F1234" s="34">
        <f t="shared" si="97"/>
        <v>1973.1249999999072</v>
      </c>
      <c r="G1234" s="34">
        <v>6.64</v>
      </c>
      <c r="H1234" s="34">
        <f t="shared" si="94"/>
        <v>636.91855594405592</v>
      </c>
      <c r="I1234" s="34">
        <f t="shared" si="95"/>
        <v>17.642588227447554</v>
      </c>
      <c r="J1234" s="34">
        <f t="shared" si="96"/>
        <v>37.218631409265733</v>
      </c>
      <c r="K1234" s="34">
        <f t="shared" si="93"/>
        <v>17.889889599193744</v>
      </c>
    </row>
    <row r="1235" spans="1:11" ht="12.75" x14ac:dyDescent="0.2">
      <c r="A1235" s="29">
        <v>1973.03</v>
      </c>
      <c r="B1235" s="34">
        <v>112.4</v>
      </c>
      <c r="C1235" s="34">
        <v>3.17</v>
      </c>
      <c r="D1235" s="34">
        <v>6.8</v>
      </c>
      <c r="E1235" s="34">
        <v>43.3</v>
      </c>
      <c r="F1235" s="34">
        <f t="shared" si="97"/>
        <v>1973.2083333332405</v>
      </c>
      <c r="G1235" s="34">
        <v>6.71</v>
      </c>
      <c r="H1235" s="34">
        <f t="shared" si="94"/>
        <v>621.08852424942268</v>
      </c>
      <c r="I1235" s="34">
        <f t="shared" si="95"/>
        <v>17.516464607390297</v>
      </c>
      <c r="J1235" s="34">
        <f t="shared" si="96"/>
        <v>37.574750577367205</v>
      </c>
      <c r="K1235" s="34">
        <f t="shared" si="93"/>
        <v>17.412142058290325</v>
      </c>
    </row>
    <row r="1236" spans="1:11" ht="12.75" x14ac:dyDescent="0.2">
      <c r="A1236" s="29">
        <v>1973.04</v>
      </c>
      <c r="B1236" s="34">
        <v>110.3</v>
      </c>
      <c r="C1236" s="34">
        <v>3.1866699999999999</v>
      </c>
      <c r="D1236" s="34">
        <v>6.9433299999999996</v>
      </c>
      <c r="E1236" s="34">
        <v>43.6</v>
      </c>
      <c r="F1236" s="34">
        <f t="shared" si="97"/>
        <v>1973.2916666665737</v>
      </c>
      <c r="G1236" s="34">
        <v>6.67</v>
      </c>
      <c r="H1236" s="34">
        <f t="shared" si="94"/>
        <v>605.29085607798163</v>
      </c>
      <c r="I1236" s="34">
        <f t="shared" si="95"/>
        <v>17.487418062901373</v>
      </c>
      <c r="J1236" s="34">
        <f t="shared" si="96"/>
        <v>38.102757567832562</v>
      </c>
      <c r="K1236" s="34">
        <f t="shared" si="93"/>
        <v>16.935740066050815</v>
      </c>
    </row>
    <row r="1237" spans="1:11" ht="12.75" x14ac:dyDescent="0.2">
      <c r="A1237" s="29">
        <v>1973.05</v>
      </c>
      <c r="B1237" s="34">
        <v>107.2</v>
      </c>
      <c r="C1237" s="34">
        <v>3.2033299999999998</v>
      </c>
      <c r="D1237" s="34">
        <v>7.0866699999999998</v>
      </c>
      <c r="E1237" s="34">
        <v>43.9</v>
      </c>
      <c r="F1237" s="34">
        <f t="shared" si="97"/>
        <v>1973.374999999907</v>
      </c>
      <c r="G1237" s="34">
        <v>6.85</v>
      </c>
      <c r="H1237" s="34">
        <f t="shared" si="94"/>
        <v>584.25892482915719</v>
      </c>
      <c r="I1237" s="34">
        <f t="shared" si="95"/>
        <v>17.458714008143506</v>
      </c>
      <c r="J1237" s="34">
        <f t="shared" si="96"/>
        <v>38.623602563610476</v>
      </c>
      <c r="K1237" s="34">
        <f t="shared" si="93"/>
        <v>16.314338759668562</v>
      </c>
    </row>
    <row r="1238" spans="1:11" ht="12.75" x14ac:dyDescent="0.2">
      <c r="A1238" s="29">
        <v>1973.06</v>
      </c>
      <c r="B1238" s="34">
        <v>104.8</v>
      </c>
      <c r="C1238" s="34">
        <v>3.22</v>
      </c>
      <c r="D1238" s="34">
        <v>7.23</v>
      </c>
      <c r="E1238" s="34">
        <v>44.2</v>
      </c>
      <c r="F1238" s="34">
        <f t="shared" si="97"/>
        <v>1973.4583333332403</v>
      </c>
      <c r="G1238" s="34">
        <v>6.9</v>
      </c>
      <c r="H1238" s="34">
        <f t="shared" si="94"/>
        <v>567.3017239819003</v>
      </c>
      <c r="I1238" s="34">
        <f t="shared" si="95"/>
        <v>17.430453733031673</v>
      </c>
      <c r="J1238" s="34">
        <f t="shared" si="96"/>
        <v>39.137323133484159</v>
      </c>
      <c r="K1238" s="34">
        <f t="shared" si="93"/>
        <v>15.80832304768197</v>
      </c>
    </row>
    <row r="1239" spans="1:11" ht="12.75" x14ac:dyDescent="0.2">
      <c r="A1239" s="29">
        <v>1973.07</v>
      </c>
      <c r="B1239" s="34">
        <v>105.8</v>
      </c>
      <c r="C1239" s="34">
        <v>3.2366700000000002</v>
      </c>
      <c r="D1239" s="34">
        <v>7.3833299999999999</v>
      </c>
      <c r="E1239" s="34">
        <v>44.3</v>
      </c>
      <c r="F1239" s="34">
        <f t="shared" si="97"/>
        <v>1973.5416666665735</v>
      </c>
      <c r="G1239" s="34">
        <v>7.13</v>
      </c>
      <c r="H1239" s="34">
        <f t="shared" si="94"/>
        <v>571.42209819413085</v>
      </c>
      <c r="I1239" s="34">
        <f t="shared" si="95"/>
        <v>17.481141423081265</v>
      </c>
      <c r="J1239" s="34">
        <f t="shared" si="96"/>
        <v>39.87710699678329</v>
      </c>
      <c r="K1239" s="34">
        <f t="shared" si="93"/>
        <v>15.889518573988774</v>
      </c>
    </row>
    <row r="1240" spans="1:11" ht="12.75" x14ac:dyDescent="0.2">
      <c r="A1240" s="29">
        <v>1973.08</v>
      </c>
      <c r="B1240" s="34">
        <v>103.8</v>
      </c>
      <c r="C1240" s="34">
        <v>3.2533300000000001</v>
      </c>
      <c r="D1240" s="34">
        <v>7.53667</v>
      </c>
      <c r="E1240" s="34">
        <v>45.1</v>
      </c>
      <c r="F1240" s="34">
        <f t="shared" si="97"/>
        <v>1973.6249999999068</v>
      </c>
      <c r="G1240" s="34">
        <v>7.4</v>
      </c>
      <c r="H1240" s="34">
        <f t="shared" si="94"/>
        <v>550.67568625277158</v>
      </c>
      <c r="I1240" s="34">
        <f t="shared" si="95"/>
        <v>17.259438635421287</v>
      </c>
      <c r="J1240" s="34">
        <f t="shared" si="96"/>
        <v>39.983245898946777</v>
      </c>
      <c r="K1240" s="34">
        <f t="shared" si="93"/>
        <v>15.278501094706119</v>
      </c>
    </row>
    <row r="1241" spans="1:11" ht="12.75" x14ac:dyDescent="0.2">
      <c r="A1241" s="29">
        <v>1973.09</v>
      </c>
      <c r="B1241" s="34">
        <v>105.6</v>
      </c>
      <c r="C1241" s="34">
        <v>3.27</v>
      </c>
      <c r="D1241" s="34">
        <v>7.69</v>
      </c>
      <c r="E1241" s="34">
        <v>45.2</v>
      </c>
      <c r="F1241" s="34">
        <f t="shared" si="97"/>
        <v>1973.70833333324</v>
      </c>
      <c r="G1241" s="34">
        <v>7.09</v>
      </c>
      <c r="H1241" s="34">
        <f t="shared" si="94"/>
        <v>558.98553982300882</v>
      </c>
      <c r="I1241" s="34">
        <f t="shared" si="95"/>
        <v>17.309495409292033</v>
      </c>
      <c r="J1241" s="34">
        <f t="shared" si="96"/>
        <v>40.706428042035391</v>
      </c>
      <c r="K1241" s="34">
        <f t="shared" si="93"/>
        <v>15.475308601805557</v>
      </c>
    </row>
    <row r="1242" spans="1:11" ht="12.75" x14ac:dyDescent="0.2">
      <c r="A1242" s="29">
        <v>1973.1</v>
      </c>
      <c r="B1242" s="34">
        <v>109.8</v>
      </c>
      <c r="C1242" s="34">
        <v>3.30667</v>
      </c>
      <c r="D1242" s="34">
        <v>7.8466699999999996</v>
      </c>
      <c r="E1242" s="34">
        <v>45.6</v>
      </c>
      <c r="F1242" s="34">
        <f t="shared" si="97"/>
        <v>1973.7916666665733</v>
      </c>
      <c r="G1242" s="34">
        <v>6.79</v>
      </c>
      <c r="H1242" s="34">
        <f t="shared" si="94"/>
        <v>576.11951644736837</v>
      </c>
      <c r="I1242" s="34">
        <f t="shared" si="95"/>
        <v>17.350064858388155</v>
      </c>
      <c r="J1242" s="34">
        <f t="shared" si="96"/>
        <v>41.171400055756571</v>
      </c>
      <c r="K1242" s="34">
        <f t="shared" si="93"/>
        <v>15.913516308933378</v>
      </c>
    </row>
    <row r="1243" spans="1:11" ht="12.75" x14ac:dyDescent="0.2">
      <c r="A1243" s="29">
        <v>1973.11</v>
      </c>
      <c r="B1243" s="34">
        <v>102</v>
      </c>
      <c r="C1243" s="34">
        <v>3.3433299999999999</v>
      </c>
      <c r="D1243" s="34">
        <v>8.0033300000000001</v>
      </c>
      <c r="E1243" s="34">
        <v>45.9</v>
      </c>
      <c r="F1243" s="34">
        <f t="shared" si="97"/>
        <v>1973.8749999999065</v>
      </c>
      <c r="G1243" s="34">
        <v>6.73</v>
      </c>
      <c r="H1243" s="34">
        <f t="shared" si="94"/>
        <v>531.69499999999994</v>
      </c>
      <c r="I1243" s="34">
        <f t="shared" si="95"/>
        <v>17.427763179901959</v>
      </c>
      <c r="J1243" s="34">
        <f t="shared" si="96"/>
        <v>41.718926905392159</v>
      </c>
      <c r="K1243" s="34">
        <f t="shared" si="93"/>
        <v>14.651845159710563</v>
      </c>
    </row>
    <row r="1244" spans="1:11" ht="12.75" x14ac:dyDescent="0.2">
      <c r="A1244" s="29">
        <v>1973.12</v>
      </c>
      <c r="B1244" s="34">
        <v>94.78</v>
      </c>
      <c r="C1244" s="34">
        <v>3.38</v>
      </c>
      <c r="D1244" s="34">
        <v>8.16</v>
      </c>
      <c r="E1244" s="34">
        <v>46.2</v>
      </c>
      <c r="F1244" s="34">
        <f t="shared" si="97"/>
        <v>1973.9583333332398</v>
      </c>
      <c r="G1244" s="34">
        <v>6.74</v>
      </c>
      <c r="H1244" s="34">
        <f t="shared" si="94"/>
        <v>490.85115681818172</v>
      </c>
      <c r="I1244" s="34">
        <f t="shared" si="95"/>
        <v>17.504504220779218</v>
      </c>
      <c r="J1244" s="34">
        <f t="shared" si="96"/>
        <v>42.259394805194802</v>
      </c>
      <c r="K1244" s="34">
        <f t="shared" si="93"/>
        <v>13.493329686205877</v>
      </c>
    </row>
    <row r="1245" spans="1:11" ht="12.75" x14ac:dyDescent="0.2">
      <c r="A1245" s="29">
        <v>1974.01</v>
      </c>
      <c r="B1245" s="34">
        <v>96.11</v>
      </c>
      <c r="C1245" s="34">
        <v>3.4</v>
      </c>
      <c r="D1245" s="34">
        <v>8.2266700000000004</v>
      </c>
      <c r="E1245" s="34">
        <v>46.6</v>
      </c>
      <c r="F1245" s="34">
        <f t="shared" si="97"/>
        <v>1974.0416666665731</v>
      </c>
      <c r="G1245" s="34">
        <v>6.99</v>
      </c>
      <c r="H1245" s="34">
        <f t="shared" si="94"/>
        <v>493.46658589055789</v>
      </c>
      <c r="I1245" s="34">
        <f t="shared" si="95"/>
        <v>17.456938841201715</v>
      </c>
      <c r="J1245" s="34">
        <f t="shared" si="96"/>
        <v>42.238963251984977</v>
      </c>
      <c r="K1245" s="34">
        <f t="shared" si="93"/>
        <v>13.530721892513942</v>
      </c>
    </row>
    <row r="1246" spans="1:11" ht="12.75" x14ac:dyDescent="0.2">
      <c r="A1246" s="29">
        <v>1974.02</v>
      </c>
      <c r="B1246" s="34">
        <v>93.45</v>
      </c>
      <c r="C1246" s="34">
        <v>3.42</v>
      </c>
      <c r="D1246" s="34">
        <v>8.2933299999999992</v>
      </c>
      <c r="E1246" s="34">
        <v>47.2</v>
      </c>
      <c r="F1246" s="34">
        <f t="shared" si="97"/>
        <v>1974.1249999999063</v>
      </c>
      <c r="G1246" s="34">
        <v>6.96</v>
      </c>
      <c r="H1246" s="34">
        <f t="shared" si="94"/>
        <v>473.70983024364403</v>
      </c>
      <c r="I1246" s="34">
        <f t="shared" si="95"/>
        <v>17.336411122881355</v>
      </c>
      <c r="J1246" s="34">
        <f t="shared" si="96"/>
        <v>42.039935221557194</v>
      </c>
      <c r="K1246" s="34">
        <f t="shared" si="93"/>
        <v>12.957321280205379</v>
      </c>
    </row>
    <row r="1247" spans="1:11" ht="12.75" x14ac:dyDescent="0.2">
      <c r="A1247" s="29">
        <v>1974.03</v>
      </c>
      <c r="B1247" s="34">
        <v>97.44</v>
      </c>
      <c r="C1247" s="34">
        <v>3.44</v>
      </c>
      <c r="D1247" s="34">
        <v>8.36</v>
      </c>
      <c r="E1247" s="34">
        <v>47.8</v>
      </c>
      <c r="F1247" s="34">
        <f t="shared" si="97"/>
        <v>1974.2083333332396</v>
      </c>
      <c r="G1247" s="34">
        <v>7.21</v>
      </c>
      <c r="H1247" s="34">
        <f t="shared" si="94"/>
        <v>487.73561422594139</v>
      </c>
      <c r="I1247" s="34">
        <f t="shared" si="95"/>
        <v>17.218909205020921</v>
      </c>
      <c r="J1247" s="34">
        <f t="shared" si="96"/>
        <v>41.845953765690375</v>
      </c>
      <c r="K1247" s="34">
        <f t="shared" si="93"/>
        <v>13.310364239140151</v>
      </c>
    </row>
    <row r="1248" spans="1:11" ht="12.75" x14ac:dyDescent="0.2">
      <c r="A1248" s="29">
        <v>1974.04</v>
      </c>
      <c r="B1248" s="34">
        <v>92.46</v>
      </c>
      <c r="C1248" s="34">
        <v>3.46</v>
      </c>
      <c r="D1248" s="34">
        <v>8.4866700000000002</v>
      </c>
      <c r="E1248" s="34">
        <v>48</v>
      </c>
      <c r="F1248" s="34">
        <f t="shared" si="97"/>
        <v>1974.2916666665728</v>
      </c>
      <c r="G1248" s="34">
        <v>7.51</v>
      </c>
      <c r="H1248" s="34">
        <f t="shared" si="94"/>
        <v>460.87987218749998</v>
      </c>
      <c r="I1248" s="34">
        <f t="shared" si="95"/>
        <v>17.2468565625</v>
      </c>
      <c r="J1248" s="34">
        <f t="shared" si="96"/>
        <v>42.303000052968748</v>
      </c>
      <c r="K1248" s="34">
        <f t="shared" si="93"/>
        <v>12.550411048540898</v>
      </c>
    </row>
    <row r="1249" spans="1:11" ht="12.75" x14ac:dyDescent="0.2">
      <c r="A1249" s="29">
        <v>1974.05</v>
      </c>
      <c r="B1249" s="34">
        <v>89.67</v>
      </c>
      <c r="C1249" s="34">
        <v>3.48</v>
      </c>
      <c r="D1249" s="34">
        <v>8.6133299999999995</v>
      </c>
      <c r="E1249" s="34">
        <v>48.6</v>
      </c>
      <c r="F1249" s="34">
        <f t="shared" si="97"/>
        <v>1974.3749999999061</v>
      </c>
      <c r="G1249" s="34">
        <v>7.58</v>
      </c>
      <c r="H1249" s="34">
        <f t="shared" si="94"/>
        <v>441.45454305555552</v>
      </c>
      <c r="I1249" s="34">
        <f t="shared" si="95"/>
        <v>17.132394444444444</v>
      </c>
      <c r="J1249" s="34">
        <f t="shared" si="96"/>
        <v>42.404300873611106</v>
      </c>
      <c r="K1249" s="34">
        <f t="shared" si="93"/>
        <v>11.995436947329649</v>
      </c>
    </row>
    <row r="1250" spans="1:11" ht="12.75" x14ac:dyDescent="0.2">
      <c r="A1250" s="29">
        <v>1974.06</v>
      </c>
      <c r="B1250" s="34">
        <v>89.79</v>
      </c>
      <c r="C1250" s="34">
        <v>3.5</v>
      </c>
      <c r="D1250" s="34">
        <v>8.74</v>
      </c>
      <c r="E1250" s="34">
        <v>49</v>
      </c>
      <c r="F1250" s="34">
        <f t="shared" si="97"/>
        <v>1974.4583333332394</v>
      </c>
      <c r="G1250" s="34">
        <v>7.54</v>
      </c>
      <c r="H1250" s="34">
        <f t="shared" si="94"/>
        <v>438.43678209183668</v>
      </c>
      <c r="I1250" s="34">
        <f t="shared" si="95"/>
        <v>17.090196428571428</v>
      </c>
      <c r="J1250" s="34">
        <f t="shared" si="96"/>
        <v>42.67666193877551</v>
      </c>
      <c r="K1250" s="34">
        <f t="shared" si="93"/>
        <v>11.88849882007899</v>
      </c>
    </row>
    <row r="1251" spans="1:11" ht="12.75" x14ac:dyDescent="0.2">
      <c r="A1251" s="29">
        <v>1974.07</v>
      </c>
      <c r="B1251" s="34">
        <v>79.31</v>
      </c>
      <c r="C1251" s="34">
        <v>3.53</v>
      </c>
      <c r="D1251" s="34">
        <v>8.8633299999999995</v>
      </c>
      <c r="E1251" s="34">
        <v>49.4</v>
      </c>
      <c r="F1251" s="34">
        <f t="shared" si="97"/>
        <v>1974.5416666665726</v>
      </c>
      <c r="G1251" s="34">
        <v>7.81</v>
      </c>
      <c r="H1251" s="34">
        <f t="shared" si="94"/>
        <v>384.12811138663966</v>
      </c>
      <c r="I1251" s="34">
        <f t="shared" si="95"/>
        <v>17.097115536437244</v>
      </c>
      <c r="J1251" s="34">
        <f t="shared" si="96"/>
        <v>42.928435424240888</v>
      </c>
      <c r="K1251" s="34">
        <f t="shared" si="93"/>
        <v>10.394141805327044</v>
      </c>
    </row>
    <row r="1252" spans="1:11" ht="12.75" x14ac:dyDescent="0.2">
      <c r="A1252" s="29">
        <v>1974.08</v>
      </c>
      <c r="B1252" s="34">
        <v>76.03</v>
      </c>
      <c r="C1252" s="34">
        <v>3.56</v>
      </c>
      <c r="D1252" s="34">
        <v>8.9866700000000002</v>
      </c>
      <c r="E1252" s="34">
        <v>50</v>
      </c>
      <c r="F1252" s="34">
        <f t="shared" si="97"/>
        <v>1974.6249999999059</v>
      </c>
      <c r="G1252" s="34">
        <v>8.0399999999999991</v>
      </c>
      <c r="H1252" s="34">
        <f t="shared" si="94"/>
        <v>363.82293764999997</v>
      </c>
      <c r="I1252" s="34">
        <f t="shared" si="95"/>
        <v>17.035507799999998</v>
      </c>
      <c r="J1252" s="34">
        <f t="shared" si="96"/>
        <v>43.003507550850003</v>
      </c>
      <c r="K1252" s="34">
        <f t="shared" si="93"/>
        <v>9.8241957231411927</v>
      </c>
    </row>
    <row r="1253" spans="1:11" ht="12.75" x14ac:dyDescent="0.2">
      <c r="A1253" s="29">
        <v>1974.09</v>
      </c>
      <c r="B1253" s="34">
        <v>68.12</v>
      </c>
      <c r="C1253" s="34">
        <v>3.59</v>
      </c>
      <c r="D1253" s="34">
        <v>9.11</v>
      </c>
      <c r="E1253" s="34">
        <v>50.6</v>
      </c>
      <c r="F1253" s="34">
        <f t="shared" si="97"/>
        <v>1974.7083333332391</v>
      </c>
      <c r="G1253" s="34">
        <v>8.0399999999999991</v>
      </c>
      <c r="H1253" s="34">
        <f t="shared" si="94"/>
        <v>322.10629505928853</v>
      </c>
      <c r="I1253" s="34">
        <f t="shared" si="95"/>
        <v>16.975361116600787</v>
      </c>
      <c r="J1253" s="34">
        <f t="shared" si="96"/>
        <v>43.076752025691697</v>
      </c>
      <c r="K1253" s="34">
        <f t="shared" si="93"/>
        <v>8.6804213056463304</v>
      </c>
    </row>
    <row r="1254" spans="1:11" ht="12.75" x14ac:dyDescent="0.2">
      <c r="A1254" s="29">
        <v>1974.1</v>
      </c>
      <c r="B1254" s="34">
        <v>69.44</v>
      </c>
      <c r="C1254" s="34">
        <v>3.5933299999999999</v>
      </c>
      <c r="D1254" s="34">
        <v>9.0366700000000009</v>
      </c>
      <c r="E1254" s="34">
        <v>51.1</v>
      </c>
      <c r="F1254" s="34">
        <f t="shared" si="97"/>
        <v>1974.7916666665724</v>
      </c>
      <c r="G1254" s="34">
        <v>7.9</v>
      </c>
      <c r="H1254" s="34">
        <f t="shared" si="94"/>
        <v>325.13513424657526</v>
      </c>
      <c r="I1254" s="34">
        <f t="shared" si="95"/>
        <v>16.824853570596865</v>
      </c>
      <c r="J1254" s="34">
        <f t="shared" si="96"/>
        <v>42.311908317857139</v>
      </c>
      <c r="K1254" s="34">
        <f t="shared" si="93"/>
        <v>8.7449838338095809</v>
      </c>
    </row>
    <row r="1255" spans="1:11" ht="12.75" x14ac:dyDescent="0.2">
      <c r="A1255" s="29">
        <v>1974.11</v>
      </c>
      <c r="B1255" s="34">
        <v>71.739999999999995</v>
      </c>
      <c r="C1255" s="34">
        <v>3.59667</v>
      </c>
      <c r="D1255" s="34">
        <v>8.9633299999999991</v>
      </c>
      <c r="E1255" s="34">
        <v>51.5</v>
      </c>
      <c r="F1255" s="34">
        <f t="shared" si="97"/>
        <v>1974.8749999999056</v>
      </c>
      <c r="G1255" s="34">
        <v>7.68</v>
      </c>
      <c r="H1255" s="34">
        <f t="shared" si="94"/>
        <v>333.29533368932033</v>
      </c>
      <c r="I1255" s="34">
        <f t="shared" si="95"/>
        <v>16.70969233092233</v>
      </c>
      <c r="J1255" s="34">
        <f t="shared" si="96"/>
        <v>41.642543397232998</v>
      </c>
      <c r="K1255" s="34">
        <f t="shared" si="93"/>
        <v>8.9489845127556027</v>
      </c>
    </row>
    <row r="1256" spans="1:11" ht="12.75" x14ac:dyDescent="0.2">
      <c r="A1256" s="29">
        <v>1974.12</v>
      </c>
      <c r="B1256" s="34">
        <v>67.069999999999993</v>
      </c>
      <c r="C1256" s="34">
        <v>3.6</v>
      </c>
      <c r="D1256" s="34">
        <v>8.89</v>
      </c>
      <c r="E1256" s="34">
        <v>51.9</v>
      </c>
      <c r="F1256" s="34">
        <f t="shared" si="97"/>
        <v>1974.9583333332389</v>
      </c>
      <c r="G1256" s="34">
        <v>7.43</v>
      </c>
      <c r="H1256" s="34">
        <f t="shared" si="94"/>
        <v>309.19754609826583</v>
      </c>
      <c r="I1256" s="34">
        <f t="shared" si="95"/>
        <v>16.596260115606935</v>
      </c>
      <c r="J1256" s="34">
        <f t="shared" si="96"/>
        <v>40.983542341040462</v>
      </c>
      <c r="K1256" s="34">
        <f t="shared" si="93"/>
        <v>8.2890600559230805</v>
      </c>
    </row>
    <row r="1257" spans="1:11" ht="12.75" x14ac:dyDescent="0.2">
      <c r="A1257" s="29">
        <v>1975.01</v>
      </c>
      <c r="B1257" s="34">
        <v>72.56</v>
      </c>
      <c r="C1257" s="34">
        <v>3.6233300000000002</v>
      </c>
      <c r="D1257" s="34">
        <v>8.7433300000000003</v>
      </c>
      <c r="E1257" s="34">
        <v>52.1</v>
      </c>
      <c r="F1257" s="34">
        <f t="shared" si="97"/>
        <v>1975.0416666665722</v>
      </c>
      <c r="G1257" s="34">
        <v>7.5</v>
      </c>
      <c r="H1257" s="34">
        <f t="shared" si="94"/>
        <v>333.22274740882915</v>
      </c>
      <c r="I1257" s="34">
        <f t="shared" si="95"/>
        <v>16.639690978071016</v>
      </c>
      <c r="J1257" s="34">
        <f t="shared" si="96"/>
        <v>40.152652206477924</v>
      </c>
      <c r="K1257" s="34">
        <f t="shared" si="93"/>
        <v>8.9209955084042463</v>
      </c>
    </row>
    <row r="1258" spans="1:11" ht="12.75" x14ac:dyDescent="0.2">
      <c r="A1258" s="29">
        <v>1975.02</v>
      </c>
      <c r="B1258" s="34">
        <v>80.099999999999994</v>
      </c>
      <c r="C1258" s="34">
        <v>3.6466699999999999</v>
      </c>
      <c r="D1258" s="34">
        <v>8.5966699999999996</v>
      </c>
      <c r="E1258" s="34">
        <v>52.5</v>
      </c>
      <c r="F1258" s="34">
        <f t="shared" si="97"/>
        <v>1975.1249999999054</v>
      </c>
      <c r="G1258" s="34">
        <v>7.39</v>
      </c>
      <c r="H1258" s="34">
        <f t="shared" si="94"/>
        <v>365.04659571428567</v>
      </c>
      <c r="I1258" s="34">
        <f t="shared" si="95"/>
        <v>16.619281762714284</v>
      </c>
      <c r="J1258" s="34">
        <f t="shared" si="96"/>
        <v>39.178341048428564</v>
      </c>
      <c r="K1258" s="34">
        <f t="shared" si="93"/>
        <v>9.7622467161664677</v>
      </c>
    </row>
    <row r="1259" spans="1:11" ht="12.75" x14ac:dyDescent="0.2">
      <c r="A1259" s="29">
        <v>1975.03</v>
      </c>
      <c r="B1259" s="34">
        <v>83.78</v>
      </c>
      <c r="C1259" s="34">
        <v>3.67</v>
      </c>
      <c r="D1259" s="34">
        <v>8.4499999999999993</v>
      </c>
      <c r="E1259" s="34">
        <v>52.7</v>
      </c>
      <c r="F1259" s="34">
        <f t="shared" si="97"/>
        <v>1975.2083333332387</v>
      </c>
      <c r="G1259" s="34">
        <v>7.73</v>
      </c>
      <c r="H1259" s="34">
        <f t="shared" si="94"/>
        <v>380.36875132827316</v>
      </c>
      <c r="I1259" s="34">
        <f t="shared" si="95"/>
        <v>16.662130787476279</v>
      </c>
      <c r="J1259" s="34">
        <f t="shared" si="96"/>
        <v>38.363761622390882</v>
      </c>
      <c r="K1259" s="34">
        <f t="shared" si="93"/>
        <v>10.163796767444031</v>
      </c>
    </row>
    <row r="1260" spans="1:11" ht="12.75" x14ac:dyDescent="0.2">
      <c r="A1260" s="29">
        <v>1975.04</v>
      </c>
      <c r="B1260" s="34">
        <v>84.72</v>
      </c>
      <c r="C1260" s="34">
        <v>3.6833300000000002</v>
      </c>
      <c r="D1260" s="34">
        <v>8.2866700000000009</v>
      </c>
      <c r="E1260" s="34">
        <v>52.9</v>
      </c>
      <c r="F1260" s="34">
        <f t="shared" si="97"/>
        <v>1975.2916666665719</v>
      </c>
      <c r="G1260" s="34">
        <v>8.23</v>
      </c>
      <c r="H1260" s="34">
        <f t="shared" si="94"/>
        <v>383.18223402646504</v>
      </c>
      <c r="I1260" s="34">
        <f t="shared" si="95"/>
        <v>16.659426558742911</v>
      </c>
      <c r="J1260" s="34">
        <f t="shared" si="96"/>
        <v>37.47998965108696</v>
      </c>
      <c r="K1260" s="34">
        <f t="shared" si="93"/>
        <v>10.233076136605918</v>
      </c>
    </row>
    <row r="1261" spans="1:11" ht="12.75" x14ac:dyDescent="0.2">
      <c r="A1261" s="29">
        <v>1975.05</v>
      </c>
      <c r="B1261" s="34">
        <v>90.1</v>
      </c>
      <c r="C1261" s="34">
        <v>3.6966700000000001</v>
      </c>
      <c r="D1261" s="34">
        <v>8.1233299999999993</v>
      </c>
      <c r="E1261" s="34">
        <v>53.2</v>
      </c>
      <c r="F1261" s="34">
        <f t="shared" si="97"/>
        <v>1975.3749999999052</v>
      </c>
      <c r="G1261" s="34">
        <v>8.06</v>
      </c>
      <c r="H1261" s="34">
        <f t="shared" si="94"/>
        <v>405.21755216165405</v>
      </c>
      <c r="I1261" s="34">
        <f t="shared" si="95"/>
        <v>16.625478008317668</v>
      </c>
      <c r="J1261" s="34">
        <f t="shared" si="96"/>
        <v>36.534027724765032</v>
      </c>
      <c r="K1261" s="34">
        <f t="shared" si="93"/>
        <v>10.818139119335806</v>
      </c>
    </row>
    <row r="1262" spans="1:11" ht="12.75" x14ac:dyDescent="0.2">
      <c r="A1262" s="29">
        <v>1975.06</v>
      </c>
      <c r="B1262" s="34">
        <v>92.4</v>
      </c>
      <c r="C1262" s="34">
        <v>3.71</v>
      </c>
      <c r="D1262" s="34">
        <v>7.96</v>
      </c>
      <c r="E1262" s="34">
        <v>53.6</v>
      </c>
      <c r="F1262" s="34">
        <f t="shared" si="97"/>
        <v>1975.4583333332384</v>
      </c>
      <c r="G1262" s="34">
        <v>7.86</v>
      </c>
      <c r="H1262" s="34">
        <f t="shared" si="94"/>
        <v>412.46041231343281</v>
      </c>
      <c r="I1262" s="34">
        <f t="shared" si="95"/>
        <v>16.560910494402982</v>
      </c>
      <c r="J1262" s="34">
        <f t="shared" si="96"/>
        <v>35.532303917910447</v>
      </c>
      <c r="K1262" s="34">
        <f t="shared" si="93"/>
        <v>11.011354609247665</v>
      </c>
    </row>
    <row r="1263" spans="1:11" ht="12.75" x14ac:dyDescent="0.2">
      <c r="A1263" s="29">
        <v>1975.07</v>
      </c>
      <c r="B1263" s="34">
        <v>92.49</v>
      </c>
      <c r="C1263" s="34">
        <v>3.71</v>
      </c>
      <c r="D1263" s="34">
        <v>7.8933299999999997</v>
      </c>
      <c r="E1263" s="34">
        <v>54.2</v>
      </c>
      <c r="F1263" s="34">
        <f t="shared" si="97"/>
        <v>1975.5416666665717</v>
      </c>
      <c r="G1263" s="34">
        <v>8.06</v>
      </c>
      <c r="H1263" s="34">
        <f t="shared" si="94"/>
        <v>408.29172965867156</v>
      </c>
      <c r="I1263" s="34">
        <f t="shared" si="95"/>
        <v>16.377579381918817</v>
      </c>
      <c r="J1263" s="34">
        <f t="shared" si="96"/>
        <v>34.84464653980627</v>
      </c>
      <c r="K1263" s="34">
        <f t="shared" si="93"/>
        <v>10.90276704823858</v>
      </c>
    </row>
    <row r="1264" spans="1:11" ht="12.75" x14ac:dyDescent="0.2">
      <c r="A1264" s="29">
        <v>1975.08</v>
      </c>
      <c r="B1264" s="34">
        <v>85.71</v>
      </c>
      <c r="C1264" s="34">
        <v>3.71</v>
      </c>
      <c r="D1264" s="34">
        <v>7.82667</v>
      </c>
      <c r="E1264" s="34">
        <v>54.3</v>
      </c>
      <c r="F1264" s="34">
        <f t="shared" si="97"/>
        <v>1975.624999999905</v>
      </c>
      <c r="G1264" s="34">
        <v>8.4</v>
      </c>
      <c r="H1264" s="34">
        <f t="shared" si="94"/>
        <v>377.66501477900545</v>
      </c>
      <c r="I1264" s="34">
        <f t="shared" si="95"/>
        <v>16.347418093922652</v>
      </c>
      <c r="J1264" s="34">
        <f t="shared" si="96"/>
        <v>34.48675115179558</v>
      </c>
      <c r="K1264" s="34">
        <f t="shared" si="93"/>
        <v>10.089769593328016</v>
      </c>
    </row>
    <row r="1265" spans="1:11" ht="12.75" x14ac:dyDescent="0.2">
      <c r="A1265" s="29">
        <v>1975.09</v>
      </c>
      <c r="B1265" s="34">
        <v>84.67</v>
      </c>
      <c r="C1265" s="34">
        <v>3.71</v>
      </c>
      <c r="D1265" s="34">
        <v>7.76</v>
      </c>
      <c r="E1265" s="34">
        <v>54.6</v>
      </c>
      <c r="F1265" s="34">
        <f t="shared" si="97"/>
        <v>1975.7083333332382</v>
      </c>
      <c r="G1265" s="34">
        <v>8.43</v>
      </c>
      <c r="H1265" s="34">
        <f t="shared" si="94"/>
        <v>371.03254656593407</v>
      </c>
      <c r="I1265" s="34">
        <f t="shared" si="95"/>
        <v>16.257597115384613</v>
      </c>
      <c r="J1265" s="34">
        <f t="shared" si="96"/>
        <v>34.005108791208784</v>
      </c>
      <c r="K1265" s="34">
        <f t="shared" si="93"/>
        <v>9.9189053565594207</v>
      </c>
    </row>
    <row r="1266" spans="1:11" ht="12.75" x14ac:dyDescent="0.2">
      <c r="A1266" s="29">
        <v>1975.1</v>
      </c>
      <c r="B1266" s="34">
        <v>88.57</v>
      </c>
      <c r="C1266" s="34">
        <v>3.7</v>
      </c>
      <c r="D1266" s="34">
        <v>7.82667</v>
      </c>
      <c r="E1266" s="34">
        <v>54.9</v>
      </c>
      <c r="F1266" s="34">
        <f t="shared" si="97"/>
        <v>1975.7916666665715</v>
      </c>
      <c r="G1266" s="34">
        <v>8.14</v>
      </c>
      <c r="H1266" s="34">
        <f t="shared" si="94"/>
        <v>386.00185368852459</v>
      </c>
      <c r="I1266" s="34">
        <f t="shared" si="95"/>
        <v>16.125176229508195</v>
      </c>
      <c r="J1266" s="34">
        <f t="shared" si="96"/>
        <v>34.109846767622948</v>
      </c>
      <c r="K1266" s="34">
        <f t="shared" si="93"/>
        <v>10.32759977750111</v>
      </c>
    </row>
    <row r="1267" spans="1:11" ht="12.75" x14ac:dyDescent="0.2">
      <c r="A1267" s="29">
        <v>1975.11</v>
      </c>
      <c r="B1267" s="34">
        <v>90.07</v>
      </c>
      <c r="C1267" s="34">
        <v>3.69</v>
      </c>
      <c r="D1267" s="34">
        <v>7.8933299999999997</v>
      </c>
      <c r="E1267" s="34">
        <v>55.3</v>
      </c>
      <c r="F1267" s="34">
        <f t="shared" si="97"/>
        <v>1975.8749999999047</v>
      </c>
      <c r="G1267" s="34">
        <v>8.0500000000000007</v>
      </c>
      <c r="H1267" s="34">
        <f t="shared" si="94"/>
        <v>389.69974489150087</v>
      </c>
      <c r="I1267" s="34">
        <f t="shared" si="95"/>
        <v>15.965272106690778</v>
      </c>
      <c r="J1267" s="34">
        <f t="shared" si="96"/>
        <v>34.151534221654607</v>
      </c>
      <c r="K1267" s="34">
        <f t="shared" si="93"/>
        <v>10.435859457947892</v>
      </c>
    </row>
    <row r="1268" spans="1:11" ht="12.75" x14ac:dyDescent="0.2">
      <c r="A1268" s="29">
        <v>1975.12</v>
      </c>
      <c r="B1268" s="34">
        <v>88.7</v>
      </c>
      <c r="C1268" s="34">
        <v>3.68</v>
      </c>
      <c r="D1268" s="34">
        <v>7.96</v>
      </c>
      <c r="E1268" s="34">
        <v>55.5</v>
      </c>
      <c r="F1268" s="34">
        <f t="shared" si="97"/>
        <v>1975.958333333238</v>
      </c>
      <c r="G1268" s="34">
        <v>8</v>
      </c>
      <c r="H1268" s="34">
        <f t="shared" si="94"/>
        <v>382.38929594594595</v>
      </c>
      <c r="I1268" s="34">
        <f t="shared" si="95"/>
        <v>15.864629189189188</v>
      </c>
      <c r="J1268" s="34">
        <f t="shared" si="96"/>
        <v>34.315882702702702</v>
      </c>
      <c r="K1268" s="34">
        <f t="shared" si="93"/>
        <v>10.250368416256835</v>
      </c>
    </row>
    <row r="1269" spans="1:11" ht="12.75" x14ac:dyDescent="0.2">
      <c r="A1269" s="29">
        <v>1976.01</v>
      </c>
      <c r="B1269" s="34">
        <v>96.86</v>
      </c>
      <c r="C1269" s="34">
        <v>3.6833300000000002</v>
      </c>
      <c r="D1269" s="34">
        <v>8.1933299999999996</v>
      </c>
      <c r="E1269" s="34">
        <v>55.6</v>
      </c>
      <c r="F1269" s="34">
        <f t="shared" si="97"/>
        <v>1976.0416666665712</v>
      </c>
      <c r="G1269" s="34">
        <v>7.74</v>
      </c>
      <c r="H1269" s="34">
        <f t="shared" si="94"/>
        <v>416.81636627697833</v>
      </c>
      <c r="I1269" s="34">
        <f t="shared" si="95"/>
        <v>15.850425628732015</v>
      </c>
      <c r="J1269" s="34">
        <f t="shared" si="96"/>
        <v>35.258249414703229</v>
      </c>
      <c r="K1269" s="34">
        <f t="shared" si="93"/>
        <v>11.185051362622147</v>
      </c>
    </row>
    <row r="1270" spans="1:11" ht="12.75" x14ac:dyDescent="0.2">
      <c r="A1270" s="29">
        <v>1976.02</v>
      </c>
      <c r="B1270" s="34">
        <v>100.6</v>
      </c>
      <c r="C1270" s="34">
        <v>3.6866699999999999</v>
      </c>
      <c r="D1270" s="34">
        <v>8.4266699999999997</v>
      </c>
      <c r="E1270" s="34">
        <v>55.8</v>
      </c>
      <c r="F1270" s="34">
        <f t="shared" si="97"/>
        <v>1976.1249999999045</v>
      </c>
      <c r="G1270" s="34">
        <v>7.79</v>
      </c>
      <c r="H1270" s="34">
        <f t="shared" si="94"/>
        <v>431.3590080645161</v>
      </c>
      <c r="I1270" s="34">
        <f t="shared" si="95"/>
        <v>15.807935529435484</v>
      </c>
      <c r="J1270" s="34">
        <f t="shared" si="96"/>
        <v>36.132405690725804</v>
      </c>
      <c r="K1270" s="34">
        <f t="shared" si="93"/>
        <v>11.586092994449684</v>
      </c>
    </row>
    <row r="1271" spans="1:11" ht="12.75" x14ac:dyDescent="0.2">
      <c r="A1271" s="29">
        <v>1976.03</v>
      </c>
      <c r="B1271" s="34">
        <v>101.1</v>
      </c>
      <c r="C1271" s="34">
        <v>3.69</v>
      </c>
      <c r="D1271" s="34">
        <v>8.66</v>
      </c>
      <c r="E1271" s="34">
        <v>55.9</v>
      </c>
      <c r="F1271" s="34">
        <f t="shared" si="97"/>
        <v>1976.2083333332378</v>
      </c>
      <c r="G1271" s="34">
        <v>7.73</v>
      </c>
      <c r="H1271" s="34">
        <f t="shared" si="94"/>
        <v>432.72744230769229</v>
      </c>
      <c r="I1271" s="34">
        <f t="shared" si="95"/>
        <v>15.793909615384615</v>
      </c>
      <c r="J1271" s="34">
        <f t="shared" si="96"/>
        <v>37.066465384615384</v>
      </c>
      <c r="K1271" s="34">
        <f t="shared" si="93"/>
        <v>11.631754403566502</v>
      </c>
    </row>
    <row r="1272" spans="1:11" ht="12.75" x14ac:dyDescent="0.2">
      <c r="A1272" s="29">
        <v>1976.04</v>
      </c>
      <c r="B1272" s="34">
        <v>101.9</v>
      </c>
      <c r="C1272" s="34">
        <v>3.71333</v>
      </c>
      <c r="D1272" s="34">
        <v>8.8566699999999994</v>
      </c>
      <c r="E1272" s="34">
        <v>56.1</v>
      </c>
      <c r="F1272" s="34">
        <f t="shared" si="97"/>
        <v>1976.291666666571</v>
      </c>
      <c r="G1272" s="34">
        <v>7.56</v>
      </c>
      <c r="H1272" s="34">
        <f t="shared" si="94"/>
        <v>434.59668850267377</v>
      </c>
      <c r="I1272" s="34">
        <f t="shared" si="95"/>
        <v>15.83710423275401</v>
      </c>
      <c r="J1272" s="34">
        <f t="shared" si="96"/>
        <v>37.773105526604269</v>
      </c>
      <c r="K1272" s="34">
        <f t="shared" si="93"/>
        <v>11.689164132206361</v>
      </c>
    </row>
    <row r="1273" spans="1:11" ht="12.75" x14ac:dyDescent="0.2">
      <c r="A1273" s="29">
        <v>1976.05</v>
      </c>
      <c r="B1273" s="34">
        <v>101.2</v>
      </c>
      <c r="C1273" s="34">
        <v>3.7366700000000002</v>
      </c>
      <c r="D1273" s="34">
        <v>9.0533300000000008</v>
      </c>
      <c r="E1273" s="34">
        <v>56.5</v>
      </c>
      <c r="F1273" s="34">
        <f t="shared" si="97"/>
        <v>1976.3749999999043</v>
      </c>
      <c r="G1273" s="34">
        <v>7.9</v>
      </c>
      <c r="H1273" s="34">
        <f t="shared" si="94"/>
        <v>428.55558053097343</v>
      </c>
      <c r="I1273" s="34">
        <f t="shared" si="95"/>
        <v>15.823821947654867</v>
      </c>
      <c r="J1273" s="34">
        <f t="shared" si="96"/>
        <v>38.338489070044247</v>
      </c>
      <c r="K1273" s="34">
        <f t="shared" si="93"/>
        <v>11.532053585609416</v>
      </c>
    </row>
    <row r="1274" spans="1:11" ht="12.75" x14ac:dyDescent="0.2">
      <c r="A1274" s="29">
        <v>1976.06</v>
      </c>
      <c r="B1274" s="34">
        <v>101.8</v>
      </c>
      <c r="C1274" s="34">
        <v>3.76</v>
      </c>
      <c r="D1274" s="34">
        <v>9.25</v>
      </c>
      <c r="E1274" s="34">
        <v>56.8</v>
      </c>
      <c r="F1274" s="34">
        <f t="shared" si="97"/>
        <v>1976.4583333332375</v>
      </c>
      <c r="G1274" s="34">
        <v>7.86</v>
      </c>
      <c r="H1274" s="34">
        <f t="shared" si="94"/>
        <v>428.81950616197184</v>
      </c>
      <c r="I1274" s="34">
        <f t="shared" si="95"/>
        <v>15.838520070422533</v>
      </c>
      <c r="J1274" s="34">
        <f t="shared" si="96"/>
        <v>38.964444322183098</v>
      </c>
      <c r="K1274" s="34">
        <f t="shared" si="93"/>
        <v>11.543841631417097</v>
      </c>
    </row>
    <row r="1275" spans="1:11" ht="12.75" x14ac:dyDescent="0.2">
      <c r="A1275" s="29">
        <v>1976.07</v>
      </c>
      <c r="B1275" s="34">
        <v>104.2</v>
      </c>
      <c r="C1275" s="34">
        <v>3.79</v>
      </c>
      <c r="D1275" s="34">
        <v>9.35</v>
      </c>
      <c r="E1275" s="34">
        <v>57.1</v>
      </c>
      <c r="F1275" s="34">
        <f t="shared" si="97"/>
        <v>1976.5416666665708</v>
      </c>
      <c r="G1275" s="34">
        <v>7.83</v>
      </c>
      <c r="H1275" s="34">
        <f t="shared" si="94"/>
        <v>436.62309194395795</v>
      </c>
      <c r="I1275" s="34">
        <f t="shared" si="95"/>
        <v>15.88101265323993</v>
      </c>
      <c r="J1275" s="34">
        <f t="shared" si="96"/>
        <v>39.178751532399296</v>
      </c>
      <c r="K1275" s="34">
        <f t="shared" si="93"/>
        <v>11.757490488689903</v>
      </c>
    </row>
    <row r="1276" spans="1:11" ht="12.75" x14ac:dyDescent="0.2">
      <c r="A1276" s="29">
        <v>1976.08</v>
      </c>
      <c r="B1276" s="34">
        <v>103.3</v>
      </c>
      <c r="C1276" s="34">
        <v>3.82</v>
      </c>
      <c r="D1276" s="34">
        <v>9.4499999999999993</v>
      </c>
      <c r="E1276" s="34">
        <v>57.4</v>
      </c>
      <c r="F1276" s="34">
        <f t="shared" si="97"/>
        <v>1976.624999999904</v>
      </c>
      <c r="G1276" s="34">
        <v>7.77</v>
      </c>
      <c r="H1276" s="34">
        <f t="shared" si="94"/>
        <v>430.58958318815326</v>
      </c>
      <c r="I1276" s="34">
        <f t="shared" si="95"/>
        <v>15.923061062717768</v>
      </c>
      <c r="J1276" s="34">
        <f t="shared" si="96"/>
        <v>39.390818597560973</v>
      </c>
      <c r="K1276" s="34">
        <f t="shared" si="93"/>
        <v>11.597986002509245</v>
      </c>
    </row>
    <row r="1277" spans="1:11" ht="12.75" x14ac:dyDescent="0.2">
      <c r="A1277" s="29">
        <v>1976.09</v>
      </c>
      <c r="B1277" s="34">
        <v>105.5</v>
      </c>
      <c r="C1277" s="34">
        <v>3.85</v>
      </c>
      <c r="D1277" s="34">
        <v>9.5500000000000007</v>
      </c>
      <c r="E1277" s="34">
        <v>57.6</v>
      </c>
      <c r="F1277" s="34">
        <f t="shared" si="97"/>
        <v>1976.7083333332373</v>
      </c>
      <c r="G1277" s="34">
        <v>7.59</v>
      </c>
      <c r="H1277" s="34">
        <f t="shared" si="94"/>
        <v>438.23298828124996</v>
      </c>
      <c r="I1277" s="34">
        <f t="shared" si="95"/>
        <v>15.992388671875</v>
      </c>
      <c r="J1277" s="34">
        <f t="shared" si="96"/>
        <v>39.669431640625</v>
      </c>
      <c r="K1277" s="34">
        <f t="shared" si="93"/>
        <v>11.805990949539785</v>
      </c>
    </row>
    <row r="1278" spans="1:11" ht="12.75" x14ac:dyDescent="0.2">
      <c r="A1278" s="29">
        <v>1976.1</v>
      </c>
      <c r="B1278" s="34">
        <v>101.9</v>
      </c>
      <c r="C1278" s="34">
        <v>3.9166699999999999</v>
      </c>
      <c r="D1278" s="34">
        <v>9.67</v>
      </c>
      <c r="E1278" s="34">
        <v>57.9</v>
      </c>
      <c r="F1278" s="34">
        <f t="shared" si="97"/>
        <v>1976.7916666665706</v>
      </c>
      <c r="G1278" s="34">
        <v>7.41</v>
      </c>
      <c r="H1278" s="34">
        <f t="shared" si="94"/>
        <v>421.08591062176168</v>
      </c>
      <c r="I1278" s="34">
        <f t="shared" si="95"/>
        <v>16.18502996619171</v>
      </c>
      <c r="J1278" s="34">
        <f t="shared" si="96"/>
        <v>39.959771891191707</v>
      </c>
      <c r="K1278" s="34">
        <f t="shared" si="93"/>
        <v>11.345696136316693</v>
      </c>
    </row>
    <row r="1279" spans="1:11" ht="12.75" x14ac:dyDescent="0.2">
      <c r="A1279" s="29">
        <v>1976.11</v>
      </c>
      <c r="B1279" s="34">
        <v>101.2</v>
      </c>
      <c r="C1279" s="34">
        <v>3.98333</v>
      </c>
      <c r="D1279" s="34">
        <v>9.7899999999999991</v>
      </c>
      <c r="E1279" s="34">
        <v>58</v>
      </c>
      <c r="F1279" s="34">
        <f t="shared" si="97"/>
        <v>1976.8749999999038</v>
      </c>
      <c r="G1279" s="34">
        <v>7.29</v>
      </c>
      <c r="H1279" s="34">
        <f t="shared" si="94"/>
        <v>417.47224655172414</v>
      </c>
      <c r="I1279" s="34">
        <f t="shared" si="95"/>
        <v>16.432111895818963</v>
      </c>
      <c r="J1279" s="34">
        <f t="shared" si="96"/>
        <v>40.385902112068962</v>
      </c>
      <c r="K1279" s="34">
        <f t="shared" si="93"/>
        <v>11.248855860507959</v>
      </c>
    </row>
    <row r="1280" spans="1:11" ht="12.75" x14ac:dyDescent="0.2">
      <c r="A1280" s="29">
        <v>1976.12</v>
      </c>
      <c r="B1280" s="34">
        <v>104.7</v>
      </c>
      <c r="C1280" s="34">
        <v>4.05</v>
      </c>
      <c r="D1280" s="34">
        <v>9.91</v>
      </c>
      <c r="E1280" s="34">
        <v>58.2</v>
      </c>
      <c r="F1280" s="34">
        <f t="shared" si="97"/>
        <v>1976.9583333332371</v>
      </c>
      <c r="G1280" s="34">
        <v>6.87</v>
      </c>
      <c r="H1280" s="34">
        <f t="shared" si="94"/>
        <v>430.42628737113398</v>
      </c>
      <c r="I1280" s="34">
        <f t="shared" si="95"/>
        <v>16.649727448453604</v>
      </c>
      <c r="J1280" s="34">
        <f t="shared" si="96"/>
        <v>40.740444201030918</v>
      </c>
      <c r="K1280" s="34">
        <f t="shared" si="93"/>
        <v>11.597589726582939</v>
      </c>
    </row>
    <row r="1281" spans="1:11" ht="12.75" x14ac:dyDescent="0.2">
      <c r="A1281" s="29">
        <v>1977.01</v>
      </c>
      <c r="B1281" s="34">
        <v>103.8</v>
      </c>
      <c r="C1281" s="34">
        <v>4.0966699999999996</v>
      </c>
      <c r="D1281" s="34">
        <v>9.9666700000000006</v>
      </c>
      <c r="E1281" s="34">
        <v>58.5</v>
      </c>
      <c r="F1281" s="34">
        <f t="shared" si="97"/>
        <v>1977.0416666665703</v>
      </c>
      <c r="G1281" s="34">
        <v>7.21</v>
      </c>
      <c r="H1281" s="34">
        <f t="shared" si="94"/>
        <v>424.53800769230764</v>
      </c>
      <c r="I1281" s="34">
        <f t="shared" si="95"/>
        <v>16.75522273576923</v>
      </c>
      <c r="J1281" s="34">
        <f t="shared" si="96"/>
        <v>40.763296966538462</v>
      </c>
      <c r="K1281" s="34">
        <f t="shared" ref="K1281:K1344" si="98">H1281/AVERAGE(J1161:J1280)</f>
        <v>11.437961346787549</v>
      </c>
    </row>
    <row r="1282" spans="1:11" ht="12.75" x14ac:dyDescent="0.2">
      <c r="A1282" s="29">
        <v>1977.02</v>
      </c>
      <c r="B1282" s="34">
        <v>101</v>
      </c>
      <c r="C1282" s="34">
        <v>4.1433299999999997</v>
      </c>
      <c r="D1282" s="34">
        <v>10.023300000000001</v>
      </c>
      <c r="E1282" s="34">
        <v>59.1</v>
      </c>
      <c r="F1282" s="34">
        <f t="shared" si="97"/>
        <v>1977.1249999999036</v>
      </c>
      <c r="G1282" s="34">
        <v>7.39</v>
      </c>
      <c r="H1282" s="34">
        <f t="shared" si="94"/>
        <v>408.89234771573604</v>
      </c>
      <c r="I1282" s="34">
        <f t="shared" si="95"/>
        <v>16.774019119416241</v>
      </c>
      <c r="J1282" s="34">
        <f t="shared" si="96"/>
        <v>40.578719493654823</v>
      </c>
      <c r="K1282" s="34">
        <f t="shared" si="98"/>
        <v>11.014841854222775</v>
      </c>
    </row>
    <row r="1283" spans="1:11" ht="12.75" x14ac:dyDescent="0.2">
      <c r="A1283" s="29">
        <v>1977.03</v>
      </c>
      <c r="B1283" s="34">
        <v>100.6</v>
      </c>
      <c r="C1283" s="34">
        <v>4.1900000000000004</v>
      </c>
      <c r="D1283" s="34">
        <v>10.08</v>
      </c>
      <c r="E1283" s="34">
        <v>59.5</v>
      </c>
      <c r="F1283" s="34">
        <f t="shared" si="97"/>
        <v>1977.2083333332369</v>
      </c>
      <c r="G1283" s="34">
        <v>7.46</v>
      </c>
      <c r="H1283" s="34">
        <f t="shared" si="94"/>
        <v>404.53500252100832</v>
      </c>
      <c r="I1283" s="34">
        <f t="shared" si="95"/>
        <v>16.848923067226892</v>
      </c>
      <c r="J1283" s="34">
        <f t="shared" si="96"/>
        <v>40.533924705882349</v>
      </c>
      <c r="K1283" s="34">
        <f t="shared" si="98"/>
        <v>10.89574651166274</v>
      </c>
    </row>
    <row r="1284" spans="1:11" ht="12.75" x14ac:dyDescent="0.2">
      <c r="A1284" s="29">
        <v>1977.04</v>
      </c>
      <c r="B1284" s="34">
        <v>99.05</v>
      </c>
      <c r="C1284" s="34">
        <v>4.2466699999999999</v>
      </c>
      <c r="D1284" s="34">
        <v>10.193300000000001</v>
      </c>
      <c r="E1284" s="34">
        <v>60</v>
      </c>
      <c r="F1284" s="34">
        <f t="shared" si="97"/>
        <v>1977.2916666665701</v>
      </c>
      <c r="G1284" s="34">
        <v>7.37</v>
      </c>
      <c r="H1284" s="34">
        <f t="shared" si="94"/>
        <v>394.98292312499996</v>
      </c>
      <c r="I1284" s="34">
        <f t="shared" si="95"/>
        <v>16.934499042374998</v>
      </c>
      <c r="J1284" s="34">
        <f t="shared" si="96"/>
        <v>40.647949826250006</v>
      </c>
      <c r="K1284" s="34">
        <f t="shared" si="98"/>
        <v>10.636037409141359</v>
      </c>
    </row>
    <row r="1285" spans="1:11" ht="12.75" x14ac:dyDescent="0.2">
      <c r="A1285" s="29">
        <v>1977.05</v>
      </c>
      <c r="B1285" s="34">
        <v>98.76</v>
      </c>
      <c r="C1285" s="34">
        <v>4.3033299999999999</v>
      </c>
      <c r="D1285" s="34">
        <v>10.306699999999999</v>
      </c>
      <c r="E1285" s="34">
        <v>60.3</v>
      </c>
      <c r="F1285" s="34">
        <f t="shared" si="97"/>
        <v>1977.3749999999034</v>
      </c>
      <c r="G1285" s="34">
        <v>7.46</v>
      </c>
      <c r="H1285" s="34">
        <f t="shared" si="94"/>
        <v>391.86715074626863</v>
      </c>
      <c r="I1285" s="34">
        <f t="shared" si="95"/>
        <v>17.075067495149252</v>
      </c>
      <c r="J1285" s="34">
        <f t="shared" si="96"/>
        <v>40.89567803358208</v>
      </c>
      <c r="K1285" s="34">
        <f t="shared" si="98"/>
        <v>10.548486693556997</v>
      </c>
    </row>
    <row r="1286" spans="1:11" ht="12.75" x14ac:dyDescent="0.2">
      <c r="A1286" s="29">
        <v>1977.06</v>
      </c>
      <c r="B1286" s="34">
        <v>99.29</v>
      </c>
      <c r="C1286" s="34">
        <v>4.3600000000000003</v>
      </c>
      <c r="D1286" s="34">
        <v>10.42</v>
      </c>
      <c r="E1286" s="34">
        <v>60.7</v>
      </c>
      <c r="F1286" s="34">
        <f t="shared" si="97"/>
        <v>1977.4583333332366</v>
      </c>
      <c r="G1286" s="34">
        <v>7.28</v>
      </c>
      <c r="H1286" s="34">
        <f t="shared" si="94"/>
        <v>391.37394476935748</v>
      </c>
      <c r="I1286" s="34">
        <f t="shared" si="95"/>
        <v>17.185924052718288</v>
      </c>
      <c r="J1286" s="34">
        <f t="shared" si="96"/>
        <v>41.072781795716637</v>
      </c>
      <c r="K1286" s="34">
        <f t="shared" si="98"/>
        <v>10.530023959090755</v>
      </c>
    </row>
    <row r="1287" spans="1:11" ht="12.75" x14ac:dyDescent="0.2">
      <c r="A1287" s="29">
        <v>1977.07</v>
      </c>
      <c r="B1287" s="34">
        <v>100.2</v>
      </c>
      <c r="C1287" s="34">
        <v>4.4066700000000001</v>
      </c>
      <c r="D1287" s="34">
        <v>10.5167</v>
      </c>
      <c r="E1287" s="34">
        <v>61</v>
      </c>
      <c r="F1287" s="34">
        <f t="shared" si="97"/>
        <v>1977.5416666665699</v>
      </c>
      <c r="G1287" s="34">
        <v>7.33</v>
      </c>
      <c r="H1287" s="34">
        <f t="shared" si="94"/>
        <v>393.01848442622946</v>
      </c>
      <c r="I1287" s="34">
        <f t="shared" si="95"/>
        <v>17.284458730204914</v>
      </c>
      <c r="J1287" s="34">
        <f t="shared" si="96"/>
        <v>41.250074802049177</v>
      </c>
      <c r="K1287" s="34">
        <f t="shared" si="98"/>
        <v>10.567692447775404</v>
      </c>
    </row>
    <row r="1288" spans="1:11" ht="12.75" x14ac:dyDescent="0.2">
      <c r="A1288" s="29">
        <v>1977.08</v>
      </c>
      <c r="B1288" s="34">
        <v>97.75</v>
      </c>
      <c r="C1288" s="34">
        <v>4.4533300000000002</v>
      </c>
      <c r="D1288" s="34">
        <v>10.613300000000001</v>
      </c>
      <c r="E1288" s="34">
        <v>61.2</v>
      </c>
      <c r="F1288" s="34">
        <f t="shared" si="97"/>
        <v>1977.6249999999031</v>
      </c>
      <c r="G1288" s="34">
        <v>7.4</v>
      </c>
      <c r="H1288" s="34">
        <f t="shared" si="94"/>
        <v>382.15578124999996</v>
      </c>
      <c r="I1288" s="34">
        <f t="shared" si="95"/>
        <v>17.41039187022059</v>
      </c>
      <c r="J1288" s="34">
        <f t="shared" si="96"/>
        <v>41.492930466911766</v>
      </c>
      <c r="K1288" s="34">
        <f t="shared" si="98"/>
        <v>10.268385666710994</v>
      </c>
    </row>
    <row r="1289" spans="1:11" ht="12.75" x14ac:dyDescent="0.2">
      <c r="A1289" s="29">
        <v>1977.09</v>
      </c>
      <c r="B1289" s="34">
        <v>96.23</v>
      </c>
      <c r="C1289" s="34">
        <v>4.5</v>
      </c>
      <c r="D1289" s="34">
        <v>10.71</v>
      </c>
      <c r="E1289" s="34">
        <v>61.4</v>
      </c>
      <c r="F1289" s="34">
        <f t="shared" si="97"/>
        <v>1977.7083333332364</v>
      </c>
      <c r="G1289" s="34">
        <v>7.34</v>
      </c>
      <c r="H1289" s="34">
        <f t="shared" si="94"/>
        <v>374.98785720684037</v>
      </c>
      <c r="I1289" s="34">
        <f t="shared" si="95"/>
        <v>17.535543566775242</v>
      </c>
      <c r="J1289" s="34">
        <f t="shared" si="96"/>
        <v>41.734593688925081</v>
      </c>
      <c r="K1289" s="34">
        <f t="shared" si="98"/>
        <v>10.0677428200707</v>
      </c>
    </row>
    <row r="1290" spans="1:11" ht="12.75" x14ac:dyDescent="0.2">
      <c r="A1290" s="29">
        <v>1977.1</v>
      </c>
      <c r="B1290" s="34">
        <v>93.74</v>
      </c>
      <c r="C1290" s="34">
        <v>4.5566700000000004</v>
      </c>
      <c r="D1290" s="34">
        <v>10.77</v>
      </c>
      <c r="E1290" s="34">
        <v>61.6</v>
      </c>
      <c r="F1290" s="34">
        <f t="shared" si="97"/>
        <v>1977.7916666665697</v>
      </c>
      <c r="G1290" s="34">
        <v>7.52</v>
      </c>
      <c r="H1290" s="34">
        <f t="shared" ref="H1290:H1353" si="99">B1290*$E$1744/E1290</f>
        <v>364.09886663961038</v>
      </c>
      <c r="I1290" s="34">
        <f t="shared" ref="I1290:I1353" si="100">C1290*$E$1744/E1290</f>
        <v>17.698723945495129</v>
      </c>
      <c r="J1290" s="34">
        <f t="shared" ref="J1290:J1353" si="101">D1290*$E$1744/E1290</f>
        <v>41.832139894480513</v>
      </c>
      <c r="K1290" s="34">
        <f t="shared" si="98"/>
        <v>9.7666662995565456</v>
      </c>
    </row>
    <row r="1291" spans="1:11" ht="12.75" x14ac:dyDescent="0.2">
      <c r="A1291" s="29">
        <v>1977.11</v>
      </c>
      <c r="B1291" s="34">
        <v>94.28</v>
      </c>
      <c r="C1291" s="34">
        <v>4.6133300000000004</v>
      </c>
      <c r="D1291" s="34">
        <v>10.83</v>
      </c>
      <c r="E1291" s="34">
        <v>61.9</v>
      </c>
      <c r="F1291" s="34">
        <f t="shared" ref="F1291:F1354" si="102">F1290+1/12</f>
        <v>1977.8749999999029</v>
      </c>
      <c r="G1291" s="34">
        <v>7.58</v>
      </c>
      <c r="H1291" s="34">
        <f t="shared" si="99"/>
        <v>364.42151970920838</v>
      </c>
      <c r="I1291" s="34">
        <f t="shared" si="100"/>
        <v>17.831955128554121</v>
      </c>
      <c r="J1291" s="34">
        <f t="shared" si="101"/>
        <v>41.861317972536348</v>
      </c>
      <c r="K1291" s="34">
        <f t="shared" si="98"/>
        <v>9.7662999836601951</v>
      </c>
    </row>
    <row r="1292" spans="1:11" ht="12.75" x14ac:dyDescent="0.2">
      <c r="A1292" s="29">
        <v>1977.12</v>
      </c>
      <c r="B1292" s="34">
        <v>93.82</v>
      </c>
      <c r="C1292" s="34">
        <v>4.67</v>
      </c>
      <c r="D1292" s="34">
        <v>10.89</v>
      </c>
      <c r="E1292" s="34">
        <v>62.1</v>
      </c>
      <c r="F1292" s="34">
        <f t="shared" si="102"/>
        <v>1977.9583333332362</v>
      </c>
      <c r="G1292" s="34">
        <v>7.69</v>
      </c>
      <c r="H1292" s="34">
        <f t="shared" si="99"/>
        <v>361.47554275362313</v>
      </c>
      <c r="I1292" s="34">
        <f t="shared" si="100"/>
        <v>17.992867028985504</v>
      </c>
      <c r="J1292" s="34">
        <f t="shared" si="101"/>
        <v>41.95767065217391</v>
      </c>
      <c r="K1292" s="34">
        <f t="shared" si="98"/>
        <v>9.6782665825359171</v>
      </c>
    </row>
    <row r="1293" spans="1:11" ht="12.75" x14ac:dyDescent="0.2">
      <c r="A1293" s="29">
        <v>1978.01</v>
      </c>
      <c r="B1293" s="34">
        <v>90.25</v>
      </c>
      <c r="C1293" s="34">
        <v>4.71333</v>
      </c>
      <c r="D1293" s="34">
        <v>10.9</v>
      </c>
      <c r="E1293" s="34">
        <v>62.5</v>
      </c>
      <c r="F1293" s="34">
        <f t="shared" si="102"/>
        <v>1978.0416666665694</v>
      </c>
      <c r="G1293" s="34">
        <v>7.96</v>
      </c>
      <c r="H1293" s="34">
        <f t="shared" si="99"/>
        <v>345.49541099999999</v>
      </c>
      <c r="I1293" s="34">
        <f t="shared" si="100"/>
        <v>18.043588759319999</v>
      </c>
      <c r="J1293" s="34">
        <f t="shared" si="101"/>
        <v>41.727423600000002</v>
      </c>
      <c r="K1293" s="34">
        <f t="shared" si="98"/>
        <v>9.2414622609346875</v>
      </c>
    </row>
    <row r="1294" spans="1:11" ht="12.75" x14ac:dyDescent="0.2">
      <c r="A1294" s="29">
        <v>1978.02</v>
      </c>
      <c r="B1294" s="34">
        <v>88.98</v>
      </c>
      <c r="C1294" s="34">
        <v>4.7566699999999997</v>
      </c>
      <c r="D1294" s="34">
        <v>10.91</v>
      </c>
      <c r="E1294" s="34">
        <v>62.9</v>
      </c>
      <c r="F1294" s="34">
        <f t="shared" si="102"/>
        <v>1978.1249999999027</v>
      </c>
      <c r="G1294" s="34">
        <v>8.0299999999999994</v>
      </c>
      <c r="H1294" s="34">
        <f t="shared" si="99"/>
        <v>338.4674005564388</v>
      </c>
      <c r="I1294" s="34">
        <f t="shared" si="100"/>
        <v>18.093703418799681</v>
      </c>
      <c r="J1294" s="34">
        <f t="shared" si="101"/>
        <v>41.500104968203502</v>
      </c>
      <c r="K1294" s="34">
        <f t="shared" si="98"/>
        <v>9.0452635707047389</v>
      </c>
    </row>
    <row r="1295" spans="1:11" ht="12.75" x14ac:dyDescent="0.2">
      <c r="A1295" s="29">
        <v>1978.03</v>
      </c>
      <c r="B1295" s="34">
        <v>88.82</v>
      </c>
      <c r="C1295" s="34">
        <v>4.8</v>
      </c>
      <c r="D1295" s="34">
        <v>10.92</v>
      </c>
      <c r="E1295" s="34">
        <v>63.4</v>
      </c>
      <c r="F1295" s="34">
        <f t="shared" si="102"/>
        <v>1978.2083333332359</v>
      </c>
      <c r="G1295" s="34">
        <v>8.0399999999999991</v>
      </c>
      <c r="H1295" s="34">
        <f t="shared" si="99"/>
        <v>335.19428162460565</v>
      </c>
      <c r="I1295" s="34">
        <f t="shared" si="100"/>
        <v>18.11452996845426</v>
      </c>
      <c r="J1295" s="34">
        <f t="shared" si="101"/>
        <v>41.21055567823344</v>
      </c>
      <c r="K1295" s="34">
        <f t="shared" si="98"/>
        <v>8.9504200776338934</v>
      </c>
    </row>
    <row r="1296" spans="1:11" ht="12.75" x14ac:dyDescent="0.2">
      <c r="A1296" s="29">
        <v>1978.04</v>
      </c>
      <c r="B1296" s="34">
        <v>92.71</v>
      </c>
      <c r="C1296" s="34">
        <v>4.8366699999999998</v>
      </c>
      <c r="D1296" s="34">
        <v>11.023300000000001</v>
      </c>
      <c r="E1296" s="34">
        <v>63.9</v>
      </c>
      <c r="F1296" s="34">
        <f t="shared" si="102"/>
        <v>1978.2916666665692</v>
      </c>
      <c r="G1296" s="34">
        <v>8.15</v>
      </c>
      <c r="H1296" s="34">
        <f t="shared" si="99"/>
        <v>347.13692570422529</v>
      </c>
      <c r="I1296" s="34">
        <f t="shared" si="100"/>
        <v>18.110093349647887</v>
      </c>
      <c r="J1296" s="34">
        <f t="shared" si="101"/>
        <v>41.274883757042254</v>
      </c>
      <c r="K1296" s="34">
        <f t="shared" si="98"/>
        <v>9.2625887208668409</v>
      </c>
    </row>
    <row r="1297" spans="1:11" ht="12.75" x14ac:dyDescent="0.2">
      <c r="A1297" s="29">
        <v>1978.05</v>
      </c>
      <c r="B1297" s="34">
        <v>97.41</v>
      </c>
      <c r="C1297" s="34">
        <v>4.8733300000000002</v>
      </c>
      <c r="D1297" s="34">
        <v>11.1267</v>
      </c>
      <c r="E1297" s="34">
        <v>64.5</v>
      </c>
      <c r="F1297" s="34">
        <f t="shared" si="102"/>
        <v>1978.3749999999025</v>
      </c>
      <c r="G1297" s="34">
        <v>8.35</v>
      </c>
      <c r="H1297" s="34">
        <f t="shared" si="99"/>
        <v>361.34239499999995</v>
      </c>
      <c r="I1297" s="34">
        <f t="shared" si="100"/>
        <v>18.077617634999999</v>
      </c>
      <c r="J1297" s="34">
        <f t="shared" si="101"/>
        <v>41.274493649999997</v>
      </c>
      <c r="K1297" s="34">
        <f t="shared" si="98"/>
        <v>9.6349107285984452</v>
      </c>
    </row>
    <row r="1298" spans="1:11" ht="12.75" x14ac:dyDescent="0.2">
      <c r="A1298" s="29">
        <v>1978.06</v>
      </c>
      <c r="B1298" s="34">
        <v>97.66</v>
      </c>
      <c r="C1298" s="34">
        <v>4.91</v>
      </c>
      <c r="D1298" s="34">
        <v>11.23</v>
      </c>
      <c r="E1298" s="34">
        <v>65.2</v>
      </c>
      <c r="F1298" s="34">
        <f t="shared" si="102"/>
        <v>1978.4583333332357</v>
      </c>
      <c r="G1298" s="34">
        <v>8.4600000000000009</v>
      </c>
      <c r="H1298" s="34">
        <f t="shared" si="99"/>
        <v>358.38037062883433</v>
      </c>
      <c r="I1298" s="34">
        <f t="shared" si="100"/>
        <v>18.01809973159509</v>
      </c>
      <c r="J1298" s="34">
        <f t="shared" si="101"/>
        <v>41.210439915644173</v>
      </c>
      <c r="K1298" s="34">
        <f t="shared" si="98"/>
        <v>9.5496789810417351</v>
      </c>
    </row>
    <row r="1299" spans="1:11" ht="12.75" x14ac:dyDescent="0.2">
      <c r="A1299" s="29">
        <v>1978.07</v>
      </c>
      <c r="B1299" s="34">
        <v>97.19</v>
      </c>
      <c r="C1299" s="34">
        <v>4.9466700000000001</v>
      </c>
      <c r="D1299" s="34">
        <v>11.343299999999999</v>
      </c>
      <c r="E1299" s="34">
        <v>65.7</v>
      </c>
      <c r="F1299" s="34">
        <f t="shared" si="102"/>
        <v>1978.541666666569</v>
      </c>
      <c r="G1299" s="34">
        <v>8.64</v>
      </c>
      <c r="H1299" s="34">
        <f t="shared" si="99"/>
        <v>353.9413496575342</v>
      </c>
      <c r="I1299" s="34">
        <f t="shared" si="100"/>
        <v>18.014518531849316</v>
      </c>
      <c r="J1299" s="34">
        <f t="shared" si="101"/>
        <v>41.309423928082182</v>
      </c>
      <c r="K1299" s="34">
        <f t="shared" si="98"/>
        <v>9.4255240477873539</v>
      </c>
    </row>
    <row r="1300" spans="1:11" ht="12.75" x14ac:dyDescent="0.2">
      <c r="A1300" s="29">
        <v>1978.08</v>
      </c>
      <c r="B1300" s="34">
        <v>103.9</v>
      </c>
      <c r="C1300" s="34">
        <v>4.9833299999999996</v>
      </c>
      <c r="D1300" s="34">
        <v>11.4567</v>
      </c>
      <c r="E1300" s="34">
        <v>66</v>
      </c>
      <c r="F1300" s="34">
        <f t="shared" si="102"/>
        <v>1978.6249999999022</v>
      </c>
      <c r="G1300" s="34">
        <v>8.41</v>
      </c>
      <c r="H1300" s="34">
        <f t="shared" si="99"/>
        <v>376.65757159090907</v>
      </c>
      <c r="I1300" s="34">
        <f t="shared" si="100"/>
        <v>18.065533938749997</v>
      </c>
      <c r="J1300" s="34">
        <f t="shared" si="101"/>
        <v>41.532750726136364</v>
      </c>
      <c r="K1300" s="34">
        <f t="shared" si="98"/>
        <v>10.023970854003748</v>
      </c>
    </row>
    <row r="1301" spans="1:11" ht="12.75" x14ac:dyDescent="0.2">
      <c r="A1301" s="29">
        <v>1978.09</v>
      </c>
      <c r="B1301" s="34">
        <v>103.9</v>
      </c>
      <c r="C1301" s="34">
        <v>5.0199999999999996</v>
      </c>
      <c r="D1301" s="34">
        <v>11.57</v>
      </c>
      <c r="E1301" s="34">
        <v>66.5</v>
      </c>
      <c r="F1301" s="34">
        <f t="shared" si="102"/>
        <v>1978.7083333332355</v>
      </c>
      <c r="G1301" s="34">
        <v>8.42</v>
      </c>
      <c r="H1301" s="34">
        <f t="shared" si="99"/>
        <v>373.8255597744361</v>
      </c>
      <c r="I1301" s="34">
        <f t="shared" si="100"/>
        <v>18.061639172932328</v>
      </c>
      <c r="J1301" s="34">
        <f t="shared" si="101"/>
        <v>41.628120563909775</v>
      </c>
      <c r="K1301" s="34">
        <f t="shared" si="98"/>
        <v>9.9418874730044067</v>
      </c>
    </row>
    <row r="1302" spans="1:11" ht="12.75" x14ac:dyDescent="0.2">
      <c r="A1302" s="29">
        <v>1978.1</v>
      </c>
      <c r="B1302" s="34">
        <v>100.6</v>
      </c>
      <c r="C1302" s="34">
        <v>5.03667</v>
      </c>
      <c r="D1302" s="34">
        <v>11.8233</v>
      </c>
      <c r="E1302" s="34">
        <v>67.099999999999994</v>
      </c>
      <c r="F1302" s="34">
        <f t="shared" si="102"/>
        <v>1978.7916666665687</v>
      </c>
      <c r="G1302" s="34">
        <v>8.64</v>
      </c>
      <c r="H1302" s="34">
        <f t="shared" si="99"/>
        <v>358.71583681073025</v>
      </c>
      <c r="I1302" s="34">
        <f t="shared" si="100"/>
        <v>17.959575484985098</v>
      </c>
      <c r="J1302" s="34">
        <f t="shared" si="101"/>
        <v>42.159094963859914</v>
      </c>
      <c r="K1302" s="34">
        <f t="shared" si="98"/>
        <v>9.5336083582088289</v>
      </c>
    </row>
    <row r="1303" spans="1:11" ht="12.75" x14ac:dyDescent="0.2">
      <c r="A1303" s="29">
        <v>1978.11</v>
      </c>
      <c r="B1303" s="34">
        <v>94.71</v>
      </c>
      <c r="C1303" s="34">
        <v>5.0533299999999999</v>
      </c>
      <c r="D1303" s="34">
        <v>12.076700000000001</v>
      </c>
      <c r="E1303" s="34">
        <v>67.400000000000006</v>
      </c>
      <c r="F1303" s="34">
        <f t="shared" si="102"/>
        <v>1978.874999999902</v>
      </c>
      <c r="G1303" s="34">
        <v>8.81</v>
      </c>
      <c r="H1303" s="34">
        <f t="shared" si="99"/>
        <v>336.21031235163196</v>
      </c>
      <c r="I1303" s="34">
        <f t="shared" si="100"/>
        <v>17.938777929636494</v>
      </c>
      <c r="J1303" s="34">
        <f t="shared" si="101"/>
        <v>42.870985948442133</v>
      </c>
      <c r="K1303" s="34">
        <f t="shared" si="98"/>
        <v>8.9284189022931457</v>
      </c>
    </row>
    <row r="1304" spans="1:11" ht="12.75" x14ac:dyDescent="0.2">
      <c r="A1304" s="29">
        <v>1978.12</v>
      </c>
      <c r="B1304" s="34">
        <v>96.11</v>
      </c>
      <c r="C1304" s="34">
        <v>5.07</v>
      </c>
      <c r="D1304" s="34">
        <v>12.33</v>
      </c>
      <c r="E1304" s="34">
        <v>67.7</v>
      </c>
      <c r="F1304" s="34">
        <f t="shared" si="102"/>
        <v>1978.9583333332353</v>
      </c>
      <c r="G1304" s="34">
        <v>9.01</v>
      </c>
      <c r="H1304" s="34">
        <f t="shared" si="99"/>
        <v>339.66828511816834</v>
      </c>
      <c r="I1304" s="34">
        <f t="shared" si="100"/>
        <v>17.918200036927619</v>
      </c>
      <c r="J1304" s="34">
        <f t="shared" si="101"/>
        <v>43.576214290989654</v>
      </c>
      <c r="K1304" s="34">
        <f t="shared" si="98"/>
        <v>9.0119418191338259</v>
      </c>
    </row>
    <row r="1305" spans="1:11" ht="12.75" x14ac:dyDescent="0.2">
      <c r="A1305" s="29">
        <v>1979.01</v>
      </c>
      <c r="B1305" s="34">
        <v>99.71</v>
      </c>
      <c r="C1305" s="34">
        <v>5.1133300000000004</v>
      </c>
      <c r="D1305" s="34">
        <v>12.6533</v>
      </c>
      <c r="E1305" s="34">
        <v>68.3</v>
      </c>
      <c r="F1305" s="34">
        <f t="shared" si="102"/>
        <v>1979.0416666665685</v>
      </c>
      <c r="G1305" s="34">
        <v>9.1</v>
      </c>
      <c r="H1305" s="34">
        <f t="shared" si="99"/>
        <v>349.29559008052706</v>
      </c>
      <c r="I1305" s="34">
        <f t="shared" si="100"/>
        <v>17.912582686054176</v>
      </c>
      <c r="J1305" s="34">
        <f t="shared" si="101"/>
        <v>44.325964195827233</v>
      </c>
      <c r="K1305" s="34">
        <f t="shared" si="98"/>
        <v>9.2576369191399692</v>
      </c>
    </row>
    <row r="1306" spans="1:11" ht="12.75" x14ac:dyDescent="0.2">
      <c r="A1306" s="29">
        <v>1979.02</v>
      </c>
      <c r="B1306" s="34">
        <v>98.23</v>
      </c>
      <c r="C1306" s="34">
        <v>5.1566700000000001</v>
      </c>
      <c r="D1306" s="34">
        <v>12.976699999999999</v>
      </c>
      <c r="E1306" s="34">
        <v>69.099999999999994</v>
      </c>
      <c r="F1306" s="34">
        <f t="shared" si="102"/>
        <v>1979.1249999999018</v>
      </c>
      <c r="G1306" s="34">
        <v>9.1</v>
      </c>
      <c r="H1306" s="34">
        <f t="shared" si="99"/>
        <v>340.12706125180898</v>
      </c>
      <c r="I1306" s="34">
        <f t="shared" si="100"/>
        <v>17.855268379775687</v>
      </c>
      <c r="J1306" s="34">
        <f t="shared" si="101"/>
        <v>44.932574933791599</v>
      </c>
      <c r="K1306" s="34">
        <f t="shared" si="98"/>
        <v>9.0037403710456285</v>
      </c>
    </row>
    <row r="1307" spans="1:11" ht="12.75" x14ac:dyDescent="0.2">
      <c r="A1307" s="29">
        <v>1979.03</v>
      </c>
      <c r="B1307" s="34">
        <v>100.1</v>
      </c>
      <c r="C1307" s="34">
        <v>5.2</v>
      </c>
      <c r="D1307" s="34">
        <v>13.3</v>
      </c>
      <c r="E1307" s="34">
        <v>69.8</v>
      </c>
      <c r="F1307" s="34">
        <f t="shared" si="102"/>
        <v>1979.208333333235</v>
      </c>
      <c r="G1307" s="34">
        <v>9.1199999999999992</v>
      </c>
      <c r="H1307" s="34">
        <f t="shared" si="99"/>
        <v>343.12609276504293</v>
      </c>
      <c r="I1307" s="34">
        <f t="shared" si="100"/>
        <v>17.824732091690542</v>
      </c>
      <c r="J1307" s="34">
        <f t="shared" si="101"/>
        <v>45.590180157593124</v>
      </c>
      <c r="K1307" s="34">
        <f t="shared" si="98"/>
        <v>9.0707850296607582</v>
      </c>
    </row>
    <row r="1308" spans="1:11" ht="12.75" x14ac:dyDescent="0.2">
      <c r="A1308" s="29">
        <v>1979.04</v>
      </c>
      <c r="B1308" s="34">
        <v>102.1</v>
      </c>
      <c r="C1308" s="34">
        <v>5.2466699999999999</v>
      </c>
      <c r="D1308" s="34">
        <v>13.5267</v>
      </c>
      <c r="E1308" s="34">
        <v>70.599999999999994</v>
      </c>
      <c r="F1308" s="34">
        <f t="shared" si="102"/>
        <v>1979.2916666665683</v>
      </c>
      <c r="G1308" s="34">
        <v>9.18</v>
      </c>
      <c r="H1308" s="34">
        <f t="shared" si="99"/>
        <v>346.01595998583565</v>
      </c>
      <c r="I1308" s="34">
        <f t="shared" si="100"/>
        <v>17.78091632496459</v>
      </c>
      <c r="J1308" s="34">
        <f t="shared" si="101"/>
        <v>45.841861762393769</v>
      </c>
      <c r="K1308" s="34">
        <f t="shared" si="98"/>
        <v>9.1330635662174107</v>
      </c>
    </row>
    <row r="1309" spans="1:11" ht="12.75" x14ac:dyDescent="0.2">
      <c r="A1309" s="29">
        <v>1979.05</v>
      </c>
      <c r="B1309" s="34">
        <v>99.73</v>
      </c>
      <c r="C1309" s="34">
        <v>5.2933300000000001</v>
      </c>
      <c r="D1309" s="34">
        <v>13.753299999999999</v>
      </c>
      <c r="E1309" s="34">
        <v>71.5</v>
      </c>
      <c r="F1309" s="34">
        <f t="shared" si="102"/>
        <v>1979.3749999999015</v>
      </c>
      <c r="G1309" s="34">
        <v>9.25</v>
      </c>
      <c r="H1309" s="34">
        <f t="shared" si="99"/>
        <v>333.72970709790212</v>
      </c>
      <c r="I1309" s="34">
        <f t="shared" si="100"/>
        <v>17.713240453951048</v>
      </c>
      <c r="J1309" s="34">
        <f t="shared" si="101"/>
        <v>46.023110203846144</v>
      </c>
      <c r="K1309" s="34">
        <f t="shared" si="98"/>
        <v>8.7943832898149559</v>
      </c>
    </row>
    <row r="1310" spans="1:11" ht="12.75" x14ac:dyDescent="0.2">
      <c r="A1310" s="29">
        <v>1979.06</v>
      </c>
      <c r="B1310" s="34">
        <v>101.7</v>
      </c>
      <c r="C1310" s="34">
        <v>5.34</v>
      </c>
      <c r="D1310" s="34">
        <v>13.98</v>
      </c>
      <c r="E1310" s="34">
        <v>72.3</v>
      </c>
      <c r="F1310" s="34">
        <f t="shared" si="102"/>
        <v>1979.4583333332348</v>
      </c>
      <c r="G1310" s="34">
        <v>8.91</v>
      </c>
      <c r="H1310" s="34">
        <f t="shared" si="99"/>
        <v>336.5563163900415</v>
      </c>
      <c r="I1310" s="34">
        <f t="shared" si="100"/>
        <v>17.671688589211616</v>
      </c>
      <c r="J1310" s="34">
        <f t="shared" si="101"/>
        <v>46.264083609958504</v>
      </c>
      <c r="K1310" s="34">
        <f t="shared" si="98"/>
        <v>8.8539377646939528</v>
      </c>
    </row>
    <row r="1311" spans="1:11" ht="12.75" x14ac:dyDescent="0.2">
      <c r="A1311" s="29">
        <v>1979.07</v>
      </c>
      <c r="B1311" s="34">
        <v>102.7</v>
      </c>
      <c r="C1311" s="34">
        <v>5.3966700000000003</v>
      </c>
      <c r="D1311" s="34">
        <v>14.1967</v>
      </c>
      <c r="E1311" s="34">
        <v>73.099999999999994</v>
      </c>
      <c r="F1311" s="34">
        <f t="shared" si="102"/>
        <v>1979.5416666665681</v>
      </c>
      <c r="G1311" s="34">
        <v>8.9499999999999993</v>
      </c>
      <c r="H1311" s="34">
        <f t="shared" si="99"/>
        <v>336.14616176470588</v>
      </c>
      <c r="I1311" s="34">
        <f t="shared" si="100"/>
        <v>17.663777086764707</v>
      </c>
      <c r="J1311" s="34">
        <f t="shared" si="101"/>
        <v>46.467051749999996</v>
      </c>
      <c r="K1311" s="34">
        <f t="shared" si="98"/>
        <v>8.8274980455423631</v>
      </c>
    </row>
    <row r="1312" spans="1:11" ht="12.75" x14ac:dyDescent="0.2">
      <c r="A1312" s="29">
        <v>1979.08</v>
      </c>
      <c r="B1312" s="34">
        <v>107.4</v>
      </c>
      <c r="C1312" s="34">
        <v>5.4533300000000002</v>
      </c>
      <c r="D1312" s="34">
        <v>14.4133</v>
      </c>
      <c r="E1312" s="34">
        <v>73.8</v>
      </c>
      <c r="F1312" s="34">
        <f t="shared" si="102"/>
        <v>1979.6249999999013</v>
      </c>
      <c r="G1312" s="34">
        <v>9.0299999999999994</v>
      </c>
      <c r="H1312" s="34">
        <f t="shared" si="99"/>
        <v>348.19538414634144</v>
      </c>
      <c r="I1312" s="34">
        <f t="shared" si="100"/>
        <v>17.679928624085367</v>
      </c>
      <c r="J1312" s="34">
        <f t="shared" si="101"/>
        <v>46.728533801829265</v>
      </c>
      <c r="K1312" s="34">
        <f t="shared" si="98"/>
        <v>9.1271657972150297</v>
      </c>
    </row>
    <row r="1313" spans="1:11" ht="12.75" x14ac:dyDescent="0.2">
      <c r="A1313" s="29">
        <v>1979.09</v>
      </c>
      <c r="B1313" s="34">
        <v>108.6</v>
      </c>
      <c r="C1313" s="34">
        <v>5.51</v>
      </c>
      <c r="D1313" s="34">
        <v>14.63</v>
      </c>
      <c r="E1313" s="34">
        <v>74.599999999999994</v>
      </c>
      <c r="F1313" s="34">
        <f t="shared" si="102"/>
        <v>1979.7083333332346</v>
      </c>
      <c r="G1313" s="34">
        <v>9.33</v>
      </c>
      <c r="H1313" s="34">
        <f t="shared" si="99"/>
        <v>348.3101159517426</v>
      </c>
      <c r="I1313" s="34">
        <f t="shared" si="100"/>
        <v>17.672087835120642</v>
      </c>
      <c r="J1313" s="34">
        <f t="shared" si="101"/>
        <v>46.922440113941022</v>
      </c>
      <c r="K1313" s="34">
        <f t="shared" si="98"/>
        <v>9.1127589907409572</v>
      </c>
    </row>
    <row r="1314" spans="1:11" ht="12.75" x14ac:dyDescent="0.2">
      <c r="A1314" s="29">
        <v>1979.1</v>
      </c>
      <c r="B1314" s="34">
        <v>104.5</v>
      </c>
      <c r="C1314" s="34">
        <v>5.5566700000000004</v>
      </c>
      <c r="D1314" s="34">
        <v>14.7067</v>
      </c>
      <c r="E1314" s="34">
        <v>75.2</v>
      </c>
      <c r="F1314" s="34">
        <f t="shared" si="102"/>
        <v>1979.7916666665678</v>
      </c>
      <c r="G1314" s="34">
        <v>10.3</v>
      </c>
      <c r="H1314" s="34">
        <f t="shared" si="99"/>
        <v>332.48613530585101</v>
      </c>
      <c r="I1314" s="34">
        <f t="shared" si="100"/>
        <v>17.679576396841757</v>
      </c>
      <c r="J1314" s="34">
        <f t="shared" si="101"/>
        <v>46.792094221077122</v>
      </c>
      <c r="K1314" s="34">
        <f t="shared" si="98"/>
        <v>8.6818433068993084</v>
      </c>
    </row>
    <row r="1315" spans="1:11" ht="12.75" x14ac:dyDescent="0.2">
      <c r="A1315" s="29">
        <v>1979.11</v>
      </c>
      <c r="B1315" s="34">
        <v>103.7</v>
      </c>
      <c r="C1315" s="34">
        <v>5.6033299999999997</v>
      </c>
      <c r="D1315" s="34">
        <v>14.783300000000001</v>
      </c>
      <c r="E1315" s="34">
        <v>75.900000000000006</v>
      </c>
      <c r="F1315" s="34">
        <f t="shared" si="102"/>
        <v>1979.8749999999011</v>
      </c>
      <c r="G1315" s="34">
        <v>10.65</v>
      </c>
      <c r="H1315" s="34">
        <f t="shared" si="99"/>
        <v>326.89785474308297</v>
      </c>
      <c r="I1315" s="34">
        <f t="shared" si="100"/>
        <v>17.663611923023712</v>
      </c>
      <c r="J1315" s="34">
        <f t="shared" si="101"/>
        <v>46.602015969367585</v>
      </c>
      <c r="K1315" s="34">
        <f t="shared" si="98"/>
        <v>8.5187843029835584</v>
      </c>
    </row>
    <row r="1316" spans="1:11" ht="12.75" x14ac:dyDescent="0.2">
      <c r="A1316" s="29">
        <v>1979.12</v>
      </c>
      <c r="B1316" s="34">
        <v>107.8</v>
      </c>
      <c r="C1316" s="34">
        <v>5.65</v>
      </c>
      <c r="D1316" s="34">
        <v>14.86</v>
      </c>
      <c r="E1316" s="34">
        <v>76.7</v>
      </c>
      <c r="F1316" s="34">
        <f t="shared" si="102"/>
        <v>1979.9583333332343</v>
      </c>
      <c r="G1316" s="34">
        <v>10.39</v>
      </c>
      <c r="H1316" s="34">
        <f t="shared" si="99"/>
        <v>336.27802411994782</v>
      </c>
      <c r="I1316" s="34">
        <f t="shared" si="100"/>
        <v>17.624961375488915</v>
      </c>
      <c r="J1316" s="34">
        <f t="shared" si="101"/>
        <v>46.355208148631021</v>
      </c>
      <c r="K1316" s="34">
        <f t="shared" si="98"/>
        <v>8.7452044046692929</v>
      </c>
    </row>
    <row r="1317" spans="1:11" ht="12.75" x14ac:dyDescent="0.2">
      <c r="A1317" s="29">
        <v>1980.01</v>
      </c>
      <c r="B1317" s="34">
        <v>110.9</v>
      </c>
      <c r="C1317" s="34">
        <v>5.7</v>
      </c>
      <c r="D1317" s="34">
        <v>15.003299999999999</v>
      </c>
      <c r="E1317" s="34">
        <v>77.8</v>
      </c>
      <c r="F1317" s="34">
        <f t="shared" si="102"/>
        <v>1980.0416666665676</v>
      </c>
      <c r="G1317" s="34">
        <v>10.8</v>
      </c>
      <c r="H1317" s="34">
        <f t="shared" si="99"/>
        <v>341.05705623393317</v>
      </c>
      <c r="I1317" s="34">
        <f t="shared" si="100"/>
        <v>17.529533097686375</v>
      </c>
      <c r="J1317" s="34">
        <f t="shared" si="101"/>
        <v>46.140498934125965</v>
      </c>
      <c r="K1317" s="34">
        <f t="shared" si="98"/>
        <v>8.8509341807291086</v>
      </c>
    </row>
    <row r="1318" spans="1:11" ht="12.75" x14ac:dyDescent="0.2">
      <c r="A1318" s="29">
        <v>1980.02</v>
      </c>
      <c r="B1318" s="34">
        <v>115.3</v>
      </c>
      <c r="C1318" s="34">
        <v>5.75</v>
      </c>
      <c r="D1318" s="34">
        <v>15.146699999999999</v>
      </c>
      <c r="E1318" s="34">
        <v>78.900000000000006</v>
      </c>
      <c r="F1318" s="34">
        <f t="shared" si="102"/>
        <v>1980.1249999999009</v>
      </c>
      <c r="G1318" s="34">
        <v>12.41</v>
      </c>
      <c r="H1318" s="34">
        <f t="shared" si="99"/>
        <v>349.64505798479081</v>
      </c>
      <c r="I1318" s="34">
        <f t="shared" si="100"/>
        <v>17.436765684410645</v>
      </c>
      <c r="J1318" s="34">
        <f t="shared" si="101"/>
        <v>45.932079789923947</v>
      </c>
      <c r="K1318" s="34">
        <f t="shared" si="98"/>
        <v>9.0544760921925143</v>
      </c>
    </row>
    <row r="1319" spans="1:11" ht="12.75" x14ac:dyDescent="0.2">
      <c r="A1319" s="29">
        <v>1980.03</v>
      </c>
      <c r="B1319" s="34">
        <v>104.7</v>
      </c>
      <c r="C1319" s="34">
        <v>5.8</v>
      </c>
      <c r="D1319" s="34">
        <v>15.29</v>
      </c>
      <c r="E1319" s="34">
        <v>80.099999999999994</v>
      </c>
      <c r="F1319" s="34">
        <f t="shared" si="102"/>
        <v>1980.2083333332341</v>
      </c>
      <c r="G1319" s="34">
        <v>12.75</v>
      </c>
      <c r="H1319" s="34">
        <f t="shared" si="99"/>
        <v>312.74419382022472</v>
      </c>
      <c r="I1319" s="34">
        <f t="shared" si="100"/>
        <v>17.324893258426965</v>
      </c>
      <c r="J1319" s="34">
        <f t="shared" si="101"/>
        <v>45.672003089887639</v>
      </c>
      <c r="K1319" s="34">
        <f t="shared" si="98"/>
        <v>8.0811509007854951</v>
      </c>
    </row>
    <row r="1320" spans="1:11" ht="12.75" x14ac:dyDescent="0.2">
      <c r="A1320" s="29">
        <v>1980.04</v>
      </c>
      <c r="B1320" s="34">
        <v>103</v>
      </c>
      <c r="C1320" s="34">
        <v>5.8466699999999996</v>
      </c>
      <c r="D1320" s="34">
        <v>15.173299999999999</v>
      </c>
      <c r="E1320" s="34">
        <v>81</v>
      </c>
      <c r="F1320" s="34">
        <f t="shared" si="102"/>
        <v>1980.2916666665674</v>
      </c>
      <c r="G1320" s="34">
        <v>11.47</v>
      </c>
      <c r="H1320" s="34">
        <f t="shared" si="99"/>
        <v>304.24769444444445</v>
      </c>
      <c r="I1320" s="34">
        <f t="shared" si="100"/>
        <v>17.270251142499998</v>
      </c>
      <c r="J1320" s="34">
        <f t="shared" si="101"/>
        <v>44.819820797222221</v>
      </c>
      <c r="K1320" s="34">
        <f t="shared" si="98"/>
        <v>7.844024504719215</v>
      </c>
    </row>
    <row r="1321" spans="1:11" ht="12.75" x14ac:dyDescent="0.2">
      <c r="A1321" s="29">
        <v>1980.05</v>
      </c>
      <c r="B1321" s="34">
        <v>107.7</v>
      </c>
      <c r="C1321" s="34">
        <v>5.8933299999999997</v>
      </c>
      <c r="D1321" s="34">
        <v>15.056699999999999</v>
      </c>
      <c r="E1321" s="34">
        <v>81.8</v>
      </c>
      <c r="F1321" s="34">
        <f t="shared" si="102"/>
        <v>1980.3749999999006</v>
      </c>
      <c r="G1321" s="34">
        <v>10.18</v>
      </c>
      <c r="H1321" s="34">
        <f t="shared" si="99"/>
        <v>315.01953759168703</v>
      </c>
      <c r="I1321" s="34">
        <f t="shared" si="100"/>
        <v>17.237828147402197</v>
      </c>
      <c r="J1321" s="34">
        <f t="shared" si="101"/>
        <v>44.040433348716377</v>
      </c>
      <c r="K1321" s="34">
        <f t="shared" si="98"/>
        <v>8.1042258071764923</v>
      </c>
    </row>
    <row r="1322" spans="1:11" ht="12.75" x14ac:dyDescent="0.2">
      <c r="A1322" s="29">
        <v>1980.06</v>
      </c>
      <c r="B1322" s="34">
        <v>114.6</v>
      </c>
      <c r="C1322" s="34">
        <v>5.94</v>
      </c>
      <c r="D1322" s="34">
        <v>14.94</v>
      </c>
      <c r="E1322" s="34">
        <v>82.7</v>
      </c>
      <c r="F1322" s="34">
        <f t="shared" si="102"/>
        <v>1980.4583333332339</v>
      </c>
      <c r="G1322" s="34">
        <v>9.7799999999999994</v>
      </c>
      <c r="H1322" s="34">
        <f t="shared" si="99"/>
        <v>331.55394377267226</v>
      </c>
      <c r="I1322" s="34">
        <f t="shared" si="100"/>
        <v>17.18525677146312</v>
      </c>
      <c r="J1322" s="34">
        <f t="shared" si="101"/>
        <v>43.223524607013296</v>
      </c>
      <c r="K1322" s="34">
        <f t="shared" si="98"/>
        <v>8.5120779623067371</v>
      </c>
    </row>
    <row r="1323" spans="1:11" ht="12.75" x14ac:dyDescent="0.2">
      <c r="A1323" s="29">
        <v>1980.07</v>
      </c>
      <c r="B1323" s="34">
        <v>119.8</v>
      </c>
      <c r="C1323" s="34">
        <v>5.9833299999999996</v>
      </c>
      <c r="D1323" s="34">
        <v>14.84</v>
      </c>
      <c r="E1323" s="34">
        <v>82.7</v>
      </c>
      <c r="F1323" s="34">
        <f t="shared" si="102"/>
        <v>1980.5416666665672</v>
      </c>
      <c r="G1323" s="34">
        <v>10.25</v>
      </c>
      <c r="H1323" s="34">
        <f t="shared" si="99"/>
        <v>346.59827629987899</v>
      </c>
      <c r="I1323" s="34">
        <f t="shared" si="100"/>
        <v>17.310616565386937</v>
      </c>
      <c r="J1323" s="34">
        <f t="shared" si="101"/>
        <v>42.934210519951627</v>
      </c>
      <c r="K1323" s="34">
        <f t="shared" si="98"/>
        <v>8.880865527295839</v>
      </c>
    </row>
    <row r="1324" spans="1:11" ht="12.75" x14ac:dyDescent="0.2">
      <c r="A1324" s="29">
        <v>1980.08</v>
      </c>
      <c r="B1324" s="34">
        <v>123.5</v>
      </c>
      <c r="C1324" s="34">
        <v>6.0266700000000002</v>
      </c>
      <c r="D1324" s="34">
        <v>14.74</v>
      </c>
      <c r="E1324" s="34">
        <v>83.3</v>
      </c>
      <c r="F1324" s="34">
        <f t="shared" si="102"/>
        <v>1980.6249999999004</v>
      </c>
      <c r="G1324" s="34">
        <v>11.1</v>
      </c>
      <c r="H1324" s="34">
        <f t="shared" si="99"/>
        <v>354.72928721488591</v>
      </c>
      <c r="I1324" s="34">
        <f t="shared" si="100"/>
        <v>17.310415816836734</v>
      </c>
      <c r="J1324" s="34">
        <f t="shared" si="101"/>
        <v>42.337730312124854</v>
      </c>
      <c r="K1324" s="34">
        <f t="shared" si="98"/>
        <v>9.0710059816183772</v>
      </c>
    </row>
    <row r="1325" spans="1:11" ht="12.75" x14ac:dyDescent="0.2">
      <c r="A1325" s="29">
        <v>1980.09</v>
      </c>
      <c r="B1325" s="34">
        <v>126.5</v>
      </c>
      <c r="C1325" s="34">
        <v>6.07</v>
      </c>
      <c r="D1325" s="34">
        <v>14.64</v>
      </c>
      <c r="E1325" s="34">
        <v>84</v>
      </c>
      <c r="F1325" s="34">
        <f t="shared" si="102"/>
        <v>1980.7083333332337</v>
      </c>
      <c r="G1325" s="34">
        <v>11.51</v>
      </c>
      <c r="H1325" s="34">
        <f t="shared" si="99"/>
        <v>360.31830803571427</v>
      </c>
      <c r="I1325" s="34">
        <f t="shared" si="100"/>
        <v>17.289582053571429</v>
      </c>
      <c r="J1325" s="34">
        <f t="shared" si="101"/>
        <v>41.700079285714281</v>
      </c>
      <c r="K1325" s="34">
        <f t="shared" si="98"/>
        <v>9.1960401317432385</v>
      </c>
    </row>
    <row r="1326" spans="1:11" ht="12.75" x14ac:dyDescent="0.2">
      <c r="A1326" s="29">
        <v>1980.1</v>
      </c>
      <c r="B1326" s="34">
        <v>130.19999999999999</v>
      </c>
      <c r="C1326" s="34">
        <v>6.1</v>
      </c>
      <c r="D1326" s="34">
        <v>14.7</v>
      </c>
      <c r="E1326" s="34">
        <v>84.8</v>
      </c>
      <c r="F1326" s="34">
        <f t="shared" si="102"/>
        <v>1980.7916666665669</v>
      </c>
      <c r="G1326" s="34">
        <v>11.75</v>
      </c>
      <c r="H1326" s="34">
        <f t="shared" si="99"/>
        <v>367.35860908018861</v>
      </c>
      <c r="I1326" s="34">
        <f t="shared" si="100"/>
        <v>17.211117629716977</v>
      </c>
      <c r="J1326" s="34">
        <f t="shared" si="101"/>
        <v>41.475971992924521</v>
      </c>
      <c r="K1326" s="34">
        <f t="shared" si="98"/>
        <v>9.3578410467571072</v>
      </c>
    </row>
    <row r="1327" spans="1:11" ht="12.75" x14ac:dyDescent="0.2">
      <c r="A1327" s="29">
        <v>1980.11</v>
      </c>
      <c r="B1327" s="34">
        <v>135.69999999999999</v>
      </c>
      <c r="C1327" s="34">
        <v>6.13</v>
      </c>
      <c r="D1327" s="34">
        <v>14.76</v>
      </c>
      <c r="E1327" s="34">
        <v>85.5</v>
      </c>
      <c r="F1327" s="34">
        <f t="shared" si="102"/>
        <v>1980.8749999999002</v>
      </c>
      <c r="G1327" s="34">
        <v>12.68</v>
      </c>
      <c r="H1327" s="34">
        <f t="shared" si="99"/>
        <v>379.74216578947363</v>
      </c>
      <c r="I1327" s="34">
        <f t="shared" si="100"/>
        <v>17.154159736842104</v>
      </c>
      <c r="J1327" s="34">
        <f t="shared" si="101"/>
        <v>41.304306315789468</v>
      </c>
      <c r="K1327" s="34">
        <f t="shared" si="98"/>
        <v>9.6540436632333861</v>
      </c>
    </row>
    <row r="1328" spans="1:11" ht="12.75" x14ac:dyDescent="0.2">
      <c r="A1328" s="29">
        <v>1980.12</v>
      </c>
      <c r="B1328" s="34">
        <v>133.5</v>
      </c>
      <c r="C1328" s="34">
        <v>6.16</v>
      </c>
      <c r="D1328" s="34">
        <v>14.82</v>
      </c>
      <c r="E1328" s="34">
        <v>86.3</v>
      </c>
      <c r="F1328" s="34">
        <f t="shared" si="102"/>
        <v>1980.9583333332334</v>
      </c>
      <c r="G1328" s="34">
        <v>12.84</v>
      </c>
      <c r="H1328" s="34">
        <f t="shared" si="99"/>
        <v>370.12256228273463</v>
      </c>
      <c r="I1328" s="34">
        <f t="shared" si="100"/>
        <v>17.078314484356895</v>
      </c>
      <c r="J1328" s="34">
        <f t="shared" si="101"/>
        <v>41.087763093858634</v>
      </c>
      <c r="K1328" s="34">
        <f t="shared" si="98"/>
        <v>9.3899020849217418</v>
      </c>
    </row>
    <row r="1329" spans="1:11" ht="12.75" x14ac:dyDescent="0.2">
      <c r="A1329" s="29">
        <v>1981.01</v>
      </c>
      <c r="B1329" s="34">
        <v>133</v>
      </c>
      <c r="C1329" s="34">
        <v>6.2</v>
      </c>
      <c r="D1329" s="34">
        <v>14.74</v>
      </c>
      <c r="E1329" s="34">
        <v>87</v>
      </c>
      <c r="F1329" s="34">
        <f t="shared" si="102"/>
        <v>1981.0416666665667</v>
      </c>
      <c r="G1329" s="34">
        <v>12.57</v>
      </c>
      <c r="H1329" s="34">
        <f t="shared" si="99"/>
        <v>365.76949137931035</v>
      </c>
      <c r="I1329" s="34">
        <f t="shared" si="100"/>
        <v>17.050908620689654</v>
      </c>
      <c r="J1329" s="34">
        <f t="shared" si="101"/>
        <v>40.537160172413792</v>
      </c>
      <c r="K1329" s="34">
        <f t="shared" si="98"/>
        <v>9.2594045308779531</v>
      </c>
    </row>
    <row r="1330" spans="1:11" ht="12.75" x14ac:dyDescent="0.2">
      <c r="A1330" s="29">
        <v>1981.02</v>
      </c>
      <c r="B1330" s="34">
        <v>128.4</v>
      </c>
      <c r="C1330" s="34">
        <v>6.24</v>
      </c>
      <c r="D1330" s="34">
        <v>14.66</v>
      </c>
      <c r="E1330" s="34">
        <v>87.9</v>
      </c>
      <c r="F1330" s="34">
        <f t="shared" si="102"/>
        <v>1981.1249999999</v>
      </c>
      <c r="G1330" s="34">
        <v>13.19</v>
      </c>
      <c r="H1330" s="34">
        <f t="shared" si="99"/>
        <v>349.50326621160406</v>
      </c>
      <c r="I1330" s="34">
        <f t="shared" si="100"/>
        <v>16.985205460750851</v>
      </c>
      <c r="J1330" s="34">
        <f t="shared" si="101"/>
        <v>39.90434488054607</v>
      </c>
      <c r="K1330" s="34">
        <f t="shared" si="98"/>
        <v>8.8298993538313066</v>
      </c>
    </row>
    <row r="1331" spans="1:11" ht="12.75" x14ac:dyDescent="0.2">
      <c r="A1331" s="29">
        <v>1981.03</v>
      </c>
      <c r="B1331" s="34">
        <v>133.19999999999999</v>
      </c>
      <c r="C1331" s="34">
        <v>6.28</v>
      </c>
      <c r="D1331" s="34">
        <v>14.58</v>
      </c>
      <c r="E1331" s="34">
        <v>88.5</v>
      </c>
      <c r="F1331" s="34">
        <f t="shared" si="102"/>
        <v>1981.2083333332332</v>
      </c>
      <c r="G1331" s="34">
        <v>13.12</v>
      </c>
      <c r="H1331" s="34">
        <f t="shared" si="99"/>
        <v>360.11071525423722</v>
      </c>
      <c r="I1331" s="34">
        <f t="shared" si="100"/>
        <v>16.97819288135593</v>
      </c>
      <c r="J1331" s="34">
        <f t="shared" si="101"/>
        <v>39.417524237288134</v>
      </c>
      <c r="K1331" s="34">
        <f t="shared" si="98"/>
        <v>9.0810968838546255</v>
      </c>
    </row>
    <row r="1332" spans="1:11" ht="12.75" x14ac:dyDescent="0.2">
      <c r="A1332" s="29">
        <v>1981.04</v>
      </c>
      <c r="B1332" s="34">
        <v>134.4</v>
      </c>
      <c r="C1332" s="34">
        <v>6.3166700000000002</v>
      </c>
      <c r="D1332" s="34">
        <v>14.7233</v>
      </c>
      <c r="E1332" s="34">
        <v>89.1</v>
      </c>
      <c r="F1332" s="34">
        <f t="shared" si="102"/>
        <v>1981.2916666665665</v>
      </c>
      <c r="G1332" s="34">
        <v>13.68</v>
      </c>
      <c r="H1332" s="34">
        <f t="shared" si="99"/>
        <v>360.90812121212122</v>
      </c>
      <c r="I1332" s="34">
        <f t="shared" si="100"/>
        <v>16.962332604292929</v>
      </c>
      <c r="J1332" s="34">
        <f t="shared" si="101"/>
        <v>39.536893906565659</v>
      </c>
      <c r="K1332" s="34">
        <f t="shared" si="98"/>
        <v>9.0855612307887395</v>
      </c>
    </row>
    <row r="1333" spans="1:11" ht="12.75" x14ac:dyDescent="0.2">
      <c r="A1333" s="29">
        <v>1981.05</v>
      </c>
      <c r="B1333" s="34">
        <v>131.69999999999999</v>
      </c>
      <c r="C1333" s="34">
        <v>6.3533299999999997</v>
      </c>
      <c r="D1333" s="34">
        <v>14.8667</v>
      </c>
      <c r="E1333" s="34">
        <v>89.8</v>
      </c>
      <c r="F1333" s="34">
        <f t="shared" si="102"/>
        <v>1981.3749999998997</v>
      </c>
      <c r="G1333" s="34">
        <v>14.1</v>
      </c>
      <c r="H1333" s="34">
        <f t="shared" si="99"/>
        <v>350.90093736080178</v>
      </c>
      <c r="I1333" s="34">
        <f t="shared" si="100"/>
        <v>16.927786274582402</v>
      </c>
      <c r="J1333" s="34">
        <f t="shared" si="101"/>
        <v>39.610774225222713</v>
      </c>
      <c r="K1333" s="34">
        <f t="shared" si="98"/>
        <v>8.8184834665480683</v>
      </c>
    </row>
    <row r="1334" spans="1:11" ht="12.75" x14ac:dyDescent="0.2">
      <c r="A1334" s="29">
        <v>1981.06</v>
      </c>
      <c r="B1334" s="34">
        <v>132.30000000000001</v>
      </c>
      <c r="C1334" s="34">
        <v>6.39</v>
      </c>
      <c r="D1334" s="34">
        <v>15.01</v>
      </c>
      <c r="E1334" s="34">
        <v>90.6</v>
      </c>
      <c r="F1334" s="34">
        <f t="shared" si="102"/>
        <v>1981.458333333233</v>
      </c>
      <c r="G1334" s="34">
        <v>13.47</v>
      </c>
      <c r="H1334" s="34">
        <f t="shared" si="99"/>
        <v>349.38699586092719</v>
      </c>
      <c r="I1334" s="34">
        <f t="shared" si="100"/>
        <v>16.875154221854306</v>
      </c>
      <c r="J1334" s="34">
        <f t="shared" si="101"/>
        <v>39.639446771523176</v>
      </c>
      <c r="K1334" s="34">
        <f t="shared" si="98"/>
        <v>8.7653407443049289</v>
      </c>
    </row>
    <row r="1335" spans="1:11" ht="12.75" x14ac:dyDescent="0.2">
      <c r="A1335" s="29">
        <v>1981.07</v>
      </c>
      <c r="B1335" s="34">
        <v>129.1</v>
      </c>
      <c r="C1335" s="34">
        <v>6.4333299999999998</v>
      </c>
      <c r="D1335" s="34">
        <v>15.0967</v>
      </c>
      <c r="E1335" s="34">
        <v>91.6</v>
      </c>
      <c r="F1335" s="34">
        <f t="shared" si="102"/>
        <v>1981.5416666665662</v>
      </c>
      <c r="G1335" s="34">
        <v>14.28</v>
      </c>
      <c r="H1335" s="34">
        <f t="shared" si="99"/>
        <v>337.21420332969433</v>
      </c>
      <c r="I1335" s="34">
        <f t="shared" si="100"/>
        <v>16.804107286653927</v>
      </c>
      <c r="J1335" s="34">
        <f t="shared" si="101"/>
        <v>39.433165479530565</v>
      </c>
      <c r="K1335" s="34">
        <f t="shared" si="98"/>
        <v>8.4453194678755104</v>
      </c>
    </row>
    <row r="1336" spans="1:11" ht="12.75" x14ac:dyDescent="0.2">
      <c r="A1336" s="29">
        <v>1981.08</v>
      </c>
      <c r="B1336" s="34">
        <v>129.6</v>
      </c>
      <c r="C1336" s="34">
        <v>6.4766700000000004</v>
      </c>
      <c r="D1336" s="34">
        <v>15.183299999999999</v>
      </c>
      <c r="E1336" s="34">
        <v>92.3</v>
      </c>
      <c r="F1336" s="34">
        <f t="shared" si="102"/>
        <v>1981.6249999998995</v>
      </c>
      <c r="G1336" s="34">
        <v>14.94</v>
      </c>
      <c r="H1336" s="34">
        <f t="shared" si="99"/>
        <v>335.95289707475621</v>
      </c>
      <c r="I1336" s="34">
        <f t="shared" si="100"/>
        <v>16.789012730687976</v>
      </c>
      <c r="J1336" s="34">
        <f t="shared" si="101"/>
        <v>39.358592763542795</v>
      </c>
      <c r="K1336" s="34">
        <f t="shared" si="98"/>
        <v>8.3998063165664387</v>
      </c>
    </row>
    <row r="1337" spans="1:11" ht="12.75" x14ac:dyDescent="0.2">
      <c r="A1337" s="29">
        <v>1981.09</v>
      </c>
      <c r="B1337" s="34">
        <v>118.3</v>
      </c>
      <c r="C1337" s="34">
        <v>6.52</v>
      </c>
      <c r="D1337" s="34">
        <v>15.27</v>
      </c>
      <c r="E1337" s="34">
        <v>93.2</v>
      </c>
      <c r="F1337" s="34">
        <f t="shared" si="102"/>
        <v>1981.7083333332328</v>
      </c>
      <c r="G1337" s="34">
        <v>15.32</v>
      </c>
      <c r="H1337" s="34">
        <f t="shared" si="99"/>
        <v>303.69939189914157</v>
      </c>
      <c r="I1337" s="34">
        <f t="shared" si="100"/>
        <v>16.738123712446349</v>
      </c>
      <c r="J1337" s="34">
        <f t="shared" si="101"/>
        <v>39.201096486051497</v>
      </c>
      <c r="K1337" s="34">
        <f t="shared" si="98"/>
        <v>7.5811630519231548</v>
      </c>
    </row>
    <row r="1338" spans="1:11" ht="12.75" x14ac:dyDescent="0.2">
      <c r="A1338" s="29">
        <v>1981.1</v>
      </c>
      <c r="B1338" s="34">
        <v>119.8</v>
      </c>
      <c r="C1338" s="34">
        <v>6.5566700000000004</v>
      </c>
      <c r="D1338" s="34">
        <v>15.3</v>
      </c>
      <c r="E1338" s="34">
        <v>93.4</v>
      </c>
      <c r="F1338" s="34">
        <f t="shared" si="102"/>
        <v>1981.791666666566</v>
      </c>
      <c r="G1338" s="34">
        <v>15.15</v>
      </c>
      <c r="H1338" s="34">
        <f t="shared" si="99"/>
        <v>306.89162152034254</v>
      </c>
      <c r="I1338" s="34">
        <f t="shared" si="100"/>
        <v>16.796219433003209</v>
      </c>
      <c r="J1338" s="34">
        <f t="shared" si="101"/>
        <v>39.194005085653103</v>
      </c>
      <c r="K1338" s="34">
        <f t="shared" si="98"/>
        <v>7.6491417133192083</v>
      </c>
    </row>
    <row r="1339" spans="1:11" ht="12.75" x14ac:dyDescent="0.2">
      <c r="A1339" s="29">
        <v>1981.11</v>
      </c>
      <c r="B1339" s="34">
        <v>122.9</v>
      </c>
      <c r="C1339" s="34">
        <v>6.5933299999999999</v>
      </c>
      <c r="D1339" s="34">
        <v>15.33</v>
      </c>
      <c r="E1339" s="34">
        <v>93.7</v>
      </c>
      <c r="F1339" s="34">
        <f t="shared" si="102"/>
        <v>1981.8749999998993</v>
      </c>
      <c r="G1339" s="34">
        <v>13.39</v>
      </c>
      <c r="H1339" s="34">
        <f t="shared" si="99"/>
        <v>313.82488767342579</v>
      </c>
      <c r="I1339" s="34">
        <f t="shared" si="100"/>
        <v>16.836054081723585</v>
      </c>
      <c r="J1339" s="34">
        <f t="shared" si="101"/>
        <v>39.145122278548556</v>
      </c>
      <c r="K1339" s="34">
        <f t="shared" si="98"/>
        <v>7.8107525657161085</v>
      </c>
    </row>
    <row r="1340" spans="1:11" ht="12.75" x14ac:dyDescent="0.2">
      <c r="A1340" s="29">
        <v>1981.12</v>
      </c>
      <c r="B1340" s="34">
        <v>123.8</v>
      </c>
      <c r="C1340" s="34">
        <v>6.63</v>
      </c>
      <c r="D1340" s="34">
        <v>15.36</v>
      </c>
      <c r="E1340" s="34">
        <v>94</v>
      </c>
      <c r="F1340" s="34">
        <f t="shared" si="102"/>
        <v>1981.9583333332325</v>
      </c>
      <c r="G1340" s="34">
        <v>13.72</v>
      </c>
      <c r="H1340" s="34">
        <f t="shared" si="99"/>
        <v>315.11413244680847</v>
      </c>
      <c r="I1340" s="34">
        <f t="shared" si="100"/>
        <v>16.875659920212762</v>
      </c>
      <c r="J1340" s="34">
        <f t="shared" si="101"/>
        <v>39.096551489361694</v>
      </c>
      <c r="K1340" s="34">
        <f t="shared" si="98"/>
        <v>7.8325621371418945</v>
      </c>
    </row>
    <row r="1341" spans="1:11" ht="12.75" x14ac:dyDescent="0.2">
      <c r="A1341" s="29">
        <v>1982.01</v>
      </c>
      <c r="B1341" s="34">
        <v>117.3</v>
      </c>
      <c r="C1341" s="34">
        <v>6.66</v>
      </c>
      <c r="D1341" s="34">
        <v>15.1767</v>
      </c>
      <c r="E1341" s="34">
        <v>94.3</v>
      </c>
      <c r="F1341" s="34">
        <f t="shared" si="102"/>
        <v>1982.0416666665658</v>
      </c>
      <c r="G1341" s="34">
        <v>14.59</v>
      </c>
      <c r="H1341" s="34">
        <f t="shared" si="99"/>
        <v>297.61951829268293</v>
      </c>
      <c r="I1341" s="34">
        <f t="shared" si="100"/>
        <v>16.898090296924707</v>
      </c>
      <c r="J1341" s="34">
        <f t="shared" si="101"/>
        <v>38.507094145546127</v>
      </c>
      <c r="K1341" s="34">
        <f t="shared" si="98"/>
        <v>7.3886599733759946</v>
      </c>
    </row>
    <row r="1342" spans="1:11" ht="12.75" x14ac:dyDescent="0.2">
      <c r="A1342" s="29">
        <v>1982.02</v>
      </c>
      <c r="B1342" s="34">
        <v>114.5</v>
      </c>
      <c r="C1342" s="34">
        <v>6.69</v>
      </c>
      <c r="D1342" s="34">
        <v>14.9933</v>
      </c>
      <c r="E1342" s="34">
        <v>94.6</v>
      </c>
      <c r="F1342" s="34">
        <f t="shared" si="102"/>
        <v>1982.124999999899</v>
      </c>
      <c r="G1342" s="34">
        <v>14.43</v>
      </c>
      <c r="H1342" s="34">
        <f t="shared" si="99"/>
        <v>289.59392045454541</v>
      </c>
      <c r="I1342" s="34">
        <f t="shared" si="100"/>
        <v>16.920378409090912</v>
      </c>
      <c r="J1342" s="34">
        <f t="shared" si="101"/>
        <v>37.921122511363635</v>
      </c>
      <c r="K1342" s="34">
        <f t="shared" si="98"/>
        <v>7.1818234505467302</v>
      </c>
    </row>
    <row r="1343" spans="1:11" ht="12.75" x14ac:dyDescent="0.2">
      <c r="A1343" s="29">
        <v>1982.03</v>
      </c>
      <c r="B1343" s="34">
        <v>110.8</v>
      </c>
      <c r="C1343" s="34">
        <v>6.72</v>
      </c>
      <c r="D1343" s="34">
        <v>14.81</v>
      </c>
      <c r="E1343" s="34">
        <v>94.5</v>
      </c>
      <c r="F1343" s="34">
        <f t="shared" si="102"/>
        <v>1982.2083333332323</v>
      </c>
      <c r="G1343" s="34">
        <v>13.86</v>
      </c>
      <c r="H1343" s="34">
        <f t="shared" si="99"/>
        <v>280.53240952380952</v>
      </c>
      <c r="I1343" s="34">
        <f t="shared" si="100"/>
        <v>17.014239999999997</v>
      </c>
      <c r="J1343" s="34">
        <f t="shared" si="101"/>
        <v>37.497156904761901</v>
      </c>
      <c r="K1343" s="34">
        <f t="shared" si="98"/>
        <v>6.9506737935360325</v>
      </c>
    </row>
    <row r="1344" spans="1:11" ht="12.75" x14ac:dyDescent="0.2">
      <c r="A1344" s="29">
        <v>1982.04</v>
      </c>
      <c r="B1344" s="34">
        <v>116.3</v>
      </c>
      <c r="C1344" s="34">
        <v>6.75</v>
      </c>
      <c r="D1344" s="34">
        <v>14.5967</v>
      </c>
      <c r="E1344" s="34">
        <v>94.9</v>
      </c>
      <c r="F1344" s="34">
        <f t="shared" si="102"/>
        <v>1982.2916666665656</v>
      </c>
      <c r="G1344" s="34">
        <v>13.87</v>
      </c>
      <c r="H1344" s="34">
        <f t="shared" si="99"/>
        <v>293.21662618545832</v>
      </c>
      <c r="I1344" s="34">
        <f t="shared" si="100"/>
        <v>17.018161880927288</v>
      </c>
      <c r="J1344" s="34">
        <f t="shared" si="101"/>
        <v>36.801333855900943</v>
      </c>
      <c r="K1344" s="34">
        <f t="shared" si="98"/>
        <v>7.2590726254261471</v>
      </c>
    </row>
    <row r="1345" spans="1:11" ht="12.75" x14ac:dyDescent="0.2">
      <c r="A1345" s="29">
        <v>1982.05</v>
      </c>
      <c r="B1345" s="34">
        <v>116.4</v>
      </c>
      <c r="C1345" s="34">
        <v>6.78</v>
      </c>
      <c r="D1345" s="34">
        <v>14.3833</v>
      </c>
      <c r="E1345" s="34">
        <v>95.8</v>
      </c>
      <c r="F1345" s="34">
        <f t="shared" si="102"/>
        <v>1982.3749999998988</v>
      </c>
      <c r="G1345" s="34">
        <v>13.62</v>
      </c>
      <c r="H1345" s="34">
        <f t="shared" si="99"/>
        <v>290.7117338204593</v>
      </c>
      <c r="I1345" s="34">
        <f t="shared" si="100"/>
        <v>16.933209237995825</v>
      </c>
      <c r="J1345" s="34">
        <f t="shared" si="101"/>
        <v>35.922629562369522</v>
      </c>
      <c r="K1345" s="34">
        <f t="shared" ref="K1345:K1408" si="103">H1345/AVERAGE(J1225:J1344)</f>
        <v>7.1926124844646226</v>
      </c>
    </row>
    <row r="1346" spans="1:11" ht="12.75" x14ac:dyDescent="0.2">
      <c r="A1346" s="29">
        <v>1982.06</v>
      </c>
      <c r="B1346" s="34">
        <v>109.7</v>
      </c>
      <c r="C1346" s="34">
        <v>6.81</v>
      </c>
      <c r="D1346" s="34">
        <v>14.17</v>
      </c>
      <c r="E1346" s="34">
        <v>97</v>
      </c>
      <c r="F1346" s="34">
        <f t="shared" si="102"/>
        <v>1982.4583333332321</v>
      </c>
      <c r="G1346" s="34">
        <v>14.3</v>
      </c>
      <c r="H1346" s="34">
        <f t="shared" si="99"/>
        <v>270.58890386597938</v>
      </c>
      <c r="I1346" s="34">
        <f t="shared" si="100"/>
        <v>16.797725025773193</v>
      </c>
      <c r="J1346" s="34">
        <f t="shared" si="101"/>
        <v>34.95209451030928</v>
      </c>
      <c r="K1346" s="34">
        <f t="shared" si="103"/>
        <v>6.692133988197587</v>
      </c>
    </row>
    <row r="1347" spans="1:11" ht="12.75" x14ac:dyDescent="0.2">
      <c r="A1347" s="29">
        <v>1982.07</v>
      </c>
      <c r="B1347" s="34">
        <v>109.4</v>
      </c>
      <c r="C1347" s="34">
        <v>6.8233300000000003</v>
      </c>
      <c r="D1347" s="34">
        <v>13.966699999999999</v>
      </c>
      <c r="E1347" s="34">
        <v>97.5</v>
      </c>
      <c r="F1347" s="34">
        <f t="shared" si="102"/>
        <v>1982.5416666665653</v>
      </c>
      <c r="G1347" s="34">
        <v>13.95</v>
      </c>
      <c r="H1347" s="34">
        <f t="shared" si="99"/>
        <v>268.46507538461537</v>
      </c>
      <c r="I1347" s="34">
        <f t="shared" si="100"/>
        <v>16.744294358538461</v>
      </c>
      <c r="J1347" s="34">
        <f t="shared" si="101"/>
        <v>34.273959491538456</v>
      </c>
      <c r="K1347" s="34">
        <f t="shared" si="103"/>
        <v>6.6386531002087583</v>
      </c>
    </row>
    <row r="1348" spans="1:11" ht="12.75" x14ac:dyDescent="0.2">
      <c r="A1348" s="29">
        <v>1982.08</v>
      </c>
      <c r="B1348" s="34">
        <v>109.7</v>
      </c>
      <c r="C1348" s="34">
        <v>6.8366699999999998</v>
      </c>
      <c r="D1348" s="34">
        <v>13.763299999999999</v>
      </c>
      <c r="E1348" s="34">
        <v>97.7</v>
      </c>
      <c r="F1348" s="34">
        <f t="shared" si="102"/>
        <v>1982.6249999998986</v>
      </c>
      <c r="G1348" s="34">
        <v>13.06</v>
      </c>
      <c r="H1348" s="34">
        <f t="shared" si="99"/>
        <v>268.65019114636641</v>
      </c>
      <c r="I1348" s="34">
        <f t="shared" si="100"/>
        <v>16.742686438510745</v>
      </c>
      <c r="J1348" s="34">
        <f t="shared" si="101"/>
        <v>33.705680727482083</v>
      </c>
      <c r="K1348" s="34">
        <f t="shared" si="103"/>
        <v>6.6434227521660887</v>
      </c>
    </row>
    <row r="1349" spans="1:11" ht="12.75" x14ac:dyDescent="0.2">
      <c r="A1349" s="29">
        <v>1982.09</v>
      </c>
      <c r="B1349" s="34">
        <v>122.4</v>
      </c>
      <c r="C1349" s="34">
        <v>6.85</v>
      </c>
      <c r="D1349" s="34">
        <v>13.56</v>
      </c>
      <c r="E1349" s="34">
        <v>97.9</v>
      </c>
      <c r="F1349" s="34">
        <f t="shared" si="102"/>
        <v>1982.7083333332318</v>
      </c>
      <c r="G1349" s="34">
        <v>12.34</v>
      </c>
      <c r="H1349" s="34">
        <f t="shared" si="99"/>
        <v>299.13953626149129</v>
      </c>
      <c r="I1349" s="34">
        <f t="shared" si="100"/>
        <v>16.74106064862104</v>
      </c>
      <c r="J1349" s="34">
        <f t="shared" si="101"/>
        <v>33.139968232890702</v>
      </c>
      <c r="K1349" s="34">
        <f t="shared" si="103"/>
        <v>7.398838200323306</v>
      </c>
    </row>
    <row r="1350" spans="1:11" ht="12.75" x14ac:dyDescent="0.2">
      <c r="A1350" s="29">
        <v>1982.1</v>
      </c>
      <c r="B1350" s="34">
        <v>132.69999999999999</v>
      </c>
      <c r="C1350" s="34">
        <v>6.8566700000000003</v>
      </c>
      <c r="D1350" s="34">
        <v>13.253299999999999</v>
      </c>
      <c r="E1350" s="34">
        <v>98.2</v>
      </c>
      <c r="F1350" s="34">
        <f t="shared" si="102"/>
        <v>1982.7916666665651</v>
      </c>
      <c r="G1350" s="34">
        <v>10.91</v>
      </c>
      <c r="H1350" s="34">
        <f t="shared" si="99"/>
        <v>323.32145544806508</v>
      </c>
      <c r="I1350" s="34">
        <f t="shared" si="100"/>
        <v>16.706168228538694</v>
      </c>
      <c r="J1350" s="34">
        <f t="shared" si="101"/>
        <v>32.291456258401219</v>
      </c>
      <c r="K1350" s="34">
        <f t="shared" si="103"/>
        <v>7.9998409945345852</v>
      </c>
    </row>
    <row r="1351" spans="1:11" ht="12.75" x14ac:dyDescent="0.2">
      <c r="A1351" s="29">
        <v>1982.11</v>
      </c>
      <c r="B1351" s="34">
        <v>138.1</v>
      </c>
      <c r="C1351" s="34">
        <v>6.8633300000000004</v>
      </c>
      <c r="D1351" s="34">
        <v>12.9467</v>
      </c>
      <c r="E1351" s="34">
        <v>98</v>
      </c>
      <c r="F1351" s="34">
        <f t="shared" si="102"/>
        <v>1982.8749999998984</v>
      </c>
      <c r="G1351" s="34">
        <v>10.55</v>
      </c>
      <c r="H1351" s="34">
        <f t="shared" si="99"/>
        <v>337.16516096938773</v>
      </c>
      <c r="I1351" s="34">
        <f t="shared" si="100"/>
        <v>16.756522550586734</v>
      </c>
      <c r="J1351" s="34">
        <f t="shared" si="101"/>
        <v>31.608806585969386</v>
      </c>
      <c r="K1351" s="34">
        <f t="shared" si="103"/>
        <v>8.3474769381554275</v>
      </c>
    </row>
    <row r="1352" spans="1:11" ht="12.75" x14ac:dyDescent="0.2">
      <c r="A1352" s="29">
        <v>1982.12</v>
      </c>
      <c r="B1352" s="34">
        <v>139.4</v>
      </c>
      <c r="C1352" s="34">
        <v>6.87</v>
      </c>
      <c r="D1352" s="34">
        <v>12.64</v>
      </c>
      <c r="E1352" s="34">
        <v>97.6</v>
      </c>
      <c r="F1352" s="34">
        <f t="shared" si="102"/>
        <v>1982.9583333332316</v>
      </c>
      <c r="G1352" s="34">
        <v>10.54</v>
      </c>
      <c r="H1352" s="34">
        <f t="shared" si="99"/>
        <v>341.7338867827869</v>
      </c>
      <c r="I1352" s="34">
        <f t="shared" si="100"/>
        <v>16.841548078893442</v>
      </c>
      <c r="J1352" s="34">
        <f t="shared" si="101"/>
        <v>30.986487295081968</v>
      </c>
      <c r="K1352" s="34">
        <f t="shared" si="103"/>
        <v>8.4677384014004762</v>
      </c>
    </row>
    <row r="1353" spans="1:11" ht="12.75" x14ac:dyDescent="0.2">
      <c r="A1353" s="29">
        <v>1983.01</v>
      </c>
      <c r="B1353" s="34">
        <v>144.30000000000001</v>
      </c>
      <c r="C1353" s="34">
        <v>6.8833299999999999</v>
      </c>
      <c r="D1353" s="34">
        <v>12.566700000000001</v>
      </c>
      <c r="E1353" s="34">
        <v>97.8</v>
      </c>
      <c r="F1353" s="34">
        <f t="shared" si="102"/>
        <v>1983.0416666665649</v>
      </c>
      <c r="G1353" s="34">
        <v>10.46</v>
      </c>
      <c r="H1353" s="34">
        <f t="shared" si="99"/>
        <v>353.02264647239264</v>
      </c>
      <c r="I1353" s="34">
        <f t="shared" si="100"/>
        <v>16.83971845559816</v>
      </c>
      <c r="J1353" s="34">
        <f t="shared" si="101"/>
        <v>30.743795505368098</v>
      </c>
      <c r="K1353" s="34">
        <f t="shared" si="103"/>
        <v>8.7567832241347432</v>
      </c>
    </row>
    <row r="1354" spans="1:11" ht="12.75" x14ac:dyDescent="0.2">
      <c r="A1354" s="29">
        <v>1983.02</v>
      </c>
      <c r="B1354" s="34">
        <v>146.80000000000001</v>
      </c>
      <c r="C1354" s="34">
        <v>6.8966700000000003</v>
      </c>
      <c r="D1354" s="34">
        <v>12.4933</v>
      </c>
      <c r="E1354" s="34">
        <v>97.9</v>
      </c>
      <c r="F1354" s="34">
        <f t="shared" si="102"/>
        <v>1983.1249999998981</v>
      </c>
      <c r="G1354" s="34">
        <v>10.72</v>
      </c>
      <c r="H1354" s="34">
        <f t="shared" ref="H1354:H1417" si="104">B1354*$E$1744/E1354</f>
        <v>358.7719274770173</v>
      </c>
      <c r="I1354" s="34">
        <f t="shared" ref="I1354:I1417" si="105">C1354*$E$1744/E1354</f>
        <v>16.85511981657303</v>
      </c>
      <c r="J1354" s="34">
        <f t="shared" ref="J1354:J1417" si="106">D1354*$E$1744/E1354</f>
        <v>30.533006277579158</v>
      </c>
      <c r="K1354" s="34">
        <f t="shared" si="103"/>
        <v>8.9104934366241189</v>
      </c>
    </row>
    <row r="1355" spans="1:11" ht="12.75" x14ac:dyDescent="0.2">
      <c r="A1355" s="29">
        <v>1983.03</v>
      </c>
      <c r="B1355" s="34">
        <v>151.9</v>
      </c>
      <c r="C1355" s="34">
        <v>6.91</v>
      </c>
      <c r="D1355" s="34">
        <v>12.42</v>
      </c>
      <c r="E1355" s="34">
        <v>97.9</v>
      </c>
      <c r="F1355" s="34">
        <f t="shared" ref="F1355:F1418" si="107">F1354+1/12</f>
        <v>1983.2083333332314</v>
      </c>
      <c r="G1355" s="34">
        <v>10.51</v>
      </c>
      <c r="H1355" s="34">
        <f t="shared" si="104"/>
        <v>371.23607482124612</v>
      </c>
      <c r="I1355" s="34">
        <f t="shared" si="105"/>
        <v>16.887697676200201</v>
      </c>
      <c r="J1355" s="34">
        <f t="shared" si="106"/>
        <v>30.353864708886615</v>
      </c>
      <c r="K1355" s="34">
        <f t="shared" si="103"/>
        <v>9.232829705190527</v>
      </c>
    </row>
    <row r="1356" spans="1:11" ht="12.75" x14ac:dyDescent="0.2">
      <c r="A1356" s="29">
        <v>1983.04</v>
      </c>
      <c r="B1356" s="34">
        <v>157.69999999999999</v>
      </c>
      <c r="C1356" s="34">
        <v>6.92</v>
      </c>
      <c r="D1356" s="34">
        <v>12.476699999999999</v>
      </c>
      <c r="E1356" s="34">
        <v>98.6</v>
      </c>
      <c r="F1356" s="34">
        <f t="shared" si="107"/>
        <v>1983.2916666665647</v>
      </c>
      <c r="G1356" s="34">
        <v>10.4</v>
      </c>
      <c r="H1356" s="34">
        <f t="shared" si="104"/>
        <v>382.6748040060852</v>
      </c>
      <c r="I1356" s="34">
        <f t="shared" si="105"/>
        <v>16.792071298174442</v>
      </c>
      <c r="J1356" s="34">
        <f t="shared" si="106"/>
        <v>30.275958954614602</v>
      </c>
      <c r="K1356" s="34">
        <f t="shared" si="103"/>
        <v>9.5315812841604135</v>
      </c>
    </row>
    <row r="1357" spans="1:11" ht="12.75" x14ac:dyDescent="0.2">
      <c r="A1357" s="29">
        <v>1983.05</v>
      </c>
      <c r="B1357" s="34">
        <v>164.1</v>
      </c>
      <c r="C1357" s="34">
        <v>6.93</v>
      </c>
      <c r="D1357" s="34">
        <v>12.533300000000001</v>
      </c>
      <c r="E1357" s="34">
        <v>99.2</v>
      </c>
      <c r="F1357" s="34">
        <f t="shared" si="107"/>
        <v>1983.3749999998979</v>
      </c>
      <c r="G1357" s="34">
        <v>10.38</v>
      </c>
      <c r="H1357" s="34">
        <f t="shared" si="104"/>
        <v>395.79654511088705</v>
      </c>
      <c r="I1357" s="34">
        <f t="shared" si="105"/>
        <v>16.714625579637094</v>
      </c>
      <c r="J1357" s="34">
        <f t="shared" si="106"/>
        <v>30.229353070312495</v>
      </c>
      <c r="K1357" s="34">
        <f t="shared" si="103"/>
        <v>9.8744565046684016</v>
      </c>
    </row>
    <row r="1358" spans="1:11" ht="12.75" x14ac:dyDescent="0.2">
      <c r="A1358" s="29">
        <v>1983.06</v>
      </c>
      <c r="B1358" s="34">
        <v>166.4</v>
      </c>
      <c r="C1358" s="34">
        <v>6.94</v>
      </c>
      <c r="D1358" s="34">
        <v>12.59</v>
      </c>
      <c r="E1358" s="34">
        <v>99.5</v>
      </c>
      <c r="F1358" s="34">
        <f t="shared" si="107"/>
        <v>1983.4583333332312</v>
      </c>
      <c r="G1358" s="34">
        <v>10.85</v>
      </c>
      <c r="H1358" s="34">
        <f t="shared" si="104"/>
        <v>400.13388542713562</v>
      </c>
      <c r="I1358" s="34">
        <f t="shared" si="105"/>
        <v>16.688276231155779</v>
      </c>
      <c r="J1358" s="34">
        <f t="shared" si="106"/>
        <v>30.274552989949743</v>
      </c>
      <c r="K1358" s="34">
        <f t="shared" si="103"/>
        <v>10.000117903130024</v>
      </c>
    </row>
    <row r="1359" spans="1:11" ht="12.75" x14ac:dyDescent="0.2">
      <c r="A1359" s="29">
        <v>1983.07</v>
      </c>
      <c r="B1359" s="34">
        <v>167</v>
      </c>
      <c r="C1359" s="34">
        <v>6.96</v>
      </c>
      <c r="D1359" s="34">
        <v>12.826700000000001</v>
      </c>
      <c r="E1359" s="34">
        <v>99.9</v>
      </c>
      <c r="F1359" s="34">
        <f t="shared" si="107"/>
        <v>1983.5416666665644</v>
      </c>
      <c r="G1359" s="34">
        <v>11.38</v>
      </c>
      <c r="H1359" s="34">
        <f t="shared" si="104"/>
        <v>399.96876126126119</v>
      </c>
      <c r="I1359" s="34">
        <f t="shared" si="105"/>
        <v>16.669356756756756</v>
      </c>
      <c r="J1359" s="34">
        <f t="shared" si="106"/>
        <v>30.720235389639637</v>
      </c>
      <c r="K1359" s="34">
        <f t="shared" si="103"/>
        <v>10.014475995571027</v>
      </c>
    </row>
    <row r="1360" spans="1:11" ht="12.75" x14ac:dyDescent="0.2">
      <c r="A1360" s="29">
        <v>1983.08</v>
      </c>
      <c r="B1360" s="34">
        <v>162.4</v>
      </c>
      <c r="C1360" s="34">
        <v>6.98</v>
      </c>
      <c r="D1360" s="34">
        <v>13.0633</v>
      </c>
      <c r="E1360" s="34">
        <v>100.2</v>
      </c>
      <c r="F1360" s="34">
        <f t="shared" si="107"/>
        <v>1983.6249999998977</v>
      </c>
      <c r="G1360" s="34">
        <v>11.85</v>
      </c>
      <c r="H1360" s="34">
        <f t="shared" si="104"/>
        <v>387.78713173652687</v>
      </c>
      <c r="I1360" s="34">
        <f t="shared" si="105"/>
        <v>16.667205538922154</v>
      </c>
      <c r="J1360" s="34">
        <f t="shared" si="106"/>
        <v>31.193224372005986</v>
      </c>
      <c r="K1360" s="34">
        <f t="shared" si="103"/>
        <v>9.7280569356652098</v>
      </c>
    </row>
    <row r="1361" spans="1:11" ht="12.75" x14ac:dyDescent="0.2">
      <c r="A1361" s="29">
        <v>1983.09</v>
      </c>
      <c r="B1361" s="34">
        <v>167.2</v>
      </c>
      <c r="C1361" s="34">
        <v>7</v>
      </c>
      <c r="D1361" s="34">
        <v>13.3</v>
      </c>
      <c r="E1361" s="34">
        <v>100.7</v>
      </c>
      <c r="F1361" s="34">
        <f t="shared" si="107"/>
        <v>1983.7083333332309</v>
      </c>
      <c r="G1361" s="34">
        <v>11.65</v>
      </c>
      <c r="H1361" s="34">
        <f t="shared" si="104"/>
        <v>397.2664528301886</v>
      </c>
      <c r="I1361" s="34">
        <f t="shared" si="105"/>
        <v>16.631968718967229</v>
      </c>
      <c r="J1361" s="34">
        <f t="shared" si="106"/>
        <v>31.600740566037736</v>
      </c>
      <c r="K1361" s="34">
        <f t="shared" si="103"/>
        <v>9.9842024580287774</v>
      </c>
    </row>
    <row r="1362" spans="1:11" ht="12.75" x14ac:dyDescent="0.2">
      <c r="A1362" s="29">
        <v>1983.1</v>
      </c>
      <c r="B1362" s="34">
        <v>167.7</v>
      </c>
      <c r="C1362" s="34">
        <v>7.03</v>
      </c>
      <c r="D1362" s="34">
        <v>13.5433</v>
      </c>
      <c r="E1362" s="34">
        <v>101</v>
      </c>
      <c r="F1362" s="34">
        <f t="shared" si="107"/>
        <v>1983.7916666665642</v>
      </c>
      <c r="G1362" s="34">
        <v>11.54</v>
      </c>
      <c r="H1362" s="34">
        <f t="shared" si="104"/>
        <v>397.27092252475239</v>
      </c>
      <c r="I1362" s="34">
        <f t="shared" si="105"/>
        <v>16.653634975247524</v>
      </c>
      <c r="J1362" s="34">
        <f t="shared" si="106"/>
        <v>32.083239624504948</v>
      </c>
      <c r="K1362" s="34">
        <f t="shared" si="103"/>
        <v>10.003391799449627</v>
      </c>
    </row>
    <row r="1363" spans="1:11" ht="12.75" x14ac:dyDescent="0.2">
      <c r="A1363" s="29">
        <v>1983.11</v>
      </c>
      <c r="B1363" s="34">
        <v>165.2</v>
      </c>
      <c r="C1363" s="34">
        <v>7.06</v>
      </c>
      <c r="D1363" s="34">
        <v>13.7867</v>
      </c>
      <c r="E1363" s="34">
        <v>101.2</v>
      </c>
      <c r="F1363" s="34">
        <f t="shared" si="107"/>
        <v>1983.8749999998975</v>
      </c>
      <c r="G1363" s="34">
        <v>11.69</v>
      </c>
      <c r="H1363" s="34">
        <f t="shared" si="104"/>
        <v>390.57516106719362</v>
      </c>
      <c r="I1363" s="34">
        <f t="shared" si="105"/>
        <v>16.691650345849801</v>
      </c>
      <c r="J1363" s="34">
        <f t="shared" si="106"/>
        <v>32.595294025938728</v>
      </c>
      <c r="K1363" s="34">
        <f t="shared" si="103"/>
        <v>9.8535816493642816</v>
      </c>
    </row>
    <row r="1364" spans="1:11" ht="12.75" x14ac:dyDescent="0.2">
      <c r="A1364" s="29">
        <v>1983.12</v>
      </c>
      <c r="B1364" s="34">
        <v>164.4</v>
      </c>
      <c r="C1364" s="34">
        <v>7.09</v>
      </c>
      <c r="D1364" s="34">
        <v>14.03</v>
      </c>
      <c r="E1364" s="34">
        <v>101.3</v>
      </c>
      <c r="F1364" s="34">
        <f t="shared" si="107"/>
        <v>1983.9583333332307</v>
      </c>
      <c r="G1364" s="34">
        <v>11.83</v>
      </c>
      <c r="H1364" s="34">
        <f t="shared" si="104"/>
        <v>388.30006021717674</v>
      </c>
      <c r="I1364" s="34">
        <f t="shared" si="105"/>
        <v>16.746030577492597</v>
      </c>
      <c r="J1364" s="34">
        <f t="shared" si="106"/>
        <v>33.137772778874627</v>
      </c>
      <c r="K1364" s="34">
        <f t="shared" si="103"/>
        <v>9.8150109036086768</v>
      </c>
    </row>
    <row r="1365" spans="1:11" ht="12.75" x14ac:dyDescent="0.2">
      <c r="A1365" s="29">
        <v>1984.01</v>
      </c>
      <c r="B1365" s="34">
        <v>166.4</v>
      </c>
      <c r="C1365" s="34">
        <v>7.12</v>
      </c>
      <c r="D1365" s="34">
        <v>14.44</v>
      </c>
      <c r="E1365" s="34">
        <v>101.9</v>
      </c>
      <c r="F1365" s="34">
        <f t="shared" si="107"/>
        <v>1984.041666666564</v>
      </c>
      <c r="G1365" s="34">
        <v>11.67</v>
      </c>
      <c r="H1365" s="34">
        <f t="shared" si="104"/>
        <v>390.70973110893027</v>
      </c>
      <c r="I1365" s="34">
        <f t="shared" si="105"/>
        <v>16.717868302257113</v>
      </c>
      <c r="J1365" s="34">
        <f t="shared" si="106"/>
        <v>33.905339646712456</v>
      </c>
      <c r="K1365" s="34">
        <f t="shared" si="103"/>
        <v>9.8949318092025393</v>
      </c>
    </row>
    <row r="1366" spans="1:11" ht="12.75" x14ac:dyDescent="0.2">
      <c r="A1366" s="29">
        <v>1984.02</v>
      </c>
      <c r="B1366" s="34">
        <v>157.30000000000001</v>
      </c>
      <c r="C1366" s="34">
        <v>7.15</v>
      </c>
      <c r="D1366" s="34">
        <v>14.85</v>
      </c>
      <c r="E1366" s="34">
        <v>102.4</v>
      </c>
      <c r="F1366" s="34">
        <f t="shared" si="107"/>
        <v>1984.1249999998972</v>
      </c>
      <c r="G1366" s="34">
        <v>11.84</v>
      </c>
      <c r="H1366" s="34">
        <f t="shared" si="104"/>
        <v>367.53936108398432</v>
      </c>
      <c r="I1366" s="34">
        <f t="shared" si="105"/>
        <v>16.70633459472656</v>
      </c>
      <c r="J1366" s="34">
        <f t="shared" si="106"/>
        <v>34.69777185058593</v>
      </c>
      <c r="K1366" s="34">
        <f t="shared" si="103"/>
        <v>9.3245296457279849</v>
      </c>
    </row>
    <row r="1367" spans="1:11" ht="12.75" x14ac:dyDescent="0.2">
      <c r="A1367" s="29">
        <v>1984.03</v>
      </c>
      <c r="B1367" s="34">
        <v>157.4</v>
      </c>
      <c r="C1367" s="34">
        <v>7.18</v>
      </c>
      <c r="D1367" s="34">
        <v>15.26</v>
      </c>
      <c r="E1367" s="34">
        <v>102.6</v>
      </c>
      <c r="F1367" s="34">
        <f t="shared" si="107"/>
        <v>1984.2083333332305</v>
      </c>
      <c r="G1367" s="34">
        <v>12.32</v>
      </c>
      <c r="H1367" s="34">
        <f t="shared" si="104"/>
        <v>367.05610964912279</v>
      </c>
      <c r="I1367" s="34">
        <f t="shared" si="105"/>
        <v>16.74372850877193</v>
      </c>
      <c r="J1367" s="34">
        <f t="shared" si="106"/>
        <v>35.586253070175438</v>
      </c>
      <c r="K1367" s="34">
        <f t="shared" si="103"/>
        <v>9.326747066508247</v>
      </c>
    </row>
    <row r="1368" spans="1:11" ht="12.75" x14ac:dyDescent="0.2">
      <c r="A1368" s="29">
        <v>1984.04</v>
      </c>
      <c r="B1368" s="34">
        <v>157.6</v>
      </c>
      <c r="C1368" s="34">
        <v>7.2233299999999998</v>
      </c>
      <c r="D1368" s="34">
        <v>15.5733</v>
      </c>
      <c r="E1368" s="34">
        <v>103.1</v>
      </c>
      <c r="F1368" s="34">
        <f t="shared" si="107"/>
        <v>1984.2916666665637</v>
      </c>
      <c r="G1368" s="34">
        <v>12.63</v>
      </c>
      <c r="H1368" s="34">
        <f t="shared" si="104"/>
        <v>365.74014936954416</v>
      </c>
      <c r="I1368" s="34">
        <f t="shared" si="105"/>
        <v>16.763082443816682</v>
      </c>
      <c r="J1368" s="34">
        <f t="shared" si="106"/>
        <v>36.140742818380211</v>
      </c>
      <c r="K1368" s="34">
        <f t="shared" si="103"/>
        <v>9.3056434045948269</v>
      </c>
    </row>
    <row r="1369" spans="1:11" ht="12.75" x14ac:dyDescent="0.2">
      <c r="A1369" s="29">
        <v>1984.05</v>
      </c>
      <c r="B1369" s="34">
        <v>156.6</v>
      </c>
      <c r="C1369" s="34">
        <v>7.2666700000000004</v>
      </c>
      <c r="D1369" s="34">
        <v>15.886699999999999</v>
      </c>
      <c r="E1369" s="34">
        <v>103.4</v>
      </c>
      <c r="F1369" s="34">
        <f t="shared" si="107"/>
        <v>1984.374999999897</v>
      </c>
      <c r="G1369" s="34">
        <v>13.41</v>
      </c>
      <c r="H1369" s="34">
        <f t="shared" si="104"/>
        <v>362.36505464216629</v>
      </c>
      <c r="I1369" s="34">
        <f t="shared" si="105"/>
        <v>16.814733535227269</v>
      </c>
      <c r="J1369" s="34">
        <f t="shared" si="106"/>
        <v>36.7610786308027</v>
      </c>
      <c r="K1369" s="34">
        <f t="shared" si="103"/>
        <v>9.2318318168960491</v>
      </c>
    </row>
    <row r="1370" spans="1:11" ht="12.75" x14ac:dyDescent="0.2">
      <c r="A1370" s="29">
        <v>1984.06</v>
      </c>
      <c r="B1370" s="34">
        <v>153.1</v>
      </c>
      <c r="C1370" s="34">
        <v>7.31</v>
      </c>
      <c r="D1370" s="34">
        <v>16.2</v>
      </c>
      <c r="E1370" s="34">
        <v>103.7</v>
      </c>
      <c r="F1370" s="34">
        <f t="shared" si="107"/>
        <v>1984.4583333332303</v>
      </c>
      <c r="G1370" s="34">
        <v>13.56</v>
      </c>
      <c r="H1370" s="34">
        <f t="shared" si="104"/>
        <v>353.24134064609444</v>
      </c>
      <c r="I1370" s="34">
        <f t="shared" si="105"/>
        <v>16.866062704918029</v>
      </c>
      <c r="J1370" s="34">
        <f t="shared" si="106"/>
        <v>37.377594503375114</v>
      </c>
      <c r="K1370" s="34">
        <f t="shared" si="103"/>
        <v>9.0101855122910113</v>
      </c>
    </row>
    <row r="1371" spans="1:11" ht="12.75" x14ac:dyDescent="0.2">
      <c r="A1371" s="29">
        <v>1984.07</v>
      </c>
      <c r="B1371" s="34">
        <v>151.1</v>
      </c>
      <c r="C1371" s="34">
        <v>7.3333300000000001</v>
      </c>
      <c r="D1371" s="34">
        <v>16.32</v>
      </c>
      <c r="E1371" s="34">
        <v>104.1</v>
      </c>
      <c r="F1371" s="34">
        <f t="shared" si="107"/>
        <v>1984.5416666665635</v>
      </c>
      <c r="G1371" s="34">
        <v>13.36</v>
      </c>
      <c r="H1371" s="34">
        <f t="shared" si="104"/>
        <v>347.28723847262251</v>
      </c>
      <c r="I1371" s="34">
        <f t="shared" si="105"/>
        <v>16.854877064913545</v>
      </c>
      <c r="J1371" s="34">
        <f t="shared" si="106"/>
        <v>37.509779827089339</v>
      </c>
      <c r="K1371" s="34">
        <f t="shared" si="103"/>
        <v>8.8683022140433092</v>
      </c>
    </row>
    <row r="1372" spans="1:11" ht="12.75" x14ac:dyDescent="0.2">
      <c r="A1372" s="29">
        <v>1984.08</v>
      </c>
      <c r="B1372" s="34">
        <v>164.4</v>
      </c>
      <c r="C1372" s="34">
        <v>7.3566700000000003</v>
      </c>
      <c r="D1372" s="34">
        <v>16.440000000000001</v>
      </c>
      <c r="E1372" s="34">
        <v>104.5</v>
      </c>
      <c r="F1372" s="34">
        <f t="shared" si="107"/>
        <v>1984.6249999998968</v>
      </c>
      <c r="G1372" s="34">
        <v>12.72</v>
      </c>
      <c r="H1372" s="34">
        <f t="shared" si="104"/>
        <v>376.40953205741624</v>
      </c>
      <c r="I1372" s="34">
        <f t="shared" si="105"/>
        <v>16.843799952559809</v>
      </c>
      <c r="J1372" s="34">
        <f t="shared" si="106"/>
        <v>37.640953205741624</v>
      </c>
      <c r="K1372" s="34">
        <f t="shared" si="103"/>
        <v>9.6230632573731771</v>
      </c>
    </row>
    <row r="1373" spans="1:11" ht="12.75" x14ac:dyDescent="0.2">
      <c r="A1373" s="29">
        <v>1984.09</v>
      </c>
      <c r="B1373" s="34">
        <v>166.1</v>
      </c>
      <c r="C1373" s="34">
        <v>7.38</v>
      </c>
      <c r="D1373" s="34">
        <v>16.559999999999999</v>
      </c>
      <c r="E1373" s="34">
        <v>105</v>
      </c>
      <c r="F1373" s="34">
        <f t="shared" si="107"/>
        <v>1984.70833333323</v>
      </c>
      <c r="G1373" s="34">
        <v>12.52</v>
      </c>
      <c r="H1373" s="34">
        <f t="shared" si="104"/>
        <v>378.49088357142853</v>
      </c>
      <c r="I1373" s="34">
        <f t="shared" si="105"/>
        <v>16.816753285714285</v>
      </c>
      <c r="J1373" s="34">
        <f t="shared" si="106"/>
        <v>37.735153714285708</v>
      </c>
      <c r="K1373" s="34">
        <f t="shared" si="103"/>
        <v>9.6873413136280888</v>
      </c>
    </row>
    <row r="1374" spans="1:11" ht="12.75" x14ac:dyDescent="0.2">
      <c r="A1374" s="29">
        <v>1984.1</v>
      </c>
      <c r="B1374" s="34">
        <v>164.8</v>
      </c>
      <c r="C1374" s="34">
        <v>7.43</v>
      </c>
      <c r="D1374" s="34">
        <v>16.5867</v>
      </c>
      <c r="E1374" s="34">
        <v>105.3</v>
      </c>
      <c r="F1374" s="34">
        <f t="shared" si="107"/>
        <v>1984.7916666665633</v>
      </c>
      <c r="G1374" s="34">
        <v>12.16</v>
      </c>
      <c r="H1374" s="34">
        <f t="shared" si="104"/>
        <v>374.45870085470085</v>
      </c>
      <c r="I1374" s="34">
        <f t="shared" si="105"/>
        <v>16.88245235042735</v>
      </c>
      <c r="J1374" s="34">
        <f t="shared" si="106"/>
        <v>37.688313916666665</v>
      </c>
      <c r="K1374" s="34">
        <f t="shared" si="103"/>
        <v>9.5950707030485116</v>
      </c>
    </row>
    <row r="1375" spans="1:11" ht="12.75" x14ac:dyDescent="0.2">
      <c r="A1375" s="29">
        <v>1984.11</v>
      </c>
      <c r="B1375" s="34">
        <v>166.3</v>
      </c>
      <c r="C1375" s="34">
        <v>7.48</v>
      </c>
      <c r="D1375" s="34">
        <v>16.613299999999999</v>
      </c>
      <c r="E1375" s="34">
        <v>105.3</v>
      </c>
      <c r="F1375" s="34">
        <f t="shared" si="107"/>
        <v>1984.8749999998965</v>
      </c>
      <c r="G1375" s="34">
        <v>11.57</v>
      </c>
      <c r="H1375" s="34">
        <f t="shared" si="104"/>
        <v>377.86700213675215</v>
      </c>
      <c r="I1375" s="34">
        <f t="shared" si="105"/>
        <v>16.996062393162394</v>
      </c>
      <c r="J1375" s="34">
        <f t="shared" si="106"/>
        <v>37.748754459401702</v>
      </c>
      <c r="K1375" s="34">
        <f t="shared" si="103"/>
        <v>9.6919732217830941</v>
      </c>
    </row>
    <row r="1376" spans="1:11" ht="12.75" x14ac:dyDescent="0.2">
      <c r="A1376" s="29">
        <v>1984.12</v>
      </c>
      <c r="B1376" s="34">
        <v>164.5</v>
      </c>
      <c r="C1376" s="34">
        <v>7.53</v>
      </c>
      <c r="D1376" s="34">
        <v>16.64</v>
      </c>
      <c r="E1376" s="34">
        <v>105.3</v>
      </c>
      <c r="F1376" s="34">
        <f t="shared" si="107"/>
        <v>1984.9583333332298</v>
      </c>
      <c r="G1376" s="34">
        <v>11.5</v>
      </c>
      <c r="H1376" s="34">
        <f t="shared" si="104"/>
        <v>373.77704059829057</v>
      </c>
      <c r="I1376" s="34">
        <f t="shared" si="105"/>
        <v>17.109672435897433</v>
      </c>
      <c r="J1376" s="34">
        <f t="shared" si="106"/>
        <v>37.809422222222224</v>
      </c>
      <c r="K1376" s="34">
        <f t="shared" si="103"/>
        <v>9.5950548011334647</v>
      </c>
    </row>
    <row r="1377" spans="1:11" ht="12.75" x14ac:dyDescent="0.2">
      <c r="A1377" s="29">
        <v>1985.01</v>
      </c>
      <c r="B1377" s="34">
        <v>171.6</v>
      </c>
      <c r="C1377" s="34">
        <v>7.5733300000000003</v>
      </c>
      <c r="D1377" s="34">
        <v>16.556699999999999</v>
      </c>
      <c r="E1377" s="34">
        <v>105.5</v>
      </c>
      <c r="F1377" s="34">
        <f t="shared" si="107"/>
        <v>1985.0416666665631</v>
      </c>
      <c r="G1377" s="34">
        <v>11.38</v>
      </c>
      <c r="H1377" s="34">
        <f t="shared" si="104"/>
        <v>389.17050142180091</v>
      </c>
      <c r="I1377" s="34">
        <f t="shared" si="105"/>
        <v>17.17550485741706</v>
      </c>
      <c r="J1377" s="34">
        <f t="shared" si="106"/>
        <v>37.548830075118481</v>
      </c>
      <c r="K1377" s="34">
        <f t="shared" si="103"/>
        <v>9.9970011777304588</v>
      </c>
    </row>
    <row r="1378" spans="1:11" ht="12.75" x14ac:dyDescent="0.2">
      <c r="A1378" s="29">
        <v>1985.02</v>
      </c>
      <c r="B1378" s="34">
        <v>180.9</v>
      </c>
      <c r="C1378" s="34">
        <v>7.6166700000000001</v>
      </c>
      <c r="D1378" s="34">
        <v>16.473299999999998</v>
      </c>
      <c r="E1378" s="34">
        <v>106</v>
      </c>
      <c r="F1378" s="34">
        <f t="shared" si="107"/>
        <v>1985.1249999998963</v>
      </c>
      <c r="G1378" s="34">
        <v>11.51</v>
      </c>
      <c r="H1378" s="34">
        <f t="shared" si="104"/>
        <v>408.32671202830181</v>
      </c>
      <c r="I1378" s="34">
        <f t="shared" si="105"/>
        <v>17.192315189080187</v>
      </c>
      <c r="J1378" s="34">
        <f t="shared" si="106"/>
        <v>37.183462826179237</v>
      </c>
      <c r="K1378" s="34">
        <f t="shared" si="103"/>
        <v>10.494935172607084</v>
      </c>
    </row>
    <row r="1379" spans="1:11" ht="12.75" x14ac:dyDescent="0.2">
      <c r="A1379" s="29">
        <v>1985.03</v>
      </c>
      <c r="B1379" s="34">
        <v>179.4</v>
      </c>
      <c r="C1379" s="34">
        <v>7.66</v>
      </c>
      <c r="D1379" s="34">
        <v>16.39</v>
      </c>
      <c r="E1379" s="34">
        <v>106.4</v>
      </c>
      <c r="F1379" s="34">
        <f t="shared" si="107"/>
        <v>1985.2083333332296</v>
      </c>
      <c r="G1379" s="34">
        <v>11.86</v>
      </c>
      <c r="H1379" s="34">
        <f t="shared" si="104"/>
        <v>403.4185841165413</v>
      </c>
      <c r="I1379" s="34">
        <f t="shared" si="105"/>
        <v>17.225119031954886</v>
      </c>
      <c r="J1379" s="34">
        <f t="shared" si="106"/>
        <v>36.856357824248121</v>
      </c>
      <c r="K1379" s="34">
        <f t="shared" si="103"/>
        <v>10.373217214924738</v>
      </c>
    </row>
    <row r="1380" spans="1:11" ht="12.75" x14ac:dyDescent="0.2">
      <c r="A1380" s="29">
        <v>1985.04</v>
      </c>
      <c r="B1380" s="34">
        <v>180.6</v>
      </c>
      <c r="C1380" s="34">
        <v>7.6866700000000003</v>
      </c>
      <c r="D1380" s="34">
        <v>16.13</v>
      </c>
      <c r="E1380" s="34">
        <v>106.9</v>
      </c>
      <c r="F1380" s="34">
        <f t="shared" si="107"/>
        <v>1985.2916666665628</v>
      </c>
      <c r="G1380" s="34">
        <v>11.43</v>
      </c>
      <c r="H1380" s="34">
        <f t="shared" si="104"/>
        <v>404.2175177736201</v>
      </c>
      <c r="I1380" s="34">
        <f t="shared" si="105"/>
        <v>17.204245112652011</v>
      </c>
      <c r="J1380" s="34">
        <f t="shared" si="106"/>
        <v>36.102040762394758</v>
      </c>
      <c r="K1380" s="34">
        <f t="shared" si="103"/>
        <v>10.397118719816822</v>
      </c>
    </row>
    <row r="1381" spans="1:11" ht="12.75" x14ac:dyDescent="0.2">
      <c r="A1381" s="29">
        <v>1985.05</v>
      </c>
      <c r="B1381" s="34">
        <v>184.9</v>
      </c>
      <c r="C1381" s="34">
        <v>7.71333</v>
      </c>
      <c r="D1381" s="34">
        <v>15.87</v>
      </c>
      <c r="E1381" s="34">
        <v>107.3</v>
      </c>
      <c r="F1381" s="34">
        <f t="shared" si="107"/>
        <v>1985.3749999998961</v>
      </c>
      <c r="G1381" s="34">
        <v>10.85</v>
      </c>
      <c r="H1381" s="34">
        <f t="shared" si="104"/>
        <v>412.29899790307553</v>
      </c>
      <c r="I1381" s="34">
        <f t="shared" si="105"/>
        <v>17.199557758224604</v>
      </c>
      <c r="J1381" s="34">
        <f t="shared" si="106"/>
        <v>35.387696575023291</v>
      </c>
      <c r="K1381" s="34">
        <f t="shared" si="103"/>
        <v>10.608120467860104</v>
      </c>
    </row>
    <row r="1382" spans="1:11" ht="12.75" x14ac:dyDescent="0.2">
      <c r="A1382" s="29">
        <v>1985.06</v>
      </c>
      <c r="B1382" s="34">
        <v>188.9</v>
      </c>
      <c r="C1382" s="34">
        <v>7.74</v>
      </c>
      <c r="D1382" s="34">
        <v>15.61</v>
      </c>
      <c r="E1382" s="34">
        <v>107.6</v>
      </c>
      <c r="F1382" s="34">
        <f t="shared" si="107"/>
        <v>1985.4583333332293</v>
      </c>
      <c r="G1382" s="34">
        <v>10.16</v>
      </c>
      <c r="H1382" s="34">
        <f t="shared" si="104"/>
        <v>420.04399140334573</v>
      </c>
      <c r="I1382" s="34">
        <f t="shared" si="105"/>
        <v>17.210907853159853</v>
      </c>
      <c r="J1382" s="34">
        <f t="shared" si="106"/>
        <v>34.71088780204461</v>
      </c>
      <c r="K1382" s="34">
        <f t="shared" si="103"/>
        <v>10.81004984586122</v>
      </c>
    </row>
    <row r="1383" spans="1:11" ht="12.75" x14ac:dyDescent="0.2">
      <c r="A1383" s="29">
        <v>1985.07</v>
      </c>
      <c r="B1383" s="34">
        <v>192.5</v>
      </c>
      <c r="C1383" s="34">
        <v>7.7733299999999996</v>
      </c>
      <c r="D1383" s="34">
        <v>15.4833</v>
      </c>
      <c r="E1383" s="34">
        <v>107.8</v>
      </c>
      <c r="F1383" s="34">
        <f t="shared" si="107"/>
        <v>1985.5416666665626</v>
      </c>
      <c r="G1383" s="34">
        <v>10.31</v>
      </c>
      <c r="H1383" s="34">
        <f t="shared" si="104"/>
        <v>427.25491071428564</v>
      </c>
      <c r="I1383" s="34">
        <f t="shared" si="105"/>
        <v>17.252952805728199</v>
      </c>
      <c r="J1383" s="34">
        <f t="shared" si="106"/>
        <v>34.365277709415579</v>
      </c>
      <c r="K1383" s="34">
        <f t="shared" si="103"/>
        <v>10.997563956793384</v>
      </c>
    </row>
    <row r="1384" spans="1:11" ht="12.75" x14ac:dyDescent="0.2">
      <c r="A1384" s="29">
        <v>1985.08</v>
      </c>
      <c r="B1384" s="34">
        <v>188.3</v>
      </c>
      <c r="C1384" s="34">
        <v>7.8066700000000004</v>
      </c>
      <c r="D1384" s="34">
        <v>15.3567</v>
      </c>
      <c r="E1384" s="34">
        <v>108</v>
      </c>
      <c r="F1384" s="34">
        <f t="shared" si="107"/>
        <v>1985.6249999998959</v>
      </c>
      <c r="G1384" s="34">
        <v>10.33</v>
      </c>
      <c r="H1384" s="34">
        <f t="shared" si="104"/>
        <v>417.15903541666665</v>
      </c>
      <c r="I1384" s="34">
        <f t="shared" si="105"/>
        <v>17.294864190208333</v>
      </c>
      <c r="J1384" s="34">
        <f t="shared" si="106"/>
        <v>34.021169193749998</v>
      </c>
      <c r="K1384" s="34">
        <f t="shared" si="103"/>
        <v>10.738799808877285</v>
      </c>
    </row>
    <row r="1385" spans="1:11" ht="12.75" x14ac:dyDescent="0.2">
      <c r="A1385" s="29">
        <v>1985.09</v>
      </c>
      <c r="B1385" s="34">
        <v>184.1</v>
      </c>
      <c r="C1385" s="34">
        <v>7.84</v>
      </c>
      <c r="D1385" s="34">
        <v>15.23</v>
      </c>
      <c r="E1385" s="34">
        <v>108.3</v>
      </c>
      <c r="F1385" s="34">
        <f t="shared" si="107"/>
        <v>1985.7083333332291</v>
      </c>
      <c r="G1385" s="34">
        <v>10.37</v>
      </c>
      <c r="H1385" s="34">
        <f t="shared" si="104"/>
        <v>406.72458240997224</v>
      </c>
      <c r="I1385" s="34">
        <f t="shared" si="105"/>
        <v>17.32059058171745</v>
      </c>
      <c r="J1385" s="34">
        <f t="shared" si="106"/>
        <v>33.647014612188364</v>
      </c>
      <c r="K1385" s="34">
        <f t="shared" si="103"/>
        <v>10.471234661697551</v>
      </c>
    </row>
    <row r="1386" spans="1:11" ht="12.75" x14ac:dyDescent="0.2">
      <c r="A1386" s="29">
        <v>1985.1</v>
      </c>
      <c r="B1386" s="34">
        <v>186.2</v>
      </c>
      <c r="C1386" s="34">
        <v>7.86</v>
      </c>
      <c r="D1386" s="34">
        <v>15.023300000000001</v>
      </c>
      <c r="E1386" s="34">
        <v>108.7</v>
      </c>
      <c r="F1386" s="34">
        <f t="shared" si="107"/>
        <v>1985.7916666665624</v>
      </c>
      <c r="G1386" s="34">
        <v>10.24</v>
      </c>
      <c r="H1386" s="34">
        <f t="shared" si="104"/>
        <v>409.85026724930998</v>
      </c>
      <c r="I1386" s="34">
        <f t="shared" si="105"/>
        <v>17.300875942962282</v>
      </c>
      <c r="J1386" s="34">
        <f t="shared" si="106"/>
        <v>33.068225134084635</v>
      </c>
      <c r="K1386" s="34">
        <f t="shared" si="103"/>
        <v>10.552516982943752</v>
      </c>
    </row>
    <row r="1387" spans="1:11" ht="12.75" x14ac:dyDescent="0.2">
      <c r="A1387" s="29">
        <v>1985.11</v>
      </c>
      <c r="B1387" s="34">
        <v>197.5</v>
      </c>
      <c r="C1387" s="34">
        <v>7.88</v>
      </c>
      <c r="D1387" s="34">
        <v>14.816700000000001</v>
      </c>
      <c r="E1387" s="34">
        <v>109</v>
      </c>
      <c r="F1387" s="34">
        <f t="shared" si="107"/>
        <v>1985.8749999998956</v>
      </c>
      <c r="G1387" s="34">
        <v>9.7799999999999994</v>
      </c>
      <c r="H1387" s="34">
        <f t="shared" si="104"/>
        <v>433.52654243119264</v>
      </c>
      <c r="I1387" s="34">
        <f t="shared" si="105"/>
        <v>17.297160275229356</v>
      </c>
      <c r="J1387" s="34">
        <f t="shared" si="106"/>
        <v>32.523709980963304</v>
      </c>
      <c r="K1387" s="34">
        <f t="shared" si="103"/>
        <v>11.164611128667469</v>
      </c>
    </row>
    <row r="1388" spans="1:11" ht="12.75" x14ac:dyDescent="0.2">
      <c r="A1388" s="29">
        <v>1985.12</v>
      </c>
      <c r="B1388" s="34">
        <v>207.3</v>
      </c>
      <c r="C1388" s="34">
        <v>7.9</v>
      </c>
      <c r="D1388" s="34">
        <v>14.61</v>
      </c>
      <c r="E1388" s="34">
        <v>109.3</v>
      </c>
      <c r="F1388" s="34">
        <f t="shared" si="107"/>
        <v>1985.9583333332289</v>
      </c>
      <c r="G1388" s="34">
        <v>9.26</v>
      </c>
      <c r="H1388" s="34">
        <f t="shared" si="104"/>
        <v>453.78927790484909</v>
      </c>
      <c r="I1388" s="34">
        <f t="shared" si="105"/>
        <v>17.293465004574568</v>
      </c>
      <c r="J1388" s="34">
        <f t="shared" si="106"/>
        <v>31.981965027447391</v>
      </c>
      <c r="K1388" s="34">
        <f t="shared" si="103"/>
        <v>11.690521474467598</v>
      </c>
    </row>
    <row r="1389" spans="1:11" ht="12.75" x14ac:dyDescent="0.2">
      <c r="A1389" s="29">
        <v>1986.01</v>
      </c>
      <c r="B1389" s="34">
        <v>208.2</v>
      </c>
      <c r="C1389" s="34">
        <v>7.94</v>
      </c>
      <c r="D1389" s="34">
        <v>14.58</v>
      </c>
      <c r="E1389" s="34">
        <v>109.6</v>
      </c>
      <c r="F1389" s="34">
        <f t="shared" si="107"/>
        <v>1986.0416666665622</v>
      </c>
      <c r="G1389" s="34">
        <v>9.19</v>
      </c>
      <c r="H1389" s="34">
        <f t="shared" si="104"/>
        <v>454.5119028284671</v>
      </c>
      <c r="I1389" s="34">
        <f t="shared" si="105"/>
        <v>17.333451049270074</v>
      </c>
      <c r="J1389" s="34">
        <f t="shared" si="106"/>
        <v>31.82893152372263</v>
      </c>
      <c r="K1389" s="34">
        <f t="shared" si="103"/>
        <v>11.715007584487989</v>
      </c>
    </row>
    <row r="1390" spans="1:11" ht="12.75" x14ac:dyDescent="0.2">
      <c r="A1390" s="29">
        <v>1986.02</v>
      </c>
      <c r="B1390" s="34">
        <v>219.4</v>
      </c>
      <c r="C1390" s="34">
        <v>7.98</v>
      </c>
      <c r="D1390" s="34">
        <v>14.55</v>
      </c>
      <c r="E1390" s="34">
        <v>109.3</v>
      </c>
      <c r="F1390" s="34">
        <f t="shared" si="107"/>
        <v>1986.1249999998954</v>
      </c>
      <c r="G1390" s="34">
        <v>8.6999999999999993</v>
      </c>
      <c r="H1390" s="34">
        <f t="shared" si="104"/>
        <v>480.27673696248854</v>
      </c>
      <c r="I1390" s="34">
        <f t="shared" si="105"/>
        <v>17.468588700823421</v>
      </c>
      <c r="J1390" s="34">
        <f t="shared" si="106"/>
        <v>31.850622255260749</v>
      </c>
      <c r="K1390" s="34">
        <f t="shared" si="103"/>
        <v>12.388219099418126</v>
      </c>
    </row>
    <row r="1391" spans="1:11" ht="12.75" x14ac:dyDescent="0.2">
      <c r="A1391" s="29">
        <v>1986.03</v>
      </c>
      <c r="B1391" s="34">
        <v>232.3</v>
      </c>
      <c r="C1391" s="34">
        <v>8.02</v>
      </c>
      <c r="D1391" s="34">
        <v>14.52</v>
      </c>
      <c r="E1391" s="34">
        <v>108.8</v>
      </c>
      <c r="F1391" s="34">
        <f t="shared" si="107"/>
        <v>1986.2083333332287</v>
      </c>
      <c r="G1391" s="34">
        <v>7.78</v>
      </c>
      <c r="H1391" s="34">
        <f t="shared" si="104"/>
        <v>510.85236052389706</v>
      </c>
      <c r="I1391" s="34">
        <f t="shared" si="105"/>
        <v>17.636831387867645</v>
      </c>
      <c r="J1391" s="34">
        <f t="shared" si="106"/>
        <v>31.931021415441176</v>
      </c>
      <c r="K1391" s="34">
        <f t="shared" si="103"/>
        <v>13.189022981532716</v>
      </c>
    </row>
    <row r="1392" spans="1:11" ht="12.75" x14ac:dyDescent="0.2">
      <c r="A1392" s="29">
        <v>1986.04</v>
      </c>
      <c r="B1392" s="34">
        <v>238</v>
      </c>
      <c r="C1392" s="34">
        <v>8.0466700000000007</v>
      </c>
      <c r="D1392" s="34">
        <v>14.583299999999999</v>
      </c>
      <c r="E1392" s="34">
        <v>108.6</v>
      </c>
      <c r="F1392" s="34">
        <f t="shared" si="107"/>
        <v>1986.2916666665619</v>
      </c>
      <c r="G1392" s="34">
        <v>7.3</v>
      </c>
      <c r="H1392" s="34">
        <f t="shared" si="104"/>
        <v>524.35114640883978</v>
      </c>
      <c r="I1392" s="34">
        <f t="shared" si="105"/>
        <v>17.728069912914368</v>
      </c>
      <c r="J1392" s="34">
        <f t="shared" si="106"/>
        <v>32.129286022790055</v>
      </c>
      <c r="K1392" s="34">
        <f t="shared" si="103"/>
        <v>13.552504172869481</v>
      </c>
    </row>
    <row r="1393" spans="1:11" ht="12.75" x14ac:dyDescent="0.2">
      <c r="A1393" s="29">
        <v>1986.05</v>
      </c>
      <c r="B1393" s="34">
        <v>238.5</v>
      </c>
      <c r="C1393" s="34">
        <v>8.0733300000000003</v>
      </c>
      <c r="D1393" s="34">
        <v>14.646699999999999</v>
      </c>
      <c r="E1393" s="34">
        <v>108.9</v>
      </c>
      <c r="F1393" s="34">
        <f t="shared" si="107"/>
        <v>1986.3749999998952</v>
      </c>
      <c r="G1393" s="34">
        <v>7.71</v>
      </c>
      <c r="H1393" s="34">
        <f t="shared" si="104"/>
        <v>524.00519628099164</v>
      </c>
      <c r="I1393" s="34">
        <f t="shared" si="105"/>
        <v>17.737806588223137</v>
      </c>
      <c r="J1393" s="34">
        <f t="shared" si="106"/>
        <v>32.180070894628095</v>
      </c>
      <c r="K1393" s="34">
        <f t="shared" si="103"/>
        <v>13.560046199232339</v>
      </c>
    </row>
    <row r="1394" spans="1:11" ht="12.75" x14ac:dyDescent="0.2">
      <c r="A1394" s="29">
        <v>1986.06</v>
      </c>
      <c r="B1394" s="34">
        <v>245.3</v>
      </c>
      <c r="C1394" s="34">
        <v>8.1</v>
      </c>
      <c r="D1394" s="34">
        <v>14.71</v>
      </c>
      <c r="E1394" s="34">
        <v>109.5</v>
      </c>
      <c r="F1394" s="34">
        <f t="shared" si="107"/>
        <v>1986.4583333332284</v>
      </c>
      <c r="G1394" s="34">
        <v>7.8</v>
      </c>
      <c r="H1394" s="34">
        <f t="shared" si="104"/>
        <v>535.99226095890413</v>
      </c>
      <c r="I1394" s="34">
        <f t="shared" si="105"/>
        <v>17.698888356164382</v>
      </c>
      <c r="J1394" s="34">
        <f t="shared" si="106"/>
        <v>32.142055273972602</v>
      </c>
      <c r="K1394" s="34">
        <f t="shared" si="103"/>
        <v>13.888688626457117</v>
      </c>
    </row>
    <row r="1395" spans="1:11" ht="12.75" x14ac:dyDescent="0.2">
      <c r="A1395" s="29">
        <v>1986.07</v>
      </c>
      <c r="B1395" s="34">
        <v>240.2</v>
      </c>
      <c r="C1395" s="34">
        <v>8.1433300000000006</v>
      </c>
      <c r="D1395" s="34">
        <v>14.7567</v>
      </c>
      <c r="E1395" s="34">
        <v>109.5</v>
      </c>
      <c r="F1395" s="34">
        <f t="shared" si="107"/>
        <v>1986.5416666665617</v>
      </c>
      <c r="G1395" s="34">
        <v>7.3</v>
      </c>
      <c r="H1395" s="34">
        <f t="shared" si="104"/>
        <v>524.84851643835611</v>
      </c>
      <c r="I1395" s="34">
        <f t="shared" si="105"/>
        <v>17.793566483630137</v>
      </c>
      <c r="J1395" s="34">
        <f t="shared" si="106"/>
        <v>32.2440970130137</v>
      </c>
      <c r="K1395" s="34">
        <f t="shared" si="103"/>
        <v>13.619995534083813</v>
      </c>
    </row>
    <row r="1396" spans="1:11" ht="12.75" x14ac:dyDescent="0.2">
      <c r="A1396" s="29">
        <v>1986.08</v>
      </c>
      <c r="B1396" s="34">
        <v>245</v>
      </c>
      <c r="C1396" s="34">
        <v>8.1866699999999994</v>
      </c>
      <c r="D1396" s="34">
        <v>14.8033</v>
      </c>
      <c r="E1396" s="34">
        <v>109.7</v>
      </c>
      <c r="F1396" s="34">
        <f t="shared" si="107"/>
        <v>1986.624999999895</v>
      </c>
      <c r="G1396" s="34">
        <v>7.17</v>
      </c>
      <c r="H1396" s="34">
        <f t="shared" si="104"/>
        <v>534.36074521422063</v>
      </c>
      <c r="I1396" s="34">
        <f t="shared" si="105"/>
        <v>17.855653396011846</v>
      </c>
      <c r="J1396" s="34">
        <f t="shared" si="106"/>
        <v>32.286948651549679</v>
      </c>
      <c r="K1396" s="34">
        <f t="shared" si="103"/>
        <v>13.887667550866055</v>
      </c>
    </row>
    <row r="1397" spans="1:11" ht="12.75" x14ac:dyDescent="0.2">
      <c r="A1397" s="29">
        <v>1986.09</v>
      </c>
      <c r="B1397" s="34">
        <v>238.3</v>
      </c>
      <c r="C1397" s="34">
        <v>8.23</v>
      </c>
      <c r="D1397" s="34">
        <v>14.85</v>
      </c>
      <c r="E1397" s="34">
        <v>110.2</v>
      </c>
      <c r="F1397" s="34">
        <f t="shared" si="107"/>
        <v>1986.7083333332282</v>
      </c>
      <c r="G1397" s="34">
        <v>7.45</v>
      </c>
      <c r="H1397" s="34">
        <f t="shared" si="104"/>
        <v>517.38941311252267</v>
      </c>
      <c r="I1397" s="34">
        <f t="shared" si="105"/>
        <v>17.8687153584392</v>
      </c>
      <c r="J1397" s="34">
        <f t="shared" si="106"/>
        <v>32.241849705081663</v>
      </c>
      <c r="K1397" s="34">
        <f t="shared" si="103"/>
        <v>13.467314312977132</v>
      </c>
    </row>
    <row r="1398" spans="1:11" ht="12.75" x14ac:dyDescent="0.2">
      <c r="A1398" s="29">
        <v>1986.1</v>
      </c>
      <c r="B1398" s="34">
        <v>237.4</v>
      </c>
      <c r="C1398" s="34">
        <v>8.2466699999999999</v>
      </c>
      <c r="D1398" s="34">
        <v>14.726699999999999</v>
      </c>
      <c r="E1398" s="34">
        <v>110.3</v>
      </c>
      <c r="F1398" s="34">
        <f t="shared" si="107"/>
        <v>1986.7916666665615</v>
      </c>
      <c r="G1398" s="34">
        <v>7.43</v>
      </c>
      <c r="H1398" s="34">
        <f t="shared" si="104"/>
        <v>514.9680584768812</v>
      </c>
      <c r="I1398" s="34">
        <f t="shared" si="105"/>
        <v>17.888675816341792</v>
      </c>
      <c r="J1398" s="34">
        <f t="shared" si="106"/>
        <v>31.945156304850407</v>
      </c>
      <c r="K1398" s="34">
        <f t="shared" si="103"/>
        <v>13.42591886085736</v>
      </c>
    </row>
    <row r="1399" spans="1:11" ht="12.75" x14ac:dyDescent="0.2">
      <c r="A1399" s="29">
        <v>1986.11</v>
      </c>
      <c r="B1399" s="34">
        <v>245.1</v>
      </c>
      <c r="C1399" s="34">
        <v>8.2633299999999998</v>
      </c>
      <c r="D1399" s="34">
        <v>14.603300000000001</v>
      </c>
      <c r="E1399" s="34">
        <v>110.4</v>
      </c>
      <c r="F1399" s="34">
        <f t="shared" si="107"/>
        <v>1986.8749999998947</v>
      </c>
      <c r="G1399" s="34">
        <v>7.25</v>
      </c>
      <c r="H1399" s="34">
        <f t="shared" si="104"/>
        <v>531.18931182065216</v>
      </c>
      <c r="I1399" s="34">
        <f t="shared" si="105"/>
        <v>17.908578441644018</v>
      </c>
      <c r="J1399" s="34">
        <f t="shared" si="106"/>
        <v>31.648783669157609</v>
      </c>
      <c r="K1399" s="34">
        <f t="shared" si="103"/>
        <v>13.872985596138603</v>
      </c>
    </row>
    <row r="1400" spans="1:11" ht="12.75" x14ac:dyDescent="0.2">
      <c r="A1400" s="29">
        <v>1986.12</v>
      </c>
      <c r="B1400" s="34">
        <v>248.6</v>
      </c>
      <c r="C1400" s="34">
        <v>8.2799999999999994</v>
      </c>
      <c r="D1400" s="34">
        <v>14.48</v>
      </c>
      <c r="E1400" s="34">
        <v>110.5</v>
      </c>
      <c r="F1400" s="34">
        <f t="shared" si="107"/>
        <v>1986.958333333228</v>
      </c>
      <c r="G1400" s="34">
        <v>7.11</v>
      </c>
      <c r="H1400" s="34">
        <f t="shared" si="104"/>
        <v>538.28705565610858</v>
      </c>
      <c r="I1400" s="34">
        <f t="shared" si="105"/>
        <v>17.928466696832576</v>
      </c>
      <c r="J1400" s="34">
        <f t="shared" si="106"/>
        <v>31.353163981900451</v>
      </c>
      <c r="K1400" s="34">
        <f t="shared" si="103"/>
        <v>14.085139814743313</v>
      </c>
    </row>
    <row r="1401" spans="1:11" ht="12.75" x14ac:dyDescent="0.2">
      <c r="A1401" s="29">
        <v>1987.01</v>
      </c>
      <c r="B1401" s="34">
        <v>264.5</v>
      </c>
      <c r="C1401" s="34">
        <v>8.3000000000000007</v>
      </c>
      <c r="D1401" s="34">
        <v>14.6867</v>
      </c>
      <c r="E1401" s="34">
        <v>111.2</v>
      </c>
      <c r="F1401" s="34">
        <f t="shared" si="107"/>
        <v>1987.0416666665612</v>
      </c>
      <c r="G1401" s="34">
        <v>7.08</v>
      </c>
      <c r="H1401" s="34">
        <f t="shared" si="104"/>
        <v>569.10968862410073</v>
      </c>
      <c r="I1401" s="34">
        <f t="shared" si="105"/>
        <v>17.858640512589925</v>
      </c>
      <c r="J1401" s="34">
        <f t="shared" si="106"/>
        <v>31.600541640512585</v>
      </c>
      <c r="K1401" s="34">
        <f t="shared" si="103"/>
        <v>14.922208103718949</v>
      </c>
    </row>
    <row r="1402" spans="1:11" ht="12.75" x14ac:dyDescent="0.2">
      <c r="A1402" s="29">
        <v>1987.02</v>
      </c>
      <c r="B1402" s="34">
        <v>280.89999999999998</v>
      </c>
      <c r="C1402" s="34">
        <v>8.32</v>
      </c>
      <c r="D1402" s="34">
        <v>14.8933</v>
      </c>
      <c r="E1402" s="34">
        <v>111.6</v>
      </c>
      <c r="F1402" s="34">
        <f t="shared" si="107"/>
        <v>1987.1249999998945</v>
      </c>
      <c r="G1402" s="34">
        <v>7.25</v>
      </c>
      <c r="H1402" s="34">
        <f t="shared" si="104"/>
        <v>602.23034475806446</v>
      </c>
      <c r="I1402" s="34">
        <f t="shared" si="105"/>
        <v>17.837509677419355</v>
      </c>
      <c r="J1402" s="34">
        <f t="shared" si="106"/>
        <v>31.930214288306448</v>
      </c>
      <c r="K1402" s="34">
        <f t="shared" si="103"/>
        <v>15.822318142836449</v>
      </c>
    </row>
    <row r="1403" spans="1:11" ht="12.75" x14ac:dyDescent="0.2">
      <c r="A1403" s="29">
        <v>1987.03</v>
      </c>
      <c r="B1403" s="34">
        <v>292.5</v>
      </c>
      <c r="C1403" s="34">
        <v>8.34</v>
      </c>
      <c r="D1403" s="34">
        <v>15.1</v>
      </c>
      <c r="E1403" s="34">
        <v>112.1</v>
      </c>
      <c r="F1403" s="34">
        <f t="shared" si="107"/>
        <v>1987.2083333332278</v>
      </c>
      <c r="G1403" s="34">
        <v>7.25</v>
      </c>
      <c r="H1403" s="34">
        <f t="shared" si="104"/>
        <v>624.30289362176632</v>
      </c>
      <c r="I1403" s="34">
        <f t="shared" si="105"/>
        <v>17.800636351471898</v>
      </c>
      <c r="J1403" s="34">
        <f t="shared" si="106"/>
        <v>32.228969892952719</v>
      </c>
      <c r="K1403" s="34">
        <f t="shared" si="103"/>
        <v>16.433343976069928</v>
      </c>
    </row>
    <row r="1404" spans="1:11" ht="12.75" x14ac:dyDescent="0.2">
      <c r="A1404" s="29">
        <v>1987.04</v>
      </c>
      <c r="B1404" s="34">
        <v>289.3</v>
      </c>
      <c r="C1404" s="34">
        <v>8.4</v>
      </c>
      <c r="D1404" s="34">
        <v>14.8733</v>
      </c>
      <c r="E1404" s="34">
        <v>112.7</v>
      </c>
      <c r="F1404" s="34">
        <f t="shared" si="107"/>
        <v>1987.291666666561</v>
      </c>
      <c r="G1404" s="34">
        <v>8.02</v>
      </c>
      <c r="H1404" s="34">
        <f t="shared" si="104"/>
        <v>614.18556854480926</v>
      </c>
      <c r="I1404" s="34">
        <f t="shared" si="105"/>
        <v>17.833248447204969</v>
      </c>
      <c r="J1404" s="34">
        <f t="shared" si="106"/>
        <v>31.576101682120672</v>
      </c>
      <c r="K1404" s="34">
        <f t="shared" si="103"/>
        <v>16.196534453220877</v>
      </c>
    </row>
    <row r="1405" spans="1:11" ht="12.75" x14ac:dyDescent="0.2">
      <c r="A1405" s="29">
        <v>1987.05</v>
      </c>
      <c r="B1405" s="34">
        <v>289.10000000000002</v>
      </c>
      <c r="C1405" s="34">
        <v>8.4600000000000009</v>
      </c>
      <c r="D1405" s="34">
        <v>14.646699999999999</v>
      </c>
      <c r="E1405" s="34">
        <v>113.1</v>
      </c>
      <c r="F1405" s="34">
        <f t="shared" si="107"/>
        <v>1987.3749999998943</v>
      </c>
      <c r="G1405" s="34">
        <v>8.61</v>
      </c>
      <c r="H1405" s="34">
        <f t="shared" si="104"/>
        <v>611.5902831564988</v>
      </c>
      <c r="I1405" s="34">
        <f t="shared" si="105"/>
        <v>17.8971075596817</v>
      </c>
      <c r="J1405" s="34">
        <f t="shared" si="106"/>
        <v>30.985054999336867</v>
      </c>
      <c r="K1405" s="34">
        <f t="shared" si="103"/>
        <v>16.160311952655739</v>
      </c>
    </row>
    <row r="1406" spans="1:11" ht="12.75" x14ac:dyDescent="0.2">
      <c r="A1406" s="29">
        <v>1987.06</v>
      </c>
      <c r="B1406" s="34">
        <v>301.39999999999998</v>
      </c>
      <c r="C1406" s="34">
        <v>8.52</v>
      </c>
      <c r="D1406" s="34">
        <v>14.42</v>
      </c>
      <c r="E1406" s="34">
        <v>113.5</v>
      </c>
      <c r="F1406" s="34">
        <f t="shared" si="107"/>
        <v>1987.4583333332275</v>
      </c>
      <c r="G1406" s="34">
        <v>8.4</v>
      </c>
      <c r="H1406" s="34">
        <f t="shared" si="104"/>
        <v>635.36381365638749</v>
      </c>
      <c r="I1406" s="34">
        <f t="shared" si="105"/>
        <v>17.960516563876649</v>
      </c>
      <c r="J1406" s="34">
        <f t="shared" si="106"/>
        <v>30.397963480176209</v>
      </c>
      <c r="K1406" s="34">
        <f t="shared" si="103"/>
        <v>16.825207307878717</v>
      </c>
    </row>
    <row r="1407" spans="1:11" ht="12.75" x14ac:dyDescent="0.2">
      <c r="A1407" s="29">
        <v>1987.07</v>
      </c>
      <c r="B1407" s="34">
        <v>310.10000000000002</v>
      </c>
      <c r="C1407" s="34">
        <v>8.5666700000000002</v>
      </c>
      <c r="D1407" s="34">
        <v>14.9</v>
      </c>
      <c r="E1407" s="34">
        <v>113.8</v>
      </c>
      <c r="F1407" s="34">
        <f t="shared" si="107"/>
        <v>1987.5416666665608</v>
      </c>
      <c r="G1407" s="34">
        <v>8.4499999999999993</v>
      </c>
      <c r="H1407" s="34">
        <f t="shared" si="104"/>
        <v>651.98048132688939</v>
      </c>
      <c r="I1407" s="34">
        <f t="shared" si="105"/>
        <v>18.011291937983305</v>
      </c>
      <c r="J1407" s="34">
        <f t="shared" si="106"/>
        <v>31.327020869947276</v>
      </c>
      <c r="K1407" s="34">
        <f t="shared" si="103"/>
        <v>17.306004390512225</v>
      </c>
    </row>
    <row r="1408" spans="1:11" ht="12.75" x14ac:dyDescent="0.2">
      <c r="A1408" s="29">
        <v>1987.08</v>
      </c>
      <c r="B1408" s="34">
        <v>329.4</v>
      </c>
      <c r="C1408" s="34">
        <v>8.6133299999999995</v>
      </c>
      <c r="D1408" s="34">
        <v>15.38</v>
      </c>
      <c r="E1408" s="34">
        <v>114.4</v>
      </c>
      <c r="F1408" s="34">
        <f t="shared" si="107"/>
        <v>1987.624999999894</v>
      </c>
      <c r="G1408" s="34">
        <v>8.76</v>
      </c>
      <c r="H1408" s="34">
        <f t="shared" si="104"/>
        <v>688.92613505244742</v>
      </c>
      <c r="I1408" s="34">
        <f t="shared" si="105"/>
        <v>18.014414531971152</v>
      </c>
      <c r="J1408" s="34">
        <f t="shared" si="106"/>
        <v>32.166617963286711</v>
      </c>
      <c r="K1408" s="34">
        <f t="shared" si="103"/>
        <v>18.326907245856351</v>
      </c>
    </row>
    <row r="1409" spans="1:11" ht="12.75" x14ac:dyDescent="0.2">
      <c r="A1409" s="29">
        <v>1987.09</v>
      </c>
      <c r="B1409" s="34">
        <v>318.7</v>
      </c>
      <c r="C1409" s="34">
        <v>8.66</v>
      </c>
      <c r="D1409" s="34">
        <v>15.86</v>
      </c>
      <c r="E1409" s="34">
        <v>115</v>
      </c>
      <c r="F1409" s="34">
        <f t="shared" si="107"/>
        <v>1987.7083333332273</v>
      </c>
      <c r="G1409" s="34">
        <v>9.42</v>
      </c>
      <c r="H1409" s="34">
        <f t="shared" si="104"/>
        <v>663.06989934782598</v>
      </c>
      <c r="I1409" s="34">
        <f t="shared" si="105"/>
        <v>18.017525347826087</v>
      </c>
      <c r="J1409" s="34">
        <f t="shared" si="106"/>
        <v>32.997454043478257</v>
      </c>
      <c r="K1409" s="34">
        <f t="shared" ref="K1409:K1472" si="108">H1409/AVERAGE(J1289:J1408)</f>
        <v>17.675620449938222</v>
      </c>
    </row>
    <row r="1410" spans="1:11" ht="12.75" x14ac:dyDescent="0.2">
      <c r="A1410" s="29">
        <v>1987.1</v>
      </c>
      <c r="B1410" s="34">
        <v>280.2</v>
      </c>
      <c r="C1410" s="34">
        <v>8.7100000000000009</v>
      </c>
      <c r="D1410" s="34">
        <v>16.406700000000001</v>
      </c>
      <c r="E1410" s="34">
        <v>115.3</v>
      </c>
      <c r="F1410" s="34">
        <f t="shared" si="107"/>
        <v>1987.7916666665606</v>
      </c>
      <c r="G1410" s="34">
        <v>9.52</v>
      </c>
      <c r="H1410" s="34">
        <f t="shared" si="104"/>
        <v>581.45206027753682</v>
      </c>
      <c r="I1410" s="34">
        <f t="shared" si="105"/>
        <v>18.074402016478754</v>
      </c>
      <c r="J1410" s="34">
        <f t="shared" si="106"/>
        <v>34.046072510190804</v>
      </c>
      <c r="K1410" s="34">
        <f t="shared" si="108"/>
        <v>15.530055563627316</v>
      </c>
    </row>
    <row r="1411" spans="1:11" ht="12.75" x14ac:dyDescent="0.2">
      <c r="A1411" s="29">
        <v>1987.11</v>
      </c>
      <c r="B1411" s="34">
        <v>245</v>
      </c>
      <c r="C1411" s="34">
        <v>8.76</v>
      </c>
      <c r="D1411" s="34">
        <v>16.953299999999999</v>
      </c>
      <c r="E1411" s="34">
        <v>115.4</v>
      </c>
      <c r="F1411" s="34">
        <f t="shared" si="107"/>
        <v>1987.8749999998938</v>
      </c>
      <c r="G1411" s="34">
        <v>8.86</v>
      </c>
      <c r="H1411" s="34">
        <f t="shared" si="104"/>
        <v>507.96684358752162</v>
      </c>
      <c r="I1411" s="34">
        <f t="shared" si="105"/>
        <v>18.16240632582322</v>
      </c>
      <c r="J1411" s="34">
        <f t="shared" si="106"/>
        <v>35.149854242417675</v>
      </c>
      <c r="K1411" s="34">
        <f t="shared" si="108"/>
        <v>13.590885143189087</v>
      </c>
    </row>
    <row r="1412" spans="1:11" ht="12.75" x14ac:dyDescent="0.2">
      <c r="A1412" s="29">
        <v>1987.12</v>
      </c>
      <c r="B1412" s="34">
        <v>241</v>
      </c>
      <c r="C1412" s="34">
        <v>8.81</v>
      </c>
      <c r="D1412" s="34">
        <v>17.5</v>
      </c>
      <c r="E1412" s="34">
        <v>115.4</v>
      </c>
      <c r="F1412" s="34">
        <f t="shared" si="107"/>
        <v>1987.9583333332271</v>
      </c>
      <c r="G1412" s="34">
        <v>8.99</v>
      </c>
      <c r="H1412" s="34">
        <f t="shared" si="104"/>
        <v>499.67350736568454</v>
      </c>
      <c r="I1412" s="34">
        <f t="shared" si="105"/>
        <v>18.266073028596185</v>
      </c>
      <c r="J1412" s="34">
        <f t="shared" si="106"/>
        <v>36.283345970537255</v>
      </c>
      <c r="K1412" s="34">
        <f t="shared" si="108"/>
        <v>13.389028514426968</v>
      </c>
    </row>
    <row r="1413" spans="1:11" ht="12.75" x14ac:dyDescent="0.2">
      <c r="A1413" s="29">
        <v>1988.01</v>
      </c>
      <c r="B1413" s="34">
        <v>250.5</v>
      </c>
      <c r="C1413" s="34">
        <v>8.8566699999999994</v>
      </c>
      <c r="D1413" s="34">
        <v>17.863299999999999</v>
      </c>
      <c r="E1413" s="34">
        <v>115.7</v>
      </c>
      <c r="F1413" s="34">
        <f t="shared" si="107"/>
        <v>1988.0416666665603</v>
      </c>
      <c r="G1413" s="34">
        <v>8.67</v>
      </c>
      <c r="H1413" s="34">
        <f t="shared" si="104"/>
        <v>518.02349935177176</v>
      </c>
      <c r="I1413" s="34">
        <f t="shared" si="105"/>
        <v>18.31522229941659</v>
      </c>
      <c r="J1413" s="34">
        <f t="shared" si="106"/>
        <v>36.940555592696626</v>
      </c>
      <c r="K1413" s="34">
        <f t="shared" si="108"/>
        <v>13.898336683569138</v>
      </c>
    </row>
    <row r="1414" spans="1:11" ht="12.75" x14ac:dyDescent="0.2">
      <c r="A1414" s="29">
        <v>1988.02</v>
      </c>
      <c r="B1414" s="34">
        <v>258.10000000000002</v>
      </c>
      <c r="C1414" s="34">
        <v>8.9033300000000004</v>
      </c>
      <c r="D1414" s="34">
        <v>18.226700000000001</v>
      </c>
      <c r="E1414" s="34">
        <v>116</v>
      </c>
      <c r="F1414" s="34">
        <f t="shared" si="107"/>
        <v>1988.1249999998936</v>
      </c>
      <c r="G1414" s="34">
        <v>8.2100000000000009</v>
      </c>
      <c r="H1414" s="34">
        <f t="shared" si="104"/>
        <v>532.35961874999998</v>
      </c>
      <c r="I1414" s="34">
        <f t="shared" si="105"/>
        <v>18.364096723771549</v>
      </c>
      <c r="J1414" s="34">
        <f t="shared" si="106"/>
        <v>37.59457211573276</v>
      </c>
      <c r="K1414" s="34">
        <f t="shared" si="108"/>
        <v>14.29827096246952</v>
      </c>
    </row>
    <row r="1415" spans="1:11" ht="12.75" x14ac:dyDescent="0.2">
      <c r="A1415" s="29">
        <v>1988.03</v>
      </c>
      <c r="B1415" s="34">
        <v>265.7</v>
      </c>
      <c r="C1415" s="34">
        <v>8.9499999999999993</v>
      </c>
      <c r="D1415" s="34">
        <v>18.59</v>
      </c>
      <c r="E1415" s="34">
        <v>116.5</v>
      </c>
      <c r="F1415" s="34">
        <f t="shared" si="107"/>
        <v>1988.2083333332268</v>
      </c>
      <c r="G1415" s="34">
        <v>8.3699999999999992</v>
      </c>
      <c r="H1415" s="34">
        <f t="shared" si="104"/>
        <v>545.68337060085832</v>
      </c>
      <c r="I1415" s="34">
        <f t="shared" si="105"/>
        <v>18.381129721030042</v>
      </c>
      <c r="J1415" s="34">
        <f t="shared" si="106"/>
        <v>38.17935212446352</v>
      </c>
      <c r="K1415" s="34">
        <f t="shared" si="108"/>
        <v>14.668946811103462</v>
      </c>
    </row>
    <row r="1416" spans="1:11" ht="12.75" x14ac:dyDescent="0.2">
      <c r="A1416" s="29">
        <v>1988.04</v>
      </c>
      <c r="B1416" s="34">
        <v>262.60000000000002</v>
      </c>
      <c r="C1416" s="34">
        <v>9.0433299999999992</v>
      </c>
      <c r="D1416" s="34">
        <v>19.616700000000002</v>
      </c>
      <c r="E1416" s="34">
        <v>117.1</v>
      </c>
      <c r="F1416" s="34">
        <f t="shared" si="107"/>
        <v>1988.2916666665601</v>
      </c>
      <c r="G1416" s="34">
        <v>8.7200000000000006</v>
      </c>
      <c r="H1416" s="34">
        <f t="shared" si="104"/>
        <v>536.55335738684892</v>
      </c>
      <c r="I1416" s="34">
        <f t="shared" si="105"/>
        <v>18.477643082472245</v>
      </c>
      <c r="J1416" s="34">
        <f t="shared" si="106"/>
        <v>40.081516549316831</v>
      </c>
      <c r="K1416" s="34">
        <f t="shared" si="108"/>
        <v>14.433316420838946</v>
      </c>
    </row>
    <row r="1417" spans="1:11" ht="12.75" x14ac:dyDescent="0.2">
      <c r="A1417" s="29">
        <v>1988.05</v>
      </c>
      <c r="B1417" s="34">
        <v>256.10000000000002</v>
      </c>
      <c r="C1417" s="34">
        <v>9.1366700000000005</v>
      </c>
      <c r="D1417" s="34">
        <v>20.6433</v>
      </c>
      <c r="E1417" s="34">
        <v>117.5</v>
      </c>
      <c r="F1417" s="34">
        <f t="shared" si="107"/>
        <v>1988.3749999998934</v>
      </c>
      <c r="G1417" s="34">
        <v>9.09</v>
      </c>
      <c r="H1417" s="34">
        <f t="shared" si="104"/>
        <v>521.49098106382985</v>
      </c>
      <c r="I1417" s="34">
        <f t="shared" si="105"/>
        <v>18.604806723765957</v>
      </c>
      <c r="J1417" s="34">
        <f t="shared" si="106"/>
        <v>42.035512570851061</v>
      </c>
      <c r="K1417" s="34">
        <f t="shared" si="108"/>
        <v>14.031891348027775</v>
      </c>
    </row>
    <row r="1418" spans="1:11" ht="12.75" x14ac:dyDescent="0.2">
      <c r="A1418" s="29">
        <v>1988.06</v>
      </c>
      <c r="B1418" s="34">
        <v>270.7</v>
      </c>
      <c r="C1418" s="34">
        <v>9.23</v>
      </c>
      <c r="D1418" s="34">
        <v>21.67</v>
      </c>
      <c r="E1418" s="34">
        <v>118</v>
      </c>
      <c r="F1418" s="34">
        <f t="shared" si="107"/>
        <v>1988.4583333332266</v>
      </c>
      <c r="G1418" s="34">
        <v>8.92</v>
      </c>
      <c r="H1418" s="34">
        <f t="shared" ref="H1418:H1481" si="109">B1418*$E$1744/E1418</f>
        <v>548.88496970338974</v>
      </c>
      <c r="I1418" s="34">
        <f t="shared" ref="I1418:I1481" si="110">C1418*$E$1744/E1418</f>
        <v>18.715213411016947</v>
      </c>
      <c r="J1418" s="34">
        <f t="shared" ref="J1418:J1481" si="111">D1418*$E$1744/E1418</f>
        <v>43.93918468220339</v>
      </c>
      <c r="K1418" s="34">
        <f t="shared" si="108"/>
        <v>14.766468647879615</v>
      </c>
    </row>
    <row r="1419" spans="1:11" ht="12.75" x14ac:dyDescent="0.2">
      <c r="A1419" s="29">
        <v>1988.07</v>
      </c>
      <c r="B1419" s="34">
        <v>269.10000000000002</v>
      </c>
      <c r="C1419" s="34">
        <v>9.3066700000000004</v>
      </c>
      <c r="D1419" s="34">
        <v>22.023299999999999</v>
      </c>
      <c r="E1419" s="34">
        <v>118.5</v>
      </c>
      <c r="F1419" s="34">
        <f t="shared" ref="F1419:F1482" si="112">F1418+1/12</f>
        <v>1988.5416666665599</v>
      </c>
      <c r="G1419" s="34">
        <v>9.06</v>
      </c>
      <c r="H1419" s="34">
        <f t="shared" si="109"/>
        <v>543.33844746835439</v>
      </c>
      <c r="I1419" s="34">
        <f t="shared" si="110"/>
        <v>18.791050274620254</v>
      </c>
      <c r="J1419" s="34">
        <f t="shared" si="111"/>
        <v>44.467133519620248</v>
      </c>
      <c r="K1419" s="34">
        <f t="shared" si="108"/>
        <v>14.608315717522094</v>
      </c>
    </row>
    <row r="1420" spans="1:11" ht="12.75" x14ac:dyDescent="0.2">
      <c r="A1420" s="29">
        <v>1988.08</v>
      </c>
      <c r="B1420" s="34">
        <v>263.7</v>
      </c>
      <c r="C1420" s="34">
        <v>9.3833300000000008</v>
      </c>
      <c r="D1420" s="34">
        <v>22.3767</v>
      </c>
      <c r="E1420" s="34">
        <v>119</v>
      </c>
      <c r="F1420" s="34">
        <f t="shared" si="112"/>
        <v>1988.6249999998931</v>
      </c>
      <c r="G1420" s="34">
        <v>9.26</v>
      </c>
      <c r="H1420" s="34">
        <f t="shared" si="109"/>
        <v>530.19821155462182</v>
      </c>
      <c r="I1420" s="34">
        <f t="shared" si="110"/>
        <v>18.866229747542015</v>
      </c>
      <c r="J1420" s="34">
        <f t="shared" si="111"/>
        <v>44.990846873319327</v>
      </c>
      <c r="K1420" s="34">
        <f t="shared" si="108"/>
        <v>14.244946310675649</v>
      </c>
    </row>
    <row r="1421" spans="1:11" ht="12.75" x14ac:dyDescent="0.2">
      <c r="A1421" s="29">
        <v>1988.09</v>
      </c>
      <c r="B1421" s="34">
        <v>268</v>
      </c>
      <c r="C1421" s="34">
        <v>9.4600000000000009</v>
      </c>
      <c r="D1421" s="34">
        <v>22.73</v>
      </c>
      <c r="E1421" s="34">
        <v>119.8</v>
      </c>
      <c r="F1421" s="34">
        <f t="shared" si="112"/>
        <v>1988.7083333332264</v>
      </c>
      <c r="G1421" s="34">
        <v>8.98</v>
      </c>
      <c r="H1421" s="34">
        <f t="shared" si="109"/>
        <v>535.24555091819695</v>
      </c>
      <c r="I1421" s="34">
        <f t="shared" si="110"/>
        <v>18.893369073455762</v>
      </c>
      <c r="J1421" s="34">
        <f t="shared" si="111"/>
        <v>45.396012583472448</v>
      </c>
      <c r="K1421" s="34">
        <f t="shared" si="108"/>
        <v>14.369428776140159</v>
      </c>
    </row>
    <row r="1422" spans="1:11" ht="12.75" x14ac:dyDescent="0.2">
      <c r="A1422" s="29">
        <v>1988.1</v>
      </c>
      <c r="B1422" s="34">
        <v>277.39999999999998</v>
      </c>
      <c r="C1422" s="34">
        <v>9.5500000000000007</v>
      </c>
      <c r="D1422" s="34">
        <v>23.0733</v>
      </c>
      <c r="E1422" s="34">
        <v>120.2</v>
      </c>
      <c r="F1422" s="34">
        <f t="shared" si="112"/>
        <v>1988.7916666665596</v>
      </c>
      <c r="G1422" s="34">
        <v>8.8000000000000007</v>
      </c>
      <c r="H1422" s="34">
        <f t="shared" si="109"/>
        <v>552.17543136439258</v>
      </c>
      <c r="I1422" s="34">
        <f t="shared" si="110"/>
        <v>19.009644446755406</v>
      </c>
      <c r="J1422" s="34">
        <f t="shared" si="111"/>
        <v>45.928296252703824</v>
      </c>
      <c r="K1422" s="34">
        <f t="shared" si="108"/>
        <v>14.81145015327772</v>
      </c>
    </row>
    <row r="1423" spans="1:11" ht="12.75" x14ac:dyDescent="0.2">
      <c r="A1423" s="29">
        <v>1988.11</v>
      </c>
      <c r="B1423" s="34">
        <v>271</v>
      </c>
      <c r="C1423" s="34">
        <v>9.64</v>
      </c>
      <c r="D1423" s="34">
        <v>23.416699999999999</v>
      </c>
      <c r="E1423" s="34">
        <v>120.3</v>
      </c>
      <c r="F1423" s="34">
        <f t="shared" si="112"/>
        <v>1988.8749999998929</v>
      </c>
      <c r="G1423" s="34">
        <v>8.9600000000000009</v>
      </c>
      <c r="H1423" s="34">
        <f t="shared" si="109"/>
        <v>538.98757481296752</v>
      </c>
      <c r="I1423" s="34">
        <f t="shared" si="110"/>
        <v>19.172842144638405</v>
      </c>
      <c r="J1423" s="34">
        <f t="shared" si="111"/>
        <v>46.573100897132164</v>
      </c>
      <c r="K1423" s="34">
        <f t="shared" si="108"/>
        <v>14.445530680872881</v>
      </c>
    </row>
    <row r="1424" spans="1:11" ht="12.75" x14ac:dyDescent="0.2">
      <c r="A1424" s="29">
        <v>1988.12</v>
      </c>
      <c r="B1424" s="34">
        <v>276.5</v>
      </c>
      <c r="C1424" s="34">
        <v>9.73</v>
      </c>
      <c r="D1424" s="34">
        <v>23.76</v>
      </c>
      <c r="E1424" s="34">
        <v>120.5</v>
      </c>
      <c r="F1424" s="34">
        <f t="shared" si="112"/>
        <v>1988.9583333332262</v>
      </c>
      <c r="G1424" s="34">
        <v>9.11</v>
      </c>
      <c r="H1424" s="34">
        <f t="shared" si="109"/>
        <v>549.01369605809123</v>
      </c>
      <c r="I1424" s="34">
        <f t="shared" si="110"/>
        <v>19.319722468879668</v>
      </c>
      <c r="J1424" s="34">
        <f t="shared" si="111"/>
        <v>47.177451784232368</v>
      </c>
      <c r="K1424" s="34">
        <f t="shared" si="108"/>
        <v>14.702086748571995</v>
      </c>
    </row>
    <row r="1425" spans="1:11" ht="12.75" x14ac:dyDescent="0.2">
      <c r="A1425" s="29">
        <v>1989.01</v>
      </c>
      <c r="B1425" s="34">
        <v>285.39999999999998</v>
      </c>
      <c r="C1425" s="34">
        <v>9.8133300000000006</v>
      </c>
      <c r="D1425" s="34">
        <v>24.16</v>
      </c>
      <c r="E1425" s="34">
        <v>121.1</v>
      </c>
      <c r="F1425" s="34">
        <f t="shared" si="112"/>
        <v>1989.0416666665594</v>
      </c>
      <c r="G1425" s="34">
        <v>9.09</v>
      </c>
      <c r="H1425" s="34">
        <f t="shared" si="109"/>
        <v>563.87769488026413</v>
      </c>
      <c r="I1425" s="34">
        <f t="shared" si="110"/>
        <v>19.388640152415359</v>
      </c>
      <c r="J1425" s="34">
        <f t="shared" si="111"/>
        <v>47.734005284888518</v>
      </c>
      <c r="K1425" s="34">
        <f t="shared" si="108"/>
        <v>15.088005641018661</v>
      </c>
    </row>
    <row r="1426" spans="1:11" ht="12.75" x14ac:dyDescent="0.2">
      <c r="A1426" s="29">
        <v>1989.02</v>
      </c>
      <c r="B1426" s="34">
        <v>294</v>
      </c>
      <c r="C1426" s="34">
        <v>9.8966700000000003</v>
      </c>
      <c r="D1426" s="34">
        <v>24.56</v>
      </c>
      <c r="E1426" s="34">
        <v>121.6</v>
      </c>
      <c r="F1426" s="34">
        <f t="shared" si="112"/>
        <v>1989.1249999998927</v>
      </c>
      <c r="G1426" s="34">
        <v>9.17</v>
      </c>
      <c r="H1426" s="34">
        <f t="shared" si="109"/>
        <v>578.480662006579</v>
      </c>
      <c r="I1426" s="34">
        <f t="shared" si="110"/>
        <v>19.472898684560032</v>
      </c>
      <c r="J1426" s="34">
        <f t="shared" si="111"/>
        <v>48.324779111842098</v>
      </c>
      <c r="K1426" s="34">
        <f t="shared" si="108"/>
        <v>15.466992035089262</v>
      </c>
    </row>
    <row r="1427" spans="1:11" ht="12.75" x14ac:dyDescent="0.2">
      <c r="A1427" s="29">
        <v>1989.03</v>
      </c>
      <c r="B1427" s="34">
        <v>292.7</v>
      </c>
      <c r="C1427" s="34">
        <v>9.98</v>
      </c>
      <c r="D1427" s="34">
        <v>24.96</v>
      </c>
      <c r="E1427" s="34">
        <v>122.3</v>
      </c>
      <c r="F1427" s="34">
        <f t="shared" si="112"/>
        <v>1989.2083333332259</v>
      </c>
      <c r="G1427" s="34">
        <v>9.36</v>
      </c>
      <c r="H1427" s="34">
        <f t="shared" si="109"/>
        <v>572.62638532297626</v>
      </c>
      <c r="I1427" s="34">
        <f t="shared" si="110"/>
        <v>19.524466434995912</v>
      </c>
      <c r="J1427" s="34">
        <f t="shared" si="111"/>
        <v>48.830729681112018</v>
      </c>
      <c r="K1427" s="34">
        <f t="shared" si="108"/>
        <v>15.298901476006115</v>
      </c>
    </row>
    <row r="1428" spans="1:11" ht="12.75" x14ac:dyDescent="0.2">
      <c r="A1428" s="29">
        <v>1989.04</v>
      </c>
      <c r="B1428" s="34">
        <v>302.3</v>
      </c>
      <c r="C1428" s="34">
        <v>10.0867</v>
      </c>
      <c r="D1428" s="34">
        <v>25.046700000000001</v>
      </c>
      <c r="E1428" s="34">
        <v>123.1</v>
      </c>
      <c r="F1428" s="34">
        <f t="shared" si="112"/>
        <v>1989.2916666665592</v>
      </c>
      <c r="G1428" s="34">
        <v>9.18</v>
      </c>
      <c r="H1428" s="34">
        <f t="shared" si="109"/>
        <v>587.56400751421609</v>
      </c>
      <c r="I1428" s="34">
        <f t="shared" si="110"/>
        <v>19.604968159423233</v>
      </c>
      <c r="J1428" s="34">
        <f t="shared" si="111"/>
        <v>48.681903496547527</v>
      </c>
      <c r="K1428" s="34">
        <f t="shared" si="108"/>
        <v>15.686673359016206</v>
      </c>
    </row>
    <row r="1429" spans="1:11" ht="12.75" x14ac:dyDescent="0.2">
      <c r="A1429" s="29">
        <v>1989.05</v>
      </c>
      <c r="B1429" s="34">
        <v>313.89999999999998</v>
      </c>
      <c r="C1429" s="34">
        <v>10.193300000000001</v>
      </c>
      <c r="D1429" s="34">
        <v>25.133299999999998</v>
      </c>
      <c r="E1429" s="34">
        <v>123.8</v>
      </c>
      <c r="F1429" s="34">
        <f t="shared" si="112"/>
        <v>1989.3749999998925</v>
      </c>
      <c r="G1429" s="34">
        <v>8.86</v>
      </c>
      <c r="H1429" s="34">
        <f t="shared" si="109"/>
        <v>606.66055916801281</v>
      </c>
      <c r="I1429" s="34">
        <f t="shared" si="110"/>
        <v>19.700137234046853</v>
      </c>
      <c r="J1429" s="34">
        <f t="shared" si="111"/>
        <v>48.574010295436182</v>
      </c>
      <c r="K1429" s="34">
        <f t="shared" si="108"/>
        <v>16.186282079507002</v>
      </c>
    </row>
    <row r="1430" spans="1:11" ht="12.75" x14ac:dyDescent="0.2">
      <c r="A1430" s="29">
        <v>1989.06</v>
      </c>
      <c r="B1430" s="34">
        <v>323.7</v>
      </c>
      <c r="C1430" s="34">
        <v>10.3</v>
      </c>
      <c r="D1430" s="34">
        <v>25.22</v>
      </c>
      <c r="E1430" s="34">
        <v>124.1</v>
      </c>
      <c r="F1430" s="34">
        <f t="shared" si="112"/>
        <v>1989.4583333332257</v>
      </c>
      <c r="G1430" s="34">
        <v>8.2799999999999994</v>
      </c>
      <c r="H1430" s="34">
        <f t="shared" si="109"/>
        <v>624.08825282030614</v>
      </c>
      <c r="I1430" s="34">
        <f t="shared" si="110"/>
        <v>19.858229854955681</v>
      </c>
      <c r="J1430" s="34">
        <f t="shared" si="111"/>
        <v>48.623743392425453</v>
      </c>
      <c r="K1430" s="34">
        <f t="shared" si="108"/>
        <v>16.641830807265716</v>
      </c>
    </row>
    <row r="1431" spans="1:11" ht="12.75" x14ac:dyDescent="0.2">
      <c r="A1431" s="29">
        <v>1989.07</v>
      </c>
      <c r="B1431" s="34">
        <v>331.9</v>
      </c>
      <c r="C1431" s="34">
        <v>10.423299999999999</v>
      </c>
      <c r="D1431" s="34">
        <v>24.71</v>
      </c>
      <c r="E1431" s="34">
        <v>124.4</v>
      </c>
      <c r="F1431" s="34">
        <f t="shared" si="112"/>
        <v>1989.541666666559</v>
      </c>
      <c r="G1431" s="34">
        <v>8.02</v>
      </c>
      <c r="H1431" s="34">
        <f t="shared" si="109"/>
        <v>638.35455566720248</v>
      </c>
      <c r="I1431" s="34">
        <f t="shared" si="110"/>
        <v>20.047487315715433</v>
      </c>
      <c r="J1431" s="34">
        <f t="shared" si="111"/>
        <v>47.525583219453367</v>
      </c>
      <c r="K1431" s="34">
        <f t="shared" si="108"/>
        <v>17.013332622124906</v>
      </c>
    </row>
    <row r="1432" spans="1:11" ht="12.75" x14ac:dyDescent="0.2">
      <c r="A1432" s="29">
        <v>1989.08</v>
      </c>
      <c r="B1432" s="34">
        <v>346.6</v>
      </c>
      <c r="C1432" s="34">
        <v>10.5467</v>
      </c>
      <c r="D1432" s="34">
        <v>24.2</v>
      </c>
      <c r="E1432" s="34">
        <v>124.6</v>
      </c>
      <c r="F1432" s="34">
        <f t="shared" si="112"/>
        <v>1989.6249999998922</v>
      </c>
      <c r="G1432" s="34">
        <v>8.11</v>
      </c>
      <c r="H1432" s="34">
        <f t="shared" si="109"/>
        <v>665.55753731942218</v>
      </c>
      <c r="I1432" s="34">
        <f t="shared" si="110"/>
        <v>20.252266817215084</v>
      </c>
      <c r="J1432" s="34">
        <f t="shared" si="111"/>
        <v>46.469972311396461</v>
      </c>
      <c r="K1432" s="34">
        <f t="shared" si="108"/>
        <v>17.734173247696024</v>
      </c>
    </row>
    <row r="1433" spans="1:11" ht="12.75" x14ac:dyDescent="0.2">
      <c r="A1433" s="29">
        <v>1989.09</v>
      </c>
      <c r="B1433" s="34">
        <v>347.3</v>
      </c>
      <c r="C1433" s="34">
        <v>10.67</v>
      </c>
      <c r="D1433" s="34">
        <v>23.69</v>
      </c>
      <c r="E1433" s="34">
        <v>125</v>
      </c>
      <c r="F1433" s="34">
        <f t="shared" si="112"/>
        <v>1989.7083333332255</v>
      </c>
      <c r="G1433" s="34">
        <v>8.19</v>
      </c>
      <c r="H1433" s="34">
        <f t="shared" si="109"/>
        <v>664.76762459999998</v>
      </c>
      <c r="I1433" s="34">
        <f t="shared" si="110"/>
        <v>20.423468339999999</v>
      </c>
      <c r="J1433" s="34">
        <f t="shared" si="111"/>
        <v>45.345076380000002</v>
      </c>
      <c r="K1433" s="34">
        <f t="shared" si="108"/>
        <v>17.714142573927553</v>
      </c>
    </row>
    <row r="1434" spans="1:11" ht="12.75" x14ac:dyDescent="0.2">
      <c r="A1434" s="29">
        <v>1989.1</v>
      </c>
      <c r="B1434" s="34">
        <v>347.4</v>
      </c>
      <c r="C1434" s="34">
        <v>10.7967</v>
      </c>
      <c r="D1434" s="34">
        <v>23.4267</v>
      </c>
      <c r="E1434" s="34">
        <v>125.6</v>
      </c>
      <c r="F1434" s="34">
        <f t="shared" si="112"/>
        <v>1989.7916666665587</v>
      </c>
      <c r="G1434" s="34">
        <v>8.01</v>
      </c>
      <c r="H1434" s="34">
        <f t="shared" si="109"/>
        <v>661.78247890127386</v>
      </c>
      <c r="I1434" s="34">
        <f t="shared" si="110"/>
        <v>20.567262204816874</v>
      </c>
      <c r="J1434" s="34">
        <f t="shared" si="111"/>
        <v>44.626884278861461</v>
      </c>
      <c r="K1434" s="34">
        <f t="shared" si="108"/>
        <v>17.640776043979439</v>
      </c>
    </row>
    <row r="1435" spans="1:11" ht="12.75" x14ac:dyDescent="0.2">
      <c r="A1435" s="29">
        <v>1989.11</v>
      </c>
      <c r="B1435" s="34">
        <v>340.2</v>
      </c>
      <c r="C1435" s="34">
        <v>10.923299999999999</v>
      </c>
      <c r="D1435" s="34">
        <v>23.1633</v>
      </c>
      <c r="E1435" s="34">
        <v>125.9</v>
      </c>
      <c r="F1435" s="34">
        <f t="shared" si="112"/>
        <v>1989.874999999892</v>
      </c>
      <c r="G1435" s="34">
        <v>7.87</v>
      </c>
      <c r="H1435" s="34">
        <f t="shared" si="109"/>
        <v>646.52253812549634</v>
      </c>
      <c r="I1435" s="34">
        <f t="shared" si="110"/>
        <v>20.758846680500394</v>
      </c>
      <c r="J1435" s="34">
        <f t="shared" si="111"/>
        <v>44.019975036338359</v>
      </c>
      <c r="K1435" s="34">
        <f t="shared" si="108"/>
        <v>17.24229317913553</v>
      </c>
    </row>
    <row r="1436" spans="1:11" ht="12.75" x14ac:dyDescent="0.2">
      <c r="A1436" s="29">
        <v>1989.12</v>
      </c>
      <c r="B1436" s="34">
        <v>348.6</v>
      </c>
      <c r="C1436" s="34">
        <v>11.05</v>
      </c>
      <c r="D1436" s="34">
        <v>22.9</v>
      </c>
      <c r="E1436" s="34">
        <v>126.1</v>
      </c>
      <c r="F1436" s="34">
        <f t="shared" si="112"/>
        <v>1989.9583333332253</v>
      </c>
      <c r="G1436" s="34">
        <v>7.84</v>
      </c>
      <c r="H1436" s="34">
        <f t="shared" si="109"/>
        <v>661.43532632831079</v>
      </c>
      <c r="I1436" s="34">
        <f t="shared" si="110"/>
        <v>20.966323453608247</v>
      </c>
      <c r="J1436" s="34">
        <f t="shared" si="111"/>
        <v>43.450570777160976</v>
      </c>
      <c r="K1436" s="34">
        <f t="shared" si="108"/>
        <v>17.65013497266591</v>
      </c>
    </row>
    <row r="1437" spans="1:11" ht="12.75" x14ac:dyDescent="0.2">
      <c r="A1437" s="29">
        <v>1990.01</v>
      </c>
      <c r="B1437" s="34">
        <v>339.97</v>
      </c>
      <c r="C1437" s="34">
        <v>11.14</v>
      </c>
      <c r="D1437" s="34">
        <v>22.49</v>
      </c>
      <c r="E1437" s="34">
        <v>127.4</v>
      </c>
      <c r="F1437" s="34">
        <f t="shared" si="112"/>
        <v>1990.0416666665585</v>
      </c>
      <c r="G1437" s="34">
        <v>8.2100000000000009</v>
      </c>
      <c r="H1437" s="34">
        <f t="shared" si="109"/>
        <v>638.4784703100471</v>
      </c>
      <c r="I1437" s="34">
        <f t="shared" si="110"/>
        <v>20.921405298273154</v>
      </c>
      <c r="J1437" s="34">
        <f t="shared" si="111"/>
        <v>42.23719974489795</v>
      </c>
      <c r="K1437" s="34">
        <f t="shared" si="108"/>
        <v>17.048552339675989</v>
      </c>
    </row>
    <row r="1438" spans="1:11" ht="12.75" x14ac:dyDescent="0.2">
      <c r="A1438" s="29">
        <v>1990.02</v>
      </c>
      <c r="B1438" s="34">
        <v>330.45</v>
      </c>
      <c r="C1438" s="34">
        <v>11.23</v>
      </c>
      <c r="D1438" s="34">
        <v>22.08</v>
      </c>
      <c r="E1438" s="34">
        <v>128</v>
      </c>
      <c r="F1438" s="34">
        <f t="shared" si="112"/>
        <v>1990.1249999998918</v>
      </c>
      <c r="G1438" s="34">
        <v>8.4700000000000006</v>
      </c>
      <c r="H1438" s="34">
        <f t="shared" si="109"/>
        <v>617.69043544921874</v>
      </c>
      <c r="I1438" s="34">
        <f t="shared" si="110"/>
        <v>20.991567832031251</v>
      </c>
      <c r="J1438" s="34">
        <f t="shared" si="111"/>
        <v>41.272824374999992</v>
      </c>
      <c r="K1438" s="34">
        <f t="shared" si="108"/>
        <v>16.507811242446024</v>
      </c>
    </row>
    <row r="1439" spans="1:11" ht="12.75" x14ac:dyDescent="0.2">
      <c r="A1439" s="29">
        <v>1990.03</v>
      </c>
      <c r="B1439" s="34">
        <v>338.46</v>
      </c>
      <c r="C1439" s="34">
        <v>11.32</v>
      </c>
      <c r="D1439" s="34">
        <v>21.67</v>
      </c>
      <c r="E1439" s="34">
        <v>128.69999999999999</v>
      </c>
      <c r="F1439" s="34">
        <f t="shared" si="112"/>
        <v>1990.208333333225</v>
      </c>
      <c r="G1439" s="34">
        <v>8.59</v>
      </c>
      <c r="H1439" s="34">
        <f t="shared" si="109"/>
        <v>629.22199195804194</v>
      </c>
      <c r="I1439" s="34">
        <f t="shared" si="110"/>
        <v>21.044711188811192</v>
      </c>
      <c r="J1439" s="34">
        <f t="shared" si="111"/>
        <v>40.28612115384616</v>
      </c>
      <c r="K1439" s="34">
        <f t="shared" si="108"/>
        <v>16.833460092032162</v>
      </c>
    </row>
    <row r="1440" spans="1:11" ht="12.75" x14ac:dyDescent="0.2">
      <c r="A1440" s="29">
        <v>1990.04</v>
      </c>
      <c r="B1440" s="34">
        <v>338.18</v>
      </c>
      <c r="C1440" s="34">
        <v>11.4367</v>
      </c>
      <c r="D1440" s="34">
        <v>21.533300000000001</v>
      </c>
      <c r="E1440" s="34">
        <v>128.9</v>
      </c>
      <c r="F1440" s="34">
        <f t="shared" si="112"/>
        <v>1990.2916666665583</v>
      </c>
      <c r="G1440" s="34">
        <v>8.7899999999999991</v>
      </c>
      <c r="H1440" s="34">
        <f t="shared" si="109"/>
        <v>627.72596427463134</v>
      </c>
      <c r="I1440" s="34">
        <f t="shared" si="110"/>
        <v>21.228675662723038</v>
      </c>
      <c r="J1440" s="34">
        <f t="shared" si="111"/>
        <v>39.969872572342894</v>
      </c>
      <c r="K1440" s="34">
        <f t="shared" si="108"/>
        <v>16.813625750801496</v>
      </c>
    </row>
    <row r="1441" spans="1:11" ht="12.75" x14ac:dyDescent="0.2">
      <c r="A1441" s="29">
        <v>1990.05</v>
      </c>
      <c r="B1441" s="34">
        <v>350.25</v>
      </c>
      <c r="C1441" s="34">
        <v>11.5533</v>
      </c>
      <c r="D1441" s="34">
        <v>21.396699999999999</v>
      </c>
      <c r="E1441" s="34">
        <v>129.19999999999999</v>
      </c>
      <c r="F1441" s="34">
        <f t="shared" si="112"/>
        <v>1990.3749999998915</v>
      </c>
      <c r="G1441" s="34">
        <v>8.76</v>
      </c>
      <c r="H1441" s="34">
        <f t="shared" si="109"/>
        <v>648.62057420665633</v>
      </c>
      <c r="I1441" s="34">
        <f t="shared" si="110"/>
        <v>21.395312148413311</v>
      </c>
      <c r="J1441" s="34">
        <f t="shared" si="111"/>
        <v>39.624096617066563</v>
      </c>
      <c r="K1441" s="34">
        <f t="shared" si="108"/>
        <v>17.392115203673992</v>
      </c>
    </row>
    <row r="1442" spans="1:11" ht="12.75" x14ac:dyDescent="0.2">
      <c r="A1442" s="29">
        <v>1990.06</v>
      </c>
      <c r="B1442" s="34">
        <v>360.39</v>
      </c>
      <c r="C1442" s="34">
        <v>11.67</v>
      </c>
      <c r="D1442" s="34">
        <v>21.26</v>
      </c>
      <c r="E1442" s="34">
        <v>129.9</v>
      </c>
      <c r="F1442" s="34">
        <f t="shared" si="112"/>
        <v>1990.4583333332248</v>
      </c>
      <c r="G1442" s="34">
        <v>8.48</v>
      </c>
      <c r="H1442" s="34">
        <f t="shared" si="109"/>
        <v>663.8021745381061</v>
      </c>
      <c r="I1442" s="34">
        <f t="shared" si="110"/>
        <v>21.494967609699767</v>
      </c>
      <c r="J1442" s="34">
        <f t="shared" si="111"/>
        <v>39.158784180138568</v>
      </c>
      <c r="K1442" s="34">
        <f t="shared" si="108"/>
        <v>17.816776849095881</v>
      </c>
    </row>
    <row r="1443" spans="1:11" ht="12.75" x14ac:dyDescent="0.2">
      <c r="A1443" s="29">
        <v>1990.07</v>
      </c>
      <c r="B1443" s="34">
        <v>360.03</v>
      </c>
      <c r="C1443" s="34">
        <v>11.726699999999999</v>
      </c>
      <c r="D1443" s="34">
        <v>21.42</v>
      </c>
      <c r="E1443" s="34">
        <v>130.4</v>
      </c>
      <c r="F1443" s="34">
        <f t="shared" si="112"/>
        <v>1990.5416666665581</v>
      </c>
      <c r="G1443" s="34">
        <v>8.4700000000000006</v>
      </c>
      <c r="H1443" s="34">
        <f t="shared" si="109"/>
        <v>660.59637946702446</v>
      </c>
      <c r="I1443" s="34">
        <f t="shared" si="110"/>
        <v>21.516583515529138</v>
      </c>
      <c r="J1443" s="34">
        <f t="shared" si="111"/>
        <v>39.302209394171776</v>
      </c>
      <c r="K1443" s="34">
        <f t="shared" si="108"/>
        <v>17.746866537758208</v>
      </c>
    </row>
    <row r="1444" spans="1:11" ht="12.75" x14ac:dyDescent="0.2">
      <c r="A1444" s="29">
        <v>1990.08</v>
      </c>
      <c r="B1444" s="34">
        <v>330.75</v>
      </c>
      <c r="C1444" s="34">
        <v>11.783300000000001</v>
      </c>
      <c r="D1444" s="34">
        <v>21.58</v>
      </c>
      <c r="E1444" s="34">
        <v>131.6</v>
      </c>
      <c r="F1444" s="34">
        <f t="shared" si="112"/>
        <v>1990.6249999998913</v>
      </c>
      <c r="G1444" s="34">
        <v>8.75</v>
      </c>
      <c r="H1444" s="34">
        <f t="shared" si="109"/>
        <v>601.33856050531915</v>
      </c>
      <c r="I1444" s="34">
        <f t="shared" si="110"/>
        <v>21.423288465615503</v>
      </c>
      <c r="J1444" s="34">
        <f t="shared" si="111"/>
        <v>39.234727545592698</v>
      </c>
      <c r="K1444" s="34">
        <f t="shared" si="108"/>
        <v>16.168056619059637</v>
      </c>
    </row>
    <row r="1445" spans="1:11" ht="12.75" x14ac:dyDescent="0.2">
      <c r="A1445" s="29">
        <v>1990.09</v>
      </c>
      <c r="B1445" s="34">
        <v>315.41000000000003</v>
      </c>
      <c r="C1445" s="34">
        <v>11.84</v>
      </c>
      <c r="D1445" s="34">
        <v>21.74</v>
      </c>
      <c r="E1445" s="34">
        <v>132.69999999999999</v>
      </c>
      <c r="F1445" s="34">
        <f t="shared" si="112"/>
        <v>1990.7083333332246</v>
      </c>
      <c r="G1445" s="34">
        <v>8.89</v>
      </c>
      <c r="H1445" s="34">
        <f t="shared" si="109"/>
        <v>568.69528242275817</v>
      </c>
      <c r="I1445" s="34">
        <f t="shared" si="110"/>
        <v>21.347934890730972</v>
      </c>
      <c r="J1445" s="34">
        <f t="shared" si="111"/>
        <v>39.197981801055008</v>
      </c>
      <c r="K1445" s="34">
        <f t="shared" si="108"/>
        <v>15.301022038446867</v>
      </c>
    </row>
    <row r="1446" spans="1:11" ht="12.75" x14ac:dyDescent="0.2">
      <c r="A1446" s="29">
        <v>1990.1</v>
      </c>
      <c r="B1446" s="34">
        <v>307.12</v>
      </c>
      <c r="C1446" s="34">
        <v>11.9267</v>
      </c>
      <c r="D1446" s="34">
        <v>21.6067</v>
      </c>
      <c r="E1446" s="34">
        <v>133.5</v>
      </c>
      <c r="F1446" s="34">
        <f t="shared" si="112"/>
        <v>1990.7916666665578</v>
      </c>
      <c r="G1446" s="34">
        <v>8.7200000000000006</v>
      </c>
      <c r="H1446" s="34">
        <f t="shared" si="109"/>
        <v>550.42978112359549</v>
      </c>
      <c r="I1446" s="34">
        <f t="shared" si="110"/>
        <v>21.375393561235953</v>
      </c>
      <c r="J1446" s="34">
        <f t="shared" si="111"/>
        <v>38.724183224157301</v>
      </c>
      <c r="K1446" s="34">
        <f t="shared" si="108"/>
        <v>14.817892734244769</v>
      </c>
    </row>
    <row r="1447" spans="1:11" ht="12.75" x14ac:dyDescent="0.2">
      <c r="A1447" s="29">
        <v>1990.11</v>
      </c>
      <c r="B1447" s="34">
        <v>315.29000000000002</v>
      </c>
      <c r="C1447" s="34">
        <v>12.013299999999999</v>
      </c>
      <c r="D1447" s="34">
        <v>21.473299999999998</v>
      </c>
      <c r="E1447" s="34">
        <v>133.80000000000001</v>
      </c>
      <c r="F1447" s="34">
        <f t="shared" si="112"/>
        <v>1990.8749999998911</v>
      </c>
      <c r="G1447" s="34">
        <v>8.39</v>
      </c>
      <c r="H1447" s="34">
        <f t="shared" si="109"/>
        <v>563.80532471973095</v>
      </c>
      <c r="I1447" s="34">
        <f t="shared" si="110"/>
        <v>21.482325818946183</v>
      </c>
      <c r="J1447" s="34">
        <f t="shared" si="111"/>
        <v>38.398810235986538</v>
      </c>
      <c r="K1447" s="34">
        <f t="shared" si="108"/>
        <v>15.187345842997258</v>
      </c>
    </row>
    <row r="1448" spans="1:11" ht="12.75" x14ac:dyDescent="0.2">
      <c r="A1448" s="29">
        <v>1990.12</v>
      </c>
      <c r="B1448" s="34">
        <v>328.75</v>
      </c>
      <c r="C1448" s="34">
        <v>12.1</v>
      </c>
      <c r="D1448" s="34">
        <v>21.34</v>
      </c>
      <c r="E1448" s="34">
        <v>133.80000000000001</v>
      </c>
      <c r="F1448" s="34">
        <f t="shared" si="112"/>
        <v>1990.9583333332243</v>
      </c>
      <c r="G1448" s="34">
        <v>8.08</v>
      </c>
      <c r="H1448" s="34">
        <f t="shared" si="109"/>
        <v>587.87465667040351</v>
      </c>
      <c r="I1448" s="34">
        <f t="shared" si="110"/>
        <v>21.637363789237664</v>
      </c>
      <c r="J1448" s="34">
        <f t="shared" si="111"/>
        <v>38.160441591928247</v>
      </c>
      <c r="K1448" s="34">
        <f t="shared" si="108"/>
        <v>15.84604168724151</v>
      </c>
    </row>
    <row r="1449" spans="1:11" ht="12.75" x14ac:dyDescent="0.2">
      <c r="A1449" s="29">
        <v>1991.01</v>
      </c>
      <c r="B1449" s="34">
        <v>325.49</v>
      </c>
      <c r="C1449" s="34">
        <v>12.1067</v>
      </c>
      <c r="D1449" s="34">
        <v>21.183299999999999</v>
      </c>
      <c r="E1449" s="34">
        <v>134.6</v>
      </c>
      <c r="F1449" s="34">
        <f t="shared" si="112"/>
        <v>1991.0416666665576</v>
      </c>
      <c r="G1449" s="34">
        <v>8.09</v>
      </c>
      <c r="H1449" s="34">
        <f t="shared" si="109"/>
        <v>578.58567977340272</v>
      </c>
      <c r="I1449" s="34">
        <f t="shared" si="110"/>
        <v>21.520671139858841</v>
      </c>
      <c r="J1449" s="34">
        <f t="shared" si="111"/>
        <v>37.655086270988107</v>
      </c>
      <c r="K1449" s="34">
        <f t="shared" si="108"/>
        <v>15.605920795445634</v>
      </c>
    </row>
    <row r="1450" spans="1:11" ht="12.75" x14ac:dyDescent="0.2">
      <c r="A1450" s="29">
        <v>1991.02</v>
      </c>
      <c r="B1450" s="34">
        <v>362.26</v>
      </c>
      <c r="C1450" s="34">
        <v>12.113300000000001</v>
      </c>
      <c r="D1450" s="34">
        <v>21.026700000000002</v>
      </c>
      <c r="E1450" s="34">
        <v>134.80000000000001</v>
      </c>
      <c r="F1450" s="34">
        <f t="shared" si="112"/>
        <v>1991.1249999998909</v>
      </c>
      <c r="G1450" s="34">
        <v>7.85</v>
      </c>
      <c r="H1450" s="34">
        <f t="shared" si="109"/>
        <v>642.9920164317507</v>
      </c>
      <c r="I1450" s="34">
        <f t="shared" si="110"/>
        <v>21.500456005749257</v>
      </c>
      <c r="J1450" s="34">
        <f t="shared" si="111"/>
        <v>37.321261612945101</v>
      </c>
      <c r="K1450" s="34">
        <f t="shared" si="108"/>
        <v>17.354365053457702</v>
      </c>
    </row>
    <row r="1451" spans="1:11" ht="12.75" x14ac:dyDescent="0.2">
      <c r="A1451" s="29">
        <v>1991.03</v>
      </c>
      <c r="B1451" s="34">
        <v>372.28</v>
      </c>
      <c r="C1451" s="34">
        <v>12.12</v>
      </c>
      <c r="D1451" s="34">
        <v>20.87</v>
      </c>
      <c r="E1451" s="34">
        <v>135</v>
      </c>
      <c r="F1451" s="34">
        <f t="shared" si="112"/>
        <v>1991.2083333332241</v>
      </c>
      <c r="G1451" s="34">
        <v>8.11</v>
      </c>
      <c r="H1451" s="34">
        <f t="shared" si="109"/>
        <v>659.79804866666666</v>
      </c>
      <c r="I1451" s="34">
        <f t="shared" si="110"/>
        <v>21.480477999999994</v>
      </c>
      <c r="J1451" s="34">
        <f t="shared" si="111"/>
        <v>36.988248833333337</v>
      </c>
      <c r="K1451" s="34">
        <f t="shared" si="108"/>
        <v>17.818312200891299</v>
      </c>
    </row>
    <row r="1452" spans="1:11" ht="12.75" x14ac:dyDescent="0.2">
      <c r="A1452" s="29">
        <v>1991.04</v>
      </c>
      <c r="B1452" s="34">
        <v>379.68</v>
      </c>
      <c r="C1452" s="34">
        <v>12.13</v>
      </c>
      <c r="D1452" s="34">
        <v>20.363299999999999</v>
      </c>
      <c r="E1452" s="34">
        <v>135.19999999999999</v>
      </c>
      <c r="F1452" s="34">
        <f t="shared" si="112"/>
        <v>1991.2916666665574</v>
      </c>
      <c r="G1452" s="34">
        <v>8.0399999999999991</v>
      </c>
      <c r="H1452" s="34">
        <f t="shared" si="109"/>
        <v>671.91775828402365</v>
      </c>
      <c r="I1452" s="34">
        <f t="shared" si="110"/>
        <v>21.466399093934914</v>
      </c>
      <c r="J1452" s="34">
        <f t="shared" si="111"/>
        <v>36.036828084874259</v>
      </c>
      <c r="K1452" s="34">
        <f t="shared" si="108"/>
        <v>18.155539195388794</v>
      </c>
    </row>
    <row r="1453" spans="1:11" ht="12.75" x14ac:dyDescent="0.2">
      <c r="A1453" s="29">
        <v>1991.05</v>
      </c>
      <c r="B1453" s="34">
        <v>377.99</v>
      </c>
      <c r="C1453" s="34">
        <v>12.14</v>
      </c>
      <c r="D1453" s="34">
        <v>19.8567</v>
      </c>
      <c r="E1453" s="34">
        <v>135.6</v>
      </c>
      <c r="F1453" s="34">
        <f t="shared" si="112"/>
        <v>1991.3749999998906</v>
      </c>
      <c r="G1453" s="34">
        <v>8.07</v>
      </c>
      <c r="H1453" s="34">
        <f t="shared" si="109"/>
        <v>666.95373799778758</v>
      </c>
      <c r="I1453" s="34">
        <f t="shared" si="110"/>
        <v>21.420721128318586</v>
      </c>
      <c r="J1453" s="34">
        <f t="shared" si="111"/>
        <v>35.036641946349555</v>
      </c>
      <c r="K1453" s="34">
        <f t="shared" si="108"/>
        <v>18.03562308591389</v>
      </c>
    </row>
    <row r="1454" spans="1:11" ht="12.75" x14ac:dyDescent="0.2">
      <c r="A1454" s="29">
        <v>1991.06</v>
      </c>
      <c r="B1454" s="34">
        <v>378.29</v>
      </c>
      <c r="C1454" s="34">
        <v>12.15</v>
      </c>
      <c r="D1454" s="34">
        <v>19.350000000000001</v>
      </c>
      <c r="E1454" s="34">
        <v>136</v>
      </c>
      <c r="F1454" s="34">
        <f t="shared" si="112"/>
        <v>1991.4583333332239</v>
      </c>
      <c r="G1454" s="34">
        <v>8.2799999999999994</v>
      </c>
      <c r="H1454" s="34">
        <f t="shared" si="109"/>
        <v>665.51989483455884</v>
      </c>
      <c r="I1454" s="34">
        <f t="shared" si="110"/>
        <v>21.375311856617646</v>
      </c>
      <c r="J1454" s="34">
        <f t="shared" si="111"/>
        <v>34.042163327205877</v>
      </c>
      <c r="K1454" s="34">
        <f t="shared" si="108"/>
        <v>18.0154192023886</v>
      </c>
    </row>
    <row r="1455" spans="1:11" ht="12.75" x14ac:dyDescent="0.2">
      <c r="A1455" s="29">
        <v>1991.07</v>
      </c>
      <c r="B1455" s="34">
        <v>380.23</v>
      </c>
      <c r="C1455" s="34">
        <v>12.193300000000001</v>
      </c>
      <c r="D1455" s="34">
        <v>18.84</v>
      </c>
      <c r="E1455" s="34">
        <v>136.19999999999999</v>
      </c>
      <c r="F1455" s="34">
        <f t="shared" si="112"/>
        <v>1991.5416666665571</v>
      </c>
      <c r="G1455" s="34">
        <v>8.27</v>
      </c>
      <c r="H1455" s="34">
        <f t="shared" si="109"/>
        <v>667.95062725770936</v>
      </c>
      <c r="I1455" s="34">
        <f t="shared" si="110"/>
        <v>21.419988910242292</v>
      </c>
      <c r="J1455" s="34">
        <f t="shared" si="111"/>
        <v>33.096257048458149</v>
      </c>
      <c r="K1455" s="34">
        <f t="shared" si="108"/>
        <v>18.104077306463225</v>
      </c>
    </row>
    <row r="1456" spans="1:11" ht="12.75" x14ac:dyDescent="0.2">
      <c r="A1456" s="29">
        <v>1991.08</v>
      </c>
      <c r="B1456" s="34">
        <v>389.4</v>
      </c>
      <c r="C1456" s="34">
        <v>12.236700000000001</v>
      </c>
      <c r="D1456" s="34">
        <v>18.329999999999998</v>
      </c>
      <c r="E1456" s="34">
        <v>136.6</v>
      </c>
      <c r="F1456" s="34">
        <f t="shared" si="112"/>
        <v>1991.6249999998904</v>
      </c>
      <c r="G1456" s="34">
        <v>7.9</v>
      </c>
      <c r="H1456" s="34">
        <f t="shared" si="109"/>
        <v>682.05647767203504</v>
      </c>
      <c r="I1456" s="34">
        <f t="shared" si="110"/>
        <v>21.433283257137628</v>
      </c>
      <c r="J1456" s="34">
        <f t="shared" si="111"/>
        <v>32.106048371156653</v>
      </c>
      <c r="K1456" s="34">
        <f t="shared" si="108"/>
        <v>18.512898444952288</v>
      </c>
    </row>
    <row r="1457" spans="1:11" ht="12.75" x14ac:dyDescent="0.2">
      <c r="A1457" s="29">
        <v>1991.09</v>
      </c>
      <c r="B1457" s="34">
        <v>387.2</v>
      </c>
      <c r="C1457" s="34">
        <v>12.28</v>
      </c>
      <c r="D1457" s="34">
        <v>17.82</v>
      </c>
      <c r="E1457" s="34">
        <v>137.19999999999999</v>
      </c>
      <c r="F1457" s="34">
        <f t="shared" si="112"/>
        <v>1991.7083333332237</v>
      </c>
      <c r="G1457" s="34">
        <v>7.65</v>
      </c>
      <c r="H1457" s="34">
        <f t="shared" si="109"/>
        <v>675.23714868804666</v>
      </c>
      <c r="I1457" s="34">
        <f t="shared" si="110"/>
        <v>21.415062463556851</v>
      </c>
      <c r="J1457" s="34">
        <f t="shared" si="111"/>
        <v>31.076255138483965</v>
      </c>
      <c r="K1457" s="34">
        <f t="shared" si="108"/>
        <v>18.357918266491982</v>
      </c>
    </row>
    <row r="1458" spans="1:11" ht="12.75" x14ac:dyDescent="0.2">
      <c r="A1458" s="29">
        <v>1991.1</v>
      </c>
      <c r="B1458" s="34">
        <v>386.88</v>
      </c>
      <c r="C1458" s="34">
        <v>12.253299999999999</v>
      </c>
      <c r="D1458" s="34">
        <v>17.203299999999999</v>
      </c>
      <c r="E1458" s="34">
        <v>137.4</v>
      </c>
      <c r="F1458" s="34">
        <f t="shared" si="112"/>
        <v>1991.7916666665569</v>
      </c>
      <c r="G1458" s="34">
        <v>7.53</v>
      </c>
      <c r="H1458" s="34">
        <f t="shared" si="109"/>
        <v>673.69703580786017</v>
      </c>
      <c r="I1458" s="34">
        <f t="shared" si="110"/>
        <v>21.337396321506546</v>
      </c>
      <c r="J1458" s="34">
        <f t="shared" si="111"/>
        <v>29.957124214519645</v>
      </c>
      <c r="K1458" s="34">
        <f t="shared" si="108"/>
        <v>18.349824558195643</v>
      </c>
    </row>
    <row r="1459" spans="1:11" ht="12.75" x14ac:dyDescent="0.2">
      <c r="A1459" s="29">
        <v>1991.11</v>
      </c>
      <c r="B1459" s="34">
        <v>385.92</v>
      </c>
      <c r="C1459" s="34">
        <v>12.226699999999999</v>
      </c>
      <c r="D1459" s="34">
        <v>16.5867</v>
      </c>
      <c r="E1459" s="34">
        <v>137.80000000000001</v>
      </c>
      <c r="F1459" s="34">
        <f t="shared" si="112"/>
        <v>1991.8749999998902</v>
      </c>
      <c r="G1459" s="34">
        <v>7.42</v>
      </c>
      <c r="H1459" s="34">
        <f t="shared" si="109"/>
        <v>670.07460435413634</v>
      </c>
      <c r="I1459" s="34">
        <f t="shared" si="110"/>
        <v>21.229273333998545</v>
      </c>
      <c r="J1459" s="34">
        <f t="shared" si="111"/>
        <v>28.799560634433956</v>
      </c>
      <c r="K1459" s="34">
        <f t="shared" si="108"/>
        <v>18.289503975911551</v>
      </c>
    </row>
    <row r="1460" spans="1:11" ht="12.75" x14ac:dyDescent="0.2">
      <c r="A1460" s="29">
        <v>1991.12</v>
      </c>
      <c r="B1460" s="34">
        <v>388.51</v>
      </c>
      <c r="C1460" s="34">
        <v>12.2</v>
      </c>
      <c r="D1460" s="34">
        <v>15.97</v>
      </c>
      <c r="E1460" s="34">
        <v>137.9</v>
      </c>
      <c r="F1460" s="34">
        <f t="shared" si="112"/>
        <v>1991.9583333332234</v>
      </c>
      <c r="G1460" s="34">
        <v>7.09</v>
      </c>
      <c r="H1460" s="34">
        <f t="shared" si="109"/>
        <v>674.08245832124726</v>
      </c>
      <c r="I1460" s="34">
        <f t="shared" si="110"/>
        <v>21.167552936910798</v>
      </c>
      <c r="J1460" s="34">
        <f t="shared" si="111"/>
        <v>27.708673803480782</v>
      </c>
      <c r="K1460" s="34">
        <f t="shared" si="108"/>
        <v>18.442294943826926</v>
      </c>
    </row>
    <row r="1461" spans="1:11" ht="12.75" x14ac:dyDescent="0.2">
      <c r="A1461" s="29">
        <v>1992.01</v>
      </c>
      <c r="B1461" s="34">
        <v>416.08</v>
      </c>
      <c r="C1461" s="34">
        <v>12.24</v>
      </c>
      <c r="D1461" s="34">
        <v>16.046700000000001</v>
      </c>
      <c r="E1461" s="34">
        <v>138.1</v>
      </c>
      <c r="F1461" s="34">
        <f t="shared" si="112"/>
        <v>1992.0416666665567</v>
      </c>
      <c r="G1461" s="34">
        <v>7.03</v>
      </c>
      <c r="H1461" s="34">
        <f t="shared" si="109"/>
        <v>720.87215800144816</v>
      </c>
      <c r="I1461" s="34">
        <f t="shared" si="110"/>
        <v>21.206198841419262</v>
      </c>
      <c r="J1461" s="34">
        <f t="shared" si="111"/>
        <v>27.801430633055759</v>
      </c>
      <c r="K1461" s="34">
        <f t="shared" si="108"/>
        <v>19.773759030807334</v>
      </c>
    </row>
    <row r="1462" spans="1:11" ht="12.75" x14ac:dyDescent="0.2">
      <c r="A1462" s="29">
        <v>1992.02</v>
      </c>
      <c r="B1462" s="34">
        <v>412.56</v>
      </c>
      <c r="C1462" s="34">
        <v>12.28</v>
      </c>
      <c r="D1462" s="34">
        <v>16.1233</v>
      </c>
      <c r="E1462" s="34">
        <v>138.6</v>
      </c>
      <c r="F1462" s="34">
        <f t="shared" si="112"/>
        <v>1992.12499999989</v>
      </c>
      <c r="G1462" s="34">
        <v>7.34</v>
      </c>
      <c r="H1462" s="34">
        <f t="shared" si="109"/>
        <v>712.1950948051948</v>
      </c>
      <c r="I1462" s="34">
        <f t="shared" si="110"/>
        <v>21.198748701298697</v>
      </c>
      <c r="J1462" s="34">
        <f t="shared" si="111"/>
        <v>27.833370108766232</v>
      </c>
      <c r="K1462" s="34">
        <f t="shared" si="108"/>
        <v>19.583668827054453</v>
      </c>
    </row>
    <row r="1463" spans="1:11" ht="12.75" x14ac:dyDescent="0.2">
      <c r="A1463" s="29">
        <v>1992.03</v>
      </c>
      <c r="B1463" s="34">
        <v>407.36</v>
      </c>
      <c r="C1463" s="34">
        <v>12.32</v>
      </c>
      <c r="D1463" s="34">
        <v>16.2</v>
      </c>
      <c r="E1463" s="34">
        <v>139.30000000000001</v>
      </c>
      <c r="F1463" s="34">
        <f t="shared" si="112"/>
        <v>1992.2083333332232</v>
      </c>
      <c r="G1463" s="34">
        <v>7.54</v>
      </c>
      <c r="H1463" s="34">
        <f t="shared" si="109"/>
        <v>699.68466503948309</v>
      </c>
      <c r="I1463" s="34">
        <f t="shared" si="110"/>
        <v>21.160926633165825</v>
      </c>
      <c r="J1463" s="34">
        <f t="shared" si="111"/>
        <v>27.825244436468047</v>
      </c>
      <c r="K1463" s="34">
        <f t="shared" si="108"/>
        <v>19.284238796098887</v>
      </c>
    </row>
    <row r="1464" spans="1:11" ht="12.75" x14ac:dyDescent="0.2">
      <c r="A1464" s="29">
        <v>1992.04</v>
      </c>
      <c r="B1464" s="34">
        <v>407.41</v>
      </c>
      <c r="C1464" s="34">
        <v>12.32</v>
      </c>
      <c r="D1464" s="34">
        <v>16.4833</v>
      </c>
      <c r="E1464" s="34">
        <v>139.5</v>
      </c>
      <c r="F1464" s="34">
        <f t="shared" si="112"/>
        <v>1992.2916666665565</v>
      </c>
      <c r="G1464" s="34">
        <v>7.48</v>
      </c>
      <c r="H1464" s="34">
        <f t="shared" si="109"/>
        <v>698.76729016129036</v>
      </c>
      <c r="I1464" s="34">
        <f t="shared" si="110"/>
        <v>21.130588387096772</v>
      </c>
      <c r="J1464" s="34">
        <f t="shared" si="111"/>
        <v>28.271252237096771</v>
      </c>
      <c r="K1464" s="34">
        <f t="shared" si="108"/>
        <v>19.301832259230924</v>
      </c>
    </row>
    <row r="1465" spans="1:11" ht="12.75" x14ac:dyDescent="0.2">
      <c r="A1465" s="29">
        <v>1992.05</v>
      </c>
      <c r="B1465" s="34">
        <v>414.81</v>
      </c>
      <c r="C1465" s="34">
        <v>12.32</v>
      </c>
      <c r="D1465" s="34">
        <v>16.7667</v>
      </c>
      <c r="E1465" s="34">
        <v>139.69999999999999</v>
      </c>
      <c r="F1465" s="34">
        <f t="shared" si="112"/>
        <v>1992.3749999998897</v>
      </c>
      <c r="G1465" s="34">
        <v>7.39</v>
      </c>
      <c r="H1465" s="34">
        <f t="shared" si="109"/>
        <v>710.44081122047248</v>
      </c>
      <c r="I1465" s="34">
        <f t="shared" si="110"/>
        <v>21.100337007874018</v>
      </c>
      <c r="J1465" s="34">
        <f t="shared" si="111"/>
        <v>28.716154262168935</v>
      </c>
      <c r="K1465" s="34">
        <f t="shared" si="108"/>
        <v>19.662895030137225</v>
      </c>
    </row>
    <row r="1466" spans="1:11" ht="12.75" x14ac:dyDescent="0.2">
      <c r="A1466" s="29">
        <v>1992.06</v>
      </c>
      <c r="B1466" s="34">
        <v>408.27</v>
      </c>
      <c r="C1466" s="34">
        <v>12.32</v>
      </c>
      <c r="D1466" s="34">
        <v>17.05</v>
      </c>
      <c r="E1466" s="34">
        <v>140.19999999999999</v>
      </c>
      <c r="F1466" s="34">
        <f t="shared" si="112"/>
        <v>1992.458333333223</v>
      </c>
      <c r="G1466" s="34">
        <v>7.26</v>
      </c>
      <c r="H1466" s="34">
        <f t="shared" si="109"/>
        <v>696.74609802068471</v>
      </c>
      <c r="I1466" s="34">
        <f t="shared" si="110"/>
        <v>21.025086162624824</v>
      </c>
      <c r="J1466" s="34">
        <f t="shared" si="111"/>
        <v>29.097217457203996</v>
      </c>
      <c r="K1466" s="34">
        <f t="shared" si="108"/>
        <v>19.315971353396467</v>
      </c>
    </row>
    <row r="1467" spans="1:11" ht="12.75" x14ac:dyDescent="0.2">
      <c r="A1467" s="29">
        <v>1992.07</v>
      </c>
      <c r="B1467" s="34">
        <v>415.05</v>
      </c>
      <c r="C1467" s="34">
        <v>12.343299999999999</v>
      </c>
      <c r="D1467" s="34">
        <v>17.38</v>
      </c>
      <c r="E1467" s="34">
        <v>140.5</v>
      </c>
      <c r="F1467" s="34">
        <f t="shared" si="112"/>
        <v>1992.5416666665562</v>
      </c>
      <c r="G1467" s="34">
        <v>6.84</v>
      </c>
      <c r="H1467" s="34">
        <f t="shared" si="109"/>
        <v>706.80430169039141</v>
      </c>
      <c r="I1467" s="34">
        <f t="shared" si="110"/>
        <v>21.019871189145906</v>
      </c>
      <c r="J1467" s="34">
        <f t="shared" si="111"/>
        <v>29.597057615658358</v>
      </c>
      <c r="K1467" s="34">
        <f t="shared" si="108"/>
        <v>19.621356484621973</v>
      </c>
    </row>
    <row r="1468" spans="1:11" ht="12.75" x14ac:dyDescent="0.2">
      <c r="A1468" s="29">
        <v>1992.08</v>
      </c>
      <c r="B1468" s="34">
        <v>417.93</v>
      </c>
      <c r="C1468" s="34">
        <v>12.3667</v>
      </c>
      <c r="D1468" s="34">
        <v>17.71</v>
      </c>
      <c r="E1468" s="34">
        <v>140.9</v>
      </c>
      <c r="F1468" s="34">
        <f t="shared" si="112"/>
        <v>1992.6249999998895</v>
      </c>
      <c r="G1468" s="34">
        <v>6.59</v>
      </c>
      <c r="H1468" s="34">
        <f t="shared" si="109"/>
        <v>709.68829742725336</v>
      </c>
      <c r="I1468" s="34">
        <f t="shared" si="110"/>
        <v>20.99993364389638</v>
      </c>
      <c r="J1468" s="34">
        <f t="shared" si="111"/>
        <v>30.073408818310853</v>
      </c>
      <c r="K1468" s="34">
        <f t="shared" si="108"/>
        <v>19.722757140872528</v>
      </c>
    </row>
    <row r="1469" spans="1:11" ht="12.75" x14ac:dyDescent="0.2">
      <c r="A1469" s="29">
        <v>1992.09</v>
      </c>
      <c r="B1469" s="34">
        <v>418.48</v>
      </c>
      <c r="C1469" s="34">
        <v>12.39</v>
      </c>
      <c r="D1469" s="34">
        <v>18.04</v>
      </c>
      <c r="E1469" s="34">
        <v>141.30000000000001</v>
      </c>
      <c r="F1469" s="34">
        <f t="shared" si="112"/>
        <v>1992.7083333332228</v>
      </c>
      <c r="G1469" s="34">
        <v>6.42</v>
      </c>
      <c r="H1469" s="34">
        <f t="shared" si="109"/>
        <v>708.61058471337572</v>
      </c>
      <c r="I1469" s="34">
        <f t="shared" si="110"/>
        <v>20.979939649681526</v>
      </c>
      <c r="J1469" s="34">
        <f t="shared" si="111"/>
        <v>30.547063057324838</v>
      </c>
      <c r="K1469" s="34">
        <f t="shared" si="108"/>
        <v>19.709386168491331</v>
      </c>
    </row>
    <row r="1470" spans="1:11" ht="12.75" x14ac:dyDescent="0.2">
      <c r="A1470" s="29">
        <v>1992.1</v>
      </c>
      <c r="B1470" s="34">
        <v>412.5</v>
      </c>
      <c r="C1470" s="34">
        <v>12.386699999999999</v>
      </c>
      <c r="D1470" s="34">
        <v>18.39</v>
      </c>
      <c r="E1470" s="34">
        <v>141.80000000000001</v>
      </c>
      <c r="F1470" s="34">
        <f t="shared" si="112"/>
        <v>1992.791666666556</v>
      </c>
      <c r="G1470" s="34">
        <v>6.59</v>
      </c>
      <c r="H1470" s="34">
        <f t="shared" si="109"/>
        <v>696.02175158674174</v>
      </c>
      <c r="I1470" s="34">
        <f t="shared" si="110"/>
        <v>20.900394255465439</v>
      </c>
      <c r="J1470" s="34">
        <f t="shared" si="111"/>
        <v>31.029915179830745</v>
      </c>
      <c r="K1470" s="34">
        <f t="shared" si="108"/>
        <v>19.37088054292558</v>
      </c>
    </row>
    <row r="1471" spans="1:11" ht="12.75" x14ac:dyDescent="0.2">
      <c r="A1471" s="29">
        <v>1992.11</v>
      </c>
      <c r="B1471" s="34">
        <v>422.84</v>
      </c>
      <c r="C1471" s="34">
        <v>12.3833</v>
      </c>
      <c r="D1471" s="34">
        <v>18.739999999999998</v>
      </c>
      <c r="E1471" s="34">
        <v>142</v>
      </c>
      <c r="F1471" s="34">
        <f t="shared" si="112"/>
        <v>1992.8749999998893</v>
      </c>
      <c r="G1471" s="34">
        <v>6.87</v>
      </c>
      <c r="H1471" s="34">
        <f t="shared" si="109"/>
        <v>712.46381133802811</v>
      </c>
      <c r="I1471" s="34">
        <f t="shared" si="110"/>
        <v>20.865228254049292</v>
      </c>
      <c r="J1471" s="34">
        <f t="shared" si="111"/>
        <v>31.57594320422535</v>
      </c>
      <c r="K1471" s="34">
        <f t="shared" si="108"/>
        <v>19.834280267397393</v>
      </c>
    </row>
    <row r="1472" spans="1:11" ht="12.75" x14ac:dyDescent="0.2">
      <c r="A1472" s="29">
        <v>1992.12</v>
      </c>
      <c r="B1472" s="34">
        <v>435.64</v>
      </c>
      <c r="C1472" s="34">
        <v>12.38</v>
      </c>
      <c r="D1472" s="34">
        <v>19.09</v>
      </c>
      <c r="E1472" s="34">
        <v>141.9</v>
      </c>
      <c r="F1472" s="34">
        <f t="shared" si="112"/>
        <v>1992.9583333332225</v>
      </c>
      <c r="G1472" s="34">
        <v>6.77</v>
      </c>
      <c r="H1472" s="34">
        <f t="shared" si="109"/>
        <v>734.54844545454534</v>
      </c>
      <c r="I1472" s="34">
        <f t="shared" si="110"/>
        <v>20.874368181818181</v>
      </c>
      <c r="J1472" s="34">
        <f t="shared" si="111"/>
        <v>32.188343181818176</v>
      </c>
      <c r="K1472" s="34">
        <f t="shared" si="108"/>
        <v>20.449250309210836</v>
      </c>
    </row>
    <row r="1473" spans="1:11" ht="12.75" x14ac:dyDescent="0.2">
      <c r="A1473" s="29">
        <v>1993.01</v>
      </c>
      <c r="B1473" s="34">
        <v>435.23</v>
      </c>
      <c r="C1473" s="34">
        <v>12.4133</v>
      </c>
      <c r="D1473" s="34">
        <v>19.34</v>
      </c>
      <c r="E1473" s="34">
        <v>142.6</v>
      </c>
      <c r="F1473" s="34">
        <f t="shared" si="112"/>
        <v>1993.0416666665558</v>
      </c>
      <c r="G1473" s="34">
        <v>6.6</v>
      </c>
      <c r="H1473" s="34">
        <f t="shared" si="109"/>
        <v>730.25474531907435</v>
      </c>
      <c r="I1473" s="34">
        <f t="shared" si="110"/>
        <v>20.827772051718092</v>
      </c>
      <c r="J1473" s="34">
        <f t="shared" si="111"/>
        <v>32.449800736325379</v>
      </c>
      <c r="K1473" s="34">
        <f t="shared" ref="K1473:K1536" si="113">H1473/AVERAGE(J1353:J1472)</f>
        <v>20.324050272318988</v>
      </c>
    </row>
    <row r="1474" spans="1:11" ht="12.75" x14ac:dyDescent="0.2">
      <c r="A1474" s="29">
        <v>1993.02</v>
      </c>
      <c r="B1474" s="34">
        <v>441.7</v>
      </c>
      <c r="C1474" s="34">
        <v>12.4467</v>
      </c>
      <c r="D1474" s="34">
        <v>19.59</v>
      </c>
      <c r="E1474" s="34">
        <v>143.1</v>
      </c>
      <c r="F1474" s="34">
        <f t="shared" si="112"/>
        <v>1993.124999999889</v>
      </c>
      <c r="G1474" s="34">
        <v>6.26</v>
      </c>
      <c r="H1474" s="34">
        <f t="shared" si="109"/>
        <v>738.5210110062892</v>
      </c>
      <c r="I1474" s="34">
        <f t="shared" si="110"/>
        <v>20.810843259433963</v>
      </c>
      <c r="J1474" s="34">
        <f t="shared" si="111"/>
        <v>32.754418396226413</v>
      </c>
      <c r="K1474" s="34">
        <f t="shared" si="113"/>
        <v>20.545982989369122</v>
      </c>
    </row>
    <row r="1475" spans="1:11" ht="12.75" x14ac:dyDescent="0.2">
      <c r="A1475" s="29">
        <v>1993.03</v>
      </c>
      <c r="B1475" s="34">
        <v>450.16</v>
      </c>
      <c r="C1475" s="34">
        <v>12.48</v>
      </c>
      <c r="D1475" s="34">
        <v>19.84</v>
      </c>
      <c r="E1475" s="34">
        <v>143.6</v>
      </c>
      <c r="F1475" s="34">
        <f t="shared" si="112"/>
        <v>1993.2083333332223</v>
      </c>
      <c r="G1475" s="34">
        <v>5.98</v>
      </c>
      <c r="H1475" s="34">
        <f t="shared" si="109"/>
        <v>750.04540069637881</v>
      </c>
      <c r="I1475" s="34">
        <f t="shared" si="110"/>
        <v>20.793865738161561</v>
      </c>
      <c r="J1475" s="34">
        <f t="shared" si="111"/>
        <v>33.056914763231198</v>
      </c>
      <c r="K1475" s="34">
        <f t="shared" si="113"/>
        <v>20.855855753410157</v>
      </c>
    </row>
    <row r="1476" spans="1:11" ht="12.75" x14ac:dyDescent="0.2">
      <c r="A1476" s="29">
        <v>1993.04</v>
      </c>
      <c r="B1476" s="34">
        <v>443.08</v>
      </c>
      <c r="C1476" s="34">
        <v>12.4933</v>
      </c>
      <c r="D1476" s="34">
        <v>19.670000000000002</v>
      </c>
      <c r="E1476" s="34">
        <v>144</v>
      </c>
      <c r="F1476" s="34">
        <f t="shared" si="112"/>
        <v>1993.2916666665556</v>
      </c>
      <c r="G1476" s="34">
        <v>5.97</v>
      </c>
      <c r="H1476" s="34">
        <f t="shared" si="109"/>
        <v>736.19818937499997</v>
      </c>
      <c r="I1476" s="34">
        <f t="shared" si="110"/>
        <v>20.758203573437498</v>
      </c>
      <c r="J1476" s="34">
        <f t="shared" si="111"/>
        <v>32.68262703125</v>
      </c>
      <c r="K1476" s="34">
        <f t="shared" si="113"/>
        <v>20.458004712360601</v>
      </c>
    </row>
    <row r="1477" spans="1:11" ht="12.75" x14ac:dyDescent="0.2">
      <c r="A1477" s="29">
        <v>1993.05</v>
      </c>
      <c r="B1477" s="34">
        <v>445.25</v>
      </c>
      <c r="C1477" s="34">
        <v>12.5067</v>
      </c>
      <c r="D1477" s="34">
        <v>19.5</v>
      </c>
      <c r="E1477" s="34">
        <v>144.19999999999999</v>
      </c>
      <c r="F1477" s="34">
        <f t="shared" si="112"/>
        <v>1993.3749999998888</v>
      </c>
      <c r="G1477" s="34">
        <v>6.04</v>
      </c>
      <c r="H1477" s="34">
        <f t="shared" si="109"/>
        <v>738.77766600208042</v>
      </c>
      <c r="I1477" s="34">
        <f t="shared" si="110"/>
        <v>20.75164657021498</v>
      </c>
      <c r="J1477" s="34">
        <f t="shared" si="111"/>
        <v>32.355226248266291</v>
      </c>
      <c r="K1477" s="34">
        <f t="shared" si="113"/>
        <v>20.51824986307712</v>
      </c>
    </row>
    <row r="1478" spans="1:11" ht="12.75" x14ac:dyDescent="0.2">
      <c r="A1478" s="29">
        <v>1993.06</v>
      </c>
      <c r="B1478" s="34">
        <v>448.06</v>
      </c>
      <c r="C1478" s="34">
        <v>12.52</v>
      </c>
      <c r="D1478" s="34">
        <v>19.329999999999998</v>
      </c>
      <c r="E1478" s="34">
        <v>144.4</v>
      </c>
      <c r="F1478" s="34">
        <f t="shared" si="112"/>
        <v>1993.4583333332221</v>
      </c>
      <c r="G1478" s="34">
        <v>5.96</v>
      </c>
      <c r="H1478" s="34">
        <f t="shared" si="109"/>
        <v>742.41044158587249</v>
      </c>
      <c r="I1478" s="34">
        <f t="shared" si="110"/>
        <v>20.744942036011075</v>
      </c>
      <c r="J1478" s="34">
        <f t="shared" si="111"/>
        <v>32.028732392659272</v>
      </c>
      <c r="K1478" s="34">
        <f t="shared" si="113"/>
        <v>20.609003773542721</v>
      </c>
    </row>
    <row r="1479" spans="1:11" ht="12.75" x14ac:dyDescent="0.2">
      <c r="A1479" s="29">
        <v>1993.07</v>
      </c>
      <c r="B1479" s="34">
        <v>447.29</v>
      </c>
      <c r="C1479" s="34">
        <v>12.52</v>
      </c>
      <c r="D1479" s="34">
        <v>19.690000000000001</v>
      </c>
      <c r="E1479" s="34">
        <v>144.4</v>
      </c>
      <c r="F1479" s="34">
        <f t="shared" si="112"/>
        <v>1993.5416666665553</v>
      </c>
      <c r="G1479" s="34">
        <v>5.81</v>
      </c>
      <c r="H1479" s="34">
        <f t="shared" si="109"/>
        <v>741.13459451177278</v>
      </c>
      <c r="I1479" s="34">
        <f t="shared" si="110"/>
        <v>20.744942036011075</v>
      </c>
      <c r="J1479" s="34">
        <f t="shared" si="111"/>
        <v>32.625232323407204</v>
      </c>
      <c r="K1479" s="34">
        <f t="shared" si="113"/>
        <v>20.565241538734611</v>
      </c>
    </row>
    <row r="1480" spans="1:11" ht="12.75" x14ac:dyDescent="0.2">
      <c r="A1480" s="29">
        <v>1993.08</v>
      </c>
      <c r="B1480" s="34">
        <v>454.13</v>
      </c>
      <c r="C1480" s="34">
        <v>12.52</v>
      </c>
      <c r="D1480" s="34">
        <v>20.05</v>
      </c>
      <c r="E1480" s="34">
        <v>144.80000000000001</v>
      </c>
      <c r="F1480" s="34">
        <f t="shared" si="112"/>
        <v>1993.6249999998886</v>
      </c>
      <c r="G1480" s="34">
        <v>5.68</v>
      </c>
      <c r="H1480" s="34">
        <f t="shared" si="109"/>
        <v>750.38945205455786</v>
      </c>
      <c r="I1480" s="34">
        <f t="shared" si="110"/>
        <v>20.687635566298336</v>
      </c>
      <c r="J1480" s="34">
        <f t="shared" si="111"/>
        <v>33.129959513121541</v>
      </c>
      <c r="K1480" s="34">
        <f t="shared" si="113"/>
        <v>20.812880152947031</v>
      </c>
    </row>
    <row r="1481" spans="1:11" ht="12.75" x14ac:dyDescent="0.2">
      <c r="A1481" s="29">
        <v>1993.09</v>
      </c>
      <c r="B1481" s="34">
        <v>459.24</v>
      </c>
      <c r="C1481" s="34">
        <v>12.52</v>
      </c>
      <c r="D1481" s="34">
        <v>20.41</v>
      </c>
      <c r="E1481" s="34">
        <v>145.1</v>
      </c>
      <c r="F1481" s="34">
        <f t="shared" si="112"/>
        <v>1993.7083333332218</v>
      </c>
      <c r="G1481" s="34">
        <v>5.36</v>
      </c>
      <c r="H1481" s="34">
        <f t="shared" si="109"/>
        <v>757.26413032391451</v>
      </c>
      <c r="I1481" s="34">
        <f t="shared" si="110"/>
        <v>20.644863059958645</v>
      </c>
      <c r="J1481" s="34">
        <f t="shared" si="111"/>
        <v>33.655084269469327</v>
      </c>
      <c r="K1481" s="34">
        <f t="shared" si="113"/>
        <v>20.994159001168029</v>
      </c>
    </row>
    <row r="1482" spans="1:11" ht="12.75" x14ac:dyDescent="0.2">
      <c r="A1482" s="29">
        <v>1993.1</v>
      </c>
      <c r="B1482" s="34">
        <v>463.9</v>
      </c>
      <c r="C1482" s="34">
        <v>12.54</v>
      </c>
      <c r="D1482" s="34">
        <v>20.9</v>
      </c>
      <c r="E1482" s="34">
        <v>145.69999999999999</v>
      </c>
      <c r="F1482" s="34">
        <f t="shared" si="112"/>
        <v>1993.7916666665551</v>
      </c>
      <c r="G1482" s="34">
        <v>5.33</v>
      </c>
      <c r="H1482" s="34">
        <f t="shared" ref="H1482:H1545" si="114">B1482*$E$1744/E1482</f>
        <v>761.79814498970484</v>
      </c>
      <c r="I1482" s="34">
        <f t="shared" ref="I1482:I1545" si="115">C1482*$E$1744/E1482</f>
        <v>20.592689670555938</v>
      </c>
      <c r="J1482" s="34">
        <f t="shared" ref="J1482:J1545" si="116">D1482*$E$1744/E1482</f>
        <v>34.321149450926562</v>
      </c>
      <c r="K1482" s="34">
        <f t="shared" si="113"/>
        <v>21.109839555199642</v>
      </c>
    </row>
    <row r="1483" spans="1:11" ht="12.75" x14ac:dyDescent="0.2">
      <c r="A1483" s="29">
        <v>1993.11</v>
      </c>
      <c r="B1483" s="34">
        <v>462.89</v>
      </c>
      <c r="C1483" s="34">
        <v>12.56</v>
      </c>
      <c r="D1483" s="34">
        <v>21.39</v>
      </c>
      <c r="E1483" s="34">
        <v>145.80000000000001</v>
      </c>
      <c r="F1483" s="34">
        <f t="shared" ref="F1483:F1546" si="117">F1482+1/12</f>
        <v>1993.8749999998884</v>
      </c>
      <c r="G1483" s="34">
        <v>5.72</v>
      </c>
      <c r="H1483" s="34">
        <f t="shared" si="114"/>
        <v>759.61820540123438</v>
      </c>
      <c r="I1483" s="34">
        <f t="shared" si="115"/>
        <v>20.611386419753085</v>
      </c>
      <c r="J1483" s="34">
        <f t="shared" si="116"/>
        <v>35.101716203703702</v>
      </c>
      <c r="K1483" s="34">
        <f t="shared" si="113"/>
        <v>21.038559923944046</v>
      </c>
    </row>
    <row r="1484" spans="1:11" ht="12.75" x14ac:dyDescent="0.2">
      <c r="A1484" s="29">
        <v>1993.12</v>
      </c>
      <c r="B1484" s="34">
        <v>465.95</v>
      </c>
      <c r="C1484" s="34">
        <v>12.58</v>
      </c>
      <c r="D1484" s="34">
        <v>21.88</v>
      </c>
      <c r="E1484" s="34">
        <v>145.80000000000001</v>
      </c>
      <c r="F1484" s="34">
        <f t="shared" si="117"/>
        <v>1993.9583333332216</v>
      </c>
      <c r="G1484" s="34">
        <v>5.77</v>
      </c>
      <c r="H1484" s="34">
        <f t="shared" si="114"/>
        <v>764.63976929012324</v>
      </c>
      <c r="I1484" s="34">
        <f t="shared" si="115"/>
        <v>20.644207098765428</v>
      </c>
      <c r="J1484" s="34">
        <f t="shared" si="116"/>
        <v>35.905822839506165</v>
      </c>
      <c r="K1484" s="34">
        <f t="shared" si="113"/>
        <v>21.165394402309513</v>
      </c>
    </row>
    <row r="1485" spans="1:11" ht="12.75" x14ac:dyDescent="0.2">
      <c r="A1485" s="29">
        <v>1994.01</v>
      </c>
      <c r="B1485" s="34">
        <v>472.99</v>
      </c>
      <c r="C1485" s="34">
        <v>12.6233</v>
      </c>
      <c r="D1485" s="34">
        <v>22.156700000000001</v>
      </c>
      <c r="E1485" s="34">
        <v>146.19999999999999</v>
      </c>
      <c r="F1485" s="34">
        <f t="shared" si="117"/>
        <v>1994.0416666665549</v>
      </c>
      <c r="G1485" s="34">
        <v>5.75</v>
      </c>
      <c r="H1485" s="34">
        <f t="shared" si="114"/>
        <v>774.06900220588238</v>
      </c>
      <c r="I1485" s="34">
        <f t="shared" si="115"/>
        <v>20.658587360294117</v>
      </c>
      <c r="J1485" s="34">
        <f t="shared" si="116"/>
        <v>36.26041705147059</v>
      </c>
      <c r="K1485" s="34">
        <f t="shared" si="113"/>
        <v>21.412725545956036</v>
      </c>
    </row>
    <row r="1486" spans="1:11" ht="12.75" x14ac:dyDescent="0.2">
      <c r="A1486" s="29">
        <v>1994.02</v>
      </c>
      <c r="B1486" s="34">
        <v>471.58</v>
      </c>
      <c r="C1486" s="34">
        <v>12.666700000000001</v>
      </c>
      <c r="D1486" s="34">
        <v>22.433299999999999</v>
      </c>
      <c r="E1486" s="34">
        <v>146.69999999999999</v>
      </c>
      <c r="F1486" s="34">
        <f t="shared" si="117"/>
        <v>1994.1249999998881</v>
      </c>
      <c r="G1486" s="34">
        <v>5.97</v>
      </c>
      <c r="H1486" s="34">
        <f t="shared" si="114"/>
        <v>769.13106779141106</v>
      </c>
      <c r="I1486" s="34">
        <f t="shared" si="115"/>
        <v>20.658960296012271</v>
      </c>
      <c r="J1486" s="34">
        <f t="shared" si="116"/>
        <v>36.587955348159511</v>
      </c>
      <c r="K1486" s="34">
        <f t="shared" si="113"/>
        <v>21.264585221859257</v>
      </c>
    </row>
    <row r="1487" spans="1:11" ht="12.75" x14ac:dyDescent="0.2">
      <c r="A1487" s="29">
        <v>1994.03</v>
      </c>
      <c r="B1487" s="34">
        <v>463.81</v>
      </c>
      <c r="C1487" s="34">
        <v>12.71</v>
      </c>
      <c r="D1487" s="34">
        <v>22.71</v>
      </c>
      <c r="E1487" s="34">
        <v>147.19999999999999</v>
      </c>
      <c r="F1487" s="34">
        <f t="shared" si="117"/>
        <v>1994.2083333332214</v>
      </c>
      <c r="G1487" s="34">
        <v>6.48</v>
      </c>
      <c r="H1487" s="34">
        <f t="shared" si="114"/>
        <v>753.88896791779894</v>
      </c>
      <c r="I1487" s="34">
        <f t="shared" si="115"/>
        <v>20.659168155570654</v>
      </c>
      <c r="J1487" s="34">
        <f t="shared" si="116"/>
        <v>36.913431063179345</v>
      </c>
      <c r="K1487" s="34">
        <f t="shared" si="113"/>
        <v>20.834105523808958</v>
      </c>
    </row>
    <row r="1488" spans="1:11" ht="12.75" x14ac:dyDescent="0.2">
      <c r="A1488" s="29">
        <v>1994.04</v>
      </c>
      <c r="B1488" s="34">
        <v>447.23</v>
      </c>
      <c r="C1488" s="34">
        <v>12.753299999999999</v>
      </c>
      <c r="D1488" s="34">
        <v>23.54</v>
      </c>
      <c r="E1488" s="34">
        <v>147.4</v>
      </c>
      <c r="F1488" s="34">
        <f t="shared" si="117"/>
        <v>1994.2916666665546</v>
      </c>
      <c r="G1488" s="34">
        <v>6.97</v>
      </c>
      <c r="H1488" s="34">
        <f t="shared" si="114"/>
        <v>725.95305076322927</v>
      </c>
      <c r="I1488" s="34">
        <f t="shared" si="115"/>
        <v>20.701422181648571</v>
      </c>
      <c r="J1488" s="34">
        <f t="shared" si="116"/>
        <v>38.210618283582086</v>
      </c>
      <c r="K1488" s="34">
        <f t="shared" si="113"/>
        <v>20.055952252983801</v>
      </c>
    </row>
    <row r="1489" spans="1:11" ht="12.75" x14ac:dyDescent="0.2">
      <c r="A1489" s="29">
        <v>1994.05</v>
      </c>
      <c r="B1489" s="34">
        <v>450.9</v>
      </c>
      <c r="C1489" s="34">
        <v>12.7967</v>
      </c>
      <c r="D1489" s="34">
        <v>24.37</v>
      </c>
      <c r="E1489" s="34">
        <v>147.5</v>
      </c>
      <c r="F1489" s="34">
        <f t="shared" si="117"/>
        <v>1994.3749999998879</v>
      </c>
      <c r="G1489" s="34">
        <v>7.18</v>
      </c>
      <c r="H1489" s="34">
        <f t="shared" si="114"/>
        <v>731.41406084745756</v>
      </c>
      <c r="I1489" s="34">
        <f t="shared" si="115"/>
        <v>20.757787341864404</v>
      </c>
      <c r="J1489" s="34">
        <f t="shared" si="116"/>
        <v>39.53107266101695</v>
      </c>
      <c r="K1489" s="34">
        <f t="shared" si="113"/>
        <v>20.197199197526448</v>
      </c>
    </row>
    <row r="1490" spans="1:11" ht="12.75" x14ac:dyDescent="0.2">
      <c r="A1490" s="29">
        <v>1994.06</v>
      </c>
      <c r="B1490" s="34">
        <v>454.83</v>
      </c>
      <c r="C1490" s="34">
        <v>12.84</v>
      </c>
      <c r="D1490" s="34">
        <v>25.2</v>
      </c>
      <c r="E1490" s="34">
        <v>148</v>
      </c>
      <c r="F1490" s="34">
        <f t="shared" si="117"/>
        <v>1994.4583333332212</v>
      </c>
      <c r="G1490" s="34">
        <v>7.1</v>
      </c>
      <c r="H1490" s="34">
        <f t="shared" si="114"/>
        <v>735.29646339527017</v>
      </c>
      <c r="I1490" s="34">
        <f t="shared" si="115"/>
        <v>20.757660202702699</v>
      </c>
      <c r="J1490" s="34">
        <f t="shared" si="116"/>
        <v>40.739333108108099</v>
      </c>
      <c r="K1490" s="34">
        <f t="shared" si="113"/>
        <v>20.291473313610759</v>
      </c>
    </row>
    <row r="1491" spans="1:11" ht="12.75" x14ac:dyDescent="0.2">
      <c r="A1491" s="29">
        <v>1994.07</v>
      </c>
      <c r="B1491" s="34">
        <v>451.4</v>
      </c>
      <c r="C1491" s="34">
        <v>12.87</v>
      </c>
      <c r="D1491" s="34">
        <v>25.91</v>
      </c>
      <c r="E1491" s="34">
        <v>148.4</v>
      </c>
      <c r="F1491" s="34">
        <f t="shared" si="117"/>
        <v>1994.5416666665544</v>
      </c>
      <c r="G1491" s="34">
        <v>7.3</v>
      </c>
      <c r="H1491" s="34">
        <f t="shared" si="114"/>
        <v>727.78440262803224</v>
      </c>
      <c r="I1491" s="34">
        <f t="shared" si="115"/>
        <v>20.750078116576816</v>
      </c>
      <c r="J1491" s="34">
        <f t="shared" si="116"/>
        <v>41.774244289083555</v>
      </c>
      <c r="K1491" s="34">
        <f t="shared" si="113"/>
        <v>20.068653104584357</v>
      </c>
    </row>
    <row r="1492" spans="1:11" ht="12.75" x14ac:dyDescent="0.2">
      <c r="A1492" s="29">
        <v>1994.08</v>
      </c>
      <c r="B1492" s="34">
        <v>464.24</v>
      </c>
      <c r="C1492" s="34">
        <v>12.9</v>
      </c>
      <c r="D1492" s="34">
        <v>26.62</v>
      </c>
      <c r="E1492" s="34">
        <v>149</v>
      </c>
      <c r="F1492" s="34">
        <f t="shared" si="117"/>
        <v>1994.6249999998877</v>
      </c>
      <c r="G1492" s="34">
        <v>7.24</v>
      </c>
      <c r="H1492" s="34">
        <f t="shared" si="114"/>
        <v>745.47207422818792</v>
      </c>
      <c r="I1492" s="34">
        <f t="shared" si="115"/>
        <v>20.714694463087248</v>
      </c>
      <c r="J1492" s="34">
        <f t="shared" si="116"/>
        <v>42.746136946308724</v>
      </c>
      <c r="K1492" s="34">
        <f t="shared" si="113"/>
        <v>20.536266331175003</v>
      </c>
    </row>
    <row r="1493" spans="1:11" ht="12.75" x14ac:dyDescent="0.2">
      <c r="A1493" s="29">
        <v>1994.09</v>
      </c>
      <c r="B1493" s="34">
        <v>466.96</v>
      </c>
      <c r="C1493" s="34">
        <v>12.93</v>
      </c>
      <c r="D1493" s="34">
        <v>27.33</v>
      </c>
      <c r="E1493" s="34">
        <v>149.4</v>
      </c>
      <c r="F1493" s="34">
        <f t="shared" si="117"/>
        <v>1994.7083333332209</v>
      </c>
      <c r="G1493" s="34">
        <v>7.46</v>
      </c>
      <c r="H1493" s="34">
        <f t="shared" si="114"/>
        <v>747.83222048192761</v>
      </c>
      <c r="I1493" s="34">
        <f t="shared" si="115"/>
        <v>20.707278162650599</v>
      </c>
      <c r="J1493" s="34">
        <f t="shared" si="116"/>
        <v>43.768748042168667</v>
      </c>
      <c r="K1493" s="34">
        <f t="shared" si="113"/>
        <v>20.577167614230611</v>
      </c>
    </row>
    <row r="1494" spans="1:11" ht="12.75" x14ac:dyDescent="0.2">
      <c r="A1494" s="29">
        <v>1994.1</v>
      </c>
      <c r="B1494" s="34">
        <v>463.81</v>
      </c>
      <c r="C1494" s="34">
        <v>13.013299999999999</v>
      </c>
      <c r="D1494" s="34">
        <v>28.42</v>
      </c>
      <c r="E1494" s="34">
        <v>149.5</v>
      </c>
      <c r="F1494" s="34">
        <f t="shared" si="117"/>
        <v>1994.7916666665542</v>
      </c>
      <c r="G1494" s="34">
        <v>7.74</v>
      </c>
      <c r="H1494" s="34">
        <f t="shared" si="114"/>
        <v>742.29067610367895</v>
      </c>
      <c r="I1494" s="34">
        <f t="shared" si="115"/>
        <v>20.8267421041806</v>
      </c>
      <c r="J1494" s="34">
        <f t="shared" si="116"/>
        <v>45.483928795986621</v>
      </c>
      <c r="K1494" s="34">
        <f t="shared" si="113"/>
        <v>20.396469512425838</v>
      </c>
    </row>
    <row r="1495" spans="1:11" ht="12.75" x14ac:dyDescent="0.2">
      <c r="A1495" s="29">
        <v>1994.11</v>
      </c>
      <c r="B1495" s="34">
        <v>461.01</v>
      </c>
      <c r="C1495" s="34">
        <v>13.0967</v>
      </c>
      <c r="D1495" s="34">
        <v>29.51</v>
      </c>
      <c r="E1495" s="34">
        <v>149.69999999999999</v>
      </c>
      <c r="F1495" s="34">
        <f t="shared" si="117"/>
        <v>1994.8749999998875</v>
      </c>
      <c r="G1495" s="34">
        <v>7.96</v>
      </c>
      <c r="H1495" s="34">
        <f t="shared" si="114"/>
        <v>736.82378341683363</v>
      </c>
      <c r="I1495" s="34">
        <f t="shared" si="115"/>
        <v>20.932214147795595</v>
      </c>
      <c r="J1495" s="34">
        <f t="shared" si="116"/>
        <v>47.165288927855713</v>
      </c>
      <c r="K1495" s="34">
        <f t="shared" si="113"/>
        <v>20.210175509490846</v>
      </c>
    </row>
    <row r="1496" spans="1:11" ht="12.75" x14ac:dyDescent="0.2">
      <c r="A1496" s="29">
        <v>1994.12</v>
      </c>
      <c r="B1496" s="34">
        <v>455.19</v>
      </c>
      <c r="C1496" s="34">
        <v>13.18</v>
      </c>
      <c r="D1496" s="34">
        <v>30.6</v>
      </c>
      <c r="E1496" s="34">
        <v>149.69999999999999</v>
      </c>
      <c r="F1496" s="34">
        <f t="shared" si="117"/>
        <v>1994.9583333332207</v>
      </c>
      <c r="G1496" s="34">
        <v>7.81</v>
      </c>
      <c r="H1496" s="34">
        <f t="shared" si="114"/>
        <v>727.52178471943887</v>
      </c>
      <c r="I1496" s="34">
        <f t="shared" si="115"/>
        <v>21.065351002004007</v>
      </c>
      <c r="J1496" s="34">
        <f t="shared" si="116"/>
        <v>48.907415831663329</v>
      </c>
      <c r="K1496" s="34">
        <f t="shared" si="113"/>
        <v>19.912174752457233</v>
      </c>
    </row>
    <row r="1497" spans="1:11" ht="12.75" x14ac:dyDescent="0.2">
      <c r="A1497" s="29">
        <v>1995.01</v>
      </c>
      <c r="B1497" s="34">
        <v>465.25</v>
      </c>
      <c r="C1497" s="34">
        <v>13.18</v>
      </c>
      <c r="D1497" s="34">
        <v>31.25</v>
      </c>
      <c r="E1497" s="34">
        <v>150.30000000000001</v>
      </c>
      <c r="F1497" s="34">
        <f t="shared" si="117"/>
        <v>1995.041666666554</v>
      </c>
      <c r="G1497" s="34">
        <v>7.78</v>
      </c>
      <c r="H1497" s="34">
        <f t="shared" si="114"/>
        <v>740.63203218562865</v>
      </c>
      <c r="I1497" s="34">
        <f t="shared" si="115"/>
        <v>20.981257784431133</v>
      </c>
      <c r="J1497" s="34">
        <f t="shared" si="116"/>
        <v>49.746912425149688</v>
      </c>
      <c r="K1497" s="34">
        <f t="shared" si="113"/>
        <v>20.219818966654916</v>
      </c>
    </row>
    <row r="1498" spans="1:11" ht="12.75" x14ac:dyDescent="0.2">
      <c r="A1498" s="29">
        <v>1995.02</v>
      </c>
      <c r="B1498" s="34">
        <v>481.92</v>
      </c>
      <c r="C1498" s="34">
        <v>13.18</v>
      </c>
      <c r="D1498" s="34">
        <v>31.9</v>
      </c>
      <c r="E1498" s="34">
        <v>150.9</v>
      </c>
      <c r="F1498" s="34">
        <f t="shared" si="117"/>
        <v>1995.1249999998872</v>
      </c>
      <c r="G1498" s="34">
        <v>7.47</v>
      </c>
      <c r="H1498" s="34">
        <f t="shared" si="114"/>
        <v>764.11865129224645</v>
      </c>
      <c r="I1498" s="34">
        <f t="shared" si="115"/>
        <v>20.897833300198801</v>
      </c>
      <c r="J1498" s="34">
        <f t="shared" si="116"/>
        <v>50.579733101391639</v>
      </c>
      <c r="K1498" s="34">
        <f t="shared" si="113"/>
        <v>20.803289503077615</v>
      </c>
    </row>
    <row r="1499" spans="1:11" ht="12.75" x14ac:dyDescent="0.2">
      <c r="A1499" s="29">
        <v>1995.03</v>
      </c>
      <c r="B1499" s="34">
        <v>493.15</v>
      </c>
      <c r="C1499" s="34">
        <v>13.18</v>
      </c>
      <c r="D1499" s="34">
        <v>32.549999999999997</v>
      </c>
      <c r="E1499" s="34">
        <v>151.4</v>
      </c>
      <c r="F1499" s="34">
        <f t="shared" si="117"/>
        <v>1995.2083333332205</v>
      </c>
      <c r="G1499" s="34">
        <v>7.2</v>
      </c>
      <c r="H1499" s="34">
        <f t="shared" si="114"/>
        <v>779.34230622523103</v>
      </c>
      <c r="I1499" s="34">
        <f t="shared" si="115"/>
        <v>20.828817998678993</v>
      </c>
      <c r="J1499" s="34">
        <f t="shared" si="116"/>
        <v>51.439910914795234</v>
      </c>
      <c r="K1499" s="34">
        <f t="shared" si="113"/>
        <v>21.153464910911772</v>
      </c>
    </row>
    <row r="1500" spans="1:11" ht="12.75" x14ac:dyDescent="0.2">
      <c r="A1500" s="29">
        <v>1995.04</v>
      </c>
      <c r="B1500" s="34">
        <v>507.91</v>
      </c>
      <c r="C1500" s="34">
        <v>13.2433</v>
      </c>
      <c r="D1500" s="34">
        <v>33.176699999999997</v>
      </c>
      <c r="E1500" s="34">
        <v>151.9</v>
      </c>
      <c r="F1500" s="34">
        <f t="shared" si="117"/>
        <v>1995.2916666665537</v>
      </c>
      <c r="G1500" s="34">
        <v>7.06</v>
      </c>
      <c r="H1500" s="34">
        <f t="shared" si="114"/>
        <v>800.02596018762335</v>
      </c>
      <c r="I1500" s="34">
        <f t="shared" si="115"/>
        <v>20.859962982718891</v>
      </c>
      <c r="J1500" s="34">
        <f t="shared" si="116"/>
        <v>52.257725331961808</v>
      </c>
      <c r="K1500" s="34">
        <f t="shared" si="113"/>
        <v>21.64348127812579</v>
      </c>
    </row>
    <row r="1501" spans="1:11" ht="12.75" x14ac:dyDescent="0.2">
      <c r="A1501" s="29">
        <v>1995.05</v>
      </c>
      <c r="B1501" s="34">
        <v>523.80999999999995</v>
      </c>
      <c r="C1501" s="34">
        <v>13.306699999999999</v>
      </c>
      <c r="D1501" s="34">
        <v>33.8033</v>
      </c>
      <c r="E1501" s="34">
        <v>152.19999999999999</v>
      </c>
      <c r="F1501" s="34">
        <f t="shared" si="117"/>
        <v>1995.374999999887</v>
      </c>
      <c r="G1501" s="34">
        <v>6.63</v>
      </c>
      <c r="H1501" s="34">
        <f t="shared" si="114"/>
        <v>823.44429091655707</v>
      </c>
      <c r="I1501" s="34">
        <f t="shared" si="115"/>
        <v>20.9185127163272</v>
      </c>
      <c r="J1501" s="34">
        <f t="shared" si="116"/>
        <v>53.139753725854135</v>
      </c>
      <c r="K1501" s="34">
        <f t="shared" si="113"/>
        <v>22.196184901475348</v>
      </c>
    </row>
    <row r="1502" spans="1:11" ht="12.75" x14ac:dyDescent="0.2">
      <c r="A1502" s="29">
        <v>1995.06</v>
      </c>
      <c r="B1502" s="34">
        <v>539.35</v>
      </c>
      <c r="C1502" s="34">
        <v>13.37</v>
      </c>
      <c r="D1502" s="34">
        <v>34.43</v>
      </c>
      <c r="E1502" s="34">
        <v>152.5</v>
      </c>
      <c r="F1502" s="34">
        <f t="shared" si="117"/>
        <v>1995.4583333332203</v>
      </c>
      <c r="G1502" s="34">
        <v>6.17</v>
      </c>
      <c r="H1502" s="34">
        <f t="shared" si="114"/>
        <v>846.20566696721301</v>
      </c>
      <c r="I1502" s="34">
        <f t="shared" si="115"/>
        <v>20.97667519672131</v>
      </c>
      <c r="J1502" s="34">
        <f t="shared" si="116"/>
        <v>54.018468737704907</v>
      </c>
      <c r="K1502" s="34">
        <f t="shared" si="113"/>
        <v>22.719129744094797</v>
      </c>
    </row>
    <row r="1503" spans="1:11" ht="12.75" x14ac:dyDescent="0.2">
      <c r="A1503" s="29">
        <v>1995.07</v>
      </c>
      <c r="B1503" s="34">
        <v>557.37</v>
      </c>
      <c r="C1503" s="34">
        <v>13.44</v>
      </c>
      <c r="D1503" s="34">
        <v>34.68</v>
      </c>
      <c r="E1503" s="34">
        <v>152.5</v>
      </c>
      <c r="F1503" s="34">
        <f t="shared" si="117"/>
        <v>1995.5416666665535</v>
      </c>
      <c r="G1503" s="34">
        <v>6.28</v>
      </c>
      <c r="H1503" s="34">
        <f t="shared" si="114"/>
        <v>874.47789486885245</v>
      </c>
      <c r="I1503" s="34">
        <f t="shared" si="115"/>
        <v>21.086500721311474</v>
      </c>
      <c r="J1503" s="34">
        <f t="shared" si="116"/>
        <v>54.410702754098352</v>
      </c>
      <c r="K1503" s="34">
        <f t="shared" si="113"/>
        <v>23.377204645150332</v>
      </c>
    </row>
    <row r="1504" spans="1:11" ht="12.75" x14ac:dyDescent="0.2">
      <c r="A1504" s="29">
        <v>1995.08</v>
      </c>
      <c r="B1504" s="34">
        <v>559.11</v>
      </c>
      <c r="C1504" s="34">
        <v>13.51</v>
      </c>
      <c r="D1504" s="34">
        <v>34.93</v>
      </c>
      <c r="E1504" s="34">
        <v>152.9</v>
      </c>
      <c r="F1504" s="34">
        <f t="shared" si="117"/>
        <v>1995.6249999998868</v>
      </c>
      <c r="G1504" s="34">
        <v>6.49</v>
      </c>
      <c r="H1504" s="34">
        <f t="shared" si="114"/>
        <v>874.91298987900586</v>
      </c>
      <c r="I1504" s="34">
        <f t="shared" si="115"/>
        <v>21.140874771092214</v>
      </c>
      <c r="J1504" s="34">
        <f t="shared" si="116"/>
        <v>54.659567413342046</v>
      </c>
      <c r="K1504" s="34">
        <f t="shared" si="113"/>
        <v>23.284855574561014</v>
      </c>
    </row>
    <row r="1505" spans="1:11" ht="12.75" x14ac:dyDescent="0.2">
      <c r="A1505" s="29">
        <v>1995.09</v>
      </c>
      <c r="B1505" s="34">
        <v>578.77</v>
      </c>
      <c r="C1505" s="34">
        <v>13.58</v>
      </c>
      <c r="D1505" s="34">
        <v>35.18</v>
      </c>
      <c r="E1505" s="34">
        <v>153.19999999999999</v>
      </c>
      <c r="F1505" s="34">
        <f t="shared" si="117"/>
        <v>1995.70833333322</v>
      </c>
      <c r="G1505" s="34">
        <v>6.2</v>
      </c>
      <c r="H1505" s="34">
        <f t="shared" si="114"/>
        <v>903.90405886096607</v>
      </c>
      <c r="I1505" s="34">
        <f t="shared" si="115"/>
        <v>21.208799902088771</v>
      </c>
      <c r="J1505" s="34">
        <f t="shared" si="116"/>
        <v>54.942973531331596</v>
      </c>
      <c r="K1505" s="34">
        <f t="shared" si="113"/>
        <v>23.946811039308287</v>
      </c>
    </row>
    <row r="1506" spans="1:11" ht="12.75" x14ac:dyDescent="0.2">
      <c r="A1506" s="29">
        <v>1995.1</v>
      </c>
      <c r="B1506" s="34">
        <v>582.91999999999996</v>
      </c>
      <c r="C1506" s="34">
        <v>13.65</v>
      </c>
      <c r="D1506" s="34">
        <v>34.773299999999999</v>
      </c>
      <c r="E1506" s="34">
        <v>153.69999999999999</v>
      </c>
      <c r="F1506" s="34">
        <f t="shared" si="117"/>
        <v>1995.7916666665533</v>
      </c>
      <c r="G1506" s="34">
        <v>6.04</v>
      </c>
      <c r="H1506" s="34">
        <f t="shared" si="114"/>
        <v>907.42382713077427</v>
      </c>
      <c r="I1506" s="34">
        <f t="shared" si="115"/>
        <v>21.248773828887444</v>
      </c>
      <c r="J1506" s="34">
        <f t="shared" si="116"/>
        <v>54.131134577586209</v>
      </c>
      <c r="K1506" s="34">
        <f t="shared" si="113"/>
        <v>23.927562322815092</v>
      </c>
    </row>
    <row r="1507" spans="1:11" ht="12.75" x14ac:dyDescent="0.2">
      <c r="A1507" s="29">
        <v>1995.11</v>
      </c>
      <c r="B1507" s="34">
        <v>595.53</v>
      </c>
      <c r="C1507" s="34">
        <v>13.72</v>
      </c>
      <c r="D1507" s="34">
        <v>34.366700000000002</v>
      </c>
      <c r="E1507" s="34">
        <v>153.6</v>
      </c>
      <c r="F1507" s="34">
        <f t="shared" si="117"/>
        <v>1995.8749999998865</v>
      </c>
      <c r="G1507" s="34">
        <v>5.93</v>
      </c>
      <c r="H1507" s="34">
        <f t="shared" si="114"/>
        <v>927.65719731445301</v>
      </c>
      <c r="I1507" s="34">
        <f t="shared" si="115"/>
        <v>21.371646679687501</v>
      </c>
      <c r="J1507" s="34">
        <f t="shared" si="116"/>
        <v>53.533015302246092</v>
      </c>
      <c r="K1507" s="34">
        <f t="shared" si="113"/>
        <v>24.348396754123915</v>
      </c>
    </row>
    <row r="1508" spans="1:11" ht="12.75" x14ac:dyDescent="0.2">
      <c r="A1508" s="29">
        <v>1995.12</v>
      </c>
      <c r="B1508" s="34">
        <v>614.57000000000005</v>
      </c>
      <c r="C1508" s="34">
        <v>13.79</v>
      </c>
      <c r="D1508" s="34">
        <v>33.96</v>
      </c>
      <c r="E1508" s="34">
        <v>153.5</v>
      </c>
      <c r="F1508" s="34">
        <f t="shared" si="117"/>
        <v>1995.9583333332198</v>
      </c>
      <c r="G1508" s="34">
        <v>5.71</v>
      </c>
      <c r="H1508" s="34">
        <f t="shared" si="114"/>
        <v>957.93946754071669</v>
      </c>
      <c r="I1508" s="34">
        <f t="shared" si="115"/>
        <v>21.494679625407162</v>
      </c>
      <c r="J1508" s="34">
        <f t="shared" si="116"/>
        <v>52.933960846905535</v>
      </c>
      <c r="K1508" s="34">
        <f t="shared" si="113"/>
        <v>25.028209341893053</v>
      </c>
    </row>
    <row r="1509" spans="1:11" ht="12.75" x14ac:dyDescent="0.2">
      <c r="A1509" s="29">
        <v>1996.01</v>
      </c>
      <c r="B1509" s="34">
        <v>614.41999999999996</v>
      </c>
      <c r="C1509" s="34">
        <v>13.8933</v>
      </c>
      <c r="D1509" s="34">
        <v>33.986699999999999</v>
      </c>
      <c r="E1509" s="34">
        <v>154.4</v>
      </c>
      <c r="F1509" s="34">
        <f t="shared" si="117"/>
        <v>1996.0416666665531</v>
      </c>
      <c r="G1509" s="34">
        <v>5.65</v>
      </c>
      <c r="H1509" s="34">
        <f t="shared" si="114"/>
        <v>952.12317911269417</v>
      </c>
      <c r="I1509" s="34">
        <f t="shared" si="115"/>
        <v>21.529463501133417</v>
      </c>
      <c r="J1509" s="34">
        <f t="shared" si="116"/>
        <v>52.666783066224085</v>
      </c>
      <c r="K1509" s="34">
        <f t="shared" si="113"/>
        <v>24.763281376774611</v>
      </c>
    </row>
    <row r="1510" spans="1:11" ht="12.75" x14ac:dyDescent="0.2">
      <c r="A1510" s="29">
        <v>1996.02</v>
      </c>
      <c r="B1510" s="34">
        <v>649.54</v>
      </c>
      <c r="C1510" s="34">
        <v>13.996700000000001</v>
      </c>
      <c r="D1510" s="34">
        <v>34.013300000000001</v>
      </c>
      <c r="E1510" s="34">
        <v>154.9</v>
      </c>
      <c r="F1510" s="34">
        <f t="shared" si="117"/>
        <v>1996.1249999998863</v>
      </c>
      <c r="G1510" s="34">
        <v>5.81</v>
      </c>
      <c r="H1510" s="34">
        <f t="shared" si="114"/>
        <v>1003.2971377340217</v>
      </c>
      <c r="I1510" s="34">
        <f t="shared" si="115"/>
        <v>21.619683233860556</v>
      </c>
      <c r="J1510" s="34">
        <f t="shared" si="116"/>
        <v>52.537867621530019</v>
      </c>
      <c r="K1510" s="34">
        <f t="shared" si="113"/>
        <v>25.97691788411538</v>
      </c>
    </row>
    <row r="1511" spans="1:11" ht="12.75" x14ac:dyDescent="0.2">
      <c r="A1511" s="29">
        <v>1996.03</v>
      </c>
      <c r="B1511" s="34">
        <v>647.07000000000005</v>
      </c>
      <c r="C1511" s="34">
        <v>14.1</v>
      </c>
      <c r="D1511" s="34">
        <v>34.04</v>
      </c>
      <c r="E1511" s="34">
        <v>155.69999999999999</v>
      </c>
      <c r="F1511" s="34">
        <f t="shared" si="117"/>
        <v>1996.2083333332196</v>
      </c>
      <c r="G1511" s="34">
        <v>6.27</v>
      </c>
      <c r="H1511" s="34">
        <f t="shared" si="114"/>
        <v>994.34648453757234</v>
      </c>
      <c r="I1511" s="34">
        <f t="shared" si="115"/>
        <v>21.667339595375722</v>
      </c>
      <c r="J1511" s="34">
        <f t="shared" si="116"/>
        <v>52.308953179190752</v>
      </c>
      <c r="K1511" s="34">
        <f t="shared" si="113"/>
        <v>25.630767634209938</v>
      </c>
    </row>
    <row r="1512" spans="1:11" ht="12.75" x14ac:dyDescent="0.2">
      <c r="A1512" s="29">
        <v>1996.04</v>
      </c>
      <c r="B1512" s="34">
        <v>647.16999999999996</v>
      </c>
      <c r="C1512" s="34">
        <v>14.156700000000001</v>
      </c>
      <c r="D1512" s="34">
        <v>34.33</v>
      </c>
      <c r="E1512" s="34">
        <v>156.30000000000001</v>
      </c>
      <c r="F1512" s="34">
        <f t="shared" si="117"/>
        <v>1996.2916666665528</v>
      </c>
      <c r="G1512" s="34">
        <v>6.51</v>
      </c>
      <c r="H1512" s="34">
        <f t="shared" si="114"/>
        <v>990.68249467370424</v>
      </c>
      <c r="I1512" s="34">
        <f t="shared" si="115"/>
        <v>21.670959519673705</v>
      </c>
      <c r="J1512" s="34">
        <f t="shared" si="116"/>
        <v>52.552080662188089</v>
      </c>
      <c r="K1512" s="34">
        <f t="shared" si="113"/>
        <v>25.425030747462674</v>
      </c>
    </row>
    <row r="1513" spans="1:11" ht="12.75" x14ac:dyDescent="0.2">
      <c r="A1513" s="29">
        <v>1996.05</v>
      </c>
      <c r="B1513" s="34">
        <v>661.23</v>
      </c>
      <c r="C1513" s="34">
        <v>14.2133</v>
      </c>
      <c r="D1513" s="34">
        <v>34.619999999999997</v>
      </c>
      <c r="E1513" s="34">
        <v>156.6</v>
      </c>
      <c r="F1513" s="34">
        <f t="shared" si="117"/>
        <v>1996.3749999998861</v>
      </c>
      <c r="G1513" s="34">
        <v>6.74</v>
      </c>
      <c r="H1513" s="34">
        <f t="shared" si="114"/>
        <v>1010.2663357758621</v>
      </c>
      <c r="I1513" s="34">
        <f t="shared" si="115"/>
        <v>21.715921102011492</v>
      </c>
      <c r="J1513" s="34">
        <f t="shared" si="116"/>
        <v>52.894485344827579</v>
      </c>
      <c r="K1513" s="34">
        <f t="shared" si="113"/>
        <v>25.814879754823377</v>
      </c>
    </row>
    <row r="1514" spans="1:11" ht="12.75" x14ac:dyDescent="0.2">
      <c r="A1514" s="29">
        <v>1996.06</v>
      </c>
      <c r="B1514" s="34">
        <v>668.5</v>
      </c>
      <c r="C1514" s="34">
        <v>14.27</v>
      </c>
      <c r="D1514" s="34">
        <v>34.909999999999997</v>
      </c>
      <c r="E1514" s="34">
        <v>156.69999999999999</v>
      </c>
      <c r="F1514" s="34">
        <f t="shared" si="117"/>
        <v>1996.4583333332193</v>
      </c>
      <c r="G1514" s="34">
        <v>6.91</v>
      </c>
      <c r="H1514" s="34">
        <f t="shared" si="114"/>
        <v>1020.7220700382898</v>
      </c>
      <c r="I1514" s="34">
        <f t="shared" si="115"/>
        <v>21.788637156987875</v>
      </c>
      <c r="J1514" s="34">
        <f t="shared" si="116"/>
        <v>53.303526499680913</v>
      </c>
      <c r="K1514" s="34">
        <f t="shared" si="113"/>
        <v>25.967510735322598</v>
      </c>
    </row>
    <row r="1515" spans="1:11" ht="12.75" x14ac:dyDescent="0.2">
      <c r="A1515" s="29">
        <v>1996.07</v>
      </c>
      <c r="B1515" s="34">
        <v>644.07000000000005</v>
      </c>
      <c r="C1515" s="34">
        <v>14.4</v>
      </c>
      <c r="D1515" s="34">
        <v>35.273299999999999</v>
      </c>
      <c r="E1515" s="34">
        <v>157</v>
      </c>
      <c r="F1515" s="34">
        <f t="shared" si="117"/>
        <v>1996.5416666665526</v>
      </c>
      <c r="G1515" s="34">
        <v>6.87</v>
      </c>
      <c r="H1515" s="34">
        <f t="shared" si="114"/>
        <v>981.54114262738847</v>
      </c>
      <c r="I1515" s="34">
        <f t="shared" si="115"/>
        <v>21.945118471337576</v>
      </c>
      <c r="J1515" s="34">
        <f t="shared" si="116"/>
        <v>53.755329678821646</v>
      </c>
      <c r="K1515" s="34">
        <f t="shared" si="113"/>
        <v>24.85920919901308</v>
      </c>
    </row>
    <row r="1516" spans="1:11" ht="12.75" x14ac:dyDescent="0.2">
      <c r="A1516" s="29">
        <v>1996.08</v>
      </c>
      <c r="B1516" s="34">
        <v>662.68</v>
      </c>
      <c r="C1516" s="34">
        <v>14.53</v>
      </c>
      <c r="D1516" s="34">
        <v>35.636699999999998</v>
      </c>
      <c r="E1516" s="34">
        <v>157.30000000000001</v>
      </c>
      <c r="F1516" s="34">
        <f t="shared" si="117"/>
        <v>1996.6249999998859</v>
      </c>
      <c r="G1516" s="34">
        <v>6.64</v>
      </c>
      <c r="H1516" s="34">
        <f t="shared" si="114"/>
        <v>1007.9760913541003</v>
      </c>
      <c r="I1516" s="34">
        <f t="shared" si="115"/>
        <v>22.101002908455175</v>
      </c>
      <c r="J1516" s="34">
        <f t="shared" si="116"/>
        <v>54.205561620629361</v>
      </c>
      <c r="K1516" s="34">
        <f t="shared" si="113"/>
        <v>25.413341086948765</v>
      </c>
    </row>
    <row r="1517" spans="1:11" ht="12.75" x14ac:dyDescent="0.2">
      <c r="A1517" s="29">
        <v>1996.09</v>
      </c>
      <c r="B1517" s="34">
        <v>674.88</v>
      </c>
      <c r="C1517" s="34">
        <v>14.66</v>
      </c>
      <c r="D1517" s="34">
        <v>36</v>
      </c>
      <c r="E1517" s="34">
        <v>157.80000000000001</v>
      </c>
      <c r="F1517" s="34">
        <f t="shared" si="117"/>
        <v>1996.7083333332191</v>
      </c>
      <c r="G1517" s="34">
        <v>6.83</v>
      </c>
      <c r="H1517" s="34">
        <f t="shared" si="114"/>
        <v>1023.2803847908743</v>
      </c>
      <c r="I1517" s="34">
        <f t="shared" si="115"/>
        <v>22.228085646387832</v>
      </c>
      <c r="J1517" s="34">
        <f t="shared" si="116"/>
        <v>54.584657794676794</v>
      </c>
      <c r="K1517" s="34">
        <f t="shared" si="113"/>
        <v>25.68093226685539</v>
      </c>
    </row>
    <row r="1518" spans="1:11" ht="12.75" x14ac:dyDescent="0.2">
      <c r="A1518" s="29">
        <v>1996.1</v>
      </c>
      <c r="B1518" s="34">
        <v>701.46</v>
      </c>
      <c r="C1518" s="34">
        <v>14.74</v>
      </c>
      <c r="D1518" s="34">
        <v>36.909999999999997</v>
      </c>
      <c r="E1518" s="34">
        <v>158.30000000000001</v>
      </c>
      <c r="F1518" s="34">
        <f t="shared" si="117"/>
        <v>1996.7916666665524</v>
      </c>
      <c r="G1518" s="34">
        <v>6.53</v>
      </c>
      <c r="H1518" s="34">
        <f t="shared" si="114"/>
        <v>1060.2226697094125</v>
      </c>
      <c r="I1518" s="34">
        <f t="shared" si="115"/>
        <v>22.27879301958307</v>
      </c>
      <c r="J1518" s="34">
        <f t="shared" si="116"/>
        <v>55.787669630448498</v>
      </c>
      <c r="K1518" s="34">
        <f t="shared" si="113"/>
        <v>26.484306107853715</v>
      </c>
    </row>
    <row r="1519" spans="1:11" ht="12.75" x14ac:dyDescent="0.2">
      <c r="A1519" s="29">
        <v>1996.11</v>
      </c>
      <c r="B1519" s="34">
        <v>735.67</v>
      </c>
      <c r="C1519" s="34">
        <v>14.82</v>
      </c>
      <c r="D1519" s="34">
        <v>37.82</v>
      </c>
      <c r="E1519" s="34">
        <v>158.6</v>
      </c>
      <c r="F1519" s="34">
        <f t="shared" si="117"/>
        <v>1996.8749999998856</v>
      </c>
      <c r="G1519" s="34">
        <v>6.2</v>
      </c>
      <c r="H1519" s="34">
        <f t="shared" si="114"/>
        <v>1109.8261493852458</v>
      </c>
      <c r="I1519" s="34">
        <f t="shared" si="115"/>
        <v>22.357338934426231</v>
      </c>
      <c r="J1519" s="34">
        <f t="shared" si="116"/>
        <v>57.054963461538463</v>
      </c>
      <c r="K1519" s="34">
        <f t="shared" si="113"/>
        <v>27.586481013694055</v>
      </c>
    </row>
    <row r="1520" spans="1:11" ht="12.75" x14ac:dyDescent="0.2">
      <c r="A1520" s="29">
        <v>1996.12</v>
      </c>
      <c r="B1520" s="34">
        <v>743.25</v>
      </c>
      <c r="C1520" s="34">
        <v>14.9</v>
      </c>
      <c r="D1520" s="34">
        <v>38.729999999999997</v>
      </c>
      <c r="E1520" s="34">
        <v>158.6</v>
      </c>
      <c r="F1520" s="34">
        <f t="shared" si="117"/>
        <v>1996.9583333332189</v>
      </c>
      <c r="G1520" s="34">
        <v>6.3</v>
      </c>
      <c r="H1520" s="34">
        <f t="shared" si="114"/>
        <v>1121.2612795554853</v>
      </c>
      <c r="I1520" s="34">
        <f t="shared" si="115"/>
        <v>22.47802632408575</v>
      </c>
      <c r="J1520" s="34">
        <f t="shared" si="116"/>
        <v>58.427782518915507</v>
      </c>
      <c r="K1520" s="34">
        <f t="shared" si="113"/>
        <v>27.724814914313015</v>
      </c>
    </row>
    <row r="1521" spans="1:11" ht="12.75" x14ac:dyDescent="0.2">
      <c r="A1521" s="29">
        <v>1997.01</v>
      </c>
      <c r="B1521" s="34">
        <v>766.22</v>
      </c>
      <c r="C1521" s="34">
        <v>14.9533</v>
      </c>
      <c r="D1521" s="34">
        <v>39.2333</v>
      </c>
      <c r="E1521" s="34">
        <v>159.1</v>
      </c>
      <c r="F1521" s="34">
        <f t="shared" si="117"/>
        <v>1997.0416666665521</v>
      </c>
      <c r="G1521" s="34">
        <v>6.58</v>
      </c>
      <c r="H1521" s="34">
        <f t="shared" si="114"/>
        <v>1152.2809824324324</v>
      </c>
      <c r="I1521" s="34">
        <f t="shared" si="115"/>
        <v>22.487540412162161</v>
      </c>
      <c r="J1521" s="34">
        <f t="shared" si="116"/>
        <v>59.001051222972968</v>
      </c>
      <c r="K1521" s="34">
        <f t="shared" si="113"/>
        <v>28.33375303587378</v>
      </c>
    </row>
    <row r="1522" spans="1:11" ht="12.75" x14ac:dyDescent="0.2">
      <c r="A1522" s="29">
        <v>1997.02</v>
      </c>
      <c r="B1522" s="34">
        <v>798.39</v>
      </c>
      <c r="C1522" s="34">
        <v>15.0067</v>
      </c>
      <c r="D1522" s="34">
        <v>39.736699999999999</v>
      </c>
      <c r="E1522" s="34">
        <v>159.6</v>
      </c>
      <c r="F1522" s="34">
        <f t="shared" si="117"/>
        <v>1997.1249999998854</v>
      </c>
      <c r="G1522" s="34">
        <v>6.42</v>
      </c>
      <c r="H1522" s="34">
        <f t="shared" si="114"/>
        <v>1196.8984146146615</v>
      </c>
      <c r="I1522" s="34">
        <f t="shared" si="115"/>
        <v>22.497144802161653</v>
      </c>
      <c r="J1522" s="34">
        <f t="shared" si="116"/>
        <v>59.570877931860906</v>
      </c>
      <c r="K1522" s="34">
        <f t="shared" si="113"/>
        <v>29.266541764393413</v>
      </c>
    </row>
    <row r="1523" spans="1:11" ht="12.75" x14ac:dyDescent="0.2">
      <c r="A1523" s="29">
        <v>1997.03</v>
      </c>
      <c r="B1523" s="34">
        <v>792.16</v>
      </c>
      <c r="C1523" s="34">
        <v>15.06</v>
      </c>
      <c r="D1523" s="34">
        <v>40.24</v>
      </c>
      <c r="E1523" s="34">
        <v>160</v>
      </c>
      <c r="F1523" s="34">
        <f t="shared" si="117"/>
        <v>1997.2083333332187</v>
      </c>
      <c r="G1523" s="34">
        <v>6.69</v>
      </c>
      <c r="H1523" s="34">
        <f t="shared" si="114"/>
        <v>1184.58987525</v>
      </c>
      <c r="I1523" s="34">
        <f t="shared" si="115"/>
        <v>22.520606343749996</v>
      </c>
      <c r="J1523" s="34">
        <f t="shared" si="116"/>
        <v>60.174581624999995</v>
      </c>
      <c r="K1523" s="34">
        <f t="shared" si="113"/>
        <v>28.803346121045124</v>
      </c>
    </row>
    <row r="1524" spans="1:11" ht="12.75" x14ac:dyDescent="0.2">
      <c r="A1524" s="29">
        <v>1997.04</v>
      </c>
      <c r="B1524" s="34">
        <v>763.93</v>
      </c>
      <c r="C1524" s="34">
        <v>15.093299999999999</v>
      </c>
      <c r="D1524" s="34">
        <v>40.343299999999999</v>
      </c>
      <c r="E1524" s="34">
        <v>160.19999999999999</v>
      </c>
      <c r="F1524" s="34">
        <f t="shared" si="117"/>
        <v>1997.2916666665519</v>
      </c>
      <c r="G1524" s="34">
        <v>6.89</v>
      </c>
      <c r="H1524" s="34">
        <f t="shared" si="114"/>
        <v>1140.9487678370785</v>
      </c>
      <c r="I1524" s="34">
        <f t="shared" si="115"/>
        <v>22.542225122191009</v>
      </c>
      <c r="J1524" s="34">
        <f t="shared" si="116"/>
        <v>60.25373846488764</v>
      </c>
      <c r="K1524" s="34">
        <f t="shared" si="113"/>
        <v>27.586005570929292</v>
      </c>
    </row>
    <row r="1525" spans="1:11" ht="12.75" x14ac:dyDescent="0.2">
      <c r="A1525" s="29">
        <v>1997.05</v>
      </c>
      <c r="B1525" s="34">
        <v>833.09</v>
      </c>
      <c r="C1525" s="34">
        <v>15.1267</v>
      </c>
      <c r="D1525" s="34">
        <v>40.4467</v>
      </c>
      <c r="E1525" s="34">
        <v>160.1</v>
      </c>
      <c r="F1525" s="34">
        <f t="shared" si="117"/>
        <v>1997.3749999998852</v>
      </c>
      <c r="G1525" s="34">
        <v>6.71</v>
      </c>
      <c r="H1525" s="34">
        <f t="shared" si="114"/>
        <v>1245.0181411461585</v>
      </c>
      <c r="I1525" s="34">
        <f t="shared" si="115"/>
        <v>22.606220115084323</v>
      </c>
      <c r="J1525" s="34">
        <f t="shared" si="116"/>
        <v>60.44590050234229</v>
      </c>
      <c r="K1525" s="34">
        <f t="shared" si="113"/>
        <v>29.929273986931612</v>
      </c>
    </row>
    <row r="1526" spans="1:11" ht="12.75" x14ac:dyDescent="0.2">
      <c r="A1526" s="29">
        <v>1997.06</v>
      </c>
      <c r="B1526" s="34">
        <v>876.29</v>
      </c>
      <c r="C1526" s="34">
        <v>15.16</v>
      </c>
      <c r="D1526" s="34">
        <v>40.549999999999997</v>
      </c>
      <c r="E1526" s="34">
        <v>160.30000000000001</v>
      </c>
      <c r="F1526" s="34">
        <f t="shared" si="117"/>
        <v>1997.4583333332184</v>
      </c>
      <c r="G1526" s="34">
        <v>6.49</v>
      </c>
      <c r="H1526" s="34">
        <f t="shared" si="114"/>
        <v>1307.944823440424</v>
      </c>
      <c r="I1526" s="34">
        <f t="shared" si="115"/>
        <v>22.627718590143481</v>
      </c>
      <c r="J1526" s="34">
        <f t="shared" si="116"/>
        <v>60.524669447910156</v>
      </c>
      <c r="K1526" s="34">
        <f t="shared" si="113"/>
        <v>31.257507255080391</v>
      </c>
    </row>
    <row r="1527" spans="1:11" ht="12.75" x14ac:dyDescent="0.2">
      <c r="A1527" s="29">
        <v>1997.07</v>
      </c>
      <c r="B1527" s="34">
        <v>925.29</v>
      </c>
      <c r="C1527" s="34">
        <v>15.216699999999999</v>
      </c>
      <c r="D1527" s="34">
        <v>40.58</v>
      </c>
      <c r="E1527" s="34">
        <v>160.5</v>
      </c>
      <c r="F1527" s="34">
        <f t="shared" si="117"/>
        <v>1997.5416666665517</v>
      </c>
      <c r="G1527" s="34">
        <v>6.22</v>
      </c>
      <c r="H1527" s="34">
        <f t="shared" si="114"/>
        <v>1379.3609342523362</v>
      </c>
      <c r="I1527" s="34">
        <f t="shared" si="115"/>
        <v>22.684046653738317</v>
      </c>
      <c r="J1527" s="34">
        <f t="shared" si="116"/>
        <v>60.493971308411204</v>
      </c>
      <c r="K1527" s="34">
        <f t="shared" si="113"/>
        <v>32.767624144174363</v>
      </c>
    </row>
    <row r="1528" spans="1:11" ht="12.75" x14ac:dyDescent="0.2">
      <c r="A1528" s="29">
        <v>1997.08</v>
      </c>
      <c r="B1528" s="34">
        <v>927.24</v>
      </c>
      <c r="C1528" s="34">
        <v>15.273300000000001</v>
      </c>
      <c r="D1528" s="34">
        <v>40.61</v>
      </c>
      <c r="E1528" s="34">
        <v>160.80000000000001</v>
      </c>
      <c r="F1528" s="34">
        <f t="shared" si="117"/>
        <v>1997.6249999998849</v>
      </c>
      <c r="G1528" s="34">
        <v>6.3</v>
      </c>
      <c r="H1528" s="34">
        <f t="shared" si="114"/>
        <v>1379.6890069029848</v>
      </c>
      <c r="I1528" s="34">
        <f t="shared" si="115"/>
        <v>22.725943778451491</v>
      </c>
      <c r="J1528" s="34">
        <f t="shared" si="116"/>
        <v>60.425747994402968</v>
      </c>
      <c r="K1528" s="34">
        <f t="shared" si="113"/>
        <v>32.587258879653213</v>
      </c>
    </row>
    <row r="1529" spans="1:11" ht="12.75" x14ac:dyDescent="0.2">
      <c r="A1529" s="29">
        <v>1997.09</v>
      </c>
      <c r="B1529" s="34">
        <v>937.02</v>
      </c>
      <c r="C1529" s="34">
        <v>15.33</v>
      </c>
      <c r="D1529" s="34">
        <v>40.64</v>
      </c>
      <c r="E1529" s="34">
        <v>161.19999999999999</v>
      </c>
      <c r="F1529" s="34">
        <f t="shared" si="117"/>
        <v>1997.7083333332182</v>
      </c>
      <c r="G1529" s="34">
        <v>6.21</v>
      </c>
      <c r="H1529" s="34">
        <f t="shared" si="114"/>
        <v>1390.7815260856078</v>
      </c>
      <c r="I1529" s="34">
        <f t="shared" si="115"/>
        <v>22.753709413771713</v>
      </c>
      <c r="J1529" s="34">
        <f t="shared" si="116"/>
        <v>60.320335980148876</v>
      </c>
      <c r="K1529" s="34">
        <f t="shared" si="113"/>
        <v>32.667553729588512</v>
      </c>
    </row>
    <row r="1530" spans="1:11" ht="12.75" x14ac:dyDescent="0.2">
      <c r="A1530" s="29">
        <v>1997.1</v>
      </c>
      <c r="B1530" s="34">
        <v>951.16</v>
      </c>
      <c r="C1530" s="34">
        <v>15.386699999999999</v>
      </c>
      <c r="D1530" s="34">
        <v>40.333300000000001</v>
      </c>
      <c r="E1530" s="34">
        <v>161.6</v>
      </c>
      <c r="F1530" s="34">
        <f t="shared" si="117"/>
        <v>1997.7916666665515</v>
      </c>
      <c r="G1530" s="34">
        <v>6.03</v>
      </c>
      <c r="H1530" s="34">
        <f t="shared" si="114"/>
        <v>1408.274488180693</v>
      </c>
      <c r="I1530" s="34">
        <f t="shared" si="115"/>
        <v>22.781337595451731</v>
      </c>
      <c r="J1530" s="34">
        <f t="shared" si="116"/>
        <v>59.716932392172033</v>
      </c>
      <c r="K1530" s="34">
        <f t="shared" si="113"/>
        <v>32.902472350456755</v>
      </c>
    </row>
    <row r="1531" spans="1:11" ht="12.75" x14ac:dyDescent="0.2">
      <c r="A1531" s="29">
        <v>1997.11</v>
      </c>
      <c r="B1531" s="34">
        <v>938.92</v>
      </c>
      <c r="C1531" s="34">
        <v>15.443300000000001</v>
      </c>
      <c r="D1531" s="34">
        <v>40.026699999999998</v>
      </c>
      <c r="E1531" s="34">
        <v>161.5</v>
      </c>
      <c r="F1531" s="34">
        <f t="shared" si="117"/>
        <v>1997.8749999998847</v>
      </c>
      <c r="G1531" s="34">
        <v>5.88</v>
      </c>
      <c r="H1531" s="34">
        <f t="shared" si="114"/>
        <v>1391.0128868730649</v>
      </c>
      <c r="I1531" s="34">
        <f t="shared" si="115"/>
        <v>22.879296762074304</v>
      </c>
      <c r="J1531" s="34">
        <f t="shared" si="116"/>
        <v>59.299679971671814</v>
      </c>
      <c r="K1531" s="34">
        <f t="shared" si="113"/>
        <v>32.337553216029065</v>
      </c>
    </row>
    <row r="1532" spans="1:11" ht="12.75" x14ac:dyDescent="0.2">
      <c r="A1532" s="29">
        <v>1997.12</v>
      </c>
      <c r="B1532" s="34">
        <v>962.37</v>
      </c>
      <c r="C1532" s="34">
        <v>15.5</v>
      </c>
      <c r="D1532" s="34">
        <v>39.72</v>
      </c>
      <c r="E1532" s="34">
        <v>161.30000000000001</v>
      </c>
      <c r="F1532" s="34">
        <f t="shared" si="117"/>
        <v>1997.958333333218</v>
      </c>
      <c r="G1532" s="34">
        <v>5.81</v>
      </c>
      <c r="H1532" s="34">
        <f t="shared" si="114"/>
        <v>1427.521963530688</v>
      </c>
      <c r="I1532" s="34">
        <f t="shared" si="115"/>
        <v>22.99177076875387</v>
      </c>
      <c r="J1532" s="34">
        <f t="shared" si="116"/>
        <v>58.918266769993792</v>
      </c>
      <c r="K1532" s="34">
        <f t="shared" si="113"/>
        <v>33.03175764629043</v>
      </c>
    </row>
    <row r="1533" spans="1:11" ht="12.75" x14ac:dyDescent="0.2">
      <c r="A1533" s="29">
        <v>1998.01</v>
      </c>
      <c r="B1533" s="34">
        <v>963.36</v>
      </c>
      <c r="C1533" s="34">
        <v>15.55</v>
      </c>
      <c r="D1533" s="34">
        <v>39.659999999999997</v>
      </c>
      <c r="E1533" s="34">
        <v>161.6</v>
      </c>
      <c r="F1533" s="34">
        <f t="shared" si="117"/>
        <v>1998.0416666665512</v>
      </c>
      <c r="G1533" s="34">
        <v>5.54</v>
      </c>
      <c r="H1533" s="34">
        <f t="shared" si="114"/>
        <v>1426.3376413366336</v>
      </c>
      <c r="I1533" s="34">
        <f t="shared" si="115"/>
        <v>23.023117342202969</v>
      </c>
      <c r="J1533" s="34">
        <f t="shared" si="116"/>
        <v>58.720053620049491</v>
      </c>
      <c r="K1533" s="34">
        <f t="shared" si="113"/>
        <v>32.860927821801447</v>
      </c>
    </row>
    <row r="1534" spans="1:11" ht="12.75" x14ac:dyDescent="0.2">
      <c r="A1534" s="29">
        <v>1998.02</v>
      </c>
      <c r="B1534" s="34">
        <v>1023.74</v>
      </c>
      <c r="C1534" s="34">
        <v>15.6</v>
      </c>
      <c r="D1534" s="34">
        <v>39.6</v>
      </c>
      <c r="E1534" s="34">
        <v>161.9</v>
      </c>
      <c r="F1534" s="34">
        <f t="shared" si="117"/>
        <v>1998.1249999998845</v>
      </c>
      <c r="G1534" s="34">
        <v>5.57</v>
      </c>
      <c r="H1534" s="34">
        <f t="shared" si="114"/>
        <v>1512.9267923718344</v>
      </c>
      <c r="I1534" s="34">
        <f t="shared" si="115"/>
        <v>23.054347745521923</v>
      </c>
      <c r="J1534" s="34">
        <f t="shared" si="116"/>
        <v>58.522575046324881</v>
      </c>
      <c r="K1534" s="34">
        <f t="shared" si="113"/>
        <v>34.710686974799188</v>
      </c>
    </row>
    <row r="1535" spans="1:11" ht="12.75" x14ac:dyDescent="0.2">
      <c r="A1535" s="29">
        <v>1998.03</v>
      </c>
      <c r="B1535" s="34">
        <v>1076.83</v>
      </c>
      <c r="C1535" s="34">
        <v>15.65</v>
      </c>
      <c r="D1535" s="34">
        <v>39.54</v>
      </c>
      <c r="E1535" s="34">
        <v>162.19999999999999</v>
      </c>
      <c r="F1535" s="34">
        <f t="shared" si="117"/>
        <v>1998.2083333332178</v>
      </c>
      <c r="G1535" s="34">
        <v>5.65</v>
      </c>
      <c r="H1535" s="34">
        <f t="shared" si="114"/>
        <v>1588.4420905209615</v>
      </c>
      <c r="I1535" s="34">
        <f t="shared" si="115"/>
        <v>23.085462623304565</v>
      </c>
      <c r="J1535" s="34">
        <f t="shared" si="116"/>
        <v>58.325826972872996</v>
      </c>
      <c r="K1535" s="34">
        <f t="shared" si="113"/>
        <v>36.297978872819954</v>
      </c>
    </row>
    <row r="1536" spans="1:11" ht="12.75" x14ac:dyDescent="0.2">
      <c r="A1536" s="29">
        <v>1998.04</v>
      </c>
      <c r="B1536" s="34">
        <v>1112.2</v>
      </c>
      <c r="C1536" s="34">
        <v>15.75</v>
      </c>
      <c r="D1536" s="34">
        <v>39.35</v>
      </c>
      <c r="E1536" s="34">
        <v>162.5</v>
      </c>
      <c r="F1536" s="34">
        <f t="shared" si="117"/>
        <v>1998.291666666551</v>
      </c>
      <c r="G1536" s="34">
        <v>5.64</v>
      </c>
      <c r="H1536" s="34">
        <f t="shared" si="114"/>
        <v>1637.5878803076921</v>
      </c>
      <c r="I1536" s="34">
        <f t="shared" si="115"/>
        <v>23.190081923076921</v>
      </c>
      <c r="J1536" s="34">
        <f t="shared" si="116"/>
        <v>57.938395153846145</v>
      </c>
      <c r="K1536" s="34">
        <f t="shared" si="113"/>
        <v>37.278009434117372</v>
      </c>
    </row>
    <row r="1537" spans="1:11" ht="12.75" x14ac:dyDescent="0.2">
      <c r="A1537" s="29">
        <v>1998.05</v>
      </c>
      <c r="B1537" s="34">
        <v>1108.42</v>
      </c>
      <c r="C1537" s="34">
        <v>15.85</v>
      </c>
      <c r="D1537" s="34">
        <v>39.159999999999997</v>
      </c>
      <c r="E1537" s="34">
        <v>162.80000000000001</v>
      </c>
      <c r="F1537" s="34">
        <f t="shared" si="117"/>
        <v>1998.3749999998843</v>
      </c>
      <c r="G1537" s="34">
        <v>5.65</v>
      </c>
      <c r="H1537" s="34">
        <f t="shared" si="114"/>
        <v>1629.014848617936</v>
      </c>
      <c r="I1537" s="34">
        <f t="shared" si="115"/>
        <v>23.294315648034395</v>
      </c>
      <c r="J1537" s="34">
        <f t="shared" si="116"/>
        <v>57.552391216216201</v>
      </c>
      <c r="K1537" s="34">
        <f t="shared" ref="K1537:K1600" si="118">H1537/AVERAGE(J1417:J1536)</f>
        <v>36.957661069461615</v>
      </c>
    </row>
    <row r="1538" spans="1:11" ht="12.75" x14ac:dyDescent="0.2">
      <c r="A1538" s="29">
        <v>1998.06</v>
      </c>
      <c r="B1538" s="34">
        <v>1108.3900000000001</v>
      </c>
      <c r="C1538" s="34">
        <v>15.95</v>
      </c>
      <c r="D1538" s="34">
        <v>38.97</v>
      </c>
      <c r="E1538" s="34">
        <v>163</v>
      </c>
      <c r="F1538" s="34">
        <f t="shared" si="117"/>
        <v>1998.4583333332175</v>
      </c>
      <c r="G1538" s="34">
        <v>5.5</v>
      </c>
      <c r="H1538" s="34">
        <f t="shared" si="114"/>
        <v>1626.972021303681</v>
      </c>
      <c r="I1538" s="34">
        <f t="shared" si="115"/>
        <v>23.412520628834351</v>
      </c>
      <c r="J1538" s="34">
        <f t="shared" si="116"/>
        <v>57.202879555214714</v>
      </c>
      <c r="K1538" s="34">
        <f t="shared" si="118"/>
        <v>36.803348479097039</v>
      </c>
    </row>
    <row r="1539" spans="1:11" ht="12.75" x14ac:dyDescent="0.2">
      <c r="A1539" s="29">
        <v>1998.07</v>
      </c>
      <c r="B1539" s="34">
        <v>1156.58</v>
      </c>
      <c r="C1539" s="34">
        <v>16.0167</v>
      </c>
      <c r="D1539" s="34">
        <v>38.676699999999997</v>
      </c>
      <c r="E1539" s="34">
        <v>163.19999999999999</v>
      </c>
      <c r="F1539" s="34">
        <f t="shared" si="117"/>
        <v>1998.5416666665508</v>
      </c>
      <c r="G1539" s="34">
        <v>5.46</v>
      </c>
      <c r="H1539" s="34">
        <f t="shared" si="114"/>
        <v>1695.6281335477941</v>
      </c>
      <c r="I1539" s="34">
        <f t="shared" si="115"/>
        <v>23.481615734834559</v>
      </c>
      <c r="J1539" s="34">
        <f t="shared" si="116"/>
        <v>56.702779429687489</v>
      </c>
      <c r="K1539" s="34">
        <f t="shared" si="118"/>
        <v>38.260739146983362</v>
      </c>
    </row>
    <row r="1540" spans="1:11" ht="12.75" x14ac:dyDescent="0.2">
      <c r="A1540" s="29">
        <v>1998.08</v>
      </c>
      <c r="B1540" s="34">
        <v>1074.6199999999999</v>
      </c>
      <c r="C1540" s="34">
        <v>16.083300000000001</v>
      </c>
      <c r="D1540" s="34">
        <v>38.383299999999998</v>
      </c>
      <c r="E1540" s="34">
        <v>163.4</v>
      </c>
      <c r="F1540" s="34">
        <f t="shared" si="117"/>
        <v>1998.624999999884</v>
      </c>
      <c r="G1540" s="34">
        <v>5.34</v>
      </c>
      <c r="H1540" s="34">
        <f t="shared" si="114"/>
        <v>1573.5406144736839</v>
      </c>
      <c r="I1540" s="34">
        <f t="shared" si="115"/>
        <v>23.550395269736843</v>
      </c>
      <c r="J1540" s="34">
        <f t="shared" si="116"/>
        <v>56.203757111842101</v>
      </c>
      <c r="K1540" s="34">
        <f t="shared" si="118"/>
        <v>35.424411656992767</v>
      </c>
    </row>
    <row r="1541" spans="1:11" ht="12.75" x14ac:dyDescent="0.2">
      <c r="A1541" s="29">
        <v>1998.09</v>
      </c>
      <c r="B1541" s="34">
        <v>1020.64</v>
      </c>
      <c r="C1541" s="34">
        <v>16.149999999999999</v>
      </c>
      <c r="D1541" s="34">
        <v>38.090000000000003</v>
      </c>
      <c r="E1541" s="34">
        <v>163.6</v>
      </c>
      <c r="F1541" s="34">
        <f t="shared" si="117"/>
        <v>1998.7083333332173</v>
      </c>
      <c r="G1541" s="34">
        <v>4.8099999999999996</v>
      </c>
      <c r="H1541" s="34">
        <f t="shared" si="114"/>
        <v>1492.6719630806845</v>
      </c>
      <c r="I1541" s="34">
        <f t="shared" si="115"/>
        <v>23.619152888141805</v>
      </c>
      <c r="J1541" s="34">
        <f t="shared" si="116"/>
        <v>55.706101146088024</v>
      </c>
      <c r="K1541" s="34">
        <f t="shared" si="118"/>
        <v>33.533311653088006</v>
      </c>
    </row>
    <row r="1542" spans="1:11" ht="12.75" x14ac:dyDescent="0.2">
      <c r="A1542" s="29">
        <v>1998.1</v>
      </c>
      <c r="B1542" s="34">
        <v>1032.47</v>
      </c>
      <c r="C1542" s="34">
        <v>16.166699999999999</v>
      </c>
      <c r="D1542" s="34">
        <v>37.963299999999997</v>
      </c>
      <c r="E1542" s="34">
        <v>164</v>
      </c>
      <c r="F1542" s="34">
        <f t="shared" si="117"/>
        <v>1998.7916666665506</v>
      </c>
      <c r="G1542" s="34">
        <v>4.53</v>
      </c>
      <c r="H1542" s="34">
        <f t="shared" si="114"/>
        <v>1506.2903139786586</v>
      </c>
      <c r="I1542" s="34">
        <f t="shared" si="115"/>
        <v>23.585909148932924</v>
      </c>
      <c r="J1542" s="34">
        <f t="shared" si="116"/>
        <v>55.385387543140233</v>
      </c>
      <c r="K1542" s="34">
        <f t="shared" si="118"/>
        <v>33.774062553056417</v>
      </c>
    </row>
    <row r="1543" spans="1:11" ht="12.75" x14ac:dyDescent="0.2">
      <c r="A1543" s="29">
        <v>1998.11</v>
      </c>
      <c r="B1543" s="34">
        <v>1144.43</v>
      </c>
      <c r="C1543" s="34">
        <v>16.183299999999999</v>
      </c>
      <c r="D1543" s="34">
        <v>37.8367</v>
      </c>
      <c r="E1543" s="34">
        <v>164</v>
      </c>
      <c r="F1543" s="34">
        <f t="shared" si="117"/>
        <v>1998.8749999998838</v>
      </c>
      <c r="G1543" s="34">
        <v>4.83</v>
      </c>
      <c r="H1543" s="34">
        <f t="shared" si="114"/>
        <v>1669.6309084298782</v>
      </c>
      <c r="I1543" s="34">
        <f t="shared" si="115"/>
        <v>23.610127207774386</v>
      </c>
      <c r="J1543" s="34">
        <f t="shared" si="116"/>
        <v>55.200688371493904</v>
      </c>
      <c r="K1543" s="34">
        <f t="shared" si="118"/>
        <v>37.370451874617792</v>
      </c>
    </row>
    <row r="1544" spans="1:11" ht="12.75" x14ac:dyDescent="0.2">
      <c r="A1544" s="29">
        <v>1998.12</v>
      </c>
      <c r="B1544" s="34">
        <v>1190.05</v>
      </c>
      <c r="C1544" s="34">
        <v>16.2</v>
      </c>
      <c r="D1544" s="34">
        <v>37.71</v>
      </c>
      <c r="E1544" s="34">
        <v>163.9</v>
      </c>
      <c r="F1544" s="34">
        <f t="shared" si="117"/>
        <v>1998.9583333332171</v>
      </c>
      <c r="G1544" s="34">
        <v>4.6500000000000004</v>
      </c>
      <c r="H1544" s="34">
        <f t="shared" si="114"/>
        <v>1737.2460990695545</v>
      </c>
      <c r="I1544" s="34">
        <f t="shared" si="115"/>
        <v>23.64891122635753</v>
      </c>
      <c r="J1544" s="34">
        <f t="shared" si="116"/>
        <v>55.049410021354475</v>
      </c>
      <c r="K1544" s="34">
        <f t="shared" si="118"/>
        <v>38.821374156254471</v>
      </c>
    </row>
    <row r="1545" spans="1:11" ht="12.75" x14ac:dyDescent="0.2">
      <c r="A1545" s="29">
        <v>1999.01</v>
      </c>
      <c r="B1545" s="34">
        <v>1248.77</v>
      </c>
      <c r="C1545" s="34">
        <v>16.283333330000001</v>
      </c>
      <c r="D1545" s="34">
        <v>37.933333330000004</v>
      </c>
      <c r="E1545" s="34">
        <v>164.3</v>
      </c>
      <c r="F1545" s="34">
        <f t="shared" si="117"/>
        <v>1999.0416666665503</v>
      </c>
      <c r="G1545" s="34">
        <v>4.72</v>
      </c>
      <c r="H1545" s="34">
        <f t="shared" si="114"/>
        <v>1818.527962979306</v>
      </c>
      <c r="I1545" s="34">
        <f t="shared" si="115"/>
        <v>23.712690880720981</v>
      </c>
      <c r="J1545" s="34">
        <f t="shared" si="116"/>
        <v>55.240618680477525</v>
      </c>
      <c r="K1545" s="34">
        <f t="shared" si="118"/>
        <v>40.578254936432167</v>
      </c>
    </row>
    <row r="1546" spans="1:11" ht="12.75" x14ac:dyDescent="0.2">
      <c r="A1546" s="29">
        <v>1999.02</v>
      </c>
      <c r="B1546" s="34">
        <v>1246.58</v>
      </c>
      <c r="C1546" s="34">
        <v>16.366666670000001</v>
      </c>
      <c r="D1546" s="34">
        <v>38.15666667</v>
      </c>
      <c r="E1546" s="34">
        <v>164.5</v>
      </c>
      <c r="F1546" s="34">
        <f t="shared" si="117"/>
        <v>1999.1249999998836</v>
      </c>
      <c r="G1546" s="34">
        <v>5</v>
      </c>
      <c r="H1546" s="34">
        <f t="shared" ref="H1546:H1609" si="119">B1546*$E$1744/E1546</f>
        <v>1813.1316650151973</v>
      </c>
      <c r="I1546" s="34">
        <f t="shared" ref="I1546:I1609" si="120">C1546*$E$1744/E1546</f>
        <v>23.805067937978983</v>
      </c>
      <c r="J1546" s="34">
        <f t="shared" ref="J1546:J1609" si="121">D1546*$E$1744/E1546</f>
        <v>55.498291782963776</v>
      </c>
      <c r="K1546" s="34">
        <f t="shared" si="118"/>
        <v>40.401449035811268</v>
      </c>
    </row>
    <row r="1547" spans="1:11" ht="12.75" x14ac:dyDescent="0.2">
      <c r="A1547" s="29">
        <v>1999.03</v>
      </c>
      <c r="B1547" s="34">
        <v>1281.6600000000001</v>
      </c>
      <c r="C1547" s="34">
        <v>16.45</v>
      </c>
      <c r="D1547" s="34">
        <v>38.380000000000003</v>
      </c>
      <c r="E1547" s="34">
        <v>165</v>
      </c>
      <c r="F1547" s="34">
        <f t="shared" ref="F1547:F1610" si="122">F1546+1/12</f>
        <v>1999.2083333332168</v>
      </c>
      <c r="G1547" s="34">
        <v>5.23</v>
      </c>
      <c r="H1547" s="34">
        <f t="shared" si="119"/>
        <v>1858.5060373636366</v>
      </c>
      <c r="I1547" s="34">
        <f t="shared" si="120"/>
        <v>23.853771136363633</v>
      </c>
      <c r="J1547" s="34">
        <f t="shared" si="121"/>
        <v>55.653965727272734</v>
      </c>
      <c r="K1547" s="34">
        <f t="shared" si="118"/>
        <v>41.357422202142899</v>
      </c>
    </row>
    <row r="1548" spans="1:11" ht="12.75" x14ac:dyDescent="0.2">
      <c r="A1548" s="29">
        <v>1999.04</v>
      </c>
      <c r="B1548" s="34">
        <v>1334.76</v>
      </c>
      <c r="C1548" s="34">
        <f>C1547*2/3+C1550/3</f>
        <v>16.37</v>
      </c>
      <c r="D1548" s="34">
        <v>39.26</v>
      </c>
      <c r="E1548" s="34">
        <v>166.2</v>
      </c>
      <c r="F1548" s="34">
        <f t="shared" si="122"/>
        <v>1999.2916666665501</v>
      </c>
      <c r="G1548" s="34">
        <v>5.18</v>
      </c>
      <c r="H1548" s="34">
        <f t="shared" si="119"/>
        <v>1921.5303741877258</v>
      </c>
      <c r="I1548" s="34">
        <f t="shared" si="120"/>
        <v>23.566373149819494</v>
      </c>
      <c r="J1548" s="34">
        <f t="shared" si="121"/>
        <v>56.518986552346561</v>
      </c>
      <c r="K1548" s="34">
        <f t="shared" si="118"/>
        <v>42.705869357337043</v>
      </c>
    </row>
    <row r="1549" spans="1:11" ht="12.75" x14ac:dyDescent="0.2">
      <c r="A1549" s="29">
        <v>1999.05</v>
      </c>
      <c r="B1549" s="34">
        <v>1332.07</v>
      </c>
      <c r="C1549" s="34">
        <f>C1547/3+C1550*2/3</f>
        <v>16.29</v>
      </c>
      <c r="D1549" s="34">
        <v>40.14</v>
      </c>
      <c r="E1549" s="34">
        <v>166.2</v>
      </c>
      <c r="F1549" s="34">
        <f t="shared" si="122"/>
        <v>1999.3749999998834</v>
      </c>
      <c r="G1549" s="34">
        <v>5.54</v>
      </c>
      <c r="H1549" s="34">
        <f t="shared" si="119"/>
        <v>1917.6578302797834</v>
      </c>
      <c r="I1549" s="34">
        <f t="shared" si="120"/>
        <v>23.451204557761734</v>
      </c>
      <c r="J1549" s="34">
        <f t="shared" si="121"/>
        <v>57.785841064981952</v>
      </c>
      <c r="K1549" s="34">
        <f t="shared" si="118"/>
        <v>42.558029878411546</v>
      </c>
    </row>
    <row r="1550" spans="1:11" ht="12.75" x14ac:dyDescent="0.2">
      <c r="A1550" s="29">
        <v>1999.06</v>
      </c>
      <c r="B1550" s="34">
        <v>1322.55</v>
      </c>
      <c r="C1550" s="34">
        <v>16.21</v>
      </c>
      <c r="D1550" s="34">
        <v>41.02</v>
      </c>
      <c r="E1550" s="34">
        <v>166.2</v>
      </c>
      <c r="F1550" s="34">
        <f t="shared" si="122"/>
        <v>1999.4583333332166</v>
      </c>
      <c r="G1550" s="34">
        <v>5.9</v>
      </c>
      <c r="H1550" s="34">
        <f t="shared" si="119"/>
        <v>1903.9527678249099</v>
      </c>
      <c r="I1550" s="34">
        <f t="shared" si="120"/>
        <v>23.336035965703974</v>
      </c>
      <c r="J1550" s="34">
        <f t="shared" si="121"/>
        <v>59.052695577617335</v>
      </c>
      <c r="K1550" s="34">
        <f t="shared" si="118"/>
        <v>42.18201484394978</v>
      </c>
    </row>
    <row r="1551" spans="1:11" ht="12.75" x14ac:dyDescent="0.2">
      <c r="A1551" s="29">
        <v>1999.07</v>
      </c>
      <c r="B1551" s="34">
        <v>1380.99</v>
      </c>
      <c r="C1551" s="34">
        <f>C1550*2/3+C1553/3</f>
        <v>16.293333333333333</v>
      </c>
      <c r="D1551" s="34">
        <v>42</v>
      </c>
      <c r="E1551" s="34">
        <v>166.7</v>
      </c>
      <c r="F1551" s="34">
        <f t="shared" si="122"/>
        <v>1999.5416666665499</v>
      </c>
      <c r="G1551" s="34">
        <v>5.79</v>
      </c>
      <c r="H1551" s="34">
        <f t="shared" si="119"/>
        <v>1982.1203666616675</v>
      </c>
      <c r="I1551" s="34">
        <f t="shared" si="120"/>
        <v>23.385649310137971</v>
      </c>
      <c r="J1551" s="34">
        <f t="shared" si="121"/>
        <v>60.282156568686268</v>
      </c>
      <c r="K1551" s="34">
        <f t="shared" si="118"/>
        <v>43.829424543233934</v>
      </c>
    </row>
    <row r="1552" spans="1:11" ht="12.75" x14ac:dyDescent="0.2">
      <c r="A1552" s="29">
        <v>1999.08</v>
      </c>
      <c r="B1552" s="34">
        <v>1327.49</v>
      </c>
      <c r="C1552" s="34">
        <f>C1550/3+C1553*2/3</f>
        <v>16.376666666666669</v>
      </c>
      <c r="D1552" s="34">
        <v>42.98</v>
      </c>
      <c r="E1552" s="34">
        <v>167.1</v>
      </c>
      <c r="F1552" s="34">
        <f t="shared" si="122"/>
        <v>1999.6249999998831</v>
      </c>
      <c r="G1552" s="34">
        <v>5.94</v>
      </c>
      <c r="H1552" s="34">
        <f t="shared" si="119"/>
        <v>1900.7714422351885</v>
      </c>
      <c r="I1552" s="34">
        <f t="shared" si="120"/>
        <v>23.448990439856374</v>
      </c>
      <c r="J1552" s="34">
        <f t="shared" si="121"/>
        <v>61.541071184919204</v>
      </c>
      <c r="K1552" s="34">
        <f t="shared" si="118"/>
        <v>41.932037484384651</v>
      </c>
    </row>
    <row r="1553" spans="1:11" ht="12.75" x14ac:dyDescent="0.2">
      <c r="A1553" s="29">
        <v>1999.09</v>
      </c>
      <c r="B1553" s="34">
        <v>1318.17</v>
      </c>
      <c r="C1553" s="34">
        <v>16.46</v>
      </c>
      <c r="D1553" s="34">
        <v>43.96</v>
      </c>
      <c r="E1553" s="34">
        <v>167.9</v>
      </c>
      <c r="F1553" s="34">
        <f t="shared" si="122"/>
        <v>1999.7083333332164</v>
      </c>
      <c r="G1553" s="34">
        <v>5.92</v>
      </c>
      <c r="H1553" s="34">
        <f t="shared" si="119"/>
        <v>1878.4334673466349</v>
      </c>
      <c r="I1553" s="34">
        <f t="shared" si="120"/>
        <v>23.456014681357949</v>
      </c>
      <c r="J1553" s="34">
        <f t="shared" si="121"/>
        <v>62.644374568195353</v>
      </c>
      <c r="K1553" s="34">
        <f t="shared" si="118"/>
        <v>41.324753856354945</v>
      </c>
    </row>
    <row r="1554" spans="1:11" ht="12.75" x14ac:dyDescent="0.2">
      <c r="A1554" s="29">
        <v>1999.1</v>
      </c>
      <c r="B1554" s="34">
        <v>1300.01</v>
      </c>
      <c r="C1554" s="34">
        <f>C1553*2/3+C1556/3</f>
        <v>16.466666666666669</v>
      </c>
      <c r="D1554" s="35">
        <f>(2*D1553+D1556)/3</f>
        <v>45.363333333333337</v>
      </c>
      <c r="E1554" s="34">
        <v>168.2</v>
      </c>
      <c r="F1554" s="34">
        <f t="shared" si="122"/>
        <v>1999.7916666665496</v>
      </c>
      <c r="G1554" s="34">
        <v>6.11</v>
      </c>
      <c r="H1554" s="34">
        <f t="shared" si="119"/>
        <v>1849.2506993311533</v>
      </c>
      <c r="I1554" s="34">
        <f t="shared" si="120"/>
        <v>23.423662009512487</v>
      </c>
      <c r="J1554" s="34">
        <f t="shared" si="121"/>
        <v>64.528869693816887</v>
      </c>
      <c r="K1554" s="34">
        <f t="shared" si="118"/>
        <v>40.554128590774631</v>
      </c>
    </row>
    <row r="1555" spans="1:11" ht="12.75" x14ac:dyDescent="0.2">
      <c r="A1555" s="29">
        <v>1999.11</v>
      </c>
      <c r="B1555" s="34">
        <v>1391</v>
      </c>
      <c r="C1555" s="34">
        <f>C1553/3+C1556*2/3</f>
        <v>16.473333333333333</v>
      </c>
      <c r="D1555" s="35">
        <f>(D1553+2*D1556)/3</f>
        <v>46.766666666666673</v>
      </c>
      <c r="E1555" s="34">
        <v>168.3</v>
      </c>
      <c r="F1555" s="34">
        <f t="shared" si="122"/>
        <v>1999.8749999998829</v>
      </c>
      <c r="G1555" s="34">
        <v>6.03</v>
      </c>
      <c r="H1555" s="34">
        <f t="shared" si="119"/>
        <v>1977.5073395721922</v>
      </c>
      <c r="I1555" s="34">
        <f t="shared" si="120"/>
        <v>23.419221836007125</v>
      </c>
      <c r="J1555" s="34">
        <f t="shared" si="121"/>
        <v>66.485569073083781</v>
      </c>
      <c r="K1555" s="34">
        <f t="shared" si="118"/>
        <v>43.209643421083683</v>
      </c>
    </row>
    <row r="1556" spans="1:11" ht="12.75" x14ac:dyDescent="0.2">
      <c r="A1556" s="29">
        <v>1999.12</v>
      </c>
      <c r="B1556" s="34">
        <v>1428.68</v>
      </c>
      <c r="C1556" s="34">
        <v>16.48</v>
      </c>
      <c r="D1556" s="35">
        <v>48.17</v>
      </c>
      <c r="E1556" s="34">
        <v>168.3</v>
      </c>
      <c r="F1556" s="34">
        <f t="shared" si="122"/>
        <v>1999.9583333332162</v>
      </c>
      <c r="G1556" s="34">
        <v>6.28</v>
      </c>
      <c r="H1556" s="34">
        <f t="shared" si="119"/>
        <v>2031.0748999999998</v>
      </c>
      <c r="I1556" s="34">
        <f t="shared" si="120"/>
        <v>23.428699465240641</v>
      </c>
      <c r="J1556" s="34">
        <f t="shared" si="121"/>
        <v>68.480610026737963</v>
      </c>
      <c r="K1556" s="34">
        <f t="shared" si="118"/>
        <v>44.199317812880757</v>
      </c>
    </row>
    <row r="1557" spans="1:11" ht="12.75" x14ac:dyDescent="0.2">
      <c r="A1557" s="29">
        <v>2000.01</v>
      </c>
      <c r="B1557" s="34">
        <v>1425.59</v>
      </c>
      <c r="C1557" s="34">
        <f>C1556*2/3+C1559/3</f>
        <v>16.573333333333334</v>
      </c>
      <c r="D1557" s="35">
        <f>(2*D1556+D1559)/3</f>
        <v>49.093333333333334</v>
      </c>
      <c r="E1557" s="34">
        <v>168.8</v>
      </c>
      <c r="F1557" s="34">
        <f t="shared" si="122"/>
        <v>2000.0416666665494</v>
      </c>
      <c r="G1557" s="34">
        <v>6.66</v>
      </c>
      <c r="H1557" s="34">
        <f t="shared" si="119"/>
        <v>2020.6788138181273</v>
      </c>
      <c r="I1557" s="34">
        <f t="shared" si="120"/>
        <v>23.491595438388622</v>
      </c>
      <c r="J1557" s="34">
        <f t="shared" si="121"/>
        <v>69.586528080568712</v>
      </c>
      <c r="K1557" s="34">
        <f t="shared" si="118"/>
        <v>43.774386575125398</v>
      </c>
    </row>
    <row r="1558" spans="1:11" ht="12.75" x14ac:dyDescent="0.2">
      <c r="A1558" s="29">
        <v>2000.02</v>
      </c>
      <c r="B1558" s="34">
        <v>1388.87</v>
      </c>
      <c r="C1558" s="34">
        <f>C1556/3+C1559*2/3</f>
        <v>16.666666666666668</v>
      </c>
      <c r="D1558" s="35">
        <f>(D1556+2*D1559)/3</f>
        <v>50.016666666666673</v>
      </c>
      <c r="E1558" s="34">
        <v>169.8</v>
      </c>
      <c r="F1558" s="34">
        <f t="shared" si="122"/>
        <v>2000.1249999998827</v>
      </c>
      <c r="G1558" s="34">
        <v>6.52</v>
      </c>
      <c r="H1558" s="34">
        <f t="shared" si="119"/>
        <v>1957.0368409452292</v>
      </c>
      <c r="I1558" s="34">
        <f t="shared" si="120"/>
        <v>23.484761484098939</v>
      </c>
      <c r="J1558" s="34">
        <f t="shared" si="121"/>
        <v>70.477769213780917</v>
      </c>
      <c r="K1558" s="34">
        <f t="shared" si="118"/>
        <v>42.187405995544786</v>
      </c>
    </row>
    <row r="1559" spans="1:11" ht="12.75" x14ac:dyDescent="0.2">
      <c r="A1559" s="29">
        <v>2000.03</v>
      </c>
      <c r="B1559" s="34">
        <v>1442.21</v>
      </c>
      <c r="C1559" s="35">
        <v>16.760000000000002</v>
      </c>
      <c r="D1559" s="35">
        <v>50.94</v>
      </c>
      <c r="E1559" s="34">
        <v>171.2</v>
      </c>
      <c r="F1559" s="34">
        <f t="shared" si="122"/>
        <v>2000.2083333332159</v>
      </c>
      <c r="G1559" s="34">
        <v>6.26</v>
      </c>
      <c r="H1559" s="34">
        <f t="shared" si="119"/>
        <v>2015.5790343311917</v>
      </c>
      <c r="I1559" s="34">
        <f t="shared" si="120"/>
        <v>23.423152394859816</v>
      </c>
      <c r="J1559" s="34">
        <f t="shared" si="121"/>
        <v>71.191848627336441</v>
      </c>
      <c r="K1559" s="34">
        <f t="shared" si="118"/>
        <v>43.222625071214829</v>
      </c>
    </row>
    <row r="1560" spans="1:11" ht="12.75" x14ac:dyDescent="0.2">
      <c r="A1560" s="29">
        <v>2000.04</v>
      </c>
      <c r="B1560" s="34">
        <v>1461.36</v>
      </c>
      <c r="C1560" s="34">
        <f>C1559*2/3+C1562/3</f>
        <v>16.740000000000002</v>
      </c>
      <c r="D1560" s="35">
        <f>(2*D1559+D1562)/3</f>
        <v>51.266666666666673</v>
      </c>
      <c r="E1560" s="34">
        <v>171.3</v>
      </c>
      <c r="F1560" s="34">
        <f t="shared" si="122"/>
        <v>2000.2916666665492</v>
      </c>
      <c r="G1560" s="34">
        <v>5.99</v>
      </c>
      <c r="H1560" s="34">
        <f t="shared" si="119"/>
        <v>2041.1501012259191</v>
      </c>
      <c r="I1560" s="34">
        <f t="shared" si="120"/>
        <v>23.381543695271453</v>
      </c>
      <c r="J1560" s="34">
        <f t="shared" si="121"/>
        <v>71.606559544658495</v>
      </c>
      <c r="K1560" s="34">
        <f t="shared" si="118"/>
        <v>43.530562018961021</v>
      </c>
    </row>
    <row r="1561" spans="1:11" ht="12.75" x14ac:dyDescent="0.2">
      <c r="A1561" s="29">
        <v>2000.05</v>
      </c>
      <c r="B1561" s="34">
        <v>1418.48</v>
      </c>
      <c r="C1561" s="34">
        <f>C1559/3+C1562*2/3</f>
        <v>16.72</v>
      </c>
      <c r="D1561" s="35">
        <f>(D1559+2*D1562)/3</f>
        <v>51.593333333333334</v>
      </c>
      <c r="E1561" s="34">
        <v>171.5</v>
      </c>
      <c r="F1561" s="34">
        <f t="shared" si="122"/>
        <v>2000.3749999998824</v>
      </c>
      <c r="G1561" s="34">
        <v>6.44</v>
      </c>
      <c r="H1561" s="34">
        <f t="shared" si="119"/>
        <v>1978.9470881632653</v>
      </c>
      <c r="I1561" s="34">
        <f t="shared" si="120"/>
        <v>23.326374227405246</v>
      </c>
      <c r="J1561" s="34">
        <f t="shared" si="121"/>
        <v>71.978791924198248</v>
      </c>
      <c r="K1561" s="34">
        <f t="shared" si="118"/>
        <v>41.968025226789123</v>
      </c>
    </row>
    <row r="1562" spans="1:11" ht="12.75" x14ac:dyDescent="0.2">
      <c r="A1562" s="29">
        <v>2000.06</v>
      </c>
      <c r="B1562" s="34">
        <v>1461.96</v>
      </c>
      <c r="C1562" s="34">
        <v>16.7</v>
      </c>
      <c r="D1562" s="34">
        <v>51.92</v>
      </c>
      <c r="E1562" s="34">
        <v>172.4</v>
      </c>
      <c r="F1562" s="34">
        <f t="shared" si="122"/>
        <v>2000.4583333332157</v>
      </c>
      <c r="G1562" s="34">
        <v>6.1</v>
      </c>
      <c r="H1562" s="34">
        <f t="shared" si="119"/>
        <v>2028.9592226798143</v>
      </c>
      <c r="I1562" s="34">
        <f t="shared" si="120"/>
        <v>23.176844112529</v>
      </c>
      <c r="J1562" s="34">
        <f t="shared" si="121"/>
        <v>72.056391995359618</v>
      </c>
      <c r="K1562" s="34">
        <f t="shared" si="118"/>
        <v>42.784008198938153</v>
      </c>
    </row>
    <row r="1563" spans="1:11" ht="12.75" x14ac:dyDescent="0.2">
      <c r="A1563" s="29">
        <v>2000.07</v>
      </c>
      <c r="B1563" s="34">
        <v>1473</v>
      </c>
      <c r="C1563" s="34">
        <f>C1562*2/3+C1565/3</f>
        <v>16.579999999999998</v>
      </c>
      <c r="D1563" s="35">
        <f>(2*D1562+D1565)/3</f>
        <v>52.513333333333343</v>
      </c>
      <c r="E1563" s="34">
        <v>172.8</v>
      </c>
      <c r="F1563" s="34">
        <f t="shared" si="122"/>
        <v>2000.541666666549</v>
      </c>
      <c r="G1563" s="34">
        <v>6.05</v>
      </c>
      <c r="H1563" s="34">
        <f t="shared" si="119"/>
        <v>2039.5487890624997</v>
      </c>
      <c r="I1563" s="34">
        <f t="shared" si="120"/>
        <v>22.95703932291666</v>
      </c>
      <c r="J1563" s="34">
        <f t="shared" si="121"/>
        <v>72.71113741319445</v>
      </c>
      <c r="K1563" s="34">
        <f t="shared" si="118"/>
        <v>42.760117414180982</v>
      </c>
    </row>
    <row r="1564" spans="1:11" ht="12.75" x14ac:dyDescent="0.2">
      <c r="A1564" s="29">
        <v>2000.08</v>
      </c>
      <c r="B1564" s="34">
        <v>1485.46</v>
      </c>
      <c r="C1564" s="34">
        <f>C1562/3+C1565*2/3</f>
        <v>16.46</v>
      </c>
      <c r="D1564" s="35">
        <f>(D1562+2*D1565)/3</f>
        <v>53.106666666666662</v>
      </c>
      <c r="E1564" s="34">
        <v>172.8</v>
      </c>
      <c r="F1564" s="34">
        <f t="shared" si="122"/>
        <v>2000.6249999998822</v>
      </c>
      <c r="G1564" s="34">
        <v>5.83</v>
      </c>
      <c r="H1564" s="34">
        <f t="shared" si="119"/>
        <v>2056.8011841145831</v>
      </c>
      <c r="I1564" s="34">
        <f t="shared" si="120"/>
        <v>22.790884635416667</v>
      </c>
      <c r="J1564" s="34">
        <f t="shared" si="121"/>
        <v>73.532680034722205</v>
      </c>
      <c r="K1564" s="34">
        <f t="shared" si="118"/>
        <v>42.871582791573402</v>
      </c>
    </row>
    <row r="1565" spans="1:11" ht="12.75" x14ac:dyDescent="0.2">
      <c r="A1565" s="29">
        <v>2000.09</v>
      </c>
      <c r="B1565" s="34">
        <v>1468.05</v>
      </c>
      <c r="C1565" s="34">
        <v>16.34</v>
      </c>
      <c r="D1565" s="34">
        <v>53.7</v>
      </c>
      <c r="E1565" s="34">
        <v>173.7</v>
      </c>
      <c r="F1565" s="34">
        <f t="shared" si="122"/>
        <v>2000.7083333332155</v>
      </c>
      <c r="G1565" s="34">
        <v>5.8</v>
      </c>
      <c r="H1565" s="34">
        <f t="shared" si="119"/>
        <v>2022.1628102331606</v>
      </c>
      <c r="I1565" s="34">
        <f t="shared" si="120"/>
        <v>22.507503367875646</v>
      </c>
      <c r="J1565" s="34">
        <f t="shared" si="121"/>
        <v>73.968967616580315</v>
      </c>
      <c r="K1565" s="34">
        <f t="shared" si="118"/>
        <v>41.899967827692763</v>
      </c>
    </row>
    <row r="1566" spans="1:11" ht="12.75" x14ac:dyDescent="0.2">
      <c r="A1566" s="29">
        <v>2000.1</v>
      </c>
      <c r="B1566" s="34">
        <v>1390.14</v>
      </c>
      <c r="C1566" s="34">
        <f>C1565*2/3+C1568/3</f>
        <v>16.316666666666666</v>
      </c>
      <c r="D1566" s="35">
        <f>(2*D1565+D1568)/3</f>
        <v>52.466666666666669</v>
      </c>
      <c r="E1566" s="34">
        <v>174</v>
      </c>
      <c r="F1566" s="34">
        <f t="shared" si="122"/>
        <v>2000.7916666665487</v>
      </c>
      <c r="G1566" s="34">
        <v>5.74</v>
      </c>
      <c r="H1566" s="34">
        <f t="shared" si="119"/>
        <v>1911.5443637068965</v>
      </c>
      <c r="I1566" s="34">
        <f t="shared" si="120"/>
        <v>22.436612284482759</v>
      </c>
      <c r="J1566" s="34">
        <f t="shared" si="121"/>
        <v>72.145511206896543</v>
      </c>
      <c r="K1566" s="34">
        <f t="shared" si="118"/>
        <v>39.371529686917022</v>
      </c>
    </row>
    <row r="1567" spans="1:11" ht="12.75" x14ac:dyDescent="0.2">
      <c r="A1567" s="29">
        <v>2000.11</v>
      </c>
      <c r="B1567" s="34">
        <v>1378.04</v>
      </c>
      <c r="C1567" s="34">
        <f>C1565/3+C1568*2/3</f>
        <v>16.293333333333333</v>
      </c>
      <c r="D1567" s="35">
        <f>(D1565+2*D1568)/3</f>
        <v>51.233333333333327</v>
      </c>
      <c r="E1567" s="34">
        <v>174.1</v>
      </c>
      <c r="F1567" s="34">
        <f t="shared" si="122"/>
        <v>2000.874999999882</v>
      </c>
      <c r="G1567" s="34">
        <v>5.72</v>
      </c>
      <c r="H1567" s="34">
        <f t="shared" si="119"/>
        <v>1893.8175761631246</v>
      </c>
      <c r="I1567" s="34">
        <f t="shared" si="120"/>
        <v>22.391658472142446</v>
      </c>
      <c r="J1567" s="34">
        <f t="shared" si="121"/>
        <v>70.409122487076374</v>
      </c>
      <c r="K1567" s="34">
        <f t="shared" si="118"/>
        <v>38.783935493243284</v>
      </c>
    </row>
    <row r="1568" spans="1:11" ht="12.75" x14ac:dyDescent="0.2">
      <c r="A1568" s="29">
        <v>2000.12</v>
      </c>
      <c r="B1568" s="34">
        <v>1330.93</v>
      </c>
      <c r="C1568" s="35">
        <v>16.27</v>
      </c>
      <c r="D1568" s="34">
        <v>50</v>
      </c>
      <c r="E1568" s="34">
        <v>174</v>
      </c>
      <c r="F1568" s="34">
        <f t="shared" si="122"/>
        <v>2000.9583333332153</v>
      </c>
      <c r="G1568" s="34">
        <v>5.24</v>
      </c>
      <c r="H1568" s="34">
        <f t="shared" si="119"/>
        <v>1830.1262750431033</v>
      </c>
      <c r="I1568" s="34">
        <f t="shared" si="120"/>
        <v>22.372442198275859</v>
      </c>
      <c r="J1568" s="34">
        <f t="shared" si="121"/>
        <v>68.753663793103442</v>
      </c>
      <c r="K1568" s="34">
        <f t="shared" si="118"/>
        <v>37.275951962006665</v>
      </c>
    </row>
    <row r="1569" spans="1:11" ht="12.75" x14ac:dyDescent="0.2">
      <c r="A1569" s="29">
        <v>2001.01</v>
      </c>
      <c r="B1569" s="34">
        <v>1335.63</v>
      </c>
      <c r="C1569" s="34">
        <f>C1568*2/3+C1571/3</f>
        <v>16.169999999999998</v>
      </c>
      <c r="D1569" s="35">
        <f>(2*D1568+D1571)/3</f>
        <v>48.48</v>
      </c>
      <c r="E1569" s="34">
        <v>175.1</v>
      </c>
      <c r="F1569" s="34">
        <f t="shared" si="122"/>
        <v>2001.0416666665485</v>
      </c>
      <c r="G1569" s="34">
        <v>5.16</v>
      </c>
      <c r="H1569" s="34">
        <f t="shared" si="119"/>
        <v>1825.0514379354656</v>
      </c>
      <c r="I1569" s="34">
        <f t="shared" si="120"/>
        <v>22.095252241576237</v>
      </c>
      <c r="J1569" s="34">
        <f t="shared" si="121"/>
        <v>66.244763677898334</v>
      </c>
      <c r="K1569" s="34">
        <f t="shared" si="118"/>
        <v>36.980559588831667</v>
      </c>
    </row>
    <row r="1570" spans="1:11" ht="12.75" x14ac:dyDescent="0.2">
      <c r="A1570" s="29">
        <v>2001.02</v>
      </c>
      <c r="B1570" s="34">
        <v>1305.75</v>
      </c>
      <c r="C1570" s="34">
        <f>C1568/3+C1571*2/3</f>
        <v>16.07</v>
      </c>
      <c r="D1570" s="35">
        <f>(D1568+2*D1571)/3</f>
        <v>46.96</v>
      </c>
      <c r="E1570" s="34">
        <v>175.8</v>
      </c>
      <c r="F1570" s="34">
        <f t="shared" si="122"/>
        <v>2001.1249999998818</v>
      </c>
      <c r="G1570" s="34">
        <v>5.0999999999999996</v>
      </c>
      <c r="H1570" s="34">
        <f t="shared" si="119"/>
        <v>1777.1179511518769</v>
      </c>
      <c r="I1570" s="34">
        <f t="shared" si="120"/>
        <v>21.871174018771327</v>
      </c>
      <c r="J1570" s="34">
        <f t="shared" si="121"/>
        <v>63.912279522184292</v>
      </c>
      <c r="K1570" s="34">
        <f t="shared" si="118"/>
        <v>35.836294026225076</v>
      </c>
    </row>
    <row r="1571" spans="1:11" ht="12.75" x14ac:dyDescent="0.2">
      <c r="A1571" s="29">
        <v>2001.03</v>
      </c>
      <c r="B1571" s="34">
        <v>1185.8499999999999</v>
      </c>
      <c r="C1571" s="34">
        <v>15.97</v>
      </c>
      <c r="D1571" s="34">
        <v>45.44</v>
      </c>
      <c r="E1571" s="34">
        <v>176.2</v>
      </c>
      <c r="F1571" s="34">
        <f t="shared" si="122"/>
        <v>2001.208333333215</v>
      </c>
      <c r="G1571" s="34">
        <v>4.8899999999999997</v>
      </c>
      <c r="H1571" s="34">
        <f t="shared" si="119"/>
        <v>1610.2708972048808</v>
      </c>
      <c r="I1571" s="34">
        <f t="shared" si="120"/>
        <v>21.685732789443815</v>
      </c>
      <c r="J1571" s="34">
        <f t="shared" si="121"/>
        <v>61.703174574347329</v>
      </c>
      <c r="K1571" s="34">
        <f t="shared" si="118"/>
        <v>32.327302324791312</v>
      </c>
    </row>
    <row r="1572" spans="1:11" ht="12.75" x14ac:dyDescent="0.2">
      <c r="A1572" s="29">
        <v>2001.04</v>
      </c>
      <c r="B1572" s="34">
        <v>1189.8399999999999</v>
      </c>
      <c r="C1572" s="34">
        <f>C1571*2/3+C1574/3</f>
        <v>15.876666666666665</v>
      </c>
      <c r="D1572" s="35">
        <f>(2*D1571+D1574)/3</f>
        <v>42.556666666666665</v>
      </c>
      <c r="E1572" s="34">
        <v>176.9</v>
      </c>
      <c r="F1572" s="34">
        <f t="shared" si="122"/>
        <v>2001.2916666665483</v>
      </c>
      <c r="G1572" s="34">
        <v>5.14</v>
      </c>
      <c r="H1572" s="34">
        <f t="shared" si="119"/>
        <v>1609.2955933295646</v>
      </c>
      <c r="I1572" s="34">
        <f t="shared" si="120"/>
        <v>21.473685288298469</v>
      </c>
      <c r="J1572" s="34">
        <f t="shared" si="121"/>
        <v>57.559214796495183</v>
      </c>
      <c r="K1572" s="34">
        <f t="shared" si="118"/>
        <v>32.174688337714763</v>
      </c>
    </row>
    <row r="1573" spans="1:11" ht="12.75" x14ac:dyDescent="0.2">
      <c r="A1573" s="29">
        <v>2001.05</v>
      </c>
      <c r="B1573" s="34">
        <v>1270.3699999999999</v>
      </c>
      <c r="C1573" s="34">
        <f>C1571/3+C1574*2/3</f>
        <v>15.783333333333331</v>
      </c>
      <c r="D1573" s="35">
        <f>(D1571+2*D1574)/3</f>
        <v>39.673333333333332</v>
      </c>
      <c r="E1573" s="34">
        <v>177.7</v>
      </c>
      <c r="F1573" s="34">
        <f t="shared" si="122"/>
        <v>2001.3749999998815</v>
      </c>
      <c r="G1573" s="34">
        <v>5.39</v>
      </c>
      <c r="H1573" s="34">
        <f t="shared" si="119"/>
        <v>1710.4795707231287</v>
      </c>
      <c r="I1573" s="34">
        <f t="shared" si="120"/>
        <v>21.251343486212715</v>
      </c>
      <c r="J1573" s="34">
        <f t="shared" si="121"/>
        <v>53.417843753517161</v>
      </c>
      <c r="K1573" s="34">
        <f t="shared" si="118"/>
        <v>34.075473911492765</v>
      </c>
    </row>
    <row r="1574" spans="1:11" ht="12.75" x14ac:dyDescent="0.2">
      <c r="A1574" s="29">
        <v>2001.06</v>
      </c>
      <c r="B1574" s="34">
        <v>1238.71</v>
      </c>
      <c r="C1574" s="34">
        <v>15.69</v>
      </c>
      <c r="D1574" s="34">
        <v>36.79</v>
      </c>
      <c r="E1574" s="34">
        <v>178</v>
      </c>
      <c r="F1574" s="34">
        <f t="shared" si="122"/>
        <v>2001.4583333332148</v>
      </c>
      <c r="G1574" s="34">
        <v>5.28</v>
      </c>
      <c r="H1574" s="34">
        <f t="shared" si="119"/>
        <v>1665.0402306320225</v>
      </c>
      <c r="I1574" s="34">
        <f t="shared" si="120"/>
        <v>21.09007049157303</v>
      </c>
      <c r="J1574" s="34">
        <f t="shared" si="121"/>
        <v>49.452115575842697</v>
      </c>
      <c r="K1574" s="34">
        <f t="shared" si="118"/>
        <v>33.069338125322233</v>
      </c>
    </row>
    <row r="1575" spans="1:11" ht="12.75" x14ac:dyDescent="0.2">
      <c r="A1575" s="29">
        <v>2001.07</v>
      </c>
      <c r="B1575" s="34">
        <v>1204.45</v>
      </c>
      <c r="C1575" s="34">
        <f>C1574*2/3+C1577/3</f>
        <v>15.706666666666667</v>
      </c>
      <c r="D1575" s="35">
        <f>(2*D1574+D1577)/3</f>
        <v>33.963333333333331</v>
      </c>
      <c r="E1575" s="34">
        <v>177.5</v>
      </c>
      <c r="F1575" s="34">
        <f t="shared" si="122"/>
        <v>2001.5416666665481</v>
      </c>
      <c r="G1575" s="34">
        <v>5.24</v>
      </c>
      <c r="H1575" s="34">
        <f t="shared" si="119"/>
        <v>1623.5494041549293</v>
      </c>
      <c r="I1575" s="34">
        <f t="shared" si="120"/>
        <v>21.171945126760562</v>
      </c>
      <c r="J1575" s="34">
        <f t="shared" si="121"/>
        <v>45.781186098591547</v>
      </c>
      <c r="K1575" s="34">
        <f t="shared" si="118"/>
        <v>32.163257928397293</v>
      </c>
    </row>
    <row r="1576" spans="1:11" ht="12.75" x14ac:dyDescent="0.2">
      <c r="A1576" s="29">
        <v>2001.08</v>
      </c>
      <c r="B1576" s="34">
        <v>1178.5</v>
      </c>
      <c r="C1576" s="34">
        <f>C1574/3+C1577*2/3</f>
        <v>15.723333333333333</v>
      </c>
      <c r="D1576" s="35">
        <f>(D1574+2*D1577)/3</f>
        <v>31.136666666666667</v>
      </c>
      <c r="E1576" s="34">
        <v>177.5</v>
      </c>
      <c r="F1576" s="34">
        <f t="shared" si="122"/>
        <v>2001.6249999998813</v>
      </c>
      <c r="G1576" s="34">
        <v>4.97</v>
      </c>
      <c r="H1576" s="34">
        <f t="shared" si="119"/>
        <v>1588.5698640845069</v>
      </c>
      <c r="I1576" s="34">
        <f t="shared" si="120"/>
        <v>21.194411112676054</v>
      </c>
      <c r="J1576" s="34">
        <f t="shared" si="121"/>
        <v>41.970954887323941</v>
      </c>
      <c r="K1576" s="34">
        <f t="shared" si="118"/>
        <v>31.404532382531631</v>
      </c>
    </row>
    <row r="1577" spans="1:11" ht="12.75" x14ac:dyDescent="0.2">
      <c r="A1577" s="29">
        <v>2001.09</v>
      </c>
      <c r="B1577" s="34">
        <v>1044.6400000000001</v>
      </c>
      <c r="C1577" s="34">
        <v>15.74</v>
      </c>
      <c r="D1577" s="34">
        <v>28.31</v>
      </c>
      <c r="E1577" s="34">
        <v>178.3</v>
      </c>
      <c r="F1577" s="34">
        <f t="shared" si="122"/>
        <v>2001.7083333332146</v>
      </c>
      <c r="G1577" s="34">
        <v>4.7300000000000004</v>
      </c>
      <c r="H1577" s="34">
        <f t="shared" si="119"/>
        <v>1401.8140166012338</v>
      </c>
      <c r="I1577" s="34">
        <f t="shared" si="120"/>
        <v>21.121680790802017</v>
      </c>
      <c r="J1577" s="34">
        <f t="shared" si="121"/>
        <v>37.989503379136281</v>
      </c>
      <c r="K1577" s="34">
        <f t="shared" si="118"/>
        <v>27.667580483539449</v>
      </c>
    </row>
    <row r="1578" spans="1:11" ht="12.75" x14ac:dyDescent="0.2">
      <c r="A1578" s="29">
        <v>2001.1</v>
      </c>
      <c r="B1578" s="34">
        <v>1076.5899999999999</v>
      </c>
      <c r="C1578" s="34">
        <f>C1577*2/3+C1580/3</f>
        <v>15.740000000000002</v>
      </c>
      <c r="D1578" s="35">
        <f>(2*D1577+D1580)/3</f>
        <v>27.103333333333335</v>
      </c>
      <c r="E1578" s="34">
        <v>177.7</v>
      </c>
      <c r="F1578" s="34">
        <f t="shared" si="122"/>
        <v>2001.7916666665478</v>
      </c>
      <c r="G1578" s="34">
        <v>4.57</v>
      </c>
      <c r="H1578" s="34">
        <f t="shared" si="119"/>
        <v>1449.5660327658975</v>
      </c>
      <c r="I1578" s="34">
        <f t="shared" si="120"/>
        <v>21.192997664603269</v>
      </c>
      <c r="J1578" s="34">
        <f t="shared" si="121"/>
        <v>36.493067346651664</v>
      </c>
      <c r="K1578" s="34">
        <f t="shared" si="118"/>
        <v>28.577566969533414</v>
      </c>
    </row>
    <row r="1579" spans="1:11" ht="12.75" x14ac:dyDescent="0.2">
      <c r="A1579" s="29">
        <v>2001.11</v>
      </c>
      <c r="B1579" s="34">
        <v>1129.68</v>
      </c>
      <c r="C1579" s="34">
        <f>C1577/3+C1580*2/3</f>
        <v>15.740000000000002</v>
      </c>
      <c r="D1579" s="35">
        <f>(D1577+2*D1580)/3</f>
        <v>25.896666666666665</v>
      </c>
      <c r="E1579" s="34">
        <v>177.4</v>
      </c>
      <c r="F1579" s="34">
        <f t="shared" si="122"/>
        <v>2001.8749999998811</v>
      </c>
      <c r="G1579" s="34">
        <v>4.6500000000000004</v>
      </c>
      <c r="H1579" s="34">
        <f t="shared" si="119"/>
        <v>1523.6208760992108</v>
      </c>
      <c r="I1579" s="34">
        <f t="shared" si="120"/>
        <v>21.228837006764376</v>
      </c>
      <c r="J1579" s="34">
        <f t="shared" si="121"/>
        <v>34.927326282412622</v>
      </c>
      <c r="K1579" s="34">
        <f t="shared" si="118"/>
        <v>30.005307133995817</v>
      </c>
    </row>
    <row r="1580" spans="1:11" ht="12.75" x14ac:dyDescent="0.2">
      <c r="A1580" s="29">
        <v>2001.12</v>
      </c>
      <c r="B1580" s="34">
        <v>1144.93</v>
      </c>
      <c r="C1580" s="34">
        <v>15.74</v>
      </c>
      <c r="D1580" s="34">
        <v>24.69</v>
      </c>
      <c r="E1580" s="34">
        <v>176.7</v>
      </c>
      <c r="F1580" s="34">
        <f t="shared" si="122"/>
        <v>2001.9583333332143</v>
      </c>
      <c r="G1580" s="34">
        <v>5.09</v>
      </c>
      <c r="H1580" s="34">
        <f t="shared" si="119"/>
        <v>1550.3061706706285</v>
      </c>
      <c r="I1580" s="34">
        <f t="shared" si="120"/>
        <v>21.312935398981324</v>
      </c>
      <c r="J1580" s="34">
        <f t="shared" si="121"/>
        <v>33.431790025466896</v>
      </c>
      <c r="K1580" s="34">
        <f t="shared" si="118"/>
        <v>30.500159723564291</v>
      </c>
    </row>
    <row r="1581" spans="1:11" ht="12.75" x14ac:dyDescent="0.2">
      <c r="A1581" s="29">
        <v>2002.01</v>
      </c>
      <c r="B1581" s="34">
        <v>1140.21</v>
      </c>
      <c r="C1581" s="34">
        <f>C1580*2/3+C1583/3</f>
        <v>15.736666666666668</v>
      </c>
      <c r="D1581" s="35">
        <f>(2*D1580+D1583)/3</f>
        <v>24.693333333333332</v>
      </c>
      <c r="E1581" s="34">
        <v>177.1</v>
      </c>
      <c r="F1581" s="34">
        <f t="shared" si="122"/>
        <v>2002.0416666665476</v>
      </c>
      <c r="G1581" s="34">
        <v>5.04</v>
      </c>
      <c r="H1581" s="34">
        <f t="shared" si="119"/>
        <v>1540.4278948475437</v>
      </c>
      <c r="I1581" s="34">
        <f t="shared" si="120"/>
        <v>21.260294424054205</v>
      </c>
      <c r="J1581" s="34">
        <f t="shared" si="121"/>
        <v>33.360783963862218</v>
      </c>
      <c r="K1581" s="34">
        <f t="shared" si="118"/>
        <v>30.277409201616418</v>
      </c>
    </row>
    <row r="1582" spans="1:11" ht="12.75" x14ac:dyDescent="0.2">
      <c r="A1582" s="29">
        <v>2002.02</v>
      </c>
      <c r="B1582" s="34">
        <v>1100.67</v>
      </c>
      <c r="C1582" s="34">
        <f>C1580/3+C1583*2/3</f>
        <v>15.733333333333334</v>
      </c>
      <c r="D1582" s="35">
        <f>(D1580+2*D1583)/3</f>
        <v>24.696666666666669</v>
      </c>
      <c r="E1582" s="34">
        <v>177.8</v>
      </c>
      <c r="F1582" s="34">
        <f t="shared" si="122"/>
        <v>2002.1249999998809</v>
      </c>
      <c r="G1582" s="34">
        <v>4.91</v>
      </c>
      <c r="H1582" s="34">
        <f t="shared" si="119"/>
        <v>1481.1548427587175</v>
      </c>
      <c r="I1582" s="34">
        <f t="shared" si="120"/>
        <v>21.172106861642295</v>
      </c>
      <c r="J1582" s="34">
        <f t="shared" si="121"/>
        <v>33.233927910573676</v>
      </c>
      <c r="K1582" s="34">
        <f t="shared" si="118"/>
        <v>29.08590068330502</v>
      </c>
    </row>
    <row r="1583" spans="1:11" ht="12.75" x14ac:dyDescent="0.2">
      <c r="A1583" s="29">
        <v>2002.03</v>
      </c>
      <c r="B1583" s="34">
        <v>1153.79</v>
      </c>
      <c r="C1583" s="34">
        <v>15.73</v>
      </c>
      <c r="D1583" s="34">
        <v>24.7</v>
      </c>
      <c r="E1583" s="34">
        <v>178.8</v>
      </c>
      <c r="F1583" s="34">
        <f t="shared" si="122"/>
        <v>2002.2083333332141</v>
      </c>
      <c r="G1583" s="34">
        <v>5.28</v>
      </c>
      <c r="H1583" s="34">
        <f t="shared" si="119"/>
        <v>1543.9539615352346</v>
      </c>
      <c r="I1583" s="34">
        <f t="shared" si="120"/>
        <v>21.049234102348994</v>
      </c>
      <c r="J1583" s="34">
        <f t="shared" si="121"/>
        <v>33.052516359060398</v>
      </c>
      <c r="K1583" s="34">
        <f t="shared" si="118"/>
        <v>30.292335143272496</v>
      </c>
    </row>
    <row r="1584" spans="1:11" ht="12.75" x14ac:dyDescent="0.2">
      <c r="A1584" s="29">
        <v>2002.04</v>
      </c>
      <c r="B1584" s="34">
        <v>1111.93</v>
      </c>
      <c r="C1584" s="34">
        <f>C1583*2/3+C1586/3</f>
        <v>15.83</v>
      </c>
      <c r="D1584" s="35">
        <f>(2*D1583+D1586)/3</f>
        <v>25.38</v>
      </c>
      <c r="E1584" s="34">
        <v>179.8</v>
      </c>
      <c r="F1584" s="34">
        <f t="shared" si="122"/>
        <v>2002.2916666665474</v>
      </c>
      <c r="G1584" s="34">
        <v>5.21</v>
      </c>
      <c r="H1584" s="34">
        <f t="shared" si="119"/>
        <v>1479.6631235122356</v>
      </c>
      <c r="I1584" s="34">
        <f t="shared" si="120"/>
        <v>21.065235442157952</v>
      </c>
      <c r="J1584" s="34">
        <f t="shared" si="121"/>
        <v>33.773573943270293</v>
      </c>
      <c r="K1584" s="34">
        <f t="shared" si="118"/>
        <v>29.006160292013568</v>
      </c>
    </row>
    <row r="1585" spans="1:11" ht="12.75" x14ac:dyDescent="0.2">
      <c r="A1585" s="29">
        <v>2002.05</v>
      </c>
      <c r="B1585" s="34">
        <v>1079.25</v>
      </c>
      <c r="C1585" s="34">
        <f>C1583/3+C1586*2/3</f>
        <v>15.93</v>
      </c>
      <c r="D1585" s="35">
        <f>(D1583+2*D1586)/3</f>
        <v>26.06</v>
      </c>
      <c r="E1585" s="34">
        <v>179.8</v>
      </c>
      <c r="F1585" s="34">
        <f t="shared" si="122"/>
        <v>2002.3749999998806</v>
      </c>
      <c r="G1585" s="34">
        <v>5.16</v>
      </c>
      <c r="H1585" s="34">
        <f t="shared" si="119"/>
        <v>1436.1753222330367</v>
      </c>
      <c r="I1585" s="34">
        <f t="shared" si="120"/>
        <v>21.198307049499441</v>
      </c>
      <c r="J1585" s="34">
        <f t="shared" si="121"/>
        <v>34.678460873192428</v>
      </c>
      <c r="K1585" s="34">
        <f t="shared" si="118"/>
        <v>28.128375922568463</v>
      </c>
    </row>
    <row r="1586" spans="1:11" ht="12.75" x14ac:dyDescent="0.2">
      <c r="A1586" s="29">
        <v>2002.06</v>
      </c>
      <c r="B1586" s="34">
        <v>1014.02</v>
      </c>
      <c r="C1586" s="34">
        <v>16.03</v>
      </c>
      <c r="D1586" s="34">
        <v>26.74</v>
      </c>
      <c r="E1586" s="34">
        <v>179.9</v>
      </c>
      <c r="F1586" s="34">
        <f t="shared" si="122"/>
        <v>2002.4583333332139</v>
      </c>
      <c r="G1586" s="34">
        <v>4.93</v>
      </c>
      <c r="H1586" s="34">
        <f t="shared" si="119"/>
        <v>1348.622644552529</v>
      </c>
      <c r="I1586" s="34">
        <f t="shared" si="120"/>
        <v>21.319521303501944</v>
      </c>
      <c r="J1586" s="34">
        <f t="shared" si="121"/>
        <v>35.563568287937741</v>
      </c>
      <c r="K1586" s="34">
        <f t="shared" si="118"/>
        <v>26.387924102074187</v>
      </c>
    </row>
    <row r="1587" spans="1:11" ht="12.75" x14ac:dyDescent="0.2">
      <c r="A1587" s="29">
        <v>2002.07</v>
      </c>
      <c r="B1587" s="34">
        <v>903.59</v>
      </c>
      <c r="C1587" s="34">
        <f>C1586*2/3+C1589/3</f>
        <v>15.95</v>
      </c>
      <c r="D1587" s="35">
        <f>(2*D1586+D1589)/3</f>
        <v>27.939999999999998</v>
      </c>
      <c r="E1587" s="34">
        <v>180.1</v>
      </c>
      <c r="F1587" s="34">
        <f t="shared" si="122"/>
        <v>2002.5416666665471</v>
      </c>
      <c r="G1587" s="34">
        <v>4.6500000000000004</v>
      </c>
      <c r="H1587" s="34">
        <f t="shared" si="119"/>
        <v>1200.4188132842864</v>
      </c>
      <c r="I1587" s="34">
        <f t="shared" si="120"/>
        <v>21.189566143808992</v>
      </c>
      <c r="J1587" s="34">
        <f t="shared" si="121"/>
        <v>37.118274486396444</v>
      </c>
      <c r="K1587" s="34">
        <f t="shared" si="118"/>
        <v>23.46334391217513</v>
      </c>
    </row>
    <row r="1588" spans="1:11" ht="12.75" x14ac:dyDescent="0.2">
      <c r="A1588" s="29">
        <v>2002.08</v>
      </c>
      <c r="B1588" s="34">
        <v>912.55</v>
      </c>
      <c r="C1588" s="34">
        <f>C1586/3+C1589*2/3</f>
        <v>15.87</v>
      </c>
      <c r="D1588" s="35">
        <f>(D1586+2*D1589)/3</f>
        <v>29.14</v>
      </c>
      <c r="E1588" s="34">
        <v>180.7</v>
      </c>
      <c r="F1588" s="34">
        <f t="shared" si="122"/>
        <v>2002.6249999998804</v>
      </c>
      <c r="G1588" s="34">
        <v>4.26</v>
      </c>
      <c r="H1588" s="34">
        <f t="shared" si="119"/>
        <v>1208.2967488240176</v>
      </c>
      <c r="I1588" s="34">
        <f t="shared" si="120"/>
        <v>21.013280810736024</v>
      </c>
      <c r="J1588" s="34">
        <f t="shared" si="121"/>
        <v>38.583932125069175</v>
      </c>
      <c r="K1588" s="34">
        <f t="shared" si="118"/>
        <v>23.588428083091955</v>
      </c>
    </row>
    <row r="1589" spans="1:11" ht="12.75" x14ac:dyDescent="0.2">
      <c r="A1589" s="29">
        <v>2002.09</v>
      </c>
      <c r="B1589" s="34">
        <v>867.81</v>
      </c>
      <c r="C1589" s="34">
        <v>15.79</v>
      </c>
      <c r="D1589" s="34">
        <v>30.34</v>
      </c>
      <c r="E1589" s="34">
        <v>181</v>
      </c>
      <c r="F1589" s="34">
        <f t="shared" si="122"/>
        <v>2002.7083333332137</v>
      </c>
      <c r="G1589" s="34">
        <v>3.87</v>
      </c>
      <c r="H1589" s="34">
        <f t="shared" si="119"/>
        <v>1147.1525252900551</v>
      </c>
      <c r="I1589" s="34">
        <f t="shared" si="120"/>
        <v>20.872700676795578</v>
      </c>
      <c r="J1589" s="34">
        <f t="shared" si="121"/>
        <v>40.106253232044196</v>
      </c>
      <c r="K1589" s="34">
        <f t="shared" si="118"/>
        <v>22.363804349557959</v>
      </c>
    </row>
    <row r="1590" spans="1:11" ht="12.75" x14ac:dyDescent="0.2">
      <c r="A1590" s="29">
        <v>2002.1</v>
      </c>
      <c r="B1590" s="34">
        <v>854.63</v>
      </c>
      <c r="C1590" s="34">
        <f>C1589*2/3+C1592/3</f>
        <v>15.883333333333333</v>
      </c>
      <c r="D1590" s="35">
        <f>(2*D1589+D1592)/3</f>
        <v>29.423333333333332</v>
      </c>
      <c r="E1590" s="34">
        <v>181.3</v>
      </c>
      <c r="F1590" s="34">
        <f t="shared" si="122"/>
        <v>2002.7916666665469</v>
      </c>
      <c r="G1590" s="34">
        <v>3.94</v>
      </c>
      <c r="H1590" s="34">
        <f t="shared" si="119"/>
        <v>1127.8605848455597</v>
      </c>
      <c r="I1590" s="34">
        <f t="shared" si="120"/>
        <v>20.961334873138441</v>
      </c>
      <c r="J1590" s="34">
        <f t="shared" si="121"/>
        <v>38.830158011583002</v>
      </c>
      <c r="K1590" s="34">
        <f t="shared" si="118"/>
        <v>21.953613457071256</v>
      </c>
    </row>
    <row r="1591" spans="1:11" ht="12.75" x14ac:dyDescent="0.2">
      <c r="A1591" s="29">
        <v>2002.11</v>
      </c>
      <c r="B1591" s="34">
        <v>909.93</v>
      </c>
      <c r="C1591" s="34">
        <f>C1589/3+C1592*2/3</f>
        <v>15.976666666666667</v>
      </c>
      <c r="D1591" s="35">
        <f>(D1589+2*D1592)/3</f>
        <v>28.506666666666664</v>
      </c>
      <c r="E1591" s="34">
        <v>181.3</v>
      </c>
      <c r="F1591" s="34">
        <f t="shared" si="122"/>
        <v>2002.8749999998802</v>
      </c>
      <c r="G1591" s="34">
        <v>4.05</v>
      </c>
      <c r="H1591" s="34">
        <f t="shared" si="119"/>
        <v>1200.8403425675674</v>
      </c>
      <c r="I1591" s="34">
        <f t="shared" si="120"/>
        <v>21.084507460011029</v>
      </c>
      <c r="J1591" s="34">
        <f t="shared" si="121"/>
        <v>37.620427247655812</v>
      </c>
      <c r="K1591" s="34">
        <f t="shared" si="118"/>
        <v>23.344615113247361</v>
      </c>
    </row>
    <row r="1592" spans="1:11" ht="12.75" x14ac:dyDescent="0.2">
      <c r="A1592" s="29">
        <v>2002.12</v>
      </c>
      <c r="B1592" s="34">
        <v>899.18</v>
      </c>
      <c r="C1592" s="34">
        <v>16.07</v>
      </c>
      <c r="D1592" s="34">
        <v>27.59</v>
      </c>
      <c r="E1592" s="34">
        <v>180.9</v>
      </c>
      <c r="F1592" s="34">
        <f t="shared" si="122"/>
        <v>2002.9583333332134</v>
      </c>
      <c r="G1592" s="34">
        <v>4.03</v>
      </c>
      <c r="H1592" s="34">
        <f t="shared" si="119"/>
        <v>1189.2773883084576</v>
      </c>
      <c r="I1592" s="34">
        <f t="shared" si="120"/>
        <v>21.254573756218903</v>
      </c>
      <c r="J1592" s="34">
        <f t="shared" si="121"/>
        <v>36.491206592039795</v>
      </c>
      <c r="K1592" s="34">
        <f t="shared" si="118"/>
        <v>23.097211389626189</v>
      </c>
    </row>
    <row r="1593" spans="1:11" ht="12.75" x14ac:dyDescent="0.2">
      <c r="A1593" s="29">
        <v>2003.01</v>
      </c>
      <c r="B1593" s="34">
        <v>895.84</v>
      </c>
      <c r="C1593" s="34">
        <f>C1592*2/3+C1595/3</f>
        <v>16.119999999999997</v>
      </c>
      <c r="D1593" s="35">
        <f>(2*D1592+D1595)/3</f>
        <v>28.5</v>
      </c>
      <c r="E1593" s="34">
        <v>181.7</v>
      </c>
      <c r="F1593" s="34">
        <f t="shared" si="122"/>
        <v>2003.0416666665467</v>
      </c>
      <c r="G1593" s="34">
        <v>4.05</v>
      </c>
      <c r="H1593" s="34">
        <f t="shared" si="119"/>
        <v>1179.6430487616951</v>
      </c>
      <c r="I1593" s="34">
        <f t="shared" si="120"/>
        <v>21.22683285635663</v>
      </c>
      <c r="J1593" s="34">
        <f t="shared" si="121"/>
        <v>37.528829801871218</v>
      </c>
      <c r="K1593" s="34">
        <f t="shared" si="118"/>
        <v>22.894157544851456</v>
      </c>
    </row>
    <row r="1594" spans="1:11" ht="12.75" x14ac:dyDescent="0.2">
      <c r="A1594" s="29">
        <v>2003.02</v>
      </c>
      <c r="B1594" s="34">
        <v>837.03</v>
      </c>
      <c r="C1594" s="34">
        <f>C1592/3+C1595*2/3</f>
        <v>16.169999999999998</v>
      </c>
      <c r="D1594" s="35">
        <f>(D1592+2*D1595)/3</f>
        <v>29.41</v>
      </c>
      <c r="E1594" s="34">
        <v>183.1</v>
      </c>
      <c r="F1594" s="34">
        <f t="shared" si="122"/>
        <v>2003.1249999998799</v>
      </c>
      <c r="G1594" s="34">
        <v>3.9</v>
      </c>
      <c r="H1594" s="34">
        <f t="shared" si="119"/>
        <v>1093.7744381895138</v>
      </c>
      <c r="I1594" s="34">
        <f t="shared" si="120"/>
        <v>21.129867108137628</v>
      </c>
      <c r="J1594" s="34">
        <f t="shared" si="121"/>
        <v>38.431007523211356</v>
      </c>
      <c r="K1594" s="34">
        <f t="shared" si="118"/>
        <v>21.210222542211145</v>
      </c>
    </row>
    <row r="1595" spans="1:11" ht="12.75" x14ac:dyDescent="0.2">
      <c r="A1595" s="29">
        <v>2003.03</v>
      </c>
      <c r="B1595" s="34">
        <v>846.63</v>
      </c>
      <c r="C1595" s="34">
        <v>16.22</v>
      </c>
      <c r="D1595" s="34">
        <v>30.32</v>
      </c>
      <c r="E1595" s="34">
        <v>184.2</v>
      </c>
      <c r="F1595" s="34">
        <f t="shared" si="122"/>
        <v>2003.2083333332132</v>
      </c>
      <c r="G1595" s="34">
        <v>3.81</v>
      </c>
      <c r="H1595" s="34">
        <f t="shared" si="119"/>
        <v>1099.7123888843648</v>
      </c>
      <c r="I1595" s="34">
        <f t="shared" si="120"/>
        <v>21.06863086319218</v>
      </c>
      <c r="J1595" s="34">
        <f t="shared" si="121"/>
        <v>39.383531921824108</v>
      </c>
      <c r="K1595" s="34">
        <f t="shared" si="118"/>
        <v>21.305825531214616</v>
      </c>
    </row>
    <row r="1596" spans="1:11" ht="12.75" x14ac:dyDescent="0.2">
      <c r="A1596" s="29">
        <v>2003.04</v>
      </c>
      <c r="B1596" s="34">
        <v>890.03</v>
      </c>
      <c r="C1596" s="34">
        <f>C1595*2/3+C1598/3</f>
        <v>16.203333333333333</v>
      </c>
      <c r="D1596" s="35">
        <f>(2*D1595+D1598)/3</f>
        <v>31.73</v>
      </c>
      <c r="E1596" s="34">
        <v>183.8</v>
      </c>
      <c r="F1596" s="34">
        <f t="shared" si="122"/>
        <v>2003.2916666665465</v>
      </c>
      <c r="G1596" s="34">
        <v>3.96</v>
      </c>
      <c r="H1596" s="34">
        <f t="shared" si="119"/>
        <v>1158.6018791213273</v>
      </c>
      <c r="I1596" s="34">
        <f t="shared" si="120"/>
        <v>21.092786139825893</v>
      </c>
      <c r="J1596" s="34">
        <f t="shared" si="121"/>
        <v>41.304717396626764</v>
      </c>
      <c r="K1596" s="34">
        <f t="shared" si="118"/>
        <v>22.423845953394284</v>
      </c>
    </row>
    <row r="1597" spans="1:11" ht="12.75" x14ac:dyDescent="0.2">
      <c r="A1597" s="29">
        <v>2003.05</v>
      </c>
      <c r="B1597" s="34">
        <v>935.96</v>
      </c>
      <c r="C1597" s="34">
        <f>C1595/3+C1598*2/3</f>
        <v>16.186666666666667</v>
      </c>
      <c r="D1597" s="35">
        <f>(D1595+2*D1598)/3</f>
        <v>33.139999999999993</v>
      </c>
      <c r="E1597" s="34">
        <v>183.5</v>
      </c>
      <c r="F1597" s="34">
        <f t="shared" si="122"/>
        <v>2003.3749999998797</v>
      </c>
      <c r="G1597" s="34">
        <v>3.57</v>
      </c>
      <c r="H1597" s="34">
        <f t="shared" si="119"/>
        <v>1220.3834522615803</v>
      </c>
      <c r="I1597" s="34">
        <f t="shared" si="120"/>
        <v>21.105538855585831</v>
      </c>
      <c r="J1597" s="34">
        <f t="shared" si="121"/>
        <v>43.210722261580372</v>
      </c>
      <c r="K1597" s="34">
        <f t="shared" si="118"/>
        <v>23.586780508261299</v>
      </c>
    </row>
    <row r="1598" spans="1:11" ht="12.75" x14ac:dyDescent="0.2">
      <c r="A1598" s="29">
        <v>2003.06</v>
      </c>
      <c r="B1598" s="34">
        <v>988</v>
      </c>
      <c r="C1598" s="34">
        <v>16.170000000000002</v>
      </c>
      <c r="D1598" s="34">
        <v>34.549999999999997</v>
      </c>
      <c r="E1598" s="34">
        <v>183.7</v>
      </c>
      <c r="F1598" s="34">
        <f t="shared" si="122"/>
        <v>2003.458333333213</v>
      </c>
      <c r="G1598" s="34">
        <v>3.33</v>
      </c>
      <c r="H1598" s="34">
        <f t="shared" si="119"/>
        <v>1286.8350408274359</v>
      </c>
      <c r="I1598" s="34">
        <f t="shared" si="120"/>
        <v>21.06085284431138</v>
      </c>
      <c r="J1598" s="34">
        <f t="shared" si="121"/>
        <v>45.000152490473596</v>
      </c>
      <c r="K1598" s="34">
        <f t="shared" si="118"/>
        <v>24.827704991005366</v>
      </c>
    </row>
    <row r="1599" spans="1:11" ht="12.75" x14ac:dyDescent="0.2">
      <c r="A1599" s="29">
        <v>2003.07</v>
      </c>
      <c r="B1599" s="34">
        <v>992.54</v>
      </c>
      <c r="C1599" s="34">
        <f>C1598*2/3+C1601/3</f>
        <v>16.310000000000002</v>
      </c>
      <c r="D1599" s="35">
        <f>(2*D1598+D1601)/3</f>
        <v>35.893333333333331</v>
      </c>
      <c r="E1599" s="34">
        <v>183.9</v>
      </c>
      <c r="F1599" s="34">
        <f t="shared" si="122"/>
        <v>2003.5416666665462</v>
      </c>
      <c r="G1599" s="34">
        <v>3.98</v>
      </c>
      <c r="H1599" s="34">
        <f t="shared" si="119"/>
        <v>1291.3423049755299</v>
      </c>
      <c r="I1599" s="34">
        <f t="shared" si="120"/>
        <v>21.220094902120721</v>
      </c>
      <c r="J1599" s="34">
        <f t="shared" si="121"/>
        <v>46.698953996737345</v>
      </c>
      <c r="K1599" s="34">
        <f t="shared" si="118"/>
        <v>24.862813861914638</v>
      </c>
    </row>
    <row r="1600" spans="1:11" ht="12.75" x14ac:dyDescent="0.2">
      <c r="A1600" s="29">
        <v>2003.08</v>
      </c>
      <c r="B1600" s="34">
        <v>989.53</v>
      </c>
      <c r="C1600" s="34">
        <f>C1598/3+C1601*2/3</f>
        <v>16.450000000000003</v>
      </c>
      <c r="D1600" s="35">
        <f>(D1598+2*D1601)/3</f>
        <v>37.236666666666665</v>
      </c>
      <c r="E1600" s="34">
        <v>184.6</v>
      </c>
      <c r="F1600" s="34">
        <f t="shared" si="122"/>
        <v>2003.6249999998795</v>
      </c>
      <c r="G1600" s="34">
        <v>4.45</v>
      </c>
      <c r="H1600" s="34">
        <f t="shared" si="119"/>
        <v>1282.5442524783314</v>
      </c>
      <c r="I1600" s="34">
        <f t="shared" si="120"/>
        <v>21.321084710184184</v>
      </c>
      <c r="J1600" s="34">
        <f t="shared" si="121"/>
        <v>48.262986281148429</v>
      </c>
      <c r="K1600" s="34">
        <f t="shared" si="118"/>
        <v>24.637787119306545</v>
      </c>
    </row>
    <row r="1601" spans="1:11" ht="12.75" x14ac:dyDescent="0.2">
      <c r="A1601" s="29">
        <v>2003.09</v>
      </c>
      <c r="B1601" s="34">
        <v>1019.44</v>
      </c>
      <c r="C1601" s="34">
        <v>16.59</v>
      </c>
      <c r="D1601" s="34">
        <v>38.58</v>
      </c>
      <c r="E1601" s="34">
        <v>185.2</v>
      </c>
      <c r="F1601" s="34">
        <f t="shared" si="122"/>
        <v>2003.7083333332127</v>
      </c>
      <c r="G1601" s="34">
        <v>4.2699999999999996</v>
      </c>
      <c r="H1601" s="34">
        <f t="shared" si="119"/>
        <v>1317.0303340172786</v>
      </c>
      <c r="I1601" s="34">
        <f t="shared" si="120"/>
        <v>21.4328780912527</v>
      </c>
      <c r="J1601" s="34">
        <f t="shared" si="121"/>
        <v>49.842099865010795</v>
      </c>
      <c r="K1601" s="34">
        <f t="shared" ref="K1601:K1664" si="123">H1601/AVERAGE(J1481:J1600)</f>
        <v>25.239124555683777</v>
      </c>
    </row>
    <row r="1602" spans="1:11" ht="12.75" x14ac:dyDescent="0.2">
      <c r="A1602" s="29">
        <v>2003.1</v>
      </c>
      <c r="B1602" s="34">
        <v>1038.73</v>
      </c>
      <c r="C1602" s="34">
        <f>C1601*2/3+C1604/3</f>
        <v>16.856666666666669</v>
      </c>
      <c r="D1602" s="35">
        <f>(2*D1601+D1604)/3</f>
        <v>41.966666666666669</v>
      </c>
      <c r="E1602" s="34">
        <v>185</v>
      </c>
      <c r="F1602" s="34">
        <f t="shared" si="122"/>
        <v>2003.791666666546</v>
      </c>
      <c r="G1602" s="34">
        <v>4.29</v>
      </c>
      <c r="H1602" s="34">
        <f t="shared" si="119"/>
        <v>1343.4021422027026</v>
      </c>
      <c r="I1602" s="34">
        <f t="shared" si="120"/>
        <v>21.800932013513513</v>
      </c>
      <c r="J1602" s="34">
        <f t="shared" si="121"/>
        <v>54.276000405405405</v>
      </c>
      <c r="K1602" s="34">
        <f t="shared" si="123"/>
        <v>25.678126489867108</v>
      </c>
    </row>
    <row r="1603" spans="1:11" ht="12.75" x14ac:dyDescent="0.2">
      <c r="A1603" s="29">
        <v>2003.11</v>
      </c>
      <c r="B1603" s="34">
        <v>1049.9000000000001</v>
      </c>
      <c r="C1603" s="34">
        <f>C1601/3+C1604*2/3</f>
        <v>17.123333333333335</v>
      </c>
      <c r="D1603" s="35">
        <f>(D1601+2*D1604)/3</f>
        <v>45.353333333333332</v>
      </c>
      <c r="E1603" s="34">
        <v>184.5</v>
      </c>
      <c r="F1603" s="34">
        <f t="shared" si="122"/>
        <v>2003.8749999998793</v>
      </c>
      <c r="G1603" s="34">
        <v>4.3</v>
      </c>
      <c r="H1603" s="34">
        <f t="shared" si="119"/>
        <v>1361.5282451219512</v>
      </c>
      <c r="I1603" s="34">
        <f t="shared" si="120"/>
        <v>22.205831016260166</v>
      </c>
      <c r="J1603" s="34">
        <f t="shared" si="121"/>
        <v>58.814976991869912</v>
      </c>
      <c r="K1603" s="34">
        <f t="shared" si="123"/>
        <v>25.942135860780002</v>
      </c>
    </row>
    <row r="1604" spans="1:11" ht="12.75" x14ac:dyDescent="0.2">
      <c r="A1604" s="29">
        <v>2003.12</v>
      </c>
      <c r="B1604" s="34">
        <v>1080.6400000000001</v>
      </c>
      <c r="C1604" s="34">
        <v>17.39</v>
      </c>
      <c r="D1604" s="34">
        <v>48.74</v>
      </c>
      <c r="E1604" s="34">
        <v>184.3</v>
      </c>
      <c r="F1604" s="34">
        <f t="shared" si="122"/>
        <v>2003.9583333332125</v>
      </c>
      <c r="G1604" s="34">
        <v>4.2699999999999996</v>
      </c>
      <c r="H1604" s="34">
        <f t="shared" si="119"/>
        <v>1402.9131750406946</v>
      </c>
      <c r="I1604" s="34">
        <f t="shared" si="120"/>
        <v>22.576121663049378</v>
      </c>
      <c r="J1604" s="34">
        <f t="shared" si="121"/>
        <v>63.275455425935967</v>
      </c>
      <c r="K1604" s="34">
        <f t="shared" si="123"/>
        <v>26.630402413307294</v>
      </c>
    </row>
    <row r="1605" spans="1:11" ht="12.75" x14ac:dyDescent="0.2">
      <c r="A1605" s="29">
        <v>2004.01</v>
      </c>
      <c r="B1605" s="34">
        <v>1132.52</v>
      </c>
      <c r="C1605" s="34">
        <f>C1604*2/3+C1607/3</f>
        <v>17.600000000000001</v>
      </c>
      <c r="D1605" s="35">
        <f>(2*D1604+D1607)/3</f>
        <v>49.826666666666675</v>
      </c>
      <c r="E1605" s="34">
        <v>185.2</v>
      </c>
      <c r="F1605" s="34">
        <f t="shared" si="122"/>
        <v>2004.0416666665458</v>
      </c>
      <c r="G1605" s="34">
        <v>4.1500000000000004</v>
      </c>
      <c r="H1605" s="34">
        <f t="shared" si="119"/>
        <v>1463.1201383909286</v>
      </c>
      <c r="I1605" s="34">
        <f t="shared" si="120"/>
        <v>22.737712742980563</v>
      </c>
      <c r="J1605" s="34">
        <f t="shared" si="121"/>
        <v>64.371842818574521</v>
      </c>
      <c r="K1605" s="34">
        <f t="shared" si="123"/>
        <v>27.65353891486183</v>
      </c>
    </row>
    <row r="1606" spans="1:11" ht="12.75" x14ac:dyDescent="0.2">
      <c r="A1606" s="29">
        <v>2004.02</v>
      </c>
      <c r="B1606" s="34">
        <v>1143.3599999999999</v>
      </c>
      <c r="C1606" s="34">
        <f>C1604/3+C1607*2/3</f>
        <v>17.810000000000002</v>
      </c>
      <c r="D1606" s="35">
        <f>(D1604+2*D1607)/3</f>
        <v>50.913333333333334</v>
      </c>
      <c r="E1606" s="34">
        <v>186.2</v>
      </c>
      <c r="F1606" s="34">
        <f t="shared" si="122"/>
        <v>2004.124999999879</v>
      </c>
      <c r="G1606" s="34">
        <v>4.08</v>
      </c>
      <c r="H1606" s="34">
        <f t="shared" si="119"/>
        <v>1469.191502900107</v>
      </c>
      <c r="I1606" s="34">
        <f t="shared" si="120"/>
        <v>22.885443488184752</v>
      </c>
      <c r="J1606" s="34">
        <f t="shared" si="121"/>
        <v>65.422471240601496</v>
      </c>
      <c r="K1606" s="34">
        <f t="shared" si="123"/>
        <v>27.645884025167085</v>
      </c>
    </row>
    <row r="1607" spans="1:11" ht="12.75" x14ac:dyDescent="0.2">
      <c r="A1607" s="29">
        <v>2004.03</v>
      </c>
      <c r="B1607" s="34">
        <v>1123.98</v>
      </c>
      <c r="C1607" s="34">
        <v>18.02</v>
      </c>
      <c r="D1607" s="34">
        <v>52</v>
      </c>
      <c r="E1607" s="34">
        <v>187.4</v>
      </c>
      <c r="F1607" s="34">
        <f t="shared" si="122"/>
        <v>2004.2083333332123</v>
      </c>
      <c r="G1607" s="34">
        <v>3.83</v>
      </c>
      <c r="H1607" s="34">
        <f t="shared" si="119"/>
        <v>1435.0402654482391</v>
      </c>
      <c r="I1607" s="34">
        <f t="shared" si="120"/>
        <v>23.007015768409815</v>
      </c>
      <c r="J1607" s="34">
        <f t="shared" si="121"/>
        <v>66.390944503735312</v>
      </c>
      <c r="K1607" s="34">
        <f t="shared" si="123"/>
        <v>26.881711763274996</v>
      </c>
    </row>
    <row r="1608" spans="1:11" ht="12.75" x14ac:dyDescent="0.2">
      <c r="A1608" s="29">
        <v>2004.04</v>
      </c>
      <c r="B1608" s="34">
        <v>1133.3599999999999</v>
      </c>
      <c r="C1608" s="34">
        <f>C1607*2/3+C1610/3</f>
        <v>18.213333333333335</v>
      </c>
      <c r="D1608" s="35">
        <f>(2*D1607+D1610)/3</f>
        <v>53.383333333333333</v>
      </c>
      <c r="E1608" s="34">
        <v>188</v>
      </c>
      <c r="F1608" s="34">
        <f t="shared" si="122"/>
        <v>2004.2916666665456</v>
      </c>
      <c r="G1608" s="34">
        <v>4.3499999999999996</v>
      </c>
      <c r="H1608" s="34">
        <f t="shared" si="119"/>
        <v>1442.3980337234038</v>
      </c>
      <c r="I1608" s="34">
        <f t="shared" si="120"/>
        <v>23.179639468085107</v>
      </c>
      <c r="J1608" s="34">
        <f t="shared" si="121"/>
        <v>67.939591156914886</v>
      </c>
      <c r="K1608" s="34">
        <f t="shared" si="123"/>
        <v>26.895778453155408</v>
      </c>
    </row>
    <row r="1609" spans="1:11" ht="12.75" x14ac:dyDescent="0.2">
      <c r="A1609" s="29">
        <v>2004.05</v>
      </c>
      <c r="B1609" s="34">
        <v>1102.78</v>
      </c>
      <c r="C1609" s="34">
        <f>C1607/3+C1610*2/3</f>
        <v>18.406666666666666</v>
      </c>
      <c r="D1609" s="35">
        <f>(D1607+2*D1610)/3</f>
        <v>54.766666666666673</v>
      </c>
      <c r="E1609" s="34">
        <v>189.1</v>
      </c>
      <c r="F1609" s="34">
        <f t="shared" si="122"/>
        <v>2004.3749999998788</v>
      </c>
      <c r="G1609" s="34">
        <v>4.72</v>
      </c>
      <c r="H1609" s="34">
        <f t="shared" si="119"/>
        <v>1395.315576123744</v>
      </c>
      <c r="I1609" s="34">
        <f t="shared" si="120"/>
        <v>23.289421919619247</v>
      </c>
      <c r="J1609" s="34">
        <f t="shared" si="121"/>
        <v>69.294676229508198</v>
      </c>
      <c r="K1609" s="34">
        <f t="shared" si="123"/>
        <v>25.89821448725862</v>
      </c>
    </row>
    <row r="1610" spans="1:11" ht="12.75" x14ac:dyDescent="0.2">
      <c r="A1610" s="29">
        <v>2004.06</v>
      </c>
      <c r="B1610" s="34">
        <v>1132.76</v>
      </c>
      <c r="C1610" s="34">
        <v>18.600000000000001</v>
      </c>
      <c r="D1610" s="34">
        <v>56.15</v>
      </c>
      <c r="E1610" s="34">
        <v>189.7</v>
      </c>
      <c r="F1610" s="34">
        <f t="shared" si="122"/>
        <v>2004.4583333332121</v>
      </c>
      <c r="G1610" s="34">
        <v>4.7300000000000004</v>
      </c>
      <c r="H1610" s="34">
        <f t="shared" ref="H1610:H1673" si="124">B1610*$E$1744/E1610</f>
        <v>1428.7151960463889</v>
      </c>
      <c r="I1610" s="34">
        <f t="shared" ref="I1610:I1673" si="125">C1610*$E$1744/E1610</f>
        <v>23.459605429625729</v>
      </c>
      <c r="J1610" s="34">
        <f t="shared" ref="J1610:J1673" si="126">D1610*$E$1744/E1610</f>
        <v>70.820260477069056</v>
      </c>
      <c r="K1610" s="34">
        <f t="shared" si="123"/>
        <v>26.396618527068895</v>
      </c>
    </row>
    <row r="1611" spans="1:11" ht="12.75" x14ac:dyDescent="0.2">
      <c r="A1611" s="29">
        <v>2004.07</v>
      </c>
      <c r="B1611" s="34">
        <v>1105.8499999999999</v>
      </c>
      <c r="C1611" s="34">
        <f>C1610*2/3+C1613/3</f>
        <v>18.786666666666669</v>
      </c>
      <c r="D1611" s="35">
        <f>(2*D1610+D1613)/3</f>
        <v>56.69</v>
      </c>
      <c r="E1611" s="34">
        <v>189.4</v>
      </c>
      <c r="F1611" s="34">
        <f t="shared" ref="F1611:F1674" si="127">F1610+1/12</f>
        <v>2004.5416666665453</v>
      </c>
      <c r="G1611" s="34">
        <v>4.5</v>
      </c>
      <c r="H1611" s="34">
        <f t="shared" si="124"/>
        <v>1396.9836963437167</v>
      </c>
      <c r="I1611" s="34">
        <f t="shared" si="125"/>
        <v>23.732574076029564</v>
      </c>
      <c r="J1611" s="34">
        <f t="shared" si="126"/>
        <v>71.614600303590279</v>
      </c>
      <c r="K1611" s="34">
        <f t="shared" si="123"/>
        <v>25.691367436293689</v>
      </c>
    </row>
    <row r="1612" spans="1:11" ht="12.75" x14ac:dyDescent="0.2">
      <c r="A1612" s="29">
        <v>2004.08</v>
      </c>
      <c r="B1612" s="34">
        <v>1088.94</v>
      </c>
      <c r="C1612" s="34">
        <f>C1610/3+C1613*2/3</f>
        <v>18.973333333333333</v>
      </c>
      <c r="D1612" s="35">
        <f>(D1610+2*D1613)/3</f>
        <v>57.23</v>
      </c>
      <c r="E1612" s="34">
        <v>189.5</v>
      </c>
      <c r="F1612" s="34">
        <f t="shared" si="127"/>
        <v>2004.6249999998786</v>
      </c>
      <c r="G1612" s="34">
        <v>4.28</v>
      </c>
      <c r="H1612" s="34">
        <f t="shared" si="124"/>
        <v>1374.8959313192611</v>
      </c>
      <c r="I1612" s="34">
        <f t="shared" si="125"/>
        <v>23.955735672823216</v>
      </c>
      <c r="J1612" s="34">
        <f t="shared" si="126"/>
        <v>72.258613100263844</v>
      </c>
      <c r="K1612" s="34">
        <f t="shared" si="123"/>
        <v>25.170052926392998</v>
      </c>
    </row>
    <row r="1613" spans="1:11" ht="12.75" x14ac:dyDescent="0.2">
      <c r="A1613" s="29">
        <v>2004.09</v>
      </c>
      <c r="B1613" s="34">
        <v>1117.6600000000001</v>
      </c>
      <c r="C1613" s="34">
        <v>19.16</v>
      </c>
      <c r="D1613" s="34">
        <v>57.77</v>
      </c>
      <c r="E1613" s="34">
        <v>189.9</v>
      </c>
      <c r="F1613" s="34">
        <f t="shared" si="127"/>
        <v>2004.7083333332118</v>
      </c>
      <c r="G1613" s="34">
        <v>4.13</v>
      </c>
      <c r="H1613" s="34">
        <f t="shared" si="124"/>
        <v>1408.185387914692</v>
      </c>
      <c r="I1613" s="34">
        <f t="shared" si="125"/>
        <v>24.14046492890995</v>
      </c>
      <c r="J1613" s="34">
        <f t="shared" si="126"/>
        <v>72.78677760663507</v>
      </c>
      <c r="K1613" s="34">
        <f t="shared" si="123"/>
        <v>25.663931112999364</v>
      </c>
    </row>
    <row r="1614" spans="1:11" ht="12.75" x14ac:dyDescent="0.2">
      <c r="A1614" s="29">
        <v>2004.1</v>
      </c>
      <c r="B1614" s="34">
        <v>1117.21</v>
      </c>
      <c r="C1614" s="34">
        <f>C1613*2/3+C1616/3</f>
        <v>19.253333333333334</v>
      </c>
      <c r="D1614" s="35">
        <f>(2*D1613+D1616)/3</f>
        <v>58.03</v>
      </c>
      <c r="E1614" s="34">
        <v>190.9</v>
      </c>
      <c r="F1614" s="34">
        <f t="shared" si="127"/>
        <v>2004.7916666665451</v>
      </c>
      <c r="G1614" s="34">
        <v>4.0999999999999996</v>
      </c>
      <c r="H1614" s="34">
        <f t="shared" si="124"/>
        <v>1400.2448241356731</v>
      </c>
      <c r="I1614" s="34">
        <f t="shared" si="125"/>
        <v>24.130987323205868</v>
      </c>
      <c r="J1614" s="34">
        <f t="shared" si="126"/>
        <v>72.731363973284445</v>
      </c>
      <c r="K1614" s="34">
        <f t="shared" si="123"/>
        <v>25.407244212041874</v>
      </c>
    </row>
    <row r="1615" spans="1:11" ht="12.75" x14ac:dyDescent="0.2">
      <c r="A1615" s="29">
        <v>2004.11</v>
      </c>
      <c r="B1615" s="34">
        <v>1168.94</v>
      </c>
      <c r="C1615" s="34">
        <f>C1613/3+C1616*2/3</f>
        <v>19.346666666666668</v>
      </c>
      <c r="D1615" s="35">
        <f>(D1613+2*D1616)/3</f>
        <v>58.29</v>
      </c>
      <c r="E1615" s="34">
        <v>191</v>
      </c>
      <c r="F1615" s="34">
        <f t="shared" si="127"/>
        <v>2004.8749999998784</v>
      </c>
      <c r="G1615" s="34">
        <v>4.1900000000000004</v>
      </c>
      <c r="H1615" s="34">
        <f t="shared" si="124"/>
        <v>1464.3130836910996</v>
      </c>
      <c r="I1615" s="34">
        <f t="shared" si="125"/>
        <v>24.23527052356021</v>
      </c>
      <c r="J1615" s="34">
        <f t="shared" si="126"/>
        <v>73.01898270942408</v>
      </c>
      <c r="K1615" s="34">
        <f t="shared" si="123"/>
        <v>26.460735298410537</v>
      </c>
    </row>
    <row r="1616" spans="1:11" ht="12.75" x14ac:dyDescent="0.2">
      <c r="A1616" s="29">
        <v>2004.12</v>
      </c>
      <c r="B1616" s="34">
        <v>1199.21</v>
      </c>
      <c r="C1616" s="34">
        <v>19.440000000000001</v>
      </c>
      <c r="D1616" s="34">
        <v>58.55</v>
      </c>
      <c r="E1616" s="34">
        <v>190.3</v>
      </c>
      <c r="F1616" s="34">
        <f t="shared" si="127"/>
        <v>2004.9583333332116</v>
      </c>
      <c r="G1616" s="34">
        <v>4.2300000000000004</v>
      </c>
      <c r="H1616" s="34">
        <f t="shared" si="124"/>
        <v>1507.75765857856</v>
      </c>
      <c r="I1616" s="34">
        <f t="shared" si="125"/>
        <v>24.441764897530213</v>
      </c>
      <c r="J1616" s="34">
        <f t="shared" si="126"/>
        <v>73.61447195218075</v>
      </c>
      <c r="K1616" s="34">
        <f t="shared" si="123"/>
        <v>27.140133901785916</v>
      </c>
    </row>
    <row r="1617" spans="1:11" ht="12.75" x14ac:dyDescent="0.2">
      <c r="A1617" s="29">
        <v>2005.01</v>
      </c>
      <c r="B1617" s="34">
        <v>1181.4100000000001</v>
      </c>
      <c r="C1617" s="34">
        <f>C1616*2/3+C1619/3</f>
        <v>19.703333333333333</v>
      </c>
      <c r="D1617" s="35">
        <f>(2*D1616+D1619)/3</f>
        <v>59.139999999999993</v>
      </c>
      <c r="E1617" s="34">
        <v>190.7</v>
      </c>
      <c r="F1617" s="34">
        <f t="shared" si="127"/>
        <v>2005.0416666665449</v>
      </c>
      <c r="G1617" s="34">
        <v>4.22</v>
      </c>
      <c r="H1617" s="34">
        <f t="shared" si="124"/>
        <v>1482.2622206476142</v>
      </c>
      <c r="I1617" s="34">
        <f t="shared" si="125"/>
        <v>24.720889971158886</v>
      </c>
      <c r="J1617" s="34">
        <f t="shared" si="126"/>
        <v>74.200309570005231</v>
      </c>
      <c r="K1617" s="34">
        <f t="shared" si="123"/>
        <v>26.582688832734924</v>
      </c>
    </row>
    <row r="1618" spans="1:11" ht="12.75" x14ac:dyDescent="0.2">
      <c r="A1618" s="29">
        <v>2005.02</v>
      </c>
      <c r="B1618" s="34">
        <v>1199.6300000000001</v>
      </c>
      <c r="C1618" s="34">
        <f>C1616/3+C1619*2/3</f>
        <v>19.966666666666669</v>
      </c>
      <c r="D1618" s="35">
        <f>(D1616+2*D1619)/3</f>
        <v>59.73</v>
      </c>
      <c r="E1618" s="34">
        <v>191.8</v>
      </c>
      <c r="F1618" s="34">
        <f t="shared" si="127"/>
        <v>2005.1249999998781</v>
      </c>
      <c r="G1618" s="34">
        <v>4.17</v>
      </c>
      <c r="H1618" s="34">
        <f t="shared" si="124"/>
        <v>1496.4899519421272</v>
      </c>
      <c r="I1618" s="34">
        <f t="shared" si="125"/>
        <v>24.90760988008342</v>
      </c>
      <c r="J1618" s="34">
        <f t="shared" si="126"/>
        <v>74.510761509384764</v>
      </c>
      <c r="K1618" s="34">
        <f t="shared" si="123"/>
        <v>26.740124376045888</v>
      </c>
    </row>
    <row r="1619" spans="1:11" ht="12.75" x14ac:dyDescent="0.2">
      <c r="A1619" s="29">
        <v>2005.03</v>
      </c>
      <c r="B1619" s="34">
        <v>1194.9000000000001</v>
      </c>
      <c r="C1619" s="34">
        <v>20.23</v>
      </c>
      <c r="D1619" s="34">
        <v>60.32</v>
      </c>
      <c r="E1619" s="34">
        <v>193.3</v>
      </c>
      <c r="F1619" s="34">
        <f t="shared" si="127"/>
        <v>2005.2083333332114</v>
      </c>
      <c r="G1619" s="34">
        <v>4.5</v>
      </c>
      <c r="H1619" s="34">
        <f t="shared" si="124"/>
        <v>1479.0225554837039</v>
      </c>
      <c r="I1619" s="34">
        <f t="shared" si="125"/>
        <v>25.040276422659076</v>
      </c>
      <c r="J1619" s="34">
        <f t="shared" si="126"/>
        <v>74.662850905328497</v>
      </c>
      <c r="K1619" s="34">
        <f t="shared" si="123"/>
        <v>26.334166824431367</v>
      </c>
    </row>
    <row r="1620" spans="1:11" ht="12.75" x14ac:dyDescent="0.2">
      <c r="A1620" s="29">
        <v>2005.04</v>
      </c>
      <c r="B1620" s="34">
        <v>1164.43</v>
      </c>
      <c r="C1620" s="34">
        <f>C1619*2/3+C1622/3</f>
        <v>20.463333333333331</v>
      </c>
      <c r="D1620" s="35">
        <f>(2*D1619+D1622)/3</f>
        <v>61.333333333333336</v>
      </c>
      <c r="E1620" s="34">
        <v>194.6</v>
      </c>
      <c r="F1620" s="34">
        <f t="shared" si="127"/>
        <v>2005.2916666665446</v>
      </c>
      <c r="G1620" s="34">
        <v>4.34</v>
      </c>
      <c r="H1620" s="34">
        <f t="shared" si="124"/>
        <v>1431.6789516058582</v>
      </c>
      <c r="I1620" s="34">
        <f t="shared" si="125"/>
        <v>25.159883902877695</v>
      </c>
      <c r="J1620" s="34">
        <f t="shared" si="126"/>
        <v>75.409979445015409</v>
      </c>
      <c r="K1620" s="34">
        <f t="shared" si="123"/>
        <v>25.403674407249152</v>
      </c>
    </row>
    <row r="1621" spans="1:11" ht="12.75" x14ac:dyDescent="0.2">
      <c r="A1621" s="29">
        <v>2005.05</v>
      </c>
      <c r="B1621" s="34">
        <v>1178.28</v>
      </c>
      <c r="C1621" s="34">
        <f>C1619/3+C1622*2/3</f>
        <v>20.696666666666665</v>
      </c>
      <c r="D1621" s="35">
        <f>(D1619+2*D1622)/3</f>
        <v>62.346666666666664</v>
      </c>
      <c r="E1621" s="34">
        <v>194.4</v>
      </c>
      <c r="F1621" s="34">
        <f t="shared" si="127"/>
        <v>2005.3749999998779</v>
      </c>
      <c r="G1621" s="34">
        <v>4.1399999999999997</v>
      </c>
      <c r="H1621" s="34">
        <f t="shared" si="124"/>
        <v>1450.1981125</v>
      </c>
      <c r="I1621" s="34">
        <f t="shared" si="125"/>
        <v>25.472949498456785</v>
      </c>
      <c r="J1621" s="34">
        <f t="shared" si="126"/>
        <v>76.734747530864183</v>
      </c>
      <c r="K1621" s="34">
        <f t="shared" si="123"/>
        <v>25.644485520442029</v>
      </c>
    </row>
    <row r="1622" spans="1:11" ht="12.75" x14ac:dyDescent="0.2">
      <c r="A1622" s="29">
        <v>2005.06</v>
      </c>
      <c r="B1622" s="34">
        <v>1202.25</v>
      </c>
      <c r="C1622" s="34">
        <v>20.93</v>
      </c>
      <c r="D1622" s="34">
        <v>63.36</v>
      </c>
      <c r="E1622" s="34">
        <v>194.5</v>
      </c>
      <c r="F1622" s="34">
        <f t="shared" si="127"/>
        <v>2005.4583333332112</v>
      </c>
      <c r="G1622" s="34">
        <v>4</v>
      </c>
      <c r="H1622" s="34">
        <f t="shared" si="124"/>
        <v>1478.9390292416451</v>
      </c>
      <c r="I1622" s="34">
        <f t="shared" si="125"/>
        <v>25.746886156812337</v>
      </c>
      <c r="J1622" s="34">
        <f t="shared" si="126"/>
        <v>77.94183979434446</v>
      </c>
      <c r="K1622" s="34">
        <f t="shared" si="123"/>
        <v>26.062105618915204</v>
      </c>
    </row>
    <row r="1623" spans="1:11" ht="12.75" x14ac:dyDescent="0.2">
      <c r="A1623" s="29">
        <v>2005.07</v>
      </c>
      <c r="B1623" s="34">
        <v>1222.24</v>
      </c>
      <c r="C1623" s="34">
        <f>C1622*2/3+C1625/3</f>
        <v>21.113333333333333</v>
      </c>
      <c r="D1623" s="35">
        <f>(2*D1622+D1625)/3</f>
        <v>64.429999999999993</v>
      </c>
      <c r="E1623" s="34">
        <v>195.4</v>
      </c>
      <c r="F1623" s="34">
        <f t="shared" si="127"/>
        <v>2005.5416666665444</v>
      </c>
      <c r="G1623" s="34">
        <v>4.18</v>
      </c>
      <c r="H1623" s="34">
        <f t="shared" si="124"/>
        <v>1496.6044194472875</v>
      </c>
      <c r="I1623" s="34">
        <f t="shared" si="125"/>
        <v>25.85278503070624</v>
      </c>
      <c r="J1623" s="34">
        <f t="shared" si="126"/>
        <v>78.89303471084952</v>
      </c>
      <c r="K1623" s="34">
        <f t="shared" si="123"/>
        <v>26.281077867861068</v>
      </c>
    </row>
    <row r="1624" spans="1:11" ht="12.75" x14ac:dyDescent="0.2">
      <c r="A1624" s="29">
        <v>2005.08</v>
      </c>
      <c r="B1624" s="34">
        <v>1224.27</v>
      </c>
      <c r="C1624" s="34">
        <f>C1622/3+C1625*2/3</f>
        <v>21.296666666666667</v>
      </c>
      <c r="D1624" s="35">
        <f>(D1622+2*D1625)/3</f>
        <v>65.5</v>
      </c>
      <c r="E1624" s="34">
        <v>196.4</v>
      </c>
      <c r="F1624" s="34">
        <f t="shared" si="127"/>
        <v>2005.6249999998777</v>
      </c>
      <c r="G1624" s="34">
        <v>4.26</v>
      </c>
      <c r="H1624" s="34">
        <f t="shared" si="124"/>
        <v>1491.4572654913441</v>
      </c>
      <c r="I1624" s="34">
        <f t="shared" si="125"/>
        <v>25.944496092158857</v>
      </c>
      <c r="J1624" s="34">
        <f t="shared" si="126"/>
        <v>79.794858070264766</v>
      </c>
      <c r="K1624" s="34">
        <f t="shared" si="123"/>
        <v>26.097193600501534</v>
      </c>
    </row>
    <row r="1625" spans="1:11" ht="12.75" x14ac:dyDescent="0.2">
      <c r="A1625" s="29">
        <v>2005.09</v>
      </c>
      <c r="B1625" s="34">
        <v>1225.92</v>
      </c>
      <c r="C1625" s="34">
        <v>21.48</v>
      </c>
      <c r="D1625" s="34">
        <v>66.569999999999993</v>
      </c>
      <c r="E1625" s="34">
        <v>198.8</v>
      </c>
      <c r="F1625" s="34">
        <f t="shared" si="127"/>
        <v>2005.7083333332109</v>
      </c>
      <c r="G1625" s="34">
        <v>4.2</v>
      </c>
      <c r="H1625" s="34">
        <f t="shared" si="124"/>
        <v>1475.4375778672031</v>
      </c>
      <c r="I1625" s="34">
        <f t="shared" si="125"/>
        <v>25.85193093561368</v>
      </c>
      <c r="J1625" s="34">
        <f t="shared" si="126"/>
        <v>80.119322271126748</v>
      </c>
      <c r="K1625" s="34">
        <f t="shared" si="123"/>
        <v>25.722608707717193</v>
      </c>
    </row>
    <row r="1626" spans="1:11" ht="12.75" x14ac:dyDescent="0.2">
      <c r="A1626" s="29">
        <v>2005.1</v>
      </c>
      <c r="B1626" s="34">
        <v>1191.96</v>
      </c>
      <c r="C1626" s="34">
        <f>C1625*2/3+C1628/3</f>
        <v>21.726666666666667</v>
      </c>
      <c r="D1626" s="35">
        <f>(2*D1625+D1628)/3</f>
        <v>67.69</v>
      </c>
      <c r="E1626" s="34">
        <v>199.2</v>
      </c>
      <c r="F1626" s="34">
        <f t="shared" si="127"/>
        <v>2005.7916666665442</v>
      </c>
      <c r="G1626" s="34">
        <v>4.46</v>
      </c>
      <c r="H1626" s="34">
        <f t="shared" si="124"/>
        <v>1431.6848769578314</v>
      </c>
      <c r="I1626" s="34">
        <f t="shared" si="125"/>
        <v>26.096295256024096</v>
      </c>
      <c r="J1626" s="34">
        <f t="shared" si="126"/>
        <v>81.303692507530116</v>
      </c>
      <c r="K1626" s="34">
        <f t="shared" si="123"/>
        <v>24.868866812956451</v>
      </c>
    </row>
    <row r="1627" spans="1:11" ht="12.75" x14ac:dyDescent="0.2">
      <c r="A1627" s="29">
        <v>2005.11</v>
      </c>
      <c r="B1627" s="34">
        <v>1237.3699999999999</v>
      </c>
      <c r="C1627" s="34">
        <f>C1625/3+C1628*2/3</f>
        <v>21.973333333333333</v>
      </c>
      <c r="D1627" s="35">
        <f>(D1625+2*D1628)/3</f>
        <v>68.81</v>
      </c>
      <c r="E1627" s="34">
        <v>197.6</v>
      </c>
      <c r="F1627" s="34">
        <f t="shared" si="127"/>
        <v>2005.8749999998774</v>
      </c>
      <c r="G1627" s="34">
        <v>4.54</v>
      </c>
      <c r="H1627" s="34">
        <f t="shared" si="124"/>
        <v>1498.2618874873478</v>
      </c>
      <c r="I1627" s="34">
        <f t="shared" si="125"/>
        <v>26.60627611336032</v>
      </c>
      <c r="J1627" s="34">
        <f t="shared" si="126"/>
        <v>83.318167143218616</v>
      </c>
      <c r="K1627" s="34">
        <f t="shared" si="123"/>
        <v>25.923368196864995</v>
      </c>
    </row>
    <row r="1628" spans="1:11" ht="12.75" x14ac:dyDescent="0.2">
      <c r="A1628" s="29">
        <v>2005.12</v>
      </c>
      <c r="B1628" s="34">
        <v>1262.07</v>
      </c>
      <c r="C1628" s="34">
        <v>22.22</v>
      </c>
      <c r="D1628" s="34">
        <v>69.930000000000007</v>
      </c>
      <c r="E1628" s="34">
        <v>196.8</v>
      </c>
      <c r="F1628" s="34">
        <f t="shared" si="127"/>
        <v>2005.9583333332107</v>
      </c>
      <c r="G1628" s="34">
        <v>4.47</v>
      </c>
      <c r="H1628" s="34">
        <f t="shared" si="124"/>
        <v>1534.3818033155485</v>
      </c>
      <c r="I1628" s="34">
        <f t="shared" si="125"/>
        <v>27.014320655487801</v>
      </c>
      <c r="J1628" s="34">
        <f t="shared" si="126"/>
        <v>85.018516806402431</v>
      </c>
      <c r="K1628" s="34">
        <f t="shared" si="123"/>
        <v>26.434798843415273</v>
      </c>
    </row>
    <row r="1629" spans="1:11" ht="12.75" x14ac:dyDescent="0.2">
      <c r="A1629" s="29">
        <v>2006.01</v>
      </c>
      <c r="B1629" s="34">
        <v>1278.73</v>
      </c>
      <c r="C1629" s="34">
        <f>C1628*2/3+C1631/3</f>
        <v>22.41</v>
      </c>
      <c r="D1629" s="35">
        <f>(2*D1628+D1631)/3</f>
        <v>70.843333333333348</v>
      </c>
      <c r="E1629" s="34">
        <v>198.3</v>
      </c>
      <c r="F1629" s="34">
        <f t="shared" si="127"/>
        <v>2006.041666666544</v>
      </c>
      <c r="G1629" s="34">
        <v>4.42</v>
      </c>
      <c r="H1629" s="34">
        <f t="shared" si="124"/>
        <v>1542.8767337745837</v>
      </c>
      <c r="I1629" s="34">
        <f t="shared" si="125"/>
        <v>27.039224546142204</v>
      </c>
      <c r="J1629" s="34">
        <f t="shared" si="126"/>
        <v>85.477411762481097</v>
      </c>
      <c r="K1629" s="34">
        <f t="shared" si="123"/>
        <v>26.459271319196315</v>
      </c>
    </row>
    <row r="1630" spans="1:11" ht="12.75" x14ac:dyDescent="0.2">
      <c r="A1630" s="29">
        <v>2006.02</v>
      </c>
      <c r="B1630" s="34">
        <v>1276.6500000000001</v>
      </c>
      <c r="C1630" s="34">
        <f>C1628/3+C1631*2/3</f>
        <v>22.6</v>
      </c>
      <c r="D1630" s="35">
        <f>(D1628+2*D1631)/3</f>
        <v>71.756666666666675</v>
      </c>
      <c r="E1630" s="34">
        <v>198.7</v>
      </c>
      <c r="F1630" s="34">
        <f t="shared" si="127"/>
        <v>2006.1249999998772</v>
      </c>
      <c r="G1630" s="34">
        <v>4.57</v>
      </c>
      <c r="H1630" s="34">
        <f t="shared" si="124"/>
        <v>1537.2661791016608</v>
      </c>
      <c r="I1630" s="34">
        <f t="shared" si="125"/>
        <v>27.213579013588323</v>
      </c>
      <c r="J1630" s="34">
        <f t="shared" si="126"/>
        <v>86.405120269250133</v>
      </c>
      <c r="K1630" s="34">
        <f t="shared" si="123"/>
        <v>26.240014827084138</v>
      </c>
    </row>
    <row r="1631" spans="1:11" ht="12.75" x14ac:dyDescent="0.2">
      <c r="A1631" s="29">
        <v>2006.03</v>
      </c>
      <c r="B1631" s="34">
        <v>1293.74</v>
      </c>
      <c r="C1631" s="34">
        <v>22.79</v>
      </c>
      <c r="D1631" s="34">
        <v>72.67</v>
      </c>
      <c r="E1631" s="34">
        <v>199.8</v>
      </c>
      <c r="F1631" s="34">
        <f t="shared" si="127"/>
        <v>2006.2083333332105</v>
      </c>
      <c r="G1631" s="34">
        <v>4.72</v>
      </c>
      <c r="H1631" s="34">
        <f t="shared" si="124"/>
        <v>1549.268219144144</v>
      </c>
      <c r="I1631" s="34">
        <f t="shared" si="125"/>
        <v>27.291281644144142</v>
      </c>
      <c r="J1631" s="34">
        <f t="shared" si="126"/>
        <v>87.023143355855836</v>
      </c>
      <c r="K1631" s="34">
        <f t="shared" si="123"/>
        <v>26.318095823640892</v>
      </c>
    </row>
    <row r="1632" spans="1:11" ht="12.75" x14ac:dyDescent="0.2">
      <c r="A1632" s="29">
        <v>2006.04</v>
      </c>
      <c r="B1632" s="34">
        <v>1302.17</v>
      </c>
      <c r="C1632" s="34">
        <f>C1631*2/3+C1634/3</f>
        <v>23.006666666666668</v>
      </c>
      <c r="D1632" s="35">
        <f>(2*D1631+D1634)/3</f>
        <v>73.276666666666657</v>
      </c>
      <c r="E1632" s="34">
        <v>201.5</v>
      </c>
      <c r="F1632" s="34">
        <f t="shared" si="127"/>
        <v>2006.2916666665437</v>
      </c>
      <c r="G1632" s="34">
        <v>4.99</v>
      </c>
      <c r="H1632" s="34">
        <f t="shared" si="124"/>
        <v>1546.2073209305213</v>
      </c>
      <c r="I1632" s="34">
        <f t="shared" si="125"/>
        <v>27.318304392059552</v>
      </c>
      <c r="J1632" s="34">
        <f t="shared" si="126"/>
        <v>87.009314032258047</v>
      </c>
      <c r="K1632" s="34">
        <f t="shared" si="123"/>
        <v>26.137653112546609</v>
      </c>
    </row>
    <row r="1633" spans="1:11" ht="12.75" x14ac:dyDescent="0.2">
      <c r="A1633" s="29">
        <v>2006.05</v>
      </c>
      <c r="B1633" s="34">
        <v>1290.01</v>
      </c>
      <c r="C1633" s="34">
        <f>C1631/3+C1634*2/3</f>
        <v>23.223333333333333</v>
      </c>
      <c r="D1633" s="35">
        <f>(D1631+2*D1634)/3</f>
        <v>73.883333333333326</v>
      </c>
      <c r="E1633" s="34">
        <v>202.5</v>
      </c>
      <c r="F1633" s="34">
        <f t="shared" si="127"/>
        <v>2006.374999999877</v>
      </c>
      <c r="G1633" s="37">
        <v>5.1100000000000003</v>
      </c>
      <c r="H1633" s="34">
        <f t="shared" si="124"/>
        <v>1524.2041487777776</v>
      </c>
      <c r="I1633" s="34">
        <f t="shared" si="125"/>
        <v>27.439400481481478</v>
      </c>
      <c r="J1633" s="34">
        <f t="shared" si="126"/>
        <v>87.296442037037025</v>
      </c>
      <c r="K1633" s="34">
        <f t="shared" si="123"/>
        <v>25.641241372204636</v>
      </c>
    </row>
    <row r="1634" spans="1:11" ht="12.75" x14ac:dyDescent="0.2">
      <c r="A1634" s="29">
        <v>2006.06</v>
      </c>
      <c r="B1634" s="34">
        <v>1253.17</v>
      </c>
      <c r="C1634" s="34">
        <v>23.44</v>
      </c>
      <c r="D1634" s="34">
        <v>74.489999999999995</v>
      </c>
      <c r="E1634" s="34">
        <v>202.9</v>
      </c>
      <c r="F1634" s="34">
        <f t="shared" si="127"/>
        <v>2006.4583333332102</v>
      </c>
      <c r="G1634" s="37">
        <v>5.1100000000000003</v>
      </c>
      <c r="H1634" s="34">
        <f t="shared" si="124"/>
        <v>1477.757025221784</v>
      </c>
      <c r="I1634" s="34">
        <f t="shared" si="125"/>
        <v>27.640802661409563</v>
      </c>
      <c r="J1634" s="34">
        <f t="shared" si="126"/>
        <v>87.839735078856563</v>
      </c>
      <c r="K1634" s="34">
        <f t="shared" si="123"/>
        <v>24.740556614648519</v>
      </c>
    </row>
    <row r="1635" spans="1:11" ht="12.75" x14ac:dyDescent="0.2">
      <c r="A1635" s="29">
        <v>2006.07</v>
      </c>
      <c r="B1635" s="34">
        <v>1260.24</v>
      </c>
      <c r="C1635" s="34">
        <f>C1634*2/3+C1637/3</f>
        <v>23.66</v>
      </c>
      <c r="D1635" s="35">
        <f>(2*D1634+D1637)/3</f>
        <v>75.849999999999994</v>
      </c>
      <c r="E1635" s="34">
        <v>203.5</v>
      </c>
      <c r="F1635" s="34">
        <f t="shared" si="127"/>
        <v>2006.5416666665435</v>
      </c>
      <c r="G1635" s="37">
        <v>5.09</v>
      </c>
      <c r="H1635" s="34">
        <f t="shared" si="124"/>
        <v>1481.7124720393122</v>
      </c>
      <c r="I1635" s="34">
        <f t="shared" si="125"/>
        <v>27.81796886977887</v>
      </c>
      <c r="J1635" s="34">
        <f t="shared" si="126"/>
        <v>89.179752272727256</v>
      </c>
      <c r="K1635" s="34">
        <f t="shared" si="123"/>
        <v>24.687823581116561</v>
      </c>
    </row>
    <row r="1636" spans="1:11" ht="12.75" x14ac:dyDescent="0.2">
      <c r="A1636" s="29">
        <v>2006.08</v>
      </c>
      <c r="B1636" s="34">
        <v>1287.1500000000001</v>
      </c>
      <c r="C1636" s="34">
        <f>C1634/3+C1637*2/3</f>
        <v>23.88</v>
      </c>
      <c r="D1636" s="35">
        <f>(D1634+2*D1637)/3</f>
        <v>77.209999999999994</v>
      </c>
      <c r="E1636" s="34">
        <v>203.9</v>
      </c>
      <c r="F1636" s="34">
        <f t="shared" si="127"/>
        <v>2006.6249999998768</v>
      </c>
      <c r="G1636" s="37">
        <v>4.88</v>
      </c>
      <c r="H1636" s="34">
        <f t="shared" si="124"/>
        <v>1510.3827791196663</v>
      </c>
      <c r="I1636" s="34">
        <f t="shared" si="125"/>
        <v>28.021552084355072</v>
      </c>
      <c r="J1636" s="34">
        <f t="shared" si="126"/>
        <v>90.600671542422731</v>
      </c>
      <c r="K1636" s="34">
        <f t="shared" si="123"/>
        <v>25.042346179446966</v>
      </c>
    </row>
    <row r="1637" spans="1:11" ht="12.75" x14ac:dyDescent="0.2">
      <c r="A1637" s="29">
        <v>2006.09</v>
      </c>
      <c r="B1637" s="34">
        <v>1317.74</v>
      </c>
      <c r="C1637" s="34">
        <v>24.1</v>
      </c>
      <c r="D1637" s="34">
        <v>78.569999999999993</v>
      </c>
      <c r="E1637" s="34">
        <v>202.9</v>
      </c>
      <c r="F1637" s="34">
        <f t="shared" si="127"/>
        <v>2006.70833333321</v>
      </c>
      <c r="G1637" s="37">
        <v>4.72</v>
      </c>
      <c r="H1637" s="34">
        <f t="shared" si="124"/>
        <v>1553.898946205027</v>
      </c>
      <c r="I1637" s="34">
        <f t="shared" si="125"/>
        <v>28.419084647609662</v>
      </c>
      <c r="J1637" s="34">
        <f t="shared" si="126"/>
        <v>92.650932811729888</v>
      </c>
      <c r="K1637" s="34">
        <f t="shared" si="123"/>
        <v>25.634941319666204</v>
      </c>
    </row>
    <row r="1638" spans="1:11" ht="12.75" x14ac:dyDescent="0.2">
      <c r="A1638" s="29">
        <v>2006.1</v>
      </c>
      <c r="B1638" s="34">
        <v>1363.38</v>
      </c>
      <c r="C1638" s="34">
        <f>C1637*2/3+C1640/3</f>
        <v>24.36</v>
      </c>
      <c r="D1638" s="34">
        <f>D1637*2/3+D1640/3</f>
        <v>79.55</v>
      </c>
      <c r="E1638" s="34">
        <v>201.8</v>
      </c>
      <c r="F1638" s="34">
        <f t="shared" si="127"/>
        <v>2006.7916666665433</v>
      </c>
      <c r="G1638" s="37">
        <v>4.7300000000000004</v>
      </c>
      <c r="H1638" s="34">
        <f t="shared" si="124"/>
        <v>1616.4819033448957</v>
      </c>
      <c r="I1638" s="34">
        <f t="shared" si="125"/>
        <v>28.88226258671952</v>
      </c>
      <c r="J1638" s="34">
        <f t="shared" si="126"/>
        <v>94.317897732903859</v>
      </c>
      <c r="K1638" s="34">
        <f t="shared" si="123"/>
        <v>26.52855359341838</v>
      </c>
    </row>
    <row r="1639" spans="1:11" ht="12.75" x14ac:dyDescent="0.2">
      <c r="A1639" s="29">
        <v>2006.11</v>
      </c>
      <c r="B1639" s="34">
        <v>1388.64</v>
      </c>
      <c r="C1639" s="34">
        <f>C1637/3+C1640*2/3</f>
        <v>24.619999999999997</v>
      </c>
      <c r="D1639" s="34">
        <f>D1637/3+D1640*2/3</f>
        <v>80.53</v>
      </c>
      <c r="E1639" s="34">
        <v>201.5</v>
      </c>
      <c r="F1639" s="34">
        <f t="shared" si="127"/>
        <v>2006.8749999998765</v>
      </c>
      <c r="G1639" s="37">
        <v>4.5999999999999996</v>
      </c>
      <c r="H1639" s="34">
        <f t="shared" si="124"/>
        <v>1648.8825069975187</v>
      </c>
      <c r="I1639" s="34">
        <f t="shared" si="125"/>
        <v>29.233989602977662</v>
      </c>
      <c r="J1639" s="34">
        <f t="shared" si="126"/>
        <v>95.621981426798996</v>
      </c>
      <c r="K1639" s="34">
        <f t="shared" si="123"/>
        <v>26.918444632127006</v>
      </c>
    </row>
    <row r="1640" spans="1:11" ht="12.75" x14ac:dyDescent="0.2">
      <c r="A1640" s="29">
        <v>2006.12</v>
      </c>
      <c r="B1640" s="34">
        <v>1416.42</v>
      </c>
      <c r="C1640" s="34">
        <v>24.88</v>
      </c>
      <c r="D1640" s="34">
        <v>81.510000000000005</v>
      </c>
      <c r="E1640" s="34">
        <v>201.8</v>
      </c>
      <c r="F1640" s="34">
        <f t="shared" si="127"/>
        <v>2006.9583333332098</v>
      </c>
      <c r="G1640" s="37">
        <v>4.5599999999999996</v>
      </c>
      <c r="H1640" s="34">
        <f t="shared" si="124"/>
        <v>1679.3684061199208</v>
      </c>
      <c r="I1640" s="34">
        <f t="shared" si="125"/>
        <v>29.498796927651131</v>
      </c>
      <c r="J1640" s="34">
        <f t="shared" si="126"/>
        <v>96.641757941030718</v>
      </c>
      <c r="K1640" s="34">
        <f t="shared" si="123"/>
        <v>27.273038665476985</v>
      </c>
    </row>
    <row r="1641" spans="1:11" ht="12.75" x14ac:dyDescent="0.2">
      <c r="A1641" s="29">
        <v>2007.01</v>
      </c>
      <c r="B1641" s="34">
        <v>1424.16</v>
      </c>
      <c r="C1641" s="34">
        <f>C1640*2/3+C1643/3</f>
        <v>25.083333333333332</v>
      </c>
      <c r="D1641" s="34">
        <f>D1640*2/3+D1643/3</f>
        <v>82.056666666666672</v>
      </c>
      <c r="E1641" s="38">
        <v>202.416</v>
      </c>
      <c r="F1641" s="34">
        <f t="shared" si="127"/>
        <v>2007.0416666665431</v>
      </c>
      <c r="G1641" s="37">
        <v>4.76</v>
      </c>
      <c r="H1641" s="34">
        <f t="shared" si="124"/>
        <v>1683.4066380128052</v>
      </c>
      <c r="I1641" s="34">
        <f t="shared" si="125"/>
        <v>29.649372146964662</v>
      </c>
      <c r="J1641" s="34">
        <f t="shared" si="126"/>
        <v>96.993833108548728</v>
      </c>
      <c r="K1641" s="34">
        <f t="shared" si="123"/>
        <v>27.197961638351494</v>
      </c>
    </row>
    <row r="1642" spans="1:11" ht="12.75" x14ac:dyDescent="0.2">
      <c r="A1642" s="29">
        <v>2007.02</v>
      </c>
      <c r="B1642" s="34">
        <v>1444.8</v>
      </c>
      <c r="C1642" s="34">
        <f>C1640/3+C1643*2/3</f>
        <v>25.286666666666665</v>
      </c>
      <c r="D1642" s="34">
        <f>D1640/3+D1643*2/3</f>
        <v>82.603333333333339</v>
      </c>
      <c r="E1642" s="38">
        <v>203.499</v>
      </c>
      <c r="F1642" s="34">
        <f t="shared" si="127"/>
        <v>2007.1249999998763</v>
      </c>
      <c r="G1642" s="37">
        <v>4.72</v>
      </c>
      <c r="H1642" s="34">
        <f t="shared" si="124"/>
        <v>1698.7150855778159</v>
      </c>
      <c r="I1642" s="34">
        <f t="shared" si="125"/>
        <v>29.730649315230046</v>
      </c>
      <c r="J1642" s="34">
        <f t="shared" si="126"/>
        <v>97.120382372886354</v>
      </c>
      <c r="K1642" s="34">
        <f t="shared" si="123"/>
        <v>27.305617434334724</v>
      </c>
    </row>
    <row r="1643" spans="1:11" ht="12.75" x14ac:dyDescent="0.2">
      <c r="A1643" s="29">
        <v>2007.03</v>
      </c>
      <c r="B1643" s="34">
        <v>1406.95</v>
      </c>
      <c r="C1643" s="34">
        <v>25.49</v>
      </c>
      <c r="D1643" s="34">
        <v>83.15</v>
      </c>
      <c r="E1643" s="38">
        <v>205.352</v>
      </c>
      <c r="F1643" s="34">
        <f t="shared" si="127"/>
        <v>2007.2083333332096</v>
      </c>
      <c r="G1643" s="37">
        <v>4.5599999999999996</v>
      </c>
      <c r="H1643" s="34">
        <f t="shared" si="124"/>
        <v>1639.2863284141376</v>
      </c>
      <c r="I1643" s="34">
        <f t="shared" si="125"/>
        <v>29.699284630780312</v>
      </c>
      <c r="J1643" s="34">
        <f t="shared" si="126"/>
        <v>96.880953983891061</v>
      </c>
      <c r="K1643" s="34">
        <f t="shared" si="123"/>
        <v>26.218468331767607</v>
      </c>
    </row>
    <row r="1644" spans="1:11" ht="12.75" x14ac:dyDescent="0.2">
      <c r="A1644" s="29">
        <v>2007.04</v>
      </c>
      <c r="B1644" s="34">
        <v>1463.64</v>
      </c>
      <c r="C1644" s="34">
        <f>C1643*2/3+C1646/3</f>
        <v>25.716666666666669</v>
      </c>
      <c r="D1644" s="34">
        <f>D1643*2/3+D1646/3</f>
        <v>83.740000000000009</v>
      </c>
      <c r="E1644" s="38">
        <v>206.68600000000001</v>
      </c>
      <c r="F1644" s="34">
        <f t="shared" si="127"/>
        <v>2007.2916666665428</v>
      </c>
      <c r="G1644" s="37">
        <v>4.6900000000000004</v>
      </c>
      <c r="H1644" s="34">
        <f t="shared" si="124"/>
        <v>1694.3311661651005</v>
      </c>
      <c r="I1644" s="34">
        <f t="shared" si="125"/>
        <v>29.769991133893924</v>
      </c>
      <c r="J1644" s="34">
        <f t="shared" si="126"/>
        <v>96.938654214605734</v>
      </c>
      <c r="K1644" s="34">
        <f t="shared" si="123"/>
        <v>26.966916024922856</v>
      </c>
    </row>
    <row r="1645" spans="1:11" ht="12.75" x14ac:dyDescent="0.2">
      <c r="A1645" s="29">
        <v>2007.05</v>
      </c>
      <c r="B1645" s="34">
        <v>1511.14</v>
      </c>
      <c r="C1645" s="34">
        <f>C1643/3+C1646*2/3</f>
        <v>25.943333333333335</v>
      </c>
      <c r="D1645" s="34">
        <f>D1643/3+D1646*2/3</f>
        <v>84.330000000000013</v>
      </c>
      <c r="E1645" s="38">
        <v>207.94900000000001</v>
      </c>
      <c r="F1645" s="34">
        <f t="shared" si="127"/>
        <v>2007.3749999998761</v>
      </c>
      <c r="G1645" s="37">
        <v>4.75</v>
      </c>
      <c r="H1645" s="34">
        <f t="shared" si="124"/>
        <v>1738.6931989814811</v>
      </c>
      <c r="I1645" s="34">
        <f t="shared" si="125"/>
        <v>29.849978973209776</v>
      </c>
      <c r="J1645" s="34">
        <f t="shared" si="126"/>
        <v>97.028731600055778</v>
      </c>
      <c r="K1645" s="34">
        <f t="shared" si="123"/>
        <v>27.53898602633064</v>
      </c>
    </row>
    <row r="1646" spans="1:11" ht="12.75" x14ac:dyDescent="0.2">
      <c r="A1646" s="29">
        <v>2007.06</v>
      </c>
      <c r="B1646" s="34">
        <v>1514.19</v>
      </c>
      <c r="C1646" s="34">
        <v>26.17</v>
      </c>
      <c r="D1646" s="34">
        <v>84.92</v>
      </c>
      <c r="E1646" s="38">
        <v>208.352</v>
      </c>
      <c r="F1646" s="34">
        <f t="shared" si="127"/>
        <v>2007.4583333332093</v>
      </c>
      <c r="G1646" s="37">
        <v>5.0999999999999996</v>
      </c>
      <c r="H1646" s="34">
        <f t="shared" si="124"/>
        <v>1738.8326650212141</v>
      </c>
      <c r="I1646" s="34">
        <f t="shared" si="125"/>
        <v>30.052536896694054</v>
      </c>
      <c r="J1646" s="34">
        <f t="shared" si="126"/>
        <v>97.518587438565504</v>
      </c>
      <c r="K1646" s="34">
        <f t="shared" si="123"/>
        <v>27.408848700990998</v>
      </c>
    </row>
    <row r="1647" spans="1:11" ht="12.75" x14ac:dyDescent="0.2">
      <c r="A1647" s="29">
        <v>2007.07</v>
      </c>
      <c r="B1647" s="39">
        <v>1520.71</v>
      </c>
      <c r="C1647" s="34">
        <f>C1646*2/3+C1649/3</f>
        <v>26.436666666666667</v>
      </c>
      <c r="D1647" s="34">
        <f>D1646*2/3+D1649/3</f>
        <v>82.813333333333333</v>
      </c>
      <c r="E1647" s="38">
        <v>208.29900000000001</v>
      </c>
      <c r="F1647" s="34">
        <f t="shared" si="127"/>
        <v>2007.5416666665426</v>
      </c>
      <c r="G1647" s="37">
        <v>5</v>
      </c>
      <c r="H1647" s="34">
        <f t="shared" si="124"/>
        <v>1746.7642982083448</v>
      </c>
      <c r="I1647" s="34">
        <f t="shared" si="125"/>
        <v>30.366490321604996</v>
      </c>
      <c r="J1647" s="34">
        <f t="shared" si="126"/>
        <v>95.12357654141401</v>
      </c>
      <c r="K1647" s="34">
        <f t="shared" si="123"/>
        <v>27.400722446243641</v>
      </c>
    </row>
    <row r="1648" spans="1:11" ht="12.75" x14ac:dyDescent="0.2">
      <c r="A1648" s="29">
        <v>2007.08</v>
      </c>
      <c r="B1648" s="34">
        <v>1454.62</v>
      </c>
      <c r="C1648" s="34">
        <f>C1646/3+C1649*2/3</f>
        <v>26.703333333333333</v>
      </c>
      <c r="D1648" s="34">
        <f>D1646/3+D1649*2/3</f>
        <v>80.706666666666663</v>
      </c>
      <c r="E1648" s="38">
        <v>207.917</v>
      </c>
      <c r="F1648" s="34">
        <f t="shared" si="127"/>
        <v>2007.6249999998759</v>
      </c>
      <c r="G1648" s="37">
        <v>4.67</v>
      </c>
      <c r="H1648" s="34">
        <f t="shared" si="124"/>
        <v>1673.9197920564452</v>
      </c>
      <c r="I1648" s="34">
        <f t="shared" si="125"/>
        <v>30.729151380118026</v>
      </c>
      <c r="J1648" s="34">
        <f t="shared" si="126"/>
        <v>92.874074799078471</v>
      </c>
      <c r="K1648" s="34">
        <f t="shared" si="123"/>
        <v>26.139712765837206</v>
      </c>
    </row>
    <row r="1649" spans="1:11" ht="12.75" x14ac:dyDescent="0.2">
      <c r="A1649" s="29">
        <v>2007.09</v>
      </c>
      <c r="B1649" s="34">
        <v>1497.12</v>
      </c>
      <c r="C1649" s="34">
        <v>26.97</v>
      </c>
      <c r="D1649" s="34">
        <v>78.599999999999994</v>
      </c>
      <c r="E1649" s="38">
        <v>208.49</v>
      </c>
      <c r="F1649" s="34">
        <f t="shared" si="127"/>
        <v>2007.7083333332091</v>
      </c>
      <c r="G1649" s="37">
        <v>4.5199999999999996</v>
      </c>
      <c r="H1649" s="34">
        <f t="shared" si="124"/>
        <v>1718.0922263897544</v>
      </c>
      <c r="I1649" s="34">
        <f t="shared" si="125"/>
        <v>30.950723619837877</v>
      </c>
      <c r="J1649" s="34">
        <f t="shared" si="126"/>
        <v>90.20121900330949</v>
      </c>
      <c r="K1649" s="34">
        <f t="shared" si="123"/>
        <v>26.716690536910157</v>
      </c>
    </row>
    <row r="1650" spans="1:11" ht="12.75" x14ac:dyDescent="0.2">
      <c r="A1650" s="29">
        <v>2007.1</v>
      </c>
      <c r="B1650" s="34">
        <v>1539.66</v>
      </c>
      <c r="C1650" s="34">
        <f>C1649*2/3+C1652/3</f>
        <v>27.223333333333336</v>
      </c>
      <c r="D1650" s="34">
        <f>D1649*2/3+D1652/3</f>
        <v>74.460000000000008</v>
      </c>
      <c r="E1650" s="29">
        <v>208.93600000000001</v>
      </c>
      <c r="F1650" s="34">
        <f t="shared" si="127"/>
        <v>2007.7916666665424</v>
      </c>
      <c r="G1650" s="37">
        <v>4.53</v>
      </c>
      <c r="H1650" s="34">
        <f t="shared" si="124"/>
        <v>1763.1393616466285</v>
      </c>
      <c r="I1650" s="34">
        <f t="shared" si="125"/>
        <v>31.174759723073091</v>
      </c>
      <c r="J1650" s="34">
        <f t="shared" si="126"/>
        <v>85.267758380556728</v>
      </c>
      <c r="K1650" s="34">
        <f t="shared" si="123"/>
        <v>27.31142980857037</v>
      </c>
    </row>
    <row r="1651" spans="1:11" ht="12.75" x14ac:dyDescent="0.2">
      <c r="A1651" s="29">
        <v>2007.11</v>
      </c>
      <c r="B1651" s="34">
        <v>1463.39</v>
      </c>
      <c r="C1651" s="34">
        <f>C1649/3+C1652*2/3</f>
        <v>27.476666666666667</v>
      </c>
      <c r="D1651" s="34">
        <f>D1649/3+D1652*2/3</f>
        <v>70.320000000000007</v>
      </c>
      <c r="E1651" s="29">
        <v>210.17699999999999</v>
      </c>
      <c r="F1651" s="34">
        <f t="shared" si="127"/>
        <v>2007.8749999998756</v>
      </c>
      <c r="G1651" s="37">
        <v>4.1500000000000004</v>
      </c>
      <c r="H1651" s="34">
        <f t="shared" si="124"/>
        <v>1665.9040509784611</v>
      </c>
      <c r="I1651" s="34">
        <f t="shared" si="125"/>
        <v>31.279078241196707</v>
      </c>
      <c r="J1651" s="34">
        <f t="shared" si="126"/>
        <v>80.051368988995009</v>
      </c>
      <c r="K1651" s="34">
        <f t="shared" si="123"/>
        <v>25.720400819964038</v>
      </c>
    </row>
    <row r="1652" spans="1:11" ht="12.75" x14ac:dyDescent="0.2">
      <c r="A1652" s="29">
        <v>2007.12</v>
      </c>
      <c r="B1652" s="34">
        <v>1479.22</v>
      </c>
      <c r="C1652" s="34">
        <v>27.73</v>
      </c>
      <c r="D1652" s="34">
        <v>66.180000000000007</v>
      </c>
      <c r="E1652" s="29">
        <v>210.036</v>
      </c>
      <c r="F1652" s="34">
        <f t="shared" si="127"/>
        <v>2007.9583333332089</v>
      </c>
      <c r="G1652" s="37">
        <v>4.0999999999999996</v>
      </c>
      <c r="H1652" s="34">
        <f t="shared" si="124"/>
        <v>1685.0551574730046</v>
      </c>
      <c r="I1652" s="34">
        <f t="shared" si="125"/>
        <v>31.588661265211677</v>
      </c>
      <c r="J1652" s="34">
        <f t="shared" si="126"/>
        <v>75.389022810375366</v>
      </c>
      <c r="K1652" s="34">
        <f t="shared" si="123"/>
        <v>25.94680443122693</v>
      </c>
    </row>
    <row r="1653" spans="1:11" ht="12.75" x14ac:dyDescent="0.2">
      <c r="A1653" s="29">
        <v>2008.01</v>
      </c>
      <c r="B1653" s="34">
        <v>1378.76</v>
      </c>
      <c r="C1653" s="34">
        <f>C1652*2/3+C1655/3</f>
        <v>27.92</v>
      </c>
      <c r="D1653" s="34">
        <f>D1652*2/3+D1655/3</f>
        <v>64.25</v>
      </c>
      <c r="E1653" s="29">
        <v>211.08</v>
      </c>
      <c r="F1653" s="34">
        <f t="shared" si="127"/>
        <v>2008.0416666665421</v>
      </c>
      <c r="G1653" s="34">
        <v>3.74</v>
      </c>
      <c r="H1653" s="34">
        <f t="shared" si="124"/>
        <v>1562.8477789937463</v>
      </c>
      <c r="I1653" s="34">
        <f t="shared" si="125"/>
        <v>31.647792211483797</v>
      </c>
      <c r="J1653" s="34">
        <f t="shared" si="126"/>
        <v>72.828461661455364</v>
      </c>
      <c r="K1653" s="34">
        <f t="shared" si="123"/>
        <v>24.014277487238616</v>
      </c>
    </row>
    <row r="1654" spans="1:11" ht="12.75" x14ac:dyDescent="0.2">
      <c r="A1654" s="29">
        <v>2008.02</v>
      </c>
      <c r="B1654" s="29">
        <v>1354.87</v>
      </c>
      <c r="C1654" s="34">
        <f>C1652/3+C1655*2/3</f>
        <v>28.11</v>
      </c>
      <c r="D1654" s="34">
        <f>D1652/3+D1655*2/3</f>
        <v>62.32</v>
      </c>
      <c r="E1654" s="29">
        <v>211.69300000000001</v>
      </c>
      <c r="F1654" s="34">
        <f t="shared" si="127"/>
        <v>2008.1249999998754</v>
      </c>
      <c r="G1654" s="37">
        <v>3.74</v>
      </c>
      <c r="H1654" s="34">
        <f t="shared" si="124"/>
        <v>1531.3209321635575</v>
      </c>
      <c r="I1654" s="34">
        <f t="shared" si="125"/>
        <v>31.770894184030642</v>
      </c>
      <c r="J1654" s="34">
        <f t="shared" si="126"/>
        <v>70.436219336491988</v>
      </c>
      <c r="K1654" s="34">
        <f t="shared" si="123"/>
        <v>23.487413714232709</v>
      </c>
    </row>
    <row r="1655" spans="1:11" ht="12.75" x14ac:dyDescent="0.2">
      <c r="A1655" s="29">
        <v>2008.03</v>
      </c>
      <c r="B1655" s="29">
        <v>1316.94</v>
      </c>
      <c r="C1655" s="29">
        <v>28.3</v>
      </c>
      <c r="D1655" s="29">
        <v>60.39</v>
      </c>
      <c r="E1655" s="29">
        <v>213.52799999999999</v>
      </c>
      <c r="F1655" s="34">
        <f t="shared" si="127"/>
        <v>2008.2083333332087</v>
      </c>
      <c r="G1655" s="37">
        <v>3.51</v>
      </c>
      <c r="H1655" s="34">
        <f t="shared" si="124"/>
        <v>1475.6598009862876</v>
      </c>
      <c r="I1655" s="34">
        <f t="shared" si="125"/>
        <v>31.710763108351127</v>
      </c>
      <c r="J1655" s="34">
        <f t="shared" si="126"/>
        <v>67.668303325559179</v>
      </c>
      <c r="K1655" s="34">
        <f t="shared" si="123"/>
        <v>22.599269467376011</v>
      </c>
    </row>
    <row r="1656" spans="1:11" ht="12.75" x14ac:dyDescent="0.2">
      <c r="A1656" s="29">
        <v>2008.04</v>
      </c>
      <c r="B1656" s="29">
        <v>1370.47</v>
      </c>
      <c r="C1656" s="34">
        <f>C1655*2/3+C1658/3</f>
        <v>28.436666666666667</v>
      </c>
      <c r="D1656" s="34">
        <f>D1655*2/3+D1658/3</f>
        <v>57.383333333333326</v>
      </c>
      <c r="E1656" s="29">
        <v>214.82300000000001</v>
      </c>
      <c r="F1656" s="34">
        <f t="shared" si="127"/>
        <v>2008.2916666665419</v>
      </c>
      <c r="G1656" s="37">
        <v>3.68</v>
      </c>
      <c r="H1656" s="34">
        <f t="shared" si="124"/>
        <v>1526.3841441209738</v>
      </c>
      <c r="I1656" s="34">
        <f t="shared" si="125"/>
        <v>31.671818508725785</v>
      </c>
      <c r="J1656" s="34">
        <f t="shared" si="126"/>
        <v>63.911658144146557</v>
      </c>
      <c r="K1656" s="34">
        <f t="shared" si="123"/>
        <v>23.348258612378903</v>
      </c>
    </row>
    <row r="1657" spans="1:11" ht="12.75" x14ac:dyDescent="0.2">
      <c r="A1657" s="29">
        <v>2008.05</v>
      </c>
      <c r="B1657" s="29">
        <v>1403.22</v>
      </c>
      <c r="C1657" s="34">
        <f>C1655/3+C1658*2/3</f>
        <v>28.573333333333334</v>
      </c>
      <c r="D1657" s="34">
        <f>D1655/3+D1658*2/3</f>
        <v>54.376666666666665</v>
      </c>
      <c r="E1657" s="29">
        <v>216.63200000000001</v>
      </c>
      <c r="F1657" s="34">
        <f t="shared" si="127"/>
        <v>2008.3749999998752</v>
      </c>
      <c r="G1657" s="37">
        <v>3.88</v>
      </c>
      <c r="H1657" s="34">
        <f t="shared" si="124"/>
        <v>1549.8092435789724</v>
      </c>
      <c r="I1657" s="34">
        <f t="shared" si="125"/>
        <v>31.558284602459469</v>
      </c>
      <c r="J1657" s="34">
        <f t="shared" si="126"/>
        <v>60.05719747082609</v>
      </c>
      <c r="K1657" s="34">
        <f t="shared" si="123"/>
        <v>23.688542677436271</v>
      </c>
    </row>
    <row r="1658" spans="1:11" ht="12.75" x14ac:dyDescent="0.2">
      <c r="A1658" s="29">
        <v>2008.06</v>
      </c>
      <c r="B1658" s="29">
        <v>1341.25</v>
      </c>
      <c r="C1658" s="29">
        <v>28.71</v>
      </c>
      <c r="D1658" s="29">
        <v>51.37</v>
      </c>
      <c r="E1658" s="29">
        <v>218.815</v>
      </c>
      <c r="F1658" s="34">
        <f t="shared" si="127"/>
        <v>2008.4583333332084</v>
      </c>
      <c r="G1658" s="37">
        <v>4.0999999999999996</v>
      </c>
      <c r="H1658" s="34">
        <f t="shared" si="124"/>
        <v>1466.586675673514</v>
      </c>
      <c r="I1658" s="34">
        <f t="shared" si="125"/>
        <v>31.392882354957383</v>
      </c>
      <c r="J1658" s="34">
        <f t="shared" si="126"/>
        <v>56.170406359253242</v>
      </c>
      <c r="K1658" s="34">
        <f t="shared" si="123"/>
        <v>22.409351777208215</v>
      </c>
    </row>
    <row r="1659" spans="1:11" ht="12.75" x14ac:dyDescent="0.2">
      <c r="A1659" s="29">
        <v>2008.07</v>
      </c>
      <c r="B1659" s="29">
        <v>1257.33</v>
      </c>
      <c r="C1659" s="34">
        <f>C1658*2/3+C1661/3</f>
        <v>28.756666666666668</v>
      </c>
      <c r="D1659" s="34">
        <f>D1658*2/3+D1661/3</f>
        <v>49.563333333333333</v>
      </c>
      <c r="E1659" s="29">
        <v>219.964</v>
      </c>
      <c r="F1659" s="34">
        <f t="shared" si="127"/>
        <v>2008.5416666665417</v>
      </c>
      <c r="G1659" s="37">
        <v>4.01</v>
      </c>
      <c r="H1659" s="34">
        <f t="shared" si="124"/>
        <v>1367.6430391223107</v>
      </c>
      <c r="I1659" s="34">
        <f t="shared" si="125"/>
        <v>31.279660069374987</v>
      </c>
      <c r="J1659" s="34">
        <f t="shared" si="126"/>
        <v>53.911819354530735</v>
      </c>
      <c r="K1659" s="34">
        <f t="shared" si="123"/>
        <v>20.900246967426735</v>
      </c>
    </row>
    <row r="1660" spans="1:11" ht="12.75" x14ac:dyDescent="0.2">
      <c r="A1660" s="29">
        <v>2008.08</v>
      </c>
      <c r="B1660" s="29">
        <v>1281.47</v>
      </c>
      <c r="C1660" s="34">
        <f>C1658/3+C1661*2/3</f>
        <v>28.803333333333335</v>
      </c>
      <c r="D1660" s="34">
        <f>D1658/3+D1661*2/3</f>
        <v>47.756666666666668</v>
      </c>
      <c r="E1660" s="29">
        <v>219.08600000000001</v>
      </c>
      <c r="F1660" s="34">
        <f t="shared" si="127"/>
        <v>2008.6249999998749</v>
      </c>
      <c r="G1660" s="37">
        <v>3.89</v>
      </c>
      <c r="H1660" s="34">
        <f t="shared" si="124"/>
        <v>1399.4871248847485</v>
      </c>
      <c r="I1660" s="34">
        <f t="shared" si="125"/>
        <v>31.455979581077749</v>
      </c>
      <c r="J1660" s="34">
        <f t="shared" si="126"/>
        <v>52.154822295810774</v>
      </c>
      <c r="K1660" s="34">
        <f t="shared" si="123"/>
        <v>21.394490754583924</v>
      </c>
    </row>
    <row r="1661" spans="1:11" ht="12.75" x14ac:dyDescent="0.2">
      <c r="A1661" s="29">
        <v>2008.09</v>
      </c>
      <c r="B1661" s="29">
        <v>1216.95</v>
      </c>
      <c r="C1661" s="29">
        <v>28.85</v>
      </c>
      <c r="D1661" s="29">
        <f>45.95</f>
        <v>45.95</v>
      </c>
      <c r="E1661" s="29">
        <v>218.78299999999999</v>
      </c>
      <c r="F1661" s="34">
        <f t="shared" si="127"/>
        <v>2008.7083333332082</v>
      </c>
      <c r="G1661" s="37">
        <v>3.69</v>
      </c>
      <c r="H1661" s="34">
        <f t="shared" si="124"/>
        <v>1330.8657601938908</v>
      </c>
      <c r="I1661" s="34">
        <f t="shared" si="125"/>
        <v>31.550579055502485</v>
      </c>
      <c r="J1661" s="34">
        <f t="shared" si="126"/>
        <v>50.251268894292522</v>
      </c>
      <c r="K1661" s="34">
        <f t="shared" si="123"/>
        <v>20.355949782986603</v>
      </c>
    </row>
    <row r="1662" spans="1:11" ht="12.75" x14ac:dyDescent="0.2">
      <c r="A1662" s="29">
        <v>2008.1</v>
      </c>
      <c r="B1662" s="29">
        <v>968.8</v>
      </c>
      <c r="C1662" s="34">
        <f>C1661*2/3+C1664/3</f>
        <v>28.696666666666665</v>
      </c>
      <c r="D1662" s="34">
        <f>D1661*2/3+D1664/3</f>
        <v>35.593333333333334</v>
      </c>
      <c r="E1662" s="29">
        <v>216.57300000000001</v>
      </c>
      <c r="F1662" s="34">
        <f t="shared" si="127"/>
        <v>2008.7916666665415</v>
      </c>
      <c r="G1662" s="29">
        <v>3.81</v>
      </c>
      <c r="H1662" s="34">
        <f t="shared" si="124"/>
        <v>1070.2984776495682</v>
      </c>
      <c r="I1662" s="34">
        <f t="shared" si="125"/>
        <v>31.703136505935639</v>
      </c>
      <c r="J1662" s="34">
        <f t="shared" si="126"/>
        <v>39.322347730326491</v>
      </c>
      <c r="K1662" s="34">
        <f t="shared" si="123"/>
        <v>16.38189304615674</v>
      </c>
    </row>
    <row r="1663" spans="1:11" ht="12.75" x14ac:dyDescent="0.2">
      <c r="A1663" s="29">
        <v>2008.11</v>
      </c>
      <c r="B1663" s="29">
        <v>883.04</v>
      </c>
      <c r="C1663" s="34">
        <f>C1661/3+C1664*2/3</f>
        <v>28.543333333333333</v>
      </c>
      <c r="D1663" s="34">
        <f>D1661/3+D1664*2/3</f>
        <v>25.236666666666668</v>
      </c>
      <c r="E1663" s="29">
        <v>212.42500000000001</v>
      </c>
      <c r="F1663" s="34">
        <f t="shared" si="127"/>
        <v>2008.8749999998747</v>
      </c>
      <c r="G1663" s="29">
        <v>3.53</v>
      </c>
      <c r="H1663" s="34">
        <f t="shared" si="124"/>
        <v>994.60317175473676</v>
      </c>
      <c r="I1663" s="34">
        <f t="shared" si="125"/>
        <v>32.149494774626334</v>
      </c>
      <c r="J1663" s="34">
        <f t="shared" si="126"/>
        <v>28.425064222666823</v>
      </c>
      <c r="K1663" s="34">
        <f t="shared" si="123"/>
        <v>15.254561429525625</v>
      </c>
    </row>
    <row r="1664" spans="1:11" ht="12.75" x14ac:dyDescent="0.2">
      <c r="A1664" s="29">
        <v>2008.12</v>
      </c>
      <c r="B1664" s="29">
        <v>877.56</v>
      </c>
      <c r="C1664" s="29">
        <v>28.39</v>
      </c>
      <c r="D1664" s="29">
        <v>14.88</v>
      </c>
      <c r="E1664" s="29">
        <v>210.22800000000001</v>
      </c>
      <c r="F1664" s="34">
        <f t="shared" si="127"/>
        <v>2008.958333333208</v>
      </c>
      <c r="G1664" s="29">
        <v>2.42</v>
      </c>
      <c r="H1664" s="34">
        <f t="shared" si="124"/>
        <v>998.7604833323818</v>
      </c>
      <c r="I1664" s="34">
        <f t="shared" si="125"/>
        <v>32.310964631257491</v>
      </c>
      <c r="J1664" s="34">
        <f t="shared" si="126"/>
        <v>16.935088189965178</v>
      </c>
      <c r="K1664" s="34">
        <f t="shared" si="123"/>
        <v>15.370926237099207</v>
      </c>
    </row>
    <row r="1665" spans="1:11" ht="12.75" x14ac:dyDescent="0.2">
      <c r="A1665" s="29">
        <v>2009.01</v>
      </c>
      <c r="B1665" s="29">
        <v>865.58</v>
      </c>
      <c r="C1665" s="34">
        <f>C1664*2/3+C1667/3</f>
        <v>28.009999999999998</v>
      </c>
      <c r="D1665" s="34">
        <f>D1664*2/3+D1667/3</f>
        <v>12.206666666666667</v>
      </c>
      <c r="E1665" s="29">
        <v>211.143</v>
      </c>
      <c r="F1665" s="34">
        <f t="shared" si="127"/>
        <v>2009.0416666665412</v>
      </c>
      <c r="G1665" s="29">
        <v>2.52</v>
      </c>
      <c r="H1665" s="34">
        <f t="shared" si="124"/>
        <v>980.85681810431799</v>
      </c>
      <c r="I1665" s="34">
        <f t="shared" si="125"/>
        <v>31.740335353291368</v>
      </c>
      <c r="J1665" s="34">
        <f t="shared" si="126"/>
        <v>13.832334649976556</v>
      </c>
      <c r="K1665" s="34">
        <f t="shared" ref="K1665:K1728" si="128">H1665/AVERAGE(J1545:J1664)</f>
        <v>15.169539963203812</v>
      </c>
    </row>
    <row r="1666" spans="1:11" ht="12.75" x14ac:dyDescent="0.2">
      <c r="A1666" s="29">
        <v>2009.02</v>
      </c>
      <c r="B1666" s="29">
        <v>805.23</v>
      </c>
      <c r="C1666" s="34">
        <f>C1664/3+C1667*2/3</f>
        <v>27.630000000000003</v>
      </c>
      <c r="D1666" s="34">
        <f>D1664/3+D1667*2/3</f>
        <v>9.5333333333333332</v>
      </c>
      <c r="E1666" s="29">
        <v>212.19300000000001</v>
      </c>
      <c r="F1666" s="34">
        <f t="shared" si="127"/>
        <v>2009.1249999998745</v>
      </c>
      <c r="G1666" s="29">
        <v>2.87</v>
      </c>
      <c r="H1666" s="34">
        <f t="shared" si="124"/>
        <v>907.95428775925677</v>
      </c>
      <c r="I1666" s="34">
        <f t="shared" si="125"/>
        <v>31.154796729863847</v>
      </c>
      <c r="J1666" s="34">
        <f t="shared" si="126"/>
        <v>10.749513650308915</v>
      </c>
      <c r="K1666" s="34">
        <f t="shared" si="128"/>
        <v>14.117398854854667</v>
      </c>
    </row>
    <row r="1667" spans="1:11" ht="12.75" x14ac:dyDescent="0.2">
      <c r="A1667" s="29">
        <v>2009.03</v>
      </c>
      <c r="B1667" s="29">
        <v>757.13</v>
      </c>
      <c r="C1667" s="29">
        <v>27.25</v>
      </c>
      <c r="D1667" s="29">
        <v>6.86</v>
      </c>
      <c r="E1667" s="29">
        <v>212.709</v>
      </c>
      <c r="F1667" s="34">
        <f>F1666+1/12</f>
        <v>2009.2083333332077</v>
      </c>
      <c r="G1667" s="29">
        <v>2.82</v>
      </c>
      <c r="H1667" s="34">
        <f t="shared" si="124"/>
        <v>851.64711369758675</v>
      </c>
      <c r="I1667" s="34">
        <f t="shared" si="125"/>
        <v>30.651782188341816</v>
      </c>
      <c r="J1667" s="34">
        <f t="shared" si="126"/>
        <v>7.7163752591568757</v>
      </c>
      <c r="K1667" s="34">
        <f t="shared" si="128"/>
        <v>13.319128836367234</v>
      </c>
    </row>
    <row r="1668" spans="1:11" ht="12.75" x14ac:dyDescent="0.2">
      <c r="A1668" s="29">
        <v>2009.04</v>
      </c>
      <c r="B1668" s="29">
        <v>848.15</v>
      </c>
      <c r="C1668" s="34">
        <f>C1667*2/3+C1670/3</f>
        <v>26.696666666666665</v>
      </c>
      <c r="D1668" s="34">
        <f>D1667*2/3+D1670/3</f>
        <v>7.0766666666666662</v>
      </c>
      <c r="E1668" s="29">
        <v>213.24</v>
      </c>
      <c r="F1668" s="34">
        <f t="shared" si="127"/>
        <v>2009.291666666541</v>
      </c>
      <c r="G1668" s="29">
        <v>2.93</v>
      </c>
      <c r="H1668" s="34">
        <f t="shared" si="124"/>
        <v>951.6540115011253</v>
      </c>
      <c r="I1668" s="34">
        <f t="shared" si="125"/>
        <v>29.954595209622955</v>
      </c>
      <c r="J1668" s="34">
        <f t="shared" si="126"/>
        <v>7.9402679023635327</v>
      </c>
      <c r="K1668" s="34">
        <f t="shared" si="128"/>
        <v>14.976730666864546</v>
      </c>
    </row>
    <row r="1669" spans="1:11" ht="12.75" x14ac:dyDescent="0.2">
      <c r="A1669" s="29">
        <v>2009.05</v>
      </c>
      <c r="B1669" s="29">
        <v>902.41</v>
      </c>
      <c r="C1669" s="34">
        <f>C1667/3+C1670*2/3</f>
        <v>26.143333333333331</v>
      </c>
      <c r="D1669" s="34">
        <f>D1667/3+D1670*2/3</f>
        <v>7.293333333333333</v>
      </c>
      <c r="E1669" s="29">
        <v>213.85599999999999</v>
      </c>
      <c r="F1669" s="34">
        <f t="shared" si="127"/>
        <v>2009.3749999998743</v>
      </c>
      <c r="G1669" s="29">
        <v>3.29</v>
      </c>
      <c r="H1669" s="34">
        <f t="shared" si="124"/>
        <v>1009.6190811924846</v>
      </c>
      <c r="I1669" s="34">
        <f t="shared" si="125"/>
        <v>29.249241674304201</v>
      </c>
      <c r="J1669" s="34">
        <f t="shared" si="126"/>
        <v>8.1598037464462063</v>
      </c>
      <c r="K1669" s="34">
        <f t="shared" si="128"/>
        <v>15.990837042671634</v>
      </c>
    </row>
    <row r="1670" spans="1:11" ht="12.75" x14ac:dyDescent="0.2">
      <c r="A1670" s="29">
        <v>2009.06</v>
      </c>
      <c r="B1670" s="29">
        <v>926.12</v>
      </c>
      <c r="C1670" s="29">
        <v>25.59</v>
      </c>
      <c r="D1670" s="29">
        <v>7.51</v>
      </c>
      <c r="E1670" s="29">
        <v>215.69300000000001</v>
      </c>
      <c r="F1670" s="34">
        <f t="shared" si="127"/>
        <v>2009.4583333332075</v>
      </c>
      <c r="G1670" s="29">
        <v>3.72</v>
      </c>
      <c r="H1670" s="34">
        <f t="shared" si="124"/>
        <v>1027.321322574214</v>
      </c>
      <c r="I1670" s="34">
        <f t="shared" si="125"/>
        <v>28.386335080415218</v>
      </c>
      <c r="J1670" s="34">
        <f t="shared" si="126"/>
        <v>8.3306516785431128</v>
      </c>
      <c r="K1670" s="34">
        <f t="shared" si="128"/>
        <v>16.378493035897524</v>
      </c>
    </row>
    <row r="1671" spans="1:11" ht="12.75" x14ac:dyDescent="0.2">
      <c r="A1671" s="29">
        <v>2009.07</v>
      </c>
      <c r="B1671" s="29">
        <v>935.82</v>
      </c>
      <c r="C1671" s="34">
        <f>C1670*2/3+C1673/3</f>
        <v>25.026666666666664</v>
      </c>
      <c r="D1671" s="34">
        <f>D1670*2/3+D1673/3</f>
        <v>9.1866666666666674</v>
      </c>
      <c r="E1671" s="29">
        <v>215.351</v>
      </c>
      <c r="F1671" s="34">
        <f t="shared" si="127"/>
        <v>2009.5416666665408</v>
      </c>
      <c r="G1671" s="29">
        <v>3.56</v>
      </c>
      <c r="H1671" s="34">
        <f t="shared" si="124"/>
        <v>1039.7298675418269</v>
      </c>
      <c r="I1671" s="34">
        <f t="shared" si="125"/>
        <v>27.805531852649857</v>
      </c>
      <c r="J1671" s="34">
        <f t="shared" si="126"/>
        <v>10.206718937919954</v>
      </c>
      <c r="K1671" s="34">
        <f t="shared" si="128"/>
        <v>16.688783896123724</v>
      </c>
    </row>
    <row r="1672" spans="1:11" ht="12.75" x14ac:dyDescent="0.2">
      <c r="A1672" s="29">
        <v>2009.08</v>
      </c>
      <c r="B1672" s="29">
        <v>1009.73</v>
      </c>
      <c r="C1672" s="34">
        <f>C1670/3+C1673*2/3</f>
        <v>24.463333333333331</v>
      </c>
      <c r="D1672" s="34">
        <f>D1670/3+D1673*2/3</f>
        <v>10.863333333333333</v>
      </c>
      <c r="E1672" s="29">
        <v>215.834</v>
      </c>
      <c r="F1672" s="34">
        <f t="shared" si="127"/>
        <v>2009.624999999874</v>
      </c>
      <c r="G1672" s="29">
        <v>3.59</v>
      </c>
      <c r="H1672" s="34">
        <f t="shared" si="124"/>
        <v>1119.3360478770721</v>
      </c>
      <c r="I1672" s="34">
        <f t="shared" si="125"/>
        <v>27.118824687027992</v>
      </c>
      <c r="J1672" s="34">
        <f t="shared" si="126"/>
        <v>12.042546621477616</v>
      </c>
      <c r="K1672" s="34">
        <f t="shared" si="128"/>
        <v>18.087700934058635</v>
      </c>
    </row>
    <row r="1673" spans="1:11" ht="12.75" x14ac:dyDescent="0.2">
      <c r="A1673" s="29">
        <v>2009.09</v>
      </c>
      <c r="B1673" s="29">
        <v>1044.55</v>
      </c>
      <c r="C1673" s="29">
        <v>23.9</v>
      </c>
      <c r="D1673" s="29">
        <v>12.54</v>
      </c>
      <c r="E1673" s="29">
        <v>215.96899999999999</v>
      </c>
      <c r="F1673" s="34">
        <f t="shared" si="127"/>
        <v>2009.7083333332073</v>
      </c>
      <c r="G1673" s="29">
        <v>3.4</v>
      </c>
      <c r="H1673" s="34">
        <f t="shared" si="124"/>
        <v>1157.2119401974358</v>
      </c>
      <c r="I1673" s="34">
        <f t="shared" si="125"/>
        <v>26.477780260129922</v>
      </c>
      <c r="J1673" s="34">
        <f t="shared" si="126"/>
        <v>13.892525709708337</v>
      </c>
      <c r="K1673" s="34">
        <f t="shared" si="128"/>
        <v>18.825229210929258</v>
      </c>
    </row>
    <row r="1674" spans="1:11" ht="12.75" x14ac:dyDescent="0.2">
      <c r="A1674" s="29">
        <v>2009.1</v>
      </c>
      <c r="B1674" s="29">
        <v>1067.6600000000001</v>
      </c>
      <c r="C1674" s="34">
        <f>C1673*2/3+C1676/3</f>
        <v>23.403333333333332</v>
      </c>
      <c r="D1674" s="34">
        <f>D1673*2/3+D1676/3</f>
        <v>25.349999999999998</v>
      </c>
      <c r="E1674" s="29">
        <v>216.17699999999999</v>
      </c>
      <c r="F1674" s="34">
        <f t="shared" si="127"/>
        <v>2009.7916666665406</v>
      </c>
      <c r="G1674" s="29">
        <v>3.39</v>
      </c>
      <c r="H1674" s="34">
        <f t="shared" ref="H1674:H1737" si="129">B1674*$E$1744/E1674</f>
        <v>1181.6764395148421</v>
      </c>
      <c r="I1674" s="34">
        <f t="shared" ref="I1674:I1737" si="130">C1674*$E$1744/E1674</f>
        <v>25.902597836495094</v>
      </c>
      <c r="J1674" s="34">
        <f t="shared" ref="J1674:J1737" si="131">D1674*$E$1744/E1674</f>
        <v>28.05715091105899</v>
      </c>
      <c r="K1674" s="34">
        <f t="shared" si="128"/>
        <v>19.35110332865078</v>
      </c>
    </row>
    <row r="1675" spans="1:11" ht="12.75" x14ac:dyDescent="0.2">
      <c r="A1675" s="29">
        <v>2009.11</v>
      </c>
      <c r="B1675" s="29">
        <v>1088.07</v>
      </c>
      <c r="C1675" s="34">
        <f>C1673/3+C1676*2/3</f>
        <v>22.906666666666666</v>
      </c>
      <c r="D1675" s="34">
        <f>D1673/3+D1676*2/3</f>
        <v>38.159999999999997</v>
      </c>
      <c r="E1675" s="29">
        <v>216.33</v>
      </c>
      <c r="F1675" s="34">
        <f t="shared" ref="F1675:F1738" si="132">F1674+1/12</f>
        <v>2009.8749999998738</v>
      </c>
      <c r="G1675" s="29">
        <v>3.4</v>
      </c>
      <c r="H1675" s="34">
        <f t="shared" si="129"/>
        <v>1203.4143225280818</v>
      </c>
      <c r="I1675" s="34">
        <f t="shared" si="130"/>
        <v>25.334960754402992</v>
      </c>
      <c r="J1675" s="34">
        <f t="shared" si="131"/>
        <v>42.20527222299264</v>
      </c>
      <c r="K1675" s="34">
        <f t="shared" si="128"/>
        <v>19.80565840099128</v>
      </c>
    </row>
    <row r="1676" spans="1:11" ht="12.75" x14ac:dyDescent="0.2">
      <c r="A1676" s="29">
        <v>2009.12</v>
      </c>
      <c r="B1676" s="29">
        <v>1110.3800000000001</v>
      </c>
      <c r="C1676" s="29">
        <v>22.41</v>
      </c>
      <c r="D1676" s="29">
        <v>50.97</v>
      </c>
      <c r="E1676" s="29">
        <v>215.94900000000001</v>
      </c>
      <c r="F1676" s="34">
        <f t="shared" si="132"/>
        <v>2009.9583333332071</v>
      </c>
      <c r="G1676" s="29">
        <v>3.59</v>
      </c>
      <c r="H1676" s="34">
        <f t="shared" si="129"/>
        <v>1230.2560898406566</v>
      </c>
      <c r="I1676" s="34">
        <f t="shared" si="130"/>
        <v>24.829372803300775</v>
      </c>
      <c r="J1676" s="34">
        <f t="shared" si="131"/>
        <v>56.472696643651965</v>
      </c>
      <c r="K1676" s="34">
        <f t="shared" si="128"/>
        <v>20.315066787662051</v>
      </c>
    </row>
    <row r="1677" spans="1:11" ht="12.75" x14ac:dyDescent="0.2">
      <c r="A1677" s="29">
        <v>2010.01</v>
      </c>
      <c r="B1677" s="29">
        <v>1123.58</v>
      </c>
      <c r="C1677" s="34">
        <f>C1676*2/3+C1679/3</f>
        <v>22.243333333333332</v>
      </c>
      <c r="D1677" s="34">
        <f>D1676*2/3+D1679/3</f>
        <v>54.289999999999992</v>
      </c>
      <c r="E1677" s="29">
        <v>216.68700000000001</v>
      </c>
      <c r="F1677" s="34">
        <f t="shared" si="132"/>
        <v>2010.0416666665403</v>
      </c>
      <c r="G1677" s="34">
        <v>3.73</v>
      </c>
      <c r="H1677" s="34">
        <f t="shared" si="129"/>
        <v>1240.6412966398536</v>
      </c>
      <c r="I1677" s="34">
        <f t="shared" si="130"/>
        <v>24.560777077074302</v>
      </c>
      <c r="J1677" s="34">
        <f t="shared" si="131"/>
        <v>59.946257493527511</v>
      </c>
      <c r="K1677" s="34">
        <f t="shared" si="128"/>
        <v>20.520463958328591</v>
      </c>
    </row>
    <row r="1678" spans="1:11" ht="12.75" x14ac:dyDescent="0.2">
      <c r="A1678" s="29">
        <v>2010.02</v>
      </c>
      <c r="B1678" s="29">
        <v>1089.1600000000001</v>
      </c>
      <c r="C1678" s="34">
        <f>C1676/3+C1679*2/3</f>
        <v>22.076666666666668</v>
      </c>
      <c r="D1678" s="34">
        <f>D1676/3+D1679*2/3</f>
        <v>57.61</v>
      </c>
      <c r="E1678" s="29">
        <v>216.74100000000001</v>
      </c>
      <c r="F1678" s="34">
        <f t="shared" si="132"/>
        <v>2010.1249999998736</v>
      </c>
      <c r="G1678" s="29">
        <v>3.69</v>
      </c>
      <c r="H1678" s="34">
        <f t="shared" si="129"/>
        <v>1202.3355838996774</v>
      </c>
      <c r="I1678" s="34">
        <f t="shared" si="130"/>
        <v>24.370672726895233</v>
      </c>
      <c r="J1678" s="34">
        <f t="shared" si="131"/>
        <v>63.596306317217312</v>
      </c>
      <c r="K1678" s="34">
        <f t="shared" si="128"/>
        <v>19.913339731236366</v>
      </c>
    </row>
    <row r="1679" spans="1:11" ht="12.75" x14ac:dyDescent="0.2">
      <c r="A1679" s="29">
        <v>2010.03</v>
      </c>
      <c r="B1679" s="29">
        <v>1152.05</v>
      </c>
      <c r="C1679" s="29">
        <v>21.91</v>
      </c>
      <c r="D1679" s="29">
        <v>60.93</v>
      </c>
      <c r="E1679" s="29">
        <v>217.631</v>
      </c>
      <c r="F1679" s="34">
        <f t="shared" si="132"/>
        <v>2010.2083333332068</v>
      </c>
      <c r="G1679" s="29">
        <v>3.73</v>
      </c>
      <c r="H1679" s="34">
        <f t="shared" si="129"/>
        <v>1266.5596865221405</v>
      </c>
      <c r="I1679" s="34">
        <f t="shared" si="130"/>
        <v>24.087776339308277</v>
      </c>
      <c r="J1679" s="34">
        <f t="shared" si="131"/>
        <v>66.986226031677475</v>
      </c>
      <c r="K1679" s="34">
        <f t="shared" si="128"/>
        <v>20.996975362530399</v>
      </c>
    </row>
    <row r="1680" spans="1:11" ht="12.75" x14ac:dyDescent="0.2">
      <c r="A1680" s="29">
        <v>2010.04</v>
      </c>
      <c r="B1680" s="29">
        <v>1197.32</v>
      </c>
      <c r="C1680" s="34">
        <f>C1679*2/3+C1682/3</f>
        <v>21.953333333333333</v>
      </c>
      <c r="D1680" s="34">
        <f>D1679*2/3+D1682/3</f>
        <v>62.986666666666665</v>
      </c>
      <c r="E1680" s="29">
        <v>218.00899999999999</v>
      </c>
      <c r="F1680" s="34">
        <f t="shared" si="132"/>
        <v>2010.2916666665401</v>
      </c>
      <c r="G1680" s="29">
        <v>3.85</v>
      </c>
      <c r="H1680" s="34">
        <f t="shared" si="129"/>
        <v>1314.0470156277952</v>
      </c>
      <c r="I1680" s="34">
        <f t="shared" si="130"/>
        <v>24.093569095771276</v>
      </c>
      <c r="J1680" s="34">
        <f t="shared" si="131"/>
        <v>69.127251994183723</v>
      </c>
      <c r="K1680" s="34">
        <f t="shared" si="128"/>
        <v>21.796882493046851</v>
      </c>
    </row>
    <row r="1681" spans="1:11" ht="12.75" x14ac:dyDescent="0.2">
      <c r="A1681" s="29">
        <v>2010.05</v>
      </c>
      <c r="B1681" s="29">
        <v>1125.06</v>
      </c>
      <c r="C1681" s="34">
        <f>C1679/3+C1682*2/3</f>
        <v>21.996666666666666</v>
      </c>
      <c r="D1681" s="34">
        <f>D1679/3+D1682*2/3</f>
        <v>65.043333333333322</v>
      </c>
      <c r="E1681" s="29">
        <v>218.178</v>
      </c>
      <c r="F1681" s="34">
        <f t="shared" si="132"/>
        <v>2010.3749999998734</v>
      </c>
      <c r="G1681" s="29">
        <v>3.42</v>
      </c>
      <c r="H1681" s="34">
        <f t="shared" si="129"/>
        <v>1233.7859431977558</v>
      </c>
      <c r="I1681" s="34">
        <f t="shared" si="130"/>
        <v>24.122427364353875</v>
      </c>
      <c r="J1681" s="34">
        <f t="shared" si="131"/>
        <v>71.329129437890145</v>
      </c>
      <c r="K1681" s="34">
        <f t="shared" si="128"/>
        <v>20.472560404918013</v>
      </c>
    </row>
    <row r="1682" spans="1:11" ht="12.75" x14ac:dyDescent="0.2">
      <c r="A1682" s="29">
        <v>2010.06</v>
      </c>
      <c r="B1682" s="29">
        <v>1083.3599999999999</v>
      </c>
      <c r="C1682" s="29">
        <v>22.04</v>
      </c>
      <c r="D1682" s="29">
        <v>67.099999999999994</v>
      </c>
      <c r="E1682" s="29">
        <v>217.965</v>
      </c>
      <c r="F1682" s="34">
        <f t="shared" si="132"/>
        <v>2010.4583333332066</v>
      </c>
      <c r="G1682" s="29">
        <v>3.2</v>
      </c>
      <c r="H1682" s="34">
        <f t="shared" si="129"/>
        <v>1189.2170432867661</v>
      </c>
      <c r="I1682" s="34">
        <f t="shared" si="130"/>
        <v>24.19356782052164</v>
      </c>
      <c r="J1682" s="34">
        <f t="shared" si="131"/>
        <v>73.656461014383041</v>
      </c>
      <c r="K1682" s="34">
        <f t="shared" si="128"/>
        <v>19.734788843859448</v>
      </c>
    </row>
    <row r="1683" spans="1:11" ht="12.75" x14ac:dyDescent="0.2">
      <c r="A1683" s="29">
        <v>2010.07</v>
      </c>
      <c r="B1683" s="29">
        <v>1079.8</v>
      </c>
      <c r="C1683" s="34">
        <f>C1682*2/3+C1685/3</f>
        <v>22.146666666666668</v>
      </c>
      <c r="D1683" s="34">
        <f>D1682*2/3+D1685/3</f>
        <v>68.686666666666667</v>
      </c>
      <c r="E1683" s="29">
        <v>218.011</v>
      </c>
      <c r="F1683" s="34">
        <f t="shared" si="132"/>
        <v>2010.5416666665399</v>
      </c>
      <c r="G1683" s="29">
        <v>3.01</v>
      </c>
      <c r="H1683" s="34">
        <f t="shared" si="129"/>
        <v>1185.0590908256922</v>
      </c>
      <c r="I1683" s="34">
        <f t="shared" si="130"/>
        <v>24.305527565122862</v>
      </c>
      <c r="J1683" s="34">
        <f t="shared" si="131"/>
        <v>75.382254817417476</v>
      </c>
      <c r="K1683" s="34">
        <f t="shared" si="128"/>
        <v>19.661438010324947</v>
      </c>
    </row>
    <row r="1684" spans="1:11" ht="12.75" x14ac:dyDescent="0.2">
      <c r="A1684" s="29">
        <v>2010.08</v>
      </c>
      <c r="B1684" s="29">
        <v>1087.28</v>
      </c>
      <c r="C1684" s="34">
        <f>C1682/3+C1685*2/3</f>
        <v>22.253333333333334</v>
      </c>
      <c r="D1684" s="34">
        <f>D1682/3+D1685*2/3</f>
        <v>70.273333333333326</v>
      </c>
      <c r="E1684" s="29">
        <v>218.31200000000001</v>
      </c>
      <c r="F1684" s="34">
        <f t="shared" si="132"/>
        <v>2010.6249999998731</v>
      </c>
      <c r="G1684" s="29">
        <v>2.7</v>
      </c>
      <c r="H1684" s="34">
        <f t="shared" si="129"/>
        <v>1191.6230111949867</v>
      </c>
      <c r="I1684" s="34">
        <f t="shared" si="130"/>
        <v>24.388919207372933</v>
      </c>
      <c r="J1684" s="34">
        <f t="shared" si="131"/>
        <v>77.017255052402049</v>
      </c>
      <c r="K1684" s="34">
        <f t="shared" si="128"/>
        <v>19.763042071666518</v>
      </c>
    </row>
    <row r="1685" spans="1:11" ht="12.75" x14ac:dyDescent="0.2">
      <c r="A1685" s="29">
        <v>2010.09</v>
      </c>
      <c r="B1685" s="29">
        <v>1122.08</v>
      </c>
      <c r="C1685" s="29">
        <v>22.36</v>
      </c>
      <c r="D1685" s="29">
        <v>71.86</v>
      </c>
      <c r="E1685" s="29">
        <v>218.43899999999999</v>
      </c>
      <c r="F1685" s="34">
        <f t="shared" si="132"/>
        <v>2010.7083333332064</v>
      </c>
      <c r="G1685" s="29">
        <v>2.65</v>
      </c>
      <c r="H1685" s="34">
        <f t="shared" si="129"/>
        <v>1229.0476815953193</v>
      </c>
      <c r="I1685" s="34">
        <f t="shared" si="130"/>
        <v>24.491574718800212</v>
      </c>
      <c r="J1685" s="34">
        <f t="shared" si="131"/>
        <v>78.710400683943803</v>
      </c>
      <c r="K1685" s="34">
        <f t="shared" si="128"/>
        <v>20.373917416187034</v>
      </c>
    </row>
    <row r="1686" spans="1:11" ht="12.75" x14ac:dyDescent="0.2">
      <c r="A1686" s="29">
        <v>2010.1</v>
      </c>
      <c r="B1686" s="29">
        <v>1171.58</v>
      </c>
      <c r="C1686" s="34">
        <f>C1685*2/3+C1688/3</f>
        <v>22.483333333333334</v>
      </c>
      <c r="D1686" s="34">
        <f>D1685*2/3+D1688/3</f>
        <v>73.69</v>
      </c>
      <c r="E1686" s="29">
        <v>218.71100000000001</v>
      </c>
      <c r="F1686" s="34">
        <f t="shared" si="132"/>
        <v>2010.7916666665396</v>
      </c>
      <c r="G1686" s="29">
        <v>2.54</v>
      </c>
      <c r="H1686" s="34">
        <f t="shared" si="129"/>
        <v>1281.6705727878339</v>
      </c>
      <c r="I1686" s="34">
        <f t="shared" si="130"/>
        <v>24.596038436566971</v>
      </c>
      <c r="J1686" s="34">
        <f t="shared" si="131"/>
        <v>80.614473197507209</v>
      </c>
      <c r="K1686" s="34">
        <f t="shared" si="128"/>
        <v>21.232339871655604</v>
      </c>
    </row>
    <row r="1687" spans="1:11" ht="12.75" x14ac:dyDescent="0.2">
      <c r="A1687" s="29">
        <v>2010.11</v>
      </c>
      <c r="B1687" s="29">
        <v>1198.8900000000001</v>
      </c>
      <c r="C1687" s="34">
        <f>C1685/3+C1688*2/3</f>
        <v>22.606666666666669</v>
      </c>
      <c r="D1687" s="34">
        <f>D1685/3+D1688*2/3</f>
        <v>75.52</v>
      </c>
      <c r="E1687" s="29">
        <v>218.803</v>
      </c>
      <c r="F1687" s="34">
        <f t="shared" si="132"/>
        <v>2010.8749999998729</v>
      </c>
      <c r="G1687" s="29">
        <v>2.76</v>
      </c>
      <c r="H1687" s="34">
        <f t="shared" si="129"/>
        <v>1310.9953627121201</v>
      </c>
      <c r="I1687" s="34">
        <f t="shared" si="130"/>
        <v>24.720562492287584</v>
      </c>
      <c r="J1687" s="34">
        <f t="shared" si="131"/>
        <v>82.581696229027941</v>
      </c>
      <c r="K1687" s="34">
        <f t="shared" si="128"/>
        <v>21.692776459844112</v>
      </c>
    </row>
    <row r="1688" spans="1:11" ht="12.75" x14ac:dyDescent="0.2">
      <c r="A1688" s="29">
        <v>2010.12</v>
      </c>
      <c r="B1688" s="29">
        <v>1241.53</v>
      </c>
      <c r="C1688" s="29">
        <v>22.73</v>
      </c>
      <c r="D1688" s="29">
        <v>77.349999999999994</v>
      </c>
      <c r="E1688" s="29">
        <v>219.179</v>
      </c>
      <c r="F1688" s="34">
        <f t="shared" si="132"/>
        <v>2010.9583333332062</v>
      </c>
      <c r="G1688" s="29">
        <v>3.29</v>
      </c>
      <c r="H1688" s="34">
        <f t="shared" si="129"/>
        <v>1355.2935363675351</v>
      </c>
      <c r="I1688" s="34">
        <f t="shared" si="130"/>
        <v>24.812789124414287</v>
      </c>
      <c r="J1688" s="34">
        <f t="shared" si="131"/>
        <v>84.437713980353934</v>
      </c>
      <c r="K1688" s="34">
        <f t="shared" si="128"/>
        <v>22.388191381895933</v>
      </c>
    </row>
    <row r="1689" spans="1:11" ht="12.75" x14ac:dyDescent="0.2">
      <c r="A1689" s="29">
        <v>2011.01</v>
      </c>
      <c r="B1689" s="29">
        <v>1282.6199999999999</v>
      </c>
      <c r="C1689" s="34">
        <f>C1688*2/3+C1691/3</f>
        <v>22.963333333333335</v>
      </c>
      <c r="D1689" s="34">
        <f>D1688*2/3+D1691/3</f>
        <v>78.67</v>
      </c>
      <c r="E1689" s="29">
        <v>220.22300000000001</v>
      </c>
      <c r="F1689" s="34">
        <f t="shared" si="132"/>
        <v>2011.0416666665394</v>
      </c>
      <c r="G1689" s="29">
        <v>3.39</v>
      </c>
      <c r="H1689" s="34">
        <f t="shared" si="129"/>
        <v>1393.5110701652413</v>
      </c>
      <c r="I1689" s="34">
        <f t="shared" si="130"/>
        <v>24.948666953497135</v>
      </c>
      <c r="J1689" s="34">
        <f t="shared" si="131"/>
        <v>85.471547215776724</v>
      </c>
      <c r="K1689" s="34">
        <f t="shared" si="128"/>
        <v>22.969916381860358</v>
      </c>
    </row>
    <row r="1690" spans="1:11" ht="12.75" x14ac:dyDescent="0.2">
      <c r="A1690" s="29">
        <v>2011.02</v>
      </c>
      <c r="B1690" s="29">
        <v>1321.12</v>
      </c>
      <c r="C1690" s="34">
        <f>C1688/3+C1691*2/3</f>
        <v>23.196666666666665</v>
      </c>
      <c r="D1690" s="34">
        <f>D1688/3+D1691*2/3</f>
        <v>79.990000000000009</v>
      </c>
      <c r="E1690" s="29">
        <v>221.309</v>
      </c>
      <c r="F1690" s="34">
        <f t="shared" si="132"/>
        <v>2011.1249999998727</v>
      </c>
      <c r="G1690" s="29">
        <v>3.58</v>
      </c>
      <c r="H1690" s="34">
        <f t="shared" si="129"/>
        <v>1428.2962025041907</v>
      </c>
      <c r="I1690" s="34">
        <f t="shared" si="130"/>
        <v>25.078502263803095</v>
      </c>
      <c r="J1690" s="34">
        <f t="shared" si="131"/>
        <v>86.479209487639451</v>
      </c>
      <c r="K1690" s="34">
        <f t="shared" si="128"/>
        <v>23.481281609332143</v>
      </c>
    </row>
    <row r="1691" spans="1:11" ht="12.75" x14ac:dyDescent="0.2">
      <c r="A1691" s="29">
        <v>2011.03</v>
      </c>
      <c r="B1691" s="29">
        <v>1304.49</v>
      </c>
      <c r="C1691" s="29">
        <v>23.43</v>
      </c>
      <c r="D1691" s="29">
        <v>81.31</v>
      </c>
      <c r="E1691" s="29">
        <v>223.46700000000001</v>
      </c>
      <c r="F1691" s="34">
        <f t="shared" si="132"/>
        <v>2011.2083333332059</v>
      </c>
      <c r="G1691" s="29">
        <v>3.41</v>
      </c>
      <c r="H1691" s="34">
        <f t="shared" si="129"/>
        <v>1396.697788700345</v>
      </c>
      <c r="I1691" s="34">
        <f t="shared" si="130"/>
        <v>25.086147988293572</v>
      </c>
      <c r="J1691" s="34">
        <f t="shared" si="131"/>
        <v>87.057391930352111</v>
      </c>
      <c r="K1691" s="34">
        <f t="shared" si="128"/>
        <v>22.891029876049682</v>
      </c>
    </row>
    <row r="1692" spans="1:11" ht="12.75" x14ac:dyDescent="0.2">
      <c r="A1692" s="29">
        <v>2011.04</v>
      </c>
      <c r="B1692" s="29">
        <v>1331.51</v>
      </c>
      <c r="C1692" s="34">
        <f>C1691*2/3+C1694/3</f>
        <v>23.733333333333334</v>
      </c>
      <c r="D1692" s="34">
        <f>D1691*2/3+D1694/3</f>
        <v>82.163333333333341</v>
      </c>
      <c r="E1692" s="29">
        <v>224.90600000000001</v>
      </c>
      <c r="F1692" s="34">
        <f t="shared" si="132"/>
        <v>2011.2916666665392</v>
      </c>
      <c r="G1692" s="29">
        <v>3.46</v>
      </c>
      <c r="H1692" s="34">
        <f t="shared" si="129"/>
        <v>1416.5062037139958</v>
      </c>
      <c r="I1692" s="34">
        <f t="shared" si="130"/>
        <v>25.248337527678228</v>
      </c>
      <c r="J1692" s="34">
        <f t="shared" si="131"/>
        <v>87.408184230300648</v>
      </c>
      <c r="K1692" s="34">
        <f t="shared" si="128"/>
        <v>23.135563140144338</v>
      </c>
    </row>
    <row r="1693" spans="1:11" ht="12.75" x14ac:dyDescent="0.2">
      <c r="A1693" s="29">
        <v>2011.05</v>
      </c>
      <c r="B1693" s="29">
        <v>1338.31</v>
      </c>
      <c r="C1693" s="34">
        <f>C1691/3+C1694*2/3</f>
        <v>24.036666666666665</v>
      </c>
      <c r="D1693" s="34">
        <f>D1691/3+D1694*2/3</f>
        <v>83.016666666666666</v>
      </c>
      <c r="E1693" s="29">
        <v>225.964</v>
      </c>
      <c r="F1693" s="34">
        <f t="shared" si="132"/>
        <v>2011.3749999998724</v>
      </c>
      <c r="G1693" s="29">
        <v>3.17</v>
      </c>
      <c r="H1693" s="34">
        <f t="shared" si="129"/>
        <v>1417.0740956634684</v>
      </c>
      <c r="I1693" s="34">
        <f t="shared" si="130"/>
        <v>25.451306258961605</v>
      </c>
      <c r="J1693" s="34">
        <f t="shared" si="131"/>
        <v>87.902479875112832</v>
      </c>
      <c r="K1693" s="34">
        <f t="shared" si="128"/>
        <v>23.051189450821223</v>
      </c>
    </row>
    <row r="1694" spans="1:11" ht="12.75" x14ac:dyDescent="0.2">
      <c r="A1694" s="29">
        <v>2011.06</v>
      </c>
      <c r="B1694" s="29">
        <v>1287.29</v>
      </c>
      <c r="C1694" s="29">
        <v>24.34</v>
      </c>
      <c r="D1694" s="29">
        <v>83.87</v>
      </c>
      <c r="E1694" s="29">
        <v>225.72200000000001</v>
      </c>
      <c r="F1694" s="34">
        <f t="shared" si="132"/>
        <v>2011.4583333332057</v>
      </c>
      <c r="G1694" s="29">
        <v>3</v>
      </c>
      <c r="H1694" s="34">
        <f t="shared" si="129"/>
        <v>1364.5127433192154</v>
      </c>
      <c r="I1694" s="34">
        <f t="shared" si="130"/>
        <v>25.80012287238284</v>
      </c>
      <c r="J1694" s="34">
        <f t="shared" si="131"/>
        <v>88.901245082446536</v>
      </c>
      <c r="K1694" s="34">
        <f t="shared" si="128"/>
        <v>22.092911397927175</v>
      </c>
    </row>
    <row r="1695" spans="1:11" ht="12.75" x14ac:dyDescent="0.2">
      <c r="A1695" s="29">
        <v>2011.07</v>
      </c>
      <c r="B1695" s="29">
        <v>1325.19</v>
      </c>
      <c r="C1695" s="34">
        <f>C1694*2/3+C1697/3</f>
        <v>24.619999999999997</v>
      </c>
      <c r="D1695" s="34">
        <f>D1694*2/3+D1697/3</f>
        <v>84.906666666666666</v>
      </c>
      <c r="E1695" s="29">
        <v>225.922</v>
      </c>
      <c r="F1695" s="34">
        <f t="shared" si="132"/>
        <v>2011.541666666539</v>
      </c>
      <c r="G1695" s="29">
        <v>3</v>
      </c>
      <c r="H1695" s="34">
        <f t="shared" si="129"/>
        <v>1403.4427973924628</v>
      </c>
      <c r="I1695" s="34">
        <f t="shared" si="130"/>
        <v>26.073817091739624</v>
      </c>
      <c r="J1695" s="34">
        <f t="shared" si="131"/>
        <v>89.920426341834784</v>
      </c>
      <c r="K1695" s="34">
        <f t="shared" si="128"/>
        <v>22.602921898649694</v>
      </c>
    </row>
    <row r="1696" spans="1:11" ht="12.75" x14ac:dyDescent="0.2">
      <c r="A1696" s="29">
        <v>2011.08</v>
      </c>
      <c r="B1696" s="29">
        <v>1185.31</v>
      </c>
      <c r="C1696" s="34">
        <f>C1694/3+C1697*2/3</f>
        <v>24.9</v>
      </c>
      <c r="D1696" s="34">
        <f>D1694/3+D1697*2/3</f>
        <v>85.943333333333342</v>
      </c>
      <c r="E1696" s="29">
        <v>226.54499999999999</v>
      </c>
      <c r="F1696" s="34">
        <f t="shared" si="132"/>
        <v>2011.6249999998722</v>
      </c>
      <c r="G1696" s="29">
        <v>2.2999999999999998</v>
      </c>
      <c r="H1696" s="34">
        <f t="shared" si="129"/>
        <v>1251.8507590213862</v>
      </c>
      <c r="I1696" s="34">
        <f t="shared" si="130"/>
        <v>26.297832549824538</v>
      </c>
      <c r="J1696" s="34">
        <f t="shared" si="131"/>
        <v>90.768007581275242</v>
      </c>
      <c r="K1696" s="34">
        <f t="shared" si="128"/>
        <v>20.042747935553439</v>
      </c>
    </row>
    <row r="1697" spans="1:11" ht="12.75" x14ac:dyDescent="0.2">
      <c r="A1697" s="29">
        <v>2011.09</v>
      </c>
      <c r="B1697" s="29">
        <v>1173.8800000000001</v>
      </c>
      <c r="C1697" s="29">
        <v>25.18</v>
      </c>
      <c r="D1697" s="29">
        <v>86.98</v>
      </c>
      <c r="E1697" s="29">
        <v>226.88900000000001</v>
      </c>
      <c r="F1697" s="34">
        <f t="shared" si="132"/>
        <v>2011.7083333332055</v>
      </c>
      <c r="G1697" s="29">
        <v>1.98</v>
      </c>
      <c r="H1697" s="34">
        <f t="shared" si="129"/>
        <v>1237.8994000149853</v>
      </c>
      <c r="I1697" s="34">
        <f t="shared" si="130"/>
        <v>26.553231073344229</v>
      </c>
      <c r="J1697" s="34">
        <f t="shared" si="131"/>
        <v>91.723591690209744</v>
      </c>
      <c r="K1697" s="34">
        <f t="shared" si="128"/>
        <v>19.691179573870972</v>
      </c>
    </row>
    <row r="1698" spans="1:11" ht="12.75" x14ac:dyDescent="0.2">
      <c r="A1698" s="29">
        <v>2011.1</v>
      </c>
      <c r="B1698" s="29">
        <v>1207.22</v>
      </c>
      <c r="C1698" s="34">
        <f>C1697*2/3+C1700/3</f>
        <v>25.596666666666664</v>
      </c>
      <c r="D1698" s="34">
        <f>D1697*2/3+D1700/3</f>
        <v>86.97</v>
      </c>
      <c r="E1698" s="29">
        <v>226.42099999999999</v>
      </c>
      <c r="F1698" s="34">
        <f t="shared" si="132"/>
        <v>2011.7916666665387</v>
      </c>
      <c r="G1698" s="29">
        <v>2.15</v>
      </c>
      <c r="H1698" s="34">
        <f t="shared" si="129"/>
        <v>1275.6889911050655</v>
      </c>
      <c r="I1698" s="34">
        <f t="shared" si="130"/>
        <v>27.048413607836725</v>
      </c>
      <c r="J1698" s="34">
        <f t="shared" si="131"/>
        <v>91.902612246655565</v>
      </c>
      <c r="K1698" s="34">
        <f t="shared" si="128"/>
        <v>20.148778835830484</v>
      </c>
    </row>
    <row r="1699" spans="1:11" ht="12.75" x14ac:dyDescent="0.2">
      <c r="A1699" s="29">
        <v>2011.11</v>
      </c>
      <c r="B1699" s="29">
        <v>1226.42</v>
      </c>
      <c r="C1699" s="34">
        <f>C1697/3+C1700*2/3</f>
        <v>26.013333333333335</v>
      </c>
      <c r="D1699" s="34">
        <f>D1697/3+D1700*2/3</f>
        <v>86.960000000000008</v>
      </c>
      <c r="E1699" s="29">
        <v>226.23</v>
      </c>
      <c r="F1699" s="34">
        <f t="shared" si="132"/>
        <v>2011.874999999872</v>
      </c>
      <c r="G1699" s="29">
        <v>2.0099999999999998</v>
      </c>
      <c r="H1699" s="34">
        <f t="shared" si="129"/>
        <v>1297.0721029704282</v>
      </c>
      <c r="I1699" s="34">
        <f t="shared" si="130"/>
        <v>27.511920037130356</v>
      </c>
      <c r="J1699" s="34">
        <f t="shared" si="131"/>
        <v>91.969627105158466</v>
      </c>
      <c r="K1699" s="34">
        <f t="shared" si="128"/>
        <v>20.338186123412154</v>
      </c>
    </row>
    <row r="1700" spans="1:11" ht="12.75" x14ac:dyDescent="0.2">
      <c r="A1700" s="29">
        <v>2011.12</v>
      </c>
      <c r="B1700" s="29">
        <v>1243.32</v>
      </c>
      <c r="C1700" s="29">
        <v>26.43</v>
      </c>
      <c r="D1700" s="29">
        <v>86.95</v>
      </c>
      <c r="E1700" s="29">
        <v>225.672</v>
      </c>
      <c r="F1700" s="34">
        <f t="shared" si="132"/>
        <v>2011.9583333332052</v>
      </c>
      <c r="G1700" s="29">
        <v>1.98</v>
      </c>
      <c r="H1700" s="34">
        <f t="shared" si="129"/>
        <v>1318.1970396416036</v>
      </c>
      <c r="I1700" s="34">
        <f t="shared" si="130"/>
        <v>28.021706204136976</v>
      </c>
      <c r="J1700" s="34">
        <f t="shared" si="131"/>
        <v>92.186430361320845</v>
      </c>
      <c r="K1700" s="34">
        <f t="shared" si="128"/>
        <v>20.516505633170141</v>
      </c>
    </row>
    <row r="1701" spans="1:11" ht="12.75" x14ac:dyDescent="0.2">
      <c r="A1701" s="29">
        <v>2012.01</v>
      </c>
      <c r="B1701" s="29">
        <v>1300.58</v>
      </c>
      <c r="C1701" s="34">
        <f>C1700*2/3+C1703/3</f>
        <v>26.736666666666668</v>
      </c>
      <c r="D1701" s="34">
        <f>D1700*2/3+D1703/3</f>
        <v>87.48</v>
      </c>
      <c r="E1701" s="29">
        <v>226.66499999999999</v>
      </c>
      <c r="F1701" s="34">
        <f t="shared" si="132"/>
        <v>2012.0416666665385</v>
      </c>
      <c r="G1701" s="29">
        <v>1.97</v>
      </c>
      <c r="H1701" s="34">
        <f t="shared" si="129"/>
        <v>1372.8645683938851</v>
      </c>
      <c r="I1701" s="34">
        <f t="shared" si="130"/>
        <v>28.222656309972869</v>
      </c>
      <c r="J1701" s="34">
        <f t="shared" si="131"/>
        <v>92.342026206075047</v>
      </c>
      <c r="K1701" s="34">
        <f t="shared" si="128"/>
        <v>21.205755997644392</v>
      </c>
    </row>
    <row r="1702" spans="1:11" ht="12.75" x14ac:dyDescent="0.2">
      <c r="A1702" s="29">
        <v>2012.02</v>
      </c>
      <c r="B1702" s="29">
        <v>1352.49</v>
      </c>
      <c r="C1702" s="34">
        <f>C1700/3+C1703*2/3</f>
        <v>27.043333333333337</v>
      </c>
      <c r="D1702" s="34">
        <f>D1700/3+D1703*2/3</f>
        <v>88.01</v>
      </c>
      <c r="E1702" s="29">
        <v>227.66300000000001</v>
      </c>
      <c r="F1702" s="34">
        <f t="shared" si="132"/>
        <v>2012.1249999998718</v>
      </c>
      <c r="G1702" s="29">
        <v>1.97</v>
      </c>
      <c r="H1702" s="34">
        <f t="shared" si="129"/>
        <v>1421.4012674325645</v>
      </c>
      <c r="I1702" s="34">
        <f t="shared" si="130"/>
        <v>28.421229196224242</v>
      </c>
      <c r="J1702" s="34">
        <f t="shared" si="131"/>
        <v>92.494233263639671</v>
      </c>
      <c r="K1702" s="34">
        <f t="shared" si="128"/>
        <v>21.790040219931289</v>
      </c>
    </row>
    <row r="1703" spans="1:11" ht="12.75" x14ac:dyDescent="0.2">
      <c r="A1703" s="29">
        <v>2012.03</v>
      </c>
      <c r="B1703" s="29">
        <v>1389.24</v>
      </c>
      <c r="C1703" s="29">
        <v>27.35</v>
      </c>
      <c r="D1703" s="29">
        <v>88.54</v>
      </c>
      <c r="E1703" s="29">
        <v>229.392</v>
      </c>
      <c r="F1703" s="34">
        <f t="shared" si="132"/>
        <v>2012.208333333205</v>
      </c>
      <c r="G1703" s="29">
        <v>2.17</v>
      </c>
      <c r="H1703" s="34">
        <f t="shared" si="129"/>
        <v>1449.0190713276836</v>
      </c>
      <c r="I1703" s="34">
        <f t="shared" si="130"/>
        <v>28.526871959353418</v>
      </c>
      <c r="J1703" s="34">
        <f t="shared" si="131"/>
        <v>92.349880924356569</v>
      </c>
      <c r="K1703" s="34">
        <f t="shared" si="128"/>
        <v>22.046517420078086</v>
      </c>
    </row>
    <row r="1704" spans="1:11" ht="12.75" x14ac:dyDescent="0.2">
      <c r="A1704" s="29">
        <v>2012.04</v>
      </c>
      <c r="B1704" s="29">
        <v>1386.43</v>
      </c>
      <c r="C1704" s="34">
        <f>C1703*2/3+C1706/3</f>
        <v>27.673333333333332</v>
      </c>
      <c r="D1704" s="34">
        <f>D1703*2/3+D1706/3</f>
        <v>88.333333333333343</v>
      </c>
      <c r="E1704" s="29">
        <v>230.08500000000001</v>
      </c>
      <c r="F1704" s="34">
        <f t="shared" si="132"/>
        <v>2012.2916666665383</v>
      </c>
      <c r="G1704" s="29">
        <v>2.0499999999999998</v>
      </c>
      <c r="H1704" s="34">
        <f t="shared" si="129"/>
        <v>1441.7326400352044</v>
      </c>
      <c r="I1704" s="34">
        <f t="shared" si="130"/>
        <v>28.777181628528581</v>
      </c>
      <c r="J1704" s="34">
        <f t="shared" si="131"/>
        <v>91.856819218984285</v>
      </c>
      <c r="K1704" s="34">
        <f t="shared" si="128"/>
        <v>21.771967585004454</v>
      </c>
    </row>
    <row r="1705" spans="1:11" ht="12.75" x14ac:dyDescent="0.2">
      <c r="A1705" s="29">
        <v>2012.05</v>
      </c>
      <c r="B1705" s="29">
        <v>1341.27</v>
      </c>
      <c r="C1705" s="34">
        <f>C1703/3+C1706*2/3</f>
        <v>27.996666666666666</v>
      </c>
      <c r="D1705" s="34">
        <f>D1703/3+D1706*2/3</f>
        <v>88.126666666666665</v>
      </c>
      <c r="E1705" s="29">
        <v>229.815</v>
      </c>
      <c r="F1705" s="34">
        <f t="shared" si="132"/>
        <v>2012.3749999998715</v>
      </c>
      <c r="G1705" s="29">
        <v>1.8</v>
      </c>
      <c r="H1705" s="34">
        <f t="shared" si="129"/>
        <v>1396.4099327393772</v>
      </c>
      <c r="I1705" s="34">
        <f t="shared" si="130"/>
        <v>29.147616376215652</v>
      </c>
      <c r="J1705" s="34">
        <f t="shared" si="131"/>
        <v>91.74957515827947</v>
      </c>
      <c r="K1705" s="34">
        <f t="shared" si="128"/>
        <v>20.93451890026574</v>
      </c>
    </row>
    <row r="1706" spans="1:11" ht="12.75" x14ac:dyDescent="0.2">
      <c r="A1706" s="29">
        <v>2012.06</v>
      </c>
      <c r="B1706" s="29">
        <v>1323.48</v>
      </c>
      <c r="C1706" s="29">
        <v>28.32</v>
      </c>
      <c r="D1706" s="29">
        <v>87.92</v>
      </c>
      <c r="E1706" s="29">
        <v>229.47800000000001</v>
      </c>
      <c r="F1706" s="34">
        <f t="shared" si="132"/>
        <v>2012.4583333332048</v>
      </c>
      <c r="G1706" s="29">
        <v>1.62</v>
      </c>
      <c r="H1706" s="34">
        <f t="shared" si="129"/>
        <v>1379.9120803301405</v>
      </c>
      <c r="I1706" s="34">
        <f t="shared" si="130"/>
        <v>29.527541115052419</v>
      </c>
      <c r="J1706" s="34">
        <f t="shared" si="131"/>
        <v>91.668835269611904</v>
      </c>
      <c r="K1706" s="34">
        <f t="shared" si="128"/>
        <v>20.540734553345466</v>
      </c>
    </row>
    <row r="1707" spans="1:11" ht="12.75" x14ac:dyDescent="0.2">
      <c r="A1707" s="29">
        <v>2012.07</v>
      </c>
      <c r="B1707" s="29">
        <v>1359.78</v>
      </c>
      <c r="C1707" s="34">
        <f>C1706*2/3+C1709/3</f>
        <v>28.743333333333332</v>
      </c>
      <c r="D1707" s="34">
        <f>D1706*2/3+D1709/3</f>
        <v>87.446666666666673</v>
      </c>
      <c r="E1707" s="29">
        <v>229.10400000000001</v>
      </c>
      <c r="F1707" s="34">
        <f t="shared" si="132"/>
        <v>2012.541666666538</v>
      </c>
      <c r="G1707" s="29">
        <v>1.53</v>
      </c>
      <c r="H1707" s="34">
        <f t="shared" si="129"/>
        <v>1420.0742989864862</v>
      </c>
      <c r="I1707" s="34">
        <f t="shared" si="130"/>
        <v>30.017847691441439</v>
      </c>
      <c r="J1707" s="34">
        <f t="shared" si="131"/>
        <v>91.324158220720705</v>
      </c>
      <c r="K1707" s="34">
        <f t="shared" si="128"/>
        <v>20.992470715389107</v>
      </c>
    </row>
    <row r="1708" spans="1:11" ht="12.75" x14ac:dyDescent="0.2">
      <c r="A1708" s="29">
        <v>2012.08</v>
      </c>
      <c r="B1708" s="34">
        <v>1403.45</v>
      </c>
      <c r="C1708" s="34">
        <f>C1706/3+C1709*2/3</f>
        <v>29.166666666666664</v>
      </c>
      <c r="D1708" s="34">
        <f>D1706/3+D1709*2/3</f>
        <v>86.973333333333329</v>
      </c>
      <c r="E1708" s="29">
        <v>230.37899999999999</v>
      </c>
      <c r="F1708" s="34">
        <f t="shared" si="132"/>
        <v>2012.6249999998713</v>
      </c>
      <c r="G1708" s="29">
        <v>1.68</v>
      </c>
      <c r="H1708" s="34">
        <f t="shared" si="129"/>
        <v>1457.5690774224213</v>
      </c>
      <c r="I1708" s="34">
        <f t="shared" si="130"/>
        <v>30.291375841548053</v>
      </c>
      <c r="J1708" s="34">
        <f t="shared" si="131"/>
        <v>90.327151823733928</v>
      </c>
      <c r="K1708" s="34">
        <f t="shared" si="128"/>
        <v>21.403817913020038</v>
      </c>
    </row>
    <row r="1709" spans="1:11" ht="12.75" x14ac:dyDescent="0.2">
      <c r="A1709" s="29">
        <v>2012.09</v>
      </c>
      <c r="B1709" s="29">
        <v>1443.42</v>
      </c>
      <c r="C1709" s="29">
        <v>29.59</v>
      </c>
      <c r="D1709" s="29">
        <v>86.5</v>
      </c>
      <c r="E1709" s="29">
        <v>231.40700000000001</v>
      </c>
      <c r="F1709" s="34">
        <f t="shared" si="132"/>
        <v>2012.7083333332046</v>
      </c>
      <c r="G1709" s="29">
        <v>1.72</v>
      </c>
      <c r="H1709" s="34">
        <f t="shared" si="129"/>
        <v>1492.4208801159859</v>
      </c>
      <c r="I1709" s="34">
        <f t="shared" si="130"/>
        <v>30.594514308123777</v>
      </c>
      <c r="J1709" s="34">
        <f t="shared" si="131"/>
        <v>89.43648150228816</v>
      </c>
      <c r="K1709" s="34">
        <f t="shared" si="128"/>
        <v>21.777708318922649</v>
      </c>
    </row>
    <row r="1710" spans="1:11" ht="12.75" x14ac:dyDescent="0.2">
      <c r="A1710" s="29">
        <v>2012.1</v>
      </c>
      <c r="B1710" s="40">
        <v>1437.82</v>
      </c>
      <c r="C1710" s="34">
        <f>C1709*2/3+C1712/3</f>
        <v>30.143333333333331</v>
      </c>
      <c r="D1710" s="34">
        <f>D1709*2/3+D1712/3</f>
        <v>86.50333333333333</v>
      </c>
      <c r="E1710" s="40">
        <v>231.31700000000001</v>
      </c>
      <c r="F1710" s="41">
        <f t="shared" si="132"/>
        <v>2012.7916666665378</v>
      </c>
      <c r="G1710" s="29">
        <v>1.75</v>
      </c>
      <c r="H1710" s="34">
        <f t="shared" si="129"/>
        <v>1487.20918568458</v>
      </c>
      <c r="I1710" s="34">
        <f t="shared" si="130"/>
        <v>31.178758273278653</v>
      </c>
      <c r="J1710" s="34">
        <f t="shared" si="131"/>
        <v>89.474726965592652</v>
      </c>
      <c r="K1710" s="34">
        <f t="shared" si="128"/>
        <v>21.572254048049658</v>
      </c>
    </row>
    <row r="1711" spans="1:11" ht="12.75" x14ac:dyDescent="0.2">
      <c r="A1711" s="29">
        <v>2012.11</v>
      </c>
      <c r="B1711" s="40">
        <v>1394.51</v>
      </c>
      <c r="C1711" s="34">
        <f>C1709/3+C1712*2/3</f>
        <v>30.696666666666665</v>
      </c>
      <c r="D1711" s="34">
        <f>D1709/3+D1712*2/3</f>
        <v>86.506666666666675</v>
      </c>
      <c r="E1711" s="40">
        <v>230.221</v>
      </c>
      <c r="F1711" s="41">
        <f t="shared" si="132"/>
        <v>2012.8749999998711</v>
      </c>
      <c r="G1711" s="29">
        <v>1.65</v>
      </c>
      <c r="H1711" s="34">
        <f t="shared" si="129"/>
        <v>1449.2782913048763</v>
      </c>
      <c r="I1711" s="34">
        <f t="shared" si="130"/>
        <v>31.902254279583524</v>
      </c>
      <c r="J1711" s="34">
        <f t="shared" si="131"/>
        <v>89.904148448664543</v>
      </c>
      <c r="K1711" s="34">
        <f t="shared" si="128"/>
        <v>20.894150539278879</v>
      </c>
    </row>
    <row r="1712" spans="1:11" ht="12.75" x14ac:dyDescent="0.2">
      <c r="A1712" s="29">
        <v>2012.12</v>
      </c>
      <c r="B1712" s="29">
        <v>1422.29</v>
      </c>
      <c r="C1712" s="29">
        <v>31.25</v>
      </c>
      <c r="D1712" s="29">
        <v>86.51</v>
      </c>
      <c r="E1712" s="40">
        <v>229.601</v>
      </c>
      <c r="F1712" s="41">
        <f t="shared" si="132"/>
        <v>2012.9583333332043</v>
      </c>
      <c r="G1712" s="29">
        <v>1.72</v>
      </c>
      <c r="H1712" s="34">
        <f t="shared" si="129"/>
        <v>1482.1408299506534</v>
      </c>
      <c r="I1712" s="34">
        <f t="shared" si="130"/>
        <v>32.565019043906602</v>
      </c>
      <c r="J1712" s="34">
        <f t="shared" si="131"/>
        <v>90.150393519627514</v>
      </c>
      <c r="K1712" s="34">
        <f t="shared" si="128"/>
        <v>21.234544416672303</v>
      </c>
    </row>
    <row r="1713" spans="1:11" ht="12.75" x14ac:dyDescent="0.2">
      <c r="A1713" s="29">
        <v>2013.01</v>
      </c>
      <c r="B1713" s="29">
        <v>1480.4</v>
      </c>
      <c r="C1713" s="34">
        <f>C1712*2/3+C1715/3</f>
        <v>31.536666666666665</v>
      </c>
      <c r="D1713" s="34">
        <f>D1712*2/3+D1715/3</f>
        <v>86.906666666666666</v>
      </c>
      <c r="E1713" s="40">
        <v>230.28</v>
      </c>
      <c r="F1713" s="41">
        <f t="shared" si="132"/>
        <v>2013.0416666665376</v>
      </c>
      <c r="G1713" s="29">
        <v>1.91</v>
      </c>
      <c r="H1713" s="34">
        <f t="shared" si="129"/>
        <v>1538.1473645127671</v>
      </c>
      <c r="I1713" s="34">
        <f t="shared" si="130"/>
        <v>32.766847283741527</v>
      </c>
      <c r="J1713" s="34">
        <f t="shared" si="131"/>
        <v>90.296717300677429</v>
      </c>
      <c r="K1713" s="34">
        <f t="shared" si="128"/>
        <v>21.89666719936633</v>
      </c>
    </row>
    <row r="1714" spans="1:11" ht="12.75" x14ac:dyDescent="0.2">
      <c r="A1714" s="29">
        <v>2013.02</v>
      </c>
      <c r="B1714" s="29">
        <v>1512.31</v>
      </c>
      <c r="C1714" s="34">
        <f>C1712/3+C1715*2/3</f>
        <v>31.823333333333331</v>
      </c>
      <c r="D1714" s="34">
        <f>D1712/3+D1715*2/3</f>
        <v>87.303333333333342</v>
      </c>
      <c r="E1714" s="40">
        <v>232.166</v>
      </c>
      <c r="F1714" s="41">
        <f t="shared" si="132"/>
        <v>2013.1249999998709</v>
      </c>
      <c r="G1714" s="29">
        <v>1.98</v>
      </c>
      <c r="H1714" s="34">
        <f t="shared" si="129"/>
        <v>1558.5376388123152</v>
      </c>
      <c r="I1714" s="34">
        <f t="shared" si="130"/>
        <v>32.796095240043762</v>
      </c>
      <c r="J1714" s="34">
        <f t="shared" si="131"/>
        <v>89.971983914526675</v>
      </c>
      <c r="K1714" s="34">
        <f t="shared" si="128"/>
        <v>22.04891350374961</v>
      </c>
    </row>
    <row r="1715" spans="1:11" ht="12.75" x14ac:dyDescent="0.2">
      <c r="A1715" s="29">
        <v>2013.03</v>
      </c>
      <c r="B1715" s="29">
        <v>1550.83</v>
      </c>
      <c r="C1715" s="29">
        <v>32.11</v>
      </c>
      <c r="D1715" s="29">
        <v>87.7</v>
      </c>
      <c r="E1715" s="40">
        <v>232.773</v>
      </c>
      <c r="F1715" s="41">
        <f t="shared" si="132"/>
        <v>2013.2083333332041</v>
      </c>
      <c r="G1715" s="29">
        <v>1.96</v>
      </c>
      <c r="H1715" s="34">
        <f t="shared" si="129"/>
        <v>1594.0673986351508</v>
      </c>
      <c r="I1715" s="34">
        <f t="shared" si="130"/>
        <v>33.0052321467696</v>
      </c>
      <c r="J1715" s="34">
        <f t="shared" si="131"/>
        <v>90.145090603291607</v>
      </c>
      <c r="K1715" s="34">
        <f t="shared" si="128"/>
        <v>22.415356349747935</v>
      </c>
    </row>
    <row r="1716" spans="1:11" ht="12.75" x14ac:dyDescent="0.2">
      <c r="A1716" s="29">
        <v>2013.04</v>
      </c>
      <c r="B1716" s="29">
        <v>1570.7</v>
      </c>
      <c r="C1716" s="34">
        <f>C1715*2/3+C1718/3</f>
        <v>32.49666666666667</v>
      </c>
      <c r="D1716" s="34">
        <f>D1715*2/3+D1718/3</f>
        <v>88.783333333333331</v>
      </c>
      <c r="E1716" s="29">
        <v>232.53100000000001</v>
      </c>
      <c r="F1716" s="41">
        <f t="shared" si="132"/>
        <v>2013.2916666665374</v>
      </c>
      <c r="G1716" s="29">
        <v>1.76</v>
      </c>
      <c r="H1716" s="34">
        <f t="shared" si="129"/>
        <v>1616.1716133547784</v>
      </c>
      <c r="I1716" s="34">
        <f t="shared" si="130"/>
        <v>33.437442029234809</v>
      </c>
      <c r="J1716" s="34">
        <f t="shared" si="131"/>
        <v>91.353602261633924</v>
      </c>
      <c r="K1716" s="34">
        <f t="shared" si="128"/>
        <v>22.591797273425748</v>
      </c>
    </row>
    <row r="1717" spans="1:11" ht="12.75" x14ac:dyDescent="0.2">
      <c r="A1717" s="29">
        <v>2013.05</v>
      </c>
      <c r="B1717" s="29">
        <v>1639.84</v>
      </c>
      <c r="C1717" s="34">
        <f>C1715/3+C1718*2/3</f>
        <v>32.88333333333334</v>
      </c>
      <c r="D1717" s="34">
        <f>D1715/3+D1718*2/3</f>
        <v>89.866666666666674</v>
      </c>
      <c r="E1717" s="40">
        <v>232.94499999999999</v>
      </c>
      <c r="F1717" s="41">
        <f t="shared" si="132"/>
        <v>2013.3749999998706</v>
      </c>
      <c r="G1717" s="29">
        <v>1.93</v>
      </c>
      <c r="H1717" s="34">
        <f t="shared" si="129"/>
        <v>1684.3144431518167</v>
      </c>
      <c r="I1717" s="34">
        <f t="shared" si="130"/>
        <v>33.775169084977144</v>
      </c>
      <c r="J1717" s="34">
        <f t="shared" si="131"/>
        <v>92.303959303698306</v>
      </c>
      <c r="K1717" s="34">
        <f t="shared" si="128"/>
        <v>23.407867469090295</v>
      </c>
    </row>
    <row r="1718" spans="1:11" ht="12.75" x14ac:dyDescent="0.2">
      <c r="A1718" s="29">
        <v>2013.06</v>
      </c>
      <c r="B1718" s="29">
        <v>1618.77</v>
      </c>
      <c r="C1718" s="29">
        <v>33.270000000000003</v>
      </c>
      <c r="D1718" s="29">
        <v>90.95</v>
      </c>
      <c r="E1718" s="40">
        <v>233.50399999999999</v>
      </c>
      <c r="F1718" s="41">
        <f t="shared" si="132"/>
        <v>2013.4583333332039</v>
      </c>
      <c r="G1718" s="29">
        <v>2.2999999999999998</v>
      </c>
      <c r="H1718" s="34">
        <f t="shared" si="129"/>
        <v>1658.6926211863608</v>
      </c>
      <c r="I1718" s="34">
        <f t="shared" si="130"/>
        <v>34.090515333784438</v>
      </c>
      <c r="J1718" s="34">
        <f t="shared" si="131"/>
        <v>93.193037860165134</v>
      </c>
      <c r="K1718" s="34">
        <f t="shared" si="128"/>
        <v>22.921463451009007</v>
      </c>
    </row>
    <row r="1719" spans="1:11" ht="12.75" x14ac:dyDescent="0.2">
      <c r="A1719" s="29">
        <v>2013.07</v>
      </c>
      <c r="B1719" s="29">
        <v>1668.68</v>
      </c>
      <c r="C1719" s="34">
        <f>C1718*2/3+C1721/3</f>
        <v>33.646666666666668</v>
      </c>
      <c r="D1719" s="34">
        <f>D1718*2/3+D1721/3</f>
        <v>92.09</v>
      </c>
      <c r="E1719" s="40">
        <v>233.596</v>
      </c>
      <c r="F1719" s="41">
        <f t="shared" si="132"/>
        <v>2013.5416666665371</v>
      </c>
      <c r="G1719" s="29">
        <v>2.58</v>
      </c>
      <c r="H1719" s="34">
        <f t="shared" si="129"/>
        <v>1709.1601126303533</v>
      </c>
      <c r="I1719" s="34">
        <f t="shared" si="130"/>
        <v>34.462893178821552</v>
      </c>
      <c r="J1719" s="34">
        <f t="shared" si="131"/>
        <v>94.323989483980881</v>
      </c>
      <c r="K1719" s="34">
        <f t="shared" si="128"/>
        <v>23.488516611071667</v>
      </c>
    </row>
    <row r="1720" spans="1:11" ht="12.75" x14ac:dyDescent="0.2">
      <c r="A1720" s="29">
        <v>2013.08</v>
      </c>
      <c r="B1720" s="29">
        <v>1670.09</v>
      </c>
      <c r="C1720" s="34">
        <f>C1718/3+C1721*2/3</f>
        <v>34.023333333333333</v>
      </c>
      <c r="D1720" s="34">
        <f>D1718/3+D1721*2/3</f>
        <v>93.23</v>
      </c>
      <c r="E1720" s="40">
        <v>233.87700000000001</v>
      </c>
      <c r="F1720" s="41">
        <f t="shared" si="132"/>
        <v>2013.6249999998704</v>
      </c>
      <c r="G1720" s="29">
        <v>2.74</v>
      </c>
      <c r="H1720" s="34">
        <f t="shared" si="129"/>
        <v>1708.549049917264</v>
      </c>
      <c r="I1720" s="34">
        <f t="shared" si="130"/>
        <v>34.806827082184221</v>
      </c>
      <c r="J1720" s="34">
        <f t="shared" si="131"/>
        <v>95.376912575841146</v>
      </c>
      <c r="K1720" s="34">
        <f t="shared" si="128"/>
        <v>23.352749595227962</v>
      </c>
    </row>
    <row r="1721" spans="1:11" ht="12.75" x14ac:dyDescent="0.2">
      <c r="A1721" s="29">
        <v>2013.09</v>
      </c>
      <c r="B1721" s="29">
        <v>1687.17</v>
      </c>
      <c r="C1721" s="29">
        <v>34.4</v>
      </c>
      <c r="D1721" s="29">
        <v>94.37</v>
      </c>
      <c r="E1721" s="40">
        <v>234.149</v>
      </c>
      <c r="F1721" s="41">
        <f t="shared" si="132"/>
        <v>2013.7083333332037</v>
      </c>
      <c r="G1721" s="29">
        <v>2.81</v>
      </c>
      <c r="H1721" s="34">
        <f t="shared" si="129"/>
        <v>1724.0173304925495</v>
      </c>
      <c r="I1721" s="34">
        <f t="shared" si="130"/>
        <v>35.151286573933682</v>
      </c>
      <c r="J1721" s="34">
        <f t="shared" si="131"/>
        <v>96.431014941340763</v>
      </c>
      <c r="K1721" s="34">
        <f t="shared" si="128"/>
        <v>23.438394261285296</v>
      </c>
    </row>
    <row r="1722" spans="1:11" ht="12.75" x14ac:dyDescent="0.2">
      <c r="A1722" s="29">
        <v>2013.1</v>
      </c>
      <c r="B1722" s="29">
        <v>1720.03</v>
      </c>
      <c r="C1722" s="34">
        <f>C1721*2/3+C1724/3</f>
        <v>34.596666666666664</v>
      </c>
      <c r="D1722" s="34">
        <f>D1721*2/3+D1724/3</f>
        <v>96.313333333333333</v>
      </c>
      <c r="E1722" s="40">
        <v>233.54599999999999</v>
      </c>
      <c r="F1722" s="41">
        <f t="shared" si="132"/>
        <v>2013.7916666665369</v>
      </c>
      <c r="G1722" s="29">
        <v>2.62</v>
      </c>
      <c r="H1722" s="34">
        <f t="shared" si="129"/>
        <v>1762.1329754416688</v>
      </c>
      <c r="I1722" s="34">
        <f t="shared" si="130"/>
        <v>35.443525504611507</v>
      </c>
      <c r="J1722" s="34">
        <f t="shared" si="131"/>
        <v>98.67089564796656</v>
      </c>
      <c r="K1722" s="34">
        <f t="shared" si="128"/>
        <v>23.830800591163815</v>
      </c>
    </row>
    <row r="1723" spans="1:11" ht="12.75" x14ac:dyDescent="0.2">
      <c r="A1723" s="29">
        <v>2013.11</v>
      </c>
      <c r="B1723" s="29">
        <v>1783.54</v>
      </c>
      <c r="C1723" s="34">
        <f>C1721/3+C1724*2/3</f>
        <v>34.793333333333337</v>
      </c>
      <c r="D1723" s="34">
        <f>D1721/3+D1724*2/3</f>
        <v>98.256666666666661</v>
      </c>
      <c r="E1723" s="40">
        <v>233.06899999999999</v>
      </c>
      <c r="F1723" s="41">
        <f t="shared" si="132"/>
        <v>2013.8749999998702</v>
      </c>
      <c r="G1723" s="29">
        <v>2.72</v>
      </c>
      <c r="H1723" s="34">
        <f t="shared" si="129"/>
        <v>1830.937126494729</v>
      </c>
      <c r="I1723" s="34">
        <f t="shared" si="130"/>
        <v>35.717957407463032</v>
      </c>
      <c r="J1723" s="34">
        <f t="shared" si="131"/>
        <v>100.8678128472684</v>
      </c>
      <c r="K1723" s="34">
        <f t="shared" si="128"/>
        <v>24.638026695484811</v>
      </c>
    </row>
    <row r="1724" spans="1:11" ht="12.75" x14ac:dyDescent="0.2">
      <c r="A1724" s="29">
        <v>2013.12</v>
      </c>
      <c r="B1724" s="29">
        <v>1807.78</v>
      </c>
      <c r="C1724" s="29">
        <v>34.99</v>
      </c>
      <c r="D1724" s="29">
        <v>100.2</v>
      </c>
      <c r="E1724" s="29">
        <v>233.04900000000001</v>
      </c>
      <c r="F1724" s="41">
        <f t="shared" si="132"/>
        <v>2013.9583333332034</v>
      </c>
      <c r="G1724" s="29">
        <v>2.9</v>
      </c>
      <c r="H1724" s="34">
        <f t="shared" si="129"/>
        <v>1855.9805628644617</v>
      </c>
      <c r="I1724" s="34">
        <f t="shared" si="130"/>
        <v>35.922933041978297</v>
      </c>
      <c r="J1724" s="34">
        <f t="shared" si="131"/>
        <v>102.87161734227564</v>
      </c>
      <c r="K1724" s="34">
        <f t="shared" si="128"/>
        <v>24.857801952868201</v>
      </c>
    </row>
    <row r="1725" spans="1:11" ht="12.75" x14ac:dyDescent="0.2">
      <c r="A1725" s="29">
        <v>2014.01</v>
      </c>
      <c r="B1725" s="29">
        <v>1822.36</v>
      </c>
      <c r="C1725" s="34">
        <f>C1724*2/3+C1727/3</f>
        <v>35.403333333333336</v>
      </c>
      <c r="D1725" s="34">
        <f>D1724*2/3+D1727/3</f>
        <v>100.41666666666666</v>
      </c>
      <c r="E1725" s="29">
        <v>233.916</v>
      </c>
      <c r="F1725" s="41">
        <f t="shared" si="132"/>
        <v>2014.0416666665367</v>
      </c>
      <c r="G1725" s="29">
        <v>2.86</v>
      </c>
      <c r="H1725" s="34">
        <f t="shared" si="129"/>
        <v>1864.014710793618</v>
      </c>
      <c r="I1725" s="34">
        <f t="shared" si="130"/>
        <v>36.212567299799929</v>
      </c>
      <c r="J1725" s="34">
        <f t="shared" si="131"/>
        <v>102.71194707715588</v>
      </c>
      <c r="K1725" s="34">
        <f t="shared" si="128"/>
        <v>24.855560014215197</v>
      </c>
    </row>
    <row r="1726" spans="1:11" ht="12.75" x14ac:dyDescent="0.2">
      <c r="A1726" s="29">
        <v>2014.02</v>
      </c>
      <c r="B1726" s="29">
        <v>1817.04</v>
      </c>
      <c r="C1726" s="34">
        <f>C1724/3+C1727*2/3</f>
        <v>35.816666666666663</v>
      </c>
      <c r="D1726" s="34">
        <f>D1724/3+D1727*2/3</f>
        <v>100.63333333333333</v>
      </c>
      <c r="E1726" s="29">
        <v>234.78100000000001</v>
      </c>
      <c r="F1726" s="41">
        <f t="shared" si="132"/>
        <v>2014.1249999998699</v>
      </c>
      <c r="G1726" s="29">
        <v>2.71</v>
      </c>
      <c r="H1726" s="34">
        <f t="shared" si="129"/>
        <v>1851.725596449457</v>
      </c>
      <c r="I1726" s="34">
        <f t="shared" si="130"/>
        <v>36.500373379873146</v>
      </c>
      <c r="J1726" s="34">
        <f t="shared" si="131"/>
        <v>102.55432967318478</v>
      </c>
      <c r="K1726" s="34">
        <f t="shared" si="128"/>
        <v>24.586942551906915</v>
      </c>
    </row>
    <row r="1727" spans="1:11" ht="12.75" x14ac:dyDescent="0.2">
      <c r="A1727" s="29">
        <v>2014.03</v>
      </c>
      <c r="B1727" s="29">
        <v>1863.52</v>
      </c>
      <c r="C1727" s="29">
        <v>36.229999999999997</v>
      </c>
      <c r="D1727" s="29">
        <v>100.85</v>
      </c>
      <c r="E1727" s="29">
        <v>236.29300000000001</v>
      </c>
      <c r="F1727" s="41">
        <f t="shared" si="132"/>
        <v>2014.2083333332032</v>
      </c>
      <c r="G1727" s="29">
        <v>2.72</v>
      </c>
      <c r="H1727" s="34">
        <f t="shared" si="129"/>
        <v>1886.9408737457306</v>
      </c>
      <c r="I1727" s="34">
        <f t="shared" si="130"/>
        <v>36.685341641521326</v>
      </c>
      <c r="J1727" s="34">
        <f t="shared" si="131"/>
        <v>102.11749115504901</v>
      </c>
      <c r="K1727" s="34">
        <f t="shared" si="128"/>
        <v>24.95200817387623</v>
      </c>
    </row>
    <row r="1728" spans="1:11" ht="12.75" x14ac:dyDescent="0.2">
      <c r="A1728" s="29">
        <v>2014.04</v>
      </c>
      <c r="B1728" s="29">
        <v>1864.26</v>
      </c>
      <c r="C1728" s="34">
        <f>C1727*2/3+C1730/3</f>
        <v>36.61333333333333</v>
      </c>
      <c r="D1728" s="34">
        <f>D1727*2/3+D1730/3</f>
        <v>101.60666666666667</v>
      </c>
      <c r="E1728" s="29">
        <v>237.072</v>
      </c>
      <c r="F1728" s="41">
        <f t="shared" si="132"/>
        <v>2014.2916666665365</v>
      </c>
      <c r="G1728" s="29">
        <v>2.71</v>
      </c>
      <c r="H1728" s="34">
        <f t="shared" si="129"/>
        <v>1881.4873722539985</v>
      </c>
      <c r="I1728" s="34">
        <f t="shared" si="130"/>
        <v>36.951672150232831</v>
      </c>
      <c r="J1728" s="34">
        <f t="shared" si="131"/>
        <v>102.54560000759263</v>
      </c>
      <c r="K1728" s="34">
        <f t="shared" si="128"/>
        <v>24.782327531126953</v>
      </c>
    </row>
    <row r="1729" spans="1:11" ht="12.75" x14ac:dyDescent="0.2">
      <c r="A1729" s="29">
        <v>2014.05</v>
      </c>
      <c r="B1729" s="29">
        <v>1889.77</v>
      </c>
      <c r="C1729" s="34">
        <f>C1727/3+C1730*2/3</f>
        <v>36.99666666666667</v>
      </c>
      <c r="D1729" s="34">
        <f>D1727/3+D1730*2/3</f>
        <v>102.36333333333334</v>
      </c>
      <c r="E1729" s="29">
        <v>237.9</v>
      </c>
      <c r="F1729" s="41">
        <f t="shared" si="132"/>
        <v>2014.3749999998697</v>
      </c>
      <c r="G1729" s="29">
        <v>2.56</v>
      </c>
      <c r="H1729" s="34">
        <f t="shared" si="129"/>
        <v>1900.5950696406051</v>
      </c>
      <c r="I1729" s="34">
        <f t="shared" si="130"/>
        <v>37.208592717528376</v>
      </c>
      <c r="J1729" s="34">
        <f t="shared" si="131"/>
        <v>102.94969580706179</v>
      </c>
      <c r="K1729" s="34">
        <f t="shared" ref="K1729:K1744" si="133">H1729/AVERAGE(J1609:J1728)</f>
        <v>24.939276177117744</v>
      </c>
    </row>
    <row r="1730" spans="1:11" ht="12.75" x14ac:dyDescent="0.2">
      <c r="A1730" s="29">
        <v>2014.06</v>
      </c>
      <c r="B1730" s="29">
        <v>1947.09</v>
      </c>
      <c r="C1730" s="29">
        <v>37.380000000000003</v>
      </c>
      <c r="D1730" s="29">
        <v>103.12</v>
      </c>
      <c r="E1730" s="29">
        <v>238.34299999999999</v>
      </c>
      <c r="F1730" s="41">
        <f t="shared" si="132"/>
        <v>2014.458333333203</v>
      </c>
      <c r="G1730" s="29">
        <v>2.6</v>
      </c>
      <c r="H1730" s="34">
        <f t="shared" si="129"/>
        <v>1954.6036925670146</v>
      </c>
      <c r="I1730" s="34">
        <f t="shared" si="130"/>
        <v>37.524246967605507</v>
      </c>
      <c r="J1730" s="34">
        <f t="shared" si="131"/>
        <v>103.51793331459284</v>
      </c>
      <c r="K1730" s="34">
        <f t="shared" si="133"/>
        <v>25.553926180856188</v>
      </c>
    </row>
    <row r="1731" spans="1:11" ht="12.75" x14ac:dyDescent="0.2">
      <c r="A1731" s="29">
        <v>2014.07</v>
      </c>
      <c r="B1731" s="29">
        <v>1973.1</v>
      </c>
      <c r="C1731" s="34">
        <f>C1730*2/3+C1733/3</f>
        <v>37.75</v>
      </c>
      <c r="D1731" s="34">
        <f>D1730*2/3+D1733/3</f>
        <v>104.06666666666666</v>
      </c>
      <c r="E1731" s="29">
        <v>238.25</v>
      </c>
      <c r="F1731" s="41">
        <f t="shared" si="132"/>
        <v>2014.5416666665362</v>
      </c>
      <c r="G1731" s="29">
        <v>2.54</v>
      </c>
      <c r="H1731" s="34">
        <f t="shared" si="129"/>
        <v>1981.4872278069254</v>
      </c>
      <c r="I1731" s="34">
        <f t="shared" si="130"/>
        <v>37.910467208814268</v>
      </c>
      <c r="J1731" s="34">
        <f t="shared" si="131"/>
        <v>104.50903189926547</v>
      </c>
      <c r="K1731" s="34">
        <f t="shared" si="133"/>
        <v>25.813437721936594</v>
      </c>
    </row>
    <row r="1732" spans="1:11" ht="12.75" x14ac:dyDescent="0.2">
      <c r="A1732" s="29">
        <v>2014.08</v>
      </c>
      <c r="B1732" s="29">
        <v>1961.53</v>
      </c>
      <c r="C1732" s="34">
        <f>C1730/3+C1733*2/3</f>
        <v>38.120000000000005</v>
      </c>
      <c r="D1732" s="34">
        <f>D1730/3+D1733*2/3</f>
        <v>105.01333333333334</v>
      </c>
      <c r="E1732" s="29">
        <v>237.852</v>
      </c>
      <c r="F1732" s="41">
        <f t="shared" si="132"/>
        <v>2014.6249999998695</v>
      </c>
      <c r="G1732" s="29">
        <v>2.42</v>
      </c>
      <c r="H1732" s="34">
        <f t="shared" si="129"/>
        <v>1973.1642450242166</v>
      </c>
      <c r="I1732" s="34">
        <f t="shared" si="130"/>
        <v>38.346097699409718</v>
      </c>
      <c r="J1732" s="34">
        <f t="shared" si="131"/>
        <v>105.63618939508601</v>
      </c>
      <c r="K1732" s="34">
        <f t="shared" si="133"/>
        <v>25.613544488606195</v>
      </c>
    </row>
    <row r="1733" spans="1:11" ht="12.75" x14ac:dyDescent="0.2">
      <c r="A1733" s="29">
        <v>2014.09</v>
      </c>
      <c r="B1733" s="29">
        <v>1993.23</v>
      </c>
      <c r="C1733" s="29">
        <v>38.49</v>
      </c>
      <c r="D1733" s="29">
        <v>105.96</v>
      </c>
      <c r="E1733" s="29">
        <v>238.03100000000001</v>
      </c>
      <c r="F1733" s="41">
        <f t="shared" si="132"/>
        <v>2014.7083333332027</v>
      </c>
      <c r="G1733" s="29">
        <v>2.5299999999999998</v>
      </c>
      <c r="H1733" s="34">
        <f t="shared" si="129"/>
        <v>2003.5444592616086</v>
      </c>
      <c r="I1733" s="34">
        <f t="shared" si="130"/>
        <v>38.689175979179183</v>
      </c>
      <c r="J1733" s="34">
        <f t="shared" si="131"/>
        <v>106.50831610168422</v>
      </c>
      <c r="K1733" s="34">
        <f t="shared" si="133"/>
        <v>25.914342044548171</v>
      </c>
    </row>
    <row r="1734" spans="1:11" ht="12.75" x14ac:dyDescent="0.2">
      <c r="A1734" s="29">
        <v>2014.1</v>
      </c>
      <c r="B1734" s="29">
        <v>1937.27</v>
      </c>
      <c r="C1734" s="34">
        <f>C1733*2/3+C1736/3</f>
        <v>38.806666666666665</v>
      </c>
      <c r="D1734" s="34">
        <f>D1733*2/3+D1736/3</f>
        <v>104.74333333333334</v>
      </c>
      <c r="E1734" s="29">
        <v>237.43299999999999</v>
      </c>
      <c r="F1734" s="41">
        <f t="shared" si="132"/>
        <v>2014.791666666536</v>
      </c>
      <c r="G1734" s="29">
        <v>2.2999999999999998</v>
      </c>
      <c r="H1734" s="34">
        <f t="shared" si="129"/>
        <v>1952.1993475738416</v>
      </c>
      <c r="I1734" s="34">
        <f t="shared" si="130"/>
        <v>39.105725762636197</v>
      </c>
      <c r="J1734" s="34">
        <f t="shared" si="131"/>
        <v>105.55052573778708</v>
      </c>
      <c r="K1734" s="34">
        <f t="shared" si="133"/>
        <v>25.158787223322932</v>
      </c>
    </row>
    <row r="1735" spans="1:11" ht="12.75" x14ac:dyDescent="0.2">
      <c r="A1735" s="29">
        <v>2014.11</v>
      </c>
      <c r="B1735" s="29">
        <v>2044.57</v>
      </c>
      <c r="C1735" s="34">
        <f>C1733/3+C1736*2/3</f>
        <v>39.123333333333335</v>
      </c>
      <c r="D1735" s="34">
        <f>D1733/3+D1736*2/3</f>
        <v>103.52666666666667</v>
      </c>
      <c r="E1735" s="29">
        <v>236.15100000000001</v>
      </c>
      <c r="F1735" s="41">
        <f t="shared" si="132"/>
        <v>2014.8749999998693</v>
      </c>
      <c r="G1735" s="29">
        <v>2.33</v>
      </c>
      <c r="H1735" s="34">
        <f t="shared" si="129"/>
        <v>2071.5111973588932</v>
      </c>
      <c r="I1735" s="34">
        <f t="shared" si="130"/>
        <v>39.638859553844782</v>
      </c>
      <c r="J1735" s="34">
        <f t="shared" si="131"/>
        <v>104.89083241231245</v>
      </c>
      <c r="K1735" s="34">
        <f t="shared" si="133"/>
        <v>26.602643476096841</v>
      </c>
    </row>
    <row r="1736" spans="1:11" ht="12.75" x14ac:dyDescent="0.2">
      <c r="A1736" s="29">
        <v>2014.12</v>
      </c>
      <c r="B1736" s="29">
        <v>2054.27</v>
      </c>
      <c r="C1736" s="29">
        <v>39.44</v>
      </c>
      <c r="D1736" s="29">
        <v>102.31</v>
      </c>
      <c r="E1736" s="29">
        <v>234.81200000000001</v>
      </c>
      <c r="F1736" s="41">
        <f t="shared" si="132"/>
        <v>2014.9583333332025</v>
      </c>
      <c r="G1736" s="29">
        <v>2.21</v>
      </c>
      <c r="H1736" s="34">
        <f t="shared" si="129"/>
        <v>2093.2077127340167</v>
      </c>
      <c r="I1736" s="34">
        <f t="shared" si="130"/>
        <v>40.187566478714878</v>
      </c>
      <c r="J1736" s="34">
        <f t="shared" si="131"/>
        <v>104.24923748573326</v>
      </c>
      <c r="K1736" s="34">
        <f t="shared" si="133"/>
        <v>26.789896722990679</v>
      </c>
    </row>
    <row r="1737" spans="1:11" ht="12.75" x14ac:dyDescent="0.2">
      <c r="A1737" s="29">
        <v>2015.01</v>
      </c>
      <c r="B1737" s="29">
        <v>2028.18</v>
      </c>
      <c r="C1737" s="34">
        <f>C1736*2/3+C1739/3</f>
        <v>39.896666666666668</v>
      </c>
      <c r="D1737" s="34">
        <f>D1736*2/3+D1739/3</f>
        <v>101.28999999999999</v>
      </c>
      <c r="E1737" s="29">
        <v>233.70699999999999</v>
      </c>
      <c r="F1737" s="41">
        <f t="shared" si="132"/>
        <v>2015.0416666665358</v>
      </c>
      <c r="G1737" s="29">
        <v>1.88</v>
      </c>
      <c r="H1737" s="34">
        <f t="shared" si="129"/>
        <v>2076.3944781072028</v>
      </c>
      <c r="I1737" s="34">
        <f t="shared" si="130"/>
        <v>40.845101697852442</v>
      </c>
      <c r="J1737" s="34">
        <f t="shared" si="131"/>
        <v>103.69789500314495</v>
      </c>
      <c r="K1737" s="34">
        <f t="shared" si="133"/>
        <v>26.488167327904634</v>
      </c>
    </row>
    <row r="1738" spans="1:11" ht="12.75" x14ac:dyDescent="0.2">
      <c r="A1738" s="29">
        <v>2015.02</v>
      </c>
      <c r="B1738" s="29">
        <v>2082.1999999999998</v>
      </c>
      <c r="C1738" s="34">
        <f>C1736/3+C1739*2/3</f>
        <v>40.353333333333332</v>
      </c>
      <c r="D1738" s="34">
        <f>D1736/3+D1739*2/3</f>
        <v>100.27000000000001</v>
      </c>
      <c r="E1738" s="29">
        <v>234.72200000000001</v>
      </c>
      <c r="F1738" s="41">
        <f t="shared" si="132"/>
        <v>2015.124999999869</v>
      </c>
      <c r="G1738" s="29">
        <v>1.98</v>
      </c>
      <c r="H1738" s="34">
        <f t="shared" ref="H1738:H1744" si="134">B1738*$E$1744/E1738</f>
        <v>2122.4806283603575</v>
      </c>
      <c r="I1738" s="34">
        <f t="shared" ref="I1738:I1742" si="135">C1738*$E$1744/E1738</f>
        <v>41.133977662937426</v>
      </c>
      <c r="J1738" s="34">
        <f t="shared" ref="J1738:J1739" si="136">D1738*$E$1744/E1738</f>
        <v>102.20974575242201</v>
      </c>
      <c r="K1738" s="34">
        <f t="shared" si="133"/>
        <v>26.991439989073971</v>
      </c>
    </row>
    <row r="1739" spans="1:11" ht="12.75" x14ac:dyDescent="0.2">
      <c r="A1739" s="29">
        <v>2015.03</v>
      </c>
      <c r="B1739" s="29">
        <v>2079.9899999999998</v>
      </c>
      <c r="C1739" s="29">
        <v>40.81</v>
      </c>
      <c r="D1739" s="29">
        <v>99.25</v>
      </c>
      <c r="E1739" s="29">
        <v>236.119</v>
      </c>
      <c r="F1739" s="41">
        <f t="shared" ref="F1739:F1744" si="137">F1738+1/12</f>
        <v>2015.2083333332023</v>
      </c>
      <c r="G1739" s="29">
        <v>2.04</v>
      </c>
      <c r="H1739" s="34">
        <f t="shared" si="134"/>
        <v>2107.6835297985335</v>
      </c>
      <c r="I1739" s="34">
        <f t="shared" si="135"/>
        <v>41.35335499260966</v>
      </c>
      <c r="J1739" s="34">
        <f t="shared" si="136"/>
        <v>100.57144040716757</v>
      </c>
      <c r="K1739" s="34">
        <f t="shared" si="133"/>
        <v>26.724818701503057</v>
      </c>
    </row>
    <row r="1740" spans="1:11" ht="12.75" x14ac:dyDescent="0.2">
      <c r="A1740" s="29">
        <v>2015.04</v>
      </c>
      <c r="B1740" s="29">
        <v>2094.86</v>
      </c>
      <c r="C1740" s="34">
        <f>C1739*2/3+C1742/3</f>
        <v>41.120000000000005</v>
      </c>
      <c r="D1740" s="29"/>
      <c r="E1740" s="42">
        <v>236.59899999999999</v>
      </c>
      <c r="F1740" s="41">
        <f t="shared" si="137"/>
        <v>2015.2916666665355</v>
      </c>
      <c r="G1740" s="29">
        <v>1.94</v>
      </c>
      <c r="H1740" s="34">
        <f t="shared" si="134"/>
        <v>2118.4449827133672</v>
      </c>
      <c r="I1740" s="34">
        <f t="shared" si="135"/>
        <v>41.582949547546697</v>
      </c>
      <c r="J1740" s="34"/>
      <c r="K1740" s="34">
        <f t="shared" si="133"/>
        <v>26.787935844184496</v>
      </c>
    </row>
    <row r="1741" spans="1:11" ht="12.75" x14ac:dyDescent="0.2">
      <c r="A1741" s="29">
        <v>2015.05</v>
      </c>
      <c r="B1741" s="29">
        <v>2111.94</v>
      </c>
      <c r="C1741" s="34">
        <f>C1739/3+C1742*2/3</f>
        <v>41.43</v>
      </c>
      <c r="D1741" s="29"/>
      <c r="E1741" s="42">
        <v>237.80500000000001</v>
      </c>
      <c r="F1741" s="41">
        <f t="shared" si="137"/>
        <v>2015.3749999998688</v>
      </c>
      <c r="G1741" s="29">
        <v>2.2000000000000002</v>
      </c>
      <c r="H1741" s="34">
        <f t="shared" si="134"/>
        <v>2124.8862397132102</v>
      </c>
      <c r="I1741" s="34">
        <f t="shared" si="135"/>
        <v>41.683966832068286</v>
      </c>
      <c r="J1741" s="34"/>
      <c r="K1741" s="34">
        <f t="shared" si="133"/>
        <v>26.858905816057447</v>
      </c>
    </row>
    <row r="1742" spans="1:11" ht="12.75" x14ac:dyDescent="0.2">
      <c r="A1742" s="29">
        <v>2015.06</v>
      </c>
      <c r="B1742" s="29">
        <v>2099.29</v>
      </c>
      <c r="C1742" s="29">
        <v>41.74</v>
      </c>
      <c r="D1742" s="29"/>
      <c r="E1742" s="42">
        <v>238.63800000000001</v>
      </c>
      <c r="F1742" s="41">
        <f t="shared" si="137"/>
        <v>2015.4583333332021</v>
      </c>
      <c r="G1742" s="29">
        <v>2.36</v>
      </c>
      <c r="H1742" s="34">
        <f t="shared" si="134"/>
        <v>2104.7859035338042</v>
      </c>
      <c r="I1742" s="34">
        <f t="shared" si="135"/>
        <v>41.849274570688657</v>
      </c>
      <c r="J1742" s="34"/>
      <c r="K1742" s="34">
        <f t="shared" si="133"/>
        <v>26.598058487252541</v>
      </c>
    </row>
    <row r="1743" spans="1:11" ht="12.75" x14ac:dyDescent="0.2">
      <c r="A1743" s="29">
        <v>2015.07</v>
      </c>
      <c r="B1743" s="29">
        <v>2094.14</v>
      </c>
      <c r="C1743" s="29"/>
      <c r="D1743" s="29"/>
      <c r="E1743" s="42">
        <f>1.5*E1742-0.5*E1741</f>
        <v>239.05449999999999</v>
      </c>
      <c r="F1743" s="41">
        <f t="shared" si="137"/>
        <v>2015.5416666665353</v>
      </c>
      <c r="G1743" s="29">
        <v>2.3199999999999998</v>
      </c>
      <c r="H1743" s="34">
        <f t="shared" si="134"/>
        <v>2095.9642896703467</v>
      </c>
      <c r="I1743" s="34"/>
      <c r="J1743" s="34"/>
      <c r="K1743" s="34">
        <f t="shared" si="133"/>
        <v>26.483172882733928</v>
      </c>
    </row>
    <row r="1744" spans="1:11" ht="12.75" x14ac:dyDescent="0.2">
      <c r="A1744" s="29">
        <v>2015.08</v>
      </c>
      <c r="B1744" s="29">
        <v>2093.3200000000002</v>
      </c>
      <c r="C1744" s="29"/>
      <c r="D1744" s="29"/>
      <c r="E1744" s="42">
        <f>1.5*E1743-0.5*E1742</f>
        <v>239.26274999999998</v>
      </c>
      <c r="F1744" s="41">
        <f t="shared" si="137"/>
        <v>2015.6249999998686</v>
      </c>
      <c r="G1744" s="29">
        <v>2.16</v>
      </c>
      <c r="H1744" s="34">
        <f t="shared" si="134"/>
        <v>2093.3200000000002</v>
      </c>
      <c r="I1744" s="34"/>
      <c r="J1744" s="34"/>
      <c r="K1744" s="34">
        <f t="shared" si="133"/>
        <v>26.449040592282067</v>
      </c>
    </row>
    <row r="1745" spans="1:11" ht="12.75" x14ac:dyDescent="0.2">
      <c r="A1745" s="29"/>
      <c r="B1745" s="29" t="s">
        <v>1227</v>
      </c>
      <c r="C1745" s="29"/>
      <c r="D1745" s="29"/>
      <c r="E1745" s="29" t="s">
        <v>1228</v>
      </c>
      <c r="F1745" s="29"/>
      <c r="G1745" s="29" t="s">
        <v>1229</v>
      </c>
      <c r="H1745" s="34"/>
      <c r="I1745" s="34"/>
      <c r="J1745" s="34"/>
      <c r="K1745" s="29"/>
    </row>
    <row r="1746" spans="1:11" ht="12.75" x14ac:dyDescent="0.2">
      <c r="A1746" s="29"/>
      <c r="B1746" s="29"/>
      <c r="C1746" s="29"/>
      <c r="D1746" s="29"/>
      <c r="E1746" s="29"/>
      <c r="F1746" s="29"/>
      <c r="G1746" s="29"/>
      <c r="H1746" s="34"/>
      <c r="I1746" s="34"/>
      <c r="J1746" s="34"/>
      <c r="K1746" s="29"/>
    </row>
    <row r="1747" spans="1:11" ht="12.75" x14ac:dyDescent="0.2">
      <c r="A1747" s="29"/>
      <c r="B1747" s="29"/>
      <c r="C1747" s="29"/>
      <c r="D1747" s="29"/>
      <c r="E1747" s="29"/>
      <c r="F1747" s="29"/>
      <c r="G1747" s="29"/>
      <c r="H1747" s="34"/>
      <c r="I1747" s="34"/>
      <c r="J1747" s="34"/>
      <c r="K1747" s="29"/>
    </row>
    <row r="1748" spans="1:11" ht="12.75" x14ac:dyDescent="0.2">
      <c r="A1748" s="29"/>
      <c r="B1748" s="29"/>
      <c r="C1748" s="29"/>
      <c r="D1748" s="29"/>
      <c r="E1748" s="29"/>
      <c r="F1748" s="29"/>
      <c r="G1748" s="29"/>
      <c r="H1748" s="34"/>
      <c r="I1748" s="34"/>
      <c r="J1748" s="34"/>
      <c r="K1748" s="29"/>
    </row>
    <row r="1749" spans="1:11" ht="12.75" x14ac:dyDescent="0.2">
      <c r="A1749" s="29"/>
      <c r="B1749" s="29"/>
      <c r="C1749" s="29"/>
      <c r="D1749" s="29"/>
      <c r="E1749" s="29"/>
      <c r="F1749" s="29"/>
      <c r="G1749" s="29"/>
      <c r="H1749" s="34"/>
      <c r="I1749" s="34"/>
      <c r="J1749" s="34"/>
      <c r="K1749" s="29"/>
    </row>
    <row r="1750" spans="1:11" ht="12.75" x14ac:dyDescent="0.2">
      <c r="A1750" s="29"/>
      <c r="B1750" s="29"/>
      <c r="C1750" s="29"/>
      <c r="D1750" s="29"/>
      <c r="E1750" s="29"/>
      <c r="F1750" s="29"/>
      <c r="G1750" s="29"/>
      <c r="H1750" s="34"/>
      <c r="I1750" s="34"/>
      <c r="J1750" s="34"/>
      <c r="K1750" s="29"/>
    </row>
    <row r="1751" spans="1:11" ht="12.75" x14ac:dyDescent="0.2">
      <c r="A1751" s="29"/>
      <c r="B1751" s="29"/>
      <c r="C1751" s="29"/>
      <c r="D1751" s="29"/>
      <c r="E1751" s="29"/>
      <c r="F1751" s="29"/>
      <c r="G1751" s="29"/>
      <c r="H1751" s="34"/>
      <c r="I1751" s="34"/>
      <c r="J1751" s="34"/>
      <c r="K1751" s="29"/>
    </row>
    <row r="1752" spans="1:11" ht="12.75" x14ac:dyDescent="0.2">
      <c r="A1752" s="29"/>
      <c r="B1752" s="29"/>
      <c r="C1752" s="29"/>
      <c r="D1752" s="29"/>
      <c r="E1752" s="29"/>
      <c r="F1752" s="29"/>
      <c r="G1752" s="29"/>
      <c r="H1752" s="34"/>
      <c r="I1752" s="34"/>
      <c r="J1752" s="34"/>
      <c r="K1752" s="29"/>
    </row>
    <row r="1753" spans="1:11" ht="12.75" x14ac:dyDescent="0.2">
      <c r="A1753" s="29"/>
      <c r="B1753" s="29"/>
      <c r="C1753" s="29"/>
      <c r="D1753" s="29"/>
      <c r="E1753" s="29"/>
      <c r="F1753" s="29"/>
      <c r="G1753" s="29"/>
      <c r="H1753" s="34"/>
      <c r="I1753" s="34"/>
      <c r="J1753" s="34"/>
      <c r="K1753" s="29"/>
    </row>
    <row r="1754" spans="1:11" ht="12.75" x14ac:dyDescent="0.2">
      <c r="A1754" s="29"/>
      <c r="B1754" s="29"/>
      <c r="C1754" s="29"/>
      <c r="D1754" s="29"/>
      <c r="E1754" s="29"/>
      <c r="F1754" s="29"/>
      <c r="G1754" s="29"/>
      <c r="H1754" s="34"/>
      <c r="I1754" s="34"/>
      <c r="J1754" s="34"/>
      <c r="K1754" s="29"/>
    </row>
    <row r="1755" spans="1:11" ht="12.75" x14ac:dyDescent="0.2">
      <c r="A1755" s="29"/>
      <c r="B1755" s="29"/>
      <c r="C1755" s="29"/>
      <c r="D1755" s="29"/>
      <c r="E1755" s="29"/>
      <c r="F1755" s="29"/>
      <c r="G1755" s="29"/>
      <c r="H1755" s="34"/>
      <c r="I1755" s="34"/>
      <c r="J1755" s="34"/>
      <c r="K1755" s="29"/>
    </row>
    <row r="1756" spans="1:11" ht="12.75" x14ac:dyDescent="0.2">
      <c r="A1756" s="29"/>
      <c r="B1756" s="29"/>
      <c r="C1756" s="29"/>
      <c r="D1756" s="29"/>
      <c r="E1756" s="29"/>
      <c r="F1756" s="29"/>
      <c r="G1756" s="29"/>
      <c r="H1756" s="34"/>
      <c r="I1756" s="34"/>
      <c r="J1756" s="34"/>
      <c r="K1756" s="29"/>
    </row>
    <row r="1757" spans="1:11" ht="12.75" x14ac:dyDescent="0.2">
      <c r="A1757" s="29"/>
      <c r="B1757" s="29"/>
      <c r="C1757" s="29"/>
      <c r="D1757" s="29"/>
      <c r="E1757" s="29"/>
      <c r="F1757" s="29"/>
      <c r="G1757" s="29"/>
      <c r="H1757" s="34"/>
      <c r="I1757" s="34"/>
      <c r="J1757" s="34"/>
      <c r="K1757" s="29"/>
    </row>
    <row r="1758" spans="1:11" ht="12.75" x14ac:dyDescent="0.2">
      <c r="A1758" s="29"/>
      <c r="B1758" s="29"/>
      <c r="C1758" s="29"/>
      <c r="D1758" s="29"/>
      <c r="E1758" s="29"/>
      <c r="F1758" s="29"/>
      <c r="G1758" s="29"/>
      <c r="H1758" s="34"/>
      <c r="I1758" s="34"/>
      <c r="J1758" s="34"/>
      <c r="K1758" s="29"/>
    </row>
    <row r="1759" spans="1:11" ht="12.75" x14ac:dyDescent="0.2">
      <c r="A1759" s="29"/>
      <c r="B1759" s="29"/>
      <c r="C1759" s="29"/>
      <c r="D1759" s="29"/>
      <c r="E1759" s="29"/>
      <c r="F1759" s="29"/>
      <c r="G1759" s="29"/>
      <c r="H1759" s="34"/>
      <c r="I1759" s="34"/>
      <c r="J1759" s="34"/>
      <c r="K1759" s="29"/>
    </row>
    <row r="1760" spans="1:11" ht="12.75" x14ac:dyDescent="0.2">
      <c r="A1760" s="29"/>
      <c r="B1760" s="29"/>
      <c r="C1760" s="29"/>
      <c r="D1760" s="29"/>
      <c r="E1760" s="29"/>
      <c r="F1760" s="29"/>
      <c r="G1760" s="29"/>
      <c r="H1760" s="34"/>
      <c r="I1760" s="34"/>
      <c r="J1760" s="34"/>
      <c r="K1760" s="29"/>
    </row>
    <row r="1761" spans="1:11" ht="12.75" x14ac:dyDescent="0.2">
      <c r="A1761" s="29"/>
      <c r="B1761" s="29"/>
      <c r="C1761" s="29"/>
      <c r="D1761" s="29"/>
      <c r="E1761" s="29"/>
      <c r="F1761" s="29"/>
      <c r="G1761" s="29"/>
      <c r="H1761" s="34"/>
      <c r="I1761" s="34"/>
      <c r="J1761" s="34"/>
      <c r="K1761" s="29"/>
    </row>
    <row r="1762" spans="1:11" ht="12.75" x14ac:dyDescent="0.2">
      <c r="A1762" s="29"/>
      <c r="B1762" s="29"/>
      <c r="C1762" s="29"/>
      <c r="D1762" s="29"/>
      <c r="E1762" s="29"/>
      <c r="F1762" s="29"/>
      <c r="G1762" s="29"/>
      <c r="H1762" s="34"/>
      <c r="I1762" s="34"/>
      <c r="J1762" s="34"/>
      <c r="K1762" s="29"/>
    </row>
    <row r="1763" spans="1:11" ht="12.75" x14ac:dyDescent="0.2">
      <c r="A1763" s="29"/>
      <c r="B1763" s="29"/>
      <c r="C1763" s="29"/>
      <c r="D1763" s="29"/>
      <c r="E1763" s="29"/>
      <c r="F1763" s="29"/>
      <c r="G1763" s="29"/>
      <c r="H1763" s="34"/>
      <c r="I1763" s="34"/>
      <c r="J1763" s="34"/>
      <c r="K1763" s="29"/>
    </row>
    <row r="1764" spans="1:11" ht="12.75" x14ac:dyDescent="0.2">
      <c r="A1764" s="29"/>
      <c r="B1764" s="29"/>
      <c r="C1764" s="29"/>
      <c r="D1764" s="29"/>
      <c r="E1764" s="29"/>
      <c r="F1764" s="29"/>
      <c r="G1764" s="29"/>
      <c r="H1764" s="34"/>
      <c r="I1764" s="34"/>
      <c r="J1764" s="34"/>
      <c r="K1764" s="29"/>
    </row>
    <row r="1765" spans="1:11" ht="12.75" x14ac:dyDescent="0.2">
      <c r="A1765" s="29"/>
      <c r="B1765" s="29"/>
      <c r="C1765" s="29"/>
      <c r="D1765" s="29"/>
      <c r="E1765" s="29"/>
      <c r="F1765" s="29"/>
      <c r="G1765" s="29"/>
      <c r="H1765" s="34"/>
      <c r="I1765" s="34"/>
      <c r="J1765" s="34"/>
      <c r="K1765" s="29"/>
    </row>
    <row r="1766" spans="1:11" ht="12.75" x14ac:dyDescent="0.2">
      <c r="A1766" s="29"/>
      <c r="B1766" s="29"/>
      <c r="C1766" s="29"/>
      <c r="D1766" s="29"/>
      <c r="E1766" s="29"/>
      <c r="F1766" s="29"/>
      <c r="G1766" s="29"/>
      <c r="H1766" s="34"/>
      <c r="I1766" s="34"/>
      <c r="J1766" s="34"/>
      <c r="K1766" s="29"/>
    </row>
    <row r="1767" spans="1:11" ht="12.75" x14ac:dyDescent="0.2">
      <c r="A1767" s="29"/>
      <c r="B1767" s="29"/>
      <c r="C1767" s="29"/>
      <c r="D1767" s="29"/>
      <c r="E1767" s="29"/>
      <c r="F1767" s="29"/>
      <c r="G1767" s="29"/>
      <c r="H1767" s="34"/>
      <c r="I1767" s="34"/>
      <c r="J1767" s="34"/>
      <c r="K1767" s="29"/>
    </row>
    <row r="1768" spans="1:11" ht="12.75" x14ac:dyDescent="0.2">
      <c r="A1768" s="29"/>
      <c r="B1768" s="29"/>
      <c r="C1768" s="29"/>
      <c r="D1768" s="29"/>
      <c r="E1768" s="29"/>
      <c r="F1768" s="29"/>
      <c r="G1768" s="29"/>
      <c r="H1768" s="34"/>
      <c r="I1768" s="34"/>
      <c r="J1768" s="34"/>
      <c r="K1768" s="29"/>
    </row>
    <row r="1769" spans="1:11" ht="12.75" x14ac:dyDescent="0.2">
      <c r="A1769" s="29"/>
      <c r="B1769" s="29"/>
      <c r="C1769" s="29"/>
      <c r="D1769" s="29"/>
      <c r="E1769" s="29"/>
      <c r="F1769" s="29"/>
      <c r="G1769" s="29"/>
      <c r="H1769" s="34"/>
      <c r="I1769" s="34"/>
      <c r="J1769" s="34"/>
      <c r="K1769" s="29"/>
    </row>
    <row r="1770" spans="1:11" ht="12.75" x14ac:dyDescent="0.2">
      <c r="A1770" s="29"/>
      <c r="B1770" s="29"/>
      <c r="C1770" s="29"/>
      <c r="D1770" s="29"/>
      <c r="E1770" s="29"/>
      <c r="F1770" s="29"/>
      <c r="G1770" s="29"/>
      <c r="H1770" s="34"/>
      <c r="I1770" s="34"/>
      <c r="J1770" s="34"/>
      <c r="K1770" s="29"/>
    </row>
    <row r="1771" spans="1:11" ht="12.75" x14ac:dyDescent="0.2">
      <c r="A1771" s="29"/>
      <c r="B1771" s="29"/>
      <c r="C1771" s="29"/>
      <c r="D1771" s="29"/>
      <c r="E1771" s="29"/>
      <c r="F1771" s="29"/>
      <c r="G1771" s="29"/>
      <c r="H1771" s="34"/>
      <c r="I1771" s="34"/>
      <c r="J1771" s="34"/>
      <c r="K1771" s="29"/>
    </row>
    <row r="1772" spans="1:11" ht="12.75" x14ac:dyDescent="0.2">
      <c r="A1772" s="29"/>
      <c r="B1772" s="29"/>
      <c r="C1772" s="29"/>
      <c r="D1772" s="29"/>
      <c r="E1772" s="29"/>
      <c r="F1772" s="29"/>
      <c r="G1772" s="29"/>
      <c r="H1772" s="34"/>
      <c r="I1772" s="34"/>
      <c r="J1772" s="34"/>
      <c r="K1772" s="29"/>
    </row>
    <row r="1773" spans="1:11" ht="12.75" x14ac:dyDescent="0.2">
      <c r="A1773" s="29"/>
      <c r="B1773" s="29"/>
      <c r="C1773" s="29"/>
      <c r="D1773" s="29"/>
      <c r="E1773" s="29"/>
      <c r="F1773" s="29"/>
      <c r="G1773" s="29"/>
      <c r="H1773" s="34"/>
      <c r="I1773" s="34"/>
      <c r="J1773" s="34"/>
      <c r="K1773" s="29"/>
    </row>
    <row r="1774" spans="1:11" ht="12.75" x14ac:dyDescent="0.2">
      <c r="A1774" s="29"/>
      <c r="B1774" s="29"/>
      <c r="C1774" s="29"/>
      <c r="D1774" s="29"/>
      <c r="E1774" s="29"/>
      <c r="F1774" s="29"/>
      <c r="G1774" s="29"/>
      <c r="H1774" s="34"/>
      <c r="I1774" s="34"/>
      <c r="J1774" s="34"/>
      <c r="K1774" s="29"/>
    </row>
    <row r="1775" spans="1:11" ht="12.75" x14ac:dyDescent="0.2">
      <c r="A1775" s="29"/>
      <c r="B1775" s="29"/>
      <c r="C1775" s="29"/>
      <c r="D1775" s="29"/>
      <c r="E1775" s="29"/>
      <c r="F1775" s="29"/>
      <c r="G1775" s="29"/>
      <c r="H1775" s="34"/>
      <c r="I1775" s="34"/>
      <c r="J1775" s="34"/>
      <c r="K1775" s="29"/>
    </row>
    <row r="1776" spans="1:11" ht="12.75" x14ac:dyDescent="0.2">
      <c r="A1776" s="29"/>
      <c r="B1776" s="29"/>
      <c r="C1776" s="29"/>
      <c r="D1776" s="29"/>
      <c r="E1776" s="29"/>
      <c r="F1776" s="29"/>
      <c r="G1776" s="29"/>
      <c r="H1776" s="34"/>
      <c r="I1776" s="34"/>
      <c r="J1776" s="34"/>
      <c r="K1776" s="29"/>
    </row>
    <row r="1777" spans="1:11" ht="12.75" x14ac:dyDescent="0.2">
      <c r="A1777" s="29"/>
      <c r="B1777" s="29"/>
      <c r="C1777" s="29"/>
      <c r="D1777" s="29"/>
      <c r="E1777" s="29"/>
      <c r="F1777" s="29"/>
      <c r="G1777" s="29"/>
      <c r="H1777" s="34"/>
      <c r="I1777" s="34"/>
      <c r="J1777" s="34"/>
      <c r="K1777" s="29"/>
    </row>
    <row r="1778" spans="1:11" ht="12.75" x14ac:dyDescent="0.2">
      <c r="A1778" s="29"/>
      <c r="B1778" s="29"/>
      <c r="C1778" s="29"/>
      <c r="D1778" s="29"/>
      <c r="E1778" s="29"/>
      <c r="F1778" s="29"/>
      <c r="G1778" s="29"/>
      <c r="H1778" s="34"/>
      <c r="I1778" s="34"/>
      <c r="J1778" s="34"/>
      <c r="K1778" s="29"/>
    </row>
    <row r="1779" spans="1:11" ht="12.75" x14ac:dyDescent="0.2">
      <c r="A1779" s="29"/>
      <c r="B1779" s="29"/>
      <c r="C1779" s="29"/>
      <c r="D1779" s="29"/>
      <c r="E1779" s="29"/>
      <c r="F1779" s="29"/>
      <c r="G1779" s="29"/>
      <c r="H1779" s="34"/>
      <c r="I1779" s="34"/>
      <c r="J1779" s="34"/>
      <c r="K1779" s="29"/>
    </row>
    <row r="1780" spans="1:11" ht="12.75" x14ac:dyDescent="0.2">
      <c r="A1780" s="29"/>
      <c r="B1780" s="29"/>
      <c r="C1780" s="29"/>
      <c r="D1780" s="29"/>
      <c r="E1780" s="29"/>
      <c r="F1780" s="29"/>
      <c r="G1780" s="29"/>
      <c r="H1780" s="34"/>
      <c r="I1780" s="34"/>
      <c r="J1780" s="34"/>
      <c r="K1780" s="29"/>
    </row>
    <row r="1781" spans="1:11" ht="12.75" x14ac:dyDescent="0.2">
      <c r="A1781" s="29"/>
      <c r="B1781" s="29"/>
      <c r="C1781" s="29"/>
      <c r="D1781" s="29"/>
      <c r="E1781" s="29"/>
      <c r="F1781" s="29"/>
      <c r="G1781" s="29"/>
      <c r="H1781" s="34"/>
      <c r="I1781" s="34"/>
      <c r="J1781" s="34"/>
      <c r="K1781" s="29"/>
    </row>
    <row r="1782" spans="1:11" ht="12.75" x14ac:dyDescent="0.2">
      <c r="A1782" s="29"/>
      <c r="B1782" s="29"/>
      <c r="C1782" s="29"/>
      <c r="D1782" s="29"/>
      <c r="E1782" s="29"/>
      <c r="F1782" s="29"/>
      <c r="G1782" s="29"/>
      <c r="H1782" s="34"/>
      <c r="I1782" s="34"/>
      <c r="J1782" s="34"/>
      <c r="K1782" s="29"/>
    </row>
    <row r="1783" spans="1:11" ht="12.75" x14ac:dyDescent="0.2">
      <c r="A1783" s="29"/>
      <c r="B1783" s="29"/>
      <c r="C1783" s="29"/>
      <c r="D1783" s="29"/>
      <c r="E1783" s="29"/>
      <c r="F1783" s="29"/>
      <c r="G1783" s="29"/>
      <c r="H1783" s="34"/>
      <c r="I1783" s="34"/>
      <c r="J1783" s="34"/>
      <c r="K1783" s="29"/>
    </row>
    <row r="1784" spans="1:11" ht="12.75" x14ac:dyDescent="0.2">
      <c r="A1784" s="29"/>
      <c r="B1784" s="29"/>
      <c r="C1784" s="29"/>
      <c r="D1784" s="29"/>
      <c r="E1784" s="29"/>
      <c r="F1784" s="29"/>
      <c r="G1784" s="29"/>
      <c r="H1784" s="34"/>
      <c r="I1784" s="34"/>
      <c r="J1784" s="34"/>
      <c r="K1784" s="29"/>
    </row>
    <row r="1785" spans="1:11" ht="12.75" x14ac:dyDescent="0.2">
      <c r="A1785" s="29"/>
      <c r="B1785" s="29"/>
      <c r="C1785" s="29"/>
      <c r="D1785" s="29"/>
      <c r="E1785" s="29"/>
      <c r="F1785" s="29"/>
      <c r="G1785" s="29"/>
      <c r="H1785" s="34"/>
      <c r="I1785" s="34"/>
      <c r="J1785" s="34"/>
      <c r="K1785" s="29"/>
    </row>
    <row r="1786" spans="1:11" ht="12.75" x14ac:dyDescent="0.2">
      <c r="A1786" s="29"/>
      <c r="B1786" s="29"/>
      <c r="C1786" s="29"/>
      <c r="D1786" s="29"/>
      <c r="E1786" s="29"/>
      <c r="F1786" s="29"/>
      <c r="G1786" s="29"/>
      <c r="H1786" s="34"/>
      <c r="I1786" s="34"/>
      <c r="J1786" s="34"/>
      <c r="K1786" s="29"/>
    </row>
    <row r="1787" spans="1:11" ht="12.75" x14ac:dyDescent="0.2">
      <c r="A1787" s="29"/>
      <c r="B1787" s="29"/>
      <c r="C1787" s="29"/>
      <c r="D1787" s="29"/>
      <c r="E1787" s="29"/>
      <c r="F1787" s="29"/>
      <c r="G1787" s="29"/>
      <c r="H1787" s="34"/>
      <c r="I1787" s="34"/>
      <c r="J1787" s="34"/>
      <c r="K1787" s="29"/>
    </row>
    <row r="1788" spans="1:11" ht="12.75" x14ac:dyDescent="0.2">
      <c r="A1788" s="29"/>
      <c r="B1788" s="29"/>
      <c r="C1788" s="29"/>
      <c r="D1788" s="29"/>
      <c r="E1788" s="29"/>
      <c r="F1788" s="29"/>
      <c r="G1788" s="29"/>
      <c r="H1788" s="34"/>
      <c r="I1788" s="34"/>
      <c r="J1788" s="34"/>
      <c r="K1788" s="29"/>
    </row>
    <row r="1789" spans="1:11" ht="12.75" x14ac:dyDescent="0.2">
      <c r="A1789" s="29"/>
      <c r="B1789" s="29"/>
      <c r="C1789" s="29"/>
      <c r="D1789" s="29"/>
      <c r="E1789" s="29"/>
      <c r="F1789" s="29"/>
      <c r="G1789" s="29"/>
      <c r="H1789" s="34"/>
      <c r="I1789" s="34"/>
      <c r="J1789" s="34"/>
      <c r="K1789" s="29"/>
    </row>
    <row r="1790" spans="1:11" ht="12.75" x14ac:dyDescent="0.2">
      <c r="A1790" s="29"/>
      <c r="B1790" s="29"/>
      <c r="C1790" s="29"/>
      <c r="D1790" s="29"/>
      <c r="E1790" s="29"/>
      <c r="F1790" s="29"/>
      <c r="G1790" s="29"/>
      <c r="H1790" s="34"/>
      <c r="I1790" s="34"/>
      <c r="J1790" s="34"/>
      <c r="K1790" s="29"/>
    </row>
    <row r="1791" spans="1:11" ht="12.75" x14ac:dyDescent="0.2">
      <c r="A1791" s="29"/>
      <c r="B1791" s="29"/>
      <c r="C1791" s="29"/>
      <c r="D1791" s="29"/>
      <c r="E1791" s="29"/>
      <c r="F1791" s="29"/>
      <c r="G1791" s="29"/>
      <c r="H1791" s="34"/>
      <c r="I1791" s="34"/>
      <c r="J1791" s="34"/>
      <c r="K1791" s="29"/>
    </row>
    <row r="1792" spans="1:11" ht="12.75" x14ac:dyDescent="0.2">
      <c r="A1792" s="29"/>
      <c r="B1792" s="29"/>
      <c r="C1792" s="29"/>
      <c r="D1792" s="29"/>
      <c r="E1792" s="29"/>
      <c r="F1792" s="29"/>
      <c r="G1792" s="29"/>
      <c r="H1792" s="34"/>
      <c r="I1792" s="34"/>
      <c r="J1792" s="34"/>
      <c r="K1792" s="29"/>
    </row>
    <row r="1793" spans="1:11" ht="12.75" x14ac:dyDescent="0.2">
      <c r="A1793" s="29"/>
      <c r="B1793" s="29"/>
      <c r="C1793" s="29"/>
      <c r="D1793" s="29"/>
      <c r="E1793" s="29"/>
      <c r="F1793" s="29"/>
      <c r="G1793" s="29"/>
      <c r="H1793" s="34"/>
      <c r="I1793" s="34"/>
      <c r="J1793" s="34"/>
      <c r="K1793" s="29"/>
    </row>
    <row r="1794" spans="1:11" ht="12.75" x14ac:dyDescent="0.2">
      <c r="A1794" s="29"/>
      <c r="B1794" s="29"/>
      <c r="C1794" s="29"/>
      <c r="D1794" s="29"/>
      <c r="E1794" s="29"/>
      <c r="F1794" s="29"/>
      <c r="G1794" s="29"/>
      <c r="H1794" s="34"/>
      <c r="I1794" s="34"/>
      <c r="J1794" s="34"/>
      <c r="K1794" s="29"/>
    </row>
    <row r="1795" spans="1:11" ht="12.75" x14ac:dyDescent="0.2">
      <c r="A1795" s="29"/>
      <c r="B1795" s="29"/>
      <c r="C1795" s="29"/>
      <c r="D1795" s="29"/>
      <c r="E1795" s="29"/>
      <c r="F1795" s="29"/>
      <c r="G1795" s="29"/>
      <c r="H1795" s="34"/>
      <c r="I1795" s="34"/>
      <c r="J1795" s="34"/>
      <c r="K1795" s="29"/>
    </row>
    <row r="1796" spans="1:11" ht="12.75" x14ac:dyDescent="0.2">
      <c r="A1796" s="29"/>
      <c r="B1796" s="29"/>
      <c r="C1796" s="29"/>
      <c r="D1796" s="29"/>
      <c r="E1796" s="29"/>
      <c r="F1796" s="29"/>
      <c r="G1796" s="29"/>
      <c r="H1796" s="34"/>
      <c r="I1796" s="34"/>
      <c r="J1796" s="34"/>
      <c r="K1796" s="29"/>
    </row>
    <row r="1797" spans="1:11" ht="12.75" x14ac:dyDescent="0.2">
      <c r="A1797" s="29"/>
      <c r="B1797" s="29"/>
      <c r="C1797" s="29"/>
      <c r="D1797" s="29"/>
      <c r="E1797" s="29"/>
      <c r="F1797" s="29"/>
      <c r="G1797" s="29"/>
      <c r="H1797" s="34"/>
      <c r="I1797" s="34"/>
      <c r="J1797" s="34"/>
      <c r="K1797" s="29"/>
    </row>
    <row r="1798" spans="1:11" ht="12.75" x14ac:dyDescent="0.2">
      <c r="A1798" s="29"/>
      <c r="B1798" s="29"/>
      <c r="C1798" s="29"/>
      <c r="D1798" s="29"/>
      <c r="E1798" s="29"/>
      <c r="F1798" s="29"/>
      <c r="G1798" s="29"/>
      <c r="H1798" s="34"/>
      <c r="I1798" s="34"/>
      <c r="J1798" s="34"/>
      <c r="K1798" s="29"/>
    </row>
    <row r="1799" spans="1:11" ht="12.75" x14ac:dyDescent="0.2">
      <c r="A1799" s="29"/>
      <c r="B1799" s="29"/>
      <c r="C1799" s="29"/>
      <c r="D1799" s="29"/>
      <c r="E1799" s="29"/>
      <c r="F1799" s="29"/>
      <c r="G1799" s="29"/>
      <c r="H1799" s="34"/>
      <c r="I1799" s="34"/>
      <c r="J1799" s="34"/>
      <c r="K1799" s="29"/>
    </row>
    <row r="1800" spans="1:11" ht="12.75" x14ac:dyDescent="0.2">
      <c r="A1800" s="29"/>
      <c r="B1800" s="29"/>
      <c r="C1800" s="29"/>
      <c r="D1800" s="29"/>
      <c r="E1800" s="29"/>
      <c r="F1800" s="29"/>
      <c r="G1800" s="29"/>
      <c r="H1800" s="34"/>
      <c r="I1800" s="34"/>
      <c r="J1800" s="34"/>
      <c r="K1800" s="29"/>
    </row>
    <row r="1801" spans="1:11" ht="12.75" x14ac:dyDescent="0.2">
      <c r="A1801" s="29"/>
      <c r="B1801" s="29"/>
      <c r="C1801" s="29"/>
      <c r="D1801" s="29"/>
      <c r="E1801" s="29"/>
      <c r="F1801" s="29"/>
      <c r="G1801" s="29"/>
      <c r="H1801" s="34"/>
      <c r="I1801" s="34"/>
      <c r="J1801" s="34"/>
      <c r="K1801" s="29"/>
    </row>
    <row r="1802" spans="1:11" ht="12.75" x14ac:dyDescent="0.2">
      <c r="A1802" s="29"/>
      <c r="B1802" s="29"/>
      <c r="C1802" s="29"/>
      <c r="D1802" s="29"/>
      <c r="E1802" s="29"/>
      <c r="F1802" s="29"/>
      <c r="G1802" s="29"/>
      <c r="H1802" s="34"/>
      <c r="I1802" s="34"/>
      <c r="J1802" s="34"/>
      <c r="K1802" s="29"/>
    </row>
    <row r="1803" spans="1:11" ht="12.75" x14ac:dyDescent="0.2">
      <c r="A1803" s="29"/>
      <c r="B1803" s="29"/>
      <c r="C1803" s="29"/>
      <c r="D1803" s="29"/>
      <c r="E1803" s="29"/>
      <c r="F1803" s="29"/>
      <c r="G1803" s="29"/>
      <c r="H1803" s="34"/>
      <c r="I1803" s="34"/>
      <c r="J1803" s="34"/>
      <c r="K1803" s="29"/>
    </row>
    <row r="1804" spans="1:11" ht="12.75" x14ac:dyDescent="0.2">
      <c r="A1804" s="29"/>
      <c r="B1804" s="29"/>
      <c r="C1804" s="29"/>
      <c r="D1804" s="29"/>
      <c r="E1804" s="29"/>
      <c r="F1804" s="29"/>
      <c r="G1804" s="29"/>
      <c r="H1804" s="34"/>
      <c r="I1804" s="34"/>
      <c r="J1804" s="34"/>
      <c r="K1804" s="29"/>
    </row>
    <row r="1805" spans="1:11" ht="12.75" x14ac:dyDescent="0.2">
      <c r="A1805" s="29"/>
      <c r="B1805" s="29"/>
      <c r="C1805" s="29"/>
      <c r="D1805" s="29"/>
      <c r="E1805" s="29"/>
      <c r="F1805" s="29"/>
      <c r="G1805" s="29"/>
      <c r="H1805" s="34"/>
      <c r="I1805" s="34"/>
      <c r="J1805" s="34"/>
      <c r="K1805" s="29"/>
    </row>
    <row r="1806" spans="1:11" ht="12.75" x14ac:dyDescent="0.2">
      <c r="A1806" s="29"/>
      <c r="B1806" s="29"/>
      <c r="C1806" s="29"/>
      <c r="D1806" s="29"/>
      <c r="E1806" s="29"/>
      <c r="F1806" s="29"/>
      <c r="G1806" s="29"/>
      <c r="H1806" s="34"/>
      <c r="I1806" s="34"/>
      <c r="J1806" s="34"/>
      <c r="K1806" s="29"/>
    </row>
    <row r="1807" spans="1:11" ht="12.75" x14ac:dyDescent="0.2">
      <c r="A1807" s="29"/>
      <c r="B1807" s="29"/>
      <c r="C1807" s="29"/>
      <c r="D1807" s="29"/>
      <c r="E1807" s="29"/>
      <c r="F1807" s="29"/>
      <c r="G1807" s="29"/>
      <c r="H1807" s="34"/>
      <c r="I1807" s="34"/>
      <c r="J1807" s="34"/>
      <c r="K1807" s="29"/>
    </row>
    <row r="1808" spans="1:11" ht="12.75" x14ac:dyDescent="0.2">
      <c r="A1808" s="29"/>
      <c r="B1808" s="29"/>
      <c r="C1808" s="29"/>
      <c r="D1808" s="29"/>
      <c r="E1808" s="29"/>
      <c r="F1808" s="29"/>
      <c r="G1808" s="29"/>
      <c r="H1808" s="34"/>
      <c r="I1808" s="34"/>
      <c r="J1808" s="34"/>
      <c r="K1808" s="29"/>
    </row>
    <row r="1809" spans="1:11" ht="12.75" x14ac:dyDescent="0.2">
      <c r="A1809" s="29"/>
      <c r="B1809" s="29"/>
      <c r="C1809" s="29"/>
      <c r="D1809" s="29"/>
      <c r="E1809" s="29"/>
      <c r="F1809" s="29"/>
      <c r="G1809" s="29"/>
      <c r="H1809" s="34"/>
      <c r="I1809" s="34"/>
      <c r="J1809" s="34"/>
      <c r="K1809" s="29"/>
    </row>
    <row r="1810" spans="1:11" ht="12.75" x14ac:dyDescent="0.2">
      <c r="A1810" s="29"/>
      <c r="B1810" s="29"/>
      <c r="C1810" s="29"/>
      <c r="D1810" s="29"/>
      <c r="E1810" s="29"/>
      <c r="F1810" s="29"/>
      <c r="G1810" s="29"/>
      <c r="H1810" s="34"/>
      <c r="I1810" s="34"/>
      <c r="J1810" s="34"/>
      <c r="K1810" s="29"/>
    </row>
    <row r="1811" spans="1:11" ht="12.75" x14ac:dyDescent="0.2">
      <c r="A1811" s="29"/>
      <c r="B1811" s="29"/>
      <c r="C1811" s="29"/>
      <c r="D1811" s="29"/>
      <c r="E1811" s="29"/>
      <c r="F1811" s="29"/>
      <c r="G1811" s="29"/>
      <c r="H1811" s="34"/>
      <c r="I1811" s="34"/>
      <c r="J1811" s="34"/>
      <c r="K1811" s="29"/>
    </row>
    <row r="1812" spans="1:11" ht="12.75" x14ac:dyDescent="0.2">
      <c r="A1812" s="29"/>
      <c r="B1812" s="29"/>
      <c r="C1812" s="29"/>
      <c r="D1812" s="29"/>
      <c r="E1812" s="29"/>
      <c r="F1812" s="29"/>
      <c r="G1812" s="29"/>
      <c r="H1812" s="34"/>
      <c r="I1812" s="34"/>
      <c r="J1812" s="34"/>
      <c r="K1812" s="29"/>
    </row>
    <row r="1813" spans="1:11" ht="12.75" x14ac:dyDescent="0.2">
      <c r="A1813" s="29"/>
      <c r="B1813" s="29"/>
      <c r="C1813" s="29"/>
      <c r="D1813" s="29"/>
      <c r="E1813" s="29"/>
      <c r="F1813" s="29"/>
      <c r="G1813" s="29"/>
      <c r="H1813" s="34"/>
      <c r="I1813" s="34"/>
      <c r="J1813" s="34"/>
      <c r="K1813" s="29"/>
    </row>
    <row r="1814" spans="1:11" ht="12.75" x14ac:dyDescent="0.2">
      <c r="A1814" s="29"/>
      <c r="B1814" s="29"/>
      <c r="C1814" s="29"/>
      <c r="D1814" s="29"/>
      <c r="E1814" s="29"/>
      <c r="F1814" s="29"/>
      <c r="G1814" s="29"/>
      <c r="H1814" s="34"/>
      <c r="I1814" s="34"/>
      <c r="J1814" s="34"/>
      <c r="K1814" s="29"/>
    </row>
    <row r="1815" spans="1:11" ht="12.75" x14ac:dyDescent="0.2">
      <c r="A1815" s="29"/>
      <c r="B1815" s="29"/>
      <c r="C1815" s="29"/>
      <c r="D1815" s="29"/>
      <c r="E1815" s="29"/>
      <c r="F1815" s="29"/>
      <c r="G1815" s="29"/>
      <c r="H1815" s="34"/>
      <c r="I1815" s="34"/>
      <c r="J1815" s="34"/>
      <c r="K1815" s="29"/>
    </row>
    <row r="1816" spans="1:11" ht="12.75" x14ac:dyDescent="0.2">
      <c r="A1816" s="29"/>
      <c r="B1816" s="29"/>
      <c r="C1816" s="29"/>
      <c r="D1816" s="29"/>
      <c r="E1816" s="29"/>
      <c r="F1816" s="29"/>
      <c r="G1816" s="29"/>
      <c r="H1816" s="34"/>
      <c r="I1816" s="34"/>
      <c r="J1816" s="34"/>
      <c r="K1816" s="29"/>
    </row>
    <row r="1817" spans="1:11" ht="12.75" x14ac:dyDescent="0.2">
      <c r="A1817" s="29"/>
      <c r="B1817" s="29"/>
      <c r="C1817" s="29"/>
      <c r="D1817" s="29"/>
      <c r="E1817" s="29"/>
      <c r="F1817" s="29"/>
      <c r="G1817" s="29"/>
      <c r="H1817" s="34"/>
      <c r="I1817" s="34"/>
      <c r="J1817" s="34"/>
      <c r="K1817" s="29"/>
    </row>
    <row r="1818" spans="1:11" ht="12.75" x14ac:dyDescent="0.2">
      <c r="A1818" s="29"/>
      <c r="B1818" s="29"/>
      <c r="C1818" s="29"/>
      <c r="D1818" s="29"/>
      <c r="E1818" s="29"/>
      <c r="F1818" s="29"/>
      <c r="G1818" s="29"/>
      <c r="H1818" s="34"/>
      <c r="I1818" s="34"/>
      <c r="J1818" s="34"/>
      <c r="K1818" s="29"/>
    </row>
    <row r="1819" spans="1:11" ht="12.75" x14ac:dyDescent="0.2">
      <c r="A1819" s="29"/>
      <c r="B1819" s="29"/>
      <c r="C1819" s="29"/>
      <c r="D1819" s="29"/>
      <c r="E1819" s="29"/>
      <c r="F1819" s="29"/>
      <c r="G1819" s="29"/>
      <c r="H1819" s="34"/>
      <c r="I1819" s="34"/>
      <c r="J1819" s="34"/>
      <c r="K1819" s="29"/>
    </row>
    <row r="1820" spans="1:11" ht="12.75" x14ac:dyDescent="0.2">
      <c r="A1820" s="29"/>
      <c r="B1820" s="29"/>
      <c r="C1820" s="29"/>
      <c r="D1820" s="29"/>
      <c r="E1820" s="29"/>
      <c r="F1820" s="29"/>
      <c r="G1820" s="29"/>
      <c r="H1820" s="34"/>
      <c r="I1820" s="34"/>
      <c r="J1820" s="34"/>
      <c r="K1820" s="29"/>
    </row>
    <row r="1821" spans="1:11" ht="12.75" x14ac:dyDescent="0.2">
      <c r="A1821" s="29"/>
      <c r="B1821" s="29"/>
      <c r="C1821" s="29"/>
      <c r="D1821" s="29"/>
      <c r="E1821" s="29"/>
      <c r="F1821" s="29"/>
      <c r="G1821" s="29"/>
      <c r="H1821" s="34"/>
      <c r="I1821" s="34"/>
      <c r="J1821" s="34"/>
      <c r="K1821" s="29"/>
    </row>
    <row r="1822" spans="1:11" ht="12.75" x14ac:dyDescent="0.2">
      <c r="A1822" s="29"/>
      <c r="B1822" s="29"/>
      <c r="C1822" s="29"/>
      <c r="D1822" s="29"/>
      <c r="E1822" s="29"/>
      <c r="F1822" s="29"/>
      <c r="G1822" s="29"/>
      <c r="H1822" s="34"/>
      <c r="I1822" s="34"/>
      <c r="J1822" s="34"/>
      <c r="K1822" s="29"/>
    </row>
    <row r="1823" spans="1:11" ht="12.75" x14ac:dyDescent="0.2">
      <c r="A1823" s="29"/>
      <c r="B1823" s="29"/>
      <c r="C1823" s="29"/>
      <c r="D1823" s="29"/>
      <c r="E1823" s="29"/>
      <c r="F1823" s="29"/>
      <c r="G1823" s="29"/>
      <c r="H1823" s="34"/>
      <c r="I1823" s="34"/>
      <c r="J1823" s="34"/>
      <c r="K1823" s="29"/>
    </row>
    <row r="1824" spans="1:11" ht="12.75" x14ac:dyDescent="0.2">
      <c r="A1824" s="29"/>
      <c r="B1824" s="29"/>
      <c r="C1824" s="29"/>
      <c r="D1824" s="29"/>
      <c r="E1824" s="29"/>
      <c r="F1824" s="29"/>
      <c r="G1824" s="29"/>
      <c r="H1824" s="34"/>
      <c r="I1824" s="34"/>
      <c r="J1824" s="34"/>
      <c r="K1824" s="29"/>
    </row>
    <row r="1825" spans="1:11" ht="12.75" x14ac:dyDescent="0.2">
      <c r="A1825" s="29"/>
      <c r="B1825" s="29"/>
      <c r="C1825" s="29"/>
      <c r="D1825" s="29"/>
      <c r="E1825" s="29"/>
      <c r="F1825" s="29"/>
      <c r="G1825" s="29"/>
      <c r="H1825" s="34"/>
      <c r="I1825" s="34"/>
      <c r="J1825" s="34"/>
      <c r="K1825" s="29"/>
    </row>
    <row r="1826" spans="1:11" ht="12.75" x14ac:dyDescent="0.2">
      <c r="A1826" s="29"/>
      <c r="B1826" s="29"/>
      <c r="C1826" s="29"/>
      <c r="D1826" s="29"/>
      <c r="E1826" s="29"/>
      <c r="F1826" s="29"/>
      <c r="G1826" s="29"/>
      <c r="H1826" s="34"/>
      <c r="I1826" s="34"/>
      <c r="J1826" s="34"/>
      <c r="K1826" s="29"/>
    </row>
    <row r="1827" spans="1:11" ht="12.75" x14ac:dyDescent="0.2">
      <c r="A1827" s="29"/>
      <c r="B1827" s="29"/>
      <c r="C1827" s="29"/>
      <c r="D1827" s="29"/>
      <c r="E1827" s="29"/>
      <c r="F1827" s="29"/>
      <c r="G1827" s="29"/>
      <c r="H1827" s="34"/>
      <c r="I1827" s="34"/>
      <c r="J1827" s="34"/>
      <c r="K1827" s="29"/>
    </row>
    <row r="1828" spans="1:11" ht="12.75" x14ac:dyDescent="0.2">
      <c r="A1828" s="29"/>
      <c r="B1828" s="29"/>
      <c r="C1828" s="29"/>
      <c r="D1828" s="29"/>
      <c r="E1828" s="29"/>
      <c r="F1828" s="29"/>
      <c r="G1828" s="29"/>
      <c r="H1828" s="34"/>
      <c r="I1828" s="34"/>
      <c r="J1828" s="34"/>
      <c r="K1828" s="29"/>
    </row>
    <row r="1829" spans="1:11" ht="12.75" x14ac:dyDescent="0.2">
      <c r="A1829" s="29"/>
      <c r="B1829" s="29"/>
      <c r="C1829" s="29"/>
      <c r="D1829" s="29"/>
      <c r="E1829" s="29"/>
      <c r="F1829" s="29"/>
      <c r="G1829" s="29"/>
      <c r="H1829" s="34"/>
      <c r="I1829" s="34"/>
      <c r="J1829" s="34"/>
      <c r="K1829" s="29"/>
    </row>
    <row r="1830" spans="1:11" ht="12.75" x14ac:dyDescent="0.2">
      <c r="A1830" s="29"/>
      <c r="B1830" s="29"/>
      <c r="C1830" s="29"/>
      <c r="D1830" s="29"/>
      <c r="E1830" s="29"/>
      <c r="F1830" s="29"/>
      <c r="G1830" s="29"/>
      <c r="H1830" s="34"/>
      <c r="I1830" s="34"/>
      <c r="J1830" s="34"/>
      <c r="K1830" s="29"/>
    </row>
    <row r="1831" spans="1:11" ht="12.75" x14ac:dyDescent="0.2">
      <c r="A1831" s="29"/>
      <c r="B1831" s="29"/>
      <c r="C1831" s="29"/>
      <c r="D1831" s="29"/>
      <c r="E1831" s="29"/>
      <c r="F1831" s="29"/>
      <c r="G1831" s="29"/>
      <c r="H1831" s="34"/>
      <c r="I1831" s="34"/>
      <c r="J1831" s="34"/>
      <c r="K1831" s="29"/>
    </row>
    <row r="1832" spans="1:11" ht="12.75" x14ac:dyDescent="0.2">
      <c r="A1832" s="29"/>
      <c r="B1832" s="29"/>
      <c r="C1832" s="29"/>
      <c r="D1832" s="29"/>
      <c r="E1832" s="29"/>
      <c r="F1832" s="29"/>
      <c r="G1832" s="29"/>
      <c r="H1832" s="34"/>
      <c r="I1832" s="34"/>
      <c r="J1832" s="34"/>
      <c r="K1832" s="29"/>
    </row>
    <row r="1833" spans="1:11" ht="12.75" x14ac:dyDescent="0.2">
      <c r="A1833" s="29"/>
      <c r="B1833" s="29"/>
      <c r="C1833" s="29"/>
      <c r="D1833" s="29"/>
      <c r="E1833" s="29"/>
      <c r="F1833" s="29"/>
      <c r="G1833" s="29"/>
      <c r="H1833" s="34"/>
      <c r="I1833" s="34"/>
      <c r="J1833" s="34"/>
      <c r="K1833" s="29"/>
    </row>
    <row r="1834" spans="1:11" ht="12.75" x14ac:dyDescent="0.2">
      <c r="A1834" s="29"/>
      <c r="B1834" s="29"/>
      <c r="C1834" s="29"/>
      <c r="D1834" s="29"/>
      <c r="E1834" s="29"/>
      <c r="F1834" s="29"/>
      <c r="G1834" s="29"/>
      <c r="H1834" s="34"/>
      <c r="I1834" s="34"/>
      <c r="J1834" s="34"/>
      <c r="K1834" s="29"/>
    </row>
    <row r="1835" spans="1:11" ht="12.75" x14ac:dyDescent="0.2">
      <c r="A1835" s="29"/>
      <c r="B1835" s="29"/>
      <c r="C1835" s="29"/>
      <c r="D1835" s="29"/>
      <c r="E1835" s="29"/>
      <c r="F1835" s="29"/>
      <c r="G1835" s="29"/>
      <c r="H1835" s="34"/>
      <c r="I1835" s="34"/>
      <c r="J1835" s="34"/>
      <c r="K1835" s="29"/>
    </row>
    <row r="1836" spans="1:11" ht="12.75" x14ac:dyDescent="0.2">
      <c r="A1836" s="29"/>
      <c r="B1836" s="29"/>
      <c r="C1836" s="29"/>
      <c r="D1836" s="29"/>
      <c r="E1836" s="29"/>
      <c r="F1836" s="29"/>
      <c r="G1836" s="29"/>
      <c r="H1836" s="34"/>
      <c r="I1836" s="34"/>
      <c r="J1836" s="34"/>
      <c r="K1836" s="29"/>
    </row>
    <row r="1837" spans="1:11" ht="12.75" x14ac:dyDescent="0.2">
      <c r="A1837" s="29"/>
      <c r="B1837" s="29"/>
      <c r="C1837" s="29"/>
      <c r="D1837" s="29"/>
      <c r="E1837" s="29"/>
      <c r="F1837" s="29"/>
      <c r="G1837" s="29"/>
      <c r="H1837" s="34"/>
      <c r="I1837" s="34"/>
      <c r="J1837" s="34"/>
      <c r="K1837" s="29"/>
    </row>
    <row r="1838" spans="1:11" ht="12.75" x14ac:dyDescent="0.2">
      <c r="A1838" s="29"/>
      <c r="B1838" s="29"/>
      <c r="C1838" s="29"/>
      <c r="D1838" s="29"/>
      <c r="E1838" s="29"/>
      <c r="F1838" s="29"/>
      <c r="G1838" s="29"/>
      <c r="H1838" s="34"/>
      <c r="I1838" s="34"/>
      <c r="J1838" s="34"/>
      <c r="K1838" s="29"/>
    </row>
    <row r="1839" spans="1:11" ht="12.75" x14ac:dyDescent="0.2">
      <c r="A1839" s="29"/>
      <c r="B1839" s="29"/>
      <c r="C1839" s="29"/>
      <c r="D1839" s="29"/>
      <c r="E1839" s="29"/>
      <c r="F1839" s="29"/>
      <c r="G1839" s="29"/>
      <c r="H1839" s="34"/>
      <c r="I1839" s="34"/>
      <c r="J1839" s="34"/>
      <c r="K1839" s="29"/>
    </row>
    <row r="1840" spans="1:11" ht="12.75" x14ac:dyDescent="0.2">
      <c r="A1840" s="29"/>
      <c r="B1840" s="29"/>
      <c r="C1840" s="29"/>
      <c r="D1840" s="29"/>
      <c r="E1840" s="29"/>
      <c r="F1840" s="29"/>
      <c r="G1840" s="29"/>
      <c r="H1840" s="34"/>
      <c r="I1840" s="34"/>
      <c r="J1840" s="34"/>
      <c r="K1840" s="29"/>
    </row>
    <row r="1841" spans="1:11" ht="12.75" x14ac:dyDescent="0.2">
      <c r="A1841" s="29"/>
      <c r="B1841" s="29"/>
      <c r="C1841" s="29"/>
      <c r="D1841" s="29"/>
      <c r="E1841" s="29"/>
      <c r="F1841" s="29"/>
      <c r="G1841" s="29"/>
      <c r="H1841" s="34"/>
      <c r="I1841" s="34"/>
      <c r="J1841" s="34"/>
      <c r="K1841" s="29"/>
    </row>
    <row r="1842" spans="1:11" ht="12.75" x14ac:dyDescent="0.2">
      <c r="A1842" s="29"/>
      <c r="B1842" s="29"/>
      <c r="C1842" s="29"/>
      <c r="D1842" s="29"/>
      <c r="E1842" s="29"/>
      <c r="F1842" s="29"/>
      <c r="G1842" s="29"/>
      <c r="H1842" s="34"/>
      <c r="I1842" s="34"/>
      <c r="J1842" s="34"/>
      <c r="K1842" s="29"/>
    </row>
    <row r="1843" spans="1:11" ht="12.75" x14ac:dyDescent="0.2">
      <c r="A1843" s="29"/>
      <c r="B1843" s="29"/>
      <c r="C1843" s="29"/>
      <c r="D1843" s="29"/>
      <c r="E1843" s="29"/>
      <c r="F1843" s="29"/>
      <c r="G1843" s="29"/>
      <c r="H1843" s="34"/>
      <c r="I1843" s="34"/>
      <c r="J1843" s="34"/>
      <c r="K1843" s="29"/>
    </row>
    <row r="1844" spans="1:11" ht="12.75" x14ac:dyDescent="0.2">
      <c r="A1844" s="29"/>
      <c r="B1844" s="29"/>
      <c r="C1844" s="29"/>
      <c r="D1844" s="29"/>
      <c r="E1844" s="29"/>
      <c r="F1844" s="29"/>
      <c r="G1844" s="29"/>
      <c r="H1844" s="34"/>
      <c r="I1844" s="34"/>
      <c r="J1844" s="34"/>
      <c r="K1844" s="29"/>
    </row>
    <row r="1845" spans="1:11" ht="12.75" x14ac:dyDescent="0.2">
      <c r="A1845" s="29"/>
      <c r="B1845" s="29"/>
      <c r="C1845" s="29"/>
      <c r="D1845" s="29"/>
      <c r="E1845" s="29"/>
      <c r="F1845" s="29"/>
      <c r="G1845" s="29"/>
      <c r="H1845" s="34"/>
      <c r="I1845" s="34"/>
      <c r="J1845" s="34"/>
      <c r="K1845" s="29"/>
    </row>
    <row r="1846" spans="1:11" ht="12.75" x14ac:dyDescent="0.2">
      <c r="A1846" s="29"/>
      <c r="B1846" s="29"/>
      <c r="C1846" s="29"/>
      <c r="D1846" s="29"/>
      <c r="E1846" s="29"/>
      <c r="F1846" s="29"/>
      <c r="G1846" s="29"/>
      <c r="H1846" s="34"/>
      <c r="I1846" s="34"/>
      <c r="J1846" s="34"/>
      <c r="K1846" s="29"/>
    </row>
    <row r="1847" spans="1:11" ht="12.75" x14ac:dyDescent="0.2">
      <c r="A1847" s="29"/>
      <c r="B1847" s="29"/>
      <c r="C1847" s="29"/>
      <c r="D1847" s="29"/>
      <c r="E1847" s="29"/>
      <c r="F1847" s="29"/>
      <c r="G1847" s="29"/>
      <c r="H1847" s="34"/>
      <c r="I1847" s="34"/>
      <c r="J1847" s="34"/>
      <c r="K1847" s="29"/>
    </row>
    <row r="1848" spans="1:11" ht="12.75" x14ac:dyDescent="0.2">
      <c r="A1848" s="29"/>
      <c r="B1848" s="29"/>
      <c r="C1848" s="29"/>
      <c r="D1848" s="29"/>
      <c r="E1848" s="29"/>
      <c r="F1848" s="29"/>
      <c r="G1848" s="29"/>
      <c r="H1848" s="34"/>
      <c r="I1848" s="34"/>
      <c r="J1848" s="34"/>
      <c r="K1848" s="29"/>
    </row>
    <row r="1849" spans="1:11" ht="12.75" x14ac:dyDescent="0.2">
      <c r="A1849" s="29"/>
      <c r="B1849" s="29"/>
      <c r="C1849" s="29"/>
      <c r="D1849" s="29"/>
      <c r="E1849" s="29"/>
      <c r="F1849" s="29"/>
      <c r="G1849" s="29"/>
      <c r="H1849" s="34"/>
      <c r="I1849" s="34"/>
      <c r="J1849" s="34"/>
      <c r="K1849" s="29"/>
    </row>
    <row r="1850" spans="1:11" ht="12.75" x14ac:dyDescent="0.2">
      <c r="A1850" s="29"/>
      <c r="B1850" s="29"/>
      <c r="C1850" s="29"/>
      <c r="D1850" s="29"/>
      <c r="E1850" s="29"/>
      <c r="F1850" s="29"/>
      <c r="G1850" s="29"/>
      <c r="H1850" s="34"/>
      <c r="I1850" s="34"/>
      <c r="J1850" s="34"/>
      <c r="K1850" s="29"/>
    </row>
    <row r="1851" spans="1:11" ht="12.75" x14ac:dyDescent="0.2">
      <c r="A1851" s="29"/>
      <c r="B1851" s="29"/>
      <c r="C1851" s="29"/>
      <c r="D1851" s="29"/>
      <c r="E1851" s="29"/>
      <c r="F1851" s="29"/>
      <c r="G1851" s="29"/>
      <c r="H1851" s="34"/>
      <c r="I1851" s="34"/>
      <c r="J1851" s="34"/>
      <c r="K1851" s="29"/>
    </row>
    <row r="1852" spans="1:11" ht="12.75" x14ac:dyDescent="0.2">
      <c r="A1852" s="29"/>
      <c r="B1852" s="29"/>
      <c r="C1852" s="29"/>
      <c r="D1852" s="29"/>
      <c r="E1852" s="29"/>
      <c r="F1852" s="29"/>
      <c r="G1852" s="29"/>
      <c r="H1852" s="34"/>
      <c r="I1852" s="34"/>
      <c r="J1852" s="34"/>
      <c r="K1852" s="29"/>
    </row>
    <row r="1853" spans="1:11" ht="12.75" x14ac:dyDescent="0.2">
      <c r="A1853" s="29"/>
      <c r="B1853" s="29"/>
      <c r="C1853" s="29"/>
      <c r="D1853" s="29"/>
      <c r="E1853" s="29"/>
      <c r="F1853" s="29"/>
      <c r="G1853" s="29"/>
      <c r="H1853" s="34"/>
      <c r="I1853" s="34"/>
      <c r="J1853" s="34"/>
      <c r="K1853" s="29"/>
    </row>
    <row r="1854" spans="1:11" ht="12.75" x14ac:dyDescent="0.2">
      <c r="A1854" s="29"/>
      <c r="B1854" s="29"/>
      <c r="C1854" s="29"/>
      <c r="D1854" s="29"/>
      <c r="E1854" s="29"/>
      <c r="F1854" s="29"/>
      <c r="G1854" s="29"/>
      <c r="H1854" s="34"/>
      <c r="I1854" s="34"/>
      <c r="J1854" s="34"/>
      <c r="K1854" s="29"/>
    </row>
    <row r="1855" spans="1:11" ht="12.75" x14ac:dyDescent="0.2">
      <c r="A1855" s="29"/>
      <c r="B1855" s="29"/>
      <c r="C1855" s="29"/>
      <c r="D1855" s="29"/>
      <c r="E1855" s="29"/>
      <c r="F1855" s="29"/>
      <c r="G1855" s="29"/>
      <c r="H1855" s="34"/>
      <c r="I1855" s="34"/>
      <c r="J1855" s="34"/>
      <c r="K1855" s="29"/>
    </row>
    <row r="1856" spans="1:11" ht="12.75" x14ac:dyDescent="0.2">
      <c r="A1856" s="29"/>
      <c r="B1856" s="29"/>
      <c r="C1856" s="29"/>
      <c r="D1856" s="29"/>
      <c r="E1856" s="29"/>
      <c r="F1856" s="29"/>
      <c r="G1856" s="29"/>
      <c r="H1856" s="34"/>
      <c r="I1856" s="34"/>
      <c r="J1856" s="34"/>
      <c r="K1856" s="29"/>
    </row>
    <row r="1857" spans="1:11" ht="12.75" x14ac:dyDescent="0.2">
      <c r="A1857" s="29"/>
      <c r="B1857" s="29"/>
      <c r="C1857" s="29"/>
      <c r="D1857" s="29"/>
      <c r="E1857" s="29"/>
      <c r="F1857" s="29"/>
      <c r="G1857" s="29"/>
      <c r="H1857" s="34"/>
      <c r="I1857" s="34"/>
      <c r="J1857" s="34"/>
      <c r="K1857" s="29"/>
    </row>
    <row r="1858" spans="1:11" ht="12.75" x14ac:dyDescent="0.2">
      <c r="A1858" s="29"/>
      <c r="B1858" s="29"/>
      <c r="C1858" s="29"/>
      <c r="D1858" s="29"/>
      <c r="E1858" s="29"/>
      <c r="F1858" s="29"/>
      <c r="G1858" s="29"/>
      <c r="H1858" s="34"/>
      <c r="I1858" s="34"/>
      <c r="J1858" s="34"/>
      <c r="K1858" s="29"/>
    </row>
    <row r="1859" spans="1:11" ht="12.75" x14ac:dyDescent="0.2">
      <c r="A1859" s="29"/>
      <c r="B1859" s="29"/>
      <c r="C1859" s="29"/>
      <c r="D1859" s="29"/>
      <c r="E1859" s="29"/>
      <c r="F1859" s="29"/>
      <c r="G1859" s="29"/>
      <c r="H1859" s="34"/>
      <c r="I1859" s="34"/>
      <c r="J1859" s="34"/>
      <c r="K1859" s="29"/>
    </row>
    <row r="1860" spans="1:11" ht="12.75" x14ac:dyDescent="0.2">
      <c r="A1860" s="29"/>
      <c r="B1860" s="29"/>
      <c r="C1860" s="29"/>
      <c r="D1860" s="29"/>
      <c r="E1860" s="29"/>
      <c r="F1860" s="29"/>
      <c r="G1860" s="29"/>
      <c r="H1860" s="34"/>
      <c r="I1860" s="34"/>
      <c r="J1860" s="34"/>
      <c r="K1860" s="29"/>
    </row>
    <row r="1861" spans="1:11" ht="12.75" x14ac:dyDescent="0.2">
      <c r="A1861" s="29"/>
      <c r="B1861" s="29"/>
      <c r="C1861" s="29"/>
      <c r="D1861" s="29"/>
      <c r="E1861" s="29"/>
      <c r="F1861" s="29"/>
      <c r="G1861" s="29"/>
      <c r="H1861" s="34"/>
      <c r="I1861" s="34"/>
      <c r="J1861" s="34"/>
      <c r="K1861" s="29"/>
    </row>
    <row r="1862" spans="1:11" ht="12.75" x14ac:dyDescent="0.2">
      <c r="A1862" s="29"/>
      <c r="B1862" s="29"/>
      <c r="C1862" s="29"/>
      <c r="D1862" s="29"/>
      <c r="E1862" s="29"/>
      <c r="F1862" s="29"/>
      <c r="G1862" s="29"/>
      <c r="H1862" s="34"/>
      <c r="I1862" s="34"/>
      <c r="J1862" s="34"/>
      <c r="K1862" s="29"/>
    </row>
    <row r="1863" spans="1:11" ht="12.75" x14ac:dyDescent="0.2">
      <c r="A1863" s="29"/>
      <c r="B1863" s="29"/>
      <c r="C1863" s="29"/>
      <c r="D1863" s="29"/>
      <c r="E1863" s="29"/>
      <c r="F1863" s="29"/>
      <c r="G1863" s="29"/>
      <c r="H1863" s="34"/>
      <c r="I1863" s="34"/>
      <c r="J1863" s="34"/>
      <c r="K1863" s="29"/>
    </row>
    <row r="1864" spans="1:11" ht="12.75" x14ac:dyDescent="0.2">
      <c r="A1864" s="29"/>
      <c r="B1864" s="29"/>
      <c r="C1864" s="29"/>
      <c r="D1864" s="29"/>
      <c r="E1864" s="29"/>
      <c r="F1864" s="29"/>
      <c r="G1864" s="29"/>
      <c r="H1864" s="34"/>
      <c r="I1864" s="34"/>
      <c r="J1864" s="34"/>
      <c r="K1864" s="29"/>
    </row>
    <row r="1865" spans="1:11" ht="12.75" x14ac:dyDescent="0.2">
      <c r="A1865" s="29"/>
      <c r="B1865" s="29"/>
      <c r="C1865" s="29"/>
      <c r="D1865" s="29"/>
      <c r="E1865" s="29"/>
      <c r="F1865" s="29"/>
      <c r="G1865" s="29"/>
      <c r="H1865" s="34"/>
      <c r="I1865" s="34"/>
      <c r="J1865" s="34"/>
      <c r="K1865" s="29"/>
    </row>
    <row r="1866" spans="1:11" ht="12.75" x14ac:dyDescent="0.2">
      <c r="A1866" s="29"/>
      <c r="B1866" s="29"/>
      <c r="C1866" s="29"/>
      <c r="D1866" s="29"/>
      <c r="E1866" s="29"/>
      <c r="F1866" s="29"/>
      <c r="G1866" s="29"/>
      <c r="H1866" s="34"/>
      <c r="I1866" s="34"/>
      <c r="J1866" s="34"/>
      <c r="K1866" s="29"/>
    </row>
    <row r="1867" spans="1:11" ht="12.75" x14ac:dyDescent="0.2">
      <c r="A1867" s="29"/>
      <c r="B1867" s="29"/>
      <c r="C1867" s="29"/>
      <c r="D1867" s="29"/>
      <c r="E1867" s="29"/>
      <c r="F1867" s="29"/>
      <c r="G1867" s="29"/>
      <c r="H1867" s="34"/>
      <c r="I1867" s="34"/>
      <c r="J1867" s="34"/>
      <c r="K1867" s="29"/>
    </row>
    <row r="1868" spans="1:11" ht="12.75" x14ac:dyDescent="0.2">
      <c r="A1868" s="29"/>
      <c r="B1868" s="29"/>
      <c r="C1868" s="29"/>
      <c r="D1868" s="29"/>
      <c r="E1868" s="29"/>
      <c r="F1868" s="29"/>
      <c r="G1868" s="29"/>
      <c r="H1868" s="34"/>
      <c r="I1868" s="34"/>
      <c r="J1868" s="34"/>
      <c r="K1868" s="29"/>
    </row>
    <row r="1869" spans="1:11" ht="12.75" x14ac:dyDescent="0.2">
      <c r="A1869" s="29"/>
      <c r="B1869" s="29"/>
      <c r="C1869" s="29"/>
      <c r="D1869" s="29"/>
      <c r="E1869" s="29"/>
      <c r="F1869" s="29"/>
      <c r="G1869" s="29"/>
      <c r="H1869" s="34"/>
      <c r="I1869" s="34"/>
      <c r="J1869" s="34"/>
      <c r="K1869" s="29"/>
    </row>
    <row r="1870" spans="1:11" ht="12.75" x14ac:dyDescent="0.2">
      <c r="A1870" s="29"/>
      <c r="B1870" s="29"/>
      <c r="C1870" s="29"/>
      <c r="D1870" s="29"/>
      <c r="E1870" s="29"/>
      <c r="F1870" s="29"/>
      <c r="G1870" s="29"/>
      <c r="H1870" s="34"/>
      <c r="I1870" s="34"/>
      <c r="J1870" s="34"/>
      <c r="K1870" s="29"/>
    </row>
    <row r="1871" spans="1:11" ht="12.75" x14ac:dyDescent="0.2">
      <c r="A1871" s="29"/>
      <c r="B1871" s="29"/>
      <c r="C1871" s="29"/>
      <c r="D1871" s="29"/>
      <c r="E1871" s="29"/>
      <c r="F1871" s="29"/>
      <c r="G1871" s="29"/>
      <c r="H1871" s="34"/>
      <c r="I1871" s="34"/>
      <c r="J1871" s="34"/>
      <c r="K1871" s="29"/>
    </row>
    <row r="1872" spans="1:11" ht="12.75" x14ac:dyDescent="0.2">
      <c r="A1872" s="29"/>
      <c r="B1872" s="29"/>
      <c r="C1872" s="29"/>
      <c r="D1872" s="29"/>
      <c r="E1872" s="29"/>
      <c r="F1872" s="29"/>
      <c r="G1872" s="29"/>
      <c r="H1872" s="34"/>
      <c r="I1872" s="34"/>
      <c r="J1872" s="34"/>
      <c r="K1872" s="29"/>
    </row>
    <row r="1873" spans="1:11" ht="12.75" x14ac:dyDescent="0.2">
      <c r="A1873" s="29"/>
      <c r="B1873" s="29"/>
      <c r="C1873" s="29"/>
      <c r="D1873" s="29"/>
      <c r="E1873" s="29"/>
      <c r="F1873" s="29"/>
      <c r="G1873" s="29"/>
      <c r="H1873" s="34"/>
      <c r="I1873" s="34"/>
      <c r="J1873" s="34"/>
      <c r="K1873" s="29"/>
    </row>
    <row r="1874" spans="1:11" ht="12.75" x14ac:dyDescent="0.2">
      <c r="A1874" s="29"/>
      <c r="B1874" s="29"/>
      <c r="C1874" s="29"/>
      <c r="D1874" s="29"/>
      <c r="E1874" s="29"/>
      <c r="F1874" s="29"/>
      <c r="G1874" s="29"/>
      <c r="H1874" s="34"/>
      <c r="I1874" s="34"/>
      <c r="J1874" s="34"/>
      <c r="K1874" s="29"/>
    </row>
    <row r="1875" spans="1:11" ht="12.75" x14ac:dyDescent="0.2">
      <c r="A1875" s="29"/>
      <c r="B1875" s="29"/>
      <c r="C1875" s="29"/>
      <c r="D1875" s="29"/>
      <c r="E1875" s="29"/>
      <c r="F1875" s="29"/>
      <c r="G1875" s="29"/>
      <c r="H1875" s="34"/>
      <c r="I1875" s="34"/>
      <c r="J1875" s="34"/>
      <c r="K1875" s="29"/>
    </row>
    <row r="1876" spans="1:11" ht="12.75" x14ac:dyDescent="0.2">
      <c r="A1876" s="29"/>
      <c r="B1876" s="29"/>
      <c r="C1876" s="29"/>
      <c r="D1876" s="29"/>
      <c r="E1876" s="29"/>
      <c r="F1876" s="29"/>
      <c r="G1876" s="29"/>
      <c r="H1876" s="34"/>
      <c r="I1876" s="34"/>
      <c r="J1876" s="34"/>
      <c r="K1876" s="29"/>
    </row>
    <row r="1877" spans="1:11" ht="12.75" x14ac:dyDescent="0.2">
      <c r="A1877" s="29"/>
      <c r="B1877" s="29"/>
      <c r="C1877" s="29"/>
      <c r="D1877" s="29"/>
      <c r="E1877" s="29"/>
      <c r="F1877" s="29"/>
      <c r="G1877" s="29"/>
      <c r="H1877" s="34"/>
      <c r="I1877" s="34"/>
      <c r="J1877" s="34"/>
      <c r="K1877" s="29"/>
    </row>
    <row r="1878" spans="1:11" ht="12.75" x14ac:dyDescent="0.2">
      <c r="A1878" s="29"/>
      <c r="B1878" s="29"/>
      <c r="C1878" s="29"/>
      <c r="D1878" s="29"/>
      <c r="E1878" s="29"/>
      <c r="F1878" s="29"/>
      <c r="G1878" s="29"/>
      <c r="H1878" s="34"/>
      <c r="I1878" s="34"/>
      <c r="J1878" s="34"/>
      <c r="K1878" s="29"/>
    </row>
    <row r="1879" spans="1:11" ht="12.75" x14ac:dyDescent="0.2">
      <c r="A1879" s="29"/>
      <c r="B1879" s="29"/>
      <c r="C1879" s="29"/>
      <c r="D1879" s="29"/>
      <c r="E1879" s="29"/>
      <c r="F1879" s="29"/>
      <c r="G1879" s="29"/>
      <c r="H1879" s="34"/>
      <c r="I1879" s="34"/>
      <c r="J1879" s="34"/>
      <c r="K1879" s="29"/>
    </row>
    <row r="1880" spans="1:11" ht="12.75" x14ac:dyDescent="0.2">
      <c r="A1880" s="29"/>
      <c r="B1880" s="29"/>
      <c r="C1880" s="29"/>
      <c r="D1880" s="29"/>
      <c r="E1880" s="29"/>
      <c r="F1880" s="29"/>
      <c r="G1880" s="29"/>
      <c r="H1880" s="34"/>
      <c r="I1880" s="34"/>
      <c r="J1880" s="34"/>
      <c r="K1880" s="29"/>
    </row>
    <row r="1881" spans="1:11" ht="12.75" x14ac:dyDescent="0.2">
      <c r="A1881" s="29"/>
      <c r="B1881" s="29"/>
      <c r="C1881" s="29"/>
      <c r="D1881" s="29"/>
      <c r="E1881" s="29"/>
      <c r="F1881" s="29"/>
      <c r="G1881" s="29"/>
      <c r="H1881" s="34"/>
      <c r="I1881" s="34"/>
      <c r="J1881" s="34"/>
      <c r="K1881" s="29"/>
    </row>
    <row r="1882" spans="1:11" ht="12.75" x14ac:dyDescent="0.2">
      <c r="A1882" s="29"/>
      <c r="B1882" s="29"/>
      <c r="C1882" s="29"/>
      <c r="D1882" s="29"/>
      <c r="E1882" s="29"/>
      <c r="F1882" s="29"/>
      <c r="G1882" s="29"/>
      <c r="H1882" s="34"/>
      <c r="I1882" s="34"/>
      <c r="J1882" s="34"/>
      <c r="K1882" s="29"/>
    </row>
    <row r="1883" spans="1:11" ht="12.75" x14ac:dyDescent="0.2">
      <c r="A1883" s="29"/>
      <c r="B1883" s="29"/>
      <c r="C1883" s="29"/>
      <c r="D1883" s="29"/>
      <c r="E1883" s="29"/>
      <c r="F1883" s="29"/>
      <c r="G1883" s="29"/>
      <c r="H1883" s="34"/>
      <c r="I1883" s="34"/>
      <c r="J1883" s="34"/>
      <c r="K1883" s="29"/>
    </row>
    <row r="1884" spans="1:11" ht="12.75" x14ac:dyDescent="0.2">
      <c r="A1884" s="29"/>
      <c r="B1884" s="29"/>
      <c r="C1884" s="29"/>
      <c r="D1884" s="29"/>
      <c r="E1884" s="29"/>
      <c r="F1884" s="29"/>
      <c r="G1884" s="29"/>
      <c r="H1884" s="34"/>
      <c r="I1884" s="34"/>
      <c r="J1884" s="34"/>
      <c r="K1884" s="29"/>
    </row>
    <row r="1885" spans="1:11" ht="12.75" x14ac:dyDescent="0.2">
      <c r="A1885" s="29"/>
      <c r="B1885" s="29"/>
      <c r="C1885" s="29"/>
      <c r="D1885" s="29"/>
      <c r="E1885" s="29"/>
      <c r="F1885" s="29"/>
      <c r="G1885" s="29"/>
      <c r="H1885" s="34"/>
      <c r="I1885" s="34"/>
      <c r="J1885" s="34"/>
      <c r="K1885" s="29"/>
    </row>
    <row r="1886" spans="1:11" ht="12.75" x14ac:dyDescent="0.2">
      <c r="A1886" s="29"/>
      <c r="B1886" s="29"/>
      <c r="C1886" s="29"/>
      <c r="D1886" s="29"/>
      <c r="E1886" s="29"/>
      <c r="F1886" s="29"/>
      <c r="G1886" s="29"/>
      <c r="H1886" s="34"/>
      <c r="I1886" s="34"/>
      <c r="J1886" s="34"/>
      <c r="K1886" s="29"/>
    </row>
    <row r="1887" spans="1:11" ht="12.75" x14ac:dyDescent="0.2">
      <c r="A1887" s="29"/>
      <c r="B1887" s="29"/>
      <c r="C1887" s="29"/>
      <c r="D1887" s="29"/>
      <c r="E1887" s="29"/>
      <c r="F1887" s="29"/>
      <c r="G1887" s="29"/>
      <c r="H1887" s="34"/>
      <c r="I1887" s="34"/>
      <c r="J1887" s="34"/>
      <c r="K1887" s="29"/>
    </row>
    <row r="1888" spans="1:11" ht="12.75" x14ac:dyDescent="0.2">
      <c r="A1888" s="29"/>
      <c r="B1888" s="29"/>
      <c r="C1888" s="29"/>
      <c r="D1888" s="29"/>
      <c r="E1888" s="29"/>
      <c r="F1888" s="29"/>
      <c r="G1888" s="29"/>
      <c r="H1888" s="34"/>
      <c r="I1888" s="34"/>
      <c r="J1888" s="34"/>
      <c r="K1888" s="29"/>
    </row>
    <row r="1889" spans="1:11" ht="12.75" x14ac:dyDescent="0.2">
      <c r="A1889" s="29"/>
      <c r="B1889" s="29"/>
      <c r="C1889" s="29"/>
      <c r="D1889" s="29"/>
      <c r="E1889" s="29"/>
      <c r="F1889" s="29"/>
      <c r="G1889" s="29"/>
      <c r="H1889" s="34"/>
      <c r="I1889" s="34"/>
      <c r="J1889" s="34"/>
      <c r="K1889" s="29"/>
    </row>
    <row r="1890" spans="1:11" ht="12.75" x14ac:dyDescent="0.2">
      <c r="A1890" s="29"/>
      <c r="B1890" s="29"/>
      <c r="C1890" s="29"/>
      <c r="D1890" s="29"/>
      <c r="E1890" s="29"/>
      <c r="F1890" s="29"/>
      <c r="G1890" s="29"/>
      <c r="H1890" s="34"/>
      <c r="I1890" s="34"/>
      <c r="J1890" s="34"/>
      <c r="K1890" s="29"/>
    </row>
    <row r="1891" spans="1:11" ht="12.75" x14ac:dyDescent="0.2">
      <c r="A1891" s="29"/>
      <c r="B1891" s="29"/>
      <c r="C1891" s="29"/>
      <c r="D1891" s="29"/>
      <c r="E1891" s="29"/>
      <c r="F1891" s="29"/>
      <c r="G1891" s="29"/>
      <c r="H1891" s="34"/>
      <c r="I1891" s="34"/>
      <c r="J1891" s="34"/>
      <c r="K1891" s="29"/>
    </row>
    <row r="1892" spans="1:11" ht="12.75" x14ac:dyDescent="0.2">
      <c r="A1892" s="29"/>
      <c r="B1892" s="29"/>
      <c r="C1892" s="29"/>
      <c r="D1892" s="29"/>
      <c r="E1892" s="29"/>
      <c r="F1892" s="29"/>
      <c r="G1892" s="29"/>
      <c r="H1892" s="34"/>
      <c r="I1892" s="34"/>
      <c r="J1892" s="34"/>
      <c r="K1892" s="29"/>
    </row>
    <row r="1893" spans="1:11" ht="12.75" x14ac:dyDescent="0.2">
      <c r="A1893" s="29"/>
      <c r="B1893" s="29"/>
      <c r="C1893" s="29"/>
      <c r="D1893" s="29"/>
      <c r="E1893" s="29"/>
      <c r="F1893" s="29"/>
      <c r="G1893" s="29"/>
      <c r="H1893" s="34"/>
      <c r="I1893" s="34"/>
      <c r="J1893" s="34"/>
      <c r="K1893" s="29"/>
    </row>
    <row r="1894" spans="1:11" ht="12.75" x14ac:dyDescent="0.2">
      <c r="A1894" s="29"/>
      <c r="B1894" s="29"/>
      <c r="C1894" s="29"/>
      <c r="D1894" s="29"/>
      <c r="E1894" s="29"/>
      <c r="F1894" s="29"/>
      <c r="G1894" s="29"/>
      <c r="H1894" s="34"/>
      <c r="I1894" s="34"/>
      <c r="J1894" s="34"/>
      <c r="K1894" s="29"/>
    </row>
    <row r="1895" spans="1:11" ht="12.75" x14ac:dyDescent="0.2">
      <c r="A1895" s="29"/>
      <c r="B1895" s="29"/>
      <c r="C1895" s="29"/>
      <c r="D1895" s="29"/>
      <c r="E1895" s="29"/>
      <c r="F1895" s="29"/>
      <c r="G1895" s="29"/>
      <c r="H1895" s="34"/>
      <c r="I1895" s="34"/>
      <c r="J1895" s="34"/>
      <c r="K1895" s="29"/>
    </row>
    <row r="1896" spans="1:11" ht="12.75" x14ac:dyDescent="0.2">
      <c r="A1896" s="29"/>
      <c r="B1896" s="29"/>
      <c r="C1896" s="29"/>
      <c r="D1896" s="29"/>
      <c r="E1896" s="29"/>
      <c r="F1896" s="29"/>
      <c r="G1896" s="29"/>
      <c r="H1896" s="34"/>
      <c r="I1896" s="34"/>
      <c r="J1896" s="34"/>
      <c r="K1896" s="29"/>
    </row>
    <row r="1897" spans="1:11" ht="12.75" x14ac:dyDescent="0.2">
      <c r="A1897" s="29"/>
      <c r="B1897" s="29"/>
      <c r="C1897" s="29"/>
      <c r="D1897" s="29"/>
      <c r="E1897" s="29"/>
      <c r="F1897" s="29"/>
      <c r="G1897" s="29"/>
      <c r="H1897" s="34"/>
      <c r="I1897" s="34"/>
      <c r="J1897" s="34"/>
      <c r="K1897" s="29"/>
    </row>
    <row r="1898" spans="1:11" ht="12.75" x14ac:dyDescent="0.2">
      <c r="A1898" s="29"/>
      <c r="B1898" s="29"/>
      <c r="C1898" s="29"/>
      <c r="D1898" s="29"/>
      <c r="E1898" s="29"/>
      <c r="F1898" s="29"/>
      <c r="G1898" s="29"/>
      <c r="H1898" s="34"/>
      <c r="I1898" s="34"/>
      <c r="J1898" s="34"/>
      <c r="K1898" s="29"/>
    </row>
    <row r="1899" spans="1:11" ht="12.75" x14ac:dyDescent="0.2">
      <c r="A1899" s="29"/>
      <c r="B1899" s="29"/>
      <c r="C1899" s="29"/>
      <c r="D1899" s="29"/>
      <c r="E1899" s="29"/>
      <c r="F1899" s="29"/>
      <c r="G1899" s="29"/>
      <c r="H1899" s="34"/>
      <c r="I1899" s="34"/>
      <c r="J1899" s="34"/>
      <c r="K1899" s="29"/>
    </row>
    <row r="1900" spans="1:11" ht="12.75" x14ac:dyDescent="0.2">
      <c r="A1900" s="29"/>
      <c r="B1900" s="29"/>
      <c r="C1900" s="29"/>
      <c r="D1900" s="29"/>
      <c r="E1900" s="29"/>
      <c r="F1900" s="29"/>
      <c r="G1900" s="29"/>
      <c r="H1900" s="34"/>
      <c r="I1900" s="34"/>
      <c r="J1900" s="34"/>
      <c r="K1900" s="29"/>
    </row>
    <row r="1901" spans="1:11" ht="12.75" x14ac:dyDescent="0.2">
      <c r="A1901" s="29"/>
      <c r="B1901" s="29"/>
      <c r="C1901" s="29"/>
      <c r="D1901" s="29"/>
      <c r="E1901" s="29"/>
      <c r="F1901" s="29"/>
      <c r="G1901" s="29"/>
      <c r="H1901" s="34"/>
      <c r="I1901" s="34"/>
      <c r="J1901" s="34"/>
      <c r="K1901" s="29"/>
    </row>
    <row r="1902" spans="1:11" ht="12.75" x14ac:dyDescent="0.2">
      <c r="A1902" s="29"/>
      <c r="B1902" s="29"/>
      <c r="C1902" s="29"/>
      <c r="D1902" s="29"/>
      <c r="E1902" s="29"/>
      <c r="F1902" s="29"/>
      <c r="G1902" s="29"/>
      <c r="H1902" s="34"/>
      <c r="I1902" s="34"/>
      <c r="J1902" s="34"/>
      <c r="K1902" s="29"/>
    </row>
    <row r="1903" spans="1:11" ht="12.75" x14ac:dyDescent="0.2">
      <c r="A1903" s="29"/>
      <c r="B1903" s="29"/>
      <c r="C1903" s="29"/>
      <c r="D1903" s="29"/>
      <c r="E1903" s="29"/>
      <c r="F1903" s="29"/>
      <c r="G1903" s="29"/>
      <c r="H1903" s="34"/>
      <c r="I1903" s="34"/>
      <c r="J1903" s="34"/>
      <c r="K1903" s="29"/>
    </row>
    <row r="1904" spans="1:11" ht="12.75" x14ac:dyDescent="0.2">
      <c r="A1904" s="29"/>
      <c r="B1904" s="29"/>
      <c r="C1904" s="29"/>
      <c r="D1904" s="29"/>
      <c r="E1904" s="29"/>
      <c r="F1904" s="29"/>
      <c r="G1904" s="29"/>
      <c r="H1904" s="34"/>
      <c r="I1904" s="34"/>
      <c r="J1904" s="34"/>
      <c r="K1904" s="29"/>
    </row>
    <row r="1905" spans="1:11" ht="12.75" x14ac:dyDescent="0.2">
      <c r="A1905" s="29"/>
      <c r="B1905" s="29"/>
      <c r="C1905" s="29"/>
      <c r="D1905" s="29"/>
      <c r="E1905" s="29"/>
      <c r="F1905" s="29"/>
      <c r="G1905" s="29"/>
      <c r="H1905" s="34"/>
      <c r="I1905" s="34"/>
      <c r="J1905" s="34"/>
      <c r="K1905" s="29"/>
    </row>
    <row r="1906" spans="1:11" ht="12.75" x14ac:dyDescent="0.2">
      <c r="A1906" s="29"/>
      <c r="B1906" s="29"/>
      <c r="C1906" s="29"/>
      <c r="D1906" s="29"/>
      <c r="E1906" s="29"/>
      <c r="F1906" s="29"/>
      <c r="G1906" s="29"/>
      <c r="H1906" s="34"/>
      <c r="I1906" s="34"/>
      <c r="J1906" s="34"/>
      <c r="K1906" s="29"/>
    </row>
    <row r="1907" spans="1:11" ht="12.75" x14ac:dyDescent="0.2">
      <c r="A1907" s="29"/>
      <c r="B1907" s="29"/>
      <c r="C1907" s="29"/>
      <c r="D1907" s="29"/>
      <c r="E1907" s="29"/>
      <c r="F1907" s="29"/>
      <c r="G1907" s="29"/>
      <c r="H1907" s="34"/>
      <c r="I1907" s="34"/>
      <c r="J1907" s="34"/>
      <c r="K1907" s="29"/>
    </row>
    <row r="1908" spans="1:11" ht="12.75" x14ac:dyDescent="0.2">
      <c r="A1908" s="29"/>
      <c r="B1908" s="29"/>
      <c r="C1908" s="29"/>
      <c r="D1908" s="29"/>
      <c r="E1908" s="29"/>
      <c r="F1908" s="29"/>
      <c r="G1908" s="29"/>
      <c r="H1908" s="34"/>
      <c r="I1908" s="34"/>
      <c r="J1908" s="34"/>
      <c r="K1908" s="29"/>
    </row>
    <row r="1909" spans="1:11" ht="12.75" x14ac:dyDescent="0.2">
      <c r="A1909" s="29"/>
      <c r="B1909" s="29"/>
      <c r="C1909" s="29"/>
      <c r="D1909" s="29"/>
      <c r="E1909" s="29"/>
      <c r="F1909" s="29"/>
      <c r="G1909" s="29"/>
      <c r="H1909" s="34"/>
      <c r="I1909" s="34"/>
      <c r="J1909" s="34"/>
      <c r="K1909" s="29"/>
    </row>
    <row r="1910" spans="1:11" ht="12.75" x14ac:dyDescent="0.2">
      <c r="A1910" s="29"/>
      <c r="B1910" s="29"/>
      <c r="C1910" s="29"/>
      <c r="D1910" s="29"/>
      <c r="E1910" s="29"/>
      <c r="F1910" s="29"/>
      <c r="G1910" s="29"/>
      <c r="H1910" s="34"/>
      <c r="I1910" s="34"/>
      <c r="J1910" s="34"/>
      <c r="K1910" s="29"/>
    </row>
    <row r="1911" spans="1:11" ht="12.75" x14ac:dyDescent="0.2">
      <c r="A1911" s="29"/>
      <c r="B1911" s="29"/>
      <c r="C1911" s="29"/>
      <c r="D1911" s="29"/>
      <c r="E1911" s="29"/>
      <c r="F1911" s="29"/>
      <c r="G1911" s="29"/>
      <c r="H1911" s="34"/>
      <c r="I1911" s="34"/>
      <c r="J1911" s="34"/>
      <c r="K1911" s="29"/>
    </row>
    <row r="1912" spans="1:11" ht="12.75" x14ac:dyDescent="0.2">
      <c r="A1912" s="29"/>
      <c r="B1912" s="29"/>
      <c r="C1912" s="29"/>
      <c r="D1912" s="29"/>
      <c r="E1912" s="29"/>
      <c r="F1912" s="29"/>
      <c r="G1912" s="29"/>
      <c r="H1912" s="34"/>
      <c r="I1912" s="34"/>
      <c r="J1912" s="34"/>
      <c r="K1912" s="29"/>
    </row>
    <row r="1913" spans="1:11" ht="12.75" x14ac:dyDescent="0.2">
      <c r="A1913" s="29"/>
      <c r="B1913" s="29"/>
      <c r="C1913" s="29"/>
      <c r="D1913" s="29"/>
      <c r="E1913" s="29"/>
      <c r="F1913" s="29"/>
      <c r="G1913" s="29"/>
      <c r="H1913" s="34"/>
      <c r="I1913" s="34"/>
      <c r="J1913" s="34"/>
      <c r="K1913" s="29"/>
    </row>
    <row r="1914" spans="1:11" ht="12.75" x14ac:dyDescent="0.2">
      <c r="A1914" s="29"/>
      <c r="B1914" s="29"/>
      <c r="C1914" s="29"/>
      <c r="D1914" s="29"/>
      <c r="E1914" s="29"/>
      <c r="F1914" s="29"/>
      <c r="G1914" s="29"/>
      <c r="H1914" s="34"/>
      <c r="I1914" s="34"/>
      <c r="J1914" s="34"/>
      <c r="K1914" s="29"/>
    </row>
    <row r="1915" spans="1:11" ht="12.75" x14ac:dyDescent="0.2">
      <c r="A1915" s="29"/>
      <c r="B1915" s="29"/>
      <c r="C1915" s="29"/>
      <c r="D1915" s="29"/>
      <c r="E1915" s="29"/>
      <c r="F1915" s="29"/>
      <c r="G1915" s="29"/>
      <c r="H1915" s="34"/>
      <c r="I1915" s="34"/>
      <c r="J1915" s="34"/>
      <c r="K1915" s="29"/>
    </row>
    <row r="1916" spans="1:11" ht="12.75" x14ac:dyDescent="0.2">
      <c r="A1916" s="29"/>
      <c r="B1916" s="29"/>
      <c r="C1916" s="29"/>
      <c r="D1916" s="29"/>
      <c r="E1916" s="29"/>
      <c r="F1916" s="29"/>
      <c r="G1916" s="29"/>
      <c r="H1916" s="34"/>
      <c r="I1916" s="34"/>
      <c r="J1916" s="34"/>
      <c r="K1916" s="29"/>
    </row>
    <row r="1917" spans="1:11" ht="12.75" x14ac:dyDescent="0.2">
      <c r="A1917" s="29"/>
      <c r="B1917" s="29"/>
      <c r="C1917" s="29"/>
      <c r="D1917" s="29"/>
      <c r="E1917" s="29"/>
      <c r="F1917" s="29"/>
      <c r="G1917" s="29"/>
      <c r="H1917" s="34"/>
      <c r="I1917" s="34"/>
      <c r="J1917" s="34"/>
      <c r="K1917" s="29"/>
    </row>
    <row r="1918" spans="1:11" ht="12.75" x14ac:dyDescent="0.2">
      <c r="A1918" s="29"/>
      <c r="B1918" s="29"/>
      <c r="C1918" s="29"/>
      <c r="D1918" s="29"/>
      <c r="E1918" s="29"/>
      <c r="F1918" s="29"/>
      <c r="G1918" s="29"/>
      <c r="H1918" s="34"/>
      <c r="I1918" s="34"/>
      <c r="J1918" s="34"/>
      <c r="K1918" s="29"/>
    </row>
    <row r="1919" spans="1:11" ht="12.75" x14ac:dyDescent="0.2">
      <c r="A1919" s="29"/>
      <c r="B1919" s="29"/>
      <c r="C1919" s="29"/>
      <c r="D1919" s="29"/>
      <c r="E1919" s="29"/>
      <c r="F1919" s="29"/>
      <c r="G1919" s="29"/>
      <c r="H1919" s="34"/>
      <c r="I1919" s="34"/>
      <c r="J1919" s="34"/>
      <c r="K1919" s="29"/>
    </row>
    <row r="1920" spans="1:11" ht="12.75" x14ac:dyDescent="0.2">
      <c r="A1920" s="29"/>
      <c r="B1920" s="29"/>
      <c r="C1920" s="29"/>
      <c r="D1920" s="29"/>
      <c r="E1920" s="29"/>
      <c r="F1920" s="29"/>
      <c r="G1920" s="29"/>
      <c r="H1920" s="34"/>
      <c r="I1920" s="34"/>
      <c r="J1920" s="34"/>
      <c r="K1920" s="29"/>
    </row>
    <row r="1921" spans="1:11" ht="12.75" x14ac:dyDescent="0.2">
      <c r="A1921" s="29"/>
      <c r="B1921" s="29"/>
      <c r="C1921" s="29"/>
      <c r="D1921" s="29"/>
      <c r="E1921" s="29"/>
      <c r="F1921" s="29"/>
      <c r="G1921" s="29"/>
      <c r="H1921" s="34"/>
      <c r="I1921" s="34"/>
      <c r="J1921" s="34"/>
      <c r="K1921" s="29"/>
    </row>
    <row r="1922" spans="1:11" ht="12.75" x14ac:dyDescent="0.2">
      <c r="A1922" s="29"/>
      <c r="B1922" s="29"/>
      <c r="C1922" s="29"/>
      <c r="D1922" s="29"/>
      <c r="E1922" s="29"/>
      <c r="F1922" s="29"/>
      <c r="G1922" s="29"/>
      <c r="H1922" s="34"/>
      <c r="I1922" s="34"/>
      <c r="J1922" s="34"/>
      <c r="K1922" s="29"/>
    </row>
    <row r="1923" spans="1:11" ht="12.75" x14ac:dyDescent="0.2">
      <c r="A1923" s="29"/>
      <c r="B1923" s="29"/>
      <c r="C1923" s="29"/>
      <c r="D1923" s="29"/>
      <c r="E1923" s="29"/>
      <c r="F1923" s="29"/>
      <c r="G1923" s="29"/>
      <c r="H1923" s="34"/>
      <c r="I1923" s="34"/>
      <c r="J1923" s="34"/>
      <c r="K1923" s="29"/>
    </row>
    <row r="1924" spans="1:11" ht="12.75" x14ac:dyDescent="0.2">
      <c r="A1924" s="29"/>
      <c r="B1924" s="29"/>
      <c r="C1924" s="29"/>
      <c r="D1924" s="29"/>
      <c r="E1924" s="29"/>
      <c r="F1924" s="29"/>
      <c r="G1924" s="29"/>
      <c r="H1924" s="34"/>
      <c r="I1924" s="34"/>
      <c r="J1924" s="34"/>
      <c r="K1924" s="29"/>
    </row>
    <row r="1925" spans="1:11" ht="12.75" x14ac:dyDescent="0.2">
      <c r="A1925" s="29"/>
      <c r="B1925" s="29"/>
      <c r="C1925" s="29"/>
      <c r="D1925" s="29"/>
      <c r="E1925" s="29"/>
      <c r="F1925" s="29"/>
      <c r="G1925" s="29"/>
      <c r="H1925" s="34"/>
      <c r="I1925" s="34"/>
      <c r="J1925" s="34"/>
      <c r="K1925" s="29"/>
    </row>
    <row r="1926" spans="1:11" ht="12.75" x14ac:dyDescent="0.2">
      <c r="A1926" s="29"/>
      <c r="B1926" s="29"/>
      <c r="C1926" s="29"/>
      <c r="D1926" s="29"/>
      <c r="E1926" s="29"/>
      <c r="F1926" s="29"/>
      <c r="G1926" s="29"/>
      <c r="H1926" s="34"/>
      <c r="I1926" s="34"/>
      <c r="J1926" s="34"/>
      <c r="K1926" s="29"/>
    </row>
    <row r="1927" spans="1:11" ht="12.75" x14ac:dyDescent="0.2">
      <c r="A1927" s="29"/>
      <c r="B1927" s="29"/>
      <c r="C1927" s="29"/>
      <c r="D1927" s="29"/>
      <c r="E1927" s="29"/>
      <c r="F1927" s="29"/>
      <c r="G1927" s="29"/>
      <c r="H1927" s="34"/>
      <c r="I1927" s="34"/>
      <c r="J1927" s="34"/>
      <c r="K1927" s="29"/>
    </row>
    <row r="1928" spans="1:11" ht="12.75" x14ac:dyDescent="0.2">
      <c r="A1928" s="29"/>
      <c r="B1928" s="29"/>
      <c r="C1928" s="29"/>
      <c r="D1928" s="29"/>
      <c r="E1928" s="29"/>
      <c r="F1928" s="29"/>
      <c r="G1928" s="29"/>
      <c r="H1928" s="34"/>
      <c r="I1928" s="34"/>
      <c r="J1928" s="34"/>
      <c r="K1928" s="29"/>
    </row>
    <row r="1929" spans="1:11" ht="12.75" x14ac:dyDescent="0.2">
      <c r="A1929" s="29"/>
      <c r="B1929" s="29"/>
      <c r="C1929" s="29"/>
      <c r="D1929" s="29"/>
      <c r="E1929" s="29"/>
      <c r="F1929" s="29"/>
      <c r="G1929" s="29"/>
      <c r="H1929" s="34"/>
      <c r="I1929" s="34"/>
      <c r="J1929" s="34"/>
      <c r="K1929" s="29"/>
    </row>
    <row r="1930" spans="1:11" ht="12.75" x14ac:dyDescent="0.2">
      <c r="A1930" s="29"/>
      <c r="B1930" s="29"/>
      <c r="C1930" s="29"/>
      <c r="D1930" s="29"/>
      <c r="E1930" s="29"/>
      <c r="F1930" s="29"/>
      <c r="G1930" s="29"/>
      <c r="H1930" s="34"/>
      <c r="I1930" s="34"/>
      <c r="J1930" s="34"/>
      <c r="K1930" s="29"/>
    </row>
    <row r="1931" spans="1:11" ht="12.75" x14ac:dyDescent="0.2">
      <c r="A1931" s="29"/>
      <c r="B1931" s="29"/>
      <c r="C1931" s="29"/>
      <c r="D1931" s="29"/>
      <c r="E1931" s="29"/>
      <c r="F1931" s="29"/>
      <c r="G1931" s="29"/>
      <c r="H1931" s="34"/>
      <c r="I1931" s="34"/>
      <c r="J1931" s="34"/>
      <c r="K1931" s="29"/>
    </row>
    <row r="1932" spans="1:11" ht="12.75" x14ac:dyDescent="0.2">
      <c r="A1932" s="29"/>
      <c r="B1932" s="29"/>
      <c r="C1932" s="29"/>
      <c r="D1932" s="29"/>
      <c r="E1932" s="29"/>
      <c r="F1932" s="29"/>
      <c r="G1932" s="29"/>
      <c r="H1932" s="34"/>
      <c r="I1932" s="34"/>
      <c r="J1932" s="34"/>
      <c r="K1932" s="29"/>
    </row>
    <row r="1933" spans="1:11" ht="12.75" x14ac:dyDescent="0.2">
      <c r="A1933" s="29"/>
      <c r="B1933" s="29"/>
      <c r="C1933" s="29"/>
      <c r="D1933" s="29"/>
      <c r="E1933" s="29"/>
      <c r="F1933" s="29"/>
      <c r="G1933" s="29"/>
      <c r="H1933" s="34"/>
      <c r="I1933" s="34"/>
      <c r="J1933" s="34"/>
      <c r="K1933" s="29"/>
    </row>
    <row r="1934" spans="1:11" ht="12.75" x14ac:dyDescent="0.2">
      <c r="A1934" s="29"/>
      <c r="B1934" s="29"/>
      <c r="C1934" s="29"/>
      <c r="D1934" s="29"/>
      <c r="E1934" s="29"/>
      <c r="F1934" s="29"/>
      <c r="G1934" s="29"/>
      <c r="H1934" s="34"/>
      <c r="I1934" s="34"/>
      <c r="J1934" s="34"/>
      <c r="K1934" s="29"/>
    </row>
    <row r="1935" spans="1:11" ht="12.75" x14ac:dyDescent="0.2">
      <c r="A1935" s="29"/>
      <c r="B1935" s="29"/>
      <c r="C1935" s="29"/>
      <c r="D1935" s="29"/>
      <c r="E1935" s="29"/>
      <c r="F1935" s="29"/>
      <c r="G1935" s="29"/>
      <c r="H1935" s="34"/>
      <c r="I1935" s="34"/>
      <c r="J1935" s="34"/>
      <c r="K1935" s="29"/>
    </row>
    <row r="1936" spans="1:11" ht="12.75" x14ac:dyDescent="0.2">
      <c r="A1936" s="29"/>
      <c r="B1936" s="29"/>
      <c r="C1936" s="29"/>
      <c r="D1936" s="29"/>
      <c r="E1936" s="29"/>
      <c r="F1936" s="29"/>
      <c r="G1936" s="29"/>
      <c r="H1936" s="34"/>
      <c r="I1936" s="34"/>
      <c r="J1936" s="34"/>
      <c r="K1936" s="29"/>
    </row>
    <row r="1937" spans="1:11" ht="12.75" x14ac:dyDescent="0.2">
      <c r="A1937" s="29"/>
      <c r="B1937" s="29"/>
      <c r="C1937" s="29"/>
      <c r="D1937" s="29"/>
      <c r="E1937" s="29"/>
      <c r="F1937" s="29"/>
      <c r="G1937" s="29"/>
      <c r="H1937" s="34"/>
      <c r="I1937" s="34"/>
      <c r="J1937" s="34"/>
      <c r="K1937" s="29"/>
    </row>
    <row r="1938" spans="1:11" ht="12.75" x14ac:dyDescent="0.2">
      <c r="A1938" s="29"/>
      <c r="B1938" s="29"/>
      <c r="C1938" s="29"/>
      <c r="D1938" s="29"/>
      <c r="E1938" s="29"/>
      <c r="F1938" s="29"/>
      <c r="G1938" s="29"/>
      <c r="H1938" s="34"/>
      <c r="I1938" s="34"/>
      <c r="J1938" s="34"/>
      <c r="K1938" s="29"/>
    </row>
    <row r="1939" spans="1:11" ht="12.75" x14ac:dyDescent="0.2">
      <c r="A1939" s="29"/>
      <c r="B1939" s="29"/>
      <c r="C1939" s="29"/>
      <c r="D1939" s="29"/>
      <c r="E1939" s="29"/>
      <c r="F1939" s="29"/>
      <c r="G1939" s="29"/>
      <c r="H1939" s="34"/>
      <c r="I1939" s="34"/>
      <c r="J1939" s="34"/>
      <c r="K1939" s="29"/>
    </row>
    <row r="1940" spans="1:11" ht="12.75" x14ac:dyDescent="0.2">
      <c r="A1940" s="29"/>
      <c r="B1940" s="29"/>
      <c r="C1940" s="29"/>
      <c r="D1940" s="29"/>
      <c r="E1940" s="29"/>
      <c r="F1940" s="29"/>
      <c r="G1940" s="29"/>
      <c r="H1940" s="34"/>
      <c r="I1940" s="34"/>
      <c r="J1940" s="34"/>
      <c r="K1940" s="29"/>
    </row>
    <row r="1941" spans="1:11" ht="12.75" x14ac:dyDescent="0.2">
      <c r="A1941" s="29"/>
      <c r="B1941" s="29"/>
      <c r="C1941" s="29"/>
      <c r="D1941" s="29"/>
      <c r="E1941" s="29"/>
      <c r="F1941" s="29"/>
      <c r="G1941" s="29"/>
      <c r="H1941" s="34"/>
      <c r="I1941" s="34"/>
      <c r="J1941" s="34"/>
      <c r="K1941" s="29"/>
    </row>
    <row r="1942" spans="1:11" ht="12.75" x14ac:dyDescent="0.2">
      <c r="A1942" s="29"/>
      <c r="B1942" s="29"/>
      <c r="C1942" s="29"/>
      <c r="D1942" s="29"/>
      <c r="E1942" s="29"/>
      <c r="F1942" s="29"/>
      <c r="G1942" s="29"/>
      <c r="H1942" s="34"/>
      <c r="I1942" s="34"/>
      <c r="J1942" s="34"/>
      <c r="K1942" s="29"/>
    </row>
    <row r="1943" spans="1:11" ht="12.75" x14ac:dyDescent="0.2">
      <c r="A1943" s="29"/>
      <c r="B1943" s="29"/>
      <c r="C1943" s="29"/>
      <c r="D1943" s="29"/>
      <c r="E1943" s="29"/>
      <c r="F1943" s="29"/>
      <c r="G1943" s="29"/>
      <c r="H1943" s="34"/>
      <c r="I1943" s="34"/>
      <c r="J1943" s="34"/>
      <c r="K1943" s="29"/>
    </row>
    <row r="1944" spans="1:11" ht="12.75" x14ac:dyDescent="0.2">
      <c r="A1944" s="29"/>
      <c r="B1944" s="29"/>
      <c r="C1944" s="29"/>
      <c r="D1944" s="29"/>
      <c r="E1944" s="29"/>
      <c r="F1944" s="29"/>
      <c r="G1944" s="29"/>
      <c r="H1944" s="34"/>
      <c r="I1944" s="34"/>
      <c r="J1944" s="34"/>
      <c r="K1944" s="29"/>
    </row>
    <row r="1945" spans="1:11" ht="12.75" x14ac:dyDescent="0.2">
      <c r="A1945" s="29"/>
      <c r="B1945" s="29"/>
      <c r="C1945" s="29"/>
      <c r="D1945" s="29"/>
      <c r="E1945" s="29"/>
      <c r="F1945" s="29"/>
      <c r="G1945" s="29"/>
      <c r="H1945" s="34"/>
      <c r="I1945" s="34"/>
      <c r="J1945" s="34"/>
      <c r="K1945" s="29"/>
    </row>
    <row r="1946" spans="1:11" ht="12.75" x14ac:dyDescent="0.2">
      <c r="A1946" s="29"/>
      <c r="B1946" s="29"/>
      <c r="C1946" s="29"/>
      <c r="D1946" s="29"/>
      <c r="E1946" s="29"/>
      <c r="F1946" s="29"/>
      <c r="G1946" s="29"/>
      <c r="H1946" s="34"/>
      <c r="I1946" s="34"/>
      <c r="J1946" s="34"/>
      <c r="K1946" s="29"/>
    </row>
    <row r="1947" spans="1:11" ht="12.75" x14ac:dyDescent="0.2">
      <c r="A1947" s="29"/>
      <c r="B1947" s="29"/>
      <c r="C1947" s="29"/>
      <c r="D1947" s="29"/>
      <c r="E1947" s="29"/>
      <c r="F1947" s="29"/>
      <c r="G1947" s="29"/>
      <c r="H1947" s="34"/>
      <c r="I1947" s="34"/>
      <c r="J1947" s="34"/>
      <c r="K1947" s="29"/>
    </row>
    <row r="1948" spans="1:11" ht="12.75" x14ac:dyDescent="0.2">
      <c r="A1948" s="29"/>
      <c r="B1948" s="29"/>
      <c r="C1948" s="29"/>
      <c r="D1948" s="29"/>
      <c r="E1948" s="29"/>
      <c r="F1948" s="29"/>
      <c r="G1948" s="29"/>
      <c r="H1948" s="34"/>
      <c r="I1948" s="34"/>
      <c r="J1948" s="34"/>
      <c r="K1948" s="29"/>
    </row>
    <row r="1949" spans="1:11" ht="12.75" x14ac:dyDescent="0.2">
      <c r="A1949" s="29"/>
      <c r="B1949" s="29"/>
      <c r="C1949" s="29"/>
      <c r="D1949" s="29"/>
      <c r="E1949" s="29"/>
      <c r="F1949" s="29"/>
      <c r="G1949" s="29"/>
      <c r="H1949" s="34"/>
      <c r="I1949" s="34"/>
      <c r="J1949" s="34"/>
      <c r="K1949" s="29"/>
    </row>
    <row r="1950" spans="1:11" ht="12.75" x14ac:dyDescent="0.2">
      <c r="A1950" s="29"/>
      <c r="B1950" s="29"/>
      <c r="C1950" s="29"/>
      <c r="D1950" s="29"/>
      <c r="E1950" s="29"/>
      <c r="F1950" s="29"/>
      <c r="G1950" s="29"/>
      <c r="H1950" s="34"/>
      <c r="I1950" s="34"/>
      <c r="J1950" s="34"/>
      <c r="K1950" s="29"/>
    </row>
    <row r="1951" spans="1:11" ht="12.75" x14ac:dyDescent="0.2">
      <c r="A1951" s="29"/>
      <c r="B1951" s="29"/>
      <c r="C1951" s="29"/>
      <c r="D1951" s="29"/>
      <c r="E1951" s="29"/>
      <c r="F1951" s="29"/>
      <c r="G1951" s="29"/>
      <c r="H1951" s="34"/>
      <c r="I1951" s="34"/>
      <c r="J1951" s="34"/>
      <c r="K1951" s="29"/>
    </row>
    <row r="1952" spans="1:11" ht="12.75" x14ac:dyDescent="0.2">
      <c r="A1952" s="29"/>
      <c r="B1952" s="29"/>
      <c r="C1952" s="29"/>
      <c r="D1952" s="29"/>
      <c r="E1952" s="29"/>
      <c r="F1952" s="29"/>
      <c r="G1952" s="29"/>
      <c r="H1952" s="34"/>
      <c r="I1952" s="34"/>
      <c r="J1952" s="34"/>
      <c r="K1952" s="29"/>
    </row>
    <row r="1953" spans="1:11" ht="12.75" x14ac:dyDescent="0.2">
      <c r="A1953" s="29"/>
      <c r="B1953" s="29"/>
      <c r="C1953" s="29"/>
      <c r="D1953" s="29"/>
      <c r="E1953" s="29"/>
      <c r="F1953" s="29"/>
      <c r="G1953" s="29"/>
      <c r="H1953" s="34"/>
      <c r="I1953" s="34"/>
      <c r="J1953" s="34"/>
      <c r="K1953" s="29"/>
    </row>
    <row r="1954" spans="1:11" ht="12.75" x14ac:dyDescent="0.2">
      <c r="A1954" s="29"/>
      <c r="B1954" s="29"/>
      <c r="C1954" s="29"/>
      <c r="D1954" s="29"/>
      <c r="E1954" s="29"/>
      <c r="F1954" s="29"/>
      <c r="G1954" s="29"/>
      <c r="H1954" s="34"/>
      <c r="I1954" s="34"/>
      <c r="J1954" s="34"/>
      <c r="K1954" s="29"/>
    </row>
    <row r="1955" spans="1:11" ht="12.75" x14ac:dyDescent="0.2">
      <c r="A1955" s="29"/>
      <c r="B1955" s="29"/>
      <c r="C1955" s="29"/>
      <c r="D1955" s="29"/>
      <c r="E1955" s="29"/>
      <c r="F1955" s="29"/>
      <c r="G1955" s="29"/>
      <c r="H1955" s="34"/>
      <c r="I1955" s="34"/>
      <c r="J1955" s="34"/>
      <c r="K1955" s="29"/>
    </row>
    <row r="1956" spans="1:11" ht="12.75" x14ac:dyDescent="0.2">
      <c r="A1956" s="29"/>
      <c r="B1956" s="29"/>
      <c r="C1956" s="29"/>
      <c r="D1956" s="29"/>
      <c r="E1956" s="29"/>
      <c r="F1956" s="29"/>
      <c r="G1956" s="29"/>
      <c r="H1956" s="34"/>
      <c r="I1956" s="34"/>
      <c r="J1956" s="34"/>
      <c r="K1956" s="29"/>
    </row>
    <row r="1957" spans="1:11" ht="12.75" x14ac:dyDescent="0.2">
      <c r="A1957" s="29"/>
      <c r="B1957" s="29"/>
      <c r="C1957" s="29"/>
      <c r="D1957" s="29"/>
      <c r="E1957" s="29"/>
      <c r="F1957" s="29"/>
      <c r="G1957" s="29"/>
      <c r="H1957" s="34"/>
      <c r="I1957" s="34"/>
      <c r="J1957" s="34"/>
      <c r="K1957" s="29"/>
    </row>
    <row r="1958" spans="1:11" ht="12.75" x14ac:dyDescent="0.2">
      <c r="A1958" s="29"/>
      <c r="B1958" s="29"/>
      <c r="C1958" s="29"/>
      <c r="D1958" s="29"/>
      <c r="E1958" s="29"/>
      <c r="F1958" s="29"/>
      <c r="G1958" s="29"/>
      <c r="H1958" s="34"/>
      <c r="I1958" s="34"/>
      <c r="J1958" s="34"/>
      <c r="K1958" s="29"/>
    </row>
    <row r="1959" spans="1:11" ht="12.75" x14ac:dyDescent="0.2">
      <c r="A1959" s="29"/>
      <c r="B1959" s="29"/>
      <c r="C1959" s="29"/>
      <c r="D1959" s="29"/>
      <c r="E1959" s="29"/>
      <c r="F1959" s="29"/>
      <c r="G1959" s="29"/>
      <c r="H1959" s="34"/>
      <c r="I1959" s="34"/>
      <c r="J1959" s="34"/>
      <c r="K1959" s="29"/>
    </row>
    <row r="1960" spans="1:11" ht="12.75" x14ac:dyDescent="0.2">
      <c r="A1960" s="29"/>
      <c r="B1960" s="29"/>
      <c r="C1960" s="29"/>
      <c r="D1960" s="29"/>
      <c r="E1960" s="29"/>
      <c r="F1960" s="29"/>
      <c r="G1960" s="29"/>
      <c r="H1960" s="34"/>
      <c r="I1960" s="34"/>
      <c r="J1960" s="34"/>
      <c r="K1960" s="29"/>
    </row>
    <row r="1961" spans="1:11" ht="12.75" x14ac:dyDescent="0.2">
      <c r="A1961" s="29"/>
      <c r="B1961" s="29"/>
      <c r="C1961" s="29"/>
      <c r="D1961" s="29"/>
      <c r="E1961" s="29"/>
      <c r="F1961" s="29"/>
      <c r="G1961" s="29"/>
      <c r="H1961" s="34"/>
      <c r="I1961" s="34"/>
      <c r="J1961" s="34"/>
      <c r="K1961" s="29"/>
    </row>
    <row r="1962" spans="1:11" ht="12.75" x14ac:dyDescent="0.2">
      <c r="A1962" s="29"/>
      <c r="B1962" s="29"/>
      <c r="C1962" s="29"/>
      <c r="D1962" s="29"/>
      <c r="E1962" s="29"/>
      <c r="F1962" s="29"/>
      <c r="G1962" s="29"/>
      <c r="H1962" s="34"/>
      <c r="I1962" s="34"/>
      <c r="J1962" s="34"/>
      <c r="K1962" s="29"/>
    </row>
    <row r="1963" spans="1:11" ht="12.75" x14ac:dyDescent="0.2">
      <c r="A1963" s="29"/>
      <c r="B1963" s="29"/>
      <c r="C1963" s="29"/>
      <c r="D1963" s="29"/>
      <c r="E1963" s="29"/>
      <c r="F1963" s="29"/>
      <c r="G1963" s="29"/>
      <c r="H1963" s="34"/>
      <c r="I1963" s="34"/>
      <c r="J1963" s="34"/>
      <c r="K1963" s="29"/>
    </row>
    <row r="1964" spans="1:11" ht="12.75" x14ac:dyDescent="0.2">
      <c r="A1964" s="29"/>
      <c r="B1964" s="29"/>
      <c r="C1964" s="29"/>
      <c r="D1964" s="29"/>
      <c r="E1964" s="29"/>
      <c r="F1964" s="29"/>
      <c r="G1964" s="29"/>
      <c r="H1964" s="34"/>
      <c r="I1964" s="34"/>
      <c r="J1964" s="34"/>
      <c r="K1964" s="29"/>
    </row>
    <row r="1965" spans="1:11" ht="12.75" x14ac:dyDescent="0.2">
      <c r="A1965" s="29"/>
      <c r="B1965" s="29"/>
      <c r="C1965" s="29"/>
      <c r="D1965" s="29"/>
      <c r="E1965" s="29"/>
      <c r="F1965" s="29"/>
      <c r="G1965" s="29"/>
      <c r="H1965" s="34"/>
      <c r="I1965" s="34"/>
      <c r="J1965" s="34"/>
      <c r="K1965" s="29"/>
    </row>
    <row r="1966" spans="1:11" ht="12.75" x14ac:dyDescent="0.2">
      <c r="A1966" s="29"/>
      <c r="B1966" s="29"/>
      <c r="C1966" s="29"/>
      <c r="D1966" s="29"/>
      <c r="E1966" s="29"/>
      <c r="F1966" s="29"/>
      <c r="G1966" s="29"/>
      <c r="H1966" s="34"/>
      <c r="I1966" s="34"/>
      <c r="J1966" s="34"/>
      <c r="K1966" s="29"/>
    </row>
    <row r="1967" spans="1:11" ht="12.75" x14ac:dyDescent="0.2">
      <c r="A1967" s="29"/>
      <c r="B1967" s="29"/>
      <c r="C1967" s="29"/>
      <c r="D1967" s="29"/>
      <c r="E1967" s="29"/>
      <c r="F1967" s="29"/>
      <c r="G1967" s="29"/>
      <c r="H1967" s="34"/>
      <c r="I1967" s="34"/>
      <c r="J1967" s="34"/>
      <c r="K1967" s="29"/>
    </row>
    <row r="1968" spans="1:11" ht="12.75" x14ac:dyDescent="0.2">
      <c r="A1968" s="29"/>
      <c r="B1968" s="29"/>
      <c r="C1968" s="29"/>
      <c r="D1968" s="29"/>
      <c r="E1968" s="29"/>
      <c r="F1968" s="29"/>
      <c r="G1968" s="29"/>
      <c r="H1968" s="34"/>
      <c r="I1968" s="34"/>
      <c r="J1968" s="34"/>
      <c r="K1968" s="29"/>
    </row>
    <row r="1969" spans="1:11" ht="12.75" x14ac:dyDescent="0.2">
      <c r="A1969" s="29"/>
      <c r="B1969" s="29"/>
      <c r="C1969" s="29"/>
      <c r="D1969" s="29"/>
      <c r="E1969" s="29"/>
      <c r="F1969" s="29"/>
      <c r="G1969" s="29"/>
      <c r="H1969" s="34"/>
      <c r="I1969" s="34"/>
      <c r="J1969" s="34"/>
      <c r="K1969" s="29"/>
    </row>
    <row r="1970" spans="1:11" ht="12.75" x14ac:dyDescent="0.2">
      <c r="A1970" s="29"/>
      <c r="B1970" s="29"/>
      <c r="C1970" s="29"/>
      <c r="D1970" s="29"/>
      <c r="E1970" s="29"/>
      <c r="F1970" s="29"/>
      <c r="G1970" s="29"/>
      <c r="H1970" s="34"/>
      <c r="I1970" s="34"/>
      <c r="J1970" s="34"/>
      <c r="K1970" s="29"/>
    </row>
    <row r="1971" spans="1:11" ht="12.75" x14ac:dyDescent="0.2">
      <c r="A1971" s="29"/>
      <c r="B1971" s="29"/>
      <c r="C1971" s="29"/>
      <c r="D1971" s="29"/>
      <c r="E1971" s="29"/>
      <c r="F1971" s="29"/>
      <c r="G1971" s="29"/>
      <c r="H1971" s="34"/>
      <c r="I1971" s="34"/>
      <c r="J1971" s="34"/>
      <c r="K1971" s="29"/>
    </row>
    <row r="1972" spans="1:11" ht="12.75" x14ac:dyDescent="0.2">
      <c r="A1972" s="29"/>
      <c r="B1972" s="29"/>
      <c r="C1972" s="29"/>
      <c r="D1972" s="29"/>
      <c r="E1972" s="29"/>
      <c r="F1972" s="29"/>
      <c r="G1972" s="29"/>
      <c r="H1972" s="34"/>
      <c r="I1972" s="34"/>
      <c r="J1972" s="34"/>
      <c r="K1972" s="29"/>
    </row>
    <row r="1973" spans="1:11" ht="12.75" x14ac:dyDescent="0.2">
      <c r="A1973" s="29"/>
      <c r="B1973" s="29"/>
      <c r="C1973" s="29"/>
      <c r="D1973" s="29"/>
      <c r="E1973" s="29"/>
      <c r="F1973" s="29"/>
      <c r="G1973" s="29"/>
      <c r="H1973" s="34"/>
      <c r="I1973" s="34"/>
      <c r="J1973" s="34"/>
      <c r="K1973" s="29"/>
    </row>
    <row r="1974" spans="1:11" ht="12.75" x14ac:dyDescent="0.2">
      <c r="A1974" s="29"/>
      <c r="B1974" s="29"/>
      <c r="C1974" s="29"/>
      <c r="D1974" s="29"/>
      <c r="E1974" s="29"/>
      <c r="F1974" s="29"/>
      <c r="G1974" s="29"/>
      <c r="H1974" s="34"/>
      <c r="I1974" s="34"/>
      <c r="J1974" s="34"/>
      <c r="K1974" s="29"/>
    </row>
    <row r="1975" spans="1:11" ht="12.75" x14ac:dyDescent="0.2">
      <c r="A1975" s="29"/>
      <c r="B1975" s="29"/>
      <c r="C1975" s="29"/>
      <c r="D1975" s="29"/>
      <c r="E1975" s="29"/>
      <c r="F1975" s="29"/>
      <c r="G1975" s="29"/>
      <c r="H1975" s="34"/>
      <c r="I1975" s="34"/>
      <c r="J1975" s="34"/>
      <c r="K1975" s="29"/>
    </row>
    <row r="1976" spans="1:11" ht="12.75" x14ac:dyDescent="0.2">
      <c r="A1976" s="29"/>
      <c r="B1976" s="29"/>
      <c r="C1976" s="29"/>
      <c r="D1976" s="29"/>
      <c r="E1976" s="29"/>
      <c r="F1976" s="29"/>
      <c r="G1976" s="29"/>
      <c r="H1976" s="34"/>
      <c r="I1976" s="34"/>
      <c r="J1976" s="34"/>
      <c r="K1976" s="29"/>
    </row>
    <row r="1977" spans="1:11" ht="12.75" x14ac:dyDescent="0.2">
      <c r="A1977" s="29"/>
      <c r="B1977" s="29"/>
      <c r="C1977" s="29"/>
      <c r="D1977" s="29"/>
      <c r="E1977" s="29"/>
      <c r="F1977" s="29"/>
      <c r="G1977" s="29"/>
      <c r="H1977" s="34"/>
      <c r="I1977" s="34"/>
      <c r="J1977" s="34"/>
      <c r="K1977" s="29"/>
    </row>
    <row r="1978" spans="1:11" ht="12.75" x14ac:dyDescent="0.2">
      <c r="A1978" s="29"/>
      <c r="B1978" s="29"/>
      <c r="C1978" s="29"/>
      <c r="D1978" s="29"/>
      <c r="E1978" s="29"/>
      <c r="F1978" s="29"/>
      <c r="G1978" s="29"/>
      <c r="H1978" s="34"/>
      <c r="I1978" s="34"/>
      <c r="J1978" s="34"/>
      <c r="K1978" s="29"/>
    </row>
    <row r="1979" spans="1:11" ht="12.75" x14ac:dyDescent="0.2">
      <c r="A1979" s="29"/>
      <c r="B1979" s="29"/>
      <c r="C1979" s="29"/>
      <c r="D1979" s="29"/>
      <c r="E1979" s="29"/>
      <c r="F1979" s="29"/>
      <c r="G1979" s="29"/>
      <c r="H1979" s="34"/>
      <c r="I1979" s="34"/>
      <c r="J1979" s="34"/>
      <c r="K1979" s="29"/>
    </row>
    <row r="1980" spans="1:11" ht="12.75" x14ac:dyDescent="0.2">
      <c r="A1980" s="29"/>
      <c r="B1980" s="29"/>
      <c r="C1980" s="29"/>
      <c r="D1980" s="29"/>
      <c r="E1980" s="29"/>
      <c r="F1980" s="29"/>
      <c r="G1980" s="29"/>
      <c r="H1980" s="34"/>
      <c r="I1980" s="34"/>
      <c r="J1980" s="34"/>
      <c r="K1980" s="29"/>
    </row>
    <row r="1981" spans="1:11" ht="12.75" x14ac:dyDescent="0.2">
      <c r="A1981" s="29"/>
      <c r="B1981" s="29"/>
      <c r="C1981" s="29"/>
      <c r="D1981" s="29"/>
      <c r="E1981" s="29"/>
      <c r="F1981" s="29"/>
      <c r="G1981" s="29"/>
      <c r="H1981" s="34"/>
      <c r="I1981" s="34"/>
      <c r="J1981" s="34"/>
      <c r="K1981" s="29"/>
    </row>
    <row r="1982" spans="1:11" ht="12.75" x14ac:dyDescent="0.2">
      <c r="A1982" s="29"/>
      <c r="B1982" s="29"/>
      <c r="C1982" s="29"/>
      <c r="D1982" s="29"/>
      <c r="E1982" s="29"/>
      <c r="F1982" s="29"/>
      <c r="G1982" s="29"/>
      <c r="H1982" s="34"/>
      <c r="I1982" s="34"/>
      <c r="J1982" s="34"/>
      <c r="K1982" s="29"/>
    </row>
    <row r="1983" spans="1:11" ht="12.75" x14ac:dyDescent="0.2">
      <c r="A1983" s="29"/>
      <c r="B1983" s="29"/>
      <c r="C1983" s="29"/>
      <c r="D1983" s="29"/>
      <c r="E1983" s="29"/>
      <c r="F1983" s="29"/>
      <c r="G1983" s="29"/>
      <c r="H1983" s="34"/>
      <c r="I1983" s="34"/>
      <c r="J1983" s="34"/>
      <c r="K1983" s="29"/>
    </row>
    <row r="1984" spans="1:11" ht="12.75" x14ac:dyDescent="0.2">
      <c r="A1984" s="29"/>
      <c r="B1984" s="29"/>
      <c r="C1984" s="29"/>
      <c r="D1984" s="29"/>
      <c r="E1984" s="29"/>
      <c r="F1984" s="29"/>
      <c r="G1984" s="29"/>
      <c r="H1984" s="34"/>
      <c r="I1984" s="34"/>
      <c r="J1984" s="34"/>
      <c r="K1984" s="29"/>
    </row>
    <row r="1985" spans="1:11" ht="12.75" x14ac:dyDescent="0.2">
      <c r="A1985" s="29"/>
      <c r="B1985" s="29"/>
      <c r="C1985" s="29"/>
      <c r="D1985" s="29"/>
      <c r="E1985" s="29"/>
      <c r="F1985" s="29"/>
      <c r="G1985" s="29"/>
      <c r="H1985" s="34"/>
      <c r="I1985" s="34"/>
      <c r="J1985" s="34"/>
      <c r="K1985" s="29"/>
    </row>
    <row r="1986" spans="1:11" ht="12.75" x14ac:dyDescent="0.2">
      <c r="A1986" s="29"/>
      <c r="B1986" s="29"/>
      <c r="C1986" s="29"/>
      <c r="D1986" s="29"/>
      <c r="E1986" s="29"/>
      <c r="F1986" s="29"/>
      <c r="G1986" s="29"/>
      <c r="H1986" s="34"/>
      <c r="I1986" s="34"/>
      <c r="J1986" s="34"/>
      <c r="K1986" s="29"/>
    </row>
    <row r="1987" spans="1:11" ht="12.75" x14ac:dyDescent="0.2">
      <c r="A1987" s="29"/>
      <c r="B1987" s="29"/>
      <c r="C1987" s="29"/>
      <c r="D1987" s="29"/>
      <c r="E1987" s="29"/>
      <c r="F1987" s="29"/>
      <c r="G1987" s="29"/>
      <c r="H1987" s="34"/>
      <c r="I1987" s="34"/>
      <c r="J1987" s="34"/>
      <c r="K1987" s="29"/>
    </row>
    <row r="1988" spans="1:11" ht="12.75" x14ac:dyDescent="0.2">
      <c r="A1988" s="29"/>
      <c r="B1988" s="29"/>
      <c r="C1988" s="29"/>
      <c r="D1988" s="29"/>
      <c r="E1988" s="29"/>
      <c r="F1988" s="29"/>
      <c r="G1988" s="29"/>
      <c r="H1988" s="34"/>
      <c r="I1988" s="34"/>
      <c r="J1988" s="34"/>
      <c r="K1988" s="29"/>
    </row>
    <row r="1989" spans="1:11" ht="12.75" x14ac:dyDescent="0.2">
      <c r="A1989" s="29"/>
      <c r="B1989" s="29"/>
      <c r="C1989" s="29"/>
      <c r="D1989" s="29"/>
      <c r="E1989" s="29"/>
      <c r="F1989" s="29"/>
      <c r="G1989" s="29"/>
      <c r="H1989" s="34"/>
      <c r="I1989" s="34"/>
      <c r="J1989" s="34"/>
      <c r="K1989" s="29"/>
    </row>
    <row r="1990" spans="1:11" ht="12.75" x14ac:dyDescent="0.2">
      <c r="A1990" s="29"/>
      <c r="B1990" s="29"/>
      <c r="C1990" s="29"/>
      <c r="D1990" s="29"/>
      <c r="E1990" s="29"/>
      <c r="F1990" s="29"/>
      <c r="G1990" s="29"/>
      <c r="H1990" s="34"/>
      <c r="I1990" s="34"/>
      <c r="J1990" s="34"/>
      <c r="K1990" s="29"/>
    </row>
    <row r="1991" spans="1:11" ht="12.75" x14ac:dyDescent="0.2">
      <c r="A1991" s="29"/>
      <c r="B1991" s="29"/>
      <c r="C1991" s="29"/>
      <c r="D1991" s="29"/>
      <c r="E1991" s="29"/>
      <c r="F1991" s="29"/>
      <c r="G1991" s="29"/>
      <c r="H1991" s="34"/>
      <c r="I1991" s="34"/>
      <c r="J1991" s="34"/>
      <c r="K1991" s="29"/>
    </row>
    <row r="1992" spans="1:11" ht="12.75" x14ac:dyDescent="0.2">
      <c r="A1992" s="29"/>
      <c r="B1992" s="29"/>
      <c r="C1992" s="29"/>
      <c r="D1992" s="29"/>
      <c r="E1992" s="29"/>
      <c r="F1992" s="29"/>
      <c r="G1992" s="29"/>
      <c r="H1992" s="34"/>
      <c r="I1992" s="34"/>
      <c r="J1992" s="34"/>
      <c r="K1992" s="29"/>
    </row>
    <row r="1993" spans="1:11" ht="12.75" x14ac:dyDescent="0.2">
      <c r="A1993" s="29"/>
      <c r="B1993" s="29"/>
      <c r="C1993" s="29"/>
      <c r="D1993" s="29"/>
      <c r="E1993" s="29"/>
      <c r="F1993" s="29"/>
      <c r="G1993" s="29"/>
      <c r="H1993" s="34"/>
      <c r="I1993" s="34"/>
      <c r="J1993" s="34"/>
      <c r="K1993" s="29"/>
    </row>
    <row r="1994" spans="1:11" ht="12.75" x14ac:dyDescent="0.2">
      <c r="A1994" s="29"/>
      <c r="B1994" s="29"/>
      <c r="C1994" s="29"/>
      <c r="D1994" s="29"/>
      <c r="E1994" s="29"/>
      <c r="F1994" s="29"/>
      <c r="G1994" s="29"/>
      <c r="H1994" s="34"/>
      <c r="I1994" s="34"/>
      <c r="J1994" s="34"/>
      <c r="K1994" s="29"/>
    </row>
    <row r="1995" spans="1:11" ht="12.75" x14ac:dyDescent="0.2">
      <c r="A1995" s="29"/>
      <c r="B1995" s="29"/>
      <c r="C1995" s="29"/>
      <c r="D1995" s="29"/>
      <c r="E1995" s="29"/>
      <c r="F1995" s="29"/>
      <c r="G1995" s="29"/>
      <c r="H1995" s="34"/>
      <c r="I1995" s="34"/>
      <c r="J1995" s="34"/>
      <c r="K1995" s="29"/>
    </row>
    <row r="1996" spans="1:11" ht="12.75" x14ac:dyDescent="0.2">
      <c r="A1996" s="29"/>
      <c r="B1996" s="29"/>
      <c r="C1996" s="29"/>
      <c r="D1996" s="29"/>
      <c r="E1996" s="29"/>
      <c r="F1996" s="29"/>
      <c r="G1996" s="29"/>
      <c r="H1996" s="34"/>
      <c r="I1996" s="34"/>
      <c r="J1996" s="34"/>
      <c r="K1996" s="29"/>
    </row>
    <row r="1997" spans="1:11" ht="12.75" x14ac:dyDescent="0.2">
      <c r="A1997" s="29"/>
      <c r="B1997" s="29"/>
      <c r="C1997" s="29"/>
      <c r="D1997" s="29"/>
      <c r="E1997" s="29"/>
      <c r="F1997" s="29"/>
      <c r="G1997" s="29"/>
      <c r="H1997" s="34"/>
      <c r="I1997" s="34"/>
      <c r="J1997" s="34"/>
      <c r="K1997" s="29"/>
    </row>
    <row r="1998" spans="1:11" ht="12.75" x14ac:dyDescent="0.2">
      <c r="A1998" s="29"/>
      <c r="B1998" s="29"/>
      <c r="C1998" s="29"/>
      <c r="D1998" s="29"/>
      <c r="E1998" s="29"/>
      <c r="F1998" s="29"/>
      <c r="G1998" s="29"/>
      <c r="H1998" s="34"/>
      <c r="I1998" s="34"/>
      <c r="J1998" s="34"/>
      <c r="K1998" s="29"/>
    </row>
    <row r="1999" spans="1:11" ht="12.75" x14ac:dyDescent="0.2">
      <c r="A1999" s="29"/>
      <c r="B1999" s="29"/>
      <c r="C1999" s="29"/>
      <c r="D1999" s="29"/>
      <c r="E1999" s="29"/>
      <c r="F1999" s="29"/>
      <c r="G1999" s="29"/>
      <c r="H1999" s="34"/>
      <c r="I1999" s="34"/>
      <c r="J1999" s="34"/>
      <c r="K1999" s="29"/>
    </row>
    <row r="2000" spans="1:11" ht="12.75" x14ac:dyDescent="0.2">
      <c r="A2000" s="29"/>
      <c r="B2000" s="29"/>
      <c r="C2000" s="29"/>
      <c r="D2000" s="29"/>
      <c r="E2000" s="29"/>
      <c r="F2000" s="29"/>
      <c r="G2000" s="29"/>
      <c r="H2000" s="34"/>
      <c r="I2000" s="34"/>
      <c r="J2000" s="34"/>
      <c r="K2000" s="29"/>
    </row>
    <row r="2001" spans="1:11" ht="12.75" x14ac:dyDescent="0.2">
      <c r="A2001" s="29"/>
      <c r="B2001" s="29"/>
      <c r="C2001" s="29"/>
      <c r="D2001" s="29"/>
      <c r="E2001" s="29"/>
      <c r="F2001" s="29"/>
      <c r="G2001" s="29"/>
      <c r="H2001" s="34"/>
      <c r="I2001" s="34"/>
      <c r="J2001" s="34"/>
      <c r="K2001" s="29"/>
    </row>
    <row r="2002" spans="1:11" ht="12.75" x14ac:dyDescent="0.2">
      <c r="A2002" s="29"/>
      <c r="B2002" s="29"/>
      <c r="C2002" s="29"/>
      <c r="D2002" s="29"/>
      <c r="E2002" s="29"/>
      <c r="F2002" s="29"/>
      <c r="G2002" s="29"/>
      <c r="H2002" s="34"/>
      <c r="I2002" s="34"/>
      <c r="J2002" s="34"/>
      <c r="K2002" s="29"/>
    </row>
    <row r="2003" spans="1:11" ht="12.75" x14ac:dyDescent="0.2">
      <c r="A2003" s="29"/>
      <c r="B2003" s="29"/>
      <c r="C2003" s="29"/>
      <c r="D2003" s="29"/>
      <c r="E2003" s="29"/>
      <c r="F2003" s="29"/>
      <c r="G2003" s="29"/>
      <c r="H2003" s="34"/>
      <c r="I2003" s="34"/>
      <c r="J2003" s="34"/>
      <c r="K2003" s="29"/>
    </row>
    <row r="2004" spans="1:11" ht="12.75" x14ac:dyDescent="0.2">
      <c r="A2004" s="29"/>
      <c r="B2004" s="29"/>
      <c r="C2004" s="29"/>
      <c r="D2004" s="29"/>
      <c r="E2004" s="29"/>
      <c r="F2004" s="29"/>
      <c r="G2004" s="29"/>
      <c r="H2004" s="34"/>
      <c r="I2004" s="34"/>
      <c r="J2004" s="34"/>
      <c r="K2004" s="29"/>
    </row>
    <row r="2005" spans="1:11" ht="12.75" x14ac:dyDescent="0.2">
      <c r="A2005" s="29"/>
      <c r="B2005" s="29"/>
      <c r="C2005" s="29"/>
      <c r="D2005" s="29"/>
      <c r="E2005" s="29"/>
      <c r="F2005" s="29"/>
      <c r="G2005" s="29"/>
      <c r="H2005" s="34"/>
      <c r="I2005" s="34"/>
      <c r="J2005" s="34"/>
      <c r="K2005" s="29"/>
    </row>
    <row r="2006" spans="1:11" ht="12.75" x14ac:dyDescent="0.2">
      <c r="A2006" s="29"/>
      <c r="B2006" s="29"/>
      <c r="C2006" s="29"/>
      <c r="D2006" s="29"/>
      <c r="E2006" s="29"/>
      <c r="F2006" s="29"/>
      <c r="G2006" s="29"/>
      <c r="H2006" s="34"/>
      <c r="I2006" s="34"/>
      <c r="J2006" s="34"/>
      <c r="K2006" s="29"/>
    </row>
    <row r="2007" spans="1:11" ht="12.75" x14ac:dyDescent="0.2">
      <c r="A2007" s="29"/>
      <c r="B2007" s="29"/>
      <c r="C2007" s="29"/>
      <c r="D2007" s="29"/>
      <c r="E2007" s="29"/>
      <c r="F2007" s="29"/>
      <c r="G2007" s="29"/>
      <c r="H2007" s="34"/>
      <c r="I2007" s="34"/>
      <c r="J2007" s="34"/>
      <c r="K2007" s="29"/>
    </row>
    <row r="2008" spans="1:11" ht="12.75" x14ac:dyDescent="0.2">
      <c r="A2008" s="29"/>
      <c r="B2008" s="29"/>
      <c r="C2008" s="29"/>
      <c r="D2008" s="29"/>
      <c r="E2008" s="29"/>
      <c r="F2008" s="29"/>
      <c r="G2008" s="29"/>
      <c r="H2008" s="34"/>
      <c r="I2008" s="34"/>
      <c r="J2008" s="34"/>
      <c r="K2008" s="29"/>
    </row>
    <row r="2009" spans="1:11" ht="12.75" x14ac:dyDescent="0.2">
      <c r="A2009" s="29"/>
      <c r="B2009" s="29"/>
      <c r="C2009" s="29"/>
      <c r="D2009" s="29"/>
      <c r="E2009" s="29"/>
      <c r="F2009" s="29"/>
      <c r="G2009" s="29"/>
      <c r="H2009" s="34"/>
      <c r="I2009" s="34"/>
      <c r="J2009" s="34"/>
      <c r="K2009" s="29"/>
    </row>
    <row r="2010" spans="1:11" ht="12.75" x14ac:dyDescent="0.2">
      <c r="A2010" s="29"/>
      <c r="B2010" s="29"/>
      <c r="C2010" s="29"/>
      <c r="D2010" s="29"/>
      <c r="E2010" s="29"/>
      <c r="F2010" s="29"/>
      <c r="G2010" s="29"/>
      <c r="H2010" s="34"/>
      <c r="I2010" s="34"/>
      <c r="J2010" s="34"/>
      <c r="K2010" s="29"/>
    </row>
    <row r="2011" spans="1:11" ht="12.75" x14ac:dyDescent="0.2">
      <c r="A2011" s="29"/>
      <c r="B2011" s="29"/>
      <c r="C2011" s="29"/>
      <c r="D2011" s="29"/>
      <c r="E2011" s="29"/>
      <c r="F2011" s="29"/>
      <c r="G2011" s="29"/>
      <c r="H2011" s="34"/>
      <c r="I2011" s="34"/>
      <c r="J2011" s="34"/>
      <c r="K2011" s="29"/>
    </row>
    <row r="2012" spans="1:11" ht="12.75" x14ac:dyDescent="0.2">
      <c r="A2012" s="29"/>
      <c r="B2012" s="29"/>
      <c r="C2012" s="29"/>
      <c r="D2012" s="29"/>
      <c r="E2012" s="29"/>
      <c r="F2012" s="29"/>
      <c r="G2012" s="29"/>
      <c r="H2012" s="34"/>
      <c r="I2012" s="34"/>
      <c r="J2012" s="34"/>
      <c r="K2012" s="29"/>
    </row>
    <row r="2013" spans="1:11" ht="12.75" x14ac:dyDescent="0.2">
      <c r="A2013" s="29"/>
      <c r="B2013" s="29"/>
      <c r="C2013" s="29"/>
      <c r="D2013" s="29"/>
      <c r="E2013" s="29"/>
      <c r="F2013" s="29"/>
      <c r="G2013" s="29"/>
      <c r="H2013" s="34"/>
      <c r="I2013" s="34"/>
      <c r="J2013" s="34"/>
      <c r="K2013" s="29"/>
    </row>
    <row r="2014" spans="1:11" ht="12.75" x14ac:dyDescent="0.2">
      <c r="A2014" s="29"/>
      <c r="B2014" s="29"/>
      <c r="C2014" s="29"/>
      <c r="D2014" s="29"/>
      <c r="E2014" s="29"/>
      <c r="F2014" s="29"/>
      <c r="G2014" s="29"/>
      <c r="H2014" s="34"/>
      <c r="I2014" s="34"/>
      <c r="J2014" s="34"/>
      <c r="K2014" s="29"/>
    </row>
    <row r="2015" spans="1:11" ht="12.75" x14ac:dyDescent="0.2">
      <c r="A2015" s="29"/>
      <c r="B2015" s="29"/>
      <c r="C2015" s="29"/>
      <c r="D2015" s="29"/>
      <c r="E2015" s="29"/>
      <c r="F2015" s="29"/>
      <c r="G2015" s="29"/>
      <c r="H2015" s="34"/>
      <c r="I2015" s="34"/>
      <c r="J2015" s="34"/>
      <c r="K2015" s="29"/>
    </row>
    <row r="2016" spans="1:11" ht="12.75" x14ac:dyDescent="0.2">
      <c r="A2016" s="29"/>
      <c r="B2016" s="29"/>
      <c r="C2016" s="29"/>
      <c r="D2016" s="29"/>
      <c r="E2016" s="29"/>
      <c r="F2016" s="29"/>
      <c r="G2016" s="29"/>
      <c r="H2016" s="34"/>
      <c r="I2016" s="34"/>
      <c r="J2016" s="34"/>
      <c r="K2016" s="29"/>
    </row>
    <row r="2017" spans="1:11" ht="12.75" x14ac:dyDescent="0.2">
      <c r="A2017" s="29"/>
      <c r="B2017" s="29"/>
      <c r="C2017" s="29"/>
      <c r="D2017" s="29"/>
      <c r="E2017" s="29"/>
      <c r="F2017" s="29"/>
      <c r="G2017" s="29"/>
      <c r="H2017" s="34"/>
      <c r="I2017" s="34"/>
      <c r="J2017" s="34"/>
      <c r="K2017" s="29"/>
    </row>
    <row r="2018" spans="1:11" ht="12.75" x14ac:dyDescent="0.2">
      <c r="A2018" s="29"/>
      <c r="B2018" s="29"/>
      <c r="C2018" s="29"/>
      <c r="D2018" s="29"/>
      <c r="E2018" s="29"/>
      <c r="F2018" s="29"/>
      <c r="G2018" s="29"/>
      <c r="H2018" s="34"/>
      <c r="I2018" s="34"/>
      <c r="J2018" s="34"/>
      <c r="K2018" s="29"/>
    </row>
    <row r="2019" spans="1:11" ht="12.75" x14ac:dyDescent="0.2">
      <c r="A2019" s="29"/>
      <c r="B2019" s="29"/>
      <c r="C2019" s="29"/>
      <c r="D2019" s="29"/>
      <c r="E2019" s="29"/>
      <c r="F2019" s="29"/>
      <c r="G2019" s="29"/>
      <c r="H2019" s="34"/>
      <c r="I2019" s="34"/>
      <c r="J2019" s="34"/>
      <c r="K2019" s="29"/>
    </row>
    <row r="2020" spans="1:11" ht="12.75" x14ac:dyDescent="0.2">
      <c r="A2020" s="29"/>
      <c r="B2020" s="29"/>
      <c r="C2020" s="29"/>
      <c r="D2020" s="29"/>
      <c r="E2020" s="29"/>
      <c r="F2020" s="29"/>
      <c r="G2020" s="29"/>
      <c r="H2020" s="34"/>
      <c r="I2020" s="34"/>
      <c r="J2020" s="34"/>
      <c r="K2020" s="29"/>
    </row>
    <row r="2021" spans="1:11" ht="12.75" x14ac:dyDescent="0.2">
      <c r="A2021" s="29"/>
      <c r="B2021" s="29"/>
      <c r="C2021" s="29"/>
      <c r="D2021" s="29"/>
      <c r="E2021" s="29"/>
      <c r="F2021" s="29"/>
      <c r="G2021" s="29"/>
      <c r="H2021" s="34"/>
      <c r="I2021" s="34"/>
      <c r="J2021" s="34"/>
      <c r="K2021" s="29"/>
    </row>
    <row r="2022" spans="1:11" ht="12.75" x14ac:dyDescent="0.2">
      <c r="A2022" s="29"/>
      <c r="B2022" s="29"/>
      <c r="C2022" s="29"/>
      <c r="D2022" s="29"/>
      <c r="E2022" s="29"/>
      <c r="F2022" s="29"/>
      <c r="G2022" s="29"/>
      <c r="H2022" s="34"/>
      <c r="I2022" s="34"/>
      <c r="J2022" s="34"/>
      <c r="K2022" s="29"/>
    </row>
    <row r="2023" spans="1:11" ht="12.75" x14ac:dyDescent="0.2">
      <c r="A2023" s="29"/>
      <c r="B2023" s="29"/>
      <c r="C2023" s="29"/>
      <c r="D2023" s="29"/>
      <c r="E2023" s="29"/>
      <c r="F2023" s="29"/>
      <c r="G2023" s="29"/>
      <c r="H2023" s="34"/>
      <c r="I2023" s="34"/>
      <c r="J2023" s="34"/>
      <c r="K2023" s="29"/>
    </row>
    <row r="2024" spans="1:11" ht="12.75" x14ac:dyDescent="0.2">
      <c r="A2024" s="29"/>
      <c r="B2024" s="29"/>
      <c r="C2024" s="29"/>
      <c r="D2024" s="29"/>
      <c r="E2024" s="29"/>
      <c r="F2024" s="29"/>
      <c r="G2024" s="29"/>
      <c r="H2024" s="34"/>
      <c r="I2024" s="34"/>
      <c r="J2024" s="34"/>
      <c r="K2024" s="29"/>
    </row>
    <row r="2025" spans="1:11" ht="12.75" x14ac:dyDescent="0.2">
      <c r="A2025" s="29"/>
      <c r="B2025" s="29"/>
      <c r="C2025" s="29"/>
      <c r="D2025" s="29"/>
      <c r="E2025" s="29"/>
      <c r="F2025" s="29"/>
      <c r="G2025" s="29"/>
      <c r="H2025" s="34"/>
      <c r="I2025" s="34"/>
      <c r="J2025" s="34"/>
      <c r="K2025" s="29"/>
    </row>
    <row r="2026" spans="1:11" ht="12.75" x14ac:dyDescent="0.2">
      <c r="A2026" s="29"/>
      <c r="B2026" s="29"/>
      <c r="C2026" s="29"/>
      <c r="D2026" s="29"/>
      <c r="E2026" s="29"/>
      <c r="F2026" s="29"/>
      <c r="G2026" s="29"/>
      <c r="H2026" s="34"/>
      <c r="I2026" s="34"/>
      <c r="J2026" s="34"/>
      <c r="K2026" s="29"/>
    </row>
    <row r="2027" spans="1:11" ht="12.75" x14ac:dyDescent="0.2">
      <c r="A2027" s="29"/>
      <c r="B2027" s="29"/>
      <c r="C2027" s="29"/>
      <c r="D2027" s="29"/>
      <c r="E2027" s="29"/>
      <c r="F2027" s="29"/>
      <c r="G2027" s="29"/>
      <c r="H2027" s="34"/>
      <c r="I2027" s="34"/>
      <c r="J2027" s="34"/>
      <c r="K2027" s="29"/>
    </row>
    <row r="2028" spans="1:11" ht="12.75" x14ac:dyDescent="0.2">
      <c r="A2028" s="29"/>
      <c r="B2028" s="29"/>
      <c r="C2028" s="29"/>
      <c r="D2028" s="29"/>
      <c r="E2028" s="29"/>
      <c r="F2028" s="29"/>
      <c r="G2028" s="29"/>
      <c r="H2028" s="34"/>
      <c r="I2028" s="34"/>
      <c r="J2028" s="34"/>
      <c r="K2028" s="29"/>
    </row>
    <row r="2029" spans="1:11" ht="12.75" x14ac:dyDescent="0.2">
      <c r="A2029" s="29"/>
      <c r="B2029" s="29"/>
      <c r="C2029" s="29"/>
      <c r="D2029" s="29"/>
      <c r="E2029" s="29"/>
      <c r="F2029" s="29"/>
      <c r="G2029" s="29"/>
      <c r="H2029" s="34"/>
      <c r="I2029" s="34"/>
      <c r="J2029" s="34"/>
      <c r="K2029" s="29"/>
    </row>
    <row r="2030" spans="1:11" ht="12.75" x14ac:dyDescent="0.2">
      <c r="A2030" s="29"/>
      <c r="B2030" s="29"/>
      <c r="C2030" s="29"/>
      <c r="D2030" s="29"/>
      <c r="E2030" s="29"/>
      <c r="F2030" s="29"/>
      <c r="G2030" s="29"/>
      <c r="H2030" s="34"/>
      <c r="I2030" s="34"/>
      <c r="J2030" s="34"/>
      <c r="K2030" s="29"/>
    </row>
    <row r="2031" spans="1:11" ht="12.75" x14ac:dyDescent="0.2">
      <c r="A2031" s="29"/>
      <c r="B2031" s="29"/>
      <c r="C2031" s="29"/>
      <c r="D2031" s="29"/>
      <c r="E2031" s="29"/>
      <c r="F2031" s="29"/>
      <c r="G2031" s="29"/>
      <c r="H2031" s="34"/>
      <c r="I2031" s="34"/>
      <c r="J2031" s="34"/>
      <c r="K2031" s="29"/>
    </row>
    <row r="2032" spans="1:11" ht="12.75" x14ac:dyDescent="0.2">
      <c r="A2032" s="29"/>
      <c r="B2032" s="29"/>
      <c r="C2032" s="29"/>
      <c r="D2032" s="29"/>
      <c r="E2032" s="29"/>
      <c r="F2032" s="29"/>
      <c r="G2032" s="29"/>
      <c r="H2032" s="34"/>
      <c r="I2032" s="34"/>
      <c r="J2032" s="34"/>
      <c r="K2032" s="29"/>
    </row>
    <row r="2033" spans="1:11" ht="12.75" x14ac:dyDescent="0.2">
      <c r="A2033" s="29"/>
      <c r="B2033" s="29"/>
      <c r="C2033" s="29"/>
      <c r="D2033" s="29"/>
      <c r="E2033" s="29"/>
      <c r="F2033" s="29"/>
      <c r="G2033" s="29"/>
      <c r="H2033" s="34"/>
      <c r="I2033" s="34"/>
      <c r="J2033" s="34"/>
      <c r="K2033" s="29"/>
    </row>
    <row r="2034" spans="1:11" ht="12.75" x14ac:dyDescent="0.2">
      <c r="A2034" s="29"/>
      <c r="B2034" s="29"/>
      <c r="C2034" s="29"/>
      <c r="D2034" s="29"/>
      <c r="E2034" s="29"/>
      <c r="F2034" s="29"/>
      <c r="G2034" s="29"/>
      <c r="H2034" s="34"/>
      <c r="I2034" s="34"/>
      <c r="J2034" s="34"/>
      <c r="K2034" s="29"/>
    </row>
    <row r="2035" spans="1:11" ht="12.75" x14ac:dyDescent="0.2">
      <c r="A2035" s="29"/>
      <c r="B2035" s="29"/>
      <c r="C2035" s="29"/>
      <c r="D2035" s="29"/>
      <c r="E2035" s="29"/>
      <c r="F2035" s="29"/>
      <c r="G2035" s="29"/>
      <c r="H2035" s="34"/>
      <c r="I2035" s="34"/>
      <c r="J2035" s="34"/>
      <c r="K2035" s="29"/>
    </row>
    <row r="2036" spans="1:11" ht="12.75" x14ac:dyDescent="0.2">
      <c r="A2036" s="29"/>
      <c r="B2036" s="29"/>
      <c r="C2036" s="29"/>
      <c r="D2036" s="29"/>
      <c r="E2036" s="29"/>
      <c r="F2036" s="29"/>
      <c r="G2036" s="29"/>
      <c r="H2036" s="34"/>
      <c r="I2036" s="34"/>
      <c r="J2036" s="34"/>
      <c r="K2036" s="29"/>
    </row>
    <row r="2037" spans="1:11" ht="12.75" x14ac:dyDescent="0.2">
      <c r="A2037" s="29"/>
      <c r="B2037" s="29"/>
      <c r="C2037" s="29"/>
      <c r="D2037" s="29"/>
      <c r="E2037" s="29"/>
      <c r="F2037" s="29"/>
      <c r="G2037" s="29"/>
      <c r="H2037" s="34"/>
      <c r="I2037" s="34"/>
      <c r="J2037" s="34"/>
      <c r="K2037" s="29"/>
    </row>
    <row r="2038" spans="1:11" ht="12.75" x14ac:dyDescent="0.2">
      <c r="A2038" s="29"/>
      <c r="B2038" s="29"/>
      <c r="C2038" s="29"/>
      <c r="D2038" s="29"/>
      <c r="E2038" s="29"/>
      <c r="F2038" s="29"/>
      <c r="G2038" s="29"/>
      <c r="H2038" s="34"/>
      <c r="I2038" s="34"/>
      <c r="J2038" s="34"/>
      <c r="K2038" s="29"/>
    </row>
    <row r="2039" spans="1:11" ht="12.75" x14ac:dyDescent="0.2">
      <c r="A2039" s="29"/>
      <c r="B2039" s="29"/>
      <c r="C2039" s="29"/>
      <c r="D2039" s="29"/>
      <c r="E2039" s="29"/>
      <c r="F2039" s="29"/>
      <c r="G2039" s="29"/>
      <c r="H2039" s="34"/>
      <c r="I2039" s="34"/>
      <c r="J2039" s="34"/>
      <c r="K2039" s="29"/>
    </row>
    <row r="2040" spans="1:11" ht="12.75" x14ac:dyDescent="0.2">
      <c r="A2040" s="29"/>
      <c r="B2040" s="29"/>
      <c r="C2040" s="29"/>
      <c r="D2040" s="29"/>
      <c r="E2040" s="29"/>
      <c r="F2040" s="29"/>
      <c r="G2040" s="29"/>
      <c r="H2040" s="34"/>
      <c r="I2040" s="34"/>
      <c r="J2040" s="34"/>
      <c r="K2040" s="29"/>
    </row>
    <row r="2041" spans="1:11" ht="12.75" x14ac:dyDescent="0.2">
      <c r="A2041" s="29"/>
      <c r="B2041" s="29"/>
      <c r="C2041" s="29"/>
      <c r="D2041" s="29"/>
      <c r="E2041" s="29"/>
      <c r="F2041" s="29"/>
      <c r="G2041" s="29"/>
      <c r="H2041" s="34"/>
      <c r="I2041" s="34"/>
      <c r="J2041" s="34"/>
      <c r="K2041" s="29"/>
    </row>
    <row r="2042" spans="1:11" ht="12.75" x14ac:dyDescent="0.2">
      <c r="A2042" s="29"/>
      <c r="B2042" s="29"/>
      <c r="C2042" s="29"/>
      <c r="D2042" s="29"/>
      <c r="E2042" s="29"/>
      <c r="F2042" s="29"/>
      <c r="G2042" s="29"/>
      <c r="H2042" s="34"/>
      <c r="I2042" s="34"/>
      <c r="J2042" s="34"/>
      <c r="K2042" s="29"/>
    </row>
    <row r="2043" spans="1:11" ht="12.75" x14ac:dyDescent="0.2">
      <c r="A2043" s="29"/>
      <c r="B2043" s="29"/>
      <c r="C2043" s="29"/>
      <c r="D2043" s="29"/>
      <c r="E2043" s="29"/>
      <c r="F2043" s="29"/>
      <c r="G2043" s="29"/>
      <c r="H2043" s="34"/>
      <c r="I2043" s="34"/>
      <c r="J2043" s="34"/>
      <c r="K2043" s="29"/>
    </row>
    <row r="2044" spans="1:11" ht="12.75" x14ac:dyDescent="0.2">
      <c r="A2044" s="29"/>
      <c r="B2044" s="29"/>
      <c r="C2044" s="29"/>
      <c r="D2044" s="29"/>
      <c r="E2044" s="29"/>
      <c r="F2044" s="29"/>
      <c r="G2044" s="29"/>
      <c r="H2044" s="34"/>
      <c r="I2044" s="34"/>
      <c r="J2044" s="34"/>
      <c r="K2044" s="29"/>
    </row>
    <row r="2045" spans="1:11" ht="12.75" x14ac:dyDescent="0.2">
      <c r="A2045" s="29"/>
      <c r="B2045" s="29"/>
      <c r="C2045" s="29"/>
      <c r="D2045" s="29"/>
      <c r="E2045" s="29"/>
      <c r="F2045" s="29"/>
      <c r="G2045" s="29"/>
      <c r="H2045" s="34"/>
      <c r="I2045" s="34"/>
      <c r="J2045" s="34"/>
      <c r="K2045" s="29"/>
    </row>
    <row r="2046" spans="1:11" ht="12.75" x14ac:dyDescent="0.2">
      <c r="A2046" s="29"/>
      <c r="B2046" s="29"/>
      <c r="C2046" s="29"/>
      <c r="D2046" s="29"/>
      <c r="E2046" s="29"/>
      <c r="F2046" s="29"/>
      <c r="G2046" s="29"/>
      <c r="H2046" s="34"/>
      <c r="I2046" s="34"/>
      <c r="J2046" s="34"/>
      <c r="K2046" s="29"/>
    </row>
    <row r="2047" spans="1:11" ht="12.75" x14ac:dyDescent="0.2">
      <c r="A2047" s="29"/>
      <c r="B2047" s="29"/>
      <c r="C2047" s="29"/>
      <c r="D2047" s="29"/>
      <c r="E2047" s="29"/>
      <c r="F2047" s="29"/>
      <c r="G2047" s="29"/>
      <c r="H2047" s="34"/>
      <c r="I2047" s="34"/>
      <c r="J2047" s="34"/>
      <c r="K2047" s="29"/>
    </row>
    <row r="2048" spans="1:11" ht="12.75" x14ac:dyDescent="0.2">
      <c r="A2048" s="29"/>
      <c r="B2048" s="29"/>
      <c r="C2048" s="29"/>
      <c r="D2048" s="29"/>
      <c r="E2048" s="29"/>
      <c r="F2048" s="29"/>
      <c r="G2048" s="29"/>
      <c r="H2048" s="34"/>
      <c r="I2048" s="34"/>
      <c r="J2048" s="34"/>
      <c r="K2048" s="29"/>
    </row>
    <row r="2049" spans="1:11" ht="12.75" x14ac:dyDescent="0.2">
      <c r="A2049" s="29"/>
      <c r="B2049" s="29"/>
      <c r="C2049" s="29"/>
      <c r="D2049" s="29"/>
      <c r="E2049" s="29"/>
      <c r="F2049" s="29"/>
      <c r="G2049" s="29"/>
      <c r="H2049" s="34"/>
      <c r="I2049" s="34"/>
      <c r="J2049" s="34"/>
      <c r="K2049" s="29"/>
    </row>
    <row r="2050" spans="1:11" ht="12.75" x14ac:dyDescent="0.2">
      <c r="A2050" s="29"/>
      <c r="B2050" s="29"/>
      <c r="C2050" s="29"/>
      <c r="D2050" s="29"/>
      <c r="E2050" s="29"/>
      <c r="F2050" s="29"/>
      <c r="G2050" s="29"/>
      <c r="H2050" s="34"/>
      <c r="I2050" s="34"/>
      <c r="J2050" s="34"/>
      <c r="K2050" s="29"/>
    </row>
    <row r="2051" spans="1:11" ht="12.75" x14ac:dyDescent="0.2">
      <c r="A2051" s="29"/>
      <c r="B2051" s="29"/>
      <c r="C2051" s="29"/>
      <c r="D2051" s="29"/>
      <c r="E2051" s="29"/>
      <c r="F2051" s="29"/>
      <c r="G2051" s="29"/>
      <c r="H2051" s="34"/>
      <c r="I2051" s="34"/>
      <c r="J2051" s="34"/>
      <c r="K2051" s="29"/>
    </row>
    <row r="2052" spans="1:11" ht="12.75" x14ac:dyDescent="0.2">
      <c r="A2052" s="29"/>
      <c r="B2052" s="29"/>
      <c r="C2052" s="29"/>
      <c r="D2052" s="29"/>
      <c r="E2052" s="29"/>
      <c r="F2052" s="29"/>
      <c r="G2052" s="29"/>
      <c r="H2052" s="34"/>
      <c r="I2052" s="34"/>
      <c r="J2052" s="34"/>
      <c r="K2052" s="29"/>
    </row>
    <row r="2053" spans="1:11" ht="12.75" x14ac:dyDescent="0.2">
      <c r="A2053" s="29"/>
      <c r="B2053" s="29"/>
      <c r="C2053" s="29"/>
      <c r="D2053" s="29"/>
      <c r="E2053" s="29"/>
      <c r="F2053" s="29"/>
      <c r="G2053" s="29"/>
      <c r="H2053" s="34"/>
      <c r="I2053" s="34"/>
      <c r="J2053" s="34"/>
      <c r="K2053" s="29"/>
    </row>
    <row r="2054" spans="1:11" ht="12.75" x14ac:dyDescent="0.2">
      <c r="A2054" s="29"/>
      <c r="B2054" s="29"/>
      <c r="C2054" s="29"/>
      <c r="D2054" s="29"/>
      <c r="E2054" s="29"/>
      <c r="F2054" s="29"/>
      <c r="G2054" s="29"/>
      <c r="H2054" s="34"/>
      <c r="I2054" s="34"/>
      <c r="J2054" s="34"/>
      <c r="K2054" s="29"/>
    </row>
    <row r="2055" spans="1:11" ht="12.75" x14ac:dyDescent="0.2">
      <c r="A2055" s="29"/>
      <c r="B2055" s="29"/>
      <c r="C2055" s="29"/>
      <c r="D2055" s="29"/>
      <c r="E2055" s="29"/>
      <c r="F2055" s="29"/>
      <c r="G2055" s="29"/>
      <c r="H2055" s="34"/>
      <c r="I2055" s="34"/>
      <c r="J2055" s="34"/>
      <c r="K2055" s="29"/>
    </row>
    <row r="2056" spans="1:11" ht="12.75" x14ac:dyDescent="0.2">
      <c r="A2056" s="29"/>
      <c r="B2056" s="29"/>
      <c r="C2056" s="29"/>
      <c r="D2056" s="29"/>
      <c r="E2056" s="29"/>
      <c r="F2056" s="29"/>
      <c r="G2056" s="29"/>
      <c r="H2056" s="34"/>
      <c r="I2056" s="34"/>
      <c r="J2056" s="34"/>
      <c r="K2056" s="29"/>
    </row>
    <row r="2057" spans="1:11" ht="12.75" x14ac:dyDescent="0.2">
      <c r="A2057" s="29"/>
      <c r="B2057" s="29"/>
      <c r="C2057" s="29"/>
      <c r="D2057" s="29"/>
      <c r="E2057" s="29"/>
      <c r="F2057" s="29"/>
      <c r="G2057" s="29"/>
      <c r="H2057" s="34"/>
      <c r="I2057" s="34"/>
      <c r="J2057" s="34"/>
      <c r="K2057" s="29"/>
    </row>
    <row r="2058" spans="1:11" ht="12.75" x14ac:dyDescent="0.2">
      <c r="A2058" s="29"/>
      <c r="B2058" s="29"/>
      <c r="C2058" s="29"/>
      <c r="D2058" s="29"/>
      <c r="E2058" s="29"/>
      <c r="F2058" s="29"/>
      <c r="G2058" s="29"/>
      <c r="H2058" s="34"/>
      <c r="I2058" s="34"/>
      <c r="J2058" s="34"/>
      <c r="K2058" s="29"/>
    </row>
    <row r="2059" spans="1:11" ht="12.75" x14ac:dyDescent="0.2">
      <c r="A2059" s="29"/>
      <c r="B2059" s="29"/>
      <c r="C2059" s="29"/>
      <c r="D2059" s="29"/>
      <c r="E2059" s="29"/>
      <c r="F2059" s="29"/>
      <c r="G2059" s="29"/>
      <c r="H2059" s="34"/>
      <c r="I2059" s="34"/>
      <c r="J2059" s="34"/>
      <c r="K2059" s="29"/>
    </row>
    <row r="2060" spans="1:11" ht="12.75" x14ac:dyDescent="0.2">
      <c r="A2060" s="29"/>
      <c r="B2060" s="29"/>
      <c r="C2060" s="29"/>
      <c r="D2060" s="29"/>
      <c r="E2060" s="29"/>
      <c r="F2060" s="29"/>
      <c r="G2060" s="29"/>
      <c r="H2060" s="34"/>
      <c r="I2060" s="34"/>
      <c r="J2060" s="34"/>
      <c r="K2060" s="29"/>
    </row>
    <row r="2061" spans="1:11" ht="12.75" x14ac:dyDescent="0.2">
      <c r="A2061" s="29"/>
      <c r="B2061" s="29"/>
      <c r="C2061" s="29"/>
      <c r="D2061" s="29"/>
      <c r="E2061" s="29"/>
      <c r="F2061" s="29"/>
      <c r="G2061" s="29"/>
      <c r="H2061" s="34"/>
      <c r="I2061" s="34"/>
      <c r="J2061" s="34"/>
      <c r="K2061" s="29"/>
    </row>
    <row r="2062" spans="1:11" ht="12.75" x14ac:dyDescent="0.2">
      <c r="A2062" s="29"/>
      <c r="B2062" s="29"/>
      <c r="C2062" s="29"/>
      <c r="D2062" s="29"/>
      <c r="E2062" s="29"/>
      <c r="F2062" s="29"/>
      <c r="G2062" s="29"/>
      <c r="H2062" s="34"/>
      <c r="I2062" s="34"/>
      <c r="J2062" s="34"/>
      <c r="K2062" s="29"/>
    </row>
    <row r="2063" spans="1:11" ht="12.75" x14ac:dyDescent="0.2">
      <c r="A2063" s="29"/>
      <c r="B2063" s="29"/>
      <c r="C2063" s="29"/>
      <c r="D2063" s="29"/>
      <c r="E2063" s="29"/>
      <c r="F2063" s="29"/>
      <c r="G2063" s="29"/>
      <c r="H2063" s="34"/>
      <c r="I2063" s="34"/>
      <c r="J2063" s="34"/>
      <c r="K2063" s="29"/>
    </row>
    <row r="2064" spans="1:11" ht="12.75" x14ac:dyDescent="0.2">
      <c r="A2064" s="29"/>
      <c r="B2064" s="29"/>
      <c r="C2064" s="29"/>
      <c r="D2064" s="29"/>
      <c r="E2064" s="29"/>
      <c r="F2064" s="29"/>
      <c r="G2064" s="29"/>
      <c r="H2064" s="34"/>
      <c r="I2064" s="34"/>
      <c r="J2064" s="34"/>
      <c r="K2064" s="29"/>
    </row>
    <row r="2065" spans="1:11" ht="12.75" x14ac:dyDescent="0.2">
      <c r="A2065" s="29"/>
      <c r="B2065" s="29"/>
      <c r="C2065" s="29"/>
      <c r="D2065" s="29"/>
      <c r="E2065" s="29"/>
      <c r="F2065" s="29"/>
      <c r="G2065" s="29"/>
      <c r="H2065" s="34"/>
      <c r="I2065" s="34"/>
      <c r="J2065" s="34"/>
      <c r="K2065" s="29"/>
    </row>
    <row r="2066" spans="1:11" ht="12.75" x14ac:dyDescent="0.2">
      <c r="A2066" s="29"/>
      <c r="B2066" s="29"/>
      <c r="C2066" s="29"/>
      <c r="D2066" s="29"/>
      <c r="E2066" s="29"/>
      <c r="F2066" s="29"/>
      <c r="G2066" s="29"/>
      <c r="H2066" s="34"/>
      <c r="I2066" s="34"/>
      <c r="J2066" s="34"/>
      <c r="K2066" s="29"/>
    </row>
    <row r="2067" spans="1:11" ht="12.75" x14ac:dyDescent="0.2">
      <c r="A2067" s="29"/>
      <c r="B2067" s="29"/>
      <c r="C2067" s="29"/>
      <c r="D2067" s="29"/>
      <c r="E2067" s="29"/>
      <c r="F2067" s="29"/>
      <c r="G2067" s="29"/>
      <c r="H2067" s="34"/>
      <c r="I2067" s="34"/>
      <c r="J2067" s="34"/>
      <c r="K2067" s="29"/>
    </row>
    <row r="2068" spans="1:11" ht="12.75" x14ac:dyDescent="0.2">
      <c r="A2068" s="29"/>
      <c r="B2068" s="29"/>
      <c r="C2068" s="29"/>
      <c r="D2068" s="29"/>
      <c r="E2068" s="29"/>
      <c r="F2068" s="29"/>
      <c r="G2068" s="29"/>
      <c r="H2068" s="34"/>
      <c r="I2068" s="34"/>
      <c r="J2068" s="34"/>
      <c r="K2068" s="29"/>
    </row>
    <row r="2069" spans="1:11" ht="12.75" x14ac:dyDescent="0.2">
      <c r="A2069" s="29"/>
      <c r="B2069" s="29"/>
      <c r="C2069" s="29"/>
      <c r="D2069" s="29"/>
      <c r="E2069" s="29"/>
      <c r="F2069" s="29"/>
      <c r="G2069" s="29"/>
      <c r="H2069" s="34"/>
      <c r="I2069" s="34"/>
      <c r="J2069" s="34"/>
      <c r="K2069" s="29"/>
    </row>
    <row r="2070" spans="1:11" ht="12.75" x14ac:dyDescent="0.2">
      <c r="A2070" s="29"/>
      <c r="B2070" s="29"/>
      <c r="C2070" s="29"/>
      <c r="D2070" s="29"/>
      <c r="E2070" s="29"/>
      <c r="F2070" s="29"/>
      <c r="G2070" s="29"/>
      <c r="H2070" s="34"/>
      <c r="I2070" s="34"/>
      <c r="J2070" s="34"/>
      <c r="K2070" s="29"/>
    </row>
    <row r="2071" spans="1:11" ht="12.75" x14ac:dyDescent="0.2">
      <c r="A2071" s="29"/>
      <c r="B2071" s="29"/>
      <c r="C2071" s="29"/>
      <c r="D2071" s="29"/>
      <c r="E2071" s="29"/>
      <c r="F2071" s="29"/>
      <c r="G2071" s="29"/>
      <c r="H2071" s="34"/>
      <c r="I2071" s="34"/>
      <c r="J2071" s="34"/>
      <c r="K2071" s="29"/>
    </row>
    <row r="2072" spans="1:11" ht="12.75" x14ac:dyDescent="0.2">
      <c r="A2072" s="29"/>
      <c r="B2072" s="29"/>
      <c r="C2072" s="29"/>
      <c r="D2072" s="29"/>
      <c r="E2072" s="29"/>
      <c r="F2072" s="29"/>
      <c r="G2072" s="29"/>
      <c r="H2072" s="34"/>
      <c r="I2072" s="34"/>
      <c r="J2072" s="34"/>
      <c r="K2072" s="29"/>
    </row>
    <row r="2073" spans="1:11" ht="12.75" x14ac:dyDescent="0.2">
      <c r="A2073" s="29"/>
      <c r="B2073" s="29"/>
      <c r="C2073" s="29"/>
      <c r="D2073" s="29"/>
      <c r="E2073" s="29"/>
      <c r="F2073" s="29"/>
      <c r="G2073" s="29"/>
      <c r="H2073" s="34"/>
      <c r="I2073" s="34"/>
      <c r="J2073" s="34"/>
      <c r="K2073" s="29"/>
    </row>
    <row r="2074" spans="1:11" ht="12.75" x14ac:dyDescent="0.2">
      <c r="A2074" s="29"/>
      <c r="B2074" s="29"/>
      <c r="C2074" s="29"/>
      <c r="D2074" s="29"/>
      <c r="E2074" s="29"/>
      <c r="F2074" s="29"/>
      <c r="G2074" s="29"/>
      <c r="H2074" s="34"/>
      <c r="I2074" s="34"/>
      <c r="J2074" s="34"/>
      <c r="K2074" s="29"/>
    </row>
    <row r="2075" spans="1:11" ht="12.75" x14ac:dyDescent="0.2">
      <c r="A2075" s="29"/>
      <c r="B2075" s="29"/>
      <c r="C2075" s="29"/>
      <c r="D2075" s="29"/>
      <c r="E2075" s="29"/>
      <c r="F2075" s="29"/>
      <c r="G2075" s="29"/>
      <c r="H2075" s="34"/>
      <c r="I2075" s="34"/>
      <c r="J2075" s="34"/>
      <c r="K2075" s="29"/>
    </row>
    <row r="2076" spans="1:11" ht="12.75" x14ac:dyDescent="0.2">
      <c r="A2076" s="29"/>
      <c r="B2076" s="29"/>
      <c r="C2076" s="29"/>
      <c r="D2076" s="29"/>
      <c r="E2076" s="29"/>
      <c r="F2076" s="29"/>
      <c r="G2076" s="29"/>
      <c r="H2076" s="34"/>
      <c r="I2076" s="34"/>
      <c r="J2076" s="34"/>
      <c r="K2076" s="29"/>
    </row>
    <row r="2077" spans="1:11" ht="12.75" x14ac:dyDescent="0.2">
      <c r="A2077" s="29"/>
      <c r="B2077" s="29"/>
      <c r="C2077" s="29"/>
      <c r="D2077" s="29"/>
      <c r="E2077" s="29"/>
      <c r="F2077" s="29"/>
      <c r="G2077" s="29"/>
      <c r="H2077" s="34"/>
      <c r="I2077" s="34"/>
      <c r="J2077" s="34"/>
      <c r="K2077" s="29"/>
    </row>
    <row r="2078" spans="1:11" ht="12.75" x14ac:dyDescent="0.2">
      <c r="A2078" s="29"/>
      <c r="B2078" s="29"/>
      <c r="C2078" s="29"/>
      <c r="D2078" s="29"/>
      <c r="E2078" s="29"/>
      <c r="F2078" s="29"/>
      <c r="G2078" s="29"/>
      <c r="H2078" s="34"/>
      <c r="I2078" s="34"/>
      <c r="J2078" s="34"/>
      <c r="K2078" s="29"/>
    </row>
    <row r="2079" spans="1:11" ht="12.75" x14ac:dyDescent="0.2">
      <c r="A2079" s="29"/>
      <c r="B2079" s="29"/>
      <c r="C2079" s="29"/>
      <c r="D2079" s="29"/>
      <c r="E2079" s="29"/>
      <c r="F2079" s="29"/>
      <c r="G2079" s="29"/>
      <c r="H2079" s="34"/>
      <c r="I2079" s="34"/>
      <c r="J2079" s="34"/>
      <c r="K2079" s="29"/>
    </row>
    <row r="2080" spans="1:11" ht="12.75" x14ac:dyDescent="0.2">
      <c r="A2080" s="29"/>
      <c r="B2080" s="29"/>
      <c r="C2080" s="29"/>
      <c r="D2080" s="29"/>
      <c r="E2080" s="29"/>
      <c r="F2080" s="29"/>
      <c r="G2080" s="29"/>
      <c r="H2080" s="34"/>
      <c r="I2080" s="34"/>
      <c r="J2080" s="34"/>
      <c r="K2080" s="29"/>
    </row>
    <row r="2081" spans="1:11" ht="12.75" x14ac:dyDescent="0.2">
      <c r="A2081" s="29"/>
      <c r="B2081" s="29"/>
      <c r="C2081" s="29"/>
      <c r="D2081" s="29"/>
      <c r="E2081" s="29"/>
      <c r="F2081" s="29"/>
      <c r="G2081" s="29"/>
      <c r="H2081" s="34"/>
      <c r="I2081" s="34"/>
      <c r="J2081" s="34"/>
      <c r="K2081" s="29"/>
    </row>
    <row r="2082" spans="1:11" ht="12.75" x14ac:dyDescent="0.2">
      <c r="A2082" s="29"/>
      <c r="B2082" s="29"/>
      <c r="C2082" s="29"/>
      <c r="D2082" s="29"/>
      <c r="E2082" s="29"/>
      <c r="F2082" s="29"/>
      <c r="G2082" s="29"/>
      <c r="H2082" s="34"/>
      <c r="I2082" s="34"/>
      <c r="J2082" s="34"/>
      <c r="K2082" s="29"/>
    </row>
    <row r="2083" spans="1:11" ht="12.75" x14ac:dyDescent="0.2">
      <c r="A2083" s="29"/>
      <c r="B2083" s="29"/>
      <c r="C2083" s="29"/>
      <c r="D2083" s="29"/>
      <c r="E2083" s="29"/>
      <c r="F2083" s="29"/>
      <c r="G2083" s="29"/>
      <c r="H2083" s="34"/>
      <c r="I2083" s="34"/>
      <c r="J2083" s="34"/>
      <c r="K2083" s="29"/>
    </row>
    <row r="2084" spans="1:11" ht="12.75" x14ac:dyDescent="0.2">
      <c r="A2084" s="29"/>
      <c r="B2084" s="29"/>
      <c r="C2084" s="29"/>
      <c r="D2084" s="29"/>
      <c r="E2084" s="29"/>
      <c r="F2084" s="29"/>
      <c r="G2084" s="29"/>
      <c r="H2084" s="34"/>
      <c r="I2084" s="34"/>
      <c r="J2084" s="34"/>
      <c r="K2084" s="29"/>
    </row>
    <row r="2085" spans="1:11" ht="12.75" x14ac:dyDescent="0.2">
      <c r="A2085" s="29"/>
      <c r="B2085" s="29"/>
      <c r="C2085" s="29"/>
      <c r="D2085" s="29"/>
      <c r="E2085" s="29"/>
      <c r="F2085" s="29"/>
      <c r="G2085" s="29"/>
      <c r="H2085" s="34"/>
      <c r="I2085" s="34"/>
      <c r="J2085" s="34"/>
      <c r="K2085" s="29"/>
    </row>
    <row r="2086" spans="1:11" ht="12.75" x14ac:dyDescent="0.2">
      <c r="A2086" s="29"/>
      <c r="B2086" s="29"/>
      <c r="C2086" s="29"/>
      <c r="D2086" s="29"/>
      <c r="E2086" s="29"/>
      <c r="F2086" s="29"/>
      <c r="G2086" s="29"/>
      <c r="H2086" s="34"/>
      <c r="I2086" s="34"/>
      <c r="J2086" s="34"/>
      <c r="K2086" s="29"/>
    </row>
    <row r="2087" spans="1:11" ht="12.75" x14ac:dyDescent="0.2">
      <c r="A2087" s="29"/>
      <c r="B2087" s="29"/>
      <c r="C2087" s="29"/>
      <c r="D2087" s="29"/>
      <c r="E2087" s="29"/>
      <c r="F2087" s="29"/>
      <c r="G2087" s="29"/>
      <c r="H2087" s="34"/>
      <c r="I2087" s="34"/>
      <c r="J2087" s="34"/>
      <c r="K2087" s="29"/>
    </row>
    <row r="2088" spans="1:11" ht="12.75" x14ac:dyDescent="0.2">
      <c r="A2088" s="29"/>
      <c r="B2088" s="29"/>
      <c r="C2088" s="29"/>
      <c r="D2088" s="29"/>
      <c r="E2088" s="29"/>
      <c r="F2088" s="29"/>
      <c r="G2088" s="29"/>
      <c r="H2088" s="34"/>
      <c r="I2088" s="34"/>
      <c r="J2088" s="34"/>
      <c r="K2088" s="29"/>
    </row>
    <row r="2089" spans="1:11" ht="12.75" x14ac:dyDescent="0.2">
      <c r="A2089" s="29"/>
      <c r="B2089" s="29"/>
      <c r="C2089" s="29"/>
      <c r="D2089" s="29"/>
      <c r="E2089" s="29"/>
      <c r="F2089" s="29"/>
      <c r="G2089" s="29"/>
      <c r="H2089" s="34"/>
      <c r="I2089" s="34"/>
      <c r="J2089" s="34"/>
      <c r="K2089" s="29"/>
    </row>
    <row r="2090" spans="1:11" ht="12.75" x14ac:dyDescent="0.2">
      <c r="A2090" s="29"/>
      <c r="B2090" s="29"/>
      <c r="C2090" s="29"/>
      <c r="D2090" s="29"/>
      <c r="E2090" s="29"/>
      <c r="F2090" s="29"/>
      <c r="G2090" s="29"/>
      <c r="H2090" s="34"/>
      <c r="I2090" s="34"/>
      <c r="J2090" s="34"/>
      <c r="K2090" s="29"/>
    </row>
    <row r="2091" spans="1:11" ht="12.75" x14ac:dyDescent="0.2">
      <c r="A2091" s="29"/>
      <c r="B2091" s="29"/>
      <c r="C2091" s="29"/>
      <c r="D2091" s="29"/>
      <c r="E2091" s="29"/>
      <c r="F2091" s="29"/>
      <c r="G2091" s="29"/>
      <c r="H2091" s="34"/>
      <c r="I2091" s="34"/>
      <c r="J2091" s="34"/>
      <c r="K2091" s="29"/>
    </row>
    <row r="2092" spans="1:11" ht="12.75" x14ac:dyDescent="0.2">
      <c r="A2092" s="29"/>
      <c r="B2092" s="29"/>
      <c r="C2092" s="29"/>
      <c r="D2092" s="29"/>
      <c r="E2092" s="29"/>
      <c r="F2092" s="29"/>
      <c r="G2092" s="29"/>
      <c r="H2092" s="34"/>
      <c r="I2092" s="34"/>
      <c r="J2092" s="34"/>
      <c r="K2092" s="29"/>
    </row>
    <row r="2093" spans="1:11" ht="12.75" x14ac:dyDescent="0.2">
      <c r="A2093" s="29"/>
      <c r="B2093" s="29"/>
      <c r="C2093" s="29"/>
      <c r="D2093" s="29"/>
      <c r="E2093" s="29"/>
      <c r="F2093" s="29"/>
      <c r="G2093" s="29"/>
      <c r="H2093" s="34"/>
      <c r="I2093" s="34"/>
      <c r="J2093" s="34"/>
      <c r="K2093" s="29"/>
    </row>
    <row r="2094" spans="1:11" ht="12.75" x14ac:dyDescent="0.2">
      <c r="A2094" s="29"/>
      <c r="B2094" s="29"/>
      <c r="C2094" s="29"/>
      <c r="D2094" s="29"/>
      <c r="E2094" s="29"/>
      <c r="F2094" s="29"/>
      <c r="G2094" s="29"/>
      <c r="H2094" s="34"/>
      <c r="I2094" s="34"/>
      <c r="J2094" s="34"/>
      <c r="K2094" s="29"/>
    </row>
    <row r="2095" spans="1:11" ht="12.75" x14ac:dyDescent="0.2">
      <c r="A2095" s="29"/>
      <c r="B2095" s="29"/>
      <c r="C2095" s="29"/>
      <c r="D2095" s="29"/>
      <c r="E2095" s="29"/>
      <c r="F2095" s="29"/>
      <c r="G2095" s="29"/>
      <c r="H2095" s="34"/>
      <c r="I2095" s="34"/>
      <c r="J2095" s="34"/>
      <c r="K2095" s="29"/>
    </row>
    <row r="2096" spans="1:11" ht="12.75" x14ac:dyDescent="0.2">
      <c r="A2096" s="29"/>
      <c r="B2096" s="29"/>
      <c r="C2096" s="29"/>
      <c r="D2096" s="29"/>
      <c r="E2096" s="29"/>
      <c r="F2096" s="29"/>
      <c r="G2096" s="29"/>
      <c r="H2096" s="34"/>
      <c r="I2096" s="34"/>
      <c r="J2096" s="34"/>
      <c r="K2096" s="29"/>
    </row>
    <row r="2097" spans="1:11" ht="12.75" x14ac:dyDescent="0.2">
      <c r="A2097" s="29"/>
      <c r="B2097" s="29"/>
      <c r="C2097" s="29"/>
      <c r="D2097" s="29"/>
      <c r="E2097" s="29"/>
      <c r="F2097" s="29"/>
      <c r="G2097" s="29"/>
      <c r="H2097" s="34"/>
      <c r="I2097" s="34"/>
      <c r="J2097" s="34"/>
      <c r="K2097" s="29"/>
    </row>
    <row r="2098" spans="1:11" ht="12.75" x14ac:dyDescent="0.2">
      <c r="A2098" s="29"/>
      <c r="B2098" s="29"/>
      <c r="C2098" s="29"/>
      <c r="D2098" s="29"/>
      <c r="E2098" s="29"/>
      <c r="F2098" s="29"/>
      <c r="G2098" s="29"/>
      <c r="H2098" s="34"/>
      <c r="I2098" s="34"/>
      <c r="J2098" s="34"/>
      <c r="K2098" s="29"/>
    </row>
    <row r="2099" spans="1:11" ht="12.75" x14ac:dyDescent="0.2">
      <c r="A2099" s="29"/>
      <c r="B2099" s="29"/>
      <c r="C2099" s="29"/>
      <c r="D2099" s="29"/>
      <c r="E2099" s="29"/>
      <c r="F2099" s="29"/>
      <c r="G2099" s="29"/>
      <c r="H2099" s="34"/>
      <c r="I2099" s="34"/>
      <c r="J2099" s="34"/>
      <c r="K2099" s="29"/>
    </row>
    <row r="2100" spans="1:11" ht="12.75" x14ac:dyDescent="0.2">
      <c r="A2100" s="29"/>
      <c r="B2100" s="29"/>
      <c r="C2100" s="29"/>
      <c r="D2100" s="29"/>
      <c r="E2100" s="29"/>
      <c r="F2100" s="29"/>
      <c r="G2100" s="29"/>
      <c r="H2100" s="34"/>
      <c r="I2100" s="34"/>
      <c r="J2100" s="34"/>
      <c r="K2100" s="29"/>
    </row>
    <row r="2101" spans="1:11" ht="12.75" x14ac:dyDescent="0.2">
      <c r="A2101" s="29"/>
      <c r="B2101" s="29"/>
      <c r="C2101" s="29"/>
      <c r="D2101" s="29"/>
      <c r="E2101" s="29"/>
      <c r="F2101" s="29"/>
      <c r="G2101" s="29"/>
      <c r="H2101" s="34"/>
      <c r="I2101" s="34"/>
      <c r="J2101" s="34"/>
      <c r="K2101" s="29"/>
    </row>
    <row r="2102" spans="1:11" ht="12.75" x14ac:dyDescent="0.2">
      <c r="A2102" s="29"/>
      <c r="B2102" s="29"/>
      <c r="C2102" s="29"/>
      <c r="D2102" s="29"/>
      <c r="E2102" s="29"/>
      <c r="F2102" s="29"/>
      <c r="G2102" s="29"/>
      <c r="H2102" s="34"/>
      <c r="I2102" s="34"/>
      <c r="J2102" s="34"/>
      <c r="K2102" s="29"/>
    </row>
    <row r="2103" spans="1:11" ht="12.75" x14ac:dyDescent="0.2">
      <c r="A2103" s="29"/>
      <c r="B2103" s="29"/>
      <c r="C2103" s="29"/>
      <c r="D2103" s="29"/>
      <c r="E2103" s="29"/>
      <c r="F2103" s="29"/>
      <c r="G2103" s="29"/>
      <c r="H2103" s="34"/>
      <c r="I2103" s="34"/>
      <c r="J2103" s="34"/>
      <c r="K2103" s="29"/>
    </row>
    <row r="2104" spans="1:11" ht="12.75" x14ac:dyDescent="0.2">
      <c r="A2104" s="29"/>
      <c r="B2104" s="29"/>
      <c r="C2104" s="29"/>
      <c r="D2104" s="29"/>
      <c r="E2104" s="29"/>
      <c r="F2104" s="29"/>
      <c r="G2104" s="29"/>
      <c r="H2104" s="34"/>
      <c r="I2104" s="34"/>
      <c r="J2104" s="34"/>
      <c r="K2104" s="29"/>
    </row>
    <row r="2105" spans="1:11" ht="12.75" x14ac:dyDescent="0.2">
      <c r="A2105" s="29"/>
      <c r="B2105" s="29"/>
      <c r="C2105" s="29"/>
      <c r="D2105" s="29"/>
      <c r="E2105" s="29"/>
      <c r="F2105" s="29"/>
      <c r="G2105" s="29"/>
      <c r="H2105" s="34"/>
      <c r="I2105" s="34"/>
      <c r="J2105" s="34"/>
      <c r="K2105" s="29"/>
    </row>
    <row r="2106" spans="1:11" ht="12.75" x14ac:dyDescent="0.2">
      <c r="A2106" s="29"/>
      <c r="B2106" s="29"/>
      <c r="C2106" s="29"/>
      <c r="D2106" s="29"/>
      <c r="E2106" s="29"/>
      <c r="F2106" s="29"/>
      <c r="G2106" s="29"/>
      <c r="H2106" s="34"/>
      <c r="I2106" s="34"/>
      <c r="J2106" s="34"/>
      <c r="K2106" s="29"/>
    </row>
    <row r="2107" spans="1:11" ht="12.75" x14ac:dyDescent="0.2">
      <c r="A2107" s="29"/>
      <c r="B2107" s="29"/>
      <c r="C2107" s="29"/>
      <c r="D2107" s="29"/>
      <c r="E2107" s="29"/>
      <c r="F2107" s="29"/>
      <c r="G2107" s="29"/>
      <c r="H2107" s="34"/>
      <c r="I2107" s="34"/>
      <c r="J2107" s="34"/>
      <c r="K2107" s="29"/>
    </row>
    <row r="2108" spans="1:11" ht="12.75" x14ac:dyDescent="0.2">
      <c r="A2108" s="29"/>
      <c r="B2108" s="29"/>
      <c r="C2108" s="29"/>
      <c r="D2108" s="29"/>
      <c r="E2108" s="29"/>
      <c r="F2108" s="29"/>
      <c r="G2108" s="29"/>
      <c r="H2108" s="34"/>
      <c r="I2108" s="34"/>
      <c r="J2108" s="34"/>
      <c r="K2108" s="29"/>
    </row>
    <row r="2109" spans="1:11" ht="12.75" x14ac:dyDescent="0.2">
      <c r="A2109" s="29"/>
      <c r="B2109" s="29"/>
      <c r="C2109" s="29"/>
      <c r="D2109" s="29"/>
      <c r="E2109" s="29"/>
      <c r="F2109" s="29"/>
      <c r="G2109" s="29"/>
      <c r="H2109" s="34"/>
      <c r="I2109" s="34"/>
      <c r="J2109" s="34"/>
      <c r="K2109" s="29"/>
    </row>
    <row r="2110" spans="1:11" ht="12.75" x14ac:dyDescent="0.2">
      <c r="A2110" s="29"/>
      <c r="B2110" s="29"/>
      <c r="C2110" s="29"/>
      <c r="D2110" s="29"/>
      <c r="E2110" s="29"/>
      <c r="F2110" s="29"/>
      <c r="G2110" s="29"/>
      <c r="H2110" s="34"/>
      <c r="I2110" s="34"/>
      <c r="J2110" s="34"/>
      <c r="K2110" s="29"/>
    </row>
    <row r="2111" spans="1:11" ht="12.75" x14ac:dyDescent="0.2">
      <c r="A2111" s="29"/>
      <c r="B2111" s="29"/>
      <c r="C2111" s="29"/>
      <c r="D2111" s="29"/>
      <c r="E2111" s="29"/>
      <c r="F2111" s="29"/>
      <c r="G2111" s="29"/>
      <c r="H2111" s="34"/>
      <c r="I2111" s="34"/>
      <c r="J2111" s="34"/>
      <c r="K2111" s="29"/>
    </row>
    <row r="2112" spans="1:11" ht="12.75" x14ac:dyDescent="0.2">
      <c r="A2112" s="29"/>
      <c r="B2112" s="29"/>
      <c r="C2112" s="29"/>
      <c r="D2112" s="29"/>
      <c r="E2112" s="29"/>
      <c r="F2112" s="29"/>
      <c r="G2112" s="29"/>
      <c r="H2112" s="34"/>
      <c r="I2112" s="34"/>
      <c r="J2112" s="34"/>
      <c r="K2112" s="29"/>
    </row>
    <row r="2113" spans="1:11" ht="12.75" x14ac:dyDescent="0.2">
      <c r="A2113" s="29"/>
      <c r="B2113" s="29"/>
      <c r="C2113" s="29"/>
      <c r="D2113" s="29"/>
      <c r="E2113" s="29"/>
      <c r="F2113" s="29"/>
      <c r="G2113" s="29"/>
      <c r="H2113" s="34"/>
      <c r="I2113" s="34"/>
      <c r="J2113" s="34"/>
      <c r="K2113" s="29"/>
    </row>
    <row r="2114" spans="1:11" ht="12.75" x14ac:dyDescent="0.2">
      <c r="A2114" s="29"/>
      <c r="B2114" s="29"/>
      <c r="C2114" s="29"/>
      <c r="D2114" s="29"/>
      <c r="E2114" s="29"/>
      <c r="F2114" s="29"/>
      <c r="G2114" s="29"/>
      <c r="H2114" s="34"/>
      <c r="I2114" s="34"/>
      <c r="J2114" s="34"/>
      <c r="K2114" s="29"/>
    </row>
    <row r="2115" spans="1:11" ht="12.75" x14ac:dyDescent="0.2">
      <c r="A2115" s="29"/>
      <c r="B2115" s="29"/>
      <c r="C2115" s="29"/>
      <c r="D2115" s="29"/>
      <c r="E2115" s="29"/>
      <c r="F2115" s="29"/>
      <c r="G2115" s="29"/>
      <c r="H2115" s="34"/>
      <c r="I2115" s="34"/>
      <c r="J2115" s="34"/>
      <c r="K2115" s="29"/>
    </row>
    <row r="2116" spans="1:11" ht="12.75" x14ac:dyDescent="0.2">
      <c r="A2116" s="29"/>
      <c r="B2116" s="29"/>
      <c r="C2116" s="29"/>
      <c r="D2116" s="29"/>
      <c r="E2116" s="29"/>
      <c r="F2116" s="29"/>
      <c r="G2116" s="29"/>
      <c r="H2116" s="34"/>
      <c r="I2116" s="34"/>
      <c r="J2116" s="34"/>
      <c r="K2116" s="29"/>
    </row>
    <row r="2117" spans="1:11" ht="12.75" x14ac:dyDescent="0.2">
      <c r="A2117" s="29"/>
      <c r="B2117" s="29"/>
      <c r="C2117" s="29"/>
      <c r="D2117" s="29"/>
      <c r="E2117" s="29"/>
      <c r="F2117" s="29"/>
      <c r="G2117" s="29"/>
      <c r="H2117" s="34"/>
      <c r="I2117" s="34"/>
      <c r="J2117" s="34"/>
      <c r="K2117" s="29"/>
    </row>
    <row r="2118" spans="1:11" ht="12.75" x14ac:dyDescent="0.2">
      <c r="A2118" s="29"/>
      <c r="B2118" s="29"/>
      <c r="C2118" s="29"/>
      <c r="D2118" s="29"/>
      <c r="E2118" s="29"/>
      <c r="F2118" s="29"/>
      <c r="G2118" s="29"/>
      <c r="H2118" s="34"/>
      <c r="I2118" s="34"/>
      <c r="J2118" s="34"/>
      <c r="K2118" s="29"/>
    </row>
    <row r="2119" spans="1:11" ht="12.75" x14ac:dyDescent="0.2">
      <c r="A2119" s="29"/>
      <c r="B2119" s="29"/>
      <c r="C2119" s="29"/>
      <c r="D2119" s="29"/>
      <c r="E2119" s="29"/>
      <c r="F2119" s="29"/>
      <c r="G2119" s="29"/>
      <c r="H2119" s="34"/>
      <c r="I2119" s="34"/>
      <c r="J2119" s="34"/>
      <c r="K2119" s="29"/>
    </row>
    <row r="2120" spans="1:11" ht="12.75" x14ac:dyDescent="0.2">
      <c r="A2120" s="29"/>
      <c r="B2120" s="29"/>
      <c r="C2120" s="29"/>
      <c r="D2120" s="29"/>
      <c r="E2120" s="29"/>
      <c r="F2120" s="29"/>
      <c r="G2120" s="29"/>
      <c r="H2120" s="34"/>
      <c r="I2120" s="34"/>
      <c r="J2120" s="34"/>
      <c r="K2120" s="29"/>
    </row>
    <row r="2121" spans="1:11" ht="12.75" x14ac:dyDescent="0.2">
      <c r="A2121" s="29"/>
      <c r="B2121" s="29"/>
      <c r="C2121" s="29"/>
      <c r="D2121" s="29"/>
      <c r="E2121" s="29"/>
      <c r="F2121" s="29"/>
      <c r="G2121" s="29"/>
      <c r="H2121" s="34"/>
      <c r="I2121" s="34"/>
      <c r="J2121" s="34"/>
      <c r="K2121" s="29"/>
    </row>
    <row r="2122" spans="1:11" ht="12.75" x14ac:dyDescent="0.2">
      <c r="A2122" s="29"/>
      <c r="B2122" s="29"/>
      <c r="C2122" s="29"/>
      <c r="D2122" s="29"/>
      <c r="E2122" s="29"/>
      <c r="F2122" s="29"/>
      <c r="G2122" s="29"/>
      <c r="H2122" s="34"/>
      <c r="I2122" s="34"/>
      <c r="J2122" s="34"/>
      <c r="K2122" s="29"/>
    </row>
    <row r="2123" spans="1:11" ht="12.75" x14ac:dyDescent="0.2">
      <c r="A2123" s="29"/>
      <c r="B2123" s="29"/>
      <c r="C2123" s="29"/>
      <c r="D2123" s="29"/>
      <c r="E2123" s="29"/>
      <c r="F2123" s="29"/>
      <c r="G2123" s="29"/>
      <c r="H2123" s="34"/>
      <c r="I2123" s="34"/>
      <c r="J2123" s="34"/>
      <c r="K2123" s="29"/>
    </row>
    <row r="2124" spans="1:11" ht="12.75" x14ac:dyDescent="0.2">
      <c r="A2124" s="29"/>
      <c r="B2124" s="29"/>
      <c r="C2124" s="29"/>
      <c r="D2124" s="29"/>
      <c r="E2124" s="29"/>
      <c r="F2124" s="29"/>
      <c r="G2124" s="29"/>
      <c r="H2124" s="34"/>
      <c r="I2124" s="34"/>
      <c r="J2124" s="34"/>
      <c r="K2124" s="29"/>
    </row>
    <row r="2125" spans="1:11" ht="12.75" x14ac:dyDescent="0.2">
      <c r="A2125" s="29"/>
      <c r="B2125" s="29"/>
      <c r="C2125" s="29"/>
      <c r="D2125" s="29"/>
      <c r="E2125" s="29"/>
      <c r="F2125" s="29"/>
      <c r="G2125" s="29"/>
      <c r="H2125" s="34"/>
      <c r="I2125" s="34"/>
      <c r="J2125" s="34"/>
      <c r="K2125" s="29"/>
    </row>
    <row r="2126" spans="1:11" ht="12.75" x14ac:dyDescent="0.2">
      <c r="A2126" s="29"/>
      <c r="B2126" s="29"/>
      <c r="C2126" s="29"/>
      <c r="D2126" s="29"/>
      <c r="E2126" s="29"/>
      <c r="F2126" s="29"/>
      <c r="G2126" s="29"/>
      <c r="H2126" s="34"/>
      <c r="I2126" s="34"/>
      <c r="J2126" s="34"/>
      <c r="K2126" s="29"/>
    </row>
    <row r="2127" spans="1:11" ht="12.75" x14ac:dyDescent="0.2">
      <c r="A2127" s="29"/>
      <c r="B2127" s="29"/>
      <c r="C2127" s="29"/>
      <c r="D2127" s="29"/>
      <c r="E2127" s="29"/>
      <c r="F2127" s="29"/>
      <c r="G2127" s="29"/>
      <c r="H2127" s="34"/>
      <c r="I2127" s="34"/>
      <c r="J2127" s="34"/>
      <c r="K2127" s="29"/>
    </row>
    <row r="2128" spans="1:11" ht="12.75" x14ac:dyDescent="0.2">
      <c r="A2128" s="29"/>
      <c r="B2128" s="29"/>
      <c r="C2128" s="29"/>
      <c r="D2128" s="29"/>
      <c r="E2128" s="29"/>
      <c r="F2128" s="29"/>
      <c r="G2128" s="29"/>
      <c r="H2128" s="34"/>
      <c r="I2128" s="34"/>
      <c r="J2128" s="34"/>
      <c r="K2128" s="29"/>
    </row>
    <row r="2129" spans="1:11" ht="12.75" x14ac:dyDescent="0.2">
      <c r="A2129" s="29"/>
      <c r="B2129" s="29"/>
      <c r="C2129" s="29"/>
      <c r="D2129" s="29"/>
      <c r="E2129" s="29"/>
      <c r="F2129" s="29"/>
      <c r="G2129" s="29"/>
      <c r="H2129" s="34"/>
      <c r="I2129" s="34"/>
      <c r="J2129" s="34"/>
      <c r="K2129" s="29"/>
    </row>
    <row r="2130" spans="1:11" ht="12.75" x14ac:dyDescent="0.2">
      <c r="A2130" s="29"/>
      <c r="B2130" s="29"/>
      <c r="C2130" s="29"/>
      <c r="D2130" s="29"/>
      <c r="E2130" s="29"/>
      <c r="F2130" s="29"/>
      <c r="G2130" s="29"/>
      <c r="H2130" s="34"/>
      <c r="I2130" s="34"/>
      <c r="J2130" s="34"/>
      <c r="K2130" s="29"/>
    </row>
    <row r="2131" spans="1:11" ht="12.75" x14ac:dyDescent="0.2">
      <c r="A2131" s="29"/>
      <c r="B2131" s="29"/>
      <c r="C2131" s="29"/>
      <c r="D2131" s="29"/>
      <c r="E2131" s="29"/>
      <c r="F2131" s="29"/>
      <c r="G2131" s="29"/>
      <c r="H2131" s="34"/>
      <c r="I2131" s="34"/>
      <c r="J2131" s="34"/>
      <c r="K2131" s="29"/>
    </row>
    <row r="2132" spans="1:11" ht="12.75" x14ac:dyDescent="0.2">
      <c r="A2132" s="29"/>
      <c r="B2132" s="29"/>
      <c r="C2132" s="29"/>
      <c r="D2132" s="29"/>
      <c r="E2132" s="29"/>
      <c r="F2132" s="29"/>
      <c r="G2132" s="29"/>
      <c r="H2132" s="34"/>
      <c r="I2132" s="34"/>
      <c r="J2132" s="34"/>
      <c r="K2132" s="29"/>
    </row>
    <row r="2133" spans="1:11" ht="12.75" x14ac:dyDescent="0.2">
      <c r="A2133" s="29"/>
      <c r="B2133" s="29"/>
      <c r="C2133" s="29"/>
      <c r="D2133" s="29"/>
      <c r="E2133" s="29"/>
      <c r="F2133" s="29"/>
      <c r="G2133" s="29"/>
      <c r="H2133" s="34"/>
      <c r="I2133" s="34"/>
      <c r="J2133" s="34"/>
      <c r="K2133" s="29"/>
    </row>
    <row r="2134" spans="1:11" ht="12.75" x14ac:dyDescent="0.2">
      <c r="A2134" s="29"/>
      <c r="B2134" s="29"/>
      <c r="C2134" s="29"/>
      <c r="D2134" s="29"/>
      <c r="E2134" s="29"/>
      <c r="F2134" s="29"/>
      <c r="G2134" s="29"/>
      <c r="H2134" s="34"/>
      <c r="I2134" s="34"/>
      <c r="J2134" s="34"/>
      <c r="K2134" s="29"/>
    </row>
    <row r="2135" spans="1:11" ht="12.75" x14ac:dyDescent="0.2">
      <c r="A2135" s="29"/>
      <c r="B2135" s="29"/>
      <c r="C2135" s="29"/>
      <c r="D2135" s="29"/>
      <c r="E2135" s="29"/>
      <c r="F2135" s="29"/>
      <c r="G2135" s="29"/>
      <c r="H2135" s="34"/>
      <c r="I2135" s="34"/>
      <c r="J2135" s="34"/>
      <c r="K2135" s="29"/>
    </row>
    <row r="2136" spans="1:11" ht="12.75" x14ac:dyDescent="0.2">
      <c r="A2136" s="29"/>
      <c r="B2136" s="29"/>
      <c r="C2136" s="29"/>
      <c r="D2136" s="29"/>
      <c r="E2136" s="29"/>
      <c r="F2136" s="29"/>
      <c r="G2136" s="29"/>
      <c r="H2136" s="34"/>
      <c r="I2136" s="34"/>
      <c r="J2136" s="34"/>
      <c r="K2136" s="29"/>
    </row>
    <row r="2137" spans="1:11" ht="12.75" x14ac:dyDescent="0.2">
      <c r="A2137" s="29"/>
      <c r="B2137" s="29"/>
      <c r="C2137" s="29"/>
      <c r="D2137" s="29"/>
      <c r="E2137" s="29"/>
      <c r="F2137" s="29"/>
      <c r="G2137" s="29"/>
      <c r="H2137" s="34"/>
      <c r="I2137" s="34"/>
      <c r="J2137" s="34"/>
      <c r="K2137" s="29"/>
    </row>
    <row r="2138" spans="1:11" ht="12.75" x14ac:dyDescent="0.2">
      <c r="A2138" s="29"/>
      <c r="B2138" s="29"/>
      <c r="C2138" s="29"/>
      <c r="D2138" s="29"/>
      <c r="E2138" s="29"/>
      <c r="F2138" s="29"/>
      <c r="G2138" s="29"/>
      <c r="H2138" s="34"/>
      <c r="I2138" s="34"/>
      <c r="J2138" s="34"/>
      <c r="K2138" s="29"/>
    </row>
    <row r="2139" spans="1:11" ht="12.75" x14ac:dyDescent="0.2">
      <c r="A2139" s="29"/>
      <c r="B2139" s="29"/>
      <c r="C2139" s="29"/>
      <c r="D2139" s="29"/>
      <c r="E2139" s="29"/>
      <c r="F2139" s="29"/>
      <c r="G2139" s="29"/>
      <c r="H2139" s="34"/>
      <c r="I2139" s="34"/>
      <c r="J2139" s="34"/>
      <c r="K2139" s="29"/>
    </row>
    <row r="2140" spans="1:11" ht="12.75" x14ac:dyDescent="0.2">
      <c r="A2140" s="29"/>
      <c r="B2140" s="29"/>
      <c r="C2140" s="29"/>
      <c r="D2140" s="29"/>
      <c r="E2140" s="29"/>
      <c r="F2140" s="29"/>
      <c r="G2140" s="29"/>
      <c r="H2140" s="34"/>
      <c r="I2140" s="34"/>
      <c r="J2140" s="34"/>
      <c r="K2140" s="29"/>
    </row>
    <row r="2141" spans="1:11" ht="12.75" x14ac:dyDescent="0.2">
      <c r="A2141" s="29"/>
      <c r="B2141" s="29"/>
      <c r="C2141" s="29"/>
      <c r="D2141" s="29"/>
      <c r="E2141" s="29"/>
      <c r="F2141" s="29"/>
      <c r="G2141" s="29"/>
      <c r="H2141" s="34"/>
      <c r="I2141" s="34"/>
      <c r="J2141" s="34"/>
      <c r="K2141" s="29"/>
    </row>
    <row r="2142" spans="1:11" ht="12.75" x14ac:dyDescent="0.2">
      <c r="A2142" s="29"/>
      <c r="B2142" s="29"/>
      <c r="C2142" s="29"/>
      <c r="D2142" s="29"/>
      <c r="E2142" s="29"/>
      <c r="F2142" s="29"/>
      <c r="G2142" s="29"/>
      <c r="H2142" s="34"/>
      <c r="I2142" s="34"/>
      <c r="J2142" s="34"/>
      <c r="K2142" s="29"/>
    </row>
    <row r="2143" spans="1:11" ht="12.75" x14ac:dyDescent="0.2">
      <c r="A2143" s="29"/>
      <c r="B2143" s="29"/>
      <c r="C2143" s="29"/>
      <c r="D2143" s="29"/>
      <c r="E2143" s="29"/>
      <c r="F2143" s="29"/>
      <c r="G2143" s="29"/>
      <c r="H2143" s="34"/>
      <c r="I2143" s="34"/>
      <c r="J2143" s="34"/>
      <c r="K2143" s="29"/>
    </row>
    <row r="2144" spans="1:11" ht="12.75" x14ac:dyDescent="0.2">
      <c r="A2144" s="29"/>
      <c r="B2144" s="29"/>
      <c r="C2144" s="29"/>
      <c r="D2144" s="29"/>
      <c r="E2144" s="29"/>
      <c r="F2144" s="29"/>
      <c r="G2144" s="29"/>
      <c r="H2144" s="34"/>
      <c r="I2144" s="34"/>
      <c r="J2144" s="34"/>
      <c r="K2144" s="29"/>
    </row>
    <row r="2145" spans="1:11" ht="12.75" x14ac:dyDescent="0.2">
      <c r="A2145" s="29"/>
      <c r="B2145" s="29"/>
      <c r="C2145" s="29"/>
      <c r="D2145" s="29"/>
      <c r="E2145" s="29"/>
      <c r="F2145" s="29"/>
      <c r="G2145" s="29"/>
      <c r="H2145" s="34"/>
      <c r="I2145" s="34"/>
      <c r="J2145" s="34"/>
      <c r="K2145" s="29"/>
    </row>
    <row r="2146" spans="1:11" ht="12.75" x14ac:dyDescent="0.2">
      <c r="A2146" s="29"/>
      <c r="B2146" s="29"/>
      <c r="C2146" s="29"/>
      <c r="D2146" s="29"/>
      <c r="E2146" s="29"/>
      <c r="F2146" s="29"/>
      <c r="G2146" s="29"/>
      <c r="H2146" s="34"/>
      <c r="I2146" s="34"/>
      <c r="J2146" s="34"/>
      <c r="K2146" s="29"/>
    </row>
    <row r="2147" spans="1:11" ht="12.75" x14ac:dyDescent="0.2">
      <c r="A2147" s="29"/>
      <c r="B2147" s="29"/>
      <c r="C2147" s="29"/>
      <c r="D2147" s="29"/>
      <c r="E2147" s="29"/>
      <c r="F2147" s="29"/>
      <c r="G2147" s="29"/>
      <c r="H2147" s="34"/>
      <c r="I2147" s="34"/>
      <c r="J2147" s="34"/>
      <c r="K2147" s="29"/>
    </row>
    <row r="2148" spans="1:11" ht="12.75" x14ac:dyDescent="0.2">
      <c r="A2148" s="29"/>
      <c r="B2148" s="29"/>
      <c r="C2148" s="29"/>
      <c r="D2148" s="29"/>
      <c r="E2148" s="29"/>
      <c r="F2148" s="29"/>
      <c r="G2148" s="29"/>
      <c r="H2148" s="34"/>
      <c r="I2148" s="34"/>
      <c r="J2148" s="34"/>
      <c r="K2148" s="29"/>
    </row>
    <row r="2149" spans="1:11" ht="12.75" x14ac:dyDescent="0.2">
      <c r="A2149" s="29"/>
      <c r="B2149" s="29"/>
      <c r="C2149" s="29"/>
      <c r="D2149" s="29"/>
      <c r="E2149" s="29"/>
      <c r="F2149" s="29"/>
      <c r="G2149" s="29"/>
      <c r="H2149" s="34"/>
      <c r="I2149" s="34"/>
      <c r="J2149" s="34"/>
      <c r="K2149" s="29"/>
    </row>
    <row r="2150" spans="1:11" ht="12.75" x14ac:dyDescent="0.2">
      <c r="A2150" s="29"/>
      <c r="B2150" s="29"/>
      <c r="C2150" s="29"/>
      <c r="D2150" s="29"/>
      <c r="E2150" s="29"/>
      <c r="F2150" s="29"/>
      <c r="G2150" s="29"/>
      <c r="H2150" s="34"/>
      <c r="I2150" s="34"/>
      <c r="J2150" s="34"/>
      <c r="K2150" s="29"/>
    </row>
    <row r="2151" spans="1:11" ht="12.75" x14ac:dyDescent="0.2">
      <c r="A2151" s="29"/>
      <c r="B2151" s="29"/>
      <c r="C2151" s="29"/>
      <c r="D2151" s="29"/>
      <c r="E2151" s="29"/>
      <c r="F2151" s="29"/>
      <c r="G2151" s="29"/>
      <c r="H2151" s="34"/>
      <c r="I2151" s="34"/>
      <c r="J2151" s="34"/>
      <c r="K2151" s="29"/>
    </row>
    <row r="2152" spans="1:11" ht="12.75" x14ac:dyDescent="0.2">
      <c r="A2152" s="29"/>
      <c r="B2152" s="29"/>
      <c r="C2152" s="29"/>
      <c r="D2152" s="29"/>
      <c r="E2152" s="29"/>
      <c r="F2152" s="29"/>
      <c r="G2152" s="29"/>
      <c r="H2152" s="34"/>
      <c r="I2152" s="34"/>
      <c r="J2152" s="34"/>
      <c r="K2152" s="29"/>
    </row>
    <row r="2153" spans="1:11" ht="12.75" x14ac:dyDescent="0.2">
      <c r="A2153" s="29"/>
      <c r="B2153" s="29"/>
      <c r="C2153" s="29"/>
      <c r="D2153" s="29"/>
      <c r="E2153" s="29"/>
      <c r="F2153" s="29"/>
      <c r="G2153" s="29"/>
      <c r="H2153" s="34"/>
      <c r="I2153" s="34"/>
      <c r="J2153" s="34"/>
      <c r="K2153" s="29"/>
    </row>
    <row r="2154" spans="1:11" ht="12.75" x14ac:dyDescent="0.2">
      <c r="A2154" s="29"/>
      <c r="B2154" s="29"/>
      <c r="C2154" s="29"/>
      <c r="D2154" s="29"/>
      <c r="E2154" s="29"/>
      <c r="F2154" s="29"/>
      <c r="G2154" s="29"/>
      <c r="H2154" s="34"/>
      <c r="I2154" s="34"/>
      <c r="J2154" s="34"/>
      <c r="K2154" s="29"/>
    </row>
    <row r="2155" spans="1:11" ht="12.75" x14ac:dyDescent="0.2">
      <c r="A2155" s="29"/>
      <c r="B2155" s="29"/>
      <c r="C2155" s="29"/>
      <c r="D2155" s="29"/>
      <c r="E2155" s="29"/>
      <c r="F2155" s="29"/>
      <c r="G2155" s="29"/>
      <c r="H2155" s="34"/>
      <c r="I2155" s="34"/>
      <c r="J2155" s="34"/>
      <c r="K2155" s="29"/>
    </row>
    <row r="2156" spans="1:11" ht="12.75" x14ac:dyDescent="0.2">
      <c r="A2156" s="29"/>
      <c r="B2156" s="29"/>
      <c r="C2156" s="29"/>
      <c r="D2156" s="29"/>
      <c r="E2156" s="29"/>
      <c r="F2156" s="29"/>
      <c r="G2156" s="29"/>
      <c r="H2156" s="34"/>
      <c r="I2156" s="34"/>
      <c r="J2156" s="34"/>
      <c r="K2156" s="29"/>
    </row>
    <row r="2157" spans="1:11" ht="12.75" x14ac:dyDescent="0.2">
      <c r="A2157" s="29"/>
      <c r="B2157" s="29"/>
      <c r="C2157" s="29"/>
      <c r="D2157" s="29"/>
      <c r="E2157" s="29"/>
      <c r="F2157" s="29"/>
      <c r="G2157" s="29"/>
      <c r="H2157" s="34"/>
      <c r="I2157" s="34"/>
      <c r="J2157" s="34"/>
      <c r="K2157" s="29"/>
    </row>
    <row r="2158" spans="1:11" ht="12.75" x14ac:dyDescent="0.2">
      <c r="A2158" s="29"/>
      <c r="B2158" s="29"/>
      <c r="C2158" s="29"/>
      <c r="D2158" s="29"/>
      <c r="E2158" s="29"/>
      <c r="F2158" s="29"/>
      <c r="G2158" s="29"/>
      <c r="H2158" s="34"/>
      <c r="I2158" s="34"/>
      <c r="J2158" s="34"/>
      <c r="K2158" s="29"/>
    </row>
    <row r="2159" spans="1:11" ht="12.75" x14ac:dyDescent="0.2">
      <c r="A2159" s="29"/>
      <c r="B2159" s="29"/>
      <c r="C2159" s="29"/>
      <c r="D2159" s="29"/>
      <c r="E2159" s="29"/>
      <c r="F2159" s="29"/>
      <c r="G2159" s="29"/>
      <c r="H2159" s="34"/>
      <c r="I2159" s="34"/>
      <c r="J2159" s="34"/>
      <c r="K2159" s="29"/>
    </row>
    <row r="2160" spans="1:11" ht="12.75" x14ac:dyDescent="0.2">
      <c r="A2160" s="29"/>
      <c r="B2160" s="29"/>
      <c r="C2160" s="29"/>
      <c r="D2160" s="29"/>
      <c r="E2160" s="29"/>
      <c r="F2160" s="29"/>
      <c r="G2160" s="29"/>
      <c r="H2160" s="34"/>
      <c r="I2160" s="34"/>
      <c r="J2160" s="34"/>
      <c r="K2160" s="29"/>
    </row>
    <row r="2161" spans="1:11" ht="12.75" x14ac:dyDescent="0.2">
      <c r="A2161" s="29"/>
      <c r="B2161" s="29"/>
      <c r="C2161" s="29"/>
      <c r="D2161" s="29"/>
      <c r="E2161" s="29"/>
      <c r="F2161" s="29"/>
      <c r="G2161" s="29"/>
      <c r="H2161" s="34"/>
      <c r="I2161" s="34"/>
      <c r="J2161" s="34"/>
      <c r="K2161" s="29"/>
    </row>
    <row r="2162" spans="1:11" ht="12.75" x14ac:dyDescent="0.2">
      <c r="A2162" s="29"/>
      <c r="B2162" s="29"/>
      <c r="C2162" s="29"/>
      <c r="D2162" s="29"/>
      <c r="E2162" s="29"/>
      <c r="F2162" s="29"/>
      <c r="G2162" s="29"/>
      <c r="H2162" s="34"/>
      <c r="I2162" s="34"/>
      <c r="J2162" s="34"/>
      <c r="K2162" s="29"/>
    </row>
    <row r="2163" spans="1:11" ht="12.75" x14ac:dyDescent="0.2">
      <c r="A2163" s="29"/>
      <c r="B2163" s="29"/>
      <c r="C2163" s="29"/>
      <c r="D2163" s="29"/>
      <c r="E2163" s="29"/>
      <c r="F2163" s="29"/>
      <c r="G2163" s="29"/>
      <c r="H2163" s="34"/>
      <c r="I2163" s="34"/>
      <c r="J2163" s="34"/>
      <c r="K2163" s="29"/>
    </row>
    <row r="2164" spans="1:11" ht="12.75" x14ac:dyDescent="0.2">
      <c r="A2164" s="29"/>
      <c r="B2164" s="29"/>
      <c r="C2164" s="29"/>
      <c r="D2164" s="29"/>
      <c r="E2164" s="29"/>
      <c r="F2164" s="29"/>
      <c r="G2164" s="29"/>
      <c r="H2164" s="34"/>
      <c r="I2164" s="34"/>
      <c r="J2164" s="34"/>
      <c r="K2164" s="29"/>
    </row>
    <row r="2165" spans="1:11" ht="12.75" x14ac:dyDescent="0.2">
      <c r="A2165" s="29"/>
      <c r="B2165" s="29"/>
      <c r="C2165" s="29"/>
      <c r="D2165" s="29"/>
      <c r="E2165" s="29"/>
      <c r="F2165" s="29"/>
      <c r="G2165" s="29"/>
      <c r="H2165" s="34"/>
      <c r="I2165" s="34"/>
      <c r="J2165" s="34"/>
      <c r="K2165" s="29"/>
    </row>
    <row r="2166" spans="1:11" ht="12.75" x14ac:dyDescent="0.2">
      <c r="A2166" s="29"/>
      <c r="B2166" s="29"/>
      <c r="C2166" s="29"/>
      <c r="D2166" s="29"/>
      <c r="E2166" s="29"/>
      <c r="F2166" s="29"/>
      <c r="G2166" s="29"/>
      <c r="H2166" s="34"/>
      <c r="I2166" s="34"/>
      <c r="J2166" s="34"/>
      <c r="K2166" s="29"/>
    </row>
    <row r="2167" spans="1:11" ht="12.75" x14ac:dyDescent="0.2">
      <c r="A2167" s="29"/>
      <c r="B2167" s="29"/>
      <c r="C2167" s="29"/>
      <c r="D2167" s="29"/>
      <c r="E2167" s="29"/>
      <c r="F2167" s="29"/>
      <c r="G2167" s="29"/>
      <c r="H2167" s="34"/>
      <c r="I2167" s="34"/>
      <c r="J2167" s="34"/>
      <c r="K2167" s="29"/>
    </row>
    <row r="2168" spans="1:11" ht="12.75" x14ac:dyDescent="0.2">
      <c r="A2168" s="29"/>
      <c r="B2168" s="29"/>
      <c r="C2168" s="29"/>
      <c r="D2168" s="29"/>
      <c r="E2168" s="29"/>
      <c r="F2168" s="29"/>
      <c r="G2168" s="29"/>
      <c r="H2168" s="34"/>
      <c r="I2168" s="34"/>
      <c r="J2168" s="34"/>
      <c r="K2168" s="29"/>
    </row>
    <row r="2169" spans="1:11" ht="12.75" x14ac:dyDescent="0.2">
      <c r="A2169" s="29"/>
      <c r="B2169" s="29"/>
      <c r="C2169" s="29"/>
      <c r="D2169" s="29"/>
      <c r="E2169" s="29"/>
      <c r="F2169" s="29"/>
      <c r="G2169" s="29"/>
      <c r="H2169" s="34"/>
      <c r="I2169" s="34"/>
      <c r="J2169" s="34"/>
      <c r="K2169" s="29"/>
    </row>
    <row r="2170" spans="1:11" ht="12.75" x14ac:dyDescent="0.2">
      <c r="A2170" s="29"/>
      <c r="B2170" s="29"/>
      <c r="C2170" s="29"/>
      <c r="D2170" s="29"/>
      <c r="E2170" s="29"/>
      <c r="F2170" s="29"/>
      <c r="G2170" s="29"/>
      <c r="H2170" s="34"/>
      <c r="I2170" s="34"/>
      <c r="J2170" s="34"/>
      <c r="K2170" s="29"/>
    </row>
    <row r="2171" spans="1:11" ht="12.75" x14ac:dyDescent="0.2">
      <c r="A2171" s="29"/>
      <c r="B2171" s="29"/>
      <c r="C2171" s="29"/>
      <c r="D2171" s="29"/>
      <c r="E2171" s="29"/>
      <c r="F2171" s="29"/>
      <c r="G2171" s="29"/>
      <c r="H2171" s="34"/>
      <c r="I2171" s="34"/>
      <c r="J2171" s="34"/>
      <c r="K2171" s="29"/>
    </row>
    <row r="2172" spans="1:11" ht="12.75" x14ac:dyDescent="0.2">
      <c r="A2172" s="29"/>
      <c r="B2172" s="29"/>
      <c r="C2172" s="29"/>
      <c r="D2172" s="29"/>
      <c r="E2172" s="29"/>
      <c r="F2172" s="29"/>
      <c r="G2172" s="29"/>
      <c r="H2172" s="34"/>
      <c r="I2172" s="34"/>
      <c r="J2172" s="34"/>
      <c r="K2172" s="29"/>
    </row>
    <row r="2173" spans="1:11" ht="12.75" x14ac:dyDescent="0.2">
      <c r="A2173" s="29"/>
      <c r="B2173" s="29"/>
      <c r="C2173" s="29"/>
      <c r="D2173" s="29"/>
      <c r="E2173" s="29"/>
      <c r="F2173" s="29"/>
      <c r="G2173" s="29"/>
      <c r="H2173" s="34"/>
      <c r="I2173" s="34"/>
      <c r="J2173" s="34"/>
      <c r="K2173" s="29"/>
    </row>
    <row r="2174" spans="1:11" ht="12.75" x14ac:dyDescent="0.2">
      <c r="A2174" s="29"/>
      <c r="B2174" s="29"/>
      <c r="C2174" s="29"/>
      <c r="D2174" s="29"/>
      <c r="E2174" s="29"/>
      <c r="F2174" s="29"/>
      <c r="G2174" s="29"/>
      <c r="H2174" s="34"/>
      <c r="I2174" s="34"/>
      <c r="J2174" s="34"/>
      <c r="K2174" s="29"/>
    </row>
    <row r="2175" spans="1:11" ht="12.75" x14ac:dyDescent="0.2">
      <c r="A2175" s="29"/>
      <c r="B2175" s="29"/>
      <c r="C2175" s="29"/>
      <c r="D2175" s="29"/>
      <c r="E2175" s="29"/>
      <c r="F2175" s="29"/>
      <c r="G2175" s="29"/>
      <c r="H2175" s="34"/>
      <c r="I2175" s="34"/>
      <c r="J2175" s="34"/>
      <c r="K2175" s="29"/>
    </row>
    <row r="2176" spans="1:11" ht="12.75" x14ac:dyDescent="0.2">
      <c r="A2176" s="29"/>
      <c r="B2176" s="29"/>
      <c r="C2176" s="29"/>
      <c r="D2176" s="29"/>
      <c r="E2176" s="29"/>
      <c r="F2176" s="29"/>
      <c r="G2176" s="29"/>
      <c r="H2176" s="34"/>
      <c r="I2176" s="34"/>
      <c r="J2176" s="34"/>
      <c r="K2176" s="29"/>
    </row>
    <row r="2177" spans="1:11" ht="12.75" x14ac:dyDescent="0.2">
      <c r="A2177" s="29"/>
      <c r="B2177" s="29"/>
      <c r="C2177" s="29"/>
      <c r="D2177" s="29"/>
      <c r="E2177" s="29"/>
      <c r="F2177" s="29"/>
      <c r="G2177" s="29"/>
      <c r="H2177" s="34"/>
      <c r="I2177" s="34"/>
      <c r="J2177" s="34"/>
      <c r="K2177" s="29"/>
    </row>
    <row r="2178" spans="1:11" ht="12.75" x14ac:dyDescent="0.2">
      <c r="A2178" s="29"/>
      <c r="B2178" s="29"/>
      <c r="C2178" s="29"/>
      <c r="D2178" s="29"/>
      <c r="E2178" s="29"/>
      <c r="F2178" s="29"/>
      <c r="G2178" s="29"/>
      <c r="H2178" s="34"/>
      <c r="I2178" s="34"/>
      <c r="J2178" s="34"/>
      <c r="K2178" s="29"/>
    </row>
    <row r="2179" spans="1:11" ht="12.75" x14ac:dyDescent="0.2">
      <c r="A2179" s="29"/>
      <c r="B2179" s="29"/>
      <c r="C2179" s="29"/>
      <c r="D2179" s="29"/>
      <c r="E2179" s="29"/>
      <c r="F2179" s="29"/>
      <c r="G2179" s="29"/>
      <c r="H2179" s="34"/>
      <c r="I2179" s="34"/>
      <c r="J2179" s="34"/>
      <c r="K2179" s="29"/>
    </row>
    <row r="2180" spans="1:11" ht="12.75" x14ac:dyDescent="0.2">
      <c r="H2180" s="34"/>
      <c r="I2180" s="34"/>
      <c r="J2180" s="34"/>
    </row>
    <row r="2181" spans="1:11" ht="12.75" x14ac:dyDescent="0.2">
      <c r="H2181" s="34"/>
      <c r="I2181" s="34"/>
      <c r="J2181" s="34"/>
    </row>
    <row r="2182" spans="1:11" ht="12.75" x14ac:dyDescent="0.2">
      <c r="H2182" s="34"/>
      <c r="I2182" s="34"/>
      <c r="J2182" s="34"/>
    </row>
    <row r="2183" spans="1:11" ht="12.75" x14ac:dyDescent="0.2">
      <c r="H2183" s="34"/>
      <c r="I2183" s="34"/>
      <c r="J2183" s="34"/>
    </row>
    <row r="2184" spans="1:11" ht="12.75" x14ac:dyDescent="0.2">
      <c r="H2184" s="34"/>
      <c r="I2184" s="34"/>
      <c r="J2184" s="34"/>
    </row>
    <row r="2185" spans="1:11" ht="12.75" x14ac:dyDescent="0.2">
      <c r="H2185" s="34"/>
      <c r="I2185" s="34"/>
      <c r="J2185" s="34"/>
    </row>
    <row r="2186" spans="1:11" ht="12.75" x14ac:dyDescent="0.2">
      <c r="H2186" s="34"/>
      <c r="I2186" s="34"/>
      <c r="J2186" s="34"/>
    </row>
    <row r="2187" spans="1:11" ht="12.75" x14ac:dyDescent="0.2">
      <c r="H2187" s="34"/>
      <c r="I2187" s="34"/>
      <c r="J2187" s="34"/>
    </row>
    <row r="2188" spans="1:11" ht="12.75" x14ac:dyDescent="0.2">
      <c r="H2188" s="34"/>
      <c r="I2188" s="34"/>
      <c r="J2188" s="34"/>
    </row>
    <row r="2189" spans="1:11" ht="12.75" x14ac:dyDescent="0.2">
      <c r="H2189" s="34"/>
      <c r="I2189" s="34"/>
      <c r="J2189" s="34"/>
    </row>
    <row r="2190" spans="1:11" ht="12.75" x14ac:dyDescent="0.2">
      <c r="H2190" s="34"/>
      <c r="I2190" s="34"/>
      <c r="J2190" s="34"/>
    </row>
    <row r="2191" spans="1:11" ht="12.75" x14ac:dyDescent="0.2">
      <c r="H2191" s="34"/>
      <c r="I2191" s="34"/>
      <c r="J2191" s="34"/>
    </row>
    <row r="2192" spans="1:11" ht="12.75" x14ac:dyDescent="0.2">
      <c r="H2192" s="34"/>
      <c r="I2192" s="34"/>
      <c r="J2192" s="34"/>
    </row>
    <row r="2193" spans="8:10" ht="12.75" x14ac:dyDescent="0.2">
      <c r="H2193" s="34"/>
      <c r="I2193" s="34"/>
      <c r="J2193" s="34"/>
    </row>
    <row r="2194" spans="8:10" ht="12.75" x14ac:dyDescent="0.2">
      <c r="H2194" s="34"/>
      <c r="I2194" s="34"/>
      <c r="J2194" s="34"/>
    </row>
    <row r="2195" spans="8:10" ht="12.75" x14ac:dyDescent="0.2">
      <c r="H2195" s="34"/>
      <c r="I2195" s="34"/>
      <c r="J2195" s="34"/>
    </row>
    <row r="2196" spans="8:10" ht="12.75" x14ac:dyDescent="0.2">
      <c r="H2196" s="34"/>
      <c r="I2196" s="34"/>
      <c r="J2196" s="34"/>
    </row>
    <row r="2197" spans="8:10" ht="12.75" x14ac:dyDescent="0.2">
      <c r="H2197" s="34"/>
      <c r="I2197" s="34"/>
      <c r="J2197" s="34"/>
    </row>
    <row r="2198" spans="8:10" ht="12.75" x14ac:dyDescent="0.2">
      <c r="H2198" s="34"/>
      <c r="I2198" s="34"/>
      <c r="J2198" s="34"/>
    </row>
    <row r="2199" spans="8:10" ht="12.75" x14ac:dyDescent="0.2">
      <c r="H2199" s="34"/>
      <c r="I2199" s="34"/>
      <c r="J2199" s="34"/>
    </row>
    <row r="2200" spans="8:10" ht="12.75" x14ac:dyDescent="0.2">
      <c r="H2200" s="34"/>
      <c r="I2200" s="34"/>
      <c r="J2200" s="34"/>
    </row>
    <row r="2201" spans="8:10" ht="12.75" x14ac:dyDescent="0.2">
      <c r="H2201" s="34"/>
      <c r="I2201" s="34"/>
      <c r="J2201" s="34"/>
    </row>
    <row r="2202" spans="8:10" ht="12.75" x14ac:dyDescent="0.2">
      <c r="H2202" s="34"/>
      <c r="I2202" s="34"/>
      <c r="J2202" s="34"/>
    </row>
    <row r="2203" spans="8:10" ht="12.75" x14ac:dyDescent="0.2">
      <c r="H2203" s="34"/>
      <c r="I2203" s="34"/>
      <c r="J2203" s="34"/>
    </row>
    <row r="2204" spans="8:10" ht="12.75" x14ac:dyDescent="0.2">
      <c r="H2204" s="34"/>
      <c r="I2204" s="34"/>
      <c r="J2204" s="34"/>
    </row>
    <row r="2205" spans="8:10" ht="12.75" x14ac:dyDescent="0.2">
      <c r="H2205" s="34"/>
      <c r="I2205" s="34"/>
      <c r="J2205" s="34"/>
    </row>
    <row r="2206" spans="8:10" ht="12.75" x14ac:dyDescent="0.2">
      <c r="H2206" s="34"/>
      <c r="I2206" s="34"/>
      <c r="J2206" s="34"/>
    </row>
    <row r="2207" spans="8:10" ht="12.75" x14ac:dyDescent="0.2">
      <c r="H2207" s="34"/>
      <c r="I2207" s="34"/>
      <c r="J2207" s="34"/>
    </row>
    <row r="2208" spans="8:10" ht="12.75" x14ac:dyDescent="0.2">
      <c r="H2208" s="34"/>
      <c r="I2208" s="34"/>
      <c r="J2208" s="34"/>
    </row>
    <row r="2209" spans="8:10" ht="12.75" x14ac:dyDescent="0.2">
      <c r="H2209" s="34"/>
      <c r="I2209" s="34"/>
      <c r="J2209" s="34"/>
    </row>
    <row r="2210" spans="8:10" ht="12.75" x14ac:dyDescent="0.2">
      <c r="H2210" s="34"/>
      <c r="I2210" s="34"/>
      <c r="J2210" s="34"/>
    </row>
    <row r="2211" spans="8:10" ht="12.75" x14ac:dyDescent="0.2">
      <c r="H2211" s="34"/>
      <c r="I2211" s="34"/>
      <c r="J2211" s="34"/>
    </row>
    <row r="2212" spans="8:10" ht="12.75" x14ac:dyDescent="0.2">
      <c r="H2212" s="34"/>
      <c r="I2212" s="34"/>
      <c r="J2212" s="34"/>
    </row>
    <row r="2213" spans="8:10" ht="12.75" x14ac:dyDescent="0.2">
      <c r="H2213" s="34"/>
      <c r="I2213" s="34"/>
      <c r="J2213" s="34"/>
    </row>
    <row r="2214" spans="8:10" ht="12.75" x14ac:dyDescent="0.2">
      <c r="H2214" s="34"/>
      <c r="I2214" s="34"/>
      <c r="J2214" s="34"/>
    </row>
    <row r="2215" spans="8:10" ht="12.75" x14ac:dyDescent="0.2">
      <c r="H2215" s="34"/>
      <c r="I2215" s="34"/>
      <c r="J2215" s="34"/>
    </row>
    <row r="2216" spans="8:10" ht="12.75" x14ac:dyDescent="0.2">
      <c r="H2216" s="34"/>
      <c r="I2216" s="34"/>
      <c r="J2216" s="34"/>
    </row>
    <row r="2217" spans="8:10" ht="12.75" x14ac:dyDescent="0.2">
      <c r="H2217" s="34"/>
      <c r="I2217" s="34"/>
      <c r="J2217" s="34"/>
    </row>
    <row r="2218" spans="8:10" ht="12.75" x14ac:dyDescent="0.2">
      <c r="H2218" s="34"/>
      <c r="I2218" s="34"/>
      <c r="J2218" s="34"/>
    </row>
    <row r="2219" spans="8:10" ht="12.75" x14ac:dyDescent="0.2">
      <c r="H2219" s="34"/>
      <c r="I2219" s="34"/>
      <c r="J2219" s="34"/>
    </row>
    <row r="2220" spans="8:10" ht="12.75" x14ac:dyDescent="0.2">
      <c r="H2220" s="34"/>
      <c r="I2220" s="34"/>
      <c r="J2220" s="34"/>
    </row>
    <row r="2221" spans="8:10" ht="12.75" x14ac:dyDescent="0.2">
      <c r="H2221" s="34"/>
      <c r="I2221" s="34"/>
      <c r="J2221" s="34"/>
    </row>
    <row r="2222" spans="8:10" ht="12.75" x14ac:dyDescent="0.2">
      <c r="H2222" s="34"/>
      <c r="I2222" s="34"/>
      <c r="J2222" s="34"/>
    </row>
    <row r="2223" spans="8:10" ht="12.75" x14ac:dyDescent="0.2">
      <c r="H2223" s="34"/>
      <c r="I2223" s="34"/>
      <c r="J2223" s="34"/>
    </row>
    <row r="2224" spans="8:10" ht="12.75" x14ac:dyDescent="0.2">
      <c r="H2224" s="34"/>
      <c r="I2224" s="34"/>
      <c r="J2224" s="34"/>
    </row>
    <row r="2225" spans="8:10" ht="12.75" x14ac:dyDescent="0.2">
      <c r="H2225" s="34"/>
      <c r="I2225" s="34"/>
      <c r="J2225" s="34"/>
    </row>
    <row r="2226" spans="8:10" ht="12.75" x14ac:dyDescent="0.2">
      <c r="H2226" s="34"/>
      <c r="I2226" s="34"/>
      <c r="J2226" s="34"/>
    </row>
    <row r="2227" spans="8:10" ht="12.75" x14ac:dyDescent="0.2">
      <c r="H2227" s="34"/>
      <c r="I2227" s="34"/>
      <c r="J2227" s="34"/>
    </row>
    <row r="2228" spans="8:10" ht="12.75" x14ac:dyDescent="0.2">
      <c r="H2228" s="34"/>
      <c r="I2228" s="34"/>
      <c r="J2228" s="34"/>
    </row>
    <row r="2229" spans="8:10" ht="12.75" x14ac:dyDescent="0.2">
      <c r="H2229" s="34"/>
      <c r="I2229" s="34"/>
      <c r="J2229" s="34"/>
    </row>
    <row r="2230" spans="8:10" ht="12.75" x14ac:dyDescent="0.2">
      <c r="H2230" s="34"/>
      <c r="I2230" s="34"/>
      <c r="J2230" s="34"/>
    </row>
    <row r="2231" spans="8:10" ht="12.75" x14ac:dyDescent="0.2">
      <c r="H2231" s="34"/>
      <c r="I2231" s="34"/>
      <c r="J2231" s="34"/>
    </row>
    <row r="2232" spans="8:10" ht="12.75" x14ac:dyDescent="0.2">
      <c r="H2232" s="34"/>
      <c r="I2232" s="34"/>
      <c r="J2232" s="34"/>
    </row>
    <row r="2233" spans="8:10" ht="12.75" x14ac:dyDescent="0.2">
      <c r="H2233" s="34"/>
      <c r="I2233" s="34"/>
      <c r="J2233" s="34"/>
    </row>
    <row r="2234" spans="8:10" ht="12.75" x14ac:dyDescent="0.2">
      <c r="H2234" s="34"/>
      <c r="I2234" s="34"/>
      <c r="J2234" s="34"/>
    </row>
    <row r="2235" spans="8:10" ht="12.75" x14ac:dyDescent="0.2">
      <c r="H2235" s="34"/>
      <c r="I2235" s="34"/>
      <c r="J2235" s="34"/>
    </row>
    <row r="2236" spans="8:10" ht="12.75" x14ac:dyDescent="0.2">
      <c r="H2236" s="34"/>
      <c r="I2236" s="34"/>
      <c r="J2236" s="34"/>
    </row>
    <row r="2237" spans="8:10" ht="12.75" x14ac:dyDescent="0.2">
      <c r="H2237" s="34"/>
      <c r="I2237" s="34"/>
      <c r="J2237" s="34"/>
    </row>
    <row r="2238" spans="8:10" ht="12.75" x14ac:dyDescent="0.2">
      <c r="H2238" s="34"/>
      <c r="I2238" s="34"/>
      <c r="J2238" s="34"/>
    </row>
    <row r="2239" spans="8:10" ht="12.75" x14ac:dyDescent="0.2">
      <c r="H2239" s="34"/>
      <c r="I2239" s="34"/>
      <c r="J2239" s="34"/>
    </row>
    <row r="2240" spans="8:10" ht="12.75" x14ac:dyDescent="0.2">
      <c r="H2240" s="34"/>
      <c r="I2240" s="34"/>
      <c r="J2240" s="34"/>
    </row>
    <row r="2241" spans="8:10" ht="12.75" x14ac:dyDescent="0.2">
      <c r="H2241" s="34"/>
      <c r="I2241" s="34"/>
      <c r="J2241" s="34"/>
    </row>
    <row r="2242" spans="8:10" ht="12.75" x14ac:dyDescent="0.2">
      <c r="H2242" s="34"/>
      <c r="I2242" s="34"/>
      <c r="J2242" s="34"/>
    </row>
    <row r="2243" spans="8:10" ht="12.75" x14ac:dyDescent="0.2">
      <c r="H2243" s="34"/>
      <c r="I2243" s="34"/>
      <c r="J2243" s="34"/>
    </row>
    <row r="2244" spans="8:10" ht="12.75" x14ac:dyDescent="0.2">
      <c r="H2244" s="34"/>
      <c r="I2244" s="34"/>
      <c r="J2244" s="34"/>
    </row>
    <row r="2245" spans="8:10" ht="12.75" x14ac:dyDescent="0.2">
      <c r="H2245" s="34"/>
      <c r="I2245" s="34"/>
      <c r="J2245" s="34"/>
    </row>
    <row r="2246" spans="8:10" ht="12.75" x14ac:dyDescent="0.2">
      <c r="H2246" s="34"/>
      <c r="I2246" s="34"/>
      <c r="J2246" s="34"/>
    </row>
    <row r="2247" spans="8:10" ht="12.75" x14ac:dyDescent="0.2">
      <c r="H2247" s="34"/>
      <c r="I2247" s="34"/>
      <c r="J2247" s="34"/>
    </row>
    <row r="2248" spans="8:10" ht="12.75" x14ac:dyDescent="0.2">
      <c r="H2248" s="34"/>
      <c r="I2248" s="34"/>
      <c r="J2248" s="34"/>
    </row>
    <row r="2249" spans="8:10" ht="12.75" x14ac:dyDescent="0.2">
      <c r="H2249" s="34"/>
      <c r="I2249" s="34"/>
      <c r="J2249" s="34"/>
    </row>
    <row r="2250" spans="8:10" ht="12.75" x14ac:dyDescent="0.2">
      <c r="H2250" s="34"/>
      <c r="I2250" s="34"/>
      <c r="J2250" s="34"/>
    </row>
    <row r="2251" spans="8:10" ht="12.75" x14ac:dyDescent="0.2">
      <c r="H2251" s="34"/>
      <c r="I2251" s="34"/>
      <c r="J2251" s="34"/>
    </row>
    <row r="2252" spans="8:10" ht="12.75" x14ac:dyDescent="0.2">
      <c r="H2252" s="34"/>
      <c r="I2252" s="34"/>
      <c r="J2252" s="34"/>
    </row>
    <row r="2253" spans="8:10" ht="12.75" x14ac:dyDescent="0.2">
      <c r="H2253" s="34"/>
      <c r="I2253" s="34"/>
      <c r="J2253" s="34"/>
    </row>
    <row r="2254" spans="8:10" ht="12.75" x14ac:dyDescent="0.2">
      <c r="H2254" s="34"/>
      <c r="I2254" s="34"/>
      <c r="J2254" s="34"/>
    </row>
    <row r="2255" spans="8:10" ht="12.75" x14ac:dyDescent="0.2">
      <c r="H2255" s="34"/>
      <c r="I2255" s="34"/>
      <c r="J2255" s="34"/>
    </row>
    <row r="2256" spans="8:10" ht="12.75" x14ac:dyDescent="0.2">
      <c r="H2256" s="34"/>
      <c r="I2256" s="34"/>
      <c r="J2256" s="34"/>
    </row>
    <row r="2257" spans="8:10" ht="12.75" x14ac:dyDescent="0.2">
      <c r="H2257" s="34"/>
      <c r="I2257" s="34"/>
      <c r="J2257" s="34"/>
    </row>
    <row r="2258" spans="8:10" ht="12.75" x14ac:dyDescent="0.2">
      <c r="H2258" s="34"/>
      <c r="I2258" s="34"/>
      <c r="J2258" s="34"/>
    </row>
    <row r="2259" spans="8:10" ht="12.75" x14ac:dyDescent="0.2">
      <c r="H2259" s="34"/>
      <c r="I2259" s="34"/>
      <c r="J2259" s="34"/>
    </row>
    <row r="2260" spans="8:10" ht="12.75" x14ac:dyDescent="0.2">
      <c r="H2260" s="34"/>
      <c r="I2260" s="34"/>
      <c r="J2260" s="34"/>
    </row>
    <row r="2261" spans="8:10" ht="12.75" x14ac:dyDescent="0.2">
      <c r="H2261" s="34"/>
      <c r="I2261" s="34"/>
      <c r="J2261" s="34"/>
    </row>
    <row r="2262" spans="8:10" ht="12.75" x14ac:dyDescent="0.2">
      <c r="H2262" s="34"/>
      <c r="I2262" s="34"/>
      <c r="J2262" s="34"/>
    </row>
    <row r="2263" spans="8:10" ht="12.75" x14ac:dyDescent="0.2">
      <c r="H2263" s="34"/>
      <c r="I2263" s="34"/>
      <c r="J2263" s="34"/>
    </row>
    <row r="2264" spans="8:10" ht="12.75" x14ac:dyDescent="0.2">
      <c r="H2264" s="34"/>
      <c r="I2264" s="34"/>
      <c r="J2264" s="34"/>
    </row>
    <row r="2265" spans="8:10" ht="12.75" x14ac:dyDescent="0.2">
      <c r="H2265" s="34"/>
      <c r="I2265" s="34"/>
      <c r="J2265" s="34"/>
    </row>
    <row r="2266" spans="8:10" ht="12.75" x14ac:dyDescent="0.2">
      <c r="H2266" s="34"/>
      <c r="I2266" s="34"/>
      <c r="J2266" s="34"/>
    </row>
    <row r="2267" spans="8:10" ht="12.75" x14ac:dyDescent="0.2">
      <c r="H2267" s="34"/>
      <c r="I2267" s="34"/>
      <c r="J2267" s="34"/>
    </row>
    <row r="2268" spans="8:10" ht="12.75" x14ac:dyDescent="0.2">
      <c r="H2268" s="34"/>
      <c r="I2268" s="34"/>
      <c r="J2268" s="34"/>
    </row>
    <row r="2269" spans="8:10" ht="12.75" x14ac:dyDescent="0.2">
      <c r="H2269" s="34"/>
      <c r="I2269" s="34"/>
      <c r="J2269" s="34"/>
    </row>
    <row r="2270" spans="8:10" ht="12.75" x14ac:dyDescent="0.2">
      <c r="H2270" s="34"/>
      <c r="I2270" s="34"/>
      <c r="J2270" s="34"/>
    </row>
    <row r="2271" spans="8:10" ht="12.75" x14ac:dyDescent="0.2">
      <c r="H2271" s="34"/>
      <c r="I2271" s="34"/>
      <c r="J2271" s="34"/>
    </row>
    <row r="2272" spans="8:10" ht="12.75" x14ac:dyDescent="0.2">
      <c r="H2272" s="34"/>
      <c r="I2272" s="34"/>
      <c r="J2272" s="34"/>
    </row>
    <row r="2273" spans="8:10" ht="12.75" x14ac:dyDescent="0.2">
      <c r="H2273" s="34"/>
      <c r="I2273" s="34"/>
      <c r="J2273" s="34"/>
    </row>
    <row r="2274" spans="8:10" ht="12.75" x14ac:dyDescent="0.2">
      <c r="H2274" s="34"/>
      <c r="I2274" s="34"/>
      <c r="J2274" s="34"/>
    </row>
    <row r="2275" spans="8:10" ht="12.75" x14ac:dyDescent="0.2">
      <c r="H2275" s="34"/>
      <c r="I2275" s="34"/>
      <c r="J2275" s="34"/>
    </row>
    <row r="2276" spans="8:10" ht="12.75" x14ac:dyDescent="0.2">
      <c r="H2276" s="34"/>
      <c r="I2276" s="34"/>
      <c r="J2276" s="34"/>
    </row>
    <row r="2277" spans="8:10" ht="12.75" x14ac:dyDescent="0.2">
      <c r="H2277" s="34"/>
      <c r="I2277" s="34"/>
      <c r="J2277" s="34"/>
    </row>
    <row r="2278" spans="8:10" ht="12.75" x14ac:dyDescent="0.2">
      <c r="H2278" s="34"/>
      <c r="I2278" s="34"/>
      <c r="J2278" s="34"/>
    </row>
    <row r="2279" spans="8:10" ht="12.75" x14ac:dyDescent="0.2">
      <c r="H2279" s="34"/>
      <c r="I2279" s="34"/>
      <c r="J2279" s="34"/>
    </row>
    <row r="2280" spans="8:10" ht="12.75" x14ac:dyDescent="0.2">
      <c r="H2280" s="34"/>
      <c r="I2280" s="34"/>
      <c r="J2280" s="34"/>
    </row>
    <row r="2281" spans="8:10" ht="12.75" x14ac:dyDescent="0.2">
      <c r="H2281" s="34"/>
      <c r="I2281" s="34"/>
      <c r="J2281" s="34"/>
    </row>
    <row r="2282" spans="8:10" ht="12.75" x14ac:dyDescent="0.2">
      <c r="H2282" s="34"/>
      <c r="I2282" s="34"/>
      <c r="J2282" s="34"/>
    </row>
    <row r="2283" spans="8:10" ht="12.75" x14ac:dyDescent="0.2">
      <c r="H2283" s="34"/>
      <c r="I2283" s="34"/>
      <c r="J2283" s="34"/>
    </row>
    <row r="2284" spans="8:10" ht="12.75" x14ac:dyDescent="0.2">
      <c r="H2284" s="34"/>
      <c r="I2284" s="34"/>
      <c r="J2284" s="34"/>
    </row>
    <row r="2285" spans="8:10" ht="12.75" x14ac:dyDescent="0.2">
      <c r="H2285" s="34"/>
      <c r="I2285" s="34"/>
      <c r="J2285" s="34"/>
    </row>
    <row r="2286" spans="8:10" ht="12.75" x14ac:dyDescent="0.2">
      <c r="H2286" s="34"/>
      <c r="I2286" s="34"/>
      <c r="J2286" s="34"/>
    </row>
    <row r="2287" spans="8:10" ht="12.75" x14ac:dyDescent="0.2">
      <c r="H2287" s="34"/>
      <c r="I2287" s="34"/>
      <c r="J2287" s="34"/>
    </row>
    <row r="2288" spans="8:10" ht="12.75" x14ac:dyDescent="0.2">
      <c r="H2288" s="34"/>
      <c r="I2288" s="34"/>
      <c r="J2288" s="34"/>
    </row>
    <row r="2289" spans="8:10" ht="12.75" x14ac:dyDescent="0.2">
      <c r="H2289" s="34"/>
      <c r="I2289" s="34"/>
      <c r="J2289" s="34"/>
    </row>
    <row r="2290" spans="8:10" ht="12.75" x14ac:dyDescent="0.2">
      <c r="H2290" s="34"/>
      <c r="I2290" s="34"/>
      <c r="J2290" s="34"/>
    </row>
    <row r="2291" spans="8:10" ht="12.75" x14ac:dyDescent="0.2">
      <c r="H2291" s="34"/>
      <c r="I2291" s="34"/>
      <c r="J2291" s="34"/>
    </row>
    <row r="2292" spans="8:10" ht="12.75" x14ac:dyDescent="0.2">
      <c r="H2292" s="34"/>
      <c r="I2292" s="34"/>
      <c r="J2292" s="34"/>
    </row>
    <row r="2293" spans="8:10" ht="12.75" x14ac:dyDescent="0.2">
      <c r="H2293" s="34"/>
      <c r="I2293" s="34"/>
      <c r="J2293" s="34"/>
    </row>
    <row r="2294" spans="8:10" ht="12.75" x14ac:dyDescent="0.2">
      <c r="H2294" s="34"/>
      <c r="I2294" s="34"/>
      <c r="J2294" s="34"/>
    </row>
    <row r="2295" spans="8:10" ht="12.75" x14ac:dyDescent="0.2">
      <c r="H2295" s="34"/>
      <c r="I2295" s="34"/>
      <c r="J2295" s="34"/>
    </row>
    <row r="2296" spans="8:10" ht="12.75" x14ac:dyDescent="0.2">
      <c r="H2296" s="34"/>
      <c r="I2296" s="34"/>
      <c r="J2296" s="34"/>
    </row>
    <row r="2297" spans="8:10" ht="12.75" x14ac:dyDescent="0.2">
      <c r="H2297" s="34"/>
      <c r="I2297" s="34"/>
      <c r="J2297" s="34"/>
    </row>
    <row r="2298" spans="8:10" ht="12.75" x14ac:dyDescent="0.2">
      <c r="H2298" s="34"/>
      <c r="I2298" s="34"/>
      <c r="J2298" s="34"/>
    </row>
    <row r="2299" spans="8:10" ht="12.75" x14ac:dyDescent="0.2">
      <c r="H2299" s="34"/>
      <c r="I2299" s="34"/>
      <c r="J2299" s="34"/>
    </row>
    <row r="2300" spans="8:10" ht="12.75" x14ac:dyDescent="0.2">
      <c r="H2300" s="34"/>
      <c r="I2300" s="34"/>
      <c r="J2300" s="34"/>
    </row>
    <row r="2301" spans="8:10" ht="12.75" x14ac:dyDescent="0.2">
      <c r="H2301" s="34"/>
      <c r="I2301" s="34"/>
      <c r="J2301" s="34"/>
    </row>
    <row r="2302" spans="8:10" ht="12.75" x14ac:dyDescent="0.2">
      <c r="H2302" s="34"/>
      <c r="I2302" s="34"/>
      <c r="J2302" s="34"/>
    </row>
    <row r="2303" spans="8:10" ht="12.75" x14ac:dyDescent="0.2">
      <c r="H2303" s="34"/>
      <c r="I2303" s="34"/>
      <c r="J2303" s="34"/>
    </row>
    <row r="2304" spans="8:10" ht="12.75" x14ac:dyDescent="0.2">
      <c r="H2304" s="34"/>
      <c r="I2304" s="34"/>
      <c r="J2304" s="34"/>
    </row>
    <row r="2305" spans="8:10" ht="12.75" x14ac:dyDescent="0.2">
      <c r="H2305" s="34"/>
      <c r="I2305" s="34"/>
      <c r="J2305" s="34"/>
    </row>
    <row r="2306" spans="8:10" ht="12.75" x14ac:dyDescent="0.2">
      <c r="H2306" s="34"/>
      <c r="I2306" s="34"/>
      <c r="J2306" s="34"/>
    </row>
    <row r="2307" spans="8:10" ht="12.75" x14ac:dyDescent="0.2">
      <c r="H2307" s="34"/>
      <c r="I2307" s="34"/>
      <c r="J2307" s="34"/>
    </row>
    <row r="2308" spans="8:10" ht="12.75" x14ac:dyDescent="0.2">
      <c r="H2308" s="34"/>
      <c r="I2308" s="34"/>
      <c r="J2308" s="34"/>
    </row>
    <row r="2309" spans="8:10" ht="12.75" x14ac:dyDescent="0.2">
      <c r="H2309" s="34"/>
      <c r="I2309" s="34"/>
      <c r="J2309" s="34"/>
    </row>
    <row r="2310" spans="8:10" ht="12.75" x14ac:dyDescent="0.2">
      <c r="H2310" s="34"/>
      <c r="I2310" s="34"/>
      <c r="J2310" s="34"/>
    </row>
    <row r="2311" spans="8:10" ht="12.75" x14ac:dyDescent="0.2">
      <c r="H2311" s="34"/>
      <c r="I2311" s="34"/>
      <c r="J2311" s="34"/>
    </row>
    <row r="2312" spans="8:10" ht="12.75" x14ac:dyDescent="0.2">
      <c r="H2312" s="34"/>
      <c r="I2312" s="34"/>
      <c r="J2312" s="34"/>
    </row>
    <row r="2313" spans="8:10" ht="12.75" x14ac:dyDescent="0.2">
      <c r="H2313" s="34"/>
      <c r="I2313" s="34"/>
      <c r="J2313" s="34"/>
    </row>
    <row r="2314" spans="8:10" ht="12.75" x14ac:dyDescent="0.2">
      <c r="H2314" s="34"/>
      <c r="I2314" s="34"/>
      <c r="J2314" s="34"/>
    </row>
    <row r="2315" spans="8:10" ht="12.75" x14ac:dyDescent="0.2">
      <c r="H2315" s="34"/>
      <c r="I2315" s="34"/>
      <c r="J2315" s="34"/>
    </row>
    <row r="2316" spans="8:10" ht="12.75" x14ac:dyDescent="0.2">
      <c r="H2316" s="34"/>
      <c r="I2316" s="34"/>
      <c r="J2316" s="34"/>
    </row>
    <row r="2317" spans="8:10" ht="12.75" x14ac:dyDescent="0.2">
      <c r="H2317" s="34"/>
      <c r="I2317" s="34"/>
      <c r="J2317" s="34"/>
    </row>
    <row r="2318" spans="8:10" ht="12.75" x14ac:dyDescent="0.2">
      <c r="H2318" s="34"/>
      <c r="I2318" s="34"/>
      <c r="J2318" s="34"/>
    </row>
    <row r="2319" spans="8:10" ht="12.75" x14ac:dyDescent="0.2">
      <c r="H2319" s="34"/>
      <c r="I2319" s="34"/>
      <c r="J2319" s="34"/>
    </row>
    <row r="2320" spans="8:10" ht="12.75" x14ac:dyDescent="0.2">
      <c r="H2320" s="34"/>
      <c r="I2320" s="34"/>
      <c r="J2320" s="34"/>
    </row>
    <row r="2321" spans="8:10" ht="12.75" x14ac:dyDescent="0.2">
      <c r="H2321" s="34"/>
      <c r="I2321" s="34"/>
      <c r="J2321" s="34"/>
    </row>
    <row r="2322" spans="8:10" ht="12.75" x14ac:dyDescent="0.2">
      <c r="H2322" s="34"/>
      <c r="I2322" s="34"/>
      <c r="J2322" s="34"/>
    </row>
    <row r="2323" spans="8:10" ht="12.75" x14ac:dyDescent="0.2">
      <c r="H2323" s="34"/>
      <c r="I2323" s="34"/>
      <c r="J2323" s="34"/>
    </row>
    <row r="2324" spans="8:10" ht="12.75" x14ac:dyDescent="0.2">
      <c r="H2324" s="34"/>
      <c r="I2324" s="34"/>
      <c r="J2324" s="34"/>
    </row>
    <row r="2325" spans="8:10" ht="12.75" x14ac:dyDescent="0.2">
      <c r="H2325" s="34"/>
      <c r="I2325" s="34"/>
      <c r="J2325" s="34"/>
    </row>
    <row r="2326" spans="8:10" ht="12.75" x14ac:dyDescent="0.2">
      <c r="H2326" s="34"/>
      <c r="I2326" s="34"/>
      <c r="J2326" s="34"/>
    </row>
    <row r="2327" spans="8:10" ht="12.75" x14ac:dyDescent="0.2">
      <c r="H2327" s="34"/>
      <c r="I2327" s="34"/>
      <c r="J2327" s="34"/>
    </row>
    <row r="2328" spans="8:10" ht="12.75" x14ac:dyDescent="0.2">
      <c r="H2328" s="34"/>
      <c r="I2328" s="34"/>
      <c r="J2328" s="34"/>
    </row>
    <row r="2329" spans="8:10" ht="12.75" x14ac:dyDescent="0.2">
      <c r="H2329" s="34"/>
      <c r="I2329" s="34"/>
      <c r="J2329" s="34"/>
    </row>
    <row r="2330" spans="8:10" ht="12.75" x14ac:dyDescent="0.2">
      <c r="H2330" s="34"/>
      <c r="I2330" s="34"/>
      <c r="J2330" s="34"/>
    </row>
    <row r="2331" spans="8:10" ht="12.75" x14ac:dyDescent="0.2">
      <c r="H2331" s="34"/>
      <c r="I2331" s="34"/>
      <c r="J2331" s="34"/>
    </row>
    <row r="2332" spans="8:10" ht="12.75" x14ac:dyDescent="0.2">
      <c r="H2332" s="34"/>
      <c r="I2332" s="34"/>
      <c r="J2332" s="34"/>
    </row>
    <row r="2333" spans="8:10" ht="12.75" x14ac:dyDescent="0.2">
      <c r="H2333" s="34"/>
      <c r="I2333" s="34"/>
      <c r="J2333" s="34"/>
    </row>
    <row r="2334" spans="8:10" ht="12.75" x14ac:dyDescent="0.2">
      <c r="H2334" s="34"/>
      <c r="I2334" s="34"/>
      <c r="J2334" s="34"/>
    </row>
    <row r="2335" spans="8:10" ht="12.75" x14ac:dyDescent="0.2">
      <c r="H2335" s="34"/>
      <c r="I2335" s="34"/>
      <c r="J2335" s="34"/>
    </row>
    <row r="2336" spans="8:10" ht="12.75" x14ac:dyDescent="0.2">
      <c r="H2336" s="34"/>
      <c r="I2336" s="34"/>
      <c r="J2336" s="34"/>
    </row>
    <row r="2337" spans="8:10" ht="12.75" x14ac:dyDescent="0.2">
      <c r="H2337" s="34"/>
      <c r="I2337" s="34"/>
      <c r="J2337" s="34"/>
    </row>
    <row r="2338" spans="8:10" ht="12.75" x14ac:dyDescent="0.2">
      <c r="H2338" s="34"/>
      <c r="I2338" s="34"/>
      <c r="J2338" s="34"/>
    </row>
    <row r="2339" spans="8:10" ht="12.75" x14ac:dyDescent="0.2">
      <c r="H2339" s="34"/>
      <c r="I2339" s="34"/>
      <c r="J2339" s="34"/>
    </row>
    <row r="2340" spans="8:10" ht="12.75" x14ac:dyDescent="0.2">
      <c r="H2340" s="34"/>
      <c r="I2340" s="34"/>
      <c r="J2340" s="34"/>
    </row>
    <row r="2341" spans="8:10" ht="12.75" x14ac:dyDescent="0.2">
      <c r="H2341" s="34"/>
      <c r="I2341" s="34"/>
      <c r="J2341" s="34"/>
    </row>
    <row r="2342" spans="8:10" ht="12.75" x14ac:dyDescent="0.2">
      <c r="H2342" s="34"/>
      <c r="I2342" s="34"/>
      <c r="J2342" s="34"/>
    </row>
    <row r="2343" spans="8:10" ht="12.75" x14ac:dyDescent="0.2">
      <c r="H2343" s="34"/>
      <c r="I2343" s="34"/>
      <c r="J2343" s="34"/>
    </row>
    <row r="2344" spans="8:10" ht="12.75" x14ac:dyDescent="0.2">
      <c r="H2344" s="34"/>
      <c r="I2344" s="34"/>
      <c r="J2344" s="34"/>
    </row>
    <row r="2345" spans="8:10" ht="12.75" x14ac:dyDescent="0.2">
      <c r="H2345" s="34"/>
      <c r="I2345" s="34"/>
      <c r="J2345" s="34"/>
    </row>
    <row r="2346" spans="8:10" ht="12.75" x14ac:dyDescent="0.2">
      <c r="H2346" s="34"/>
      <c r="I2346" s="34"/>
      <c r="J2346" s="34"/>
    </row>
    <row r="2347" spans="8:10" ht="12.75" x14ac:dyDescent="0.2">
      <c r="H2347" s="34"/>
      <c r="I2347" s="34"/>
      <c r="J2347" s="34"/>
    </row>
    <row r="2348" spans="8:10" ht="12.75" x14ac:dyDescent="0.2">
      <c r="H2348" s="34"/>
      <c r="I2348" s="34"/>
      <c r="J2348" s="34"/>
    </row>
    <row r="2349" spans="8:10" ht="12.75" x14ac:dyDescent="0.2">
      <c r="H2349" s="34"/>
      <c r="I2349" s="34"/>
      <c r="J2349" s="34"/>
    </row>
    <row r="2350" spans="8:10" ht="12.75" x14ac:dyDescent="0.2">
      <c r="H2350" s="34"/>
      <c r="I2350" s="34"/>
      <c r="J2350" s="34"/>
    </row>
    <row r="2351" spans="8:10" ht="12.75" x14ac:dyDescent="0.2">
      <c r="H2351" s="34"/>
      <c r="I2351" s="34"/>
      <c r="J2351" s="34"/>
    </row>
    <row r="2352" spans="8:10" ht="12.75" x14ac:dyDescent="0.2">
      <c r="H2352" s="34"/>
      <c r="I2352" s="34"/>
      <c r="J2352" s="34"/>
    </row>
    <row r="2353" spans="8:10" ht="12.75" x14ac:dyDescent="0.2">
      <c r="H2353" s="34"/>
      <c r="I2353" s="34"/>
      <c r="J2353" s="34"/>
    </row>
    <row r="2354" spans="8:10" ht="12.75" x14ac:dyDescent="0.2">
      <c r="H2354" s="34"/>
      <c r="I2354" s="34"/>
      <c r="J2354" s="34"/>
    </row>
    <row r="2355" spans="8:10" ht="12.75" x14ac:dyDescent="0.2">
      <c r="H2355" s="34"/>
      <c r="I2355" s="34"/>
      <c r="J2355" s="34"/>
    </row>
    <row r="2356" spans="8:10" ht="12.75" x14ac:dyDescent="0.2">
      <c r="H2356" s="34"/>
      <c r="I2356" s="34"/>
      <c r="J2356" s="34"/>
    </row>
    <row r="2357" spans="8:10" ht="12.75" x14ac:dyDescent="0.2">
      <c r="H2357" s="34"/>
      <c r="I2357" s="34"/>
      <c r="J2357" s="34"/>
    </row>
    <row r="2358" spans="8:10" ht="12.75" x14ac:dyDescent="0.2">
      <c r="H2358" s="34"/>
      <c r="I2358" s="34"/>
      <c r="J2358" s="34"/>
    </row>
    <row r="2359" spans="8:10" ht="12.75" x14ac:dyDescent="0.2">
      <c r="H2359" s="34"/>
      <c r="I2359" s="34"/>
      <c r="J2359" s="34"/>
    </row>
    <row r="2360" spans="8:10" ht="12.75" x14ac:dyDescent="0.2">
      <c r="H2360" s="34"/>
      <c r="I2360" s="34"/>
      <c r="J2360" s="34"/>
    </row>
    <row r="2361" spans="8:10" ht="12.75" x14ac:dyDescent="0.2">
      <c r="H2361" s="34"/>
      <c r="I2361" s="34"/>
      <c r="J2361" s="34"/>
    </row>
    <row r="2362" spans="8:10" ht="12.75" x14ac:dyDescent="0.2">
      <c r="H2362" s="34"/>
      <c r="I2362" s="34"/>
      <c r="J2362" s="34"/>
    </row>
    <row r="2363" spans="8:10" ht="12.75" x14ac:dyDescent="0.2">
      <c r="H2363" s="34"/>
      <c r="I2363" s="34"/>
      <c r="J2363" s="34"/>
    </row>
    <row r="2364" spans="8:10" ht="12.75" x14ac:dyDescent="0.2">
      <c r="H2364" s="34"/>
      <c r="I2364" s="34"/>
      <c r="J2364" s="34"/>
    </row>
    <row r="2365" spans="8:10" ht="12.75" x14ac:dyDescent="0.2">
      <c r="H2365" s="34"/>
      <c r="I2365" s="34"/>
      <c r="J2365" s="34"/>
    </row>
    <row r="2366" spans="8:10" ht="12.75" x14ac:dyDescent="0.2">
      <c r="H2366" s="34"/>
      <c r="I2366" s="34"/>
      <c r="J2366" s="34"/>
    </row>
    <row r="2367" spans="8:10" ht="12.75" x14ac:dyDescent="0.2">
      <c r="H2367" s="34"/>
      <c r="I2367" s="34"/>
      <c r="J2367" s="34"/>
    </row>
    <row r="2368" spans="8:10" ht="12.75" x14ac:dyDescent="0.2">
      <c r="H2368" s="34"/>
      <c r="I2368" s="34"/>
      <c r="J2368" s="34"/>
    </row>
    <row r="2369" spans="8:10" ht="12.75" x14ac:dyDescent="0.2">
      <c r="H2369" s="34"/>
      <c r="I2369" s="34"/>
      <c r="J2369" s="34"/>
    </row>
    <row r="2370" spans="8:10" ht="12.75" x14ac:dyDescent="0.2">
      <c r="H2370" s="34"/>
      <c r="I2370" s="34"/>
      <c r="J2370" s="34"/>
    </row>
    <row r="2371" spans="8:10" ht="12.75" x14ac:dyDescent="0.2">
      <c r="H2371" s="34"/>
      <c r="I2371" s="34"/>
      <c r="J2371" s="34"/>
    </row>
    <row r="2372" spans="8:10" ht="12.75" x14ac:dyDescent="0.2">
      <c r="H2372" s="34"/>
      <c r="I2372" s="34"/>
      <c r="J2372" s="34"/>
    </row>
    <row r="2373" spans="8:10" ht="12.75" x14ac:dyDescent="0.2">
      <c r="H2373" s="34"/>
      <c r="I2373" s="34"/>
      <c r="J2373" s="34"/>
    </row>
    <row r="2374" spans="8:10" ht="12.75" x14ac:dyDescent="0.2">
      <c r="H2374" s="34"/>
      <c r="I2374" s="34"/>
      <c r="J2374" s="34"/>
    </row>
    <row r="2375" spans="8:10" ht="12.75" x14ac:dyDescent="0.2">
      <c r="H2375" s="34"/>
      <c r="I2375" s="34"/>
      <c r="J2375" s="34"/>
    </row>
    <row r="2376" spans="8:10" ht="12.75" x14ac:dyDescent="0.2">
      <c r="H2376" s="34"/>
      <c r="I2376" s="34"/>
      <c r="J2376" s="34"/>
    </row>
    <row r="2377" spans="8:10" ht="12.75" x14ac:dyDescent="0.2">
      <c r="H2377" s="34"/>
      <c r="I2377" s="34"/>
      <c r="J2377" s="34"/>
    </row>
    <row r="2378" spans="8:10" ht="12.75" x14ac:dyDescent="0.2">
      <c r="H2378" s="34"/>
      <c r="I2378" s="34"/>
      <c r="J2378" s="34"/>
    </row>
    <row r="2379" spans="8:10" ht="12.75" x14ac:dyDescent="0.2">
      <c r="H2379" s="34"/>
      <c r="I2379" s="34"/>
      <c r="J2379" s="34"/>
    </row>
    <row r="2380" spans="8:10" ht="12.75" x14ac:dyDescent="0.2">
      <c r="H2380" s="34"/>
      <c r="I2380" s="34"/>
      <c r="J2380" s="34"/>
    </row>
    <row r="2381" spans="8:10" ht="12.75" x14ac:dyDescent="0.2">
      <c r="H2381" s="34"/>
      <c r="I2381" s="34"/>
      <c r="J2381" s="34"/>
    </row>
    <row r="2382" spans="8:10" ht="12.75" x14ac:dyDescent="0.2">
      <c r="H2382" s="34"/>
      <c r="I2382" s="34"/>
      <c r="J2382" s="34"/>
    </row>
    <row r="2383" spans="8:10" ht="12.75" x14ac:dyDescent="0.2">
      <c r="H2383" s="34"/>
      <c r="I2383" s="34"/>
      <c r="J2383" s="34"/>
    </row>
    <row r="2384" spans="8:10" ht="12.75" x14ac:dyDescent="0.2">
      <c r="H2384" s="34"/>
      <c r="I2384" s="34"/>
      <c r="J2384" s="34"/>
    </row>
    <row r="2385" spans="8:10" ht="12.75" x14ac:dyDescent="0.2">
      <c r="H2385" s="34"/>
      <c r="I2385" s="34"/>
      <c r="J2385" s="34"/>
    </row>
    <row r="2386" spans="8:10" ht="12.75" x14ac:dyDescent="0.2">
      <c r="H2386" s="34"/>
      <c r="I2386" s="34"/>
      <c r="J2386" s="34"/>
    </row>
    <row r="2387" spans="8:10" ht="12.75" x14ac:dyDescent="0.2">
      <c r="H2387" s="34"/>
      <c r="I2387" s="34"/>
      <c r="J2387" s="34"/>
    </row>
    <row r="2388" spans="8:10" ht="12.75" x14ac:dyDescent="0.2">
      <c r="H2388" s="34"/>
      <c r="I2388" s="34"/>
      <c r="J2388" s="34"/>
    </row>
    <row r="2389" spans="8:10" ht="12.75" x14ac:dyDescent="0.2">
      <c r="H2389" s="34"/>
      <c r="I2389" s="34"/>
      <c r="J2389" s="34"/>
    </row>
    <row r="2390" spans="8:10" ht="12.75" x14ac:dyDescent="0.2">
      <c r="H2390" s="34"/>
      <c r="I2390" s="34"/>
      <c r="J2390" s="34"/>
    </row>
    <row r="2391" spans="8:10" ht="12.75" x14ac:dyDescent="0.2">
      <c r="H2391" s="34"/>
      <c r="I2391" s="34"/>
      <c r="J2391" s="34"/>
    </row>
    <row r="2392" spans="8:10" ht="12.75" x14ac:dyDescent="0.2">
      <c r="H2392" s="34"/>
      <c r="I2392" s="34"/>
      <c r="J2392" s="34"/>
    </row>
    <row r="2393" spans="8:10" ht="12.75" x14ac:dyDescent="0.2">
      <c r="H2393" s="34"/>
      <c r="I2393" s="34"/>
      <c r="J2393" s="34"/>
    </row>
    <row r="2394" spans="8:10" ht="12.75" x14ac:dyDescent="0.2">
      <c r="H2394" s="34"/>
      <c r="I2394" s="34"/>
      <c r="J2394" s="34"/>
    </row>
    <row r="2395" spans="8:10" ht="12.75" x14ac:dyDescent="0.2">
      <c r="H2395" s="34"/>
      <c r="I2395" s="34"/>
      <c r="J2395" s="34"/>
    </row>
    <row r="2396" spans="8:10" ht="12.75" x14ac:dyDescent="0.2">
      <c r="H2396" s="34"/>
      <c r="I2396" s="34"/>
      <c r="J2396" s="34"/>
    </row>
    <row r="2397" spans="8:10" ht="12.75" x14ac:dyDescent="0.2">
      <c r="H2397" s="34"/>
      <c r="I2397" s="34"/>
      <c r="J2397" s="34"/>
    </row>
    <row r="2398" spans="8:10" ht="12.75" x14ac:dyDescent="0.2">
      <c r="H2398" s="34"/>
      <c r="I2398" s="34"/>
      <c r="J2398" s="34"/>
    </row>
    <row r="2399" spans="8:10" ht="12.75" x14ac:dyDescent="0.2">
      <c r="H2399" s="34"/>
      <c r="I2399" s="34"/>
      <c r="J2399" s="34"/>
    </row>
    <row r="2400" spans="8:10" ht="12.75" x14ac:dyDescent="0.2">
      <c r="H2400" s="34"/>
      <c r="I2400" s="34"/>
      <c r="J2400" s="34"/>
    </row>
    <row r="2401" spans="8:10" ht="12.75" x14ac:dyDescent="0.2">
      <c r="H2401" s="34"/>
      <c r="I2401" s="34"/>
      <c r="J2401" s="34"/>
    </row>
    <row r="2402" spans="8:10" ht="12.75" x14ac:dyDescent="0.2">
      <c r="H2402" s="34"/>
      <c r="I2402" s="34"/>
      <c r="J2402" s="34"/>
    </row>
    <row r="2403" spans="8:10" ht="12.75" x14ac:dyDescent="0.2">
      <c r="H2403" s="34"/>
      <c r="I2403" s="34"/>
      <c r="J2403" s="34"/>
    </row>
    <row r="2404" spans="8:10" ht="12.75" x14ac:dyDescent="0.2">
      <c r="H2404" s="34"/>
      <c r="I2404" s="34"/>
      <c r="J2404" s="34"/>
    </row>
    <row r="2405" spans="8:10" ht="12.75" x14ac:dyDescent="0.2">
      <c r="H2405" s="34"/>
      <c r="I2405" s="34"/>
      <c r="J2405" s="34"/>
    </row>
    <row r="2406" spans="8:10" ht="12.75" x14ac:dyDescent="0.2">
      <c r="H2406" s="34"/>
      <c r="I2406" s="34"/>
      <c r="J2406" s="34"/>
    </row>
    <row r="2407" spans="8:10" ht="12.75" x14ac:dyDescent="0.2">
      <c r="H2407" s="34"/>
      <c r="I2407" s="34"/>
      <c r="J2407" s="34"/>
    </row>
    <row r="2408" spans="8:10" ht="12.75" x14ac:dyDescent="0.2">
      <c r="H2408" s="34"/>
      <c r="I2408" s="34"/>
      <c r="J2408" s="34"/>
    </row>
    <row r="2409" spans="8:10" ht="12.75" x14ac:dyDescent="0.2">
      <c r="H2409" s="34"/>
      <c r="I2409" s="34"/>
      <c r="J2409" s="34"/>
    </row>
    <row r="2410" spans="8:10" ht="12.75" x14ac:dyDescent="0.2">
      <c r="H2410" s="34"/>
      <c r="I2410" s="34"/>
      <c r="J2410" s="34"/>
    </row>
    <row r="2411" spans="8:10" ht="12.75" x14ac:dyDescent="0.2">
      <c r="H2411" s="34"/>
      <c r="I2411" s="34"/>
      <c r="J2411" s="34"/>
    </row>
    <row r="2412" spans="8:10" ht="12.75" x14ac:dyDescent="0.2">
      <c r="H2412" s="34"/>
      <c r="I2412" s="34"/>
      <c r="J2412" s="34"/>
    </row>
    <row r="2413" spans="8:10" ht="12.75" x14ac:dyDescent="0.2">
      <c r="H2413" s="34"/>
      <c r="I2413" s="34"/>
      <c r="J2413" s="34"/>
    </row>
    <row r="2414" spans="8:10" ht="12.75" x14ac:dyDescent="0.2">
      <c r="H2414" s="34"/>
      <c r="I2414" s="34"/>
      <c r="J2414" s="34"/>
    </row>
    <row r="2415" spans="8:10" ht="12.75" x14ac:dyDescent="0.2">
      <c r="H2415" s="34"/>
      <c r="I2415" s="34"/>
      <c r="J2415" s="34"/>
    </row>
    <row r="2416" spans="8:10" ht="12.75" x14ac:dyDescent="0.2">
      <c r="H2416" s="34"/>
      <c r="I2416" s="34"/>
      <c r="J2416" s="34"/>
    </row>
    <row r="2417" spans="8:10" ht="12.75" x14ac:dyDescent="0.2">
      <c r="H2417" s="34"/>
      <c r="I2417" s="34"/>
      <c r="J2417" s="34"/>
    </row>
    <row r="2418" spans="8:10" ht="12.75" x14ac:dyDescent="0.2">
      <c r="H2418" s="34"/>
      <c r="I2418" s="34"/>
      <c r="J2418" s="34"/>
    </row>
    <row r="2419" spans="8:10" ht="12.75" x14ac:dyDescent="0.2">
      <c r="H2419" s="34"/>
      <c r="I2419" s="34"/>
      <c r="J2419" s="34"/>
    </row>
    <row r="2420" spans="8:10" ht="12.75" x14ac:dyDescent="0.2">
      <c r="H2420" s="34"/>
      <c r="I2420" s="34"/>
      <c r="J2420" s="34"/>
    </row>
    <row r="2421" spans="8:10" ht="12.75" x14ac:dyDescent="0.2">
      <c r="H2421" s="34"/>
      <c r="I2421" s="34"/>
      <c r="J2421" s="34"/>
    </row>
    <row r="2422" spans="8:10" ht="12.75" x14ac:dyDescent="0.2">
      <c r="H2422" s="34"/>
      <c r="I2422" s="34"/>
      <c r="J2422" s="34"/>
    </row>
    <row r="2423" spans="8:10" ht="12.75" x14ac:dyDescent="0.2">
      <c r="H2423" s="34"/>
      <c r="I2423" s="34"/>
      <c r="J2423" s="34"/>
    </row>
  </sheetData>
  <pageMargins left="0.75" right="0.75" top="1" bottom="1" header="0.5" footer="0.5"/>
  <pageSetup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4"/>
  <sheetViews>
    <sheetView workbookViewId="0"/>
  </sheetViews>
  <sheetFormatPr defaultColWidth="9.140625" defaultRowHeight="12.75" x14ac:dyDescent="0.2"/>
  <cols>
    <col min="1" max="2" width="20.7109375" style="96" customWidth="1"/>
    <col min="3" max="16384" width="9.140625" style="96"/>
  </cols>
  <sheetData>
    <row r="1" spans="1:2" x14ac:dyDescent="0.2">
      <c r="A1" s="54" t="s">
        <v>1155</v>
      </c>
      <c r="B1" s="54" t="s">
        <v>3386</v>
      </c>
    </row>
    <row r="2" spans="1:2" x14ac:dyDescent="0.2">
      <c r="A2" s="54" t="s">
        <v>1157</v>
      </c>
      <c r="B2" s="54" t="s">
        <v>3385</v>
      </c>
    </row>
    <row r="3" spans="1:2" x14ac:dyDescent="0.2">
      <c r="A3" s="54" t="s">
        <v>1159</v>
      </c>
      <c r="B3" s="54" t="s">
        <v>3384</v>
      </c>
    </row>
    <row r="4" spans="1:2" x14ac:dyDescent="0.2">
      <c r="A4" s="54" t="s">
        <v>1161</v>
      </c>
      <c r="B4" s="54" t="s">
        <v>3383</v>
      </c>
    </row>
    <row r="5" spans="1:2" x14ac:dyDescent="0.2">
      <c r="A5" s="54" t="s">
        <v>1163</v>
      </c>
      <c r="B5" s="54" t="s">
        <v>3382</v>
      </c>
    </row>
    <row r="6" spans="1:2" x14ac:dyDescent="0.2">
      <c r="A6" s="54" t="s">
        <v>1164</v>
      </c>
      <c r="B6" s="54" t="s">
        <v>1165</v>
      </c>
    </row>
    <row r="7" spans="1:2" x14ac:dyDescent="0.2">
      <c r="A7" s="54" t="s">
        <v>1166</v>
      </c>
      <c r="B7" s="54" t="s">
        <v>3381</v>
      </c>
    </row>
    <row r="8" spans="1:2" x14ac:dyDescent="0.2">
      <c r="A8" s="54" t="s">
        <v>1168</v>
      </c>
      <c r="B8" s="54" t="s">
        <v>3380</v>
      </c>
    </row>
    <row r="9" spans="1:2" x14ac:dyDescent="0.2">
      <c r="A9" s="54" t="s">
        <v>1170</v>
      </c>
      <c r="B9" s="54" t="s">
        <v>3379</v>
      </c>
    </row>
    <row r="10" spans="1:2" x14ac:dyDescent="0.2">
      <c r="A10" s="54" t="s">
        <v>1172</v>
      </c>
      <c r="B10" s="54" t="s">
        <v>3378</v>
      </c>
    </row>
    <row r="11" spans="1:2" x14ac:dyDescent="0.2">
      <c r="B11" s="54" t="s">
        <v>1173</v>
      </c>
    </row>
    <row r="12" spans="1:2" x14ac:dyDescent="0.2">
      <c r="B12" s="54" t="s">
        <v>3377</v>
      </c>
    </row>
    <row r="13" spans="1:2" x14ac:dyDescent="0.2">
      <c r="B13" s="54" t="s">
        <v>3376</v>
      </c>
    </row>
    <row r="15" spans="1:2" x14ac:dyDescent="0.2">
      <c r="A15" s="54" t="s">
        <v>1174</v>
      </c>
      <c r="B15" s="54" t="s">
        <v>1175</v>
      </c>
    </row>
    <row r="16" spans="1:2" x14ac:dyDescent="0.2">
      <c r="A16" s="53">
        <v>21551</v>
      </c>
      <c r="B16" s="89">
        <v>306.5</v>
      </c>
    </row>
    <row r="17" spans="1:2" x14ac:dyDescent="0.2">
      <c r="A17" s="53">
        <v>21582</v>
      </c>
      <c r="B17" s="89">
        <v>310</v>
      </c>
    </row>
    <row r="18" spans="1:2" x14ac:dyDescent="0.2">
      <c r="A18" s="53">
        <v>21610</v>
      </c>
      <c r="B18" s="89">
        <v>313.10000000000002</v>
      </c>
    </row>
    <row r="19" spans="1:2" x14ac:dyDescent="0.2">
      <c r="A19" s="53">
        <v>21641</v>
      </c>
      <c r="B19" s="89">
        <v>312.60000000000002</v>
      </c>
    </row>
    <row r="20" spans="1:2" x14ac:dyDescent="0.2">
      <c r="A20" s="53">
        <v>21671</v>
      </c>
      <c r="B20" s="89">
        <v>316.5</v>
      </c>
    </row>
    <row r="21" spans="1:2" x14ac:dyDescent="0.2">
      <c r="A21" s="53">
        <v>21702</v>
      </c>
      <c r="B21" s="89">
        <v>318.60000000000002</v>
      </c>
    </row>
    <row r="22" spans="1:2" x14ac:dyDescent="0.2">
      <c r="A22" s="53">
        <v>21732</v>
      </c>
      <c r="B22" s="89">
        <v>318.10000000000002</v>
      </c>
    </row>
    <row r="23" spans="1:2" x14ac:dyDescent="0.2">
      <c r="A23" s="53">
        <v>21763</v>
      </c>
      <c r="B23" s="89">
        <v>320.5</v>
      </c>
    </row>
    <row r="24" spans="1:2" x14ac:dyDescent="0.2">
      <c r="A24" s="53">
        <v>21794</v>
      </c>
      <c r="B24" s="89">
        <v>324.60000000000002</v>
      </c>
    </row>
    <row r="25" spans="1:2" x14ac:dyDescent="0.2">
      <c r="A25" s="53">
        <v>21824</v>
      </c>
      <c r="B25" s="89">
        <v>323.10000000000002</v>
      </c>
    </row>
    <row r="26" spans="1:2" x14ac:dyDescent="0.2">
      <c r="A26" s="53">
        <v>21855</v>
      </c>
      <c r="B26" s="89">
        <v>323.2</v>
      </c>
    </row>
    <row r="27" spans="1:2" x14ac:dyDescent="0.2">
      <c r="A27" s="53">
        <v>21885</v>
      </c>
      <c r="B27" s="89">
        <v>323.2</v>
      </c>
    </row>
    <row r="28" spans="1:2" x14ac:dyDescent="0.2">
      <c r="A28" s="53">
        <v>21916</v>
      </c>
      <c r="B28" s="89">
        <v>324</v>
      </c>
    </row>
    <row r="29" spans="1:2" x14ac:dyDescent="0.2">
      <c r="A29" s="53">
        <v>21947</v>
      </c>
      <c r="B29" s="89">
        <v>325.7</v>
      </c>
    </row>
    <row r="30" spans="1:2" x14ac:dyDescent="0.2">
      <c r="A30" s="53">
        <v>21976</v>
      </c>
      <c r="B30" s="89">
        <v>330.5</v>
      </c>
    </row>
    <row r="31" spans="1:2" x14ac:dyDescent="0.2">
      <c r="A31" s="53">
        <v>22007</v>
      </c>
      <c r="B31" s="89">
        <v>336.9</v>
      </c>
    </row>
    <row r="32" spans="1:2" x14ac:dyDescent="0.2">
      <c r="A32" s="53">
        <v>22037</v>
      </c>
      <c r="B32" s="89">
        <v>330.4</v>
      </c>
    </row>
    <row r="33" spans="1:2" x14ac:dyDescent="0.2">
      <c r="A33" s="53">
        <v>22068</v>
      </c>
      <c r="B33" s="89">
        <v>330.5</v>
      </c>
    </row>
    <row r="34" spans="1:2" x14ac:dyDescent="0.2">
      <c r="A34" s="53">
        <v>22098</v>
      </c>
      <c r="B34" s="89">
        <v>331.8</v>
      </c>
    </row>
    <row r="35" spans="1:2" x14ac:dyDescent="0.2">
      <c r="A35" s="53">
        <v>22129</v>
      </c>
      <c r="B35" s="89">
        <v>332</v>
      </c>
    </row>
    <row r="36" spans="1:2" x14ac:dyDescent="0.2">
      <c r="A36" s="53">
        <v>22160</v>
      </c>
      <c r="B36" s="89">
        <v>333.8</v>
      </c>
    </row>
    <row r="37" spans="1:2" x14ac:dyDescent="0.2">
      <c r="A37" s="53">
        <v>22190</v>
      </c>
      <c r="B37" s="89">
        <v>335.8</v>
      </c>
    </row>
    <row r="38" spans="1:2" x14ac:dyDescent="0.2">
      <c r="A38" s="53">
        <v>22221</v>
      </c>
      <c r="B38" s="89">
        <v>335.8</v>
      </c>
    </row>
    <row r="39" spans="1:2" x14ac:dyDescent="0.2">
      <c r="A39" s="53">
        <v>22251</v>
      </c>
      <c r="B39" s="89">
        <v>331.7</v>
      </c>
    </row>
    <row r="40" spans="1:2" x14ac:dyDescent="0.2">
      <c r="A40" s="53">
        <v>22282</v>
      </c>
      <c r="B40" s="89">
        <v>332.6</v>
      </c>
    </row>
    <row r="41" spans="1:2" x14ac:dyDescent="0.2">
      <c r="A41" s="53">
        <v>22313</v>
      </c>
      <c r="B41" s="89">
        <v>334.2</v>
      </c>
    </row>
    <row r="42" spans="1:2" x14ac:dyDescent="0.2">
      <c r="A42" s="53">
        <v>22341</v>
      </c>
      <c r="B42" s="89">
        <v>338.1</v>
      </c>
    </row>
    <row r="43" spans="1:2" x14ac:dyDescent="0.2">
      <c r="A43" s="53">
        <v>22372</v>
      </c>
      <c r="B43" s="89">
        <v>338.1</v>
      </c>
    </row>
    <row r="44" spans="1:2" x14ac:dyDescent="0.2">
      <c r="A44" s="53">
        <v>22402</v>
      </c>
      <c r="B44" s="89">
        <v>340.4</v>
      </c>
    </row>
    <row r="45" spans="1:2" x14ac:dyDescent="0.2">
      <c r="A45" s="53">
        <v>22433</v>
      </c>
      <c r="B45" s="89">
        <v>341.3</v>
      </c>
    </row>
    <row r="46" spans="1:2" x14ac:dyDescent="0.2">
      <c r="A46" s="53">
        <v>22463</v>
      </c>
      <c r="B46" s="89">
        <v>341.1</v>
      </c>
    </row>
    <row r="47" spans="1:2" x14ac:dyDescent="0.2">
      <c r="A47" s="53">
        <v>22494</v>
      </c>
      <c r="B47" s="89">
        <v>342.6</v>
      </c>
    </row>
    <row r="48" spans="1:2" x14ac:dyDescent="0.2">
      <c r="A48" s="53">
        <v>22525</v>
      </c>
      <c r="B48" s="89">
        <v>344.9</v>
      </c>
    </row>
    <row r="49" spans="1:2" x14ac:dyDescent="0.2">
      <c r="A49" s="53">
        <v>22555</v>
      </c>
      <c r="B49" s="89">
        <v>347</v>
      </c>
    </row>
    <row r="50" spans="1:2" x14ac:dyDescent="0.2">
      <c r="A50" s="53">
        <v>22586</v>
      </c>
      <c r="B50" s="89">
        <v>350.4</v>
      </c>
    </row>
    <row r="51" spans="1:2" x14ac:dyDescent="0.2">
      <c r="A51" s="53">
        <v>22616</v>
      </c>
      <c r="B51" s="89">
        <v>352.9</v>
      </c>
    </row>
    <row r="52" spans="1:2" x14ac:dyDescent="0.2">
      <c r="A52" s="53">
        <v>22647</v>
      </c>
      <c r="B52" s="89">
        <v>353.7</v>
      </c>
    </row>
    <row r="53" spans="1:2" x14ac:dyDescent="0.2">
      <c r="A53" s="53">
        <v>22678</v>
      </c>
      <c r="B53" s="89">
        <v>354.5</v>
      </c>
    </row>
    <row r="54" spans="1:2" x14ac:dyDescent="0.2">
      <c r="A54" s="53">
        <v>22706</v>
      </c>
      <c r="B54" s="89">
        <v>357.9</v>
      </c>
    </row>
    <row r="55" spans="1:2" x14ac:dyDescent="0.2">
      <c r="A55" s="53">
        <v>22737</v>
      </c>
      <c r="B55" s="89">
        <v>359.6</v>
      </c>
    </row>
    <row r="56" spans="1:2" x14ac:dyDescent="0.2">
      <c r="A56" s="53">
        <v>22767</v>
      </c>
      <c r="B56" s="89">
        <v>362.5</v>
      </c>
    </row>
    <row r="57" spans="1:2" x14ac:dyDescent="0.2">
      <c r="A57" s="53">
        <v>22798</v>
      </c>
      <c r="B57" s="89">
        <v>360.9</v>
      </c>
    </row>
    <row r="58" spans="1:2" x14ac:dyDescent="0.2">
      <c r="A58" s="53">
        <v>22828</v>
      </c>
      <c r="B58" s="89">
        <v>361.9</v>
      </c>
    </row>
    <row r="59" spans="1:2" x14ac:dyDescent="0.2">
      <c r="A59" s="53">
        <v>22859</v>
      </c>
      <c r="B59" s="89">
        <v>363.4</v>
      </c>
    </row>
    <row r="60" spans="1:2" x14ac:dyDescent="0.2">
      <c r="A60" s="53">
        <v>22890</v>
      </c>
      <c r="B60" s="89">
        <v>369.3</v>
      </c>
    </row>
    <row r="61" spans="1:2" x14ac:dyDescent="0.2">
      <c r="A61" s="53">
        <v>22920</v>
      </c>
      <c r="B61" s="89">
        <v>367.1</v>
      </c>
    </row>
    <row r="62" spans="1:2" x14ac:dyDescent="0.2">
      <c r="A62" s="53">
        <v>22951</v>
      </c>
      <c r="B62" s="89">
        <v>372.2</v>
      </c>
    </row>
    <row r="63" spans="1:2" x14ac:dyDescent="0.2">
      <c r="A63" s="53">
        <v>22981</v>
      </c>
      <c r="B63" s="89">
        <v>374.1</v>
      </c>
    </row>
    <row r="64" spans="1:2" x14ac:dyDescent="0.2">
      <c r="A64" s="53">
        <v>23012</v>
      </c>
      <c r="B64" s="89">
        <v>374.9</v>
      </c>
    </row>
    <row r="65" spans="1:2" x14ac:dyDescent="0.2">
      <c r="A65" s="53">
        <v>23043</v>
      </c>
      <c r="B65" s="89">
        <v>373.8</v>
      </c>
    </row>
    <row r="66" spans="1:2" x14ac:dyDescent="0.2">
      <c r="A66" s="53">
        <v>23071</v>
      </c>
      <c r="B66" s="89">
        <v>375.4</v>
      </c>
    </row>
    <row r="67" spans="1:2" x14ac:dyDescent="0.2">
      <c r="A67" s="53">
        <v>23102</v>
      </c>
      <c r="B67" s="89">
        <v>376.8</v>
      </c>
    </row>
    <row r="68" spans="1:2" x14ac:dyDescent="0.2">
      <c r="A68" s="53">
        <v>23132</v>
      </c>
      <c r="B68" s="89">
        <v>377.6</v>
      </c>
    </row>
    <row r="69" spans="1:2" x14ac:dyDescent="0.2">
      <c r="A69" s="53">
        <v>23163</v>
      </c>
      <c r="B69" s="89">
        <v>382.1</v>
      </c>
    </row>
    <row r="70" spans="1:2" x14ac:dyDescent="0.2">
      <c r="A70" s="53">
        <v>23193</v>
      </c>
      <c r="B70" s="89">
        <v>384.9</v>
      </c>
    </row>
    <row r="71" spans="1:2" x14ac:dyDescent="0.2">
      <c r="A71" s="53">
        <v>23224</v>
      </c>
      <c r="B71" s="89">
        <v>386.7</v>
      </c>
    </row>
    <row r="72" spans="1:2" x14ac:dyDescent="0.2">
      <c r="A72" s="53">
        <v>23255</v>
      </c>
      <c r="B72" s="89">
        <v>385.9</v>
      </c>
    </row>
    <row r="73" spans="1:2" x14ac:dyDescent="0.2">
      <c r="A73" s="53">
        <v>23285</v>
      </c>
      <c r="B73" s="89">
        <v>386.5</v>
      </c>
    </row>
    <row r="74" spans="1:2" x14ac:dyDescent="0.2">
      <c r="A74" s="53">
        <v>23316</v>
      </c>
      <c r="B74" s="89">
        <v>389.9</v>
      </c>
    </row>
    <row r="75" spans="1:2" x14ac:dyDescent="0.2">
      <c r="A75" s="53">
        <v>23346</v>
      </c>
      <c r="B75" s="89">
        <v>395.2</v>
      </c>
    </row>
    <row r="76" spans="1:2" x14ac:dyDescent="0.2">
      <c r="A76" s="53">
        <v>23377</v>
      </c>
      <c r="B76" s="89">
        <v>397.3</v>
      </c>
    </row>
    <row r="77" spans="1:2" x14ac:dyDescent="0.2">
      <c r="A77" s="53">
        <v>23408</v>
      </c>
      <c r="B77" s="89">
        <v>400.7</v>
      </c>
    </row>
    <row r="78" spans="1:2" x14ac:dyDescent="0.2">
      <c r="A78" s="53">
        <v>23437</v>
      </c>
      <c r="B78" s="89">
        <v>402.4</v>
      </c>
    </row>
    <row r="79" spans="1:2" x14ac:dyDescent="0.2">
      <c r="A79" s="53">
        <v>23468</v>
      </c>
      <c r="B79" s="89">
        <v>403.4</v>
      </c>
    </row>
    <row r="80" spans="1:2" x14ac:dyDescent="0.2">
      <c r="A80" s="53">
        <v>23498</v>
      </c>
      <c r="B80" s="89">
        <v>409</v>
      </c>
    </row>
    <row r="81" spans="1:2" x14ac:dyDescent="0.2">
      <c r="A81" s="53">
        <v>23529</v>
      </c>
      <c r="B81" s="89">
        <v>411.9</v>
      </c>
    </row>
    <row r="82" spans="1:2" x14ac:dyDescent="0.2">
      <c r="A82" s="53">
        <v>23559</v>
      </c>
      <c r="B82" s="89">
        <v>415.5</v>
      </c>
    </row>
    <row r="83" spans="1:2" x14ac:dyDescent="0.2">
      <c r="A83" s="53">
        <v>23590</v>
      </c>
      <c r="B83" s="89">
        <v>418.3</v>
      </c>
    </row>
    <row r="84" spans="1:2" x14ac:dyDescent="0.2">
      <c r="A84" s="53">
        <v>23621</v>
      </c>
      <c r="B84" s="89">
        <v>417.2</v>
      </c>
    </row>
    <row r="85" spans="1:2" x14ac:dyDescent="0.2">
      <c r="A85" s="53">
        <v>23651</v>
      </c>
      <c r="B85" s="89">
        <v>420.2</v>
      </c>
    </row>
    <row r="86" spans="1:2" x14ac:dyDescent="0.2">
      <c r="A86" s="53">
        <v>23682</v>
      </c>
      <c r="B86" s="89">
        <v>416.9</v>
      </c>
    </row>
    <row r="87" spans="1:2" x14ac:dyDescent="0.2">
      <c r="A87" s="53">
        <v>23712</v>
      </c>
      <c r="B87" s="89">
        <v>421.6</v>
      </c>
    </row>
    <row r="88" spans="1:2" x14ac:dyDescent="0.2">
      <c r="A88" s="53">
        <v>23743</v>
      </c>
      <c r="B88" s="89">
        <v>425</v>
      </c>
    </row>
    <row r="89" spans="1:2" x14ac:dyDescent="0.2">
      <c r="A89" s="53">
        <v>23774</v>
      </c>
      <c r="B89" s="89">
        <v>432</v>
      </c>
    </row>
    <row r="90" spans="1:2" x14ac:dyDescent="0.2">
      <c r="A90" s="53">
        <v>23802</v>
      </c>
      <c r="B90" s="89">
        <v>433.9</v>
      </c>
    </row>
    <row r="91" spans="1:2" x14ac:dyDescent="0.2">
      <c r="A91" s="53">
        <v>23833</v>
      </c>
      <c r="B91" s="89">
        <v>437.6</v>
      </c>
    </row>
    <row r="92" spans="1:2" x14ac:dyDescent="0.2">
      <c r="A92" s="53">
        <v>23863</v>
      </c>
      <c r="B92" s="89">
        <v>438.2</v>
      </c>
    </row>
    <row r="93" spans="1:2" x14ac:dyDescent="0.2">
      <c r="A93" s="53">
        <v>23894</v>
      </c>
      <c r="B93" s="89">
        <v>435.8</v>
      </c>
    </row>
    <row r="94" spans="1:2" x14ac:dyDescent="0.2">
      <c r="A94" s="53">
        <v>23924</v>
      </c>
      <c r="B94" s="89">
        <v>441.6</v>
      </c>
    </row>
    <row r="95" spans="1:2" x14ac:dyDescent="0.2">
      <c r="A95" s="53">
        <v>23955</v>
      </c>
      <c r="B95" s="89">
        <v>445</v>
      </c>
    </row>
    <row r="96" spans="1:2" x14ac:dyDescent="0.2">
      <c r="A96" s="53">
        <v>23986</v>
      </c>
      <c r="B96" s="89">
        <v>452.6</v>
      </c>
    </row>
    <row r="97" spans="1:2" x14ac:dyDescent="0.2">
      <c r="A97" s="53">
        <v>24016</v>
      </c>
      <c r="B97" s="89">
        <v>459.1</v>
      </c>
    </row>
    <row r="98" spans="1:2" x14ac:dyDescent="0.2">
      <c r="A98" s="53">
        <v>24047</v>
      </c>
      <c r="B98" s="89">
        <v>459.7</v>
      </c>
    </row>
    <row r="99" spans="1:2" x14ac:dyDescent="0.2">
      <c r="A99" s="53">
        <v>24077</v>
      </c>
      <c r="B99" s="89">
        <v>462.3</v>
      </c>
    </row>
    <row r="100" spans="1:2" x14ac:dyDescent="0.2">
      <c r="A100" s="53">
        <v>24108</v>
      </c>
      <c r="B100" s="89">
        <v>465.8</v>
      </c>
    </row>
    <row r="101" spans="1:2" x14ac:dyDescent="0.2">
      <c r="A101" s="53">
        <v>24139</v>
      </c>
      <c r="B101" s="89">
        <v>470.9</v>
      </c>
    </row>
    <row r="102" spans="1:2" x14ac:dyDescent="0.2">
      <c r="A102" s="53">
        <v>24167</v>
      </c>
      <c r="B102" s="89">
        <v>475.7</v>
      </c>
    </row>
    <row r="103" spans="1:2" x14ac:dyDescent="0.2">
      <c r="A103" s="53">
        <v>24198</v>
      </c>
      <c r="B103" s="89">
        <v>477.6</v>
      </c>
    </row>
    <row r="104" spans="1:2" x14ac:dyDescent="0.2">
      <c r="A104" s="53">
        <v>24228</v>
      </c>
      <c r="B104" s="89">
        <v>473.8</v>
      </c>
    </row>
    <row r="105" spans="1:2" x14ac:dyDescent="0.2">
      <c r="A105" s="53">
        <v>24259</v>
      </c>
      <c r="B105" s="89">
        <v>476.2</v>
      </c>
    </row>
    <row r="106" spans="1:2" x14ac:dyDescent="0.2">
      <c r="A106" s="53">
        <v>24289</v>
      </c>
      <c r="B106" s="89">
        <v>481.2</v>
      </c>
    </row>
    <row r="107" spans="1:2" x14ac:dyDescent="0.2">
      <c r="A107" s="53">
        <v>24320</v>
      </c>
      <c r="B107" s="89">
        <v>483.8</v>
      </c>
    </row>
    <row r="108" spans="1:2" x14ac:dyDescent="0.2">
      <c r="A108" s="53">
        <v>24351</v>
      </c>
      <c r="B108" s="89">
        <v>489.9</v>
      </c>
    </row>
    <row r="109" spans="1:2" x14ac:dyDescent="0.2">
      <c r="A109" s="53">
        <v>24381</v>
      </c>
      <c r="B109" s="89">
        <v>489</v>
      </c>
    </row>
    <row r="110" spans="1:2" x14ac:dyDescent="0.2">
      <c r="A110" s="53">
        <v>24412</v>
      </c>
      <c r="B110" s="89">
        <v>490.7</v>
      </c>
    </row>
    <row r="111" spans="1:2" x14ac:dyDescent="0.2">
      <c r="A111" s="53">
        <v>24442</v>
      </c>
      <c r="B111" s="89">
        <v>492.6</v>
      </c>
    </row>
    <row r="112" spans="1:2" x14ac:dyDescent="0.2">
      <c r="A112" s="53">
        <v>24473</v>
      </c>
      <c r="B112" s="89">
        <v>494.9</v>
      </c>
    </row>
    <row r="113" spans="1:2" x14ac:dyDescent="0.2">
      <c r="A113" s="53">
        <v>24504</v>
      </c>
      <c r="B113" s="89">
        <v>493.7</v>
      </c>
    </row>
    <row r="114" spans="1:2" x14ac:dyDescent="0.2">
      <c r="A114" s="53">
        <v>24532</v>
      </c>
      <c r="B114" s="89">
        <v>496.6</v>
      </c>
    </row>
    <row r="115" spans="1:2" x14ac:dyDescent="0.2">
      <c r="A115" s="53">
        <v>24563</v>
      </c>
      <c r="B115" s="89">
        <v>502.1</v>
      </c>
    </row>
    <row r="116" spans="1:2" x14ac:dyDescent="0.2">
      <c r="A116" s="53">
        <v>24593</v>
      </c>
      <c r="B116" s="89">
        <v>503</v>
      </c>
    </row>
    <row r="117" spans="1:2" x14ac:dyDescent="0.2">
      <c r="A117" s="53">
        <v>24624</v>
      </c>
      <c r="B117" s="89">
        <v>507.5</v>
      </c>
    </row>
    <row r="118" spans="1:2" x14ac:dyDescent="0.2">
      <c r="A118" s="53">
        <v>24654</v>
      </c>
      <c r="B118" s="89">
        <v>507.4</v>
      </c>
    </row>
    <row r="119" spans="1:2" x14ac:dyDescent="0.2">
      <c r="A119" s="53">
        <v>24685</v>
      </c>
      <c r="B119" s="89">
        <v>510.5</v>
      </c>
    </row>
    <row r="120" spans="1:2" x14ac:dyDescent="0.2">
      <c r="A120" s="53">
        <v>24716</v>
      </c>
      <c r="B120" s="89">
        <v>516.29999999999995</v>
      </c>
    </row>
    <row r="121" spans="1:2" x14ac:dyDescent="0.2">
      <c r="A121" s="53">
        <v>24746</v>
      </c>
      <c r="B121" s="89">
        <v>512.9</v>
      </c>
    </row>
    <row r="122" spans="1:2" x14ac:dyDescent="0.2">
      <c r="A122" s="53">
        <v>24777</v>
      </c>
      <c r="B122" s="89">
        <v>518.1</v>
      </c>
    </row>
    <row r="123" spans="1:2" x14ac:dyDescent="0.2">
      <c r="A123" s="53">
        <v>24807</v>
      </c>
      <c r="B123" s="89">
        <v>525.79999999999995</v>
      </c>
    </row>
    <row r="124" spans="1:2" x14ac:dyDescent="0.2">
      <c r="A124" s="53">
        <v>24838</v>
      </c>
      <c r="B124" s="89">
        <v>531.5</v>
      </c>
    </row>
    <row r="125" spans="1:2" x14ac:dyDescent="0.2">
      <c r="A125" s="53">
        <v>24869</v>
      </c>
      <c r="B125" s="89">
        <v>534.20000000000005</v>
      </c>
    </row>
    <row r="126" spans="1:2" x14ac:dyDescent="0.2">
      <c r="A126" s="53">
        <v>24898</v>
      </c>
      <c r="B126" s="89">
        <v>544.9</v>
      </c>
    </row>
    <row r="127" spans="1:2" x14ac:dyDescent="0.2">
      <c r="A127" s="53">
        <v>24929</v>
      </c>
      <c r="B127" s="89">
        <v>544.6</v>
      </c>
    </row>
    <row r="128" spans="1:2" x14ac:dyDescent="0.2">
      <c r="A128" s="53">
        <v>24959</v>
      </c>
      <c r="B128" s="89">
        <v>550.4</v>
      </c>
    </row>
    <row r="129" spans="1:2" x14ac:dyDescent="0.2">
      <c r="A129" s="53">
        <v>24990</v>
      </c>
      <c r="B129" s="89">
        <v>556.79999999999995</v>
      </c>
    </row>
    <row r="130" spans="1:2" x14ac:dyDescent="0.2">
      <c r="A130" s="53">
        <v>25020</v>
      </c>
      <c r="B130" s="89">
        <v>563.79999999999995</v>
      </c>
    </row>
    <row r="131" spans="1:2" x14ac:dyDescent="0.2">
      <c r="A131" s="53">
        <v>25051</v>
      </c>
      <c r="B131" s="89">
        <v>567.6</v>
      </c>
    </row>
    <row r="132" spans="1:2" x14ac:dyDescent="0.2">
      <c r="A132" s="53">
        <v>25082</v>
      </c>
      <c r="B132" s="89">
        <v>568.79999999999995</v>
      </c>
    </row>
    <row r="133" spans="1:2" x14ac:dyDescent="0.2">
      <c r="A133" s="53">
        <v>25112</v>
      </c>
      <c r="B133" s="89">
        <v>572.29999999999995</v>
      </c>
    </row>
    <row r="134" spans="1:2" x14ac:dyDescent="0.2">
      <c r="A134" s="53">
        <v>25143</v>
      </c>
      <c r="B134" s="89">
        <v>577.4</v>
      </c>
    </row>
    <row r="135" spans="1:2" x14ac:dyDescent="0.2">
      <c r="A135" s="53">
        <v>25173</v>
      </c>
      <c r="B135" s="89">
        <v>577.20000000000005</v>
      </c>
    </row>
    <row r="136" spans="1:2" x14ac:dyDescent="0.2">
      <c r="A136" s="53">
        <v>25204</v>
      </c>
      <c r="B136" s="89">
        <v>584.20000000000005</v>
      </c>
    </row>
    <row r="137" spans="1:2" x14ac:dyDescent="0.2">
      <c r="A137" s="53">
        <v>25235</v>
      </c>
      <c r="B137" s="89">
        <v>589.5</v>
      </c>
    </row>
    <row r="138" spans="1:2" x14ac:dyDescent="0.2">
      <c r="A138" s="53">
        <v>25263</v>
      </c>
      <c r="B138" s="89">
        <v>589.70000000000005</v>
      </c>
    </row>
    <row r="139" spans="1:2" x14ac:dyDescent="0.2">
      <c r="A139" s="53">
        <v>25294</v>
      </c>
      <c r="B139" s="89">
        <v>594.70000000000005</v>
      </c>
    </row>
    <row r="140" spans="1:2" x14ac:dyDescent="0.2">
      <c r="A140" s="53">
        <v>25324</v>
      </c>
      <c r="B140" s="89">
        <v>601.1</v>
      </c>
    </row>
    <row r="141" spans="1:2" x14ac:dyDescent="0.2">
      <c r="A141" s="53">
        <v>25355</v>
      </c>
      <c r="B141" s="89">
        <v>601.70000000000005</v>
      </c>
    </row>
    <row r="142" spans="1:2" x14ac:dyDescent="0.2">
      <c r="A142" s="53">
        <v>25385</v>
      </c>
      <c r="B142" s="89">
        <v>603.5</v>
      </c>
    </row>
    <row r="143" spans="1:2" x14ac:dyDescent="0.2">
      <c r="A143" s="53">
        <v>25416</v>
      </c>
      <c r="B143" s="89">
        <v>610.79999999999995</v>
      </c>
    </row>
    <row r="144" spans="1:2" x14ac:dyDescent="0.2">
      <c r="A144" s="53">
        <v>25447</v>
      </c>
      <c r="B144" s="89">
        <v>614.1</v>
      </c>
    </row>
    <row r="145" spans="1:2" x14ac:dyDescent="0.2">
      <c r="A145" s="53">
        <v>25477</v>
      </c>
      <c r="B145" s="89">
        <v>619.4</v>
      </c>
    </row>
    <row r="146" spans="1:2" x14ac:dyDescent="0.2">
      <c r="A146" s="53">
        <v>25508</v>
      </c>
      <c r="B146" s="89">
        <v>621.4</v>
      </c>
    </row>
    <row r="147" spans="1:2" x14ac:dyDescent="0.2">
      <c r="A147" s="53">
        <v>25538</v>
      </c>
      <c r="B147" s="89">
        <v>623.70000000000005</v>
      </c>
    </row>
    <row r="148" spans="1:2" x14ac:dyDescent="0.2">
      <c r="A148" s="53">
        <v>25569</v>
      </c>
      <c r="B148" s="89">
        <v>629.6</v>
      </c>
    </row>
    <row r="149" spans="1:2" x14ac:dyDescent="0.2">
      <c r="A149" s="53">
        <v>25600</v>
      </c>
      <c r="B149" s="89">
        <v>634.9</v>
      </c>
    </row>
    <row r="150" spans="1:2" x14ac:dyDescent="0.2">
      <c r="A150" s="53">
        <v>25628</v>
      </c>
      <c r="B150" s="89">
        <v>633.20000000000005</v>
      </c>
    </row>
    <row r="151" spans="1:2" x14ac:dyDescent="0.2">
      <c r="A151" s="53">
        <v>25659</v>
      </c>
      <c r="B151" s="89">
        <v>637</v>
      </c>
    </row>
    <row r="152" spans="1:2" x14ac:dyDescent="0.2">
      <c r="A152" s="53">
        <v>25689</v>
      </c>
      <c r="B152" s="89">
        <v>643.4</v>
      </c>
    </row>
    <row r="153" spans="1:2" x14ac:dyDescent="0.2">
      <c r="A153" s="53">
        <v>25720</v>
      </c>
      <c r="B153" s="89">
        <v>647.20000000000005</v>
      </c>
    </row>
    <row r="154" spans="1:2" x14ac:dyDescent="0.2">
      <c r="A154" s="53">
        <v>25750</v>
      </c>
      <c r="B154" s="89">
        <v>649.5</v>
      </c>
    </row>
    <row r="155" spans="1:2" x14ac:dyDescent="0.2">
      <c r="A155" s="53">
        <v>25781</v>
      </c>
      <c r="B155" s="89">
        <v>653.9</v>
      </c>
    </row>
    <row r="156" spans="1:2" x14ac:dyDescent="0.2">
      <c r="A156" s="53">
        <v>25812</v>
      </c>
      <c r="B156" s="89">
        <v>660.1</v>
      </c>
    </row>
    <row r="157" spans="1:2" x14ac:dyDescent="0.2">
      <c r="A157" s="53">
        <v>25842</v>
      </c>
      <c r="B157" s="89">
        <v>659.3</v>
      </c>
    </row>
    <row r="158" spans="1:2" x14ac:dyDescent="0.2">
      <c r="A158" s="53">
        <v>25873</v>
      </c>
      <c r="B158" s="89">
        <v>657.6</v>
      </c>
    </row>
    <row r="159" spans="1:2" x14ac:dyDescent="0.2">
      <c r="A159" s="53">
        <v>25903</v>
      </c>
      <c r="B159" s="89">
        <v>666.6</v>
      </c>
    </row>
    <row r="160" spans="1:2" x14ac:dyDescent="0.2">
      <c r="A160" s="53">
        <v>25934</v>
      </c>
      <c r="B160" s="89">
        <v>677.2</v>
      </c>
    </row>
    <row r="161" spans="1:2" x14ac:dyDescent="0.2">
      <c r="A161" s="53">
        <v>25965</v>
      </c>
      <c r="B161" s="89">
        <v>680.4</v>
      </c>
    </row>
    <row r="162" spans="1:2" x14ac:dyDescent="0.2">
      <c r="A162" s="53">
        <v>25993</v>
      </c>
      <c r="B162" s="89">
        <v>683</v>
      </c>
    </row>
    <row r="163" spans="1:2" x14ac:dyDescent="0.2">
      <c r="A163" s="53">
        <v>26024</v>
      </c>
      <c r="B163" s="89">
        <v>689.8</v>
      </c>
    </row>
    <row r="164" spans="1:2" x14ac:dyDescent="0.2">
      <c r="A164" s="53">
        <v>26054</v>
      </c>
      <c r="B164" s="89">
        <v>692.2</v>
      </c>
    </row>
    <row r="165" spans="1:2" x14ac:dyDescent="0.2">
      <c r="A165" s="53">
        <v>26085</v>
      </c>
      <c r="B165" s="89">
        <v>700.8</v>
      </c>
    </row>
    <row r="166" spans="1:2" x14ac:dyDescent="0.2">
      <c r="A166" s="53">
        <v>26115</v>
      </c>
      <c r="B166" s="89">
        <v>699.9</v>
      </c>
    </row>
    <row r="167" spans="1:2" x14ac:dyDescent="0.2">
      <c r="A167" s="53">
        <v>26146</v>
      </c>
      <c r="B167" s="89">
        <v>706</v>
      </c>
    </row>
    <row r="168" spans="1:2" x14ac:dyDescent="0.2">
      <c r="A168" s="53">
        <v>26177</v>
      </c>
      <c r="B168" s="89">
        <v>714.1</v>
      </c>
    </row>
    <row r="169" spans="1:2" x14ac:dyDescent="0.2">
      <c r="A169" s="53">
        <v>26207</v>
      </c>
      <c r="B169" s="89">
        <v>716.9</v>
      </c>
    </row>
    <row r="170" spans="1:2" x14ac:dyDescent="0.2">
      <c r="A170" s="53">
        <v>26238</v>
      </c>
      <c r="B170" s="89">
        <v>722.1</v>
      </c>
    </row>
    <row r="171" spans="1:2" x14ac:dyDescent="0.2">
      <c r="A171" s="53">
        <v>26268</v>
      </c>
      <c r="B171" s="89">
        <v>729.6</v>
      </c>
    </row>
    <row r="172" spans="1:2" x14ac:dyDescent="0.2">
      <c r="A172" s="53">
        <v>26299</v>
      </c>
      <c r="B172" s="89">
        <v>732.6</v>
      </c>
    </row>
    <row r="173" spans="1:2" x14ac:dyDescent="0.2">
      <c r="A173" s="53">
        <v>26330</v>
      </c>
      <c r="B173" s="89">
        <v>737.3</v>
      </c>
    </row>
    <row r="174" spans="1:2" x14ac:dyDescent="0.2">
      <c r="A174" s="53">
        <v>26359</v>
      </c>
      <c r="B174" s="89">
        <v>750.4</v>
      </c>
    </row>
    <row r="175" spans="1:2" x14ac:dyDescent="0.2">
      <c r="A175" s="53">
        <v>26390</v>
      </c>
      <c r="B175" s="89">
        <v>753.8</v>
      </c>
    </row>
    <row r="176" spans="1:2" x14ac:dyDescent="0.2">
      <c r="A176" s="53">
        <v>26420</v>
      </c>
      <c r="B176" s="89">
        <v>759.2</v>
      </c>
    </row>
    <row r="177" spans="1:2" x14ac:dyDescent="0.2">
      <c r="A177" s="53">
        <v>26451</v>
      </c>
      <c r="B177" s="89">
        <v>762.9</v>
      </c>
    </row>
    <row r="178" spans="1:2" x14ac:dyDescent="0.2">
      <c r="A178" s="53">
        <v>26481</v>
      </c>
      <c r="B178" s="89">
        <v>771.2</v>
      </c>
    </row>
    <row r="179" spans="1:2" x14ac:dyDescent="0.2">
      <c r="A179" s="53">
        <v>26512</v>
      </c>
      <c r="B179" s="89">
        <v>777.7</v>
      </c>
    </row>
    <row r="180" spans="1:2" x14ac:dyDescent="0.2">
      <c r="A180" s="53">
        <v>26543</v>
      </c>
      <c r="B180" s="89">
        <v>782.5</v>
      </c>
    </row>
    <row r="181" spans="1:2" x14ac:dyDescent="0.2">
      <c r="A181" s="53">
        <v>26573</v>
      </c>
      <c r="B181" s="89">
        <v>796.3</v>
      </c>
    </row>
    <row r="182" spans="1:2" x14ac:dyDescent="0.2">
      <c r="A182" s="53">
        <v>26604</v>
      </c>
      <c r="B182" s="89">
        <v>801.8</v>
      </c>
    </row>
    <row r="183" spans="1:2" x14ac:dyDescent="0.2">
      <c r="A183" s="53">
        <v>26634</v>
      </c>
      <c r="B183" s="89">
        <v>807.5</v>
      </c>
    </row>
    <row r="184" spans="1:2" x14ac:dyDescent="0.2">
      <c r="A184" s="53">
        <v>26665</v>
      </c>
      <c r="B184" s="89">
        <v>817.9</v>
      </c>
    </row>
    <row r="185" spans="1:2" x14ac:dyDescent="0.2">
      <c r="A185" s="53">
        <v>26696</v>
      </c>
      <c r="B185" s="89">
        <v>827.2</v>
      </c>
    </row>
    <row r="186" spans="1:2" x14ac:dyDescent="0.2">
      <c r="A186" s="53">
        <v>26724</v>
      </c>
      <c r="B186" s="89">
        <v>834.2</v>
      </c>
    </row>
    <row r="187" spans="1:2" x14ac:dyDescent="0.2">
      <c r="A187" s="53">
        <v>26755</v>
      </c>
      <c r="B187" s="89">
        <v>837.2</v>
      </c>
    </row>
    <row r="188" spans="1:2" x14ac:dyDescent="0.2">
      <c r="A188" s="53">
        <v>26785</v>
      </c>
      <c r="B188" s="89">
        <v>843.1</v>
      </c>
    </row>
    <row r="189" spans="1:2" x14ac:dyDescent="0.2">
      <c r="A189" s="53">
        <v>26816</v>
      </c>
      <c r="B189" s="89">
        <v>845.8</v>
      </c>
    </row>
    <row r="190" spans="1:2" x14ac:dyDescent="0.2">
      <c r="A190" s="53">
        <v>26846</v>
      </c>
      <c r="B190" s="89">
        <v>855.7</v>
      </c>
    </row>
    <row r="191" spans="1:2" x14ac:dyDescent="0.2">
      <c r="A191" s="53">
        <v>26877</v>
      </c>
      <c r="B191" s="89">
        <v>854.9</v>
      </c>
    </row>
    <row r="192" spans="1:2" x14ac:dyDescent="0.2">
      <c r="A192" s="53">
        <v>26908</v>
      </c>
      <c r="B192" s="89">
        <v>870.9</v>
      </c>
    </row>
    <row r="193" spans="1:2" x14ac:dyDescent="0.2">
      <c r="A193" s="53">
        <v>26938</v>
      </c>
      <c r="B193" s="89">
        <v>869.8</v>
      </c>
    </row>
    <row r="194" spans="1:2" x14ac:dyDescent="0.2">
      <c r="A194" s="53">
        <v>26969</v>
      </c>
      <c r="B194" s="89">
        <v>878.6</v>
      </c>
    </row>
    <row r="195" spans="1:2" x14ac:dyDescent="0.2">
      <c r="A195" s="53">
        <v>26999</v>
      </c>
      <c r="B195" s="89">
        <v>878.4</v>
      </c>
    </row>
    <row r="196" spans="1:2" x14ac:dyDescent="0.2">
      <c r="A196" s="53">
        <v>27030</v>
      </c>
      <c r="B196" s="89">
        <v>886.4</v>
      </c>
    </row>
    <row r="197" spans="1:2" x14ac:dyDescent="0.2">
      <c r="A197" s="53">
        <v>27061</v>
      </c>
      <c r="B197" s="89">
        <v>891.6</v>
      </c>
    </row>
    <row r="198" spans="1:2" x14ac:dyDescent="0.2">
      <c r="A198" s="53">
        <v>27089</v>
      </c>
      <c r="B198" s="89">
        <v>903.3</v>
      </c>
    </row>
    <row r="199" spans="1:2" x14ac:dyDescent="0.2">
      <c r="A199" s="53">
        <v>27120</v>
      </c>
      <c r="B199" s="89">
        <v>912.7</v>
      </c>
    </row>
    <row r="200" spans="1:2" x14ac:dyDescent="0.2">
      <c r="A200" s="53">
        <v>27150</v>
      </c>
      <c r="B200" s="89">
        <v>924.3</v>
      </c>
    </row>
    <row r="201" spans="1:2" x14ac:dyDescent="0.2">
      <c r="A201" s="53">
        <v>27181</v>
      </c>
      <c r="B201" s="89">
        <v>929.9</v>
      </c>
    </row>
    <row r="202" spans="1:2" x14ac:dyDescent="0.2">
      <c r="A202" s="53">
        <v>27211</v>
      </c>
      <c r="B202" s="89">
        <v>939.8</v>
      </c>
    </row>
    <row r="203" spans="1:2" x14ac:dyDescent="0.2">
      <c r="A203" s="53">
        <v>27242</v>
      </c>
      <c r="B203" s="89">
        <v>956.6</v>
      </c>
    </row>
    <row r="204" spans="1:2" x14ac:dyDescent="0.2">
      <c r="A204" s="53">
        <v>27273</v>
      </c>
      <c r="B204" s="89">
        <v>956.8</v>
      </c>
    </row>
    <row r="205" spans="1:2" x14ac:dyDescent="0.2">
      <c r="A205" s="53">
        <v>27303</v>
      </c>
      <c r="B205" s="89">
        <v>961</v>
      </c>
    </row>
    <row r="206" spans="1:2" x14ac:dyDescent="0.2">
      <c r="A206" s="53">
        <v>27334</v>
      </c>
      <c r="B206" s="89">
        <v>958</v>
      </c>
    </row>
    <row r="207" spans="1:2" x14ac:dyDescent="0.2">
      <c r="A207" s="53">
        <v>27364</v>
      </c>
      <c r="B207" s="89">
        <v>963.6</v>
      </c>
    </row>
    <row r="208" spans="1:2" x14ac:dyDescent="0.2">
      <c r="A208" s="53">
        <v>27395</v>
      </c>
      <c r="B208" s="89">
        <v>977.4</v>
      </c>
    </row>
    <row r="209" spans="1:2" x14ac:dyDescent="0.2">
      <c r="A209" s="53">
        <v>27426</v>
      </c>
      <c r="B209" s="89">
        <v>991.3</v>
      </c>
    </row>
    <row r="210" spans="1:2" x14ac:dyDescent="0.2">
      <c r="A210" s="53">
        <v>27454</v>
      </c>
      <c r="B210" s="89">
        <v>992.6</v>
      </c>
    </row>
    <row r="211" spans="1:2" x14ac:dyDescent="0.2">
      <c r="A211" s="53">
        <v>27485</v>
      </c>
      <c r="B211" s="89">
        <v>997.2</v>
      </c>
    </row>
    <row r="212" spans="1:2" x14ac:dyDescent="0.2">
      <c r="A212" s="53">
        <v>27515</v>
      </c>
      <c r="B212" s="89">
        <v>1021.2</v>
      </c>
    </row>
    <row r="213" spans="1:2" x14ac:dyDescent="0.2">
      <c r="A213" s="53">
        <v>27546</v>
      </c>
      <c r="B213" s="89">
        <v>1029.0999999999999</v>
      </c>
    </row>
    <row r="214" spans="1:2" x14ac:dyDescent="0.2">
      <c r="A214" s="53">
        <v>27576</v>
      </c>
      <c r="B214" s="89">
        <v>1042.2</v>
      </c>
    </row>
    <row r="215" spans="1:2" x14ac:dyDescent="0.2">
      <c r="A215" s="53">
        <v>27607</v>
      </c>
      <c r="B215" s="89">
        <v>1049.4000000000001</v>
      </c>
    </row>
    <row r="216" spans="1:2" x14ac:dyDescent="0.2">
      <c r="A216" s="53">
        <v>27638</v>
      </c>
      <c r="B216" s="89">
        <v>1057.2</v>
      </c>
    </row>
    <row r="217" spans="1:2" x14ac:dyDescent="0.2">
      <c r="A217" s="53">
        <v>27668</v>
      </c>
      <c r="B217" s="89">
        <v>1063.2</v>
      </c>
    </row>
    <row r="218" spans="1:2" x14ac:dyDescent="0.2">
      <c r="A218" s="53">
        <v>27699</v>
      </c>
      <c r="B218" s="89">
        <v>1078</v>
      </c>
    </row>
    <row r="219" spans="1:2" x14ac:dyDescent="0.2">
      <c r="A219" s="53">
        <v>27729</v>
      </c>
      <c r="B219" s="89">
        <v>1094.4000000000001</v>
      </c>
    </row>
    <row r="220" spans="1:2" x14ac:dyDescent="0.2">
      <c r="A220" s="53">
        <v>27760</v>
      </c>
      <c r="B220" s="89">
        <v>1109.5</v>
      </c>
    </row>
    <row r="221" spans="1:2" x14ac:dyDescent="0.2">
      <c r="A221" s="53">
        <v>27791</v>
      </c>
      <c r="B221" s="89">
        <v>1110.0999999999999</v>
      </c>
    </row>
    <row r="222" spans="1:2" x14ac:dyDescent="0.2">
      <c r="A222" s="53">
        <v>27820</v>
      </c>
      <c r="B222" s="89">
        <v>1117.3</v>
      </c>
    </row>
    <row r="223" spans="1:2" x14ac:dyDescent="0.2">
      <c r="A223" s="53">
        <v>27851</v>
      </c>
      <c r="B223" s="89">
        <v>1127.8</v>
      </c>
    </row>
    <row r="224" spans="1:2" x14ac:dyDescent="0.2">
      <c r="A224" s="53">
        <v>27881</v>
      </c>
      <c r="B224" s="89">
        <v>1125.0999999999999</v>
      </c>
    </row>
    <row r="225" spans="1:2" x14ac:dyDescent="0.2">
      <c r="A225" s="53">
        <v>27912</v>
      </c>
      <c r="B225" s="89">
        <v>1142.9000000000001</v>
      </c>
    </row>
    <row r="226" spans="1:2" x14ac:dyDescent="0.2">
      <c r="A226" s="53">
        <v>27942</v>
      </c>
      <c r="B226" s="89">
        <v>1152.0999999999999</v>
      </c>
    </row>
    <row r="227" spans="1:2" x14ac:dyDescent="0.2">
      <c r="A227" s="53">
        <v>27973</v>
      </c>
      <c r="B227" s="89">
        <v>1160.5</v>
      </c>
    </row>
    <row r="228" spans="1:2" x14ac:dyDescent="0.2">
      <c r="A228" s="53">
        <v>28004</v>
      </c>
      <c r="B228" s="89">
        <v>1171.4000000000001</v>
      </c>
    </row>
    <row r="229" spans="1:2" x14ac:dyDescent="0.2">
      <c r="A229" s="53">
        <v>28034</v>
      </c>
      <c r="B229" s="89">
        <v>1179.5</v>
      </c>
    </row>
    <row r="230" spans="1:2" x14ac:dyDescent="0.2">
      <c r="A230" s="53">
        <v>28065</v>
      </c>
      <c r="B230" s="89">
        <v>1191.7</v>
      </c>
    </row>
    <row r="231" spans="1:2" x14ac:dyDescent="0.2">
      <c r="A231" s="53">
        <v>28095</v>
      </c>
      <c r="B231" s="89">
        <v>1214.0999999999999</v>
      </c>
    </row>
    <row r="232" spans="1:2" x14ac:dyDescent="0.2">
      <c r="A232" s="53">
        <v>28126</v>
      </c>
      <c r="B232" s="89">
        <v>1217.4000000000001</v>
      </c>
    </row>
    <row r="233" spans="1:2" x14ac:dyDescent="0.2">
      <c r="A233" s="53">
        <v>28157</v>
      </c>
      <c r="B233" s="89">
        <v>1233.7</v>
      </c>
    </row>
    <row r="234" spans="1:2" x14ac:dyDescent="0.2">
      <c r="A234" s="53">
        <v>28185</v>
      </c>
      <c r="B234" s="89">
        <v>1240.7</v>
      </c>
    </row>
    <row r="235" spans="1:2" x14ac:dyDescent="0.2">
      <c r="A235" s="53">
        <v>28216</v>
      </c>
      <c r="B235" s="89">
        <v>1249.7</v>
      </c>
    </row>
    <row r="236" spans="1:2" x14ac:dyDescent="0.2">
      <c r="A236" s="53">
        <v>28246</v>
      </c>
      <c r="B236" s="89">
        <v>1259.5999999999999</v>
      </c>
    </row>
    <row r="237" spans="1:2" x14ac:dyDescent="0.2">
      <c r="A237" s="53">
        <v>28277</v>
      </c>
      <c r="B237" s="89">
        <v>1266.3</v>
      </c>
    </row>
    <row r="238" spans="1:2" x14ac:dyDescent="0.2">
      <c r="A238" s="53">
        <v>28307</v>
      </c>
      <c r="B238" s="89">
        <v>1283.2</v>
      </c>
    </row>
    <row r="239" spans="1:2" x14ac:dyDescent="0.2">
      <c r="A239" s="53">
        <v>28338</v>
      </c>
      <c r="B239" s="89">
        <v>1288.5</v>
      </c>
    </row>
    <row r="240" spans="1:2" x14ac:dyDescent="0.2">
      <c r="A240" s="53">
        <v>28369</v>
      </c>
      <c r="B240" s="89">
        <v>1297.4000000000001</v>
      </c>
    </row>
    <row r="241" spans="1:2" x14ac:dyDescent="0.2">
      <c r="A241" s="53">
        <v>28399</v>
      </c>
      <c r="B241" s="89">
        <v>1314.3</v>
      </c>
    </row>
    <row r="242" spans="1:2" x14ac:dyDescent="0.2">
      <c r="A242" s="53">
        <v>28430</v>
      </c>
      <c r="B242" s="89">
        <v>1330</v>
      </c>
    </row>
    <row r="243" spans="1:2" x14ac:dyDescent="0.2">
      <c r="A243" s="53">
        <v>28460</v>
      </c>
      <c r="B243" s="89">
        <v>1339.3</v>
      </c>
    </row>
    <row r="244" spans="1:2" x14ac:dyDescent="0.2">
      <c r="A244" s="53">
        <v>28491</v>
      </c>
      <c r="B244" s="89">
        <v>1333</v>
      </c>
    </row>
    <row r="245" spans="1:2" x14ac:dyDescent="0.2">
      <c r="A245" s="53">
        <v>28522</v>
      </c>
      <c r="B245" s="89">
        <v>1358.9</v>
      </c>
    </row>
    <row r="246" spans="1:2" x14ac:dyDescent="0.2">
      <c r="A246" s="53">
        <v>28550</v>
      </c>
      <c r="B246" s="89">
        <v>1381.4</v>
      </c>
    </row>
    <row r="247" spans="1:2" x14ac:dyDescent="0.2">
      <c r="A247" s="53">
        <v>28581</v>
      </c>
      <c r="B247" s="89">
        <v>1400.2</v>
      </c>
    </row>
    <row r="248" spans="1:2" x14ac:dyDescent="0.2">
      <c r="A248" s="53">
        <v>28611</v>
      </c>
      <c r="B248" s="89">
        <v>1415.9</v>
      </c>
    </row>
    <row r="249" spans="1:2" x14ac:dyDescent="0.2">
      <c r="A249" s="53">
        <v>28642</v>
      </c>
      <c r="B249" s="89">
        <v>1429.8</v>
      </c>
    </row>
    <row r="250" spans="1:2" x14ac:dyDescent="0.2">
      <c r="A250" s="53">
        <v>28672</v>
      </c>
      <c r="B250" s="89">
        <v>1430.8</v>
      </c>
    </row>
    <row r="251" spans="1:2" x14ac:dyDescent="0.2">
      <c r="A251" s="53">
        <v>28703</v>
      </c>
      <c r="B251" s="89">
        <v>1451</v>
      </c>
    </row>
    <row r="252" spans="1:2" x14ac:dyDescent="0.2">
      <c r="A252" s="53">
        <v>28734</v>
      </c>
      <c r="B252" s="89">
        <v>1456.9</v>
      </c>
    </row>
    <row r="253" spans="1:2" x14ac:dyDescent="0.2">
      <c r="A253" s="53">
        <v>28764</v>
      </c>
      <c r="B253" s="89">
        <v>1471</v>
      </c>
    </row>
    <row r="254" spans="1:2" x14ac:dyDescent="0.2">
      <c r="A254" s="53">
        <v>28795</v>
      </c>
      <c r="B254" s="89">
        <v>1484.7</v>
      </c>
    </row>
    <row r="255" spans="1:2" x14ac:dyDescent="0.2">
      <c r="A255" s="53">
        <v>28825</v>
      </c>
      <c r="B255" s="89">
        <v>1500.5</v>
      </c>
    </row>
    <row r="256" spans="1:2" x14ac:dyDescent="0.2">
      <c r="A256" s="53">
        <v>28856</v>
      </c>
      <c r="B256" s="89">
        <v>1506.3</v>
      </c>
    </row>
    <row r="257" spans="1:2" x14ac:dyDescent="0.2">
      <c r="A257" s="53">
        <v>28887</v>
      </c>
      <c r="B257" s="89">
        <v>1521.6</v>
      </c>
    </row>
    <row r="258" spans="1:2" x14ac:dyDescent="0.2">
      <c r="A258" s="53">
        <v>28915</v>
      </c>
      <c r="B258" s="89">
        <v>1535</v>
      </c>
    </row>
    <row r="259" spans="1:2" x14ac:dyDescent="0.2">
      <c r="A259" s="53">
        <v>28946</v>
      </c>
      <c r="B259" s="89">
        <v>1542.3</v>
      </c>
    </row>
    <row r="260" spans="1:2" x14ac:dyDescent="0.2">
      <c r="A260" s="53">
        <v>28976</v>
      </c>
      <c r="B260" s="89">
        <v>1562.7</v>
      </c>
    </row>
    <row r="261" spans="1:2" x14ac:dyDescent="0.2">
      <c r="A261" s="53">
        <v>29007</v>
      </c>
      <c r="B261" s="89">
        <v>1579.6</v>
      </c>
    </row>
    <row r="262" spans="1:2" x14ac:dyDescent="0.2">
      <c r="A262" s="53">
        <v>29037</v>
      </c>
      <c r="B262" s="89">
        <v>1590.1</v>
      </c>
    </row>
    <row r="263" spans="1:2" x14ac:dyDescent="0.2">
      <c r="A263" s="53">
        <v>29068</v>
      </c>
      <c r="B263" s="89">
        <v>1619.7</v>
      </c>
    </row>
    <row r="264" spans="1:2" x14ac:dyDescent="0.2">
      <c r="A264" s="53">
        <v>29099</v>
      </c>
      <c r="B264" s="89">
        <v>1638.1</v>
      </c>
    </row>
    <row r="265" spans="1:2" x14ac:dyDescent="0.2">
      <c r="A265" s="53">
        <v>29129</v>
      </c>
      <c r="B265" s="89">
        <v>1646</v>
      </c>
    </row>
    <row r="266" spans="1:2" x14ac:dyDescent="0.2">
      <c r="A266" s="53">
        <v>29160</v>
      </c>
      <c r="B266" s="89">
        <v>1661.7</v>
      </c>
    </row>
    <row r="267" spans="1:2" x14ac:dyDescent="0.2">
      <c r="A267" s="53">
        <v>29190</v>
      </c>
      <c r="B267" s="89">
        <v>1670.7</v>
      </c>
    </row>
    <row r="268" spans="1:2" x14ac:dyDescent="0.2">
      <c r="A268" s="53">
        <v>29221</v>
      </c>
      <c r="B268" s="89">
        <v>1701.6</v>
      </c>
    </row>
    <row r="269" spans="1:2" x14ac:dyDescent="0.2">
      <c r="A269" s="53">
        <v>29252</v>
      </c>
      <c r="B269" s="89">
        <v>1705.6</v>
      </c>
    </row>
    <row r="270" spans="1:2" x14ac:dyDescent="0.2">
      <c r="A270" s="53">
        <v>29281</v>
      </c>
      <c r="B270" s="89">
        <v>1712.4</v>
      </c>
    </row>
    <row r="271" spans="1:2" x14ac:dyDescent="0.2">
      <c r="A271" s="53">
        <v>29312</v>
      </c>
      <c r="B271" s="89">
        <v>1699.5</v>
      </c>
    </row>
    <row r="272" spans="1:2" x14ac:dyDescent="0.2">
      <c r="A272" s="53">
        <v>29342</v>
      </c>
      <c r="B272" s="89">
        <v>1704.3</v>
      </c>
    </row>
    <row r="273" spans="1:2" x14ac:dyDescent="0.2">
      <c r="A273" s="53">
        <v>29373</v>
      </c>
      <c r="B273" s="89">
        <v>1723</v>
      </c>
    </row>
    <row r="274" spans="1:2" x14ac:dyDescent="0.2">
      <c r="A274" s="53">
        <v>29403</v>
      </c>
      <c r="B274" s="89">
        <v>1751.2</v>
      </c>
    </row>
    <row r="275" spans="1:2" x14ac:dyDescent="0.2">
      <c r="A275" s="53">
        <v>29434</v>
      </c>
      <c r="B275" s="89">
        <v>1767.7</v>
      </c>
    </row>
    <row r="276" spans="1:2" x14ac:dyDescent="0.2">
      <c r="A276" s="53">
        <v>29465</v>
      </c>
      <c r="B276" s="89">
        <v>1784.1</v>
      </c>
    </row>
    <row r="277" spans="1:2" x14ac:dyDescent="0.2">
      <c r="A277" s="53">
        <v>29495</v>
      </c>
      <c r="B277" s="89">
        <v>1820.4</v>
      </c>
    </row>
    <row r="278" spans="1:2" x14ac:dyDescent="0.2">
      <c r="A278" s="53">
        <v>29526</v>
      </c>
      <c r="B278" s="89">
        <v>1830.2</v>
      </c>
    </row>
    <row r="279" spans="1:2" x14ac:dyDescent="0.2">
      <c r="A279" s="53">
        <v>29556</v>
      </c>
      <c r="B279" s="89">
        <v>1855.5</v>
      </c>
    </row>
    <row r="280" spans="1:2" x14ac:dyDescent="0.2">
      <c r="A280" s="53">
        <v>29587</v>
      </c>
      <c r="B280" s="89">
        <v>1874.7</v>
      </c>
    </row>
    <row r="281" spans="1:2" x14ac:dyDescent="0.2">
      <c r="A281" s="53">
        <v>29618</v>
      </c>
      <c r="B281" s="89">
        <v>1889.4</v>
      </c>
    </row>
    <row r="282" spans="1:2" x14ac:dyDescent="0.2">
      <c r="A282" s="53">
        <v>29646</v>
      </c>
      <c r="B282" s="89">
        <v>1908.1</v>
      </c>
    </row>
    <row r="283" spans="1:2" x14ac:dyDescent="0.2">
      <c r="A283" s="53">
        <v>29677</v>
      </c>
      <c r="B283" s="89">
        <v>1909.1</v>
      </c>
    </row>
    <row r="284" spans="1:2" x14ac:dyDescent="0.2">
      <c r="A284" s="53">
        <v>29707</v>
      </c>
      <c r="B284" s="89">
        <v>1918.2</v>
      </c>
    </row>
    <row r="285" spans="1:2" x14ac:dyDescent="0.2">
      <c r="A285" s="53">
        <v>29738</v>
      </c>
      <c r="B285" s="89">
        <v>1938.5</v>
      </c>
    </row>
    <row r="286" spans="1:2" x14ac:dyDescent="0.2">
      <c r="A286" s="53">
        <v>29768</v>
      </c>
      <c r="B286" s="89">
        <v>1945.7</v>
      </c>
    </row>
    <row r="287" spans="1:2" x14ac:dyDescent="0.2">
      <c r="A287" s="53">
        <v>29799</v>
      </c>
      <c r="B287" s="89">
        <v>1969.8</v>
      </c>
    </row>
    <row r="288" spans="1:2" x14ac:dyDescent="0.2">
      <c r="A288" s="53">
        <v>29830</v>
      </c>
      <c r="B288" s="89">
        <v>1968.2</v>
      </c>
    </row>
    <row r="289" spans="1:2" x14ac:dyDescent="0.2">
      <c r="A289" s="53">
        <v>29860</v>
      </c>
      <c r="B289" s="89">
        <v>1966.2</v>
      </c>
    </row>
    <row r="290" spans="1:2" x14ac:dyDescent="0.2">
      <c r="A290" s="53">
        <v>29891</v>
      </c>
      <c r="B290" s="89">
        <v>1972.4</v>
      </c>
    </row>
    <row r="291" spans="1:2" x14ac:dyDescent="0.2">
      <c r="A291" s="53">
        <v>29921</v>
      </c>
      <c r="B291" s="89">
        <v>1989.9</v>
      </c>
    </row>
    <row r="292" spans="1:2" x14ac:dyDescent="0.2">
      <c r="A292" s="53">
        <v>29952</v>
      </c>
      <c r="B292" s="89">
        <v>1997.4</v>
      </c>
    </row>
    <row r="293" spans="1:2" x14ac:dyDescent="0.2">
      <c r="A293" s="53">
        <v>29983</v>
      </c>
      <c r="B293" s="89">
        <v>2021.4</v>
      </c>
    </row>
    <row r="294" spans="1:2" x14ac:dyDescent="0.2">
      <c r="A294" s="53">
        <v>30011</v>
      </c>
      <c r="B294" s="89">
        <v>2024.4</v>
      </c>
    </row>
    <row r="295" spans="1:2" x14ac:dyDescent="0.2">
      <c r="A295" s="53">
        <v>30042</v>
      </c>
      <c r="B295" s="89">
        <v>2027.2</v>
      </c>
    </row>
    <row r="296" spans="1:2" x14ac:dyDescent="0.2">
      <c r="A296" s="53">
        <v>30072</v>
      </c>
      <c r="B296" s="89">
        <v>2045.9</v>
      </c>
    </row>
    <row r="297" spans="1:2" x14ac:dyDescent="0.2">
      <c r="A297" s="53">
        <v>30103</v>
      </c>
      <c r="B297" s="89">
        <v>2050.1999999999998</v>
      </c>
    </row>
    <row r="298" spans="1:2" x14ac:dyDescent="0.2">
      <c r="A298" s="53">
        <v>30133</v>
      </c>
      <c r="B298" s="89">
        <v>2075.1</v>
      </c>
    </row>
    <row r="299" spans="1:2" x14ac:dyDescent="0.2">
      <c r="A299" s="53">
        <v>30164</v>
      </c>
      <c r="B299" s="89">
        <v>2083.6999999999998</v>
      </c>
    </row>
    <row r="300" spans="1:2" x14ac:dyDescent="0.2">
      <c r="A300" s="53">
        <v>30195</v>
      </c>
      <c r="B300" s="89">
        <v>2108.9</v>
      </c>
    </row>
    <row r="301" spans="1:2" x14ac:dyDescent="0.2">
      <c r="A301" s="53">
        <v>30225</v>
      </c>
      <c r="B301" s="89">
        <v>2130.6999999999998</v>
      </c>
    </row>
    <row r="302" spans="1:2" x14ac:dyDescent="0.2">
      <c r="A302" s="53">
        <v>30256</v>
      </c>
      <c r="B302" s="89">
        <v>2154.6999999999998</v>
      </c>
    </row>
    <row r="303" spans="1:2" x14ac:dyDescent="0.2">
      <c r="A303" s="53">
        <v>30286</v>
      </c>
      <c r="B303" s="89">
        <v>2167.4</v>
      </c>
    </row>
    <row r="304" spans="1:2" x14ac:dyDescent="0.2">
      <c r="A304" s="53">
        <v>30317</v>
      </c>
      <c r="B304" s="89">
        <v>2180.1</v>
      </c>
    </row>
    <row r="305" spans="1:2" x14ac:dyDescent="0.2">
      <c r="A305" s="53">
        <v>30348</v>
      </c>
      <c r="B305" s="89">
        <v>2183.1</v>
      </c>
    </row>
    <row r="306" spans="1:2" x14ac:dyDescent="0.2">
      <c r="A306" s="53">
        <v>30376</v>
      </c>
      <c r="B306" s="89">
        <v>2208.6</v>
      </c>
    </row>
    <row r="307" spans="1:2" x14ac:dyDescent="0.2">
      <c r="A307" s="53">
        <v>30407</v>
      </c>
      <c r="B307" s="89">
        <v>2231.8000000000002</v>
      </c>
    </row>
    <row r="308" spans="1:2" x14ac:dyDescent="0.2">
      <c r="A308" s="53">
        <v>30437</v>
      </c>
      <c r="B308" s="89">
        <v>2251</v>
      </c>
    </row>
    <row r="309" spans="1:2" x14ac:dyDescent="0.2">
      <c r="A309" s="53">
        <v>30468</v>
      </c>
      <c r="B309" s="89">
        <v>2280.8000000000002</v>
      </c>
    </row>
    <row r="310" spans="1:2" x14ac:dyDescent="0.2">
      <c r="A310" s="53">
        <v>30498</v>
      </c>
      <c r="B310" s="89">
        <v>2309</v>
      </c>
    </row>
    <row r="311" spans="1:2" x14ac:dyDescent="0.2">
      <c r="A311" s="53">
        <v>30529</v>
      </c>
      <c r="B311" s="89">
        <v>2324.8000000000002</v>
      </c>
    </row>
    <row r="312" spans="1:2" x14ac:dyDescent="0.2">
      <c r="A312" s="53">
        <v>30560</v>
      </c>
      <c r="B312" s="89">
        <v>2339.1</v>
      </c>
    </row>
    <row r="313" spans="1:2" x14ac:dyDescent="0.2">
      <c r="A313" s="53">
        <v>30590</v>
      </c>
      <c r="B313" s="89">
        <v>2361.8000000000002</v>
      </c>
    </row>
    <row r="314" spans="1:2" x14ac:dyDescent="0.2">
      <c r="A314" s="53">
        <v>30621</v>
      </c>
      <c r="B314" s="89">
        <v>2370.4</v>
      </c>
    </row>
    <row r="315" spans="1:2" x14ac:dyDescent="0.2">
      <c r="A315" s="53">
        <v>30651</v>
      </c>
      <c r="B315" s="89">
        <v>2397.9</v>
      </c>
    </row>
    <row r="316" spans="1:2" x14ac:dyDescent="0.2">
      <c r="A316" s="53">
        <v>30682</v>
      </c>
      <c r="B316" s="89">
        <v>2423.8000000000002</v>
      </c>
    </row>
    <row r="317" spans="1:2" x14ac:dyDescent="0.2">
      <c r="A317" s="53">
        <v>30713</v>
      </c>
      <c r="B317" s="89">
        <v>2408.1</v>
      </c>
    </row>
    <row r="318" spans="1:2" x14ac:dyDescent="0.2">
      <c r="A318" s="53">
        <v>30742</v>
      </c>
      <c r="B318" s="89">
        <v>2436.4</v>
      </c>
    </row>
    <row r="319" spans="1:2" x14ac:dyDescent="0.2">
      <c r="A319" s="53">
        <v>30773</v>
      </c>
      <c r="B319" s="89">
        <v>2462.6</v>
      </c>
    </row>
    <row r="320" spans="1:2" x14ac:dyDescent="0.2">
      <c r="A320" s="53">
        <v>30803</v>
      </c>
      <c r="B320" s="89">
        <v>2479.8000000000002</v>
      </c>
    </row>
    <row r="321" spans="1:2" x14ac:dyDescent="0.2">
      <c r="A321" s="53">
        <v>30834</v>
      </c>
      <c r="B321" s="89">
        <v>2501.1999999999998</v>
      </c>
    </row>
    <row r="322" spans="1:2" x14ac:dyDescent="0.2">
      <c r="A322" s="53">
        <v>30864</v>
      </c>
      <c r="B322" s="89">
        <v>2500.5</v>
      </c>
    </row>
    <row r="323" spans="1:2" x14ac:dyDescent="0.2">
      <c r="A323" s="53">
        <v>30895</v>
      </c>
      <c r="B323" s="89">
        <v>2518.4</v>
      </c>
    </row>
    <row r="324" spans="1:2" x14ac:dyDescent="0.2">
      <c r="A324" s="53">
        <v>30926</v>
      </c>
      <c r="B324" s="89">
        <v>2540.3000000000002</v>
      </c>
    </row>
    <row r="325" spans="1:2" x14ac:dyDescent="0.2">
      <c r="A325" s="53">
        <v>30956</v>
      </c>
      <c r="B325" s="89">
        <v>2538.1999999999998</v>
      </c>
    </row>
    <row r="326" spans="1:2" x14ac:dyDescent="0.2">
      <c r="A326" s="53">
        <v>30987</v>
      </c>
      <c r="B326" s="89">
        <v>2578.6</v>
      </c>
    </row>
    <row r="327" spans="1:2" x14ac:dyDescent="0.2">
      <c r="A327" s="53">
        <v>31017</v>
      </c>
      <c r="B327" s="89">
        <v>2590</v>
      </c>
    </row>
    <row r="328" spans="1:2" x14ac:dyDescent="0.2">
      <c r="A328" s="53">
        <v>31048</v>
      </c>
      <c r="B328" s="89">
        <v>2626.3</v>
      </c>
    </row>
    <row r="329" spans="1:2" x14ac:dyDescent="0.2">
      <c r="A329" s="53">
        <v>31079</v>
      </c>
      <c r="B329" s="89">
        <v>2648.6</v>
      </c>
    </row>
    <row r="330" spans="1:2" x14ac:dyDescent="0.2">
      <c r="A330" s="53">
        <v>31107</v>
      </c>
      <c r="B330" s="89">
        <v>2656.8</v>
      </c>
    </row>
    <row r="331" spans="1:2" x14ac:dyDescent="0.2">
      <c r="A331" s="53">
        <v>31138</v>
      </c>
      <c r="B331" s="89">
        <v>2668.4</v>
      </c>
    </row>
    <row r="332" spans="1:2" x14ac:dyDescent="0.2">
      <c r="A332" s="53">
        <v>31168</v>
      </c>
      <c r="B332" s="89">
        <v>2705.9</v>
      </c>
    </row>
    <row r="333" spans="1:2" x14ac:dyDescent="0.2">
      <c r="A333" s="53">
        <v>31199</v>
      </c>
      <c r="B333" s="89">
        <v>2699.3</v>
      </c>
    </row>
    <row r="334" spans="1:2" x14ac:dyDescent="0.2">
      <c r="A334" s="53">
        <v>31229</v>
      </c>
      <c r="B334" s="89">
        <v>2725.9</v>
      </c>
    </row>
    <row r="335" spans="1:2" x14ac:dyDescent="0.2">
      <c r="A335" s="53">
        <v>31260</v>
      </c>
      <c r="B335" s="89">
        <v>2762.7</v>
      </c>
    </row>
    <row r="336" spans="1:2" x14ac:dyDescent="0.2">
      <c r="A336" s="53">
        <v>31291</v>
      </c>
      <c r="B336" s="89">
        <v>2805.6</v>
      </c>
    </row>
    <row r="337" spans="1:2" x14ac:dyDescent="0.2">
      <c r="A337" s="53">
        <v>31321</v>
      </c>
      <c r="B337" s="89">
        <v>2767.1</v>
      </c>
    </row>
    <row r="338" spans="1:2" x14ac:dyDescent="0.2">
      <c r="A338" s="53">
        <v>31352</v>
      </c>
      <c r="B338" s="89">
        <v>2782.7</v>
      </c>
    </row>
    <row r="339" spans="1:2" x14ac:dyDescent="0.2">
      <c r="A339" s="53">
        <v>31382</v>
      </c>
      <c r="B339" s="89">
        <v>2822.8</v>
      </c>
    </row>
    <row r="340" spans="1:2" x14ac:dyDescent="0.2">
      <c r="A340" s="53">
        <v>31413</v>
      </c>
      <c r="B340" s="89">
        <v>2838.3</v>
      </c>
    </row>
    <row r="341" spans="1:2" x14ac:dyDescent="0.2">
      <c r="A341" s="53">
        <v>31444</v>
      </c>
      <c r="B341" s="89">
        <v>2831.2</v>
      </c>
    </row>
    <row r="342" spans="1:2" x14ac:dyDescent="0.2">
      <c r="A342" s="53">
        <v>31472</v>
      </c>
      <c r="B342" s="89">
        <v>2834.7</v>
      </c>
    </row>
    <row r="343" spans="1:2" x14ac:dyDescent="0.2">
      <c r="A343" s="53">
        <v>31503</v>
      </c>
      <c r="B343" s="89">
        <v>2846.5</v>
      </c>
    </row>
    <row r="344" spans="1:2" x14ac:dyDescent="0.2">
      <c r="A344" s="53">
        <v>31533</v>
      </c>
      <c r="B344" s="89">
        <v>2869</v>
      </c>
    </row>
    <row r="345" spans="1:2" x14ac:dyDescent="0.2">
      <c r="A345" s="53">
        <v>31564</v>
      </c>
      <c r="B345" s="89">
        <v>2873.5</v>
      </c>
    </row>
    <row r="346" spans="1:2" x14ac:dyDescent="0.2">
      <c r="A346" s="53">
        <v>31594</v>
      </c>
      <c r="B346" s="89">
        <v>2893.4</v>
      </c>
    </row>
    <row r="347" spans="1:2" x14ac:dyDescent="0.2">
      <c r="A347" s="53">
        <v>31625</v>
      </c>
      <c r="B347" s="89">
        <v>2911.1</v>
      </c>
    </row>
    <row r="348" spans="1:2" x14ac:dyDescent="0.2">
      <c r="A348" s="53">
        <v>31656</v>
      </c>
      <c r="B348" s="89">
        <v>2984.6</v>
      </c>
    </row>
    <row r="349" spans="1:2" x14ac:dyDescent="0.2">
      <c r="A349" s="53">
        <v>31686</v>
      </c>
      <c r="B349" s="89">
        <v>2945.9</v>
      </c>
    </row>
    <row r="350" spans="1:2" x14ac:dyDescent="0.2">
      <c r="A350" s="53">
        <v>31717</v>
      </c>
      <c r="B350" s="89">
        <v>2941.7</v>
      </c>
    </row>
    <row r="351" spans="1:2" x14ac:dyDescent="0.2">
      <c r="A351" s="53">
        <v>31747</v>
      </c>
      <c r="B351" s="89">
        <v>3010.8</v>
      </c>
    </row>
    <row r="352" spans="1:2" x14ac:dyDescent="0.2">
      <c r="A352" s="53">
        <v>31778</v>
      </c>
      <c r="B352" s="89">
        <v>2949.9</v>
      </c>
    </row>
    <row r="353" spans="1:2" x14ac:dyDescent="0.2">
      <c r="A353" s="53">
        <v>31809</v>
      </c>
      <c r="B353" s="89">
        <v>3016.5</v>
      </c>
    </row>
    <row r="354" spans="1:2" x14ac:dyDescent="0.2">
      <c r="A354" s="53">
        <v>31837</v>
      </c>
      <c r="B354" s="89">
        <v>3028.4</v>
      </c>
    </row>
    <row r="355" spans="1:2" x14ac:dyDescent="0.2">
      <c r="A355" s="53">
        <v>31868</v>
      </c>
      <c r="B355" s="89">
        <v>3054.1</v>
      </c>
    </row>
    <row r="356" spans="1:2" x14ac:dyDescent="0.2">
      <c r="A356" s="53">
        <v>31898</v>
      </c>
      <c r="B356" s="89">
        <v>3063.9</v>
      </c>
    </row>
    <row r="357" spans="1:2" x14ac:dyDescent="0.2">
      <c r="A357" s="53">
        <v>31929</v>
      </c>
      <c r="B357" s="89">
        <v>3088.4</v>
      </c>
    </row>
    <row r="358" spans="1:2" x14ac:dyDescent="0.2">
      <c r="A358" s="53">
        <v>31959</v>
      </c>
      <c r="B358" s="89">
        <v>3110.7</v>
      </c>
    </row>
    <row r="359" spans="1:2" x14ac:dyDescent="0.2">
      <c r="A359" s="53">
        <v>31990</v>
      </c>
      <c r="B359" s="89">
        <v>3147</v>
      </c>
    </row>
    <row r="360" spans="1:2" x14ac:dyDescent="0.2">
      <c r="A360" s="53">
        <v>32021</v>
      </c>
      <c r="B360" s="89">
        <v>3142.9</v>
      </c>
    </row>
    <row r="361" spans="1:2" x14ac:dyDescent="0.2">
      <c r="A361" s="53">
        <v>32051</v>
      </c>
      <c r="B361" s="89">
        <v>3151.1</v>
      </c>
    </row>
    <row r="362" spans="1:2" x14ac:dyDescent="0.2">
      <c r="A362" s="53">
        <v>32082</v>
      </c>
      <c r="B362" s="89">
        <v>3160.9</v>
      </c>
    </row>
    <row r="363" spans="1:2" x14ac:dyDescent="0.2">
      <c r="A363" s="53">
        <v>32112</v>
      </c>
      <c r="B363" s="89">
        <v>3190.9</v>
      </c>
    </row>
    <row r="364" spans="1:2" x14ac:dyDescent="0.2">
      <c r="A364" s="53">
        <v>32143</v>
      </c>
      <c r="B364" s="89">
        <v>3230.7</v>
      </c>
    </row>
    <row r="365" spans="1:2" x14ac:dyDescent="0.2">
      <c r="A365" s="53">
        <v>32174</v>
      </c>
      <c r="B365" s="89">
        <v>3238.5</v>
      </c>
    </row>
    <row r="366" spans="1:2" x14ac:dyDescent="0.2">
      <c r="A366" s="53">
        <v>32203</v>
      </c>
      <c r="B366" s="89">
        <v>3277.8</v>
      </c>
    </row>
    <row r="367" spans="1:2" x14ac:dyDescent="0.2">
      <c r="A367" s="53">
        <v>32234</v>
      </c>
      <c r="B367" s="89">
        <v>3280.4</v>
      </c>
    </row>
    <row r="368" spans="1:2" x14ac:dyDescent="0.2">
      <c r="A368" s="53">
        <v>32264</v>
      </c>
      <c r="B368" s="89">
        <v>3311</v>
      </c>
    </row>
    <row r="369" spans="1:2" x14ac:dyDescent="0.2">
      <c r="A369" s="53">
        <v>32295</v>
      </c>
      <c r="B369" s="89">
        <v>3335.6</v>
      </c>
    </row>
    <row r="370" spans="1:2" x14ac:dyDescent="0.2">
      <c r="A370" s="53">
        <v>32325</v>
      </c>
      <c r="B370" s="89">
        <v>3359.3</v>
      </c>
    </row>
    <row r="371" spans="1:2" x14ac:dyDescent="0.2">
      <c r="A371" s="53">
        <v>32356</v>
      </c>
      <c r="B371" s="89">
        <v>3384.3</v>
      </c>
    </row>
    <row r="372" spans="1:2" x14ac:dyDescent="0.2">
      <c r="A372" s="53">
        <v>32387</v>
      </c>
      <c r="B372" s="89">
        <v>3391.4</v>
      </c>
    </row>
    <row r="373" spans="1:2" x14ac:dyDescent="0.2">
      <c r="A373" s="53">
        <v>32417</v>
      </c>
      <c r="B373" s="89">
        <v>3430.4</v>
      </c>
    </row>
    <row r="374" spans="1:2" x14ac:dyDescent="0.2">
      <c r="A374" s="53">
        <v>32448</v>
      </c>
      <c r="B374" s="89">
        <v>3447</v>
      </c>
    </row>
    <row r="375" spans="1:2" x14ac:dyDescent="0.2">
      <c r="A375" s="53">
        <v>32478</v>
      </c>
      <c r="B375" s="89">
        <v>3476.3</v>
      </c>
    </row>
    <row r="376" spans="1:2" x14ac:dyDescent="0.2">
      <c r="A376" s="53">
        <v>32509</v>
      </c>
      <c r="B376" s="89">
        <v>3499.9</v>
      </c>
    </row>
    <row r="377" spans="1:2" x14ac:dyDescent="0.2">
      <c r="A377" s="53">
        <v>32540</v>
      </c>
      <c r="B377" s="89">
        <v>3503.9</v>
      </c>
    </row>
    <row r="378" spans="1:2" x14ac:dyDescent="0.2">
      <c r="A378" s="53">
        <v>32568</v>
      </c>
      <c r="B378" s="89">
        <v>3514.5</v>
      </c>
    </row>
    <row r="379" spans="1:2" x14ac:dyDescent="0.2">
      <c r="A379" s="53">
        <v>32599</v>
      </c>
      <c r="B379" s="89">
        <v>3558.6</v>
      </c>
    </row>
    <row r="380" spans="1:2" x14ac:dyDescent="0.2">
      <c r="A380" s="53">
        <v>32629</v>
      </c>
      <c r="B380" s="89">
        <v>3567.5</v>
      </c>
    </row>
    <row r="381" spans="1:2" x14ac:dyDescent="0.2">
      <c r="A381" s="53">
        <v>32660</v>
      </c>
      <c r="B381" s="89">
        <v>3582.4</v>
      </c>
    </row>
    <row r="382" spans="1:2" x14ac:dyDescent="0.2">
      <c r="A382" s="53">
        <v>32690</v>
      </c>
      <c r="B382" s="89">
        <v>3601.7</v>
      </c>
    </row>
    <row r="383" spans="1:2" x14ac:dyDescent="0.2">
      <c r="A383" s="53">
        <v>32721</v>
      </c>
      <c r="B383" s="89">
        <v>3636.8</v>
      </c>
    </row>
    <row r="384" spans="1:2" x14ac:dyDescent="0.2">
      <c r="A384" s="53">
        <v>32752</v>
      </c>
      <c r="B384" s="89">
        <v>3638.1</v>
      </c>
    </row>
    <row r="385" spans="1:2" x14ac:dyDescent="0.2">
      <c r="A385" s="53">
        <v>32782</v>
      </c>
      <c r="B385" s="89">
        <v>3650</v>
      </c>
    </row>
    <row r="386" spans="1:2" x14ac:dyDescent="0.2">
      <c r="A386" s="53">
        <v>32813</v>
      </c>
      <c r="B386" s="89">
        <v>3659.7</v>
      </c>
    </row>
    <row r="387" spans="1:2" x14ac:dyDescent="0.2">
      <c r="A387" s="53">
        <v>32843</v>
      </c>
      <c r="B387" s="89">
        <v>3700.7</v>
      </c>
    </row>
    <row r="388" spans="1:2" x14ac:dyDescent="0.2">
      <c r="A388" s="53">
        <v>32874</v>
      </c>
      <c r="B388" s="89">
        <v>3747.2</v>
      </c>
    </row>
    <row r="389" spans="1:2" x14ac:dyDescent="0.2">
      <c r="A389" s="53">
        <v>32905</v>
      </c>
      <c r="B389" s="89">
        <v>3744.8</v>
      </c>
    </row>
    <row r="390" spans="1:2" x14ac:dyDescent="0.2">
      <c r="A390" s="53">
        <v>32933</v>
      </c>
      <c r="B390" s="89">
        <v>3771.5</v>
      </c>
    </row>
    <row r="391" spans="1:2" x14ac:dyDescent="0.2">
      <c r="A391" s="53">
        <v>32964</v>
      </c>
      <c r="B391" s="89">
        <v>3786.7</v>
      </c>
    </row>
    <row r="392" spans="1:2" x14ac:dyDescent="0.2">
      <c r="A392" s="53">
        <v>32994</v>
      </c>
      <c r="B392" s="89">
        <v>3792.5</v>
      </c>
    </row>
    <row r="393" spans="1:2" x14ac:dyDescent="0.2">
      <c r="A393" s="53">
        <v>33025</v>
      </c>
      <c r="B393" s="89">
        <v>3821.3</v>
      </c>
    </row>
    <row r="394" spans="1:2" x14ac:dyDescent="0.2">
      <c r="A394" s="53">
        <v>33055</v>
      </c>
      <c r="B394" s="89">
        <v>3838.5</v>
      </c>
    </row>
    <row r="395" spans="1:2" x14ac:dyDescent="0.2">
      <c r="A395" s="53">
        <v>33086</v>
      </c>
      <c r="B395" s="89">
        <v>3865</v>
      </c>
    </row>
    <row r="396" spans="1:2" x14ac:dyDescent="0.2">
      <c r="A396" s="53">
        <v>33117</v>
      </c>
      <c r="B396" s="89">
        <v>3886.7</v>
      </c>
    </row>
    <row r="397" spans="1:2" x14ac:dyDescent="0.2">
      <c r="A397" s="53">
        <v>33147</v>
      </c>
      <c r="B397" s="89">
        <v>3887.1</v>
      </c>
    </row>
    <row r="398" spans="1:2" x14ac:dyDescent="0.2">
      <c r="A398" s="53">
        <v>33178</v>
      </c>
      <c r="B398" s="89">
        <v>3888.4</v>
      </c>
    </row>
    <row r="399" spans="1:2" x14ac:dyDescent="0.2">
      <c r="A399" s="53">
        <v>33208</v>
      </c>
      <c r="B399" s="89">
        <v>3877.8</v>
      </c>
    </row>
    <row r="400" spans="1:2" x14ac:dyDescent="0.2">
      <c r="A400" s="53">
        <v>33239</v>
      </c>
      <c r="B400" s="89">
        <v>3857.6</v>
      </c>
    </row>
    <row r="401" spans="1:2" x14ac:dyDescent="0.2">
      <c r="A401" s="53">
        <v>33270</v>
      </c>
      <c r="B401" s="89">
        <v>3883.3</v>
      </c>
    </row>
    <row r="402" spans="1:2" x14ac:dyDescent="0.2">
      <c r="A402" s="53">
        <v>33298</v>
      </c>
      <c r="B402" s="89">
        <v>3929.7</v>
      </c>
    </row>
    <row r="403" spans="1:2" x14ac:dyDescent="0.2">
      <c r="A403" s="53">
        <v>33329</v>
      </c>
      <c r="B403" s="89">
        <v>3923.9</v>
      </c>
    </row>
    <row r="404" spans="1:2" x14ac:dyDescent="0.2">
      <c r="A404" s="53">
        <v>33359</v>
      </c>
      <c r="B404" s="89">
        <v>3950</v>
      </c>
    </row>
    <row r="405" spans="1:2" x14ac:dyDescent="0.2">
      <c r="A405" s="53">
        <v>33390</v>
      </c>
      <c r="B405" s="89">
        <v>3957.1</v>
      </c>
    </row>
    <row r="406" spans="1:2" x14ac:dyDescent="0.2">
      <c r="A406" s="53">
        <v>33420</v>
      </c>
      <c r="B406" s="89">
        <v>3982.4</v>
      </c>
    </row>
    <row r="407" spans="1:2" x14ac:dyDescent="0.2">
      <c r="A407" s="53">
        <v>33451</v>
      </c>
      <c r="B407" s="89">
        <v>3985.4</v>
      </c>
    </row>
    <row r="408" spans="1:2" x14ac:dyDescent="0.2">
      <c r="A408" s="53">
        <v>33482</v>
      </c>
      <c r="B408" s="89">
        <v>4001.2</v>
      </c>
    </row>
    <row r="409" spans="1:2" x14ac:dyDescent="0.2">
      <c r="A409" s="53">
        <v>33512</v>
      </c>
      <c r="B409" s="89">
        <v>3992.9</v>
      </c>
    </row>
    <row r="410" spans="1:2" x14ac:dyDescent="0.2">
      <c r="A410" s="53">
        <v>33543</v>
      </c>
      <c r="B410" s="89">
        <v>4020.6</v>
      </c>
    </row>
    <row r="411" spans="1:2" x14ac:dyDescent="0.2">
      <c r="A411" s="53">
        <v>33573</v>
      </c>
      <c r="B411" s="89">
        <v>4037.7</v>
      </c>
    </row>
    <row r="412" spans="1:2" x14ac:dyDescent="0.2">
      <c r="A412" s="53">
        <v>33604</v>
      </c>
      <c r="B412" s="89">
        <v>4101.8999999999996</v>
      </c>
    </row>
    <row r="413" spans="1:2" x14ac:dyDescent="0.2">
      <c r="A413" s="53">
        <v>33635</v>
      </c>
      <c r="B413" s="89">
        <v>4116.8</v>
      </c>
    </row>
    <row r="414" spans="1:2" x14ac:dyDescent="0.2">
      <c r="A414" s="53">
        <v>33664</v>
      </c>
      <c r="B414" s="89">
        <v>4134.3</v>
      </c>
    </row>
    <row r="415" spans="1:2" x14ac:dyDescent="0.2">
      <c r="A415" s="53">
        <v>33695</v>
      </c>
      <c r="B415" s="89">
        <v>4149</v>
      </c>
    </row>
    <row r="416" spans="1:2" x14ac:dyDescent="0.2">
      <c r="A416" s="53">
        <v>33725</v>
      </c>
      <c r="B416" s="89">
        <v>4176.1000000000004</v>
      </c>
    </row>
    <row r="417" spans="1:2" x14ac:dyDescent="0.2">
      <c r="A417" s="53">
        <v>33756</v>
      </c>
      <c r="B417" s="89">
        <v>4195</v>
      </c>
    </row>
    <row r="418" spans="1:2" x14ac:dyDescent="0.2">
      <c r="A418" s="53">
        <v>33786</v>
      </c>
      <c r="B418" s="89">
        <v>4223</v>
      </c>
    </row>
    <row r="419" spans="1:2" x14ac:dyDescent="0.2">
      <c r="A419" s="53">
        <v>33817</v>
      </c>
      <c r="B419" s="89">
        <v>4239.3</v>
      </c>
    </row>
    <row r="420" spans="1:2" x14ac:dyDescent="0.2">
      <c r="A420" s="53">
        <v>33848</v>
      </c>
      <c r="B420" s="89">
        <v>4273.8999999999996</v>
      </c>
    </row>
    <row r="421" spans="1:2" x14ac:dyDescent="0.2">
      <c r="A421" s="53">
        <v>33878</v>
      </c>
      <c r="B421" s="89">
        <v>4303.5</v>
      </c>
    </row>
    <row r="422" spans="1:2" x14ac:dyDescent="0.2">
      <c r="A422" s="53">
        <v>33909</v>
      </c>
      <c r="B422" s="89">
        <v>4319.5</v>
      </c>
    </row>
    <row r="423" spans="1:2" x14ac:dyDescent="0.2">
      <c r="A423" s="53">
        <v>33939</v>
      </c>
      <c r="B423" s="89">
        <v>4355.6000000000004</v>
      </c>
    </row>
    <row r="424" spans="1:2" x14ac:dyDescent="0.2">
      <c r="A424" s="53">
        <v>33970</v>
      </c>
      <c r="B424" s="89">
        <v>4359.7</v>
      </c>
    </row>
    <row r="425" spans="1:2" x14ac:dyDescent="0.2">
      <c r="A425" s="53">
        <v>34001</v>
      </c>
      <c r="B425" s="89">
        <v>4374.3</v>
      </c>
    </row>
    <row r="426" spans="1:2" x14ac:dyDescent="0.2">
      <c r="A426" s="53">
        <v>34029</v>
      </c>
      <c r="B426" s="89">
        <v>4371.3999999999996</v>
      </c>
    </row>
    <row r="427" spans="1:2" x14ac:dyDescent="0.2">
      <c r="A427" s="53">
        <v>34060</v>
      </c>
      <c r="B427" s="89">
        <v>4412.3999999999996</v>
      </c>
    </row>
    <row r="428" spans="1:2" x14ac:dyDescent="0.2">
      <c r="A428" s="53">
        <v>34090</v>
      </c>
      <c r="B428" s="89">
        <v>4441.3</v>
      </c>
    </row>
    <row r="429" spans="1:2" x14ac:dyDescent="0.2">
      <c r="A429" s="53">
        <v>34121</v>
      </c>
      <c r="B429" s="89">
        <v>4458.8</v>
      </c>
    </row>
    <row r="430" spans="1:2" x14ac:dyDescent="0.2">
      <c r="A430" s="53">
        <v>34151</v>
      </c>
      <c r="B430" s="89">
        <v>4487.7</v>
      </c>
    </row>
    <row r="431" spans="1:2" x14ac:dyDescent="0.2">
      <c r="A431" s="53">
        <v>34182</v>
      </c>
      <c r="B431" s="89">
        <v>4499.8999999999996</v>
      </c>
    </row>
    <row r="432" spans="1:2" x14ac:dyDescent="0.2">
      <c r="A432" s="53">
        <v>34213</v>
      </c>
      <c r="B432" s="89">
        <v>4530.5</v>
      </c>
    </row>
    <row r="433" spans="1:2" x14ac:dyDescent="0.2">
      <c r="A433" s="53">
        <v>34243</v>
      </c>
      <c r="B433" s="89">
        <v>4552</v>
      </c>
    </row>
    <row r="434" spans="1:2" x14ac:dyDescent="0.2">
      <c r="A434" s="53">
        <v>34274</v>
      </c>
      <c r="B434" s="89">
        <v>4573.3999999999996</v>
      </c>
    </row>
    <row r="435" spans="1:2" x14ac:dyDescent="0.2">
      <c r="A435" s="53">
        <v>34304</v>
      </c>
      <c r="B435" s="89">
        <v>4590.7</v>
      </c>
    </row>
    <row r="436" spans="1:2" x14ac:dyDescent="0.2">
      <c r="A436" s="53">
        <v>34335</v>
      </c>
      <c r="B436" s="89">
        <v>4604.8</v>
      </c>
    </row>
    <row r="437" spans="1:2" x14ac:dyDescent="0.2">
      <c r="A437" s="53">
        <v>34366</v>
      </c>
      <c r="B437" s="89">
        <v>4652.3</v>
      </c>
    </row>
    <row r="438" spans="1:2" x14ac:dyDescent="0.2">
      <c r="A438" s="53">
        <v>34394</v>
      </c>
      <c r="B438" s="89">
        <v>4665.3999999999996</v>
      </c>
    </row>
    <row r="439" spans="1:2" x14ac:dyDescent="0.2">
      <c r="A439" s="53">
        <v>34425</v>
      </c>
      <c r="B439" s="89">
        <v>4690.7</v>
      </c>
    </row>
    <row r="440" spans="1:2" x14ac:dyDescent="0.2">
      <c r="A440" s="53">
        <v>34455</v>
      </c>
      <c r="B440" s="89">
        <v>4689.2</v>
      </c>
    </row>
    <row r="441" spans="1:2" x14ac:dyDescent="0.2">
      <c r="A441" s="53">
        <v>34486</v>
      </c>
      <c r="B441" s="89">
        <v>4728.8</v>
      </c>
    </row>
    <row r="442" spans="1:2" x14ac:dyDescent="0.2">
      <c r="A442" s="53">
        <v>34516</v>
      </c>
      <c r="B442" s="89">
        <v>4740.8</v>
      </c>
    </row>
    <row r="443" spans="1:2" x14ac:dyDescent="0.2">
      <c r="A443" s="53">
        <v>34547</v>
      </c>
      <c r="B443" s="89">
        <v>4783</v>
      </c>
    </row>
    <row r="444" spans="1:2" x14ac:dyDescent="0.2">
      <c r="A444" s="53">
        <v>34578</v>
      </c>
      <c r="B444" s="89">
        <v>4795.5</v>
      </c>
    </row>
    <row r="445" spans="1:2" x14ac:dyDescent="0.2">
      <c r="A445" s="53">
        <v>34608</v>
      </c>
      <c r="B445" s="89">
        <v>4833.3</v>
      </c>
    </row>
    <row r="446" spans="1:2" x14ac:dyDescent="0.2">
      <c r="A446" s="53">
        <v>34639</v>
      </c>
      <c r="B446" s="89">
        <v>4846</v>
      </c>
    </row>
    <row r="447" spans="1:2" x14ac:dyDescent="0.2">
      <c r="A447" s="53">
        <v>34669</v>
      </c>
      <c r="B447" s="89">
        <v>4862.3</v>
      </c>
    </row>
    <row r="448" spans="1:2" x14ac:dyDescent="0.2">
      <c r="A448" s="53">
        <v>34700</v>
      </c>
      <c r="B448" s="89">
        <v>4871.8999999999996</v>
      </c>
    </row>
    <row r="449" spans="1:2" x14ac:dyDescent="0.2">
      <c r="A449" s="53">
        <v>34731</v>
      </c>
      <c r="B449" s="89">
        <v>4871.7</v>
      </c>
    </row>
    <row r="450" spans="1:2" x14ac:dyDescent="0.2">
      <c r="A450" s="53">
        <v>34759</v>
      </c>
      <c r="B450" s="89">
        <v>4906.5</v>
      </c>
    </row>
    <row r="451" spans="1:2" x14ac:dyDescent="0.2">
      <c r="A451" s="53">
        <v>34790</v>
      </c>
      <c r="B451" s="89">
        <v>4911.5</v>
      </c>
    </row>
    <row r="452" spans="1:2" x14ac:dyDescent="0.2">
      <c r="A452" s="53">
        <v>34820</v>
      </c>
      <c r="B452" s="89">
        <v>4954.3999999999996</v>
      </c>
    </row>
    <row r="453" spans="1:2" x14ac:dyDescent="0.2">
      <c r="A453" s="53">
        <v>34851</v>
      </c>
      <c r="B453" s="89">
        <v>4999</v>
      </c>
    </row>
    <row r="454" spans="1:2" x14ac:dyDescent="0.2">
      <c r="A454" s="53">
        <v>34881</v>
      </c>
      <c r="B454" s="89">
        <v>4991.8</v>
      </c>
    </row>
    <row r="455" spans="1:2" x14ac:dyDescent="0.2">
      <c r="A455" s="53">
        <v>34912</v>
      </c>
      <c r="B455" s="89">
        <v>5027.1000000000004</v>
      </c>
    </row>
    <row r="456" spans="1:2" x14ac:dyDescent="0.2">
      <c r="A456" s="53">
        <v>34943</v>
      </c>
      <c r="B456" s="89">
        <v>5042.5</v>
      </c>
    </row>
    <row r="457" spans="1:2" x14ac:dyDescent="0.2">
      <c r="A457" s="53">
        <v>34973</v>
      </c>
      <c r="B457" s="89">
        <v>5035.8999999999996</v>
      </c>
    </row>
    <row r="458" spans="1:2" x14ac:dyDescent="0.2">
      <c r="A458" s="53">
        <v>35004</v>
      </c>
      <c r="B458" s="89">
        <v>5077.8</v>
      </c>
    </row>
    <row r="459" spans="1:2" x14ac:dyDescent="0.2">
      <c r="A459" s="53">
        <v>35034</v>
      </c>
      <c r="B459" s="89">
        <v>5120.1000000000004</v>
      </c>
    </row>
    <row r="460" spans="1:2" x14ac:dyDescent="0.2">
      <c r="A460" s="53">
        <v>35065</v>
      </c>
      <c r="B460" s="89">
        <v>5108.8999999999996</v>
      </c>
    </row>
    <row r="461" spans="1:2" x14ac:dyDescent="0.2">
      <c r="A461" s="53">
        <v>35096</v>
      </c>
      <c r="B461" s="89">
        <v>5156.1000000000004</v>
      </c>
    </row>
    <row r="462" spans="1:2" x14ac:dyDescent="0.2">
      <c r="A462" s="53">
        <v>35125</v>
      </c>
      <c r="B462" s="89">
        <v>5196.3999999999996</v>
      </c>
    </row>
    <row r="463" spans="1:2" x14ac:dyDescent="0.2">
      <c r="A463" s="53">
        <v>35156</v>
      </c>
      <c r="B463" s="89">
        <v>5231.6000000000004</v>
      </c>
    </row>
    <row r="464" spans="1:2" x14ac:dyDescent="0.2">
      <c r="A464" s="53">
        <v>35186</v>
      </c>
      <c r="B464" s="89">
        <v>5247.2</v>
      </c>
    </row>
    <row r="465" spans="1:2" x14ac:dyDescent="0.2">
      <c r="A465" s="53">
        <v>35217</v>
      </c>
      <c r="B465" s="89">
        <v>5253.7</v>
      </c>
    </row>
    <row r="466" spans="1:2" x14ac:dyDescent="0.2">
      <c r="A466" s="53">
        <v>35247</v>
      </c>
      <c r="B466" s="89">
        <v>5275.8</v>
      </c>
    </row>
    <row r="467" spans="1:2" x14ac:dyDescent="0.2">
      <c r="A467" s="53">
        <v>35278</v>
      </c>
      <c r="B467" s="89">
        <v>5299</v>
      </c>
    </row>
    <row r="468" spans="1:2" x14ac:dyDescent="0.2">
      <c r="A468" s="53">
        <v>35309</v>
      </c>
      <c r="B468" s="89">
        <v>5320</v>
      </c>
    </row>
    <row r="469" spans="1:2" x14ac:dyDescent="0.2">
      <c r="A469" s="53">
        <v>35339</v>
      </c>
      <c r="B469" s="89">
        <v>5351.5</v>
      </c>
    </row>
    <row r="470" spans="1:2" x14ac:dyDescent="0.2">
      <c r="A470" s="53">
        <v>35370</v>
      </c>
      <c r="B470" s="89">
        <v>5375</v>
      </c>
    </row>
    <row r="471" spans="1:2" x14ac:dyDescent="0.2">
      <c r="A471" s="53">
        <v>35400</v>
      </c>
      <c r="B471" s="89">
        <v>5401.7</v>
      </c>
    </row>
    <row r="472" spans="1:2" x14ac:dyDescent="0.2">
      <c r="A472" s="53">
        <v>35431</v>
      </c>
      <c r="B472" s="89">
        <v>5434.9</v>
      </c>
    </row>
    <row r="473" spans="1:2" x14ac:dyDescent="0.2">
      <c r="A473" s="53">
        <v>35462</v>
      </c>
      <c r="B473" s="89">
        <v>5457.7</v>
      </c>
    </row>
    <row r="474" spans="1:2" x14ac:dyDescent="0.2">
      <c r="A474" s="53">
        <v>35490</v>
      </c>
      <c r="B474" s="89">
        <v>5477.6</v>
      </c>
    </row>
    <row r="475" spans="1:2" x14ac:dyDescent="0.2">
      <c r="A475" s="53">
        <v>35521</v>
      </c>
      <c r="B475" s="89">
        <v>5482.8</v>
      </c>
    </row>
    <row r="476" spans="1:2" x14ac:dyDescent="0.2">
      <c r="A476" s="53">
        <v>35551</v>
      </c>
      <c r="B476" s="89">
        <v>5484.3</v>
      </c>
    </row>
    <row r="477" spans="1:2" x14ac:dyDescent="0.2">
      <c r="A477" s="53">
        <v>35582</v>
      </c>
      <c r="B477" s="89">
        <v>5518.2</v>
      </c>
    </row>
    <row r="478" spans="1:2" x14ac:dyDescent="0.2">
      <c r="A478" s="53">
        <v>35612</v>
      </c>
      <c r="B478" s="89">
        <v>5573</v>
      </c>
    </row>
    <row r="479" spans="1:2" x14ac:dyDescent="0.2">
      <c r="A479" s="53">
        <v>35643</v>
      </c>
      <c r="B479" s="89">
        <v>5611.8</v>
      </c>
    </row>
    <row r="480" spans="1:2" x14ac:dyDescent="0.2">
      <c r="A480" s="53">
        <v>35674</v>
      </c>
      <c r="B480" s="89">
        <v>5625.6</v>
      </c>
    </row>
    <row r="481" spans="1:2" x14ac:dyDescent="0.2">
      <c r="A481" s="53">
        <v>35704</v>
      </c>
      <c r="B481" s="89">
        <v>5661.2</v>
      </c>
    </row>
    <row r="482" spans="1:2" x14ac:dyDescent="0.2">
      <c r="A482" s="53">
        <v>35735</v>
      </c>
      <c r="B482" s="89">
        <v>5685.2</v>
      </c>
    </row>
    <row r="483" spans="1:2" x14ac:dyDescent="0.2">
      <c r="A483" s="53">
        <v>35765</v>
      </c>
      <c r="B483" s="89">
        <v>5716.4</v>
      </c>
    </row>
    <row r="484" spans="1:2" x14ac:dyDescent="0.2">
      <c r="A484" s="53">
        <v>35796</v>
      </c>
      <c r="B484" s="89">
        <v>5714.4</v>
      </c>
    </row>
    <row r="485" spans="1:2" x14ac:dyDescent="0.2">
      <c r="A485" s="53">
        <v>35827</v>
      </c>
      <c r="B485" s="89">
        <v>5748.4</v>
      </c>
    </row>
    <row r="486" spans="1:2" x14ac:dyDescent="0.2">
      <c r="A486" s="53">
        <v>35855</v>
      </c>
      <c r="B486" s="89">
        <v>5775</v>
      </c>
    </row>
    <row r="487" spans="1:2" x14ac:dyDescent="0.2">
      <c r="A487" s="53">
        <v>35886</v>
      </c>
      <c r="B487" s="89">
        <v>5812.9</v>
      </c>
    </row>
    <row r="488" spans="1:2" x14ac:dyDescent="0.2">
      <c r="A488" s="53">
        <v>35916</v>
      </c>
      <c r="B488" s="89">
        <v>5863.3</v>
      </c>
    </row>
    <row r="489" spans="1:2" x14ac:dyDescent="0.2">
      <c r="A489" s="53">
        <v>35947</v>
      </c>
      <c r="B489" s="89">
        <v>5897.2</v>
      </c>
    </row>
    <row r="490" spans="1:2" x14ac:dyDescent="0.2">
      <c r="A490" s="53">
        <v>35977</v>
      </c>
      <c r="B490" s="89">
        <v>5915.6</v>
      </c>
    </row>
    <row r="491" spans="1:2" x14ac:dyDescent="0.2">
      <c r="A491" s="53">
        <v>36008</v>
      </c>
      <c r="B491" s="89">
        <v>5951</v>
      </c>
    </row>
    <row r="492" spans="1:2" x14ac:dyDescent="0.2">
      <c r="A492" s="53">
        <v>36039</v>
      </c>
      <c r="B492" s="89">
        <v>5991.8</v>
      </c>
    </row>
    <row r="493" spans="1:2" x14ac:dyDescent="0.2">
      <c r="A493" s="53">
        <v>36069</v>
      </c>
      <c r="B493" s="89">
        <v>6025.8</v>
      </c>
    </row>
    <row r="494" spans="1:2" x14ac:dyDescent="0.2">
      <c r="A494" s="53">
        <v>36100</v>
      </c>
      <c r="B494" s="89">
        <v>6042.7</v>
      </c>
    </row>
    <row r="495" spans="1:2" x14ac:dyDescent="0.2">
      <c r="A495" s="53">
        <v>36130</v>
      </c>
      <c r="B495" s="89">
        <v>6098.2</v>
      </c>
    </row>
    <row r="496" spans="1:2" x14ac:dyDescent="0.2">
      <c r="A496" s="53">
        <v>36161</v>
      </c>
      <c r="B496" s="89">
        <v>6099.1</v>
      </c>
    </row>
    <row r="497" spans="1:2" x14ac:dyDescent="0.2">
      <c r="A497" s="53">
        <v>36192</v>
      </c>
      <c r="B497" s="89">
        <v>6128.2</v>
      </c>
    </row>
    <row r="498" spans="1:2" x14ac:dyDescent="0.2">
      <c r="A498" s="53">
        <v>36220</v>
      </c>
      <c r="B498" s="89">
        <v>6159.7</v>
      </c>
    </row>
    <row r="499" spans="1:2" x14ac:dyDescent="0.2">
      <c r="A499" s="53">
        <v>36251</v>
      </c>
      <c r="B499" s="89">
        <v>6223.6</v>
      </c>
    </row>
    <row r="500" spans="1:2" x14ac:dyDescent="0.2">
      <c r="A500" s="53">
        <v>36281</v>
      </c>
      <c r="B500" s="89">
        <v>6253.4</v>
      </c>
    </row>
    <row r="501" spans="1:2" x14ac:dyDescent="0.2">
      <c r="A501" s="53">
        <v>36312</v>
      </c>
      <c r="B501" s="89">
        <v>6281.9</v>
      </c>
    </row>
    <row r="502" spans="1:2" x14ac:dyDescent="0.2">
      <c r="A502" s="53">
        <v>36342</v>
      </c>
      <c r="B502" s="89">
        <v>6309.5</v>
      </c>
    </row>
    <row r="503" spans="1:2" x14ac:dyDescent="0.2">
      <c r="A503" s="53">
        <v>36373</v>
      </c>
      <c r="B503" s="89">
        <v>6354.8</v>
      </c>
    </row>
    <row r="504" spans="1:2" x14ac:dyDescent="0.2">
      <c r="A504" s="53">
        <v>36404</v>
      </c>
      <c r="B504" s="89">
        <v>6407.4</v>
      </c>
    </row>
    <row r="505" spans="1:2" x14ac:dyDescent="0.2">
      <c r="A505" s="53">
        <v>36434</v>
      </c>
      <c r="B505" s="89">
        <v>6431.2</v>
      </c>
    </row>
    <row r="506" spans="1:2" x14ac:dyDescent="0.2">
      <c r="A506" s="53">
        <v>36465</v>
      </c>
      <c r="B506" s="89">
        <v>6467.2</v>
      </c>
    </row>
    <row r="507" spans="1:2" x14ac:dyDescent="0.2">
      <c r="A507" s="53">
        <v>36495</v>
      </c>
      <c r="B507" s="89">
        <v>6568.2</v>
      </c>
    </row>
    <row r="508" spans="1:2" x14ac:dyDescent="0.2">
      <c r="A508" s="53">
        <v>36526</v>
      </c>
      <c r="B508" s="89">
        <v>6564.7</v>
      </c>
    </row>
    <row r="509" spans="1:2" x14ac:dyDescent="0.2">
      <c r="A509" s="53">
        <v>36557</v>
      </c>
      <c r="B509" s="89">
        <v>6648.7</v>
      </c>
    </row>
    <row r="510" spans="1:2" x14ac:dyDescent="0.2">
      <c r="A510" s="53">
        <v>36586</v>
      </c>
      <c r="B510" s="89">
        <v>6714.8</v>
      </c>
    </row>
    <row r="511" spans="1:2" x14ac:dyDescent="0.2">
      <c r="A511" s="53">
        <v>36617</v>
      </c>
      <c r="B511" s="89">
        <v>6701</v>
      </c>
    </row>
    <row r="512" spans="1:2" x14ac:dyDescent="0.2">
      <c r="A512" s="53">
        <v>36647</v>
      </c>
      <c r="B512" s="89">
        <v>6737.2</v>
      </c>
    </row>
    <row r="513" spans="1:2" x14ac:dyDescent="0.2">
      <c r="A513" s="53">
        <v>36678</v>
      </c>
      <c r="B513" s="89">
        <v>6773.6</v>
      </c>
    </row>
    <row r="514" spans="1:2" x14ac:dyDescent="0.2">
      <c r="A514" s="53">
        <v>36708</v>
      </c>
      <c r="B514" s="89">
        <v>6793.7</v>
      </c>
    </row>
    <row r="515" spans="1:2" x14ac:dyDescent="0.2">
      <c r="A515" s="53">
        <v>36739</v>
      </c>
      <c r="B515" s="89">
        <v>6828.7</v>
      </c>
    </row>
    <row r="516" spans="1:2" x14ac:dyDescent="0.2">
      <c r="A516" s="53">
        <v>36770</v>
      </c>
      <c r="B516" s="89">
        <v>6913.1</v>
      </c>
    </row>
    <row r="517" spans="1:2" x14ac:dyDescent="0.2">
      <c r="A517" s="53">
        <v>36800</v>
      </c>
      <c r="B517" s="89">
        <v>6919.6</v>
      </c>
    </row>
    <row r="518" spans="1:2" x14ac:dyDescent="0.2">
      <c r="A518" s="53">
        <v>36831</v>
      </c>
      <c r="B518" s="89">
        <v>6934.5</v>
      </c>
    </row>
    <row r="519" spans="1:2" x14ac:dyDescent="0.2">
      <c r="A519" s="53">
        <v>36861</v>
      </c>
      <c r="B519" s="89">
        <v>6979.1</v>
      </c>
    </row>
    <row r="520" spans="1:2" x14ac:dyDescent="0.2">
      <c r="A520" s="53">
        <v>36892</v>
      </c>
      <c r="B520" s="89">
        <v>7009.8</v>
      </c>
    </row>
    <row r="521" spans="1:2" x14ac:dyDescent="0.2">
      <c r="A521" s="53">
        <v>36923</v>
      </c>
      <c r="B521" s="89">
        <v>7029.3</v>
      </c>
    </row>
    <row r="522" spans="1:2" x14ac:dyDescent="0.2">
      <c r="A522" s="53">
        <v>36951</v>
      </c>
      <c r="B522" s="89">
        <v>7022.1</v>
      </c>
    </row>
    <row r="523" spans="1:2" x14ac:dyDescent="0.2">
      <c r="A523" s="53">
        <v>36982</v>
      </c>
      <c r="B523" s="89">
        <v>7036.2</v>
      </c>
    </row>
    <row r="524" spans="1:2" x14ac:dyDescent="0.2">
      <c r="A524" s="53">
        <v>37012</v>
      </c>
      <c r="B524" s="89">
        <v>7083.1</v>
      </c>
    </row>
    <row r="525" spans="1:2" x14ac:dyDescent="0.2">
      <c r="A525" s="53">
        <v>37043</v>
      </c>
      <c r="B525" s="89">
        <v>7097.1</v>
      </c>
    </row>
    <row r="526" spans="1:2" x14ac:dyDescent="0.2">
      <c r="A526" s="53">
        <v>37073</v>
      </c>
      <c r="B526" s="89">
        <v>7109.2</v>
      </c>
    </row>
    <row r="527" spans="1:2" x14ac:dyDescent="0.2">
      <c r="A527" s="53">
        <v>37104</v>
      </c>
      <c r="B527" s="89">
        <v>7146.1</v>
      </c>
    </row>
    <row r="528" spans="1:2" x14ac:dyDescent="0.2">
      <c r="A528" s="53">
        <v>37135</v>
      </c>
      <c r="B528" s="89">
        <v>7054.8</v>
      </c>
    </row>
    <row r="529" spans="1:2" x14ac:dyDescent="0.2">
      <c r="A529" s="53">
        <v>37165</v>
      </c>
      <c r="B529" s="89">
        <v>7250.2</v>
      </c>
    </row>
    <row r="530" spans="1:2" x14ac:dyDescent="0.2">
      <c r="A530" s="53">
        <v>37196</v>
      </c>
      <c r="B530" s="89">
        <v>7209.6</v>
      </c>
    </row>
    <row r="531" spans="1:2" x14ac:dyDescent="0.2">
      <c r="A531" s="53">
        <v>37226</v>
      </c>
      <c r="B531" s="89">
        <v>7190</v>
      </c>
    </row>
    <row r="532" spans="1:2" x14ac:dyDescent="0.2">
      <c r="A532" s="53">
        <v>37257</v>
      </c>
      <c r="B532" s="89">
        <v>7217.7</v>
      </c>
    </row>
    <row r="533" spans="1:2" x14ac:dyDescent="0.2">
      <c r="A533" s="53">
        <v>37288</v>
      </c>
      <c r="B533" s="89">
        <v>7259.7</v>
      </c>
    </row>
    <row r="534" spans="1:2" x14ac:dyDescent="0.2">
      <c r="A534" s="53">
        <v>37316</v>
      </c>
      <c r="B534" s="89">
        <v>7276.7</v>
      </c>
    </row>
    <row r="535" spans="1:2" x14ac:dyDescent="0.2">
      <c r="A535" s="53">
        <v>37347</v>
      </c>
      <c r="B535" s="89">
        <v>7345.6</v>
      </c>
    </row>
    <row r="536" spans="1:2" x14ac:dyDescent="0.2">
      <c r="A536" s="53">
        <v>37377</v>
      </c>
      <c r="B536" s="89">
        <v>7321.8</v>
      </c>
    </row>
    <row r="537" spans="1:2" x14ac:dyDescent="0.2">
      <c r="A537" s="53">
        <v>37408</v>
      </c>
      <c r="B537" s="89">
        <v>7366.1</v>
      </c>
    </row>
    <row r="538" spans="1:2" x14ac:dyDescent="0.2">
      <c r="A538" s="53">
        <v>37438</v>
      </c>
      <c r="B538" s="89">
        <v>7424.2</v>
      </c>
    </row>
    <row r="539" spans="1:2" x14ac:dyDescent="0.2">
      <c r="A539" s="53">
        <v>37469</v>
      </c>
      <c r="B539" s="89">
        <v>7449</v>
      </c>
    </row>
    <row r="540" spans="1:2" x14ac:dyDescent="0.2">
      <c r="A540" s="53">
        <v>37500</v>
      </c>
      <c r="B540" s="89">
        <v>7426.1</v>
      </c>
    </row>
    <row r="541" spans="1:2" x14ac:dyDescent="0.2">
      <c r="A541" s="53">
        <v>37530</v>
      </c>
      <c r="B541" s="89">
        <v>7469.3</v>
      </c>
    </row>
    <row r="542" spans="1:2" x14ac:dyDescent="0.2">
      <c r="A542" s="53">
        <v>37561</v>
      </c>
      <c r="B542" s="89">
        <v>7499.8</v>
      </c>
    </row>
    <row r="543" spans="1:2" x14ac:dyDescent="0.2">
      <c r="A543" s="53">
        <v>37591</v>
      </c>
      <c r="B543" s="89">
        <v>7552.6</v>
      </c>
    </row>
    <row r="544" spans="1:2" x14ac:dyDescent="0.2">
      <c r="A544" s="53">
        <v>37622</v>
      </c>
      <c r="B544" s="89">
        <v>7579.5</v>
      </c>
    </row>
    <row r="545" spans="1:2" x14ac:dyDescent="0.2">
      <c r="A545" s="53">
        <v>37653</v>
      </c>
      <c r="B545" s="89">
        <v>7573.6</v>
      </c>
    </row>
    <row r="546" spans="1:2" x14ac:dyDescent="0.2">
      <c r="A546" s="53">
        <v>37681</v>
      </c>
      <c r="B546" s="89">
        <v>7627.5</v>
      </c>
    </row>
    <row r="547" spans="1:2" x14ac:dyDescent="0.2">
      <c r="A547" s="53">
        <v>37712</v>
      </c>
      <c r="B547" s="89">
        <v>7661.7</v>
      </c>
    </row>
    <row r="548" spans="1:2" x14ac:dyDescent="0.2">
      <c r="A548" s="53">
        <v>37742</v>
      </c>
      <c r="B548" s="89">
        <v>7669.2</v>
      </c>
    </row>
    <row r="549" spans="1:2" x14ac:dyDescent="0.2">
      <c r="A549" s="53">
        <v>37773</v>
      </c>
      <c r="B549" s="89">
        <v>7722.9</v>
      </c>
    </row>
    <row r="550" spans="1:2" x14ac:dyDescent="0.2">
      <c r="A550" s="53">
        <v>37803</v>
      </c>
      <c r="B550" s="89">
        <v>7783.8</v>
      </c>
    </row>
    <row r="551" spans="1:2" x14ac:dyDescent="0.2">
      <c r="A551" s="53">
        <v>37834</v>
      </c>
      <c r="B551" s="89">
        <v>7878.9</v>
      </c>
    </row>
    <row r="552" spans="1:2" x14ac:dyDescent="0.2">
      <c r="A552" s="53">
        <v>37865</v>
      </c>
      <c r="B552" s="89">
        <v>7874</v>
      </c>
    </row>
    <row r="553" spans="1:2" x14ac:dyDescent="0.2">
      <c r="A553" s="53">
        <v>37895</v>
      </c>
      <c r="B553" s="89">
        <v>7890.6</v>
      </c>
    </row>
    <row r="554" spans="1:2" x14ac:dyDescent="0.2">
      <c r="A554" s="53">
        <v>37926</v>
      </c>
      <c r="B554" s="89">
        <v>7950.4</v>
      </c>
    </row>
    <row r="555" spans="1:2" x14ac:dyDescent="0.2">
      <c r="A555" s="53">
        <v>37956</v>
      </c>
      <c r="B555" s="89">
        <v>7974.3</v>
      </c>
    </row>
    <row r="556" spans="1:2" x14ac:dyDescent="0.2">
      <c r="A556" s="53">
        <v>37987</v>
      </c>
      <c r="B556" s="89">
        <v>8037.3</v>
      </c>
    </row>
    <row r="557" spans="1:2" x14ac:dyDescent="0.2">
      <c r="A557" s="53">
        <v>38018</v>
      </c>
      <c r="B557" s="89">
        <v>8072.1</v>
      </c>
    </row>
    <row r="558" spans="1:2" x14ac:dyDescent="0.2">
      <c r="A558" s="53">
        <v>38047</v>
      </c>
      <c r="B558" s="89">
        <v>8121</v>
      </c>
    </row>
    <row r="559" spans="1:2" x14ac:dyDescent="0.2">
      <c r="A559" s="53">
        <v>38078</v>
      </c>
      <c r="B559" s="89">
        <v>8141.6</v>
      </c>
    </row>
    <row r="560" spans="1:2" x14ac:dyDescent="0.2">
      <c r="A560" s="53">
        <v>38108</v>
      </c>
      <c r="B560" s="89">
        <v>8212.9</v>
      </c>
    </row>
    <row r="561" spans="1:2" x14ac:dyDescent="0.2">
      <c r="A561" s="53">
        <v>38139</v>
      </c>
      <c r="B561" s="89">
        <v>8204.6</v>
      </c>
    </row>
    <row r="562" spans="1:2" x14ac:dyDescent="0.2">
      <c r="A562" s="53">
        <v>38169</v>
      </c>
      <c r="B562" s="89">
        <v>8270.7000000000007</v>
      </c>
    </row>
    <row r="563" spans="1:2" x14ac:dyDescent="0.2">
      <c r="A563" s="53">
        <v>38200</v>
      </c>
      <c r="B563" s="89">
        <v>8294.4</v>
      </c>
    </row>
    <row r="564" spans="1:2" x14ac:dyDescent="0.2">
      <c r="A564" s="53">
        <v>38231</v>
      </c>
      <c r="B564" s="89">
        <v>8373</v>
      </c>
    </row>
    <row r="565" spans="1:2" x14ac:dyDescent="0.2">
      <c r="A565" s="53">
        <v>38261</v>
      </c>
      <c r="B565" s="89">
        <v>8417.9</v>
      </c>
    </row>
    <row r="566" spans="1:2" x14ac:dyDescent="0.2">
      <c r="A566" s="53">
        <v>38292</v>
      </c>
      <c r="B566" s="89">
        <v>8458.4</v>
      </c>
    </row>
    <row r="567" spans="1:2" x14ac:dyDescent="0.2">
      <c r="A567" s="53">
        <v>38322</v>
      </c>
      <c r="B567" s="89">
        <v>8516.5</v>
      </c>
    </row>
    <row r="568" spans="1:2" x14ac:dyDescent="0.2">
      <c r="A568" s="53">
        <v>38353</v>
      </c>
      <c r="B568" s="89">
        <v>8521.2000000000007</v>
      </c>
    </row>
    <row r="569" spans="1:2" x14ac:dyDescent="0.2">
      <c r="A569" s="53">
        <v>38384</v>
      </c>
      <c r="B569" s="89">
        <v>8575.7000000000007</v>
      </c>
    </row>
    <row r="570" spans="1:2" x14ac:dyDescent="0.2">
      <c r="A570" s="53">
        <v>38412</v>
      </c>
      <c r="B570" s="89">
        <v>8622.5</v>
      </c>
    </row>
    <row r="571" spans="1:2" x14ac:dyDescent="0.2">
      <c r="A571" s="53">
        <v>38443</v>
      </c>
      <c r="B571" s="89">
        <v>8715.9</v>
      </c>
    </row>
    <row r="572" spans="1:2" x14ac:dyDescent="0.2">
      <c r="A572" s="53">
        <v>38473</v>
      </c>
      <c r="B572" s="89">
        <v>8680.6</v>
      </c>
    </row>
    <row r="573" spans="1:2" x14ac:dyDescent="0.2">
      <c r="A573" s="53">
        <v>38504</v>
      </c>
      <c r="B573" s="89">
        <v>8775.2999999999993</v>
      </c>
    </row>
    <row r="574" spans="1:2" x14ac:dyDescent="0.2">
      <c r="A574" s="53">
        <v>38534</v>
      </c>
      <c r="B574" s="89">
        <v>8867.9</v>
      </c>
    </row>
    <row r="575" spans="1:2" x14ac:dyDescent="0.2">
      <c r="A575" s="53">
        <v>38565</v>
      </c>
      <c r="B575" s="89">
        <v>8872.6</v>
      </c>
    </row>
    <row r="576" spans="1:2" x14ac:dyDescent="0.2">
      <c r="A576" s="53">
        <v>38596</v>
      </c>
      <c r="B576" s="89">
        <v>8923.6</v>
      </c>
    </row>
    <row r="577" spans="1:2" x14ac:dyDescent="0.2">
      <c r="A577" s="53">
        <v>38626</v>
      </c>
      <c r="B577" s="89">
        <v>8959.6</v>
      </c>
    </row>
    <row r="578" spans="1:2" x14ac:dyDescent="0.2">
      <c r="A578" s="53">
        <v>38657</v>
      </c>
      <c r="B578" s="89">
        <v>8987.7000000000007</v>
      </c>
    </row>
    <row r="579" spans="1:2" x14ac:dyDescent="0.2">
      <c r="A579" s="53">
        <v>38687</v>
      </c>
      <c r="B579" s="89">
        <v>9026.7999999999993</v>
      </c>
    </row>
    <row r="580" spans="1:2" x14ac:dyDescent="0.2">
      <c r="A580" s="53">
        <v>38718</v>
      </c>
      <c r="B580" s="89">
        <v>9100.1</v>
      </c>
    </row>
    <row r="581" spans="1:2" x14ac:dyDescent="0.2">
      <c r="A581" s="53">
        <v>38749</v>
      </c>
      <c r="B581" s="89">
        <v>9134.7000000000007</v>
      </c>
    </row>
    <row r="582" spans="1:2" x14ac:dyDescent="0.2">
      <c r="A582" s="53">
        <v>38777</v>
      </c>
      <c r="B582" s="89">
        <v>9168.1</v>
      </c>
    </row>
    <row r="583" spans="1:2" x14ac:dyDescent="0.2">
      <c r="A583" s="53">
        <v>38808</v>
      </c>
      <c r="B583" s="89">
        <v>9223.2999999999993</v>
      </c>
    </row>
    <row r="584" spans="1:2" x14ac:dyDescent="0.2">
      <c r="A584" s="53">
        <v>38838</v>
      </c>
      <c r="B584" s="89">
        <v>9254.1</v>
      </c>
    </row>
    <row r="585" spans="1:2" x14ac:dyDescent="0.2">
      <c r="A585" s="53">
        <v>38869</v>
      </c>
      <c r="B585" s="89">
        <v>9283.7999999999993</v>
      </c>
    </row>
    <row r="586" spans="1:2" x14ac:dyDescent="0.2">
      <c r="A586" s="53">
        <v>38899</v>
      </c>
      <c r="B586" s="89">
        <v>9360.4</v>
      </c>
    </row>
    <row r="587" spans="1:2" x14ac:dyDescent="0.2">
      <c r="A587" s="53">
        <v>38930</v>
      </c>
      <c r="B587" s="89">
        <v>9368.6</v>
      </c>
    </row>
    <row r="588" spans="1:2" x14ac:dyDescent="0.2">
      <c r="A588" s="53">
        <v>38961</v>
      </c>
      <c r="B588" s="89">
        <v>9393.9</v>
      </c>
    </row>
    <row r="589" spans="1:2" x14ac:dyDescent="0.2">
      <c r="A589" s="53">
        <v>38991</v>
      </c>
      <c r="B589" s="89">
        <v>9413.2999999999993</v>
      </c>
    </row>
    <row r="590" spans="1:2" x14ac:dyDescent="0.2">
      <c r="A590" s="53">
        <v>39022</v>
      </c>
      <c r="B590" s="89">
        <v>9431.2000000000007</v>
      </c>
    </row>
    <row r="591" spans="1:2" x14ac:dyDescent="0.2">
      <c r="A591" s="53">
        <v>39052</v>
      </c>
      <c r="B591" s="89">
        <v>9516.5</v>
      </c>
    </row>
    <row r="592" spans="1:2" x14ac:dyDescent="0.2">
      <c r="A592" s="53">
        <v>39083</v>
      </c>
      <c r="B592" s="89">
        <v>9553.1</v>
      </c>
    </row>
    <row r="593" spans="1:2" x14ac:dyDescent="0.2">
      <c r="A593" s="53">
        <v>39114</v>
      </c>
      <c r="B593" s="89">
        <v>9590.7999999999993</v>
      </c>
    </row>
    <row r="594" spans="1:2" x14ac:dyDescent="0.2">
      <c r="A594" s="53">
        <v>39142</v>
      </c>
      <c r="B594" s="89">
        <v>9631.6</v>
      </c>
    </row>
    <row r="595" spans="1:2" x14ac:dyDescent="0.2">
      <c r="A595" s="53">
        <v>39173</v>
      </c>
      <c r="B595" s="89">
        <v>9670.6</v>
      </c>
    </row>
    <row r="596" spans="1:2" x14ac:dyDescent="0.2">
      <c r="A596" s="53">
        <v>39203</v>
      </c>
      <c r="B596" s="89">
        <v>9708.9</v>
      </c>
    </row>
    <row r="597" spans="1:2" x14ac:dyDescent="0.2">
      <c r="A597" s="53">
        <v>39234</v>
      </c>
      <c r="B597" s="89">
        <v>9723.2999999999993</v>
      </c>
    </row>
    <row r="598" spans="1:2" x14ac:dyDescent="0.2">
      <c r="A598" s="53">
        <v>39264</v>
      </c>
      <c r="B598" s="89">
        <v>9759.6</v>
      </c>
    </row>
    <row r="599" spans="1:2" x14ac:dyDescent="0.2">
      <c r="A599" s="53">
        <v>39295</v>
      </c>
      <c r="B599" s="89">
        <v>9800.6</v>
      </c>
    </row>
    <row r="600" spans="1:2" x14ac:dyDescent="0.2">
      <c r="A600" s="53">
        <v>39326</v>
      </c>
      <c r="B600" s="89">
        <v>9837.5</v>
      </c>
    </row>
    <row r="601" spans="1:2" x14ac:dyDescent="0.2">
      <c r="A601" s="53">
        <v>39356</v>
      </c>
      <c r="B601" s="89">
        <v>9853.9</v>
      </c>
    </row>
    <row r="602" spans="1:2" x14ac:dyDescent="0.2">
      <c r="A602" s="53">
        <v>39387</v>
      </c>
      <c r="B602" s="89">
        <v>9928.6</v>
      </c>
    </row>
    <row r="603" spans="1:2" x14ac:dyDescent="0.2">
      <c r="A603" s="53">
        <v>39417</v>
      </c>
      <c r="B603" s="89">
        <v>9947.6</v>
      </c>
    </row>
    <row r="604" spans="1:2" x14ac:dyDescent="0.2">
      <c r="A604" s="53">
        <v>39448</v>
      </c>
      <c r="B604" s="89">
        <v>9963.2000000000007</v>
      </c>
    </row>
    <row r="605" spans="1:2" x14ac:dyDescent="0.2">
      <c r="A605" s="53">
        <v>39479</v>
      </c>
      <c r="B605" s="89">
        <v>9955.7000000000007</v>
      </c>
    </row>
    <row r="606" spans="1:2" x14ac:dyDescent="0.2">
      <c r="A606" s="53">
        <v>39508</v>
      </c>
      <c r="B606" s="89">
        <v>10004.200000000001</v>
      </c>
    </row>
    <row r="607" spans="1:2" x14ac:dyDescent="0.2">
      <c r="A607" s="53">
        <v>39539</v>
      </c>
      <c r="B607" s="89">
        <v>10044.6</v>
      </c>
    </row>
    <row r="608" spans="1:2" x14ac:dyDescent="0.2">
      <c r="A608" s="53">
        <v>39569</v>
      </c>
      <c r="B608" s="89">
        <v>10093.299999999999</v>
      </c>
    </row>
    <row r="609" spans="1:2" x14ac:dyDescent="0.2">
      <c r="A609" s="53">
        <v>39600</v>
      </c>
      <c r="B609" s="89">
        <v>10149.4</v>
      </c>
    </row>
    <row r="610" spans="1:2" x14ac:dyDescent="0.2">
      <c r="A610" s="53">
        <v>39630</v>
      </c>
      <c r="B610" s="89">
        <v>10151.1</v>
      </c>
    </row>
    <row r="611" spans="1:2" x14ac:dyDescent="0.2">
      <c r="A611" s="53">
        <v>39661</v>
      </c>
      <c r="B611" s="89">
        <v>10140.299999999999</v>
      </c>
    </row>
    <row r="612" spans="1:2" x14ac:dyDescent="0.2">
      <c r="A612" s="53">
        <v>39692</v>
      </c>
      <c r="B612" s="89">
        <v>10083.200000000001</v>
      </c>
    </row>
    <row r="613" spans="1:2" x14ac:dyDescent="0.2">
      <c r="A613" s="53">
        <v>39722</v>
      </c>
      <c r="B613" s="89">
        <v>9983.2999999999993</v>
      </c>
    </row>
    <row r="614" spans="1:2" x14ac:dyDescent="0.2">
      <c r="A614" s="53">
        <v>39753</v>
      </c>
      <c r="B614" s="89">
        <v>9851.2000000000007</v>
      </c>
    </row>
    <row r="615" spans="1:2" x14ac:dyDescent="0.2">
      <c r="A615" s="53">
        <v>39783</v>
      </c>
      <c r="B615" s="89">
        <v>9744.2000000000007</v>
      </c>
    </row>
    <row r="616" spans="1:2" x14ac:dyDescent="0.2">
      <c r="A616" s="53">
        <v>39814</v>
      </c>
      <c r="B616" s="89">
        <v>9792.1</v>
      </c>
    </row>
    <row r="617" spans="1:2" x14ac:dyDescent="0.2">
      <c r="A617" s="53">
        <v>39845</v>
      </c>
      <c r="B617" s="89">
        <v>9775.7000000000007</v>
      </c>
    </row>
    <row r="618" spans="1:2" x14ac:dyDescent="0.2">
      <c r="A618" s="53">
        <v>39873</v>
      </c>
      <c r="B618" s="89">
        <v>9742.9</v>
      </c>
    </row>
    <row r="619" spans="1:2" x14ac:dyDescent="0.2">
      <c r="A619" s="53">
        <v>39904</v>
      </c>
      <c r="B619" s="89">
        <v>9741.9</v>
      </c>
    </row>
    <row r="620" spans="1:2" x14ac:dyDescent="0.2">
      <c r="A620" s="53">
        <v>39934</v>
      </c>
      <c r="B620" s="89">
        <v>9759.7000000000007</v>
      </c>
    </row>
    <row r="621" spans="1:2" x14ac:dyDescent="0.2">
      <c r="A621" s="53">
        <v>39965</v>
      </c>
      <c r="B621" s="89">
        <v>9807.6</v>
      </c>
    </row>
    <row r="622" spans="1:2" x14ac:dyDescent="0.2">
      <c r="A622" s="53">
        <v>39995</v>
      </c>
      <c r="B622" s="89">
        <v>9835.2000000000007</v>
      </c>
    </row>
    <row r="623" spans="1:2" x14ac:dyDescent="0.2">
      <c r="A623" s="53">
        <v>40026</v>
      </c>
      <c r="B623" s="89">
        <v>9961.9</v>
      </c>
    </row>
    <row r="624" spans="1:2" x14ac:dyDescent="0.2">
      <c r="A624" s="53">
        <v>40057</v>
      </c>
      <c r="B624" s="89">
        <v>9875.4</v>
      </c>
    </row>
    <row r="625" spans="1:2" x14ac:dyDescent="0.2">
      <c r="A625" s="53">
        <v>40087</v>
      </c>
      <c r="B625" s="89">
        <v>9924.6</v>
      </c>
    </row>
    <row r="626" spans="1:2" x14ac:dyDescent="0.2">
      <c r="A626" s="53">
        <v>40118</v>
      </c>
      <c r="B626" s="89">
        <v>9946.1</v>
      </c>
    </row>
    <row r="627" spans="1:2" x14ac:dyDescent="0.2">
      <c r="A627" s="53">
        <v>40148</v>
      </c>
      <c r="B627" s="89">
        <v>10000.6</v>
      </c>
    </row>
    <row r="628" spans="1:2" x14ac:dyDescent="0.2">
      <c r="A628" s="53">
        <v>40179</v>
      </c>
      <c r="B628" s="89">
        <v>10003.4</v>
      </c>
    </row>
    <row r="629" spans="1:2" x14ac:dyDescent="0.2">
      <c r="A629" s="53">
        <v>40210</v>
      </c>
      <c r="B629" s="89">
        <v>10034.700000000001</v>
      </c>
    </row>
    <row r="630" spans="1:2" x14ac:dyDescent="0.2">
      <c r="A630" s="53">
        <v>40238</v>
      </c>
      <c r="B630" s="89">
        <v>10095.5</v>
      </c>
    </row>
    <row r="631" spans="1:2" x14ac:dyDescent="0.2">
      <c r="A631" s="53">
        <v>40269</v>
      </c>
      <c r="B631" s="89">
        <v>10106.9</v>
      </c>
    </row>
    <row r="632" spans="1:2" x14ac:dyDescent="0.2">
      <c r="A632" s="53">
        <v>40299</v>
      </c>
      <c r="B632" s="89">
        <v>10140.200000000001</v>
      </c>
    </row>
    <row r="633" spans="1:2" x14ac:dyDescent="0.2">
      <c r="A633" s="53">
        <v>40330</v>
      </c>
      <c r="B633" s="89">
        <v>10165.9</v>
      </c>
    </row>
    <row r="634" spans="1:2" x14ac:dyDescent="0.2">
      <c r="A634" s="53">
        <v>40360</v>
      </c>
      <c r="B634" s="89">
        <v>10184.299999999999</v>
      </c>
    </row>
    <row r="635" spans="1:2" x14ac:dyDescent="0.2">
      <c r="A635" s="53">
        <v>40391</v>
      </c>
      <c r="B635" s="89">
        <v>10247.1</v>
      </c>
    </row>
    <row r="636" spans="1:2" x14ac:dyDescent="0.2">
      <c r="A636" s="53">
        <v>40422</v>
      </c>
      <c r="B636" s="89">
        <v>10268.9</v>
      </c>
    </row>
    <row r="637" spans="1:2" x14ac:dyDescent="0.2">
      <c r="A637" s="53">
        <v>40452</v>
      </c>
      <c r="B637" s="89">
        <v>10343.700000000001</v>
      </c>
    </row>
    <row r="638" spans="1:2" x14ac:dyDescent="0.2">
      <c r="A638" s="53">
        <v>40483</v>
      </c>
      <c r="B638" s="89">
        <v>10399.799999999999</v>
      </c>
    </row>
    <row r="639" spans="1:2" x14ac:dyDescent="0.2">
      <c r="A639" s="53">
        <v>40513</v>
      </c>
      <c r="B639" s="89">
        <v>10436.1</v>
      </c>
    </row>
    <row r="640" spans="1:2" x14ac:dyDescent="0.2">
      <c r="A640" s="53">
        <v>40544</v>
      </c>
      <c r="B640" s="89">
        <v>10474.700000000001</v>
      </c>
    </row>
    <row r="641" spans="1:2" x14ac:dyDescent="0.2">
      <c r="A641" s="53">
        <v>40575</v>
      </c>
      <c r="B641" s="89">
        <v>10512.4</v>
      </c>
    </row>
    <row r="642" spans="1:2" x14ac:dyDescent="0.2">
      <c r="A642" s="53">
        <v>40603</v>
      </c>
      <c r="B642" s="89">
        <v>10583.5</v>
      </c>
    </row>
    <row r="643" spans="1:2" x14ac:dyDescent="0.2">
      <c r="A643" s="53">
        <v>40634</v>
      </c>
      <c r="B643" s="89">
        <v>10624.6</v>
      </c>
    </row>
    <row r="644" spans="1:2" x14ac:dyDescent="0.2">
      <c r="A644" s="53">
        <v>40664</v>
      </c>
      <c r="B644" s="89">
        <v>10653.1</v>
      </c>
    </row>
    <row r="645" spans="1:2" x14ac:dyDescent="0.2">
      <c r="A645" s="53">
        <v>40695</v>
      </c>
      <c r="B645" s="89">
        <v>10676.4</v>
      </c>
    </row>
    <row r="646" spans="1:2" x14ac:dyDescent="0.2">
      <c r="A646" s="53">
        <v>40725</v>
      </c>
      <c r="B646" s="89">
        <v>10727.1</v>
      </c>
    </row>
    <row r="647" spans="1:2" x14ac:dyDescent="0.2">
      <c r="A647" s="53">
        <v>40756</v>
      </c>
      <c r="B647" s="89">
        <v>10745.6</v>
      </c>
    </row>
    <row r="648" spans="1:2" x14ac:dyDescent="0.2">
      <c r="A648" s="53">
        <v>40787</v>
      </c>
      <c r="B648" s="89">
        <v>10790.6</v>
      </c>
    </row>
    <row r="649" spans="1:2" x14ac:dyDescent="0.2">
      <c r="A649" s="53">
        <v>40817</v>
      </c>
      <c r="B649" s="89">
        <v>10827.6</v>
      </c>
    </row>
    <row r="650" spans="1:2" x14ac:dyDescent="0.2">
      <c r="A650" s="53">
        <v>40848</v>
      </c>
      <c r="B650" s="89">
        <v>10828.7</v>
      </c>
    </row>
    <row r="651" spans="1:2" x14ac:dyDescent="0.2">
      <c r="A651" s="53">
        <v>40878</v>
      </c>
      <c r="B651" s="89">
        <v>10827.3</v>
      </c>
    </row>
    <row r="652" spans="1:2" x14ac:dyDescent="0.2">
      <c r="A652" s="53">
        <v>40909</v>
      </c>
      <c r="B652" s="89">
        <v>10905.6</v>
      </c>
    </row>
    <row r="653" spans="1:2" x14ac:dyDescent="0.2">
      <c r="A653" s="53">
        <v>40940</v>
      </c>
      <c r="B653" s="89">
        <v>10975.9</v>
      </c>
    </row>
    <row r="654" spans="1:2" x14ac:dyDescent="0.2">
      <c r="A654" s="53">
        <v>40969</v>
      </c>
      <c r="B654" s="89">
        <v>10987.2</v>
      </c>
    </row>
    <row r="655" spans="1:2" x14ac:dyDescent="0.2">
      <c r="A655" s="53">
        <v>41000</v>
      </c>
      <c r="B655" s="89">
        <v>11017.4</v>
      </c>
    </row>
    <row r="656" spans="1:2" x14ac:dyDescent="0.2">
      <c r="A656" s="53">
        <v>41030</v>
      </c>
      <c r="B656" s="89">
        <v>11010.3</v>
      </c>
    </row>
    <row r="657" spans="1:2" x14ac:dyDescent="0.2">
      <c r="A657" s="53">
        <v>41061</v>
      </c>
      <c r="B657" s="89">
        <v>10997.4</v>
      </c>
    </row>
    <row r="658" spans="1:2" x14ac:dyDescent="0.2">
      <c r="A658" s="53">
        <v>41091</v>
      </c>
      <c r="B658" s="89">
        <v>11034.9</v>
      </c>
    </row>
    <row r="659" spans="1:2" x14ac:dyDescent="0.2">
      <c r="A659" s="53">
        <v>41122</v>
      </c>
      <c r="B659" s="89">
        <v>11054.9</v>
      </c>
    </row>
    <row r="660" spans="1:2" x14ac:dyDescent="0.2">
      <c r="A660" s="53">
        <v>41153</v>
      </c>
      <c r="B660" s="89">
        <v>11131</v>
      </c>
    </row>
    <row r="661" spans="1:2" x14ac:dyDescent="0.2">
      <c r="A661" s="53">
        <v>41183</v>
      </c>
      <c r="B661" s="89">
        <v>11144.7</v>
      </c>
    </row>
    <row r="662" spans="1:2" x14ac:dyDescent="0.2">
      <c r="A662" s="53">
        <v>41214</v>
      </c>
      <c r="B662" s="89">
        <v>11161.7</v>
      </c>
    </row>
    <row r="663" spans="1:2" x14ac:dyDescent="0.2">
      <c r="A663" s="53">
        <v>41244</v>
      </c>
      <c r="B663" s="89">
        <v>11186.5</v>
      </c>
    </row>
    <row r="664" spans="1:2" x14ac:dyDescent="0.2">
      <c r="A664" s="53">
        <v>41275</v>
      </c>
      <c r="B664" s="89">
        <v>11231.9</v>
      </c>
    </row>
    <row r="665" spans="1:2" x14ac:dyDescent="0.2">
      <c r="A665" s="53">
        <v>41306</v>
      </c>
      <c r="B665" s="89">
        <v>11290.4</v>
      </c>
    </row>
    <row r="666" spans="1:2" x14ac:dyDescent="0.2">
      <c r="A666" s="53">
        <v>41334</v>
      </c>
      <c r="B666" s="89">
        <v>11293.1</v>
      </c>
    </row>
    <row r="667" spans="1:2" x14ac:dyDescent="0.2">
      <c r="A667" s="53">
        <v>41365</v>
      </c>
      <c r="B667" s="89">
        <v>11280.5</v>
      </c>
    </row>
    <row r="668" spans="1:2" x14ac:dyDescent="0.2">
      <c r="A668" s="53">
        <v>41395</v>
      </c>
      <c r="B668" s="89">
        <v>11320.7</v>
      </c>
    </row>
    <row r="669" spans="1:2" x14ac:dyDescent="0.2">
      <c r="A669" s="53">
        <v>41426</v>
      </c>
      <c r="B669" s="89">
        <v>11367.3</v>
      </c>
    </row>
    <row r="670" spans="1:2" x14ac:dyDescent="0.2">
      <c r="A670" s="53">
        <v>41456</v>
      </c>
      <c r="B670" s="89">
        <v>11387.4</v>
      </c>
    </row>
    <row r="671" spans="1:2" x14ac:dyDescent="0.2">
      <c r="A671" s="53">
        <v>41487</v>
      </c>
      <c r="B671" s="89">
        <v>11400.7</v>
      </c>
    </row>
    <row r="672" spans="1:2" x14ac:dyDescent="0.2">
      <c r="A672" s="53">
        <v>41518</v>
      </c>
      <c r="B672" s="89">
        <v>11465</v>
      </c>
    </row>
    <row r="673" spans="1:2" x14ac:dyDescent="0.2">
      <c r="A673" s="53">
        <v>41548</v>
      </c>
      <c r="B673" s="89">
        <v>11502.8</v>
      </c>
    </row>
    <row r="674" spans="1:2" x14ac:dyDescent="0.2">
      <c r="A674" s="53">
        <v>41579</v>
      </c>
      <c r="B674" s="89">
        <v>11565.9</v>
      </c>
    </row>
    <row r="675" spans="1:2" x14ac:dyDescent="0.2">
      <c r="A675" s="53">
        <v>41609</v>
      </c>
      <c r="B675" s="89">
        <v>11601.9</v>
      </c>
    </row>
    <row r="676" spans="1:2" x14ac:dyDescent="0.2">
      <c r="A676" s="53">
        <v>41640</v>
      </c>
      <c r="B676" s="89">
        <v>11559.8</v>
      </c>
    </row>
    <row r="677" spans="1:2" x14ac:dyDescent="0.2">
      <c r="A677" s="53">
        <v>41671</v>
      </c>
      <c r="B677" s="89">
        <v>11643.2</v>
      </c>
    </row>
    <row r="678" spans="1:2" x14ac:dyDescent="0.2">
      <c r="A678" s="53">
        <v>41699</v>
      </c>
      <c r="B678" s="89">
        <v>11717.9</v>
      </c>
    </row>
    <row r="679" spans="1:2" x14ac:dyDescent="0.2">
      <c r="A679" s="53">
        <v>41730</v>
      </c>
      <c r="B679" s="89">
        <v>11766.8</v>
      </c>
    </row>
    <row r="680" spans="1:2" x14ac:dyDescent="0.2">
      <c r="A680" s="53">
        <v>41760</v>
      </c>
      <c r="B680" s="89">
        <v>11802</v>
      </c>
    </row>
    <row r="681" spans="1:2" x14ac:dyDescent="0.2">
      <c r="A681" s="53">
        <v>41791</v>
      </c>
      <c r="B681" s="89">
        <v>11870.2</v>
      </c>
    </row>
    <row r="682" spans="1:2" x14ac:dyDescent="0.2">
      <c r="A682" s="53">
        <v>41821</v>
      </c>
      <c r="B682" s="89">
        <v>11893.3</v>
      </c>
    </row>
    <row r="683" spans="1:2" x14ac:dyDescent="0.2">
      <c r="A683" s="53">
        <v>41852</v>
      </c>
      <c r="B683" s="89">
        <v>11966.6</v>
      </c>
    </row>
    <row r="684" spans="1:2" x14ac:dyDescent="0.2">
      <c r="A684" s="53">
        <v>41883</v>
      </c>
      <c r="B684" s="89">
        <v>11987.3</v>
      </c>
    </row>
    <row r="685" spans="1:2" x14ac:dyDescent="0.2">
      <c r="A685" s="53">
        <v>41913</v>
      </c>
      <c r="B685" s="89">
        <v>12041.4</v>
      </c>
    </row>
    <row r="686" spans="1:2" x14ac:dyDescent="0.2">
      <c r="A686" s="53">
        <v>41944</v>
      </c>
      <c r="B686" s="89">
        <v>12075.2</v>
      </c>
    </row>
    <row r="687" spans="1:2" x14ac:dyDescent="0.2">
      <c r="A687" s="53">
        <v>41974</v>
      </c>
      <c r="B687" s="89">
        <v>12067.6</v>
      </c>
    </row>
    <row r="688" spans="1:2" x14ac:dyDescent="0.2">
      <c r="A688" s="53">
        <v>42005</v>
      </c>
      <c r="B688" s="89">
        <v>12018.6</v>
      </c>
    </row>
    <row r="689" spans="1:2" x14ac:dyDescent="0.2">
      <c r="A689" s="53">
        <v>42036</v>
      </c>
      <c r="B689" s="89">
        <v>12042.7</v>
      </c>
    </row>
    <row r="690" spans="1:2" x14ac:dyDescent="0.2">
      <c r="A690" s="53">
        <v>42064</v>
      </c>
      <c r="B690" s="89">
        <v>12105</v>
      </c>
    </row>
    <row r="691" spans="1:2" x14ac:dyDescent="0.2">
      <c r="A691" s="53">
        <v>42095</v>
      </c>
      <c r="B691" s="89">
        <v>12137.5</v>
      </c>
    </row>
    <row r="692" spans="1:2" x14ac:dyDescent="0.2">
      <c r="A692" s="53">
        <v>42125</v>
      </c>
      <c r="B692" s="89">
        <v>12236.2</v>
      </c>
    </row>
    <row r="693" spans="1:2" x14ac:dyDescent="0.2">
      <c r="A693" s="53">
        <v>42156</v>
      </c>
      <c r="B693" s="89">
        <v>12268</v>
      </c>
    </row>
    <row r="694" spans="1:2" x14ac:dyDescent="0.2">
      <c r="A694" s="53">
        <v>42186</v>
      </c>
      <c r="B694" s="89">
        <v>12305.4</v>
      </c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6"/>
  <sheetViews>
    <sheetView workbookViewId="0">
      <selection activeCell="G51" sqref="G51"/>
    </sheetView>
  </sheetViews>
  <sheetFormatPr defaultColWidth="9.140625" defaultRowHeight="12.75" x14ac:dyDescent="0.2"/>
  <cols>
    <col min="1" max="2" width="20.7109375" style="96" customWidth="1"/>
    <col min="3" max="16384" width="9.140625" style="96"/>
  </cols>
  <sheetData>
    <row r="1" spans="1:2" x14ac:dyDescent="0.2">
      <c r="A1" s="54" t="s">
        <v>1155</v>
      </c>
      <c r="B1" s="54" t="s">
        <v>3400</v>
      </c>
    </row>
    <row r="2" spans="1:2" x14ac:dyDescent="0.2">
      <c r="A2" s="54" t="s">
        <v>1157</v>
      </c>
      <c r="B2" s="54" t="s">
        <v>3399</v>
      </c>
    </row>
    <row r="3" spans="1:2" x14ac:dyDescent="0.2">
      <c r="A3" s="54" t="s">
        <v>1159</v>
      </c>
      <c r="B3" s="54" t="s">
        <v>3384</v>
      </c>
    </row>
    <row r="4" spans="1:2" x14ac:dyDescent="0.2">
      <c r="A4" s="54" t="s">
        <v>1161</v>
      </c>
      <c r="B4" s="54" t="s">
        <v>3383</v>
      </c>
    </row>
    <row r="5" spans="1:2" x14ac:dyDescent="0.2">
      <c r="A5" s="54" t="s">
        <v>1163</v>
      </c>
      <c r="B5" s="54" t="s">
        <v>3382</v>
      </c>
    </row>
    <row r="6" spans="1:2" x14ac:dyDescent="0.2">
      <c r="A6" s="54" t="s">
        <v>1164</v>
      </c>
      <c r="B6" s="54" t="s">
        <v>1165</v>
      </c>
    </row>
    <row r="7" spans="1:2" x14ac:dyDescent="0.2">
      <c r="A7" s="54" t="s">
        <v>1166</v>
      </c>
      <c r="B7" s="54" t="s">
        <v>3381</v>
      </c>
    </row>
    <row r="8" spans="1:2" x14ac:dyDescent="0.2">
      <c r="A8" s="54" t="s">
        <v>1168</v>
      </c>
      <c r="B8" s="54" t="s">
        <v>3380</v>
      </c>
    </row>
    <row r="9" spans="1:2" x14ac:dyDescent="0.2">
      <c r="A9" s="54" t="s">
        <v>1170</v>
      </c>
      <c r="B9" s="54" t="s">
        <v>3379</v>
      </c>
    </row>
    <row r="10" spans="1:2" x14ac:dyDescent="0.2">
      <c r="A10" s="54" t="s">
        <v>1172</v>
      </c>
      <c r="B10" s="54" t="s">
        <v>3398</v>
      </c>
    </row>
    <row r="11" spans="1:2" x14ac:dyDescent="0.2">
      <c r="B11" s="54" t="s">
        <v>3397</v>
      </c>
    </row>
    <row r="12" spans="1:2" x14ac:dyDescent="0.2">
      <c r="B12" s="54" t="s">
        <v>3396</v>
      </c>
    </row>
    <row r="13" spans="1:2" x14ac:dyDescent="0.2">
      <c r="B13" s="54" t="s">
        <v>3395</v>
      </c>
    </row>
    <row r="14" spans="1:2" x14ac:dyDescent="0.2">
      <c r="B14" s="54" t="s">
        <v>3394</v>
      </c>
    </row>
    <row r="15" spans="1:2" x14ac:dyDescent="0.2">
      <c r="B15" s="54" t="s">
        <v>3393</v>
      </c>
    </row>
    <row r="16" spans="1:2" x14ac:dyDescent="0.2">
      <c r="B16" s="54" t="s">
        <v>3392</v>
      </c>
    </row>
    <row r="17" spans="1:2" x14ac:dyDescent="0.2">
      <c r="B17" s="54" t="s">
        <v>3391</v>
      </c>
    </row>
    <row r="18" spans="1:2" x14ac:dyDescent="0.2">
      <c r="B18" s="54" t="s">
        <v>3390</v>
      </c>
    </row>
    <row r="19" spans="1:2" x14ac:dyDescent="0.2">
      <c r="B19" s="54" t="s">
        <v>3389</v>
      </c>
    </row>
    <row r="20" spans="1:2" x14ac:dyDescent="0.2">
      <c r="B20" s="54" t="s">
        <v>3388</v>
      </c>
    </row>
    <row r="21" spans="1:2" x14ac:dyDescent="0.2">
      <c r="B21" s="54" t="s">
        <v>1173</v>
      </c>
    </row>
    <row r="22" spans="1:2" x14ac:dyDescent="0.2">
      <c r="B22" s="54" t="s">
        <v>3387</v>
      </c>
    </row>
    <row r="23" spans="1:2" x14ac:dyDescent="0.2">
      <c r="B23" s="54" t="s">
        <v>1173</v>
      </c>
    </row>
    <row r="24" spans="1:2" x14ac:dyDescent="0.2">
      <c r="B24" s="54" t="s">
        <v>3377</v>
      </c>
    </row>
    <row r="25" spans="1:2" x14ac:dyDescent="0.2">
      <c r="B25" s="54" t="s">
        <v>3376</v>
      </c>
    </row>
    <row r="27" spans="1:2" x14ac:dyDescent="0.2">
      <c r="A27" s="54" t="s">
        <v>1174</v>
      </c>
      <c r="B27" s="54" t="s">
        <v>1175</v>
      </c>
    </row>
    <row r="28" spans="1:2" x14ac:dyDescent="0.2">
      <c r="A28" s="53">
        <v>21551</v>
      </c>
      <c r="B28" s="89">
        <v>392.1</v>
      </c>
    </row>
    <row r="29" spans="1:2" x14ac:dyDescent="0.2">
      <c r="A29" s="53">
        <v>21582</v>
      </c>
      <c r="B29" s="89">
        <v>394.1</v>
      </c>
    </row>
    <row r="30" spans="1:2" x14ac:dyDescent="0.2">
      <c r="A30" s="53">
        <v>21610</v>
      </c>
      <c r="B30" s="89">
        <v>396.9</v>
      </c>
    </row>
    <row r="31" spans="1:2" x14ac:dyDescent="0.2">
      <c r="A31" s="53">
        <v>21641</v>
      </c>
      <c r="B31" s="89">
        <v>400.1</v>
      </c>
    </row>
    <row r="32" spans="1:2" x14ac:dyDescent="0.2">
      <c r="A32" s="53">
        <v>21671</v>
      </c>
      <c r="B32" s="89">
        <v>402.7</v>
      </c>
    </row>
    <row r="33" spans="1:2" x14ac:dyDescent="0.2">
      <c r="A33" s="53">
        <v>21702</v>
      </c>
      <c r="B33" s="89">
        <v>405.2</v>
      </c>
    </row>
    <row r="34" spans="1:2" x14ac:dyDescent="0.2">
      <c r="A34" s="53">
        <v>21732</v>
      </c>
      <c r="B34" s="89">
        <v>405.7</v>
      </c>
    </row>
    <row r="35" spans="1:2" x14ac:dyDescent="0.2">
      <c r="A35" s="53">
        <v>21763</v>
      </c>
      <c r="B35" s="89">
        <v>404.1</v>
      </c>
    </row>
    <row r="36" spans="1:2" x14ac:dyDescent="0.2">
      <c r="A36" s="53">
        <v>21794</v>
      </c>
      <c r="B36" s="89">
        <v>405.3</v>
      </c>
    </row>
    <row r="37" spans="1:2" x14ac:dyDescent="0.2">
      <c r="A37" s="53">
        <v>21824</v>
      </c>
      <c r="B37" s="89">
        <v>407</v>
      </c>
    </row>
    <row r="38" spans="1:2" x14ac:dyDescent="0.2">
      <c r="A38" s="53">
        <v>21855</v>
      </c>
      <c r="B38" s="89">
        <v>410.3</v>
      </c>
    </row>
    <row r="39" spans="1:2" x14ac:dyDescent="0.2">
      <c r="A39" s="53">
        <v>21885</v>
      </c>
      <c r="B39" s="89">
        <v>414.7</v>
      </c>
    </row>
    <row r="40" spans="1:2" x14ac:dyDescent="0.2">
      <c r="A40" s="53">
        <v>21916</v>
      </c>
      <c r="B40" s="89">
        <v>416.3</v>
      </c>
    </row>
    <row r="41" spans="1:2" x14ac:dyDescent="0.2">
      <c r="A41" s="53">
        <v>21947</v>
      </c>
      <c r="B41" s="89">
        <v>417</v>
      </c>
    </row>
    <row r="42" spans="1:2" x14ac:dyDescent="0.2">
      <c r="A42" s="53">
        <v>21976</v>
      </c>
      <c r="B42" s="89">
        <v>418</v>
      </c>
    </row>
    <row r="43" spans="1:2" x14ac:dyDescent="0.2">
      <c r="A43" s="53">
        <v>22007</v>
      </c>
      <c r="B43" s="89">
        <v>421</v>
      </c>
    </row>
    <row r="44" spans="1:2" x14ac:dyDescent="0.2">
      <c r="A44" s="53">
        <v>22037</v>
      </c>
      <c r="B44" s="89">
        <v>422.5</v>
      </c>
    </row>
    <row r="45" spans="1:2" x14ac:dyDescent="0.2">
      <c r="A45" s="53">
        <v>22068</v>
      </c>
      <c r="B45" s="89">
        <v>422.9</v>
      </c>
    </row>
    <row r="46" spans="1:2" x14ac:dyDescent="0.2">
      <c r="A46" s="53">
        <v>22098</v>
      </c>
      <c r="B46" s="89">
        <v>424.1</v>
      </c>
    </row>
    <row r="47" spans="1:2" x14ac:dyDescent="0.2">
      <c r="A47" s="53">
        <v>22129</v>
      </c>
      <c r="B47" s="89">
        <v>424.6</v>
      </c>
    </row>
    <row r="48" spans="1:2" x14ac:dyDescent="0.2">
      <c r="A48" s="53">
        <v>22160</v>
      </c>
      <c r="B48" s="89">
        <v>425.5</v>
      </c>
    </row>
    <row r="49" spans="1:2" x14ac:dyDescent="0.2">
      <c r="A49" s="53">
        <v>22190</v>
      </c>
      <c r="B49" s="89">
        <v>427.2</v>
      </c>
    </row>
    <row r="50" spans="1:2" x14ac:dyDescent="0.2">
      <c r="A50" s="53">
        <v>22221</v>
      </c>
      <c r="B50" s="89">
        <v>426.7</v>
      </c>
    </row>
    <row r="51" spans="1:2" x14ac:dyDescent="0.2">
      <c r="A51" s="53">
        <v>22251</v>
      </c>
      <c r="B51" s="89">
        <v>424.6</v>
      </c>
    </row>
    <row r="52" spans="1:2" x14ac:dyDescent="0.2">
      <c r="A52" s="53">
        <v>22282</v>
      </c>
      <c r="B52" s="89">
        <v>428.8</v>
      </c>
    </row>
    <row r="53" spans="1:2" x14ac:dyDescent="0.2">
      <c r="A53" s="53">
        <v>22313</v>
      </c>
      <c r="B53" s="89">
        <v>430.9</v>
      </c>
    </row>
    <row r="54" spans="1:2" x14ac:dyDescent="0.2">
      <c r="A54" s="53">
        <v>22341</v>
      </c>
      <c r="B54" s="89">
        <v>432.3</v>
      </c>
    </row>
    <row r="55" spans="1:2" x14ac:dyDescent="0.2">
      <c r="A55" s="53">
        <v>22372</v>
      </c>
      <c r="B55" s="89">
        <v>433.1</v>
      </c>
    </row>
    <row r="56" spans="1:2" x14ac:dyDescent="0.2">
      <c r="A56" s="53">
        <v>22402</v>
      </c>
      <c r="B56" s="89">
        <v>436.6</v>
      </c>
    </row>
    <row r="57" spans="1:2" x14ac:dyDescent="0.2">
      <c r="A57" s="53">
        <v>22433</v>
      </c>
      <c r="B57" s="89">
        <v>441</v>
      </c>
    </row>
    <row r="58" spans="1:2" x14ac:dyDescent="0.2">
      <c r="A58" s="53">
        <v>22463</v>
      </c>
      <c r="B58" s="89">
        <v>443.3</v>
      </c>
    </row>
    <row r="59" spans="1:2" x14ac:dyDescent="0.2">
      <c r="A59" s="53">
        <v>22494</v>
      </c>
      <c r="B59" s="89">
        <v>443.8</v>
      </c>
    </row>
    <row r="60" spans="1:2" x14ac:dyDescent="0.2">
      <c r="A60" s="53">
        <v>22525</v>
      </c>
      <c r="B60" s="89">
        <v>444.9</v>
      </c>
    </row>
    <row r="61" spans="1:2" x14ac:dyDescent="0.2">
      <c r="A61" s="53">
        <v>22555</v>
      </c>
      <c r="B61" s="89">
        <v>449.1</v>
      </c>
    </row>
    <row r="62" spans="1:2" x14ac:dyDescent="0.2">
      <c r="A62" s="53">
        <v>22586</v>
      </c>
      <c r="B62" s="89">
        <v>453.3</v>
      </c>
    </row>
    <row r="63" spans="1:2" x14ac:dyDescent="0.2">
      <c r="A63" s="53">
        <v>22616</v>
      </c>
      <c r="B63" s="89">
        <v>456</v>
      </c>
    </row>
    <row r="64" spans="1:2" x14ac:dyDescent="0.2">
      <c r="A64" s="53">
        <v>22647</v>
      </c>
      <c r="B64" s="89">
        <v>456.3</v>
      </c>
    </row>
    <row r="65" spans="1:2" x14ac:dyDescent="0.2">
      <c r="A65" s="53">
        <v>22678</v>
      </c>
      <c r="B65" s="89">
        <v>459.6</v>
      </c>
    </row>
    <row r="66" spans="1:2" x14ac:dyDescent="0.2">
      <c r="A66" s="53">
        <v>22706</v>
      </c>
      <c r="B66" s="89">
        <v>463.3</v>
      </c>
    </row>
    <row r="67" spans="1:2" x14ac:dyDescent="0.2">
      <c r="A67" s="53">
        <v>22737</v>
      </c>
      <c r="B67" s="89">
        <v>466.1</v>
      </c>
    </row>
    <row r="68" spans="1:2" x14ac:dyDescent="0.2">
      <c r="A68" s="53">
        <v>22767</v>
      </c>
      <c r="B68" s="89">
        <v>466.9</v>
      </c>
    </row>
    <row r="69" spans="1:2" x14ac:dyDescent="0.2">
      <c r="A69" s="53">
        <v>22798</v>
      </c>
      <c r="B69" s="89">
        <v>468.2</v>
      </c>
    </row>
    <row r="70" spans="1:2" x14ac:dyDescent="0.2">
      <c r="A70" s="53">
        <v>22828</v>
      </c>
      <c r="B70" s="89">
        <v>470</v>
      </c>
    </row>
    <row r="71" spans="1:2" x14ac:dyDescent="0.2">
      <c r="A71" s="53">
        <v>22859</v>
      </c>
      <c r="B71" s="89">
        <v>471.3</v>
      </c>
    </row>
    <row r="72" spans="1:2" x14ac:dyDescent="0.2">
      <c r="A72" s="53">
        <v>22890</v>
      </c>
      <c r="B72" s="89">
        <v>473.8</v>
      </c>
    </row>
    <row r="73" spans="1:2" x14ac:dyDescent="0.2">
      <c r="A73" s="53">
        <v>22920</v>
      </c>
      <c r="B73" s="89">
        <v>475.6</v>
      </c>
    </row>
    <row r="74" spans="1:2" x14ac:dyDescent="0.2">
      <c r="A74" s="53">
        <v>22951</v>
      </c>
      <c r="B74" s="89">
        <v>478.1</v>
      </c>
    </row>
    <row r="75" spans="1:2" x14ac:dyDescent="0.2">
      <c r="A75" s="53">
        <v>22981</v>
      </c>
      <c r="B75" s="89">
        <v>480.1</v>
      </c>
    </row>
    <row r="76" spans="1:2" x14ac:dyDescent="0.2">
      <c r="A76" s="53">
        <v>23012</v>
      </c>
      <c r="B76" s="89">
        <v>484.2</v>
      </c>
    </row>
    <row r="77" spans="1:2" x14ac:dyDescent="0.2">
      <c r="A77" s="53">
        <v>23043</v>
      </c>
      <c r="B77" s="89">
        <v>482</v>
      </c>
    </row>
    <row r="78" spans="1:2" x14ac:dyDescent="0.2">
      <c r="A78" s="53">
        <v>23071</v>
      </c>
      <c r="B78" s="89">
        <v>483.7</v>
      </c>
    </row>
    <row r="79" spans="1:2" x14ac:dyDescent="0.2">
      <c r="A79" s="53">
        <v>23102</v>
      </c>
      <c r="B79" s="89">
        <v>485.1</v>
      </c>
    </row>
    <row r="80" spans="1:2" x14ac:dyDescent="0.2">
      <c r="A80" s="53">
        <v>23132</v>
      </c>
      <c r="B80" s="89">
        <v>487.8</v>
      </c>
    </row>
    <row r="81" spans="1:2" x14ac:dyDescent="0.2">
      <c r="A81" s="53">
        <v>23163</v>
      </c>
      <c r="B81" s="89">
        <v>491.4</v>
      </c>
    </row>
    <row r="82" spans="1:2" x14ac:dyDescent="0.2">
      <c r="A82" s="53">
        <v>23193</v>
      </c>
      <c r="B82" s="89">
        <v>492.5</v>
      </c>
    </row>
    <row r="83" spans="1:2" x14ac:dyDescent="0.2">
      <c r="A83" s="53">
        <v>23224</v>
      </c>
      <c r="B83" s="89">
        <v>495</v>
      </c>
    </row>
    <row r="84" spans="1:2" x14ac:dyDescent="0.2">
      <c r="A84" s="53">
        <v>23255</v>
      </c>
      <c r="B84" s="89">
        <v>498.2</v>
      </c>
    </row>
    <row r="85" spans="1:2" x14ac:dyDescent="0.2">
      <c r="A85" s="53">
        <v>23285</v>
      </c>
      <c r="B85" s="89">
        <v>502.1</v>
      </c>
    </row>
    <row r="86" spans="1:2" x14ac:dyDescent="0.2">
      <c r="A86" s="53">
        <v>23316</v>
      </c>
      <c r="B86" s="89">
        <v>503.7</v>
      </c>
    </row>
    <row r="87" spans="1:2" x14ac:dyDescent="0.2">
      <c r="A87" s="53">
        <v>23346</v>
      </c>
      <c r="B87" s="89">
        <v>508.4</v>
      </c>
    </row>
    <row r="88" spans="1:2" x14ac:dyDescent="0.2">
      <c r="A88" s="53">
        <v>23377</v>
      </c>
      <c r="B88" s="89">
        <v>511.6</v>
      </c>
    </row>
    <row r="89" spans="1:2" x14ac:dyDescent="0.2">
      <c r="A89" s="53">
        <v>23408</v>
      </c>
      <c r="B89" s="89">
        <v>514.29999999999995</v>
      </c>
    </row>
    <row r="90" spans="1:2" x14ac:dyDescent="0.2">
      <c r="A90" s="53">
        <v>23437</v>
      </c>
      <c r="B90" s="89">
        <v>517</v>
      </c>
    </row>
    <row r="91" spans="1:2" x14ac:dyDescent="0.2">
      <c r="A91" s="53">
        <v>23468</v>
      </c>
      <c r="B91" s="89">
        <v>520.6</v>
      </c>
    </row>
    <row r="92" spans="1:2" x14ac:dyDescent="0.2">
      <c r="A92" s="53">
        <v>23498</v>
      </c>
      <c r="B92" s="89">
        <v>523.9</v>
      </c>
    </row>
    <row r="93" spans="1:2" x14ac:dyDescent="0.2">
      <c r="A93" s="53">
        <v>23529</v>
      </c>
      <c r="B93" s="89">
        <v>526.6</v>
      </c>
    </row>
    <row r="94" spans="1:2" x14ac:dyDescent="0.2">
      <c r="A94" s="53">
        <v>23559</v>
      </c>
      <c r="B94" s="89">
        <v>529.6</v>
      </c>
    </row>
    <row r="95" spans="1:2" x14ac:dyDescent="0.2">
      <c r="A95" s="53">
        <v>23590</v>
      </c>
      <c r="B95" s="89">
        <v>533.70000000000005</v>
      </c>
    </row>
    <row r="96" spans="1:2" x14ac:dyDescent="0.2">
      <c r="A96" s="53">
        <v>23621</v>
      </c>
      <c r="B96" s="89">
        <v>536.70000000000005</v>
      </c>
    </row>
    <row r="97" spans="1:2" x14ac:dyDescent="0.2">
      <c r="A97" s="53">
        <v>23651</v>
      </c>
      <c r="B97" s="89">
        <v>537.4</v>
      </c>
    </row>
    <row r="98" spans="1:2" x14ac:dyDescent="0.2">
      <c r="A98" s="53">
        <v>23682</v>
      </c>
      <c r="B98" s="89">
        <v>541.29999999999995</v>
      </c>
    </row>
    <row r="99" spans="1:2" x14ac:dyDescent="0.2">
      <c r="A99" s="53">
        <v>23712</v>
      </c>
      <c r="B99" s="89">
        <v>547.5</v>
      </c>
    </row>
    <row r="100" spans="1:2" x14ac:dyDescent="0.2">
      <c r="A100" s="53">
        <v>23743</v>
      </c>
      <c r="B100" s="89">
        <v>551.79999999999995</v>
      </c>
    </row>
    <row r="101" spans="1:2" x14ac:dyDescent="0.2">
      <c r="A101" s="53">
        <v>23774</v>
      </c>
      <c r="B101" s="89">
        <v>552.20000000000005</v>
      </c>
    </row>
    <row r="102" spans="1:2" x14ac:dyDescent="0.2">
      <c r="A102" s="53">
        <v>23802</v>
      </c>
      <c r="B102" s="89">
        <v>555.4</v>
      </c>
    </row>
    <row r="103" spans="1:2" x14ac:dyDescent="0.2">
      <c r="A103" s="53">
        <v>23833</v>
      </c>
      <c r="B103" s="89">
        <v>558.9</v>
      </c>
    </row>
    <row r="104" spans="1:2" x14ac:dyDescent="0.2">
      <c r="A104" s="53">
        <v>23863</v>
      </c>
      <c r="B104" s="89">
        <v>563.1</v>
      </c>
    </row>
    <row r="105" spans="1:2" x14ac:dyDescent="0.2">
      <c r="A105" s="53">
        <v>23894</v>
      </c>
      <c r="B105" s="89">
        <v>566.20000000000005</v>
      </c>
    </row>
    <row r="106" spans="1:2" x14ac:dyDescent="0.2">
      <c r="A106" s="53">
        <v>23924</v>
      </c>
      <c r="B106" s="89">
        <v>570.4</v>
      </c>
    </row>
    <row r="107" spans="1:2" x14ac:dyDescent="0.2">
      <c r="A107" s="53">
        <v>23955</v>
      </c>
      <c r="B107" s="89">
        <v>572.9</v>
      </c>
    </row>
    <row r="108" spans="1:2" x14ac:dyDescent="0.2">
      <c r="A108" s="53">
        <v>23986</v>
      </c>
      <c r="B108" s="89">
        <v>587.9</v>
      </c>
    </row>
    <row r="109" spans="1:2" x14ac:dyDescent="0.2">
      <c r="A109" s="53">
        <v>24016</v>
      </c>
      <c r="B109" s="89">
        <v>585</v>
      </c>
    </row>
    <row r="110" spans="1:2" x14ac:dyDescent="0.2">
      <c r="A110" s="53">
        <v>24047</v>
      </c>
      <c r="B110" s="89">
        <v>590.5</v>
      </c>
    </row>
    <row r="111" spans="1:2" x14ac:dyDescent="0.2">
      <c r="A111" s="53">
        <v>24077</v>
      </c>
      <c r="B111" s="89">
        <v>595.79999999999995</v>
      </c>
    </row>
    <row r="112" spans="1:2" x14ac:dyDescent="0.2">
      <c r="A112" s="53">
        <v>24108</v>
      </c>
      <c r="B112" s="89">
        <v>598.29999999999995</v>
      </c>
    </row>
    <row r="113" spans="1:2" x14ac:dyDescent="0.2">
      <c r="A113" s="53">
        <v>24139</v>
      </c>
      <c r="B113" s="89">
        <v>603.4</v>
      </c>
    </row>
    <row r="114" spans="1:2" x14ac:dyDescent="0.2">
      <c r="A114" s="53">
        <v>24167</v>
      </c>
      <c r="B114" s="89">
        <v>607.70000000000005</v>
      </c>
    </row>
    <row r="115" spans="1:2" x14ac:dyDescent="0.2">
      <c r="A115" s="53">
        <v>24198</v>
      </c>
      <c r="B115" s="89">
        <v>609.70000000000005</v>
      </c>
    </row>
    <row r="116" spans="1:2" x14ac:dyDescent="0.2">
      <c r="A116" s="53">
        <v>24228</v>
      </c>
      <c r="B116" s="89">
        <v>612.4</v>
      </c>
    </row>
    <row r="117" spans="1:2" x14ac:dyDescent="0.2">
      <c r="A117" s="53">
        <v>24259</v>
      </c>
      <c r="B117" s="89">
        <v>617</v>
      </c>
    </row>
    <row r="118" spans="1:2" x14ac:dyDescent="0.2">
      <c r="A118" s="53">
        <v>24289</v>
      </c>
      <c r="B118" s="89">
        <v>620.79999999999995</v>
      </c>
    </row>
    <row r="119" spans="1:2" x14ac:dyDescent="0.2">
      <c r="A119" s="53">
        <v>24320</v>
      </c>
      <c r="B119" s="89">
        <v>626.20000000000005</v>
      </c>
    </row>
    <row r="120" spans="1:2" x14ac:dyDescent="0.2">
      <c r="A120" s="53">
        <v>24351</v>
      </c>
      <c r="B120" s="89">
        <v>631.70000000000005</v>
      </c>
    </row>
    <row r="121" spans="1:2" x14ac:dyDescent="0.2">
      <c r="A121" s="53">
        <v>24381</v>
      </c>
      <c r="B121" s="89">
        <v>636.29999999999995</v>
      </c>
    </row>
    <row r="122" spans="1:2" x14ac:dyDescent="0.2">
      <c r="A122" s="53">
        <v>24412</v>
      </c>
      <c r="B122" s="89">
        <v>641.1</v>
      </c>
    </row>
    <row r="123" spans="1:2" x14ac:dyDescent="0.2">
      <c r="A123" s="53">
        <v>24442</v>
      </c>
      <c r="B123" s="89">
        <v>642.1</v>
      </c>
    </row>
    <row r="124" spans="1:2" x14ac:dyDescent="0.2">
      <c r="A124" s="53">
        <v>24473</v>
      </c>
      <c r="B124" s="89">
        <v>648.29999999999995</v>
      </c>
    </row>
    <row r="125" spans="1:2" x14ac:dyDescent="0.2">
      <c r="A125" s="53">
        <v>24504</v>
      </c>
      <c r="B125" s="89">
        <v>649.70000000000005</v>
      </c>
    </row>
    <row r="126" spans="1:2" x14ac:dyDescent="0.2">
      <c r="A126" s="53">
        <v>24532</v>
      </c>
      <c r="B126" s="89">
        <v>654</v>
      </c>
    </row>
    <row r="127" spans="1:2" x14ac:dyDescent="0.2">
      <c r="A127" s="53">
        <v>24563</v>
      </c>
      <c r="B127" s="89">
        <v>654.5</v>
      </c>
    </row>
    <row r="128" spans="1:2" x14ac:dyDescent="0.2">
      <c r="A128" s="53">
        <v>24593</v>
      </c>
      <c r="B128" s="89">
        <v>656.9</v>
      </c>
    </row>
    <row r="129" spans="1:2" x14ac:dyDescent="0.2">
      <c r="A129" s="53">
        <v>24624</v>
      </c>
      <c r="B129" s="89">
        <v>661.6</v>
      </c>
    </row>
    <row r="130" spans="1:2" x14ac:dyDescent="0.2">
      <c r="A130" s="53">
        <v>24654</v>
      </c>
      <c r="B130" s="89">
        <v>667.5</v>
      </c>
    </row>
    <row r="131" spans="1:2" x14ac:dyDescent="0.2">
      <c r="A131" s="53">
        <v>24685</v>
      </c>
      <c r="B131" s="89">
        <v>672.4</v>
      </c>
    </row>
    <row r="132" spans="1:2" x14ac:dyDescent="0.2">
      <c r="A132" s="53">
        <v>24716</v>
      </c>
      <c r="B132" s="89">
        <v>674.8</v>
      </c>
    </row>
    <row r="133" spans="1:2" x14ac:dyDescent="0.2">
      <c r="A133" s="53">
        <v>24746</v>
      </c>
      <c r="B133" s="89">
        <v>676.5</v>
      </c>
    </row>
    <row r="134" spans="1:2" x14ac:dyDescent="0.2">
      <c r="A134" s="53">
        <v>24777</v>
      </c>
      <c r="B134" s="89">
        <v>682.8</v>
      </c>
    </row>
    <row r="135" spans="1:2" x14ac:dyDescent="0.2">
      <c r="A135" s="53">
        <v>24807</v>
      </c>
      <c r="B135" s="89">
        <v>689.9</v>
      </c>
    </row>
    <row r="136" spans="1:2" x14ac:dyDescent="0.2">
      <c r="A136" s="53">
        <v>24838</v>
      </c>
      <c r="B136" s="89">
        <v>694.5</v>
      </c>
    </row>
    <row r="137" spans="1:2" x14ac:dyDescent="0.2">
      <c r="A137" s="53">
        <v>24869</v>
      </c>
      <c r="B137" s="89">
        <v>702.6</v>
      </c>
    </row>
    <row r="138" spans="1:2" x14ac:dyDescent="0.2">
      <c r="A138" s="53">
        <v>24898</v>
      </c>
      <c r="B138" s="89">
        <v>710.8</v>
      </c>
    </row>
    <row r="139" spans="1:2" x14ac:dyDescent="0.2">
      <c r="A139" s="53">
        <v>24929</v>
      </c>
      <c r="B139" s="89">
        <v>716.7</v>
      </c>
    </row>
    <row r="140" spans="1:2" x14ac:dyDescent="0.2">
      <c r="A140" s="53">
        <v>24959</v>
      </c>
      <c r="B140" s="89">
        <v>722.9</v>
      </c>
    </row>
    <row r="141" spans="1:2" x14ac:dyDescent="0.2">
      <c r="A141" s="53">
        <v>24990</v>
      </c>
      <c r="B141" s="89">
        <v>728.3</v>
      </c>
    </row>
    <row r="142" spans="1:2" x14ac:dyDescent="0.2">
      <c r="A142" s="53">
        <v>25020</v>
      </c>
      <c r="B142" s="89">
        <v>735</v>
      </c>
    </row>
    <row r="143" spans="1:2" x14ac:dyDescent="0.2">
      <c r="A143" s="53">
        <v>25051</v>
      </c>
      <c r="B143" s="89">
        <v>741.1</v>
      </c>
    </row>
    <row r="144" spans="1:2" x14ac:dyDescent="0.2">
      <c r="A144" s="53">
        <v>25082</v>
      </c>
      <c r="B144" s="89">
        <v>746.8</v>
      </c>
    </row>
    <row r="145" spans="1:2" x14ac:dyDescent="0.2">
      <c r="A145" s="53">
        <v>25112</v>
      </c>
      <c r="B145" s="89">
        <v>751.4</v>
      </c>
    </row>
    <row r="146" spans="1:2" x14ac:dyDescent="0.2">
      <c r="A146" s="53">
        <v>25143</v>
      </c>
      <c r="B146" s="89">
        <v>757.1</v>
      </c>
    </row>
    <row r="147" spans="1:2" x14ac:dyDescent="0.2">
      <c r="A147" s="53">
        <v>25173</v>
      </c>
      <c r="B147" s="89">
        <v>761.6</v>
      </c>
    </row>
    <row r="148" spans="1:2" x14ac:dyDescent="0.2">
      <c r="A148" s="53">
        <v>25204</v>
      </c>
      <c r="B148" s="89">
        <v>765.4</v>
      </c>
    </row>
    <row r="149" spans="1:2" x14ac:dyDescent="0.2">
      <c r="A149" s="53">
        <v>25235</v>
      </c>
      <c r="B149" s="89">
        <v>770.8</v>
      </c>
    </row>
    <row r="150" spans="1:2" x14ac:dyDescent="0.2">
      <c r="A150" s="53">
        <v>25263</v>
      </c>
      <c r="B150" s="89">
        <v>777.8</v>
      </c>
    </row>
    <row r="151" spans="1:2" x14ac:dyDescent="0.2">
      <c r="A151" s="53">
        <v>25294</v>
      </c>
      <c r="B151" s="89">
        <v>784.1</v>
      </c>
    </row>
    <row r="152" spans="1:2" x14ac:dyDescent="0.2">
      <c r="A152" s="53">
        <v>25324</v>
      </c>
      <c r="B152" s="89">
        <v>790.4</v>
      </c>
    </row>
    <row r="153" spans="1:2" x14ac:dyDescent="0.2">
      <c r="A153" s="53">
        <v>25355</v>
      </c>
      <c r="B153" s="89">
        <v>796.8</v>
      </c>
    </row>
    <row r="154" spans="1:2" x14ac:dyDescent="0.2">
      <c r="A154" s="53">
        <v>25385</v>
      </c>
      <c r="B154" s="89">
        <v>805.2</v>
      </c>
    </row>
    <row r="155" spans="1:2" x14ac:dyDescent="0.2">
      <c r="A155" s="53">
        <v>25416</v>
      </c>
      <c r="B155" s="89">
        <v>812.8</v>
      </c>
    </row>
    <row r="156" spans="1:2" x14ac:dyDescent="0.2">
      <c r="A156" s="53">
        <v>25447</v>
      </c>
      <c r="B156" s="89">
        <v>818</v>
      </c>
    </row>
    <row r="157" spans="1:2" x14ac:dyDescent="0.2">
      <c r="A157" s="53">
        <v>25477</v>
      </c>
      <c r="B157" s="89">
        <v>822.9</v>
      </c>
    </row>
    <row r="158" spans="1:2" x14ac:dyDescent="0.2">
      <c r="A158" s="53">
        <v>25508</v>
      </c>
      <c r="B158" s="89">
        <v>826.8</v>
      </c>
    </row>
    <row r="159" spans="1:2" x14ac:dyDescent="0.2">
      <c r="A159" s="53">
        <v>25538</v>
      </c>
      <c r="B159" s="89">
        <v>832.1</v>
      </c>
    </row>
    <row r="160" spans="1:2" x14ac:dyDescent="0.2">
      <c r="A160" s="53">
        <v>25569</v>
      </c>
      <c r="B160" s="89">
        <v>836.8</v>
      </c>
    </row>
    <row r="161" spans="1:2" x14ac:dyDescent="0.2">
      <c r="A161" s="53">
        <v>25600</v>
      </c>
      <c r="B161" s="89">
        <v>841.8</v>
      </c>
    </row>
    <row r="162" spans="1:2" x14ac:dyDescent="0.2">
      <c r="A162" s="53">
        <v>25628</v>
      </c>
      <c r="B162" s="89">
        <v>846.7</v>
      </c>
    </row>
    <row r="163" spans="1:2" x14ac:dyDescent="0.2">
      <c r="A163" s="53">
        <v>25659</v>
      </c>
      <c r="B163" s="89">
        <v>861.4</v>
      </c>
    </row>
    <row r="164" spans="1:2" x14ac:dyDescent="0.2">
      <c r="A164" s="53">
        <v>25689</v>
      </c>
      <c r="B164" s="89">
        <v>858.3</v>
      </c>
    </row>
    <row r="165" spans="1:2" x14ac:dyDescent="0.2">
      <c r="A165" s="53">
        <v>25720</v>
      </c>
      <c r="B165" s="89">
        <v>859.2</v>
      </c>
    </row>
    <row r="166" spans="1:2" x14ac:dyDescent="0.2">
      <c r="A166" s="53">
        <v>25750</v>
      </c>
      <c r="B166" s="89">
        <v>869</v>
      </c>
    </row>
    <row r="167" spans="1:2" x14ac:dyDescent="0.2">
      <c r="A167" s="53">
        <v>25781</v>
      </c>
      <c r="B167" s="89">
        <v>873.8</v>
      </c>
    </row>
    <row r="168" spans="1:2" x14ac:dyDescent="0.2">
      <c r="A168" s="53">
        <v>25812</v>
      </c>
      <c r="B168" s="89">
        <v>879.2</v>
      </c>
    </row>
    <row r="169" spans="1:2" x14ac:dyDescent="0.2">
      <c r="A169" s="53">
        <v>25842</v>
      </c>
      <c r="B169" s="89">
        <v>879.3</v>
      </c>
    </row>
    <row r="170" spans="1:2" x14ac:dyDescent="0.2">
      <c r="A170" s="53">
        <v>25873</v>
      </c>
      <c r="B170" s="89">
        <v>881.5</v>
      </c>
    </row>
    <row r="171" spans="1:2" x14ac:dyDescent="0.2">
      <c r="A171" s="53">
        <v>25903</v>
      </c>
      <c r="B171" s="89">
        <v>888</v>
      </c>
    </row>
    <row r="172" spans="1:2" x14ac:dyDescent="0.2">
      <c r="A172" s="53">
        <v>25934</v>
      </c>
      <c r="B172" s="89">
        <v>898.2</v>
      </c>
    </row>
    <row r="173" spans="1:2" x14ac:dyDescent="0.2">
      <c r="A173" s="53">
        <v>25965</v>
      </c>
      <c r="B173" s="89">
        <v>902.6</v>
      </c>
    </row>
    <row r="174" spans="1:2" x14ac:dyDescent="0.2">
      <c r="A174" s="53">
        <v>25993</v>
      </c>
      <c r="B174" s="89">
        <v>908.2</v>
      </c>
    </row>
    <row r="175" spans="1:2" x14ac:dyDescent="0.2">
      <c r="A175" s="53">
        <v>26024</v>
      </c>
      <c r="B175" s="89">
        <v>914.7</v>
      </c>
    </row>
    <row r="176" spans="1:2" x14ac:dyDescent="0.2">
      <c r="A176" s="53">
        <v>26054</v>
      </c>
      <c r="B176" s="89">
        <v>921.7</v>
      </c>
    </row>
    <row r="177" spans="1:2" x14ac:dyDescent="0.2">
      <c r="A177" s="53">
        <v>26085</v>
      </c>
      <c r="B177" s="89">
        <v>942.7</v>
      </c>
    </row>
    <row r="178" spans="1:2" x14ac:dyDescent="0.2">
      <c r="A178" s="53">
        <v>26115</v>
      </c>
      <c r="B178" s="89">
        <v>934.1</v>
      </c>
    </row>
    <row r="179" spans="1:2" x14ac:dyDescent="0.2">
      <c r="A179" s="53">
        <v>26146</v>
      </c>
      <c r="B179" s="89">
        <v>941.6</v>
      </c>
    </row>
    <row r="180" spans="1:2" x14ac:dyDescent="0.2">
      <c r="A180" s="53">
        <v>26177</v>
      </c>
      <c r="B180" s="89">
        <v>945.8</v>
      </c>
    </row>
    <row r="181" spans="1:2" x14ac:dyDescent="0.2">
      <c r="A181" s="53">
        <v>26207</v>
      </c>
      <c r="B181" s="89">
        <v>950.2</v>
      </c>
    </row>
    <row r="182" spans="1:2" x14ac:dyDescent="0.2">
      <c r="A182" s="53">
        <v>26238</v>
      </c>
      <c r="B182" s="89">
        <v>957.8</v>
      </c>
    </row>
    <row r="183" spans="1:2" x14ac:dyDescent="0.2">
      <c r="A183" s="53">
        <v>26268</v>
      </c>
      <c r="B183" s="89">
        <v>968.1</v>
      </c>
    </row>
    <row r="184" spans="1:2" x14ac:dyDescent="0.2">
      <c r="A184" s="53">
        <v>26299</v>
      </c>
      <c r="B184" s="89">
        <v>976.3</v>
      </c>
    </row>
    <row r="185" spans="1:2" x14ac:dyDescent="0.2">
      <c r="A185" s="53">
        <v>26330</v>
      </c>
      <c r="B185" s="89">
        <v>987.6</v>
      </c>
    </row>
    <row r="186" spans="1:2" x14ac:dyDescent="0.2">
      <c r="A186" s="53">
        <v>26359</v>
      </c>
      <c r="B186" s="89">
        <v>994</v>
      </c>
    </row>
    <row r="187" spans="1:2" x14ac:dyDescent="0.2">
      <c r="A187" s="53">
        <v>26390</v>
      </c>
      <c r="B187" s="89">
        <v>998.3</v>
      </c>
    </row>
    <row r="188" spans="1:2" x14ac:dyDescent="0.2">
      <c r="A188" s="53">
        <v>26420</v>
      </c>
      <c r="B188" s="89">
        <v>1004.3</v>
      </c>
    </row>
    <row r="189" spans="1:2" x14ac:dyDescent="0.2">
      <c r="A189" s="53">
        <v>26451</v>
      </c>
      <c r="B189" s="89">
        <v>1007.8</v>
      </c>
    </row>
    <row r="190" spans="1:2" x14ac:dyDescent="0.2">
      <c r="A190" s="53">
        <v>26481</v>
      </c>
      <c r="B190" s="89">
        <v>1018.1</v>
      </c>
    </row>
    <row r="191" spans="1:2" x14ac:dyDescent="0.2">
      <c r="A191" s="53">
        <v>26512</v>
      </c>
      <c r="B191" s="89">
        <v>1030.5999999999999</v>
      </c>
    </row>
    <row r="192" spans="1:2" x14ac:dyDescent="0.2">
      <c r="A192" s="53">
        <v>26543</v>
      </c>
      <c r="B192" s="89">
        <v>1038.9000000000001</v>
      </c>
    </row>
    <row r="193" spans="1:2" x14ac:dyDescent="0.2">
      <c r="A193" s="53">
        <v>26573</v>
      </c>
      <c r="B193" s="89">
        <v>1063.9000000000001</v>
      </c>
    </row>
    <row r="194" spans="1:2" x14ac:dyDescent="0.2">
      <c r="A194" s="53">
        <v>26604</v>
      </c>
      <c r="B194" s="89">
        <v>1078.0999999999999</v>
      </c>
    </row>
    <row r="195" spans="1:2" x14ac:dyDescent="0.2">
      <c r="A195" s="53">
        <v>26634</v>
      </c>
      <c r="B195" s="89">
        <v>1085</v>
      </c>
    </row>
    <row r="196" spans="1:2" x14ac:dyDescent="0.2">
      <c r="A196" s="53">
        <v>26665</v>
      </c>
      <c r="B196" s="89">
        <v>1084.0999999999999</v>
      </c>
    </row>
    <row r="197" spans="1:2" x14ac:dyDescent="0.2">
      <c r="A197" s="53">
        <v>26696</v>
      </c>
      <c r="B197" s="89">
        <v>1093.5999999999999</v>
      </c>
    </row>
    <row r="198" spans="1:2" x14ac:dyDescent="0.2">
      <c r="A198" s="53">
        <v>26724</v>
      </c>
      <c r="B198" s="89">
        <v>1102.2</v>
      </c>
    </row>
    <row r="199" spans="1:2" x14ac:dyDescent="0.2">
      <c r="A199" s="53">
        <v>26755</v>
      </c>
      <c r="B199" s="89">
        <v>1112.8</v>
      </c>
    </row>
    <row r="200" spans="1:2" x14ac:dyDescent="0.2">
      <c r="A200" s="53">
        <v>26785</v>
      </c>
      <c r="B200" s="89">
        <v>1122.8</v>
      </c>
    </row>
    <row r="201" spans="1:2" x14ac:dyDescent="0.2">
      <c r="A201" s="53">
        <v>26816</v>
      </c>
      <c r="B201" s="89">
        <v>1132.2</v>
      </c>
    </row>
    <row r="202" spans="1:2" x14ac:dyDescent="0.2">
      <c r="A202" s="53">
        <v>26846</v>
      </c>
      <c r="B202" s="89">
        <v>1139.5999999999999</v>
      </c>
    </row>
    <row r="203" spans="1:2" x14ac:dyDescent="0.2">
      <c r="A203" s="53">
        <v>26877</v>
      </c>
      <c r="B203" s="89">
        <v>1149.5999999999999</v>
      </c>
    </row>
    <row r="204" spans="1:2" x14ac:dyDescent="0.2">
      <c r="A204" s="53">
        <v>26908</v>
      </c>
      <c r="B204" s="89">
        <v>1160.9000000000001</v>
      </c>
    </row>
    <row r="205" spans="1:2" x14ac:dyDescent="0.2">
      <c r="A205" s="53">
        <v>26938</v>
      </c>
      <c r="B205" s="89">
        <v>1177.8</v>
      </c>
    </row>
    <row r="206" spans="1:2" x14ac:dyDescent="0.2">
      <c r="A206" s="53">
        <v>26969</v>
      </c>
      <c r="B206" s="89">
        <v>1190.2</v>
      </c>
    </row>
    <row r="207" spans="1:2" x14ac:dyDescent="0.2">
      <c r="A207" s="53">
        <v>26999</v>
      </c>
      <c r="B207" s="89">
        <v>1196.5</v>
      </c>
    </row>
    <row r="208" spans="1:2" x14ac:dyDescent="0.2">
      <c r="A208" s="53">
        <v>27030</v>
      </c>
      <c r="B208" s="89">
        <v>1198.3</v>
      </c>
    </row>
    <row r="209" spans="1:2" x14ac:dyDescent="0.2">
      <c r="A209" s="53">
        <v>27061</v>
      </c>
      <c r="B209" s="89">
        <v>1204.5999999999999</v>
      </c>
    </row>
    <row r="210" spans="1:2" x14ac:dyDescent="0.2">
      <c r="A210" s="53">
        <v>27089</v>
      </c>
      <c r="B210" s="89">
        <v>1210.3</v>
      </c>
    </row>
    <row r="211" spans="1:2" x14ac:dyDescent="0.2">
      <c r="A211" s="53">
        <v>27120</v>
      </c>
      <c r="B211" s="89">
        <v>1217.9000000000001</v>
      </c>
    </row>
    <row r="212" spans="1:2" x14ac:dyDescent="0.2">
      <c r="A212" s="53">
        <v>27150</v>
      </c>
      <c r="B212" s="89">
        <v>1231</v>
      </c>
    </row>
    <row r="213" spans="1:2" x14ac:dyDescent="0.2">
      <c r="A213" s="53">
        <v>27181</v>
      </c>
      <c r="B213" s="89">
        <v>1242.2</v>
      </c>
    </row>
    <row r="214" spans="1:2" x14ac:dyDescent="0.2">
      <c r="A214" s="53">
        <v>27211</v>
      </c>
      <c r="B214" s="89">
        <v>1258</v>
      </c>
    </row>
    <row r="215" spans="1:2" x14ac:dyDescent="0.2">
      <c r="A215" s="53">
        <v>27242</v>
      </c>
      <c r="B215" s="89">
        <v>1265.3</v>
      </c>
    </row>
    <row r="216" spans="1:2" x14ac:dyDescent="0.2">
      <c r="A216" s="53">
        <v>27273</v>
      </c>
      <c r="B216" s="89">
        <v>1276.5</v>
      </c>
    </row>
    <row r="217" spans="1:2" x14ac:dyDescent="0.2">
      <c r="A217" s="53">
        <v>27303</v>
      </c>
      <c r="B217" s="89">
        <v>1291.5</v>
      </c>
    </row>
    <row r="218" spans="1:2" x14ac:dyDescent="0.2">
      <c r="A218" s="53">
        <v>27334</v>
      </c>
      <c r="B218" s="89">
        <v>1293.7</v>
      </c>
    </row>
    <row r="219" spans="1:2" x14ac:dyDescent="0.2">
      <c r="A219" s="53">
        <v>27364</v>
      </c>
      <c r="B219" s="89">
        <v>1302.9000000000001</v>
      </c>
    </row>
    <row r="220" spans="1:2" x14ac:dyDescent="0.2">
      <c r="A220" s="53">
        <v>27395</v>
      </c>
      <c r="B220" s="89">
        <v>1310</v>
      </c>
    </row>
    <row r="221" spans="1:2" x14ac:dyDescent="0.2">
      <c r="A221" s="53">
        <v>27426</v>
      </c>
      <c r="B221" s="89">
        <v>1316.2</v>
      </c>
    </row>
    <row r="222" spans="1:2" x14ac:dyDescent="0.2">
      <c r="A222" s="53">
        <v>27454</v>
      </c>
      <c r="B222" s="89">
        <v>1321.6</v>
      </c>
    </row>
    <row r="223" spans="1:2" x14ac:dyDescent="0.2">
      <c r="A223" s="53">
        <v>27485</v>
      </c>
      <c r="B223" s="89">
        <v>1328.3</v>
      </c>
    </row>
    <row r="224" spans="1:2" x14ac:dyDescent="0.2">
      <c r="A224" s="53">
        <v>27515</v>
      </c>
      <c r="B224" s="89">
        <v>1341.4</v>
      </c>
    </row>
    <row r="225" spans="1:2" x14ac:dyDescent="0.2">
      <c r="A225" s="53">
        <v>27546</v>
      </c>
      <c r="B225" s="89">
        <v>1372.9</v>
      </c>
    </row>
    <row r="226" spans="1:2" x14ac:dyDescent="0.2">
      <c r="A226" s="53">
        <v>27576</v>
      </c>
      <c r="B226" s="89">
        <v>1369.9</v>
      </c>
    </row>
    <row r="227" spans="1:2" x14ac:dyDescent="0.2">
      <c r="A227" s="53">
        <v>27607</v>
      </c>
      <c r="B227" s="89">
        <v>1385.9</v>
      </c>
    </row>
    <row r="228" spans="1:2" x14ac:dyDescent="0.2">
      <c r="A228" s="53">
        <v>27638</v>
      </c>
      <c r="B228" s="89">
        <v>1396.4</v>
      </c>
    </row>
    <row r="229" spans="1:2" x14ac:dyDescent="0.2">
      <c r="A229" s="53">
        <v>27668</v>
      </c>
      <c r="B229" s="89">
        <v>1410.9</v>
      </c>
    </row>
    <row r="230" spans="1:2" x14ac:dyDescent="0.2">
      <c r="A230" s="53">
        <v>27699</v>
      </c>
      <c r="B230" s="89">
        <v>1419.9</v>
      </c>
    </row>
    <row r="231" spans="1:2" x14ac:dyDescent="0.2">
      <c r="A231" s="53">
        <v>27729</v>
      </c>
      <c r="B231" s="89">
        <v>1429.3</v>
      </c>
    </row>
    <row r="232" spans="1:2" x14ac:dyDescent="0.2">
      <c r="A232" s="53">
        <v>27760</v>
      </c>
      <c r="B232" s="89">
        <v>1444.1</v>
      </c>
    </row>
    <row r="233" spans="1:2" x14ac:dyDescent="0.2">
      <c r="A233" s="53">
        <v>27791</v>
      </c>
      <c r="B233" s="89">
        <v>1454.3</v>
      </c>
    </row>
    <row r="234" spans="1:2" x14ac:dyDescent="0.2">
      <c r="A234" s="53">
        <v>27820</v>
      </c>
      <c r="B234" s="89">
        <v>1460.4</v>
      </c>
    </row>
    <row r="235" spans="1:2" x14ac:dyDescent="0.2">
      <c r="A235" s="53">
        <v>27851</v>
      </c>
      <c r="B235" s="89">
        <v>1468.9</v>
      </c>
    </row>
    <row r="236" spans="1:2" x14ac:dyDescent="0.2">
      <c r="A236" s="53">
        <v>27881</v>
      </c>
      <c r="B236" s="89">
        <v>1477.6</v>
      </c>
    </row>
    <row r="237" spans="1:2" x14ac:dyDescent="0.2">
      <c r="A237" s="53">
        <v>27912</v>
      </c>
      <c r="B237" s="89">
        <v>1485.7</v>
      </c>
    </row>
    <row r="238" spans="1:2" x14ac:dyDescent="0.2">
      <c r="A238" s="53">
        <v>27942</v>
      </c>
      <c r="B238" s="89">
        <v>1502.5</v>
      </c>
    </row>
    <row r="239" spans="1:2" x14ac:dyDescent="0.2">
      <c r="A239" s="53">
        <v>27973</v>
      </c>
      <c r="B239" s="89">
        <v>1514.6</v>
      </c>
    </row>
    <row r="240" spans="1:2" x14ac:dyDescent="0.2">
      <c r="A240" s="53">
        <v>28004</v>
      </c>
      <c r="B240" s="89">
        <v>1524.3</v>
      </c>
    </row>
    <row r="241" spans="1:2" x14ac:dyDescent="0.2">
      <c r="A241" s="53">
        <v>28034</v>
      </c>
      <c r="B241" s="89">
        <v>1532.4</v>
      </c>
    </row>
    <row r="242" spans="1:2" x14ac:dyDescent="0.2">
      <c r="A242" s="53">
        <v>28065</v>
      </c>
      <c r="B242" s="89">
        <v>1552.5</v>
      </c>
    </row>
    <row r="243" spans="1:2" x14ac:dyDescent="0.2">
      <c r="A243" s="53">
        <v>28095</v>
      </c>
      <c r="B243" s="89">
        <v>1564</v>
      </c>
    </row>
    <row r="244" spans="1:2" x14ac:dyDescent="0.2">
      <c r="A244" s="53">
        <v>28126</v>
      </c>
      <c r="B244" s="89">
        <v>1562.7</v>
      </c>
    </row>
    <row r="245" spans="1:2" x14ac:dyDescent="0.2">
      <c r="A245" s="53">
        <v>28157</v>
      </c>
      <c r="B245" s="89">
        <v>1580.6</v>
      </c>
    </row>
    <row r="246" spans="1:2" x14ac:dyDescent="0.2">
      <c r="A246" s="53">
        <v>28185</v>
      </c>
      <c r="B246" s="89">
        <v>1596.6</v>
      </c>
    </row>
    <row r="247" spans="1:2" x14ac:dyDescent="0.2">
      <c r="A247" s="53">
        <v>28216</v>
      </c>
      <c r="B247" s="89">
        <v>1615.2</v>
      </c>
    </row>
    <row r="248" spans="1:2" x14ac:dyDescent="0.2">
      <c r="A248" s="53">
        <v>28246</v>
      </c>
      <c r="B248" s="89">
        <v>1628.7</v>
      </c>
    </row>
    <row r="249" spans="1:2" x14ac:dyDescent="0.2">
      <c r="A249" s="53">
        <v>28277</v>
      </c>
      <c r="B249" s="89">
        <v>1641</v>
      </c>
    </row>
    <row r="250" spans="1:2" x14ac:dyDescent="0.2">
      <c r="A250" s="53">
        <v>28307</v>
      </c>
      <c r="B250" s="89">
        <v>1659.7</v>
      </c>
    </row>
    <row r="251" spans="1:2" x14ac:dyDescent="0.2">
      <c r="A251" s="53">
        <v>28338</v>
      </c>
      <c r="B251" s="89">
        <v>1674.3</v>
      </c>
    </row>
    <row r="252" spans="1:2" x14ac:dyDescent="0.2">
      <c r="A252" s="53">
        <v>28369</v>
      </c>
      <c r="B252" s="89">
        <v>1691.1</v>
      </c>
    </row>
    <row r="253" spans="1:2" x14ac:dyDescent="0.2">
      <c r="A253" s="53">
        <v>28399</v>
      </c>
      <c r="B253" s="89">
        <v>1714</v>
      </c>
    </row>
    <row r="254" spans="1:2" x14ac:dyDescent="0.2">
      <c r="A254" s="53">
        <v>28430</v>
      </c>
      <c r="B254" s="89">
        <v>1737.7</v>
      </c>
    </row>
    <row r="255" spans="1:2" x14ac:dyDescent="0.2">
      <c r="A255" s="53">
        <v>28460</v>
      </c>
      <c r="B255" s="89">
        <v>1753.3</v>
      </c>
    </row>
    <row r="256" spans="1:2" x14ac:dyDescent="0.2">
      <c r="A256" s="53">
        <v>28491</v>
      </c>
      <c r="B256" s="89">
        <v>1757.1</v>
      </c>
    </row>
    <row r="257" spans="1:2" x14ac:dyDescent="0.2">
      <c r="A257" s="53">
        <v>28522</v>
      </c>
      <c r="B257" s="89">
        <v>1773</v>
      </c>
    </row>
    <row r="258" spans="1:2" x14ac:dyDescent="0.2">
      <c r="A258" s="53">
        <v>28550</v>
      </c>
      <c r="B258" s="89">
        <v>1794.5</v>
      </c>
    </row>
    <row r="259" spans="1:2" x14ac:dyDescent="0.2">
      <c r="A259" s="53">
        <v>28581</v>
      </c>
      <c r="B259" s="89">
        <v>1817.9</v>
      </c>
    </row>
    <row r="260" spans="1:2" x14ac:dyDescent="0.2">
      <c r="A260" s="53">
        <v>28611</v>
      </c>
      <c r="B260" s="89">
        <v>1832.7</v>
      </c>
    </row>
    <row r="261" spans="1:2" x14ac:dyDescent="0.2">
      <c r="A261" s="53">
        <v>28642</v>
      </c>
      <c r="B261" s="89">
        <v>1851.2</v>
      </c>
    </row>
    <row r="262" spans="1:2" x14ac:dyDescent="0.2">
      <c r="A262" s="53">
        <v>28672</v>
      </c>
      <c r="B262" s="89">
        <v>1871.3</v>
      </c>
    </row>
    <row r="263" spans="1:2" x14ac:dyDescent="0.2">
      <c r="A263" s="53">
        <v>28703</v>
      </c>
      <c r="B263" s="89">
        <v>1888.9</v>
      </c>
    </row>
    <row r="264" spans="1:2" x14ac:dyDescent="0.2">
      <c r="A264" s="53">
        <v>28734</v>
      </c>
      <c r="B264" s="89">
        <v>1901.9</v>
      </c>
    </row>
    <row r="265" spans="1:2" x14ac:dyDescent="0.2">
      <c r="A265" s="53">
        <v>28764</v>
      </c>
      <c r="B265" s="89">
        <v>1925.9</v>
      </c>
    </row>
    <row r="266" spans="1:2" x14ac:dyDescent="0.2">
      <c r="A266" s="53">
        <v>28795</v>
      </c>
      <c r="B266" s="89">
        <v>1940.6</v>
      </c>
    </row>
    <row r="267" spans="1:2" x14ac:dyDescent="0.2">
      <c r="A267" s="53">
        <v>28825</v>
      </c>
      <c r="B267" s="89">
        <v>1961.7</v>
      </c>
    </row>
    <row r="268" spans="1:2" x14ac:dyDescent="0.2">
      <c r="A268" s="53">
        <v>28856</v>
      </c>
      <c r="B268" s="89">
        <v>1979.7</v>
      </c>
    </row>
    <row r="269" spans="1:2" x14ac:dyDescent="0.2">
      <c r="A269" s="53">
        <v>28887</v>
      </c>
      <c r="B269" s="89">
        <v>1998.1</v>
      </c>
    </row>
    <row r="270" spans="1:2" x14ac:dyDescent="0.2">
      <c r="A270" s="53">
        <v>28915</v>
      </c>
      <c r="B270" s="89">
        <v>2020.2</v>
      </c>
    </row>
    <row r="271" spans="1:2" x14ac:dyDescent="0.2">
      <c r="A271" s="53">
        <v>28946</v>
      </c>
      <c r="B271" s="89">
        <v>2025.4</v>
      </c>
    </row>
    <row r="272" spans="1:2" x14ac:dyDescent="0.2">
      <c r="A272" s="53">
        <v>28976</v>
      </c>
      <c r="B272" s="89">
        <v>2039.2</v>
      </c>
    </row>
    <row r="273" spans="1:2" x14ac:dyDescent="0.2">
      <c r="A273" s="53">
        <v>29007</v>
      </c>
      <c r="B273" s="89">
        <v>2055</v>
      </c>
    </row>
    <row r="274" spans="1:2" x14ac:dyDescent="0.2">
      <c r="A274" s="53">
        <v>29037</v>
      </c>
      <c r="B274" s="89">
        <v>2086.5</v>
      </c>
    </row>
    <row r="275" spans="1:2" x14ac:dyDescent="0.2">
      <c r="A275" s="53">
        <v>29068</v>
      </c>
      <c r="B275" s="89">
        <v>2105.3000000000002</v>
      </c>
    </row>
    <row r="276" spans="1:2" x14ac:dyDescent="0.2">
      <c r="A276" s="53">
        <v>29099</v>
      </c>
      <c r="B276" s="89">
        <v>2124.3000000000002</v>
      </c>
    </row>
    <row r="277" spans="1:2" x14ac:dyDescent="0.2">
      <c r="A277" s="53">
        <v>29129</v>
      </c>
      <c r="B277" s="89">
        <v>2144.6999999999998</v>
      </c>
    </row>
    <row r="278" spans="1:2" x14ac:dyDescent="0.2">
      <c r="A278" s="53">
        <v>29160</v>
      </c>
      <c r="B278" s="89">
        <v>2167.5</v>
      </c>
    </row>
    <row r="279" spans="1:2" x14ac:dyDescent="0.2">
      <c r="A279" s="53">
        <v>29190</v>
      </c>
      <c r="B279" s="89">
        <v>2192.4</v>
      </c>
    </row>
    <row r="280" spans="1:2" x14ac:dyDescent="0.2">
      <c r="A280" s="53">
        <v>29221</v>
      </c>
      <c r="B280" s="89">
        <v>2217.9</v>
      </c>
    </row>
    <row r="281" spans="1:2" x14ac:dyDescent="0.2">
      <c r="A281" s="53">
        <v>29252</v>
      </c>
      <c r="B281" s="89">
        <v>2231.1999999999998</v>
      </c>
    </row>
    <row r="282" spans="1:2" x14ac:dyDescent="0.2">
      <c r="A282" s="53">
        <v>29281</v>
      </c>
      <c r="B282" s="89">
        <v>2243.3000000000002</v>
      </c>
    </row>
    <row r="283" spans="1:2" x14ac:dyDescent="0.2">
      <c r="A283" s="53">
        <v>29312</v>
      </c>
      <c r="B283" s="89">
        <v>2242.6999999999998</v>
      </c>
    </row>
    <row r="284" spans="1:2" x14ac:dyDescent="0.2">
      <c r="A284" s="53">
        <v>29342</v>
      </c>
      <c r="B284" s="89">
        <v>2254.6999999999998</v>
      </c>
    </row>
    <row r="285" spans="1:2" x14ac:dyDescent="0.2">
      <c r="A285" s="53">
        <v>29373</v>
      </c>
      <c r="B285" s="89">
        <v>2272.9</v>
      </c>
    </row>
    <row r="286" spans="1:2" x14ac:dyDescent="0.2">
      <c r="A286" s="53">
        <v>29403</v>
      </c>
      <c r="B286" s="89">
        <v>2308.6</v>
      </c>
    </row>
    <row r="287" spans="1:2" x14ac:dyDescent="0.2">
      <c r="A287" s="53">
        <v>29434</v>
      </c>
      <c r="B287" s="89">
        <v>2334.4</v>
      </c>
    </row>
    <row r="288" spans="1:2" x14ac:dyDescent="0.2">
      <c r="A288" s="53">
        <v>29465</v>
      </c>
      <c r="B288" s="89">
        <v>2368.6999999999998</v>
      </c>
    </row>
    <row r="289" spans="1:2" x14ac:dyDescent="0.2">
      <c r="A289" s="53">
        <v>29495</v>
      </c>
      <c r="B289" s="89">
        <v>2417.1999999999998</v>
      </c>
    </row>
    <row r="290" spans="1:2" x14ac:dyDescent="0.2">
      <c r="A290" s="53">
        <v>29526</v>
      </c>
      <c r="B290" s="89">
        <v>2445</v>
      </c>
    </row>
    <row r="291" spans="1:2" x14ac:dyDescent="0.2">
      <c r="A291" s="53">
        <v>29556</v>
      </c>
      <c r="B291" s="89">
        <v>2473</v>
      </c>
    </row>
    <row r="292" spans="1:2" x14ac:dyDescent="0.2">
      <c r="A292" s="53">
        <v>29587</v>
      </c>
      <c r="B292" s="89">
        <v>2484.6</v>
      </c>
    </row>
    <row r="293" spans="1:2" x14ac:dyDescent="0.2">
      <c r="A293" s="53">
        <v>29618</v>
      </c>
      <c r="B293" s="89">
        <v>2501.4</v>
      </c>
    </row>
    <row r="294" spans="1:2" x14ac:dyDescent="0.2">
      <c r="A294" s="53">
        <v>29646</v>
      </c>
      <c r="B294" s="89">
        <v>2525.8000000000002</v>
      </c>
    </row>
    <row r="295" spans="1:2" x14ac:dyDescent="0.2">
      <c r="A295" s="53">
        <v>29677</v>
      </c>
      <c r="B295" s="89">
        <v>2531.5</v>
      </c>
    </row>
    <row r="296" spans="1:2" x14ac:dyDescent="0.2">
      <c r="A296" s="53">
        <v>29707</v>
      </c>
      <c r="B296" s="89">
        <v>2549.8000000000002</v>
      </c>
    </row>
    <row r="297" spans="1:2" x14ac:dyDescent="0.2">
      <c r="A297" s="53">
        <v>29738</v>
      </c>
      <c r="B297" s="89">
        <v>2573</v>
      </c>
    </row>
    <row r="298" spans="1:2" x14ac:dyDescent="0.2">
      <c r="A298" s="53">
        <v>29768</v>
      </c>
      <c r="B298" s="89">
        <v>2626.3</v>
      </c>
    </row>
    <row r="299" spans="1:2" x14ac:dyDescent="0.2">
      <c r="A299" s="53">
        <v>29799</v>
      </c>
      <c r="B299" s="89">
        <v>2651.6</v>
      </c>
    </row>
    <row r="300" spans="1:2" x14ac:dyDescent="0.2">
      <c r="A300" s="53">
        <v>29830</v>
      </c>
      <c r="B300" s="89">
        <v>2665.4</v>
      </c>
    </row>
    <row r="301" spans="1:2" x14ac:dyDescent="0.2">
      <c r="A301" s="53">
        <v>29860</v>
      </c>
      <c r="B301" s="89">
        <v>2669.5</v>
      </c>
    </row>
    <row r="302" spans="1:2" x14ac:dyDescent="0.2">
      <c r="A302" s="53">
        <v>29891</v>
      </c>
      <c r="B302" s="89">
        <v>2686.4</v>
      </c>
    </row>
    <row r="303" spans="1:2" x14ac:dyDescent="0.2">
      <c r="A303" s="53">
        <v>29921</v>
      </c>
      <c r="B303" s="89">
        <v>2692.9</v>
      </c>
    </row>
    <row r="304" spans="1:2" x14ac:dyDescent="0.2">
      <c r="A304" s="53">
        <v>29952</v>
      </c>
      <c r="B304" s="89">
        <v>2700.7</v>
      </c>
    </row>
    <row r="305" spans="1:2" x14ac:dyDescent="0.2">
      <c r="A305" s="53">
        <v>29983</v>
      </c>
      <c r="B305" s="89">
        <v>2719.9</v>
      </c>
    </row>
    <row r="306" spans="1:2" x14ac:dyDescent="0.2">
      <c r="A306" s="53">
        <v>30011</v>
      </c>
      <c r="B306" s="89">
        <v>2724.6</v>
      </c>
    </row>
    <row r="307" spans="1:2" x14ac:dyDescent="0.2">
      <c r="A307" s="53">
        <v>30042</v>
      </c>
      <c r="B307" s="89">
        <v>2744.6</v>
      </c>
    </row>
    <row r="308" spans="1:2" x14ac:dyDescent="0.2">
      <c r="A308" s="53">
        <v>30072</v>
      </c>
      <c r="B308" s="89">
        <v>2760.5</v>
      </c>
    </row>
    <row r="309" spans="1:2" x14ac:dyDescent="0.2">
      <c r="A309" s="53">
        <v>30103</v>
      </c>
      <c r="B309" s="89">
        <v>2770.6</v>
      </c>
    </row>
    <row r="310" spans="1:2" x14ac:dyDescent="0.2">
      <c r="A310" s="53">
        <v>30133</v>
      </c>
      <c r="B310" s="89">
        <v>2789.4</v>
      </c>
    </row>
    <row r="311" spans="1:2" x14ac:dyDescent="0.2">
      <c r="A311" s="53">
        <v>30164</v>
      </c>
      <c r="B311" s="89">
        <v>2801.3</v>
      </c>
    </row>
    <row r="312" spans="1:2" x14ac:dyDescent="0.2">
      <c r="A312" s="53">
        <v>30195</v>
      </c>
      <c r="B312" s="89">
        <v>2808.5</v>
      </c>
    </row>
    <row r="313" spans="1:2" x14ac:dyDescent="0.2">
      <c r="A313" s="53">
        <v>30225</v>
      </c>
      <c r="B313" s="89">
        <v>2824.9</v>
      </c>
    </row>
    <row r="314" spans="1:2" x14ac:dyDescent="0.2">
      <c r="A314" s="53">
        <v>30256</v>
      </c>
      <c r="B314" s="89">
        <v>2844.5</v>
      </c>
    </row>
    <row r="315" spans="1:2" x14ac:dyDescent="0.2">
      <c r="A315" s="53">
        <v>30286</v>
      </c>
      <c r="B315" s="89">
        <v>2864.1</v>
      </c>
    </row>
    <row r="316" spans="1:2" x14ac:dyDescent="0.2">
      <c r="A316" s="53">
        <v>30317</v>
      </c>
      <c r="B316" s="89">
        <v>2871.3</v>
      </c>
    </row>
    <row r="317" spans="1:2" x14ac:dyDescent="0.2">
      <c r="A317" s="53">
        <v>30348</v>
      </c>
      <c r="B317" s="89">
        <v>2878.3</v>
      </c>
    </row>
    <row r="318" spans="1:2" x14ac:dyDescent="0.2">
      <c r="A318" s="53">
        <v>30376</v>
      </c>
      <c r="B318" s="89">
        <v>2895.8</v>
      </c>
    </row>
    <row r="319" spans="1:2" x14ac:dyDescent="0.2">
      <c r="A319" s="53">
        <v>30407</v>
      </c>
      <c r="B319" s="89">
        <v>2910.3</v>
      </c>
    </row>
    <row r="320" spans="1:2" x14ac:dyDescent="0.2">
      <c r="A320" s="53">
        <v>30437</v>
      </c>
      <c r="B320" s="89">
        <v>2937.2</v>
      </c>
    </row>
    <row r="321" spans="1:2" x14ac:dyDescent="0.2">
      <c r="A321" s="53">
        <v>30468</v>
      </c>
      <c r="B321" s="89">
        <v>2948.3</v>
      </c>
    </row>
    <row r="322" spans="1:2" x14ac:dyDescent="0.2">
      <c r="A322" s="53">
        <v>30498</v>
      </c>
      <c r="B322" s="89">
        <v>2974</v>
      </c>
    </row>
    <row r="323" spans="1:2" x14ac:dyDescent="0.2">
      <c r="A323" s="53">
        <v>30529</v>
      </c>
      <c r="B323" s="89">
        <v>2986.1</v>
      </c>
    </row>
    <row r="324" spans="1:2" x14ac:dyDescent="0.2">
      <c r="A324" s="53">
        <v>30560</v>
      </c>
      <c r="B324" s="89">
        <v>3013.1</v>
      </c>
    </row>
    <row r="325" spans="1:2" x14ac:dyDescent="0.2">
      <c r="A325" s="53">
        <v>30590</v>
      </c>
      <c r="B325" s="89">
        <v>3047.2</v>
      </c>
    </row>
    <row r="326" spans="1:2" x14ac:dyDescent="0.2">
      <c r="A326" s="53">
        <v>30621</v>
      </c>
      <c r="B326" s="89">
        <v>3076.1</v>
      </c>
    </row>
    <row r="327" spans="1:2" x14ac:dyDescent="0.2">
      <c r="A327" s="53">
        <v>30651</v>
      </c>
      <c r="B327" s="89">
        <v>3105.6</v>
      </c>
    </row>
    <row r="328" spans="1:2" x14ac:dyDescent="0.2">
      <c r="A328" s="53">
        <v>30682</v>
      </c>
      <c r="B328" s="89">
        <v>3131.1</v>
      </c>
    </row>
    <row r="329" spans="1:2" x14ac:dyDescent="0.2">
      <c r="A329" s="53">
        <v>30713</v>
      </c>
      <c r="B329" s="89">
        <v>3170.7</v>
      </c>
    </row>
    <row r="330" spans="1:2" x14ac:dyDescent="0.2">
      <c r="A330" s="53">
        <v>30742</v>
      </c>
      <c r="B330" s="89">
        <v>3200.5</v>
      </c>
    </row>
    <row r="331" spans="1:2" x14ac:dyDescent="0.2">
      <c r="A331" s="53">
        <v>30773</v>
      </c>
      <c r="B331" s="89">
        <v>3233.4</v>
      </c>
    </row>
    <row r="332" spans="1:2" x14ac:dyDescent="0.2">
      <c r="A332" s="53">
        <v>30803</v>
      </c>
      <c r="B332" s="89">
        <v>3244.8</v>
      </c>
    </row>
    <row r="333" spans="1:2" x14ac:dyDescent="0.2">
      <c r="A333" s="53">
        <v>30834</v>
      </c>
      <c r="B333" s="89">
        <v>3275.3</v>
      </c>
    </row>
    <row r="334" spans="1:2" x14ac:dyDescent="0.2">
      <c r="A334" s="53">
        <v>30864</v>
      </c>
      <c r="B334" s="89">
        <v>3295.1</v>
      </c>
    </row>
    <row r="335" spans="1:2" x14ac:dyDescent="0.2">
      <c r="A335" s="53">
        <v>30895</v>
      </c>
      <c r="B335" s="89">
        <v>3327.9</v>
      </c>
    </row>
    <row r="336" spans="1:2" x14ac:dyDescent="0.2">
      <c r="A336" s="53">
        <v>30926</v>
      </c>
      <c r="B336" s="89">
        <v>3358.1</v>
      </c>
    </row>
    <row r="337" spans="1:2" x14ac:dyDescent="0.2">
      <c r="A337" s="53">
        <v>30956</v>
      </c>
      <c r="B337" s="89">
        <v>3356</v>
      </c>
    </row>
    <row r="338" spans="1:2" x14ac:dyDescent="0.2">
      <c r="A338" s="53">
        <v>30987</v>
      </c>
      <c r="B338" s="89">
        <v>3378</v>
      </c>
    </row>
    <row r="339" spans="1:2" x14ac:dyDescent="0.2">
      <c r="A339" s="53">
        <v>31017</v>
      </c>
      <c r="B339" s="89">
        <v>3410.7</v>
      </c>
    </row>
    <row r="340" spans="1:2" x14ac:dyDescent="0.2">
      <c r="A340" s="53">
        <v>31048</v>
      </c>
      <c r="B340" s="89">
        <v>3424.3</v>
      </c>
    </row>
    <row r="341" spans="1:2" x14ac:dyDescent="0.2">
      <c r="A341" s="53">
        <v>31079</v>
      </c>
      <c r="B341" s="89">
        <v>3443.5</v>
      </c>
    </row>
    <row r="342" spans="1:2" x14ac:dyDescent="0.2">
      <c r="A342" s="53">
        <v>31107</v>
      </c>
      <c r="B342" s="89">
        <v>3471.4</v>
      </c>
    </row>
    <row r="343" spans="1:2" x14ac:dyDescent="0.2">
      <c r="A343" s="53">
        <v>31138</v>
      </c>
      <c r="B343" s="89">
        <v>3471.2</v>
      </c>
    </row>
    <row r="344" spans="1:2" x14ac:dyDescent="0.2">
      <c r="A344" s="53">
        <v>31168</v>
      </c>
      <c r="B344" s="89">
        <v>3483.7</v>
      </c>
    </row>
    <row r="345" spans="1:2" x14ac:dyDescent="0.2">
      <c r="A345" s="53">
        <v>31199</v>
      </c>
      <c r="B345" s="89">
        <v>3504.8</v>
      </c>
    </row>
    <row r="346" spans="1:2" x14ac:dyDescent="0.2">
      <c r="A346" s="53">
        <v>31229</v>
      </c>
      <c r="B346" s="89">
        <v>3518.9</v>
      </c>
    </row>
    <row r="347" spans="1:2" x14ac:dyDescent="0.2">
      <c r="A347" s="53">
        <v>31260</v>
      </c>
      <c r="B347" s="89">
        <v>3530.1</v>
      </c>
    </row>
    <row r="348" spans="1:2" x14ac:dyDescent="0.2">
      <c r="A348" s="53">
        <v>31291</v>
      </c>
      <c r="B348" s="89">
        <v>3552.3</v>
      </c>
    </row>
    <row r="349" spans="1:2" x14ac:dyDescent="0.2">
      <c r="A349" s="53">
        <v>31321</v>
      </c>
      <c r="B349" s="89">
        <v>3575.4</v>
      </c>
    </row>
    <row r="350" spans="1:2" x14ac:dyDescent="0.2">
      <c r="A350" s="53">
        <v>31352</v>
      </c>
      <c r="B350" s="89">
        <v>3593.1</v>
      </c>
    </row>
    <row r="351" spans="1:2" x14ac:dyDescent="0.2">
      <c r="A351" s="53">
        <v>31382</v>
      </c>
      <c r="B351" s="89">
        <v>3627.2</v>
      </c>
    </row>
    <row r="352" spans="1:2" x14ac:dyDescent="0.2">
      <c r="A352" s="53">
        <v>31413</v>
      </c>
      <c r="B352" s="89">
        <v>3637.7</v>
      </c>
    </row>
    <row r="353" spans="1:2" x14ac:dyDescent="0.2">
      <c r="A353" s="53">
        <v>31444</v>
      </c>
      <c r="B353" s="89">
        <v>3655.6</v>
      </c>
    </row>
    <row r="354" spans="1:2" x14ac:dyDescent="0.2">
      <c r="A354" s="53">
        <v>31472</v>
      </c>
      <c r="B354" s="89">
        <v>3682.1</v>
      </c>
    </row>
    <row r="355" spans="1:2" x14ac:dyDescent="0.2">
      <c r="A355" s="53">
        <v>31503</v>
      </c>
      <c r="B355" s="89">
        <v>3687.3</v>
      </c>
    </row>
    <row r="356" spans="1:2" x14ac:dyDescent="0.2">
      <c r="A356" s="53">
        <v>31533</v>
      </c>
      <c r="B356" s="89">
        <v>3699.3</v>
      </c>
    </row>
    <row r="357" spans="1:2" x14ac:dyDescent="0.2">
      <c r="A357" s="53">
        <v>31564</v>
      </c>
      <c r="B357" s="89">
        <v>3715.4</v>
      </c>
    </row>
    <row r="358" spans="1:2" x14ac:dyDescent="0.2">
      <c r="A358" s="53">
        <v>31594</v>
      </c>
      <c r="B358" s="89">
        <v>3735.5</v>
      </c>
    </row>
    <row r="359" spans="1:2" x14ac:dyDescent="0.2">
      <c r="A359" s="53">
        <v>31625</v>
      </c>
      <c r="B359" s="89">
        <v>3749.5</v>
      </c>
    </row>
    <row r="360" spans="1:2" x14ac:dyDescent="0.2">
      <c r="A360" s="53">
        <v>31656</v>
      </c>
      <c r="B360" s="89">
        <v>3766.8</v>
      </c>
    </row>
    <row r="361" spans="1:2" x14ac:dyDescent="0.2">
      <c r="A361" s="53">
        <v>31686</v>
      </c>
      <c r="B361" s="89">
        <v>3776.2</v>
      </c>
    </row>
    <row r="362" spans="1:2" x14ac:dyDescent="0.2">
      <c r="A362" s="53">
        <v>31717</v>
      </c>
      <c r="B362" s="89">
        <v>3791</v>
      </c>
    </row>
    <row r="363" spans="1:2" x14ac:dyDescent="0.2">
      <c r="A363" s="53">
        <v>31747</v>
      </c>
      <c r="B363" s="89">
        <v>3811.8</v>
      </c>
    </row>
    <row r="364" spans="1:2" x14ac:dyDescent="0.2">
      <c r="A364" s="53">
        <v>31778</v>
      </c>
      <c r="B364" s="89">
        <v>3826.8</v>
      </c>
    </row>
    <row r="365" spans="1:2" x14ac:dyDescent="0.2">
      <c r="A365" s="53">
        <v>31809</v>
      </c>
      <c r="B365" s="89">
        <v>3853.4</v>
      </c>
    </row>
    <row r="366" spans="1:2" x14ac:dyDescent="0.2">
      <c r="A366" s="53">
        <v>31837</v>
      </c>
      <c r="B366" s="89">
        <v>3873.2</v>
      </c>
    </row>
    <row r="367" spans="1:2" x14ac:dyDescent="0.2">
      <c r="A367" s="53">
        <v>31868</v>
      </c>
      <c r="B367" s="89">
        <v>3885.2</v>
      </c>
    </row>
    <row r="368" spans="1:2" x14ac:dyDescent="0.2">
      <c r="A368" s="53">
        <v>31898</v>
      </c>
      <c r="B368" s="89">
        <v>3918.6</v>
      </c>
    </row>
    <row r="369" spans="1:2" x14ac:dyDescent="0.2">
      <c r="A369" s="53">
        <v>31929</v>
      </c>
      <c r="B369" s="89">
        <v>3929.7</v>
      </c>
    </row>
    <row r="370" spans="1:2" x14ac:dyDescent="0.2">
      <c r="A370" s="53">
        <v>31959</v>
      </c>
      <c r="B370" s="89">
        <v>3952.9</v>
      </c>
    </row>
    <row r="371" spans="1:2" x14ac:dyDescent="0.2">
      <c r="A371" s="53">
        <v>31990</v>
      </c>
      <c r="B371" s="89">
        <v>3989.3</v>
      </c>
    </row>
    <row r="372" spans="1:2" x14ac:dyDescent="0.2">
      <c r="A372" s="53">
        <v>32021</v>
      </c>
      <c r="B372" s="89">
        <v>4005.9</v>
      </c>
    </row>
    <row r="373" spans="1:2" x14ac:dyDescent="0.2">
      <c r="A373" s="53">
        <v>32051</v>
      </c>
      <c r="B373" s="89">
        <v>4044</v>
      </c>
    </row>
    <row r="374" spans="1:2" x14ac:dyDescent="0.2">
      <c r="A374" s="53">
        <v>32082</v>
      </c>
      <c r="B374" s="89">
        <v>4069.7</v>
      </c>
    </row>
    <row r="375" spans="1:2" x14ac:dyDescent="0.2">
      <c r="A375" s="53">
        <v>32112</v>
      </c>
      <c r="B375" s="89">
        <v>4121.7</v>
      </c>
    </row>
    <row r="376" spans="1:2" x14ac:dyDescent="0.2">
      <c r="A376" s="53">
        <v>32143</v>
      </c>
      <c r="B376" s="89">
        <v>4131.1000000000004</v>
      </c>
    </row>
    <row r="377" spans="1:2" x14ac:dyDescent="0.2">
      <c r="A377" s="53">
        <v>32174</v>
      </c>
      <c r="B377" s="89">
        <v>4153.5</v>
      </c>
    </row>
    <row r="378" spans="1:2" x14ac:dyDescent="0.2">
      <c r="A378" s="53">
        <v>32203</v>
      </c>
      <c r="B378" s="89">
        <v>4176.7</v>
      </c>
    </row>
    <row r="379" spans="1:2" x14ac:dyDescent="0.2">
      <c r="A379" s="53">
        <v>32234</v>
      </c>
      <c r="B379" s="89">
        <v>4206.7</v>
      </c>
    </row>
    <row r="380" spans="1:2" x14ac:dyDescent="0.2">
      <c r="A380" s="53">
        <v>32264</v>
      </c>
      <c r="B380" s="89">
        <v>4222.3</v>
      </c>
    </row>
    <row r="381" spans="1:2" x14ac:dyDescent="0.2">
      <c r="A381" s="53">
        <v>32295</v>
      </c>
      <c r="B381" s="89">
        <v>4254.3999999999996</v>
      </c>
    </row>
    <row r="382" spans="1:2" x14ac:dyDescent="0.2">
      <c r="A382" s="53">
        <v>32325</v>
      </c>
      <c r="B382" s="89">
        <v>4293.8999999999996</v>
      </c>
    </row>
    <row r="383" spans="1:2" x14ac:dyDescent="0.2">
      <c r="A383" s="53">
        <v>32356</v>
      </c>
      <c r="B383" s="89">
        <v>4317.7</v>
      </c>
    </row>
    <row r="384" spans="1:2" x14ac:dyDescent="0.2">
      <c r="A384" s="53">
        <v>32387</v>
      </c>
      <c r="B384" s="89">
        <v>4345.2</v>
      </c>
    </row>
    <row r="385" spans="1:2" x14ac:dyDescent="0.2">
      <c r="A385" s="53">
        <v>32417</v>
      </c>
      <c r="B385" s="89">
        <v>4383.8999999999996</v>
      </c>
    </row>
    <row r="386" spans="1:2" x14ac:dyDescent="0.2">
      <c r="A386" s="53">
        <v>32448</v>
      </c>
      <c r="B386" s="89">
        <v>4396</v>
      </c>
    </row>
    <row r="387" spans="1:2" x14ac:dyDescent="0.2">
      <c r="A387" s="53">
        <v>32478</v>
      </c>
      <c r="B387" s="89">
        <v>4434.8</v>
      </c>
    </row>
    <row r="388" spans="1:2" x14ac:dyDescent="0.2">
      <c r="A388" s="53">
        <v>32509</v>
      </c>
      <c r="B388" s="89">
        <v>4499.7</v>
      </c>
    </row>
    <row r="389" spans="1:2" x14ac:dyDescent="0.2">
      <c r="A389" s="53">
        <v>32540</v>
      </c>
      <c r="B389" s="89">
        <v>4528.8</v>
      </c>
    </row>
    <row r="390" spans="1:2" x14ac:dyDescent="0.2">
      <c r="A390" s="53">
        <v>32568</v>
      </c>
      <c r="B390" s="89">
        <v>4569.5</v>
      </c>
    </row>
    <row r="391" spans="1:2" x14ac:dyDescent="0.2">
      <c r="A391" s="53">
        <v>32599</v>
      </c>
      <c r="B391" s="89">
        <v>4582.2</v>
      </c>
    </row>
    <row r="392" spans="1:2" x14ac:dyDescent="0.2">
      <c r="A392" s="53">
        <v>32629</v>
      </c>
      <c r="B392" s="89">
        <v>4578.8999999999996</v>
      </c>
    </row>
    <row r="393" spans="1:2" x14ac:dyDescent="0.2">
      <c r="A393" s="53">
        <v>32660</v>
      </c>
      <c r="B393" s="89">
        <v>4601.7</v>
      </c>
    </row>
    <row r="394" spans="1:2" x14ac:dyDescent="0.2">
      <c r="A394" s="53">
        <v>32690</v>
      </c>
      <c r="B394" s="89">
        <v>4628.6000000000004</v>
      </c>
    </row>
    <row r="395" spans="1:2" x14ac:dyDescent="0.2">
      <c r="A395" s="53">
        <v>32721</v>
      </c>
      <c r="B395" s="89">
        <v>4639.2</v>
      </c>
    </row>
    <row r="396" spans="1:2" x14ac:dyDescent="0.2">
      <c r="A396" s="53">
        <v>32752</v>
      </c>
      <c r="B396" s="89">
        <v>4661.2</v>
      </c>
    </row>
    <row r="397" spans="1:2" x14ac:dyDescent="0.2">
      <c r="A397" s="53">
        <v>32782</v>
      </c>
      <c r="B397" s="89">
        <v>4700.1000000000004</v>
      </c>
    </row>
    <row r="398" spans="1:2" x14ac:dyDescent="0.2">
      <c r="A398" s="53">
        <v>32813</v>
      </c>
      <c r="B398" s="89">
        <v>4715.3999999999996</v>
      </c>
    </row>
    <row r="399" spans="1:2" x14ac:dyDescent="0.2">
      <c r="A399" s="53">
        <v>32843</v>
      </c>
      <c r="B399" s="89">
        <v>4733</v>
      </c>
    </row>
    <row r="400" spans="1:2" x14ac:dyDescent="0.2">
      <c r="A400" s="53">
        <v>32874</v>
      </c>
      <c r="B400" s="89">
        <v>4782.3999999999996</v>
      </c>
    </row>
    <row r="401" spans="1:2" x14ac:dyDescent="0.2">
      <c r="A401" s="53">
        <v>32905</v>
      </c>
      <c r="B401" s="89">
        <v>4818.7</v>
      </c>
    </row>
    <row r="402" spans="1:2" x14ac:dyDescent="0.2">
      <c r="A402" s="53">
        <v>32933</v>
      </c>
      <c r="B402" s="89">
        <v>4838.6000000000004</v>
      </c>
    </row>
    <row r="403" spans="1:2" x14ac:dyDescent="0.2">
      <c r="A403" s="53">
        <v>32964</v>
      </c>
      <c r="B403" s="89">
        <v>4877.6000000000004</v>
      </c>
    </row>
    <row r="404" spans="1:2" x14ac:dyDescent="0.2">
      <c r="A404" s="53">
        <v>32994</v>
      </c>
      <c r="B404" s="89">
        <v>4878.3</v>
      </c>
    </row>
    <row r="405" spans="1:2" x14ac:dyDescent="0.2">
      <c r="A405" s="53">
        <v>33025</v>
      </c>
      <c r="B405" s="89">
        <v>4910.8</v>
      </c>
    </row>
    <row r="406" spans="1:2" x14ac:dyDescent="0.2">
      <c r="A406" s="53">
        <v>33055</v>
      </c>
      <c r="B406" s="89">
        <v>4938.8999999999996</v>
      </c>
    </row>
    <row r="407" spans="1:2" x14ac:dyDescent="0.2">
      <c r="A407" s="53">
        <v>33086</v>
      </c>
      <c r="B407" s="89">
        <v>4941.8</v>
      </c>
    </row>
    <row r="408" spans="1:2" x14ac:dyDescent="0.2">
      <c r="A408" s="53">
        <v>33117</v>
      </c>
      <c r="B408" s="89">
        <v>4971.2</v>
      </c>
    </row>
    <row r="409" spans="1:2" x14ac:dyDescent="0.2">
      <c r="A409" s="53">
        <v>33147</v>
      </c>
      <c r="B409" s="89">
        <v>4959.3</v>
      </c>
    </row>
    <row r="410" spans="1:2" x14ac:dyDescent="0.2">
      <c r="A410" s="53">
        <v>33178</v>
      </c>
      <c r="B410" s="89">
        <v>4965.2</v>
      </c>
    </row>
    <row r="411" spans="1:2" x14ac:dyDescent="0.2">
      <c r="A411" s="53">
        <v>33208</v>
      </c>
      <c r="B411" s="89">
        <v>4994.1000000000004</v>
      </c>
    </row>
    <row r="412" spans="1:2" x14ac:dyDescent="0.2">
      <c r="A412" s="53">
        <v>33239</v>
      </c>
      <c r="B412" s="89">
        <v>4976.6000000000004</v>
      </c>
    </row>
    <row r="413" spans="1:2" x14ac:dyDescent="0.2">
      <c r="A413" s="53">
        <v>33270</v>
      </c>
      <c r="B413" s="89">
        <v>4983.2</v>
      </c>
    </row>
    <row r="414" spans="1:2" x14ac:dyDescent="0.2">
      <c r="A414" s="53">
        <v>33298</v>
      </c>
      <c r="B414" s="89">
        <v>4991.6000000000004</v>
      </c>
    </row>
    <row r="415" spans="1:2" x14ac:dyDescent="0.2">
      <c r="A415" s="53">
        <v>33329</v>
      </c>
      <c r="B415" s="89">
        <v>5017.8</v>
      </c>
    </row>
    <row r="416" spans="1:2" x14ac:dyDescent="0.2">
      <c r="A416" s="53">
        <v>33359</v>
      </c>
      <c r="B416" s="89">
        <v>5038.1000000000004</v>
      </c>
    </row>
    <row r="417" spans="1:2" x14ac:dyDescent="0.2">
      <c r="A417" s="53">
        <v>33390</v>
      </c>
      <c r="B417" s="89">
        <v>5073</v>
      </c>
    </row>
    <row r="418" spans="1:2" x14ac:dyDescent="0.2">
      <c r="A418" s="53">
        <v>33420</v>
      </c>
      <c r="B418" s="89">
        <v>5069.3</v>
      </c>
    </row>
    <row r="419" spans="1:2" x14ac:dyDescent="0.2">
      <c r="A419" s="53">
        <v>33451</v>
      </c>
      <c r="B419" s="89">
        <v>5089.1000000000004</v>
      </c>
    </row>
    <row r="420" spans="1:2" x14ac:dyDescent="0.2">
      <c r="A420" s="53">
        <v>33482</v>
      </c>
      <c r="B420" s="89">
        <v>5122.7</v>
      </c>
    </row>
    <row r="421" spans="1:2" x14ac:dyDescent="0.2">
      <c r="A421" s="53">
        <v>33512</v>
      </c>
      <c r="B421" s="89">
        <v>5139.5</v>
      </c>
    </row>
    <row r="422" spans="1:2" x14ac:dyDescent="0.2">
      <c r="A422" s="53">
        <v>33543</v>
      </c>
      <c r="B422" s="89">
        <v>5161</v>
      </c>
    </row>
    <row r="423" spans="1:2" x14ac:dyDescent="0.2">
      <c r="A423" s="53">
        <v>33573</v>
      </c>
      <c r="B423" s="89">
        <v>5218.7</v>
      </c>
    </row>
    <row r="424" spans="1:2" x14ac:dyDescent="0.2">
      <c r="A424" s="53">
        <v>33604</v>
      </c>
      <c r="B424" s="89">
        <v>5254.6</v>
      </c>
    </row>
    <row r="425" spans="1:2" x14ac:dyDescent="0.2">
      <c r="A425" s="53">
        <v>33635</v>
      </c>
      <c r="B425" s="89">
        <v>5296.7</v>
      </c>
    </row>
    <row r="426" spans="1:2" x14ac:dyDescent="0.2">
      <c r="A426" s="53">
        <v>33664</v>
      </c>
      <c r="B426" s="89">
        <v>5319.2</v>
      </c>
    </row>
    <row r="427" spans="1:2" x14ac:dyDescent="0.2">
      <c r="A427" s="53">
        <v>33695</v>
      </c>
      <c r="B427" s="89">
        <v>5354.4</v>
      </c>
    </row>
    <row r="428" spans="1:2" x14ac:dyDescent="0.2">
      <c r="A428" s="53">
        <v>33725</v>
      </c>
      <c r="B428" s="89">
        <v>5390.3</v>
      </c>
    </row>
    <row r="429" spans="1:2" x14ac:dyDescent="0.2">
      <c r="A429" s="53">
        <v>33756</v>
      </c>
      <c r="B429" s="89">
        <v>5422.7</v>
      </c>
    </row>
    <row r="430" spans="1:2" x14ac:dyDescent="0.2">
      <c r="A430" s="53">
        <v>33786</v>
      </c>
      <c r="B430" s="89">
        <v>5435.6</v>
      </c>
    </row>
    <row r="431" spans="1:2" x14ac:dyDescent="0.2">
      <c r="A431" s="53">
        <v>33817</v>
      </c>
      <c r="B431" s="89">
        <v>5463.6</v>
      </c>
    </row>
    <row r="432" spans="1:2" x14ac:dyDescent="0.2">
      <c r="A432" s="53">
        <v>33848</v>
      </c>
      <c r="B432" s="89">
        <v>5449.6</v>
      </c>
    </row>
    <row r="433" spans="1:2" x14ac:dyDescent="0.2">
      <c r="A433" s="53">
        <v>33878</v>
      </c>
      <c r="B433" s="89">
        <v>5442.3</v>
      </c>
    </row>
    <row r="434" spans="1:2" x14ac:dyDescent="0.2">
      <c r="A434" s="53">
        <v>33909</v>
      </c>
      <c r="B434" s="89">
        <v>5459.7</v>
      </c>
    </row>
    <row r="435" spans="1:2" x14ac:dyDescent="0.2">
      <c r="A435" s="53">
        <v>33939</v>
      </c>
      <c r="B435" s="89">
        <v>5668</v>
      </c>
    </row>
    <row r="436" spans="1:2" x14ac:dyDescent="0.2">
      <c r="A436" s="53">
        <v>33970</v>
      </c>
      <c r="B436" s="89">
        <v>5540.1</v>
      </c>
    </row>
    <row r="437" spans="1:2" x14ac:dyDescent="0.2">
      <c r="A437" s="53">
        <v>34001</v>
      </c>
      <c r="B437" s="89">
        <v>5568.3</v>
      </c>
    </row>
    <row r="438" spans="1:2" x14ac:dyDescent="0.2">
      <c r="A438" s="53">
        <v>34029</v>
      </c>
      <c r="B438" s="89">
        <v>5564.5</v>
      </c>
    </row>
    <row r="439" spans="1:2" x14ac:dyDescent="0.2">
      <c r="A439" s="53">
        <v>34060</v>
      </c>
      <c r="B439" s="89">
        <v>5618.7</v>
      </c>
    </row>
    <row r="440" spans="1:2" x14ac:dyDescent="0.2">
      <c r="A440" s="53">
        <v>34090</v>
      </c>
      <c r="B440" s="89">
        <v>5633.4</v>
      </c>
    </row>
    <row r="441" spans="1:2" x14ac:dyDescent="0.2">
      <c r="A441" s="53">
        <v>34121</v>
      </c>
      <c r="B441" s="89">
        <v>5627.3</v>
      </c>
    </row>
    <row r="442" spans="1:2" x14ac:dyDescent="0.2">
      <c r="A442" s="53">
        <v>34151</v>
      </c>
      <c r="B442" s="89">
        <v>5654.3</v>
      </c>
    </row>
    <row r="443" spans="1:2" x14ac:dyDescent="0.2">
      <c r="A443" s="53">
        <v>34182</v>
      </c>
      <c r="B443" s="89">
        <v>5676.1</v>
      </c>
    </row>
    <row r="444" spans="1:2" x14ac:dyDescent="0.2">
      <c r="A444" s="53">
        <v>34213</v>
      </c>
      <c r="B444" s="89">
        <v>5670.3</v>
      </c>
    </row>
    <row r="445" spans="1:2" x14ac:dyDescent="0.2">
      <c r="A445" s="53">
        <v>34243</v>
      </c>
      <c r="B445" s="89">
        <v>5661.8</v>
      </c>
    </row>
    <row r="446" spans="1:2" x14ac:dyDescent="0.2">
      <c r="A446" s="53">
        <v>34274</v>
      </c>
      <c r="B446" s="89">
        <v>5687.2</v>
      </c>
    </row>
    <row r="447" spans="1:2" x14ac:dyDescent="0.2">
      <c r="A447" s="53">
        <v>34304</v>
      </c>
      <c r="B447" s="89">
        <v>5885.9</v>
      </c>
    </row>
    <row r="448" spans="1:2" x14ac:dyDescent="0.2">
      <c r="A448" s="53">
        <v>34335</v>
      </c>
      <c r="B448" s="89">
        <v>5772.1</v>
      </c>
    </row>
    <row r="449" spans="1:2" x14ac:dyDescent="0.2">
      <c r="A449" s="53">
        <v>34366</v>
      </c>
      <c r="B449" s="89">
        <v>5793</v>
      </c>
    </row>
    <row r="450" spans="1:2" x14ac:dyDescent="0.2">
      <c r="A450" s="53">
        <v>34394</v>
      </c>
      <c r="B450" s="89">
        <v>5825.1</v>
      </c>
    </row>
    <row r="451" spans="1:2" x14ac:dyDescent="0.2">
      <c r="A451" s="53">
        <v>34425</v>
      </c>
      <c r="B451" s="89">
        <v>5887</v>
      </c>
    </row>
    <row r="452" spans="1:2" x14ac:dyDescent="0.2">
      <c r="A452" s="53">
        <v>34455</v>
      </c>
      <c r="B452" s="89">
        <v>5910.8</v>
      </c>
    </row>
    <row r="453" spans="1:2" x14ac:dyDescent="0.2">
      <c r="A453" s="53">
        <v>34486</v>
      </c>
      <c r="B453" s="89">
        <v>5914.4</v>
      </c>
    </row>
    <row r="454" spans="1:2" x14ac:dyDescent="0.2">
      <c r="A454" s="53">
        <v>34516</v>
      </c>
      <c r="B454" s="89">
        <v>5944.3</v>
      </c>
    </row>
    <row r="455" spans="1:2" x14ac:dyDescent="0.2">
      <c r="A455" s="53">
        <v>34547</v>
      </c>
      <c r="B455" s="89">
        <v>5966.7</v>
      </c>
    </row>
    <row r="456" spans="1:2" x14ac:dyDescent="0.2">
      <c r="A456" s="53">
        <v>34578</v>
      </c>
      <c r="B456" s="89">
        <v>5998.7</v>
      </c>
    </row>
    <row r="457" spans="1:2" x14ac:dyDescent="0.2">
      <c r="A457" s="53">
        <v>34608</v>
      </c>
      <c r="B457" s="89">
        <v>6061.2</v>
      </c>
    </row>
    <row r="458" spans="1:2" x14ac:dyDescent="0.2">
      <c r="A458" s="53">
        <v>34639</v>
      </c>
      <c r="B458" s="89">
        <v>6070.7</v>
      </c>
    </row>
    <row r="459" spans="1:2" x14ac:dyDescent="0.2">
      <c r="A459" s="53">
        <v>34669</v>
      </c>
      <c r="B459" s="89">
        <v>6103.4</v>
      </c>
    </row>
    <row r="460" spans="1:2" x14ac:dyDescent="0.2">
      <c r="A460" s="53">
        <v>34700</v>
      </c>
      <c r="B460" s="89">
        <v>6149.2</v>
      </c>
    </row>
    <row r="461" spans="1:2" x14ac:dyDescent="0.2">
      <c r="A461" s="53">
        <v>34731</v>
      </c>
      <c r="B461" s="89">
        <v>6174.4</v>
      </c>
    </row>
    <row r="462" spans="1:2" x14ac:dyDescent="0.2">
      <c r="A462" s="53">
        <v>34759</v>
      </c>
      <c r="B462" s="89">
        <v>6200.8</v>
      </c>
    </row>
    <row r="463" spans="1:2" x14ac:dyDescent="0.2">
      <c r="A463" s="53">
        <v>34790</v>
      </c>
      <c r="B463" s="89">
        <v>6221.9</v>
      </c>
    </row>
    <row r="464" spans="1:2" x14ac:dyDescent="0.2">
      <c r="A464" s="53">
        <v>34820</v>
      </c>
      <c r="B464" s="89">
        <v>6235.1</v>
      </c>
    </row>
    <row r="465" spans="1:2" x14ac:dyDescent="0.2">
      <c r="A465" s="53">
        <v>34851</v>
      </c>
      <c r="B465" s="89">
        <v>6263.7</v>
      </c>
    </row>
    <row r="466" spans="1:2" x14ac:dyDescent="0.2">
      <c r="A466" s="53">
        <v>34881</v>
      </c>
      <c r="B466" s="89">
        <v>6292.3</v>
      </c>
    </row>
    <row r="467" spans="1:2" x14ac:dyDescent="0.2">
      <c r="A467" s="53">
        <v>34912</v>
      </c>
      <c r="B467" s="89">
        <v>6314.9</v>
      </c>
    </row>
    <row r="468" spans="1:2" x14ac:dyDescent="0.2">
      <c r="A468" s="53">
        <v>34943</v>
      </c>
      <c r="B468" s="89">
        <v>6343.9</v>
      </c>
    </row>
    <row r="469" spans="1:2" x14ac:dyDescent="0.2">
      <c r="A469" s="53">
        <v>34973</v>
      </c>
      <c r="B469" s="89">
        <v>6369.9</v>
      </c>
    </row>
    <row r="470" spans="1:2" x14ac:dyDescent="0.2">
      <c r="A470" s="53">
        <v>35004</v>
      </c>
      <c r="B470" s="89">
        <v>6391.2</v>
      </c>
    </row>
    <row r="471" spans="1:2" x14ac:dyDescent="0.2">
      <c r="A471" s="53">
        <v>35034</v>
      </c>
      <c r="B471" s="89">
        <v>6414.4</v>
      </c>
    </row>
    <row r="472" spans="1:2" x14ac:dyDescent="0.2">
      <c r="A472" s="53">
        <v>35065</v>
      </c>
      <c r="B472" s="89">
        <v>6451.9</v>
      </c>
    </row>
    <row r="473" spans="1:2" x14ac:dyDescent="0.2">
      <c r="A473" s="53">
        <v>35096</v>
      </c>
      <c r="B473" s="89">
        <v>6515.9</v>
      </c>
    </row>
    <row r="474" spans="1:2" x14ac:dyDescent="0.2">
      <c r="A474" s="53">
        <v>35125</v>
      </c>
      <c r="B474" s="89">
        <v>6558.9</v>
      </c>
    </row>
    <row r="475" spans="1:2" x14ac:dyDescent="0.2">
      <c r="A475" s="53">
        <v>35156</v>
      </c>
      <c r="B475" s="89">
        <v>6597.2</v>
      </c>
    </row>
    <row r="476" spans="1:2" x14ac:dyDescent="0.2">
      <c r="A476" s="53">
        <v>35186</v>
      </c>
      <c r="B476" s="89">
        <v>6638.3</v>
      </c>
    </row>
    <row r="477" spans="1:2" x14ac:dyDescent="0.2">
      <c r="A477" s="53">
        <v>35217</v>
      </c>
      <c r="B477" s="89">
        <v>6682.5</v>
      </c>
    </row>
    <row r="478" spans="1:2" x14ac:dyDescent="0.2">
      <c r="A478" s="53">
        <v>35247</v>
      </c>
      <c r="B478" s="89">
        <v>6683.4</v>
      </c>
    </row>
    <row r="479" spans="1:2" x14ac:dyDescent="0.2">
      <c r="A479" s="53">
        <v>35278</v>
      </c>
      <c r="B479" s="89">
        <v>6711.2</v>
      </c>
    </row>
    <row r="480" spans="1:2" x14ac:dyDescent="0.2">
      <c r="A480" s="53">
        <v>35309</v>
      </c>
      <c r="B480" s="89">
        <v>6749.3</v>
      </c>
    </row>
    <row r="481" spans="1:2" x14ac:dyDescent="0.2">
      <c r="A481" s="53">
        <v>35339</v>
      </c>
      <c r="B481" s="89">
        <v>6770.9</v>
      </c>
    </row>
    <row r="482" spans="1:2" x14ac:dyDescent="0.2">
      <c r="A482" s="53">
        <v>35370</v>
      </c>
      <c r="B482" s="89">
        <v>6804.7</v>
      </c>
    </row>
    <row r="483" spans="1:2" x14ac:dyDescent="0.2">
      <c r="A483" s="53">
        <v>35400</v>
      </c>
      <c r="B483" s="89">
        <v>6839.9</v>
      </c>
    </row>
    <row r="484" spans="1:2" x14ac:dyDescent="0.2">
      <c r="A484" s="53">
        <v>35431</v>
      </c>
      <c r="B484" s="89">
        <v>6891.3</v>
      </c>
    </row>
    <row r="485" spans="1:2" x14ac:dyDescent="0.2">
      <c r="A485" s="53">
        <v>35462</v>
      </c>
      <c r="B485" s="89">
        <v>6929.1</v>
      </c>
    </row>
    <row r="486" spans="1:2" x14ac:dyDescent="0.2">
      <c r="A486" s="53">
        <v>35490</v>
      </c>
      <c r="B486" s="89">
        <v>6969.1</v>
      </c>
    </row>
    <row r="487" spans="1:2" x14ac:dyDescent="0.2">
      <c r="A487" s="53">
        <v>35521</v>
      </c>
      <c r="B487" s="89">
        <v>6980.5</v>
      </c>
    </row>
    <row r="488" spans="1:2" x14ac:dyDescent="0.2">
      <c r="A488" s="53">
        <v>35551</v>
      </c>
      <c r="B488" s="89">
        <v>7008.6</v>
      </c>
    </row>
    <row r="489" spans="1:2" x14ac:dyDescent="0.2">
      <c r="A489" s="53">
        <v>35582</v>
      </c>
      <c r="B489" s="89">
        <v>7042.3</v>
      </c>
    </row>
    <row r="490" spans="1:2" x14ac:dyDescent="0.2">
      <c r="A490" s="53">
        <v>35612</v>
      </c>
      <c r="B490" s="89">
        <v>7079.7</v>
      </c>
    </row>
    <row r="491" spans="1:2" x14ac:dyDescent="0.2">
      <c r="A491" s="53">
        <v>35643</v>
      </c>
      <c r="B491" s="89">
        <v>7126.4</v>
      </c>
    </row>
    <row r="492" spans="1:2" x14ac:dyDescent="0.2">
      <c r="A492" s="53">
        <v>35674</v>
      </c>
      <c r="B492" s="89">
        <v>7165.2</v>
      </c>
    </row>
    <row r="493" spans="1:2" x14ac:dyDescent="0.2">
      <c r="A493" s="53">
        <v>35704</v>
      </c>
      <c r="B493" s="89">
        <v>7210.7</v>
      </c>
    </row>
    <row r="494" spans="1:2" x14ac:dyDescent="0.2">
      <c r="A494" s="53">
        <v>35735</v>
      </c>
      <c r="B494" s="89">
        <v>7261.6</v>
      </c>
    </row>
    <row r="495" spans="1:2" x14ac:dyDescent="0.2">
      <c r="A495" s="53">
        <v>35765</v>
      </c>
      <c r="B495" s="89">
        <v>7303.5</v>
      </c>
    </row>
    <row r="496" spans="1:2" x14ac:dyDescent="0.2">
      <c r="A496" s="53">
        <v>35796</v>
      </c>
      <c r="B496" s="89">
        <v>7373.5</v>
      </c>
    </row>
    <row r="497" spans="1:2" x14ac:dyDescent="0.2">
      <c r="A497" s="53">
        <v>35827</v>
      </c>
      <c r="B497" s="89">
        <v>7420.6</v>
      </c>
    </row>
    <row r="498" spans="1:2" x14ac:dyDescent="0.2">
      <c r="A498" s="53">
        <v>35855</v>
      </c>
      <c r="B498" s="89">
        <v>7467.5</v>
      </c>
    </row>
    <row r="499" spans="1:2" x14ac:dyDescent="0.2">
      <c r="A499" s="53">
        <v>35886</v>
      </c>
      <c r="B499" s="89">
        <v>7505.6</v>
      </c>
    </row>
    <row r="500" spans="1:2" x14ac:dyDescent="0.2">
      <c r="A500" s="53">
        <v>35916</v>
      </c>
      <c r="B500" s="89">
        <v>7550.5</v>
      </c>
    </row>
    <row r="501" spans="1:2" x14ac:dyDescent="0.2">
      <c r="A501" s="53">
        <v>35947</v>
      </c>
      <c r="B501" s="89">
        <v>7588.1</v>
      </c>
    </row>
    <row r="502" spans="1:2" x14ac:dyDescent="0.2">
      <c r="A502" s="53">
        <v>35977</v>
      </c>
      <c r="B502" s="89">
        <v>7620.9</v>
      </c>
    </row>
    <row r="503" spans="1:2" x14ac:dyDescent="0.2">
      <c r="A503" s="53">
        <v>36008</v>
      </c>
      <c r="B503" s="89">
        <v>7661</v>
      </c>
    </row>
    <row r="504" spans="1:2" x14ac:dyDescent="0.2">
      <c r="A504" s="53">
        <v>36039</v>
      </c>
      <c r="B504" s="89">
        <v>7684.2</v>
      </c>
    </row>
    <row r="505" spans="1:2" x14ac:dyDescent="0.2">
      <c r="A505" s="53">
        <v>36069</v>
      </c>
      <c r="B505" s="89">
        <v>7717.1</v>
      </c>
    </row>
    <row r="506" spans="1:2" x14ac:dyDescent="0.2">
      <c r="A506" s="53">
        <v>36100</v>
      </c>
      <c r="B506" s="89">
        <v>7754.7</v>
      </c>
    </row>
    <row r="507" spans="1:2" x14ac:dyDescent="0.2">
      <c r="A507" s="53">
        <v>36130</v>
      </c>
      <c r="B507" s="89">
        <v>7780.5</v>
      </c>
    </row>
    <row r="508" spans="1:2" x14ac:dyDescent="0.2">
      <c r="A508" s="53">
        <v>36161</v>
      </c>
      <c r="B508" s="89">
        <v>7813.3</v>
      </c>
    </row>
    <row r="509" spans="1:2" x14ac:dyDescent="0.2">
      <c r="A509" s="53">
        <v>36192</v>
      </c>
      <c r="B509" s="89">
        <v>7842.3</v>
      </c>
    </row>
    <row r="510" spans="1:2" x14ac:dyDescent="0.2">
      <c r="A510" s="53">
        <v>36220</v>
      </c>
      <c r="B510" s="89">
        <v>7858.8</v>
      </c>
    </row>
    <row r="511" spans="1:2" x14ac:dyDescent="0.2">
      <c r="A511" s="53">
        <v>36251</v>
      </c>
      <c r="B511" s="89">
        <v>7882.1</v>
      </c>
    </row>
    <row r="512" spans="1:2" x14ac:dyDescent="0.2">
      <c r="A512" s="53">
        <v>36281</v>
      </c>
      <c r="B512" s="89">
        <v>7906</v>
      </c>
    </row>
    <row r="513" spans="1:2" x14ac:dyDescent="0.2">
      <c r="A513" s="53">
        <v>36312</v>
      </c>
      <c r="B513" s="89">
        <v>7936.6</v>
      </c>
    </row>
    <row r="514" spans="1:2" x14ac:dyDescent="0.2">
      <c r="A514" s="53">
        <v>36342</v>
      </c>
      <c r="B514" s="89">
        <v>7972.2</v>
      </c>
    </row>
    <row r="515" spans="1:2" x14ac:dyDescent="0.2">
      <c r="A515" s="53">
        <v>36373</v>
      </c>
      <c r="B515" s="89">
        <v>8023.3</v>
      </c>
    </row>
    <row r="516" spans="1:2" x14ac:dyDescent="0.2">
      <c r="A516" s="53">
        <v>36404</v>
      </c>
      <c r="B516" s="89">
        <v>8051</v>
      </c>
    </row>
    <row r="517" spans="1:2" x14ac:dyDescent="0.2">
      <c r="A517" s="53">
        <v>36434</v>
      </c>
      <c r="B517" s="89">
        <v>8117</v>
      </c>
    </row>
    <row r="518" spans="1:2" x14ac:dyDescent="0.2">
      <c r="A518" s="53">
        <v>36465</v>
      </c>
      <c r="B518" s="89">
        <v>8184.1</v>
      </c>
    </row>
    <row r="519" spans="1:2" x14ac:dyDescent="0.2">
      <c r="A519" s="53">
        <v>36495</v>
      </c>
      <c r="B519" s="89">
        <v>8274.2000000000007</v>
      </c>
    </row>
    <row r="520" spans="1:2" x14ac:dyDescent="0.2">
      <c r="A520" s="53">
        <v>36526</v>
      </c>
      <c r="B520" s="89">
        <v>8385</v>
      </c>
    </row>
    <row r="521" spans="1:2" x14ac:dyDescent="0.2">
      <c r="A521" s="53">
        <v>36557</v>
      </c>
      <c r="B521" s="89">
        <v>8446.2000000000007</v>
      </c>
    </row>
    <row r="522" spans="1:2" x14ac:dyDescent="0.2">
      <c r="A522" s="53">
        <v>36586</v>
      </c>
      <c r="B522" s="89">
        <v>8504.6</v>
      </c>
    </row>
    <row r="523" spans="1:2" x14ac:dyDescent="0.2">
      <c r="A523" s="53">
        <v>36617</v>
      </c>
      <c r="B523" s="89">
        <v>8535.9</v>
      </c>
    </row>
    <row r="524" spans="1:2" x14ac:dyDescent="0.2">
      <c r="A524" s="53">
        <v>36647</v>
      </c>
      <c r="B524" s="89">
        <v>8570.4</v>
      </c>
    </row>
    <row r="525" spans="1:2" x14ac:dyDescent="0.2">
      <c r="A525" s="53">
        <v>36678</v>
      </c>
      <c r="B525" s="89">
        <v>8619.5</v>
      </c>
    </row>
    <row r="526" spans="1:2" x14ac:dyDescent="0.2">
      <c r="A526" s="53">
        <v>36708</v>
      </c>
      <c r="B526" s="89">
        <v>8685.7999999999993</v>
      </c>
    </row>
    <row r="527" spans="1:2" x14ac:dyDescent="0.2">
      <c r="A527" s="53">
        <v>36739</v>
      </c>
      <c r="B527" s="89">
        <v>8725.9</v>
      </c>
    </row>
    <row r="528" spans="1:2" x14ac:dyDescent="0.2">
      <c r="A528" s="53">
        <v>36770</v>
      </c>
      <c r="B528" s="89">
        <v>8763.1</v>
      </c>
    </row>
    <row r="529" spans="1:2" x14ac:dyDescent="0.2">
      <c r="A529" s="53">
        <v>36800</v>
      </c>
      <c r="B529" s="89">
        <v>8788.2000000000007</v>
      </c>
    </row>
    <row r="530" spans="1:2" x14ac:dyDescent="0.2">
      <c r="A530" s="53">
        <v>36831</v>
      </c>
      <c r="B530" s="89">
        <v>8797.2000000000007</v>
      </c>
    </row>
    <row r="531" spans="1:2" x14ac:dyDescent="0.2">
      <c r="A531" s="53">
        <v>36861</v>
      </c>
      <c r="B531" s="89">
        <v>8822.7999999999993</v>
      </c>
    </row>
    <row r="532" spans="1:2" x14ac:dyDescent="0.2">
      <c r="A532" s="53">
        <v>36892</v>
      </c>
      <c r="B532" s="89">
        <v>8923.2000000000007</v>
      </c>
    </row>
    <row r="533" spans="1:2" x14ac:dyDescent="0.2">
      <c r="A533" s="53">
        <v>36923</v>
      </c>
      <c r="B533" s="89">
        <v>8963.2000000000007</v>
      </c>
    </row>
    <row r="534" spans="1:2" x14ac:dyDescent="0.2">
      <c r="A534" s="53">
        <v>36951</v>
      </c>
      <c r="B534" s="89">
        <v>8997.1</v>
      </c>
    </row>
    <row r="535" spans="1:2" x14ac:dyDescent="0.2">
      <c r="A535" s="53">
        <v>36982</v>
      </c>
      <c r="B535" s="89">
        <v>8995.9</v>
      </c>
    </row>
    <row r="536" spans="1:2" x14ac:dyDescent="0.2">
      <c r="A536" s="53">
        <v>37012</v>
      </c>
      <c r="B536" s="89">
        <v>8996.5</v>
      </c>
    </row>
    <row r="537" spans="1:2" x14ac:dyDescent="0.2">
      <c r="A537" s="53">
        <v>37043</v>
      </c>
      <c r="B537" s="89">
        <v>9001.2999999999993</v>
      </c>
    </row>
    <row r="538" spans="1:2" x14ac:dyDescent="0.2">
      <c r="A538" s="53">
        <v>37073</v>
      </c>
      <c r="B538" s="89">
        <v>8999.7000000000007</v>
      </c>
    </row>
    <row r="539" spans="1:2" x14ac:dyDescent="0.2">
      <c r="A539" s="53">
        <v>37104</v>
      </c>
      <c r="B539" s="89">
        <v>8993.5</v>
      </c>
    </row>
    <row r="540" spans="1:2" x14ac:dyDescent="0.2">
      <c r="A540" s="53">
        <v>37135</v>
      </c>
      <c r="B540" s="89">
        <v>8978.9</v>
      </c>
    </row>
    <row r="541" spans="1:2" x14ac:dyDescent="0.2">
      <c r="A541" s="53">
        <v>37165</v>
      </c>
      <c r="B541" s="89">
        <v>9009</v>
      </c>
    </row>
    <row r="542" spans="1:2" x14ac:dyDescent="0.2">
      <c r="A542" s="53">
        <v>37196</v>
      </c>
      <c r="B542" s="89">
        <v>9015.7999999999993</v>
      </c>
    </row>
    <row r="543" spans="1:2" x14ac:dyDescent="0.2">
      <c r="A543" s="53">
        <v>37226</v>
      </c>
      <c r="B543" s="89">
        <v>9024.7999999999993</v>
      </c>
    </row>
    <row r="544" spans="1:2" x14ac:dyDescent="0.2">
      <c r="A544" s="53">
        <v>37257</v>
      </c>
      <c r="B544" s="89">
        <v>9047.7999999999993</v>
      </c>
    </row>
    <row r="545" spans="1:2" x14ac:dyDescent="0.2">
      <c r="A545" s="53">
        <v>37288</v>
      </c>
      <c r="B545" s="89">
        <v>9057.7000000000007</v>
      </c>
    </row>
    <row r="546" spans="1:2" x14ac:dyDescent="0.2">
      <c r="A546" s="53">
        <v>37316</v>
      </c>
      <c r="B546" s="89">
        <v>9067.7000000000007</v>
      </c>
    </row>
    <row r="547" spans="1:2" x14ac:dyDescent="0.2">
      <c r="A547" s="53">
        <v>37347</v>
      </c>
      <c r="B547" s="89">
        <v>9115.7999999999993</v>
      </c>
    </row>
    <row r="548" spans="1:2" x14ac:dyDescent="0.2">
      <c r="A548" s="53">
        <v>37377</v>
      </c>
      <c r="B548" s="89">
        <v>9136.2999999999993</v>
      </c>
    </row>
    <row r="549" spans="1:2" x14ac:dyDescent="0.2">
      <c r="A549" s="53">
        <v>37408</v>
      </c>
      <c r="B549" s="89">
        <v>9167.6</v>
      </c>
    </row>
    <row r="550" spans="1:2" x14ac:dyDescent="0.2">
      <c r="A550" s="53">
        <v>37438</v>
      </c>
      <c r="B550" s="89">
        <v>9159.7000000000007</v>
      </c>
    </row>
    <row r="551" spans="1:2" x14ac:dyDescent="0.2">
      <c r="A551" s="53">
        <v>37469</v>
      </c>
      <c r="B551" s="89">
        <v>9171.9</v>
      </c>
    </row>
    <row r="552" spans="1:2" x14ac:dyDescent="0.2">
      <c r="A552" s="53">
        <v>37500</v>
      </c>
      <c r="B552" s="89">
        <v>9190.2999999999993</v>
      </c>
    </row>
    <row r="553" spans="1:2" x14ac:dyDescent="0.2">
      <c r="A553" s="53">
        <v>37530</v>
      </c>
      <c r="B553" s="89">
        <v>9219</v>
      </c>
    </row>
    <row r="554" spans="1:2" x14ac:dyDescent="0.2">
      <c r="A554" s="53">
        <v>37561</v>
      </c>
      <c r="B554" s="89">
        <v>9242.7000000000007</v>
      </c>
    </row>
    <row r="555" spans="1:2" x14ac:dyDescent="0.2">
      <c r="A555" s="53">
        <v>37591</v>
      </c>
      <c r="B555" s="89">
        <v>9270</v>
      </c>
    </row>
    <row r="556" spans="1:2" x14ac:dyDescent="0.2">
      <c r="A556" s="53">
        <v>37622</v>
      </c>
      <c r="B556" s="89">
        <v>9276.2999999999993</v>
      </c>
    </row>
    <row r="557" spans="1:2" x14ac:dyDescent="0.2">
      <c r="A557" s="53">
        <v>37653</v>
      </c>
      <c r="B557" s="89">
        <v>9290.4</v>
      </c>
    </row>
    <row r="558" spans="1:2" x14ac:dyDescent="0.2">
      <c r="A558" s="53">
        <v>37681</v>
      </c>
      <c r="B558" s="89">
        <v>9337.4</v>
      </c>
    </row>
    <row r="559" spans="1:2" x14ac:dyDescent="0.2">
      <c r="A559" s="53">
        <v>37712</v>
      </c>
      <c r="B559" s="89">
        <v>9367.7999999999993</v>
      </c>
    </row>
    <row r="560" spans="1:2" x14ac:dyDescent="0.2">
      <c r="A560" s="53">
        <v>37742</v>
      </c>
      <c r="B560" s="89">
        <v>9429.7000000000007</v>
      </c>
    </row>
    <row r="561" spans="1:2" x14ac:dyDescent="0.2">
      <c r="A561" s="53">
        <v>37773</v>
      </c>
      <c r="B561" s="89">
        <v>9478.4</v>
      </c>
    </row>
    <row r="562" spans="1:2" x14ac:dyDescent="0.2">
      <c r="A562" s="53">
        <v>37803</v>
      </c>
      <c r="B562" s="89">
        <v>9510.7999999999993</v>
      </c>
    </row>
    <row r="563" spans="1:2" x14ac:dyDescent="0.2">
      <c r="A563" s="53">
        <v>37834</v>
      </c>
      <c r="B563" s="89">
        <v>9551.5</v>
      </c>
    </row>
    <row r="564" spans="1:2" x14ac:dyDescent="0.2">
      <c r="A564" s="53">
        <v>37865</v>
      </c>
      <c r="B564" s="89">
        <v>9591.2999999999993</v>
      </c>
    </row>
    <row r="565" spans="1:2" x14ac:dyDescent="0.2">
      <c r="A565" s="53">
        <v>37895</v>
      </c>
      <c r="B565" s="89">
        <v>9628.7000000000007</v>
      </c>
    </row>
    <row r="566" spans="1:2" x14ac:dyDescent="0.2">
      <c r="A566" s="53">
        <v>37926</v>
      </c>
      <c r="B566" s="89">
        <v>9704.9</v>
      </c>
    </row>
    <row r="567" spans="1:2" x14ac:dyDescent="0.2">
      <c r="A567" s="53">
        <v>37956</v>
      </c>
      <c r="B567" s="89">
        <v>9737.2000000000007</v>
      </c>
    </row>
    <row r="568" spans="1:2" x14ac:dyDescent="0.2">
      <c r="A568" s="53">
        <v>37987</v>
      </c>
      <c r="B568" s="89">
        <v>9766.9</v>
      </c>
    </row>
    <row r="569" spans="1:2" x14ac:dyDescent="0.2">
      <c r="A569" s="53">
        <v>38018</v>
      </c>
      <c r="B569" s="89">
        <v>9804.7999999999993</v>
      </c>
    </row>
    <row r="570" spans="1:2" x14ac:dyDescent="0.2">
      <c r="A570" s="53">
        <v>38047</v>
      </c>
      <c r="B570" s="89">
        <v>9853.4</v>
      </c>
    </row>
    <row r="571" spans="1:2" x14ac:dyDescent="0.2">
      <c r="A571" s="53">
        <v>38078</v>
      </c>
      <c r="B571" s="89">
        <v>9901.5</v>
      </c>
    </row>
    <row r="572" spans="1:2" x14ac:dyDescent="0.2">
      <c r="A572" s="53">
        <v>38108</v>
      </c>
      <c r="B572" s="89">
        <v>9989.2000000000007</v>
      </c>
    </row>
    <row r="573" spans="1:2" x14ac:dyDescent="0.2">
      <c r="A573" s="53">
        <v>38139</v>
      </c>
      <c r="B573" s="89">
        <v>10026.5</v>
      </c>
    </row>
    <row r="574" spans="1:2" x14ac:dyDescent="0.2">
      <c r="A574" s="53">
        <v>38169</v>
      </c>
      <c r="B574" s="89">
        <v>10070.299999999999</v>
      </c>
    </row>
    <row r="575" spans="1:2" x14ac:dyDescent="0.2">
      <c r="A575" s="53">
        <v>38200</v>
      </c>
      <c r="B575" s="89">
        <v>10117.9</v>
      </c>
    </row>
    <row r="576" spans="1:2" x14ac:dyDescent="0.2">
      <c r="A576" s="53">
        <v>38231</v>
      </c>
      <c r="B576" s="89">
        <v>10146.1</v>
      </c>
    </row>
    <row r="577" spans="1:2" x14ac:dyDescent="0.2">
      <c r="A577" s="53">
        <v>38261</v>
      </c>
      <c r="B577" s="89">
        <v>10196.6</v>
      </c>
    </row>
    <row r="578" spans="1:2" x14ac:dyDescent="0.2">
      <c r="A578" s="53">
        <v>38292</v>
      </c>
      <c r="B578" s="89">
        <v>10211.700000000001</v>
      </c>
    </row>
    <row r="579" spans="1:2" x14ac:dyDescent="0.2">
      <c r="A579" s="53">
        <v>38322</v>
      </c>
      <c r="B579" s="89">
        <v>10561.3</v>
      </c>
    </row>
    <row r="580" spans="1:2" x14ac:dyDescent="0.2">
      <c r="A580" s="53">
        <v>38353</v>
      </c>
      <c r="B580" s="89">
        <v>10313.5</v>
      </c>
    </row>
    <row r="581" spans="1:2" x14ac:dyDescent="0.2">
      <c r="A581" s="53">
        <v>38384</v>
      </c>
      <c r="B581" s="89">
        <v>10352.4</v>
      </c>
    </row>
    <row r="582" spans="1:2" x14ac:dyDescent="0.2">
      <c r="A582" s="53">
        <v>38412</v>
      </c>
      <c r="B582" s="89">
        <v>10414.200000000001</v>
      </c>
    </row>
    <row r="583" spans="1:2" x14ac:dyDescent="0.2">
      <c r="A583" s="53">
        <v>38443</v>
      </c>
      <c r="B583" s="89">
        <v>10469.299999999999</v>
      </c>
    </row>
    <row r="584" spans="1:2" x14ac:dyDescent="0.2">
      <c r="A584" s="53">
        <v>38473</v>
      </c>
      <c r="B584" s="89">
        <v>10523.7</v>
      </c>
    </row>
    <row r="585" spans="1:2" x14ac:dyDescent="0.2">
      <c r="A585" s="53">
        <v>38504</v>
      </c>
      <c r="B585" s="89">
        <v>10565.7</v>
      </c>
    </row>
    <row r="586" spans="1:2" x14ac:dyDescent="0.2">
      <c r="A586" s="53">
        <v>38534</v>
      </c>
      <c r="B586" s="89">
        <v>10640.3</v>
      </c>
    </row>
    <row r="587" spans="1:2" x14ac:dyDescent="0.2">
      <c r="A587" s="53">
        <v>38565</v>
      </c>
      <c r="B587" s="89">
        <v>10701.9</v>
      </c>
    </row>
    <row r="588" spans="1:2" x14ac:dyDescent="0.2">
      <c r="A588" s="53">
        <v>38596</v>
      </c>
      <c r="B588" s="89">
        <v>10754.9</v>
      </c>
    </row>
    <row r="589" spans="1:2" x14ac:dyDescent="0.2">
      <c r="A589" s="53">
        <v>38626</v>
      </c>
      <c r="B589" s="89">
        <v>10826</v>
      </c>
    </row>
    <row r="590" spans="1:2" x14ac:dyDescent="0.2">
      <c r="A590" s="53">
        <v>38657</v>
      </c>
      <c r="B590" s="89">
        <v>10878.1</v>
      </c>
    </row>
    <row r="591" spans="1:2" x14ac:dyDescent="0.2">
      <c r="A591" s="53">
        <v>38687</v>
      </c>
      <c r="B591" s="89">
        <v>10939.9</v>
      </c>
    </row>
    <row r="592" spans="1:2" x14ac:dyDescent="0.2">
      <c r="A592" s="53">
        <v>38718</v>
      </c>
      <c r="B592" s="89">
        <v>11154.6</v>
      </c>
    </row>
    <row r="593" spans="1:2" x14ac:dyDescent="0.2">
      <c r="A593" s="53">
        <v>38749</v>
      </c>
      <c r="B593" s="89">
        <v>11216.5</v>
      </c>
    </row>
    <row r="594" spans="1:2" x14ac:dyDescent="0.2">
      <c r="A594" s="53">
        <v>38777</v>
      </c>
      <c r="B594" s="89">
        <v>11263</v>
      </c>
    </row>
    <row r="595" spans="1:2" x14ac:dyDescent="0.2">
      <c r="A595" s="53">
        <v>38808</v>
      </c>
      <c r="B595" s="89">
        <v>11304.7</v>
      </c>
    </row>
    <row r="596" spans="1:2" x14ac:dyDescent="0.2">
      <c r="A596" s="53">
        <v>38838</v>
      </c>
      <c r="B596" s="89">
        <v>11319</v>
      </c>
    </row>
    <row r="597" spans="1:2" x14ac:dyDescent="0.2">
      <c r="A597" s="53">
        <v>38869</v>
      </c>
      <c r="B597" s="89">
        <v>11369.6</v>
      </c>
    </row>
    <row r="598" spans="1:2" x14ac:dyDescent="0.2">
      <c r="A598" s="53">
        <v>38899</v>
      </c>
      <c r="B598" s="89">
        <v>11402.6</v>
      </c>
    </row>
    <row r="599" spans="1:2" x14ac:dyDescent="0.2">
      <c r="A599" s="53">
        <v>38930</v>
      </c>
      <c r="B599" s="89">
        <v>11435.8</v>
      </c>
    </row>
    <row r="600" spans="1:2" x14ac:dyDescent="0.2">
      <c r="A600" s="53">
        <v>38961</v>
      </c>
      <c r="B600" s="89">
        <v>11484.4</v>
      </c>
    </row>
    <row r="601" spans="1:2" x14ac:dyDescent="0.2">
      <c r="A601" s="53">
        <v>38991</v>
      </c>
      <c r="B601" s="89">
        <v>11527.9</v>
      </c>
    </row>
    <row r="602" spans="1:2" x14ac:dyDescent="0.2">
      <c r="A602" s="53">
        <v>39022</v>
      </c>
      <c r="B602" s="89">
        <v>11584</v>
      </c>
    </row>
    <row r="603" spans="1:2" x14ac:dyDescent="0.2">
      <c r="A603" s="53">
        <v>39052</v>
      </c>
      <c r="B603" s="89">
        <v>11675.2</v>
      </c>
    </row>
    <row r="604" spans="1:2" x14ac:dyDescent="0.2">
      <c r="A604" s="53">
        <v>39083</v>
      </c>
      <c r="B604" s="89">
        <v>11741.4</v>
      </c>
    </row>
    <row r="605" spans="1:2" x14ac:dyDescent="0.2">
      <c r="A605" s="53">
        <v>39114</v>
      </c>
      <c r="B605" s="89">
        <v>11821</v>
      </c>
    </row>
    <row r="606" spans="1:2" x14ac:dyDescent="0.2">
      <c r="A606" s="53">
        <v>39142</v>
      </c>
      <c r="B606" s="89">
        <v>11902.1</v>
      </c>
    </row>
    <row r="607" spans="1:2" x14ac:dyDescent="0.2">
      <c r="A607" s="53">
        <v>39173</v>
      </c>
      <c r="B607" s="89">
        <v>11925.5</v>
      </c>
    </row>
    <row r="608" spans="1:2" x14ac:dyDescent="0.2">
      <c r="A608" s="53">
        <v>39203</v>
      </c>
      <c r="B608" s="89">
        <v>11953.9</v>
      </c>
    </row>
    <row r="609" spans="1:2" x14ac:dyDescent="0.2">
      <c r="A609" s="53">
        <v>39234</v>
      </c>
      <c r="B609" s="89">
        <v>11969.3</v>
      </c>
    </row>
    <row r="610" spans="1:2" x14ac:dyDescent="0.2">
      <c r="A610" s="53">
        <v>39264</v>
      </c>
      <c r="B610" s="89">
        <v>12011.5</v>
      </c>
    </row>
    <row r="611" spans="1:2" x14ac:dyDescent="0.2">
      <c r="A611" s="53">
        <v>39295</v>
      </c>
      <c r="B611" s="89">
        <v>12027.4</v>
      </c>
    </row>
    <row r="612" spans="1:2" x14ac:dyDescent="0.2">
      <c r="A612" s="53">
        <v>39326</v>
      </c>
      <c r="B612" s="89">
        <v>12105.6</v>
      </c>
    </row>
    <row r="613" spans="1:2" x14ac:dyDescent="0.2">
      <c r="A613" s="53">
        <v>39356</v>
      </c>
      <c r="B613" s="89">
        <v>12121.5</v>
      </c>
    </row>
    <row r="614" spans="1:2" x14ac:dyDescent="0.2">
      <c r="A614" s="53">
        <v>39387</v>
      </c>
      <c r="B614" s="89">
        <v>12175.1</v>
      </c>
    </row>
    <row r="615" spans="1:2" x14ac:dyDescent="0.2">
      <c r="A615" s="53">
        <v>39417</v>
      </c>
      <c r="B615" s="89">
        <v>12258.4</v>
      </c>
    </row>
    <row r="616" spans="1:2" x14ac:dyDescent="0.2">
      <c r="A616" s="53">
        <v>39448</v>
      </c>
      <c r="B616" s="89">
        <v>12313.6</v>
      </c>
    </row>
    <row r="617" spans="1:2" x14ac:dyDescent="0.2">
      <c r="A617" s="53">
        <v>39479</v>
      </c>
      <c r="B617" s="89">
        <v>12362.4</v>
      </c>
    </row>
    <row r="618" spans="1:2" x14ac:dyDescent="0.2">
      <c r="A618" s="53">
        <v>39508</v>
      </c>
      <c r="B618" s="89">
        <v>12429.3</v>
      </c>
    </row>
    <row r="619" spans="1:2" x14ac:dyDescent="0.2">
      <c r="A619" s="53">
        <v>39539</v>
      </c>
      <c r="B619" s="89">
        <v>12417.1</v>
      </c>
    </row>
    <row r="620" spans="1:2" x14ac:dyDescent="0.2">
      <c r="A620" s="53">
        <v>39569</v>
      </c>
      <c r="B620" s="89">
        <v>12989.8</v>
      </c>
    </row>
    <row r="621" spans="1:2" x14ac:dyDescent="0.2">
      <c r="A621" s="53">
        <v>39600</v>
      </c>
      <c r="B621" s="89">
        <v>12756.7</v>
      </c>
    </row>
    <row r="622" spans="1:2" x14ac:dyDescent="0.2">
      <c r="A622" s="53">
        <v>39630</v>
      </c>
      <c r="B622" s="89">
        <v>12608.2</v>
      </c>
    </row>
    <row r="623" spans="1:2" x14ac:dyDescent="0.2">
      <c r="A623" s="53">
        <v>39661</v>
      </c>
      <c r="B623" s="89">
        <v>12496.6</v>
      </c>
    </row>
    <row r="624" spans="1:2" x14ac:dyDescent="0.2">
      <c r="A624" s="53">
        <v>39692</v>
      </c>
      <c r="B624" s="89">
        <v>12504</v>
      </c>
    </row>
    <row r="625" spans="1:2" x14ac:dyDescent="0.2">
      <c r="A625" s="53">
        <v>39722</v>
      </c>
      <c r="B625" s="89">
        <v>12482.9</v>
      </c>
    </row>
    <row r="626" spans="1:2" x14ac:dyDescent="0.2">
      <c r="A626" s="53">
        <v>39753</v>
      </c>
      <c r="B626" s="89">
        <v>12407.3</v>
      </c>
    </row>
    <row r="627" spans="1:2" x14ac:dyDescent="0.2">
      <c r="A627" s="53">
        <v>39783</v>
      </c>
      <c r="B627" s="89">
        <v>12270.1</v>
      </c>
    </row>
    <row r="628" spans="1:2" x14ac:dyDescent="0.2">
      <c r="A628" s="53">
        <v>39814</v>
      </c>
      <c r="B628" s="89">
        <v>12146.5</v>
      </c>
    </row>
    <row r="629" spans="1:2" x14ac:dyDescent="0.2">
      <c r="A629" s="53">
        <v>39845</v>
      </c>
      <c r="B629" s="89">
        <v>12040.4</v>
      </c>
    </row>
    <row r="630" spans="1:2" x14ac:dyDescent="0.2">
      <c r="A630" s="53">
        <v>39873</v>
      </c>
      <c r="B630" s="89">
        <v>12000.5</v>
      </c>
    </row>
    <row r="631" spans="1:2" x14ac:dyDescent="0.2">
      <c r="A631" s="53">
        <v>39904</v>
      </c>
      <c r="B631" s="89">
        <v>12037.3</v>
      </c>
    </row>
    <row r="632" spans="1:2" x14ac:dyDescent="0.2">
      <c r="A632" s="53">
        <v>39934</v>
      </c>
      <c r="B632" s="89">
        <v>12221.4</v>
      </c>
    </row>
    <row r="633" spans="1:2" x14ac:dyDescent="0.2">
      <c r="A633" s="53">
        <v>39965</v>
      </c>
      <c r="B633" s="89">
        <v>12096.6</v>
      </c>
    </row>
    <row r="634" spans="1:2" x14ac:dyDescent="0.2">
      <c r="A634" s="53">
        <v>39995</v>
      </c>
      <c r="B634" s="89">
        <v>12054.2</v>
      </c>
    </row>
    <row r="635" spans="1:2" x14ac:dyDescent="0.2">
      <c r="A635" s="53">
        <v>40026</v>
      </c>
      <c r="B635" s="89">
        <v>12057.9</v>
      </c>
    </row>
    <row r="636" spans="1:2" x14ac:dyDescent="0.2">
      <c r="A636" s="53">
        <v>40057</v>
      </c>
      <c r="B636" s="89">
        <v>12091</v>
      </c>
    </row>
    <row r="637" spans="1:2" x14ac:dyDescent="0.2">
      <c r="A637" s="53">
        <v>40087</v>
      </c>
      <c r="B637" s="89">
        <v>12081.1</v>
      </c>
    </row>
    <row r="638" spans="1:2" x14ac:dyDescent="0.2">
      <c r="A638" s="53">
        <v>40118</v>
      </c>
      <c r="B638" s="89">
        <v>12137.2</v>
      </c>
    </row>
    <row r="639" spans="1:2" x14ac:dyDescent="0.2">
      <c r="A639" s="53">
        <v>40148</v>
      </c>
      <c r="B639" s="89">
        <v>12183.5</v>
      </c>
    </row>
    <row r="640" spans="1:2" x14ac:dyDescent="0.2">
      <c r="A640" s="53">
        <v>40179</v>
      </c>
      <c r="B640" s="89">
        <v>12235.9</v>
      </c>
    </row>
    <row r="641" spans="1:2" x14ac:dyDescent="0.2">
      <c r="A641" s="53">
        <v>40210</v>
      </c>
      <c r="B641" s="89">
        <v>12213.3</v>
      </c>
    </row>
    <row r="642" spans="1:2" x14ac:dyDescent="0.2">
      <c r="A642" s="53">
        <v>40238</v>
      </c>
      <c r="B642" s="89">
        <v>12255.3</v>
      </c>
    </row>
    <row r="643" spans="1:2" x14ac:dyDescent="0.2">
      <c r="A643" s="53">
        <v>40269</v>
      </c>
      <c r="B643" s="89">
        <v>12344.8</v>
      </c>
    </row>
    <row r="644" spans="1:2" x14ac:dyDescent="0.2">
      <c r="A644" s="53">
        <v>40299</v>
      </c>
      <c r="B644" s="89">
        <v>12438.5</v>
      </c>
    </row>
    <row r="645" spans="1:2" x14ac:dyDescent="0.2">
      <c r="A645" s="53">
        <v>40330</v>
      </c>
      <c r="B645" s="89">
        <v>12456.7</v>
      </c>
    </row>
    <row r="646" spans="1:2" x14ac:dyDescent="0.2">
      <c r="A646" s="53">
        <v>40360</v>
      </c>
      <c r="B646" s="89">
        <v>12497.8</v>
      </c>
    </row>
    <row r="647" spans="1:2" x14ac:dyDescent="0.2">
      <c r="A647" s="53">
        <v>40391</v>
      </c>
      <c r="B647" s="89">
        <v>12563.2</v>
      </c>
    </row>
    <row r="648" spans="1:2" x14ac:dyDescent="0.2">
      <c r="A648" s="53">
        <v>40422</v>
      </c>
      <c r="B648" s="89">
        <v>12570.6</v>
      </c>
    </row>
    <row r="649" spans="1:2" x14ac:dyDescent="0.2">
      <c r="A649" s="53">
        <v>40452</v>
      </c>
      <c r="B649" s="89">
        <v>12636.5</v>
      </c>
    </row>
    <row r="650" spans="1:2" x14ac:dyDescent="0.2">
      <c r="A650" s="53">
        <v>40483</v>
      </c>
      <c r="B650" s="89">
        <v>12696.3</v>
      </c>
    </row>
    <row r="651" spans="1:2" x14ac:dyDescent="0.2">
      <c r="A651" s="53">
        <v>40513</v>
      </c>
      <c r="B651" s="89">
        <v>12816.4</v>
      </c>
    </row>
    <row r="652" spans="1:2" x14ac:dyDescent="0.2">
      <c r="A652" s="53">
        <v>40544</v>
      </c>
      <c r="B652" s="89">
        <v>13019.1</v>
      </c>
    </row>
    <row r="653" spans="1:2" x14ac:dyDescent="0.2">
      <c r="A653" s="53">
        <v>40575</v>
      </c>
      <c r="B653" s="89">
        <v>13090.6</v>
      </c>
    </row>
    <row r="654" spans="1:2" x14ac:dyDescent="0.2">
      <c r="A654" s="53">
        <v>40603</v>
      </c>
      <c r="B654" s="89">
        <v>13123.2</v>
      </c>
    </row>
    <row r="655" spans="1:2" x14ac:dyDescent="0.2">
      <c r="A655" s="53">
        <v>40634</v>
      </c>
      <c r="B655" s="89">
        <v>13147.9</v>
      </c>
    </row>
    <row r="656" spans="1:2" x14ac:dyDescent="0.2">
      <c r="A656" s="53">
        <v>40664</v>
      </c>
      <c r="B656" s="89">
        <v>13185.1</v>
      </c>
    </row>
    <row r="657" spans="1:2" x14ac:dyDescent="0.2">
      <c r="A657" s="53">
        <v>40695</v>
      </c>
      <c r="B657" s="89">
        <v>13251.4</v>
      </c>
    </row>
    <row r="658" spans="1:2" x14ac:dyDescent="0.2">
      <c r="A658" s="53">
        <v>40725</v>
      </c>
      <c r="B658" s="89">
        <v>13337</v>
      </c>
    </row>
    <row r="659" spans="1:2" x14ac:dyDescent="0.2">
      <c r="A659" s="53">
        <v>40756</v>
      </c>
      <c r="B659" s="89">
        <v>13358.9</v>
      </c>
    </row>
    <row r="660" spans="1:2" x14ac:dyDescent="0.2">
      <c r="A660" s="53">
        <v>40787</v>
      </c>
      <c r="B660" s="89">
        <v>13345.9</v>
      </c>
    </row>
    <row r="661" spans="1:2" x14ac:dyDescent="0.2">
      <c r="A661" s="53">
        <v>40817</v>
      </c>
      <c r="B661" s="89">
        <v>13359.6</v>
      </c>
    </row>
    <row r="662" spans="1:2" x14ac:dyDescent="0.2">
      <c r="A662" s="53">
        <v>40848</v>
      </c>
      <c r="B662" s="89">
        <v>13363.2</v>
      </c>
    </row>
    <row r="663" spans="1:2" x14ac:dyDescent="0.2">
      <c r="A663" s="53">
        <v>40878</v>
      </c>
      <c r="B663" s="89">
        <v>13472.4</v>
      </c>
    </row>
    <row r="664" spans="1:2" x14ac:dyDescent="0.2">
      <c r="A664" s="53">
        <v>40909</v>
      </c>
      <c r="B664" s="89">
        <v>13567.1</v>
      </c>
    </row>
    <row r="665" spans="1:2" x14ac:dyDescent="0.2">
      <c r="A665" s="53">
        <v>40940</v>
      </c>
      <c r="B665" s="89">
        <v>13675.2</v>
      </c>
    </row>
    <row r="666" spans="1:2" x14ac:dyDescent="0.2">
      <c r="A666" s="53">
        <v>40969</v>
      </c>
      <c r="B666" s="89">
        <v>13744.8</v>
      </c>
    </row>
    <row r="667" spans="1:2" x14ac:dyDescent="0.2">
      <c r="A667" s="53">
        <v>41000</v>
      </c>
      <c r="B667" s="89">
        <v>13801.1</v>
      </c>
    </row>
    <row r="668" spans="1:2" x14ac:dyDescent="0.2">
      <c r="A668" s="53">
        <v>41030</v>
      </c>
      <c r="B668" s="89">
        <v>13805.1</v>
      </c>
    </row>
    <row r="669" spans="1:2" x14ac:dyDescent="0.2">
      <c r="A669" s="53">
        <v>41061</v>
      </c>
      <c r="B669" s="89">
        <v>13836.1</v>
      </c>
    </row>
    <row r="670" spans="1:2" x14ac:dyDescent="0.2">
      <c r="A670" s="53">
        <v>41091</v>
      </c>
      <c r="B670" s="89">
        <v>13808.8</v>
      </c>
    </row>
    <row r="671" spans="1:2" x14ac:dyDescent="0.2">
      <c r="A671" s="53">
        <v>41122</v>
      </c>
      <c r="B671" s="89">
        <v>13837.4</v>
      </c>
    </row>
    <row r="672" spans="1:2" x14ac:dyDescent="0.2">
      <c r="A672" s="53">
        <v>41153</v>
      </c>
      <c r="B672" s="89">
        <v>13955.2</v>
      </c>
    </row>
    <row r="673" spans="1:2" x14ac:dyDescent="0.2">
      <c r="A673" s="53">
        <v>41183</v>
      </c>
      <c r="B673" s="89">
        <v>14076</v>
      </c>
    </row>
    <row r="674" spans="1:2" x14ac:dyDescent="0.2">
      <c r="A674" s="53">
        <v>41214</v>
      </c>
      <c r="B674" s="89">
        <v>14251.7</v>
      </c>
    </row>
    <row r="675" spans="1:2" x14ac:dyDescent="0.2">
      <c r="A675" s="53">
        <v>41244</v>
      </c>
      <c r="B675" s="89">
        <v>14622.9</v>
      </c>
    </row>
    <row r="676" spans="1:2" x14ac:dyDescent="0.2">
      <c r="A676" s="53">
        <v>41275</v>
      </c>
      <c r="B676" s="89">
        <v>13834</v>
      </c>
    </row>
    <row r="677" spans="1:2" x14ac:dyDescent="0.2">
      <c r="A677" s="53">
        <v>41306</v>
      </c>
      <c r="B677" s="89">
        <v>13908.5</v>
      </c>
    </row>
    <row r="678" spans="1:2" x14ac:dyDescent="0.2">
      <c r="A678" s="53">
        <v>41334</v>
      </c>
      <c r="B678" s="89">
        <v>13931.5</v>
      </c>
    </row>
    <row r="679" spans="1:2" x14ac:dyDescent="0.2">
      <c r="A679" s="53">
        <v>41365</v>
      </c>
      <c r="B679" s="89">
        <v>13949</v>
      </c>
    </row>
    <row r="680" spans="1:2" x14ac:dyDescent="0.2">
      <c r="A680" s="53">
        <v>41395</v>
      </c>
      <c r="B680" s="89">
        <v>14035.8</v>
      </c>
    </row>
    <row r="681" spans="1:2" x14ac:dyDescent="0.2">
      <c r="A681" s="53">
        <v>41426</v>
      </c>
      <c r="B681" s="89">
        <v>14090.7</v>
      </c>
    </row>
    <row r="682" spans="1:2" x14ac:dyDescent="0.2">
      <c r="A682" s="53">
        <v>41456</v>
      </c>
      <c r="B682" s="89">
        <v>14084.9</v>
      </c>
    </row>
    <row r="683" spans="1:2" x14ac:dyDescent="0.2">
      <c r="A683" s="53">
        <v>41487</v>
      </c>
      <c r="B683" s="89">
        <v>14137.5</v>
      </c>
    </row>
    <row r="684" spans="1:2" x14ac:dyDescent="0.2">
      <c r="A684" s="53">
        <v>41518</v>
      </c>
      <c r="B684" s="89">
        <v>14186.5</v>
      </c>
    </row>
    <row r="685" spans="1:2" x14ac:dyDescent="0.2">
      <c r="A685" s="53">
        <v>41548</v>
      </c>
      <c r="B685" s="89">
        <v>14165.6</v>
      </c>
    </row>
    <row r="686" spans="1:2" x14ac:dyDescent="0.2">
      <c r="A686" s="53">
        <v>41579</v>
      </c>
      <c r="B686" s="89">
        <v>14228.5</v>
      </c>
    </row>
    <row r="687" spans="1:2" x14ac:dyDescent="0.2">
      <c r="A687" s="53">
        <v>41609</v>
      </c>
      <c r="B687" s="89">
        <v>14268.1</v>
      </c>
    </row>
    <row r="688" spans="1:2" x14ac:dyDescent="0.2">
      <c r="A688" s="53">
        <v>41640</v>
      </c>
      <c r="B688" s="89">
        <v>14350.4</v>
      </c>
    </row>
    <row r="689" spans="1:2" x14ac:dyDescent="0.2">
      <c r="A689" s="53">
        <v>41671</v>
      </c>
      <c r="B689" s="89">
        <v>14435.6</v>
      </c>
    </row>
    <row r="690" spans="1:2" x14ac:dyDescent="0.2">
      <c r="A690" s="53">
        <v>41699</v>
      </c>
      <c r="B690" s="89">
        <v>14514.7</v>
      </c>
    </row>
    <row r="691" spans="1:2" x14ac:dyDescent="0.2">
      <c r="A691" s="53">
        <v>41730</v>
      </c>
      <c r="B691" s="89">
        <v>14552.2</v>
      </c>
    </row>
    <row r="692" spans="1:2" x14ac:dyDescent="0.2">
      <c r="A692" s="53">
        <v>41760</v>
      </c>
      <c r="B692" s="89">
        <v>14605.6</v>
      </c>
    </row>
    <row r="693" spans="1:2" x14ac:dyDescent="0.2">
      <c r="A693" s="53">
        <v>41791</v>
      </c>
      <c r="B693" s="89">
        <v>14680.5</v>
      </c>
    </row>
    <row r="694" spans="1:2" x14ac:dyDescent="0.2">
      <c r="A694" s="53">
        <v>41821</v>
      </c>
      <c r="B694" s="89">
        <v>14719.8</v>
      </c>
    </row>
    <row r="695" spans="1:2" x14ac:dyDescent="0.2">
      <c r="A695" s="53">
        <v>41852</v>
      </c>
      <c r="B695" s="89">
        <v>14784.6</v>
      </c>
    </row>
    <row r="696" spans="1:2" x14ac:dyDescent="0.2">
      <c r="A696" s="53">
        <v>41883</v>
      </c>
      <c r="B696" s="89">
        <v>14819.9</v>
      </c>
    </row>
    <row r="697" spans="1:2" x14ac:dyDescent="0.2">
      <c r="A697" s="53">
        <v>41913</v>
      </c>
      <c r="B697" s="89">
        <v>14887.2</v>
      </c>
    </row>
    <row r="698" spans="1:2" x14ac:dyDescent="0.2">
      <c r="A698" s="53">
        <v>41944</v>
      </c>
      <c r="B698" s="89">
        <v>14965.6</v>
      </c>
    </row>
    <row r="699" spans="1:2" x14ac:dyDescent="0.2">
      <c r="A699" s="53">
        <v>41974</v>
      </c>
      <c r="B699" s="89">
        <v>15014.2</v>
      </c>
    </row>
    <row r="700" spans="1:2" x14ac:dyDescent="0.2">
      <c r="A700" s="53">
        <v>42005</v>
      </c>
      <c r="B700" s="89">
        <v>15048.1</v>
      </c>
    </row>
    <row r="701" spans="1:2" x14ac:dyDescent="0.2">
      <c r="A701" s="53">
        <v>42036</v>
      </c>
      <c r="B701" s="89">
        <v>15095.8</v>
      </c>
    </row>
    <row r="702" spans="1:2" x14ac:dyDescent="0.2">
      <c r="A702" s="53">
        <v>42064</v>
      </c>
      <c r="B702" s="89">
        <v>15095.6</v>
      </c>
    </row>
    <row r="703" spans="1:2" x14ac:dyDescent="0.2">
      <c r="A703" s="53">
        <v>42095</v>
      </c>
      <c r="B703" s="89">
        <v>15158.1</v>
      </c>
    </row>
    <row r="704" spans="1:2" x14ac:dyDescent="0.2">
      <c r="A704" s="53">
        <v>42125</v>
      </c>
      <c r="B704" s="89">
        <v>15223.1</v>
      </c>
    </row>
    <row r="705" spans="1:2" x14ac:dyDescent="0.2">
      <c r="A705" s="53">
        <v>42156</v>
      </c>
      <c r="B705" s="89">
        <v>15282.5</v>
      </c>
    </row>
    <row r="706" spans="1:2" x14ac:dyDescent="0.2">
      <c r="A706" s="53">
        <v>42186</v>
      </c>
      <c r="B706" s="89">
        <v>15349.6</v>
      </c>
    </row>
  </sheetData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8"/>
  <sheetViews>
    <sheetView workbookViewId="0">
      <selection activeCell="G15" sqref="G15"/>
    </sheetView>
  </sheetViews>
  <sheetFormatPr defaultColWidth="8.85546875" defaultRowHeight="12.75" x14ac:dyDescent="0.2"/>
  <cols>
    <col min="1" max="2" width="19.5703125" style="79" customWidth="1"/>
    <col min="3" max="16384" width="8.85546875" style="79"/>
  </cols>
  <sheetData>
    <row r="1" spans="1:2" x14ac:dyDescent="0.2">
      <c r="A1" s="54" t="s">
        <v>1155</v>
      </c>
      <c r="B1" s="54" t="s">
        <v>1327</v>
      </c>
    </row>
    <row r="2" spans="1:2" x14ac:dyDescent="0.2">
      <c r="A2" s="54" t="s">
        <v>1157</v>
      </c>
      <c r="B2" s="54" t="s">
        <v>1326</v>
      </c>
    </row>
    <row r="3" spans="1:2" x14ac:dyDescent="0.2">
      <c r="A3" s="54" t="s">
        <v>1159</v>
      </c>
      <c r="B3" s="54" t="s">
        <v>1160</v>
      </c>
    </row>
    <row r="4" spans="1:2" x14ac:dyDescent="0.2">
      <c r="A4" s="54" t="s">
        <v>1161</v>
      </c>
      <c r="B4" s="54" t="s">
        <v>1162</v>
      </c>
    </row>
    <row r="5" spans="1:2" x14ac:dyDescent="0.2">
      <c r="A5" s="54" t="s">
        <v>1163</v>
      </c>
      <c r="B5" s="54" t="s">
        <v>1151</v>
      </c>
    </row>
    <row r="6" spans="1:2" x14ac:dyDescent="0.2">
      <c r="A6" s="54" t="s">
        <v>1164</v>
      </c>
      <c r="B6" s="54" t="s">
        <v>1165</v>
      </c>
    </row>
    <row r="7" spans="1:2" x14ac:dyDescent="0.2">
      <c r="A7" s="54" t="s">
        <v>1166</v>
      </c>
      <c r="B7" s="54" t="s">
        <v>1325</v>
      </c>
    </row>
    <row r="8" spans="1:2" x14ac:dyDescent="0.2">
      <c r="A8" s="54" t="s">
        <v>1168</v>
      </c>
      <c r="B8" s="54" t="s">
        <v>1324</v>
      </c>
    </row>
    <row r="9" spans="1:2" x14ac:dyDescent="0.2">
      <c r="A9" s="54" t="s">
        <v>1170</v>
      </c>
      <c r="B9" s="54" t="s">
        <v>1323</v>
      </c>
    </row>
    <row r="10" spans="1:2" x14ac:dyDescent="0.2">
      <c r="A10" s="54" t="s">
        <v>1172</v>
      </c>
      <c r="B10" s="54" t="s">
        <v>1173</v>
      </c>
    </row>
    <row r="12" spans="1:2" x14ac:dyDescent="0.2">
      <c r="A12" s="54" t="s">
        <v>1174</v>
      </c>
      <c r="B12" s="54" t="s">
        <v>1175</v>
      </c>
    </row>
    <row r="13" spans="1:2" x14ac:dyDescent="0.2">
      <c r="A13" s="53">
        <v>36861</v>
      </c>
      <c r="B13" s="89">
        <v>4</v>
      </c>
    </row>
    <row r="14" spans="1:2" x14ac:dyDescent="0.2">
      <c r="A14" s="53">
        <v>36892</v>
      </c>
      <c r="B14" s="89">
        <v>4.4000000000000004</v>
      </c>
    </row>
    <row r="15" spans="1:2" x14ac:dyDescent="0.2">
      <c r="A15" s="53">
        <v>36923</v>
      </c>
      <c r="B15" s="89">
        <v>4.0999999999999996</v>
      </c>
    </row>
    <row r="16" spans="1:2" x14ac:dyDescent="0.2">
      <c r="A16" s="53">
        <v>36951</v>
      </c>
      <c r="B16" s="89">
        <v>4.3</v>
      </c>
    </row>
    <row r="17" spans="1:2" x14ac:dyDescent="0.2">
      <c r="A17" s="53">
        <v>36982</v>
      </c>
      <c r="B17" s="89">
        <v>4.2</v>
      </c>
    </row>
    <row r="18" spans="1:2" x14ac:dyDescent="0.2">
      <c r="A18" s="53">
        <v>37012</v>
      </c>
      <c r="B18" s="89">
        <v>4.0999999999999996</v>
      </c>
    </row>
    <row r="19" spans="1:2" x14ac:dyDescent="0.2">
      <c r="A19" s="53">
        <v>37043</v>
      </c>
      <c r="B19" s="89">
        <v>4</v>
      </c>
    </row>
    <row r="20" spans="1:2" x14ac:dyDescent="0.2">
      <c r="A20" s="53">
        <v>37073</v>
      </c>
      <c r="B20" s="89">
        <v>4</v>
      </c>
    </row>
    <row r="21" spans="1:2" x14ac:dyDescent="0.2">
      <c r="A21" s="53">
        <v>37104</v>
      </c>
      <c r="B21" s="89">
        <v>3.9</v>
      </c>
    </row>
    <row r="22" spans="1:2" x14ac:dyDescent="0.2">
      <c r="A22" s="53">
        <v>37135</v>
      </c>
      <c r="B22" s="89">
        <v>3.9</v>
      </c>
    </row>
    <row r="23" spans="1:2" x14ac:dyDescent="0.2">
      <c r="A23" s="53">
        <v>37165</v>
      </c>
      <c r="B23" s="89">
        <v>4.0999999999999996</v>
      </c>
    </row>
    <row r="24" spans="1:2" x14ac:dyDescent="0.2">
      <c r="A24" s="53">
        <v>37196</v>
      </c>
      <c r="B24" s="89">
        <v>3.9</v>
      </c>
    </row>
    <row r="25" spans="1:2" x14ac:dyDescent="0.2">
      <c r="A25" s="53">
        <v>37226</v>
      </c>
      <c r="B25" s="89">
        <v>3.7</v>
      </c>
    </row>
    <row r="26" spans="1:2" x14ac:dyDescent="0.2">
      <c r="A26" s="53">
        <v>37257</v>
      </c>
      <c r="B26" s="89">
        <v>3.9</v>
      </c>
    </row>
    <row r="27" spans="1:2" x14ac:dyDescent="0.2">
      <c r="A27" s="53">
        <v>37288</v>
      </c>
      <c r="B27" s="89">
        <v>3.8</v>
      </c>
    </row>
    <row r="28" spans="1:2" x14ac:dyDescent="0.2">
      <c r="A28" s="53">
        <v>37316</v>
      </c>
      <c r="B28" s="89">
        <v>3.6</v>
      </c>
    </row>
    <row r="29" spans="1:2" x14ac:dyDescent="0.2">
      <c r="A29" s="53">
        <v>37347</v>
      </c>
      <c r="B29" s="89">
        <v>3.8</v>
      </c>
    </row>
    <row r="30" spans="1:2" x14ac:dyDescent="0.2">
      <c r="A30" s="53">
        <v>37377</v>
      </c>
      <c r="B30" s="89">
        <v>3.8</v>
      </c>
    </row>
    <row r="31" spans="1:2" x14ac:dyDescent="0.2">
      <c r="A31" s="53">
        <v>37408</v>
      </c>
      <c r="B31" s="89">
        <v>3.7</v>
      </c>
    </row>
    <row r="32" spans="1:2" x14ac:dyDescent="0.2">
      <c r="A32" s="53">
        <v>37438</v>
      </c>
      <c r="B32" s="89">
        <v>3.9</v>
      </c>
    </row>
    <row r="33" spans="1:2" x14ac:dyDescent="0.2">
      <c r="A33" s="53">
        <v>37469</v>
      </c>
      <c r="B33" s="89">
        <v>3.7</v>
      </c>
    </row>
    <row r="34" spans="1:2" x14ac:dyDescent="0.2">
      <c r="A34" s="53">
        <v>37500</v>
      </c>
      <c r="B34" s="89">
        <v>3.7</v>
      </c>
    </row>
    <row r="35" spans="1:2" x14ac:dyDescent="0.2">
      <c r="A35" s="53">
        <v>37530</v>
      </c>
      <c r="B35" s="89">
        <v>3.7</v>
      </c>
    </row>
    <row r="36" spans="1:2" x14ac:dyDescent="0.2">
      <c r="A36" s="53">
        <v>37561</v>
      </c>
      <c r="B36" s="89">
        <v>3.7</v>
      </c>
    </row>
    <row r="37" spans="1:2" x14ac:dyDescent="0.2">
      <c r="A37" s="53">
        <v>37591</v>
      </c>
      <c r="B37" s="89">
        <v>3.9</v>
      </c>
    </row>
    <row r="38" spans="1:2" x14ac:dyDescent="0.2">
      <c r="A38" s="53">
        <v>37622</v>
      </c>
      <c r="B38" s="89">
        <v>3.7</v>
      </c>
    </row>
    <row r="39" spans="1:2" x14ac:dyDescent="0.2">
      <c r="A39" s="53">
        <v>37653</v>
      </c>
      <c r="B39" s="89">
        <v>3.7</v>
      </c>
    </row>
    <row r="40" spans="1:2" x14ac:dyDescent="0.2">
      <c r="A40" s="53">
        <v>37681</v>
      </c>
      <c r="B40" s="89">
        <v>3.6</v>
      </c>
    </row>
    <row r="41" spans="1:2" x14ac:dyDescent="0.2">
      <c r="A41" s="53">
        <v>37712</v>
      </c>
      <c r="B41" s="89">
        <v>3.7</v>
      </c>
    </row>
    <row r="42" spans="1:2" x14ac:dyDescent="0.2">
      <c r="A42" s="53">
        <v>37742</v>
      </c>
      <c r="B42" s="89">
        <v>3.6</v>
      </c>
    </row>
    <row r="43" spans="1:2" x14ac:dyDescent="0.2">
      <c r="A43" s="53">
        <v>37773</v>
      </c>
      <c r="B43" s="89">
        <v>3.7</v>
      </c>
    </row>
    <row r="44" spans="1:2" x14ac:dyDescent="0.2">
      <c r="A44" s="53">
        <v>37803</v>
      </c>
      <c r="B44" s="89">
        <v>3.6</v>
      </c>
    </row>
    <row r="45" spans="1:2" x14ac:dyDescent="0.2">
      <c r="A45" s="53">
        <v>37834</v>
      </c>
      <c r="B45" s="89">
        <v>3.6</v>
      </c>
    </row>
    <row r="46" spans="1:2" x14ac:dyDescent="0.2">
      <c r="A46" s="53">
        <v>37865</v>
      </c>
      <c r="B46" s="89">
        <v>3.6</v>
      </c>
    </row>
    <row r="47" spans="1:2" x14ac:dyDescent="0.2">
      <c r="A47" s="53">
        <v>37895</v>
      </c>
      <c r="B47" s="89">
        <v>3.6</v>
      </c>
    </row>
    <row r="48" spans="1:2" x14ac:dyDescent="0.2">
      <c r="A48" s="53">
        <v>37926</v>
      </c>
      <c r="B48" s="89">
        <v>3.6</v>
      </c>
    </row>
    <row r="49" spans="1:2" x14ac:dyDescent="0.2">
      <c r="A49" s="53">
        <v>37956</v>
      </c>
      <c r="B49" s="89">
        <v>3.7</v>
      </c>
    </row>
    <row r="50" spans="1:2" x14ac:dyDescent="0.2">
      <c r="A50" s="53">
        <v>37987</v>
      </c>
      <c r="B50" s="89">
        <v>3.6</v>
      </c>
    </row>
    <row r="51" spans="1:2" x14ac:dyDescent="0.2">
      <c r="A51" s="53">
        <v>38018</v>
      </c>
      <c r="B51" s="89">
        <v>3.5</v>
      </c>
    </row>
    <row r="52" spans="1:2" x14ac:dyDescent="0.2">
      <c r="A52" s="53">
        <v>38047</v>
      </c>
      <c r="B52" s="89">
        <v>3.7</v>
      </c>
    </row>
    <row r="53" spans="1:2" x14ac:dyDescent="0.2">
      <c r="A53" s="53">
        <v>38078</v>
      </c>
      <c r="B53" s="89">
        <v>3.7</v>
      </c>
    </row>
    <row r="54" spans="1:2" x14ac:dyDescent="0.2">
      <c r="A54" s="53">
        <v>38108</v>
      </c>
      <c r="B54" s="89">
        <v>3.6</v>
      </c>
    </row>
    <row r="55" spans="1:2" x14ac:dyDescent="0.2">
      <c r="A55" s="53">
        <v>38139</v>
      </c>
      <c r="B55" s="89">
        <v>3.7</v>
      </c>
    </row>
    <row r="56" spans="1:2" x14ac:dyDescent="0.2">
      <c r="A56" s="53">
        <v>38169</v>
      </c>
      <c r="B56" s="89">
        <v>3.7</v>
      </c>
    </row>
    <row r="57" spans="1:2" x14ac:dyDescent="0.2">
      <c r="A57" s="53">
        <v>38200</v>
      </c>
      <c r="B57" s="89">
        <v>3.8</v>
      </c>
    </row>
    <row r="58" spans="1:2" x14ac:dyDescent="0.2">
      <c r="A58" s="53">
        <v>38231</v>
      </c>
      <c r="B58" s="89">
        <v>3.6</v>
      </c>
    </row>
    <row r="59" spans="1:2" x14ac:dyDescent="0.2">
      <c r="A59" s="53">
        <v>38261</v>
      </c>
      <c r="B59" s="89">
        <v>3.6</v>
      </c>
    </row>
    <row r="60" spans="1:2" x14ac:dyDescent="0.2">
      <c r="A60" s="53">
        <v>38292</v>
      </c>
      <c r="B60" s="89">
        <v>3.9</v>
      </c>
    </row>
    <row r="61" spans="1:2" x14ac:dyDescent="0.2">
      <c r="A61" s="53">
        <v>38322</v>
      </c>
      <c r="B61" s="89">
        <v>3.8</v>
      </c>
    </row>
    <row r="62" spans="1:2" x14ac:dyDescent="0.2">
      <c r="A62" s="53">
        <v>38353</v>
      </c>
      <c r="B62" s="89">
        <v>3.8</v>
      </c>
    </row>
    <row r="63" spans="1:2" x14ac:dyDescent="0.2">
      <c r="A63" s="53">
        <v>38384</v>
      </c>
      <c r="B63" s="89">
        <v>3.7</v>
      </c>
    </row>
    <row r="64" spans="1:2" x14ac:dyDescent="0.2">
      <c r="A64" s="53">
        <v>38412</v>
      </c>
      <c r="B64" s="89">
        <v>3.9</v>
      </c>
    </row>
    <row r="65" spans="1:2" x14ac:dyDescent="0.2">
      <c r="A65" s="53">
        <v>38443</v>
      </c>
      <c r="B65" s="89">
        <v>3.7</v>
      </c>
    </row>
    <row r="66" spans="1:2" x14ac:dyDescent="0.2">
      <c r="A66" s="53">
        <v>38473</v>
      </c>
      <c r="B66" s="89">
        <v>3.8</v>
      </c>
    </row>
    <row r="67" spans="1:2" x14ac:dyDescent="0.2">
      <c r="A67" s="53">
        <v>38504</v>
      </c>
      <c r="B67" s="89">
        <v>3.8</v>
      </c>
    </row>
    <row r="68" spans="1:2" x14ac:dyDescent="0.2">
      <c r="A68" s="53">
        <v>38534</v>
      </c>
      <c r="B68" s="89">
        <v>3.7</v>
      </c>
    </row>
    <row r="69" spans="1:2" x14ac:dyDescent="0.2">
      <c r="A69" s="53">
        <v>38565</v>
      </c>
      <c r="B69" s="89">
        <v>3.8</v>
      </c>
    </row>
    <row r="70" spans="1:2" x14ac:dyDescent="0.2">
      <c r="A70" s="53">
        <v>38596</v>
      </c>
      <c r="B70" s="89">
        <v>3.9</v>
      </c>
    </row>
    <row r="71" spans="1:2" x14ac:dyDescent="0.2">
      <c r="A71" s="53">
        <v>38626</v>
      </c>
      <c r="B71" s="89">
        <v>3.7</v>
      </c>
    </row>
    <row r="72" spans="1:2" x14ac:dyDescent="0.2">
      <c r="A72" s="53">
        <v>38657</v>
      </c>
      <c r="B72" s="89">
        <v>3.6</v>
      </c>
    </row>
    <row r="73" spans="1:2" x14ac:dyDescent="0.2">
      <c r="A73" s="53">
        <v>38687</v>
      </c>
      <c r="B73" s="89">
        <v>3.7</v>
      </c>
    </row>
    <row r="74" spans="1:2" x14ac:dyDescent="0.2">
      <c r="A74" s="53">
        <v>38718</v>
      </c>
      <c r="B74" s="89">
        <v>3.6</v>
      </c>
    </row>
    <row r="75" spans="1:2" x14ac:dyDescent="0.2">
      <c r="A75" s="53">
        <v>38749</v>
      </c>
      <c r="B75" s="89">
        <v>3.8</v>
      </c>
    </row>
    <row r="76" spans="1:2" x14ac:dyDescent="0.2">
      <c r="A76" s="53">
        <v>38777</v>
      </c>
      <c r="B76" s="89">
        <v>3.7</v>
      </c>
    </row>
    <row r="77" spans="1:2" x14ac:dyDescent="0.2">
      <c r="A77" s="53">
        <v>38808</v>
      </c>
      <c r="B77" s="89">
        <v>3.6</v>
      </c>
    </row>
    <row r="78" spans="1:2" x14ac:dyDescent="0.2">
      <c r="A78" s="53">
        <v>38838</v>
      </c>
      <c r="B78" s="89">
        <v>4</v>
      </c>
    </row>
    <row r="79" spans="1:2" x14ac:dyDescent="0.2">
      <c r="A79" s="53">
        <v>38869</v>
      </c>
      <c r="B79" s="89">
        <v>3.8</v>
      </c>
    </row>
    <row r="80" spans="1:2" x14ac:dyDescent="0.2">
      <c r="A80" s="53">
        <v>38899</v>
      </c>
      <c r="B80" s="89">
        <v>3.8</v>
      </c>
    </row>
    <row r="81" spans="1:2" x14ac:dyDescent="0.2">
      <c r="A81" s="53">
        <v>38930</v>
      </c>
      <c r="B81" s="89">
        <v>3.6</v>
      </c>
    </row>
    <row r="82" spans="1:2" x14ac:dyDescent="0.2">
      <c r="A82" s="53">
        <v>38961</v>
      </c>
      <c r="B82" s="89">
        <v>3.7</v>
      </c>
    </row>
    <row r="83" spans="1:2" x14ac:dyDescent="0.2">
      <c r="A83" s="53">
        <v>38991</v>
      </c>
      <c r="B83" s="89">
        <v>3.7</v>
      </c>
    </row>
    <row r="84" spans="1:2" x14ac:dyDescent="0.2">
      <c r="A84" s="53">
        <v>39022</v>
      </c>
      <c r="B84" s="89">
        <v>3.9</v>
      </c>
    </row>
    <row r="85" spans="1:2" x14ac:dyDescent="0.2">
      <c r="A85" s="53">
        <v>39052</v>
      </c>
      <c r="B85" s="89">
        <v>3.8</v>
      </c>
    </row>
    <row r="86" spans="1:2" x14ac:dyDescent="0.2">
      <c r="A86" s="53">
        <v>39083</v>
      </c>
      <c r="B86" s="89">
        <v>3.6</v>
      </c>
    </row>
    <row r="87" spans="1:2" x14ac:dyDescent="0.2">
      <c r="A87" s="53">
        <v>39114</v>
      </c>
      <c r="B87" s="89">
        <v>3.7</v>
      </c>
    </row>
    <row r="88" spans="1:2" x14ac:dyDescent="0.2">
      <c r="A88" s="53">
        <v>39142</v>
      </c>
      <c r="B88" s="89">
        <v>3.7</v>
      </c>
    </row>
    <row r="89" spans="1:2" x14ac:dyDescent="0.2">
      <c r="A89" s="53">
        <v>39173</v>
      </c>
      <c r="B89" s="89">
        <v>3.7</v>
      </c>
    </row>
    <row r="90" spans="1:2" x14ac:dyDescent="0.2">
      <c r="A90" s="53">
        <v>39203</v>
      </c>
      <c r="B90" s="89">
        <v>3.7</v>
      </c>
    </row>
    <row r="91" spans="1:2" x14ac:dyDescent="0.2">
      <c r="A91" s="53">
        <v>39234</v>
      </c>
      <c r="B91" s="89">
        <v>3.7</v>
      </c>
    </row>
    <row r="92" spans="1:2" x14ac:dyDescent="0.2">
      <c r="A92" s="53">
        <v>39264</v>
      </c>
      <c r="B92" s="89">
        <v>3.7</v>
      </c>
    </row>
    <row r="93" spans="1:2" x14ac:dyDescent="0.2">
      <c r="A93" s="53">
        <v>39295</v>
      </c>
      <c r="B93" s="89">
        <v>3.7</v>
      </c>
    </row>
    <row r="94" spans="1:2" x14ac:dyDescent="0.2">
      <c r="A94" s="53">
        <v>39326</v>
      </c>
      <c r="B94" s="89">
        <v>3.6</v>
      </c>
    </row>
    <row r="95" spans="1:2" x14ac:dyDescent="0.2">
      <c r="A95" s="53">
        <v>39356</v>
      </c>
      <c r="B95" s="89">
        <v>3.7</v>
      </c>
    </row>
    <row r="96" spans="1:2" x14ac:dyDescent="0.2">
      <c r="A96" s="53">
        <v>39387</v>
      </c>
      <c r="B96" s="89">
        <v>3.7</v>
      </c>
    </row>
    <row r="97" spans="1:2" x14ac:dyDescent="0.2">
      <c r="A97" s="53">
        <v>39417</v>
      </c>
      <c r="B97" s="89">
        <v>3.6</v>
      </c>
    </row>
    <row r="98" spans="1:2" x14ac:dyDescent="0.2">
      <c r="A98" s="53">
        <v>39448</v>
      </c>
      <c r="B98" s="89">
        <v>3.6</v>
      </c>
    </row>
    <row r="99" spans="1:2" x14ac:dyDescent="0.2">
      <c r="A99" s="53">
        <v>39479</v>
      </c>
      <c r="B99" s="89">
        <v>3.6</v>
      </c>
    </row>
    <row r="100" spans="1:2" x14ac:dyDescent="0.2">
      <c r="A100" s="53">
        <v>39508</v>
      </c>
      <c r="B100" s="89">
        <v>3.5</v>
      </c>
    </row>
    <row r="101" spans="1:2" x14ac:dyDescent="0.2">
      <c r="A101" s="53">
        <v>39539</v>
      </c>
      <c r="B101" s="89">
        <v>3.7</v>
      </c>
    </row>
    <row r="102" spans="1:2" x14ac:dyDescent="0.2">
      <c r="A102" s="53">
        <v>39569</v>
      </c>
      <c r="B102" s="89">
        <v>3.4</v>
      </c>
    </row>
    <row r="103" spans="1:2" x14ac:dyDescent="0.2">
      <c r="A103" s="53">
        <v>39600</v>
      </c>
      <c r="B103" s="89">
        <v>3.6</v>
      </c>
    </row>
    <row r="104" spans="1:2" x14ac:dyDescent="0.2">
      <c r="A104" s="53">
        <v>39630</v>
      </c>
      <c r="B104" s="89">
        <v>3.4</v>
      </c>
    </row>
    <row r="105" spans="1:2" x14ac:dyDescent="0.2">
      <c r="A105" s="53">
        <v>39661</v>
      </c>
      <c r="B105" s="89">
        <v>3.5</v>
      </c>
    </row>
    <row r="106" spans="1:2" x14ac:dyDescent="0.2">
      <c r="A106" s="53">
        <v>39692</v>
      </c>
      <c r="B106" s="89">
        <v>3.5</v>
      </c>
    </row>
    <row r="107" spans="1:2" x14ac:dyDescent="0.2">
      <c r="A107" s="53">
        <v>39722</v>
      </c>
      <c r="B107" s="89">
        <v>3.6</v>
      </c>
    </row>
    <row r="108" spans="1:2" x14ac:dyDescent="0.2">
      <c r="A108" s="53">
        <v>39753</v>
      </c>
      <c r="B108" s="89">
        <v>3.4</v>
      </c>
    </row>
    <row r="109" spans="1:2" x14ac:dyDescent="0.2">
      <c r="A109" s="53">
        <v>39783</v>
      </c>
      <c r="B109" s="89">
        <v>3.6</v>
      </c>
    </row>
    <row r="110" spans="1:2" x14ac:dyDescent="0.2">
      <c r="A110" s="53">
        <v>39814</v>
      </c>
      <c r="B110" s="89">
        <v>3.6</v>
      </c>
    </row>
    <row r="111" spans="1:2" x14ac:dyDescent="0.2">
      <c r="A111" s="53">
        <v>39845</v>
      </c>
      <c r="B111" s="89">
        <v>3.5</v>
      </c>
    </row>
    <row r="112" spans="1:2" x14ac:dyDescent="0.2">
      <c r="A112" s="53">
        <v>39873</v>
      </c>
      <c r="B112" s="89">
        <v>3.4</v>
      </c>
    </row>
    <row r="113" spans="1:2" x14ac:dyDescent="0.2">
      <c r="A113" s="53">
        <v>39904</v>
      </c>
      <c r="B113" s="89">
        <v>3.5</v>
      </c>
    </row>
    <row r="114" spans="1:2" x14ac:dyDescent="0.2">
      <c r="A114" s="53">
        <v>39934</v>
      </c>
      <c r="B114" s="89">
        <v>3.1</v>
      </c>
    </row>
    <row r="115" spans="1:2" x14ac:dyDescent="0.2">
      <c r="A115" s="53">
        <v>39965</v>
      </c>
      <c r="B115" s="89">
        <v>3.2</v>
      </c>
    </row>
    <row r="116" spans="1:2" x14ac:dyDescent="0.2">
      <c r="A116" s="53">
        <v>39995</v>
      </c>
      <c r="B116" s="89">
        <v>3.2</v>
      </c>
    </row>
    <row r="117" spans="1:2" x14ac:dyDescent="0.2">
      <c r="A117" s="53">
        <v>40026</v>
      </c>
      <c r="B117" s="89">
        <v>3.1</v>
      </c>
    </row>
    <row r="118" spans="1:2" x14ac:dyDescent="0.2">
      <c r="A118" s="53">
        <v>40057</v>
      </c>
      <c r="B118" s="89">
        <v>3.1</v>
      </c>
    </row>
    <row r="119" spans="1:2" x14ac:dyDescent="0.2">
      <c r="A119" s="53">
        <v>40087</v>
      </c>
      <c r="B119" s="89">
        <v>3</v>
      </c>
    </row>
    <row r="120" spans="1:2" x14ac:dyDescent="0.2">
      <c r="A120" s="53">
        <v>40118</v>
      </c>
      <c r="B120" s="89">
        <v>3</v>
      </c>
    </row>
    <row r="121" spans="1:2" x14ac:dyDescent="0.2">
      <c r="A121" s="53">
        <v>40148</v>
      </c>
      <c r="B121" s="89">
        <v>3.1</v>
      </c>
    </row>
    <row r="122" spans="1:2" x14ac:dyDescent="0.2">
      <c r="A122" s="53">
        <v>40179</v>
      </c>
      <c r="B122" s="89">
        <v>3</v>
      </c>
    </row>
    <row r="123" spans="1:2" x14ac:dyDescent="0.2">
      <c r="A123" s="53">
        <v>40210</v>
      </c>
      <c r="B123" s="89">
        <v>3</v>
      </c>
    </row>
    <row r="124" spans="1:2" x14ac:dyDescent="0.2">
      <c r="A124" s="53">
        <v>40238</v>
      </c>
      <c r="B124" s="89">
        <v>3.1</v>
      </c>
    </row>
    <row r="125" spans="1:2" x14ac:dyDescent="0.2">
      <c r="A125" s="53">
        <v>40269</v>
      </c>
      <c r="B125" s="89">
        <v>3</v>
      </c>
    </row>
    <row r="126" spans="1:2" x14ac:dyDescent="0.2">
      <c r="A126" s="53">
        <v>40299</v>
      </c>
      <c r="B126" s="89">
        <v>3</v>
      </c>
    </row>
    <row r="127" spans="1:2" x14ac:dyDescent="0.2">
      <c r="A127" s="53">
        <v>40330</v>
      </c>
      <c r="B127" s="89">
        <v>3.2</v>
      </c>
    </row>
    <row r="128" spans="1:2" x14ac:dyDescent="0.2">
      <c r="A128" s="53">
        <v>40360</v>
      </c>
      <c r="B128" s="89">
        <v>3.3</v>
      </c>
    </row>
    <row r="129" spans="1:2" x14ac:dyDescent="0.2">
      <c r="A129" s="53">
        <v>40391</v>
      </c>
      <c r="B129" s="89">
        <v>3.1</v>
      </c>
    </row>
    <row r="130" spans="1:2" x14ac:dyDescent="0.2">
      <c r="A130" s="53">
        <v>40422</v>
      </c>
      <c r="B130" s="89">
        <v>3.1</v>
      </c>
    </row>
    <row r="131" spans="1:2" x14ac:dyDescent="0.2">
      <c r="A131" s="53">
        <v>40452</v>
      </c>
      <c r="B131" s="89">
        <v>2.9</v>
      </c>
    </row>
    <row r="132" spans="1:2" x14ac:dyDescent="0.2">
      <c r="A132" s="53">
        <v>40483</v>
      </c>
      <c r="B132" s="89">
        <v>3</v>
      </c>
    </row>
    <row r="133" spans="1:2" x14ac:dyDescent="0.2">
      <c r="A133" s="53">
        <v>40513</v>
      </c>
      <c r="B133" s="89">
        <v>3.1</v>
      </c>
    </row>
    <row r="134" spans="1:2" x14ac:dyDescent="0.2">
      <c r="A134" s="53">
        <v>40544</v>
      </c>
      <c r="B134" s="89">
        <v>2.9</v>
      </c>
    </row>
    <row r="135" spans="1:2" x14ac:dyDescent="0.2">
      <c r="A135" s="53">
        <v>40575</v>
      </c>
      <c r="B135" s="89">
        <v>2.9</v>
      </c>
    </row>
    <row r="136" spans="1:2" x14ac:dyDescent="0.2">
      <c r="A136" s="53">
        <v>40603</v>
      </c>
      <c r="B136" s="89">
        <v>3.1</v>
      </c>
    </row>
    <row r="137" spans="1:2" x14ac:dyDescent="0.2">
      <c r="A137" s="53">
        <v>40634</v>
      </c>
      <c r="B137" s="89">
        <v>3</v>
      </c>
    </row>
    <row r="138" spans="1:2" x14ac:dyDescent="0.2">
      <c r="A138" s="53">
        <v>40664</v>
      </c>
      <c r="B138" s="89">
        <v>3</v>
      </c>
    </row>
    <row r="139" spans="1:2" x14ac:dyDescent="0.2">
      <c r="A139" s="53">
        <v>40695</v>
      </c>
      <c r="B139" s="89">
        <v>3.1</v>
      </c>
    </row>
    <row r="140" spans="1:2" x14ac:dyDescent="0.2">
      <c r="A140" s="53">
        <v>40725</v>
      </c>
      <c r="B140" s="89">
        <v>3.1</v>
      </c>
    </row>
    <row r="141" spans="1:2" x14ac:dyDescent="0.2">
      <c r="A141" s="53">
        <v>40756</v>
      </c>
      <c r="B141" s="89">
        <v>3.1</v>
      </c>
    </row>
    <row r="142" spans="1:2" x14ac:dyDescent="0.2">
      <c r="A142" s="53">
        <v>40787</v>
      </c>
      <c r="B142" s="89">
        <v>3.1</v>
      </c>
    </row>
    <row r="143" spans="1:2" x14ac:dyDescent="0.2">
      <c r="A143" s="53">
        <v>40817</v>
      </c>
      <c r="B143" s="89">
        <v>3.1</v>
      </c>
    </row>
    <row r="144" spans="1:2" x14ac:dyDescent="0.2">
      <c r="A144" s="53">
        <v>40848</v>
      </c>
      <c r="B144" s="89">
        <v>3.1</v>
      </c>
    </row>
    <row r="145" spans="1:2" x14ac:dyDescent="0.2">
      <c r="A145" s="53">
        <v>40878</v>
      </c>
      <c r="B145" s="89">
        <v>3</v>
      </c>
    </row>
    <row r="146" spans="1:2" x14ac:dyDescent="0.2">
      <c r="A146" s="53">
        <v>40909</v>
      </c>
      <c r="B146" s="89">
        <v>3</v>
      </c>
    </row>
    <row r="147" spans="1:2" x14ac:dyDescent="0.2">
      <c r="A147" s="53">
        <v>40940</v>
      </c>
      <c r="B147" s="89">
        <v>3.1</v>
      </c>
    </row>
    <row r="148" spans="1:2" x14ac:dyDescent="0.2">
      <c r="A148" s="53">
        <v>40969</v>
      </c>
      <c r="B148" s="89">
        <v>3.2</v>
      </c>
    </row>
    <row r="149" spans="1:2" x14ac:dyDescent="0.2">
      <c r="A149" s="53">
        <v>41000</v>
      </c>
      <c r="B149" s="89">
        <v>3.2</v>
      </c>
    </row>
    <row r="150" spans="1:2" x14ac:dyDescent="0.2">
      <c r="A150" s="53">
        <v>41030</v>
      </c>
      <c r="B150" s="89">
        <v>3.2</v>
      </c>
    </row>
    <row r="151" spans="1:2" x14ac:dyDescent="0.2">
      <c r="A151" s="53">
        <v>41061</v>
      </c>
      <c r="B151" s="89">
        <v>3.2</v>
      </c>
    </row>
    <row r="152" spans="1:2" x14ac:dyDescent="0.2">
      <c r="A152" s="53">
        <v>41091</v>
      </c>
      <c r="B152" s="89">
        <v>3.1</v>
      </c>
    </row>
    <row r="153" spans="1:2" x14ac:dyDescent="0.2">
      <c r="A153" s="53">
        <v>41122</v>
      </c>
      <c r="B153" s="89">
        <v>3.2</v>
      </c>
    </row>
    <row r="154" spans="1:2" x14ac:dyDescent="0.2">
      <c r="A154" s="53">
        <v>41153</v>
      </c>
      <c r="B154" s="89">
        <v>3</v>
      </c>
    </row>
    <row r="155" spans="1:2" x14ac:dyDescent="0.2">
      <c r="A155" s="53">
        <v>41183</v>
      </c>
      <c r="B155" s="89">
        <v>3.1</v>
      </c>
    </row>
    <row r="156" spans="1:2" x14ac:dyDescent="0.2">
      <c r="A156" s="53">
        <v>41214</v>
      </c>
      <c r="B156" s="89">
        <v>3.1</v>
      </c>
    </row>
    <row r="157" spans="1:2" x14ac:dyDescent="0.2">
      <c r="A157" s="53">
        <v>41244</v>
      </c>
      <c r="B157" s="89">
        <v>3</v>
      </c>
    </row>
    <row r="158" spans="1:2" x14ac:dyDescent="0.2">
      <c r="A158" s="53">
        <v>41275</v>
      </c>
      <c r="B158" s="89">
        <v>3.2</v>
      </c>
    </row>
    <row r="159" spans="1:2" x14ac:dyDescent="0.2">
      <c r="A159" s="53">
        <v>41306</v>
      </c>
      <c r="B159" s="89">
        <v>3.1</v>
      </c>
    </row>
    <row r="160" spans="1:2" x14ac:dyDescent="0.2">
      <c r="A160" s="53">
        <v>41334</v>
      </c>
      <c r="B160" s="89">
        <v>3.1</v>
      </c>
    </row>
    <row r="161" spans="1:2" x14ac:dyDescent="0.2">
      <c r="A161" s="53">
        <v>41365</v>
      </c>
      <c r="B161" s="89">
        <v>3.2</v>
      </c>
    </row>
    <row r="162" spans="1:2" x14ac:dyDescent="0.2">
      <c r="A162" s="53">
        <v>41395</v>
      </c>
      <c r="B162" s="89">
        <v>3.2</v>
      </c>
    </row>
    <row r="163" spans="1:2" x14ac:dyDescent="0.2">
      <c r="A163" s="53">
        <v>41426</v>
      </c>
      <c r="B163" s="89">
        <v>3.1</v>
      </c>
    </row>
    <row r="164" spans="1:2" x14ac:dyDescent="0.2">
      <c r="A164" s="53">
        <v>41456</v>
      </c>
      <c r="B164" s="89">
        <v>3.1</v>
      </c>
    </row>
    <row r="165" spans="1:2" x14ac:dyDescent="0.2">
      <c r="A165" s="53">
        <v>41487</v>
      </c>
      <c r="B165" s="89">
        <v>3.2</v>
      </c>
    </row>
    <row r="166" spans="1:2" x14ac:dyDescent="0.2">
      <c r="A166" s="53">
        <v>41518</v>
      </c>
      <c r="B166" s="89">
        <v>3.3</v>
      </c>
    </row>
    <row r="167" spans="1:2" x14ac:dyDescent="0.2">
      <c r="A167" s="53">
        <v>41548</v>
      </c>
      <c r="B167" s="89">
        <v>3.1</v>
      </c>
    </row>
    <row r="168" spans="1:2" x14ac:dyDescent="0.2">
      <c r="A168" s="53">
        <v>41579</v>
      </c>
      <c r="B168" s="89">
        <v>3.1</v>
      </c>
    </row>
    <row r="169" spans="1:2" x14ac:dyDescent="0.2">
      <c r="A169" s="53">
        <v>41609</v>
      </c>
      <c r="B169" s="89">
        <v>3.2</v>
      </c>
    </row>
    <row r="170" spans="1:2" x14ac:dyDescent="0.2">
      <c r="A170" s="53">
        <v>41640</v>
      </c>
      <c r="B170" s="89">
        <v>3.2</v>
      </c>
    </row>
    <row r="171" spans="1:2" x14ac:dyDescent="0.2">
      <c r="A171" s="53">
        <v>41671</v>
      </c>
      <c r="B171" s="89">
        <v>3.3</v>
      </c>
    </row>
    <row r="172" spans="1:2" x14ac:dyDescent="0.2">
      <c r="A172" s="53">
        <v>41699</v>
      </c>
      <c r="B172" s="89">
        <v>3.3</v>
      </c>
    </row>
    <row r="173" spans="1:2" x14ac:dyDescent="0.2">
      <c r="A173" s="53">
        <v>41730</v>
      </c>
      <c r="B173" s="89">
        <v>3.3</v>
      </c>
    </row>
    <row r="174" spans="1:2" x14ac:dyDescent="0.2">
      <c r="A174" s="53">
        <v>41760</v>
      </c>
      <c r="B174" s="89">
        <v>3.3</v>
      </c>
    </row>
    <row r="175" spans="1:2" x14ac:dyDescent="0.2">
      <c r="A175" s="53">
        <v>41791</v>
      </c>
      <c r="B175" s="89">
        <v>3.3</v>
      </c>
    </row>
    <row r="176" spans="1:2" x14ac:dyDescent="0.2">
      <c r="A176" s="53">
        <v>41821</v>
      </c>
      <c r="B176" s="89">
        <v>3.4</v>
      </c>
    </row>
    <row r="177" spans="1:2" x14ac:dyDescent="0.2">
      <c r="A177" s="53">
        <v>41852</v>
      </c>
      <c r="B177" s="89">
        <v>3.3</v>
      </c>
    </row>
    <row r="178" spans="1:2" x14ac:dyDescent="0.2">
      <c r="A178" s="53">
        <v>41883</v>
      </c>
      <c r="B178" s="89">
        <v>3.5</v>
      </c>
    </row>
    <row r="179" spans="1:2" x14ac:dyDescent="0.2">
      <c r="A179" s="53">
        <v>41913</v>
      </c>
      <c r="B179" s="89">
        <v>3.5</v>
      </c>
    </row>
    <row r="180" spans="1:2" x14ac:dyDescent="0.2">
      <c r="A180" s="53">
        <v>41944</v>
      </c>
      <c r="B180" s="89">
        <v>3.3</v>
      </c>
    </row>
    <row r="181" spans="1:2" x14ac:dyDescent="0.2">
      <c r="A181" s="53">
        <v>41974</v>
      </c>
      <c r="B181" s="89">
        <v>3.5</v>
      </c>
    </row>
    <row r="182" spans="1:2" x14ac:dyDescent="0.2">
      <c r="A182" s="53">
        <v>42005</v>
      </c>
      <c r="B182" s="89">
        <v>3.4</v>
      </c>
    </row>
    <row r="183" spans="1:2" x14ac:dyDescent="0.2">
      <c r="A183" s="53">
        <v>42036</v>
      </c>
      <c r="B183" s="89">
        <v>3.4</v>
      </c>
    </row>
    <row r="184" spans="1:2" x14ac:dyDescent="0.2">
      <c r="A184" s="53">
        <v>42064</v>
      </c>
      <c r="B184" s="89">
        <v>3.6</v>
      </c>
    </row>
    <row r="185" spans="1:2" x14ac:dyDescent="0.2">
      <c r="A185" s="53">
        <v>42095</v>
      </c>
      <c r="B185" s="89">
        <v>3.5</v>
      </c>
    </row>
    <row r="186" spans="1:2" x14ac:dyDescent="0.2">
      <c r="A186" s="53">
        <v>42125</v>
      </c>
      <c r="B186" s="89">
        <v>3.4</v>
      </c>
    </row>
    <row r="187" spans="1:2" x14ac:dyDescent="0.2">
      <c r="A187" s="53">
        <v>42156</v>
      </c>
      <c r="B187" s="89">
        <v>3.5</v>
      </c>
    </row>
    <row r="188" spans="1:2" x14ac:dyDescent="0.2">
      <c r="A188" s="53">
        <v>42186</v>
      </c>
      <c r="B188" s="89">
        <v>3.3</v>
      </c>
    </row>
  </sheetData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A119"/>
  <sheetViews>
    <sheetView workbookViewId="0">
      <pane xSplit="1" ySplit="4" topLeftCell="B29" activePane="bottomRight" state="frozen"/>
      <selection activeCell="B79" sqref="B79"/>
      <selection pane="topRight" activeCell="B79" sqref="B79"/>
      <selection pane="bottomLeft" activeCell="B79" sqref="B79"/>
      <selection pane="bottomRight" activeCell="B79" sqref="B79"/>
    </sheetView>
  </sheetViews>
  <sheetFormatPr defaultColWidth="9.140625" defaultRowHeight="15" x14ac:dyDescent="0.25"/>
  <cols>
    <col min="1" max="3" width="17" style="120" customWidth="1"/>
    <col min="4" max="245" width="8" style="120" customWidth="1"/>
    <col min="246" max="16384" width="9.140625" style="120"/>
  </cols>
  <sheetData>
    <row r="1" spans="1:183" ht="15.75" x14ac:dyDescent="0.25">
      <c r="A1" s="310" t="s">
        <v>1146</v>
      </c>
      <c r="B1" s="310"/>
      <c r="C1" s="310"/>
      <c r="D1" s="311"/>
    </row>
    <row r="2" spans="1:183" x14ac:dyDescent="0.25">
      <c r="A2" s="131" t="s">
        <v>1149</v>
      </c>
      <c r="B2" s="131"/>
      <c r="C2" s="131"/>
    </row>
    <row r="3" spans="1:183" x14ac:dyDescent="0.25">
      <c r="D3" s="130"/>
    </row>
    <row r="4" spans="1:183" ht="27" thickBot="1" x14ac:dyDescent="0.3">
      <c r="A4" s="129" t="s">
        <v>1682</v>
      </c>
      <c r="B4" s="128" t="s">
        <v>1681</v>
      </c>
      <c r="C4" s="129" t="s">
        <v>1680</v>
      </c>
      <c r="D4" s="128" t="s">
        <v>1679</v>
      </c>
      <c r="E4" s="128" t="s">
        <v>1678</v>
      </c>
      <c r="F4" s="128" t="s">
        <v>1677</v>
      </c>
      <c r="G4" s="128" t="s">
        <v>1676</v>
      </c>
      <c r="H4" s="128" t="s">
        <v>1675</v>
      </c>
      <c r="I4" s="128" t="s">
        <v>1674</v>
      </c>
      <c r="J4" s="128" t="s">
        <v>1673</v>
      </c>
      <c r="K4" s="128" t="s">
        <v>1672</v>
      </c>
      <c r="L4" s="128" t="s">
        <v>1671</v>
      </c>
      <c r="M4" s="128" t="s">
        <v>1670</v>
      </c>
      <c r="N4" s="128" t="s">
        <v>1669</v>
      </c>
      <c r="O4" s="128" t="s">
        <v>1668</v>
      </c>
      <c r="P4" s="128" t="s">
        <v>1667</v>
      </c>
      <c r="Q4" s="128" t="s">
        <v>1666</v>
      </c>
      <c r="R4" s="128" t="s">
        <v>1665</v>
      </c>
      <c r="S4" s="128" t="s">
        <v>1664</v>
      </c>
      <c r="T4" s="128" t="s">
        <v>1663</v>
      </c>
      <c r="U4" s="128" t="s">
        <v>1662</v>
      </c>
      <c r="V4" s="128" t="s">
        <v>1661</v>
      </c>
      <c r="W4" s="128" t="s">
        <v>1660</v>
      </c>
      <c r="X4" s="128" t="s">
        <v>1659</v>
      </c>
      <c r="Y4" s="128" t="s">
        <v>1658</v>
      </c>
      <c r="Z4" s="128" t="s">
        <v>1657</v>
      </c>
      <c r="AA4" s="128" t="s">
        <v>1656</v>
      </c>
      <c r="AB4" s="128" t="s">
        <v>1655</v>
      </c>
      <c r="AC4" s="128" t="s">
        <v>1654</v>
      </c>
      <c r="AD4" s="128" t="s">
        <v>1653</v>
      </c>
      <c r="AE4" s="128" t="s">
        <v>1652</v>
      </c>
      <c r="AF4" s="128" t="s">
        <v>1651</v>
      </c>
      <c r="AG4" s="128" t="s">
        <v>1650</v>
      </c>
      <c r="AH4" s="128" t="s">
        <v>1649</v>
      </c>
      <c r="AI4" s="128" t="s">
        <v>1648</v>
      </c>
      <c r="AJ4" s="128" t="s">
        <v>1647</v>
      </c>
      <c r="AK4" s="128" t="s">
        <v>1646</v>
      </c>
      <c r="AL4" s="128" t="s">
        <v>1645</v>
      </c>
      <c r="AM4" s="128" t="s">
        <v>1644</v>
      </c>
      <c r="AN4" s="128" t="s">
        <v>1643</v>
      </c>
      <c r="AO4" s="128" t="s">
        <v>1642</v>
      </c>
      <c r="AP4" s="128" t="s">
        <v>1641</v>
      </c>
      <c r="AQ4" s="128" t="s">
        <v>1640</v>
      </c>
      <c r="AR4" s="128" t="s">
        <v>1639</v>
      </c>
      <c r="AS4" s="128" t="s">
        <v>1638</v>
      </c>
      <c r="AT4" s="128" t="s">
        <v>1637</v>
      </c>
      <c r="AU4" s="128" t="s">
        <v>1636</v>
      </c>
      <c r="AV4" s="128" t="s">
        <v>1635</v>
      </c>
      <c r="AW4" s="128" t="s">
        <v>1634</v>
      </c>
      <c r="AX4" s="128" t="s">
        <v>1633</v>
      </c>
      <c r="AY4" s="128" t="s">
        <v>1632</v>
      </c>
      <c r="AZ4" s="128" t="s">
        <v>1631</v>
      </c>
      <c r="BA4" s="128" t="s">
        <v>1630</v>
      </c>
      <c r="BB4" s="128" t="s">
        <v>1629</v>
      </c>
      <c r="BC4" s="128" t="s">
        <v>1628</v>
      </c>
      <c r="BD4" s="128" t="s">
        <v>1627</v>
      </c>
      <c r="BE4" s="128" t="s">
        <v>1626</v>
      </c>
      <c r="BF4" s="128" t="s">
        <v>1625</v>
      </c>
      <c r="BG4" s="128" t="s">
        <v>1624</v>
      </c>
      <c r="BH4" s="128" t="s">
        <v>1623</v>
      </c>
      <c r="BI4" s="128" t="s">
        <v>1622</v>
      </c>
      <c r="BJ4" s="128" t="s">
        <v>1621</v>
      </c>
      <c r="BK4" s="128" t="s">
        <v>1620</v>
      </c>
      <c r="BL4" s="128" t="s">
        <v>1619</v>
      </c>
      <c r="BM4" s="128" t="s">
        <v>1618</v>
      </c>
      <c r="BN4" s="128" t="s">
        <v>1617</v>
      </c>
      <c r="BO4" s="128" t="s">
        <v>1616</v>
      </c>
      <c r="BP4" s="128" t="s">
        <v>1615</v>
      </c>
      <c r="BQ4" s="128" t="s">
        <v>1614</v>
      </c>
      <c r="BR4" s="128" t="s">
        <v>1613</v>
      </c>
      <c r="BS4" s="128" t="s">
        <v>1612</v>
      </c>
      <c r="BT4" s="128" t="s">
        <v>1611</v>
      </c>
      <c r="BU4" s="128" t="s">
        <v>1610</v>
      </c>
      <c r="BV4" s="128" t="s">
        <v>1609</v>
      </c>
      <c r="BW4" s="128" t="s">
        <v>1608</v>
      </c>
      <c r="BX4" s="128" t="s">
        <v>1607</v>
      </c>
      <c r="BY4" s="128" t="s">
        <v>1606</v>
      </c>
      <c r="BZ4" s="128" t="s">
        <v>1605</v>
      </c>
      <c r="CA4" s="128" t="s">
        <v>1604</v>
      </c>
      <c r="CB4" s="128" t="s">
        <v>1603</v>
      </c>
      <c r="CC4" s="128" t="s">
        <v>1602</v>
      </c>
      <c r="CD4" s="128" t="s">
        <v>1601</v>
      </c>
      <c r="CE4" s="128" t="s">
        <v>1600</v>
      </c>
      <c r="CF4" s="128" t="s">
        <v>1599</v>
      </c>
      <c r="CG4" s="128" t="s">
        <v>1598</v>
      </c>
      <c r="CH4" s="128" t="s">
        <v>1597</v>
      </c>
      <c r="CI4" s="128" t="s">
        <v>1596</v>
      </c>
      <c r="CJ4" s="128" t="s">
        <v>1595</v>
      </c>
      <c r="CK4" s="128" t="s">
        <v>1594</v>
      </c>
      <c r="CL4" s="128" t="s">
        <v>1593</v>
      </c>
      <c r="CM4" s="128" t="s">
        <v>1592</v>
      </c>
      <c r="CN4" s="128" t="s">
        <v>1591</v>
      </c>
      <c r="CO4" s="128" t="s">
        <v>1590</v>
      </c>
      <c r="CP4" s="128" t="s">
        <v>1589</v>
      </c>
      <c r="CQ4" s="128" t="s">
        <v>1588</v>
      </c>
      <c r="CR4" s="128" t="s">
        <v>1587</v>
      </c>
      <c r="CS4" s="128" t="s">
        <v>1586</v>
      </c>
      <c r="CT4" s="128" t="s">
        <v>1585</v>
      </c>
      <c r="CU4" s="128" t="s">
        <v>1584</v>
      </c>
      <c r="CV4" s="128" t="s">
        <v>1583</v>
      </c>
      <c r="CW4" s="128" t="s">
        <v>1582</v>
      </c>
      <c r="CX4" s="128" t="s">
        <v>1581</v>
      </c>
      <c r="CY4" s="128" t="s">
        <v>1580</v>
      </c>
      <c r="CZ4" s="128" t="s">
        <v>1579</v>
      </c>
      <c r="DA4" s="128" t="s">
        <v>1578</v>
      </c>
      <c r="DB4" s="128" t="s">
        <v>1577</v>
      </c>
      <c r="DC4" s="128" t="s">
        <v>1576</v>
      </c>
      <c r="DD4" s="128" t="s">
        <v>1575</v>
      </c>
      <c r="DE4" s="128" t="s">
        <v>1574</v>
      </c>
      <c r="DF4" s="128" t="s">
        <v>1573</v>
      </c>
      <c r="DG4" s="128" t="s">
        <v>1572</v>
      </c>
      <c r="DH4" s="128" t="s">
        <v>1571</v>
      </c>
      <c r="DI4" s="128" t="s">
        <v>1570</v>
      </c>
      <c r="DJ4" s="128" t="s">
        <v>1569</v>
      </c>
      <c r="DK4" s="128" t="s">
        <v>1568</v>
      </c>
      <c r="DL4" s="128" t="s">
        <v>1567</v>
      </c>
      <c r="DM4" s="128" t="s">
        <v>1566</v>
      </c>
      <c r="DN4" s="128" t="s">
        <v>1565</v>
      </c>
      <c r="DO4" s="128" t="s">
        <v>1564</v>
      </c>
      <c r="DP4" s="128" t="s">
        <v>1563</v>
      </c>
      <c r="DQ4" s="128" t="s">
        <v>1562</v>
      </c>
      <c r="DR4" s="128" t="s">
        <v>1561</v>
      </c>
      <c r="DS4" s="128" t="s">
        <v>1560</v>
      </c>
      <c r="DT4" s="128" t="s">
        <v>1559</v>
      </c>
      <c r="DU4" s="128" t="s">
        <v>1558</v>
      </c>
      <c r="DV4" s="128" t="s">
        <v>1557</v>
      </c>
      <c r="DW4" s="128" t="s">
        <v>1556</v>
      </c>
      <c r="DX4" s="128" t="s">
        <v>1555</v>
      </c>
      <c r="DY4" s="128" t="s">
        <v>1554</v>
      </c>
      <c r="DZ4" s="128" t="s">
        <v>1553</v>
      </c>
      <c r="EA4" s="128" t="s">
        <v>1552</v>
      </c>
      <c r="EB4" s="128" t="s">
        <v>1551</v>
      </c>
      <c r="EC4" s="128" t="s">
        <v>1550</v>
      </c>
      <c r="ED4" s="128" t="s">
        <v>1549</v>
      </c>
      <c r="EE4" s="128" t="s">
        <v>1548</v>
      </c>
      <c r="EF4" s="128" t="s">
        <v>1547</v>
      </c>
      <c r="EG4" s="128" t="s">
        <v>1546</v>
      </c>
      <c r="EH4" s="128" t="s">
        <v>1545</v>
      </c>
      <c r="EI4" s="128" t="s">
        <v>1544</v>
      </c>
      <c r="EJ4" s="128" t="s">
        <v>1543</v>
      </c>
      <c r="EK4" s="128" t="s">
        <v>1542</v>
      </c>
      <c r="EL4" s="128" t="s">
        <v>1541</v>
      </c>
      <c r="EM4" s="128" t="s">
        <v>1540</v>
      </c>
      <c r="EN4" s="128" t="s">
        <v>1539</v>
      </c>
      <c r="EO4" s="128" t="s">
        <v>1538</v>
      </c>
      <c r="EP4" s="128" t="s">
        <v>1537</v>
      </c>
      <c r="EQ4" s="128" t="s">
        <v>1536</v>
      </c>
      <c r="ER4" s="128" t="s">
        <v>1535</v>
      </c>
      <c r="ES4" s="128" t="s">
        <v>1534</v>
      </c>
      <c r="ET4" s="128" t="s">
        <v>1533</v>
      </c>
      <c r="EU4" s="128" t="s">
        <v>1532</v>
      </c>
      <c r="EV4" s="128" t="s">
        <v>1531</v>
      </c>
      <c r="EW4" s="128" t="s">
        <v>1530</v>
      </c>
      <c r="EX4" s="128" t="s">
        <v>1529</v>
      </c>
      <c r="EY4" s="128" t="s">
        <v>1528</v>
      </c>
      <c r="EZ4" s="128" t="s">
        <v>1527</v>
      </c>
      <c r="FA4" s="128" t="s">
        <v>1526</v>
      </c>
      <c r="FB4" s="128" t="s">
        <v>1525</v>
      </c>
      <c r="FC4" s="128" t="s">
        <v>1524</v>
      </c>
      <c r="FD4" s="128" t="s">
        <v>1523</v>
      </c>
      <c r="FE4" s="128" t="s">
        <v>1522</v>
      </c>
      <c r="FF4" s="128" t="s">
        <v>1521</v>
      </c>
      <c r="FG4" s="128" t="s">
        <v>1520</v>
      </c>
      <c r="FH4" s="128" t="s">
        <v>1519</v>
      </c>
      <c r="FI4" s="128" t="s">
        <v>1518</v>
      </c>
      <c r="FJ4" s="128" t="s">
        <v>1517</v>
      </c>
      <c r="FK4" s="128" t="s">
        <v>1516</v>
      </c>
      <c r="FL4" s="128" t="s">
        <v>1515</v>
      </c>
      <c r="FM4" s="128" t="s">
        <v>1514</v>
      </c>
      <c r="FN4" s="128" t="s">
        <v>1513</v>
      </c>
      <c r="FO4" s="128" t="s">
        <v>1512</v>
      </c>
      <c r="FP4" s="128" t="s">
        <v>1511</v>
      </c>
      <c r="FQ4" s="128" t="s">
        <v>1510</v>
      </c>
      <c r="FR4" s="128" t="s">
        <v>1509</v>
      </c>
      <c r="FS4" s="128" t="s">
        <v>1508</v>
      </c>
      <c r="FT4" s="128" t="s">
        <v>1507</v>
      </c>
      <c r="FU4" s="128" t="s">
        <v>1506</v>
      </c>
      <c r="FV4" s="128" t="s">
        <v>1505</v>
      </c>
      <c r="FW4" s="128" t="s">
        <v>1504</v>
      </c>
      <c r="FX4" s="128" t="s">
        <v>1503</v>
      </c>
      <c r="FY4" s="128" t="s">
        <v>1502</v>
      </c>
      <c r="FZ4" s="128" t="s">
        <v>1501</v>
      </c>
      <c r="GA4" s="128" t="s">
        <v>1500</v>
      </c>
    </row>
    <row r="5" spans="1:183" ht="15.75" thickTop="1" x14ac:dyDescent="0.25">
      <c r="A5" s="126" t="s">
        <v>1499</v>
      </c>
      <c r="B5" s="127" t="str">
        <f t="shared" ref="B5:B36" si="0">LEFT(RIGHT(A5,3),2)</f>
        <v>HI</v>
      </c>
      <c r="C5" s="126" t="str">
        <f t="shared" ref="C5:C36" si="1">VLOOKUP(VALUE(MID(A5,4,2)),$F$92:$G$126,2,FALSE)</f>
        <v>Omit</v>
      </c>
      <c r="D5" s="125">
        <v>5801</v>
      </c>
      <c r="E5" s="125">
        <v>5434</v>
      </c>
      <c r="F5" s="125">
        <v>5619</v>
      </c>
      <c r="G5" s="125">
        <v>5335</v>
      </c>
      <c r="H5" s="125">
        <v>5358</v>
      </c>
      <c r="I5" s="125">
        <v>5083</v>
      </c>
      <c r="J5" s="125">
        <v>5173</v>
      </c>
      <c r="K5" s="125">
        <v>5076</v>
      </c>
      <c r="L5" s="125">
        <v>4961</v>
      </c>
      <c r="M5" s="125">
        <v>5016</v>
      </c>
      <c r="N5" s="125">
        <v>4887</v>
      </c>
      <c r="O5" s="125">
        <v>4788</v>
      </c>
      <c r="P5" s="125">
        <v>4900</v>
      </c>
      <c r="Q5" s="125">
        <v>4883</v>
      </c>
      <c r="R5" s="125">
        <v>4626</v>
      </c>
      <c r="S5" s="125">
        <v>4930</v>
      </c>
      <c r="T5" s="125">
        <v>4923</v>
      </c>
      <c r="U5" s="125">
        <v>4821</v>
      </c>
      <c r="V5" s="125">
        <v>5014</v>
      </c>
      <c r="W5" s="125">
        <v>4881</v>
      </c>
      <c r="X5" s="125">
        <v>4870</v>
      </c>
      <c r="Y5" s="125">
        <v>4803</v>
      </c>
      <c r="Z5" s="125">
        <v>4941</v>
      </c>
      <c r="AA5" s="125">
        <v>4930</v>
      </c>
      <c r="AB5" s="125">
        <v>5008</v>
      </c>
      <c r="AC5" s="125">
        <v>4681</v>
      </c>
      <c r="AD5" s="125">
        <v>4444</v>
      </c>
      <c r="AE5" s="125">
        <v>4689</v>
      </c>
      <c r="AF5" s="125">
        <v>4618</v>
      </c>
      <c r="AG5" s="125">
        <v>4772</v>
      </c>
      <c r="AH5" s="125">
        <v>4721</v>
      </c>
      <c r="AI5" s="125">
        <v>4666</v>
      </c>
      <c r="AJ5" s="125">
        <v>4870</v>
      </c>
      <c r="AK5" s="125">
        <v>4898</v>
      </c>
      <c r="AL5" s="125">
        <v>4726</v>
      </c>
      <c r="AM5" s="125">
        <v>4967</v>
      </c>
      <c r="AN5" s="125">
        <v>4839</v>
      </c>
      <c r="AO5" s="125">
        <v>4690</v>
      </c>
      <c r="AP5" s="125">
        <v>5170</v>
      </c>
      <c r="AQ5" s="125">
        <v>5115</v>
      </c>
      <c r="AR5" s="125">
        <v>4951</v>
      </c>
      <c r="AS5" s="125">
        <v>4949</v>
      </c>
      <c r="AT5" s="125">
        <v>4858</v>
      </c>
      <c r="AU5" s="125">
        <v>5129</v>
      </c>
      <c r="AV5" s="125">
        <v>4984</v>
      </c>
      <c r="AW5" s="125">
        <v>5122</v>
      </c>
      <c r="AX5" s="125">
        <v>5204</v>
      </c>
      <c r="AY5" s="125">
        <v>5239</v>
      </c>
      <c r="AZ5" s="125">
        <v>5187</v>
      </c>
      <c r="BA5" s="125">
        <v>5203</v>
      </c>
      <c r="BB5" s="125">
        <v>5207</v>
      </c>
      <c r="BC5" s="125">
        <v>5291</v>
      </c>
      <c r="BD5" s="125">
        <v>5271</v>
      </c>
      <c r="BE5" s="125">
        <v>5286</v>
      </c>
      <c r="BF5" s="125">
        <v>5301</v>
      </c>
      <c r="BG5" s="125">
        <v>5431</v>
      </c>
      <c r="BH5" s="125">
        <v>5429</v>
      </c>
      <c r="BI5" s="125">
        <v>5065</v>
      </c>
      <c r="BJ5" s="125">
        <v>5227</v>
      </c>
      <c r="BK5" s="125">
        <v>5057</v>
      </c>
      <c r="BL5" s="125">
        <v>5218</v>
      </c>
      <c r="BM5" s="125">
        <v>5347</v>
      </c>
      <c r="BN5" s="125">
        <v>5294</v>
      </c>
      <c r="BO5" s="125">
        <v>5125</v>
      </c>
      <c r="BP5" s="125">
        <v>5470</v>
      </c>
      <c r="BQ5" s="125">
        <v>5256</v>
      </c>
      <c r="BR5" s="125">
        <v>5357</v>
      </c>
      <c r="BS5" s="125">
        <v>5208</v>
      </c>
      <c r="BT5" s="125">
        <v>5213</v>
      </c>
      <c r="BU5" s="125">
        <v>5170</v>
      </c>
      <c r="BV5" s="125">
        <v>5469</v>
      </c>
      <c r="BW5" s="125">
        <v>5190</v>
      </c>
      <c r="BX5" s="125">
        <v>5195</v>
      </c>
      <c r="BY5" s="125">
        <v>5178</v>
      </c>
      <c r="BZ5" s="125">
        <v>5287</v>
      </c>
      <c r="CA5" s="125">
        <v>5153</v>
      </c>
      <c r="CB5" s="125">
        <v>5217</v>
      </c>
      <c r="CC5" s="125">
        <v>5180</v>
      </c>
      <c r="CD5" s="125">
        <v>5106</v>
      </c>
      <c r="CE5" s="125">
        <v>5131</v>
      </c>
      <c r="CF5" s="125">
        <v>5136</v>
      </c>
      <c r="CG5" s="125">
        <v>5203</v>
      </c>
      <c r="CH5" s="125">
        <v>5177</v>
      </c>
      <c r="CI5" s="125">
        <v>5035</v>
      </c>
      <c r="CJ5" s="125">
        <v>4868</v>
      </c>
      <c r="CK5" s="125">
        <v>4863</v>
      </c>
      <c r="CL5" s="125">
        <v>4759</v>
      </c>
      <c r="CM5" s="125">
        <v>4857</v>
      </c>
      <c r="CN5" s="125">
        <v>4604</v>
      </c>
      <c r="CO5" s="125">
        <v>4782</v>
      </c>
      <c r="CP5" s="125">
        <v>4467</v>
      </c>
      <c r="CQ5" s="125">
        <v>4580</v>
      </c>
      <c r="CR5" s="125">
        <v>4297</v>
      </c>
      <c r="CS5" s="125">
        <v>4454</v>
      </c>
      <c r="CT5" s="125">
        <v>3899</v>
      </c>
      <c r="CU5" s="125">
        <v>4271</v>
      </c>
      <c r="CV5" s="125">
        <v>4111</v>
      </c>
      <c r="CW5" s="125">
        <v>4004</v>
      </c>
      <c r="CX5" s="125">
        <v>3697</v>
      </c>
      <c r="CY5" s="125">
        <v>3870</v>
      </c>
      <c r="CZ5" s="125">
        <v>3736</v>
      </c>
      <c r="DA5" s="125">
        <v>3649</v>
      </c>
      <c r="DB5" s="125">
        <v>3807</v>
      </c>
      <c r="DC5" s="125">
        <v>3734</v>
      </c>
      <c r="DD5" s="125">
        <v>3846</v>
      </c>
      <c r="DE5" s="125">
        <v>3746</v>
      </c>
      <c r="DF5" s="125">
        <v>3966</v>
      </c>
      <c r="DG5" s="125">
        <v>3819</v>
      </c>
      <c r="DH5" s="125">
        <v>3903</v>
      </c>
      <c r="DI5" s="125">
        <v>3778</v>
      </c>
      <c r="DJ5" s="125">
        <v>4189</v>
      </c>
      <c r="DK5" s="125">
        <v>4087</v>
      </c>
      <c r="DL5" s="125">
        <v>4368</v>
      </c>
      <c r="DM5" s="125">
        <v>4074</v>
      </c>
      <c r="DN5" s="125">
        <v>4121</v>
      </c>
      <c r="DO5" s="125">
        <v>3914</v>
      </c>
      <c r="DP5" s="125">
        <v>3995</v>
      </c>
      <c r="DQ5" s="125">
        <v>4050</v>
      </c>
      <c r="DR5" s="125">
        <v>4110</v>
      </c>
      <c r="DS5" s="125">
        <v>4180</v>
      </c>
      <c r="DT5" s="125">
        <v>3904</v>
      </c>
      <c r="DU5" s="125">
        <v>4035</v>
      </c>
      <c r="DV5" s="125">
        <v>4266</v>
      </c>
      <c r="DW5" s="125">
        <v>4219</v>
      </c>
      <c r="DX5" s="125">
        <v>4125</v>
      </c>
      <c r="DY5" s="125">
        <v>4297</v>
      </c>
      <c r="DZ5" s="125">
        <v>4180</v>
      </c>
      <c r="EA5" s="125">
        <v>4193</v>
      </c>
      <c r="EB5" s="125">
        <v>4326</v>
      </c>
      <c r="EC5" s="125">
        <v>4217</v>
      </c>
      <c r="ED5" s="125">
        <v>4235</v>
      </c>
      <c r="EE5" s="125">
        <v>4254</v>
      </c>
      <c r="EF5" s="125">
        <v>4296</v>
      </c>
      <c r="EG5" s="125">
        <v>4451</v>
      </c>
      <c r="EH5" s="125">
        <v>4472</v>
      </c>
      <c r="EI5" s="125">
        <v>4305</v>
      </c>
      <c r="EJ5" s="125">
        <v>4440</v>
      </c>
      <c r="EK5" s="125">
        <v>4338</v>
      </c>
      <c r="EL5" s="125">
        <v>4285</v>
      </c>
      <c r="EM5" s="125">
        <v>4460</v>
      </c>
      <c r="EN5" s="125">
        <v>4220</v>
      </c>
      <c r="EO5" s="125">
        <v>4322</v>
      </c>
      <c r="EP5" s="125">
        <v>4417</v>
      </c>
      <c r="EQ5" s="125">
        <v>4361</v>
      </c>
      <c r="ER5" s="125">
        <v>4411</v>
      </c>
      <c r="ES5" s="125">
        <v>4574</v>
      </c>
      <c r="ET5" s="125">
        <v>4289</v>
      </c>
      <c r="EU5" s="125">
        <v>4490</v>
      </c>
      <c r="EV5" s="125">
        <v>4554</v>
      </c>
      <c r="EW5" s="125">
        <v>4410</v>
      </c>
      <c r="EX5" s="125">
        <v>4493</v>
      </c>
      <c r="EY5" s="125">
        <v>4647</v>
      </c>
      <c r="EZ5" s="125">
        <v>4651</v>
      </c>
      <c r="FA5" s="125">
        <v>4458</v>
      </c>
      <c r="FB5" s="125">
        <v>4616</v>
      </c>
      <c r="FC5" s="125">
        <v>4545</v>
      </c>
      <c r="FD5" s="125">
        <v>4600</v>
      </c>
      <c r="FE5" s="125">
        <v>4698</v>
      </c>
      <c r="FF5" s="125">
        <v>4744</v>
      </c>
      <c r="FG5" s="125">
        <v>4790</v>
      </c>
      <c r="FH5" s="125">
        <v>4805</v>
      </c>
      <c r="FI5" s="125">
        <v>4820</v>
      </c>
      <c r="FJ5" s="125">
        <v>5003</v>
      </c>
      <c r="FK5" s="125">
        <v>4792</v>
      </c>
      <c r="FL5" s="125">
        <v>5061</v>
      </c>
      <c r="FM5" s="125">
        <v>5106</v>
      </c>
      <c r="FN5" s="125">
        <v>5026</v>
      </c>
      <c r="FO5" s="125">
        <v>5239</v>
      </c>
      <c r="FP5" s="125">
        <v>4994</v>
      </c>
      <c r="FQ5" s="125">
        <v>5011</v>
      </c>
      <c r="FR5" s="125">
        <v>5088</v>
      </c>
      <c r="FS5" s="125">
        <v>5034</v>
      </c>
      <c r="FT5" s="125">
        <v>5060</v>
      </c>
      <c r="FU5" s="125">
        <v>5182</v>
      </c>
      <c r="FV5" s="125">
        <v>4983</v>
      </c>
    </row>
    <row r="6" spans="1:183" x14ac:dyDescent="0.25">
      <c r="A6" s="126" t="s">
        <v>1498</v>
      </c>
      <c r="B6" s="127" t="str">
        <f t="shared" si="0"/>
        <v>JO</v>
      </c>
      <c r="C6" s="126" t="str">
        <f t="shared" si="1"/>
        <v>Omit</v>
      </c>
      <c r="D6" s="125">
        <v>5273</v>
      </c>
      <c r="E6" s="125">
        <v>4706</v>
      </c>
      <c r="F6" s="125">
        <v>4618</v>
      </c>
      <c r="G6" s="125">
        <v>4668</v>
      </c>
      <c r="H6" s="125">
        <v>4444</v>
      </c>
      <c r="I6" s="125">
        <v>4232</v>
      </c>
      <c r="J6" s="125">
        <v>4354</v>
      </c>
      <c r="K6" s="125">
        <v>4095</v>
      </c>
      <c r="L6" s="125">
        <v>3973</v>
      </c>
      <c r="M6" s="125">
        <v>3594</v>
      </c>
      <c r="N6" s="125">
        <v>3545</v>
      </c>
      <c r="O6" s="125">
        <v>3586</v>
      </c>
      <c r="P6" s="125">
        <v>3587</v>
      </c>
      <c r="Q6" s="125">
        <v>3412</v>
      </c>
      <c r="R6" s="125">
        <v>3605</v>
      </c>
      <c r="S6" s="125">
        <v>3357</v>
      </c>
      <c r="T6" s="125">
        <v>3525</v>
      </c>
      <c r="U6" s="125">
        <v>3325</v>
      </c>
      <c r="V6" s="125">
        <v>3343</v>
      </c>
      <c r="W6" s="125">
        <v>3462</v>
      </c>
      <c r="X6" s="125">
        <v>3319</v>
      </c>
      <c r="Y6" s="125">
        <v>3502</v>
      </c>
      <c r="Z6" s="125">
        <v>3585</v>
      </c>
      <c r="AA6" s="125">
        <v>3074</v>
      </c>
      <c r="AB6" s="125">
        <v>3686</v>
      </c>
      <c r="AC6" s="125">
        <v>3402</v>
      </c>
      <c r="AD6" s="125">
        <v>3101</v>
      </c>
      <c r="AE6" s="125">
        <v>3182</v>
      </c>
      <c r="AF6" s="125">
        <v>3201</v>
      </c>
      <c r="AG6" s="125">
        <v>3356</v>
      </c>
      <c r="AH6" s="125">
        <v>3195</v>
      </c>
      <c r="AI6" s="125">
        <v>3239</v>
      </c>
      <c r="AJ6" s="125">
        <v>3054</v>
      </c>
      <c r="AK6" s="125">
        <v>3196</v>
      </c>
      <c r="AL6" s="125">
        <v>3316</v>
      </c>
      <c r="AM6" s="125">
        <v>3334</v>
      </c>
      <c r="AN6" s="125">
        <v>3391</v>
      </c>
      <c r="AO6" s="125">
        <v>3437</v>
      </c>
      <c r="AP6" s="125">
        <v>3420</v>
      </c>
      <c r="AQ6" s="125">
        <v>3466</v>
      </c>
      <c r="AR6" s="125">
        <v>3658</v>
      </c>
      <c r="AS6" s="125">
        <v>3384</v>
      </c>
      <c r="AT6" s="125">
        <v>3835</v>
      </c>
      <c r="AU6" s="125">
        <v>3578</v>
      </c>
      <c r="AV6" s="125">
        <v>3704</v>
      </c>
      <c r="AW6" s="125">
        <v>3779</v>
      </c>
      <c r="AX6" s="125">
        <v>3456</v>
      </c>
      <c r="AY6" s="125">
        <v>3846</v>
      </c>
      <c r="AZ6" s="125">
        <v>3595</v>
      </c>
      <c r="BA6" s="125">
        <v>3842</v>
      </c>
      <c r="BB6" s="125">
        <v>3891</v>
      </c>
      <c r="BC6" s="125">
        <v>4115</v>
      </c>
      <c r="BD6" s="125">
        <v>3824</v>
      </c>
      <c r="BE6" s="125">
        <v>4018</v>
      </c>
      <c r="BF6" s="125">
        <v>4162</v>
      </c>
      <c r="BG6" s="125">
        <v>4085</v>
      </c>
      <c r="BH6" s="125">
        <v>4227</v>
      </c>
      <c r="BI6" s="125">
        <v>4230</v>
      </c>
      <c r="BJ6" s="125">
        <v>4341</v>
      </c>
      <c r="BK6" s="125">
        <v>4249</v>
      </c>
      <c r="BL6" s="125">
        <v>4278</v>
      </c>
      <c r="BM6" s="125">
        <v>4308</v>
      </c>
      <c r="BN6" s="125">
        <v>4537</v>
      </c>
      <c r="BO6" s="125">
        <v>4495</v>
      </c>
      <c r="BP6" s="125">
        <v>4432</v>
      </c>
      <c r="BQ6" s="125">
        <v>4331</v>
      </c>
      <c r="BR6" s="125">
        <v>4081</v>
      </c>
      <c r="BS6" s="125">
        <v>4411</v>
      </c>
      <c r="BT6" s="125">
        <v>4498</v>
      </c>
      <c r="BU6" s="125">
        <v>4454</v>
      </c>
      <c r="BV6" s="125">
        <v>4622</v>
      </c>
      <c r="BW6" s="125">
        <v>4552</v>
      </c>
      <c r="BX6" s="125">
        <v>4590</v>
      </c>
      <c r="BY6" s="125">
        <v>4481</v>
      </c>
      <c r="BZ6" s="125">
        <v>4657</v>
      </c>
      <c r="CA6" s="125">
        <v>4534</v>
      </c>
      <c r="CB6" s="125">
        <v>4531</v>
      </c>
      <c r="CC6" s="125">
        <v>4639</v>
      </c>
      <c r="CD6" s="125">
        <v>4430</v>
      </c>
      <c r="CE6" s="125">
        <v>4508</v>
      </c>
      <c r="CF6" s="125">
        <v>4481</v>
      </c>
      <c r="CG6" s="125">
        <v>4278</v>
      </c>
      <c r="CH6" s="125">
        <v>4278</v>
      </c>
      <c r="CI6" s="125">
        <v>4323</v>
      </c>
      <c r="CJ6" s="125">
        <v>4223</v>
      </c>
      <c r="CK6" s="125">
        <v>4039</v>
      </c>
      <c r="CL6" s="125">
        <v>4012</v>
      </c>
      <c r="CM6" s="125">
        <v>3850</v>
      </c>
      <c r="CN6" s="125">
        <v>4000</v>
      </c>
      <c r="CO6" s="125">
        <v>3670</v>
      </c>
      <c r="CP6" s="125">
        <v>3762</v>
      </c>
      <c r="CQ6" s="125">
        <v>3584</v>
      </c>
      <c r="CR6" s="125">
        <v>3210</v>
      </c>
      <c r="CS6" s="125">
        <v>3273</v>
      </c>
      <c r="CT6" s="125">
        <v>3059</v>
      </c>
      <c r="CU6" s="125">
        <v>3049</v>
      </c>
      <c r="CV6" s="125">
        <v>2763</v>
      </c>
      <c r="CW6" s="125">
        <v>2794</v>
      </c>
      <c r="CX6" s="125">
        <v>2493</v>
      </c>
      <c r="CY6" s="125">
        <v>2271</v>
      </c>
      <c r="CZ6" s="125">
        <v>2413</v>
      </c>
      <c r="DA6" s="125">
        <v>2388</v>
      </c>
      <c r="DB6" s="125">
        <v>2146</v>
      </c>
      <c r="DC6" s="125">
        <v>2294</v>
      </c>
      <c r="DD6" s="125">
        <v>2434</v>
      </c>
      <c r="DE6" s="125">
        <v>2376</v>
      </c>
      <c r="DF6" s="125">
        <v>2419</v>
      </c>
      <c r="DG6" s="125">
        <v>2490</v>
      </c>
      <c r="DH6" s="125">
        <v>2706</v>
      </c>
      <c r="DI6" s="125">
        <v>2561</v>
      </c>
      <c r="DJ6" s="125">
        <v>2652</v>
      </c>
      <c r="DK6" s="125">
        <v>3097</v>
      </c>
      <c r="DL6" s="125">
        <v>2900</v>
      </c>
      <c r="DM6" s="125">
        <v>2728</v>
      </c>
      <c r="DN6" s="125">
        <v>2929</v>
      </c>
      <c r="DO6" s="125">
        <v>2869</v>
      </c>
      <c r="DP6" s="125">
        <v>2782</v>
      </c>
      <c r="DQ6" s="125">
        <v>3026</v>
      </c>
      <c r="DR6" s="125">
        <v>3072</v>
      </c>
      <c r="DS6" s="125">
        <v>2909</v>
      </c>
      <c r="DT6" s="125">
        <v>2917</v>
      </c>
      <c r="DU6" s="125">
        <v>3065</v>
      </c>
      <c r="DV6" s="125">
        <v>3132</v>
      </c>
      <c r="DW6" s="125">
        <v>3099</v>
      </c>
      <c r="DX6" s="125">
        <v>3032</v>
      </c>
      <c r="DY6" s="125">
        <v>3194</v>
      </c>
      <c r="DZ6" s="125">
        <v>3417</v>
      </c>
      <c r="EA6" s="125">
        <v>3138</v>
      </c>
      <c r="EB6" s="125">
        <v>3557</v>
      </c>
      <c r="EC6" s="125">
        <v>3422</v>
      </c>
      <c r="ED6" s="125">
        <v>3215</v>
      </c>
      <c r="EE6" s="125">
        <v>3527</v>
      </c>
      <c r="EF6" s="125">
        <v>3653</v>
      </c>
      <c r="EG6" s="125">
        <v>3517</v>
      </c>
      <c r="EH6" s="125">
        <v>3837</v>
      </c>
      <c r="EI6" s="125">
        <v>3627</v>
      </c>
      <c r="EJ6" s="125">
        <v>3696</v>
      </c>
      <c r="EK6" s="125">
        <v>3785</v>
      </c>
      <c r="EL6" s="125">
        <v>3587</v>
      </c>
      <c r="EM6" s="125">
        <v>3637</v>
      </c>
      <c r="EN6" s="125">
        <v>3614</v>
      </c>
      <c r="EO6" s="125">
        <v>3729</v>
      </c>
      <c r="EP6" s="125">
        <v>3741</v>
      </c>
      <c r="EQ6" s="125">
        <v>3640</v>
      </c>
      <c r="ER6" s="125">
        <v>3770</v>
      </c>
      <c r="ES6" s="125">
        <v>4023</v>
      </c>
      <c r="ET6" s="125">
        <v>3891</v>
      </c>
      <c r="EU6" s="125">
        <v>3840</v>
      </c>
      <c r="EV6" s="125">
        <v>3829</v>
      </c>
      <c r="EW6" s="125">
        <v>3864</v>
      </c>
      <c r="EX6" s="125">
        <v>3829</v>
      </c>
      <c r="EY6" s="125">
        <v>3893</v>
      </c>
      <c r="EZ6" s="125">
        <v>3955</v>
      </c>
      <c r="FA6" s="125">
        <v>4076</v>
      </c>
      <c r="FB6" s="125">
        <v>4073</v>
      </c>
      <c r="FC6" s="125">
        <v>3977</v>
      </c>
      <c r="FD6" s="125">
        <v>3906</v>
      </c>
      <c r="FE6" s="125">
        <v>4160</v>
      </c>
      <c r="FF6" s="125">
        <v>4210</v>
      </c>
      <c r="FG6" s="125">
        <v>4417</v>
      </c>
      <c r="FH6" s="125">
        <v>4608</v>
      </c>
      <c r="FI6" s="125">
        <v>4710</v>
      </c>
      <c r="FJ6" s="125">
        <v>4726</v>
      </c>
      <c r="FK6" s="125">
        <v>4925</v>
      </c>
      <c r="FL6" s="125">
        <v>4678</v>
      </c>
      <c r="FM6" s="125">
        <v>4849</v>
      </c>
      <c r="FN6" s="125">
        <v>4886</v>
      </c>
      <c r="FO6" s="125">
        <v>4877</v>
      </c>
      <c r="FP6" s="125">
        <v>4965</v>
      </c>
      <c r="FQ6" s="125">
        <v>5144</v>
      </c>
      <c r="FR6" s="125">
        <v>5109</v>
      </c>
      <c r="FS6" s="125">
        <v>5334</v>
      </c>
      <c r="FT6" s="125">
        <v>5357</v>
      </c>
      <c r="FU6" s="125">
        <v>5323</v>
      </c>
      <c r="FV6" s="125">
        <v>5753</v>
      </c>
    </row>
    <row r="7" spans="1:183" x14ac:dyDescent="0.25">
      <c r="A7" s="126" t="s">
        <v>1497</v>
      </c>
      <c r="B7" s="127" t="str">
        <f t="shared" si="0"/>
        <v>HI</v>
      </c>
      <c r="C7" s="126" t="str">
        <f t="shared" si="1"/>
        <v>Omit</v>
      </c>
      <c r="D7" s="125">
        <v>5437</v>
      </c>
      <c r="E7" s="125">
        <v>5056</v>
      </c>
      <c r="F7" s="125">
        <v>5255</v>
      </c>
      <c r="G7" s="125">
        <v>4982</v>
      </c>
      <c r="H7" s="125">
        <v>5000</v>
      </c>
      <c r="I7" s="125">
        <v>4713</v>
      </c>
      <c r="J7" s="125">
        <v>4830</v>
      </c>
      <c r="K7" s="125">
        <v>4736</v>
      </c>
      <c r="L7" s="125">
        <v>4680</v>
      </c>
      <c r="M7" s="125">
        <v>4678</v>
      </c>
      <c r="N7" s="125">
        <v>4545</v>
      </c>
      <c r="O7" s="125">
        <v>4458</v>
      </c>
      <c r="P7" s="125">
        <v>4585</v>
      </c>
      <c r="Q7" s="125">
        <v>4571</v>
      </c>
      <c r="R7" s="125">
        <v>4302</v>
      </c>
      <c r="S7" s="125">
        <v>4606</v>
      </c>
      <c r="T7" s="125">
        <v>4574</v>
      </c>
      <c r="U7" s="125">
        <v>4497</v>
      </c>
      <c r="V7" s="125">
        <v>4696</v>
      </c>
      <c r="W7" s="125">
        <v>4553</v>
      </c>
      <c r="X7" s="125">
        <v>4581</v>
      </c>
      <c r="Y7" s="125">
        <v>4474</v>
      </c>
      <c r="Z7" s="125">
        <v>4572</v>
      </c>
      <c r="AA7" s="125">
        <v>4622</v>
      </c>
      <c r="AB7" s="125">
        <v>4672</v>
      </c>
      <c r="AC7" s="125">
        <v>4402</v>
      </c>
      <c r="AD7" s="125">
        <v>4162</v>
      </c>
      <c r="AE7" s="125">
        <v>4398</v>
      </c>
      <c r="AF7" s="125">
        <v>4346</v>
      </c>
      <c r="AG7" s="125">
        <v>4467</v>
      </c>
      <c r="AH7" s="125">
        <v>4402</v>
      </c>
      <c r="AI7" s="125">
        <v>4429</v>
      </c>
      <c r="AJ7" s="125">
        <v>4610</v>
      </c>
      <c r="AK7" s="125">
        <v>4574</v>
      </c>
      <c r="AL7" s="125">
        <v>4455</v>
      </c>
      <c r="AM7" s="125">
        <v>4659</v>
      </c>
      <c r="AN7" s="125">
        <v>4561</v>
      </c>
      <c r="AO7" s="125">
        <v>4379</v>
      </c>
      <c r="AP7" s="125">
        <v>4833</v>
      </c>
      <c r="AQ7" s="125">
        <v>4806</v>
      </c>
      <c r="AR7" s="125">
        <v>4670</v>
      </c>
      <c r="AS7" s="125">
        <v>4662</v>
      </c>
      <c r="AT7" s="125">
        <v>4559</v>
      </c>
      <c r="AU7" s="125">
        <v>4843</v>
      </c>
      <c r="AV7" s="125">
        <v>4666</v>
      </c>
      <c r="AW7" s="125">
        <v>4794</v>
      </c>
      <c r="AX7" s="125">
        <v>4861</v>
      </c>
      <c r="AY7" s="125">
        <v>4911</v>
      </c>
      <c r="AZ7" s="125">
        <v>4850</v>
      </c>
      <c r="BA7" s="125">
        <v>4895</v>
      </c>
      <c r="BB7" s="125">
        <v>4895</v>
      </c>
      <c r="BC7" s="125">
        <v>4966</v>
      </c>
      <c r="BD7" s="125">
        <v>4968</v>
      </c>
      <c r="BE7" s="125">
        <v>4998</v>
      </c>
      <c r="BF7" s="125">
        <v>4949</v>
      </c>
      <c r="BG7" s="125">
        <v>5125</v>
      </c>
      <c r="BH7" s="125">
        <v>5116</v>
      </c>
      <c r="BI7" s="125">
        <v>4761</v>
      </c>
      <c r="BJ7" s="125">
        <v>4888</v>
      </c>
      <c r="BK7" s="125">
        <v>4727</v>
      </c>
      <c r="BL7" s="125">
        <v>4916</v>
      </c>
      <c r="BM7" s="125">
        <v>5004</v>
      </c>
      <c r="BN7" s="125">
        <v>4923</v>
      </c>
      <c r="BO7" s="125">
        <v>4783</v>
      </c>
      <c r="BP7" s="125">
        <v>5135</v>
      </c>
      <c r="BQ7" s="125">
        <v>4910</v>
      </c>
      <c r="BR7" s="125">
        <v>5001</v>
      </c>
      <c r="BS7" s="125">
        <v>4838</v>
      </c>
      <c r="BT7" s="125">
        <v>4807</v>
      </c>
      <c r="BU7" s="125">
        <v>4872</v>
      </c>
      <c r="BV7" s="125">
        <v>5140</v>
      </c>
      <c r="BW7" s="125">
        <v>4874</v>
      </c>
      <c r="BX7" s="125">
        <v>4847</v>
      </c>
      <c r="BY7" s="125">
        <v>4804</v>
      </c>
      <c r="BZ7" s="125">
        <v>4933</v>
      </c>
      <c r="CA7" s="125">
        <v>4791</v>
      </c>
      <c r="CB7" s="125">
        <v>4852</v>
      </c>
      <c r="CC7" s="125">
        <v>4832</v>
      </c>
      <c r="CD7" s="125">
        <v>4760</v>
      </c>
      <c r="CE7" s="125">
        <v>4745</v>
      </c>
      <c r="CF7" s="125">
        <v>4769</v>
      </c>
      <c r="CG7" s="125">
        <v>4891</v>
      </c>
      <c r="CH7" s="125">
        <v>4853</v>
      </c>
      <c r="CI7" s="125">
        <v>4681</v>
      </c>
      <c r="CJ7" s="125">
        <v>4573</v>
      </c>
      <c r="CK7" s="125">
        <v>4555</v>
      </c>
      <c r="CL7" s="125">
        <v>4442</v>
      </c>
      <c r="CM7" s="125">
        <v>4567</v>
      </c>
      <c r="CN7" s="125">
        <v>4294</v>
      </c>
      <c r="CO7" s="125">
        <v>4486</v>
      </c>
      <c r="CP7" s="125">
        <v>4171</v>
      </c>
      <c r="CQ7" s="125">
        <v>4301</v>
      </c>
      <c r="CR7" s="125">
        <v>4030</v>
      </c>
      <c r="CS7" s="125">
        <v>4167</v>
      </c>
      <c r="CT7" s="125">
        <v>3635</v>
      </c>
      <c r="CU7" s="125">
        <v>4005</v>
      </c>
      <c r="CV7" s="125">
        <v>3789</v>
      </c>
      <c r="CW7" s="125">
        <v>3748</v>
      </c>
      <c r="CX7" s="125">
        <v>3459</v>
      </c>
      <c r="CY7" s="125">
        <v>3508</v>
      </c>
      <c r="CZ7" s="125">
        <v>3484</v>
      </c>
      <c r="DA7" s="125">
        <v>3399</v>
      </c>
      <c r="DB7" s="125">
        <v>3572</v>
      </c>
      <c r="DC7" s="125">
        <v>3472</v>
      </c>
      <c r="DD7" s="125">
        <v>3623</v>
      </c>
      <c r="DE7" s="125">
        <v>3438</v>
      </c>
      <c r="DF7" s="125">
        <v>3690</v>
      </c>
      <c r="DG7" s="125">
        <v>3581</v>
      </c>
      <c r="DH7" s="125">
        <v>3626</v>
      </c>
      <c r="DI7" s="125">
        <v>3507</v>
      </c>
      <c r="DJ7" s="125">
        <v>3855</v>
      </c>
      <c r="DK7" s="125">
        <v>3753</v>
      </c>
      <c r="DL7" s="125">
        <v>3641</v>
      </c>
      <c r="DM7" s="125">
        <v>3792</v>
      </c>
      <c r="DN7" s="125">
        <v>3842</v>
      </c>
      <c r="DO7" s="125">
        <v>3662</v>
      </c>
      <c r="DP7" s="125">
        <v>3742</v>
      </c>
      <c r="DQ7" s="125">
        <v>3759</v>
      </c>
      <c r="DR7" s="125">
        <v>3817</v>
      </c>
      <c r="DS7" s="125">
        <v>3907</v>
      </c>
      <c r="DT7" s="125">
        <v>3639</v>
      </c>
      <c r="DU7" s="125">
        <v>3819</v>
      </c>
      <c r="DV7" s="125">
        <v>4014</v>
      </c>
      <c r="DW7" s="125">
        <v>3938</v>
      </c>
      <c r="DX7" s="125">
        <v>3875</v>
      </c>
      <c r="DY7" s="125">
        <v>4025</v>
      </c>
      <c r="DZ7" s="125">
        <v>3923</v>
      </c>
      <c r="EA7" s="125">
        <v>3943</v>
      </c>
      <c r="EB7" s="125">
        <v>4056</v>
      </c>
      <c r="EC7" s="125">
        <v>3961</v>
      </c>
      <c r="ED7" s="125">
        <v>3966</v>
      </c>
      <c r="EE7" s="125">
        <v>3961</v>
      </c>
      <c r="EF7" s="125">
        <v>4018</v>
      </c>
      <c r="EG7" s="125">
        <v>4162</v>
      </c>
      <c r="EH7" s="125">
        <v>4182</v>
      </c>
      <c r="EI7" s="125">
        <v>4023</v>
      </c>
      <c r="EJ7" s="125">
        <v>4141</v>
      </c>
      <c r="EK7" s="125">
        <v>4062</v>
      </c>
      <c r="EL7" s="125">
        <v>3971</v>
      </c>
      <c r="EM7" s="125">
        <v>4153</v>
      </c>
      <c r="EN7" s="125">
        <v>3947</v>
      </c>
      <c r="EO7" s="125">
        <v>4065</v>
      </c>
      <c r="EP7" s="125">
        <v>4138</v>
      </c>
      <c r="EQ7" s="125">
        <v>4073</v>
      </c>
      <c r="ER7" s="125">
        <v>4134</v>
      </c>
      <c r="ES7" s="125">
        <v>4266</v>
      </c>
      <c r="ET7" s="125">
        <v>4011</v>
      </c>
      <c r="EU7" s="125">
        <v>4198</v>
      </c>
      <c r="EV7" s="125">
        <v>4275</v>
      </c>
      <c r="EW7" s="125">
        <v>4157</v>
      </c>
      <c r="EX7" s="125">
        <v>4209</v>
      </c>
      <c r="EY7" s="125">
        <v>4351</v>
      </c>
      <c r="EZ7" s="125">
        <v>4354</v>
      </c>
      <c r="FA7" s="125">
        <v>4174</v>
      </c>
      <c r="FB7" s="125">
        <v>4313</v>
      </c>
      <c r="FC7" s="125">
        <v>4265</v>
      </c>
      <c r="FD7" s="125">
        <v>4317</v>
      </c>
      <c r="FE7" s="125">
        <v>4398</v>
      </c>
      <c r="FF7" s="125">
        <v>4434</v>
      </c>
      <c r="FG7" s="125">
        <v>4497</v>
      </c>
      <c r="FH7" s="125">
        <v>4517</v>
      </c>
      <c r="FI7" s="125">
        <v>4522</v>
      </c>
      <c r="FJ7" s="125">
        <v>4718</v>
      </c>
      <c r="FK7" s="125">
        <v>4506</v>
      </c>
      <c r="FL7" s="125">
        <v>4719</v>
      </c>
      <c r="FM7" s="125">
        <v>4802</v>
      </c>
      <c r="FN7" s="125">
        <v>4714</v>
      </c>
      <c r="FO7" s="125">
        <v>4920</v>
      </c>
      <c r="FP7" s="125">
        <v>4679</v>
      </c>
      <c r="FQ7" s="125">
        <v>4700</v>
      </c>
      <c r="FR7" s="125">
        <v>4759</v>
      </c>
      <c r="FS7" s="125">
        <v>4698</v>
      </c>
      <c r="FT7" s="125">
        <v>4732</v>
      </c>
      <c r="FU7" s="125">
        <v>4854</v>
      </c>
      <c r="FV7" s="125">
        <v>4653</v>
      </c>
    </row>
    <row r="8" spans="1:183" x14ac:dyDescent="0.25">
      <c r="A8" s="126" t="s">
        <v>1496</v>
      </c>
      <c r="B8" s="127" t="str">
        <f t="shared" si="0"/>
        <v>JO</v>
      </c>
      <c r="C8" s="126" t="str">
        <f t="shared" si="1"/>
        <v>Omit</v>
      </c>
      <c r="D8" s="125">
        <v>4744</v>
      </c>
      <c r="E8" s="125">
        <v>4282</v>
      </c>
      <c r="F8" s="125">
        <v>4144</v>
      </c>
      <c r="G8" s="125">
        <v>4215</v>
      </c>
      <c r="H8" s="125">
        <v>3970</v>
      </c>
      <c r="I8" s="125">
        <v>3731</v>
      </c>
      <c r="J8" s="125">
        <v>3860</v>
      </c>
      <c r="K8" s="125">
        <v>3639</v>
      </c>
      <c r="L8" s="125">
        <v>3589</v>
      </c>
      <c r="M8" s="125">
        <v>3163</v>
      </c>
      <c r="N8" s="125">
        <v>3118</v>
      </c>
      <c r="O8" s="125">
        <v>3170</v>
      </c>
      <c r="P8" s="125">
        <v>3189</v>
      </c>
      <c r="Q8" s="125">
        <v>2974</v>
      </c>
      <c r="R8" s="125">
        <v>3189</v>
      </c>
      <c r="S8" s="125">
        <v>2965</v>
      </c>
      <c r="T8" s="125">
        <v>3090</v>
      </c>
      <c r="U8" s="125">
        <v>2934</v>
      </c>
      <c r="V8" s="125">
        <v>2929</v>
      </c>
      <c r="W8" s="125">
        <v>3022</v>
      </c>
      <c r="X8" s="125">
        <v>2932</v>
      </c>
      <c r="Y8" s="125">
        <v>3124</v>
      </c>
      <c r="Z8" s="125">
        <v>3144</v>
      </c>
      <c r="AA8" s="125">
        <v>2719</v>
      </c>
      <c r="AB8" s="125">
        <v>3257</v>
      </c>
      <c r="AC8" s="125">
        <v>3035</v>
      </c>
      <c r="AD8" s="125">
        <v>2743</v>
      </c>
      <c r="AE8" s="125">
        <v>2826</v>
      </c>
      <c r="AF8" s="125">
        <v>2899</v>
      </c>
      <c r="AG8" s="125">
        <v>2966</v>
      </c>
      <c r="AH8" s="125">
        <v>2843</v>
      </c>
      <c r="AI8" s="125">
        <v>2939</v>
      </c>
      <c r="AJ8" s="125">
        <v>2753</v>
      </c>
      <c r="AK8" s="125">
        <v>2848</v>
      </c>
      <c r="AL8" s="125">
        <v>2989</v>
      </c>
      <c r="AM8" s="125">
        <v>3002</v>
      </c>
      <c r="AN8" s="125">
        <v>3064</v>
      </c>
      <c r="AO8" s="125">
        <v>3103</v>
      </c>
      <c r="AP8" s="125">
        <v>3072</v>
      </c>
      <c r="AQ8" s="125">
        <v>3116</v>
      </c>
      <c r="AR8" s="125">
        <v>3314</v>
      </c>
      <c r="AS8" s="125">
        <v>3057</v>
      </c>
      <c r="AT8" s="125">
        <v>3504</v>
      </c>
      <c r="AU8" s="125">
        <v>3257</v>
      </c>
      <c r="AV8" s="125">
        <v>3365</v>
      </c>
      <c r="AW8" s="125">
        <v>3392</v>
      </c>
      <c r="AX8" s="125">
        <v>3095</v>
      </c>
      <c r="AY8" s="125">
        <v>3450</v>
      </c>
      <c r="AZ8" s="125">
        <v>3256</v>
      </c>
      <c r="BA8" s="125">
        <v>3478</v>
      </c>
      <c r="BB8" s="125">
        <v>3535</v>
      </c>
      <c r="BC8" s="125">
        <v>3755</v>
      </c>
      <c r="BD8" s="125">
        <v>3472</v>
      </c>
      <c r="BE8" s="125">
        <v>3664</v>
      </c>
      <c r="BF8" s="125">
        <v>3759</v>
      </c>
      <c r="BG8" s="125">
        <v>3712</v>
      </c>
      <c r="BH8" s="125">
        <v>3835</v>
      </c>
      <c r="BI8" s="125">
        <v>3872</v>
      </c>
      <c r="BJ8" s="125">
        <v>3965</v>
      </c>
      <c r="BK8" s="125">
        <v>3829</v>
      </c>
      <c r="BL8" s="125">
        <v>3895</v>
      </c>
      <c r="BM8" s="125">
        <v>3909</v>
      </c>
      <c r="BN8" s="125">
        <v>4113</v>
      </c>
      <c r="BO8" s="125">
        <v>4076</v>
      </c>
      <c r="BP8" s="125">
        <v>4021</v>
      </c>
      <c r="BQ8" s="125">
        <v>3897</v>
      </c>
      <c r="BR8" s="125">
        <v>3582</v>
      </c>
      <c r="BS8" s="125">
        <v>3976</v>
      </c>
      <c r="BT8" s="125">
        <v>4020</v>
      </c>
      <c r="BU8" s="125">
        <v>4050</v>
      </c>
      <c r="BV8" s="125">
        <v>4196</v>
      </c>
      <c r="BW8" s="125">
        <v>4130</v>
      </c>
      <c r="BX8" s="125">
        <v>4143</v>
      </c>
      <c r="BY8" s="125">
        <v>4030</v>
      </c>
      <c r="BZ8" s="125">
        <v>4213</v>
      </c>
      <c r="CA8" s="125">
        <v>4078</v>
      </c>
      <c r="CB8" s="125">
        <v>4097</v>
      </c>
      <c r="CC8" s="125">
        <v>4205</v>
      </c>
      <c r="CD8" s="125">
        <v>3983</v>
      </c>
      <c r="CE8" s="125">
        <v>4039</v>
      </c>
      <c r="CF8" s="125">
        <v>4049</v>
      </c>
      <c r="CG8" s="125">
        <v>3854</v>
      </c>
      <c r="CH8" s="125">
        <v>3849</v>
      </c>
      <c r="CI8" s="125">
        <v>3883</v>
      </c>
      <c r="CJ8" s="125">
        <v>3822</v>
      </c>
      <c r="CK8" s="125">
        <v>3612</v>
      </c>
      <c r="CL8" s="125">
        <v>3591</v>
      </c>
      <c r="CM8" s="125">
        <v>3481</v>
      </c>
      <c r="CN8" s="125">
        <v>3538</v>
      </c>
      <c r="CO8" s="125">
        <v>3266</v>
      </c>
      <c r="CP8" s="125">
        <v>3360</v>
      </c>
      <c r="CQ8" s="125">
        <v>3199</v>
      </c>
      <c r="CR8" s="125">
        <v>2803</v>
      </c>
      <c r="CS8" s="125">
        <v>2889</v>
      </c>
      <c r="CT8" s="125">
        <v>2696</v>
      </c>
      <c r="CU8" s="125">
        <v>2745</v>
      </c>
      <c r="CV8" s="125">
        <v>2372</v>
      </c>
      <c r="CW8" s="125">
        <v>2436</v>
      </c>
      <c r="CX8" s="125">
        <v>2133</v>
      </c>
      <c r="CY8" s="125">
        <v>1904</v>
      </c>
      <c r="CZ8" s="125">
        <v>2128</v>
      </c>
      <c r="DA8" s="125">
        <v>2071</v>
      </c>
      <c r="DB8" s="125">
        <v>1875</v>
      </c>
      <c r="DC8" s="125">
        <v>2003</v>
      </c>
      <c r="DD8" s="125">
        <v>2178</v>
      </c>
      <c r="DE8" s="125">
        <v>1996</v>
      </c>
      <c r="DF8" s="125">
        <v>2077</v>
      </c>
      <c r="DG8" s="125">
        <v>2162</v>
      </c>
      <c r="DH8" s="125">
        <v>2280</v>
      </c>
      <c r="DI8" s="125">
        <v>2211</v>
      </c>
      <c r="DJ8" s="125">
        <v>2251</v>
      </c>
      <c r="DK8" s="125">
        <v>2476</v>
      </c>
      <c r="DL8" s="125">
        <v>2518</v>
      </c>
      <c r="DM8" s="125">
        <v>2414</v>
      </c>
      <c r="DN8" s="125">
        <v>2605</v>
      </c>
      <c r="DO8" s="125">
        <v>2555</v>
      </c>
      <c r="DP8" s="125">
        <v>2459</v>
      </c>
      <c r="DQ8" s="125">
        <v>2683</v>
      </c>
      <c r="DR8" s="125">
        <v>2759</v>
      </c>
      <c r="DS8" s="125">
        <v>2526</v>
      </c>
      <c r="DT8" s="125">
        <v>2582</v>
      </c>
      <c r="DU8" s="125">
        <v>2771</v>
      </c>
      <c r="DV8" s="125">
        <v>2803</v>
      </c>
      <c r="DW8" s="125">
        <v>2772</v>
      </c>
      <c r="DX8" s="125">
        <v>2744</v>
      </c>
      <c r="DY8" s="125">
        <v>2857</v>
      </c>
      <c r="DZ8" s="125">
        <v>3093</v>
      </c>
      <c r="EA8" s="125">
        <v>2818</v>
      </c>
      <c r="EB8" s="125">
        <v>3166</v>
      </c>
      <c r="EC8" s="125">
        <v>3051</v>
      </c>
      <c r="ED8" s="125">
        <v>2855</v>
      </c>
      <c r="EE8" s="125">
        <v>3171</v>
      </c>
      <c r="EF8" s="125">
        <v>3307</v>
      </c>
      <c r="EG8" s="125">
        <v>3129</v>
      </c>
      <c r="EH8" s="125">
        <v>3432</v>
      </c>
      <c r="EI8" s="125">
        <v>3291</v>
      </c>
      <c r="EJ8" s="125">
        <v>3312</v>
      </c>
      <c r="EK8" s="125">
        <v>3420</v>
      </c>
      <c r="EL8" s="125">
        <v>3217</v>
      </c>
      <c r="EM8" s="125">
        <v>3220</v>
      </c>
      <c r="EN8" s="125">
        <v>3238</v>
      </c>
      <c r="EO8" s="125">
        <v>3368</v>
      </c>
      <c r="EP8" s="125">
        <v>3377</v>
      </c>
      <c r="EQ8" s="125">
        <v>3249</v>
      </c>
      <c r="ER8" s="125">
        <v>3348</v>
      </c>
      <c r="ES8" s="125">
        <v>3609</v>
      </c>
      <c r="ET8" s="125">
        <v>3515</v>
      </c>
      <c r="EU8" s="125">
        <v>3433</v>
      </c>
      <c r="EV8" s="125">
        <v>3425</v>
      </c>
      <c r="EW8" s="125">
        <v>3497</v>
      </c>
      <c r="EX8" s="125">
        <v>3443</v>
      </c>
      <c r="EY8" s="125">
        <v>3505</v>
      </c>
      <c r="EZ8" s="125">
        <v>3561</v>
      </c>
      <c r="FA8" s="125">
        <v>3669</v>
      </c>
      <c r="FB8" s="125">
        <v>3690</v>
      </c>
      <c r="FC8" s="125">
        <v>3628</v>
      </c>
      <c r="FD8" s="125">
        <v>3518</v>
      </c>
      <c r="FE8" s="125">
        <v>3744</v>
      </c>
      <c r="FF8" s="125">
        <v>3794</v>
      </c>
      <c r="FG8" s="125">
        <v>4050</v>
      </c>
      <c r="FH8" s="125">
        <v>4179</v>
      </c>
      <c r="FI8" s="125">
        <v>4201</v>
      </c>
      <c r="FJ8" s="125">
        <v>4256</v>
      </c>
      <c r="FK8" s="125">
        <v>4478</v>
      </c>
      <c r="FL8" s="125">
        <v>4195</v>
      </c>
      <c r="FM8" s="125">
        <v>4440</v>
      </c>
      <c r="FN8" s="125">
        <v>4424</v>
      </c>
      <c r="FO8" s="125">
        <v>4396</v>
      </c>
      <c r="FP8" s="125">
        <v>4459</v>
      </c>
      <c r="FQ8" s="125">
        <v>4656</v>
      </c>
      <c r="FR8" s="125">
        <v>4626</v>
      </c>
      <c r="FS8" s="125">
        <v>4849</v>
      </c>
      <c r="FT8" s="125">
        <v>4857</v>
      </c>
      <c r="FU8" s="125">
        <v>4859</v>
      </c>
      <c r="FV8" s="125">
        <v>5266</v>
      </c>
    </row>
    <row r="9" spans="1:183" x14ac:dyDescent="0.25">
      <c r="A9" s="126" t="s">
        <v>1495</v>
      </c>
      <c r="B9" s="127" t="str">
        <f t="shared" si="0"/>
        <v>HI</v>
      </c>
      <c r="C9" s="126" t="str">
        <f t="shared" si="1"/>
        <v>Construction</v>
      </c>
      <c r="D9" s="125">
        <v>501</v>
      </c>
      <c r="E9" s="125">
        <v>513</v>
      </c>
      <c r="F9" s="125">
        <v>516</v>
      </c>
      <c r="G9" s="125">
        <v>457</v>
      </c>
      <c r="H9" s="125">
        <v>455</v>
      </c>
      <c r="I9" s="125">
        <v>442</v>
      </c>
      <c r="J9" s="125">
        <v>440</v>
      </c>
      <c r="K9" s="125">
        <v>409</v>
      </c>
      <c r="L9" s="125">
        <v>413</v>
      </c>
      <c r="M9" s="125">
        <v>431</v>
      </c>
      <c r="N9" s="125">
        <v>453</v>
      </c>
      <c r="O9" s="125">
        <v>448</v>
      </c>
      <c r="P9" s="125">
        <v>418</v>
      </c>
      <c r="Q9" s="125">
        <v>424</v>
      </c>
      <c r="R9" s="125">
        <v>404</v>
      </c>
      <c r="S9" s="125">
        <v>429</v>
      </c>
      <c r="T9" s="125">
        <v>409</v>
      </c>
      <c r="U9" s="125">
        <v>427</v>
      </c>
      <c r="V9" s="125">
        <v>458</v>
      </c>
      <c r="W9" s="125">
        <v>401</v>
      </c>
      <c r="X9" s="125">
        <v>444</v>
      </c>
      <c r="Y9" s="125">
        <v>428</v>
      </c>
      <c r="Z9" s="125">
        <v>416</v>
      </c>
      <c r="AA9" s="125">
        <v>440</v>
      </c>
      <c r="AB9" s="125">
        <v>457</v>
      </c>
      <c r="AC9" s="125">
        <v>355</v>
      </c>
      <c r="AD9" s="125">
        <v>410</v>
      </c>
      <c r="AE9" s="125">
        <v>449</v>
      </c>
      <c r="AF9" s="125">
        <v>452</v>
      </c>
      <c r="AG9" s="125">
        <v>459</v>
      </c>
      <c r="AH9" s="125">
        <v>451</v>
      </c>
      <c r="AI9" s="125">
        <v>494</v>
      </c>
      <c r="AJ9" s="125">
        <v>462</v>
      </c>
      <c r="AK9" s="125">
        <v>433</v>
      </c>
      <c r="AL9" s="125">
        <v>473</v>
      </c>
      <c r="AM9" s="125">
        <v>454</v>
      </c>
      <c r="AN9" s="125">
        <v>436</v>
      </c>
      <c r="AO9" s="125">
        <v>436</v>
      </c>
      <c r="AP9" s="125">
        <v>503</v>
      </c>
      <c r="AQ9" s="125">
        <v>443</v>
      </c>
      <c r="AR9" s="125">
        <v>438</v>
      </c>
      <c r="AS9" s="125">
        <v>481</v>
      </c>
      <c r="AT9" s="125">
        <v>408</v>
      </c>
      <c r="AU9" s="125">
        <v>443</v>
      </c>
      <c r="AV9" s="125">
        <v>445</v>
      </c>
      <c r="AW9" s="125">
        <v>471</v>
      </c>
      <c r="AX9" s="125">
        <v>445</v>
      </c>
      <c r="AY9" s="125">
        <v>441</v>
      </c>
      <c r="AZ9" s="125">
        <v>460</v>
      </c>
      <c r="BA9" s="125">
        <v>490</v>
      </c>
      <c r="BB9" s="125">
        <v>439</v>
      </c>
      <c r="BC9" s="125">
        <v>539</v>
      </c>
      <c r="BD9" s="125">
        <v>502</v>
      </c>
      <c r="BE9" s="125">
        <v>470</v>
      </c>
      <c r="BF9" s="125">
        <v>416</v>
      </c>
      <c r="BG9" s="125">
        <v>527</v>
      </c>
      <c r="BH9" s="125">
        <v>525</v>
      </c>
      <c r="BI9" s="125">
        <v>495</v>
      </c>
      <c r="BJ9" s="125">
        <v>490</v>
      </c>
      <c r="BK9" s="125">
        <v>457</v>
      </c>
      <c r="BL9" s="125">
        <v>484</v>
      </c>
      <c r="BM9" s="125">
        <v>473</v>
      </c>
      <c r="BN9" s="125">
        <v>479</v>
      </c>
      <c r="BO9" s="125">
        <v>464</v>
      </c>
      <c r="BP9" s="125">
        <v>473</v>
      </c>
      <c r="BQ9" s="125">
        <v>408</v>
      </c>
      <c r="BR9" s="125">
        <v>445</v>
      </c>
      <c r="BS9" s="125">
        <v>414</v>
      </c>
      <c r="BT9" s="125">
        <v>408</v>
      </c>
      <c r="BU9" s="125">
        <v>395</v>
      </c>
      <c r="BV9" s="125">
        <v>467</v>
      </c>
      <c r="BW9" s="125">
        <v>431</v>
      </c>
      <c r="BX9" s="125">
        <v>413</v>
      </c>
      <c r="BY9" s="125">
        <v>323</v>
      </c>
      <c r="BZ9" s="125">
        <v>451</v>
      </c>
      <c r="CA9" s="125">
        <v>373</v>
      </c>
      <c r="CB9" s="125">
        <v>400</v>
      </c>
      <c r="CC9" s="125">
        <v>431</v>
      </c>
      <c r="CD9" s="125">
        <v>411</v>
      </c>
      <c r="CE9" s="125">
        <v>406</v>
      </c>
      <c r="CF9" s="125">
        <v>383</v>
      </c>
      <c r="CG9" s="125">
        <v>395</v>
      </c>
      <c r="CH9" s="125">
        <v>376</v>
      </c>
      <c r="CI9" s="125">
        <v>378</v>
      </c>
      <c r="CJ9" s="125">
        <v>371</v>
      </c>
      <c r="CK9" s="125">
        <v>377</v>
      </c>
      <c r="CL9" s="125">
        <v>402</v>
      </c>
      <c r="CM9" s="125">
        <v>384</v>
      </c>
      <c r="CN9" s="125">
        <v>351</v>
      </c>
      <c r="CO9" s="125">
        <v>391</v>
      </c>
      <c r="CP9" s="125">
        <v>354</v>
      </c>
      <c r="CQ9" s="125">
        <v>397</v>
      </c>
      <c r="CR9" s="125">
        <v>329</v>
      </c>
      <c r="CS9" s="125">
        <v>382</v>
      </c>
      <c r="CT9" s="125">
        <v>332</v>
      </c>
      <c r="CU9" s="125">
        <v>351</v>
      </c>
      <c r="CV9" s="125">
        <v>356</v>
      </c>
      <c r="CW9" s="125">
        <v>335</v>
      </c>
      <c r="CX9" s="125">
        <v>304</v>
      </c>
      <c r="CY9" s="125">
        <v>306</v>
      </c>
      <c r="CZ9" s="125">
        <v>325</v>
      </c>
      <c r="DA9" s="125">
        <v>258</v>
      </c>
      <c r="DB9" s="125">
        <v>311</v>
      </c>
      <c r="DC9" s="125">
        <v>256</v>
      </c>
      <c r="DD9" s="125">
        <v>311</v>
      </c>
      <c r="DE9" s="125">
        <v>305</v>
      </c>
      <c r="DF9" s="125">
        <v>314</v>
      </c>
      <c r="DG9" s="125">
        <v>330</v>
      </c>
      <c r="DH9" s="125">
        <v>315</v>
      </c>
      <c r="DI9" s="125">
        <v>286</v>
      </c>
      <c r="DJ9" s="125">
        <v>404</v>
      </c>
      <c r="DK9" s="125">
        <v>373</v>
      </c>
      <c r="DL9" s="125">
        <v>302</v>
      </c>
      <c r="DM9" s="125">
        <v>285</v>
      </c>
      <c r="DN9" s="125">
        <v>337</v>
      </c>
      <c r="DO9" s="125">
        <v>337</v>
      </c>
      <c r="DP9" s="125">
        <v>324</v>
      </c>
      <c r="DQ9" s="125">
        <v>364</v>
      </c>
      <c r="DR9" s="125">
        <v>337</v>
      </c>
      <c r="DS9" s="125">
        <v>367</v>
      </c>
      <c r="DT9" s="125">
        <v>283</v>
      </c>
      <c r="DU9" s="125">
        <v>354</v>
      </c>
      <c r="DV9" s="125">
        <v>372</v>
      </c>
      <c r="DW9" s="125">
        <v>380</v>
      </c>
      <c r="DX9" s="125">
        <v>375</v>
      </c>
      <c r="DY9" s="125">
        <v>377</v>
      </c>
      <c r="DZ9" s="125">
        <v>335</v>
      </c>
      <c r="EA9" s="125">
        <v>326</v>
      </c>
      <c r="EB9" s="125">
        <v>390</v>
      </c>
      <c r="EC9" s="125">
        <v>323</v>
      </c>
      <c r="ED9" s="125">
        <v>314</v>
      </c>
      <c r="EE9" s="125">
        <v>316</v>
      </c>
      <c r="EF9" s="125">
        <v>324</v>
      </c>
      <c r="EG9" s="125">
        <v>333</v>
      </c>
      <c r="EH9" s="125">
        <v>300</v>
      </c>
      <c r="EI9" s="125">
        <v>285</v>
      </c>
      <c r="EJ9" s="125">
        <v>326</v>
      </c>
      <c r="EK9" s="125">
        <v>353</v>
      </c>
      <c r="EL9" s="125">
        <v>362</v>
      </c>
      <c r="EM9" s="125">
        <v>327</v>
      </c>
      <c r="EN9" s="125">
        <v>365</v>
      </c>
      <c r="EO9" s="125">
        <v>318</v>
      </c>
      <c r="EP9" s="125">
        <v>383</v>
      </c>
      <c r="EQ9" s="125">
        <v>300</v>
      </c>
      <c r="ER9" s="125">
        <v>328</v>
      </c>
      <c r="ES9" s="125">
        <v>390</v>
      </c>
      <c r="ET9" s="125">
        <v>343</v>
      </c>
      <c r="EU9" s="125">
        <v>288</v>
      </c>
      <c r="EV9" s="125">
        <v>334</v>
      </c>
      <c r="EW9" s="125">
        <v>333</v>
      </c>
      <c r="EX9" s="125">
        <v>305</v>
      </c>
      <c r="EY9" s="125">
        <v>293</v>
      </c>
      <c r="EZ9" s="125">
        <v>308</v>
      </c>
      <c r="FA9" s="125">
        <v>334</v>
      </c>
      <c r="FB9" s="125">
        <v>311</v>
      </c>
      <c r="FC9" s="125">
        <v>271</v>
      </c>
      <c r="FD9" s="125">
        <v>295</v>
      </c>
      <c r="FE9" s="125">
        <v>289</v>
      </c>
      <c r="FF9" s="125">
        <v>259</v>
      </c>
      <c r="FG9" s="125">
        <v>304</v>
      </c>
      <c r="FH9" s="125">
        <v>323</v>
      </c>
      <c r="FI9" s="125">
        <v>267</v>
      </c>
      <c r="FJ9" s="125">
        <v>385</v>
      </c>
      <c r="FK9" s="125">
        <v>346</v>
      </c>
      <c r="FL9" s="125">
        <v>291</v>
      </c>
      <c r="FM9" s="125">
        <v>322</v>
      </c>
      <c r="FN9" s="125">
        <v>326</v>
      </c>
      <c r="FO9" s="125">
        <v>438</v>
      </c>
      <c r="FP9" s="125">
        <v>353</v>
      </c>
      <c r="FQ9" s="125">
        <v>326</v>
      </c>
      <c r="FR9" s="125">
        <v>307</v>
      </c>
      <c r="FS9" s="125">
        <v>345</v>
      </c>
      <c r="FT9" s="125">
        <v>320</v>
      </c>
      <c r="FU9" s="125">
        <v>325</v>
      </c>
      <c r="FV9" s="125">
        <v>300</v>
      </c>
    </row>
    <row r="10" spans="1:183" x14ac:dyDescent="0.25">
      <c r="A10" s="126" t="s">
        <v>1494</v>
      </c>
      <c r="B10" s="127" t="str">
        <f t="shared" si="0"/>
        <v>JO</v>
      </c>
      <c r="C10" s="126" t="str">
        <f t="shared" si="1"/>
        <v>Construction</v>
      </c>
      <c r="D10" s="125">
        <v>194</v>
      </c>
      <c r="E10" s="125">
        <v>211</v>
      </c>
      <c r="F10" s="125">
        <v>213</v>
      </c>
      <c r="G10" s="125">
        <v>217</v>
      </c>
      <c r="H10" s="125">
        <v>224</v>
      </c>
      <c r="I10" s="125">
        <v>186</v>
      </c>
      <c r="J10" s="125">
        <v>177</v>
      </c>
      <c r="K10" s="125">
        <v>132</v>
      </c>
      <c r="L10" s="125">
        <v>149</v>
      </c>
      <c r="M10" s="125">
        <v>117</v>
      </c>
      <c r="N10" s="125">
        <v>125</v>
      </c>
      <c r="O10" s="125">
        <v>116</v>
      </c>
      <c r="P10" s="125">
        <v>108</v>
      </c>
      <c r="Q10" s="125">
        <v>114</v>
      </c>
      <c r="R10" s="125">
        <v>148</v>
      </c>
      <c r="S10" s="125">
        <v>85</v>
      </c>
      <c r="T10" s="125">
        <v>116</v>
      </c>
      <c r="U10" s="125">
        <v>128</v>
      </c>
      <c r="V10" s="125">
        <v>100</v>
      </c>
      <c r="W10" s="125">
        <v>117</v>
      </c>
      <c r="X10" s="125">
        <v>134</v>
      </c>
      <c r="Y10" s="125">
        <v>131</v>
      </c>
      <c r="Z10" s="125">
        <v>127</v>
      </c>
      <c r="AA10" s="125">
        <v>103</v>
      </c>
      <c r="AB10" s="125">
        <v>112</v>
      </c>
      <c r="AC10" s="125">
        <v>106</v>
      </c>
      <c r="AD10" s="125">
        <v>97</v>
      </c>
      <c r="AE10" s="125">
        <v>120</v>
      </c>
      <c r="AF10" s="125">
        <v>101</v>
      </c>
      <c r="AG10" s="125">
        <v>108</v>
      </c>
      <c r="AH10" s="125">
        <v>142</v>
      </c>
      <c r="AI10" s="125">
        <v>114</v>
      </c>
      <c r="AJ10" s="125">
        <v>78</v>
      </c>
      <c r="AK10" s="125">
        <v>96</v>
      </c>
      <c r="AL10" s="125">
        <v>104</v>
      </c>
      <c r="AM10" s="125">
        <v>116</v>
      </c>
      <c r="AN10" s="125">
        <v>133</v>
      </c>
      <c r="AO10" s="125">
        <v>117</v>
      </c>
      <c r="AP10" s="125">
        <v>129</v>
      </c>
      <c r="AQ10" s="125">
        <v>117</v>
      </c>
      <c r="AR10" s="125">
        <v>131</v>
      </c>
      <c r="AS10" s="125">
        <v>110</v>
      </c>
      <c r="AT10" s="125">
        <v>120</v>
      </c>
      <c r="AU10" s="125">
        <v>124</v>
      </c>
      <c r="AV10" s="125">
        <v>116</v>
      </c>
      <c r="AW10" s="125">
        <v>149</v>
      </c>
      <c r="AX10" s="125">
        <v>142</v>
      </c>
      <c r="AY10" s="125">
        <v>150</v>
      </c>
      <c r="AZ10" s="125">
        <v>142</v>
      </c>
      <c r="BA10" s="125">
        <v>156</v>
      </c>
      <c r="BB10" s="125">
        <v>154</v>
      </c>
      <c r="BC10" s="125">
        <v>142</v>
      </c>
      <c r="BD10" s="125">
        <v>135</v>
      </c>
      <c r="BE10" s="125">
        <v>134</v>
      </c>
      <c r="BF10" s="125">
        <v>155</v>
      </c>
      <c r="BG10" s="125">
        <v>152</v>
      </c>
      <c r="BH10" s="125">
        <v>160</v>
      </c>
      <c r="BI10" s="125">
        <v>177</v>
      </c>
      <c r="BJ10" s="125">
        <v>218</v>
      </c>
      <c r="BK10" s="125">
        <v>168</v>
      </c>
      <c r="BL10" s="125">
        <v>160</v>
      </c>
      <c r="BM10" s="125">
        <v>149</v>
      </c>
      <c r="BN10" s="125">
        <v>227</v>
      </c>
      <c r="BO10" s="125">
        <v>176</v>
      </c>
      <c r="BP10" s="125">
        <v>174</v>
      </c>
      <c r="BQ10" s="125">
        <v>202</v>
      </c>
      <c r="BR10" s="125">
        <v>172</v>
      </c>
      <c r="BS10" s="125">
        <v>201</v>
      </c>
      <c r="BT10" s="125">
        <v>175</v>
      </c>
      <c r="BU10" s="125">
        <v>156</v>
      </c>
      <c r="BV10" s="125">
        <v>144</v>
      </c>
      <c r="BW10" s="125">
        <v>120</v>
      </c>
      <c r="BX10" s="125">
        <v>274</v>
      </c>
      <c r="BY10" s="125">
        <v>280</v>
      </c>
      <c r="BZ10" s="125">
        <v>194</v>
      </c>
      <c r="CA10" s="125">
        <v>169</v>
      </c>
      <c r="CB10" s="125">
        <v>174</v>
      </c>
      <c r="CC10" s="125">
        <v>156</v>
      </c>
      <c r="CD10" s="125">
        <v>168</v>
      </c>
      <c r="CE10" s="125">
        <v>148</v>
      </c>
      <c r="CF10" s="125">
        <v>118</v>
      </c>
      <c r="CG10" s="125">
        <v>147</v>
      </c>
      <c r="CH10" s="125">
        <v>121</v>
      </c>
      <c r="CI10" s="125">
        <v>138</v>
      </c>
      <c r="CJ10" s="125">
        <v>136</v>
      </c>
      <c r="CK10" s="125">
        <v>133</v>
      </c>
      <c r="CL10" s="125">
        <v>102</v>
      </c>
      <c r="CM10" s="125">
        <v>92</v>
      </c>
      <c r="CN10" s="125">
        <v>157</v>
      </c>
      <c r="CO10" s="125">
        <v>117</v>
      </c>
      <c r="CP10" s="125">
        <v>105</v>
      </c>
      <c r="CQ10" s="125">
        <v>82</v>
      </c>
      <c r="CR10" s="125">
        <v>103</v>
      </c>
      <c r="CS10" s="125">
        <v>70</v>
      </c>
      <c r="CT10" s="125">
        <v>69</v>
      </c>
      <c r="CU10" s="125">
        <v>58</v>
      </c>
      <c r="CV10" s="125">
        <v>43</v>
      </c>
      <c r="CW10" s="125">
        <v>81</v>
      </c>
      <c r="CX10" s="125">
        <v>46</v>
      </c>
      <c r="CY10" s="125">
        <v>21</v>
      </c>
      <c r="CZ10" s="125">
        <v>40</v>
      </c>
      <c r="DA10" s="125">
        <v>47</v>
      </c>
      <c r="DB10" s="125">
        <v>46</v>
      </c>
      <c r="DC10" s="125">
        <v>52</v>
      </c>
      <c r="DD10" s="125">
        <v>60</v>
      </c>
      <c r="DE10" s="125">
        <v>62</v>
      </c>
      <c r="DF10" s="125">
        <v>72</v>
      </c>
      <c r="DG10" s="125">
        <v>71</v>
      </c>
      <c r="DH10" s="125">
        <v>61</v>
      </c>
      <c r="DI10" s="125">
        <v>70</v>
      </c>
      <c r="DJ10" s="125">
        <v>78</v>
      </c>
      <c r="DK10" s="125">
        <v>82</v>
      </c>
      <c r="DL10" s="125">
        <v>82</v>
      </c>
      <c r="DM10" s="125">
        <v>70</v>
      </c>
      <c r="DN10" s="125">
        <v>102</v>
      </c>
      <c r="DO10" s="125">
        <v>45</v>
      </c>
      <c r="DP10" s="125">
        <v>69</v>
      </c>
      <c r="DQ10" s="125">
        <v>67</v>
      </c>
      <c r="DR10" s="125">
        <v>96</v>
      </c>
      <c r="DS10" s="125">
        <v>48</v>
      </c>
      <c r="DT10" s="125">
        <v>71</v>
      </c>
      <c r="DU10" s="125">
        <v>53</v>
      </c>
      <c r="DV10" s="125">
        <v>64</v>
      </c>
      <c r="DW10" s="125">
        <v>84</v>
      </c>
      <c r="DX10" s="125">
        <v>116</v>
      </c>
      <c r="DY10" s="125">
        <v>58</v>
      </c>
      <c r="DZ10" s="125">
        <v>85</v>
      </c>
      <c r="EA10" s="125">
        <v>88</v>
      </c>
      <c r="EB10" s="125">
        <v>82</v>
      </c>
      <c r="EC10" s="125">
        <v>76</v>
      </c>
      <c r="ED10" s="125">
        <v>81</v>
      </c>
      <c r="EE10" s="125">
        <v>81</v>
      </c>
      <c r="EF10" s="125">
        <v>84</v>
      </c>
      <c r="EG10" s="125">
        <v>76</v>
      </c>
      <c r="EH10" s="125">
        <v>94</v>
      </c>
      <c r="EI10" s="125">
        <v>90</v>
      </c>
      <c r="EJ10" s="125">
        <v>76</v>
      </c>
      <c r="EK10" s="125">
        <v>77</v>
      </c>
      <c r="EL10" s="125">
        <v>75</v>
      </c>
      <c r="EM10" s="125">
        <v>97</v>
      </c>
      <c r="EN10" s="125">
        <v>87</v>
      </c>
      <c r="EO10" s="125">
        <v>101</v>
      </c>
      <c r="EP10" s="125">
        <v>88</v>
      </c>
      <c r="EQ10" s="125">
        <v>112</v>
      </c>
      <c r="ER10" s="125">
        <v>118</v>
      </c>
      <c r="ES10" s="125">
        <v>128</v>
      </c>
      <c r="ET10" s="125">
        <v>105</v>
      </c>
      <c r="EU10" s="125">
        <v>103</v>
      </c>
      <c r="EV10" s="125">
        <v>109</v>
      </c>
      <c r="EW10" s="125">
        <v>125</v>
      </c>
      <c r="EX10" s="125">
        <v>109</v>
      </c>
      <c r="EY10" s="125">
        <v>109</v>
      </c>
      <c r="EZ10" s="125">
        <v>114</v>
      </c>
      <c r="FA10" s="125">
        <v>125</v>
      </c>
      <c r="FB10" s="125">
        <v>141</v>
      </c>
      <c r="FC10" s="125">
        <v>125</v>
      </c>
      <c r="FD10" s="125">
        <v>131</v>
      </c>
      <c r="FE10" s="125">
        <v>122</v>
      </c>
      <c r="FF10" s="125">
        <v>123</v>
      </c>
      <c r="FG10" s="125">
        <v>110</v>
      </c>
      <c r="FH10" s="125">
        <v>127</v>
      </c>
      <c r="FI10" s="125">
        <v>150</v>
      </c>
      <c r="FJ10" s="125">
        <v>138</v>
      </c>
      <c r="FK10" s="125">
        <v>127</v>
      </c>
      <c r="FL10" s="125">
        <v>103</v>
      </c>
      <c r="FM10" s="125">
        <v>139</v>
      </c>
      <c r="FN10" s="125">
        <v>130</v>
      </c>
      <c r="FO10" s="125">
        <v>140</v>
      </c>
      <c r="FP10" s="125">
        <v>137</v>
      </c>
      <c r="FQ10" s="125">
        <v>160</v>
      </c>
      <c r="FR10" s="125">
        <v>168</v>
      </c>
      <c r="FS10" s="125">
        <v>137</v>
      </c>
      <c r="FT10" s="125">
        <v>163</v>
      </c>
      <c r="FU10" s="125">
        <v>137</v>
      </c>
      <c r="FV10" s="125">
        <v>137</v>
      </c>
    </row>
    <row r="11" spans="1:183" x14ac:dyDescent="0.25">
      <c r="A11" s="126" t="s">
        <v>1493</v>
      </c>
      <c r="B11" s="127" t="str">
        <f t="shared" si="0"/>
        <v>HI</v>
      </c>
      <c r="C11" s="126" t="str">
        <f t="shared" si="1"/>
        <v>Omit</v>
      </c>
      <c r="D11" s="125">
        <v>513</v>
      </c>
      <c r="E11" s="125">
        <v>453</v>
      </c>
      <c r="F11" s="125">
        <v>456</v>
      </c>
      <c r="G11" s="125">
        <v>442</v>
      </c>
      <c r="H11" s="125">
        <v>393</v>
      </c>
      <c r="I11" s="125">
        <v>393</v>
      </c>
      <c r="J11" s="125">
        <v>369</v>
      </c>
      <c r="K11" s="125">
        <v>358</v>
      </c>
      <c r="L11" s="125">
        <v>342</v>
      </c>
      <c r="M11" s="125">
        <v>373</v>
      </c>
      <c r="N11" s="125">
        <v>354</v>
      </c>
      <c r="O11" s="125">
        <v>365</v>
      </c>
      <c r="P11" s="125">
        <v>355</v>
      </c>
      <c r="Q11" s="125">
        <v>392</v>
      </c>
      <c r="R11" s="125">
        <v>360</v>
      </c>
      <c r="S11" s="125">
        <v>403</v>
      </c>
      <c r="T11" s="125">
        <v>399</v>
      </c>
      <c r="U11" s="125">
        <v>392</v>
      </c>
      <c r="V11" s="125">
        <v>403</v>
      </c>
      <c r="W11" s="125">
        <v>371</v>
      </c>
      <c r="X11" s="125">
        <v>389</v>
      </c>
      <c r="Y11" s="125">
        <v>346</v>
      </c>
      <c r="Z11" s="125">
        <v>370</v>
      </c>
      <c r="AA11" s="125">
        <v>363</v>
      </c>
      <c r="AB11" s="125">
        <v>401</v>
      </c>
      <c r="AC11" s="125">
        <v>350</v>
      </c>
      <c r="AD11" s="125">
        <v>338</v>
      </c>
      <c r="AE11" s="125">
        <v>313</v>
      </c>
      <c r="AF11" s="125">
        <v>321</v>
      </c>
      <c r="AG11" s="125">
        <v>330</v>
      </c>
      <c r="AH11" s="125">
        <v>324</v>
      </c>
      <c r="AI11" s="125">
        <v>346</v>
      </c>
      <c r="AJ11" s="125">
        <v>340</v>
      </c>
      <c r="AK11" s="125">
        <v>347</v>
      </c>
      <c r="AL11" s="125">
        <v>353</v>
      </c>
      <c r="AM11" s="125">
        <v>369</v>
      </c>
      <c r="AN11" s="125">
        <v>375</v>
      </c>
      <c r="AO11" s="125">
        <v>371</v>
      </c>
      <c r="AP11" s="125">
        <v>389</v>
      </c>
      <c r="AQ11" s="125">
        <v>402</v>
      </c>
      <c r="AR11" s="125">
        <v>385</v>
      </c>
      <c r="AS11" s="125">
        <v>370</v>
      </c>
      <c r="AT11" s="125">
        <v>380</v>
      </c>
      <c r="AU11" s="125">
        <v>388</v>
      </c>
      <c r="AV11" s="125">
        <v>384</v>
      </c>
      <c r="AW11" s="125">
        <v>375</v>
      </c>
      <c r="AX11" s="125">
        <v>369</v>
      </c>
      <c r="AY11" s="125">
        <v>359</v>
      </c>
      <c r="AZ11" s="125">
        <v>354</v>
      </c>
      <c r="BA11" s="125">
        <v>365</v>
      </c>
      <c r="BB11" s="125">
        <v>354</v>
      </c>
      <c r="BC11" s="125">
        <v>364</v>
      </c>
      <c r="BD11" s="125">
        <v>374</v>
      </c>
      <c r="BE11" s="125">
        <v>353</v>
      </c>
      <c r="BF11" s="125">
        <v>374</v>
      </c>
      <c r="BG11" s="125">
        <v>372</v>
      </c>
      <c r="BH11" s="125">
        <v>392</v>
      </c>
      <c r="BI11" s="125">
        <v>395</v>
      </c>
      <c r="BJ11" s="125">
        <v>380</v>
      </c>
      <c r="BK11" s="125">
        <v>362</v>
      </c>
      <c r="BL11" s="125">
        <v>374</v>
      </c>
      <c r="BM11" s="125">
        <v>367</v>
      </c>
      <c r="BN11" s="125">
        <v>407</v>
      </c>
      <c r="BO11" s="125">
        <v>370</v>
      </c>
      <c r="BP11" s="125">
        <v>380</v>
      </c>
      <c r="BQ11" s="125">
        <v>405</v>
      </c>
      <c r="BR11" s="125">
        <v>390</v>
      </c>
      <c r="BS11" s="125">
        <v>377</v>
      </c>
      <c r="BT11" s="125">
        <v>347</v>
      </c>
      <c r="BU11" s="125">
        <v>339</v>
      </c>
      <c r="BV11" s="125">
        <v>359</v>
      </c>
      <c r="BW11" s="125">
        <v>373</v>
      </c>
      <c r="BX11" s="125">
        <v>380</v>
      </c>
      <c r="BY11" s="125">
        <v>398</v>
      </c>
      <c r="BZ11" s="125">
        <v>366</v>
      </c>
      <c r="CA11" s="125">
        <v>355</v>
      </c>
      <c r="CB11" s="125">
        <v>376</v>
      </c>
      <c r="CC11" s="125">
        <v>378</v>
      </c>
      <c r="CD11" s="125">
        <v>369</v>
      </c>
      <c r="CE11" s="125">
        <v>370</v>
      </c>
      <c r="CF11" s="125">
        <v>369</v>
      </c>
      <c r="CG11" s="125">
        <v>378</v>
      </c>
      <c r="CH11" s="125">
        <v>393</v>
      </c>
      <c r="CI11" s="125">
        <v>346</v>
      </c>
      <c r="CJ11" s="125">
        <v>339</v>
      </c>
      <c r="CK11" s="125">
        <v>317</v>
      </c>
      <c r="CL11" s="125">
        <v>314</v>
      </c>
      <c r="CM11" s="125">
        <v>328</v>
      </c>
      <c r="CN11" s="125">
        <v>320</v>
      </c>
      <c r="CO11" s="125">
        <v>303</v>
      </c>
      <c r="CP11" s="125">
        <v>262</v>
      </c>
      <c r="CQ11" s="125">
        <v>281</v>
      </c>
      <c r="CR11" s="125">
        <v>294</v>
      </c>
      <c r="CS11" s="125">
        <v>302</v>
      </c>
      <c r="CT11" s="125">
        <v>239</v>
      </c>
      <c r="CU11" s="125">
        <v>264</v>
      </c>
      <c r="CV11" s="125">
        <v>206</v>
      </c>
      <c r="CW11" s="125">
        <v>242</v>
      </c>
      <c r="CX11" s="125">
        <v>230</v>
      </c>
      <c r="CY11" s="125">
        <v>197</v>
      </c>
      <c r="CZ11" s="125">
        <v>193</v>
      </c>
      <c r="DA11" s="125">
        <v>203</v>
      </c>
      <c r="DB11" s="125">
        <v>243</v>
      </c>
      <c r="DC11" s="125">
        <v>245</v>
      </c>
      <c r="DD11" s="125">
        <v>271</v>
      </c>
      <c r="DE11" s="125">
        <v>236</v>
      </c>
      <c r="DF11" s="125">
        <v>247</v>
      </c>
      <c r="DG11" s="125">
        <v>235</v>
      </c>
      <c r="DH11" s="125">
        <v>273</v>
      </c>
      <c r="DI11" s="125">
        <v>254</v>
      </c>
      <c r="DJ11" s="125">
        <v>253</v>
      </c>
      <c r="DK11" s="125">
        <v>271</v>
      </c>
      <c r="DL11" s="125">
        <v>247</v>
      </c>
      <c r="DM11" s="125">
        <v>253</v>
      </c>
      <c r="DN11" s="125">
        <v>267</v>
      </c>
      <c r="DO11" s="125">
        <v>257</v>
      </c>
      <c r="DP11" s="125">
        <v>263</v>
      </c>
      <c r="DQ11" s="125">
        <v>272</v>
      </c>
      <c r="DR11" s="125">
        <v>288</v>
      </c>
      <c r="DS11" s="125">
        <v>263</v>
      </c>
      <c r="DT11" s="125">
        <v>263</v>
      </c>
      <c r="DU11" s="125">
        <v>265</v>
      </c>
      <c r="DV11" s="125">
        <v>263</v>
      </c>
      <c r="DW11" s="125">
        <v>258</v>
      </c>
      <c r="DX11" s="125">
        <v>262</v>
      </c>
      <c r="DY11" s="125">
        <v>248</v>
      </c>
      <c r="DZ11" s="125">
        <v>257</v>
      </c>
      <c r="EA11" s="125">
        <v>255</v>
      </c>
      <c r="EB11" s="125">
        <v>237</v>
      </c>
      <c r="EC11" s="125">
        <v>237</v>
      </c>
      <c r="ED11" s="125">
        <v>231</v>
      </c>
      <c r="EE11" s="125">
        <v>263</v>
      </c>
      <c r="EF11" s="125">
        <v>258</v>
      </c>
      <c r="EG11" s="125">
        <v>256</v>
      </c>
      <c r="EH11" s="125">
        <v>266</v>
      </c>
      <c r="EI11" s="125">
        <v>260</v>
      </c>
      <c r="EJ11" s="125">
        <v>250</v>
      </c>
      <c r="EK11" s="125">
        <v>269</v>
      </c>
      <c r="EL11" s="125">
        <v>247</v>
      </c>
      <c r="EM11" s="125">
        <v>234</v>
      </c>
      <c r="EN11" s="125">
        <v>224</v>
      </c>
      <c r="EO11" s="125">
        <v>238</v>
      </c>
      <c r="EP11" s="125">
        <v>232</v>
      </c>
      <c r="EQ11" s="125">
        <v>233</v>
      </c>
      <c r="ER11" s="125">
        <v>237</v>
      </c>
      <c r="ES11" s="125">
        <v>247</v>
      </c>
      <c r="ET11" s="125">
        <v>205</v>
      </c>
      <c r="EU11" s="125">
        <v>239</v>
      </c>
      <c r="EV11" s="125">
        <v>252</v>
      </c>
      <c r="EW11" s="125">
        <v>232</v>
      </c>
      <c r="EX11" s="125">
        <v>228</v>
      </c>
      <c r="EY11" s="125">
        <v>259</v>
      </c>
      <c r="EZ11" s="125">
        <v>258</v>
      </c>
      <c r="FA11" s="125">
        <v>230</v>
      </c>
      <c r="FB11" s="125">
        <v>256</v>
      </c>
      <c r="FC11" s="125">
        <v>253</v>
      </c>
      <c r="FD11" s="125">
        <v>248</v>
      </c>
      <c r="FE11" s="125">
        <v>236</v>
      </c>
      <c r="FF11" s="125">
        <v>252</v>
      </c>
      <c r="FG11" s="125">
        <v>251</v>
      </c>
      <c r="FH11" s="125">
        <v>241</v>
      </c>
      <c r="FI11" s="125">
        <v>273</v>
      </c>
      <c r="FJ11" s="125">
        <v>266</v>
      </c>
      <c r="FK11" s="125">
        <v>242</v>
      </c>
      <c r="FL11" s="125">
        <v>279</v>
      </c>
      <c r="FM11" s="125">
        <v>286</v>
      </c>
      <c r="FN11" s="125">
        <v>269</v>
      </c>
      <c r="FO11" s="125">
        <v>276</v>
      </c>
      <c r="FP11" s="125">
        <v>259</v>
      </c>
      <c r="FQ11" s="125">
        <v>259</v>
      </c>
      <c r="FR11" s="125">
        <v>257</v>
      </c>
      <c r="FS11" s="125">
        <v>252</v>
      </c>
      <c r="FT11" s="125">
        <v>245</v>
      </c>
      <c r="FU11" s="125">
        <v>271</v>
      </c>
      <c r="FV11" s="125">
        <v>267</v>
      </c>
    </row>
    <row r="12" spans="1:183" x14ac:dyDescent="0.25">
      <c r="A12" s="126" t="s">
        <v>1492</v>
      </c>
      <c r="B12" s="127" t="str">
        <f t="shared" si="0"/>
        <v>JO</v>
      </c>
      <c r="C12" s="126" t="str">
        <f t="shared" si="1"/>
        <v>Omit</v>
      </c>
      <c r="D12" s="125">
        <v>470</v>
      </c>
      <c r="E12" s="125">
        <v>408</v>
      </c>
      <c r="F12" s="125">
        <v>386</v>
      </c>
      <c r="G12" s="125">
        <v>317</v>
      </c>
      <c r="H12" s="125">
        <v>297</v>
      </c>
      <c r="I12" s="125">
        <v>304</v>
      </c>
      <c r="J12" s="125">
        <v>292</v>
      </c>
      <c r="K12" s="125">
        <v>267</v>
      </c>
      <c r="L12" s="125">
        <v>306</v>
      </c>
      <c r="M12" s="125">
        <v>257</v>
      </c>
      <c r="N12" s="125">
        <v>235</v>
      </c>
      <c r="O12" s="125">
        <v>215</v>
      </c>
      <c r="P12" s="125">
        <v>255</v>
      </c>
      <c r="Q12" s="125">
        <v>248</v>
      </c>
      <c r="R12" s="125">
        <v>232</v>
      </c>
      <c r="S12" s="125">
        <v>238</v>
      </c>
      <c r="T12" s="125">
        <v>239</v>
      </c>
      <c r="U12" s="125">
        <v>246</v>
      </c>
      <c r="V12" s="125">
        <v>248</v>
      </c>
      <c r="W12" s="125">
        <v>234</v>
      </c>
      <c r="X12" s="125">
        <v>242</v>
      </c>
      <c r="Y12" s="125">
        <v>216</v>
      </c>
      <c r="Z12" s="125">
        <v>233</v>
      </c>
      <c r="AA12" s="125">
        <v>207</v>
      </c>
      <c r="AB12" s="125">
        <v>210</v>
      </c>
      <c r="AC12" s="125">
        <v>193</v>
      </c>
      <c r="AD12" s="125">
        <v>197</v>
      </c>
      <c r="AE12" s="125">
        <v>182</v>
      </c>
      <c r="AF12" s="125">
        <v>196</v>
      </c>
      <c r="AG12" s="125">
        <v>185</v>
      </c>
      <c r="AH12" s="125">
        <v>180</v>
      </c>
      <c r="AI12" s="125">
        <v>225</v>
      </c>
      <c r="AJ12" s="125">
        <v>187</v>
      </c>
      <c r="AK12" s="125">
        <v>214</v>
      </c>
      <c r="AL12" s="125">
        <v>236</v>
      </c>
      <c r="AM12" s="125">
        <v>230</v>
      </c>
      <c r="AN12" s="125">
        <v>234</v>
      </c>
      <c r="AO12" s="125">
        <v>233</v>
      </c>
      <c r="AP12" s="125">
        <v>249</v>
      </c>
      <c r="AQ12" s="125">
        <v>258</v>
      </c>
      <c r="AR12" s="125">
        <v>304</v>
      </c>
      <c r="AS12" s="125">
        <v>257</v>
      </c>
      <c r="AT12" s="125">
        <v>268</v>
      </c>
      <c r="AU12" s="125">
        <v>272</v>
      </c>
      <c r="AV12" s="125">
        <v>261</v>
      </c>
      <c r="AW12" s="125">
        <v>275</v>
      </c>
      <c r="AX12" s="125">
        <v>246</v>
      </c>
      <c r="AY12" s="125">
        <v>267</v>
      </c>
      <c r="AZ12" s="125">
        <v>292</v>
      </c>
      <c r="BA12" s="125">
        <v>278</v>
      </c>
      <c r="BB12" s="125">
        <v>269</v>
      </c>
      <c r="BC12" s="125">
        <v>288</v>
      </c>
      <c r="BD12" s="125">
        <v>283</v>
      </c>
      <c r="BE12" s="125">
        <v>278</v>
      </c>
      <c r="BF12" s="125">
        <v>318</v>
      </c>
      <c r="BG12" s="125">
        <v>293</v>
      </c>
      <c r="BH12" s="125">
        <v>339</v>
      </c>
      <c r="BI12" s="125">
        <v>261</v>
      </c>
      <c r="BJ12" s="125">
        <v>367</v>
      </c>
      <c r="BK12" s="125">
        <v>349</v>
      </c>
      <c r="BL12" s="125">
        <v>320</v>
      </c>
      <c r="BM12" s="125">
        <v>370</v>
      </c>
      <c r="BN12" s="125">
        <v>382</v>
      </c>
      <c r="BO12" s="125">
        <v>370</v>
      </c>
      <c r="BP12" s="125">
        <v>323</v>
      </c>
      <c r="BQ12" s="125">
        <v>357</v>
      </c>
      <c r="BR12" s="125">
        <v>317</v>
      </c>
      <c r="BS12" s="125">
        <v>339</v>
      </c>
      <c r="BT12" s="125">
        <v>348</v>
      </c>
      <c r="BU12" s="125">
        <v>351</v>
      </c>
      <c r="BV12" s="125">
        <v>344</v>
      </c>
      <c r="BW12" s="125">
        <v>350</v>
      </c>
      <c r="BX12" s="125">
        <v>365</v>
      </c>
      <c r="BY12" s="125">
        <v>354</v>
      </c>
      <c r="BZ12" s="125">
        <v>373</v>
      </c>
      <c r="CA12" s="125">
        <v>356</v>
      </c>
      <c r="CB12" s="125">
        <v>362</v>
      </c>
      <c r="CC12" s="125">
        <v>354</v>
      </c>
      <c r="CD12" s="125">
        <v>368</v>
      </c>
      <c r="CE12" s="125">
        <v>319</v>
      </c>
      <c r="CF12" s="125">
        <v>314</v>
      </c>
      <c r="CG12" s="125">
        <v>283</v>
      </c>
      <c r="CH12" s="125">
        <v>319</v>
      </c>
      <c r="CI12" s="125">
        <v>297</v>
      </c>
      <c r="CJ12" s="125">
        <v>313</v>
      </c>
      <c r="CK12" s="125">
        <v>268</v>
      </c>
      <c r="CL12" s="125">
        <v>249</v>
      </c>
      <c r="CM12" s="125">
        <v>273</v>
      </c>
      <c r="CN12" s="125">
        <v>283</v>
      </c>
      <c r="CO12" s="125">
        <v>239</v>
      </c>
      <c r="CP12" s="125">
        <v>230</v>
      </c>
      <c r="CQ12" s="125">
        <v>265</v>
      </c>
      <c r="CR12" s="125">
        <v>211</v>
      </c>
      <c r="CS12" s="125">
        <v>226</v>
      </c>
      <c r="CT12" s="125">
        <v>174</v>
      </c>
      <c r="CU12" s="125">
        <v>165</v>
      </c>
      <c r="CV12" s="125">
        <v>126</v>
      </c>
      <c r="CW12" s="125">
        <v>142</v>
      </c>
      <c r="CX12" s="125">
        <v>119</v>
      </c>
      <c r="CY12" s="125">
        <v>87</v>
      </c>
      <c r="CZ12" s="125">
        <v>90</v>
      </c>
      <c r="DA12" s="125">
        <v>95</v>
      </c>
      <c r="DB12" s="125">
        <v>75</v>
      </c>
      <c r="DC12" s="125">
        <v>123</v>
      </c>
      <c r="DD12" s="125">
        <v>127</v>
      </c>
      <c r="DE12" s="125">
        <v>127</v>
      </c>
      <c r="DF12" s="125">
        <v>147</v>
      </c>
      <c r="DG12" s="125">
        <v>180</v>
      </c>
      <c r="DH12" s="125">
        <v>140</v>
      </c>
      <c r="DI12" s="125">
        <v>162</v>
      </c>
      <c r="DJ12" s="125">
        <v>152</v>
      </c>
      <c r="DK12" s="125">
        <v>179</v>
      </c>
      <c r="DL12" s="125">
        <v>191</v>
      </c>
      <c r="DM12" s="125">
        <v>205</v>
      </c>
      <c r="DN12" s="125">
        <v>220</v>
      </c>
      <c r="DO12" s="125">
        <v>183</v>
      </c>
      <c r="DP12" s="125">
        <v>200</v>
      </c>
      <c r="DQ12" s="125">
        <v>201</v>
      </c>
      <c r="DR12" s="125">
        <v>216</v>
      </c>
      <c r="DS12" s="125">
        <v>189</v>
      </c>
      <c r="DT12" s="125">
        <v>216</v>
      </c>
      <c r="DU12" s="125">
        <v>218</v>
      </c>
      <c r="DV12" s="125">
        <v>220</v>
      </c>
      <c r="DW12" s="125">
        <v>228</v>
      </c>
      <c r="DX12" s="125">
        <v>208</v>
      </c>
      <c r="DY12" s="125">
        <v>219</v>
      </c>
      <c r="DZ12" s="125">
        <v>244</v>
      </c>
      <c r="EA12" s="125">
        <v>233</v>
      </c>
      <c r="EB12" s="125">
        <v>243</v>
      </c>
      <c r="EC12" s="125">
        <v>231</v>
      </c>
      <c r="ED12" s="125">
        <v>228</v>
      </c>
      <c r="EE12" s="125">
        <v>257</v>
      </c>
      <c r="EF12" s="125">
        <v>263</v>
      </c>
      <c r="EG12" s="125">
        <v>260</v>
      </c>
      <c r="EH12" s="125">
        <v>323</v>
      </c>
      <c r="EI12" s="125">
        <v>263</v>
      </c>
      <c r="EJ12" s="125">
        <v>300</v>
      </c>
      <c r="EK12" s="125">
        <v>312</v>
      </c>
      <c r="EL12" s="125">
        <v>282</v>
      </c>
      <c r="EM12" s="125">
        <v>264</v>
      </c>
      <c r="EN12" s="125">
        <v>250</v>
      </c>
      <c r="EO12" s="125">
        <v>268</v>
      </c>
      <c r="EP12" s="125">
        <v>246</v>
      </c>
      <c r="EQ12" s="125">
        <v>246</v>
      </c>
      <c r="ER12" s="125">
        <v>270</v>
      </c>
      <c r="ES12" s="125">
        <v>306</v>
      </c>
      <c r="ET12" s="125">
        <v>285</v>
      </c>
      <c r="EU12" s="125">
        <v>246</v>
      </c>
      <c r="EV12" s="125">
        <v>234</v>
      </c>
      <c r="EW12" s="125">
        <v>209</v>
      </c>
      <c r="EX12" s="125">
        <v>238</v>
      </c>
      <c r="EY12" s="125">
        <v>279</v>
      </c>
      <c r="EZ12" s="125">
        <v>250</v>
      </c>
      <c r="FA12" s="125">
        <v>295</v>
      </c>
      <c r="FB12" s="125">
        <v>288</v>
      </c>
      <c r="FC12" s="125">
        <v>298</v>
      </c>
      <c r="FD12" s="125">
        <v>263</v>
      </c>
      <c r="FE12" s="125">
        <v>261</v>
      </c>
      <c r="FF12" s="125">
        <v>278</v>
      </c>
      <c r="FG12" s="125">
        <v>282</v>
      </c>
      <c r="FH12" s="125">
        <v>292</v>
      </c>
      <c r="FI12" s="125">
        <v>299</v>
      </c>
      <c r="FJ12" s="125">
        <v>286</v>
      </c>
      <c r="FK12" s="125">
        <v>307</v>
      </c>
      <c r="FL12" s="125">
        <v>292</v>
      </c>
      <c r="FM12" s="125">
        <v>283</v>
      </c>
      <c r="FN12" s="125">
        <v>332</v>
      </c>
      <c r="FO12" s="125">
        <v>310</v>
      </c>
      <c r="FP12" s="125">
        <v>324</v>
      </c>
      <c r="FQ12" s="125">
        <v>323</v>
      </c>
      <c r="FR12" s="125">
        <v>333</v>
      </c>
      <c r="FS12" s="125">
        <v>335</v>
      </c>
      <c r="FT12" s="125">
        <v>333</v>
      </c>
      <c r="FU12" s="125">
        <v>310</v>
      </c>
      <c r="FV12" s="125">
        <v>342</v>
      </c>
    </row>
    <row r="13" spans="1:183" x14ac:dyDescent="0.25">
      <c r="A13" s="126" t="s">
        <v>1491</v>
      </c>
      <c r="B13" s="127" t="str">
        <f t="shared" si="0"/>
        <v>HI</v>
      </c>
      <c r="C13" s="126" t="str">
        <f t="shared" si="1"/>
        <v>Durables</v>
      </c>
      <c r="D13" s="125">
        <v>292</v>
      </c>
      <c r="E13" s="125">
        <v>269</v>
      </c>
      <c r="F13" s="125">
        <v>248</v>
      </c>
      <c r="G13" s="125">
        <v>241</v>
      </c>
      <c r="H13" s="125">
        <v>198</v>
      </c>
      <c r="I13" s="125">
        <v>204</v>
      </c>
      <c r="J13" s="125">
        <v>205</v>
      </c>
      <c r="K13" s="125">
        <v>190</v>
      </c>
      <c r="L13" s="125">
        <v>190</v>
      </c>
      <c r="M13" s="125">
        <v>202</v>
      </c>
      <c r="N13" s="125">
        <v>188</v>
      </c>
      <c r="O13" s="125">
        <v>194</v>
      </c>
      <c r="P13" s="125">
        <v>202</v>
      </c>
      <c r="Q13" s="125">
        <v>227</v>
      </c>
      <c r="R13" s="125">
        <v>216</v>
      </c>
      <c r="S13" s="125">
        <v>233</v>
      </c>
      <c r="T13" s="125">
        <v>237</v>
      </c>
      <c r="U13" s="125">
        <v>226</v>
      </c>
      <c r="V13" s="125">
        <v>233</v>
      </c>
      <c r="W13" s="125">
        <v>223</v>
      </c>
      <c r="X13" s="125">
        <v>225</v>
      </c>
      <c r="Y13" s="125">
        <v>209</v>
      </c>
      <c r="Z13" s="125">
        <v>212</v>
      </c>
      <c r="AA13" s="125">
        <v>210</v>
      </c>
      <c r="AB13" s="125">
        <v>230</v>
      </c>
      <c r="AC13" s="125">
        <v>203</v>
      </c>
      <c r="AD13" s="125">
        <v>199</v>
      </c>
      <c r="AE13" s="125">
        <v>188</v>
      </c>
      <c r="AF13" s="125">
        <v>193</v>
      </c>
      <c r="AG13" s="125">
        <v>200</v>
      </c>
      <c r="AH13" s="125">
        <v>194</v>
      </c>
      <c r="AI13" s="125">
        <v>209</v>
      </c>
      <c r="AJ13" s="125">
        <v>208</v>
      </c>
      <c r="AK13" s="125">
        <v>211</v>
      </c>
      <c r="AL13" s="125">
        <v>236</v>
      </c>
      <c r="AM13" s="125">
        <v>242</v>
      </c>
      <c r="AN13" s="125">
        <v>238</v>
      </c>
      <c r="AO13" s="125">
        <v>234</v>
      </c>
      <c r="AP13" s="125">
        <v>246</v>
      </c>
      <c r="AQ13" s="125">
        <v>244</v>
      </c>
      <c r="AR13" s="125">
        <v>232</v>
      </c>
      <c r="AS13" s="125">
        <v>242</v>
      </c>
      <c r="AT13" s="125">
        <v>245</v>
      </c>
      <c r="AU13" s="125">
        <v>248</v>
      </c>
      <c r="AV13" s="125">
        <v>246</v>
      </c>
      <c r="AW13" s="125">
        <v>245</v>
      </c>
      <c r="AX13" s="125">
        <v>223</v>
      </c>
      <c r="AY13" s="125">
        <v>230</v>
      </c>
      <c r="AZ13" s="125">
        <v>234</v>
      </c>
      <c r="BA13" s="125">
        <v>245</v>
      </c>
      <c r="BB13" s="125">
        <v>203</v>
      </c>
      <c r="BC13" s="125">
        <v>235</v>
      </c>
      <c r="BD13" s="125">
        <v>252</v>
      </c>
      <c r="BE13" s="125">
        <v>225</v>
      </c>
      <c r="BF13" s="125">
        <v>235</v>
      </c>
      <c r="BG13" s="125">
        <v>232</v>
      </c>
      <c r="BH13" s="125">
        <v>246</v>
      </c>
      <c r="BI13" s="125">
        <v>256</v>
      </c>
      <c r="BJ13" s="125">
        <v>234</v>
      </c>
      <c r="BK13" s="125">
        <v>231</v>
      </c>
      <c r="BL13" s="125">
        <v>214</v>
      </c>
      <c r="BM13" s="125">
        <v>208</v>
      </c>
      <c r="BN13" s="125">
        <v>238</v>
      </c>
      <c r="BO13" s="125">
        <v>219</v>
      </c>
      <c r="BP13" s="125">
        <v>229</v>
      </c>
      <c r="BQ13" s="125">
        <v>244</v>
      </c>
      <c r="BR13" s="125">
        <v>235</v>
      </c>
      <c r="BS13" s="125">
        <v>225</v>
      </c>
      <c r="BT13" s="125">
        <v>209</v>
      </c>
      <c r="BU13" s="125">
        <v>194</v>
      </c>
      <c r="BV13" s="125">
        <v>214</v>
      </c>
      <c r="BW13" s="125">
        <v>222</v>
      </c>
      <c r="BX13" s="125">
        <v>224</v>
      </c>
      <c r="BY13" s="125">
        <v>236</v>
      </c>
      <c r="BZ13" s="125">
        <v>209</v>
      </c>
      <c r="CA13" s="125">
        <v>210</v>
      </c>
      <c r="CB13" s="125">
        <v>216</v>
      </c>
      <c r="CC13" s="125">
        <v>222</v>
      </c>
      <c r="CD13" s="125">
        <v>214</v>
      </c>
      <c r="CE13" s="125">
        <v>217</v>
      </c>
      <c r="CF13" s="125">
        <v>215</v>
      </c>
      <c r="CG13" s="125">
        <v>219</v>
      </c>
      <c r="CH13" s="125">
        <v>233</v>
      </c>
      <c r="CI13" s="125">
        <v>186</v>
      </c>
      <c r="CJ13" s="125">
        <v>196</v>
      </c>
      <c r="CK13" s="125">
        <v>176</v>
      </c>
      <c r="CL13" s="125">
        <v>176</v>
      </c>
      <c r="CM13" s="125">
        <v>189</v>
      </c>
      <c r="CN13" s="125">
        <v>180</v>
      </c>
      <c r="CO13" s="125">
        <v>170</v>
      </c>
      <c r="CP13" s="125">
        <v>156</v>
      </c>
      <c r="CQ13" s="125">
        <v>172</v>
      </c>
      <c r="CR13" s="125">
        <v>165</v>
      </c>
      <c r="CS13" s="125">
        <v>182</v>
      </c>
      <c r="CT13" s="125">
        <v>127</v>
      </c>
      <c r="CU13" s="125">
        <v>162</v>
      </c>
      <c r="CV13" s="125">
        <v>97</v>
      </c>
      <c r="CW13" s="125">
        <v>137</v>
      </c>
      <c r="CX13" s="125">
        <v>136</v>
      </c>
      <c r="CY13" s="125">
        <v>112</v>
      </c>
      <c r="CZ13" s="125">
        <v>85</v>
      </c>
      <c r="DA13" s="125">
        <v>94</v>
      </c>
      <c r="DB13" s="125">
        <v>124</v>
      </c>
      <c r="DC13" s="125">
        <v>126</v>
      </c>
      <c r="DD13" s="125">
        <v>142</v>
      </c>
      <c r="DE13" s="125">
        <v>121</v>
      </c>
      <c r="DF13" s="125">
        <v>135</v>
      </c>
      <c r="DG13" s="125">
        <v>125</v>
      </c>
      <c r="DH13" s="125">
        <v>178</v>
      </c>
      <c r="DI13" s="125">
        <v>138</v>
      </c>
      <c r="DJ13" s="125">
        <v>140</v>
      </c>
      <c r="DK13" s="125">
        <v>154</v>
      </c>
      <c r="DL13" s="125">
        <v>142</v>
      </c>
      <c r="DM13" s="125">
        <v>143</v>
      </c>
      <c r="DN13" s="125">
        <v>160</v>
      </c>
      <c r="DO13" s="125">
        <v>147</v>
      </c>
      <c r="DP13" s="125">
        <v>150</v>
      </c>
      <c r="DQ13" s="125">
        <v>150</v>
      </c>
      <c r="DR13" s="125">
        <v>153</v>
      </c>
      <c r="DS13" s="125">
        <v>150</v>
      </c>
      <c r="DT13" s="125">
        <v>156</v>
      </c>
      <c r="DU13" s="125">
        <v>158</v>
      </c>
      <c r="DV13" s="125">
        <v>147</v>
      </c>
      <c r="DW13" s="125">
        <v>144</v>
      </c>
      <c r="DX13" s="125">
        <v>153</v>
      </c>
      <c r="DY13" s="125">
        <v>148</v>
      </c>
      <c r="DZ13" s="125">
        <v>145</v>
      </c>
      <c r="EA13" s="125">
        <v>145</v>
      </c>
      <c r="EB13" s="125">
        <v>138</v>
      </c>
      <c r="EC13" s="125">
        <v>143</v>
      </c>
      <c r="ED13" s="125">
        <v>135</v>
      </c>
      <c r="EE13" s="125">
        <v>161</v>
      </c>
      <c r="EF13" s="125">
        <v>151</v>
      </c>
      <c r="EG13" s="125">
        <v>150</v>
      </c>
      <c r="EH13" s="125">
        <v>162</v>
      </c>
      <c r="EI13" s="125">
        <v>155</v>
      </c>
      <c r="EJ13" s="125">
        <v>143</v>
      </c>
      <c r="EK13" s="125">
        <v>160</v>
      </c>
      <c r="EL13" s="125">
        <v>147</v>
      </c>
      <c r="EM13" s="125">
        <v>142</v>
      </c>
      <c r="EN13" s="125">
        <v>133</v>
      </c>
      <c r="EO13" s="125">
        <v>150</v>
      </c>
      <c r="EP13" s="125">
        <v>152</v>
      </c>
      <c r="EQ13" s="125">
        <v>145</v>
      </c>
      <c r="ER13" s="125">
        <v>147</v>
      </c>
      <c r="ES13" s="125">
        <v>150</v>
      </c>
      <c r="ET13" s="125">
        <v>129</v>
      </c>
      <c r="EU13" s="125">
        <v>150</v>
      </c>
      <c r="EV13" s="125">
        <v>150</v>
      </c>
      <c r="EW13" s="125">
        <v>136</v>
      </c>
      <c r="EX13" s="125">
        <v>136</v>
      </c>
      <c r="EY13" s="125">
        <v>152</v>
      </c>
      <c r="EZ13" s="125">
        <v>161</v>
      </c>
      <c r="FA13" s="125">
        <v>141</v>
      </c>
      <c r="FB13" s="125">
        <v>144</v>
      </c>
      <c r="FC13" s="125">
        <v>145</v>
      </c>
      <c r="FD13" s="125">
        <v>143</v>
      </c>
      <c r="FE13" s="125">
        <v>140</v>
      </c>
      <c r="FF13" s="125">
        <v>145</v>
      </c>
      <c r="FG13" s="125">
        <v>150</v>
      </c>
      <c r="FH13" s="125">
        <v>152</v>
      </c>
      <c r="FI13" s="125">
        <v>154</v>
      </c>
      <c r="FJ13" s="125">
        <v>158</v>
      </c>
      <c r="FK13" s="125">
        <v>141</v>
      </c>
      <c r="FL13" s="125">
        <v>162</v>
      </c>
      <c r="FM13" s="125">
        <v>174</v>
      </c>
      <c r="FN13" s="125">
        <v>158</v>
      </c>
      <c r="FO13" s="125">
        <v>164</v>
      </c>
      <c r="FP13" s="125">
        <v>157</v>
      </c>
      <c r="FQ13" s="125">
        <v>154</v>
      </c>
      <c r="FR13" s="125">
        <v>152</v>
      </c>
      <c r="FS13" s="125">
        <v>144</v>
      </c>
      <c r="FT13" s="125">
        <v>141</v>
      </c>
      <c r="FU13" s="125">
        <v>158</v>
      </c>
      <c r="FV13" s="125">
        <v>160</v>
      </c>
    </row>
    <row r="14" spans="1:183" x14ac:dyDescent="0.25">
      <c r="A14" s="126" t="s">
        <v>1490</v>
      </c>
      <c r="B14" s="127" t="str">
        <f t="shared" si="0"/>
        <v>JO</v>
      </c>
      <c r="C14" s="126" t="str">
        <f t="shared" si="1"/>
        <v>Durables</v>
      </c>
      <c r="D14" s="125">
        <v>351</v>
      </c>
      <c r="E14" s="125">
        <v>289</v>
      </c>
      <c r="F14" s="125">
        <v>228</v>
      </c>
      <c r="G14" s="125">
        <v>220</v>
      </c>
      <c r="H14" s="125">
        <v>193</v>
      </c>
      <c r="I14" s="125">
        <v>194</v>
      </c>
      <c r="J14" s="125">
        <v>182</v>
      </c>
      <c r="K14" s="125">
        <v>164</v>
      </c>
      <c r="L14" s="125">
        <v>190</v>
      </c>
      <c r="M14" s="125">
        <v>148</v>
      </c>
      <c r="N14" s="125">
        <v>133</v>
      </c>
      <c r="O14" s="125">
        <v>135</v>
      </c>
      <c r="P14" s="125">
        <v>151</v>
      </c>
      <c r="Q14" s="125">
        <v>141</v>
      </c>
      <c r="R14" s="125">
        <v>131</v>
      </c>
      <c r="S14" s="125">
        <v>136</v>
      </c>
      <c r="T14" s="125">
        <v>146</v>
      </c>
      <c r="U14" s="125">
        <v>149</v>
      </c>
      <c r="V14" s="125">
        <v>161</v>
      </c>
      <c r="W14" s="125">
        <v>149</v>
      </c>
      <c r="X14" s="125">
        <v>146</v>
      </c>
      <c r="Y14" s="125">
        <v>138</v>
      </c>
      <c r="Z14" s="125">
        <v>141</v>
      </c>
      <c r="AA14" s="125">
        <v>133</v>
      </c>
      <c r="AB14" s="125">
        <v>125</v>
      </c>
      <c r="AC14" s="125">
        <v>119</v>
      </c>
      <c r="AD14" s="125">
        <v>127</v>
      </c>
      <c r="AE14" s="125">
        <v>104</v>
      </c>
      <c r="AF14" s="125">
        <v>109</v>
      </c>
      <c r="AG14" s="125">
        <v>110</v>
      </c>
      <c r="AH14" s="125">
        <v>102</v>
      </c>
      <c r="AI14" s="125">
        <v>143</v>
      </c>
      <c r="AJ14" s="125">
        <v>115</v>
      </c>
      <c r="AK14" s="125">
        <v>132</v>
      </c>
      <c r="AL14" s="125">
        <v>158</v>
      </c>
      <c r="AM14" s="125">
        <v>139</v>
      </c>
      <c r="AN14" s="125">
        <v>147</v>
      </c>
      <c r="AO14" s="125">
        <v>142</v>
      </c>
      <c r="AP14" s="125">
        <v>156</v>
      </c>
      <c r="AQ14" s="125">
        <v>167</v>
      </c>
      <c r="AR14" s="125">
        <v>182</v>
      </c>
      <c r="AS14" s="125">
        <v>164</v>
      </c>
      <c r="AT14" s="125">
        <v>164</v>
      </c>
      <c r="AU14" s="125">
        <v>168</v>
      </c>
      <c r="AV14" s="125">
        <v>170</v>
      </c>
      <c r="AW14" s="125">
        <v>176</v>
      </c>
      <c r="AX14" s="125">
        <v>167</v>
      </c>
      <c r="AY14" s="125">
        <v>175</v>
      </c>
      <c r="AZ14" s="125">
        <v>205</v>
      </c>
      <c r="BA14" s="125">
        <v>183</v>
      </c>
      <c r="BB14" s="125">
        <v>175</v>
      </c>
      <c r="BC14" s="125">
        <v>201</v>
      </c>
      <c r="BD14" s="125">
        <v>196</v>
      </c>
      <c r="BE14" s="125">
        <v>176</v>
      </c>
      <c r="BF14" s="125">
        <v>215</v>
      </c>
      <c r="BG14" s="125">
        <v>210</v>
      </c>
      <c r="BH14" s="125">
        <v>233</v>
      </c>
      <c r="BI14" s="125">
        <v>183</v>
      </c>
      <c r="BJ14" s="125">
        <v>235</v>
      </c>
      <c r="BK14" s="125">
        <v>240</v>
      </c>
      <c r="BL14" s="125">
        <v>230</v>
      </c>
      <c r="BM14" s="125">
        <v>258</v>
      </c>
      <c r="BN14" s="125">
        <v>258</v>
      </c>
      <c r="BO14" s="125">
        <v>244</v>
      </c>
      <c r="BP14" s="125">
        <v>215</v>
      </c>
      <c r="BQ14" s="125">
        <v>231</v>
      </c>
      <c r="BR14" s="125">
        <v>206</v>
      </c>
      <c r="BS14" s="125">
        <v>215</v>
      </c>
      <c r="BT14" s="125">
        <v>229</v>
      </c>
      <c r="BU14" s="125">
        <v>221</v>
      </c>
      <c r="BV14" s="125">
        <v>212</v>
      </c>
      <c r="BW14" s="125">
        <v>225</v>
      </c>
      <c r="BX14" s="125">
        <v>229</v>
      </c>
      <c r="BY14" s="125">
        <v>230</v>
      </c>
      <c r="BZ14" s="125">
        <v>235</v>
      </c>
      <c r="CA14" s="125">
        <v>222</v>
      </c>
      <c r="CB14" s="125">
        <v>221</v>
      </c>
      <c r="CC14" s="125">
        <v>229</v>
      </c>
      <c r="CD14" s="125">
        <v>235</v>
      </c>
      <c r="CE14" s="125">
        <v>211</v>
      </c>
      <c r="CF14" s="125">
        <v>182</v>
      </c>
      <c r="CG14" s="125">
        <v>157</v>
      </c>
      <c r="CH14" s="125">
        <v>188</v>
      </c>
      <c r="CI14" s="125">
        <v>165</v>
      </c>
      <c r="CJ14" s="125">
        <v>190</v>
      </c>
      <c r="CK14" s="125">
        <v>151</v>
      </c>
      <c r="CL14" s="125">
        <v>143</v>
      </c>
      <c r="CM14" s="125">
        <v>159</v>
      </c>
      <c r="CN14" s="125">
        <v>170</v>
      </c>
      <c r="CO14" s="125">
        <v>141</v>
      </c>
      <c r="CP14" s="125">
        <v>127</v>
      </c>
      <c r="CQ14" s="125">
        <v>155</v>
      </c>
      <c r="CR14" s="125">
        <v>122</v>
      </c>
      <c r="CS14" s="125">
        <v>123</v>
      </c>
      <c r="CT14" s="125">
        <v>103</v>
      </c>
      <c r="CU14" s="125">
        <v>93</v>
      </c>
      <c r="CV14" s="125">
        <v>64</v>
      </c>
      <c r="CW14" s="125">
        <v>70</v>
      </c>
      <c r="CX14" s="125">
        <v>59</v>
      </c>
      <c r="CY14" s="125">
        <v>39</v>
      </c>
      <c r="CZ14" s="125">
        <v>50</v>
      </c>
      <c r="DA14" s="125">
        <v>45</v>
      </c>
      <c r="DB14" s="125">
        <v>29</v>
      </c>
      <c r="DC14" s="125">
        <v>59</v>
      </c>
      <c r="DD14" s="125">
        <v>69</v>
      </c>
      <c r="DE14" s="125">
        <v>69</v>
      </c>
      <c r="DF14" s="125">
        <v>78</v>
      </c>
      <c r="DG14" s="125">
        <v>97</v>
      </c>
      <c r="DH14" s="125">
        <v>79</v>
      </c>
      <c r="DI14" s="125">
        <v>99</v>
      </c>
      <c r="DJ14" s="125">
        <v>96</v>
      </c>
      <c r="DK14" s="125">
        <v>114</v>
      </c>
      <c r="DL14" s="125">
        <v>127</v>
      </c>
      <c r="DM14" s="125">
        <v>136</v>
      </c>
      <c r="DN14" s="125">
        <v>153</v>
      </c>
      <c r="DO14" s="125">
        <v>132</v>
      </c>
      <c r="DP14" s="125">
        <v>144</v>
      </c>
      <c r="DQ14" s="125">
        <v>143</v>
      </c>
      <c r="DR14" s="125">
        <v>154</v>
      </c>
      <c r="DS14" s="125">
        <v>126</v>
      </c>
      <c r="DT14" s="125">
        <v>141</v>
      </c>
      <c r="DU14" s="125">
        <v>144</v>
      </c>
      <c r="DV14" s="125">
        <v>153</v>
      </c>
      <c r="DW14" s="125">
        <v>155</v>
      </c>
      <c r="DX14" s="125">
        <v>137</v>
      </c>
      <c r="DY14" s="125">
        <v>155</v>
      </c>
      <c r="DZ14" s="125">
        <v>167</v>
      </c>
      <c r="EA14" s="125">
        <v>166</v>
      </c>
      <c r="EB14" s="125">
        <v>172</v>
      </c>
      <c r="EC14" s="125">
        <v>162</v>
      </c>
      <c r="ED14" s="125">
        <v>159</v>
      </c>
      <c r="EE14" s="125">
        <v>180</v>
      </c>
      <c r="EF14" s="125">
        <v>195</v>
      </c>
      <c r="EG14" s="125">
        <v>176</v>
      </c>
      <c r="EH14" s="125">
        <v>201</v>
      </c>
      <c r="EI14" s="125">
        <v>159</v>
      </c>
      <c r="EJ14" s="125">
        <v>202</v>
      </c>
      <c r="EK14" s="125">
        <v>200</v>
      </c>
      <c r="EL14" s="125">
        <v>182</v>
      </c>
      <c r="EM14" s="125">
        <v>161</v>
      </c>
      <c r="EN14" s="125">
        <v>143</v>
      </c>
      <c r="EO14" s="125">
        <v>166</v>
      </c>
      <c r="EP14" s="125">
        <v>165</v>
      </c>
      <c r="EQ14" s="125">
        <v>172</v>
      </c>
      <c r="ER14" s="125">
        <v>177</v>
      </c>
      <c r="ES14" s="125">
        <v>198</v>
      </c>
      <c r="ET14" s="125">
        <v>196</v>
      </c>
      <c r="EU14" s="125">
        <v>160</v>
      </c>
      <c r="EV14" s="125">
        <v>148</v>
      </c>
      <c r="EW14" s="125">
        <v>138</v>
      </c>
      <c r="EX14" s="125">
        <v>134</v>
      </c>
      <c r="EY14" s="125">
        <v>189</v>
      </c>
      <c r="EZ14" s="125">
        <v>168</v>
      </c>
      <c r="FA14" s="125">
        <v>174</v>
      </c>
      <c r="FB14" s="125">
        <v>168</v>
      </c>
      <c r="FC14" s="125">
        <v>180</v>
      </c>
      <c r="FD14" s="125">
        <v>166</v>
      </c>
      <c r="FE14" s="125">
        <v>152</v>
      </c>
      <c r="FF14" s="125">
        <v>163</v>
      </c>
      <c r="FG14" s="125">
        <v>183</v>
      </c>
      <c r="FH14" s="125">
        <v>174</v>
      </c>
      <c r="FI14" s="125">
        <v>182</v>
      </c>
      <c r="FJ14" s="125">
        <v>185</v>
      </c>
      <c r="FK14" s="125">
        <v>183</v>
      </c>
      <c r="FL14" s="125">
        <v>178</v>
      </c>
      <c r="FM14" s="125">
        <v>180</v>
      </c>
      <c r="FN14" s="125">
        <v>206</v>
      </c>
      <c r="FO14" s="125">
        <v>195</v>
      </c>
      <c r="FP14" s="125">
        <v>199</v>
      </c>
      <c r="FQ14" s="125">
        <v>206</v>
      </c>
      <c r="FR14" s="125">
        <v>211</v>
      </c>
      <c r="FS14" s="125">
        <v>215</v>
      </c>
      <c r="FT14" s="125">
        <v>194</v>
      </c>
      <c r="FU14" s="125">
        <v>190</v>
      </c>
      <c r="FV14" s="125">
        <v>195</v>
      </c>
    </row>
    <row r="15" spans="1:183" x14ac:dyDescent="0.25">
      <c r="A15" s="126" t="s">
        <v>1489</v>
      </c>
      <c r="B15" s="127" t="str">
        <f t="shared" si="0"/>
        <v>HI</v>
      </c>
      <c r="C15" s="126" t="str">
        <f t="shared" si="1"/>
        <v>Nondurables</v>
      </c>
      <c r="D15" s="125">
        <v>221</v>
      </c>
      <c r="E15" s="125">
        <v>183</v>
      </c>
      <c r="F15" s="125">
        <v>208</v>
      </c>
      <c r="G15" s="125">
        <v>200</v>
      </c>
      <c r="H15" s="125">
        <v>194</v>
      </c>
      <c r="I15" s="125">
        <v>189</v>
      </c>
      <c r="J15" s="125">
        <v>165</v>
      </c>
      <c r="K15" s="125">
        <v>168</v>
      </c>
      <c r="L15" s="125">
        <v>152</v>
      </c>
      <c r="M15" s="125">
        <v>171</v>
      </c>
      <c r="N15" s="125">
        <v>167</v>
      </c>
      <c r="O15" s="125">
        <v>171</v>
      </c>
      <c r="P15" s="125">
        <v>152</v>
      </c>
      <c r="Q15" s="125">
        <v>165</v>
      </c>
      <c r="R15" s="125">
        <v>144</v>
      </c>
      <c r="S15" s="125">
        <v>170</v>
      </c>
      <c r="T15" s="125">
        <v>161</v>
      </c>
      <c r="U15" s="125">
        <v>166</v>
      </c>
      <c r="V15" s="125">
        <v>170</v>
      </c>
      <c r="W15" s="125">
        <v>148</v>
      </c>
      <c r="X15" s="125">
        <v>164</v>
      </c>
      <c r="Y15" s="125">
        <v>136</v>
      </c>
      <c r="Z15" s="125">
        <v>158</v>
      </c>
      <c r="AA15" s="125">
        <v>153</v>
      </c>
      <c r="AB15" s="125">
        <v>171</v>
      </c>
      <c r="AC15" s="125">
        <v>148</v>
      </c>
      <c r="AD15" s="125">
        <v>140</v>
      </c>
      <c r="AE15" s="125">
        <v>125</v>
      </c>
      <c r="AF15" s="125">
        <v>128</v>
      </c>
      <c r="AG15" s="125">
        <v>129</v>
      </c>
      <c r="AH15" s="125">
        <v>130</v>
      </c>
      <c r="AI15" s="125">
        <v>137</v>
      </c>
      <c r="AJ15" s="125">
        <v>133</v>
      </c>
      <c r="AK15" s="125">
        <v>136</v>
      </c>
      <c r="AL15" s="125">
        <v>117</v>
      </c>
      <c r="AM15" s="125">
        <v>127</v>
      </c>
      <c r="AN15" s="125">
        <v>137</v>
      </c>
      <c r="AO15" s="125">
        <v>137</v>
      </c>
      <c r="AP15" s="125">
        <v>143</v>
      </c>
      <c r="AQ15" s="125">
        <v>158</v>
      </c>
      <c r="AR15" s="125">
        <v>153</v>
      </c>
      <c r="AS15" s="125">
        <v>128</v>
      </c>
      <c r="AT15" s="125">
        <v>136</v>
      </c>
      <c r="AU15" s="125">
        <v>141</v>
      </c>
      <c r="AV15" s="125">
        <v>138</v>
      </c>
      <c r="AW15" s="125">
        <v>130</v>
      </c>
      <c r="AX15" s="125">
        <v>146</v>
      </c>
      <c r="AY15" s="125">
        <v>129</v>
      </c>
      <c r="AZ15" s="125">
        <v>120</v>
      </c>
      <c r="BA15" s="125">
        <v>120</v>
      </c>
      <c r="BB15" s="125">
        <v>151</v>
      </c>
      <c r="BC15" s="125">
        <v>130</v>
      </c>
      <c r="BD15" s="125">
        <v>122</v>
      </c>
      <c r="BE15" s="125">
        <v>128</v>
      </c>
      <c r="BF15" s="125">
        <v>139</v>
      </c>
      <c r="BG15" s="125">
        <v>140</v>
      </c>
      <c r="BH15" s="125">
        <v>146</v>
      </c>
      <c r="BI15" s="125">
        <v>139</v>
      </c>
      <c r="BJ15" s="125">
        <v>146</v>
      </c>
      <c r="BK15" s="125">
        <v>131</v>
      </c>
      <c r="BL15" s="125">
        <v>160</v>
      </c>
      <c r="BM15" s="125">
        <v>159</v>
      </c>
      <c r="BN15" s="125">
        <v>169</v>
      </c>
      <c r="BO15" s="125">
        <v>151</v>
      </c>
      <c r="BP15" s="125">
        <v>151</v>
      </c>
      <c r="BQ15" s="125">
        <v>162</v>
      </c>
      <c r="BR15" s="125">
        <v>155</v>
      </c>
      <c r="BS15" s="125">
        <v>152</v>
      </c>
      <c r="BT15" s="125">
        <v>137</v>
      </c>
      <c r="BU15" s="125">
        <v>145</v>
      </c>
      <c r="BV15" s="125">
        <v>145</v>
      </c>
      <c r="BW15" s="125">
        <v>151</v>
      </c>
      <c r="BX15" s="125">
        <v>156</v>
      </c>
      <c r="BY15" s="125">
        <v>162</v>
      </c>
      <c r="BZ15" s="125">
        <v>157</v>
      </c>
      <c r="CA15" s="125">
        <v>145</v>
      </c>
      <c r="CB15" s="125">
        <v>160</v>
      </c>
      <c r="CC15" s="125">
        <v>155</v>
      </c>
      <c r="CD15" s="125">
        <v>154</v>
      </c>
      <c r="CE15" s="125">
        <v>154</v>
      </c>
      <c r="CF15" s="125">
        <v>154</v>
      </c>
      <c r="CG15" s="125">
        <v>159</v>
      </c>
      <c r="CH15" s="125">
        <v>160</v>
      </c>
      <c r="CI15" s="125">
        <v>160</v>
      </c>
      <c r="CJ15" s="125">
        <v>143</v>
      </c>
      <c r="CK15" s="125">
        <v>142</v>
      </c>
      <c r="CL15" s="125">
        <v>138</v>
      </c>
      <c r="CM15" s="125">
        <v>139</v>
      </c>
      <c r="CN15" s="125">
        <v>140</v>
      </c>
      <c r="CO15" s="125">
        <v>133</v>
      </c>
      <c r="CP15" s="125">
        <v>106</v>
      </c>
      <c r="CQ15" s="125">
        <v>109</v>
      </c>
      <c r="CR15" s="125">
        <v>129</v>
      </c>
      <c r="CS15" s="125">
        <v>119</v>
      </c>
      <c r="CT15" s="125">
        <v>111</v>
      </c>
      <c r="CU15" s="125">
        <v>102</v>
      </c>
      <c r="CV15" s="125">
        <v>109</v>
      </c>
      <c r="CW15" s="125">
        <v>106</v>
      </c>
      <c r="CX15" s="125">
        <v>94</v>
      </c>
      <c r="CY15" s="125">
        <v>85</v>
      </c>
      <c r="CZ15" s="125">
        <v>108</v>
      </c>
      <c r="DA15" s="125">
        <v>109</v>
      </c>
      <c r="DB15" s="125">
        <v>119</v>
      </c>
      <c r="DC15" s="125">
        <v>119</v>
      </c>
      <c r="DD15" s="125">
        <v>129</v>
      </c>
      <c r="DE15" s="125">
        <v>115</v>
      </c>
      <c r="DF15" s="125">
        <v>112</v>
      </c>
      <c r="DG15" s="125">
        <v>111</v>
      </c>
      <c r="DH15" s="125">
        <v>95</v>
      </c>
      <c r="DI15" s="125">
        <v>116</v>
      </c>
      <c r="DJ15" s="125">
        <v>113</v>
      </c>
      <c r="DK15" s="125">
        <v>117</v>
      </c>
      <c r="DL15" s="125">
        <v>105</v>
      </c>
      <c r="DM15" s="125">
        <v>110</v>
      </c>
      <c r="DN15" s="125">
        <v>107</v>
      </c>
      <c r="DO15" s="125">
        <v>110</v>
      </c>
      <c r="DP15" s="125">
        <v>113</v>
      </c>
      <c r="DQ15" s="125">
        <v>122</v>
      </c>
      <c r="DR15" s="125">
        <v>134</v>
      </c>
      <c r="DS15" s="125">
        <v>113</v>
      </c>
      <c r="DT15" s="125">
        <v>107</v>
      </c>
      <c r="DU15" s="125">
        <v>107</v>
      </c>
      <c r="DV15" s="125">
        <v>116</v>
      </c>
      <c r="DW15" s="125">
        <v>114</v>
      </c>
      <c r="DX15" s="125">
        <v>109</v>
      </c>
      <c r="DY15" s="125">
        <v>100</v>
      </c>
      <c r="DZ15" s="125">
        <v>111</v>
      </c>
      <c r="EA15" s="125">
        <v>110</v>
      </c>
      <c r="EB15" s="125">
        <v>99</v>
      </c>
      <c r="EC15" s="125">
        <v>95</v>
      </c>
      <c r="ED15" s="125">
        <v>96</v>
      </c>
      <c r="EE15" s="125">
        <v>103</v>
      </c>
      <c r="EF15" s="125">
        <v>108</v>
      </c>
      <c r="EG15" s="125">
        <v>106</v>
      </c>
      <c r="EH15" s="125">
        <v>104</v>
      </c>
      <c r="EI15" s="125">
        <v>105</v>
      </c>
      <c r="EJ15" s="125">
        <v>106</v>
      </c>
      <c r="EK15" s="125">
        <v>109</v>
      </c>
      <c r="EL15" s="125">
        <v>100</v>
      </c>
      <c r="EM15" s="125">
        <v>92</v>
      </c>
      <c r="EN15" s="125">
        <v>92</v>
      </c>
      <c r="EO15" s="125">
        <v>89</v>
      </c>
      <c r="EP15" s="125">
        <v>80</v>
      </c>
      <c r="EQ15" s="125">
        <v>88</v>
      </c>
      <c r="ER15" s="125">
        <v>90</v>
      </c>
      <c r="ES15" s="125">
        <v>98</v>
      </c>
      <c r="ET15" s="125">
        <v>76</v>
      </c>
      <c r="EU15" s="125">
        <v>90</v>
      </c>
      <c r="EV15" s="125">
        <v>101</v>
      </c>
      <c r="EW15" s="125">
        <v>95</v>
      </c>
      <c r="EX15" s="125">
        <v>92</v>
      </c>
      <c r="EY15" s="125">
        <v>107</v>
      </c>
      <c r="EZ15" s="125">
        <v>97</v>
      </c>
      <c r="FA15" s="125">
        <v>89</v>
      </c>
      <c r="FB15" s="125">
        <v>112</v>
      </c>
      <c r="FC15" s="125">
        <v>108</v>
      </c>
      <c r="FD15" s="125">
        <v>106</v>
      </c>
      <c r="FE15" s="125">
        <v>96</v>
      </c>
      <c r="FF15" s="125">
        <v>107</v>
      </c>
      <c r="FG15" s="125">
        <v>101</v>
      </c>
      <c r="FH15" s="125">
        <v>89</v>
      </c>
      <c r="FI15" s="125">
        <v>118</v>
      </c>
      <c r="FJ15" s="125">
        <v>108</v>
      </c>
      <c r="FK15" s="125">
        <v>100</v>
      </c>
      <c r="FL15" s="125">
        <v>116</v>
      </c>
      <c r="FM15" s="125">
        <v>112</v>
      </c>
      <c r="FN15" s="125">
        <v>111</v>
      </c>
      <c r="FO15" s="125">
        <v>112</v>
      </c>
      <c r="FP15" s="125">
        <v>102</v>
      </c>
      <c r="FQ15" s="125">
        <v>105</v>
      </c>
      <c r="FR15" s="125">
        <v>105</v>
      </c>
      <c r="FS15" s="125">
        <v>109</v>
      </c>
      <c r="FT15" s="125">
        <v>104</v>
      </c>
      <c r="FU15" s="125">
        <v>113</v>
      </c>
      <c r="FV15" s="125">
        <v>107</v>
      </c>
    </row>
    <row r="16" spans="1:183" x14ac:dyDescent="0.25">
      <c r="A16" s="126" t="s">
        <v>1488</v>
      </c>
      <c r="B16" s="127" t="str">
        <f t="shared" si="0"/>
        <v>JO</v>
      </c>
      <c r="C16" s="126" t="str">
        <f t="shared" si="1"/>
        <v>Nondurables</v>
      </c>
      <c r="D16" s="125">
        <v>119</v>
      </c>
      <c r="E16" s="125">
        <v>120</v>
      </c>
      <c r="F16" s="125">
        <v>158</v>
      </c>
      <c r="G16" s="125">
        <v>97</v>
      </c>
      <c r="H16" s="125">
        <v>105</v>
      </c>
      <c r="I16" s="125">
        <v>109</v>
      </c>
      <c r="J16" s="125">
        <v>110</v>
      </c>
      <c r="K16" s="125">
        <v>103</v>
      </c>
      <c r="L16" s="125">
        <v>116</v>
      </c>
      <c r="M16" s="125">
        <v>108</v>
      </c>
      <c r="N16" s="125">
        <v>102</v>
      </c>
      <c r="O16" s="125">
        <v>81</v>
      </c>
      <c r="P16" s="125">
        <v>103</v>
      </c>
      <c r="Q16" s="125">
        <v>107</v>
      </c>
      <c r="R16" s="125">
        <v>100</v>
      </c>
      <c r="S16" s="125">
        <v>101</v>
      </c>
      <c r="T16" s="125">
        <v>93</v>
      </c>
      <c r="U16" s="125">
        <v>97</v>
      </c>
      <c r="V16" s="125">
        <v>87</v>
      </c>
      <c r="W16" s="125">
        <v>85</v>
      </c>
      <c r="X16" s="125">
        <v>95</v>
      </c>
      <c r="Y16" s="125">
        <v>78</v>
      </c>
      <c r="Z16" s="125">
        <v>92</v>
      </c>
      <c r="AA16" s="125">
        <v>74</v>
      </c>
      <c r="AB16" s="125">
        <v>85</v>
      </c>
      <c r="AC16" s="125">
        <v>74</v>
      </c>
      <c r="AD16" s="125">
        <v>70</v>
      </c>
      <c r="AE16" s="125">
        <v>78</v>
      </c>
      <c r="AF16" s="125">
        <v>87</v>
      </c>
      <c r="AG16" s="125">
        <v>75</v>
      </c>
      <c r="AH16" s="125">
        <v>78</v>
      </c>
      <c r="AI16" s="125">
        <v>81</v>
      </c>
      <c r="AJ16" s="125">
        <v>73</v>
      </c>
      <c r="AK16" s="125">
        <v>82</v>
      </c>
      <c r="AL16" s="125">
        <v>78</v>
      </c>
      <c r="AM16" s="125">
        <v>91</v>
      </c>
      <c r="AN16" s="125">
        <v>88</v>
      </c>
      <c r="AO16" s="125">
        <v>91</v>
      </c>
      <c r="AP16" s="125">
        <v>93</v>
      </c>
      <c r="AQ16" s="125">
        <v>91</v>
      </c>
      <c r="AR16" s="125">
        <v>122</v>
      </c>
      <c r="AS16" s="125">
        <v>94</v>
      </c>
      <c r="AT16" s="125">
        <v>104</v>
      </c>
      <c r="AU16" s="125">
        <v>104</v>
      </c>
      <c r="AV16" s="125">
        <v>91</v>
      </c>
      <c r="AW16" s="125">
        <v>99</v>
      </c>
      <c r="AX16" s="125">
        <v>79</v>
      </c>
      <c r="AY16" s="125">
        <v>92</v>
      </c>
      <c r="AZ16" s="125">
        <v>87</v>
      </c>
      <c r="BA16" s="125">
        <v>95</v>
      </c>
      <c r="BB16" s="125">
        <v>94</v>
      </c>
      <c r="BC16" s="125">
        <v>86</v>
      </c>
      <c r="BD16" s="125">
        <v>87</v>
      </c>
      <c r="BE16" s="125">
        <v>102</v>
      </c>
      <c r="BF16" s="125">
        <v>103</v>
      </c>
      <c r="BG16" s="125">
        <v>83</v>
      </c>
      <c r="BH16" s="125">
        <v>106</v>
      </c>
      <c r="BI16" s="125">
        <v>78</v>
      </c>
      <c r="BJ16" s="125">
        <v>132</v>
      </c>
      <c r="BK16" s="125">
        <v>109</v>
      </c>
      <c r="BL16" s="125">
        <v>90</v>
      </c>
      <c r="BM16" s="125">
        <v>112</v>
      </c>
      <c r="BN16" s="125">
        <v>124</v>
      </c>
      <c r="BO16" s="125">
        <v>127</v>
      </c>
      <c r="BP16" s="125">
        <v>108</v>
      </c>
      <c r="BQ16" s="125">
        <v>126</v>
      </c>
      <c r="BR16" s="125">
        <v>110</v>
      </c>
      <c r="BS16" s="125">
        <v>124</v>
      </c>
      <c r="BT16" s="125">
        <v>119</v>
      </c>
      <c r="BU16" s="125">
        <v>129</v>
      </c>
      <c r="BV16" s="125">
        <v>132</v>
      </c>
      <c r="BW16" s="125">
        <v>125</v>
      </c>
      <c r="BX16" s="125">
        <v>136</v>
      </c>
      <c r="BY16" s="125">
        <v>124</v>
      </c>
      <c r="BZ16" s="125">
        <v>137</v>
      </c>
      <c r="CA16" s="125">
        <v>134</v>
      </c>
      <c r="CB16" s="125">
        <v>141</v>
      </c>
      <c r="CC16" s="125">
        <v>125</v>
      </c>
      <c r="CD16" s="125">
        <v>133</v>
      </c>
      <c r="CE16" s="125">
        <v>108</v>
      </c>
      <c r="CF16" s="125">
        <v>132</v>
      </c>
      <c r="CG16" s="125">
        <v>126</v>
      </c>
      <c r="CH16" s="125">
        <v>131</v>
      </c>
      <c r="CI16" s="125">
        <v>132</v>
      </c>
      <c r="CJ16" s="125">
        <v>123</v>
      </c>
      <c r="CK16" s="125">
        <v>117</v>
      </c>
      <c r="CL16" s="125">
        <v>106</v>
      </c>
      <c r="CM16" s="125">
        <v>114</v>
      </c>
      <c r="CN16" s="125">
        <v>113</v>
      </c>
      <c r="CO16" s="125">
        <v>98</v>
      </c>
      <c r="CP16" s="125">
        <v>103</v>
      </c>
      <c r="CQ16" s="125">
        <v>111</v>
      </c>
      <c r="CR16" s="125">
        <v>89</v>
      </c>
      <c r="CS16" s="125">
        <v>103</v>
      </c>
      <c r="CT16" s="125">
        <v>72</v>
      </c>
      <c r="CU16" s="125">
        <v>71</v>
      </c>
      <c r="CV16" s="125">
        <v>62</v>
      </c>
      <c r="CW16" s="125">
        <v>72</v>
      </c>
      <c r="CX16" s="125">
        <v>60</v>
      </c>
      <c r="CY16" s="125">
        <v>48</v>
      </c>
      <c r="CZ16" s="125">
        <v>40</v>
      </c>
      <c r="DA16" s="125">
        <v>50</v>
      </c>
      <c r="DB16" s="125">
        <v>45</v>
      </c>
      <c r="DC16" s="125">
        <v>64</v>
      </c>
      <c r="DD16" s="125">
        <v>58</v>
      </c>
      <c r="DE16" s="125">
        <v>58</v>
      </c>
      <c r="DF16" s="125">
        <v>69</v>
      </c>
      <c r="DG16" s="125">
        <v>83</v>
      </c>
      <c r="DH16" s="125">
        <v>62</v>
      </c>
      <c r="DI16" s="125">
        <v>63</v>
      </c>
      <c r="DJ16" s="125">
        <v>56</v>
      </c>
      <c r="DK16" s="125">
        <v>66</v>
      </c>
      <c r="DL16" s="125">
        <v>64</v>
      </c>
      <c r="DM16" s="125">
        <v>69</v>
      </c>
      <c r="DN16" s="125">
        <v>67</v>
      </c>
      <c r="DO16" s="125">
        <v>51</v>
      </c>
      <c r="DP16" s="125">
        <v>56</v>
      </c>
      <c r="DQ16" s="125">
        <v>59</v>
      </c>
      <c r="DR16" s="125">
        <v>62</v>
      </c>
      <c r="DS16" s="125">
        <v>63</v>
      </c>
      <c r="DT16" s="125">
        <v>75</v>
      </c>
      <c r="DU16" s="125">
        <v>74</v>
      </c>
      <c r="DV16" s="125">
        <v>67</v>
      </c>
      <c r="DW16" s="125">
        <v>72</v>
      </c>
      <c r="DX16" s="125">
        <v>70</v>
      </c>
      <c r="DY16" s="125">
        <v>64</v>
      </c>
      <c r="DZ16" s="125">
        <v>77</v>
      </c>
      <c r="EA16" s="125">
        <v>67</v>
      </c>
      <c r="EB16" s="125">
        <v>71</v>
      </c>
      <c r="EC16" s="125">
        <v>69</v>
      </c>
      <c r="ED16" s="125">
        <v>69</v>
      </c>
      <c r="EE16" s="125">
        <v>77</v>
      </c>
      <c r="EF16" s="125">
        <v>68</v>
      </c>
      <c r="EG16" s="125">
        <v>83</v>
      </c>
      <c r="EH16" s="125">
        <v>122</v>
      </c>
      <c r="EI16" s="125">
        <v>105</v>
      </c>
      <c r="EJ16" s="125">
        <v>98</v>
      </c>
      <c r="EK16" s="125">
        <v>113</v>
      </c>
      <c r="EL16" s="125">
        <v>99</v>
      </c>
      <c r="EM16" s="125">
        <v>103</v>
      </c>
      <c r="EN16" s="125">
        <v>106</v>
      </c>
      <c r="EO16" s="125">
        <v>102</v>
      </c>
      <c r="EP16" s="125">
        <v>81</v>
      </c>
      <c r="EQ16" s="125">
        <v>75</v>
      </c>
      <c r="ER16" s="125">
        <v>94</v>
      </c>
      <c r="ES16" s="125">
        <v>108</v>
      </c>
      <c r="ET16" s="125">
        <v>89</v>
      </c>
      <c r="EU16" s="125">
        <v>85</v>
      </c>
      <c r="EV16" s="125">
        <v>86</v>
      </c>
      <c r="EW16" s="125">
        <v>71</v>
      </c>
      <c r="EX16" s="125">
        <v>104</v>
      </c>
      <c r="EY16" s="125">
        <v>90</v>
      </c>
      <c r="EZ16" s="125">
        <v>81</v>
      </c>
      <c r="FA16" s="125">
        <v>121</v>
      </c>
      <c r="FB16" s="125">
        <v>119</v>
      </c>
      <c r="FC16" s="125">
        <v>118</v>
      </c>
      <c r="FD16" s="125">
        <v>96</v>
      </c>
      <c r="FE16" s="125">
        <v>109</v>
      </c>
      <c r="FF16" s="125">
        <v>115</v>
      </c>
      <c r="FG16" s="125">
        <v>99</v>
      </c>
      <c r="FH16" s="125">
        <v>118</v>
      </c>
      <c r="FI16" s="125">
        <v>116</v>
      </c>
      <c r="FJ16" s="125">
        <v>101</v>
      </c>
      <c r="FK16" s="125">
        <v>124</v>
      </c>
      <c r="FL16" s="125">
        <v>114</v>
      </c>
      <c r="FM16" s="125">
        <v>103</v>
      </c>
      <c r="FN16" s="125">
        <v>126</v>
      </c>
      <c r="FO16" s="125">
        <v>115</v>
      </c>
      <c r="FP16" s="125">
        <v>125</v>
      </c>
      <c r="FQ16" s="125">
        <v>117</v>
      </c>
      <c r="FR16" s="125">
        <v>122</v>
      </c>
      <c r="FS16" s="125">
        <v>120</v>
      </c>
      <c r="FT16" s="125">
        <v>139</v>
      </c>
      <c r="FU16" s="125">
        <v>120</v>
      </c>
      <c r="FV16" s="125">
        <v>147</v>
      </c>
    </row>
    <row r="17" spans="1:178" x14ac:dyDescent="0.25">
      <c r="A17" s="126" t="s">
        <v>1487</v>
      </c>
      <c r="B17" s="127" t="str">
        <f t="shared" si="0"/>
        <v>HI</v>
      </c>
      <c r="C17" s="126" t="str">
        <f t="shared" si="1"/>
        <v>Omit</v>
      </c>
      <c r="D17" s="125">
        <v>1173</v>
      </c>
      <c r="E17" s="125">
        <v>1068</v>
      </c>
      <c r="F17" s="125">
        <v>1151</v>
      </c>
      <c r="G17" s="125">
        <v>1101</v>
      </c>
      <c r="H17" s="125">
        <v>1203</v>
      </c>
      <c r="I17" s="125">
        <v>1095</v>
      </c>
      <c r="J17" s="125">
        <v>1096</v>
      </c>
      <c r="K17" s="125">
        <v>1043</v>
      </c>
      <c r="L17" s="125">
        <v>1060</v>
      </c>
      <c r="M17" s="125">
        <v>1058</v>
      </c>
      <c r="N17" s="125">
        <v>991</v>
      </c>
      <c r="O17" s="125">
        <v>966</v>
      </c>
      <c r="P17" s="125">
        <v>1007</v>
      </c>
      <c r="Q17" s="125">
        <v>996</v>
      </c>
      <c r="R17" s="125">
        <v>931</v>
      </c>
      <c r="S17" s="125">
        <v>1005</v>
      </c>
      <c r="T17" s="125">
        <v>1012</v>
      </c>
      <c r="U17" s="125">
        <v>1011</v>
      </c>
      <c r="V17" s="125">
        <v>1048</v>
      </c>
      <c r="W17" s="125">
        <v>989</v>
      </c>
      <c r="X17" s="125">
        <v>1010</v>
      </c>
      <c r="Y17" s="125">
        <v>973</v>
      </c>
      <c r="Z17" s="125">
        <v>1011</v>
      </c>
      <c r="AA17" s="125">
        <v>1006</v>
      </c>
      <c r="AB17" s="125">
        <v>952</v>
      </c>
      <c r="AC17" s="125">
        <v>967</v>
      </c>
      <c r="AD17" s="125">
        <v>932</v>
      </c>
      <c r="AE17" s="125">
        <v>939</v>
      </c>
      <c r="AF17" s="125">
        <v>913</v>
      </c>
      <c r="AG17" s="125">
        <v>935</v>
      </c>
      <c r="AH17" s="125">
        <v>921</v>
      </c>
      <c r="AI17" s="125">
        <v>963</v>
      </c>
      <c r="AJ17" s="125">
        <v>1020</v>
      </c>
      <c r="AK17" s="125">
        <v>1052</v>
      </c>
      <c r="AL17" s="125">
        <v>969</v>
      </c>
      <c r="AM17" s="125">
        <v>1063</v>
      </c>
      <c r="AN17" s="125">
        <v>1098</v>
      </c>
      <c r="AO17" s="125">
        <v>1026</v>
      </c>
      <c r="AP17" s="125">
        <v>1103</v>
      </c>
      <c r="AQ17" s="125">
        <v>1127</v>
      </c>
      <c r="AR17" s="125">
        <v>1056</v>
      </c>
      <c r="AS17" s="125">
        <v>1038</v>
      </c>
      <c r="AT17" s="125">
        <v>1091</v>
      </c>
      <c r="AU17" s="125">
        <v>1098</v>
      </c>
      <c r="AV17" s="125">
        <v>1068</v>
      </c>
      <c r="AW17" s="125">
        <v>1100</v>
      </c>
      <c r="AX17" s="125">
        <v>1170</v>
      </c>
      <c r="AY17" s="125">
        <v>1150</v>
      </c>
      <c r="AZ17" s="125">
        <v>1106</v>
      </c>
      <c r="BA17" s="125">
        <v>1108</v>
      </c>
      <c r="BB17" s="125">
        <v>1152</v>
      </c>
      <c r="BC17" s="125">
        <v>1134</v>
      </c>
      <c r="BD17" s="125">
        <v>1132</v>
      </c>
      <c r="BE17" s="125">
        <v>1137</v>
      </c>
      <c r="BF17" s="125">
        <v>1134</v>
      </c>
      <c r="BG17" s="125">
        <v>1153</v>
      </c>
      <c r="BH17" s="125">
        <v>1115</v>
      </c>
      <c r="BI17" s="125">
        <v>1070</v>
      </c>
      <c r="BJ17" s="125">
        <v>1081</v>
      </c>
      <c r="BK17" s="125">
        <v>1095</v>
      </c>
      <c r="BL17" s="125">
        <v>1155</v>
      </c>
      <c r="BM17" s="125">
        <v>1165</v>
      </c>
      <c r="BN17" s="125">
        <v>1101</v>
      </c>
      <c r="BO17" s="125">
        <v>1124</v>
      </c>
      <c r="BP17" s="125">
        <v>1171</v>
      </c>
      <c r="BQ17" s="125">
        <v>1198</v>
      </c>
      <c r="BR17" s="125">
        <v>1124</v>
      </c>
      <c r="BS17" s="125">
        <v>1162</v>
      </c>
      <c r="BT17" s="125">
        <v>1119</v>
      </c>
      <c r="BU17" s="125">
        <v>1100</v>
      </c>
      <c r="BV17" s="125">
        <v>1121</v>
      </c>
      <c r="BW17" s="125">
        <v>1085</v>
      </c>
      <c r="BX17" s="125">
        <v>1114</v>
      </c>
      <c r="BY17" s="125">
        <v>1133</v>
      </c>
      <c r="BZ17" s="125">
        <v>1133</v>
      </c>
      <c r="CA17" s="125">
        <v>1087</v>
      </c>
      <c r="CB17" s="125">
        <v>1086</v>
      </c>
      <c r="CC17" s="125">
        <v>1074</v>
      </c>
      <c r="CD17" s="125">
        <v>1060</v>
      </c>
      <c r="CE17" s="125">
        <v>1055</v>
      </c>
      <c r="CF17" s="125">
        <v>1087</v>
      </c>
      <c r="CG17" s="125">
        <v>1114</v>
      </c>
      <c r="CH17" s="125">
        <v>1141</v>
      </c>
      <c r="CI17" s="125">
        <v>1039</v>
      </c>
      <c r="CJ17" s="125">
        <v>1018</v>
      </c>
      <c r="CK17" s="125">
        <v>1026</v>
      </c>
      <c r="CL17" s="125">
        <v>981</v>
      </c>
      <c r="CM17" s="125">
        <v>1017</v>
      </c>
      <c r="CN17" s="125">
        <v>889</v>
      </c>
      <c r="CO17" s="125">
        <v>1030</v>
      </c>
      <c r="CP17" s="125">
        <v>966</v>
      </c>
      <c r="CQ17" s="125">
        <v>963</v>
      </c>
      <c r="CR17" s="125">
        <v>887</v>
      </c>
      <c r="CS17" s="125">
        <v>921</v>
      </c>
      <c r="CT17" s="125">
        <v>780</v>
      </c>
      <c r="CU17" s="125">
        <v>895</v>
      </c>
      <c r="CV17" s="125">
        <v>810</v>
      </c>
      <c r="CW17" s="125">
        <v>771</v>
      </c>
      <c r="CX17" s="125">
        <v>797</v>
      </c>
      <c r="CY17" s="125">
        <v>850</v>
      </c>
      <c r="CZ17" s="125">
        <v>790</v>
      </c>
      <c r="DA17" s="125">
        <v>717</v>
      </c>
      <c r="DB17" s="125">
        <v>725</v>
      </c>
      <c r="DC17" s="125">
        <v>748</v>
      </c>
      <c r="DD17" s="125">
        <v>832</v>
      </c>
      <c r="DE17" s="125">
        <v>704</v>
      </c>
      <c r="DF17" s="125">
        <v>791</v>
      </c>
      <c r="DG17" s="125">
        <v>771</v>
      </c>
      <c r="DH17" s="125">
        <v>791</v>
      </c>
      <c r="DI17" s="125">
        <v>773</v>
      </c>
      <c r="DJ17" s="125">
        <v>905</v>
      </c>
      <c r="DK17" s="125">
        <v>789</v>
      </c>
      <c r="DL17" s="125">
        <v>787</v>
      </c>
      <c r="DM17" s="125">
        <v>831</v>
      </c>
      <c r="DN17" s="125">
        <v>857</v>
      </c>
      <c r="DO17" s="125">
        <v>755</v>
      </c>
      <c r="DP17" s="125">
        <v>826</v>
      </c>
      <c r="DQ17" s="125">
        <v>797</v>
      </c>
      <c r="DR17" s="125">
        <v>809</v>
      </c>
      <c r="DS17" s="125">
        <v>792</v>
      </c>
      <c r="DT17" s="125">
        <v>812</v>
      </c>
      <c r="DU17" s="125">
        <v>855</v>
      </c>
      <c r="DV17" s="125">
        <v>855</v>
      </c>
      <c r="DW17" s="125">
        <v>841</v>
      </c>
      <c r="DX17" s="125">
        <v>827</v>
      </c>
      <c r="DY17" s="125">
        <v>859</v>
      </c>
      <c r="DZ17" s="125">
        <v>824</v>
      </c>
      <c r="EA17" s="125">
        <v>814</v>
      </c>
      <c r="EB17" s="125">
        <v>836</v>
      </c>
      <c r="EC17" s="125">
        <v>834</v>
      </c>
      <c r="ED17" s="125">
        <v>828</v>
      </c>
      <c r="EE17" s="125">
        <v>800</v>
      </c>
      <c r="EF17" s="125">
        <v>863</v>
      </c>
      <c r="EG17" s="125">
        <v>849</v>
      </c>
      <c r="EH17" s="125">
        <v>883</v>
      </c>
      <c r="EI17" s="125">
        <v>865</v>
      </c>
      <c r="EJ17" s="125">
        <v>869</v>
      </c>
      <c r="EK17" s="125">
        <v>872</v>
      </c>
      <c r="EL17" s="125">
        <v>844</v>
      </c>
      <c r="EM17" s="125">
        <v>917</v>
      </c>
      <c r="EN17" s="125">
        <v>840</v>
      </c>
      <c r="EO17" s="125">
        <v>891</v>
      </c>
      <c r="EP17" s="125">
        <v>869</v>
      </c>
      <c r="EQ17" s="125">
        <v>894</v>
      </c>
      <c r="ER17" s="125">
        <v>887</v>
      </c>
      <c r="ES17" s="125">
        <v>946</v>
      </c>
      <c r="ET17" s="125">
        <v>817</v>
      </c>
      <c r="EU17" s="125">
        <v>873</v>
      </c>
      <c r="EV17" s="125">
        <v>887</v>
      </c>
      <c r="EW17" s="125">
        <v>864</v>
      </c>
      <c r="EX17" s="125">
        <v>902</v>
      </c>
      <c r="EY17" s="125">
        <v>978</v>
      </c>
      <c r="EZ17" s="125">
        <v>968</v>
      </c>
      <c r="FA17" s="125">
        <v>957</v>
      </c>
      <c r="FB17" s="125">
        <v>1020</v>
      </c>
      <c r="FC17" s="125">
        <v>1014</v>
      </c>
      <c r="FD17" s="125">
        <v>947</v>
      </c>
      <c r="FE17" s="125">
        <v>1013</v>
      </c>
      <c r="FF17" s="125">
        <v>1027</v>
      </c>
      <c r="FG17" s="125">
        <v>1051</v>
      </c>
      <c r="FH17" s="125">
        <v>1080</v>
      </c>
      <c r="FI17" s="125">
        <v>1097</v>
      </c>
      <c r="FJ17" s="125">
        <v>1102</v>
      </c>
      <c r="FK17" s="125">
        <v>1017</v>
      </c>
      <c r="FL17" s="125">
        <v>1018</v>
      </c>
      <c r="FM17" s="125">
        <v>1129</v>
      </c>
      <c r="FN17" s="125">
        <v>1123</v>
      </c>
      <c r="FO17" s="125">
        <v>1118</v>
      </c>
      <c r="FP17" s="125">
        <v>1080</v>
      </c>
      <c r="FQ17" s="125">
        <v>1042</v>
      </c>
      <c r="FR17" s="125">
        <v>1105</v>
      </c>
      <c r="FS17" s="125">
        <v>1039</v>
      </c>
      <c r="FT17" s="125">
        <v>1107</v>
      </c>
      <c r="FU17" s="125">
        <v>1146</v>
      </c>
      <c r="FV17" s="125">
        <v>1130</v>
      </c>
    </row>
    <row r="18" spans="1:178" x14ac:dyDescent="0.25">
      <c r="A18" s="126" t="s">
        <v>1486</v>
      </c>
      <c r="B18" s="127" t="str">
        <f t="shared" si="0"/>
        <v>JO</v>
      </c>
      <c r="C18" s="126" t="str">
        <f t="shared" si="1"/>
        <v>Omit</v>
      </c>
      <c r="D18" s="125">
        <v>891</v>
      </c>
      <c r="E18" s="125">
        <v>873</v>
      </c>
      <c r="F18" s="125">
        <v>688</v>
      </c>
      <c r="G18" s="125">
        <v>804</v>
      </c>
      <c r="H18" s="125">
        <v>700</v>
      </c>
      <c r="I18" s="125">
        <v>672</v>
      </c>
      <c r="J18" s="125">
        <v>685</v>
      </c>
      <c r="K18" s="125">
        <v>594</v>
      </c>
      <c r="L18" s="125">
        <v>564</v>
      </c>
      <c r="M18" s="125">
        <v>571</v>
      </c>
      <c r="N18" s="125">
        <v>532</v>
      </c>
      <c r="O18" s="125">
        <v>557</v>
      </c>
      <c r="P18" s="125">
        <v>559</v>
      </c>
      <c r="Q18" s="125">
        <v>511</v>
      </c>
      <c r="R18" s="125">
        <v>613</v>
      </c>
      <c r="S18" s="125">
        <v>536</v>
      </c>
      <c r="T18" s="125">
        <v>550</v>
      </c>
      <c r="U18" s="125">
        <v>533</v>
      </c>
      <c r="V18" s="125">
        <v>531</v>
      </c>
      <c r="W18" s="125">
        <v>542</v>
      </c>
      <c r="X18" s="125">
        <v>534</v>
      </c>
      <c r="Y18" s="125">
        <v>589</v>
      </c>
      <c r="Z18" s="125">
        <v>514</v>
      </c>
      <c r="AA18" s="125">
        <v>424</v>
      </c>
      <c r="AB18" s="125">
        <v>520</v>
      </c>
      <c r="AC18" s="125">
        <v>539</v>
      </c>
      <c r="AD18" s="125">
        <v>481</v>
      </c>
      <c r="AE18" s="125">
        <v>500</v>
      </c>
      <c r="AF18" s="125">
        <v>512</v>
      </c>
      <c r="AG18" s="125">
        <v>531</v>
      </c>
      <c r="AH18" s="125">
        <v>483</v>
      </c>
      <c r="AI18" s="125">
        <v>542</v>
      </c>
      <c r="AJ18" s="125">
        <v>532</v>
      </c>
      <c r="AK18" s="125">
        <v>535</v>
      </c>
      <c r="AL18" s="125">
        <v>530</v>
      </c>
      <c r="AM18" s="125">
        <v>571</v>
      </c>
      <c r="AN18" s="125">
        <v>528</v>
      </c>
      <c r="AO18" s="125">
        <v>528</v>
      </c>
      <c r="AP18" s="125">
        <v>620</v>
      </c>
      <c r="AQ18" s="125">
        <v>579</v>
      </c>
      <c r="AR18" s="125">
        <v>659</v>
      </c>
      <c r="AS18" s="125">
        <v>616</v>
      </c>
      <c r="AT18" s="125">
        <v>716</v>
      </c>
      <c r="AU18" s="125">
        <v>631</v>
      </c>
      <c r="AV18" s="125">
        <v>687</v>
      </c>
      <c r="AW18" s="125">
        <v>636</v>
      </c>
      <c r="AX18" s="125">
        <v>549</v>
      </c>
      <c r="AY18" s="125">
        <v>648</v>
      </c>
      <c r="AZ18" s="125">
        <v>579</v>
      </c>
      <c r="BA18" s="125">
        <v>700</v>
      </c>
      <c r="BB18" s="125">
        <v>696</v>
      </c>
      <c r="BC18" s="125">
        <v>701</v>
      </c>
      <c r="BD18" s="125">
        <v>671</v>
      </c>
      <c r="BE18" s="125">
        <v>667</v>
      </c>
      <c r="BF18" s="125">
        <v>689</v>
      </c>
      <c r="BG18" s="125">
        <v>699</v>
      </c>
      <c r="BH18" s="125">
        <v>695</v>
      </c>
      <c r="BI18" s="125">
        <v>767</v>
      </c>
      <c r="BJ18" s="125">
        <v>780</v>
      </c>
      <c r="BK18" s="125">
        <v>718</v>
      </c>
      <c r="BL18" s="125">
        <v>709</v>
      </c>
      <c r="BM18" s="125">
        <v>701</v>
      </c>
      <c r="BN18" s="125">
        <v>725</v>
      </c>
      <c r="BO18" s="125">
        <v>741</v>
      </c>
      <c r="BP18" s="125">
        <v>781</v>
      </c>
      <c r="BQ18" s="125">
        <v>689</v>
      </c>
      <c r="BR18" s="125">
        <v>703</v>
      </c>
      <c r="BS18" s="125">
        <v>738</v>
      </c>
      <c r="BT18" s="125">
        <v>811</v>
      </c>
      <c r="BU18" s="125">
        <v>783</v>
      </c>
      <c r="BV18" s="125">
        <v>782</v>
      </c>
      <c r="BW18" s="125">
        <v>900</v>
      </c>
      <c r="BX18" s="125">
        <v>847</v>
      </c>
      <c r="BY18" s="125">
        <v>757</v>
      </c>
      <c r="BZ18" s="125">
        <v>831</v>
      </c>
      <c r="CA18" s="125">
        <v>850</v>
      </c>
      <c r="CB18" s="125">
        <v>740</v>
      </c>
      <c r="CC18" s="125">
        <v>807</v>
      </c>
      <c r="CD18" s="125">
        <v>774</v>
      </c>
      <c r="CE18" s="125">
        <v>808</v>
      </c>
      <c r="CF18" s="125">
        <v>756</v>
      </c>
      <c r="CG18" s="125">
        <v>721</v>
      </c>
      <c r="CH18" s="125">
        <v>740</v>
      </c>
      <c r="CI18" s="125">
        <v>765</v>
      </c>
      <c r="CJ18" s="125">
        <v>690</v>
      </c>
      <c r="CK18" s="125">
        <v>669</v>
      </c>
      <c r="CL18" s="125">
        <v>609</v>
      </c>
      <c r="CM18" s="125">
        <v>615</v>
      </c>
      <c r="CN18" s="125">
        <v>671</v>
      </c>
      <c r="CO18" s="125">
        <v>534</v>
      </c>
      <c r="CP18" s="125">
        <v>617</v>
      </c>
      <c r="CQ18" s="125">
        <v>579</v>
      </c>
      <c r="CR18" s="125">
        <v>478</v>
      </c>
      <c r="CS18" s="125">
        <v>546</v>
      </c>
      <c r="CT18" s="125">
        <v>510</v>
      </c>
      <c r="CU18" s="125">
        <v>418</v>
      </c>
      <c r="CV18" s="125">
        <v>431</v>
      </c>
      <c r="CW18" s="125">
        <v>425</v>
      </c>
      <c r="CX18" s="125">
        <v>390</v>
      </c>
      <c r="CY18" s="125">
        <v>314</v>
      </c>
      <c r="CZ18" s="125">
        <v>464</v>
      </c>
      <c r="DA18" s="125">
        <v>411</v>
      </c>
      <c r="DB18" s="125">
        <v>306</v>
      </c>
      <c r="DC18" s="125">
        <v>416</v>
      </c>
      <c r="DD18" s="125">
        <v>374</v>
      </c>
      <c r="DE18" s="125">
        <v>334</v>
      </c>
      <c r="DF18" s="125">
        <v>333</v>
      </c>
      <c r="DG18" s="125">
        <v>351</v>
      </c>
      <c r="DH18" s="125">
        <v>365</v>
      </c>
      <c r="DI18" s="125">
        <v>395</v>
      </c>
      <c r="DJ18" s="125">
        <v>485</v>
      </c>
      <c r="DK18" s="125">
        <v>436</v>
      </c>
      <c r="DL18" s="125">
        <v>429</v>
      </c>
      <c r="DM18" s="125">
        <v>435</v>
      </c>
      <c r="DN18" s="125">
        <v>414</v>
      </c>
      <c r="DO18" s="125">
        <v>411</v>
      </c>
      <c r="DP18" s="125">
        <v>399</v>
      </c>
      <c r="DQ18" s="125">
        <v>462</v>
      </c>
      <c r="DR18" s="125">
        <v>435</v>
      </c>
      <c r="DS18" s="125">
        <v>461</v>
      </c>
      <c r="DT18" s="125">
        <v>496</v>
      </c>
      <c r="DU18" s="125">
        <v>514</v>
      </c>
      <c r="DV18" s="125">
        <v>523</v>
      </c>
      <c r="DW18" s="125">
        <v>515</v>
      </c>
      <c r="DX18" s="125">
        <v>507</v>
      </c>
      <c r="DY18" s="125">
        <v>531</v>
      </c>
      <c r="DZ18" s="125">
        <v>607</v>
      </c>
      <c r="EA18" s="125">
        <v>502</v>
      </c>
      <c r="EB18" s="125">
        <v>592</v>
      </c>
      <c r="EC18" s="125">
        <v>613</v>
      </c>
      <c r="ED18" s="125">
        <v>582</v>
      </c>
      <c r="EE18" s="125">
        <v>601</v>
      </c>
      <c r="EF18" s="125">
        <v>581</v>
      </c>
      <c r="EG18" s="125">
        <v>615</v>
      </c>
      <c r="EH18" s="125">
        <v>604</v>
      </c>
      <c r="EI18" s="125">
        <v>574</v>
      </c>
      <c r="EJ18" s="125">
        <v>584</v>
      </c>
      <c r="EK18" s="125">
        <v>596</v>
      </c>
      <c r="EL18" s="125">
        <v>583</v>
      </c>
      <c r="EM18" s="125">
        <v>612</v>
      </c>
      <c r="EN18" s="125">
        <v>619</v>
      </c>
      <c r="EO18" s="125">
        <v>612</v>
      </c>
      <c r="EP18" s="125">
        <v>672</v>
      </c>
      <c r="EQ18" s="125">
        <v>649</v>
      </c>
      <c r="ER18" s="125">
        <v>685</v>
      </c>
      <c r="ES18" s="125">
        <v>650</v>
      </c>
      <c r="ET18" s="125">
        <v>633</v>
      </c>
      <c r="EU18" s="125">
        <v>710</v>
      </c>
      <c r="EV18" s="125">
        <v>735</v>
      </c>
      <c r="EW18" s="125">
        <v>763</v>
      </c>
      <c r="EX18" s="125">
        <v>688</v>
      </c>
      <c r="EY18" s="125">
        <v>732</v>
      </c>
      <c r="EZ18" s="125">
        <v>756</v>
      </c>
      <c r="FA18" s="125">
        <v>698</v>
      </c>
      <c r="FB18" s="125">
        <v>752</v>
      </c>
      <c r="FC18" s="125">
        <v>743</v>
      </c>
      <c r="FD18" s="125">
        <v>670</v>
      </c>
      <c r="FE18" s="125">
        <v>731</v>
      </c>
      <c r="FF18" s="125">
        <v>755</v>
      </c>
      <c r="FG18" s="125">
        <v>848</v>
      </c>
      <c r="FH18" s="125">
        <v>762</v>
      </c>
      <c r="FI18" s="125">
        <v>807</v>
      </c>
      <c r="FJ18" s="125">
        <v>835</v>
      </c>
      <c r="FK18" s="125">
        <v>888</v>
      </c>
      <c r="FL18" s="125">
        <v>834</v>
      </c>
      <c r="FM18" s="125">
        <v>873</v>
      </c>
      <c r="FN18" s="125">
        <v>850</v>
      </c>
      <c r="FO18" s="125">
        <v>831</v>
      </c>
      <c r="FP18" s="125">
        <v>844</v>
      </c>
      <c r="FQ18" s="125">
        <v>903</v>
      </c>
      <c r="FR18" s="125">
        <v>880</v>
      </c>
      <c r="FS18" s="125">
        <v>951</v>
      </c>
      <c r="FT18" s="125">
        <v>957</v>
      </c>
      <c r="FU18" s="125">
        <v>945</v>
      </c>
      <c r="FV18" s="125">
        <v>1018</v>
      </c>
    </row>
    <row r="19" spans="1:178" x14ac:dyDescent="0.25">
      <c r="A19" s="126" t="s">
        <v>1485</v>
      </c>
      <c r="B19" s="127" t="str">
        <f t="shared" si="0"/>
        <v>HI</v>
      </c>
      <c r="C19" s="126" t="str">
        <f t="shared" si="1"/>
        <v>Retail trade</v>
      </c>
      <c r="D19" s="125">
        <v>857</v>
      </c>
      <c r="E19" s="125">
        <v>738</v>
      </c>
      <c r="F19" s="125">
        <v>843</v>
      </c>
      <c r="G19" s="125">
        <v>782</v>
      </c>
      <c r="H19" s="125">
        <v>850</v>
      </c>
      <c r="I19" s="125">
        <v>822</v>
      </c>
      <c r="J19" s="125">
        <v>780</v>
      </c>
      <c r="K19" s="125">
        <v>749</v>
      </c>
      <c r="L19" s="125">
        <v>776</v>
      </c>
      <c r="M19" s="125">
        <v>757</v>
      </c>
      <c r="N19" s="125">
        <v>691</v>
      </c>
      <c r="O19" s="125">
        <v>682</v>
      </c>
      <c r="P19" s="125">
        <v>712</v>
      </c>
      <c r="Q19" s="125">
        <v>673</v>
      </c>
      <c r="R19" s="125">
        <v>636</v>
      </c>
      <c r="S19" s="125">
        <v>690</v>
      </c>
      <c r="T19" s="125">
        <v>713</v>
      </c>
      <c r="U19" s="125">
        <v>713</v>
      </c>
      <c r="V19" s="125">
        <v>734</v>
      </c>
      <c r="W19" s="125">
        <v>692</v>
      </c>
      <c r="X19" s="125">
        <v>704</v>
      </c>
      <c r="Y19" s="125">
        <v>688</v>
      </c>
      <c r="Z19" s="125">
        <v>706</v>
      </c>
      <c r="AA19" s="125">
        <v>713</v>
      </c>
      <c r="AB19" s="125">
        <v>670</v>
      </c>
      <c r="AC19" s="125">
        <v>710</v>
      </c>
      <c r="AD19" s="125">
        <v>641</v>
      </c>
      <c r="AE19" s="125">
        <v>685</v>
      </c>
      <c r="AF19" s="125">
        <v>642</v>
      </c>
      <c r="AG19" s="125">
        <v>673</v>
      </c>
      <c r="AH19" s="125">
        <v>634</v>
      </c>
      <c r="AI19" s="125">
        <v>676</v>
      </c>
      <c r="AJ19" s="125">
        <v>692</v>
      </c>
      <c r="AK19" s="125">
        <v>725</v>
      </c>
      <c r="AL19" s="125">
        <v>689</v>
      </c>
      <c r="AM19" s="125">
        <v>740</v>
      </c>
      <c r="AN19" s="125">
        <v>763</v>
      </c>
      <c r="AO19" s="125">
        <v>716</v>
      </c>
      <c r="AP19" s="125">
        <v>747</v>
      </c>
      <c r="AQ19" s="125">
        <v>788</v>
      </c>
      <c r="AR19" s="125">
        <v>726</v>
      </c>
      <c r="AS19" s="125">
        <v>692</v>
      </c>
      <c r="AT19" s="125">
        <v>766</v>
      </c>
      <c r="AU19" s="125">
        <v>749</v>
      </c>
      <c r="AV19" s="125">
        <v>731</v>
      </c>
      <c r="AW19" s="125">
        <v>777</v>
      </c>
      <c r="AX19" s="125">
        <v>824</v>
      </c>
      <c r="AY19" s="125">
        <v>825</v>
      </c>
      <c r="AZ19" s="125">
        <v>764</v>
      </c>
      <c r="BA19" s="125">
        <v>760</v>
      </c>
      <c r="BB19" s="125">
        <v>822</v>
      </c>
      <c r="BC19" s="125">
        <v>789</v>
      </c>
      <c r="BD19" s="125">
        <v>790</v>
      </c>
      <c r="BE19" s="125">
        <v>783</v>
      </c>
      <c r="BF19" s="125">
        <v>806</v>
      </c>
      <c r="BG19" s="125">
        <v>810</v>
      </c>
      <c r="BH19" s="125">
        <v>775</v>
      </c>
      <c r="BI19" s="125">
        <v>733</v>
      </c>
      <c r="BJ19" s="125">
        <v>690</v>
      </c>
      <c r="BK19" s="125">
        <v>727</v>
      </c>
      <c r="BL19" s="125">
        <v>831</v>
      </c>
      <c r="BM19" s="125">
        <v>812</v>
      </c>
      <c r="BN19" s="125">
        <v>786</v>
      </c>
      <c r="BO19" s="125">
        <v>785</v>
      </c>
      <c r="BP19" s="125">
        <v>797</v>
      </c>
      <c r="BQ19" s="125">
        <v>849</v>
      </c>
      <c r="BR19" s="125">
        <v>778</v>
      </c>
      <c r="BS19" s="125">
        <v>772</v>
      </c>
      <c r="BT19" s="125">
        <v>769</v>
      </c>
      <c r="BU19" s="125">
        <v>764</v>
      </c>
      <c r="BV19" s="125">
        <v>793</v>
      </c>
      <c r="BW19" s="125">
        <v>758</v>
      </c>
      <c r="BX19" s="125">
        <v>791</v>
      </c>
      <c r="BY19" s="125">
        <v>795</v>
      </c>
      <c r="BZ19" s="125">
        <v>777</v>
      </c>
      <c r="CA19" s="125">
        <v>731</v>
      </c>
      <c r="CB19" s="125">
        <v>757</v>
      </c>
      <c r="CC19" s="125">
        <v>710</v>
      </c>
      <c r="CD19" s="125">
        <v>729</v>
      </c>
      <c r="CE19" s="125">
        <v>741</v>
      </c>
      <c r="CF19" s="125">
        <v>773</v>
      </c>
      <c r="CG19" s="125">
        <v>764</v>
      </c>
      <c r="CH19" s="125">
        <v>823</v>
      </c>
      <c r="CI19" s="125">
        <v>756</v>
      </c>
      <c r="CJ19" s="125">
        <v>701</v>
      </c>
      <c r="CK19" s="125">
        <v>720</v>
      </c>
      <c r="CL19" s="125">
        <v>688</v>
      </c>
      <c r="CM19" s="125">
        <v>686</v>
      </c>
      <c r="CN19" s="125">
        <v>608</v>
      </c>
      <c r="CO19" s="125">
        <v>695</v>
      </c>
      <c r="CP19" s="125">
        <v>671</v>
      </c>
      <c r="CQ19" s="125">
        <v>670</v>
      </c>
      <c r="CR19" s="125">
        <v>617</v>
      </c>
      <c r="CS19" s="125">
        <v>632</v>
      </c>
      <c r="CT19" s="125">
        <v>558</v>
      </c>
      <c r="CU19" s="125">
        <v>632</v>
      </c>
      <c r="CV19" s="125">
        <v>540</v>
      </c>
      <c r="CW19" s="125">
        <v>520</v>
      </c>
      <c r="CX19" s="125">
        <v>524</v>
      </c>
      <c r="CY19" s="125">
        <v>622</v>
      </c>
      <c r="CZ19" s="125">
        <v>538</v>
      </c>
      <c r="DA19" s="125">
        <v>497</v>
      </c>
      <c r="DB19" s="125">
        <v>488</v>
      </c>
      <c r="DC19" s="125">
        <v>518</v>
      </c>
      <c r="DD19" s="125">
        <v>531</v>
      </c>
      <c r="DE19" s="125">
        <v>485</v>
      </c>
      <c r="DF19" s="125">
        <v>517</v>
      </c>
      <c r="DG19" s="125">
        <v>522</v>
      </c>
      <c r="DH19" s="125">
        <v>560</v>
      </c>
      <c r="DI19" s="125">
        <v>536</v>
      </c>
      <c r="DJ19" s="125">
        <v>652</v>
      </c>
      <c r="DK19" s="125">
        <v>542</v>
      </c>
      <c r="DL19" s="125">
        <v>541</v>
      </c>
      <c r="DM19" s="125">
        <v>567</v>
      </c>
      <c r="DN19" s="125">
        <v>587</v>
      </c>
      <c r="DO19" s="125">
        <v>538</v>
      </c>
      <c r="DP19" s="125">
        <v>560</v>
      </c>
      <c r="DQ19" s="125">
        <v>568</v>
      </c>
      <c r="DR19" s="125">
        <v>554</v>
      </c>
      <c r="DS19" s="125">
        <v>508</v>
      </c>
      <c r="DT19" s="125">
        <v>568</v>
      </c>
      <c r="DU19" s="125">
        <v>571</v>
      </c>
      <c r="DV19" s="125">
        <v>587</v>
      </c>
      <c r="DW19" s="125">
        <v>588</v>
      </c>
      <c r="DX19" s="125">
        <v>569</v>
      </c>
      <c r="DY19" s="125">
        <v>588</v>
      </c>
      <c r="DZ19" s="125">
        <v>584</v>
      </c>
      <c r="EA19" s="125">
        <v>545</v>
      </c>
      <c r="EB19" s="125">
        <v>580</v>
      </c>
      <c r="EC19" s="125">
        <v>555</v>
      </c>
      <c r="ED19" s="125">
        <v>563</v>
      </c>
      <c r="EE19" s="125">
        <v>497</v>
      </c>
      <c r="EF19" s="125">
        <v>582</v>
      </c>
      <c r="EG19" s="125">
        <v>572</v>
      </c>
      <c r="EH19" s="125">
        <v>589</v>
      </c>
      <c r="EI19" s="125">
        <v>572</v>
      </c>
      <c r="EJ19" s="125">
        <v>570</v>
      </c>
      <c r="EK19" s="125">
        <v>575</v>
      </c>
      <c r="EL19" s="125">
        <v>561</v>
      </c>
      <c r="EM19" s="125">
        <v>607</v>
      </c>
      <c r="EN19" s="125">
        <v>574</v>
      </c>
      <c r="EO19" s="125">
        <v>601</v>
      </c>
      <c r="EP19" s="125">
        <v>595</v>
      </c>
      <c r="EQ19" s="125">
        <v>588</v>
      </c>
      <c r="ER19" s="125">
        <v>598</v>
      </c>
      <c r="ES19" s="125">
        <v>661</v>
      </c>
      <c r="ET19" s="125">
        <v>565</v>
      </c>
      <c r="EU19" s="125">
        <v>604</v>
      </c>
      <c r="EV19" s="125">
        <v>621</v>
      </c>
      <c r="EW19" s="125">
        <v>607</v>
      </c>
      <c r="EX19" s="125">
        <v>630</v>
      </c>
      <c r="EY19" s="125">
        <v>690</v>
      </c>
      <c r="EZ19" s="125">
        <v>667</v>
      </c>
      <c r="FA19" s="125">
        <v>684</v>
      </c>
      <c r="FB19" s="125">
        <v>718</v>
      </c>
      <c r="FC19" s="125">
        <v>743</v>
      </c>
      <c r="FD19" s="125">
        <v>627</v>
      </c>
      <c r="FE19" s="125">
        <v>715</v>
      </c>
      <c r="FF19" s="125">
        <v>712</v>
      </c>
      <c r="FG19" s="125">
        <v>742</v>
      </c>
      <c r="FH19" s="125">
        <v>754</v>
      </c>
      <c r="FI19" s="125">
        <v>747</v>
      </c>
      <c r="FJ19" s="125">
        <v>764</v>
      </c>
      <c r="FK19" s="125">
        <v>688</v>
      </c>
      <c r="FL19" s="125">
        <v>690</v>
      </c>
      <c r="FM19" s="125">
        <v>779</v>
      </c>
      <c r="FN19" s="125">
        <v>774</v>
      </c>
      <c r="FO19" s="125">
        <v>787</v>
      </c>
      <c r="FP19" s="125">
        <v>760</v>
      </c>
      <c r="FQ19" s="125">
        <v>714</v>
      </c>
      <c r="FR19" s="125">
        <v>756</v>
      </c>
      <c r="FS19" s="125">
        <v>722</v>
      </c>
      <c r="FT19" s="125">
        <v>782</v>
      </c>
      <c r="FU19" s="125">
        <v>786</v>
      </c>
      <c r="FV19" s="125">
        <v>786</v>
      </c>
    </row>
    <row r="20" spans="1:178" x14ac:dyDescent="0.25">
      <c r="A20" s="126" t="s">
        <v>1484</v>
      </c>
      <c r="B20" s="127" t="str">
        <f t="shared" si="0"/>
        <v>JO</v>
      </c>
      <c r="C20" s="126" t="str">
        <f t="shared" si="1"/>
        <v>Retail trade</v>
      </c>
      <c r="D20" s="125">
        <v>503</v>
      </c>
      <c r="E20" s="125">
        <v>519</v>
      </c>
      <c r="F20" s="125">
        <v>417</v>
      </c>
      <c r="G20" s="125">
        <v>481</v>
      </c>
      <c r="H20" s="125">
        <v>468</v>
      </c>
      <c r="I20" s="125">
        <v>429</v>
      </c>
      <c r="J20" s="125">
        <v>405</v>
      </c>
      <c r="K20" s="125">
        <v>373</v>
      </c>
      <c r="L20" s="125">
        <v>349</v>
      </c>
      <c r="M20" s="125">
        <v>355</v>
      </c>
      <c r="N20" s="125">
        <v>341</v>
      </c>
      <c r="O20" s="125">
        <v>390</v>
      </c>
      <c r="P20" s="125">
        <v>379</v>
      </c>
      <c r="Q20" s="125">
        <v>333</v>
      </c>
      <c r="R20" s="125">
        <v>357</v>
      </c>
      <c r="S20" s="125">
        <v>323</v>
      </c>
      <c r="T20" s="125">
        <v>332</v>
      </c>
      <c r="U20" s="125">
        <v>332</v>
      </c>
      <c r="V20" s="125">
        <v>353</v>
      </c>
      <c r="W20" s="125">
        <v>324</v>
      </c>
      <c r="X20" s="125">
        <v>352</v>
      </c>
      <c r="Y20" s="125">
        <v>406</v>
      </c>
      <c r="Z20" s="125">
        <v>315</v>
      </c>
      <c r="AA20" s="125">
        <v>228</v>
      </c>
      <c r="AB20" s="125">
        <v>321</v>
      </c>
      <c r="AC20" s="125">
        <v>354</v>
      </c>
      <c r="AD20" s="125">
        <v>310</v>
      </c>
      <c r="AE20" s="125">
        <v>349</v>
      </c>
      <c r="AF20" s="125">
        <v>312</v>
      </c>
      <c r="AG20" s="125">
        <v>352</v>
      </c>
      <c r="AH20" s="125">
        <v>315</v>
      </c>
      <c r="AI20" s="125">
        <v>338</v>
      </c>
      <c r="AJ20" s="125">
        <v>344</v>
      </c>
      <c r="AK20" s="125">
        <v>340</v>
      </c>
      <c r="AL20" s="125">
        <v>336</v>
      </c>
      <c r="AM20" s="125">
        <v>355</v>
      </c>
      <c r="AN20" s="125">
        <v>335</v>
      </c>
      <c r="AO20" s="125">
        <v>355</v>
      </c>
      <c r="AP20" s="125">
        <v>380</v>
      </c>
      <c r="AQ20" s="125">
        <v>364</v>
      </c>
      <c r="AR20" s="125">
        <v>439</v>
      </c>
      <c r="AS20" s="125">
        <v>387</v>
      </c>
      <c r="AT20" s="125">
        <v>441</v>
      </c>
      <c r="AU20" s="125">
        <v>425</v>
      </c>
      <c r="AV20" s="125">
        <v>479</v>
      </c>
      <c r="AW20" s="125">
        <v>439</v>
      </c>
      <c r="AX20" s="125">
        <v>312</v>
      </c>
      <c r="AY20" s="125">
        <v>402</v>
      </c>
      <c r="AZ20" s="125">
        <v>388</v>
      </c>
      <c r="BA20" s="125">
        <v>431</v>
      </c>
      <c r="BB20" s="125">
        <v>456</v>
      </c>
      <c r="BC20" s="125">
        <v>456</v>
      </c>
      <c r="BD20" s="125">
        <v>402</v>
      </c>
      <c r="BE20" s="125">
        <v>408</v>
      </c>
      <c r="BF20" s="125">
        <v>409</v>
      </c>
      <c r="BG20" s="125">
        <v>432</v>
      </c>
      <c r="BH20" s="125">
        <v>418</v>
      </c>
      <c r="BI20" s="125">
        <v>461</v>
      </c>
      <c r="BJ20" s="125">
        <v>488</v>
      </c>
      <c r="BK20" s="125">
        <v>460</v>
      </c>
      <c r="BL20" s="125">
        <v>480</v>
      </c>
      <c r="BM20" s="125">
        <v>423</v>
      </c>
      <c r="BN20" s="125">
        <v>426</v>
      </c>
      <c r="BO20" s="125">
        <v>426</v>
      </c>
      <c r="BP20" s="125">
        <v>440</v>
      </c>
      <c r="BQ20" s="125">
        <v>392</v>
      </c>
      <c r="BR20" s="125">
        <v>381</v>
      </c>
      <c r="BS20" s="125">
        <v>439</v>
      </c>
      <c r="BT20" s="125">
        <v>435</v>
      </c>
      <c r="BU20" s="125">
        <v>410</v>
      </c>
      <c r="BV20" s="125">
        <v>439</v>
      </c>
      <c r="BW20" s="125">
        <v>567</v>
      </c>
      <c r="BX20" s="125">
        <v>474</v>
      </c>
      <c r="BY20" s="125">
        <v>458</v>
      </c>
      <c r="BZ20" s="125">
        <v>417</v>
      </c>
      <c r="CA20" s="125">
        <v>419</v>
      </c>
      <c r="CB20" s="125">
        <v>367</v>
      </c>
      <c r="CC20" s="125">
        <v>458</v>
      </c>
      <c r="CD20" s="125">
        <v>427</v>
      </c>
      <c r="CE20" s="125">
        <v>404</v>
      </c>
      <c r="CF20" s="125">
        <v>399</v>
      </c>
      <c r="CG20" s="125">
        <v>370</v>
      </c>
      <c r="CH20" s="125">
        <v>408</v>
      </c>
      <c r="CI20" s="125">
        <v>391</v>
      </c>
      <c r="CJ20" s="125">
        <v>350</v>
      </c>
      <c r="CK20" s="125">
        <v>356</v>
      </c>
      <c r="CL20" s="125">
        <v>388</v>
      </c>
      <c r="CM20" s="125">
        <v>372</v>
      </c>
      <c r="CN20" s="125">
        <v>394</v>
      </c>
      <c r="CO20" s="125">
        <v>294</v>
      </c>
      <c r="CP20" s="125">
        <v>381</v>
      </c>
      <c r="CQ20" s="125">
        <v>361</v>
      </c>
      <c r="CR20" s="125">
        <v>270</v>
      </c>
      <c r="CS20" s="125">
        <v>364</v>
      </c>
      <c r="CT20" s="125">
        <v>356</v>
      </c>
      <c r="CU20" s="125">
        <v>263</v>
      </c>
      <c r="CV20" s="125">
        <v>315</v>
      </c>
      <c r="CW20" s="125">
        <v>306</v>
      </c>
      <c r="CX20" s="125">
        <v>251</v>
      </c>
      <c r="CY20" s="125">
        <v>194</v>
      </c>
      <c r="CZ20" s="125">
        <v>319</v>
      </c>
      <c r="DA20" s="125">
        <v>260</v>
      </c>
      <c r="DB20" s="125">
        <v>194</v>
      </c>
      <c r="DC20" s="125">
        <v>238</v>
      </c>
      <c r="DD20" s="125">
        <v>262</v>
      </c>
      <c r="DE20" s="125">
        <v>223</v>
      </c>
      <c r="DF20" s="125">
        <v>216</v>
      </c>
      <c r="DG20" s="125">
        <v>230</v>
      </c>
      <c r="DH20" s="125">
        <v>248</v>
      </c>
      <c r="DI20" s="125">
        <v>274</v>
      </c>
      <c r="DJ20" s="125">
        <v>343</v>
      </c>
      <c r="DK20" s="125">
        <v>278</v>
      </c>
      <c r="DL20" s="125">
        <v>266</v>
      </c>
      <c r="DM20" s="125">
        <v>259</v>
      </c>
      <c r="DN20" s="125">
        <v>262</v>
      </c>
      <c r="DO20" s="125">
        <v>246</v>
      </c>
      <c r="DP20" s="125">
        <v>223</v>
      </c>
      <c r="DQ20" s="125">
        <v>268</v>
      </c>
      <c r="DR20" s="125">
        <v>264</v>
      </c>
      <c r="DS20" s="125">
        <v>281</v>
      </c>
      <c r="DT20" s="125">
        <v>292</v>
      </c>
      <c r="DU20" s="125">
        <v>268</v>
      </c>
      <c r="DV20" s="125">
        <v>283</v>
      </c>
      <c r="DW20" s="125">
        <v>290</v>
      </c>
      <c r="DX20" s="125">
        <v>298</v>
      </c>
      <c r="DY20" s="125">
        <v>331</v>
      </c>
      <c r="DZ20" s="125">
        <v>370</v>
      </c>
      <c r="EA20" s="125">
        <v>332</v>
      </c>
      <c r="EB20" s="125">
        <v>352</v>
      </c>
      <c r="EC20" s="125">
        <v>340</v>
      </c>
      <c r="ED20" s="125">
        <v>327</v>
      </c>
      <c r="EE20" s="125">
        <v>351</v>
      </c>
      <c r="EF20" s="125">
        <v>338</v>
      </c>
      <c r="EG20" s="125">
        <v>366</v>
      </c>
      <c r="EH20" s="125">
        <v>370</v>
      </c>
      <c r="EI20" s="125">
        <v>339</v>
      </c>
      <c r="EJ20" s="125">
        <v>342</v>
      </c>
      <c r="EK20" s="125">
        <v>334</v>
      </c>
      <c r="EL20" s="125">
        <v>336</v>
      </c>
      <c r="EM20" s="125">
        <v>372</v>
      </c>
      <c r="EN20" s="125">
        <v>362</v>
      </c>
      <c r="EO20" s="125">
        <v>387</v>
      </c>
      <c r="EP20" s="125">
        <v>447</v>
      </c>
      <c r="EQ20" s="125">
        <v>401</v>
      </c>
      <c r="ER20" s="125">
        <v>422</v>
      </c>
      <c r="ES20" s="125">
        <v>406</v>
      </c>
      <c r="ET20" s="125">
        <v>400</v>
      </c>
      <c r="EU20" s="125">
        <v>443</v>
      </c>
      <c r="EV20" s="125">
        <v>470</v>
      </c>
      <c r="EW20" s="125">
        <v>520</v>
      </c>
      <c r="EX20" s="125">
        <v>443</v>
      </c>
      <c r="EY20" s="125">
        <v>438</v>
      </c>
      <c r="EZ20" s="125">
        <v>487</v>
      </c>
      <c r="FA20" s="125">
        <v>443</v>
      </c>
      <c r="FB20" s="125">
        <v>439</v>
      </c>
      <c r="FC20" s="125">
        <v>438</v>
      </c>
      <c r="FD20" s="125">
        <v>381</v>
      </c>
      <c r="FE20" s="125">
        <v>463</v>
      </c>
      <c r="FF20" s="125">
        <v>495</v>
      </c>
      <c r="FG20" s="125">
        <v>541</v>
      </c>
      <c r="FH20" s="125">
        <v>437</v>
      </c>
      <c r="FI20" s="125">
        <v>464</v>
      </c>
      <c r="FJ20" s="125">
        <v>490</v>
      </c>
      <c r="FK20" s="125">
        <v>560</v>
      </c>
      <c r="FL20" s="125">
        <v>511</v>
      </c>
      <c r="FM20" s="125">
        <v>500</v>
      </c>
      <c r="FN20" s="125">
        <v>497</v>
      </c>
      <c r="FO20" s="125">
        <v>516</v>
      </c>
      <c r="FP20" s="125">
        <v>494</v>
      </c>
      <c r="FQ20" s="125">
        <v>543</v>
      </c>
      <c r="FR20" s="125">
        <v>515</v>
      </c>
      <c r="FS20" s="125">
        <v>530</v>
      </c>
      <c r="FT20" s="125">
        <v>537</v>
      </c>
      <c r="FU20" s="125">
        <v>543</v>
      </c>
      <c r="FV20" s="125">
        <v>620</v>
      </c>
    </row>
    <row r="21" spans="1:178" x14ac:dyDescent="0.25">
      <c r="A21" s="126" t="s">
        <v>1483</v>
      </c>
      <c r="B21" s="127" t="str">
        <f t="shared" si="0"/>
        <v>HI</v>
      </c>
      <c r="C21" s="126" t="str">
        <f t="shared" si="1"/>
        <v>Professional and business services</v>
      </c>
      <c r="D21" s="125">
        <v>1149</v>
      </c>
      <c r="E21" s="125">
        <v>946</v>
      </c>
      <c r="F21" s="125">
        <v>1043</v>
      </c>
      <c r="G21" s="125">
        <v>864</v>
      </c>
      <c r="H21" s="125">
        <v>1007</v>
      </c>
      <c r="I21" s="125">
        <v>892</v>
      </c>
      <c r="J21" s="125">
        <v>916</v>
      </c>
      <c r="K21" s="125">
        <v>937</v>
      </c>
      <c r="L21" s="125">
        <v>895</v>
      </c>
      <c r="M21" s="125">
        <v>914</v>
      </c>
      <c r="N21" s="125">
        <v>857</v>
      </c>
      <c r="O21" s="125">
        <v>862</v>
      </c>
      <c r="P21" s="125">
        <v>948</v>
      </c>
      <c r="Q21" s="125">
        <v>952</v>
      </c>
      <c r="R21" s="125">
        <v>928</v>
      </c>
      <c r="S21" s="125">
        <v>944</v>
      </c>
      <c r="T21" s="125">
        <v>988</v>
      </c>
      <c r="U21" s="125">
        <v>834</v>
      </c>
      <c r="V21" s="125">
        <v>948</v>
      </c>
      <c r="W21" s="125">
        <v>958</v>
      </c>
      <c r="X21" s="125">
        <v>949</v>
      </c>
      <c r="Y21" s="125">
        <v>987</v>
      </c>
      <c r="Z21" s="125">
        <v>1019</v>
      </c>
      <c r="AA21" s="125">
        <v>1012</v>
      </c>
      <c r="AB21" s="125">
        <v>959</v>
      </c>
      <c r="AC21" s="125">
        <v>941</v>
      </c>
      <c r="AD21" s="125">
        <v>775</v>
      </c>
      <c r="AE21" s="125">
        <v>913</v>
      </c>
      <c r="AF21" s="125">
        <v>849</v>
      </c>
      <c r="AG21" s="125">
        <v>953</v>
      </c>
      <c r="AH21" s="125">
        <v>954</v>
      </c>
      <c r="AI21" s="125">
        <v>890</v>
      </c>
      <c r="AJ21" s="125">
        <v>945</v>
      </c>
      <c r="AK21" s="125">
        <v>930</v>
      </c>
      <c r="AL21" s="125">
        <v>873</v>
      </c>
      <c r="AM21" s="125">
        <v>910</v>
      </c>
      <c r="AN21" s="125">
        <v>874</v>
      </c>
      <c r="AO21" s="125">
        <v>733</v>
      </c>
      <c r="AP21" s="125">
        <v>927</v>
      </c>
      <c r="AQ21" s="125">
        <v>968</v>
      </c>
      <c r="AR21" s="125">
        <v>914</v>
      </c>
      <c r="AS21" s="125">
        <v>913</v>
      </c>
      <c r="AT21" s="125">
        <v>869</v>
      </c>
      <c r="AU21" s="125">
        <v>1009</v>
      </c>
      <c r="AV21" s="125">
        <v>870</v>
      </c>
      <c r="AW21" s="125">
        <v>905</v>
      </c>
      <c r="AX21" s="125">
        <v>953</v>
      </c>
      <c r="AY21" s="125">
        <v>1027</v>
      </c>
      <c r="AZ21" s="125">
        <v>957</v>
      </c>
      <c r="BA21" s="125">
        <v>1042</v>
      </c>
      <c r="BB21" s="125">
        <v>1009</v>
      </c>
      <c r="BC21" s="125">
        <v>994</v>
      </c>
      <c r="BD21" s="125">
        <v>1026</v>
      </c>
      <c r="BE21" s="125">
        <v>1079</v>
      </c>
      <c r="BF21" s="125">
        <v>1061</v>
      </c>
      <c r="BG21" s="125">
        <v>1092</v>
      </c>
      <c r="BH21" s="125">
        <v>1050</v>
      </c>
      <c r="BI21" s="125">
        <v>911</v>
      </c>
      <c r="BJ21" s="125">
        <v>937</v>
      </c>
      <c r="BK21" s="125">
        <v>887</v>
      </c>
      <c r="BL21" s="125">
        <v>962</v>
      </c>
      <c r="BM21" s="125">
        <v>928</v>
      </c>
      <c r="BN21" s="125">
        <v>935</v>
      </c>
      <c r="BO21" s="125">
        <v>874</v>
      </c>
      <c r="BP21" s="125">
        <v>1152</v>
      </c>
      <c r="BQ21" s="125">
        <v>953</v>
      </c>
      <c r="BR21" s="125">
        <v>978</v>
      </c>
      <c r="BS21" s="125">
        <v>941</v>
      </c>
      <c r="BT21" s="125">
        <v>980</v>
      </c>
      <c r="BU21" s="125">
        <v>966</v>
      </c>
      <c r="BV21" s="125">
        <v>1098</v>
      </c>
      <c r="BW21" s="125">
        <v>939</v>
      </c>
      <c r="BX21" s="125">
        <v>964</v>
      </c>
      <c r="BY21" s="125">
        <v>972</v>
      </c>
      <c r="BZ21" s="125">
        <v>953</v>
      </c>
      <c r="CA21" s="125">
        <v>933</v>
      </c>
      <c r="CB21" s="125">
        <v>953</v>
      </c>
      <c r="CC21" s="125">
        <v>894</v>
      </c>
      <c r="CD21" s="125">
        <v>926</v>
      </c>
      <c r="CE21" s="125">
        <v>907</v>
      </c>
      <c r="CF21" s="125">
        <v>932</v>
      </c>
      <c r="CG21" s="125">
        <v>969</v>
      </c>
      <c r="CH21" s="125">
        <v>983</v>
      </c>
      <c r="CI21" s="125">
        <v>952</v>
      </c>
      <c r="CJ21" s="125">
        <v>880</v>
      </c>
      <c r="CK21" s="125">
        <v>830</v>
      </c>
      <c r="CL21" s="125">
        <v>857</v>
      </c>
      <c r="CM21" s="125">
        <v>875</v>
      </c>
      <c r="CN21" s="125">
        <v>800</v>
      </c>
      <c r="CO21" s="125">
        <v>940</v>
      </c>
      <c r="CP21" s="125">
        <v>788</v>
      </c>
      <c r="CQ21" s="125">
        <v>813</v>
      </c>
      <c r="CR21" s="125">
        <v>764</v>
      </c>
      <c r="CS21" s="125">
        <v>790</v>
      </c>
      <c r="CT21" s="125">
        <v>721</v>
      </c>
      <c r="CU21" s="125">
        <v>841</v>
      </c>
      <c r="CV21" s="125">
        <v>734</v>
      </c>
      <c r="CW21" s="125">
        <v>725</v>
      </c>
      <c r="CX21" s="125">
        <v>608</v>
      </c>
      <c r="CY21" s="125">
        <v>670</v>
      </c>
      <c r="CZ21" s="125">
        <v>653</v>
      </c>
      <c r="DA21" s="125">
        <v>624</v>
      </c>
      <c r="DB21" s="125">
        <v>671</v>
      </c>
      <c r="DC21" s="125">
        <v>647</v>
      </c>
      <c r="DD21" s="125">
        <v>683</v>
      </c>
      <c r="DE21" s="125">
        <v>685</v>
      </c>
      <c r="DF21" s="125">
        <v>812</v>
      </c>
      <c r="DG21" s="125">
        <v>683</v>
      </c>
      <c r="DH21" s="125">
        <v>752</v>
      </c>
      <c r="DI21" s="125">
        <v>746</v>
      </c>
      <c r="DJ21" s="125">
        <v>733</v>
      </c>
      <c r="DK21" s="125">
        <v>781</v>
      </c>
      <c r="DL21" s="125">
        <v>782</v>
      </c>
      <c r="DM21" s="125">
        <v>838</v>
      </c>
      <c r="DN21" s="125">
        <v>801</v>
      </c>
      <c r="DO21" s="125">
        <v>781</v>
      </c>
      <c r="DP21" s="125">
        <v>758</v>
      </c>
      <c r="DQ21" s="125">
        <v>755</v>
      </c>
      <c r="DR21" s="125">
        <v>809</v>
      </c>
      <c r="DS21" s="125">
        <v>924</v>
      </c>
      <c r="DT21" s="125">
        <v>816</v>
      </c>
      <c r="DU21" s="125">
        <v>847</v>
      </c>
      <c r="DV21" s="125">
        <v>903</v>
      </c>
      <c r="DW21" s="125">
        <v>875</v>
      </c>
      <c r="DX21" s="125">
        <v>886</v>
      </c>
      <c r="DY21" s="125">
        <v>847</v>
      </c>
      <c r="DZ21" s="125">
        <v>851</v>
      </c>
      <c r="EA21" s="125">
        <v>887</v>
      </c>
      <c r="EB21" s="125">
        <v>908</v>
      </c>
      <c r="EC21" s="125">
        <v>900</v>
      </c>
      <c r="ED21" s="125">
        <v>852</v>
      </c>
      <c r="EE21" s="125">
        <v>893</v>
      </c>
      <c r="EF21" s="125">
        <v>810</v>
      </c>
      <c r="EG21" s="125">
        <v>975</v>
      </c>
      <c r="EH21" s="125">
        <v>909</v>
      </c>
      <c r="EI21" s="125">
        <v>885</v>
      </c>
      <c r="EJ21" s="125">
        <v>931</v>
      </c>
      <c r="EK21" s="125">
        <v>895</v>
      </c>
      <c r="EL21" s="125">
        <v>876</v>
      </c>
      <c r="EM21" s="125">
        <v>873</v>
      </c>
      <c r="EN21" s="125">
        <v>830</v>
      </c>
      <c r="EO21" s="125">
        <v>863</v>
      </c>
      <c r="EP21" s="125">
        <v>900</v>
      </c>
      <c r="EQ21" s="125">
        <v>861</v>
      </c>
      <c r="ER21" s="125">
        <v>881</v>
      </c>
      <c r="ES21" s="125">
        <v>842</v>
      </c>
      <c r="ET21" s="125">
        <v>845</v>
      </c>
      <c r="EU21" s="125">
        <v>894</v>
      </c>
      <c r="EV21" s="125">
        <v>926</v>
      </c>
      <c r="EW21" s="125">
        <v>940</v>
      </c>
      <c r="EX21" s="125">
        <v>942</v>
      </c>
      <c r="EY21" s="125">
        <v>969</v>
      </c>
      <c r="EZ21" s="125">
        <v>973</v>
      </c>
      <c r="FA21" s="125">
        <v>865</v>
      </c>
      <c r="FB21" s="125">
        <v>942</v>
      </c>
      <c r="FC21" s="125">
        <v>939</v>
      </c>
      <c r="FD21" s="125">
        <v>961</v>
      </c>
      <c r="FE21" s="125">
        <v>993</v>
      </c>
      <c r="FF21" s="125">
        <v>1000</v>
      </c>
      <c r="FG21" s="125">
        <v>987</v>
      </c>
      <c r="FH21" s="125">
        <v>955</v>
      </c>
      <c r="FI21" s="125">
        <v>990</v>
      </c>
      <c r="FJ21" s="125">
        <v>1000</v>
      </c>
      <c r="FK21" s="125">
        <v>1020</v>
      </c>
      <c r="FL21" s="125">
        <v>1116</v>
      </c>
      <c r="FM21" s="125">
        <v>1085</v>
      </c>
      <c r="FN21" s="125">
        <v>968</v>
      </c>
      <c r="FO21" s="125">
        <v>1040</v>
      </c>
      <c r="FP21" s="125">
        <v>1003</v>
      </c>
      <c r="FQ21" s="125">
        <v>1033</v>
      </c>
      <c r="FR21" s="125">
        <v>1073</v>
      </c>
      <c r="FS21" s="125">
        <v>1040</v>
      </c>
      <c r="FT21" s="125">
        <v>1040</v>
      </c>
      <c r="FU21" s="125">
        <v>1054</v>
      </c>
      <c r="FV21" s="125">
        <v>948</v>
      </c>
    </row>
    <row r="22" spans="1:178" x14ac:dyDescent="0.25">
      <c r="A22" s="126" t="s">
        <v>1482</v>
      </c>
      <c r="B22" s="127" t="str">
        <f t="shared" si="0"/>
        <v>JO</v>
      </c>
      <c r="C22" s="126" t="str">
        <f t="shared" si="1"/>
        <v>Professional and business services</v>
      </c>
      <c r="D22" s="125">
        <v>766</v>
      </c>
      <c r="E22" s="125">
        <v>751</v>
      </c>
      <c r="F22" s="125">
        <v>766</v>
      </c>
      <c r="G22" s="125">
        <v>875</v>
      </c>
      <c r="H22" s="125">
        <v>754</v>
      </c>
      <c r="I22" s="125">
        <v>694</v>
      </c>
      <c r="J22" s="125">
        <v>666</v>
      </c>
      <c r="K22" s="125">
        <v>564</v>
      </c>
      <c r="L22" s="125">
        <v>642</v>
      </c>
      <c r="M22" s="125">
        <v>557</v>
      </c>
      <c r="N22" s="125">
        <v>544</v>
      </c>
      <c r="O22" s="125">
        <v>552</v>
      </c>
      <c r="P22" s="125">
        <v>572</v>
      </c>
      <c r="Q22" s="125">
        <v>511</v>
      </c>
      <c r="R22" s="125">
        <v>585</v>
      </c>
      <c r="S22" s="125">
        <v>530</v>
      </c>
      <c r="T22" s="125">
        <v>674</v>
      </c>
      <c r="U22" s="125">
        <v>487</v>
      </c>
      <c r="V22" s="125">
        <v>559</v>
      </c>
      <c r="W22" s="125">
        <v>587</v>
      </c>
      <c r="X22" s="125">
        <v>582</v>
      </c>
      <c r="Y22" s="125">
        <v>685</v>
      </c>
      <c r="Z22" s="125">
        <v>656</v>
      </c>
      <c r="AA22" s="125">
        <v>596</v>
      </c>
      <c r="AB22" s="125">
        <v>925</v>
      </c>
      <c r="AC22" s="125">
        <v>782</v>
      </c>
      <c r="AD22" s="125">
        <v>644</v>
      </c>
      <c r="AE22" s="125">
        <v>592</v>
      </c>
      <c r="AF22" s="125">
        <v>650</v>
      </c>
      <c r="AG22" s="125">
        <v>691</v>
      </c>
      <c r="AH22" s="125">
        <v>700</v>
      </c>
      <c r="AI22" s="125">
        <v>732</v>
      </c>
      <c r="AJ22" s="125">
        <v>628</v>
      </c>
      <c r="AK22" s="125">
        <v>568</v>
      </c>
      <c r="AL22" s="125">
        <v>697</v>
      </c>
      <c r="AM22" s="125">
        <v>638</v>
      </c>
      <c r="AN22" s="125">
        <v>616</v>
      </c>
      <c r="AO22" s="125">
        <v>697</v>
      </c>
      <c r="AP22" s="125">
        <v>556</v>
      </c>
      <c r="AQ22" s="125">
        <v>680</v>
      </c>
      <c r="AR22" s="125">
        <v>700</v>
      </c>
      <c r="AS22" s="125">
        <v>673</v>
      </c>
      <c r="AT22" s="125">
        <v>758</v>
      </c>
      <c r="AU22" s="125">
        <v>676</v>
      </c>
      <c r="AV22" s="125">
        <v>707</v>
      </c>
      <c r="AW22" s="125">
        <v>699</v>
      </c>
      <c r="AX22" s="125">
        <v>634</v>
      </c>
      <c r="AY22" s="125">
        <v>748</v>
      </c>
      <c r="AZ22" s="125">
        <v>655</v>
      </c>
      <c r="BA22" s="125">
        <v>723</v>
      </c>
      <c r="BB22" s="125">
        <v>749</v>
      </c>
      <c r="BC22" s="125">
        <v>840</v>
      </c>
      <c r="BD22" s="125">
        <v>789</v>
      </c>
      <c r="BE22" s="125">
        <v>879</v>
      </c>
      <c r="BF22" s="125">
        <v>821</v>
      </c>
      <c r="BG22" s="125">
        <v>848</v>
      </c>
      <c r="BH22" s="125">
        <v>809</v>
      </c>
      <c r="BI22" s="125">
        <v>843</v>
      </c>
      <c r="BJ22" s="125">
        <v>833</v>
      </c>
      <c r="BK22" s="125">
        <v>794</v>
      </c>
      <c r="BL22" s="125">
        <v>838</v>
      </c>
      <c r="BM22" s="125">
        <v>789</v>
      </c>
      <c r="BN22" s="125">
        <v>747</v>
      </c>
      <c r="BO22" s="125">
        <v>732</v>
      </c>
      <c r="BP22" s="125">
        <v>817</v>
      </c>
      <c r="BQ22" s="125">
        <v>708</v>
      </c>
      <c r="BR22" s="125">
        <v>640</v>
      </c>
      <c r="BS22" s="125">
        <v>719</v>
      </c>
      <c r="BT22" s="125">
        <v>720</v>
      </c>
      <c r="BU22" s="125">
        <v>712</v>
      </c>
      <c r="BV22" s="125">
        <v>748</v>
      </c>
      <c r="BW22" s="125">
        <v>693</v>
      </c>
      <c r="BX22" s="125">
        <v>762</v>
      </c>
      <c r="BY22" s="125">
        <v>655</v>
      </c>
      <c r="BZ22" s="125">
        <v>789</v>
      </c>
      <c r="CA22" s="125">
        <v>823</v>
      </c>
      <c r="CB22" s="125">
        <v>785</v>
      </c>
      <c r="CC22" s="125">
        <v>794</v>
      </c>
      <c r="CD22" s="125">
        <v>698</v>
      </c>
      <c r="CE22" s="125">
        <v>741</v>
      </c>
      <c r="CF22" s="125">
        <v>757</v>
      </c>
      <c r="CG22" s="125">
        <v>746</v>
      </c>
      <c r="CH22" s="125">
        <v>743</v>
      </c>
      <c r="CI22" s="125">
        <v>790</v>
      </c>
      <c r="CJ22" s="125">
        <v>757</v>
      </c>
      <c r="CK22" s="125">
        <v>767</v>
      </c>
      <c r="CL22" s="125">
        <v>789</v>
      </c>
      <c r="CM22" s="125">
        <v>744</v>
      </c>
      <c r="CN22" s="125">
        <v>675</v>
      </c>
      <c r="CO22" s="125">
        <v>719</v>
      </c>
      <c r="CP22" s="125">
        <v>668</v>
      </c>
      <c r="CQ22" s="125">
        <v>647</v>
      </c>
      <c r="CR22" s="125">
        <v>616</v>
      </c>
      <c r="CS22" s="125">
        <v>585</v>
      </c>
      <c r="CT22" s="125">
        <v>516</v>
      </c>
      <c r="CU22" s="125">
        <v>589</v>
      </c>
      <c r="CV22" s="125">
        <v>537</v>
      </c>
      <c r="CW22" s="125">
        <v>512</v>
      </c>
      <c r="CX22" s="125">
        <v>415</v>
      </c>
      <c r="CY22" s="125">
        <v>409</v>
      </c>
      <c r="CZ22" s="125">
        <v>401</v>
      </c>
      <c r="DA22" s="125">
        <v>361</v>
      </c>
      <c r="DB22" s="125">
        <v>414</v>
      </c>
      <c r="DC22" s="125">
        <v>370</v>
      </c>
      <c r="DD22" s="125">
        <v>447</v>
      </c>
      <c r="DE22" s="125">
        <v>403</v>
      </c>
      <c r="DF22" s="125">
        <v>407</v>
      </c>
      <c r="DG22" s="125">
        <v>418</v>
      </c>
      <c r="DH22" s="125">
        <v>418</v>
      </c>
      <c r="DI22" s="125">
        <v>394</v>
      </c>
      <c r="DJ22" s="125">
        <v>427</v>
      </c>
      <c r="DK22" s="125">
        <v>516</v>
      </c>
      <c r="DL22" s="125">
        <v>580</v>
      </c>
      <c r="DM22" s="125">
        <v>511</v>
      </c>
      <c r="DN22" s="125">
        <v>547</v>
      </c>
      <c r="DO22" s="125">
        <v>613</v>
      </c>
      <c r="DP22" s="125">
        <v>585</v>
      </c>
      <c r="DQ22" s="125">
        <v>617</v>
      </c>
      <c r="DR22" s="125">
        <v>665</v>
      </c>
      <c r="DS22" s="125">
        <v>564</v>
      </c>
      <c r="DT22" s="125">
        <v>452</v>
      </c>
      <c r="DU22" s="125">
        <v>610</v>
      </c>
      <c r="DV22" s="125">
        <v>595</v>
      </c>
      <c r="DW22" s="125">
        <v>573</v>
      </c>
      <c r="DX22" s="125">
        <v>598</v>
      </c>
      <c r="DY22" s="125">
        <v>638</v>
      </c>
      <c r="DZ22" s="125">
        <v>745</v>
      </c>
      <c r="EA22" s="125">
        <v>612</v>
      </c>
      <c r="EB22" s="125">
        <v>769</v>
      </c>
      <c r="EC22" s="125">
        <v>612</v>
      </c>
      <c r="ED22" s="125">
        <v>494</v>
      </c>
      <c r="EE22" s="125">
        <v>733</v>
      </c>
      <c r="EF22" s="125">
        <v>763</v>
      </c>
      <c r="EG22" s="125">
        <v>638</v>
      </c>
      <c r="EH22" s="125">
        <v>779</v>
      </c>
      <c r="EI22" s="125">
        <v>678</v>
      </c>
      <c r="EJ22" s="125">
        <v>697</v>
      </c>
      <c r="EK22" s="125">
        <v>739</v>
      </c>
      <c r="EL22" s="125">
        <v>704</v>
      </c>
      <c r="EM22" s="125">
        <v>723</v>
      </c>
      <c r="EN22" s="125">
        <v>635</v>
      </c>
      <c r="EO22" s="125">
        <v>689</v>
      </c>
      <c r="EP22" s="125">
        <v>663</v>
      </c>
      <c r="EQ22" s="125">
        <v>553</v>
      </c>
      <c r="ER22" s="125">
        <v>679</v>
      </c>
      <c r="ES22" s="125">
        <v>743</v>
      </c>
      <c r="ET22" s="125">
        <v>695</v>
      </c>
      <c r="EU22" s="125">
        <v>711</v>
      </c>
      <c r="EV22" s="125">
        <v>674</v>
      </c>
      <c r="EW22" s="125">
        <v>647</v>
      </c>
      <c r="EX22" s="125">
        <v>638</v>
      </c>
      <c r="EY22" s="125">
        <v>671</v>
      </c>
      <c r="EZ22" s="125">
        <v>680</v>
      </c>
      <c r="FA22" s="125">
        <v>746</v>
      </c>
      <c r="FB22" s="125">
        <v>706</v>
      </c>
      <c r="FC22" s="125">
        <v>714</v>
      </c>
      <c r="FD22" s="125">
        <v>644</v>
      </c>
      <c r="FE22" s="125">
        <v>793</v>
      </c>
      <c r="FF22" s="125">
        <v>779</v>
      </c>
      <c r="FG22" s="125">
        <v>866</v>
      </c>
      <c r="FH22" s="125">
        <v>881</v>
      </c>
      <c r="FI22" s="125">
        <v>888</v>
      </c>
      <c r="FJ22" s="125">
        <v>911</v>
      </c>
      <c r="FK22" s="125">
        <v>919</v>
      </c>
      <c r="FL22" s="125">
        <v>861</v>
      </c>
      <c r="FM22" s="125">
        <v>964</v>
      </c>
      <c r="FN22" s="125">
        <v>1009</v>
      </c>
      <c r="FO22" s="125">
        <v>967</v>
      </c>
      <c r="FP22" s="125">
        <v>929</v>
      </c>
      <c r="FQ22" s="125">
        <v>940</v>
      </c>
      <c r="FR22" s="125">
        <v>1014</v>
      </c>
      <c r="FS22" s="125">
        <v>1070</v>
      </c>
      <c r="FT22" s="125">
        <v>1103</v>
      </c>
      <c r="FU22" s="125">
        <v>1209</v>
      </c>
      <c r="FV22" s="125">
        <v>1331</v>
      </c>
    </row>
    <row r="23" spans="1:178" x14ac:dyDescent="0.25">
      <c r="A23" s="126" t="s">
        <v>1481</v>
      </c>
      <c r="B23" s="127" t="str">
        <f t="shared" si="0"/>
        <v>HI</v>
      </c>
      <c r="C23" s="126" t="str">
        <f t="shared" si="1"/>
        <v>Education and health services</v>
      </c>
      <c r="D23" s="125">
        <v>499</v>
      </c>
      <c r="E23" s="125">
        <v>534</v>
      </c>
      <c r="F23" s="125">
        <v>543</v>
      </c>
      <c r="G23" s="125">
        <v>492</v>
      </c>
      <c r="H23" s="125">
        <v>507</v>
      </c>
      <c r="I23" s="125">
        <v>482</v>
      </c>
      <c r="J23" s="125">
        <v>523</v>
      </c>
      <c r="K23" s="125">
        <v>524</v>
      </c>
      <c r="L23" s="125">
        <v>527</v>
      </c>
      <c r="M23" s="125">
        <v>514</v>
      </c>
      <c r="N23" s="125">
        <v>505</v>
      </c>
      <c r="O23" s="125">
        <v>466</v>
      </c>
      <c r="P23" s="125">
        <v>514</v>
      </c>
      <c r="Q23" s="125">
        <v>481</v>
      </c>
      <c r="R23" s="125">
        <v>470</v>
      </c>
      <c r="S23" s="125">
        <v>488</v>
      </c>
      <c r="T23" s="125">
        <v>470</v>
      </c>
      <c r="U23" s="125">
        <v>506</v>
      </c>
      <c r="V23" s="125">
        <v>499</v>
      </c>
      <c r="W23" s="125">
        <v>465</v>
      </c>
      <c r="X23" s="125">
        <v>461</v>
      </c>
      <c r="Y23" s="125">
        <v>460</v>
      </c>
      <c r="Z23" s="125">
        <v>449</v>
      </c>
      <c r="AA23" s="125">
        <v>480</v>
      </c>
      <c r="AB23" s="125">
        <v>504</v>
      </c>
      <c r="AC23" s="125">
        <v>457</v>
      </c>
      <c r="AD23" s="125">
        <v>449</v>
      </c>
      <c r="AE23" s="125">
        <v>472</v>
      </c>
      <c r="AF23" s="125">
        <v>481</v>
      </c>
      <c r="AG23" s="125">
        <v>478</v>
      </c>
      <c r="AH23" s="125">
        <v>459</v>
      </c>
      <c r="AI23" s="125">
        <v>458</v>
      </c>
      <c r="AJ23" s="125">
        <v>511</v>
      </c>
      <c r="AK23" s="125">
        <v>496</v>
      </c>
      <c r="AL23" s="125">
        <v>473</v>
      </c>
      <c r="AM23" s="125">
        <v>459</v>
      </c>
      <c r="AN23" s="125">
        <v>484</v>
      </c>
      <c r="AO23" s="125">
        <v>479</v>
      </c>
      <c r="AP23" s="125">
        <v>479</v>
      </c>
      <c r="AQ23" s="125">
        <v>473</v>
      </c>
      <c r="AR23" s="125">
        <v>465</v>
      </c>
      <c r="AS23" s="125">
        <v>434</v>
      </c>
      <c r="AT23" s="125">
        <v>456</v>
      </c>
      <c r="AU23" s="125">
        <v>495</v>
      </c>
      <c r="AV23" s="125">
        <v>468</v>
      </c>
      <c r="AW23" s="125">
        <v>506</v>
      </c>
      <c r="AX23" s="125">
        <v>496</v>
      </c>
      <c r="AY23" s="125">
        <v>505</v>
      </c>
      <c r="AZ23" s="125">
        <v>491</v>
      </c>
      <c r="BA23" s="125">
        <v>489</v>
      </c>
      <c r="BB23" s="125">
        <v>521</v>
      </c>
      <c r="BC23" s="125">
        <v>519</v>
      </c>
      <c r="BD23" s="125">
        <v>504</v>
      </c>
      <c r="BE23" s="125">
        <v>508</v>
      </c>
      <c r="BF23" s="125">
        <v>503</v>
      </c>
      <c r="BG23" s="125">
        <v>508</v>
      </c>
      <c r="BH23" s="125">
        <v>538</v>
      </c>
      <c r="BI23" s="125">
        <v>489</v>
      </c>
      <c r="BJ23" s="125">
        <v>510</v>
      </c>
      <c r="BK23" s="125">
        <v>506</v>
      </c>
      <c r="BL23" s="125">
        <v>489</v>
      </c>
      <c r="BM23" s="125">
        <v>503</v>
      </c>
      <c r="BN23" s="125">
        <v>496</v>
      </c>
      <c r="BO23" s="125">
        <v>513</v>
      </c>
      <c r="BP23" s="125">
        <v>575</v>
      </c>
      <c r="BQ23" s="125">
        <v>498</v>
      </c>
      <c r="BR23" s="125">
        <v>548</v>
      </c>
      <c r="BS23" s="125">
        <v>525</v>
      </c>
      <c r="BT23" s="125">
        <v>537</v>
      </c>
      <c r="BU23" s="125">
        <v>538</v>
      </c>
      <c r="BV23" s="125">
        <v>535</v>
      </c>
      <c r="BW23" s="125">
        <v>535</v>
      </c>
      <c r="BX23" s="125">
        <v>535</v>
      </c>
      <c r="BY23" s="125">
        <v>521</v>
      </c>
      <c r="BZ23" s="125">
        <v>548</v>
      </c>
      <c r="CA23" s="125">
        <v>530</v>
      </c>
      <c r="CB23" s="125">
        <v>550</v>
      </c>
      <c r="CC23" s="125">
        <v>550</v>
      </c>
      <c r="CD23" s="125">
        <v>513</v>
      </c>
      <c r="CE23" s="125">
        <v>543</v>
      </c>
      <c r="CF23" s="125">
        <v>533</v>
      </c>
      <c r="CG23" s="125">
        <v>548</v>
      </c>
      <c r="CH23" s="125">
        <v>557</v>
      </c>
      <c r="CI23" s="125">
        <v>505</v>
      </c>
      <c r="CJ23" s="125">
        <v>565</v>
      </c>
      <c r="CK23" s="125">
        <v>565</v>
      </c>
      <c r="CL23" s="125">
        <v>566</v>
      </c>
      <c r="CM23" s="125">
        <v>581</v>
      </c>
      <c r="CN23" s="125">
        <v>550</v>
      </c>
      <c r="CO23" s="125">
        <v>518</v>
      </c>
      <c r="CP23" s="125">
        <v>537</v>
      </c>
      <c r="CQ23" s="125">
        <v>538</v>
      </c>
      <c r="CR23" s="125">
        <v>503</v>
      </c>
      <c r="CS23" s="125">
        <v>539</v>
      </c>
      <c r="CT23" s="125">
        <v>492</v>
      </c>
      <c r="CU23" s="125">
        <v>520</v>
      </c>
      <c r="CV23" s="125">
        <v>526</v>
      </c>
      <c r="CW23" s="125">
        <v>539</v>
      </c>
      <c r="CX23" s="125">
        <v>481</v>
      </c>
      <c r="CY23" s="125">
        <v>478</v>
      </c>
      <c r="CZ23" s="125">
        <v>465</v>
      </c>
      <c r="DA23" s="125">
        <v>502</v>
      </c>
      <c r="DB23" s="125">
        <v>510</v>
      </c>
      <c r="DC23" s="125">
        <v>530</v>
      </c>
      <c r="DD23" s="125">
        <v>511</v>
      </c>
      <c r="DE23" s="125">
        <v>504</v>
      </c>
      <c r="DF23" s="125">
        <v>491</v>
      </c>
      <c r="DG23" s="125">
        <v>483</v>
      </c>
      <c r="DH23" s="125">
        <v>447</v>
      </c>
      <c r="DI23" s="125">
        <v>467</v>
      </c>
      <c r="DJ23" s="125">
        <v>512</v>
      </c>
      <c r="DK23" s="125">
        <v>478</v>
      </c>
      <c r="DL23" s="125">
        <v>454</v>
      </c>
      <c r="DM23" s="125">
        <v>505</v>
      </c>
      <c r="DN23" s="125">
        <v>522</v>
      </c>
      <c r="DO23" s="125">
        <v>467</v>
      </c>
      <c r="DP23" s="125">
        <v>506</v>
      </c>
      <c r="DQ23" s="125">
        <v>490</v>
      </c>
      <c r="DR23" s="125">
        <v>525</v>
      </c>
      <c r="DS23" s="125">
        <v>497</v>
      </c>
      <c r="DT23" s="125">
        <v>446</v>
      </c>
      <c r="DU23" s="125">
        <v>468</v>
      </c>
      <c r="DV23" s="125">
        <v>463</v>
      </c>
      <c r="DW23" s="125">
        <v>484</v>
      </c>
      <c r="DX23" s="125">
        <v>463</v>
      </c>
      <c r="DY23" s="125">
        <v>518</v>
      </c>
      <c r="DZ23" s="125">
        <v>481</v>
      </c>
      <c r="EA23" s="125">
        <v>499</v>
      </c>
      <c r="EB23" s="125">
        <v>479</v>
      </c>
      <c r="EC23" s="125">
        <v>480</v>
      </c>
      <c r="ED23" s="125">
        <v>511</v>
      </c>
      <c r="EE23" s="125">
        <v>501</v>
      </c>
      <c r="EF23" s="125">
        <v>540</v>
      </c>
      <c r="EG23" s="125">
        <v>567</v>
      </c>
      <c r="EH23" s="125">
        <v>524</v>
      </c>
      <c r="EI23" s="125">
        <v>497</v>
      </c>
      <c r="EJ23" s="125">
        <v>547</v>
      </c>
      <c r="EK23" s="125">
        <v>516</v>
      </c>
      <c r="EL23" s="125">
        <v>489</v>
      </c>
      <c r="EM23" s="125">
        <v>498</v>
      </c>
      <c r="EN23" s="125">
        <v>501</v>
      </c>
      <c r="EO23" s="125">
        <v>537</v>
      </c>
      <c r="EP23" s="125">
        <v>484</v>
      </c>
      <c r="EQ23" s="125">
        <v>539</v>
      </c>
      <c r="ER23" s="125">
        <v>534</v>
      </c>
      <c r="ES23" s="125">
        <v>527</v>
      </c>
      <c r="ET23" s="125">
        <v>532</v>
      </c>
      <c r="EU23" s="125">
        <v>565</v>
      </c>
      <c r="EV23" s="125">
        <v>564</v>
      </c>
      <c r="EW23" s="125">
        <v>486</v>
      </c>
      <c r="EX23" s="125">
        <v>553</v>
      </c>
      <c r="EY23" s="125">
        <v>579</v>
      </c>
      <c r="EZ23" s="125">
        <v>530</v>
      </c>
      <c r="FA23" s="125">
        <v>520</v>
      </c>
      <c r="FB23" s="125">
        <v>541</v>
      </c>
      <c r="FC23" s="125">
        <v>531</v>
      </c>
      <c r="FD23" s="125">
        <v>571</v>
      </c>
      <c r="FE23" s="125">
        <v>537</v>
      </c>
      <c r="FF23" s="125">
        <v>574</v>
      </c>
      <c r="FG23" s="125">
        <v>590</v>
      </c>
      <c r="FH23" s="125">
        <v>550</v>
      </c>
      <c r="FI23" s="125">
        <v>540</v>
      </c>
      <c r="FJ23" s="125">
        <v>579</v>
      </c>
      <c r="FK23" s="125">
        <v>521</v>
      </c>
      <c r="FL23" s="125">
        <v>635</v>
      </c>
      <c r="FM23" s="125">
        <v>601</v>
      </c>
      <c r="FN23" s="125">
        <v>578</v>
      </c>
      <c r="FO23" s="125">
        <v>602</v>
      </c>
      <c r="FP23" s="125">
        <v>563</v>
      </c>
      <c r="FQ23" s="125">
        <v>619</v>
      </c>
      <c r="FR23" s="125">
        <v>591</v>
      </c>
      <c r="FS23" s="125">
        <v>598</v>
      </c>
      <c r="FT23" s="125">
        <v>598</v>
      </c>
      <c r="FU23" s="125">
        <v>585</v>
      </c>
      <c r="FV23" s="125">
        <v>580</v>
      </c>
    </row>
    <row r="24" spans="1:178" x14ac:dyDescent="0.25">
      <c r="A24" s="126" t="s">
        <v>1480</v>
      </c>
      <c r="B24" s="127" t="str">
        <f t="shared" si="0"/>
        <v>JO</v>
      </c>
      <c r="C24" s="126" t="str">
        <f t="shared" si="1"/>
        <v>Education and health services</v>
      </c>
      <c r="D24" s="125">
        <v>835</v>
      </c>
      <c r="E24" s="125">
        <v>815</v>
      </c>
      <c r="F24" s="125">
        <v>770</v>
      </c>
      <c r="G24" s="125">
        <v>703</v>
      </c>
      <c r="H24" s="125">
        <v>769</v>
      </c>
      <c r="I24" s="125">
        <v>745</v>
      </c>
      <c r="J24" s="125">
        <v>794</v>
      </c>
      <c r="K24" s="125">
        <v>868</v>
      </c>
      <c r="L24" s="125">
        <v>744</v>
      </c>
      <c r="M24" s="125">
        <v>743</v>
      </c>
      <c r="N24" s="125">
        <v>704</v>
      </c>
      <c r="O24" s="125">
        <v>740</v>
      </c>
      <c r="P24" s="125">
        <v>744</v>
      </c>
      <c r="Q24" s="125">
        <v>751</v>
      </c>
      <c r="R24" s="125">
        <v>728</v>
      </c>
      <c r="S24" s="125">
        <v>716</v>
      </c>
      <c r="T24" s="125">
        <v>654</v>
      </c>
      <c r="U24" s="125">
        <v>741</v>
      </c>
      <c r="V24" s="125">
        <v>688</v>
      </c>
      <c r="W24" s="125">
        <v>698</v>
      </c>
      <c r="X24" s="125">
        <v>689</v>
      </c>
      <c r="Y24" s="125">
        <v>663</v>
      </c>
      <c r="Z24" s="125">
        <v>708</v>
      </c>
      <c r="AA24" s="125">
        <v>644</v>
      </c>
      <c r="AB24" s="125">
        <v>608</v>
      </c>
      <c r="AC24" s="125">
        <v>595</v>
      </c>
      <c r="AD24" s="125">
        <v>592</v>
      </c>
      <c r="AE24" s="125">
        <v>608</v>
      </c>
      <c r="AF24" s="125">
        <v>651</v>
      </c>
      <c r="AG24" s="125">
        <v>603</v>
      </c>
      <c r="AH24" s="125">
        <v>567</v>
      </c>
      <c r="AI24" s="125">
        <v>550</v>
      </c>
      <c r="AJ24" s="125">
        <v>557</v>
      </c>
      <c r="AK24" s="125">
        <v>600</v>
      </c>
      <c r="AL24" s="125">
        <v>582</v>
      </c>
      <c r="AM24" s="125">
        <v>572</v>
      </c>
      <c r="AN24" s="125">
        <v>622</v>
      </c>
      <c r="AO24" s="125">
        <v>599</v>
      </c>
      <c r="AP24" s="125">
        <v>606</v>
      </c>
      <c r="AQ24" s="125">
        <v>610</v>
      </c>
      <c r="AR24" s="125">
        <v>605</v>
      </c>
      <c r="AS24" s="125">
        <v>536</v>
      </c>
      <c r="AT24" s="125">
        <v>605</v>
      </c>
      <c r="AU24" s="125">
        <v>599</v>
      </c>
      <c r="AV24" s="125">
        <v>607</v>
      </c>
      <c r="AW24" s="125">
        <v>645</v>
      </c>
      <c r="AX24" s="125">
        <v>618</v>
      </c>
      <c r="AY24" s="125">
        <v>641</v>
      </c>
      <c r="AZ24" s="125">
        <v>575</v>
      </c>
      <c r="BA24" s="125">
        <v>613</v>
      </c>
      <c r="BB24" s="125">
        <v>654</v>
      </c>
      <c r="BC24" s="125">
        <v>629</v>
      </c>
      <c r="BD24" s="125">
        <v>672</v>
      </c>
      <c r="BE24" s="125">
        <v>668</v>
      </c>
      <c r="BF24" s="125">
        <v>712</v>
      </c>
      <c r="BG24" s="125">
        <v>659</v>
      </c>
      <c r="BH24" s="125">
        <v>691</v>
      </c>
      <c r="BI24" s="125">
        <v>656</v>
      </c>
      <c r="BJ24" s="125">
        <v>665</v>
      </c>
      <c r="BK24" s="125">
        <v>657</v>
      </c>
      <c r="BL24" s="125">
        <v>710</v>
      </c>
      <c r="BM24" s="125">
        <v>740</v>
      </c>
      <c r="BN24" s="125">
        <v>745</v>
      </c>
      <c r="BO24" s="125">
        <v>747</v>
      </c>
      <c r="BP24" s="125">
        <v>709</v>
      </c>
      <c r="BQ24" s="125">
        <v>717</v>
      </c>
      <c r="BR24" s="125">
        <v>652</v>
      </c>
      <c r="BS24" s="125">
        <v>767</v>
      </c>
      <c r="BT24" s="125">
        <v>760</v>
      </c>
      <c r="BU24" s="125">
        <v>796</v>
      </c>
      <c r="BV24" s="125">
        <v>784</v>
      </c>
      <c r="BW24" s="125">
        <v>770</v>
      </c>
      <c r="BX24" s="125">
        <v>744</v>
      </c>
      <c r="BY24" s="125">
        <v>681</v>
      </c>
      <c r="BZ24" s="125">
        <v>743</v>
      </c>
      <c r="CA24" s="125">
        <v>769</v>
      </c>
      <c r="CB24" s="125">
        <v>780</v>
      </c>
      <c r="CC24" s="125">
        <v>807</v>
      </c>
      <c r="CD24" s="125">
        <v>742</v>
      </c>
      <c r="CE24" s="125">
        <v>784</v>
      </c>
      <c r="CF24" s="125">
        <v>850</v>
      </c>
      <c r="CG24" s="125">
        <v>739</v>
      </c>
      <c r="CH24" s="125">
        <v>741</v>
      </c>
      <c r="CI24" s="125">
        <v>767</v>
      </c>
      <c r="CJ24" s="125">
        <v>716</v>
      </c>
      <c r="CK24" s="125">
        <v>764</v>
      </c>
      <c r="CL24" s="125">
        <v>771</v>
      </c>
      <c r="CM24" s="125">
        <v>748</v>
      </c>
      <c r="CN24" s="125">
        <v>730</v>
      </c>
      <c r="CO24" s="125">
        <v>732</v>
      </c>
      <c r="CP24" s="125">
        <v>791</v>
      </c>
      <c r="CQ24" s="125">
        <v>702</v>
      </c>
      <c r="CR24" s="125">
        <v>606</v>
      </c>
      <c r="CS24" s="125">
        <v>637</v>
      </c>
      <c r="CT24" s="125">
        <v>637</v>
      </c>
      <c r="CU24" s="125">
        <v>670</v>
      </c>
      <c r="CV24" s="125">
        <v>596</v>
      </c>
      <c r="CW24" s="125">
        <v>560</v>
      </c>
      <c r="CX24" s="125">
        <v>508</v>
      </c>
      <c r="CY24" s="125">
        <v>502</v>
      </c>
      <c r="CZ24" s="125">
        <v>535</v>
      </c>
      <c r="DA24" s="125">
        <v>525</v>
      </c>
      <c r="DB24" s="125">
        <v>539</v>
      </c>
      <c r="DC24" s="125">
        <v>540</v>
      </c>
      <c r="DD24" s="125">
        <v>546</v>
      </c>
      <c r="DE24" s="125">
        <v>522</v>
      </c>
      <c r="DF24" s="125">
        <v>530</v>
      </c>
      <c r="DG24" s="125">
        <v>552</v>
      </c>
      <c r="DH24" s="125">
        <v>626</v>
      </c>
      <c r="DI24" s="125">
        <v>530</v>
      </c>
      <c r="DJ24" s="125">
        <v>525</v>
      </c>
      <c r="DK24" s="125">
        <v>520</v>
      </c>
      <c r="DL24" s="125">
        <v>504</v>
      </c>
      <c r="DM24" s="125">
        <v>477</v>
      </c>
      <c r="DN24" s="125">
        <v>520</v>
      </c>
      <c r="DO24" s="125">
        <v>461</v>
      </c>
      <c r="DP24" s="125">
        <v>513</v>
      </c>
      <c r="DQ24" s="125">
        <v>595</v>
      </c>
      <c r="DR24" s="125">
        <v>550</v>
      </c>
      <c r="DS24" s="125">
        <v>549</v>
      </c>
      <c r="DT24" s="125">
        <v>546</v>
      </c>
      <c r="DU24" s="125">
        <v>542</v>
      </c>
      <c r="DV24" s="125">
        <v>584</v>
      </c>
      <c r="DW24" s="125">
        <v>588</v>
      </c>
      <c r="DX24" s="125">
        <v>576</v>
      </c>
      <c r="DY24" s="125">
        <v>589</v>
      </c>
      <c r="DZ24" s="125">
        <v>589</v>
      </c>
      <c r="EA24" s="125">
        <v>595</v>
      </c>
      <c r="EB24" s="125">
        <v>596</v>
      </c>
      <c r="EC24" s="125">
        <v>637</v>
      </c>
      <c r="ED24" s="125">
        <v>639</v>
      </c>
      <c r="EE24" s="125">
        <v>617</v>
      </c>
      <c r="EF24" s="125">
        <v>728</v>
      </c>
      <c r="EG24" s="125">
        <v>680</v>
      </c>
      <c r="EH24" s="125">
        <v>698</v>
      </c>
      <c r="EI24" s="125">
        <v>692</v>
      </c>
      <c r="EJ24" s="125">
        <v>713</v>
      </c>
      <c r="EK24" s="125">
        <v>740</v>
      </c>
      <c r="EL24" s="125">
        <v>658</v>
      </c>
      <c r="EM24" s="125">
        <v>621</v>
      </c>
      <c r="EN24" s="125">
        <v>729</v>
      </c>
      <c r="EO24" s="125">
        <v>738</v>
      </c>
      <c r="EP24" s="125">
        <v>712</v>
      </c>
      <c r="EQ24" s="125">
        <v>700</v>
      </c>
      <c r="ER24" s="125">
        <v>641</v>
      </c>
      <c r="ES24" s="125">
        <v>695</v>
      </c>
      <c r="ET24" s="125">
        <v>708</v>
      </c>
      <c r="EU24" s="125">
        <v>716</v>
      </c>
      <c r="EV24" s="125">
        <v>682</v>
      </c>
      <c r="EW24" s="125">
        <v>678</v>
      </c>
      <c r="EX24" s="125">
        <v>667</v>
      </c>
      <c r="EY24" s="125">
        <v>725</v>
      </c>
      <c r="EZ24" s="125">
        <v>674</v>
      </c>
      <c r="FA24" s="125">
        <v>666</v>
      </c>
      <c r="FB24" s="125">
        <v>688</v>
      </c>
      <c r="FC24" s="125">
        <v>613</v>
      </c>
      <c r="FD24" s="125">
        <v>721</v>
      </c>
      <c r="FE24" s="125">
        <v>723</v>
      </c>
      <c r="FF24" s="125">
        <v>715</v>
      </c>
      <c r="FG24" s="125">
        <v>732</v>
      </c>
      <c r="FH24" s="125">
        <v>806</v>
      </c>
      <c r="FI24" s="125">
        <v>815</v>
      </c>
      <c r="FJ24" s="125">
        <v>856</v>
      </c>
      <c r="FK24" s="125">
        <v>882</v>
      </c>
      <c r="FL24" s="125">
        <v>872</v>
      </c>
      <c r="FM24" s="125">
        <v>854</v>
      </c>
      <c r="FN24" s="125">
        <v>825</v>
      </c>
      <c r="FO24" s="125">
        <v>923</v>
      </c>
      <c r="FP24" s="125">
        <v>907</v>
      </c>
      <c r="FQ24" s="125">
        <v>925</v>
      </c>
      <c r="FR24" s="125">
        <v>903</v>
      </c>
      <c r="FS24" s="125">
        <v>992</v>
      </c>
      <c r="FT24" s="125">
        <v>968</v>
      </c>
      <c r="FU24" s="125">
        <v>1002</v>
      </c>
      <c r="FV24" s="125">
        <v>1030</v>
      </c>
    </row>
    <row r="25" spans="1:178" x14ac:dyDescent="0.25">
      <c r="A25" s="126" t="s">
        <v>1479</v>
      </c>
      <c r="B25" s="127" t="str">
        <f t="shared" si="0"/>
        <v>HI</v>
      </c>
      <c r="C25" s="126" t="str">
        <f t="shared" si="1"/>
        <v>Omit</v>
      </c>
      <c r="D25" s="125">
        <v>440</v>
      </c>
      <c r="E25" s="125">
        <v>473</v>
      </c>
      <c r="F25" s="125">
        <v>478</v>
      </c>
      <c r="G25" s="125">
        <v>432</v>
      </c>
      <c r="H25" s="125">
        <v>436</v>
      </c>
      <c r="I25" s="125">
        <v>438</v>
      </c>
      <c r="J25" s="125">
        <v>463</v>
      </c>
      <c r="K25" s="125">
        <v>431</v>
      </c>
      <c r="L25" s="125">
        <v>458</v>
      </c>
      <c r="M25" s="125">
        <v>450</v>
      </c>
      <c r="N25" s="125">
        <v>443</v>
      </c>
      <c r="O25" s="125">
        <v>421</v>
      </c>
      <c r="P25" s="125">
        <v>447</v>
      </c>
      <c r="Q25" s="125">
        <v>424</v>
      </c>
      <c r="R25" s="125">
        <v>401</v>
      </c>
      <c r="S25" s="125">
        <v>432</v>
      </c>
      <c r="T25" s="125">
        <v>413</v>
      </c>
      <c r="U25" s="125">
        <v>422</v>
      </c>
      <c r="V25" s="125">
        <v>438</v>
      </c>
      <c r="W25" s="125">
        <v>414</v>
      </c>
      <c r="X25" s="125">
        <v>405</v>
      </c>
      <c r="Y25" s="125">
        <v>414</v>
      </c>
      <c r="Z25" s="125">
        <v>403</v>
      </c>
      <c r="AA25" s="125">
        <v>432</v>
      </c>
      <c r="AB25" s="125">
        <v>448</v>
      </c>
      <c r="AC25" s="125">
        <v>397</v>
      </c>
      <c r="AD25" s="125">
        <v>401</v>
      </c>
      <c r="AE25" s="125">
        <v>402</v>
      </c>
      <c r="AF25" s="125">
        <v>413</v>
      </c>
      <c r="AG25" s="125">
        <v>413</v>
      </c>
      <c r="AH25" s="125">
        <v>397</v>
      </c>
      <c r="AI25" s="125">
        <v>390</v>
      </c>
      <c r="AJ25" s="125">
        <v>448</v>
      </c>
      <c r="AK25" s="125">
        <v>415</v>
      </c>
      <c r="AL25" s="125">
        <v>403</v>
      </c>
      <c r="AM25" s="125">
        <v>397</v>
      </c>
      <c r="AN25" s="125">
        <v>424</v>
      </c>
      <c r="AO25" s="125">
        <v>417</v>
      </c>
      <c r="AP25" s="125">
        <v>419</v>
      </c>
      <c r="AQ25" s="125">
        <v>419</v>
      </c>
      <c r="AR25" s="125">
        <v>415</v>
      </c>
      <c r="AS25" s="125">
        <v>382</v>
      </c>
      <c r="AT25" s="125">
        <v>395</v>
      </c>
      <c r="AU25" s="125">
        <v>435</v>
      </c>
      <c r="AV25" s="125">
        <v>415</v>
      </c>
      <c r="AW25" s="125">
        <v>404</v>
      </c>
      <c r="AX25" s="125">
        <v>433</v>
      </c>
      <c r="AY25" s="125">
        <v>435</v>
      </c>
      <c r="AZ25" s="125">
        <v>426</v>
      </c>
      <c r="BA25" s="125">
        <v>448</v>
      </c>
      <c r="BB25" s="125">
        <v>456</v>
      </c>
      <c r="BC25" s="125">
        <v>454</v>
      </c>
      <c r="BD25" s="125">
        <v>438</v>
      </c>
      <c r="BE25" s="125">
        <v>444</v>
      </c>
      <c r="BF25" s="125">
        <v>440</v>
      </c>
      <c r="BG25" s="125">
        <v>449</v>
      </c>
      <c r="BH25" s="125">
        <v>451</v>
      </c>
      <c r="BI25" s="125">
        <v>426</v>
      </c>
      <c r="BJ25" s="125">
        <v>435</v>
      </c>
      <c r="BK25" s="125">
        <v>425</v>
      </c>
      <c r="BL25" s="125">
        <v>420</v>
      </c>
      <c r="BM25" s="125">
        <v>427</v>
      </c>
      <c r="BN25" s="125">
        <v>426</v>
      </c>
      <c r="BO25" s="125">
        <v>438</v>
      </c>
      <c r="BP25" s="125">
        <v>490</v>
      </c>
      <c r="BQ25" s="125">
        <v>452</v>
      </c>
      <c r="BR25" s="125">
        <v>478</v>
      </c>
      <c r="BS25" s="125">
        <v>452</v>
      </c>
      <c r="BT25" s="125">
        <v>448</v>
      </c>
      <c r="BU25" s="125">
        <v>471</v>
      </c>
      <c r="BV25" s="125">
        <v>469</v>
      </c>
      <c r="BW25" s="125">
        <v>471</v>
      </c>
      <c r="BX25" s="125">
        <v>462</v>
      </c>
      <c r="BY25" s="125">
        <v>445</v>
      </c>
      <c r="BZ25" s="125">
        <v>467</v>
      </c>
      <c r="CA25" s="125">
        <v>453</v>
      </c>
      <c r="CB25" s="125">
        <v>483</v>
      </c>
      <c r="CC25" s="125">
        <v>472</v>
      </c>
      <c r="CD25" s="125">
        <v>450</v>
      </c>
      <c r="CE25" s="125">
        <v>470</v>
      </c>
      <c r="CF25" s="125">
        <v>457</v>
      </c>
      <c r="CG25" s="125">
        <v>477</v>
      </c>
      <c r="CH25" s="125">
        <v>479</v>
      </c>
      <c r="CI25" s="125">
        <v>431</v>
      </c>
      <c r="CJ25" s="125">
        <v>485</v>
      </c>
      <c r="CK25" s="125">
        <v>494</v>
      </c>
      <c r="CL25" s="125">
        <v>491</v>
      </c>
      <c r="CM25" s="125">
        <v>496</v>
      </c>
      <c r="CN25" s="125">
        <v>467</v>
      </c>
      <c r="CO25" s="125">
        <v>434</v>
      </c>
      <c r="CP25" s="125">
        <v>454</v>
      </c>
      <c r="CQ25" s="125">
        <v>453</v>
      </c>
      <c r="CR25" s="125">
        <v>444</v>
      </c>
      <c r="CS25" s="125">
        <v>468</v>
      </c>
      <c r="CT25" s="125">
        <v>425</v>
      </c>
      <c r="CU25" s="125">
        <v>454</v>
      </c>
      <c r="CV25" s="125">
        <v>457</v>
      </c>
      <c r="CW25" s="125">
        <v>464</v>
      </c>
      <c r="CX25" s="125">
        <v>414</v>
      </c>
      <c r="CY25" s="125">
        <v>417</v>
      </c>
      <c r="CZ25" s="125">
        <v>389</v>
      </c>
      <c r="DA25" s="125">
        <v>428</v>
      </c>
      <c r="DB25" s="125">
        <v>433</v>
      </c>
      <c r="DC25" s="125">
        <v>455</v>
      </c>
      <c r="DD25" s="125">
        <v>456</v>
      </c>
      <c r="DE25" s="125">
        <v>422</v>
      </c>
      <c r="DF25" s="125">
        <v>430</v>
      </c>
      <c r="DG25" s="125">
        <v>410</v>
      </c>
      <c r="DH25" s="125">
        <v>386</v>
      </c>
      <c r="DI25" s="125">
        <v>402</v>
      </c>
      <c r="DJ25" s="125">
        <v>419</v>
      </c>
      <c r="DK25" s="125">
        <v>413</v>
      </c>
      <c r="DL25" s="125">
        <v>384</v>
      </c>
      <c r="DM25" s="125">
        <v>431</v>
      </c>
      <c r="DN25" s="125">
        <v>443</v>
      </c>
      <c r="DO25" s="125">
        <v>398</v>
      </c>
      <c r="DP25" s="125">
        <v>437</v>
      </c>
      <c r="DQ25" s="125">
        <v>399</v>
      </c>
      <c r="DR25" s="125">
        <v>430</v>
      </c>
      <c r="DS25" s="125">
        <v>424</v>
      </c>
      <c r="DT25" s="125">
        <v>358</v>
      </c>
      <c r="DU25" s="125">
        <v>385</v>
      </c>
      <c r="DV25" s="125">
        <v>399</v>
      </c>
      <c r="DW25" s="125">
        <v>397</v>
      </c>
      <c r="DX25" s="125">
        <v>403</v>
      </c>
      <c r="DY25" s="125">
        <v>441</v>
      </c>
      <c r="DZ25" s="125">
        <v>404</v>
      </c>
      <c r="EA25" s="125">
        <v>420</v>
      </c>
      <c r="EB25" s="125">
        <v>398</v>
      </c>
      <c r="EC25" s="125">
        <v>406</v>
      </c>
      <c r="ED25" s="125">
        <v>424</v>
      </c>
      <c r="EE25" s="125">
        <v>417</v>
      </c>
      <c r="EF25" s="125">
        <v>455</v>
      </c>
      <c r="EG25" s="125">
        <v>485</v>
      </c>
      <c r="EH25" s="125">
        <v>445</v>
      </c>
      <c r="EI25" s="125">
        <v>428</v>
      </c>
      <c r="EJ25" s="125">
        <v>467</v>
      </c>
      <c r="EK25" s="125">
        <v>448</v>
      </c>
      <c r="EL25" s="125">
        <v>420</v>
      </c>
      <c r="EM25" s="125">
        <v>428</v>
      </c>
      <c r="EN25" s="125">
        <v>422</v>
      </c>
      <c r="EO25" s="125">
        <v>472</v>
      </c>
      <c r="EP25" s="125">
        <v>431</v>
      </c>
      <c r="EQ25" s="125">
        <v>455</v>
      </c>
      <c r="ER25" s="125">
        <v>469</v>
      </c>
      <c r="ES25" s="125">
        <v>467</v>
      </c>
      <c r="ET25" s="125">
        <v>453</v>
      </c>
      <c r="EU25" s="125">
        <v>488</v>
      </c>
      <c r="EV25" s="125">
        <v>479</v>
      </c>
      <c r="EW25" s="125">
        <v>444</v>
      </c>
      <c r="EX25" s="125">
        <v>464</v>
      </c>
      <c r="EY25" s="125">
        <v>479</v>
      </c>
      <c r="EZ25" s="125">
        <v>469</v>
      </c>
      <c r="FA25" s="125">
        <v>443</v>
      </c>
      <c r="FB25" s="125">
        <v>453</v>
      </c>
      <c r="FC25" s="125">
        <v>454</v>
      </c>
      <c r="FD25" s="125">
        <v>482</v>
      </c>
      <c r="FE25" s="125">
        <v>451</v>
      </c>
      <c r="FF25" s="125">
        <v>486</v>
      </c>
      <c r="FG25" s="125">
        <v>510</v>
      </c>
      <c r="FH25" s="125">
        <v>479</v>
      </c>
      <c r="FI25" s="125">
        <v>455</v>
      </c>
      <c r="FJ25" s="125">
        <v>507</v>
      </c>
      <c r="FK25" s="125">
        <v>440</v>
      </c>
      <c r="FL25" s="125">
        <v>540</v>
      </c>
      <c r="FM25" s="125">
        <v>518</v>
      </c>
      <c r="FN25" s="125">
        <v>512</v>
      </c>
      <c r="FO25" s="125">
        <v>528</v>
      </c>
      <c r="FP25" s="125">
        <v>499</v>
      </c>
      <c r="FQ25" s="125">
        <v>527</v>
      </c>
      <c r="FR25" s="125">
        <v>518</v>
      </c>
      <c r="FS25" s="125">
        <v>517</v>
      </c>
      <c r="FT25" s="125">
        <v>515</v>
      </c>
      <c r="FU25" s="125">
        <v>499</v>
      </c>
      <c r="FV25" s="125">
        <v>498</v>
      </c>
    </row>
    <row r="26" spans="1:178" x14ac:dyDescent="0.25">
      <c r="A26" s="126" t="s">
        <v>1478</v>
      </c>
      <c r="B26" s="127" t="str">
        <f t="shared" si="0"/>
        <v>JO</v>
      </c>
      <c r="C26" s="126" t="str">
        <f t="shared" si="1"/>
        <v>Omit</v>
      </c>
      <c r="D26" s="125">
        <v>802</v>
      </c>
      <c r="E26" s="125">
        <v>758</v>
      </c>
      <c r="F26" s="125">
        <v>722</v>
      </c>
      <c r="G26" s="125">
        <v>651</v>
      </c>
      <c r="H26" s="125">
        <v>697</v>
      </c>
      <c r="I26" s="125">
        <v>704</v>
      </c>
      <c r="J26" s="125">
        <v>748</v>
      </c>
      <c r="K26" s="125">
        <v>811</v>
      </c>
      <c r="L26" s="125">
        <v>694</v>
      </c>
      <c r="M26" s="125">
        <v>694</v>
      </c>
      <c r="N26" s="125">
        <v>661</v>
      </c>
      <c r="O26" s="125">
        <v>697</v>
      </c>
      <c r="P26" s="125">
        <v>686</v>
      </c>
      <c r="Q26" s="125">
        <v>683</v>
      </c>
      <c r="R26" s="125">
        <v>678</v>
      </c>
      <c r="S26" s="125">
        <v>662</v>
      </c>
      <c r="T26" s="125">
        <v>607</v>
      </c>
      <c r="U26" s="125">
        <v>645</v>
      </c>
      <c r="V26" s="125">
        <v>633</v>
      </c>
      <c r="W26" s="125">
        <v>654</v>
      </c>
      <c r="X26" s="125">
        <v>642</v>
      </c>
      <c r="Y26" s="125">
        <v>621</v>
      </c>
      <c r="Z26" s="125">
        <v>660</v>
      </c>
      <c r="AA26" s="125">
        <v>597</v>
      </c>
      <c r="AB26" s="125">
        <v>562</v>
      </c>
      <c r="AC26" s="125">
        <v>558</v>
      </c>
      <c r="AD26" s="125">
        <v>554</v>
      </c>
      <c r="AE26" s="125">
        <v>564</v>
      </c>
      <c r="AF26" s="125">
        <v>598</v>
      </c>
      <c r="AG26" s="125">
        <v>552</v>
      </c>
      <c r="AH26" s="125">
        <v>518</v>
      </c>
      <c r="AI26" s="125">
        <v>508</v>
      </c>
      <c r="AJ26" s="125">
        <v>520</v>
      </c>
      <c r="AK26" s="125">
        <v>552</v>
      </c>
      <c r="AL26" s="125">
        <v>534</v>
      </c>
      <c r="AM26" s="125">
        <v>530</v>
      </c>
      <c r="AN26" s="125">
        <v>579</v>
      </c>
      <c r="AO26" s="125">
        <v>551</v>
      </c>
      <c r="AP26" s="125">
        <v>554</v>
      </c>
      <c r="AQ26" s="125">
        <v>566</v>
      </c>
      <c r="AR26" s="125">
        <v>562</v>
      </c>
      <c r="AS26" s="125">
        <v>496</v>
      </c>
      <c r="AT26" s="125">
        <v>553</v>
      </c>
      <c r="AU26" s="125">
        <v>549</v>
      </c>
      <c r="AV26" s="125">
        <v>559</v>
      </c>
      <c r="AW26" s="125">
        <v>554</v>
      </c>
      <c r="AX26" s="125">
        <v>567</v>
      </c>
      <c r="AY26" s="125">
        <v>580</v>
      </c>
      <c r="AZ26" s="125">
        <v>517</v>
      </c>
      <c r="BA26" s="125">
        <v>570</v>
      </c>
      <c r="BB26" s="125">
        <v>595</v>
      </c>
      <c r="BC26" s="125">
        <v>571</v>
      </c>
      <c r="BD26" s="125">
        <v>600</v>
      </c>
      <c r="BE26" s="125">
        <v>584</v>
      </c>
      <c r="BF26" s="125">
        <v>649</v>
      </c>
      <c r="BG26" s="125">
        <v>592</v>
      </c>
      <c r="BH26" s="125">
        <v>613</v>
      </c>
      <c r="BI26" s="125">
        <v>582</v>
      </c>
      <c r="BJ26" s="125">
        <v>590</v>
      </c>
      <c r="BK26" s="125">
        <v>591</v>
      </c>
      <c r="BL26" s="125">
        <v>639</v>
      </c>
      <c r="BM26" s="125">
        <v>658</v>
      </c>
      <c r="BN26" s="125">
        <v>661</v>
      </c>
      <c r="BO26" s="125">
        <v>669</v>
      </c>
      <c r="BP26" s="125">
        <v>637</v>
      </c>
      <c r="BQ26" s="125">
        <v>671</v>
      </c>
      <c r="BR26" s="125">
        <v>588</v>
      </c>
      <c r="BS26" s="125">
        <v>698</v>
      </c>
      <c r="BT26" s="125">
        <v>681</v>
      </c>
      <c r="BU26" s="125">
        <v>730</v>
      </c>
      <c r="BV26" s="125">
        <v>715</v>
      </c>
      <c r="BW26" s="125">
        <v>698</v>
      </c>
      <c r="BX26" s="125">
        <v>682</v>
      </c>
      <c r="BY26" s="125">
        <v>620</v>
      </c>
      <c r="BZ26" s="125">
        <v>678</v>
      </c>
      <c r="CA26" s="125">
        <v>697</v>
      </c>
      <c r="CB26" s="125">
        <v>717</v>
      </c>
      <c r="CC26" s="125">
        <v>717</v>
      </c>
      <c r="CD26" s="125">
        <v>687</v>
      </c>
      <c r="CE26" s="125">
        <v>709</v>
      </c>
      <c r="CF26" s="125">
        <v>777</v>
      </c>
      <c r="CG26" s="125">
        <v>676</v>
      </c>
      <c r="CH26" s="125">
        <v>672</v>
      </c>
      <c r="CI26" s="125">
        <v>703</v>
      </c>
      <c r="CJ26" s="125">
        <v>653</v>
      </c>
      <c r="CK26" s="125">
        <v>703</v>
      </c>
      <c r="CL26" s="125">
        <v>703</v>
      </c>
      <c r="CM26" s="125">
        <v>684</v>
      </c>
      <c r="CN26" s="125">
        <v>668</v>
      </c>
      <c r="CO26" s="125">
        <v>674</v>
      </c>
      <c r="CP26" s="125">
        <v>702</v>
      </c>
      <c r="CQ26" s="125">
        <v>639</v>
      </c>
      <c r="CR26" s="125">
        <v>558</v>
      </c>
      <c r="CS26" s="125">
        <v>569</v>
      </c>
      <c r="CT26" s="125">
        <v>569</v>
      </c>
      <c r="CU26" s="125">
        <v>599</v>
      </c>
      <c r="CV26" s="125">
        <v>528</v>
      </c>
      <c r="CW26" s="125">
        <v>511</v>
      </c>
      <c r="CX26" s="125">
        <v>471</v>
      </c>
      <c r="CY26" s="125">
        <v>458</v>
      </c>
      <c r="CZ26" s="125">
        <v>491</v>
      </c>
      <c r="DA26" s="125">
        <v>466</v>
      </c>
      <c r="DB26" s="125">
        <v>499</v>
      </c>
      <c r="DC26" s="125">
        <v>474</v>
      </c>
      <c r="DD26" s="125">
        <v>505</v>
      </c>
      <c r="DE26" s="125">
        <v>476</v>
      </c>
      <c r="DF26" s="125">
        <v>492</v>
      </c>
      <c r="DG26" s="125">
        <v>501</v>
      </c>
      <c r="DH26" s="125">
        <v>588</v>
      </c>
      <c r="DI26" s="125">
        <v>466</v>
      </c>
      <c r="DJ26" s="125">
        <v>451</v>
      </c>
      <c r="DK26" s="125">
        <v>466</v>
      </c>
      <c r="DL26" s="125">
        <v>431</v>
      </c>
      <c r="DM26" s="125">
        <v>429</v>
      </c>
      <c r="DN26" s="125">
        <v>460</v>
      </c>
      <c r="DO26" s="125">
        <v>413</v>
      </c>
      <c r="DP26" s="125">
        <v>465</v>
      </c>
      <c r="DQ26" s="125">
        <v>534</v>
      </c>
      <c r="DR26" s="125">
        <v>493</v>
      </c>
      <c r="DS26" s="125">
        <v>497</v>
      </c>
      <c r="DT26" s="125">
        <v>468</v>
      </c>
      <c r="DU26" s="125">
        <v>481</v>
      </c>
      <c r="DV26" s="125">
        <v>533</v>
      </c>
      <c r="DW26" s="125">
        <v>521</v>
      </c>
      <c r="DX26" s="125">
        <v>527</v>
      </c>
      <c r="DY26" s="125">
        <v>524</v>
      </c>
      <c r="DZ26" s="125">
        <v>521</v>
      </c>
      <c r="EA26" s="125">
        <v>528</v>
      </c>
      <c r="EB26" s="125">
        <v>530</v>
      </c>
      <c r="EC26" s="125">
        <v>574</v>
      </c>
      <c r="ED26" s="125">
        <v>576</v>
      </c>
      <c r="EE26" s="125">
        <v>562</v>
      </c>
      <c r="EF26" s="125">
        <v>669</v>
      </c>
      <c r="EG26" s="125">
        <v>621</v>
      </c>
      <c r="EH26" s="125">
        <v>635</v>
      </c>
      <c r="EI26" s="125">
        <v>637</v>
      </c>
      <c r="EJ26" s="125">
        <v>653</v>
      </c>
      <c r="EK26" s="125">
        <v>681</v>
      </c>
      <c r="EL26" s="125">
        <v>579</v>
      </c>
      <c r="EM26" s="125">
        <v>563</v>
      </c>
      <c r="EN26" s="125">
        <v>662</v>
      </c>
      <c r="EO26" s="125">
        <v>692</v>
      </c>
      <c r="EP26" s="125">
        <v>657</v>
      </c>
      <c r="EQ26" s="125">
        <v>640</v>
      </c>
      <c r="ER26" s="125">
        <v>582</v>
      </c>
      <c r="ES26" s="125">
        <v>637</v>
      </c>
      <c r="ET26" s="125">
        <v>641</v>
      </c>
      <c r="EU26" s="125">
        <v>652</v>
      </c>
      <c r="EV26" s="125">
        <v>616</v>
      </c>
      <c r="EW26" s="125">
        <v>624</v>
      </c>
      <c r="EX26" s="125">
        <v>601</v>
      </c>
      <c r="EY26" s="125">
        <v>656</v>
      </c>
      <c r="EZ26" s="125">
        <v>611</v>
      </c>
      <c r="FA26" s="125">
        <v>591</v>
      </c>
      <c r="FB26" s="125">
        <v>611</v>
      </c>
      <c r="FC26" s="125">
        <v>540</v>
      </c>
      <c r="FD26" s="125">
        <v>646</v>
      </c>
      <c r="FE26" s="125">
        <v>648</v>
      </c>
      <c r="FF26" s="125">
        <v>647</v>
      </c>
      <c r="FG26" s="125">
        <v>661</v>
      </c>
      <c r="FH26" s="125">
        <v>729</v>
      </c>
      <c r="FI26" s="125">
        <v>728</v>
      </c>
      <c r="FJ26" s="125">
        <v>776</v>
      </c>
      <c r="FK26" s="125">
        <v>799</v>
      </c>
      <c r="FL26" s="125">
        <v>771</v>
      </c>
      <c r="FM26" s="125">
        <v>769</v>
      </c>
      <c r="FN26" s="125">
        <v>752</v>
      </c>
      <c r="FO26" s="125">
        <v>837</v>
      </c>
      <c r="FP26" s="125">
        <v>812</v>
      </c>
      <c r="FQ26" s="125">
        <v>818</v>
      </c>
      <c r="FR26" s="125">
        <v>810</v>
      </c>
      <c r="FS26" s="125">
        <v>893</v>
      </c>
      <c r="FT26" s="125">
        <v>883</v>
      </c>
      <c r="FU26" s="125">
        <v>910</v>
      </c>
      <c r="FV26" s="125">
        <v>928</v>
      </c>
    </row>
    <row r="27" spans="1:178" x14ac:dyDescent="0.25">
      <c r="A27" s="126" t="s">
        <v>1477</v>
      </c>
      <c r="B27" s="127" t="str">
        <f t="shared" si="0"/>
        <v>HI</v>
      </c>
      <c r="C27" s="126" t="str">
        <f t="shared" si="1"/>
        <v>Omit</v>
      </c>
      <c r="D27" s="125">
        <v>954</v>
      </c>
      <c r="E27" s="125">
        <v>933</v>
      </c>
      <c r="F27" s="125">
        <v>971</v>
      </c>
      <c r="G27" s="125">
        <v>1043</v>
      </c>
      <c r="H27" s="125">
        <v>945</v>
      </c>
      <c r="I27" s="125">
        <v>907</v>
      </c>
      <c r="J27" s="125">
        <v>947</v>
      </c>
      <c r="K27" s="125">
        <v>878</v>
      </c>
      <c r="L27" s="125">
        <v>923</v>
      </c>
      <c r="M27" s="125">
        <v>836</v>
      </c>
      <c r="N27" s="125">
        <v>818</v>
      </c>
      <c r="O27" s="125">
        <v>830</v>
      </c>
      <c r="P27" s="125">
        <v>802</v>
      </c>
      <c r="Q27" s="125">
        <v>838</v>
      </c>
      <c r="R27" s="125">
        <v>761</v>
      </c>
      <c r="S27" s="125">
        <v>819</v>
      </c>
      <c r="T27" s="125">
        <v>794</v>
      </c>
      <c r="U27" s="125">
        <v>799</v>
      </c>
      <c r="V27" s="125">
        <v>818</v>
      </c>
      <c r="W27" s="125">
        <v>842</v>
      </c>
      <c r="X27" s="125">
        <v>811</v>
      </c>
      <c r="Y27" s="125">
        <v>792</v>
      </c>
      <c r="Z27" s="125">
        <v>819</v>
      </c>
      <c r="AA27" s="125">
        <v>826</v>
      </c>
      <c r="AB27" s="125">
        <v>860</v>
      </c>
      <c r="AC27" s="125">
        <v>799</v>
      </c>
      <c r="AD27" s="125">
        <v>757</v>
      </c>
      <c r="AE27" s="125">
        <v>813</v>
      </c>
      <c r="AF27" s="125">
        <v>831</v>
      </c>
      <c r="AG27" s="125">
        <v>823</v>
      </c>
      <c r="AH27" s="125">
        <v>784</v>
      </c>
      <c r="AI27" s="125">
        <v>805</v>
      </c>
      <c r="AJ27" s="125">
        <v>813</v>
      </c>
      <c r="AK27" s="125">
        <v>824</v>
      </c>
      <c r="AL27" s="125">
        <v>816</v>
      </c>
      <c r="AM27" s="125">
        <v>872</v>
      </c>
      <c r="AN27" s="125">
        <v>824</v>
      </c>
      <c r="AO27" s="125">
        <v>820</v>
      </c>
      <c r="AP27" s="125">
        <v>897</v>
      </c>
      <c r="AQ27" s="125">
        <v>862</v>
      </c>
      <c r="AR27" s="125">
        <v>873</v>
      </c>
      <c r="AS27" s="125">
        <v>856</v>
      </c>
      <c r="AT27" s="125">
        <v>848</v>
      </c>
      <c r="AU27" s="125">
        <v>856</v>
      </c>
      <c r="AV27" s="125">
        <v>901</v>
      </c>
      <c r="AW27" s="125">
        <v>888</v>
      </c>
      <c r="AX27" s="125">
        <v>867</v>
      </c>
      <c r="AY27" s="125">
        <v>853</v>
      </c>
      <c r="AZ27" s="125">
        <v>901</v>
      </c>
      <c r="BA27" s="125">
        <v>849</v>
      </c>
      <c r="BB27" s="125">
        <v>876</v>
      </c>
      <c r="BC27" s="125">
        <v>868</v>
      </c>
      <c r="BD27" s="125">
        <v>845</v>
      </c>
      <c r="BE27" s="125">
        <v>931</v>
      </c>
      <c r="BF27" s="125">
        <v>915</v>
      </c>
      <c r="BG27" s="125">
        <v>910</v>
      </c>
      <c r="BH27" s="125">
        <v>946</v>
      </c>
      <c r="BI27" s="125">
        <v>881</v>
      </c>
      <c r="BJ27" s="125">
        <v>910</v>
      </c>
      <c r="BK27" s="125">
        <v>897</v>
      </c>
      <c r="BL27" s="125">
        <v>925</v>
      </c>
      <c r="BM27" s="125">
        <v>995</v>
      </c>
      <c r="BN27" s="125">
        <v>925</v>
      </c>
      <c r="BO27" s="125">
        <v>881</v>
      </c>
      <c r="BP27" s="125">
        <v>881</v>
      </c>
      <c r="BQ27" s="125">
        <v>904</v>
      </c>
      <c r="BR27" s="125">
        <v>938</v>
      </c>
      <c r="BS27" s="125">
        <v>886</v>
      </c>
      <c r="BT27" s="125">
        <v>863</v>
      </c>
      <c r="BU27" s="125">
        <v>919</v>
      </c>
      <c r="BV27" s="125">
        <v>1019</v>
      </c>
      <c r="BW27" s="125">
        <v>974</v>
      </c>
      <c r="BX27" s="125">
        <v>928</v>
      </c>
      <c r="BY27" s="125">
        <v>952</v>
      </c>
      <c r="BZ27" s="125">
        <v>901</v>
      </c>
      <c r="CA27" s="125">
        <v>962</v>
      </c>
      <c r="CB27" s="125">
        <v>911</v>
      </c>
      <c r="CC27" s="125">
        <v>940</v>
      </c>
      <c r="CD27" s="125">
        <v>910</v>
      </c>
      <c r="CE27" s="125">
        <v>929</v>
      </c>
      <c r="CF27" s="125">
        <v>912</v>
      </c>
      <c r="CG27" s="125">
        <v>935</v>
      </c>
      <c r="CH27" s="125">
        <v>898</v>
      </c>
      <c r="CI27" s="125">
        <v>925</v>
      </c>
      <c r="CJ27" s="125">
        <v>867</v>
      </c>
      <c r="CK27" s="125">
        <v>923</v>
      </c>
      <c r="CL27" s="125">
        <v>815</v>
      </c>
      <c r="CM27" s="125">
        <v>860</v>
      </c>
      <c r="CN27" s="125">
        <v>880</v>
      </c>
      <c r="CO27" s="125">
        <v>803</v>
      </c>
      <c r="CP27" s="125">
        <v>794</v>
      </c>
      <c r="CQ27" s="125">
        <v>818</v>
      </c>
      <c r="CR27" s="125">
        <v>778</v>
      </c>
      <c r="CS27" s="125">
        <v>779</v>
      </c>
      <c r="CT27" s="125">
        <v>693</v>
      </c>
      <c r="CU27" s="125">
        <v>702</v>
      </c>
      <c r="CV27" s="125">
        <v>692</v>
      </c>
      <c r="CW27" s="125">
        <v>683</v>
      </c>
      <c r="CX27" s="125">
        <v>622</v>
      </c>
      <c r="CY27" s="125">
        <v>630</v>
      </c>
      <c r="CZ27" s="125">
        <v>679</v>
      </c>
      <c r="DA27" s="125">
        <v>643</v>
      </c>
      <c r="DB27" s="125">
        <v>663</v>
      </c>
      <c r="DC27" s="125">
        <v>649</v>
      </c>
      <c r="DD27" s="125">
        <v>622</v>
      </c>
      <c r="DE27" s="125">
        <v>612</v>
      </c>
      <c r="DF27" s="125">
        <v>662</v>
      </c>
      <c r="DG27" s="125">
        <v>628</v>
      </c>
      <c r="DH27" s="125">
        <v>635</v>
      </c>
      <c r="DI27" s="125">
        <v>589</v>
      </c>
      <c r="DJ27" s="125">
        <v>660</v>
      </c>
      <c r="DK27" s="125">
        <v>663</v>
      </c>
      <c r="DL27" s="125">
        <v>653</v>
      </c>
      <c r="DM27" s="125">
        <v>653</v>
      </c>
      <c r="DN27" s="125">
        <v>673</v>
      </c>
      <c r="DO27" s="125">
        <v>661</v>
      </c>
      <c r="DP27" s="125">
        <v>676</v>
      </c>
      <c r="DQ27" s="125">
        <v>651</v>
      </c>
      <c r="DR27" s="125">
        <v>639</v>
      </c>
      <c r="DS27" s="125">
        <v>633</v>
      </c>
      <c r="DT27" s="125">
        <v>612</v>
      </c>
      <c r="DU27" s="125">
        <v>637</v>
      </c>
      <c r="DV27" s="125">
        <v>747</v>
      </c>
      <c r="DW27" s="125">
        <v>690</v>
      </c>
      <c r="DX27" s="125">
        <v>653</v>
      </c>
      <c r="DY27" s="125">
        <v>735</v>
      </c>
      <c r="DZ27" s="125">
        <v>731</v>
      </c>
      <c r="EA27" s="125">
        <v>730</v>
      </c>
      <c r="EB27" s="125">
        <v>743</v>
      </c>
      <c r="EC27" s="125">
        <v>724</v>
      </c>
      <c r="ED27" s="125">
        <v>780</v>
      </c>
      <c r="EE27" s="125">
        <v>737</v>
      </c>
      <c r="EF27" s="125">
        <v>780</v>
      </c>
      <c r="EG27" s="125">
        <v>761</v>
      </c>
      <c r="EH27" s="125">
        <v>832</v>
      </c>
      <c r="EI27" s="125">
        <v>750</v>
      </c>
      <c r="EJ27" s="125">
        <v>738</v>
      </c>
      <c r="EK27" s="125">
        <v>723</v>
      </c>
      <c r="EL27" s="125">
        <v>737</v>
      </c>
      <c r="EM27" s="125">
        <v>808</v>
      </c>
      <c r="EN27" s="125">
        <v>721</v>
      </c>
      <c r="EO27" s="125">
        <v>753</v>
      </c>
      <c r="EP27" s="125">
        <v>740</v>
      </c>
      <c r="EQ27" s="125">
        <v>788</v>
      </c>
      <c r="ER27" s="125">
        <v>792</v>
      </c>
      <c r="ES27" s="125">
        <v>795</v>
      </c>
      <c r="ET27" s="125">
        <v>791</v>
      </c>
      <c r="EU27" s="125">
        <v>864</v>
      </c>
      <c r="EV27" s="125">
        <v>795</v>
      </c>
      <c r="EW27" s="125">
        <v>801</v>
      </c>
      <c r="EX27" s="125">
        <v>782</v>
      </c>
      <c r="EY27" s="125">
        <v>789</v>
      </c>
      <c r="EZ27" s="125">
        <v>812</v>
      </c>
      <c r="FA27" s="125">
        <v>809</v>
      </c>
      <c r="FB27" s="125">
        <v>792</v>
      </c>
      <c r="FC27" s="125">
        <v>787</v>
      </c>
      <c r="FD27" s="125">
        <v>819</v>
      </c>
      <c r="FE27" s="125">
        <v>869</v>
      </c>
      <c r="FF27" s="125">
        <v>821</v>
      </c>
      <c r="FG27" s="125">
        <v>849</v>
      </c>
      <c r="FH27" s="125">
        <v>879</v>
      </c>
      <c r="FI27" s="125">
        <v>881</v>
      </c>
      <c r="FJ27" s="125">
        <v>872</v>
      </c>
      <c r="FK27" s="125">
        <v>862</v>
      </c>
      <c r="FL27" s="125">
        <v>886</v>
      </c>
      <c r="FM27" s="125">
        <v>903</v>
      </c>
      <c r="FN27" s="125">
        <v>908</v>
      </c>
      <c r="FO27" s="125">
        <v>930</v>
      </c>
      <c r="FP27" s="125">
        <v>901</v>
      </c>
      <c r="FQ27" s="125">
        <v>919</v>
      </c>
      <c r="FR27" s="125">
        <v>928</v>
      </c>
      <c r="FS27" s="125">
        <v>907</v>
      </c>
      <c r="FT27" s="125">
        <v>932</v>
      </c>
      <c r="FU27" s="125">
        <v>923</v>
      </c>
      <c r="FV27" s="125">
        <v>935</v>
      </c>
    </row>
    <row r="28" spans="1:178" x14ac:dyDescent="0.25">
      <c r="A28" s="126" t="s">
        <v>1476</v>
      </c>
      <c r="B28" s="127" t="str">
        <f t="shared" si="0"/>
        <v>JO</v>
      </c>
      <c r="C28" s="126" t="str">
        <f t="shared" si="1"/>
        <v>Omit</v>
      </c>
      <c r="D28" s="125">
        <v>691</v>
      </c>
      <c r="E28" s="125">
        <v>624</v>
      </c>
      <c r="F28" s="125">
        <v>682</v>
      </c>
      <c r="G28" s="125">
        <v>618</v>
      </c>
      <c r="H28" s="125">
        <v>606</v>
      </c>
      <c r="I28" s="125">
        <v>457</v>
      </c>
      <c r="J28" s="125">
        <v>614</v>
      </c>
      <c r="K28" s="125">
        <v>578</v>
      </c>
      <c r="L28" s="125">
        <v>577</v>
      </c>
      <c r="M28" s="125">
        <v>441</v>
      </c>
      <c r="N28" s="125">
        <v>490</v>
      </c>
      <c r="O28" s="125">
        <v>464</v>
      </c>
      <c r="P28" s="125">
        <v>378</v>
      </c>
      <c r="Q28" s="125">
        <v>427</v>
      </c>
      <c r="R28" s="125">
        <v>412</v>
      </c>
      <c r="S28" s="125">
        <v>418</v>
      </c>
      <c r="T28" s="125">
        <v>405</v>
      </c>
      <c r="U28" s="125">
        <v>362</v>
      </c>
      <c r="V28" s="125">
        <v>366</v>
      </c>
      <c r="W28" s="125">
        <v>409</v>
      </c>
      <c r="X28" s="125">
        <v>370</v>
      </c>
      <c r="Y28" s="125">
        <v>380</v>
      </c>
      <c r="Z28" s="125">
        <v>433</v>
      </c>
      <c r="AA28" s="125">
        <v>369</v>
      </c>
      <c r="AB28" s="125">
        <v>386</v>
      </c>
      <c r="AC28" s="125">
        <v>377</v>
      </c>
      <c r="AD28" s="125">
        <v>338</v>
      </c>
      <c r="AE28" s="125">
        <v>366</v>
      </c>
      <c r="AF28" s="125">
        <v>393</v>
      </c>
      <c r="AG28" s="125">
        <v>438</v>
      </c>
      <c r="AH28" s="125">
        <v>374</v>
      </c>
      <c r="AI28" s="125">
        <v>367</v>
      </c>
      <c r="AJ28" s="125">
        <v>389</v>
      </c>
      <c r="AK28" s="125">
        <v>429</v>
      </c>
      <c r="AL28" s="125">
        <v>406</v>
      </c>
      <c r="AM28" s="125">
        <v>456</v>
      </c>
      <c r="AN28" s="125">
        <v>440</v>
      </c>
      <c r="AO28" s="125">
        <v>425</v>
      </c>
      <c r="AP28" s="125">
        <v>445</v>
      </c>
      <c r="AQ28" s="125">
        <v>394</v>
      </c>
      <c r="AR28" s="125">
        <v>418</v>
      </c>
      <c r="AS28" s="125">
        <v>449</v>
      </c>
      <c r="AT28" s="125">
        <v>468</v>
      </c>
      <c r="AU28" s="125">
        <v>460</v>
      </c>
      <c r="AV28" s="125">
        <v>465</v>
      </c>
      <c r="AW28" s="125">
        <v>445</v>
      </c>
      <c r="AX28" s="125">
        <v>435</v>
      </c>
      <c r="AY28" s="125">
        <v>463</v>
      </c>
      <c r="AZ28" s="125">
        <v>501</v>
      </c>
      <c r="BA28" s="125">
        <v>516</v>
      </c>
      <c r="BB28" s="125">
        <v>524</v>
      </c>
      <c r="BC28" s="125">
        <v>607</v>
      </c>
      <c r="BD28" s="125">
        <v>480</v>
      </c>
      <c r="BE28" s="125">
        <v>505</v>
      </c>
      <c r="BF28" s="125">
        <v>516</v>
      </c>
      <c r="BG28" s="125">
        <v>500</v>
      </c>
      <c r="BH28" s="125">
        <v>475</v>
      </c>
      <c r="BI28" s="125">
        <v>520</v>
      </c>
      <c r="BJ28" s="125">
        <v>536</v>
      </c>
      <c r="BK28" s="125">
        <v>537</v>
      </c>
      <c r="BL28" s="125">
        <v>551</v>
      </c>
      <c r="BM28" s="125">
        <v>581</v>
      </c>
      <c r="BN28" s="125">
        <v>579</v>
      </c>
      <c r="BO28" s="125">
        <v>596</v>
      </c>
      <c r="BP28" s="125">
        <v>571</v>
      </c>
      <c r="BQ28" s="125">
        <v>532</v>
      </c>
      <c r="BR28" s="125">
        <v>547</v>
      </c>
      <c r="BS28" s="125">
        <v>545</v>
      </c>
      <c r="BT28" s="125">
        <v>557</v>
      </c>
      <c r="BU28" s="125">
        <v>591</v>
      </c>
      <c r="BV28" s="125">
        <v>691</v>
      </c>
      <c r="BW28" s="125">
        <v>595</v>
      </c>
      <c r="BX28" s="125">
        <v>570</v>
      </c>
      <c r="BY28" s="125">
        <v>581</v>
      </c>
      <c r="BZ28" s="125">
        <v>585</v>
      </c>
      <c r="CA28" s="125">
        <v>525</v>
      </c>
      <c r="CB28" s="125">
        <v>609</v>
      </c>
      <c r="CC28" s="125">
        <v>629</v>
      </c>
      <c r="CD28" s="125">
        <v>626</v>
      </c>
      <c r="CE28" s="125">
        <v>636</v>
      </c>
      <c r="CF28" s="125">
        <v>652</v>
      </c>
      <c r="CG28" s="125">
        <v>627</v>
      </c>
      <c r="CH28" s="125">
        <v>637</v>
      </c>
      <c r="CI28" s="125">
        <v>577</v>
      </c>
      <c r="CJ28" s="125">
        <v>584</v>
      </c>
      <c r="CK28" s="125">
        <v>536</v>
      </c>
      <c r="CL28" s="125">
        <v>548</v>
      </c>
      <c r="CM28" s="125">
        <v>531</v>
      </c>
      <c r="CN28" s="125">
        <v>537</v>
      </c>
      <c r="CO28" s="125">
        <v>465</v>
      </c>
      <c r="CP28" s="125">
        <v>441</v>
      </c>
      <c r="CQ28" s="125">
        <v>409</v>
      </c>
      <c r="CR28" s="125">
        <v>387</v>
      </c>
      <c r="CS28" s="125">
        <v>421</v>
      </c>
      <c r="CT28" s="125">
        <v>330</v>
      </c>
      <c r="CU28" s="125">
        <v>332</v>
      </c>
      <c r="CV28" s="125">
        <v>244</v>
      </c>
      <c r="CW28" s="125">
        <v>298</v>
      </c>
      <c r="CX28" s="125">
        <v>274</v>
      </c>
      <c r="CY28" s="125">
        <v>296</v>
      </c>
      <c r="CZ28" s="125">
        <v>256</v>
      </c>
      <c r="DA28" s="125">
        <v>296</v>
      </c>
      <c r="DB28" s="125">
        <v>231</v>
      </c>
      <c r="DC28" s="125">
        <v>218</v>
      </c>
      <c r="DD28" s="125">
        <v>277</v>
      </c>
      <c r="DE28" s="125">
        <v>237</v>
      </c>
      <c r="DF28" s="125">
        <v>255</v>
      </c>
      <c r="DG28" s="125">
        <v>252</v>
      </c>
      <c r="DH28" s="125">
        <v>249</v>
      </c>
      <c r="DI28" s="125">
        <v>239</v>
      </c>
      <c r="DJ28" s="125">
        <v>226</v>
      </c>
      <c r="DK28" s="125">
        <v>259</v>
      </c>
      <c r="DL28" s="125">
        <v>309</v>
      </c>
      <c r="DM28" s="125">
        <v>312</v>
      </c>
      <c r="DN28" s="125">
        <v>316</v>
      </c>
      <c r="DO28" s="125">
        <v>334</v>
      </c>
      <c r="DP28" s="125">
        <v>284</v>
      </c>
      <c r="DQ28" s="125">
        <v>309</v>
      </c>
      <c r="DR28" s="125">
        <v>296</v>
      </c>
      <c r="DS28" s="125">
        <v>299</v>
      </c>
      <c r="DT28" s="125">
        <v>320</v>
      </c>
      <c r="DU28" s="125">
        <v>396</v>
      </c>
      <c r="DV28" s="125">
        <v>370</v>
      </c>
      <c r="DW28" s="125">
        <v>312</v>
      </c>
      <c r="DX28" s="125">
        <v>315</v>
      </c>
      <c r="DY28" s="125">
        <v>383</v>
      </c>
      <c r="DZ28" s="125">
        <v>327</v>
      </c>
      <c r="EA28" s="125">
        <v>391</v>
      </c>
      <c r="EB28" s="125">
        <v>415</v>
      </c>
      <c r="EC28" s="125">
        <v>420</v>
      </c>
      <c r="ED28" s="125">
        <v>418</v>
      </c>
      <c r="EE28" s="125">
        <v>428</v>
      </c>
      <c r="EF28" s="125">
        <v>449</v>
      </c>
      <c r="EG28" s="125">
        <v>403</v>
      </c>
      <c r="EH28" s="125">
        <v>426</v>
      </c>
      <c r="EI28" s="125">
        <v>477</v>
      </c>
      <c r="EJ28" s="125">
        <v>446</v>
      </c>
      <c r="EK28" s="125">
        <v>467</v>
      </c>
      <c r="EL28" s="125">
        <v>467</v>
      </c>
      <c r="EM28" s="125">
        <v>424</v>
      </c>
      <c r="EN28" s="125">
        <v>369</v>
      </c>
      <c r="EO28" s="125">
        <v>435</v>
      </c>
      <c r="EP28" s="125">
        <v>490</v>
      </c>
      <c r="EQ28" s="125">
        <v>471</v>
      </c>
      <c r="ER28" s="125">
        <v>466</v>
      </c>
      <c r="ES28" s="125">
        <v>511</v>
      </c>
      <c r="ET28" s="125">
        <v>506</v>
      </c>
      <c r="EU28" s="125">
        <v>467</v>
      </c>
      <c r="EV28" s="125">
        <v>447</v>
      </c>
      <c r="EW28" s="125">
        <v>496</v>
      </c>
      <c r="EX28" s="125">
        <v>527</v>
      </c>
      <c r="EY28" s="125">
        <v>547</v>
      </c>
      <c r="EZ28" s="125">
        <v>559</v>
      </c>
      <c r="FA28" s="125">
        <v>575</v>
      </c>
      <c r="FB28" s="125">
        <v>588</v>
      </c>
      <c r="FC28" s="125">
        <v>570</v>
      </c>
      <c r="FD28" s="125">
        <v>599</v>
      </c>
      <c r="FE28" s="125">
        <v>601</v>
      </c>
      <c r="FF28" s="125">
        <v>633</v>
      </c>
      <c r="FG28" s="125">
        <v>679</v>
      </c>
      <c r="FH28" s="125">
        <v>762</v>
      </c>
      <c r="FI28" s="125">
        <v>678</v>
      </c>
      <c r="FJ28" s="125">
        <v>646</v>
      </c>
      <c r="FK28" s="125">
        <v>697</v>
      </c>
      <c r="FL28" s="125">
        <v>662</v>
      </c>
      <c r="FM28" s="125">
        <v>698</v>
      </c>
      <c r="FN28" s="125">
        <v>616</v>
      </c>
      <c r="FO28" s="125">
        <v>651</v>
      </c>
      <c r="FP28" s="125">
        <v>727</v>
      </c>
      <c r="FQ28" s="125">
        <v>734</v>
      </c>
      <c r="FR28" s="125">
        <v>740</v>
      </c>
      <c r="FS28" s="125">
        <v>716</v>
      </c>
      <c r="FT28" s="125">
        <v>735</v>
      </c>
      <c r="FU28" s="125">
        <v>701</v>
      </c>
      <c r="FV28" s="125">
        <v>770</v>
      </c>
    </row>
    <row r="29" spans="1:178" x14ac:dyDescent="0.25">
      <c r="A29" s="126" t="s">
        <v>1475</v>
      </c>
      <c r="B29" s="127" t="str">
        <f t="shared" si="0"/>
        <v>HI</v>
      </c>
      <c r="C29" s="126" t="str">
        <f t="shared" si="1"/>
        <v>Arts, entertainment, and recreation</v>
      </c>
      <c r="D29" s="125">
        <v>129</v>
      </c>
      <c r="E29" s="125">
        <v>156</v>
      </c>
      <c r="F29" s="125">
        <v>141</v>
      </c>
      <c r="G29" s="125">
        <v>159</v>
      </c>
      <c r="H29" s="125">
        <v>164</v>
      </c>
      <c r="I29" s="125">
        <v>157</v>
      </c>
      <c r="J29" s="125">
        <v>175</v>
      </c>
      <c r="K29" s="125">
        <v>156</v>
      </c>
      <c r="L29" s="125">
        <v>147</v>
      </c>
      <c r="M29" s="125">
        <v>135</v>
      </c>
      <c r="N29" s="125">
        <v>116</v>
      </c>
      <c r="O29" s="125">
        <v>130</v>
      </c>
      <c r="P29" s="125">
        <v>112</v>
      </c>
      <c r="Q29" s="125">
        <v>126</v>
      </c>
      <c r="R29" s="125">
        <v>130</v>
      </c>
      <c r="S29" s="125">
        <v>121</v>
      </c>
      <c r="T29" s="125">
        <v>125</v>
      </c>
      <c r="U29" s="125">
        <v>126</v>
      </c>
      <c r="V29" s="125">
        <v>107</v>
      </c>
      <c r="W29" s="125">
        <v>130</v>
      </c>
      <c r="X29" s="125">
        <v>123</v>
      </c>
      <c r="Y29" s="125">
        <v>110</v>
      </c>
      <c r="Z29" s="125">
        <v>138</v>
      </c>
      <c r="AA29" s="125">
        <v>153</v>
      </c>
      <c r="AB29" s="125">
        <v>152</v>
      </c>
      <c r="AC29" s="125">
        <v>131</v>
      </c>
      <c r="AD29" s="125">
        <v>130</v>
      </c>
      <c r="AE29" s="125">
        <v>147</v>
      </c>
      <c r="AF29" s="125">
        <v>133</v>
      </c>
      <c r="AG29" s="125">
        <v>131</v>
      </c>
      <c r="AH29" s="125">
        <v>128</v>
      </c>
      <c r="AI29" s="125">
        <v>131</v>
      </c>
      <c r="AJ29" s="125">
        <v>128</v>
      </c>
      <c r="AK29" s="125">
        <v>130</v>
      </c>
      <c r="AL29" s="125">
        <v>133</v>
      </c>
      <c r="AM29" s="125">
        <v>130</v>
      </c>
      <c r="AN29" s="125">
        <v>132</v>
      </c>
      <c r="AO29" s="125">
        <v>125</v>
      </c>
      <c r="AP29" s="125">
        <v>146</v>
      </c>
      <c r="AQ29" s="125">
        <v>127</v>
      </c>
      <c r="AR29" s="125">
        <v>136</v>
      </c>
      <c r="AS29" s="125">
        <v>130</v>
      </c>
      <c r="AT29" s="125">
        <v>138</v>
      </c>
      <c r="AU29" s="125">
        <v>129</v>
      </c>
      <c r="AV29" s="125">
        <v>166</v>
      </c>
      <c r="AW29" s="125">
        <v>143</v>
      </c>
      <c r="AX29" s="125">
        <v>107</v>
      </c>
      <c r="AY29" s="125">
        <v>115</v>
      </c>
      <c r="AZ29" s="125">
        <v>140</v>
      </c>
      <c r="BA29" s="125">
        <v>128</v>
      </c>
      <c r="BB29" s="125">
        <v>125</v>
      </c>
      <c r="BC29" s="125">
        <v>137</v>
      </c>
      <c r="BD29" s="125">
        <v>112</v>
      </c>
      <c r="BE29" s="125">
        <v>159</v>
      </c>
      <c r="BF29" s="125">
        <v>138</v>
      </c>
      <c r="BG29" s="125">
        <v>131</v>
      </c>
      <c r="BH29" s="125">
        <v>166</v>
      </c>
      <c r="BI29" s="125">
        <v>119</v>
      </c>
      <c r="BJ29" s="125">
        <v>116</v>
      </c>
      <c r="BK29" s="125">
        <v>120</v>
      </c>
      <c r="BL29" s="125">
        <v>109</v>
      </c>
      <c r="BM29" s="125">
        <v>118</v>
      </c>
      <c r="BN29" s="125">
        <v>125</v>
      </c>
      <c r="BO29" s="125">
        <v>121</v>
      </c>
      <c r="BP29" s="125">
        <v>137</v>
      </c>
      <c r="BQ29" s="125">
        <v>137</v>
      </c>
      <c r="BR29" s="125">
        <v>155</v>
      </c>
      <c r="BS29" s="125">
        <v>130</v>
      </c>
      <c r="BT29" s="125">
        <v>106</v>
      </c>
      <c r="BU29" s="125">
        <v>134</v>
      </c>
      <c r="BV29" s="125">
        <v>145</v>
      </c>
      <c r="BW29" s="125">
        <v>134</v>
      </c>
      <c r="BX29" s="125">
        <v>143</v>
      </c>
      <c r="BY29" s="125">
        <v>143</v>
      </c>
      <c r="BZ29" s="125">
        <v>133</v>
      </c>
      <c r="CA29" s="125">
        <v>139</v>
      </c>
      <c r="CB29" s="125">
        <v>122</v>
      </c>
      <c r="CC29" s="125">
        <v>132</v>
      </c>
      <c r="CD29" s="125">
        <v>121</v>
      </c>
      <c r="CE29" s="125">
        <v>130</v>
      </c>
      <c r="CF29" s="125">
        <v>138</v>
      </c>
      <c r="CG29" s="125">
        <v>136</v>
      </c>
      <c r="CH29" s="125">
        <v>142</v>
      </c>
      <c r="CI29" s="125">
        <v>140</v>
      </c>
      <c r="CJ29" s="125">
        <v>137</v>
      </c>
      <c r="CK29" s="125">
        <v>146</v>
      </c>
      <c r="CL29" s="125">
        <v>128</v>
      </c>
      <c r="CM29" s="125">
        <v>122</v>
      </c>
      <c r="CN29" s="125">
        <v>133</v>
      </c>
      <c r="CO29" s="125">
        <v>108</v>
      </c>
      <c r="CP29" s="125">
        <v>108</v>
      </c>
      <c r="CQ29" s="125">
        <v>150</v>
      </c>
      <c r="CR29" s="125">
        <v>103</v>
      </c>
      <c r="CS29" s="125">
        <v>122</v>
      </c>
      <c r="CT29" s="125">
        <v>86</v>
      </c>
      <c r="CU29" s="125">
        <v>110</v>
      </c>
      <c r="CV29" s="125">
        <v>110</v>
      </c>
      <c r="CW29" s="125">
        <v>94</v>
      </c>
      <c r="CX29" s="125">
        <v>71</v>
      </c>
      <c r="CY29" s="125">
        <v>84</v>
      </c>
      <c r="CZ29" s="125">
        <v>90</v>
      </c>
      <c r="DA29" s="125">
        <v>95</v>
      </c>
      <c r="DB29" s="125">
        <v>132</v>
      </c>
      <c r="DC29" s="125">
        <v>111</v>
      </c>
      <c r="DD29" s="125">
        <v>108</v>
      </c>
      <c r="DE29" s="125">
        <v>100</v>
      </c>
      <c r="DF29" s="125">
        <v>116</v>
      </c>
      <c r="DG29" s="125">
        <v>92</v>
      </c>
      <c r="DH29" s="125">
        <v>98</v>
      </c>
      <c r="DI29" s="125">
        <v>78</v>
      </c>
      <c r="DJ29" s="125">
        <v>107</v>
      </c>
      <c r="DK29" s="125">
        <v>121</v>
      </c>
      <c r="DL29" s="125">
        <v>109</v>
      </c>
      <c r="DM29" s="125">
        <v>129</v>
      </c>
      <c r="DN29" s="125">
        <v>130</v>
      </c>
      <c r="DO29" s="125">
        <v>119</v>
      </c>
      <c r="DP29" s="125">
        <v>111</v>
      </c>
      <c r="DQ29" s="125">
        <v>96</v>
      </c>
      <c r="DR29" s="125">
        <v>92</v>
      </c>
      <c r="DS29" s="125">
        <v>103</v>
      </c>
      <c r="DT29" s="125">
        <v>91</v>
      </c>
      <c r="DU29" s="125">
        <v>97</v>
      </c>
      <c r="DV29" s="125">
        <v>128</v>
      </c>
      <c r="DW29" s="125">
        <v>110</v>
      </c>
      <c r="DX29" s="125">
        <v>116</v>
      </c>
      <c r="DY29" s="125">
        <v>123</v>
      </c>
      <c r="DZ29" s="125">
        <v>121</v>
      </c>
      <c r="EA29" s="125">
        <v>126</v>
      </c>
      <c r="EB29" s="125">
        <v>138</v>
      </c>
      <c r="EC29" s="125">
        <v>129</v>
      </c>
      <c r="ED29" s="125">
        <v>156</v>
      </c>
      <c r="EE29" s="125">
        <v>121</v>
      </c>
      <c r="EF29" s="125">
        <v>147</v>
      </c>
      <c r="EG29" s="125">
        <v>154</v>
      </c>
      <c r="EH29" s="125">
        <v>155</v>
      </c>
      <c r="EI29" s="125">
        <v>137</v>
      </c>
      <c r="EJ29" s="125">
        <v>128</v>
      </c>
      <c r="EK29" s="125">
        <v>116</v>
      </c>
      <c r="EL29" s="125">
        <v>114</v>
      </c>
      <c r="EM29" s="125">
        <v>138</v>
      </c>
      <c r="EN29" s="125">
        <v>98</v>
      </c>
      <c r="EO29" s="125">
        <v>120</v>
      </c>
      <c r="EP29" s="125">
        <v>116</v>
      </c>
      <c r="EQ29" s="125">
        <v>133</v>
      </c>
      <c r="ER29" s="125">
        <v>123</v>
      </c>
      <c r="ES29" s="125">
        <v>121</v>
      </c>
      <c r="ET29" s="125">
        <v>127</v>
      </c>
      <c r="EU29" s="125">
        <v>134</v>
      </c>
      <c r="EV29" s="125">
        <v>134</v>
      </c>
      <c r="EW29" s="125">
        <v>141</v>
      </c>
      <c r="EX29" s="125">
        <v>122</v>
      </c>
      <c r="EY29" s="125">
        <v>119</v>
      </c>
      <c r="EZ29" s="125">
        <v>136</v>
      </c>
      <c r="FA29" s="125">
        <v>137</v>
      </c>
      <c r="FB29" s="125">
        <v>132</v>
      </c>
      <c r="FC29" s="125">
        <v>131</v>
      </c>
      <c r="FD29" s="125">
        <v>132</v>
      </c>
      <c r="FE29" s="125">
        <v>136</v>
      </c>
      <c r="FF29" s="125">
        <v>126</v>
      </c>
      <c r="FG29" s="125">
        <v>151</v>
      </c>
      <c r="FH29" s="125">
        <v>154</v>
      </c>
      <c r="FI29" s="125">
        <v>147</v>
      </c>
      <c r="FJ29" s="125">
        <v>151</v>
      </c>
      <c r="FK29" s="125">
        <v>144</v>
      </c>
      <c r="FL29" s="125">
        <v>139</v>
      </c>
      <c r="FM29" s="125">
        <v>149</v>
      </c>
      <c r="FN29" s="125">
        <v>135</v>
      </c>
      <c r="FO29" s="125">
        <v>137</v>
      </c>
      <c r="FP29" s="125">
        <v>144</v>
      </c>
      <c r="FQ29" s="125">
        <v>147</v>
      </c>
      <c r="FR29" s="125">
        <v>152</v>
      </c>
      <c r="FS29" s="125">
        <v>130</v>
      </c>
      <c r="FT29" s="125">
        <v>154</v>
      </c>
      <c r="FU29" s="125">
        <v>136</v>
      </c>
      <c r="FV29" s="125">
        <v>119</v>
      </c>
    </row>
    <row r="30" spans="1:178" x14ac:dyDescent="0.25">
      <c r="A30" s="126" t="s">
        <v>1474</v>
      </c>
      <c r="B30" s="127" t="str">
        <f t="shared" si="0"/>
        <v>JO</v>
      </c>
      <c r="C30" s="126" t="str">
        <f t="shared" si="1"/>
        <v>Arts, entertainment, and recreation</v>
      </c>
      <c r="D30" s="125">
        <v>70</v>
      </c>
      <c r="E30" s="125">
        <v>54</v>
      </c>
      <c r="F30" s="125">
        <v>116</v>
      </c>
      <c r="G30" s="125">
        <v>54</v>
      </c>
      <c r="H30" s="125">
        <v>64</v>
      </c>
      <c r="I30" s="125">
        <v>63</v>
      </c>
      <c r="J30" s="125">
        <v>73</v>
      </c>
      <c r="K30" s="125">
        <v>65</v>
      </c>
      <c r="L30" s="125">
        <v>76</v>
      </c>
      <c r="M30" s="125">
        <v>58</v>
      </c>
      <c r="N30" s="125">
        <v>57</v>
      </c>
      <c r="O30" s="125">
        <v>65</v>
      </c>
      <c r="P30" s="125">
        <v>57</v>
      </c>
      <c r="Q30" s="125">
        <v>68</v>
      </c>
      <c r="R30" s="125">
        <v>72</v>
      </c>
      <c r="S30" s="125">
        <v>58</v>
      </c>
      <c r="T30" s="125">
        <v>57</v>
      </c>
      <c r="U30" s="125">
        <v>51</v>
      </c>
      <c r="V30" s="125">
        <v>29</v>
      </c>
      <c r="W30" s="125">
        <v>58</v>
      </c>
      <c r="X30" s="125">
        <v>34</v>
      </c>
      <c r="Y30" s="125">
        <v>51</v>
      </c>
      <c r="Z30" s="125">
        <v>54</v>
      </c>
      <c r="AA30" s="125">
        <v>41</v>
      </c>
      <c r="AB30" s="125">
        <v>35</v>
      </c>
      <c r="AC30" s="125">
        <v>59</v>
      </c>
      <c r="AD30" s="125">
        <v>30</v>
      </c>
      <c r="AE30" s="125">
        <v>44</v>
      </c>
      <c r="AF30" s="125">
        <v>42</v>
      </c>
      <c r="AG30" s="125">
        <v>75</v>
      </c>
      <c r="AH30" s="125">
        <v>56</v>
      </c>
      <c r="AI30" s="125">
        <v>46</v>
      </c>
      <c r="AJ30" s="125">
        <v>42</v>
      </c>
      <c r="AK30" s="125">
        <v>48</v>
      </c>
      <c r="AL30" s="125">
        <v>40</v>
      </c>
      <c r="AM30" s="125">
        <v>48</v>
      </c>
      <c r="AN30" s="125">
        <v>62</v>
      </c>
      <c r="AO30" s="125">
        <v>52</v>
      </c>
      <c r="AP30" s="125">
        <v>48</v>
      </c>
      <c r="AQ30" s="125">
        <v>47</v>
      </c>
      <c r="AR30" s="125">
        <v>57</v>
      </c>
      <c r="AS30" s="125">
        <v>47</v>
      </c>
      <c r="AT30" s="125">
        <v>41</v>
      </c>
      <c r="AU30" s="125">
        <v>42</v>
      </c>
      <c r="AV30" s="125">
        <v>67</v>
      </c>
      <c r="AW30" s="125">
        <v>46</v>
      </c>
      <c r="AX30" s="125">
        <v>62</v>
      </c>
      <c r="AY30" s="125">
        <v>75</v>
      </c>
      <c r="AZ30" s="125">
        <v>62</v>
      </c>
      <c r="BA30" s="125">
        <v>60</v>
      </c>
      <c r="BB30" s="125">
        <v>68</v>
      </c>
      <c r="BC30" s="125">
        <v>71</v>
      </c>
      <c r="BD30" s="125">
        <v>53</v>
      </c>
      <c r="BE30" s="125">
        <v>77</v>
      </c>
      <c r="BF30" s="125">
        <v>89</v>
      </c>
      <c r="BG30" s="125">
        <v>65</v>
      </c>
      <c r="BH30" s="125">
        <v>52</v>
      </c>
      <c r="BI30" s="125">
        <v>63</v>
      </c>
      <c r="BJ30" s="125">
        <v>60</v>
      </c>
      <c r="BK30" s="125">
        <v>61</v>
      </c>
      <c r="BL30" s="125">
        <v>66</v>
      </c>
      <c r="BM30" s="125">
        <v>47</v>
      </c>
      <c r="BN30" s="125">
        <v>57</v>
      </c>
      <c r="BO30" s="125">
        <v>62</v>
      </c>
      <c r="BP30" s="125">
        <v>62</v>
      </c>
      <c r="BQ30" s="125">
        <v>61</v>
      </c>
      <c r="BR30" s="125">
        <v>63</v>
      </c>
      <c r="BS30" s="125">
        <v>53</v>
      </c>
      <c r="BT30" s="125">
        <v>113</v>
      </c>
      <c r="BU30" s="125">
        <v>89</v>
      </c>
      <c r="BV30" s="125">
        <v>88</v>
      </c>
      <c r="BW30" s="125">
        <v>74</v>
      </c>
      <c r="BX30" s="125">
        <v>81</v>
      </c>
      <c r="BY30" s="125">
        <v>87</v>
      </c>
      <c r="BZ30" s="125">
        <v>70</v>
      </c>
      <c r="CA30" s="125">
        <v>85</v>
      </c>
      <c r="CB30" s="125">
        <v>59</v>
      </c>
      <c r="CC30" s="125">
        <v>72</v>
      </c>
      <c r="CD30" s="125">
        <v>61</v>
      </c>
      <c r="CE30" s="125">
        <v>68</v>
      </c>
      <c r="CF30" s="125">
        <v>66</v>
      </c>
      <c r="CG30" s="125">
        <v>67</v>
      </c>
      <c r="CH30" s="125">
        <v>89</v>
      </c>
      <c r="CI30" s="125">
        <v>42</v>
      </c>
      <c r="CJ30" s="125">
        <v>56</v>
      </c>
      <c r="CK30" s="125">
        <v>76</v>
      </c>
      <c r="CL30" s="125">
        <v>63</v>
      </c>
      <c r="CM30" s="125">
        <v>61</v>
      </c>
      <c r="CN30" s="125">
        <v>66</v>
      </c>
      <c r="CO30" s="125">
        <v>50</v>
      </c>
      <c r="CP30" s="125">
        <v>54</v>
      </c>
      <c r="CQ30" s="125">
        <v>54</v>
      </c>
      <c r="CR30" s="125">
        <v>47</v>
      </c>
      <c r="CS30" s="125">
        <v>48</v>
      </c>
      <c r="CT30" s="125">
        <v>34</v>
      </c>
      <c r="CU30" s="125">
        <v>34</v>
      </c>
      <c r="CV30" s="125">
        <v>30</v>
      </c>
      <c r="CW30" s="125">
        <v>24</v>
      </c>
      <c r="CX30" s="125">
        <v>22</v>
      </c>
      <c r="CY30" s="125">
        <v>24</v>
      </c>
      <c r="CZ30" s="125">
        <v>21</v>
      </c>
      <c r="DA30" s="125">
        <v>16</v>
      </c>
      <c r="DB30" s="125">
        <v>15</v>
      </c>
      <c r="DC30" s="125">
        <v>21</v>
      </c>
      <c r="DD30" s="125">
        <v>26</v>
      </c>
      <c r="DE30" s="125">
        <v>16</v>
      </c>
      <c r="DF30" s="125">
        <v>22</v>
      </c>
      <c r="DG30" s="125">
        <v>18</v>
      </c>
      <c r="DH30" s="125">
        <v>16</v>
      </c>
      <c r="DI30" s="125">
        <v>20</v>
      </c>
      <c r="DJ30" s="125">
        <v>29</v>
      </c>
      <c r="DK30" s="125">
        <v>26</v>
      </c>
      <c r="DL30" s="125">
        <v>46</v>
      </c>
      <c r="DM30" s="125">
        <v>70</v>
      </c>
      <c r="DN30" s="125">
        <v>44</v>
      </c>
      <c r="DO30" s="125">
        <v>36</v>
      </c>
      <c r="DP30" s="125">
        <v>35</v>
      </c>
      <c r="DQ30" s="125">
        <v>31</v>
      </c>
      <c r="DR30" s="125">
        <v>28</v>
      </c>
      <c r="DS30" s="125">
        <v>39</v>
      </c>
      <c r="DT30" s="125">
        <v>32</v>
      </c>
      <c r="DU30" s="125">
        <v>52</v>
      </c>
      <c r="DV30" s="125">
        <v>44</v>
      </c>
      <c r="DW30" s="125">
        <v>34</v>
      </c>
      <c r="DX30" s="125">
        <v>33</v>
      </c>
      <c r="DY30" s="125">
        <v>66</v>
      </c>
      <c r="DZ30" s="125">
        <v>72</v>
      </c>
      <c r="EA30" s="125">
        <v>37</v>
      </c>
      <c r="EB30" s="125">
        <v>56</v>
      </c>
      <c r="EC30" s="125">
        <v>54</v>
      </c>
      <c r="ED30" s="125">
        <v>54</v>
      </c>
      <c r="EE30" s="125">
        <v>33</v>
      </c>
      <c r="EF30" s="125">
        <v>64</v>
      </c>
      <c r="EG30" s="125">
        <v>54</v>
      </c>
      <c r="EH30" s="125">
        <v>49</v>
      </c>
      <c r="EI30" s="125">
        <v>77</v>
      </c>
      <c r="EJ30" s="125">
        <v>55</v>
      </c>
      <c r="EK30" s="125">
        <v>54</v>
      </c>
      <c r="EL30" s="125">
        <v>56</v>
      </c>
      <c r="EM30" s="125">
        <v>51</v>
      </c>
      <c r="EN30" s="125">
        <v>49</v>
      </c>
      <c r="EO30" s="125">
        <v>48</v>
      </c>
      <c r="EP30" s="125">
        <v>56</v>
      </c>
      <c r="EQ30" s="125">
        <v>58</v>
      </c>
      <c r="ER30" s="125">
        <v>51</v>
      </c>
      <c r="ES30" s="125">
        <v>59</v>
      </c>
      <c r="ET30" s="125">
        <v>64</v>
      </c>
      <c r="EU30" s="125">
        <v>52</v>
      </c>
      <c r="EV30" s="125">
        <v>43</v>
      </c>
      <c r="EW30" s="125">
        <v>47</v>
      </c>
      <c r="EX30" s="125">
        <v>49</v>
      </c>
      <c r="EY30" s="125">
        <v>76</v>
      </c>
      <c r="EZ30" s="125">
        <v>59</v>
      </c>
      <c r="FA30" s="125">
        <v>88</v>
      </c>
      <c r="FB30" s="125">
        <v>89</v>
      </c>
      <c r="FC30" s="125">
        <v>70</v>
      </c>
      <c r="FD30" s="125">
        <v>88</v>
      </c>
      <c r="FE30" s="125">
        <v>71</v>
      </c>
      <c r="FF30" s="125">
        <v>64</v>
      </c>
      <c r="FG30" s="125">
        <v>90</v>
      </c>
      <c r="FH30" s="125">
        <v>85</v>
      </c>
      <c r="FI30" s="125">
        <v>72</v>
      </c>
      <c r="FJ30" s="125">
        <v>71</v>
      </c>
      <c r="FK30" s="125">
        <v>67</v>
      </c>
      <c r="FL30" s="125">
        <v>52</v>
      </c>
      <c r="FM30" s="125">
        <v>54</v>
      </c>
      <c r="FN30" s="125">
        <v>44</v>
      </c>
      <c r="FO30" s="125">
        <v>65</v>
      </c>
      <c r="FP30" s="125">
        <v>64</v>
      </c>
      <c r="FQ30" s="125">
        <v>73</v>
      </c>
      <c r="FR30" s="125">
        <v>92</v>
      </c>
      <c r="FS30" s="125">
        <v>67</v>
      </c>
      <c r="FT30" s="125">
        <v>77</v>
      </c>
      <c r="FU30" s="125">
        <v>77</v>
      </c>
      <c r="FV30" s="125">
        <v>64</v>
      </c>
    </row>
    <row r="31" spans="1:178" x14ac:dyDescent="0.25">
      <c r="A31" s="126" t="s">
        <v>1473</v>
      </c>
      <c r="B31" s="127" t="str">
        <f t="shared" si="0"/>
        <v>HI</v>
      </c>
      <c r="C31" s="126" t="str">
        <f t="shared" si="1"/>
        <v>Accommodation and food services</v>
      </c>
      <c r="D31" s="125">
        <v>825</v>
      </c>
      <c r="E31" s="125">
        <v>777</v>
      </c>
      <c r="F31" s="125">
        <v>830</v>
      </c>
      <c r="G31" s="125">
        <v>884</v>
      </c>
      <c r="H31" s="125">
        <v>782</v>
      </c>
      <c r="I31" s="125">
        <v>750</v>
      </c>
      <c r="J31" s="125">
        <v>773</v>
      </c>
      <c r="K31" s="125">
        <v>722</v>
      </c>
      <c r="L31" s="125">
        <v>776</v>
      </c>
      <c r="M31" s="125">
        <v>701</v>
      </c>
      <c r="N31" s="125">
        <v>702</v>
      </c>
      <c r="O31" s="125">
        <v>699</v>
      </c>
      <c r="P31" s="125">
        <v>691</v>
      </c>
      <c r="Q31" s="125">
        <v>712</v>
      </c>
      <c r="R31" s="125">
        <v>631</v>
      </c>
      <c r="S31" s="125">
        <v>697</v>
      </c>
      <c r="T31" s="125">
        <v>669</v>
      </c>
      <c r="U31" s="125">
        <v>673</v>
      </c>
      <c r="V31" s="125">
        <v>711</v>
      </c>
      <c r="W31" s="125">
        <v>712</v>
      </c>
      <c r="X31" s="125">
        <v>688</v>
      </c>
      <c r="Y31" s="125">
        <v>682</v>
      </c>
      <c r="Z31" s="125">
        <v>681</v>
      </c>
      <c r="AA31" s="125">
        <v>673</v>
      </c>
      <c r="AB31" s="125">
        <v>708</v>
      </c>
      <c r="AC31" s="125">
        <v>668</v>
      </c>
      <c r="AD31" s="125">
        <v>627</v>
      </c>
      <c r="AE31" s="125">
        <v>666</v>
      </c>
      <c r="AF31" s="125">
        <v>698</v>
      </c>
      <c r="AG31" s="125">
        <v>691</v>
      </c>
      <c r="AH31" s="125">
        <v>655</v>
      </c>
      <c r="AI31" s="125">
        <v>673</v>
      </c>
      <c r="AJ31" s="125">
        <v>685</v>
      </c>
      <c r="AK31" s="125">
        <v>694</v>
      </c>
      <c r="AL31" s="125">
        <v>683</v>
      </c>
      <c r="AM31" s="125">
        <v>742</v>
      </c>
      <c r="AN31" s="125">
        <v>692</v>
      </c>
      <c r="AO31" s="125">
        <v>695</v>
      </c>
      <c r="AP31" s="125">
        <v>752</v>
      </c>
      <c r="AQ31" s="125">
        <v>734</v>
      </c>
      <c r="AR31" s="125">
        <v>737</v>
      </c>
      <c r="AS31" s="125">
        <v>726</v>
      </c>
      <c r="AT31" s="125">
        <v>710</v>
      </c>
      <c r="AU31" s="125">
        <v>726</v>
      </c>
      <c r="AV31" s="125">
        <v>735</v>
      </c>
      <c r="AW31" s="125">
        <v>745</v>
      </c>
      <c r="AX31" s="125">
        <v>760</v>
      </c>
      <c r="AY31" s="125">
        <v>738</v>
      </c>
      <c r="AZ31" s="125">
        <v>761</v>
      </c>
      <c r="BA31" s="125">
        <v>721</v>
      </c>
      <c r="BB31" s="125">
        <v>752</v>
      </c>
      <c r="BC31" s="125">
        <v>730</v>
      </c>
      <c r="BD31" s="125">
        <v>733</v>
      </c>
      <c r="BE31" s="125">
        <v>772</v>
      </c>
      <c r="BF31" s="125">
        <v>777</v>
      </c>
      <c r="BG31" s="125">
        <v>779</v>
      </c>
      <c r="BH31" s="125">
        <v>780</v>
      </c>
      <c r="BI31" s="125">
        <v>761</v>
      </c>
      <c r="BJ31" s="125">
        <v>794</v>
      </c>
      <c r="BK31" s="125">
        <v>777</v>
      </c>
      <c r="BL31" s="125">
        <v>816</v>
      </c>
      <c r="BM31" s="125">
        <v>877</v>
      </c>
      <c r="BN31" s="125">
        <v>801</v>
      </c>
      <c r="BO31" s="125">
        <v>760</v>
      </c>
      <c r="BP31" s="125">
        <v>745</v>
      </c>
      <c r="BQ31" s="125">
        <v>767</v>
      </c>
      <c r="BR31" s="125">
        <v>784</v>
      </c>
      <c r="BS31" s="125">
        <v>756</v>
      </c>
      <c r="BT31" s="125">
        <v>757</v>
      </c>
      <c r="BU31" s="125">
        <v>785</v>
      </c>
      <c r="BV31" s="125">
        <v>874</v>
      </c>
      <c r="BW31" s="125">
        <v>840</v>
      </c>
      <c r="BX31" s="125">
        <v>785</v>
      </c>
      <c r="BY31" s="125">
        <v>808</v>
      </c>
      <c r="BZ31" s="125">
        <v>768</v>
      </c>
      <c r="CA31" s="125">
        <v>823</v>
      </c>
      <c r="CB31" s="125">
        <v>788</v>
      </c>
      <c r="CC31" s="125">
        <v>808</v>
      </c>
      <c r="CD31" s="125">
        <v>789</v>
      </c>
      <c r="CE31" s="125">
        <v>799</v>
      </c>
      <c r="CF31" s="125">
        <v>774</v>
      </c>
      <c r="CG31" s="125">
        <v>799</v>
      </c>
      <c r="CH31" s="125">
        <v>756</v>
      </c>
      <c r="CI31" s="125">
        <v>786</v>
      </c>
      <c r="CJ31" s="125">
        <v>730</v>
      </c>
      <c r="CK31" s="125">
        <v>777</v>
      </c>
      <c r="CL31" s="125">
        <v>688</v>
      </c>
      <c r="CM31" s="125">
        <v>738</v>
      </c>
      <c r="CN31" s="125">
        <v>747</v>
      </c>
      <c r="CO31" s="125">
        <v>695</v>
      </c>
      <c r="CP31" s="125">
        <v>686</v>
      </c>
      <c r="CQ31" s="125">
        <v>668</v>
      </c>
      <c r="CR31" s="125">
        <v>674</v>
      </c>
      <c r="CS31" s="125">
        <v>657</v>
      </c>
      <c r="CT31" s="125">
        <v>607</v>
      </c>
      <c r="CU31" s="125">
        <v>591</v>
      </c>
      <c r="CV31" s="125">
        <v>582</v>
      </c>
      <c r="CW31" s="125">
        <v>589</v>
      </c>
      <c r="CX31" s="125">
        <v>552</v>
      </c>
      <c r="CY31" s="125">
        <v>546</v>
      </c>
      <c r="CZ31" s="125">
        <v>589</v>
      </c>
      <c r="DA31" s="125">
        <v>548</v>
      </c>
      <c r="DB31" s="125">
        <v>530</v>
      </c>
      <c r="DC31" s="125">
        <v>537</v>
      </c>
      <c r="DD31" s="125">
        <v>513</v>
      </c>
      <c r="DE31" s="125">
        <v>512</v>
      </c>
      <c r="DF31" s="125">
        <v>546</v>
      </c>
      <c r="DG31" s="125">
        <v>536</v>
      </c>
      <c r="DH31" s="125">
        <v>537</v>
      </c>
      <c r="DI31" s="125">
        <v>511</v>
      </c>
      <c r="DJ31" s="125">
        <v>554</v>
      </c>
      <c r="DK31" s="125">
        <v>543</v>
      </c>
      <c r="DL31" s="125">
        <v>544</v>
      </c>
      <c r="DM31" s="125">
        <v>524</v>
      </c>
      <c r="DN31" s="125">
        <v>543</v>
      </c>
      <c r="DO31" s="125">
        <v>542</v>
      </c>
      <c r="DP31" s="125">
        <v>565</v>
      </c>
      <c r="DQ31" s="125">
        <v>555</v>
      </c>
      <c r="DR31" s="125">
        <v>548</v>
      </c>
      <c r="DS31" s="125">
        <v>530</v>
      </c>
      <c r="DT31" s="125">
        <v>521</v>
      </c>
      <c r="DU31" s="125">
        <v>540</v>
      </c>
      <c r="DV31" s="125">
        <v>619</v>
      </c>
      <c r="DW31" s="125">
        <v>580</v>
      </c>
      <c r="DX31" s="125">
        <v>537</v>
      </c>
      <c r="DY31" s="125">
        <v>612</v>
      </c>
      <c r="DZ31" s="125">
        <v>610</v>
      </c>
      <c r="EA31" s="125">
        <v>604</v>
      </c>
      <c r="EB31" s="125">
        <v>605</v>
      </c>
      <c r="EC31" s="125">
        <v>595</v>
      </c>
      <c r="ED31" s="125">
        <v>624</v>
      </c>
      <c r="EE31" s="125">
        <v>616</v>
      </c>
      <c r="EF31" s="125">
        <v>633</v>
      </c>
      <c r="EG31" s="125">
        <v>607</v>
      </c>
      <c r="EH31" s="125">
        <v>676</v>
      </c>
      <c r="EI31" s="125">
        <v>613</v>
      </c>
      <c r="EJ31" s="125">
        <v>610</v>
      </c>
      <c r="EK31" s="125">
        <v>607</v>
      </c>
      <c r="EL31" s="125">
        <v>623</v>
      </c>
      <c r="EM31" s="125">
        <v>670</v>
      </c>
      <c r="EN31" s="125">
        <v>623</v>
      </c>
      <c r="EO31" s="125">
        <v>633</v>
      </c>
      <c r="EP31" s="125">
        <v>624</v>
      </c>
      <c r="EQ31" s="125">
        <v>655</v>
      </c>
      <c r="ER31" s="125">
        <v>669</v>
      </c>
      <c r="ES31" s="125">
        <v>674</v>
      </c>
      <c r="ET31" s="125">
        <v>665</v>
      </c>
      <c r="EU31" s="125">
        <v>730</v>
      </c>
      <c r="EV31" s="125">
        <v>661</v>
      </c>
      <c r="EW31" s="125">
        <v>660</v>
      </c>
      <c r="EX31" s="125">
        <v>660</v>
      </c>
      <c r="EY31" s="125">
        <v>670</v>
      </c>
      <c r="EZ31" s="125">
        <v>676</v>
      </c>
      <c r="FA31" s="125">
        <v>672</v>
      </c>
      <c r="FB31" s="125">
        <v>661</v>
      </c>
      <c r="FC31" s="125">
        <v>657</v>
      </c>
      <c r="FD31" s="125">
        <v>687</v>
      </c>
      <c r="FE31" s="125">
        <v>733</v>
      </c>
      <c r="FF31" s="125">
        <v>695</v>
      </c>
      <c r="FG31" s="125">
        <v>698</v>
      </c>
      <c r="FH31" s="125">
        <v>725</v>
      </c>
      <c r="FI31" s="125">
        <v>735</v>
      </c>
      <c r="FJ31" s="125">
        <v>721</v>
      </c>
      <c r="FK31" s="125">
        <v>718</v>
      </c>
      <c r="FL31" s="125">
        <v>747</v>
      </c>
      <c r="FM31" s="125">
        <v>754</v>
      </c>
      <c r="FN31" s="125">
        <v>774</v>
      </c>
      <c r="FO31" s="125">
        <v>793</v>
      </c>
      <c r="FP31" s="125">
        <v>757</v>
      </c>
      <c r="FQ31" s="125">
        <v>772</v>
      </c>
      <c r="FR31" s="125">
        <v>776</v>
      </c>
      <c r="FS31" s="125">
        <v>777</v>
      </c>
      <c r="FT31" s="125">
        <v>778</v>
      </c>
      <c r="FU31" s="125">
        <v>787</v>
      </c>
      <c r="FV31" s="125">
        <v>816</v>
      </c>
    </row>
    <row r="32" spans="1:178" x14ac:dyDescent="0.25">
      <c r="A32" s="126" t="s">
        <v>1472</v>
      </c>
      <c r="B32" s="127" t="str">
        <f t="shared" si="0"/>
        <v>JO</v>
      </c>
      <c r="C32" s="126" t="str">
        <f t="shared" si="1"/>
        <v>Accommodation and food services</v>
      </c>
      <c r="D32" s="125">
        <v>621</v>
      </c>
      <c r="E32" s="125">
        <v>570</v>
      </c>
      <c r="F32" s="125">
        <v>567</v>
      </c>
      <c r="G32" s="125">
        <v>564</v>
      </c>
      <c r="H32" s="125">
        <v>542</v>
      </c>
      <c r="I32" s="125">
        <v>394</v>
      </c>
      <c r="J32" s="125">
        <v>541</v>
      </c>
      <c r="K32" s="125">
        <v>513</v>
      </c>
      <c r="L32" s="125">
        <v>501</v>
      </c>
      <c r="M32" s="125">
        <v>384</v>
      </c>
      <c r="N32" s="125">
        <v>432</v>
      </c>
      <c r="O32" s="125">
        <v>399</v>
      </c>
      <c r="P32" s="125">
        <v>321</v>
      </c>
      <c r="Q32" s="125">
        <v>358</v>
      </c>
      <c r="R32" s="125">
        <v>341</v>
      </c>
      <c r="S32" s="125">
        <v>360</v>
      </c>
      <c r="T32" s="125">
        <v>348</v>
      </c>
      <c r="U32" s="125">
        <v>311</v>
      </c>
      <c r="V32" s="125">
        <v>337</v>
      </c>
      <c r="W32" s="125">
        <v>351</v>
      </c>
      <c r="X32" s="125">
        <v>336</v>
      </c>
      <c r="Y32" s="125">
        <v>330</v>
      </c>
      <c r="Z32" s="125">
        <v>379</v>
      </c>
      <c r="AA32" s="125">
        <v>328</v>
      </c>
      <c r="AB32" s="125">
        <v>352</v>
      </c>
      <c r="AC32" s="125">
        <v>318</v>
      </c>
      <c r="AD32" s="125">
        <v>308</v>
      </c>
      <c r="AE32" s="125">
        <v>322</v>
      </c>
      <c r="AF32" s="125">
        <v>351</v>
      </c>
      <c r="AG32" s="125">
        <v>364</v>
      </c>
      <c r="AH32" s="125">
        <v>317</v>
      </c>
      <c r="AI32" s="125">
        <v>321</v>
      </c>
      <c r="AJ32" s="125">
        <v>347</v>
      </c>
      <c r="AK32" s="125">
        <v>380</v>
      </c>
      <c r="AL32" s="125">
        <v>366</v>
      </c>
      <c r="AM32" s="125">
        <v>408</v>
      </c>
      <c r="AN32" s="125">
        <v>378</v>
      </c>
      <c r="AO32" s="125">
        <v>373</v>
      </c>
      <c r="AP32" s="125">
        <v>398</v>
      </c>
      <c r="AQ32" s="125">
        <v>347</v>
      </c>
      <c r="AR32" s="125">
        <v>361</v>
      </c>
      <c r="AS32" s="125">
        <v>402</v>
      </c>
      <c r="AT32" s="125">
        <v>427</v>
      </c>
      <c r="AU32" s="125">
        <v>418</v>
      </c>
      <c r="AV32" s="125">
        <v>398</v>
      </c>
      <c r="AW32" s="125">
        <v>400</v>
      </c>
      <c r="AX32" s="125">
        <v>373</v>
      </c>
      <c r="AY32" s="125">
        <v>388</v>
      </c>
      <c r="AZ32" s="125">
        <v>439</v>
      </c>
      <c r="BA32" s="125">
        <v>456</v>
      </c>
      <c r="BB32" s="125">
        <v>456</v>
      </c>
      <c r="BC32" s="125">
        <v>536</v>
      </c>
      <c r="BD32" s="125">
        <v>428</v>
      </c>
      <c r="BE32" s="125">
        <v>428</v>
      </c>
      <c r="BF32" s="125">
        <v>428</v>
      </c>
      <c r="BG32" s="125">
        <v>435</v>
      </c>
      <c r="BH32" s="125">
        <v>422</v>
      </c>
      <c r="BI32" s="125">
        <v>456</v>
      </c>
      <c r="BJ32" s="125">
        <v>476</v>
      </c>
      <c r="BK32" s="125">
        <v>476</v>
      </c>
      <c r="BL32" s="125">
        <v>485</v>
      </c>
      <c r="BM32" s="125">
        <v>534</v>
      </c>
      <c r="BN32" s="125">
        <v>522</v>
      </c>
      <c r="BO32" s="125">
        <v>534</v>
      </c>
      <c r="BP32" s="125">
        <v>509</v>
      </c>
      <c r="BQ32" s="125">
        <v>471</v>
      </c>
      <c r="BR32" s="125">
        <v>484</v>
      </c>
      <c r="BS32" s="125">
        <v>492</v>
      </c>
      <c r="BT32" s="125">
        <v>445</v>
      </c>
      <c r="BU32" s="125">
        <v>502</v>
      </c>
      <c r="BV32" s="125">
        <v>603</v>
      </c>
      <c r="BW32" s="125">
        <v>521</v>
      </c>
      <c r="BX32" s="125">
        <v>489</v>
      </c>
      <c r="BY32" s="125">
        <v>495</v>
      </c>
      <c r="BZ32" s="125">
        <v>516</v>
      </c>
      <c r="CA32" s="125">
        <v>439</v>
      </c>
      <c r="CB32" s="125">
        <v>550</v>
      </c>
      <c r="CC32" s="125">
        <v>557</v>
      </c>
      <c r="CD32" s="125">
        <v>565</v>
      </c>
      <c r="CE32" s="125">
        <v>569</v>
      </c>
      <c r="CF32" s="125">
        <v>586</v>
      </c>
      <c r="CG32" s="125">
        <v>559</v>
      </c>
      <c r="CH32" s="125">
        <v>548</v>
      </c>
      <c r="CI32" s="125">
        <v>535</v>
      </c>
      <c r="CJ32" s="125">
        <v>528</v>
      </c>
      <c r="CK32" s="125">
        <v>460</v>
      </c>
      <c r="CL32" s="125">
        <v>485</v>
      </c>
      <c r="CM32" s="125">
        <v>470</v>
      </c>
      <c r="CN32" s="125">
        <v>471</v>
      </c>
      <c r="CO32" s="125">
        <v>415</v>
      </c>
      <c r="CP32" s="125">
        <v>387</v>
      </c>
      <c r="CQ32" s="125">
        <v>355</v>
      </c>
      <c r="CR32" s="125">
        <v>340</v>
      </c>
      <c r="CS32" s="125">
        <v>373</v>
      </c>
      <c r="CT32" s="125">
        <v>296</v>
      </c>
      <c r="CU32" s="125">
        <v>299</v>
      </c>
      <c r="CV32" s="125">
        <v>214</v>
      </c>
      <c r="CW32" s="125">
        <v>275</v>
      </c>
      <c r="CX32" s="125">
        <v>252</v>
      </c>
      <c r="CY32" s="125">
        <v>271</v>
      </c>
      <c r="CZ32" s="125">
        <v>234</v>
      </c>
      <c r="DA32" s="125">
        <v>280</v>
      </c>
      <c r="DB32" s="125">
        <v>217</v>
      </c>
      <c r="DC32" s="125">
        <v>197</v>
      </c>
      <c r="DD32" s="125">
        <v>251</v>
      </c>
      <c r="DE32" s="125">
        <v>221</v>
      </c>
      <c r="DF32" s="125">
        <v>233</v>
      </c>
      <c r="DG32" s="125">
        <v>234</v>
      </c>
      <c r="DH32" s="125">
        <v>233</v>
      </c>
      <c r="DI32" s="125">
        <v>219</v>
      </c>
      <c r="DJ32" s="125">
        <v>197</v>
      </c>
      <c r="DK32" s="125">
        <v>232</v>
      </c>
      <c r="DL32" s="125">
        <v>263</v>
      </c>
      <c r="DM32" s="125">
        <v>242</v>
      </c>
      <c r="DN32" s="125">
        <v>272</v>
      </c>
      <c r="DO32" s="125">
        <v>299</v>
      </c>
      <c r="DP32" s="125">
        <v>249</v>
      </c>
      <c r="DQ32" s="125">
        <v>278</v>
      </c>
      <c r="DR32" s="125">
        <v>268</v>
      </c>
      <c r="DS32" s="125">
        <v>259</v>
      </c>
      <c r="DT32" s="125">
        <v>288</v>
      </c>
      <c r="DU32" s="125">
        <v>344</v>
      </c>
      <c r="DV32" s="125">
        <v>325</v>
      </c>
      <c r="DW32" s="125">
        <v>279</v>
      </c>
      <c r="DX32" s="125">
        <v>281</v>
      </c>
      <c r="DY32" s="125">
        <v>317</v>
      </c>
      <c r="DZ32" s="125">
        <v>255</v>
      </c>
      <c r="EA32" s="125">
        <v>354</v>
      </c>
      <c r="EB32" s="125">
        <v>358</v>
      </c>
      <c r="EC32" s="125">
        <v>366</v>
      </c>
      <c r="ED32" s="125">
        <v>364</v>
      </c>
      <c r="EE32" s="125">
        <v>396</v>
      </c>
      <c r="EF32" s="125">
        <v>386</v>
      </c>
      <c r="EG32" s="125">
        <v>349</v>
      </c>
      <c r="EH32" s="125">
        <v>377</v>
      </c>
      <c r="EI32" s="125">
        <v>400</v>
      </c>
      <c r="EJ32" s="125">
        <v>391</v>
      </c>
      <c r="EK32" s="125">
        <v>413</v>
      </c>
      <c r="EL32" s="125">
        <v>411</v>
      </c>
      <c r="EM32" s="125">
        <v>373</v>
      </c>
      <c r="EN32" s="125">
        <v>320</v>
      </c>
      <c r="EO32" s="125">
        <v>387</v>
      </c>
      <c r="EP32" s="125">
        <v>433</v>
      </c>
      <c r="EQ32" s="125">
        <v>413</v>
      </c>
      <c r="ER32" s="125">
        <v>415</v>
      </c>
      <c r="ES32" s="125">
        <v>452</v>
      </c>
      <c r="ET32" s="125">
        <v>442</v>
      </c>
      <c r="EU32" s="125">
        <v>416</v>
      </c>
      <c r="EV32" s="125">
        <v>404</v>
      </c>
      <c r="EW32" s="125">
        <v>449</v>
      </c>
      <c r="EX32" s="125">
        <v>478</v>
      </c>
      <c r="EY32" s="125">
        <v>471</v>
      </c>
      <c r="EZ32" s="125">
        <v>501</v>
      </c>
      <c r="FA32" s="125">
        <v>488</v>
      </c>
      <c r="FB32" s="125">
        <v>499</v>
      </c>
      <c r="FC32" s="125">
        <v>500</v>
      </c>
      <c r="FD32" s="125">
        <v>512</v>
      </c>
      <c r="FE32" s="125">
        <v>531</v>
      </c>
      <c r="FF32" s="125">
        <v>569</v>
      </c>
      <c r="FG32" s="125">
        <v>589</v>
      </c>
      <c r="FH32" s="125">
        <v>676</v>
      </c>
      <c r="FI32" s="125">
        <v>606</v>
      </c>
      <c r="FJ32" s="125">
        <v>575</v>
      </c>
      <c r="FK32" s="125">
        <v>630</v>
      </c>
      <c r="FL32" s="125">
        <v>610</v>
      </c>
      <c r="FM32" s="125">
        <v>644</v>
      </c>
      <c r="FN32" s="125">
        <v>571</v>
      </c>
      <c r="FO32" s="125">
        <v>586</v>
      </c>
      <c r="FP32" s="125">
        <v>663</v>
      </c>
      <c r="FQ32" s="125">
        <v>661</v>
      </c>
      <c r="FR32" s="125">
        <v>649</v>
      </c>
      <c r="FS32" s="125">
        <v>649</v>
      </c>
      <c r="FT32" s="125">
        <v>658</v>
      </c>
      <c r="FU32" s="125">
        <v>624</v>
      </c>
      <c r="FV32" s="125">
        <v>706</v>
      </c>
    </row>
    <row r="33" spans="1:178" x14ac:dyDescent="0.25">
      <c r="A33" s="126" t="s">
        <v>1471</v>
      </c>
      <c r="B33" s="127" t="str">
        <f t="shared" si="0"/>
        <v>HI</v>
      </c>
      <c r="C33" s="126" t="str">
        <f t="shared" si="1"/>
        <v>Omit</v>
      </c>
      <c r="D33" s="125">
        <v>364</v>
      </c>
      <c r="E33" s="125">
        <v>379</v>
      </c>
      <c r="F33" s="125">
        <v>364</v>
      </c>
      <c r="G33" s="125">
        <v>353</v>
      </c>
      <c r="H33" s="125">
        <v>358</v>
      </c>
      <c r="I33" s="125">
        <v>371</v>
      </c>
      <c r="J33" s="125">
        <v>343</v>
      </c>
      <c r="K33" s="125">
        <v>340</v>
      </c>
      <c r="L33" s="125">
        <v>282</v>
      </c>
      <c r="M33" s="125">
        <v>339</v>
      </c>
      <c r="N33" s="125">
        <v>341</v>
      </c>
      <c r="O33" s="125">
        <v>329</v>
      </c>
      <c r="P33" s="125">
        <v>316</v>
      </c>
      <c r="Q33" s="125">
        <v>312</v>
      </c>
      <c r="R33" s="125">
        <v>323</v>
      </c>
      <c r="S33" s="125">
        <v>324</v>
      </c>
      <c r="T33" s="125">
        <v>349</v>
      </c>
      <c r="U33" s="125">
        <v>324</v>
      </c>
      <c r="V33" s="125">
        <v>317</v>
      </c>
      <c r="W33" s="125">
        <v>328</v>
      </c>
      <c r="X33" s="125">
        <v>289</v>
      </c>
      <c r="Y33" s="125">
        <v>329</v>
      </c>
      <c r="Z33" s="125">
        <v>369</v>
      </c>
      <c r="AA33" s="125">
        <v>308</v>
      </c>
      <c r="AB33" s="125">
        <v>336</v>
      </c>
      <c r="AC33" s="125">
        <v>279</v>
      </c>
      <c r="AD33" s="125">
        <v>281</v>
      </c>
      <c r="AE33" s="125">
        <v>291</v>
      </c>
      <c r="AF33" s="125">
        <v>271</v>
      </c>
      <c r="AG33" s="125">
        <v>305</v>
      </c>
      <c r="AH33" s="125">
        <v>319</v>
      </c>
      <c r="AI33" s="125">
        <v>236</v>
      </c>
      <c r="AJ33" s="125">
        <v>259</v>
      </c>
      <c r="AK33" s="125">
        <v>324</v>
      </c>
      <c r="AL33" s="125">
        <v>271</v>
      </c>
      <c r="AM33" s="125">
        <v>309</v>
      </c>
      <c r="AN33" s="125">
        <v>278</v>
      </c>
      <c r="AO33" s="125">
        <v>311</v>
      </c>
      <c r="AP33" s="125">
        <v>337</v>
      </c>
      <c r="AQ33" s="125">
        <v>309</v>
      </c>
      <c r="AR33" s="125">
        <v>281</v>
      </c>
      <c r="AS33" s="125">
        <v>286</v>
      </c>
      <c r="AT33" s="125">
        <v>300</v>
      </c>
      <c r="AU33" s="125">
        <v>286</v>
      </c>
      <c r="AV33" s="125">
        <v>319</v>
      </c>
      <c r="AW33" s="125">
        <v>328</v>
      </c>
      <c r="AX33" s="125">
        <v>343</v>
      </c>
      <c r="AY33" s="125">
        <v>329</v>
      </c>
      <c r="AZ33" s="125">
        <v>337</v>
      </c>
      <c r="BA33" s="125">
        <v>308</v>
      </c>
      <c r="BB33" s="125">
        <v>312</v>
      </c>
      <c r="BC33" s="125">
        <v>325</v>
      </c>
      <c r="BD33" s="125">
        <v>304</v>
      </c>
      <c r="BE33" s="125">
        <v>288</v>
      </c>
      <c r="BF33" s="125">
        <v>352</v>
      </c>
      <c r="BG33" s="125">
        <v>306</v>
      </c>
      <c r="BH33" s="125">
        <v>313</v>
      </c>
      <c r="BI33" s="125">
        <v>305</v>
      </c>
      <c r="BJ33" s="125">
        <v>339</v>
      </c>
      <c r="BK33" s="125">
        <v>330</v>
      </c>
      <c r="BL33" s="125">
        <v>302</v>
      </c>
      <c r="BM33" s="125">
        <v>343</v>
      </c>
      <c r="BN33" s="125">
        <v>370</v>
      </c>
      <c r="BO33" s="125">
        <v>343</v>
      </c>
      <c r="BP33" s="125">
        <v>336</v>
      </c>
      <c r="BQ33" s="125">
        <v>346</v>
      </c>
      <c r="BR33" s="125">
        <v>356</v>
      </c>
      <c r="BS33" s="125">
        <v>370</v>
      </c>
      <c r="BT33" s="125">
        <v>407</v>
      </c>
      <c r="BU33" s="125">
        <v>298</v>
      </c>
      <c r="BV33" s="125">
        <v>329</v>
      </c>
      <c r="BW33" s="125">
        <v>315</v>
      </c>
      <c r="BX33" s="125">
        <v>348</v>
      </c>
      <c r="BY33" s="125">
        <v>374</v>
      </c>
      <c r="BZ33" s="125">
        <v>354</v>
      </c>
      <c r="CA33" s="125">
        <v>362</v>
      </c>
      <c r="CB33" s="125">
        <v>365</v>
      </c>
      <c r="CC33" s="125">
        <v>348</v>
      </c>
      <c r="CD33" s="125">
        <v>345</v>
      </c>
      <c r="CE33" s="125">
        <v>387</v>
      </c>
      <c r="CF33" s="125">
        <v>367</v>
      </c>
      <c r="CG33" s="125">
        <v>312</v>
      </c>
      <c r="CH33" s="125">
        <v>324</v>
      </c>
      <c r="CI33" s="125">
        <v>353</v>
      </c>
      <c r="CJ33" s="125">
        <v>294</v>
      </c>
      <c r="CK33" s="125">
        <v>308</v>
      </c>
      <c r="CL33" s="125">
        <v>317</v>
      </c>
      <c r="CM33" s="125">
        <v>289</v>
      </c>
      <c r="CN33" s="125">
        <v>310</v>
      </c>
      <c r="CO33" s="125">
        <v>296</v>
      </c>
      <c r="CP33" s="125">
        <v>296</v>
      </c>
      <c r="CQ33" s="125">
        <v>279</v>
      </c>
      <c r="CR33" s="125">
        <v>267</v>
      </c>
      <c r="CS33" s="125">
        <v>287</v>
      </c>
      <c r="CT33" s="125">
        <v>264</v>
      </c>
      <c r="CU33" s="125">
        <v>265</v>
      </c>
      <c r="CV33" s="125">
        <v>323</v>
      </c>
      <c r="CW33" s="125">
        <v>256</v>
      </c>
      <c r="CX33" s="125">
        <v>238</v>
      </c>
      <c r="CY33" s="125">
        <v>362</v>
      </c>
      <c r="CZ33" s="125">
        <v>252</v>
      </c>
      <c r="DA33" s="125">
        <v>250</v>
      </c>
      <c r="DB33" s="125">
        <v>235</v>
      </c>
      <c r="DC33" s="125">
        <v>262</v>
      </c>
      <c r="DD33" s="125">
        <v>223</v>
      </c>
      <c r="DE33" s="125">
        <v>307</v>
      </c>
      <c r="DF33" s="125">
        <v>276</v>
      </c>
      <c r="DG33" s="125">
        <v>238</v>
      </c>
      <c r="DH33" s="125">
        <v>278</v>
      </c>
      <c r="DI33" s="125">
        <v>271</v>
      </c>
      <c r="DJ33" s="125">
        <v>335</v>
      </c>
      <c r="DK33" s="125">
        <v>334</v>
      </c>
      <c r="DL33" s="125">
        <v>727</v>
      </c>
      <c r="DM33" s="125">
        <v>283</v>
      </c>
      <c r="DN33" s="125">
        <v>280</v>
      </c>
      <c r="DO33" s="125">
        <v>252</v>
      </c>
      <c r="DP33" s="125">
        <v>253</v>
      </c>
      <c r="DQ33" s="125">
        <v>291</v>
      </c>
      <c r="DR33" s="125">
        <v>294</v>
      </c>
      <c r="DS33" s="125">
        <v>273</v>
      </c>
      <c r="DT33" s="125">
        <v>265</v>
      </c>
      <c r="DU33" s="125">
        <v>216</v>
      </c>
      <c r="DV33" s="125">
        <v>253</v>
      </c>
      <c r="DW33" s="125">
        <v>281</v>
      </c>
      <c r="DX33" s="125">
        <v>250</v>
      </c>
      <c r="DY33" s="125">
        <v>272</v>
      </c>
      <c r="DZ33" s="125">
        <v>257</v>
      </c>
      <c r="EA33" s="125">
        <v>249</v>
      </c>
      <c r="EB33" s="125">
        <v>271</v>
      </c>
      <c r="EC33" s="125">
        <v>256</v>
      </c>
      <c r="ED33" s="125">
        <v>269</v>
      </c>
      <c r="EE33" s="125">
        <v>293</v>
      </c>
      <c r="EF33" s="125">
        <v>278</v>
      </c>
      <c r="EG33" s="125">
        <v>290</v>
      </c>
      <c r="EH33" s="125">
        <v>290</v>
      </c>
      <c r="EI33" s="125">
        <v>282</v>
      </c>
      <c r="EJ33" s="125">
        <v>299</v>
      </c>
      <c r="EK33" s="125">
        <v>277</v>
      </c>
      <c r="EL33" s="125">
        <v>314</v>
      </c>
      <c r="EM33" s="125">
        <v>308</v>
      </c>
      <c r="EN33" s="125">
        <v>273</v>
      </c>
      <c r="EO33" s="125">
        <v>257</v>
      </c>
      <c r="EP33" s="125">
        <v>279</v>
      </c>
      <c r="EQ33" s="125">
        <v>287</v>
      </c>
      <c r="ER33" s="125">
        <v>277</v>
      </c>
      <c r="ES33" s="125">
        <v>307</v>
      </c>
      <c r="ET33" s="125">
        <v>278</v>
      </c>
      <c r="EU33" s="125">
        <v>291</v>
      </c>
      <c r="EV33" s="125">
        <v>278</v>
      </c>
      <c r="EW33" s="125">
        <v>253</v>
      </c>
      <c r="EX33" s="125">
        <v>284</v>
      </c>
      <c r="EY33" s="125">
        <v>295</v>
      </c>
      <c r="EZ33" s="125">
        <v>297</v>
      </c>
      <c r="FA33" s="125">
        <v>284</v>
      </c>
      <c r="FB33" s="125">
        <v>303</v>
      </c>
      <c r="FC33" s="125">
        <v>279</v>
      </c>
      <c r="FD33" s="125">
        <v>283</v>
      </c>
      <c r="FE33" s="125">
        <v>300</v>
      </c>
      <c r="FF33" s="125">
        <v>309</v>
      </c>
      <c r="FG33" s="125">
        <v>292</v>
      </c>
      <c r="FH33" s="125">
        <v>288</v>
      </c>
      <c r="FI33" s="125">
        <v>298</v>
      </c>
      <c r="FJ33" s="125">
        <v>286</v>
      </c>
      <c r="FK33" s="125">
        <v>286</v>
      </c>
      <c r="FL33" s="125">
        <v>342</v>
      </c>
      <c r="FM33" s="125">
        <v>303</v>
      </c>
      <c r="FN33" s="125">
        <v>312</v>
      </c>
      <c r="FO33" s="125">
        <v>319</v>
      </c>
      <c r="FP33" s="125">
        <v>315</v>
      </c>
      <c r="FQ33" s="125">
        <v>311</v>
      </c>
      <c r="FR33" s="125">
        <v>329</v>
      </c>
      <c r="FS33" s="125">
        <v>336</v>
      </c>
      <c r="FT33" s="125">
        <v>328</v>
      </c>
      <c r="FU33" s="125">
        <v>328</v>
      </c>
      <c r="FV33" s="125">
        <v>330</v>
      </c>
    </row>
    <row r="34" spans="1:178" x14ac:dyDescent="0.25">
      <c r="A34" s="126" t="s">
        <v>1470</v>
      </c>
      <c r="B34" s="127" t="str">
        <f t="shared" si="0"/>
        <v>JO</v>
      </c>
      <c r="C34" s="126" t="str">
        <f t="shared" si="1"/>
        <v>Omit</v>
      </c>
      <c r="D34" s="125">
        <v>529</v>
      </c>
      <c r="E34" s="125">
        <v>424</v>
      </c>
      <c r="F34" s="125">
        <v>474</v>
      </c>
      <c r="G34" s="125">
        <v>453</v>
      </c>
      <c r="H34" s="125">
        <v>474</v>
      </c>
      <c r="I34" s="125">
        <v>501</v>
      </c>
      <c r="J34" s="125">
        <v>494</v>
      </c>
      <c r="K34" s="125">
        <v>456</v>
      </c>
      <c r="L34" s="125">
        <v>384</v>
      </c>
      <c r="M34" s="125">
        <v>432</v>
      </c>
      <c r="N34" s="125">
        <v>428</v>
      </c>
      <c r="O34" s="125">
        <v>416</v>
      </c>
      <c r="P34" s="125">
        <v>398</v>
      </c>
      <c r="Q34" s="125">
        <v>439</v>
      </c>
      <c r="R34" s="125">
        <v>415</v>
      </c>
      <c r="S34" s="125">
        <v>392</v>
      </c>
      <c r="T34" s="125">
        <v>435</v>
      </c>
      <c r="U34" s="125">
        <v>391</v>
      </c>
      <c r="V34" s="125">
        <v>414</v>
      </c>
      <c r="W34" s="125">
        <v>440</v>
      </c>
      <c r="X34" s="125">
        <v>387</v>
      </c>
      <c r="Y34" s="125">
        <v>378</v>
      </c>
      <c r="Z34" s="125">
        <v>441</v>
      </c>
      <c r="AA34" s="125">
        <v>356</v>
      </c>
      <c r="AB34" s="125">
        <v>429</v>
      </c>
      <c r="AC34" s="125">
        <v>367</v>
      </c>
      <c r="AD34" s="125">
        <v>358</v>
      </c>
      <c r="AE34" s="125">
        <v>356</v>
      </c>
      <c r="AF34" s="125">
        <v>302</v>
      </c>
      <c r="AG34" s="125">
        <v>390</v>
      </c>
      <c r="AH34" s="125">
        <v>352</v>
      </c>
      <c r="AI34" s="125">
        <v>301</v>
      </c>
      <c r="AJ34" s="125">
        <v>301</v>
      </c>
      <c r="AK34" s="125">
        <v>348</v>
      </c>
      <c r="AL34" s="125">
        <v>327</v>
      </c>
      <c r="AM34" s="125">
        <v>331</v>
      </c>
      <c r="AN34" s="125">
        <v>326</v>
      </c>
      <c r="AO34" s="125">
        <v>334</v>
      </c>
      <c r="AP34" s="125">
        <v>348</v>
      </c>
      <c r="AQ34" s="125">
        <v>350</v>
      </c>
      <c r="AR34" s="125">
        <v>344</v>
      </c>
      <c r="AS34" s="125">
        <v>327</v>
      </c>
      <c r="AT34" s="125">
        <v>332</v>
      </c>
      <c r="AU34" s="125">
        <v>321</v>
      </c>
      <c r="AV34" s="125">
        <v>339</v>
      </c>
      <c r="AW34" s="125">
        <v>388</v>
      </c>
      <c r="AX34" s="125">
        <v>361</v>
      </c>
      <c r="AY34" s="125">
        <v>395</v>
      </c>
      <c r="AZ34" s="125">
        <v>340</v>
      </c>
      <c r="BA34" s="125">
        <v>363</v>
      </c>
      <c r="BB34" s="125">
        <v>356</v>
      </c>
      <c r="BC34" s="125">
        <v>360</v>
      </c>
      <c r="BD34" s="125">
        <v>351</v>
      </c>
      <c r="BE34" s="125">
        <v>354</v>
      </c>
      <c r="BF34" s="125">
        <v>403</v>
      </c>
      <c r="BG34" s="125">
        <v>373</v>
      </c>
      <c r="BH34" s="125">
        <v>392</v>
      </c>
      <c r="BI34" s="125">
        <v>358</v>
      </c>
      <c r="BJ34" s="125">
        <v>376</v>
      </c>
      <c r="BK34" s="125">
        <v>420</v>
      </c>
      <c r="BL34" s="125">
        <v>383</v>
      </c>
      <c r="BM34" s="125">
        <v>398</v>
      </c>
      <c r="BN34" s="125">
        <v>424</v>
      </c>
      <c r="BO34" s="125">
        <v>419</v>
      </c>
      <c r="BP34" s="125">
        <v>411</v>
      </c>
      <c r="BQ34" s="125">
        <v>434</v>
      </c>
      <c r="BR34" s="125">
        <v>499</v>
      </c>
      <c r="BS34" s="125">
        <v>434</v>
      </c>
      <c r="BT34" s="125">
        <v>477</v>
      </c>
      <c r="BU34" s="125">
        <v>404</v>
      </c>
      <c r="BV34" s="125">
        <v>426</v>
      </c>
      <c r="BW34" s="125">
        <v>422</v>
      </c>
      <c r="BX34" s="125">
        <v>447</v>
      </c>
      <c r="BY34" s="125">
        <v>451</v>
      </c>
      <c r="BZ34" s="125">
        <v>443</v>
      </c>
      <c r="CA34" s="125">
        <v>456</v>
      </c>
      <c r="CB34" s="125">
        <v>435</v>
      </c>
      <c r="CC34" s="125">
        <v>434</v>
      </c>
      <c r="CD34" s="125">
        <v>447</v>
      </c>
      <c r="CE34" s="125">
        <v>470</v>
      </c>
      <c r="CF34" s="125">
        <v>431</v>
      </c>
      <c r="CG34" s="125">
        <v>424</v>
      </c>
      <c r="CH34" s="125">
        <v>429</v>
      </c>
      <c r="CI34" s="125">
        <v>440</v>
      </c>
      <c r="CJ34" s="125">
        <v>402</v>
      </c>
      <c r="CK34" s="125">
        <v>427</v>
      </c>
      <c r="CL34" s="125">
        <v>422</v>
      </c>
      <c r="CM34" s="125">
        <v>369</v>
      </c>
      <c r="CN34" s="125">
        <v>461</v>
      </c>
      <c r="CO34" s="125">
        <v>404</v>
      </c>
      <c r="CP34" s="125">
        <v>402</v>
      </c>
      <c r="CQ34" s="125">
        <v>385</v>
      </c>
      <c r="CR34" s="125">
        <v>407</v>
      </c>
      <c r="CS34" s="125">
        <v>384</v>
      </c>
      <c r="CT34" s="125">
        <v>363</v>
      </c>
      <c r="CU34" s="125">
        <v>304</v>
      </c>
      <c r="CV34" s="125">
        <v>391</v>
      </c>
      <c r="CW34" s="125">
        <v>358</v>
      </c>
      <c r="CX34" s="125">
        <v>361</v>
      </c>
      <c r="CY34" s="125">
        <v>367</v>
      </c>
      <c r="CZ34" s="125">
        <v>286</v>
      </c>
      <c r="DA34" s="125">
        <v>317</v>
      </c>
      <c r="DB34" s="125">
        <v>271</v>
      </c>
      <c r="DC34" s="125">
        <v>291</v>
      </c>
      <c r="DD34" s="125">
        <v>256</v>
      </c>
      <c r="DE34" s="125">
        <v>380</v>
      </c>
      <c r="DF34" s="125">
        <v>342</v>
      </c>
      <c r="DG34" s="125">
        <v>328</v>
      </c>
      <c r="DH34" s="125">
        <v>425</v>
      </c>
      <c r="DI34" s="125">
        <v>350</v>
      </c>
      <c r="DJ34" s="125">
        <v>402</v>
      </c>
      <c r="DK34" s="125">
        <v>621</v>
      </c>
      <c r="DL34" s="125">
        <v>382</v>
      </c>
      <c r="DM34" s="125">
        <v>314</v>
      </c>
      <c r="DN34" s="125">
        <v>324</v>
      </c>
      <c r="DO34" s="125">
        <v>314</v>
      </c>
      <c r="DP34" s="125">
        <v>323</v>
      </c>
      <c r="DQ34" s="125">
        <v>343</v>
      </c>
      <c r="DR34" s="125">
        <v>313</v>
      </c>
      <c r="DS34" s="125">
        <v>382</v>
      </c>
      <c r="DT34" s="125">
        <v>336</v>
      </c>
      <c r="DU34" s="125">
        <v>294</v>
      </c>
      <c r="DV34" s="125">
        <v>329</v>
      </c>
      <c r="DW34" s="125">
        <v>326</v>
      </c>
      <c r="DX34" s="125">
        <v>289</v>
      </c>
      <c r="DY34" s="125">
        <v>338</v>
      </c>
      <c r="DZ34" s="125">
        <v>325</v>
      </c>
      <c r="EA34" s="125">
        <v>319</v>
      </c>
      <c r="EB34" s="125">
        <v>391</v>
      </c>
      <c r="EC34" s="125">
        <v>371</v>
      </c>
      <c r="ED34" s="125">
        <v>360</v>
      </c>
      <c r="EE34" s="125">
        <v>356</v>
      </c>
      <c r="EF34" s="125">
        <v>346</v>
      </c>
      <c r="EG34" s="125">
        <v>388</v>
      </c>
      <c r="EH34" s="125">
        <v>405</v>
      </c>
      <c r="EI34" s="125">
        <v>336</v>
      </c>
      <c r="EJ34" s="125">
        <v>384</v>
      </c>
      <c r="EK34" s="125">
        <v>366</v>
      </c>
      <c r="EL34" s="125">
        <v>370</v>
      </c>
      <c r="EM34" s="125">
        <v>417</v>
      </c>
      <c r="EN34" s="125">
        <v>376</v>
      </c>
      <c r="EO34" s="125">
        <v>361</v>
      </c>
      <c r="EP34" s="125">
        <v>364</v>
      </c>
      <c r="EQ34" s="125">
        <v>392</v>
      </c>
      <c r="ER34" s="125">
        <v>422</v>
      </c>
      <c r="ES34" s="125">
        <v>414</v>
      </c>
      <c r="ET34" s="125">
        <v>377</v>
      </c>
      <c r="EU34" s="125">
        <v>407</v>
      </c>
      <c r="EV34" s="125">
        <v>404</v>
      </c>
      <c r="EW34" s="125">
        <v>367</v>
      </c>
      <c r="EX34" s="125">
        <v>386</v>
      </c>
      <c r="EY34" s="125">
        <v>388</v>
      </c>
      <c r="EZ34" s="125">
        <v>393</v>
      </c>
      <c r="FA34" s="125">
        <v>408</v>
      </c>
      <c r="FB34" s="125">
        <v>382</v>
      </c>
      <c r="FC34" s="125">
        <v>349</v>
      </c>
      <c r="FD34" s="125">
        <v>388</v>
      </c>
      <c r="FE34" s="125">
        <v>416</v>
      </c>
      <c r="FF34" s="125">
        <v>415</v>
      </c>
      <c r="FG34" s="125">
        <v>367</v>
      </c>
      <c r="FH34" s="125">
        <v>430</v>
      </c>
      <c r="FI34" s="125">
        <v>509</v>
      </c>
      <c r="FJ34" s="125">
        <v>470</v>
      </c>
      <c r="FK34" s="125">
        <v>447</v>
      </c>
      <c r="FL34" s="125">
        <v>483</v>
      </c>
      <c r="FM34" s="125">
        <v>409</v>
      </c>
      <c r="FN34" s="125">
        <v>462</v>
      </c>
      <c r="FO34" s="125">
        <v>482</v>
      </c>
      <c r="FP34" s="125">
        <v>506</v>
      </c>
      <c r="FQ34" s="125">
        <v>488</v>
      </c>
      <c r="FR34" s="125">
        <v>483</v>
      </c>
      <c r="FS34" s="125">
        <v>485</v>
      </c>
      <c r="FT34" s="125">
        <v>499</v>
      </c>
      <c r="FU34" s="125">
        <v>463</v>
      </c>
      <c r="FV34" s="125">
        <v>486</v>
      </c>
    </row>
    <row r="35" spans="1:178" x14ac:dyDescent="0.25">
      <c r="A35" s="126" t="s">
        <v>1469</v>
      </c>
      <c r="B35" s="127" t="str">
        <f t="shared" si="0"/>
        <v>HI</v>
      </c>
      <c r="C35" s="126" t="str">
        <f t="shared" si="1"/>
        <v>State and local government</v>
      </c>
      <c r="D35" s="125">
        <v>323</v>
      </c>
      <c r="E35" s="125">
        <v>353</v>
      </c>
      <c r="F35" s="125">
        <v>328</v>
      </c>
      <c r="G35" s="125">
        <v>320</v>
      </c>
      <c r="H35" s="125">
        <v>318</v>
      </c>
      <c r="I35" s="125">
        <v>327</v>
      </c>
      <c r="J35" s="125">
        <v>298</v>
      </c>
      <c r="K35" s="125">
        <v>305</v>
      </c>
      <c r="L35" s="125">
        <v>259</v>
      </c>
      <c r="M35" s="125">
        <v>304</v>
      </c>
      <c r="N35" s="125">
        <v>305</v>
      </c>
      <c r="O35" s="125">
        <v>289</v>
      </c>
      <c r="P35" s="125">
        <v>276</v>
      </c>
      <c r="Q35" s="125">
        <v>270</v>
      </c>
      <c r="R35" s="125">
        <v>283</v>
      </c>
      <c r="S35" s="125">
        <v>276</v>
      </c>
      <c r="T35" s="125">
        <v>303</v>
      </c>
      <c r="U35" s="125">
        <v>285</v>
      </c>
      <c r="V35" s="125">
        <v>279</v>
      </c>
      <c r="W35" s="125">
        <v>280</v>
      </c>
      <c r="X35" s="125">
        <v>238</v>
      </c>
      <c r="Y35" s="125">
        <v>277</v>
      </c>
      <c r="Z35" s="125">
        <v>319</v>
      </c>
      <c r="AA35" s="125">
        <v>270</v>
      </c>
      <c r="AB35" s="125">
        <v>294</v>
      </c>
      <c r="AC35" s="125">
        <v>242</v>
      </c>
      <c r="AD35" s="125">
        <v>241</v>
      </c>
      <c r="AE35" s="125">
        <v>269</v>
      </c>
      <c r="AF35" s="125">
        <v>240</v>
      </c>
      <c r="AG35" s="125">
        <v>264</v>
      </c>
      <c r="AH35" s="125">
        <v>288</v>
      </c>
      <c r="AI35" s="125">
        <v>204</v>
      </c>
      <c r="AJ35" s="125">
        <v>226</v>
      </c>
      <c r="AK35" s="125">
        <v>288</v>
      </c>
      <c r="AL35" s="125">
        <v>239</v>
      </c>
      <c r="AM35" s="125">
        <v>268</v>
      </c>
      <c r="AN35" s="125">
        <v>243</v>
      </c>
      <c r="AO35" s="125">
        <v>269</v>
      </c>
      <c r="AP35" s="125">
        <v>302</v>
      </c>
      <c r="AQ35" s="125">
        <v>258</v>
      </c>
      <c r="AR35" s="125">
        <v>258</v>
      </c>
      <c r="AS35" s="125">
        <v>250</v>
      </c>
      <c r="AT35" s="125">
        <v>264</v>
      </c>
      <c r="AU35" s="125">
        <v>256</v>
      </c>
      <c r="AV35" s="125">
        <v>289</v>
      </c>
      <c r="AW35" s="125">
        <v>292</v>
      </c>
      <c r="AX35" s="125">
        <v>302</v>
      </c>
      <c r="AY35" s="125">
        <v>281</v>
      </c>
      <c r="AZ35" s="125">
        <v>300</v>
      </c>
      <c r="BA35" s="125">
        <v>273</v>
      </c>
      <c r="BB35" s="125">
        <v>273</v>
      </c>
      <c r="BC35" s="125">
        <v>291</v>
      </c>
      <c r="BD35" s="125">
        <v>265</v>
      </c>
      <c r="BE35" s="125">
        <v>251</v>
      </c>
      <c r="BF35" s="125">
        <v>318</v>
      </c>
      <c r="BG35" s="125">
        <v>267</v>
      </c>
      <c r="BH35" s="125">
        <v>266</v>
      </c>
      <c r="BI35" s="125">
        <v>269</v>
      </c>
      <c r="BJ35" s="125">
        <v>294</v>
      </c>
      <c r="BK35" s="125">
        <v>284</v>
      </c>
      <c r="BL35" s="125">
        <v>255</v>
      </c>
      <c r="BM35" s="125">
        <v>294</v>
      </c>
      <c r="BN35" s="125">
        <v>313</v>
      </c>
      <c r="BO35" s="125">
        <v>279</v>
      </c>
      <c r="BP35" s="125">
        <v>276</v>
      </c>
      <c r="BQ35" s="125">
        <v>289</v>
      </c>
      <c r="BR35" s="125">
        <v>294</v>
      </c>
      <c r="BS35" s="125">
        <v>306</v>
      </c>
      <c r="BT35" s="125">
        <v>331</v>
      </c>
      <c r="BU35" s="125">
        <v>264</v>
      </c>
      <c r="BV35" s="125">
        <v>281</v>
      </c>
      <c r="BW35" s="125">
        <v>272</v>
      </c>
      <c r="BX35" s="125">
        <v>285</v>
      </c>
      <c r="BY35" s="125">
        <v>304</v>
      </c>
      <c r="BZ35" s="125">
        <v>285</v>
      </c>
      <c r="CA35" s="125">
        <v>288</v>
      </c>
      <c r="CB35" s="125">
        <v>289</v>
      </c>
      <c r="CC35" s="125">
        <v>279</v>
      </c>
      <c r="CD35" s="125">
        <v>262</v>
      </c>
      <c r="CE35" s="125">
        <v>301</v>
      </c>
      <c r="CF35" s="125">
        <v>290</v>
      </c>
      <c r="CG35" s="125">
        <v>281</v>
      </c>
      <c r="CH35" s="125">
        <v>279</v>
      </c>
      <c r="CI35" s="125">
        <v>298</v>
      </c>
      <c r="CJ35" s="125">
        <v>260</v>
      </c>
      <c r="CK35" s="125">
        <v>265</v>
      </c>
      <c r="CL35" s="125">
        <v>285</v>
      </c>
      <c r="CM35" s="125">
        <v>260</v>
      </c>
      <c r="CN35" s="125">
        <v>287</v>
      </c>
      <c r="CO35" s="125">
        <v>273</v>
      </c>
      <c r="CP35" s="125">
        <v>271</v>
      </c>
      <c r="CQ35" s="125">
        <v>257</v>
      </c>
      <c r="CR35" s="125">
        <v>246</v>
      </c>
      <c r="CS35" s="125">
        <v>262</v>
      </c>
      <c r="CT35" s="125">
        <v>238</v>
      </c>
      <c r="CU35" s="125">
        <v>241</v>
      </c>
      <c r="CV35" s="125">
        <v>285</v>
      </c>
      <c r="CW35" s="125">
        <v>229</v>
      </c>
      <c r="CX35" s="125">
        <v>217</v>
      </c>
      <c r="CY35" s="125">
        <v>217</v>
      </c>
      <c r="CZ35" s="125">
        <v>234</v>
      </c>
      <c r="DA35" s="125">
        <v>222</v>
      </c>
      <c r="DB35" s="125">
        <v>201</v>
      </c>
      <c r="DC35" s="125">
        <v>236</v>
      </c>
      <c r="DD35" s="125">
        <v>200</v>
      </c>
      <c r="DE35" s="125">
        <v>268</v>
      </c>
      <c r="DF35" s="125">
        <v>240</v>
      </c>
      <c r="DG35" s="125">
        <v>213</v>
      </c>
      <c r="DH35" s="125">
        <v>230</v>
      </c>
      <c r="DI35" s="125">
        <v>226</v>
      </c>
      <c r="DJ35" s="125">
        <v>246</v>
      </c>
      <c r="DK35" s="125">
        <v>231</v>
      </c>
      <c r="DL35" s="125">
        <v>234</v>
      </c>
      <c r="DM35" s="125">
        <v>227</v>
      </c>
      <c r="DN35" s="125">
        <v>238</v>
      </c>
      <c r="DO35" s="125">
        <v>213</v>
      </c>
      <c r="DP35" s="125">
        <v>220</v>
      </c>
      <c r="DQ35" s="125">
        <v>258</v>
      </c>
      <c r="DR35" s="125">
        <v>267</v>
      </c>
      <c r="DS35" s="125">
        <v>244</v>
      </c>
      <c r="DT35" s="125">
        <v>235</v>
      </c>
      <c r="DU35" s="125">
        <v>186</v>
      </c>
      <c r="DV35" s="125">
        <v>224</v>
      </c>
      <c r="DW35" s="125">
        <v>257</v>
      </c>
      <c r="DX35" s="125">
        <v>219</v>
      </c>
      <c r="DY35" s="125">
        <v>249</v>
      </c>
      <c r="DZ35" s="125">
        <v>228</v>
      </c>
      <c r="EA35" s="125">
        <v>224</v>
      </c>
      <c r="EB35" s="125">
        <v>244</v>
      </c>
      <c r="EC35" s="125">
        <v>227</v>
      </c>
      <c r="ED35" s="125">
        <v>241</v>
      </c>
      <c r="EE35" s="125">
        <v>263</v>
      </c>
      <c r="EF35" s="125">
        <v>261</v>
      </c>
      <c r="EG35" s="125">
        <v>259</v>
      </c>
      <c r="EH35" s="125">
        <v>259</v>
      </c>
      <c r="EI35" s="125">
        <v>251</v>
      </c>
      <c r="EJ35" s="125">
        <v>266</v>
      </c>
      <c r="EK35" s="125">
        <v>245</v>
      </c>
      <c r="EL35" s="125">
        <v>293</v>
      </c>
      <c r="EM35" s="125">
        <v>272</v>
      </c>
      <c r="EN35" s="125">
        <v>238</v>
      </c>
      <c r="EO35" s="125">
        <v>225</v>
      </c>
      <c r="EP35" s="125">
        <v>253</v>
      </c>
      <c r="EQ35" s="125">
        <v>250</v>
      </c>
      <c r="ER35" s="125">
        <v>242</v>
      </c>
      <c r="ES35" s="125">
        <v>260</v>
      </c>
      <c r="ET35" s="125">
        <v>253</v>
      </c>
      <c r="EU35" s="125">
        <v>255</v>
      </c>
      <c r="EV35" s="125">
        <v>255</v>
      </c>
      <c r="EW35" s="125">
        <v>224</v>
      </c>
      <c r="EX35" s="125">
        <v>257</v>
      </c>
      <c r="EY35" s="125">
        <v>268</v>
      </c>
      <c r="EZ35" s="125">
        <v>269</v>
      </c>
      <c r="FA35" s="125">
        <v>254</v>
      </c>
      <c r="FB35" s="125">
        <v>268</v>
      </c>
      <c r="FC35" s="125">
        <v>249</v>
      </c>
      <c r="FD35" s="125">
        <v>258</v>
      </c>
      <c r="FE35" s="125">
        <v>269</v>
      </c>
      <c r="FF35" s="125">
        <v>276</v>
      </c>
      <c r="FG35" s="125">
        <v>262</v>
      </c>
      <c r="FH35" s="125">
        <v>258</v>
      </c>
      <c r="FI35" s="125">
        <v>264</v>
      </c>
      <c r="FJ35" s="125">
        <v>259</v>
      </c>
      <c r="FK35" s="125">
        <v>258</v>
      </c>
      <c r="FL35" s="125">
        <v>311</v>
      </c>
      <c r="FM35" s="125">
        <v>275</v>
      </c>
      <c r="FN35" s="125">
        <v>268</v>
      </c>
      <c r="FO35" s="125">
        <v>289</v>
      </c>
      <c r="FP35" s="125">
        <v>280</v>
      </c>
      <c r="FQ35" s="125">
        <v>278</v>
      </c>
      <c r="FR35" s="125">
        <v>294</v>
      </c>
      <c r="FS35" s="125">
        <v>300</v>
      </c>
      <c r="FT35" s="125">
        <v>286</v>
      </c>
      <c r="FU35" s="125">
        <v>292</v>
      </c>
      <c r="FV35" s="125">
        <v>286</v>
      </c>
    </row>
    <row r="36" spans="1:178" x14ac:dyDescent="0.25">
      <c r="A36" s="126" t="s">
        <v>1468</v>
      </c>
      <c r="B36" s="127" t="str">
        <f t="shared" si="0"/>
        <v>JO</v>
      </c>
      <c r="C36" s="126" t="str">
        <f t="shared" si="1"/>
        <v>State and local government</v>
      </c>
      <c r="D36" s="125">
        <v>459</v>
      </c>
      <c r="E36" s="125">
        <v>366</v>
      </c>
      <c r="F36" s="125">
        <v>415</v>
      </c>
      <c r="G36" s="125">
        <v>390</v>
      </c>
      <c r="H36" s="125">
        <v>414</v>
      </c>
      <c r="I36" s="125">
        <v>441</v>
      </c>
      <c r="J36" s="125">
        <v>450</v>
      </c>
      <c r="K36" s="125">
        <v>413</v>
      </c>
      <c r="L36" s="125">
        <v>337</v>
      </c>
      <c r="M36" s="125">
        <v>377</v>
      </c>
      <c r="N36" s="125">
        <v>379</v>
      </c>
      <c r="O36" s="125">
        <v>370</v>
      </c>
      <c r="P36" s="125">
        <v>353</v>
      </c>
      <c r="Q36" s="125">
        <v>393</v>
      </c>
      <c r="R36" s="125">
        <v>367</v>
      </c>
      <c r="S36" s="125">
        <v>348</v>
      </c>
      <c r="T36" s="125">
        <v>380</v>
      </c>
      <c r="U36" s="125">
        <v>362</v>
      </c>
      <c r="V36" s="125">
        <v>363</v>
      </c>
      <c r="W36" s="125">
        <v>388</v>
      </c>
      <c r="X36" s="125">
        <v>339</v>
      </c>
      <c r="Y36" s="125">
        <v>338</v>
      </c>
      <c r="Z36" s="125">
        <v>391</v>
      </c>
      <c r="AA36" s="125">
        <v>320</v>
      </c>
      <c r="AB36" s="125">
        <v>371</v>
      </c>
      <c r="AC36" s="125">
        <v>316</v>
      </c>
      <c r="AD36" s="125">
        <v>311</v>
      </c>
      <c r="AE36" s="125">
        <v>331</v>
      </c>
      <c r="AF36" s="125">
        <v>262</v>
      </c>
      <c r="AG36" s="125">
        <v>333</v>
      </c>
      <c r="AH36" s="125">
        <v>295</v>
      </c>
      <c r="AI36" s="125">
        <v>248</v>
      </c>
      <c r="AJ36" s="125">
        <v>251</v>
      </c>
      <c r="AK36" s="125">
        <v>297</v>
      </c>
      <c r="AL36" s="125">
        <v>281</v>
      </c>
      <c r="AM36" s="125">
        <v>277</v>
      </c>
      <c r="AN36" s="125">
        <v>273</v>
      </c>
      <c r="AO36" s="125">
        <v>279</v>
      </c>
      <c r="AP36" s="125">
        <v>295</v>
      </c>
      <c r="AQ36" s="125">
        <v>288</v>
      </c>
      <c r="AR36" s="125">
        <v>312</v>
      </c>
      <c r="AS36" s="125">
        <v>274</v>
      </c>
      <c r="AT36" s="125">
        <v>292</v>
      </c>
      <c r="AU36" s="125">
        <v>281</v>
      </c>
      <c r="AV36" s="125">
        <v>290</v>
      </c>
      <c r="AW36" s="125">
        <v>339</v>
      </c>
      <c r="AX36" s="125">
        <v>312</v>
      </c>
      <c r="AY36" s="125">
        <v>333</v>
      </c>
      <c r="AZ36" s="125">
        <v>298</v>
      </c>
      <c r="BA36" s="125">
        <v>322</v>
      </c>
      <c r="BB36" s="125">
        <v>310</v>
      </c>
      <c r="BC36" s="125">
        <v>321</v>
      </c>
      <c r="BD36" s="125">
        <v>305</v>
      </c>
      <c r="BE36" s="125">
        <v>314</v>
      </c>
      <c r="BF36" s="125">
        <v>360</v>
      </c>
      <c r="BG36" s="125">
        <v>326</v>
      </c>
      <c r="BH36" s="125">
        <v>340</v>
      </c>
      <c r="BI36" s="125">
        <v>316</v>
      </c>
      <c r="BJ36" s="125">
        <v>328</v>
      </c>
      <c r="BK36" s="125">
        <v>367</v>
      </c>
      <c r="BL36" s="125">
        <v>332</v>
      </c>
      <c r="BM36" s="125">
        <v>350</v>
      </c>
      <c r="BN36" s="125">
        <v>379</v>
      </c>
      <c r="BO36" s="125">
        <v>368</v>
      </c>
      <c r="BP36" s="125">
        <v>365</v>
      </c>
      <c r="BQ36" s="125">
        <v>383</v>
      </c>
      <c r="BR36" s="125">
        <v>440</v>
      </c>
      <c r="BS36" s="125">
        <v>382</v>
      </c>
      <c r="BT36" s="125">
        <v>436</v>
      </c>
      <c r="BU36" s="125">
        <v>359</v>
      </c>
      <c r="BV36" s="125">
        <v>388</v>
      </c>
      <c r="BW36" s="125">
        <v>384</v>
      </c>
      <c r="BX36" s="125">
        <v>401</v>
      </c>
      <c r="BY36" s="125">
        <v>402</v>
      </c>
      <c r="BZ36" s="125">
        <v>396</v>
      </c>
      <c r="CA36" s="125">
        <v>403</v>
      </c>
      <c r="CB36" s="125">
        <v>386</v>
      </c>
      <c r="CC36" s="125">
        <v>391</v>
      </c>
      <c r="CD36" s="125">
        <v>403</v>
      </c>
      <c r="CE36" s="125">
        <v>421</v>
      </c>
      <c r="CF36" s="125">
        <v>385</v>
      </c>
      <c r="CG36" s="125">
        <v>386</v>
      </c>
      <c r="CH36" s="125">
        <v>379</v>
      </c>
      <c r="CI36" s="125">
        <v>379</v>
      </c>
      <c r="CJ36" s="125">
        <v>366</v>
      </c>
      <c r="CK36" s="125">
        <v>385</v>
      </c>
      <c r="CL36" s="125">
        <v>364</v>
      </c>
      <c r="CM36" s="125">
        <v>337</v>
      </c>
      <c r="CN36" s="125">
        <v>399</v>
      </c>
      <c r="CO36" s="125">
        <v>350</v>
      </c>
      <c r="CP36" s="125">
        <v>336</v>
      </c>
      <c r="CQ36" s="125">
        <v>320</v>
      </c>
      <c r="CR36" s="125">
        <v>343</v>
      </c>
      <c r="CS36" s="125">
        <v>315</v>
      </c>
      <c r="CT36" s="125">
        <v>335</v>
      </c>
      <c r="CU36" s="125">
        <v>271</v>
      </c>
      <c r="CV36" s="125">
        <v>298</v>
      </c>
      <c r="CW36" s="125">
        <v>290</v>
      </c>
      <c r="CX36" s="125">
        <v>245</v>
      </c>
      <c r="CY36" s="125">
        <v>274</v>
      </c>
      <c r="CZ36" s="125">
        <v>246</v>
      </c>
      <c r="DA36" s="125">
        <v>258</v>
      </c>
      <c r="DB36" s="125">
        <v>215</v>
      </c>
      <c r="DC36" s="125">
        <v>265</v>
      </c>
      <c r="DD36" s="125">
        <v>201</v>
      </c>
      <c r="DE36" s="125">
        <v>275</v>
      </c>
      <c r="DF36" s="125">
        <v>246</v>
      </c>
      <c r="DG36" s="125">
        <v>247</v>
      </c>
      <c r="DH36" s="125">
        <v>254</v>
      </c>
      <c r="DI36" s="125">
        <v>221</v>
      </c>
      <c r="DJ36" s="125">
        <v>250</v>
      </c>
      <c r="DK36" s="125">
        <v>249</v>
      </c>
      <c r="DL36" s="125">
        <v>238</v>
      </c>
      <c r="DM36" s="125">
        <v>222</v>
      </c>
      <c r="DN36" s="125">
        <v>246</v>
      </c>
      <c r="DO36" s="125">
        <v>238</v>
      </c>
      <c r="DP36" s="125">
        <v>239</v>
      </c>
      <c r="DQ36" s="125">
        <v>279</v>
      </c>
      <c r="DR36" s="125">
        <v>228</v>
      </c>
      <c r="DS36" s="125">
        <v>293</v>
      </c>
      <c r="DT36" s="125">
        <v>271</v>
      </c>
      <c r="DU36" s="125">
        <v>244</v>
      </c>
      <c r="DV36" s="125">
        <v>274</v>
      </c>
      <c r="DW36" s="125">
        <v>275</v>
      </c>
      <c r="DX36" s="125">
        <v>240</v>
      </c>
      <c r="DY36" s="125">
        <v>292</v>
      </c>
      <c r="DZ36" s="125">
        <v>265</v>
      </c>
      <c r="EA36" s="125">
        <v>276</v>
      </c>
      <c r="EB36" s="125">
        <v>335</v>
      </c>
      <c r="EC36" s="125">
        <v>306</v>
      </c>
      <c r="ED36" s="125">
        <v>310</v>
      </c>
      <c r="EE36" s="125">
        <v>302</v>
      </c>
      <c r="EF36" s="125">
        <v>294</v>
      </c>
      <c r="EG36" s="125">
        <v>323</v>
      </c>
      <c r="EH36" s="125">
        <v>331</v>
      </c>
      <c r="EI36" s="125">
        <v>264</v>
      </c>
      <c r="EJ36" s="125">
        <v>315</v>
      </c>
      <c r="EK36" s="125">
        <v>286</v>
      </c>
      <c r="EL36" s="125">
        <v>319</v>
      </c>
      <c r="EM36" s="125">
        <v>335</v>
      </c>
      <c r="EN36" s="125">
        <v>300</v>
      </c>
      <c r="EO36" s="125">
        <v>289</v>
      </c>
      <c r="EP36" s="125">
        <v>307</v>
      </c>
      <c r="EQ36" s="125">
        <v>323</v>
      </c>
      <c r="ER36" s="125">
        <v>337</v>
      </c>
      <c r="ES36" s="125">
        <v>347</v>
      </c>
      <c r="ET36" s="125">
        <v>329</v>
      </c>
      <c r="EU36" s="125">
        <v>330</v>
      </c>
      <c r="EV36" s="125">
        <v>358</v>
      </c>
      <c r="EW36" s="125">
        <v>321</v>
      </c>
      <c r="EX36" s="125">
        <v>333</v>
      </c>
      <c r="EY36" s="125">
        <v>347</v>
      </c>
      <c r="EZ36" s="125">
        <v>343</v>
      </c>
      <c r="FA36" s="125">
        <v>365</v>
      </c>
      <c r="FB36" s="125">
        <v>332</v>
      </c>
      <c r="FC36" s="125">
        <v>303</v>
      </c>
      <c r="FD36" s="125">
        <v>339</v>
      </c>
      <c r="FE36" s="125">
        <v>361</v>
      </c>
      <c r="FF36" s="125">
        <v>349</v>
      </c>
      <c r="FG36" s="125">
        <v>305</v>
      </c>
      <c r="FH36" s="125">
        <v>370</v>
      </c>
      <c r="FI36" s="125">
        <v>440</v>
      </c>
      <c r="FJ36" s="125">
        <v>417</v>
      </c>
      <c r="FK36" s="125">
        <v>380</v>
      </c>
      <c r="FL36" s="125">
        <v>419</v>
      </c>
      <c r="FM36" s="125">
        <v>355</v>
      </c>
      <c r="FN36" s="125">
        <v>400</v>
      </c>
      <c r="FO36" s="125">
        <v>409</v>
      </c>
      <c r="FP36" s="125">
        <v>432</v>
      </c>
      <c r="FQ36" s="125">
        <v>420</v>
      </c>
      <c r="FR36" s="125">
        <v>416</v>
      </c>
      <c r="FS36" s="125">
        <v>414</v>
      </c>
      <c r="FT36" s="125">
        <v>427</v>
      </c>
      <c r="FU36" s="125">
        <v>395</v>
      </c>
      <c r="FV36" s="125">
        <v>416</v>
      </c>
    </row>
    <row r="37" spans="1:178" x14ac:dyDescent="0.25">
      <c r="A37" s="126" t="s">
        <v>1467</v>
      </c>
      <c r="B37" s="127" t="str">
        <f t="shared" ref="B37:B68" si="2">LEFT(RIGHT(A37,3),2)</f>
        <v>HI</v>
      </c>
      <c r="C37" s="126" t="str">
        <f t="shared" ref="C37:C68" si="3">VLOOKUP(VALUE(MID(A37,4,2)),$F$92:$G$126,2,FALSE)</f>
        <v>Omit</v>
      </c>
      <c r="D37" s="125">
        <v>5853</v>
      </c>
      <c r="E37" s="125">
        <v>4448</v>
      </c>
      <c r="F37" s="125">
        <v>5259</v>
      </c>
      <c r="G37" s="125">
        <v>5953</v>
      </c>
      <c r="H37" s="125">
        <v>5811</v>
      </c>
      <c r="I37" s="125">
        <v>5762</v>
      </c>
      <c r="J37" s="125">
        <v>5732</v>
      </c>
      <c r="K37" s="125">
        <v>5429</v>
      </c>
      <c r="L37" s="125">
        <v>5194</v>
      </c>
      <c r="M37" s="125">
        <v>5399</v>
      </c>
      <c r="N37" s="125">
        <v>4241</v>
      </c>
      <c r="O37" s="125">
        <v>3552</v>
      </c>
      <c r="P37" s="125">
        <v>4941</v>
      </c>
      <c r="Q37" s="125">
        <v>3998</v>
      </c>
      <c r="R37" s="125">
        <v>4319</v>
      </c>
      <c r="S37" s="125">
        <v>5487</v>
      </c>
      <c r="T37" s="125">
        <v>5305</v>
      </c>
      <c r="U37" s="125">
        <v>5468</v>
      </c>
      <c r="V37" s="125">
        <v>5554</v>
      </c>
      <c r="W37" s="125">
        <v>5236</v>
      </c>
      <c r="X37" s="125">
        <v>5047</v>
      </c>
      <c r="Y37" s="125">
        <v>5152</v>
      </c>
      <c r="Z37" s="125">
        <v>4293</v>
      </c>
      <c r="AA37" s="125">
        <v>3679</v>
      </c>
      <c r="AB37" s="125">
        <v>5015</v>
      </c>
      <c r="AC37" s="125">
        <v>3821</v>
      </c>
      <c r="AD37" s="125">
        <v>4164</v>
      </c>
      <c r="AE37" s="125">
        <v>5232</v>
      </c>
      <c r="AF37" s="125">
        <v>5023</v>
      </c>
      <c r="AG37" s="125">
        <v>5440</v>
      </c>
      <c r="AH37" s="125">
        <v>5222</v>
      </c>
      <c r="AI37" s="125">
        <v>4962</v>
      </c>
      <c r="AJ37" s="125">
        <v>5029</v>
      </c>
      <c r="AK37" s="125">
        <v>5229</v>
      </c>
      <c r="AL37" s="125">
        <v>4129</v>
      </c>
      <c r="AM37" s="125">
        <v>3683</v>
      </c>
      <c r="AN37" s="125">
        <v>4789</v>
      </c>
      <c r="AO37" s="125">
        <v>3825</v>
      </c>
      <c r="AP37" s="125">
        <v>4867</v>
      </c>
      <c r="AQ37" s="125">
        <v>5659</v>
      </c>
      <c r="AR37" s="125">
        <v>5385</v>
      </c>
      <c r="AS37" s="125">
        <v>5678</v>
      </c>
      <c r="AT37" s="125">
        <v>5361</v>
      </c>
      <c r="AU37" s="125">
        <v>5540</v>
      </c>
      <c r="AV37" s="125">
        <v>5205</v>
      </c>
      <c r="AW37" s="125">
        <v>5443</v>
      </c>
      <c r="AX37" s="125">
        <v>4621</v>
      </c>
      <c r="AY37" s="125">
        <v>3890</v>
      </c>
      <c r="AZ37" s="125">
        <v>5092</v>
      </c>
      <c r="BA37" s="125">
        <v>4270</v>
      </c>
      <c r="BB37" s="125">
        <v>4908</v>
      </c>
      <c r="BC37" s="125">
        <v>5846</v>
      </c>
      <c r="BD37" s="125">
        <v>5720</v>
      </c>
      <c r="BE37" s="125">
        <v>6069</v>
      </c>
      <c r="BF37" s="125">
        <v>5828</v>
      </c>
      <c r="BG37" s="125">
        <v>5886</v>
      </c>
      <c r="BH37" s="125">
        <v>5640</v>
      </c>
      <c r="BI37" s="125">
        <v>5378</v>
      </c>
      <c r="BJ37" s="125">
        <v>4604</v>
      </c>
      <c r="BK37" s="125">
        <v>3710</v>
      </c>
      <c r="BL37" s="125">
        <v>5058</v>
      </c>
      <c r="BM37" s="125">
        <v>4393</v>
      </c>
      <c r="BN37" s="125">
        <v>4988</v>
      </c>
      <c r="BO37" s="125">
        <v>5618</v>
      </c>
      <c r="BP37" s="125">
        <v>5955</v>
      </c>
      <c r="BQ37" s="125">
        <v>6045</v>
      </c>
      <c r="BR37" s="125">
        <v>5893</v>
      </c>
      <c r="BS37" s="125">
        <v>5749</v>
      </c>
      <c r="BT37" s="125">
        <v>5500</v>
      </c>
      <c r="BU37" s="125">
        <v>5490</v>
      </c>
      <c r="BV37" s="125">
        <v>4870</v>
      </c>
      <c r="BW37" s="125">
        <v>3768</v>
      </c>
      <c r="BX37" s="125">
        <v>5014</v>
      </c>
      <c r="BY37" s="125">
        <v>4257</v>
      </c>
      <c r="BZ37" s="125">
        <v>4971</v>
      </c>
      <c r="CA37" s="125">
        <v>5634</v>
      </c>
      <c r="CB37" s="125">
        <v>5728</v>
      </c>
      <c r="CC37" s="125">
        <v>5992</v>
      </c>
      <c r="CD37" s="125">
        <v>5644</v>
      </c>
      <c r="CE37" s="125">
        <v>5699</v>
      </c>
      <c r="CF37" s="125">
        <v>5393</v>
      </c>
      <c r="CG37" s="125">
        <v>5531</v>
      </c>
      <c r="CH37" s="125">
        <v>4637</v>
      </c>
      <c r="CI37" s="125">
        <v>3604</v>
      </c>
      <c r="CJ37" s="125">
        <v>4698</v>
      </c>
      <c r="CK37" s="125">
        <v>3990</v>
      </c>
      <c r="CL37" s="125">
        <v>4456</v>
      </c>
      <c r="CM37" s="125">
        <v>5312</v>
      </c>
      <c r="CN37" s="125">
        <v>5088</v>
      </c>
      <c r="CO37" s="125">
        <v>5513</v>
      </c>
      <c r="CP37" s="125">
        <v>4949</v>
      </c>
      <c r="CQ37" s="125">
        <v>5033</v>
      </c>
      <c r="CR37" s="125">
        <v>4482</v>
      </c>
      <c r="CS37" s="125">
        <v>4723</v>
      </c>
      <c r="CT37" s="125">
        <v>3474</v>
      </c>
      <c r="CU37" s="125">
        <v>3027</v>
      </c>
      <c r="CV37" s="125">
        <v>3949</v>
      </c>
      <c r="CW37" s="125">
        <v>3275</v>
      </c>
      <c r="CX37" s="125">
        <v>3462</v>
      </c>
      <c r="CY37" s="125">
        <v>4220</v>
      </c>
      <c r="CZ37" s="125">
        <v>4143</v>
      </c>
      <c r="DA37" s="125">
        <v>4264</v>
      </c>
      <c r="DB37" s="125">
        <v>4264</v>
      </c>
      <c r="DC37" s="125">
        <v>4178</v>
      </c>
      <c r="DD37" s="125">
        <v>3989</v>
      </c>
      <c r="DE37" s="125">
        <v>3971</v>
      </c>
      <c r="DF37" s="125">
        <v>3520</v>
      </c>
      <c r="DG37" s="125">
        <v>2696</v>
      </c>
      <c r="DH37" s="125">
        <v>3765</v>
      </c>
      <c r="DI37" s="125">
        <v>3091</v>
      </c>
      <c r="DJ37" s="125">
        <v>3919</v>
      </c>
      <c r="DK37" s="125">
        <v>4488</v>
      </c>
      <c r="DL37" s="125">
        <v>4830</v>
      </c>
      <c r="DM37" s="125">
        <v>4703</v>
      </c>
      <c r="DN37" s="125">
        <v>4562</v>
      </c>
      <c r="DO37" s="125">
        <v>4321</v>
      </c>
      <c r="DP37" s="125">
        <v>4141</v>
      </c>
      <c r="DQ37" s="125">
        <v>4295</v>
      </c>
      <c r="DR37" s="125">
        <v>3661</v>
      </c>
      <c r="DS37" s="125">
        <v>2964</v>
      </c>
      <c r="DT37" s="125">
        <v>3785</v>
      </c>
      <c r="DU37" s="125">
        <v>3299</v>
      </c>
      <c r="DV37" s="125">
        <v>4007</v>
      </c>
      <c r="DW37" s="125">
        <v>4608</v>
      </c>
      <c r="DX37" s="125">
        <v>4647</v>
      </c>
      <c r="DY37" s="125">
        <v>4962</v>
      </c>
      <c r="DZ37" s="125">
        <v>4610</v>
      </c>
      <c r="EA37" s="125">
        <v>4627</v>
      </c>
      <c r="EB37" s="125">
        <v>4457</v>
      </c>
      <c r="EC37" s="125">
        <v>4447</v>
      </c>
      <c r="ED37" s="125">
        <v>3809</v>
      </c>
      <c r="EE37" s="125">
        <v>3025</v>
      </c>
      <c r="EF37" s="125">
        <v>4135</v>
      </c>
      <c r="EG37" s="125">
        <v>3626</v>
      </c>
      <c r="EH37" s="125">
        <v>4195</v>
      </c>
      <c r="EI37" s="125">
        <v>4694</v>
      </c>
      <c r="EJ37" s="125">
        <v>4979</v>
      </c>
      <c r="EK37" s="125">
        <v>5013</v>
      </c>
      <c r="EL37" s="125">
        <v>4716</v>
      </c>
      <c r="EM37" s="125">
        <v>4949</v>
      </c>
      <c r="EN37" s="125">
        <v>4363</v>
      </c>
      <c r="EO37" s="125">
        <v>4562</v>
      </c>
      <c r="EP37" s="125">
        <v>4021</v>
      </c>
      <c r="EQ37" s="125">
        <v>3114</v>
      </c>
      <c r="ER37" s="125">
        <v>4232</v>
      </c>
      <c r="ES37" s="125">
        <v>3718</v>
      </c>
      <c r="ET37" s="125">
        <v>4024</v>
      </c>
      <c r="EU37" s="125">
        <v>4902</v>
      </c>
      <c r="EV37" s="125">
        <v>5122</v>
      </c>
      <c r="EW37" s="125">
        <v>5079</v>
      </c>
      <c r="EX37" s="125">
        <v>4922</v>
      </c>
      <c r="EY37" s="125">
        <v>5197</v>
      </c>
      <c r="EZ37" s="125">
        <v>4791</v>
      </c>
      <c r="FA37" s="125">
        <v>4718</v>
      </c>
      <c r="FB37" s="125">
        <v>4273</v>
      </c>
      <c r="FC37" s="125">
        <v>3263</v>
      </c>
      <c r="FD37" s="125">
        <v>4398</v>
      </c>
      <c r="FE37" s="125">
        <v>3828</v>
      </c>
      <c r="FF37" s="125">
        <v>4435</v>
      </c>
      <c r="FG37" s="125">
        <v>5216</v>
      </c>
      <c r="FH37" s="125">
        <v>5435</v>
      </c>
      <c r="FI37" s="125">
        <v>5510</v>
      </c>
      <c r="FJ37" s="125">
        <v>5459</v>
      </c>
      <c r="FK37" s="125">
        <v>5274</v>
      </c>
      <c r="FL37" s="125">
        <v>5263</v>
      </c>
      <c r="FM37" s="125">
        <v>5413</v>
      </c>
      <c r="FN37" s="125">
        <v>4676</v>
      </c>
      <c r="FO37" s="125">
        <v>3750</v>
      </c>
      <c r="FP37" s="125">
        <v>4753</v>
      </c>
      <c r="FQ37" s="125">
        <v>4092</v>
      </c>
      <c r="FR37" s="125">
        <v>4781</v>
      </c>
      <c r="FS37" s="125">
        <v>5465</v>
      </c>
      <c r="FT37" s="125">
        <v>5677</v>
      </c>
      <c r="FU37" s="125">
        <v>5945</v>
      </c>
      <c r="FV37" s="125">
        <v>5417</v>
      </c>
    </row>
    <row r="38" spans="1:178" x14ac:dyDescent="0.25">
      <c r="A38" s="126" t="s">
        <v>1148</v>
      </c>
      <c r="B38" s="127" t="str">
        <f t="shared" si="2"/>
        <v>JO</v>
      </c>
      <c r="C38" s="126" t="str">
        <f t="shared" si="3"/>
        <v>Omit</v>
      </c>
      <c r="D38" s="125">
        <v>5594</v>
      </c>
      <c r="E38" s="125">
        <v>4381</v>
      </c>
      <c r="F38" s="125">
        <v>4449</v>
      </c>
      <c r="G38" s="125">
        <v>5200</v>
      </c>
      <c r="H38" s="125">
        <v>4485</v>
      </c>
      <c r="I38" s="125">
        <v>4155</v>
      </c>
      <c r="J38" s="125">
        <v>4760</v>
      </c>
      <c r="K38" s="125">
        <v>4144</v>
      </c>
      <c r="L38" s="125">
        <v>3947</v>
      </c>
      <c r="M38" s="125">
        <v>3860</v>
      </c>
      <c r="N38" s="125">
        <v>3146</v>
      </c>
      <c r="O38" s="125">
        <v>3078</v>
      </c>
      <c r="P38" s="125">
        <v>3855</v>
      </c>
      <c r="Q38" s="125">
        <v>3172</v>
      </c>
      <c r="R38" s="125">
        <v>3466</v>
      </c>
      <c r="S38" s="125">
        <v>3775</v>
      </c>
      <c r="T38" s="125">
        <v>3555</v>
      </c>
      <c r="U38" s="125">
        <v>3257</v>
      </c>
      <c r="V38" s="125">
        <v>3680</v>
      </c>
      <c r="W38" s="125">
        <v>3499</v>
      </c>
      <c r="X38" s="125">
        <v>3301</v>
      </c>
      <c r="Y38" s="125">
        <v>3800</v>
      </c>
      <c r="Z38" s="125">
        <v>3177</v>
      </c>
      <c r="AA38" s="125">
        <v>2638</v>
      </c>
      <c r="AB38" s="125">
        <v>3940</v>
      </c>
      <c r="AC38" s="125">
        <v>3149</v>
      </c>
      <c r="AD38" s="125">
        <v>3008</v>
      </c>
      <c r="AE38" s="125">
        <v>3624</v>
      </c>
      <c r="AF38" s="125">
        <v>3215</v>
      </c>
      <c r="AG38" s="125">
        <v>3276</v>
      </c>
      <c r="AH38" s="125">
        <v>3510</v>
      </c>
      <c r="AI38" s="125">
        <v>3268</v>
      </c>
      <c r="AJ38" s="125">
        <v>3035</v>
      </c>
      <c r="AK38" s="125">
        <v>3447</v>
      </c>
      <c r="AL38" s="125">
        <v>2931</v>
      </c>
      <c r="AM38" s="125">
        <v>2863</v>
      </c>
      <c r="AN38" s="125">
        <v>3604</v>
      </c>
      <c r="AO38" s="125">
        <v>3207</v>
      </c>
      <c r="AP38" s="125">
        <v>3338</v>
      </c>
      <c r="AQ38" s="125">
        <v>3927</v>
      </c>
      <c r="AR38" s="125">
        <v>3658</v>
      </c>
      <c r="AS38" s="125">
        <v>3298</v>
      </c>
      <c r="AT38" s="125">
        <v>4152</v>
      </c>
      <c r="AU38" s="125">
        <v>3633</v>
      </c>
      <c r="AV38" s="125">
        <v>3709</v>
      </c>
      <c r="AW38" s="125">
        <v>4068</v>
      </c>
      <c r="AX38" s="125">
        <v>3060</v>
      </c>
      <c r="AY38" s="125">
        <v>3341</v>
      </c>
      <c r="AZ38" s="125">
        <v>3775</v>
      </c>
      <c r="BA38" s="125">
        <v>3603</v>
      </c>
      <c r="BB38" s="125">
        <v>3816</v>
      </c>
      <c r="BC38" s="125">
        <v>4614</v>
      </c>
      <c r="BD38" s="125">
        <v>3813</v>
      </c>
      <c r="BE38" s="125">
        <v>3911</v>
      </c>
      <c r="BF38" s="125">
        <v>4474</v>
      </c>
      <c r="BG38" s="125">
        <v>4159</v>
      </c>
      <c r="BH38" s="125">
        <v>4225</v>
      </c>
      <c r="BI38" s="125">
        <v>4519</v>
      </c>
      <c r="BJ38" s="125">
        <v>3895</v>
      </c>
      <c r="BK38" s="125">
        <v>3738</v>
      </c>
      <c r="BL38" s="125">
        <v>4462</v>
      </c>
      <c r="BM38" s="125">
        <v>4079</v>
      </c>
      <c r="BN38" s="125">
        <v>4448</v>
      </c>
      <c r="BO38" s="125">
        <v>4993</v>
      </c>
      <c r="BP38" s="125">
        <v>4414</v>
      </c>
      <c r="BQ38" s="125">
        <v>4260</v>
      </c>
      <c r="BR38" s="125">
        <v>4377</v>
      </c>
      <c r="BS38" s="125">
        <v>4520</v>
      </c>
      <c r="BT38" s="125">
        <v>4506</v>
      </c>
      <c r="BU38" s="125">
        <v>4692</v>
      </c>
      <c r="BV38" s="125">
        <v>4198</v>
      </c>
      <c r="BW38" s="125">
        <v>4010</v>
      </c>
      <c r="BX38" s="125">
        <v>4711</v>
      </c>
      <c r="BY38" s="125">
        <v>4256</v>
      </c>
      <c r="BZ38" s="125">
        <v>4573</v>
      </c>
      <c r="CA38" s="125">
        <v>5028</v>
      </c>
      <c r="CB38" s="125">
        <v>4523</v>
      </c>
      <c r="CC38" s="125">
        <v>4580</v>
      </c>
      <c r="CD38" s="125">
        <v>4718</v>
      </c>
      <c r="CE38" s="125">
        <v>4613</v>
      </c>
      <c r="CF38" s="125">
        <v>4501</v>
      </c>
      <c r="CG38" s="125">
        <v>4488</v>
      </c>
      <c r="CH38" s="125">
        <v>3884</v>
      </c>
      <c r="CI38" s="125">
        <v>3843</v>
      </c>
      <c r="CJ38" s="125">
        <v>4372</v>
      </c>
      <c r="CK38" s="125">
        <v>3844</v>
      </c>
      <c r="CL38" s="125">
        <v>3919</v>
      </c>
      <c r="CM38" s="125">
        <v>4269</v>
      </c>
      <c r="CN38" s="125">
        <v>4002</v>
      </c>
      <c r="CO38" s="125">
        <v>3638</v>
      </c>
      <c r="CP38" s="125">
        <v>4026</v>
      </c>
      <c r="CQ38" s="125">
        <v>3674</v>
      </c>
      <c r="CR38" s="125">
        <v>3229</v>
      </c>
      <c r="CS38" s="125">
        <v>3465</v>
      </c>
      <c r="CT38" s="125">
        <v>2744</v>
      </c>
      <c r="CU38" s="125">
        <v>2660</v>
      </c>
      <c r="CV38" s="125">
        <v>2838</v>
      </c>
      <c r="CW38" s="125">
        <v>2620</v>
      </c>
      <c r="CX38" s="125">
        <v>2445</v>
      </c>
      <c r="CY38" s="125">
        <v>2570</v>
      </c>
      <c r="CZ38" s="125">
        <v>2411</v>
      </c>
      <c r="DA38" s="125">
        <v>2372</v>
      </c>
      <c r="DB38" s="125">
        <v>2338</v>
      </c>
      <c r="DC38" s="125">
        <v>2362</v>
      </c>
      <c r="DD38" s="125">
        <v>2452</v>
      </c>
      <c r="DE38" s="125">
        <v>2529</v>
      </c>
      <c r="DF38" s="125">
        <v>2132</v>
      </c>
      <c r="DG38" s="125">
        <v>2138</v>
      </c>
      <c r="DH38" s="125">
        <v>2783</v>
      </c>
      <c r="DI38" s="125">
        <v>2391</v>
      </c>
      <c r="DJ38" s="125">
        <v>2612</v>
      </c>
      <c r="DK38" s="125">
        <v>3428</v>
      </c>
      <c r="DL38" s="125">
        <v>2922</v>
      </c>
      <c r="DM38" s="125">
        <v>2705</v>
      </c>
      <c r="DN38" s="125">
        <v>3163</v>
      </c>
      <c r="DO38" s="125">
        <v>2962</v>
      </c>
      <c r="DP38" s="125">
        <v>2795</v>
      </c>
      <c r="DQ38" s="125">
        <v>3200</v>
      </c>
      <c r="DR38" s="125">
        <v>2733</v>
      </c>
      <c r="DS38" s="125">
        <v>2529</v>
      </c>
      <c r="DT38" s="125">
        <v>3008</v>
      </c>
      <c r="DU38" s="125">
        <v>2886</v>
      </c>
      <c r="DV38" s="125">
        <v>3097</v>
      </c>
      <c r="DW38" s="125">
        <v>3434</v>
      </c>
      <c r="DX38" s="125">
        <v>3050</v>
      </c>
      <c r="DY38" s="125">
        <v>3175</v>
      </c>
      <c r="DZ38" s="125">
        <v>3671</v>
      </c>
      <c r="EA38" s="125">
        <v>3257</v>
      </c>
      <c r="EB38" s="125">
        <v>3530</v>
      </c>
      <c r="EC38" s="125">
        <v>3608</v>
      </c>
      <c r="ED38" s="125">
        <v>2876</v>
      </c>
      <c r="EE38" s="125">
        <v>3117</v>
      </c>
      <c r="EF38" s="125">
        <v>3742</v>
      </c>
      <c r="EG38" s="125">
        <v>3327</v>
      </c>
      <c r="EH38" s="125">
        <v>3802</v>
      </c>
      <c r="EI38" s="125">
        <v>3988</v>
      </c>
      <c r="EJ38" s="125">
        <v>3722</v>
      </c>
      <c r="EK38" s="125">
        <v>3758</v>
      </c>
      <c r="EL38" s="125">
        <v>3877</v>
      </c>
      <c r="EM38" s="125">
        <v>3779</v>
      </c>
      <c r="EN38" s="125">
        <v>3569</v>
      </c>
      <c r="EO38" s="125">
        <v>3942</v>
      </c>
      <c r="EP38" s="125">
        <v>3381</v>
      </c>
      <c r="EQ38" s="125">
        <v>3189</v>
      </c>
      <c r="ER38" s="125">
        <v>3838</v>
      </c>
      <c r="ES38" s="125">
        <v>3785</v>
      </c>
      <c r="ET38" s="125">
        <v>3860</v>
      </c>
      <c r="EU38" s="125">
        <v>4215</v>
      </c>
      <c r="EV38" s="125">
        <v>3849</v>
      </c>
      <c r="EW38" s="125">
        <v>3860</v>
      </c>
      <c r="EX38" s="125">
        <v>4121</v>
      </c>
      <c r="EY38" s="125">
        <v>4043</v>
      </c>
      <c r="EZ38" s="125">
        <v>3905</v>
      </c>
      <c r="FA38" s="125">
        <v>4304</v>
      </c>
      <c r="FB38" s="125">
        <v>3690</v>
      </c>
      <c r="FC38" s="125">
        <v>3507</v>
      </c>
      <c r="FD38" s="125">
        <v>3966</v>
      </c>
      <c r="FE38" s="125">
        <v>3941</v>
      </c>
      <c r="FF38" s="125">
        <v>4177</v>
      </c>
      <c r="FG38" s="125">
        <v>4816</v>
      </c>
      <c r="FH38" s="125">
        <v>4639</v>
      </c>
      <c r="FI38" s="125">
        <v>4717</v>
      </c>
      <c r="FJ38" s="125">
        <v>5062</v>
      </c>
      <c r="FK38" s="125">
        <v>5076</v>
      </c>
      <c r="FL38" s="125">
        <v>4623</v>
      </c>
      <c r="FM38" s="125">
        <v>5098</v>
      </c>
      <c r="FN38" s="125">
        <v>4463</v>
      </c>
      <c r="FO38" s="125">
        <v>4373</v>
      </c>
      <c r="FP38" s="125">
        <v>4988</v>
      </c>
      <c r="FQ38" s="125">
        <v>4910</v>
      </c>
      <c r="FR38" s="125">
        <v>5048</v>
      </c>
      <c r="FS38" s="125">
        <v>5800</v>
      </c>
      <c r="FT38" s="125">
        <v>5450</v>
      </c>
      <c r="FU38" s="125">
        <v>5308</v>
      </c>
      <c r="FV38" s="125">
        <v>6197</v>
      </c>
    </row>
    <row r="39" spans="1:178" x14ac:dyDescent="0.25">
      <c r="A39" s="126" t="s">
        <v>1466</v>
      </c>
      <c r="B39" s="127" t="str">
        <f t="shared" si="2"/>
        <v>HI</v>
      </c>
      <c r="C39" s="126" t="str">
        <f t="shared" si="3"/>
        <v>Omit</v>
      </c>
      <c r="D39" s="125">
        <v>5525</v>
      </c>
      <c r="E39" s="125">
        <v>4182</v>
      </c>
      <c r="F39" s="125">
        <v>5010</v>
      </c>
      <c r="G39" s="125">
        <v>5688</v>
      </c>
      <c r="H39" s="125">
        <v>5437</v>
      </c>
      <c r="I39" s="125">
        <v>5274</v>
      </c>
      <c r="J39" s="125">
        <v>5361</v>
      </c>
      <c r="K39" s="125">
        <v>4879</v>
      </c>
      <c r="L39" s="125">
        <v>4750</v>
      </c>
      <c r="M39" s="125">
        <v>5087</v>
      </c>
      <c r="N39" s="125">
        <v>3975</v>
      </c>
      <c r="O39" s="125">
        <v>3333</v>
      </c>
      <c r="P39" s="125">
        <v>4654</v>
      </c>
      <c r="Q39" s="125">
        <v>3779</v>
      </c>
      <c r="R39" s="125">
        <v>4098</v>
      </c>
      <c r="S39" s="125">
        <v>5245</v>
      </c>
      <c r="T39" s="125">
        <v>4956</v>
      </c>
      <c r="U39" s="125">
        <v>5052</v>
      </c>
      <c r="V39" s="125">
        <v>5216</v>
      </c>
      <c r="W39" s="125">
        <v>4699</v>
      </c>
      <c r="X39" s="125">
        <v>4643</v>
      </c>
      <c r="Y39" s="125">
        <v>4845</v>
      </c>
      <c r="Z39" s="125">
        <v>4006</v>
      </c>
      <c r="AA39" s="125">
        <v>3472</v>
      </c>
      <c r="AB39" s="125">
        <v>4712</v>
      </c>
      <c r="AC39" s="125">
        <v>3625</v>
      </c>
      <c r="AD39" s="125">
        <v>3970</v>
      </c>
      <c r="AE39" s="125">
        <v>5018</v>
      </c>
      <c r="AF39" s="125">
        <v>4740</v>
      </c>
      <c r="AG39" s="125">
        <v>5039</v>
      </c>
      <c r="AH39" s="125">
        <v>4890</v>
      </c>
      <c r="AI39" s="125">
        <v>4598</v>
      </c>
      <c r="AJ39" s="125">
        <v>4675</v>
      </c>
      <c r="AK39" s="125">
        <v>4923</v>
      </c>
      <c r="AL39" s="125">
        <v>3918</v>
      </c>
      <c r="AM39" s="125">
        <v>3476</v>
      </c>
      <c r="AN39" s="125">
        <v>4542</v>
      </c>
      <c r="AO39" s="125">
        <v>3608</v>
      </c>
      <c r="AP39" s="125">
        <v>4636</v>
      </c>
      <c r="AQ39" s="125">
        <v>5431</v>
      </c>
      <c r="AR39" s="125">
        <v>5095</v>
      </c>
      <c r="AS39" s="125">
        <v>5289</v>
      </c>
      <c r="AT39" s="125">
        <v>5036</v>
      </c>
      <c r="AU39" s="125">
        <v>5054</v>
      </c>
      <c r="AV39" s="125">
        <v>4724</v>
      </c>
      <c r="AW39" s="125">
        <v>5133</v>
      </c>
      <c r="AX39" s="125">
        <v>4356</v>
      </c>
      <c r="AY39" s="125">
        <v>3669</v>
      </c>
      <c r="AZ39" s="125">
        <v>4791</v>
      </c>
      <c r="BA39" s="125">
        <v>4056</v>
      </c>
      <c r="BB39" s="125">
        <v>4691</v>
      </c>
      <c r="BC39" s="125">
        <v>5614</v>
      </c>
      <c r="BD39" s="125">
        <v>5403</v>
      </c>
      <c r="BE39" s="125">
        <v>5675</v>
      </c>
      <c r="BF39" s="125">
        <v>5450</v>
      </c>
      <c r="BG39" s="125">
        <v>5375</v>
      </c>
      <c r="BH39" s="125">
        <v>5192</v>
      </c>
      <c r="BI39" s="125">
        <v>5090</v>
      </c>
      <c r="BJ39" s="125">
        <v>4346</v>
      </c>
      <c r="BK39" s="125">
        <v>3496</v>
      </c>
      <c r="BL39" s="125">
        <v>4790</v>
      </c>
      <c r="BM39" s="125">
        <v>4154</v>
      </c>
      <c r="BN39" s="125">
        <v>4727</v>
      </c>
      <c r="BO39" s="125">
        <v>5363</v>
      </c>
      <c r="BP39" s="125">
        <v>5599</v>
      </c>
      <c r="BQ39" s="125">
        <v>5567</v>
      </c>
      <c r="BR39" s="125">
        <v>5501</v>
      </c>
      <c r="BS39" s="125">
        <v>5115</v>
      </c>
      <c r="BT39" s="125">
        <v>4917</v>
      </c>
      <c r="BU39" s="125">
        <v>5205</v>
      </c>
      <c r="BV39" s="125">
        <v>4622</v>
      </c>
      <c r="BW39" s="125">
        <v>3568</v>
      </c>
      <c r="BX39" s="125">
        <v>4705</v>
      </c>
      <c r="BY39" s="125">
        <v>3997</v>
      </c>
      <c r="BZ39" s="125">
        <v>4719</v>
      </c>
      <c r="CA39" s="125">
        <v>5358</v>
      </c>
      <c r="CB39" s="125">
        <v>5335</v>
      </c>
      <c r="CC39" s="125">
        <v>5509</v>
      </c>
      <c r="CD39" s="125">
        <v>5254</v>
      </c>
      <c r="CE39" s="125">
        <v>5039</v>
      </c>
      <c r="CF39" s="125">
        <v>4873</v>
      </c>
      <c r="CG39" s="125">
        <v>5229</v>
      </c>
      <c r="CH39" s="125">
        <v>4396</v>
      </c>
      <c r="CI39" s="125">
        <v>3383</v>
      </c>
      <c r="CJ39" s="125">
        <v>4433</v>
      </c>
      <c r="CK39" s="125">
        <v>3778</v>
      </c>
      <c r="CL39" s="125">
        <v>4235</v>
      </c>
      <c r="CM39" s="125">
        <v>5091</v>
      </c>
      <c r="CN39" s="125">
        <v>4761</v>
      </c>
      <c r="CO39" s="125">
        <v>5109</v>
      </c>
      <c r="CP39" s="125">
        <v>4617</v>
      </c>
      <c r="CQ39" s="125">
        <v>4576</v>
      </c>
      <c r="CR39" s="125">
        <v>4125</v>
      </c>
      <c r="CS39" s="125">
        <v>4445</v>
      </c>
      <c r="CT39" s="125">
        <v>3279</v>
      </c>
      <c r="CU39" s="125">
        <v>2867</v>
      </c>
      <c r="CV39" s="125">
        <v>3655</v>
      </c>
      <c r="CW39" s="125">
        <v>3098</v>
      </c>
      <c r="CX39" s="125">
        <v>3294</v>
      </c>
      <c r="CY39" s="125">
        <v>3915</v>
      </c>
      <c r="CZ39" s="125">
        <v>3871</v>
      </c>
      <c r="DA39" s="125">
        <v>3925</v>
      </c>
      <c r="DB39" s="125">
        <v>3984</v>
      </c>
      <c r="DC39" s="125">
        <v>3720</v>
      </c>
      <c r="DD39" s="125">
        <v>3705</v>
      </c>
      <c r="DE39" s="125">
        <v>3666</v>
      </c>
      <c r="DF39" s="125">
        <v>3317</v>
      </c>
      <c r="DG39" s="125">
        <v>2553</v>
      </c>
      <c r="DH39" s="125">
        <v>3504</v>
      </c>
      <c r="DI39" s="125">
        <v>2895</v>
      </c>
      <c r="DJ39" s="125">
        <v>3665</v>
      </c>
      <c r="DK39" s="125">
        <v>4223</v>
      </c>
      <c r="DL39" s="125">
        <v>4071</v>
      </c>
      <c r="DM39" s="125">
        <v>4332</v>
      </c>
      <c r="DN39" s="125">
        <v>4245</v>
      </c>
      <c r="DO39" s="125">
        <v>3880</v>
      </c>
      <c r="DP39" s="125">
        <v>3840</v>
      </c>
      <c r="DQ39" s="125">
        <v>4004</v>
      </c>
      <c r="DR39" s="125">
        <v>3442</v>
      </c>
      <c r="DS39" s="125">
        <v>2802</v>
      </c>
      <c r="DT39" s="125">
        <v>3532</v>
      </c>
      <c r="DU39" s="125">
        <v>3144</v>
      </c>
      <c r="DV39" s="125">
        <v>3830</v>
      </c>
      <c r="DW39" s="125">
        <v>4412</v>
      </c>
      <c r="DX39" s="125">
        <v>4367</v>
      </c>
      <c r="DY39" s="125">
        <v>4601</v>
      </c>
      <c r="DZ39" s="125">
        <v>4315</v>
      </c>
      <c r="EA39" s="125">
        <v>4182</v>
      </c>
      <c r="EB39" s="125">
        <v>4146</v>
      </c>
      <c r="EC39" s="125">
        <v>4199</v>
      </c>
      <c r="ED39" s="125">
        <v>3607</v>
      </c>
      <c r="EE39" s="125">
        <v>2844</v>
      </c>
      <c r="EF39" s="125">
        <v>3874</v>
      </c>
      <c r="EG39" s="125">
        <v>3413</v>
      </c>
      <c r="EH39" s="125">
        <v>3985</v>
      </c>
      <c r="EI39" s="125">
        <v>4489</v>
      </c>
      <c r="EJ39" s="125">
        <v>4657</v>
      </c>
      <c r="EK39" s="125">
        <v>4626</v>
      </c>
      <c r="EL39" s="125">
        <v>4361</v>
      </c>
      <c r="EM39" s="125">
        <v>4392</v>
      </c>
      <c r="EN39" s="125">
        <v>4051</v>
      </c>
      <c r="EO39" s="125">
        <v>4322</v>
      </c>
      <c r="EP39" s="125">
        <v>3811</v>
      </c>
      <c r="EQ39" s="125">
        <v>2935</v>
      </c>
      <c r="ER39" s="125">
        <v>3979</v>
      </c>
      <c r="ES39" s="125">
        <v>3490</v>
      </c>
      <c r="ET39" s="125">
        <v>3821</v>
      </c>
      <c r="EU39" s="125">
        <v>4676</v>
      </c>
      <c r="EV39" s="125">
        <v>4820</v>
      </c>
      <c r="EW39" s="125">
        <v>4738</v>
      </c>
      <c r="EX39" s="125">
        <v>4604</v>
      </c>
      <c r="EY39" s="125">
        <v>4631</v>
      </c>
      <c r="EZ39" s="125">
        <v>4444</v>
      </c>
      <c r="FA39" s="125">
        <v>4451</v>
      </c>
      <c r="FB39" s="125">
        <v>4043</v>
      </c>
      <c r="FC39" s="125">
        <v>3090</v>
      </c>
      <c r="FD39" s="125">
        <v>4141</v>
      </c>
      <c r="FE39" s="125">
        <v>3604</v>
      </c>
      <c r="FF39" s="125">
        <v>4206</v>
      </c>
      <c r="FG39" s="125">
        <v>5001</v>
      </c>
      <c r="FH39" s="125">
        <v>5108</v>
      </c>
      <c r="FI39" s="125">
        <v>5110</v>
      </c>
      <c r="FJ39" s="125">
        <v>5139</v>
      </c>
      <c r="FK39" s="125">
        <v>4763</v>
      </c>
      <c r="FL39" s="125">
        <v>4860</v>
      </c>
      <c r="FM39" s="125">
        <v>5133</v>
      </c>
      <c r="FN39" s="125">
        <v>4434</v>
      </c>
      <c r="FO39" s="125">
        <v>3549</v>
      </c>
      <c r="FP39" s="125">
        <v>4468</v>
      </c>
      <c r="FQ39" s="125">
        <v>3859</v>
      </c>
      <c r="FR39" s="125">
        <v>4534</v>
      </c>
      <c r="FS39" s="125">
        <v>5206</v>
      </c>
      <c r="FT39" s="125">
        <v>5318</v>
      </c>
      <c r="FU39" s="125">
        <v>5507</v>
      </c>
      <c r="FV39" s="125">
        <v>5056</v>
      </c>
    </row>
    <row r="40" spans="1:178" x14ac:dyDescent="0.25">
      <c r="A40" s="126" t="s">
        <v>1465</v>
      </c>
      <c r="B40" s="127" t="str">
        <f t="shared" si="2"/>
        <v>JO</v>
      </c>
      <c r="C40" s="126" t="str">
        <f t="shared" si="3"/>
        <v>Omit</v>
      </c>
      <c r="D40" s="125">
        <v>5099</v>
      </c>
      <c r="E40" s="125">
        <v>3992</v>
      </c>
      <c r="F40" s="125">
        <v>3979</v>
      </c>
      <c r="G40" s="125">
        <v>4734</v>
      </c>
      <c r="H40" s="125">
        <v>3952</v>
      </c>
      <c r="I40" s="125">
        <v>3589</v>
      </c>
      <c r="J40" s="125">
        <v>4240</v>
      </c>
      <c r="K40" s="125">
        <v>3659</v>
      </c>
      <c r="L40" s="125">
        <v>3594</v>
      </c>
      <c r="M40" s="125">
        <v>3445</v>
      </c>
      <c r="N40" s="125">
        <v>2746</v>
      </c>
      <c r="O40" s="125">
        <v>2708</v>
      </c>
      <c r="P40" s="125">
        <v>3491</v>
      </c>
      <c r="Q40" s="125">
        <v>2762</v>
      </c>
      <c r="R40" s="125">
        <v>3054</v>
      </c>
      <c r="S40" s="125">
        <v>3373</v>
      </c>
      <c r="T40" s="125">
        <v>3063</v>
      </c>
      <c r="U40" s="125">
        <v>2814</v>
      </c>
      <c r="V40" s="125">
        <v>3239</v>
      </c>
      <c r="W40" s="125">
        <v>3027</v>
      </c>
      <c r="X40" s="125">
        <v>2930</v>
      </c>
      <c r="Y40" s="125">
        <v>3434</v>
      </c>
      <c r="Z40" s="125">
        <v>2768</v>
      </c>
      <c r="AA40" s="125">
        <v>2319</v>
      </c>
      <c r="AB40" s="125">
        <v>3551</v>
      </c>
      <c r="AC40" s="125">
        <v>2811</v>
      </c>
      <c r="AD40" s="125">
        <v>2651</v>
      </c>
      <c r="AE40" s="125">
        <v>3260</v>
      </c>
      <c r="AF40" s="125">
        <v>2866</v>
      </c>
      <c r="AG40" s="125">
        <v>2832</v>
      </c>
      <c r="AH40" s="125">
        <v>3133</v>
      </c>
      <c r="AI40" s="125">
        <v>2942</v>
      </c>
      <c r="AJ40" s="125">
        <v>2743</v>
      </c>
      <c r="AK40" s="125">
        <v>3114</v>
      </c>
      <c r="AL40" s="125">
        <v>2628</v>
      </c>
      <c r="AM40" s="125">
        <v>2563</v>
      </c>
      <c r="AN40" s="125">
        <v>3313</v>
      </c>
      <c r="AO40" s="125">
        <v>2896</v>
      </c>
      <c r="AP40" s="125">
        <v>2990</v>
      </c>
      <c r="AQ40" s="125">
        <v>3563</v>
      </c>
      <c r="AR40" s="125">
        <v>3273</v>
      </c>
      <c r="AS40" s="125">
        <v>2934</v>
      </c>
      <c r="AT40" s="125">
        <v>3798</v>
      </c>
      <c r="AU40" s="125">
        <v>3286</v>
      </c>
      <c r="AV40" s="125">
        <v>3380</v>
      </c>
      <c r="AW40" s="125">
        <v>3695</v>
      </c>
      <c r="AX40" s="125">
        <v>2725</v>
      </c>
      <c r="AY40" s="125">
        <v>2975</v>
      </c>
      <c r="AZ40" s="125">
        <v>3476</v>
      </c>
      <c r="BA40" s="125">
        <v>3265</v>
      </c>
      <c r="BB40" s="125">
        <v>3462</v>
      </c>
      <c r="BC40" s="125">
        <v>4242</v>
      </c>
      <c r="BD40" s="125">
        <v>3427</v>
      </c>
      <c r="BE40" s="125">
        <v>3525</v>
      </c>
      <c r="BF40" s="125">
        <v>4031</v>
      </c>
      <c r="BG40" s="125">
        <v>3758</v>
      </c>
      <c r="BH40" s="125">
        <v>3842</v>
      </c>
      <c r="BI40" s="125">
        <v>4170</v>
      </c>
      <c r="BJ40" s="125">
        <v>3542</v>
      </c>
      <c r="BK40" s="125">
        <v>3346</v>
      </c>
      <c r="BL40" s="125">
        <v>4121</v>
      </c>
      <c r="BM40" s="125">
        <v>3711</v>
      </c>
      <c r="BN40" s="125">
        <v>4033</v>
      </c>
      <c r="BO40" s="125">
        <v>4558</v>
      </c>
      <c r="BP40" s="125">
        <v>3972</v>
      </c>
      <c r="BQ40" s="125">
        <v>3787</v>
      </c>
      <c r="BR40" s="125">
        <v>3832</v>
      </c>
      <c r="BS40" s="125">
        <v>4052</v>
      </c>
      <c r="BT40" s="125">
        <v>4041</v>
      </c>
      <c r="BU40" s="125">
        <v>4292</v>
      </c>
      <c r="BV40" s="125">
        <v>3794</v>
      </c>
      <c r="BW40" s="125">
        <v>3613</v>
      </c>
      <c r="BX40" s="125">
        <v>4307</v>
      </c>
      <c r="BY40" s="125">
        <v>3837</v>
      </c>
      <c r="BZ40" s="125">
        <v>4140</v>
      </c>
      <c r="CA40" s="125">
        <v>4557</v>
      </c>
      <c r="CB40" s="125">
        <v>4061</v>
      </c>
      <c r="CC40" s="125">
        <v>4111</v>
      </c>
      <c r="CD40" s="125">
        <v>4239</v>
      </c>
      <c r="CE40" s="125">
        <v>4110</v>
      </c>
      <c r="CF40" s="125">
        <v>4081</v>
      </c>
      <c r="CG40" s="125">
        <v>4063</v>
      </c>
      <c r="CH40" s="125">
        <v>3474</v>
      </c>
      <c r="CI40" s="125">
        <v>3433</v>
      </c>
      <c r="CJ40" s="125">
        <v>4003</v>
      </c>
      <c r="CK40" s="125">
        <v>3449</v>
      </c>
      <c r="CL40" s="125">
        <v>3506</v>
      </c>
      <c r="CM40" s="125">
        <v>3885</v>
      </c>
      <c r="CN40" s="125">
        <v>3520</v>
      </c>
      <c r="CO40" s="125">
        <v>3207</v>
      </c>
      <c r="CP40" s="125">
        <v>3596</v>
      </c>
      <c r="CQ40" s="125">
        <v>3260</v>
      </c>
      <c r="CR40" s="125">
        <v>2831</v>
      </c>
      <c r="CS40" s="125">
        <v>3075</v>
      </c>
      <c r="CT40" s="125">
        <v>2397</v>
      </c>
      <c r="CU40" s="125">
        <v>2376</v>
      </c>
      <c r="CV40" s="125">
        <v>2492</v>
      </c>
      <c r="CW40" s="125">
        <v>2285</v>
      </c>
      <c r="CX40" s="125">
        <v>2089</v>
      </c>
      <c r="CY40" s="125">
        <v>2189</v>
      </c>
      <c r="CZ40" s="125">
        <v>2113</v>
      </c>
      <c r="DA40" s="125">
        <v>2033</v>
      </c>
      <c r="DB40" s="125">
        <v>2054</v>
      </c>
      <c r="DC40" s="125">
        <v>2046</v>
      </c>
      <c r="DD40" s="125">
        <v>2202</v>
      </c>
      <c r="DE40" s="125">
        <v>2137</v>
      </c>
      <c r="DF40" s="125">
        <v>1805</v>
      </c>
      <c r="DG40" s="125">
        <v>1832</v>
      </c>
      <c r="DH40" s="125">
        <v>2402</v>
      </c>
      <c r="DI40" s="125">
        <v>2050</v>
      </c>
      <c r="DJ40" s="125">
        <v>2208</v>
      </c>
      <c r="DK40" s="125">
        <v>2793</v>
      </c>
      <c r="DL40" s="125">
        <v>2520</v>
      </c>
      <c r="DM40" s="125">
        <v>2377</v>
      </c>
      <c r="DN40" s="125">
        <v>2813</v>
      </c>
      <c r="DO40" s="125">
        <v>2616</v>
      </c>
      <c r="DP40" s="125">
        <v>2488</v>
      </c>
      <c r="DQ40" s="125">
        <v>2855</v>
      </c>
      <c r="DR40" s="125">
        <v>2444</v>
      </c>
      <c r="DS40" s="125">
        <v>2170</v>
      </c>
      <c r="DT40" s="125">
        <v>2707</v>
      </c>
      <c r="DU40" s="125">
        <v>2600</v>
      </c>
      <c r="DV40" s="125">
        <v>2769</v>
      </c>
      <c r="DW40" s="125">
        <v>3095</v>
      </c>
      <c r="DX40" s="125">
        <v>2748</v>
      </c>
      <c r="DY40" s="125">
        <v>2816</v>
      </c>
      <c r="DZ40" s="125">
        <v>3319</v>
      </c>
      <c r="EA40" s="125">
        <v>2908</v>
      </c>
      <c r="EB40" s="125">
        <v>3161</v>
      </c>
      <c r="EC40" s="125">
        <v>3235</v>
      </c>
      <c r="ED40" s="125">
        <v>2542</v>
      </c>
      <c r="EE40" s="125">
        <v>2779</v>
      </c>
      <c r="EF40" s="125">
        <v>3430</v>
      </c>
      <c r="EG40" s="125">
        <v>2952</v>
      </c>
      <c r="EH40" s="125">
        <v>3396</v>
      </c>
      <c r="EI40" s="125">
        <v>3638</v>
      </c>
      <c r="EJ40" s="125">
        <v>3318</v>
      </c>
      <c r="EK40" s="125">
        <v>3376</v>
      </c>
      <c r="EL40" s="125">
        <v>3464</v>
      </c>
      <c r="EM40" s="125">
        <v>3322</v>
      </c>
      <c r="EN40" s="125">
        <v>3220</v>
      </c>
      <c r="EO40" s="125">
        <v>3581</v>
      </c>
      <c r="EP40" s="125">
        <v>3044</v>
      </c>
      <c r="EQ40" s="125">
        <v>2816</v>
      </c>
      <c r="ER40" s="125">
        <v>3454</v>
      </c>
      <c r="ES40" s="125">
        <v>3388</v>
      </c>
      <c r="ET40" s="125">
        <v>3485</v>
      </c>
      <c r="EU40" s="125">
        <v>3794</v>
      </c>
      <c r="EV40" s="125">
        <v>3424</v>
      </c>
      <c r="EW40" s="125">
        <v>3472</v>
      </c>
      <c r="EX40" s="125">
        <v>3695</v>
      </c>
      <c r="EY40" s="125">
        <v>3621</v>
      </c>
      <c r="EZ40" s="125">
        <v>3541</v>
      </c>
      <c r="FA40" s="125">
        <v>3900</v>
      </c>
      <c r="FB40" s="125">
        <v>3337</v>
      </c>
      <c r="FC40" s="125">
        <v>3175</v>
      </c>
      <c r="FD40" s="125">
        <v>3613</v>
      </c>
      <c r="FE40" s="125">
        <v>3541</v>
      </c>
      <c r="FF40" s="125">
        <v>3761</v>
      </c>
      <c r="FG40" s="125">
        <v>4437</v>
      </c>
      <c r="FH40" s="125">
        <v>4188</v>
      </c>
      <c r="FI40" s="125">
        <v>4178</v>
      </c>
      <c r="FJ40" s="125">
        <v>4538</v>
      </c>
      <c r="FK40" s="125">
        <v>4597</v>
      </c>
      <c r="FL40" s="125">
        <v>4175</v>
      </c>
      <c r="FM40" s="125">
        <v>4696</v>
      </c>
      <c r="FN40" s="125">
        <v>4035</v>
      </c>
      <c r="FO40" s="125">
        <v>3913</v>
      </c>
      <c r="FP40" s="125">
        <v>4520</v>
      </c>
      <c r="FQ40" s="125">
        <v>4439</v>
      </c>
      <c r="FR40" s="125">
        <v>4569</v>
      </c>
      <c r="FS40" s="125">
        <v>5304</v>
      </c>
      <c r="FT40" s="125">
        <v>4926</v>
      </c>
      <c r="FU40" s="125">
        <v>4807</v>
      </c>
      <c r="FV40" s="125">
        <v>5657</v>
      </c>
    </row>
    <row r="41" spans="1:178" x14ac:dyDescent="0.25">
      <c r="A41" s="126" t="s">
        <v>1464</v>
      </c>
      <c r="B41" s="127" t="str">
        <f t="shared" si="2"/>
        <v>HI</v>
      </c>
      <c r="C41" s="126" t="str">
        <f t="shared" si="3"/>
        <v>Omit</v>
      </c>
      <c r="D41" s="125">
        <v>25</v>
      </c>
      <c r="E41" s="125">
        <v>15</v>
      </c>
      <c r="F41" s="125">
        <v>26</v>
      </c>
      <c r="G41" s="125">
        <v>25</v>
      </c>
      <c r="H41" s="125">
        <v>28</v>
      </c>
      <c r="I41" s="125">
        <v>32</v>
      </c>
      <c r="J41" s="125">
        <v>31</v>
      </c>
      <c r="K41" s="125">
        <v>23</v>
      </c>
      <c r="L41" s="125">
        <v>21</v>
      </c>
      <c r="M41" s="125">
        <v>16</v>
      </c>
      <c r="N41" s="125">
        <v>16</v>
      </c>
      <c r="O41" s="125">
        <v>9</v>
      </c>
      <c r="P41" s="125">
        <v>25</v>
      </c>
      <c r="Q41" s="125">
        <v>16</v>
      </c>
      <c r="R41" s="125">
        <v>18</v>
      </c>
      <c r="S41" s="125">
        <v>23</v>
      </c>
      <c r="T41" s="125">
        <v>25</v>
      </c>
      <c r="U41" s="125">
        <v>21</v>
      </c>
      <c r="V41" s="125">
        <v>27</v>
      </c>
      <c r="W41" s="125">
        <v>23</v>
      </c>
      <c r="X41" s="125">
        <v>16</v>
      </c>
      <c r="Y41" s="125">
        <v>15</v>
      </c>
      <c r="Z41" s="125">
        <v>11</v>
      </c>
      <c r="AA41" s="125">
        <v>12</v>
      </c>
      <c r="AB41" s="125">
        <v>24</v>
      </c>
      <c r="AC41" s="125">
        <v>19</v>
      </c>
      <c r="AD41" s="125">
        <v>20</v>
      </c>
      <c r="AE41" s="125">
        <v>20</v>
      </c>
      <c r="AF41" s="125">
        <v>28</v>
      </c>
      <c r="AG41" s="125">
        <v>31</v>
      </c>
      <c r="AH41" s="125">
        <v>22</v>
      </c>
      <c r="AI41" s="125">
        <v>18</v>
      </c>
      <c r="AJ41" s="125">
        <v>17</v>
      </c>
      <c r="AK41" s="125">
        <v>19</v>
      </c>
      <c r="AL41" s="125">
        <v>11</v>
      </c>
      <c r="AM41" s="125">
        <v>16</v>
      </c>
      <c r="AN41" s="125">
        <v>24</v>
      </c>
      <c r="AO41" s="125">
        <v>23</v>
      </c>
      <c r="AP41" s="125">
        <v>25</v>
      </c>
      <c r="AQ41" s="125">
        <v>30</v>
      </c>
      <c r="AR41" s="125">
        <v>28</v>
      </c>
      <c r="AS41" s="125">
        <v>24</v>
      </c>
      <c r="AT41" s="125">
        <v>23</v>
      </c>
      <c r="AU41" s="125">
        <v>22</v>
      </c>
      <c r="AV41" s="125">
        <v>20</v>
      </c>
      <c r="AW41" s="125">
        <v>23</v>
      </c>
      <c r="AX41" s="125">
        <v>18</v>
      </c>
      <c r="AY41" s="125">
        <v>16</v>
      </c>
      <c r="AZ41" s="125">
        <v>32</v>
      </c>
      <c r="BA41" s="125">
        <v>20</v>
      </c>
      <c r="BB41" s="125">
        <v>28</v>
      </c>
      <c r="BC41" s="125">
        <v>30</v>
      </c>
      <c r="BD41" s="125">
        <v>28</v>
      </c>
      <c r="BE41" s="125">
        <v>29</v>
      </c>
      <c r="BF41" s="125">
        <v>31</v>
      </c>
      <c r="BG41" s="125">
        <v>26</v>
      </c>
      <c r="BH41" s="125">
        <v>21</v>
      </c>
      <c r="BI41" s="125">
        <v>21</v>
      </c>
      <c r="BJ41" s="125">
        <v>15</v>
      </c>
      <c r="BK41" s="125">
        <v>15</v>
      </c>
      <c r="BL41" s="125">
        <v>25</v>
      </c>
      <c r="BM41" s="125">
        <v>21</v>
      </c>
      <c r="BN41" s="125">
        <v>30</v>
      </c>
      <c r="BO41" s="125">
        <v>40</v>
      </c>
      <c r="BP41" s="125">
        <v>23</v>
      </c>
      <c r="BQ41" s="125">
        <v>28</v>
      </c>
      <c r="BR41" s="125">
        <v>26</v>
      </c>
      <c r="BS41" s="125">
        <v>27</v>
      </c>
      <c r="BT41" s="125">
        <v>27</v>
      </c>
      <c r="BU41" s="125">
        <v>24</v>
      </c>
      <c r="BV41" s="125">
        <v>16</v>
      </c>
      <c r="BW41" s="125">
        <v>16</v>
      </c>
      <c r="BX41" s="125">
        <v>28</v>
      </c>
      <c r="BY41" s="125">
        <v>23</v>
      </c>
      <c r="BZ41" s="125">
        <v>23</v>
      </c>
      <c r="CA41" s="125">
        <v>31</v>
      </c>
      <c r="CB41" s="125">
        <v>35</v>
      </c>
      <c r="CC41" s="125">
        <v>34</v>
      </c>
      <c r="CD41" s="125">
        <v>31</v>
      </c>
      <c r="CE41" s="125">
        <v>29</v>
      </c>
      <c r="CF41" s="125">
        <v>27</v>
      </c>
      <c r="CG41" s="125">
        <v>23</v>
      </c>
      <c r="CH41" s="125">
        <v>25</v>
      </c>
      <c r="CI41" s="125">
        <v>21</v>
      </c>
      <c r="CJ41" s="125">
        <v>41</v>
      </c>
      <c r="CK41" s="125">
        <v>25</v>
      </c>
      <c r="CL41" s="125">
        <v>27</v>
      </c>
      <c r="CM41" s="125">
        <v>32</v>
      </c>
      <c r="CN41" s="125">
        <v>33</v>
      </c>
      <c r="CO41" s="125">
        <v>38</v>
      </c>
      <c r="CP41" s="125">
        <v>31</v>
      </c>
      <c r="CQ41" s="125">
        <v>32</v>
      </c>
      <c r="CR41" s="125">
        <v>24</v>
      </c>
      <c r="CS41" s="125">
        <v>29</v>
      </c>
      <c r="CT41" s="125">
        <v>19</v>
      </c>
      <c r="CU41" s="125">
        <v>17</v>
      </c>
      <c r="CV41" s="125">
        <v>23</v>
      </c>
      <c r="CW41" s="125">
        <v>13</v>
      </c>
      <c r="CX41" s="125">
        <v>13</v>
      </c>
      <c r="CY41" s="125">
        <v>14</v>
      </c>
      <c r="CZ41" s="125">
        <v>13</v>
      </c>
      <c r="DA41" s="125">
        <v>18</v>
      </c>
      <c r="DB41" s="125">
        <v>16</v>
      </c>
      <c r="DC41" s="125">
        <v>12</v>
      </c>
      <c r="DD41" s="125">
        <v>13</v>
      </c>
      <c r="DE41" s="125">
        <v>17</v>
      </c>
      <c r="DF41" s="125">
        <v>17</v>
      </c>
      <c r="DG41" s="125">
        <v>15</v>
      </c>
      <c r="DH41" s="125">
        <v>26</v>
      </c>
      <c r="DI41" s="125">
        <v>19</v>
      </c>
      <c r="DJ41" s="125">
        <v>22</v>
      </c>
      <c r="DK41" s="125">
        <v>27</v>
      </c>
      <c r="DL41" s="125">
        <v>30</v>
      </c>
      <c r="DM41" s="125">
        <v>27</v>
      </c>
      <c r="DN41" s="125">
        <v>27</v>
      </c>
      <c r="DO41" s="125">
        <v>28</v>
      </c>
      <c r="DP41" s="125">
        <v>21</v>
      </c>
      <c r="DQ41" s="125">
        <v>23</v>
      </c>
      <c r="DR41" s="125">
        <v>20</v>
      </c>
      <c r="DS41" s="125">
        <v>12</v>
      </c>
      <c r="DT41" s="125">
        <v>22</v>
      </c>
      <c r="DU41" s="125">
        <v>18</v>
      </c>
      <c r="DV41" s="125">
        <v>26</v>
      </c>
      <c r="DW41" s="125">
        <v>40</v>
      </c>
      <c r="DX41" s="125">
        <v>32</v>
      </c>
      <c r="DY41" s="125">
        <v>38</v>
      </c>
      <c r="DZ41" s="125">
        <v>35</v>
      </c>
      <c r="EA41" s="125">
        <v>28</v>
      </c>
      <c r="EB41" s="125">
        <v>30</v>
      </c>
      <c r="EC41" s="125">
        <v>28</v>
      </c>
      <c r="ED41" s="125">
        <v>21</v>
      </c>
      <c r="EE41" s="125">
        <v>21</v>
      </c>
      <c r="EF41" s="125">
        <v>42</v>
      </c>
      <c r="EG41" s="125">
        <v>29</v>
      </c>
      <c r="EH41" s="125">
        <v>32</v>
      </c>
      <c r="EI41" s="125">
        <v>39</v>
      </c>
      <c r="EJ41" s="125">
        <v>40</v>
      </c>
      <c r="EK41" s="125">
        <v>33</v>
      </c>
      <c r="EL41" s="125">
        <v>31</v>
      </c>
      <c r="EM41" s="125">
        <v>32</v>
      </c>
      <c r="EN41" s="125">
        <v>23</v>
      </c>
      <c r="EO41" s="125">
        <v>29</v>
      </c>
      <c r="EP41" s="125">
        <v>29</v>
      </c>
      <c r="EQ41" s="125">
        <v>20</v>
      </c>
      <c r="ER41" s="125">
        <v>33</v>
      </c>
      <c r="ES41" s="125">
        <v>27</v>
      </c>
      <c r="ET41" s="125">
        <v>29</v>
      </c>
      <c r="EU41" s="125">
        <v>34</v>
      </c>
      <c r="EV41" s="125">
        <v>29</v>
      </c>
      <c r="EW41" s="125">
        <v>37</v>
      </c>
      <c r="EX41" s="125">
        <v>32</v>
      </c>
      <c r="EY41" s="125">
        <v>27</v>
      </c>
      <c r="EZ41" s="125">
        <v>27</v>
      </c>
      <c r="FA41" s="125">
        <v>31</v>
      </c>
      <c r="FB41" s="125">
        <v>19</v>
      </c>
      <c r="FC41" s="125">
        <v>21</v>
      </c>
      <c r="FD41" s="125">
        <v>35</v>
      </c>
      <c r="FE41" s="125">
        <v>27</v>
      </c>
      <c r="FF41" s="125">
        <v>35</v>
      </c>
      <c r="FG41" s="125">
        <v>44</v>
      </c>
      <c r="FH41" s="125">
        <v>40</v>
      </c>
      <c r="FI41" s="125">
        <v>41</v>
      </c>
      <c r="FJ41" s="125">
        <v>37</v>
      </c>
      <c r="FK41" s="125">
        <v>31</v>
      </c>
      <c r="FL41" s="125">
        <v>37</v>
      </c>
      <c r="FM41" s="125">
        <v>31</v>
      </c>
      <c r="FN41" s="125">
        <v>28</v>
      </c>
      <c r="FO41" s="125">
        <v>21</v>
      </c>
      <c r="FP41" s="125">
        <v>37</v>
      </c>
      <c r="FQ41" s="125">
        <v>24</v>
      </c>
      <c r="FR41" s="125">
        <v>29</v>
      </c>
      <c r="FS41" s="125">
        <v>33</v>
      </c>
      <c r="FT41" s="125">
        <v>24</v>
      </c>
      <c r="FU41" s="125">
        <v>30</v>
      </c>
      <c r="FV41" s="125">
        <v>34</v>
      </c>
    </row>
    <row r="42" spans="1:178" x14ac:dyDescent="0.25">
      <c r="A42" s="126" t="s">
        <v>1463</v>
      </c>
      <c r="B42" s="127" t="str">
        <f t="shared" si="2"/>
        <v>JO</v>
      </c>
      <c r="C42" s="126" t="str">
        <f t="shared" si="3"/>
        <v>Omit</v>
      </c>
      <c r="D42" s="125">
        <v>12</v>
      </c>
      <c r="E42" s="125">
        <v>8</v>
      </c>
      <c r="F42" s="125">
        <v>18</v>
      </c>
      <c r="G42" s="125">
        <v>23</v>
      </c>
      <c r="H42" s="125">
        <v>7</v>
      </c>
      <c r="I42" s="125">
        <v>17</v>
      </c>
      <c r="J42" s="125">
        <v>17</v>
      </c>
      <c r="K42" s="125">
        <v>18</v>
      </c>
      <c r="L42" s="125">
        <v>11</v>
      </c>
      <c r="M42" s="125">
        <v>17</v>
      </c>
      <c r="N42" s="125">
        <v>5</v>
      </c>
      <c r="O42" s="125">
        <v>11</v>
      </c>
      <c r="P42" s="125">
        <v>14</v>
      </c>
      <c r="Q42" s="125">
        <v>16</v>
      </c>
      <c r="R42" s="125">
        <v>4</v>
      </c>
      <c r="S42" s="125">
        <v>8</v>
      </c>
      <c r="T42" s="125">
        <v>4</v>
      </c>
      <c r="U42" s="125">
        <v>8</v>
      </c>
      <c r="V42" s="125">
        <v>7</v>
      </c>
      <c r="W42" s="125">
        <v>11</v>
      </c>
      <c r="X42" s="125">
        <v>6</v>
      </c>
      <c r="Y42" s="125">
        <v>9</v>
      </c>
      <c r="Z42" s="125">
        <v>5</v>
      </c>
      <c r="AA42" s="125">
        <v>4</v>
      </c>
      <c r="AB42" s="125">
        <v>5</v>
      </c>
      <c r="AC42" s="125">
        <v>6</v>
      </c>
      <c r="AD42" s="125">
        <v>4</v>
      </c>
      <c r="AE42" s="125">
        <v>5</v>
      </c>
      <c r="AF42" s="125">
        <v>6</v>
      </c>
      <c r="AG42" s="125">
        <v>7</v>
      </c>
      <c r="AH42" s="125">
        <v>11</v>
      </c>
      <c r="AI42" s="125">
        <v>8</v>
      </c>
      <c r="AJ42" s="125">
        <v>7</v>
      </c>
      <c r="AK42" s="125">
        <v>7</v>
      </c>
      <c r="AL42" s="125">
        <v>7</v>
      </c>
      <c r="AM42" s="125">
        <v>8</v>
      </c>
      <c r="AN42" s="125">
        <v>9</v>
      </c>
      <c r="AO42" s="125">
        <v>5</v>
      </c>
      <c r="AP42" s="125">
        <v>8</v>
      </c>
      <c r="AQ42" s="125">
        <v>7</v>
      </c>
      <c r="AR42" s="125">
        <v>11</v>
      </c>
      <c r="AS42" s="125">
        <v>9</v>
      </c>
      <c r="AT42" s="125">
        <v>12</v>
      </c>
      <c r="AU42" s="125">
        <v>8</v>
      </c>
      <c r="AV42" s="125">
        <v>9</v>
      </c>
      <c r="AW42" s="125">
        <v>9</v>
      </c>
      <c r="AX42" s="125">
        <v>10</v>
      </c>
      <c r="AY42" s="125">
        <v>8</v>
      </c>
      <c r="AZ42" s="125">
        <v>14</v>
      </c>
      <c r="BA42" s="125">
        <v>10</v>
      </c>
      <c r="BB42" s="125">
        <v>14</v>
      </c>
      <c r="BC42" s="125">
        <v>11</v>
      </c>
      <c r="BD42" s="125">
        <v>13</v>
      </c>
      <c r="BE42" s="125">
        <v>12</v>
      </c>
      <c r="BF42" s="125">
        <v>16</v>
      </c>
      <c r="BG42" s="125">
        <v>12</v>
      </c>
      <c r="BH42" s="125">
        <v>22</v>
      </c>
      <c r="BI42" s="125">
        <v>12</v>
      </c>
      <c r="BJ42" s="125">
        <v>11</v>
      </c>
      <c r="BK42" s="125">
        <v>13</v>
      </c>
      <c r="BL42" s="125">
        <v>16</v>
      </c>
      <c r="BM42" s="125">
        <v>14</v>
      </c>
      <c r="BN42" s="125">
        <v>20</v>
      </c>
      <c r="BO42" s="125">
        <v>17</v>
      </c>
      <c r="BP42" s="125">
        <v>14</v>
      </c>
      <c r="BQ42" s="125">
        <v>18</v>
      </c>
      <c r="BR42" s="125">
        <v>16</v>
      </c>
      <c r="BS42" s="125">
        <v>17</v>
      </c>
      <c r="BT42" s="125">
        <v>22</v>
      </c>
      <c r="BU42" s="125">
        <v>18</v>
      </c>
      <c r="BV42" s="125">
        <v>15</v>
      </c>
      <c r="BW42" s="125">
        <v>15</v>
      </c>
      <c r="BX42" s="125">
        <v>14</v>
      </c>
      <c r="BY42" s="125">
        <v>15</v>
      </c>
      <c r="BZ42" s="125">
        <v>14</v>
      </c>
      <c r="CA42" s="125">
        <v>17</v>
      </c>
      <c r="CB42" s="125">
        <v>14</v>
      </c>
      <c r="CC42" s="125">
        <v>10</v>
      </c>
      <c r="CD42" s="125">
        <v>15</v>
      </c>
      <c r="CE42" s="125">
        <v>11</v>
      </c>
      <c r="CF42" s="125">
        <v>12</v>
      </c>
      <c r="CG42" s="125">
        <v>11</v>
      </c>
      <c r="CH42" s="125">
        <v>18</v>
      </c>
      <c r="CI42" s="125">
        <v>17</v>
      </c>
      <c r="CJ42" s="125">
        <v>19</v>
      </c>
      <c r="CK42" s="125">
        <v>20</v>
      </c>
      <c r="CL42" s="125">
        <v>17</v>
      </c>
      <c r="CM42" s="125">
        <v>20</v>
      </c>
      <c r="CN42" s="125">
        <v>19</v>
      </c>
      <c r="CO42" s="125">
        <v>19</v>
      </c>
      <c r="CP42" s="125">
        <v>31</v>
      </c>
      <c r="CQ42" s="125">
        <v>29</v>
      </c>
      <c r="CR42" s="125">
        <v>17</v>
      </c>
      <c r="CS42" s="125">
        <v>15</v>
      </c>
      <c r="CT42" s="125">
        <v>12</v>
      </c>
      <c r="CU42" s="125">
        <v>16</v>
      </c>
      <c r="CV42" s="125">
        <v>16</v>
      </c>
      <c r="CW42" s="125">
        <v>9</v>
      </c>
      <c r="CX42" s="125">
        <v>10</v>
      </c>
      <c r="CY42" s="125">
        <v>9</v>
      </c>
      <c r="CZ42" s="125">
        <v>9</v>
      </c>
      <c r="DA42" s="125">
        <v>5</v>
      </c>
      <c r="DB42" s="125">
        <v>4</v>
      </c>
      <c r="DC42" s="125">
        <v>4</v>
      </c>
      <c r="DD42" s="125">
        <v>11</v>
      </c>
      <c r="DE42" s="125">
        <v>7</v>
      </c>
      <c r="DF42" s="125">
        <v>5</v>
      </c>
      <c r="DG42" s="125">
        <v>4</v>
      </c>
      <c r="DH42" s="125">
        <v>9</v>
      </c>
      <c r="DI42" s="125">
        <v>12</v>
      </c>
      <c r="DJ42" s="125">
        <v>11</v>
      </c>
      <c r="DK42" s="125">
        <v>22</v>
      </c>
      <c r="DL42" s="125">
        <v>17</v>
      </c>
      <c r="DM42" s="125">
        <v>15</v>
      </c>
      <c r="DN42" s="125">
        <v>13</v>
      </c>
      <c r="DO42" s="125">
        <v>15</v>
      </c>
      <c r="DP42" s="125">
        <v>16</v>
      </c>
      <c r="DQ42" s="125">
        <v>20</v>
      </c>
      <c r="DR42" s="125">
        <v>21</v>
      </c>
      <c r="DS42" s="125">
        <v>21</v>
      </c>
      <c r="DT42" s="125">
        <v>32</v>
      </c>
      <c r="DU42" s="125">
        <v>20</v>
      </c>
      <c r="DV42" s="125">
        <v>32</v>
      </c>
      <c r="DW42" s="125">
        <v>28</v>
      </c>
      <c r="DX42" s="125">
        <v>19</v>
      </c>
      <c r="DY42" s="125">
        <v>19</v>
      </c>
      <c r="DZ42" s="125">
        <v>31</v>
      </c>
      <c r="EA42" s="125">
        <v>20</v>
      </c>
      <c r="EB42" s="125">
        <v>28</v>
      </c>
      <c r="EC42" s="125">
        <v>22</v>
      </c>
      <c r="ED42" s="125">
        <v>25</v>
      </c>
      <c r="EE42" s="125">
        <v>28</v>
      </c>
      <c r="EF42" s="125">
        <v>31</v>
      </c>
      <c r="EG42" s="125">
        <v>23</v>
      </c>
      <c r="EH42" s="125">
        <v>17</v>
      </c>
      <c r="EI42" s="125">
        <v>18</v>
      </c>
      <c r="EJ42" s="125">
        <v>23</v>
      </c>
      <c r="EK42" s="125">
        <v>18</v>
      </c>
      <c r="EL42" s="125">
        <v>14</v>
      </c>
      <c r="EM42" s="125">
        <v>15</v>
      </c>
      <c r="EN42" s="125">
        <v>15</v>
      </c>
      <c r="EO42" s="125">
        <v>14</v>
      </c>
      <c r="EP42" s="125">
        <v>16</v>
      </c>
      <c r="EQ42" s="125">
        <v>20</v>
      </c>
      <c r="ER42" s="125">
        <v>18</v>
      </c>
      <c r="ES42" s="125">
        <v>25</v>
      </c>
      <c r="ET42" s="125">
        <v>15</v>
      </c>
      <c r="EU42" s="125">
        <v>22</v>
      </c>
      <c r="EV42" s="125">
        <v>19</v>
      </c>
      <c r="EW42" s="125">
        <v>22</v>
      </c>
      <c r="EX42" s="125">
        <v>24</v>
      </c>
      <c r="EY42" s="125">
        <v>20</v>
      </c>
      <c r="EZ42" s="125">
        <v>16</v>
      </c>
      <c r="FA42" s="125">
        <v>23</v>
      </c>
      <c r="FB42" s="125">
        <v>17</v>
      </c>
      <c r="FC42" s="125">
        <v>25</v>
      </c>
      <c r="FD42" s="125">
        <v>31</v>
      </c>
      <c r="FE42" s="125">
        <v>26</v>
      </c>
      <c r="FF42" s="125">
        <v>30</v>
      </c>
      <c r="FG42" s="125">
        <v>25</v>
      </c>
      <c r="FH42" s="125">
        <v>32</v>
      </c>
      <c r="FI42" s="125">
        <v>30</v>
      </c>
      <c r="FJ42" s="125">
        <v>29</v>
      </c>
      <c r="FK42" s="125">
        <v>31</v>
      </c>
      <c r="FL42" s="125">
        <v>32</v>
      </c>
      <c r="FM42" s="125">
        <v>35</v>
      </c>
      <c r="FN42" s="125">
        <v>26</v>
      </c>
      <c r="FO42" s="125">
        <v>19</v>
      </c>
      <c r="FP42" s="125">
        <v>17</v>
      </c>
      <c r="FQ42" s="125">
        <v>13</v>
      </c>
      <c r="FR42" s="125">
        <v>18</v>
      </c>
      <c r="FS42" s="125">
        <v>14</v>
      </c>
      <c r="FT42" s="125">
        <v>18</v>
      </c>
      <c r="FU42" s="125">
        <v>22</v>
      </c>
      <c r="FV42" s="125">
        <v>21</v>
      </c>
    </row>
    <row r="43" spans="1:178" x14ac:dyDescent="0.25">
      <c r="A43" s="126" t="s">
        <v>1462</v>
      </c>
      <c r="B43" s="127" t="str">
        <f t="shared" si="2"/>
        <v>HI</v>
      </c>
      <c r="C43" s="126" t="str">
        <f t="shared" si="3"/>
        <v>Construction</v>
      </c>
      <c r="D43" s="125">
        <v>445</v>
      </c>
      <c r="E43" s="125">
        <v>420</v>
      </c>
      <c r="F43" s="125">
        <v>503</v>
      </c>
      <c r="G43" s="125">
        <v>626</v>
      </c>
      <c r="H43" s="125">
        <v>551</v>
      </c>
      <c r="I43" s="125">
        <v>557</v>
      </c>
      <c r="J43" s="125">
        <v>513</v>
      </c>
      <c r="K43" s="125">
        <v>409</v>
      </c>
      <c r="L43" s="125">
        <v>385</v>
      </c>
      <c r="M43" s="125">
        <v>429</v>
      </c>
      <c r="N43" s="125">
        <v>341</v>
      </c>
      <c r="O43" s="125">
        <v>283</v>
      </c>
      <c r="P43" s="125">
        <v>371</v>
      </c>
      <c r="Q43" s="125">
        <v>347</v>
      </c>
      <c r="R43" s="125">
        <v>396</v>
      </c>
      <c r="S43" s="125">
        <v>588</v>
      </c>
      <c r="T43" s="125">
        <v>497</v>
      </c>
      <c r="U43" s="125">
        <v>535</v>
      </c>
      <c r="V43" s="125">
        <v>534</v>
      </c>
      <c r="W43" s="125">
        <v>403</v>
      </c>
      <c r="X43" s="125">
        <v>414</v>
      </c>
      <c r="Y43" s="125">
        <v>426</v>
      </c>
      <c r="Z43" s="125">
        <v>311</v>
      </c>
      <c r="AA43" s="125">
        <v>276</v>
      </c>
      <c r="AB43" s="125">
        <v>405</v>
      </c>
      <c r="AC43" s="125">
        <v>289</v>
      </c>
      <c r="AD43" s="125">
        <v>406</v>
      </c>
      <c r="AE43" s="125">
        <v>614</v>
      </c>
      <c r="AF43" s="125">
        <v>551</v>
      </c>
      <c r="AG43" s="125">
        <v>575</v>
      </c>
      <c r="AH43" s="125">
        <v>526</v>
      </c>
      <c r="AI43" s="125">
        <v>498</v>
      </c>
      <c r="AJ43" s="125">
        <v>427</v>
      </c>
      <c r="AK43" s="125">
        <v>431</v>
      </c>
      <c r="AL43" s="125">
        <v>351</v>
      </c>
      <c r="AM43" s="125">
        <v>284</v>
      </c>
      <c r="AN43" s="125">
        <v>387</v>
      </c>
      <c r="AO43" s="125">
        <v>354</v>
      </c>
      <c r="AP43" s="125">
        <v>503</v>
      </c>
      <c r="AQ43" s="125">
        <v>603</v>
      </c>
      <c r="AR43" s="125">
        <v>534</v>
      </c>
      <c r="AS43" s="125">
        <v>602</v>
      </c>
      <c r="AT43" s="125">
        <v>477</v>
      </c>
      <c r="AU43" s="125">
        <v>448</v>
      </c>
      <c r="AV43" s="125">
        <v>410</v>
      </c>
      <c r="AW43" s="125">
        <v>471</v>
      </c>
      <c r="AX43" s="125">
        <v>327</v>
      </c>
      <c r="AY43" s="125">
        <v>276</v>
      </c>
      <c r="AZ43" s="125">
        <v>408</v>
      </c>
      <c r="BA43" s="125">
        <v>396</v>
      </c>
      <c r="BB43" s="125">
        <v>442</v>
      </c>
      <c r="BC43" s="125">
        <v>736</v>
      </c>
      <c r="BD43" s="125">
        <v>614</v>
      </c>
      <c r="BE43" s="125">
        <v>585</v>
      </c>
      <c r="BF43" s="125">
        <v>487</v>
      </c>
      <c r="BG43" s="125">
        <v>536</v>
      </c>
      <c r="BH43" s="125">
        <v>483</v>
      </c>
      <c r="BI43" s="125">
        <v>497</v>
      </c>
      <c r="BJ43" s="125">
        <v>356</v>
      </c>
      <c r="BK43" s="125">
        <v>285</v>
      </c>
      <c r="BL43" s="125">
        <v>430</v>
      </c>
      <c r="BM43" s="125">
        <v>379</v>
      </c>
      <c r="BN43" s="125">
        <v>484</v>
      </c>
      <c r="BO43" s="125">
        <v>636</v>
      </c>
      <c r="BP43" s="125">
        <v>582</v>
      </c>
      <c r="BQ43" s="125">
        <v>506</v>
      </c>
      <c r="BR43" s="125">
        <v>520</v>
      </c>
      <c r="BS43" s="125">
        <v>421</v>
      </c>
      <c r="BT43" s="125">
        <v>377</v>
      </c>
      <c r="BU43" s="125">
        <v>397</v>
      </c>
      <c r="BV43" s="125">
        <v>336</v>
      </c>
      <c r="BW43" s="125">
        <v>267</v>
      </c>
      <c r="BX43" s="125">
        <v>366</v>
      </c>
      <c r="BY43" s="125">
        <v>258</v>
      </c>
      <c r="BZ43" s="125">
        <v>458</v>
      </c>
      <c r="CA43" s="125">
        <v>512</v>
      </c>
      <c r="CB43" s="125">
        <v>495</v>
      </c>
      <c r="CC43" s="125">
        <v>534</v>
      </c>
      <c r="CD43" s="125">
        <v>481</v>
      </c>
      <c r="CE43" s="125">
        <v>411</v>
      </c>
      <c r="CF43" s="125">
        <v>355</v>
      </c>
      <c r="CG43" s="125">
        <v>397</v>
      </c>
      <c r="CH43" s="125">
        <v>269</v>
      </c>
      <c r="CI43" s="125">
        <v>232</v>
      </c>
      <c r="CJ43" s="125">
        <v>328</v>
      </c>
      <c r="CK43" s="125">
        <v>302</v>
      </c>
      <c r="CL43" s="125">
        <v>411</v>
      </c>
      <c r="CM43" s="125">
        <v>525</v>
      </c>
      <c r="CN43" s="125">
        <v>438</v>
      </c>
      <c r="CO43" s="125">
        <v>485</v>
      </c>
      <c r="CP43" s="125">
        <v>415</v>
      </c>
      <c r="CQ43" s="125">
        <v>399</v>
      </c>
      <c r="CR43" s="125">
        <v>307</v>
      </c>
      <c r="CS43" s="125">
        <v>382</v>
      </c>
      <c r="CT43" s="125">
        <v>237</v>
      </c>
      <c r="CU43" s="125">
        <v>213</v>
      </c>
      <c r="CV43" s="125">
        <v>313</v>
      </c>
      <c r="CW43" s="125">
        <v>269</v>
      </c>
      <c r="CX43" s="125">
        <v>314</v>
      </c>
      <c r="CY43" s="125">
        <v>414</v>
      </c>
      <c r="CZ43" s="125">
        <v>407</v>
      </c>
      <c r="DA43" s="125">
        <v>319</v>
      </c>
      <c r="DB43" s="125">
        <v>367</v>
      </c>
      <c r="DC43" s="125">
        <v>254</v>
      </c>
      <c r="DD43" s="125">
        <v>292</v>
      </c>
      <c r="DE43" s="125">
        <v>305</v>
      </c>
      <c r="DF43" s="125">
        <v>226</v>
      </c>
      <c r="DG43" s="125">
        <v>200</v>
      </c>
      <c r="DH43" s="125">
        <v>278</v>
      </c>
      <c r="DI43" s="125">
        <v>233</v>
      </c>
      <c r="DJ43" s="125">
        <v>415</v>
      </c>
      <c r="DK43" s="125">
        <v>492</v>
      </c>
      <c r="DL43" s="125">
        <v>382</v>
      </c>
      <c r="DM43" s="125">
        <v>356</v>
      </c>
      <c r="DN43" s="125">
        <v>401</v>
      </c>
      <c r="DO43" s="125">
        <v>333</v>
      </c>
      <c r="DP43" s="125">
        <v>306</v>
      </c>
      <c r="DQ43" s="125">
        <v>367</v>
      </c>
      <c r="DR43" s="125">
        <v>243</v>
      </c>
      <c r="DS43" s="125">
        <v>216</v>
      </c>
      <c r="DT43" s="125">
        <v>250</v>
      </c>
      <c r="DU43" s="125">
        <v>288</v>
      </c>
      <c r="DV43" s="125">
        <v>379</v>
      </c>
      <c r="DW43" s="125">
        <v>500</v>
      </c>
      <c r="DX43" s="125">
        <v>476</v>
      </c>
      <c r="DY43" s="125">
        <v>472</v>
      </c>
      <c r="DZ43" s="125">
        <v>400</v>
      </c>
      <c r="EA43" s="125">
        <v>321</v>
      </c>
      <c r="EB43" s="125">
        <v>369</v>
      </c>
      <c r="EC43" s="125">
        <v>325</v>
      </c>
      <c r="ED43" s="125">
        <v>227</v>
      </c>
      <c r="EE43" s="125">
        <v>186</v>
      </c>
      <c r="EF43" s="125">
        <v>287</v>
      </c>
      <c r="EG43" s="125">
        <v>272</v>
      </c>
      <c r="EH43" s="125">
        <v>303</v>
      </c>
      <c r="EI43" s="125">
        <v>374</v>
      </c>
      <c r="EJ43" s="125">
        <v>417</v>
      </c>
      <c r="EK43" s="125">
        <v>441</v>
      </c>
      <c r="EL43" s="125">
        <v>434</v>
      </c>
      <c r="EM43" s="125">
        <v>320</v>
      </c>
      <c r="EN43" s="125">
        <v>348</v>
      </c>
      <c r="EO43" s="125">
        <v>320</v>
      </c>
      <c r="EP43" s="125">
        <v>278</v>
      </c>
      <c r="EQ43" s="125">
        <v>175</v>
      </c>
      <c r="ER43" s="125">
        <v>289</v>
      </c>
      <c r="ES43" s="125">
        <v>318</v>
      </c>
      <c r="ET43" s="125">
        <v>345</v>
      </c>
      <c r="EU43" s="125">
        <v>377</v>
      </c>
      <c r="EV43" s="125">
        <v>430</v>
      </c>
      <c r="EW43" s="125">
        <v>416</v>
      </c>
      <c r="EX43" s="125">
        <v>367</v>
      </c>
      <c r="EY43" s="125">
        <v>285</v>
      </c>
      <c r="EZ43" s="125">
        <v>296</v>
      </c>
      <c r="FA43" s="125">
        <v>336</v>
      </c>
      <c r="FB43" s="125">
        <v>228</v>
      </c>
      <c r="FC43" s="125">
        <v>157</v>
      </c>
      <c r="FD43" s="125">
        <v>260</v>
      </c>
      <c r="FE43" s="125">
        <v>237</v>
      </c>
      <c r="FF43" s="125">
        <v>259</v>
      </c>
      <c r="FG43" s="125">
        <v>395</v>
      </c>
      <c r="FH43" s="125">
        <v>417</v>
      </c>
      <c r="FI43" s="125">
        <v>335</v>
      </c>
      <c r="FJ43" s="125">
        <v>465</v>
      </c>
      <c r="FK43" s="125">
        <v>336</v>
      </c>
      <c r="FL43" s="125">
        <v>281</v>
      </c>
      <c r="FM43" s="125">
        <v>322</v>
      </c>
      <c r="FN43" s="125">
        <v>240</v>
      </c>
      <c r="FO43" s="125">
        <v>252</v>
      </c>
      <c r="FP43" s="125">
        <v>310</v>
      </c>
      <c r="FQ43" s="125">
        <v>270</v>
      </c>
      <c r="FR43" s="125">
        <v>296</v>
      </c>
      <c r="FS43" s="125">
        <v>447</v>
      </c>
      <c r="FT43" s="125">
        <v>412</v>
      </c>
      <c r="FU43" s="125">
        <v>412</v>
      </c>
      <c r="FV43" s="125">
        <v>356</v>
      </c>
    </row>
    <row r="44" spans="1:178" x14ac:dyDescent="0.25">
      <c r="A44" s="126" t="s">
        <v>1461</v>
      </c>
      <c r="B44" s="127" t="str">
        <f t="shared" si="2"/>
        <v>JO</v>
      </c>
      <c r="C44" s="126" t="str">
        <f t="shared" si="3"/>
        <v>Construction</v>
      </c>
      <c r="D44" s="125">
        <v>179</v>
      </c>
      <c r="E44" s="125">
        <v>176</v>
      </c>
      <c r="F44" s="125">
        <v>199</v>
      </c>
      <c r="G44" s="125">
        <v>316</v>
      </c>
      <c r="H44" s="125">
        <v>276</v>
      </c>
      <c r="I44" s="125">
        <v>202</v>
      </c>
      <c r="J44" s="125">
        <v>190</v>
      </c>
      <c r="K44" s="125">
        <v>124</v>
      </c>
      <c r="L44" s="125">
        <v>156</v>
      </c>
      <c r="M44" s="125">
        <v>112</v>
      </c>
      <c r="N44" s="125">
        <v>98</v>
      </c>
      <c r="O44" s="125">
        <v>86</v>
      </c>
      <c r="P44" s="125">
        <v>100</v>
      </c>
      <c r="Q44" s="125">
        <v>96</v>
      </c>
      <c r="R44" s="125">
        <v>140</v>
      </c>
      <c r="S44" s="125">
        <v>122</v>
      </c>
      <c r="T44" s="125">
        <v>141</v>
      </c>
      <c r="U44" s="125">
        <v>137</v>
      </c>
      <c r="V44" s="125">
        <v>108</v>
      </c>
      <c r="W44" s="125">
        <v>111</v>
      </c>
      <c r="X44" s="125">
        <v>138</v>
      </c>
      <c r="Y44" s="125">
        <v>127</v>
      </c>
      <c r="Z44" s="125">
        <v>100</v>
      </c>
      <c r="AA44" s="125">
        <v>77</v>
      </c>
      <c r="AB44" s="125">
        <v>106</v>
      </c>
      <c r="AC44" s="125">
        <v>89</v>
      </c>
      <c r="AD44" s="125">
        <v>93</v>
      </c>
      <c r="AE44" s="125">
        <v>168</v>
      </c>
      <c r="AF44" s="125">
        <v>119</v>
      </c>
      <c r="AG44" s="125">
        <v>116</v>
      </c>
      <c r="AH44" s="125">
        <v>155</v>
      </c>
      <c r="AI44" s="125">
        <v>112</v>
      </c>
      <c r="AJ44" s="125">
        <v>79</v>
      </c>
      <c r="AK44" s="125">
        <v>95</v>
      </c>
      <c r="AL44" s="125">
        <v>80</v>
      </c>
      <c r="AM44" s="125">
        <v>88</v>
      </c>
      <c r="AN44" s="125">
        <v>127</v>
      </c>
      <c r="AO44" s="125">
        <v>100</v>
      </c>
      <c r="AP44" s="125">
        <v>125</v>
      </c>
      <c r="AQ44" s="125">
        <v>160</v>
      </c>
      <c r="AR44" s="125">
        <v>149</v>
      </c>
      <c r="AS44" s="125">
        <v>118</v>
      </c>
      <c r="AT44" s="125">
        <v>134</v>
      </c>
      <c r="AU44" s="125">
        <v>128</v>
      </c>
      <c r="AV44" s="125">
        <v>114</v>
      </c>
      <c r="AW44" s="125">
        <v>148</v>
      </c>
      <c r="AX44" s="125">
        <v>105</v>
      </c>
      <c r="AY44" s="125">
        <v>116</v>
      </c>
      <c r="AZ44" s="125">
        <v>138</v>
      </c>
      <c r="BA44" s="125">
        <v>136</v>
      </c>
      <c r="BB44" s="125">
        <v>150</v>
      </c>
      <c r="BC44" s="125">
        <v>184</v>
      </c>
      <c r="BD44" s="125">
        <v>150</v>
      </c>
      <c r="BE44" s="125">
        <v>148</v>
      </c>
      <c r="BF44" s="125">
        <v>177</v>
      </c>
      <c r="BG44" s="125">
        <v>163</v>
      </c>
      <c r="BH44" s="125">
        <v>157</v>
      </c>
      <c r="BI44" s="125">
        <v>176</v>
      </c>
      <c r="BJ44" s="125">
        <v>155</v>
      </c>
      <c r="BK44" s="125">
        <v>130</v>
      </c>
      <c r="BL44" s="125">
        <v>152</v>
      </c>
      <c r="BM44" s="125">
        <v>134</v>
      </c>
      <c r="BN44" s="125">
        <v>222</v>
      </c>
      <c r="BO44" s="125">
        <v>223</v>
      </c>
      <c r="BP44" s="125">
        <v>189</v>
      </c>
      <c r="BQ44" s="125">
        <v>227</v>
      </c>
      <c r="BR44" s="125">
        <v>201</v>
      </c>
      <c r="BS44" s="125">
        <v>219</v>
      </c>
      <c r="BT44" s="125">
        <v>176</v>
      </c>
      <c r="BU44" s="125">
        <v>155</v>
      </c>
      <c r="BV44" s="125">
        <v>100</v>
      </c>
      <c r="BW44" s="125">
        <v>92</v>
      </c>
      <c r="BX44" s="125">
        <v>250</v>
      </c>
      <c r="BY44" s="125">
        <v>254</v>
      </c>
      <c r="BZ44" s="125">
        <v>189</v>
      </c>
      <c r="CA44" s="125">
        <v>212</v>
      </c>
      <c r="CB44" s="125">
        <v>187</v>
      </c>
      <c r="CC44" s="125">
        <v>181</v>
      </c>
      <c r="CD44" s="125">
        <v>196</v>
      </c>
      <c r="CE44" s="125">
        <v>163</v>
      </c>
      <c r="CF44" s="125">
        <v>124</v>
      </c>
      <c r="CG44" s="125">
        <v>144</v>
      </c>
      <c r="CH44" s="125">
        <v>83</v>
      </c>
      <c r="CI44" s="125">
        <v>102</v>
      </c>
      <c r="CJ44" s="125">
        <v>120</v>
      </c>
      <c r="CK44" s="125">
        <v>120</v>
      </c>
      <c r="CL44" s="125">
        <v>98</v>
      </c>
      <c r="CM44" s="125">
        <v>120</v>
      </c>
      <c r="CN44" s="125">
        <v>170</v>
      </c>
      <c r="CO44" s="125">
        <v>135</v>
      </c>
      <c r="CP44" s="125">
        <v>123</v>
      </c>
      <c r="CQ44" s="125">
        <v>91</v>
      </c>
      <c r="CR44" s="125">
        <v>111</v>
      </c>
      <c r="CS44" s="125">
        <v>68</v>
      </c>
      <c r="CT44" s="125">
        <v>47</v>
      </c>
      <c r="CU44" s="125">
        <v>41</v>
      </c>
      <c r="CV44" s="125">
        <v>38</v>
      </c>
      <c r="CW44" s="125">
        <v>70</v>
      </c>
      <c r="CX44" s="125">
        <v>45</v>
      </c>
      <c r="CY44" s="125">
        <v>29</v>
      </c>
      <c r="CZ44" s="125">
        <v>44</v>
      </c>
      <c r="DA44" s="125">
        <v>53</v>
      </c>
      <c r="DB44" s="125">
        <v>52</v>
      </c>
      <c r="DC44" s="125">
        <v>59</v>
      </c>
      <c r="DD44" s="125">
        <v>65</v>
      </c>
      <c r="DE44" s="125">
        <v>60</v>
      </c>
      <c r="DF44" s="125">
        <v>49</v>
      </c>
      <c r="DG44" s="125">
        <v>48</v>
      </c>
      <c r="DH44" s="125">
        <v>54</v>
      </c>
      <c r="DI44" s="125">
        <v>61</v>
      </c>
      <c r="DJ44" s="125">
        <v>77</v>
      </c>
      <c r="DK44" s="125">
        <v>112</v>
      </c>
      <c r="DL44" s="125">
        <v>90</v>
      </c>
      <c r="DM44" s="125">
        <v>79</v>
      </c>
      <c r="DN44" s="125">
        <v>113</v>
      </c>
      <c r="DO44" s="125">
        <v>52</v>
      </c>
      <c r="DP44" s="125">
        <v>74</v>
      </c>
      <c r="DQ44" s="125">
        <v>66</v>
      </c>
      <c r="DR44" s="125">
        <v>68</v>
      </c>
      <c r="DS44" s="125">
        <v>31</v>
      </c>
      <c r="DT44" s="125">
        <v>64</v>
      </c>
      <c r="DU44" s="125">
        <v>44</v>
      </c>
      <c r="DV44" s="125">
        <v>64</v>
      </c>
      <c r="DW44" s="125">
        <v>116</v>
      </c>
      <c r="DX44" s="125">
        <v>126</v>
      </c>
      <c r="DY44" s="125">
        <v>64</v>
      </c>
      <c r="DZ44" s="125">
        <v>92</v>
      </c>
      <c r="EA44" s="125">
        <v>104</v>
      </c>
      <c r="EB44" s="125">
        <v>86</v>
      </c>
      <c r="EC44" s="125">
        <v>77</v>
      </c>
      <c r="ED44" s="125">
        <v>58</v>
      </c>
      <c r="EE44" s="125">
        <v>53</v>
      </c>
      <c r="EF44" s="125">
        <v>80</v>
      </c>
      <c r="EG44" s="125">
        <v>63</v>
      </c>
      <c r="EH44" s="125">
        <v>95</v>
      </c>
      <c r="EI44" s="125">
        <v>122</v>
      </c>
      <c r="EJ44" s="125">
        <v>82</v>
      </c>
      <c r="EK44" s="125">
        <v>86</v>
      </c>
      <c r="EL44" s="125">
        <v>80</v>
      </c>
      <c r="EM44" s="125">
        <v>114</v>
      </c>
      <c r="EN44" s="125">
        <v>87</v>
      </c>
      <c r="EO44" s="125">
        <v>104</v>
      </c>
      <c r="EP44" s="125">
        <v>64</v>
      </c>
      <c r="EQ44" s="125">
        <v>75</v>
      </c>
      <c r="ER44" s="125">
        <v>115</v>
      </c>
      <c r="ES44" s="125">
        <v>108</v>
      </c>
      <c r="ET44" s="125">
        <v>106</v>
      </c>
      <c r="EU44" s="125">
        <v>133</v>
      </c>
      <c r="EV44" s="125">
        <v>118</v>
      </c>
      <c r="EW44" s="125">
        <v>139</v>
      </c>
      <c r="EX44" s="125">
        <v>117</v>
      </c>
      <c r="EY44" s="125">
        <v>125</v>
      </c>
      <c r="EZ44" s="125">
        <v>113</v>
      </c>
      <c r="FA44" s="125">
        <v>131</v>
      </c>
      <c r="FB44" s="125">
        <v>104</v>
      </c>
      <c r="FC44" s="125">
        <v>85</v>
      </c>
      <c r="FD44" s="125">
        <v>128</v>
      </c>
      <c r="FE44" s="125">
        <v>108</v>
      </c>
      <c r="FF44" s="125">
        <v>123</v>
      </c>
      <c r="FG44" s="125">
        <v>136</v>
      </c>
      <c r="FH44" s="125">
        <v>137</v>
      </c>
      <c r="FI44" s="125">
        <v>169</v>
      </c>
      <c r="FJ44" s="125">
        <v>151</v>
      </c>
      <c r="FK44" s="125">
        <v>143</v>
      </c>
      <c r="FL44" s="125">
        <v>102</v>
      </c>
      <c r="FM44" s="125">
        <v>147</v>
      </c>
      <c r="FN44" s="125">
        <v>99</v>
      </c>
      <c r="FO44" s="125">
        <v>97</v>
      </c>
      <c r="FP44" s="125">
        <v>134</v>
      </c>
      <c r="FQ44" s="125">
        <v>150</v>
      </c>
      <c r="FR44" s="125">
        <v>173</v>
      </c>
      <c r="FS44" s="125">
        <v>160</v>
      </c>
      <c r="FT44" s="125">
        <v>183</v>
      </c>
      <c r="FU44" s="125">
        <v>163</v>
      </c>
      <c r="FV44" s="125">
        <v>143</v>
      </c>
    </row>
    <row r="45" spans="1:178" x14ac:dyDescent="0.25">
      <c r="A45" s="126" t="s">
        <v>1460</v>
      </c>
      <c r="B45" s="127" t="str">
        <f t="shared" si="2"/>
        <v>HI</v>
      </c>
      <c r="C45" s="126" t="str">
        <f t="shared" si="3"/>
        <v>Omit</v>
      </c>
      <c r="D45" s="125">
        <v>559</v>
      </c>
      <c r="E45" s="125">
        <v>419</v>
      </c>
      <c r="F45" s="125">
        <v>454</v>
      </c>
      <c r="G45" s="125">
        <v>479</v>
      </c>
      <c r="H45" s="125">
        <v>441</v>
      </c>
      <c r="I45" s="125">
        <v>434</v>
      </c>
      <c r="J45" s="125">
        <v>409</v>
      </c>
      <c r="K45" s="125">
        <v>382</v>
      </c>
      <c r="L45" s="125">
        <v>350</v>
      </c>
      <c r="M45" s="125">
        <v>381</v>
      </c>
      <c r="N45" s="125">
        <v>283</v>
      </c>
      <c r="O45" s="125">
        <v>244</v>
      </c>
      <c r="P45" s="125">
        <v>385</v>
      </c>
      <c r="Q45" s="125">
        <v>361</v>
      </c>
      <c r="R45" s="125">
        <v>360</v>
      </c>
      <c r="S45" s="125">
        <v>436</v>
      </c>
      <c r="T45" s="125">
        <v>449</v>
      </c>
      <c r="U45" s="125">
        <v>433</v>
      </c>
      <c r="V45" s="125">
        <v>446</v>
      </c>
      <c r="W45" s="125">
        <v>398</v>
      </c>
      <c r="X45" s="125">
        <v>400</v>
      </c>
      <c r="Y45" s="125">
        <v>353</v>
      </c>
      <c r="Z45" s="125">
        <v>295</v>
      </c>
      <c r="AA45" s="125">
        <v>241</v>
      </c>
      <c r="AB45" s="125">
        <v>430</v>
      </c>
      <c r="AC45" s="125">
        <v>320</v>
      </c>
      <c r="AD45" s="125">
        <v>341</v>
      </c>
      <c r="AE45" s="125">
        <v>336</v>
      </c>
      <c r="AF45" s="125">
        <v>362</v>
      </c>
      <c r="AG45" s="125">
        <v>366</v>
      </c>
      <c r="AH45" s="125">
        <v>361</v>
      </c>
      <c r="AI45" s="125">
        <v>374</v>
      </c>
      <c r="AJ45" s="125">
        <v>351</v>
      </c>
      <c r="AK45" s="125">
        <v>353</v>
      </c>
      <c r="AL45" s="125">
        <v>280</v>
      </c>
      <c r="AM45" s="125">
        <v>243</v>
      </c>
      <c r="AN45" s="125">
        <v>398</v>
      </c>
      <c r="AO45" s="125">
        <v>339</v>
      </c>
      <c r="AP45" s="125">
        <v>395</v>
      </c>
      <c r="AQ45" s="125">
        <v>425</v>
      </c>
      <c r="AR45" s="125">
        <v>435</v>
      </c>
      <c r="AS45" s="125">
        <v>418</v>
      </c>
      <c r="AT45" s="125">
        <v>423</v>
      </c>
      <c r="AU45" s="125">
        <v>423</v>
      </c>
      <c r="AV45" s="125">
        <v>395</v>
      </c>
      <c r="AW45" s="125">
        <v>382</v>
      </c>
      <c r="AX45" s="125">
        <v>296</v>
      </c>
      <c r="AY45" s="125">
        <v>234</v>
      </c>
      <c r="AZ45" s="125">
        <v>373</v>
      </c>
      <c r="BA45" s="125">
        <v>331</v>
      </c>
      <c r="BB45" s="125">
        <v>359</v>
      </c>
      <c r="BC45" s="125">
        <v>381</v>
      </c>
      <c r="BD45" s="125">
        <v>425</v>
      </c>
      <c r="BE45" s="125">
        <v>403</v>
      </c>
      <c r="BF45" s="125">
        <v>417</v>
      </c>
      <c r="BG45" s="125">
        <v>407</v>
      </c>
      <c r="BH45" s="125">
        <v>402</v>
      </c>
      <c r="BI45" s="125">
        <v>403</v>
      </c>
      <c r="BJ45" s="125">
        <v>307</v>
      </c>
      <c r="BK45" s="125">
        <v>234</v>
      </c>
      <c r="BL45" s="125">
        <v>391</v>
      </c>
      <c r="BM45" s="125">
        <v>327</v>
      </c>
      <c r="BN45" s="125">
        <v>410</v>
      </c>
      <c r="BO45" s="125">
        <v>385</v>
      </c>
      <c r="BP45" s="125">
        <v>433</v>
      </c>
      <c r="BQ45" s="125">
        <v>468</v>
      </c>
      <c r="BR45" s="125">
        <v>436</v>
      </c>
      <c r="BS45" s="125">
        <v>412</v>
      </c>
      <c r="BT45" s="125">
        <v>355</v>
      </c>
      <c r="BU45" s="125">
        <v>349</v>
      </c>
      <c r="BV45" s="125">
        <v>293</v>
      </c>
      <c r="BW45" s="125">
        <v>239</v>
      </c>
      <c r="BX45" s="125">
        <v>397</v>
      </c>
      <c r="BY45" s="125">
        <v>352</v>
      </c>
      <c r="BZ45" s="125">
        <v>365</v>
      </c>
      <c r="CA45" s="125">
        <v>373</v>
      </c>
      <c r="CB45" s="125">
        <v>430</v>
      </c>
      <c r="CC45" s="125">
        <v>440</v>
      </c>
      <c r="CD45" s="125">
        <v>414</v>
      </c>
      <c r="CE45" s="125">
        <v>402</v>
      </c>
      <c r="CF45" s="125">
        <v>376</v>
      </c>
      <c r="CG45" s="125">
        <v>389</v>
      </c>
      <c r="CH45" s="125">
        <v>323</v>
      </c>
      <c r="CI45" s="125">
        <v>219</v>
      </c>
      <c r="CJ45" s="125">
        <v>355</v>
      </c>
      <c r="CK45" s="125">
        <v>280</v>
      </c>
      <c r="CL45" s="125">
        <v>311</v>
      </c>
      <c r="CM45" s="125">
        <v>348</v>
      </c>
      <c r="CN45" s="125">
        <v>366</v>
      </c>
      <c r="CO45" s="125">
        <v>354</v>
      </c>
      <c r="CP45" s="125">
        <v>295</v>
      </c>
      <c r="CQ45" s="125">
        <v>303</v>
      </c>
      <c r="CR45" s="125">
        <v>298</v>
      </c>
      <c r="CS45" s="125">
        <v>309</v>
      </c>
      <c r="CT45" s="125">
        <v>196</v>
      </c>
      <c r="CU45" s="125">
        <v>167</v>
      </c>
      <c r="CV45" s="125">
        <v>215</v>
      </c>
      <c r="CW45" s="125">
        <v>213</v>
      </c>
      <c r="CX45" s="125">
        <v>227</v>
      </c>
      <c r="CY45" s="125">
        <v>213</v>
      </c>
      <c r="CZ45" s="125">
        <v>220</v>
      </c>
      <c r="DA45" s="125">
        <v>237</v>
      </c>
      <c r="DB45" s="125">
        <v>277</v>
      </c>
      <c r="DC45" s="125">
        <v>263</v>
      </c>
      <c r="DD45" s="125">
        <v>273</v>
      </c>
      <c r="DE45" s="125">
        <v>243</v>
      </c>
      <c r="DF45" s="125">
        <v>202</v>
      </c>
      <c r="DG45" s="125">
        <v>148</v>
      </c>
      <c r="DH45" s="125">
        <v>287</v>
      </c>
      <c r="DI45" s="125">
        <v>222</v>
      </c>
      <c r="DJ45" s="125">
        <v>248</v>
      </c>
      <c r="DK45" s="125">
        <v>292</v>
      </c>
      <c r="DL45" s="125">
        <v>285</v>
      </c>
      <c r="DM45" s="125">
        <v>297</v>
      </c>
      <c r="DN45" s="125">
        <v>303</v>
      </c>
      <c r="DO45" s="125">
        <v>278</v>
      </c>
      <c r="DP45" s="125">
        <v>263</v>
      </c>
      <c r="DQ45" s="125">
        <v>278</v>
      </c>
      <c r="DR45" s="125">
        <v>235</v>
      </c>
      <c r="DS45" s="125">
        <v>167</v>
      </c>
      <c r="DT45" s="125">
        <v>275</v>
      </c>
      <c r="DU45" s="125">
        <v>231</v>
      </c>
      <c r="DV45" s="125">
        <v>260</v>
      </c>
      <c r="DW45" s="125">
        <v>280</v>
      </c>
      <c r="DX45" s="125">
        <v>303</v>
      </c>
      <c r="DY45" s="125">
        <v>292</v>
      </c>
      <c r="DZ45" s="125">
        <v>291</v>
      </c>
      <c r="EA45" s="125">
        <v>276</v>
      </c>
      <c r="EB45" s="125">
        <v>236</v>
      </c>
      <c r="EC45" s="125">
        <v>239</v>
      </c>
      <c r="ED45" s="125">
        <v>188</v>
      </c>
      <c r="EE45" s="125">
        <v>169</v>
      </c>
      <c r="EF45" s="125">
        <v>269</v>
      </c>
      <c r="EG45" s="125">
        <v>223</v>
      </c>
      <c r="EH45" s="125">
        <v>265</v>
      </c>
      <c r="EI45" s="125">
        <v>282</v>
      </c>
      <c r="EJ45" s="125">
        <v>289</v>
      </c>
      <c r="EK45" s="125">
        <v>317</v>
      </c>
      <c r="EL45" s="125">
        <v>277</v>
      </c>
      <c r="EM45" s="125">
        <v>254</v>
      </c>
      <c r="EN45" s="125">
        <v>224</v>
      </c>
      <c r="EO45" s="125">
        <v>239</v>
      </c>
      <c r="EP45" s="125">
        <v>191</v>
      </c>
      <c r="EQ45" s="125">
        <v>152</v>
      </c>
      <c r="ER45" s="125">
        <v>248</v>
      </c>
      <c r="ES45" s="125">
        <v>215</v>
      </c>
      <c r="ET45" s="125">
        <v>205</v>
      </c>
      <c r="EU45" s="125">
        <v>259</v>
      </c>
      <c r="EV45" s="125">
        <v>291</v>
      </c>
      <c r="EW45" s="125">
        <v>273</v>
      </c>
      <c r="EX45" s="125">
        <v>255</v>
      </c>
      <c r="EY45" s="125">
        <v>282</v>
      </c>
      <c r="EZ45" s="125">
        <v>259</v>
      </c>
      <c r="FA45" s="125">
        <v>232</v>
      </c>
      <c r="FB45" s="125">
        <v>210</v>
      </c>
      <c r="FC45" s="125">
        <v>166</v>
      </c>
      <c r="FD45" s="125">
        <v>257</v>
      </c>
      <c r="FE45" s="125">
        <v>204</v>
      </c>
      <c r="FF45" s="125">
        <v>251</v>
      </c>
      <c r="FG45" s="125">
        <v>268</v>
      </c>
      <c r="FH45" s="125">
        <v>279</v>
      </c>
      <c r="FI45" s="125">
        <v>321</v>
      </c>
      <c r="FJ45" s="125">
        <v>295</v>
      </c>
      <c r="FK45" s="125">
        <v>263</v>
      </c>
      <c r="FL45" s="125">
        <v>283</v>
      </c>
      <c r="FM45" s="125">
        <v>290</v>
      </c>
      <c r="FN45" s="125">
        <v>223</v>
      </c>
      <c r="FO45" s="125">
        <v>181</v>
      </c>
      <c r="FP45" s="125">
        <v>269</v>
      </c>
      <c r="FQ45" s="125">
        <v>222</v>
      </c>
      <c r="FR45" s="125">
        <v>254</v>
      </c>
      <c r="FS45" s="125">
        <v>268</v>
      </c>
      <c r="FT45" s="125">
        <v>273</v>
      </c>
      <c r="FU45" s="125">
        <v>329</v>
      </c>
      <c r="FV45" s="125">
        <v>300</v>
      </c>
    </row>
    <row r="46" spans="1:178" x14ac:dyDescent="0.25">
      <c r="A46" s="126" t="s">
        <v>1459</v>
      </c>
      <c r="B46" s="127" t="str">
        <f t="shared" si="2"/>
        <v>JO</v>
      </c>
      <c r="C46" s="126" t="str">
        <f t="shared" si="3"/>
        <v>Omit</v>
      </c>
      <c r="D46" s="125">
        <v>502</v>
      </c>
      <c r="E46" s="125">
        <v>399</v>
      </c>
      <c r="F46" s="125">
        <v>360</v>
      </c>
      <c r="G46" s="125">
        <v>335</v>
      </c>
      <c r="H46" s="125">
        <v>310</v>
      </c>
      <c r="I46" s="125">
        <v>320</v>
      </c>
      <c r="J46" s="125">
        <v>327</v>
      </c>
      <c r="K46" s="125">
        <v>269</v>
      </c>
      <c r="L46" s="125">
        <v>312</v>
      </c>
      <c r="M46" s="125">
        <v>266</v>
      </c>
      <c r="N46" s="125">
        <v>184</v>
      </c>
      <c r="O46" s="125">
        <v>173</v>
      </c>
      <c r="P46" s="125">
        <v>283</v>
      </c>
      <c r="Q46" s="125">
        <v>240</v>
      </c>
      <c r="R46" s="125">
        <v>213</v>
      </c>
      <c r="S46" s="125">
        <v>258</v>
      </c>
      <c r="T46" s="125">
        <v>251</v>
      </c>
      <c r="U46" s="125">
        <v>260</v>
      </c>
      <c r="V46" s="125">
        <v>280</v>
      </c>
      <c r="W46" s="125">
        <v>234</v>
      </c>
      <c r="X46" s="125">
        <v>246</v>
      </c>
      <c r="Y46" s="125">
        <v>225</v>
      </c>
      <c r="Z46" s="125">
        <v>185</v>
      </c>
      <c r="AA46" s="125">
        <v>167</v>
      </c>
      <c r="AB46" s="125">
        <v>232</v>
      </c>
      <c r="AC46" s="125">
        <v>187</v>
      </c>
      <c r="AD46" s="125">
        <v>184</v>
      </c>
      <c r="AE46" s="125">
        <v>205</v>
      </c>
      <c r="AF46" s="125">
        <v>206</v>
      </c>
      <c r="AG46" s="125">
        <v>195</v>
      </c>
      <c r="AH46" s="125">
        <v>208</v>
      </c>
      <c r="AI46" s="125">
        <v>225</v>
      </c>
      <c r="AJ46" s="125">
        <v>190</v>
      </c>
      <c r="AK46" s="125">
        <v>224</v>
      </c>
      <c r="AL46" s="125">
        <v>192</v>
      </c>
      <c r="AM46" s="125">
        <v>188</v>
      </c>
      <c r="AN46" s="125">
        <v>251</v>
      </c>
      <c r="AO46" s="125">
        <v>227</v>
      </c>
      <c r="AP46" s="125">
        <v>239</v>
      </c>
      <c r="AQ46" s="125">
        <v>283</v>
      </c>
      <c r="AR46" s="125">
        <v>312</v>
      </c>
      <c r="AS46" s="125">
        <v>268</v>
      </c>
      <c r="AT46" s="125">
        <v>297</v>
      </c>
      <c r="AU46" s="125">
        <v>274</v>
      </c>
      <c r="AV46" s="125">
        <v>264</v>
      </c>
      <c r="AW46" s="125">
        <v>286</v>
      </c>
      <c r="AX46" s="125">
        <v>205</v>
      </c>
      <c r="AY46" s="125">
        <v>227</v>
      </c>
      <c r="AZ46" s="125">
        <v>303</v>
      </c>
      <c r="BA46" s="125">
        <v>272</v>
      </c>
      <c r="BB46" s="125">
        <v>262</v>
      </c>
      <c r="BC46" s="125">
        <v>315</v>
      </c>
      <c r="BD46" s="125">
        <v>289</v>
      </c>
      <c r="BE46" s="125">
        <v>287</v>
      </c>
      <c r="BF46" s="125">
        <v>344</v>
      </c>
      <c r="BG46" s="125">
        <v>296</v>
      </c>
      <c r="BH46" s="125">
        <v>341</v>
      </c>
      <c r="BI46" s="125">
        <v>274</v>
      </c>
      <c r="BJ46" s="125">
        <v>319</v>
      </c>
      <c r="BK46" s="125">
        <v>311</v>
      </c>
      <c r="BL46" s="125">
        <v>326</v>
      </c>
      <c r="BM46" s="125">
        <v>362</v>
      </c>
      <c r="BN46" s="125">
        <v>376</v>
      </c>
      <c r="BO46" s="125">
        <v>399</v>
      </c>
      <c r="BP46" s="125">
        <v>329</v>
      </c>
      <c r="BQ46" s="125">
        <v>365</v>
      </c>
      <c r="BR46" s="125">
        <v>341</v>
      </c>
      <c r="BS46" s="125">
        <v>347</v>
      </c>
      <c r="BT46" s="125">
        <v>350</v>
      </c>
      <c r="BU46" s="125">
        <v>368</v>
      </c>
      <c r="BV46" s="125">
        <v>301</v>
      </c>
      <c r="BW46" s="125">
        <v>315</v>
      </c>
      <c r="BX46" s="125">
        <v>367</v>
      </c>
      <c r="BY46" s="125">
        <v>345</v>
      </c>
      <c r="BZ46" s="125">
        <v>365</v>
      </c>
      <c r="CA46" s="125">
        <v>383</v>
      </c>
      <c r="CB46" s="125">
        <v>369</v>
      </c>
      <c r="CC46" s="125">
        <v>362</v>
      </c>
      <c r="CD46" s="125">
        <v>393</v>
      </c>
      <c r="CE46" s="125">
        <v>327</v>
      </c>
      <c r="CF46" s="125">
        <v>317</v>
      </c>
      <c r="CG46" s="125">
        <v>300</v>
      </c>
      <c r="CH46" s="125">
        <v>281</v>
      </c>
      <c r="CI46" s="125">
        <v>263</v>
      </c>
      <c r="CJ46" s="125">
        <v>311</v>
      </c>
      <c r="CK46" s="125">
        <v>258</v>
      </c>
      <c r="CL46" s="125">
        <v>241</v>
      </c>
      <c r="CM46" s="125">
        <v>295</v>
      </c>
      <c r="CN46" s="125">
        <v>291</v>
      </c>
      <c r="CO46" s="125">
        <v>246</v>
      </c>
      <c r="CP46" s="125">
        <v>257</v>
      </c>
      <c r="CQ46" s="125">
        <v>272</v>
      </c>
      <c r="CR46" s="125">
        <v>214</v>
      </c>
      <c r="CS46" s="125">
        <v>239</v>
      </c>
      <c r="CT46" s="125">
        <v>148</v>
      </c>
      <c r="CU46" s="125">
        <v>138</v>
      </c>
      <c r="CV46" s="125">
        <v>119</v>
      </c>
      <c r="CW46" s="125">
        <v>131</v>
      </c>
      <c r="CX46" s="125">
        <v>112</v>
      </c>
      <c r="CY46" s="125">
        <v>103</v>
      </c>
      <c r="CZ46" s="125">
        <v>98</v>
      </c>
      <c r="DA46" s="125">
        <v>101</v>
      </c>
      <c r="DB46" s="125">
        <v>104</v>
      </c>
      <c r="DC46" s="125">
        <v>126</v>
      </c>
      <c r="DD46" s="125">
        <v>130</v>
      </c>
      <c r="DE46" s="125">
        <v>134</v>
      </c>
      <c r="DF46" s="125">
        <v>121</v>
      </c>
      <c r="DG46" s="125">
        <v>152</v>
      </c>
      <c r="DH46" s="125">
        <v>139</v>
      </c>
      <c r="DI46" s="125">
        <v>154</v>
      </c>
      <c r="DJ46" s="125">
        <v>148</v>
      </c>
      <c r="DK46" s="125">
        <v>192</v>
      </c>
      <c r="DL46" s="125">
        <v>199</v>
      </c>
      <c r="DM46" s="125">
        <v>210</v>
      </c>
      <c r="DN46" s="125">
        <v>246</v>
      </c>
      <c r="DO46" s="125">
        <v>187</v>
      </c>
      <c r="DP46" s="125">
        <v>204</v>
      </c>
      <c r="DQ46" s="125">
        <v>205</v>
      </c>
      <c r="DR46" s="125">
        <v>191</v>
      </c>
      <c r="DS46" s="125">
        <v>168</v>
      </c>
      <c r="DT46" s="125">
        <v>212</v>
      </c>
      <c r="DU46" s="125">
        <v>207</v>
      </c>
      <c r="DV46" s="125">
        <v>214</v>
      </c>
      <c r="DW46" s="125">
        <v>243</v>
      </c>
      <c r="DX46" s="125">
        <v>218</v>
      </c>
      <c r="DY46" s="125">
        <v>225</v>
      </c>
      <c r="DZ46" s="125">
        <v>272</v>
      </c>
      <c r="EA46" s="125">
        <v>240</v>
      </c>
      <c r="EB46" s="125">
        <v>247</v>
      </c>
      <c r="EC46" s="125">
        <v>236</v>
      </c>
      <c r="ED46" s="125">
        <v>203</v>
      </c>
      <c r="EE46" s="125">
        <v>229</v>
      </c>
      <c r="EF46" s="125">
        <v>257</v>
      </c>
      <c r="EG46" s="125">
        <v>246</v>
      </c>
      <c r="EH46" s="125">
        <v>314</v>
      </c>
      <c r="EI46" s="125">
        <v>279</v>
      </c>
      <c r="EJ46" s="125">
        <v>315</v>
      </c>
      <c r="EK46" s="125">
        <v>319</v>
      </c>
      <c r="EL46" s="125">
        <v>314</v>
      </c>
      <c r="EM46" s="125">
        <v>272</v>
      </c>
      <c r="EN46" s="125">
        <v>255</v>
      </c>
      <c r="EO46" s="125">
        <v>275</v>
      </c>
      <c r="EP46" s="125">
        <v>219</v>
      </c>
      <c r="EQ46" s="125">
        <v>219</v>
      </c>
      <c r="ER46" s="125">
        <v>264</v>
      </c>
      <c r="ES46" s="125">
        <v>290</v>
      </c>
      <c r="ET46" s="125">
        <v>279</v>
      </c>
      <c r="EU46" s="125">
        <v>262</v>
      </c>
      <c r="EV46" s="125">
        <v>245</v>
      </c>
      <c r="EW46" s="125">
        <v>214</v>
      </c>
      <c r="EX46" s="125">
        <v>264</v>
      </c>
      <c r="EY46" s="125">
        <v>285</v>
      </c>
      <c r="EZ46" s="125">
        <v>254</v>
      </c>
      <c r="FA46" s="125">
        <v>302</v>
      </c>
      <c r="FB46" s="125">
        <v>258</v>
      </c>
      <c r="FC46" s="125">
        <v>265</v>
      </c>
      <c r="FD46" s="125">
        <v>256</v>
      </c>
      <c r="FE46" s="125">
        <v>247</v>
      </c>
      <c r="FF46" s="125">
        <v>273</v>
      </c>
      <c r="FG46" s="125">
        <v>301</v>
      </c>
      <c r="FH46" s="125">
        <v>305</v>
      </c>
      <c r="FI46" s="125">
        <v>304</v>
      </c>
      <c r="FJ46" s="125">
        <v>319</v>
      </c>
      <c r="FK46" s="125">
        <v>313</v>
      </c>
      <c r="FL46" s="125">
        <v>297</v>
      </c>
      <c r="FM46" s="125">
        <v>288</v>
      </c>
      <c r="FN46" s="125">
        <v>298</v>
      </c>
      <c r="FO46" s="125">
        <v>275</v>
      </c>
      <c r="FP46" s="125">
        <v>317</v>
      </c>
      <c r="FQ46" s="125">
        <v>304</v>
      </c>
      <c r="FR46" s="125">
        <v>332</v>
      </c>
      <c r="FS46" s="125">
        <v>358</v>
      </c>
      <c r="FT46" s="125">
        <v>348</v>
      </c>
      <c r="FU46" s="125">
        <v>302</v>
      </c>
      <c r="FV46" s="125">
        <v>393</v>
      </c>
    </row>
    <row r="47" spans="1:178" x14ac:dyDescent="0.25">
      <c r="A47" s="126" t="s">
        <v>1458</v>
      </c>
      <c r="B47" s="127" t="str">
        <f t="shared" si="2"/>
        <v>HI</v>
      </c>
      <c r="C47" s="126" t="str">
        <f t="shared" si="3"/>
        <v>Durables</v>
      </c>
      <c r="D47" s="125">
        <v>326</v>
      </c>
      <c r="E47" s="125">
        <v>265</v>
      </c>
      <c r="F47" s="125">
        <v>256</v>
      </c>
      <c r="G47" s="125">
        <v>255</v>
      </c>
      <c r="H47" s="125">
        <v>225</v>
      </c>
      <c r="I47" s="125">
        <v>227</v>
      </c>
      <c r="J47" s="125">
        <v>219</v>
      </c>
      <c r="K47" s="125">
        <v>205</v>
      </c>
      <c r="L47" s="125">
        <v>193</v>
      </c>
      <c r="M47" s="125">
        <v>203</v>
      </c>
      <c r="N47" s="125">
        <v>143</v>
      </c>
      <c r="O47" s="125">
        <v>124</v>
      </c>
      <c r="P47" s="125">
        <v>224</v>
      </c>
      <c r="Q47" s="125">
        <v>223</v>
      </c>
      <c r="R47" s="125">
        <v>223</v>
      </c>
      <c r="S47" s="125">
        <v>247</v>
      </c>
      <c r="T47" s="125">
        <v>269</v>
      </c>
      <c r="U47" s="125">
        <v>252</v>
      </c>
      <c r="V47" s="125">
        <v>250</v>
      </c>
      <c r="W47" s="125">
        <v>241</v>
      </c>
      <c r="X47" s="125">
        <v>229</v>
      </c>
      <c r="Y47" s="125">
        <v>212</v>
      </c>
      <c r="Z47" s="125">
        <v>162</v>
      </c>
      <c r="AA47" s="125">
        <v>134</v>
      </c>
      <c r="AB47" s="125">
        <v>251</v>
      </c>
      <c r="AC47" s="125">
        <v>196</v>
      </c>
      <c r="AD47" s="125">
        <v>206</v>
      </c>
      <c r="AE47" s="125">
        <v>197</v>
      </c>
      <c r="AF47" s="125">
        <v>220</v>
      </c>
      <c r="AG47" s="125">
        <v>226</v>
      </c>
      <c r="AH47" s="125">
        <v>208</v>
      </c>
      <c r="AI47" s="125">
        <v>227</v>
      </c>
      <c r="AJ47" s="125">
        <v>212</v>
      </c>
      <c r="AK47" s="125">
        <v>214</v>
      </c>
      <c r="AL47" s="125">
        <v>181</v>
      </c>
      <c r="AM47" s="125">
        <v>156</v>
      </c>
      <c r="AN47" s="125">
        <v>256</v>
      </c>
      <c r="AO47" s="125">
        <v>223</v>
      </c>
      <c r="AP47" s="125">
        <v>255</v>
      </c>
      <c r="AQ47" s="125">
        <v>253</v>
      </c>
      <c r="AR47" s="125">
        <v>266</v>
      </c>
      <c r="AS47" s="125">
        <v>278</v>
      </c>
      <c r="AT47" s="125">
        <v>262</v>
      </c>
      <c r="AU47" s="125">
        <v>270</v>
      </c>
      <c r="AV47" s="125">
        <v>251</v>
      </c>
      <c r="AW47" s="125">
        <v>249</v>
      </c>
      <c r="AX47" s="125">
        <v>174</v>
      </c>
      <c r="AY47" s="125">
        <v>148</v>
      </c>
      <c r="AZ47" s="125">
        <v>249</v>
      </c>
      <c r="BA47" s="125">
        <v>228</v>
      </c>
      <c r="BB47" s="125">
        <v>210</v>
      </c>
      <c r="BC47" s="125">
        <v>243</v>
      </c>
      <c r="BD47" s="125">
        <v>290</v>
      </c>
      <c r="BE47" s="125">
        <v>263</v>
      </c>
      <c r="BF47" s="125">
        <v>251</v>
      </c>
      <c r="BG47" s="125">
        <v>255</v>
      </c>
      <c r="BH47" s="125">
        <v>250</v>
      </c>
      <c r="BI47" s="125">
        <v>259</v>
      </c>
      <c r="BJ47" s="125">
        <v>185</v>
      </c>
      <c r="BK47" s="125">
        <v>148</v>
      </c>
      <c r="BL47" s="125">
        <v>227</v>
      </c>
      <c r="BM47" s="125">
        <v>189</v>
      </c>
      <c r="BN47" s="125">
        <v>244</v>
      </c>
      <c r="BO47" s="125">
        <v>229</v>
      </c>
      <c r="BP47" s="125">
        <v>265</v>
      </c>
      <c r="BQ47" s="125">
        <v>289</v>
      </c>
      <c r="BR47" s="125">
        <v>250</v>
      </c>
      <c r="BS47" s="125">
        <v>246</v>
      </c>
      <c r="BT47" s="125">
        <v>210</v>
      </c>
      <c r="BU47" s="125">
        <v>196</v>
      </c>
      <c r="BV47" s="125">
        <v>173</v>
      </c>
      <c r="BW47" s="125">
        <v>142</v>
      </c>
      <c r="BX47" s="125">
        <v>238</v>
      </c>
      <c r="BY47" s="125">
        <v>211</v>
      </c>
      <c r="BZ47" s="125">
        <v>213</v>
      </c>
      <c r="CA47" s="125">
        <v>224</v>
      </c>
      <c r="CB47" s="125">
        <v>251</v>
      </c>
      <c r="CC47" s="125">
        <v>265</v>
      </c>
      <c r="CD47" s="125">
        <v>228</v>
      </c>
      <c r="CE47" s="125">
        <v>235</v>
      </c>
      <c r="CF47" s="125">
        <v>213</v>
      </c>
      <c r="CG47" s="125">
        <v>219</v>
      </c>
      <c r="CH47" s="125">
        <v>192</v>
      </c>
      <c r="CI47" s="125">
        <v>118</v>
      </c>
      <c r="CJ47" s="125">
        <v>210</v>
      </c>
      <c r="CK47" s="125">
        <v>156</v>
      </c>
      <c r="CL47" s="125">
        <v>179</v>
      </c>
      <c r="CM47" s="125">
        <v>205</v>
      </c>
      <c r="CN47" s="125">
        <v>210</v>
      </c>
      <c r="CO47" s="125">
        <v>203</v>
      </c>
      <c r="CP47" s="125">
        <v>166</v>
      </c>
      <c r="CQ47" s="125">
        <v>183</v>
      </c>
      <c r="CR47" s="125">
        <v>161</v>
      </c>
      <c r="CS47" s="125">
        <v>180</v>
      </c>
      <c r="CT47" s="125">
        <v>107</v>
      </c>
      <c r="CU47" s="125">
        <v>103</v>
      </c>
      <c r="CV47" s="125">
        <v>106</v>
      </c>
      <c r="CW47" s="125">
        <v>121</v>
      </c>
      <c r="CX47" s="125">
        <v>138</v>
      </c>
      <c r="CY47" s="125">
        <v>125</v>
      </c>
      <c r="CZ47" s="125">
        <v>98</v>
      </c>
      <c r="DA47" s="125">
        <v>113</v>
      </c>
      <c r="DB47" s="125">
        <v>134</v>
      </c>
      <c r="DC47" s="125">
        <v>132</v>
      </c>
      <c r="DD47" s="125">
        <v>136</v>
      </c>
      <c r="DE47" s="125">
        <v>118</v>
      </c>
      <c r="DF47" s="125">
        <v>114</v>
      </c>
      <c r="DG47" s="125">
        <v>80</v>
      </c>
      <c r="DH47" s="125">
        <v>194</v>
      </c>
      <c r="DI47" s="125">
        <v>123</v>
      </c>
      <c r="DJ47" s="125">
        <v>141</v>
      </c>
      <c r="DK47" s="125">
        <v>171</v>
      </c>
      <c r="DL47" s="125">
        <v>165</v>
      </c>
      <c r="DM47" s="125">
        <v>171</v>
      </c>
      <c r="DN47" s="125">
        <v>171</v>
      </c>
      <c r="DO47" s="125">
        <v>155</v>
      </c>
      <c r="DP47" s="125">
        <v>143</v>
      </c>
      <c r="DQ47" s="125">
        <v>146</v>
      </c>
      <c r="DR47" s="125">
        <v>130</v>
      </c>
      <c r="DS47" s="125">
        <v>96</v>
      </c>
      <c r="DT47" s="125">
        <v>170</v>
      </c>
      <c r="DU47" s="125">
        <v>141</v>
      </c>
      <c r="DV47" s="125">
        <v>150</v>
      </c>
      <c r="DW47" s="125">
        <v>161</v>
      </c>
      <c r="DX47" s="125">
        <v>178</v>
      </c>
      <c r="DY47" s="125">
        <v>177</v>
      </c>
      <c r="DZ47" s="125">
        <v>155</v>
      </c>
      <c r="EA47" s="125">
        <v>152</v>
      </c>
      <c r="EB47" s="125">
        <v>131</v>
      </c>
      <c r="EC47" s="125">
        <v>138</v>
      </c>
      <c r="ED47" s="125">
        <v>114</v>
      </c>
      <c r="EE47" s="125">
        <v>104</v>
      </c>
      <c r="EF47" s="125">
        <v>163</v>
      </c>
      <c r="EG47" s="125">
        <v>134</v>
      </c>
      <c r="EH47" s="125">
        <v>164</v>
      </c>
      <c r="EI47" s="125">
        <v>174</v>
      </c>
      <c r="EJ47" s="125">
        <v>167</v>
      </c>
      <c r="EK47" s="125">
        <v>190</v>
      </c>
      <c r="EL47" s="125">
        <v>156</v>
      </c>
      <c r="EM47" s="125">
        <v>150</v>
      </c>
      <c r="EN47" s="125">
        <v>127</v>
      </c>
      <c r="EO47" s="125">
        <v>145</v>
      </c>
      <c r="EP47" s="125">
        <v>128</v>
      </c>
      <c r="EQ47" s="125">
        <v>95</v>
      </c>
      <c r="ER47" s="125">
        <v>159</v>
      </c>
      <c r="ES47" s="125">
        <v>133</v>
      </c>
      <c r="ET47" s="125">
        <v>130</v>
      </c>
      <c r="EU47" s="125">
        <v>167</v>
      </c>
      <c r="EV47" s="125">
        <v>175</v>
      </c>
      <c r="EW47" s="125">
        <v>162</v>
      </c>
      <c r="EX47" s="125">
        <v>143</v>
      </c>
      <c r="EY47" s="125">
        <v>161</v>
      </c>
      <c r="EZ47" s="125">
        <v>155</v>
      </c>
      <c r="FA47" s="125">
        <v>138</v>
      </c>
      <c r="FB47" s="125">
        <v>121</v>
      </c>
      <c r="FC47" s="125">
        <v>96</v>
      </c>
      <c r="FD47" s="125">
        <v>154</v>
      </c>
      <c r="FE47" s="125">
        <v>124</v>
      </c>
      <c r="FF47" s="125">
        <v>146</v>
      </c>
      <c r="FG47" s="125">
        <v>167</v>
      </c>
      <c r="FH47" s="125">
        <v>177</v>
      </c>
      <c r="FI47" s="125">
        <v>183</v>
      </c>
      <c r="FJ47" s="125">
        <v>165</v>
      </c>
      <c r="FK47" s="125">
        <v>151</v>
      </c>
      <c r="FL47" s="125">
        <v>158</v>
      </c>
      <c r="FM47" s="125">
        <v>171</v>
      </c>
      <c r="FN47" s="125">
        <v>134</v>
      </c>
      <c r="FO47" s="125">
        <v>108</v>
      </c>
      <c r="FP47" s="125">
        <v>168</v>
      </c>
      <c r="FQ47" s="125">
        <v>136</v>
      </c>
      <c r="FR47" s="125">
        <v>152</v>
      </c>
      <c r="FS47" s="125">
        <v>157</v>
      </c>
      <c r="FT47" s="125">
        <v>161</v>
      </c>
      <c r="FU47" s="125">
        <v>189</v>
      </c>
      <c r="FV47" s="125">
        <v>170</v>
      </c>
    </row>
    <row r="48" spans="1:178" x14ac:dyDescent="0.25">
      <c r="A48" s="126" t="s">
        <v>1457</v>
      </c>
      <c r="B48" s="127" t="str">
        <f t="shared" si="2"/>
        <v>JO</v>
      </c>
      <c r="C48" s="126" t="str">
        <f t="shared" si="3"/>
        <v>Durables</v>
      </c>
      <c r="D48" s="125">
        <v>366</v>
      </c>
      <c r="E48" s="125">
        <v>285</v>
      </c>
      <c r="F48" s="125">
        <v>219</v>
      </c>
      <c r="G48" s="125">
        <v>237</v>
      </c>
      <c r="H48" s="125">
        <v>201</v>
      </c>
      <c r="I48" s="125">
        <v>199</v>
      </c>
      <c r="J48" s="125">
        <v>202</v>
      </c>
      <c r="K48" s="125">
        <v>163</v>
      </c>
      <c r="L48" s="125">
        <v>186</v>
      </c>
      <c r="M48" s="125">
        <v>156</v>
      </c>
      <c r="N48" s="125">
        <v>106</v>
      </c>
      <c r="O48" s="125">
        <v>107</v>
      </c>
      <c r="P48" s="125">
        <v>165</v>
      </c>
      <c r="Q48" s="125">
        <v>137</v>
      </c>
      <c r="R48" s="125">
        <v>123</v>
      </c>
      <c r="S48" s="125">
        <v>155</v>
      </c>
      <c r="T48" s="125">
        <v>155</v>
      </c>
      <c r="U48" s="125">
        <v>152</v>
      </c>
      <c r="V48" s="125">
        <v>180</v>
      </c>
      <c r="W48" s="125">
        <v>147</v>
      </c>
      <c r="X48" s="125">
        <v>143</v>
      </c>
      <c r="Y48" s="125">
        <v>146</v>
      </c>
      <c r="Z48" s="125">
        <v>115</v>
      </c>
      <c r="AA48" s="125">
        <v>105</v>
      </c>
      <c r="AB48" s="125">
        <v>137</v>
      </c>
      <c r="AC48" s="125">
        <v>117</v>
      </c>
      <c r="AD48" s="125">
        <v>120</v>
      </c>
      <c r="AE48" s="125">
        <v>125</v>
      </c>
      <c r="AF48" s="125">
        <v>118</v>
      </c>
      <c r="AG48" s="125">
        <v>112</v>
      </c>
      <c r="AH48" s="125">
        <v>119</v>
      </c>
      <c r="AI48" s="125">
        <v>141</v>
      </c>
      <c r="AJ48" s="125">
        <v>114</v>
      </c>
      <c r="AK48" s="125">
        <v>140</v>
      </c>
      <c r="AL48" s="125">
        <v>132</v>
      </c>
      <c r="AM48" s="125">
        <v>111</v>
      </c>
      <c r="AN48" s="125">
        <v>154</v>
      </c>
      <c r="AO48" s="125">
        <v>142</v>
      </c>
      <c r="AP48" s="125">
        <v>152</v>
      </c>
      <c r="AQ48" s="125">
        <v>189</v>
      </c>
      <c r="AR48" s="125">
        <v>189</v>
      </c>
      <c r="AS48" s="125">
        <v>165</v>
      </c>
      <c r="AT48" s="125">
        <v>179</v>
      </c>
      <c r="AU48" s="125">
        <v>166</v>
      </c>
      <c r="AV48" s="125">
        <v>170</v>
      </c>
      <c r="AW48" s="125">
        <v>183</v>
      </c>
      <c r="AX48" s="125">
        <v>143</v>
      </c>
      <c r="AY48" s="125">
        <v>148</v>
      </c>
      <c r="AZ48" s="125">
        <v>207</v>
      </c>
      <c r="BA48" s="125">
        <v>183</v>
      </c>
      <c r="BB48" s="125">
        <v>173</v>
      </c>
      <c r="BC48" s="125">
        <v>225</v>
      </c>
      <c r="BD48" s="125">
        <v>202</v>
      </c>
      <c r="BE48" s="125">
        <v>177</v>
      </c>
      <c r="BF48" s="125">
        <v>228</v>
      </c>
      <c r="BG48" s="125">
        <v>209</v>
      </c>
      <c r="BH48" s="125">
        <v>233</v>
      </c>
      <c r="BI48" s="125">
        <v>191</v>
      </c>
      <c r="BJ48" s="125">
        <v>213</v>
      </c>
      <c r="BK48" s="125">
        <v>215</v>
      </c>
      <c r="BL48" s="125">
        <v>228</v>
      </c>
      <c r="BM48" s="125">
        <v>259</v>
      </c>
      <c r="BN48" s="125">
        <v>257</v>
      </c>
      <c r="BO48" s="125">
        <v>266</v>
      </c>
      <c r="BP48" s="125">
        <v>220</v>
      </c>
      <c r="BQ48" s="125">
        <v>232</v>
      </c>
      <c r="BR48" s="125">
        <v>220</v>
      </c>
      <c r="BS48" s="125">
        <v>217</v>
      </c>
      <c r="BT48" s="125">
        <v>229</v>
      </c>
      <c r="BU48" s="125">
        <v>229</v>
      </c>
      <c r="BV48" s="125">
        <v>191</v>
      </c>
      <c r="BW48" s="125">
        <v>202</v>
      </c>
      <c r="BX48" s="125">
        <v>222</v>
      </c>
      <c r="BY48" s="125">
        <v>229</v>
      </c>
      <c r="BZ48" s="125">
        <v>233</v>
      </c>
      <c r="CA48" s="125">
        <v>241</v>
      </c>
      <c r="CB48" s="125">
        <v>225</v>
      </c>
      <c r="CC48" s="125">
        <v>233</v>
      </c>
      <c r="CD48" s="125">
        <v>251</v>
      </c>
      <c r="CE48" s="125">
        <v>215</v>
      </c>
      <c r="CF48" s="125">
        <v>184</v>
      </c>
      <c r="CG48" s="125">
        <v>165</v>
      </c>
      <c r="CH48" s="125">
        <v>169</v>
      </c>
      <c r="CI48" s="125">
        <v>143</v>
      </c>
      <c r="CJ48" s="125">
        <v>179</v>
      </c>
      <c r="CK48" s="125">
        <v>148</v>
      </c>
      <c r="CL48" s="125">
        <v>141</v>
      </c>
      <c r="CM48" s="125">
        <v>174</v>
      </c>
      <c r="CN48" s="125">
        <v>175</v>
      </c>
      <c r="CO48" s="125">
        <v>147</v>
      </c>
      <c r="CP48" s="125">
        <v>148</v>
      </c>
      <c r="CQ48" s="125">
        <v>159</v>
      </c>
      <c r="CR48" s="125">
        <v>123</v>
      </c>
      <c r="CS48" s="125">
        <v>129</v>
      </c>
      <c r="CT48" s="125">
        <v>85</v>
      </c>
      <c r="CU48" s="125">
        <v>72</v>
      </c>
      <c r="CV48" s="125">
        <v>52</v>
      </c>
      <c r="CW48" s="125">
        <v>63</v>
      </c>
      <c r="CX48" s="125">
        <v>56</v>
      </c>
      <c r="CY48" s="125">
        <v>51</v>
      </c>
      <c r="CZ48" s="125">
        <v>56</v>
      </c>
      <c r="DA48" s="125">
        <v>52</v>
      </c>
      <c r="DB48" s="125">
        <v>56</v>
      </c>
      <c r="DC48" s="125">
        <v>61</v>
      </c>
      <c r="DD48" s="125">
        <v>71</v>
      </c>
      <c r="DE48" s="125">
        <v>72</v>
      </c>
      <c r="DF48" s="125">
        <v>60</v>
      </c>
      <c r="DG48" s="125">
        <v>76</v>
      </c>
      <c r="DH48" s="125">
        <v>76</v>
      </c>
      <c r="DI48" s="125">
        <v>95</v>
      </c>
      <c r="DJ48" s="125">
        <v>95</v>
      </c>
      <c r="DK48" s="125">
        <v>123</v>
      </c>
      <c r="DL48" s="125">
        <v>132</v>
      </c>
      <c r="DM48" s="125">
        <v>141</v>
      </c>
      <c r="DN48" s="125">
        <v>174</v>
      </c>
      <c r="DO48" s="125">
        <v>135</v>
      </c>
      <c r="DP48" s="125">
        <v>146</v>
      </c>
      <c r="DQ48" s="125">
        <v>142</v>
      </c>
      <c r="DR48" s="125">
        <v>136</v>
      </c>
      <c r="DS48" s="125">
        <v>112</v>
      </c>
      <c r="DT48" s="125">
        <v>136</v>
      </c>
      <c r="DU48" s="125">
        <v>137</v>
      </c>
      <c r="DV48" s="125">
        <v>151</v>
      </c>
      <c r="DW48" s="125">
        <v>168</v>
      </c>
      <c r="DX48" s="125">
        <v>143</v>
      </c>
      <c r="DY48" s="125">
        <v>161</v>
      </c>
      <c r="DZ48" s="125">
        <v>190</v>
      </c>
      <c r="EA48" s="125">
        <v>170</v>
      </c>
      <c r="EB48" s="125">
        <v>174</v>
      </c>
      <c r="EC48" s="125">
        <v>162</v>
      </c>
      <c r="ED48" s="125">
        <v>140</v>
      </c>
      <c r="EE48" s="125">
        <v>160</v>
      </c>
      <c r="EF48" s="125">
        <v>189</v>
      </c>
      <c r="EG48" s="125">
        <v>167</v>
      </c>
      <c r="EH48" s="125">
        <v>200</v>
      </c>
      <c r="EI48" s="125">
        <v>171</v>
      </c>
      <c r="EJ48" s="125">
        <v>210</v>
      </c>
      <c r="EK48" s="125">
        <v>207</v>
      </c>
      <c r="EL48" s="125">
        <v>208</v>
      </c>
      <c r="EM48" s="125">
        <v>165</v>
      </c>
      <c r="EN48" s="125">
        <v>144</v>
      </c>
      <c r="EO48" s="125">
        <v>165</v>
      </c>
      <c r="EP48" s="125">
        <v>146</v>
      </c>
      <c r="EQ48" s="125">
        <v>154</v>
      </c>
      <c r="ER48" s="125">
        <v>171</v>
      </c>
      <c r="ES48" s="125">
        <v>188</v>
      </c>
      <c r="ET48" s="125">
        <v>195</v>
      </c>
      <c r="EU48" s="125">
        <v>173</v>
      </c>
      <c r="EV48" s="125">
        <v>153</v>
      </c>
      <c r="EW48" s="125">
        <v>143</v>
      </c>
      <c r="EX48" s="125">
        <v>154</v>
      </c>
      <c r="EY48" s="125">
        <v>192</v>
      </c>
      <c r="EZ48" s="125">
        <v>169</v>
      </c>
      <c r="FA48" s="125">
        <v>173</v>
      </c>
      <c r="FB48" s="125">
        <v>149</v>
      </c>
      <c r="FC48" s="125">
        <v>162</v>
      </c>
      <c r="FD48" s="125">
        <v>161</v>
      </c>
      <c r="FE48" s="125">
        <v>144</v>
      </c>
      <c r="FF48" s="125">
        <v>164</v>
      </c>
      <c r="FG48" s="125">
        <v>199</v>
      </c>
      <c r="FH48" s="125">
        <v>177</v>
      </c>
      <c r="FI48" s="125">
        <v>189</v>
      </c>
      <c r="FJ48" s="125">
        <v>212</v>
      </c>
      <c r="FK48" s="125">
        <v>184</v>
      </c>
      <c r="FL48" s="125">
        <v>177</v>
      </c>
      <c r="FM48" s="125">
        <v>177</v>
      </c>
      <c r="FN48" s="125">
        <v>183</v>
      </c>
      <c r="FO48" s="125">
        <v>176</v>
      </c>
      <c r="FP48" s="125">
        <v>196</v>
      </c>
      <c r="FQ48" s="125">
        <v>193</v>
      </c>
      <c r="FR48" s="125">
        <v>214</v>
      </c>
      <c r="FS48" s="125">
        <v>236</v>
      </c>
      <c r="FT48" s="125">
        <v>191</v>
      </c>
      <c r="FU48" s="125">
        <v>191</v>
      </c>
      <c r="FV48" s="125">
        <v>223</v>
      </c>
    </row>
    <row r="49" spans="1:178" x14ac:dyDescent="0.25">
      <c r="A49" s="126" t="s">
        <v>1456</v>
      </c>
      <c r="B49" s="127" t="str">
        <f t="shared" si="2"/>
        <v>HI</v>
      </c>
      <c r="C49" s="126" t="str">
        <f t="shared" si="3"/>
        <v>Nondurables</v>
      </c>
      <c r="D49" s="125">
        <v>233</v>
      </c>
      <c r="E49" s="125">
        <v>154</v>
      </c>
      <c r="F49" s="125">
        <v>198</v>
      </c>
      <c r="G49" s="125">
        <v>224</v>
      </c>
      <c r="H49" s="125">
        <v>217</v>
      </c>
      <c r="I49" s="125">
        <v>207</v>
      </c>
      <c r="J49" s="125">
        <v>190</v>
      </c>
      <c r="K49" s="125">
        <v>177</v>
      </c>
      <c r="L49" s="125">
        <v>158</v>
      </c>
      <c r="M49" s="125">
        <v>177</v>
      </c>
      <c r="N49" s="125">
        <v>140</v>
      </c>
      <c r="O49" s="125">
        <v>120</v>
      </c>
      <c r="P49" s="125">
        <v>160</v>
      </c>
      <c r="Q49" s="125">
        <v>138</v>
      </c>
      <c r="R49" s="125">
        <v>138</v>
      </c>
      <c r="S49" s="125">
        <v>189</v>
      </c>
      <c r="T49" s="125">
        <v>180</v>
      </c>
      <c r="U49" s="125">
        <v>181</v>
      </c>
      <c r="V49" s="125">
        <v>196</v>
      </c>
      <c r="W49" s="125">
        <v>157</v>
      </c>
      <c r="X49" s="125">
        <v>171</v>
      </c>
      <c r="Y49" s="125">
        <v>141</v>
      </c>
      <c r="Z49" s="125">
        <v>133</v>
      </c>
      <c r="AA49" s="125">
        <v>107</v>
      </c>
      <c r="AB49" s="125">
        <v>179</v>
      </c>
      <c r="AC49" s="125">
        <v>124</v>
      </c>
      <c r="AD49" s="125">
        <v>135</v>
      </c>
      <c r="AE49" s="125">
        <v>139</v>
      </c>
      <c r="AF49" s="125">
        <v>142</v>
      </c>
      <c r="AG49" s="125">
        <v>140</v>
      </c>
      <c r="AH49" s="125">
        <v>153</v>
      </c>
      <c r="AI49" s="125">
        <v>147</v>
      </c>
      <c r="AJ49" s="125">
        <v>139</v>
      </c>
      <c r="AK49" s="125">
        <v>140</v>
      </c>
      <c r="AL49" s="125">
        <v>99</v>
      </c>
      <c r="AM49" s="125">
        <v>87</v>
      </c>
      <c r="AN49" s="125">
        <v>142</v>
      </c>
      <c r="AO49" s="125">
        <v>116</v>
      </c>
      <c r="AP49" s="125">
        <v>140</v>
      </c>
      <c r="AQ49" s="125">
        <v>171</v>
      </c>
      <c r="AR49" s="125">
        <v>169</v>
      </c>
      <c r="AS49" s="125">
        <v>139</v>
      </c>
      <c r="AT49" s="125">
        <v>161</v>
      </c>
      <c r="AU49" s="125">
        <v>152</v>
      </c>
      <c r="AV49" s="125">
        <v>145</v>
      </c>
      <c r="AW49" s="125">
        <v>133</v>
      </c>
      <c r="AX49" s="125">
        <v>122</v>
      </c>
      <c r="AY49" s="125">
        <v>86</v>
      </c>
      <c r="AZ49" s="125">
        <v>123</v>
      </c>
      <c r="BA49" s="125">
        <v>103</v>
      </c>
      <c r="BB49" s="125">
        <v>149</v>
      </c>
      <c r="BC49" s="125">
        <v>137</v>
      </c>
      <c r="BD49" s="125">
        <v>136</v>
      </c>
      <c r="BE49" s="125">
        <v>140</v>
      </c>
      <c r="BF49" s="125">
        <v>166</v>
      </c>
      <c r="BG49" s="125">
        <v>152</v>
      </c>
      <c r="BH49" s="125">
        <v>153</v>
      </c>
      <c r="BI49" s="125">
        <v>144</v>
      </c>
      <c r="BJ49" s="125">
        <v>122</v>
      </c>
      <c r="BK49" s="125">
        <v>86</v>
      </c>
      <c r="BL49" s="125">
        <v>164</v>
      </c>
      <c r="BM49" s="125">
        <v>138</v>
      </c>
      <c r="BN49" s="125">
        <v>167</v>
      </c>
      <c r="BO49" s="125">
        <v>157</v>
      </c>
      <c r="BP49" s="125">
        <v>168</v>
      </c>
      <c r="BQ49" s="125">
        <v>179</v>
      </c>
      <c r="BR49" s="125">
        <v>187</v>
      </c>
      <c r="BS49" s="125">
        <v>166</v>
      </c>
      <c r="BT49" s="125">
        <v>144</v>
      </c>
      <c r="BU49" s="125">
        <v>153</v>
      </c>
      <c r="BV49" s="125">
        <v>120</v>
      </c>
      <c r="BW49" s="125">
        <v>97</v>
      </c>
      <c r="BX49" s="125">
        <v>159</v>
      </c>
      <c r="BY49" s="125">
        <v>141</v>
      </c>
      <c r="BZ49" s="125">
        <v>152</v>
      </c>
      <c r="CA49" s="125">
        <v>149</v>
      </c>
      <c r="CB49" s="125">
        <v>179</v>
      </c>
      <c r="CC49" s="125">
        <v>175</v>
      </c>
      <c r="CD49" s="125">
        <v>186</v>
      </c>
      <c r="CE49" s="125">
        <v>167</v>
      </c>
      <c r="CF49" s="125">
        <v>163</v>
      </c>
      <c r="CG49" s="125">
        <v>170</v>
      </c>
      <c r="CH49" s="125">
        <v>131</v>
      </c>
      <c r="CI49" s="125">
        <v>101</v>
      </c>
      <c r="CJ49" s="125">
        <v>144</v>
      </c>
      <c r="CK49" s="125">
        <v>123</v>
      </c>
      <c r="CL49" s="125">
        <v>132</v>
      </c>
      <c r="CM49" s="125">
        <v>143</v>
      </c>
      <c r="CN49" s="125">
        <v>156</v>
      </c>
      <c r="CO49" s="125">
        <v>151</v>
      </c>
      <c r="CP49" s="125">
        <v>129</v>
      </c>
      <c r="CQ49" s="125">
        <v>119</v>
      </c>
      <c r="CR49" s="125">
        <v>137</v>
      </c>
      <c r="CS49" s="125">
        <v>129</v>
      </c>
      <c r="CT49" s="125">
        <v>89</v>
      </c>
      <c r="CU49" s="125">
        <v>64</v>
      </c>
      <c r="CV49" s="125">
        <v>109</v>
      </c>
      <c r="CW49" s="125">
        <v>91</v>
      </c>
      <c r="CX49" s="125">
        <v>89</v>
      </c>
      <c r="CY49" s="125">
        <v>88</v>
      </c>
      <c r="CZ49" s="125">
        <v>122</v>
      </c>
      <c r="DA49" s="125">
        <v>125</v>
      </c>
      <c r="DB49" s="125">
        <v>144</v>
      </c>
      <c r="DC49" s="125">
        <v>132</v>
      </c>
      <c r="DD49" s="125">
        <v>138</v>
      </c>
      <c r="DE49" s="125">
        <v>125</v>
      </c>
      <c r="DF49" s="125">
        <v>88</v>
      </c>
      <c r="DG49" s="125">
        <v>69</v>
      </c>
      <c r="DH49" s="125">
        <v>94</v>
      </c>
      <c r="DI49" s="125">
        <v>99</v>
      </c>
      <c r="DJ49" s="125">
        <v>107</v>
      </c>
      <c r="DK49" s="125">
        <v>121</v>
      </c>
      <c r="DL49" s="125">
        <v>120</v>
      </c>
      <c r="DM49" s="125">
        <v>126</v>
      </c>
      <c r="DN49" s="125">
        <v>132</v>
      </c>
      <c r="DO49" s="125">
        <v>123</v>
      </c>
      <c r="DP49" s="125">
        <v>120</v>
      </c>
      <c r="DQ49" s="125">
        <v>131</v>
      </c>
      <c r="DR49" s="125">
        <v>104</v>
      </c>
      <c r="DS49" s="125">
        <v>71</v>
      </c>
      <c r="DT49" s="125">
        <v>105</v>
      </c>
      <c r="DU49" s="125">
        <v>90</v>
      </c>
      <c r="DV49" s="125">
        <v>111</v>
      </c>
      <c r="DW49" s="125">
        <v>119</v>
      </c>
      <c r="DX49" s="125">
        <v>125</v>
      </c>
      <c r="DY49" s="125">
        <v>115</v>
      </c>
      <c r="DZ49" s="125">
        <v>136</v>
      </c>
      <c r="EA49" s="125">
        <v>124</v>
      </c>
      <c r="EB49" s="125">
        <v>105</v>
      </c>
      <c r="EC49" s="125">
        <v>101</v>
      </c>
      <c r="ED49" s="125">
        <v>74</v>
      </c>
      <c r="EE49" s="125">
        <v>65</v>
      </c>
      <c r="EF49" s="125">
        <v>106</v>
      </c>
      <c r="EG49" s="125">
        <v>88</v>
      </c>
      <c r="EH49" s="125">
        <v>101</v>
      </c>
      <c r="EI49" s="125">
        <v>108</v>
      </c>
      <c r="EJ49" s="125">
        <v>122</v>
      </c>
      <c r="EK49" s="125">
        <v>126</v>
      </c>
      <c r="EL49" s="125">
        <v>121</v>
      </c>
      <c r="EM49" s="125">
        <v>104</v>
      </c>
      <c r="EN49" s="125">
        <v>97</v>
      </c>
      <c r="EO49" s="125">
        <v>94</v>
      </c>
      <c r="EP49" s="125">
        <v>62</v>
      </c>
      <c r="EQ49" s="125">
        <v>57</v>
      </c>
      <c r="ER49" s="125">
        <v>89</v>
      </c>
      <c r="ES49" s="125">
        <v>81</v>
      </c>
      <c r="ET49" s="125">
        <v>75</v>
      </c>
      <c r="EU49" s="125">
        <v>91</v>
      </c>
      <c r="EV49" s="125">
        <v>116</v>
      </c>
      <c r="EW49" s="125">
        <v>111</v>
      </c>
      <c r="EX49" s="125">
        <v>111</v>
      </c>
      <c r="EY49" s="125">
        <v>121</v>
      </c>
      <c r="EZ49" s="125">
        <v>103</v>
      </c>
      <c r="FA49" s="125">
        <v>94</v>
      </c>
      <c r="FB49" s="125">
        <v>89</v>
      </c>
      <c r="FC49" s="125">
        <v>70</v>
      </c>
      <c r="FD49" s="125">
        <v>104</v>
      </c>
      <c r="FE49" s="125">
        <v>80</v>
      </c>
      <c r="FF49" s="125">
        <v>105</v>
      </c>
      <c r="FG49" s="125">
        <v>102</v>
      </c>
      <c r="FH49" s="125">
        <v>102</v>
      </c>
      <c r="FI49" s="125">
        <v>138</v>
      </c>
      <c r="FJ49" s="125">
        <v>130</v>
      </c>
      <c r="FK49" s="125">
        <v>113</v>
      </c>
      <c r="FL49" s="125">
        <v>125</v>
      </c>
      <c r="FM49" s="125">
        <v>119</v>
      </c>
      <c r="FN49" s="125">
        <v>89</v>
      </c>
      <c r="FO49" s="125">
        <v>73</v>
      </c>
      <c r="FP49" s="125">
        <v>101</v>
      </c>
      <c r="FQ49" s="125">
        <v>86</v>
      </c>
      <c r="FR49" s="125">
        <v>102</v>
      </c>
      <c r="FS49" s="125">
        <v>110</v>
      </c>
      <c r="FT49" s="125">
        <v>113</v>
      </c>
      <c r="FU49" s="125">
        <v>140</v>
      </c>
      <c r="FV49" s="125">
        <v>129</v>
      </c>
    </row>
    <row r="50" spans="1:178" x14ac:dyDescent="0.25">
      <c r="A50" s="126" t="s">
        <v>1455</v>
      </c>
      <c r="B50" s="127" t="str">
        <f t="shared" si="2"/>
        <v>JO</v>
      </c>
      <c r="C50" s="126" t="str">
        <f t="shared" si="3"/>
        <v>Nondurables</v>
      </c>
      <c r="D50" s="125">
        <v>137</v>
      </c>
      <c r="E50" s="125">
        <v>115</v>
      </c>
      <c r="F50" s="125">
        <v>140</v>
      </c>
      <c r="G50" s="125">
        <v>99</v>
      </c>
      <c r="H50" s="125">
        <v>108</v>
      </c>
      <c r="I50" s="125">
        <v>121</v>
      </c>
      <c r="J50" s="125">
        <v>126</v>
      </c>
      <c r="K50" s="125">
        <v>105</v>
      </c>
      <c r="L50" s="125">
        <v>126</v>
      </c>
      <c r="M50" s="125">
        <v>110</v>
      </c>
      <c r="N50" s="125">
        <v>78</v>
      </c>
      <c r="O50" s="125">
        <v>66</v>
      </c>
      <c r="P50" s="125">
        <v>118</v>
      </c>
      <c r="Q50" s="125">
        <v>103</v>
      </c>
      <c r="R50" s="125">
        <v>90</v>
      </c>
      <c r="S50" s="125">
        <v>103</v>
      </c>
      <c r="T50" s="125">
        <v>96</v>
      </c>
      <c r="U50" s="125">
        <v>108</v>
      </c>
      <c r="V50" s="125">
        <v>100</v>
      </c>
      <c r="W50" s="125">
        <v>87</v>
      </c>
      <c r="X50" s="125">
        <v>103</v>
      </c>
      <c r="Y50" s="125">
        <v>79</v>
      </c>
      <c r="Z50" s="125">
        <v>70</v>
      </c>
      <c r="AA50" s="125">
        <v>62</v>
      </c>
      <c r="AB50" s="125">
        <v>95</v>
      </c>
      <c r="AC50" s="125">
        <v>70</v>
      </c>
      <c r="AD50" s="125">
        <v>64</v>
      </c>
      <c r="AE50" s="125">
        <v>80</v>
      </c>
      <c r="AF50" s="125">
        <v>88</v>
      </c>
      <c r="AG50" s="125">
        <v>82</v>
      </c>
      <c r="AH50" s="125">
        <v>89</v>
      </c>
      <c r="AI50" s="125">
        <v>84</v>
      </c>
      <c r="AJ50" s="125">
        <v>77</v>
      </c>
      <c r="AK50" s="125">
        <v>85</v>
      </c>
      <c r="AL50" s="125">
        <v>60</v>
      </c>
      <c r="AM50" s="125">
        <v>77</v>
      </c>
      <c r="AN50" s="125">
        <v>98</v>
      </c>
      <c r="AO50" s="125">
        <v>86</v>
      </c>
      <c r="AP50" s="125">
        <v>87</v>
      </c>
      <c r="AQ50" s="125">
        <v>94</v>
      </c>
      <c r="AR50" s="125">
        <v>123</v>
      </c>
      <c r="AS50" s="125">
        <v>103</v>
      </c>
      <c r="AT50" s="125">
        <v>117</v>
      </c>
      <c r="AU50" s="125">
        <v>108</v>
      </c>
      <c r="AV50" s="125">
        <v>94</v>
      </c>
      <c r="AW50" s="125">
        <v>103</v>
      </c>
      <c r="AX50" s="125">
        <v>62</v>
      </c>
      <c r="AY50" s="125">
        <v>79</v>
      </c>
      <c r="AZ50" s="125">
        <v>96</v>
      </c>
      <c r="BA50" s="125">
        <v>89</v>
      </c>
      <c r="BB50" s="125">
        <v>89</v>
      </c>
      <c r="BC50" s="125">
        <v>91</v>
      </c>
      <c r="BD50" s="125">
        <v>87</v>
      </c>
      <c r="BE50" s="125">
        <v>109</v>
      </c>
      <c r="BF50" s="125">
        <v>116</v>
      </c>
      <c r="BG50" s="125">
        <v>87</v>
      </c>
      <c r="BH50" s="125">
        <v>107</v>
      </c>
      <c r="BI50" s="125">
        <v>82</v>
      </c>
      <c r="BJ50" s="125">
        <v>106</v>
      </c>
      <c r="BK50" s="125">
        <v>96</v>
      </c>
      <c r="BL50" s="125">
        <v>98</v>
      </c>
      <c r="BM50" s="125">
        <v>104</v>
      </c>
      <c r="BN50" s="125">
        <v>119</v>
      </c>
      <c r="BO50" s="125">
        <v>133</v>
      </c>
      <c r="BP50" s="125">
        <v>109</v>
      </c>
      <c r="BQ50" s="125">
        <v>132</v>
      </c>
      <c r="BR50" s="125">
        <v>121</v>
      </c>
      <c r="BS50" s="125">
        <v>130</v>
      </c>
      <c r="BT50" s="125">
        <v>120</v>
      </c>
      <c r="BU50" s="125">
        <v>138</v>
      </c>
      <c r="BV50" s="125">
        <v>109</v>
      </c>
      <c r="BW50" s="125">
        <v>113</v>
      </c>
      <c r="BX50" s="125">
        <v>145</v>
      </c>
      <c r="BY50" s="125">
        <v>115</v>
      </c>
      <c r="BZ50" s="125">
        <v>132</v>
      </c>
      <c r="CA50" s="125">
        <v>142</v>
      </c>
      <c r="CB50" s="125">
        <v>144</v>
      </c>
      <c r="CC50" s="125">
        <v>129</v>
      </c>
      <c r="CD50" s="125">
        <v>142</v>
      </c>
      <c r="CE50" s="125">
        <v>112</v>
      </c>
      <c r="CF50" s="125">
        <v>133</v>
      </c>
      <c r="CG50" s="125">
        <v>135</v>
      </c>
      <c r="CH50" s="125">
        <v>113</v>
      </c>
      <c r="CI50" s="125">
        <v>120</v>
      </c>
      <c r="CJ50" s="125">
        <v>131</v>
      </c>
      <c r="CK50" s="125">
        <v>110</v>
      </c>
      <c r="CL50" s="125">
        <v>100</v>
      </c>
      <c r="CM50" s="125">
        <v>121</v>
      </c>
      <c r="CN50" s="125">
        <v>117</v>
      </c>
      <c r="CO50" s="125">
        <v>99</v>
      </c>
      <c r="CP50" s="125">
        <v>109</v>
      </c>
      <c r="CQ50" s="125">
        <v>113</v>
      </c>
      <c r="CR50" s="125">
        <v>90</v>
      </c>
      <c r="CS50" s="125">
        <v>110</v>
      </c>
      <c r="CT50" s="125">
        <v>64</v>
      </c>
      <c r="CU50" s="125">
        <v>65</v>
      </c>
      <c r="CV50" s="125">
        <v>66</v>
      </c>
      <c r="CW50" s="125">
        <v>68</v>
      </c>
      <c r="CX50" s="125">
        <v>56</v>
      </c>
      <c r="CY50" s="125">
        <v>51</v>
      </c>
      <c r="CZ50" s="125">
        <v>41</v>
      </c>
      <c r="DA50" s="125">
        <v>50</v>
      </c>
      <c r="DB50" s="125">
        <v>48</v>
      </c>
      <c r="DC50" s="125">
        <v>65</v>
      </c>
      <c r="DD50" s="125">
        <v>59</v>
      </c>
      <c r="DE50" s="125">
        <v>62</v>
      </c>
      <c r="DF50" s="125">
        <v>61</v>
      </c>
      <c r="DG50" s="125">
        <v>76</v>
      </c>
      <c r="DH50" s="125">
        <v>63</v>
      </c>
      <c r="DI50" s="125">
        <v>59</v>
      </c>
      <c r="DJ50" s="125">
        <v>53</v>
      </c>
      <c r="DK50" s="125">
        <v>69</v>
      </c>
      <c r="DL50" s="125">
        <v>67</v>
      </c>
      <c r="DM50" s="125">
        <v>69</v>
      </c>
      <c r="DN50" s="125">
        <v>72</v>
      </c>
      <c r="DO50" s="125">
        <v>52</v>
      </c>
      <c r="DP50" s="125">
        <v>58</v>
      </c>
      <c r="DQ50" s="125">
        <v>63</v>
      </c>
      <c r="DR50" s="125">
        <v>56</v>
      </c>
      <c r="DS50" s="125">
        <v>56</v>
      </c>
      <c r="DT50" s="125">
        <v>75</v>
      </c>
      <c r="DU50" s="125">
        <v>70</v>
      </c>
      <c r="DV50" s="125">
        <v>63</v>
      </c>
      <c r="DW50" s="125">
        <v>75</v>
      </c>
      <c r="DX50" s="125">
        <v>75</v>
      </c>
      <c r="DY50" s="125">
        <v>64</v>
      </c>
      <c r="DZ50" s="125">
        <v>82</v>
      </c>
      <c r="EA50" s="125">
        <v>70</v>
      </c>
      <c r="EB50" s="125">
        <v>74</v>
      </c>
      <c r="EC50" s="125">
        <v>74</v>
      </c>
      <c r="ED50" s="125">
        <v>63</v>
      </c>
      <c r="EE50" s="125">
        <v>69</v>
      </c>
      <c r="EF50" s="125">
        <v>68</v>
      </c>
      <c r="EG50" s="125">
        <v>79</v>
      </c>
      <c r="EH50" s="125">
        <v>114</v>
      </c>
      <c r="EI50" s="125">
        <v>109</v>
      </c>
      <c r="EJ50" s="125">
        <v>106</v>
      </c>
      <c r="EK50" s="125">
        <v>112</v>
      </c>
      <c r="EL50" s="125">
        <v>106</v>
      </c>
      <c r="EM50" s="125">
        <v>107</v>
      </c>
      <c r="EN50" s="125">
        <v>111</v>
      </c>
      <c r="EO50" s="125">
        <v>110</v>
      </c>
      <c r="EP50" s="125">
        <v>74</v>
      </c>
      <c r="EQ50" s="125">
        <v>66</v>
      </c>
      <c r="ER50" s="125">
        <v>93</v>
      </c>
      <c r="ES50" s="125">
        <v>103</v>
      </c>
      <c r="ET50" s="125">
        <v>83</v>
      </c>
      <c r="EU50" s="125">
        <v>88</v>
      </c>
      <c r="EV50" s="125">
        <v>93</v>
      </c>
      <c r="EW50" s="125">
        <v>71</v>
      </c>
      <c r="EX50" s="125">
        <v>110</v>
      </c>
      <c r="EY50" s="125">
        <v>93</v>
      </c>
      <c r="EZ50" s="125">
        <v>85</v>
      </c>
      <c r="FA50" s="125">
        <v>130</v>
      </c>
      <c r="FB50" s="125">
        <v>109</v>
      </c>
      <c r="FC50" s="125">
        <v>102</v>
      </c>
      <c r="FD50" s="125">
        <v>94</v>
      </c>
      <c r="FE50" s="125">
        <v>104</v>
      </c>
      <c r="FF50" s="125">
        <v>109</v>
      </c>
      <c r="FG50" s="125">
        <v>102</v>
      </c>
      <c r="FH50" s="125">
        <v>128</v>
      </c>
      <c r="FI50" s="125">
        <v>116</v>
      </c>
      <c r="FJ50" s="125">
        <v>107</v>
      </c>
      <c r="FK50" s="125">
        <v>129</v>
      </c>
      <c r="FL50" s="125">
        <v>120</v>
      </c>
      <c r="FM50" s="125">
        <v>111</v>
      </c>
      <c r="FN50" s="125">
        <v>115</v>
      </c>
      <c r="FO50" s="125">
        <v>99</v>
      </c>
      <c r="FP50" s="125">
        <v>121</v>
      </c>
      <c r="FQ50" s="125">
        <v>111</v>
      </c>
      <c r="FR50" s="125">
        <v>117</v>
      </c>
      <c r="FS50" s="125">
        <v>122</v>
      </c>
      <c r="FT50" s="125">
        <v>157</v>
      </c>
      <c r="FU50" s="125">
        <v>111</v>
      </c>
      <c r="FV50" s="125">
        <v>170</v>
      </c>
    </row>
    <row r="51" spans="1:178" x14ac:dyDescent="0.25">
      <c r="A51" s="126" t="s">
        <v>1454</v>
      </c>
      <c r="B51" s="127" t="str">
        <f t="shared" si="2"/>
        <v>HI</v>
      </c>
      <c r="C51" s="126" t="str">
        <f t="shared" si="3"/>
        <v>Omit</v>
      </c>
      <c r="D51" s="125">
        <v>1051</v>
      </c>
      <c r="E51" s="125">
        <v>807</v>
      </c>
      <c r="F51" s="125">
        <v>1011</v>
      </c>
      <c r="G51" s="125">
        <v>1156</v>
      </c>
      <c r="H51" s="125">
        <v>1263</v>
      </c>
      <c r="I51" s="125">
        <v>1157</v>
      </c>
      <c r="J51" s="125">
        <v>1160</v>
      </c>
      <c r="K51" s="125">
        <v>1061</v>
      </c>
      <c r="L51" s="125">
        <v>1143</v>
      </c>
      <c r="M51" s="125">
        <v>1307</v>
      </c>
      <c r="N51" s="125">
        <v>1079</v>
      </c>
      <c r="O51" s="125">
        <v>797</v>
      </c>
      <c r="P51" s="125">
        <v>906</v>
      </c>
      <c r="Q51" s="125">
        <v>754</v>
      </c>
      <c r="R51" s="125">
        <v>823</v>
      </c>
      <c r="S51" s="125">
        <v>1058</v>
      </c>
      <c r="T51" s="125">
        <v>1063</v>
      </c>
      <c r="U51" s="125">
        <v>1067</v>
      </c>
      <c r="V51" s="125">
        <v>1112</v>
      </c>
      <c r="W51" s="125">
        <v>1011</v>
      </c>
      <c r="X51" s="125">
        <v>1088</v>
      </c>
      <c r="Y51" s="125">
        <v>1189</v>
      </c>
      <c r="Z51" s="125">
        <v>1101</v>
      </c>
      <c r="AA51" s="125">
        <v>832</v>
      </c>
      <c r="AB51" s="125">
        <v>855</v>
      </c>
      <c r="AC51" s="125">
        <v>718</v>
      </c>
      <c r="AD51" s="125">
        <v>832</v>
      </c>
      <c r="AE51" s="125">
        <v>991</v>
      </c>
      <c r="AF51" s="125">
        <v>956</v>
      </c>
      <c r="AG51" s="125">
        <v>982</v>
      </c>
      <c r="AH51" s="125">
        <v>976</v>
      </c>
      <c r="AI51" s="125">
        <v>995</v>
      </c>
      <c r="AJ51" s="125">
        <v>1095</v>
      </c>
      <c r="AK51" s="125">
        <v>1268</v>
      </c>
      <c r="AL51" s="125">
        <v>1076</v>
      </c>
      <c r="AM51" s="125">
        <v>877</v>
      </c>
      <c r="AN51" s="125">
        <v>982</v>
      </c>
      <c r="AO51" s="125">
        <v>775</v>
      </c>
      <c r="AP51" s="125">
        <v>1003</v>
      </c>
      <c r="AQ51" s="125">
        <v>1191</v>
      </c>
      <c r="AR51" s="125">
        <v>1103</v>
      </c>
      <c r="AS51" s="125">
        <v>1091</v>
      </c>
      <c r="AT51" s="125">
        <v>1140</v>
      </c>
      <c r="AU51" s="125">
        <v>1143</v>
      </c>
      <c r="AV51" s="125">
        <v>1146</v>
      </c>
      <c r="AW51" s="125">
        <v>1316</v>
      </c>
      <c r="AX51" s="125">
        <v>1315</v>
      </c>
      <c r="AY51" s="125">
        <v>945</v>
      </c>
      <c r="AZ51" s="125">
        <v>982</v>
      </c>
      <c r="BA51" s="125">
        <v>846</v>
      </c>
      <c r="BB51" s="125">
        <v>1065</v>
      </c>
      <c r="BC51" s="125">
        <v>1192</v>
      </c>
      <c r="BD51" s="125">
        <v>1184</v>
      </c>
      <c r="BE51" s="125">
        <v>1183</v>
      </c>
      <c r="BF51" s="125">
        <v>1180</v>
      </c>
      <c r="BG51" s="125">
        <v>1212</v>
      </c>
      <c r="BH51" s="125">
        <v>1196</v>
      </c>
      <c r="BI51" s="125">
        <v>1263</v>
      </c>
      <c r="BJ51" s="125">
        <v>1201</v>
      </c>
      <c r="BK51" s="125">
        <v>882</v>
      </c>
      <c r="BL51" s="125">
        <v>1003</v>
      </c>
      <c r="BM51" s="125">
        <v>896</v>
      </c>
      <c r="BN51" s="125">
        <v>1036</v>
      </c>
      <c r="BO51" s="125">
        <v>1174</v>
      </c>
      <c r="BP51" s="125">
        <v>1232</v>
      </c>
      <c r="BQ51" s="125">
        <v>1242</v>
      </c>
      <c r="BR51" s="125">
        <v>1164</v>
      </c>
      <c r="BS51" s="125">
        <v>1226</v>
      </c>
      <c r="BT51" s="125">
        <v>1207</v>
      </c>
      <c r="BU51" s="125">
        <v>1289</v>
      </c>
      <c r="BV51" s="125">
        <v>1281</v>
      </c>
      <c r="BW51" s="125">
        <v>843</v>
      </c>
      <c r="BX51" s="125">
        <v>962</v>
      </c>
      <c r="BY51" s="125">
        <v>874</v>
      </c>
      <c r="BZ51" s="125">
        <v>1083</v>
      </c>
      <c r="CA51" s="125">
        <v>1141</v>
      </c>
      <c r="CB51" s="125">
        <v>1152</v>
      </c>
      <c r="CC51" s="125">
        <v>1117</v>
      </c>
      <c r="CD51" s="125">
        <v>1101</v>
      </c>
      <c r="CE51" s="125">
        <v>1118</v>
      </c>
      <c r="CF51" s="125">
        <v>1175</v>
      </c>
      <c r="CG51" s="125">
        <v>1301</v>
      </c>
      <c r="CH51" s="125">
        <v>1313</v>
      </c>
      <c r="CI51" s="125">
        <v>788</v>
      </c>
      <c r="CJ51" s="125">
        <v>883</v>
      </c>
      <c r="CK51" s="125">
        <v>792</v>
      </c>
      <c r="CL51" s="125">
        <v>945</v>
      </c>
      <c r="CM51" s="125">
        <v>1062</v>
      </c>
      <c r="CN51" s="125">
        <v>946</v>
      </c>
      <c r="CO51" s="125">
        <v>1067</v>
      </c>
      <c r="CP51" s="125">
        <v>1000</v>
      </c>
      <c r="CQ51" s="125">
        <v>1016</v>
      </c>
      <c r="CR51" s="125">
        <v>962</v>
      </c>
      <c r="CS51" s="125">
        <v>1074</v>
      </c>
      <c r="CT51" s="125">
        <v>906</v>
      </c>
      <c r="CU51" s="125">
        <v>673</v>
      </c>
      <c r="CV51" s="125">
        <v>704</v>
      </c>
      <c r="CW51" s="125">
        <v>593</v>
      </c>
      <c r="CX51" s="125">
        <v>773</v>
      </c>
      <c r="CY51" s="125">
        <v>889</v>
      </c>
      <c r="CZ51" s="125">
        <v>839</v>
      </c>
      <c r="DA51" s="125">
        <v>739</v>
      </c>
      <c r="DB51" s="125">
        <v>757</v>
      </c>
      <c r="DC51" s="125">
        <v>783</v>
      </c>
      <c r="DD51" s="125">
        <v>892</v>
      </c>
      <c r="DE51" s="125">
        <v>826</v>
      </c>
      <c r="DF51" s="125">
        <v>913</v>
      </c>
      <c r="DG51" s="125">
        <v>589</v>
      </c>
      <c r="DH51" s="125">
        <v>673</v>
      </c>
      <c r="DI51" s="125">
        <v>594</v>
      </c>
      <c r="DJ51" s="125">
        <v>876</v>
      </c>
      <c r="DK51" s="125">
        <v>836</v>
      </c>
      <c r="DL51" s="125">
        <v>834</v>
      </c>
      <c r="DM51" s="125">
        <v>850</v>
      </c>
      <c r="DN51" s="125">
        <v>886</v>
      </c>
      <c r="DO51" s="125">
        <v>786</v>
      </c>
      <c r="DP51" s="125">
        <v>880</v>
      </c>
      <c r="DQ51" s="125">
        <v>938</v>
      </c>
      <c r="DR51" s="125">
        <v>953</v>
      </c>
      <c r="DS51" s="125">
        <v>628</v>
      </c>
      <c r="DT51" s="125">
        <v>696</v>
      </c>
      <c r="DU51" s="125">
        <v>656</v>
      </c>
      <c r="DV51" s="125">
        <v>826</v>
      </c>
      <c r="DW51" s="125">
        <v>890</v>
      </c>
      <c r="DX51" s="125">
        <v>879</v>
      </c>
      <c r="DY51" s="125">
        <v>873</v>
      </c>
      <c r="DZ51" s="125">
        <v>844</v>
      </c>
      <c r="EA51" s="125">
        <v>843</v>
      </c>
      <c r="EB51" s="125">
        <v>877</v>
      </c>
      <c r="EC51" s="125">
        <v>982</v>
      </c>
      <c r="ED51" s="125">
        <v>1000</v>
      </c>
      <c r="EE51" s="125">
        <v>635</v>
      </c>
      <c r="EF51" s="125">
        <v>740</v>
      </c>
      <c r="EG51" s="125">
        <v>651</v>
      </c>
      <c r="EH51" s="125">
        <v>852</v>
      </c>
      <c r="EI51" s="125">
        <v>916</v>
      </c>
      <c r="EJ51" s="125">
        <v>919</v>
      </c>
      <c r="EK51" s="125">
        <v>877</v>
      </c>
      <c r="EL51" s="125">
        <v>860</v>
      </c>
      <c r="EM51" s="125">
        <v>947</v>
      </c>
      <c r="EN51" s="125">
        <v>869</v>
      </c>
      <c r="EO51" s="125">
        <v>1060</v>
      </c>
      <c r="EP51" s="125">
        <v>1077</v>
      </c>
      <c r="EQ51" s="125">
        <v>712</v>
      </c>
      <c r="ER51" s="125">
        <v>754</v>
      </c>
      <c r="ES51" s="125">
        <v>727</v>
      </c>
      <c r="ET51" s="125">
        <v>786</v>
      </c>
      <c r="EU51" s="125">
        <v>921</v>
      </c>
      <c r="EV51" s="125">
        <v>941</v>
      </c>
      <c r="EW51" s="125">
        <v>860</v>
      </c>
      <c r="EX51" s="125">
        <v>913</v>
      </c>
      <c r="EY51" s="125">
        <v>1012</v>
      </c>
      <c r="EZ51" s="125">
        <v>987</v>
      </c>
      <c r="FA51" s="125">
        <v>1157</v>
      </c>
      <c r="FB51" s="125">
        <v>1295</v>
      </c>
      <c r="FC51" s="125">
        <v>800</v>
      </c>
      <c r="FD51" s="125">
        <v>794</v>
      </c>
      <c r="FE51" s="125">
        <v>781</v>
      </c>
      <c r="FF51" s="125">
        <v>982</v>
      </c>
      <c r="FG51" s="125">
        <v>1111</v>
      </c>
      <c r="FH51" s="125">
        <v>1149</v>
      </c>
      <c r="FI51" s="125">
        <v>1087</v>
      </c>
      <c r="FJ51" s="125">
        <v>1112</v>
      </c>
      <c r="FK51" s="125">
        <v>1052</v>
      </c>
      <c r="FL51" s="125">
        <v>1031</v>
      </c>
      <c r="FM51" s="125">
        <v>1368</v>
      </c>
      <c r="FN51" s="125">
        <v>1425</v>
      </c>
      <c r="FO51" s="125">
        <v>884</v>
      </c>
      <c r="FP51" s="125">
        <v>909</v>
      </c>
      <c r="FQ51" s="125">
        <v>792</v>
      </c>
      <c r="FR51" s="125">
        <v>1056</v>
      </c>
      <c r="FS51" s="125">
        <v>1078</v>
      </c>
      <c r="FT51" s="125">
        <v>1176</v>
      </c>
      <c r="FU51" s="125">
        <v>1141</v>
      </c>
      <c r="FV51" s="125">
        <v>1148</v>
      </c>
    </row>
    <row r="52" spans="1:178" x14ac:dyDescent="0.25">
      <c r="A52" s="126" t="s">
        <v>1453</v>
      </c>
      <c r="B52" s="127" t="str">
        <f t="shared" si="2"/>
        <v>JO</v>
      </c>
      <c r="C52" s="126" t="str">
        <f t="shared" si="3"/>
        <v>Omit</v>
      </c>
      <c r="D52" s="125">
        <v>960</v>
      </c>
      <c r="E52" s="125">
        <v>786</v>
      </c>
      <c r="F52" s="125">
        <v>636</v>
      </c>
      <c r="G52" s="125">
        <v>881</v>
      </c>
      <c r="H52" s="125">
        <v>659</v>
      </c>
      <c r="I52" s="125">
        <v>648</v>
      </c>
      <c r="J52" s="125">
        <v>752</v>
      </c>
      <c r="K52" s="125">
        <v>619</v>
      </c>
      <c r="L52" s="125">
        <v>619</v>
      </c>
      <c r="M52" s="125">
        <v>703</v>
      </c>
      <c r="N52" s="125">
        <v>467</v>
      </c>
      <c r="O52" s="125">
        <v>431</v>
      </c>
      <c r="P52" s="125">
        <v>580</v>
      </c>
      <c r="Q52" s="125">
        <v>454</v>
      </c>
      <c r="R52" s="125">
        <v>566</v>
      </c>
      <c r="S52" s="125">
        <v>588</v>
      </c>
      <c r="T52" s="125">
        <v>520</v>
      </c>
      <c r="U52" s="125">
        <v>513</v>
      </c>
      <c r="V52" s="125">
        <v>589</v>
      </c>
      <c r="W52" s="125">
        <v>565</v>
      </c>
      <c r="X52" s="125">
        <v>589</v>
      </c>
      <c r="Y52" s="125">
        <v>740</v>
      </c>
      <c r="Z52" s="125">
        <v>453</v>
      </c>
      <c r="AA52" s="125">
        <v>339</v>
      </c>
      <c r="AB52" s="125">
        <v>534</v>
      </c>
      <c r="AC52" s="125">
        <v>475</v>
      </c>
      <c r="AD52" s="125">
        <v>448</v>
      </c>
      <c r="AE52" s="125">
        <v>544</v>
      </c>
      <c r="AF52" s="125">
        <v>486</v>
      </c>
      <c r="AG52" s="125">
        <v>504</v>
      </c>
      <c r="AH52" s="125">
        <v>531</v>
      </c>
      <c r="AI52" s="125">
        <v>569</v>
      </c>
      <c r="AJ52" s="125">
        <v>590</v>
      </c>
      <c r="AK52" s="125">
        <v>658</v>
      </c>
      <c r="AL52" s="125">
        <v>473</v>
      </c>
      <c r="AM52" s="125">
        <v>452</v>
      </c>
      <c r="AN52" s="125">
        <v>538</v>
      </c>
      <c r="AO52" s="125">
        <v>463</v>
      </c>
      <c r="AP52" s="125">
        <v>585</v>
      </c>
      <c r="AQ52" s="125">
        <v>633</v>
      </c>
      <c r="AR52" s="125">
        <v>624</v>
      </c>
      <c r="AS52" s="125">
        <v>587</v>
      </c>
      <c r="AT52" s="125">
        <v>778</v>
      </c>
      <c r="AU52" s="125">
        <v>674</v>
      </c>
      <c r="AV52" s="125">
        <v>773</v>
      </c>
      <c r="AW52" s="125">
        <v>786</v>
      </c>
      <c r="AX52" s="125">
        <v>496</v>
      </c>
      <c r="AY52" s="125">
        <v>513</v>
      </c>
      <c r="AZ52" s="125">
        <v>577</v>
      </c>
      <c r="BA52" s="125">
        <v>620</v>
      </c>
      <c r="BB52" s="125">
        <v>662</v>
      </c>
      <c r="BC52" s="125">
        <v>751</v>
      </c>
      <c r="BD52" s="125">
        <v>641</v>
      </c>
      <c r="BE52" s="125">
        <v>638</v>
      </c>
      <c r="BF52" s="125">
        <v>745</v>
      </c>
      <c r="BG52" s="125">
        <v>749</v>
      </c>
      <c r="BH52" s="125">
        <v>773</v>
      </c>
      <c r="BI52" s="125">
        <v>905</v>
      </c>
      <c r="BJ52" s="125">
        <v>723</v>
      </c>
      <c r="BK52" s="125">
        <v>565</v>
      </c>
      <c r="BL52" s="125">
        <v>705</v>
      </c>
      <c r="BM52" s="125">
        <v>626</v>
      </c>
      <c r="BN52" s="125">
        <v>701</v>
      </c>
      <c r="BO52" s="125">
        <v>785</v>
      </c>
      <c r="BP52" s="125">
        <v>748</v>
      </c>
      <c r="BQ52" s="125">
        <v>670</v>
      </c>
      <c r="BR52" s="125">
        <v>759</v>
      </c>
      <c r="BS52" s="125">
        <v>796</v>
      </c>
      <c r="BT52" s="125">
        <v>890</v>
      </c>
      <c r="BU52" s="125">
        <v>889</v>
      </c>
      <c r="BV52" s="125">
        <v>722</v>
      </c>
      <c r="BW52" s="125">
        <v>705</v>
      </c>
      <c r="BX52" s="125">
        <v>851</v>
      </c>
      <c r="BY52" s="125">
        <v>671</v>
      </c>
      <c r="BZ52" s="125">
        <v>825</v>
      </c>
      <c r="CA52" s="125">
        <v>897</v>
      </c>
      <c r="CB52" s="125">
        <v>715</v>
      </c>
      <c r="CC52" s="125">
        <v>797</v>
      </c>
      <c r="CD52" s="125">
        <v>838</v>
      </c>
      <c r="CE52" s="125">
        <v>864</v>
      </c>
      <c r="CF52" s="125">
        <v>831</v>
      </c>
      <c r="CG52" s="125">
        <v>806</v>
      </c>
      <c r="CH52" s="125">
        <v>677</v>
      </c>
      <c r="CI52" s="125">
        <v>608</v>
      </c>
      <c r="CJ52" s="125">
        <v>702</v>
      </c>
      <c r="CK52" s="125">
        <v>607</v>
      </c>
      <c r="CL52" s="125">
        <v>589</v>
      </c>
      <c r="CM52" s="125">
        <v>641</v>
      </c>
      <c r="CN52" s="125">
        <v>646</v>
      </c>
      <c r="CO52" s="125">
        <v>537</v>
      </c>
      <c r="CP52" s="125">
        <v>680</v>
      </c>
      <c r="CQ52" s="125">
        <v>627</v>
      </c>
      <c r="CR52" s="125">
        <v>535</v>
      </c>
      <c r="CS52" s="125">
        <v>630</v>
      </c>
      <c r="CT52" s="125">
        <v>465</v>
      </c>
      <c r="CU52" s="125">
        <v>310</v>
      </c>
      <c r="CV52" s="125">
        <v>424</v>
      </c>
      <c r="CW52" s="125">
        <v>366</v>
      </c>
      <c r="CX52" s="125">
        <v>383</v>
      </c>
      <c r="CY52" s="125">
        <v>329</v>
      </c>
      <c r="CZ52" s="125">
        <v>450</v>
      </c>
      <c r="DA52" s="125">
        <v>415</v>
      </c>
      <c r="DB52" s="125">
        <v>345</v>
      </c>
      <c r="DC52" s="125">
        <v>446</v>
      </c>
      <c r="DD52" s="125">
        <v>428</v>
      </c>
      <c r="DE52" s="125">
        <v>384</v>
      </c>
      <c r="DF52" s="125">
        <v>291</v>
      </c>
      <c r="DG52" s="125">
        <v>255</v>
      </c>
      <c r="DH52" s="125">
        <v>360</v>
      </c>
      <c r="DI52" s="125">
        <v>336</v>
      </c>
      <c r="DJ52" s="125">
        <v>482</v>
      </c>
      <c r="DK52" s="125">
        <v>453</v>
      </c>
      <c r="DL52" s="125">
        <v>427</v>
      </c>
      <c r="DM52" s="125">
        <v>442</v>
      </c>
      <c r="DN52" s="125">
        <v>469</v>
      </c>
      <c r="DO52" s="125">
        <v>448</v>
      </c>
      <c r="DP52" s="125">
        <v>463</v>
      </c>
      <c r="DQ52" s="125">
        <v>522</v>
      </c>
      <c r="DR52" s="125">
        <v>373</v>
      </c>
      <c r="DS52" s="125">
        <v>344</v>
      </c>
      <c r="DT52" s="125">
        <v>498</v>
      </c>
      <c r="DU52" s="125">
        <v>453</v>
      </c>
      <c r="DV52" s="125">
        <v>529</v>
      </c>
      <c r="DW52" s="125">
        <v>535</v>
      </c>
      <c r="DX52" s="125">
        <v>508</v>
      </c>
      <c r="DY52" s="125">
        <v>534</v>
      </c>
      <c r="DZ52" s="125">
        <v>665</v>
      </c>
      <c r="EA52" s="125">
        <v>537</v>
      </c>
      <c r="EB52" s="125">
        <v>650</v>
      </c>
      <c r="EC52" s="125">
        <v>664</v>
      </c>
      <c r="ED52" s="125">
        <v>511</v>
      </c>
      <c r="EE52" s="125">
        <v>486</v>
      </c>
      <c r="EF52" s="125">
        <v>591</v>
      </c>
      <c r="EG52" s="125">
        <v>549</v>
      </c>
      <c r="EH52" s="125">
        <v>610</v>
      </c>
      <c r="EI52" s="125">
        <v>599</v>
      </c>
      <c r="EJ52" s="125">
        <v>584</v>
      </c>
      <c r="EK52" s="125">
        <v>591</v>
      </c>
      <c r="EL52" s="125">
        <v>648</v>
      </c>
      <c r="EM52" s="125">
        <v>650</v>
      </c>
      <c r="EN52" s="125">
        <v>677</v>
      </c>
      <c r="EO52" s="125">
        <v>665</v>
      </c>
      <c r="EP52" s="125">
        <v>605</v>
      </c>
      <c r="EQ52" s="125">
        <v>536</v>
      </c>
      <c r="ER52" s="125">
        <v>694</v>
      </c>
      <c r="ES52" s="125">
        <v>579</v>
      </c>
      <c r="ET52" s="125">
        <v>637</v>
      </c>
      <c r="EU52" s="125">
        <v>738</v>
      </c>
      <c r="EV52" s="125">
        <v>735</v>
      </c>
      <c r="EW52" s="125">
        <v>757</v>
      </c>
      <c r="EX52" s="125">
        <v>755</v>
      </c>
      <c r="EY52" s="125">
        <v>774</v>
      </c>
      <c r="EZ52" s="125">
        <v>816</v>
      </c>
      <c r="FA52" s="125">
        <v>754</v>
      </c>
      <c r="FB52" s="125">
        <v>687</v>
      </c>
      <c r="FC52" s="125">
        <v>624</v>
      </c>
      <c r="FD52" s="125">
        <v>677</v>
      </c>
      <c r="FE52" s="125">
        <v>653</v>
      </c>
      <c r="FF52" s="125">
        <v>755</v>
      </c>
      <c r="FG52" s="125">
        <v>880</v>
      </c>
      <c r="FH52" s="125">
        <v>761</v>
      </c>
      <c r="FI52" s="125">
        <v>800</v>
      </c>
      <c r="FJ52" s="125">
        <v>907</v>
      </c>
      <c r="FK52" s="125">
        <v>935</v>
      </c>
      <c r="FL52" s="125">
        <v>894</v>
      </c>
      <c r="FM52" s="125">
        <v>924</v>
      </c>
      <c r="FN52" s="125">
        <v>788</v>
      </c>
      <c r="FO52" s="125">
        <v>707</v>
      </c>
      <c r="FP52" s="125">
        <v>829</v>
      </c>
      <c r="FQ52" s="125">
        <v>830</v>
      </c>
      <c r="FR52" s="125">
        <v>859</v>
      </c>
      <c r="FS52" s="125">
        <v>995</v>
      </c>
      <c r="FT52" s="125">
        <v>975</v>
      </c>
      <c r="FU52" s="125">
        <v>920</v>
      </c>
      <c r="FV52" s="125">
        <v>1100</v>
      </c>
    </row>
    <row r="53" spans="1:178" x14ac:dyDescent="0.25">
      <c r="A53" s="126" t="s">
        <v>1452</v>
      </c>
      <c r="B53" s="127" t="str">
        <f t="shared" si="2"/>
        <v>HI</v>
      </c>
      <c r="C53" s="126" t="str">
        <f t="shared" si="3"/>
        <v>Wholesale trade</v>
      </c>
      <c r="D53" s="125">
        <v>209</v>
      </c>
      <c r="E53" s="125">
        <v>130</v>
      </c>
      <c r="F53" s="125">
        <v>147</v>
      </c>
      <c r="G53" s="125">
        <v>190</v>
      </c>
      <c r="H53" s="125">
        <v>161</v>
      </c>
      <c r="I53" s="125">
        <v>134</v>
      </c>
      <c r="J53" s="125">
        <v>181</v>
      </c>
      <c r="K53" s="125">
        <v>162</v>
      </c>
      <c r="L53" s="125">
        <v>164</v>
      </c>
      <c r="M53" s="125">
        <v>190</v>
      </c>
      <c r="N53" s="125">
        <v>110</v>
      </c>
      <c r="O53" s="125">
        <v>91</v>
      </c>
      <c r="P53" s="125">
        <v>188</v>
      </c>
      <c r="Q53" s="125">
        <v>127</v>
      </c>
      <c r="R53" s="125">
        <v>153</v>
      </c>
      <c r="S53" s="125">
        <v>183</v>
      </c>
      <c r="T53" s="125">
        <v>169</v>
      </c>
      <c r="U53" s="125">
        <v>173</v>
      </c>
      <c r="V53" s="125">
        <v>194</v>
      </c>
      <c r="W53" s="125">
        <v>150</v>
      </c>
      <c r="X53" s="125">
        <v>182</v>
      </c>
      <c r="Y53" s="125">
        <v>168</v>
      </c>
      <c r="Z53" s="125">
        <v>129</v>
      </c>
      <c r="AA53" s="125">
        <v>94</v>
      </c>
      <c r="AB53" s="125">
        <v>180</v>
      </c>
      <c r="AC53" s="125">
        <v>110</v>
      </c>
      <c r="AD53" s="125">
        <v>131</v>
      </c>
      <c r="AE53" s="125">
        <v>165</v>
      </c>
      <c r="AF53" s="125">
        <v>159</v>
      </c>
      <c r="AG53" s="125">
        <v>141</v>
      </c>
      <c r="AH53" s="125">
        <v>174</v>
      </c>
      <c r="AI53" s="125">
        <v>146</v>
      </c>
      <c r="AJ53" s="125">
        <v>188</v>
      </c>
      <c r="AK53" s="125">
        <v>192</v>
      </c>
      <c r="AL53" s="125">
        <v>104</v>
      </c>
      <c r="AM53" s="125">
        <v>102</v>
      </c>
      <c r="AN53" s="125">
        <v>190</v>
      </c>
      <c r="AO53" s="125">
        <v>125</v>
      </c>
      <c r="AP53" s="125">
        <v>177</v>
      </c>
      <c r="AQ53" s="125">
        <v>222</v>
      </c>
      <c r="AR53" s="125">
        <v>166</v>
      </c>
      <c r="AS53" s="125">
        <v>219</v>
      </c>
      <c r="AT53" s="125">
        <v>180</v>
      </c>
      <c r="AU53" s="125">
        <v>187</v>
      </c>
      <c r="AV53" s="125">
        <v>169</v>
      </c>
      <c r="AW53" s="125">
        <v>190</v>
      </c>
      <c r="AX53" s="125">
        <v>117</v>
      </c>
      <c r="AY53" s="125">
        <v>92</v>
      </c>
      <c r="AZ53" s="125">
        <v>182</v>
      </c>
      <c r="BA53" s="125">
        <v>140</v>
      </c>
      <c r="BB53" s="125">
        <v>157</v>
      </c>
      <c r="BC53" s="125">
        <v>204</v>
      </c>
      <c r="BD53" s="125">
        <v>174</v>
      </c>
      <c r="BE53" s="125">
        <v>180</v>
      </c>
      <c r="BF53" s="125">
        <v>183</v>
      </c>
      <c r="BG53" s="125">
        <v>159</v>
      </c>
      <c r="BH53" s="125">
        <v>156</v>
      </c>
      <c r="BI53" s="125">
        <v>184</v>
      </c>
      <c r="BJ53" s="125">
        <v>136</v>
      </c>
      <c r="BK53" s="125">
        <v>105</v>
      </c>
      <c r="BL53" s="125">
        <v>160</v>
      </c>
      <c r="BM53" s="125">
        <v>144</v>
      </c>
      <c r="BN53" s="125">
        <v>148</v>
      </c>
      <c r="BO53" s="125">
        <v>194</v>
      </c>
      <c r="BP53" s="125">
        <v>179</v>
      </c>
      <c r="BQ53" s="125">
        <v>189</v>
      </c>
      <c r="BR53" s="125">
        <v>186</v>
      </c>
      <c r="BS53" s="125">
        <v>181</v>
      </c>
      <c r="BT53" s="125">
        <v>179</v>
      </c>
      <c r="BU53" s="125">
        <v>171</v>
      </c>
      <c r="BV53" s="125">
        <v>124</v>
      </c>
      <c r="BW53" s="125">
        <v>117</v>
      </c>
      <c r="BX53" s="125">
        <v>168</v>
      </c>
      <c r="BY53" s="125">
        <v>140</v>
      </c>
      <c r="BZ53" s="125">
        <v>183</v>
      </c>
      <c r="CA53" s="125">
        <v>237</v>
      </c>
      <c r="CB53" s="125">
        <v>175</v>
      </c>
      <c r="CC53" s="125">
        <v>229</v>
      </c>
      <c r="CD53" s="125">
        <v>205</v>
      </c>
      <c r="CE53" s="125">
        <v>168</v>
      </c>
      <c r="CF53" s="125">
        <v>170</v>
      </c>
      <c r="CG53" s="125">
        <v>212</v>
      </c>
      <c r="CH53" s="125">
        <v>128</v>
      </c>
      <c r="CI53" s="125">
        <v>110</v>
      </c>
      <c r="CJ53" s="125">
        <v>198</v>
      </c>
      <c r="CK53" s="125">
        <v>129</v>
      </c>
      <c r="CL53" s="125">
        <v>134</v>
      </c>
      <c r="CM53" s="125">
        <v>191</v>
      </c>
      <c r="CN53" s="125">
        <v>153</v>
      </c>
      <c r="CO53" s="125">
        <v>198</v>
      </c>
      <c r="CP53" s="125">
        <v>146</v>
      </c>
      <c r="CQ53" s="125">
        <v>138</v>
      </c>
      <c r="CR53" s="125">
        <v>141</v>
      </c>
      <c r="CS53" s="125">
        <v>153</v>
      </c>
      <c r="CT53" s="125">
        <v>89</v>
      </c>
      <c r="CU53" s="125">
        <v>102</v>
      </c>
      <c r="CV53" s="125">
        <v>154</v>
      </c>
      <c r="CW53" s="125">
        <v>95</v>
      </c>
      <c r="CX53" s="125">
        <v>122</v>
      </c>
      <c r="CY53" s="125">
        <v>132</v>
      </c>
      <c r="CZ53" s="125">
        <v>133</v>
      </c>
      <c r="DA53" s="125">
        <v>108</v>
      </c>
      <c r="DB53" s="125">
        <v>118</v>
      </c>
      <c r="DC53" s="125">
        <v>103</v>
      </c>
      <c r="DD53" s="125">
        <v>127</v>
      </c>
      <c r="DE53" s="125">
        <v>106</v>
      </c>
      <c r="DF53" s="125">
        <v>97</v>
      </c>
      <c r="DG53" s="125">
        <v>77</v>
      </c>
      <c r="DH53" s="125">
        <v>108</v>
      </c>
      <c r="DI53" s="125">
        <v>110</v>
      </c>
      <c r="DJ53" s="125">
        <v>129</v>
      </c>
      <c r="DK53" s="125">
        <v>151</v>
      </c>
      <c r="DL53" s="125">
        <v>115</v>
      </c>
      <c r="DM53" s="125">
        <v>113</v>
      </c>
      <c r="DN53" s="125">
        <v>144</v>
      </c>
      <c r="DO53" s="125">
        <v>107</v>
      </c>
      <c r="DP53" s="125">
        <v>138</v>
      </c>
      <c r="DQ53" s="125">
        <v>107</v>
      </c>
      <c r="DR53" s="125">
        <v>92</v>
      </c>
      <c r="DS53" s="125">
        <v>91</v>
      </c>
      <c r="DT53" s="125">
        <v>133</v>
      </c>
      <c r="DU53" s="125">
        <v>129</v>
      </c>
      <c r="DV53" s="125">
        <v>132</v>
      </c>
      <c r="DW53" s="125">
        <v>137</v>
      </c>
      <c r="DX53" s="125">
        <v>143</v>
      </c>
      <c r="DY53" s="125">
        <v>127</v>
      </c>
      <c r="DZ53" s="125">
        <v>114</v>
      </c>
      <c r="EA53" s="125">
        <v>126</v>
      </c>
      <c r="EB53" s="125">
        <v>125</v>
      </c>
      <c r="EC53" s="125">
        <v>139</v>
      </c>
      <c r="ED53" s="125">
        <v>89</v>
      </c>
      <c r="EE53" s="125">
        <v>114</v>
      </c>
      <c r="EF53" s="125">
        <v>151</v>
      </c>
      <c r="EG53" s="125">
        <v>108</v>
      </c>
      <c r="EH53" s="125">
        <v>141</v>
      </c>
      <c r="EI53" s="125">
        <v>154</v>
      </c>
      <c r="EJ53" s="125">
        <v>130</v>
      </c>
      <c r="EK53" s="125">
        <v>137</v>
      </c>
      <c r="EL53" s="125">
        <v>143</v>
      </c>
      <c r="EM53" s="125">
        <v>142</v>
      </c>
      <c r="EN53" s="125">
        <v>128</v>
      </c>
      <c r="EO53" s="125">
        <v>134</v>
      </c>
      <c r="EP53" s="125">
        <v>87</v>
      </c>
      <c r="EQ53" s="125">
        <v>103</v>
      </c>
      <c r="ER53" s="125">
        <v>148</v>
      </c>
      <c r="ES53" s="125">
        <v>114</v>
      </c>
      <c r="ET53" s="125">
        <v>112</v>
      </c>
      <c r="EU53" s="125">
        <v>129</v>
      </c>
      <c r="EV53" s="125">
        <v>116</v>
      </c>
      <c r="EW53" s="125">
        <v>120</v>
      </c>
      <c r="EX53" s="125">
        <v>135</v>
      </c>
      <c r="EY53" s="125">
        <v>118</v>
      </c>
      <c r="EZ53" s="125">
        <v>132</v>
      </c>
      <c r="FA53" s="125">
        <v>126</v>
      </c>
      <c r="FB53" s="125">
        <v>90</v>
      </c>
      <c r="FC53" s="125">
        <v>82</v>
      </c>
      <c r="FD53" s="125">
        <v>134</v>
      </c>
      <c r="FE53" s="125">
        <v>114</v>
      </c>
      <c r="FF53" s="125">
        <v>123</v>
      </c>
      <c r="FG53" s="125">
        <v>166</v>
      </c>
      <c r="FH53" s="125">
        <v>160</v>
      </c>
      <c r="FI53" s="125">
        <v>186</v>
      </c>
      <c r="FJ53" s="125">
        <v>167</v>
      </c>
      <c r="FK53" s="125">
        <v>157</v>
      </c>
      <c r="FL53" s="125">
        <v>152</v>
      </c>
      <c r="FM53" s="125">
        <v>165</v>
      </c>
      <c r="FN53" s="125">
        <v>119</v>
      </c>
      <c r="FO53" s="125">
        <v>117</v>
      </c>
      <c r="FP53" s="125">
        <v>146</v>
      </c>
      <c r="FQ53" s="125">
        <v>134</v>
      </c>
      <c r="FR53" s="125">
        <v>165</v>
      </c>
      <c r="FS53" s="125">
        <v>150</v>
      </c>
      <c r="FT53" s="125">
        <v>142</v>
      </c>
      <c r="FU53" s="125">
        <v>184</v>
      </c>
      <c r="FV53" s="125">
        <v>162</v>
      </c>
    </row>
    <row r="54" spans="1:178" x14ac:dyDescent="0.25">
      <c r="A54" s="126" t="s">
        <v>1451</v>
      </c>
      <c r="B54" s="127" t="str">
        <f t="shared" si="2"/>
        <v>JO</v>
      </c>
      <c r="C54" s="126" t="str">
        <f t="shared" si="3"/>
        <v>Wholesale trade</v>
      </c>
      <c r="D54" s="125">
        <v>316</v>
      </c>
      <c r="E54" s="125">
        <v>212</v>
      </c>
      <c r="F54" s="125">
        <v>125</v>
      </c>
      <c r="G54" s="125">
        <v>220</v>
      </c>
      <c r="H54" s="125">
        <v>109</v>
      </c>
      <c r="I54" s="125">
        <v>144</v>
      </c>
      <c r="J54" s="125">
        <v>147</v>
      </c>
      <c r="K54" s="125">
        <v>102</v>
      </c>
      <c r="L54" s="125">
        <v>94</v>
      </c>
      <c r="M54" s="125">
        <v>80</v>
      </c>
      <c r="N54" s="125">
        <v>68</v>
      </c>
      <c r="O54" s="125">
        <v>62</v>
      </c>
      <c r="P54" s="125">
        <v>129</v>
      </c>
      <c r="Q54" s="125">
        <v>97</v>
      </c>
      <c r="R54" s="125">
        <v>134</v>
      </c>
      <c r="S54" s="125">
        <v>132</v>
      </c>
      <c r="T54" s="125">
        <v>99</v>
      </c>
      <c r="U54" s="125">
        <v>121</v>
      </c>
      <c r="V54" s="125">
        <v>115</v>
      </c>
      <c r="W54" s="125">
        <v>102</v>
      </c>
      <c r="X54" s="125">
        <v>97</v>
      </c>
      <c r="Y54" s="125">
        <v>86</v>
      </c>
      <c r="Z54" s="125">
        <v>85</v>
      </c>
      <c r="AA54" s="125">
        <v>84</v>
      </c>
      <c r="AB54" s="125">
        <v>120</v>
      </c>
      <c r="AC54" s="125">
        <v>85</v>
      </c>
      <c r="AD54" s="125">
        <v>72</v>
      </c>
      <c r="AE54" s="125">
        <v>102</v>
      </c>
      <c r="AF54" s="125">
        <v>109</v>
      </c>
      <c r="AG54" s="125">
        <v>89</v>
      </c>
      <c r="AH54" s="125">
        <v>94</v>
      </c>
      <c r="AI54" s="125">
        <v>112</v>
      </c>
      <c r="AJ54" s="125">
        <v>89</v>
      </c>
      <c r="AK54" s="125">
        <v>94</v>
      </c>
      <c r="AL54" s="125">
        <v>91</v>
      </c>
      <c r="AM54" s="125">
        <v>109</v>
      </c>
      <c r="AN54" s="125">
        <v>141</v>
      </c>
      <c r="AO54" s="125">
        <v>91</v>
      </c>
      <c r="AP54" s="125">
        <v>106</v>
      </c>
      <c r="AQ54" s="125">
        <v>160</v>
      </c>
      <c r="AR54" s="125">
        <v>126</v>
      </c>
      <c r="AS54" s="125">
        <v>145</v>
      </c>
      <c r="AT54" s="125">
        <v>177</v>
      </c>
      <c r="AU54" s="125">
        <v>124</v>
      </c>
      <c r="AV54" s="125">
        <v>131</v>
      </c>
      <c r="AW54" s="125">
        <v>101</v>
      </c>
      <c r="AX54" s="125">
        <v>115</v>
      </c>
      <c r="AY54" s="125">
        <v>139</v>
      </c>
      <c r="AZ54" s="125">
        <v>122</v>
      </c>
      <c r="BA54" s="125">
        <v>161</v>
      </c>
      <c r="BB54" s="125">
        <v>139</v>
      </c>
      <c r="BC54" s="125">
        <v>163</v>
      </c>
      <c r="BD54" s="125">
        <v>152</v>
      </c>
      <c r="BE54" s="125">
        <v>130</v>
      </c>
      <c r="BF54" s="125">
        <v>160</v>
      </c>
      <c r="BG54" s="125">
        <v>149</v>
      </c>
      <c r="BH54" s="125">
        <v>132</v>
      </c>
      <c r="BI54" s="125">
        <v>152</v>
      </c>
      <c r="BJ54" s="125">
        <v>121</v>
      </c>
      <c r="BK54" s="125">
        <v>115</v>
      </c>
      <c r="BL54" s="125">
        <v>174</v>
      </c>
      <c r="BM54" s="125">
        <v>178</v>
      </c>
      <c r="BN54" s="125">
        <v>198</v>
      </c>
      <c r="BO54" s="125">
        <v>181</v>
      </c>
      <c r="BP54" s="125">
        <v>158</v>
      </c>
      <c r="BQ54" s="125">
        <v>150</v>
      </c>
      <c r="BR54" s="125">
        <v>188</v>
      </c>
      <c r="BS54" s="125">
        <v>156</v>
      </c>
      <c r="BT54" s="125">
        <v>205</v>
      </c>
      <c r="BU54" s="125">
        <v>170</v>
      </c>
      <c r="BV54" s="125">
        <v>132</v>
      </c>
      <c r="BW54" s="125">
        <v>168</v>
      </c>
      <c r="BX54" s="125">
        <v>225</v>
      </c>
      <c r="BY54" s="125">
        <v>148</v>
      </c>
      <c r="BZ54" s="125">
        <v>269</v>
      </c>
      <c r="CA54" s="125">
        <v>291</v>
      </c>
      <c r="CB54" s="125">
        <v>211</v>
      </c>
      <c r="CC54" s="125">
        <v>211</v>
      </c>
      <c r="CD54" s="125">
        <v>196</v>
      </c>
      <c r="CE54" s="125">
        <v>234</v>
      </c>
      <c r="CF54" s="125">
        <v>179</v>
      </c>
      <c r="CG54" s="125">
        <v>174</v>
      </c>
      <c r="CH54" s="125">
        <v>116</v>
      </c>
      <c r="CI54" s="125">
        <v>212</v>
      </c>
      <c r="CJ54" s="125">
        <v>204</v>
      </c>
      <c r="CK54" s="125">
        <v>182</v>
      </c>
      <c r="CL54" s="125">
        <v>122</v>
      </c>
      <c r="CM54" s="125">
        <v>139</v>
      </c>
      <c r="CN54" s="125">
        <v>159</v>
      </c>
      <c r="CO54" s="125">
        <v>127</v>
      </c>
      <c r="CP54" s="125">
        <v>113</v>
      </c>
      <c r="CQ54" s="125">
        <v>111</v>
      </c>
      <c r="CR54" s="125">
        <v>96</v>
      </c>
      <c r="CS54" s="125">
        <v>77</v>
      </c>
      <c r="CT54" s="125">
        <v>55</v>
      </c>
      <c r="CU54" s="125">
        <v>69</v>
      </c>
      <c r="CV54" s="125">
        <v>54</v>
      </c>
      <c r="CW54" s="125">
        <v>81</v>
      </c>
      <c r="CX54" s="125">
        <v>88</v>
      </c>
      <c r="CY54" s="125">
        <v>67</v>
      </c>
      <c r="CZ54" s="125">
        <v>74</v>
      </c>
      <c r="DA54" s="125">
        <v>83</v>
      </c>
      <c r="DB54" s="125">
        <v>68</v>
      </c>
      <c r="DC54" s="125">
        <v>95</v>
      </c>
      <c r="DD54" s="125">
        <v>64</v>
      </c>
      <c r="DE54" s="125">
        <v>63</v>
      </c>
      <c r="DF54" s="125">
        <v>49</v>
      </c>
      <c r="DG54" s="125">
        <v>65</v>
      </c>
      <c r="DH54" s="125">
        <v>85</v>
      </c>
      <c r="DI54" s="125">
        <v>64</v>
      </c>
      <c r="DJ54" s="125">
        <v>94</v>
      </c>
      <c r="DK54" s="125">
        <v>90</v>
      </c>
      <c r="DL54" s="125">
        <v>103</v>
      </c>
      <c r="DM54" s="125">
        <v>78</v>
      </c>
      <c r="DN54" s="125">
        <v>88</v>
      </c>
      <c r="DO54" s="125">
        <v>84</v>
      </c>
      <c r="DP54" s="125">
        <v>78</v>
      </c>
      <c r="DQ54" s="125">
        <v>84</v>
      </c>
      <c r="DR54" s="125">
        <v>77</v>
      </c>
      <c r="DS54" s="125">
        <v>65</v>
      </c>
      <c r="DT54" s="125">
        <v>132</v>
      </c>
      <c r="DU54" s="125">
        <v>133</v>
      </c>
      <c r="DV54" s="125">
        <v>126</v>
      </c>
      <c r="DW54" s="125">
        <v>114</v>
      </c>
      <c r="DX54" s="125">
        <v>90</v>
      </c>
      <c r="DY54" s="125">
        <v>91</v>
      </c>
      <c r="DZ54" s="125">
        <v>126</v>
      </c>
      <c r="EA54" s="125">
        <v>67</v>
      </c>
      <c r="EB54" s="125">
        <v>130</v>
      </c>
      <c r="EC54" s="125">
        <v>147</v>
      </c>
      <c r="ED54" s="125">
        <v>113</v>
      </c>
      <c r="EE54" s="125">
        <v>119</v>
      </c>
      <c r="EF54" s="125">
        <v>160</v>
      </c>
      <c r="EG54" s="125">
        <v>117</v>
      </c>
      <c r="EH54" s="125">
        <v>122</v>
      </c>
      <c r="EI54" s="125">
        <v>136</v>
      </c>
      <c r="EJ54" s="125">
        <v>125</v>
      </c>
      <c r="EK54" s="125">
        <v>147</v>
      </c>
      <c r="EL54" s="125">
        <v>157</v>
      </c>
      <c r="EM54" s="125">
        <v>132</v>
      </c>
      <c r="EN54" s="125">
        <v>124</v>
      </c>
      <c r="EO54" s="125">
        <v>112</v>
      </c>
      <c r="EP54" s="125">
        <v>109</v>
      </c>
      <c r="EQ54" s="125">
        <v>110</v>
      </c>
      <c r="ER54" s="125">
        <v>158</v>
      </c>
      <c r="ES54" s="125">
        <v>105</v>
      </c>
      <c r="ET54" s="125">
        <v>126</v>
      </c>
      <c r="EU54" s="125">
        <v>139</v>
      </c>
      <c r="EV54" s="125">
        <v>121</v>
      </c>
      <c r="EW54" s="125">
        <v>101</v>
      </c>
      <c r="EX54" s="125">
        <v>153</v>
      </c>
      <c r="EY54" s="125">
        <v>141</v>
      </c>
      <c r="EZ54" s="125">
        <v>120</v>
      </c>
      <c r="FA54" s="125">
        <v>102</v>
      </c>
      <c r="FB54" s="125">
        <v>139</v>
      </c>
      <c r="FC54" s="125">
        <v>145</v>
      </c>
      <c r="FD54" s="125">
        <v>149</v>
      </c>
      <c r="FE54" s="125">
        <v>131</v>
      </c>
      <c r="FF54" s="125">
        <v>114</v>
      </c>
      <c r="FG54" s="125">
        <v>166</v>
      </c>
      <c r="FH54" s="125">
        <v>150</v>
      </c>
      <c r="FI54" s="125">
        <v>155</v>
      </c>
      <c r="FJ54" s="125">
        <v>188</v>
      </c>
      <c r="FK54" s="125">
        <v>157</v>
      </c>
      <c r="FL54" s="125">
        <v>137</v>
      </c>
      <c r="FM54" s="125">
        <v>167</v>
      </c>
      <c r="FN54" s="125">
        <v>170</v>
      </c>
      <c r="FO54" s="125">
        <v>152</v>
      </c>
      <c r="FP54" s="125">
        <v>175</v>
      </c>
      <c r="FQ54" s="125">
        <v>163</v>
      </c>
      <c r="FR54" s="125">
        <v>139</v>
      </c>
      <c r="FS54" s="125">
        <v>189</v>
      </c>
      <c r="FT54" s="125">
        <v>165</v>
      </c>
      <c r="FU54" s="125">
        <v>159</v>
      </c>
      <c r="FV54" s="125">
        <v>234</v>
      </c>
    </row>
    <row r="55" spans="1:178" x14ac:dyDescent="0.25">
      <c r="A55" s="126" t="s">
        <v>1450</v>
      </c>
      <c r="B55" s="127" t="str">
        <f t="shared" si="2"/>
        <v>HI</v>
      </c>
      <c r="C55" s="126" t="str">
        <f t="shared" si="3"/>
        <v>Retail trade</v>
      </c>
      <c r="D55" s="125">
        <v>700</v>
      </c>
      <c r="E55" s="125">
        <v>527</v>
      </c>
      <c r="F55" s="125">
        <v>737</v>
      </c>
      <c r="G55" s="125">
        <v>800</v>
      </c>
      <c r="H55" s="125">
        <v>901</v>
      </c>
      <c r="I55" s="125">
        <v>872</v>
      </c>
      <c r="J55" s="125">
        <v>794</v>
      </c>
      <c r="K55" s="125">
        <v>750</v>
      </c>
      <c r="L55" s="125">
        <v>821</v>
      </c>
      <c r="M55" s="125">
        <v>973</v>
      </c>
      <c r="N55" s="125">
        <v>829</v>
      </c>
      <c r="O55" s="125">
        <v>607</v>
      </c>
      <c r="P55" s="125">
        <v>580</v>
      </c>
      <c r="Q55" s="125">
        <v>480</v>
      </c>
      <c r="R55" s="125">
        <v>560</v>
      </c>
      <c r="S55" s="125">
        <v>708</v>
      </c>
      <c r="T55" s="125">
        <v>754</v>
      </c>
      <c r="U55" s="125">
        <v>752</v>
      </c>
      <c r="V55" s="125">
        <v>748</v>
      </c>
      <c r="W55" s="125">
        <v>699</v>
      </c>
      <c r="X55" s="125">
        <v>743</v>
      </c>
      <c r="Y55" s="125">
        <v>878</v>
      </c>
      <c r="Z55" s="125">
        <v>850</v>
      </c>
      <c r="AA55" s="125">
        <v>629</v>
      </c>
      <c r="AB55" s="125">
        <v>543</v>
      </c>
      <c r="AC55" s="125">
        <v>508</v>
      </c>
      <c r="AD55" s="125">
        <v>573</v>
      </c>
      <c r="AE55" s="125">
        <v>705</v>
      </c>
      <c r="AF55" s="125">
        <v>674</v>
      </c>
      <c r="AG55" s="125">
        <v>705</v>
      </c>
      <c r="AH55" s="125">
        <v>648</v>
      </c>
      <c r="AI55" s="125">
        <v>692</v>
      </c>
      <c r="AJ55" s="125">
        <v>727</v>
      </c>
      <c r="AK55" s="125">
        <v>912</v>
      </c>
      <c r="AL55" s="125">
        <v>839</v>
      </c>
      <c r="AM55" s="125">
        <v>644</v>
      </c>
      <c r="AN55" s="125">
        <v>613</v>
      </c>
      <c r="AO55" s="125">
        <v>519</v>
      </c>
      <c r="AP55" s="125">
        <v>680</v>
      </c>
      <c r="AQ55" s="125">
        <v>811</v>
      </c>
      <c r="AR55" s="125">
        <v>761</v>
      </c>
      <c r="AS55" s="125">
        <v>721</v>
      </c>
      <c r="AT55" s="125">
        <v>779</v>
      </c>
      <c r="AU55" s="125">
        <v>779</v>
      </c>
      <c r="AV55" s="125">
        <v>769</v>
      </c>
      <c r="AW55" s="125">
        <v>964</v>
      </c>
      <c r="AX55" s="125">
        <v>1016</v>
      </c>
      <c r="AY55" s="125">
        <v>700</v>
      </c>
      <c r="AZ55" s="125">
        <v>608</v>
      </c>
      <c r="BA55" s="125">
        <v>558</v>
      </c>
      <c r="BB55" s="125">
        <v>762</v>
      </c>
      <c r="BC55" s="125">
        <v>809</v>
      </c>
      <c r="BD55" s="125">
        <v>828</v>
      </c>
      <c r="BE55" s="125">
        <v>812</v>
      </c>
      <c r="BF55" s="125">
        <v>818</v>
      </c>
      <c r="BG55" s="125">
        <v>856</v>
      </c>
      <c r="BH55" s="125">
        <v>815</v>
      </c>
      <c r="BI55" s="125">
        <v>899</v>
      </c>
      <c r="BJ55" s="125">
        <v>862</v>
      </c>
      <c r="BK55" s="125">
        <v>601</v>
      </c>
      <c r="BL55" s="125">
        <v>653</v>
      </c>
      <c r="BM55" s="125">
        <v>601</v>
      </c>
      <c r="BN55" s="125">
        <v>743</v>
      </c>
      <c r="BO55" s="125">
        <v>797</v>
      </c>
      <c r="BP55" s="125">
        <v>844</v>
      </c>
      <c r="BQ55" s="125">
        <v>876</v>
      </c>
      <c r="BR55" s="125">
        <v>784</v>
      </c>
      <c r="BS55" s="125">
        <v>827</v>
      </c>
      <c r="BT55" s="125">
        <v>818</v>
      </c>
      <c r="BU55" s="125">
        <v>928</v>
      </c>
      <c r="BV55" s="125">
        <v>995</v>
      </c>
      <c r="BW55" s="125">
        <v>605</v>
      </c>
      <c r="BX55" s="125">
        <v>618</v>
      </c>
      <c r="BY55" s="125">
        <v>591</v>
      </c>
      <c r="BZ55" s="125">
        <v>743</v>
      </c>
      <c r="CA55" s="125">
        <v>738</v>
      </c>
      <c r="CB55" s="125">
        <v>811</v>
      </c>
      <c r="CC55" s="125">
        <v>733</v>
      </c>
      <c r="CD55" s="125">
        <v>734</v>
      </c>
      <c r="CE55" s="125">
        <v>797</v>
      </c>
      <c r="CF55" s="125">
        <v>830</v>
      </c>
      <c r="CG55" s="125">
        <v>922</v>
      </c>
      <c r="CH55" s="125">
        <v>1035</v>
      </c>
      <c r="CI55" s="125">
        <v>586</v>
      </c>
      <c r="CJ55" s="125">
        <v>548</v>
      </c>
      <c r="CK55" s="125">
        <v>535</v>
      </c>
      <c r="CL55" s="125">
        <v>664</v>
      </c>
      <c r="CM55" s="125">
        <v>694</v>
      </c>
      <c r="CN55" s="125">
        <v>657</v>
      </c>
      <c r="CO55" s="125">
        <v>716</v>
      </c>
      <c r="CP55" s="125">
        <v>672</v>
      </c>
      <c r="CQ55" s="125">
        <v>718</v>
      </c>
      <c r="CR55" s="125">
        <v>669</v>
      </c>
      <c r="CS55" s="125">
        <v>760</v>
      </c>
      <c r="CT55" s="125">
        <v>703</v>
      </c>
      <c r="CU55" s="125">
        <v>478</v>
      </c>
      <c r="CV55" s="125">
        <v>423</v>
      </c>
      <c r="CW55" s="125">
        <v>386</v>
      </c>
      <c r="CX55" s="125">
        <v>510</v>
      </c>
      <c r="CY55" s="125">
        <v>635</v>
      </c>
      <c r="CZ55" s="125">
        <v>583</v>
      </c>
      <c r="DA55" s="125">
        <v>510</v>
      </c>
      <c r="DB55" s="125">
        <v>489</v>
      </c>
      <c r="DC55" s="125">
        <v>552</v>
      </c>
      <c r="DD55" s="125">
        <v>573</v>
      </c>
      <c r="DE55" s="125">
        <v>585</v>
      </c>
      <c r="DF55" s="125">
        <v>652</v>
      </c>
      <c r="DG55" s="125">
        <v>389</v>
      </c>
      <c r="DH55" s="125">
        <v>444</v>
      </c>
      <c r="DI55" s="125">
        <v>396</v>
      </c>
      <c r="DJ55" s="125">
        <v>634</v>
      </c>
      <c r="DK55" s="125">
        <v>564</v>
      </c>
      <c r="DL55" s="125">
        <v>587</v>
      </c>
      <c r="DM55" s="125">
        <v>577</v>
      </c>
      <c r="DN55" s="125">
        <v>587</v>
      </c>
      <c r="DO55" s="125">
        <v>569</v>
      </c>
      <c r="DP55" s="125">
        <v>600</v>
      </c>
      <c r="DQ55" s="125">
        <v>689</v>
      </c>
      <c r="DR55" s="125">
        <v>703</v>
      </c>
      <c r="DS55" s="125">
        <v>375</v>
      </c>
      <c r="DT55" s="125">
        <v>452</v>
      </c>
      <c r="DU55" s="125">
        <v>422</v>
      </c>
      <c r="DV55" s="125">
        <v>573</v>
      </c>
      <c r="DW55" s="125">
        <v>617</v>
      </c>
      <c r="DX55" s="125">
        <v>616</v>
      </c>
      <c r="DY55" s="125">
        <v>593</v>
      </c>
      <c r="DZ55" s="125">
        <v>581</v>
      </c>
      <c r="EA55" s="125">
        <v>573</v>
      </c>
      <c r="EB55" s="125">
        <v>611</v>
      </c>
      <c r="EC55" s="125">
        <v>678</v>
      </c>
      <c r="ED55" s="125">
        <v>727</v>
      </c>
      <c r="EE55" s="125">
        <v>365</v>
      </c>
      <c r="EF55" s="125">
        <v>462</v>
      </c>
      <c r="EG55" s="125">
        <v>426</v>
      </c>
      <c r="EH55" s="125">
        <v>575</v>
      </c>
      <c r="EI55" s="125">
        <v>604</v>
      </c>
      <c r="EJ55" s="125">
        <v>618</v>
      </c>
      <c r="EK55" s="125">
        <v>573</v>
      </c>
      <c r="EL55" s="125">
        <v>556</v>
      </c>
      <c r="EM55" s="125">
        <v>636</v>
      </c>
      <c r="EN55" s="125">
        <v>594</v>
      </c>
      <c r="EO55" s="125">
        <v>741</v>
      </c>
      <c r="EP55" s="125">
        <v>783</v>
      </c>
      <c r="EQ55" s="125">
        <v>431</v>
      </c>
      <c r="ER55" s="125">
        <v>469</v>
      </c>
      <c r="ES55" s="125">
        <v>496</v>
      </c>
      <c r="ET55" s="125">
        <v>549</v>
      </c>
      <c r="EU55" s="125">
        <v>639</v>
      </c>
      <c r="EV55" s="125">
        <v>673</v>
      </c>
      <c r="EW55" s="125">
        <v>600</v>
      </c>
      <c r="EX55" s="125">
        <v>623</v>
      </c>
      <c r="EY55" s="125">
        <v>722</v>
      </c>
      <c r="EZ55" s="125">
        <v>678</v>
      </c>
      <c r="FA55" s="125">
        <v>855</v>
      </c>
      <c r="FB55" s="125">
        <v>958</v>
      </c>
      <c r="FC55" s="125">
        <v>548</v>
      </c>
      <c r="FD55" s="125">
        <v>486</v>
      </c>
      <c r="FE55" s="125">
        <v>540</v>
      </c>
      <c r="FF55" s="125">
        <v>687</v>
      </c>
      <c r="FG55" s="125">
        <v>786</v>
      </c>
      <c r="FH55" s="125">
        <v>821</v>
      </c>
      <c r="FI55" s="125">
        <v>733</v>
      </c>
      <c r="FJ55" s="125">
        <v>754</v>
      </c>
      <c r="FK55" s="125">
        <v>720</v>
      </c>
      <c r="FL55" s="125">
        <v>694</v>
      </c>
      <c r="FM55" s="125">
        <v>979</v>
      </c>
      <c r="FN55" s="125">
        <v>1044</v>
      </c>
      <c r="FO55" s="125">
        <v>583</v>
      </c>
      <c r="FP55" s="125">
        <v>591</v>
      </c>
      <c r="FQ55" s="125">
        <v>532</v>
      </c>
      <c r="FR55" s="125">
        <v>736</v>
      </c>
      <c r="FS55" s="125">
        <v>748</v>
      </c>
      <c r="FT55" s="125">
        <v>855</v>
      </c>
      <c r="FU55" s="125">
        <v>775</v>
      </c>
      <c r="FV55" s="125">
        <v>781</v>
      </c>
    </row>
    <row r="56" spans="1:178" x14ac:dyDescent="0.25">
      <c r="A56" s="126" t="s">
        <v>1449</v>
      </c>
      <c r="B56" s="127" t="str">
        <f t="shared" si="2"/>
        <v>JO</v>
      </c>
      <c r="C56" s="126" t="str">
        <f t="shared" si="3"/>
        <v>Retail trade</v>
      </c>
      <c r="D56" s="125">
        <v>478</v>
      </c>
      <c r="E56" s="125">
        <v>436</v>
      </c>
      <c r="F56" s="125">
        <v>396</v>
      </c>
      <c r="G56" s="125">
        <v>500</v>
      </c>
      <c r="H56" s="125">
        <v>440</v>
      </c>
      <c r="I56" s="125">
        <v>392</v>
      </c>
      <c r="J56" s="125">
        <v>447</v>
      </c>
      <c r="K56" s="125">
        <v>398</v>
      </c>
      <c r="L56" s="125">
        <v>425</v>
      </c>
      <c r="M56" s="125">
        <v>490</v>
      </c>
      <c r="N56" s="125">
        <v>291</v>
      </c>
      <c r="O56" s="125">
        <v>291</v>
      </c>
      <c r="P56" s="125">
        <v>358</v>
      </c>
      <c r="Q56" s="125">
        <v>280</v>
      </c>
      <c r="R56" s="125">
        <v>342</v>
      </c>
      <c r="S56" s="125">
        <v>337</v>
      </c>
      <c r="T56" s="125">
        <v>312</v>
      </c>
      <c r="U56" s="125">
        <v>302</v>
      </c>
      <c r="V56" s="125">
        <v>388</v>
      </c>
      <c r="W56" s="125">
        <v>347</v>
      </c>
      <c r="X56" s="125">
        <v>427</v>
      </c>
      <c r="Y56" s="125">
        <v>560</v>
      </c>
      <c r="Z56" s="125">
        <v>274</v>
      </c>
      <c r="AA56" s="125">
        <v>171</v>
      </c>
      <c r="AB56" s="125">
        <v>300</v>
      </c>
      <c r="AC56" s="125">
        <v>294</v>
      </c>
      <c r="AD56" s="125">
        <v>298</v>
      </c>
      <c r="AE56" s="125">
        <v>364</v>
      </c>
      <c r="AF56" s="125">
        <v>293</v>
      </c>
      <c r="AG56" s="125">
        <v>318</v>
      </c>
      <c r="AH56" s="125">
        <v>343</v>
      </c>
      <c r="AI56" s="125">
        <v>367</v>
      </c>
      <c r="AJ56" s="125">
        <v>416</v>
      </c>
      <c r="AK56" s="125">
        <v>466</v>
      </c>
      <c r="AL56" s="125">
        <v>302</v>
      </c>
      <c r="AM56" s="125">
        <v>264</v>
      </c>
      <c r="AN56" s="125">
        <v>311</v>
      </c>
      <c r="AO56" s="125">
        <v>292</v>
      </c>
      <c r="AP56" s="125">
        <v>362</v>
      </c>
      <c r="AQ56" s="125">
        <v>382</v>
      </c>
      <c r="AR56" s="125">
        <v>411</v>
      </c>
      <c r="AS56" s="125">
        <v>354</v>
      </c>
      <c r="AT56" s="125">
        <v>475</v>
      </c>
      <c r="AU56" s="125">
        <v>470</v>
      </c>
      <c r="AV56" s="125">
        <v>574</v>
      </c>
      <c r="AW56" s="125">
        <v>591</v>
      </c>
      <c r="AX56" s="125">
        <v>292</v>
      </c>
      <c r="AY56" s="125">
        <v>299</v>
      </c>
      <c r="AZ56" s="125">
        <v>360</v>
      </c>
      <c r="BA56" s="125">
        <v>350</v>
      </c>
      <c r="BB56" s="125">
        <v>431</v>
      </c>
      <c r="BC56" s="125">
        <v>474</v>
      </c>
      <c r="BD56" s="125">
        <v>378</v>
      </c>
      <c r="BE56" s="125">
        <v>378</v>
      </c>
      <c r="BF56" s="125">
        <v>442</v>
      </c>
      <c r="BG56" s="125">
        <v>484</v>
      </c>
      <c r="BH56" s="125">
        <v>497</v>
      </c>
      <c r="BI56" s="125">
        <v>606</v>
      </c>
      <c r="BJ56" s="125">
        <v>473</v>
      </c>
      <c r="BK56" s="125">
        <v>338</v>
      </c>
      <c r="BL56" s="125">
        <v>446</v>
      </c>
      <c r="BM56" s="125">
        <v>343</v>
      </c>
      <c r="BN56" s="125">
        <v>396</v>
      </c>
      <c r="BO56" s="125">
        <v>440</v>
      </c>
      <c r="BP56" s="125">
        <v>416</v>
      </c>
      <c r="BQ56" s="125">
        <v>374</v>
      </c>
      <c r="BR56" s="125">
        <v>416</v>
      </c>
      <c r="BS56" s="125">
        <v>494</v>
      </c>
      <c r="BT56" s="125">
        <v>511</v>
      </c>
      <c r="BU56" s="125">
        <v>524</v>
      </c>
      <c r="BV56" s="125">
        <v>434</v>
      </c>
      <c r="BW56" s="125">
        <v>412</v>
      </c>
      <c r="BX56" s="125">
        <v>442</v>
      </c>
      <c r="BY56" s="125">
        <v>371</v>
      </c>
      <c r="BZ56" s="125">
        <v>384</v>
      </c>
      <c r="CA56" s="125">
        <v>428</v>
      </c>
      <c r="CB56" s="125">
        <v>351</v>
      </c>
      <c r="CC56" s="125">
        <v>450</v>
      </c>
      <c r="CD56" s="125">
        <v>476</v>
      </c>
      <c r="CE56" s="125">
        <v>454</v>
      </c>
      <c r="CF56" s="125">
        <v>467</v>
      </c>
      <c r="CG56" s="125">
        <v>462</v>
      </c>
      <c r="CH56" s="125">
        <v>401</v>
      </c>
      <c r="CI56" s="125">
        <v>279</v>
      </c>
      <c r="CJ56" s="125">
        <v>331</v>
      </c>
      <c r="CK56" s="125">
        <v>289</v>
      </c>
      <c r="CL56" s="125">
        <v>355</v>
      </c>
      <c r="CM56" s="125">
        <v>379</v>
      </c>
      <c r="CN56" s="125">
        <v>378</v>
      </c>
      <c r="CO56" s="125">
        <v>300</v>
      </c>
      <c r="CP56" s="125">
        <v>436</v>
      </c>
      <c r="CQ56" s="125">
        <v>403</v>
      </c>
      <c r="CR56" s="125">
        <v>315</v>
      </c>
      <c r="CS56" s="125">
        <v>444</v>
      </c>
      <c r="CT56" s="125">
        <v>341</v>
      </c>
      <c r="CU56" s="125">
        <v>186</v>
      </c>
      <c r="CV56" s="125">
        <v>298</v>
      </c>
      <c r="CW56" s="125">
        <v>249</v>
      </c>
      <c r="CX56" s="125">
        <v>233</v>
      </c>
      <c r="CY56" s="125">
        <v>196</v>
      </c>
      <c r="CZ56" s="125">
        <v>311</v>
      </c>
      <c r="DA56" s="125">
        <v>269</v>
      </c>
      <c r="DB56" s="125">
        <v>226</v>
      </c>
      <c r="DC56" s="125">
        <v>264</v>
      </c>
      <c r="DD56" s="125">
        <v>304</v>
      </c>
      <c r="DE56" s="125">
        <v>270</v>
      </c>
      <c r="DF56" s="125">
        <v>200</v>
      </c>
      <c r="DG56" s="125">
        <v>161</v>
      </c>
      <c r="DH56" s="125">
        <v>231</v>
      </c>
      <c r="DI56" s="125">
        <v>216</v>
      </c>
      <c r="DJ56" s="125">
        <v>326</v>
      </c>
      <c r="DK56" s="125">
        <v>282</v>
      </c>
      <c r="DL56" s="125">
        <v>262</v>
      </c>
      <c r="DM56" s="125">
        <v>274</v>
      </c>
      <c r="DN56" s="125">
        <v>309</v>
      </c>
      <c r="DO56" s="125">
        <v>280</v>
      </c>
      <c r="DP56" s="125">
        <v>280</v>
      </c>
      <c r="DQ56" s="125">
        <v>331</v>
      </c>
      <c r="DR56" s="125">
        <v>232</v>
      </c>
      <c r="DS56" s="125">
        <v>181</v>
      </c>
      <c r="DT56" s="125">
        <v>275</v>
      </c>
      <c r="DU56" s="125">
        <v>211</v>
      </c>
      <c r="DV56" s="125">
        <v>276</v>
      </c>
      <c r="DW56" s="125">
        <v>296</v>
      </c>
      <c r="DX56" s="125">
        <v>298</v>
      </c>
      <c r="DY56" s="125">
        <v>344</v>
      </c>
      <c r="DZ56" s="125">
        <v>414</v>
      </c>
      <c r="EA56" s="125">
        <v>367</v>
      </c>
      <c r="EB56" s="125">
        <v>408</v>
      </c>
      <c r="EC56" s="125">
        <v>401</v>
      </c>
      <c r="ED56" s="125">
        <v>287</v>
      </c>
      <c r="EE56" s="125">
        <v>250</v>
      </c>
      <c r="EF56" s="125">
        <v>323</v>
      </c>
      <c r="EG56" s="125">
        <v>307</v>
      </c>
      <c r="EH56" s="125">
        <v>368</v>
      </c>
      <c r="EI56" s="125">
        <v>347</v>
      </c>
      <c r="EJ56" s="125">
        <v>345</v>
      </c>
      <c r="EK56" s="125">
        <v>347</v>
      </c>
      <c r="EL56" s="125">
        <v>377</v>
      </c>
      <c r="EM56" s="125">
        <v>408</v>
      </c>
      <c r="EN56" s="125">
        <v>421</v>
      </c>
      <c r="EO56" s="125">
        <v>446</v>
      </c>
      <c r="EP56" s="125">
        <v>402</v>
      </c>
      <c r="EQ56" s="125">
        <v>300</v>
      </c>
      <c r="ER56" s="125">
        <v>405</v>
      </c>
      <c r="ES56" s="125">
        <v>346</v>
      </c>
      <c r="ET56" s="125">
        <v>405</v>
      </c>
      <c r="EU56" s="125">
        <v>453</v>
      </c>
      <c r="EV56" s="125">
        <v>474</v>
      </c>
      <c r="EW56" s="125">
        <v>529</v>
      </c>
      <c r="EX56" s="125">
        <v>482</v>
      </c>
      <c r="EY56" s="125">
        <v>477</v>
      </c>
      <c r="EZ56" s="125">
        <v>547</v>
      </c>
      <c r="FA56" s="125">
        <v>503</v>
      </c>
      <c r="FB56" s="125">
        <v>394</v>
      </c>
      <c r="FC56" s="125">
        <v>335</v>
      </c>
      <c r="FD56" s="125">
        <v>361</v>
      </c>
      <c r="FE56" s="125">
        <v>400</v>
      </c>
      <c r="FF56" s="125">
        <v>499</v>
      </c>
      <c r="FG56" s="125">
        <v>555</v>
      </c>
      <c r="FH56" s="125">
        <v>442</v>
      </c>
      <c r="FI56" s="125">
        <v>472</v>
      </c>
      <c r="FJ56" s="125">
        <v>526</v>
      </c>
      <c r="FK56" s="125">
        <v>601</v>
      </c>
      <c r="FL56" s="125">
        <v>573</v>
      </c>
      <c r="FM56" s="125">
        <v>559</v>
      </c>
      <c r="FN56" s="125">
        <v>453</v>
      </c>
      <c r="FO56" s="125">
        <v>411</v>
      </c>
      <c r="FP56" s="125">
        <v>458</v>
      </c>
      <c r="FQ56" s="125">
        <v>487</v>
      </c>
      <c r="FR56" s="125">
        <v>511</v>
      </c>
      <c r="FS56" s="125">
        <v>545</v>
      </c>
      <c r="FT56" s="125">
        <v>547</v>
      </c>
      <c r="FU56" s="125">
        <v>539</v>
      </c>
      <c r="FV56" s="125">
        <v>662</v>
      </c>
    </row>
    <row r="57" spans="1:178" x14ac:dyDescent="0.25">
      <c r="A57" s="126" t="s">
        <v>1448</v>
      </c>
      <c r="B57" s="127" t="str">
        <f t="shared" si="2"/>
        <v>HI</v>
      </c>
      <c r="C57" s="126" t="str">
        <f t="shared" si="3"/>
        <v>Transportation</v>
      </c>
      <c r="D57" s="125">
        <v>142</v>
      </c>
      <c r="E57" s="125">
        <v>150</v>
      </c>
      <c r="F57" s="125">
        <v>128</v>
      </c>
      <c r="G57" s="125">
        <v>166</v>
      </c>
      <c r="H57" s="125">
        <v>200</v>
      </c>
      <c r="I57" s="125">
        <v>151</v>
      </c>
      <c r="J57" s="125">
        <v>185</v>
      </c>
      <c r="K57" s="125">
        <v>148</v>
      </c>
      <c r="L57" s="125">
        <v>158</v>
      </c>
      <c r="M57" s="125">
        <v>144</v>
      </c>
      <c r="N57" s="125">
        <v>140</v>
      </c>
      <c r="O57" s="125">
        <v>99</v>
      </c>
      <c r="P57" s="125">
        <v>138</v>
      </c>
      <c r="Q57" s="125">
        <v>147</v>
      </c>
      <c r="R57" s="125">
        <v>110</v>
      </c>
      <c r="S57" s="125">
        <v>167</v>
      </c>
      <c r="T57" s="125">
        <v>141</v>
      </c>
      <c r="U57" s="125">
        <v>142</v>
      </c>
      <c r="V57" s="125">
        <v>170</v>
      </c>
      <c r="W57" s="125">
        <v>162</v>
      </c>
      <c r="X57" s="125">
        <v>164</v>
      </c>
      <c r="Y57" s="125">
        <v>143</v>
      </c>
      <c r="Z57" s="125">
        <v>122</v>
      </c>
      <c r="AA57" s="125">
        <v>110</v>
      </c>
      <c r="AB57" s="125">
        <v>132</v>
      </c>
      <c r="AC57" s="125">
        <v>100</v>
      </c>
      <c r="AD57" s="125">
        <v>128</v>
      </c>
      <c r="AE57" s="125">
        <v>120</v>
      </c>
      <c r="AF57" s="125">
        <v>122</v>
      </c>
      <c r="AG57" s="125">
        <v>136</v>
      </c>
      <c r="AH57" s="125">
        <v>153</v>
      </c>
      <c r="AI57" s="125">
        <v>156</v>
      </c>
      <c r="AJ57" s="125">
        <v>181</v>
      </c>
      <c r="AK57" s="125">
        <v>163</v>
      </c>
      <c r="AL57" s="125">
        <v>134</v>
      </c>
      <c r="AM57" s="125">
        <v>132</v>
      </c>
      <c r="AN57" s="125">
        <v>179</v>
      </c>
      <c r="AO57" s="125">
        <v>131</v>
      </c>
      <c r="AP57" s="125">
        <v>147</v>
      </c>
      <c r="AQ57" s="125">
        <v>158</v>
      </c>
      <c r="AR57" s="125">
        <v>176</v>
      </c>
      <c r="AS57" s="125">
        <v>151</v>
      </c>
      <c r="AT57" s="125">
        <v>181</v>
      </c>
      <c r="AU57" s="125">
        <v>177</v>
      </c>
      <c r="AV57" s="125">
        <v>208</v>
      </c>
      <c r="AW57" s="125">
        <v>162</v>
      </c>
      <c r="AX57" s="125">
        <v>182</v>
      </c>
      <c r="AY57" s="125">
        <v>153</v>
      </c>
      <c r="AZ57" s="125">
        <v>192</v>
      </c>
      <c r="BA57" s="125">
        <v>147</v>
      </c>
      <c r="BB57" s="125">
        <v>146</v>
      </c>
      <c r="BC57" s="125">
        <v>179</v>
      </c>
      <c r="BD57" s="125">
        <v>182</v>
      </c>
      <c r="BE57" s="125">
        <v>192</v>
      </c>
      <c r="BF57" s="125">
        <v>179</v>
      </c>
      <c r="BG57" s="125">
        <v>197</v>
      </c>
      <c r="BH57" s="125">
        <v>225</v>
      </c>
      <c r="BI57" s="125">
        <v>180</v>
      </c>
      <c r="BJ57" s="125">
        <v>203</v>
      </c>
      <c r="BK57" s="125">
        <v>176</v>
      </c>
      <c r="BL57" s="125">
        <v>190</v>
      </c>
      <c r="BM57" s="125">
        <v>150</v>
      </c>
      <c r="BN57" s="125">
        <v>146</v>
      </c>
      <c r="BO57" s="125">
        <v>182</v>
      </c>
      <c r="BP57" s="125">
        <v>209</v>
      </c>
      <c r="BQ57" s="125">
        <v>178</v>
      </c>
      <c r="BR57" s="125">
        <v>194</v>
      </c>
      <c r="BS57" s="125">
        <v>218</v>
      </c>
      <c r="BT57" s="125">
        <v>210</v>
      </c>
      <c r="BU57" s="125">
        <v>190</v>
      </c>
      <c r="BV57" s="125">
        <v>161</v>
      </c>
      <c r="BW57" s="125">
        <v>120</v>
      </c>
      <c r="BX57" s="125">
        <v>176</v>
      </c>
      <c r="BY57" s="125">
        <v>143</v>
      </c>
      <c r="BZ57" s="125">
        <v>157</v>
      </c>
      <c r="CA57" s="125">
        <v>166</v>
      </c>
      <c r="CB57" s="125">
        <v>166</v>
      </c>
      <c r="CC57" s="125">
        <v>155</v>
      </c>
      <c r="CD57" s="125">
        <v>162</v>
      </c>
      <c r="CE57" s="125">
        <v>153</v>
      </c>
      <c r="CF57" s="125">
        <v>175</v>
      </c>
      <c r="CG57" s="125">
        <v>167</v>
      </c>
      <c r="CH57" s="125">
        <v>150</v>
      </c>
      <c r="CI57" s="125">
        <v>92</v>
      </c>
      <c r="CJ57" s="125">
        <v>138</v>
      </c>
      <c r="CK57" s="125">
        <v>128</v>
      </c>
      <c r="CL57" s="125">
        <v>148</v>
      </c>
      <c r="CM57" s="125">
        <v>178</v>
      </c>
      <c r="CN57" s="125">
        <v>136</v>
      </c>
      <c r="CO57" s="125">
        <v>154</v>
      </c>
      <c r="CP57" s="125">
        <v>182</v>
      </c>
      <c r="CQ57" s="125">
        <v>160</v>
      </c>
      <c r="CR57" s="125">
        <v>152</v>
      </c>
      <c r="CS57" s="125">
        <v>161</v>
      </c>
      <c r="CT57" s="125">
        <v>115</v>
      </c>
      <c r="CU57" s="125">
        <v>93</v>
      </c>
      <c r="CV57" s="125">
        <v>127</v>
      </c>
      <c r="CW57" s="125">
        <v>112</v>
      </c>
      <c r="CX57" s="125">
        <v>141</v>
      </c>
      <c r="CY57" s="125">
        <v>121</v>
      </c>
      <c r="CZ57" s="125">
        <v>122</v>
      </c>
      <c r="DA57" s="125">
        <v>122</v>
      </c>
      <c r="DB57" s="125">
        <v>151</v>
      </c>
      <c r="DC57" s="125">
        <v>128</v>
      </c>
      <c r="DD57" s="125">
        <v>192</v>
      </c>
      <c r="DE57" s="125">
        <v>135</v>
      </c>
      <c r="DF57" s="125">
        <v>164</v>
      </c>
      <c r="DG57" s="125">
        <v>123</v>
      </c>
      <c r="DH57" s="125">
        <v>122</v>
      </c>
      <c r="DI57" s="125">
        <v>88</v>
      </c>
      <c r="DJ57" s="125">
        <v>112</v>
      </c>
      <c r="DK57" s="125">
        <v>121</v>
      </c>
      <c r="DL57" s="125">
        <v>132</v>
      </c>
      <c r="DM57" s="125">
        <v>160</v>
      </c>
      <c r="DN57" s="125">
        <v>155</v>
      </c>
      <c r="DO57" s="125">
        <v>111</v>
      </c>
      <c r="DP57" s="125">
        <v>142</v>
      </c>
      <c r="DQ57" s="125">
        <v>143</v>
      </c>
      <c r="DR57" s="125">
        <v>158</v>
      </c>
      <c r="DS57" s="125">
        <v>161</v>
      </c>
      <c r="DT57" s="125">
        <v>111</v>
      </c>
      <c r="DU57" s="125">
        <v>105</v>
      </c>
      <c r="DV57" s="125">
        <v>120</v>
      </c>
      <c r="DW57" s="125">
        <v>136</v>
      </c>
      <c r="DX57" s="125">
        <v>119</v>
      </c>
      <c r="DY57" s="125">
        <v>153</v>
      </c>
      <c r="DZ57" s="125">
        <v>149</v>
      </c>
      <c r="EA57" s="125">
        <v>144</v>
      </c>
      <c r="EB57" s="125">
        <v>141</v>
      </c>
      <c r="EC57" s="125">
        <v>165</v>
      </c>
      <c r="ED57" s="125">
        <v>184</v>
      </c>
      <c r="EE57" s="125">
        <v>156</v>
      </c>
      <c r="EF57" s="125">
        <v>128</v>
      </c>
      <c r="EG57" s="125">
        <v>116</v>
      </c>
      <c r="EH57" s="125">
        <v>136</v>
      </c>
      <c r="EI57" s="125">
        <v>158</v>
      </c>
      <c r="EJ57" s="125">
        <v>171</v>
      </c>
      <c r="EK57" s="125">
        <v>167</v>
      </c>
      <c r="EL57" s="125">
        <v>161</v>
      </c>
      <c r="EM57" s="125">
        <v>169</v>
      </c>
      <c r="EN57" s="125">
        <v>147</v>
      </c>
      <c r="EO57" s="125">
        <v>184</v>
      </c>
      <c r="EP57" s="125">
        <v>207</v>
      </c>
      <c r="EQ57" s="125">
        <v>178</v>
      </c>
      <c r="ER57" s="125">
        <v>136</v>
      </c>
      <c r="ES57" s="125">
        <v>117</v>
      </c>
      <c r="ET57" s="125">
        <v>126</v>
      </c>
      <c r="EU57" s="125">
        <v>152</v>
      </c>
      <c r="EV57" s="125">
        <v>151</v>
      </c>
      <c r="EW57" s="125">
        <v>140</v>
      </c>
      <c r="EX57" s="125">
        <v>154</v>
      </c>
      <c r="EY57" s="125">
        <v>172</v>
      </c>
      <c r="EZ57" s="125">
        <v>178</v>
      </c>
      <c r="FA57" s="125">
        <v>176</v>
      </c>
      <c r="FB57" s="125">
        <v>247</v>
      </c>
      <c r="FC57" s="125">
        <v>170</v>
      </c>
      <c r="FD57" s="125">
        <v>174</v>
      </c>
      <c r="FE57" s="125">
        <v>127</v>
      </c>
      <c r="FF57" s="125">
        <v>172</v>
      </c>
      <c r="FG57" s="125">
        <v>159</v>
      </c>
      <c r="FH57" s="125">
        <v>167</v>
      </c>
      <c r="FI57" s="125">
        <v>168</v>
      </c>
      <c r="FJ57" s="125">
        <v>191</v>
      </c>
      <c r="FK57" s="125">
        <v>175</v>
      </c>
      <c r="FL57" s="125">
        <v>185</v>
      </c>
      <c r="FM57" s="125">
        <v>224</v>
      </c>
      <c r="FN57" s="125">
        <v>262</v>
      </c>
      <c r="FO57" s="125">
        <v>183</v>
      </c>
      <c r="FP57" s="125">
        <v>172</v>
      </c>
      <c r="FQ57" s="125">
        <v>126</v>
      </c>
      <c r="FR57" s="125">
        <v>154</v>
      </c>
      <c r="FS57" s="125">
        <v>180</v>
      </c>
      <c r="FT57" s="125">
        <v>179</v>
      </c>
      <c r="FU57" s="125">
        <v>182</v>
      </c>
      <c r="FV57" s="125">
        <v>205</v>
      </c>
    </row>
    <row r="58" spans="1:178" x14ac:dyDescent="0.25">
      <c r="A58" s="126" t="s">
        <v>1447</v>
      </c>
      <c r="B58" s="127" t="str">
        <f t="shared" si="2"/>
        <v>JO</v>
      </c>
      <c r="C58" s="126" t="str">
        <f t="shared" si="3"/>
        <v>Transportation</v>
      </c>
      <c r="D58" s="125">
        <v>166</v>
      </c>
      <c r="E58" s="125">
        <v>137</v>
      </c>
      <c r="F58" s="125">
        <v>114</v>
      </c>
      <c r="G58" s="125">
        <v>160</v>
      </c>
      <c r="H58" s="125">
        <v>110</v>
      </c>
      <c r="I58" s="125">
        <v>112</v>
      </c>
      <c r="J58" s="125">
        <v>158</v>
      </c>
      <c r="K58" s="125">
        <v>119</v>
      </c>
      <c r="L58" s="125">
        <v>100</v>
      </c>
      <c r="M58" s="125">
        <v>133</v>
      </c>
      <c r="N58" s="125">
        <v>108</v>
      </c>
      <c r="O58" s="125">
        <v>78</v>
      </c>
      <c r="P58" s="125">
        <v>93</v>
      </c>
      <c r="Q58" s="125">
        <v>77</v>
      </c>
      <c r="R58" s="125">
        <v>91</v>
      </c>
      <c r="S58" s="125">
        <v>119</v>
      </c>
      <c r="T58" s="125">
        <v>110</v>
      </c>
      <c r="U58" s="125">
        <v>90</v>
      </c>
      <c r="V58" s="125">
        <v>86</v>
      </c>
      <c r="W58" s="125">
        <v>115</v>
      </c>
      <c r="X58" s="125">
        <v>65</v>
      </c>
      <c r="Y58" s="125">
        <v>93</v>
      </c>
      <c r="Z58" s="125">
        <v>94</v>
      </c>
      <c r="AA58" s="125">
        <v>83</v>
      </c>
      <c r="AB58" s="125">
        <v>114</v>
      </c>
      <c r="AC58" s="125">
        <v>96</v>
      </c>
      <c r="AD58" s="125">
        <v>78</v>
      </c>
      <c r="AE58" s="125">
        <v>78</v>
      </c>
      <c r="AF58" s="125">
        <v>84</v>
      </c>
      <c r="AG58" s="125">
        <v>97</v>
      </c>
      <c r="AH58" s="125">
        <v>94</v>
      </c>
      <c r="AI58" s="125">
        <v>89</v>
      </c>
      <c r="AJ58" s="125">
        <v>84</v>
      </c>
      <c r="AK58" s="125">
        <v>98</v>
      </c>
      <c r="AL58" s="125">
        <v>80</v>
      </c>
      <c r="AM58" s="125">
        <v>78</v>
      </c>
      <c r="AN58" s="125">
        <v>86</v>
      </c>
      <c r="AO58" s="125">
        <v>80</v>
      </c>
      <c r="AP58" s="125">
        <v>117</v>
      </c>
      <c r="AQ58" s="125">
        <v>91</v>
      </c>
      <c r="AR58" s="125">
        <v>87</v>
      </c>
      <c r="AS58" s="125">
        <v>88</v>
      </c>
      <c r="AT58" s="125">
        <v>127</v>
      </c>
      <c r="AU58" s="125">
        <v>80</v>
      </c>
      <c r="AV58" s="125">
        <v>68</v>
      </c>
      <c r="AW58" s="125">
        <v>94</v>
      </c>
      <c r="AX58" s="125">
        <v>89</v>
      </c>
      <c r="AY58" s="125">
        <v>74</v>
      </c>
      <c r="AZ58" s="125">
        <v>94</v>
      </c>
      <c r="BA58" s="125">
        <v>109</v>
      </c>
      <c r="BB58" s="125">
        <v>93</v>
      </c>
      <c r="BC58" s="125">
        <v>114</v>
      </c>
      <c r="BD58" s="125">
        <v>110</v>
      </c>
      <c r="BE58" s="125">
        <v>130</v>
      </c>
      <c r="BF58" s="125">
        <v>143</v>
      </c>
      <c r="BG58" s="125">
        <v>116</v>
      </c>
      <c r="BH58" s="125">
        <v>144</v>
      </c>
      <c r="BI58" s="125">
        <v>146</v>
      </c>
      <c r="BJ58" s="125">
        <v>128</v>
      </c>
      <c r="BK58" s="125">
        <v>112</v>
      </c>
      <c r="BL58" s="125">
        <v>86</v>
      </c>
      <c r="BM58" s="125">
        <v>105</v>
      </c>
      <c r="BN58" s="125">
        <v>107</v>
      </c>
      <c r="BO58" s="125">
        <v>164</v>
      </c>
      <c r="BP58" s="125">
        <v>175</v>
      </c>
      <c r="BQ58" s="125">
        <v>146</v>
      </c>
      <c r="BR58" s="125">
        <v>155</v>
      </c>
      <c r="BS58" s="125">
        <v>146</v>
      </c>
      <c r="BT58" s="125">
        <v>174</v>
      </c>
      <c r="BU58" s="125">
        <v>194</v>
      </c>
      <c r="BV58" s="125">
        <v>156</v>
      </c>
      <c r="BW58" s="125">
        <v>125</v>
      </c>
      <c r="BX58" s="125">
        <v>183</v>
      </c>
      <c r="BY58" s="125">
        <v>152</v>
      </c>
      <c r="BZ58" s="125">
        <v>172</v>
      </c>
      <c r="CA58" s="125">
        <v>177</v>
      </c>
      <c r="CB58" s="125">
        <v>153</v>
      </c>
      <c r="CC58" s="125">
        <v>136</v>
      </c>
      <c r="CD58" s="125">
        <v>167</v>
      </c>
      <c r="CE58" s="125">
        <v>176</v>
      </c>
      <c r="CF58" s="125">
        <v>186</v>
      </c>
      <c r="CG58" s="125">
        <v>170</v>
      </c>
      <c r="CH58" s="125">
        <v>160</v>
      </c>
      <c r="CI58" s="125">
        <v>116</v>
      </c>
      <c r="CJ58" s="125">
        <v>168</v>
      </c>
      <c r="CK58" s="125">
        <v>137</v>
      </c>
      <c r="CL58" s="125">
        <v>112</v>
      </c>
      <c r="CM58" s="125">
        <v>124</v>
      </c>
      <c r="CN58" s="125">
        <v>109</v>
      </c>
      <c r="CO58" s="125">
        <v>111</v>
      </c>
      <c r="CP58" s="125">
        <v>130</v>
      </c>
      <c r="CQ58" s="125">
        <v>113</v>
      </c>
      <c r="CR58" s="125">
        <v>124</v>
      </c>
      <c r="CS58" s="125">
        <v>110</v>
      </c>
      <c r="CT58" s="125">
        <v>69</v>
      </c>
      <c r="CU58" s="125">
        <v>56</v>
      </c>
      <c r="CV58" s="125">
        <v>73</v>
      </c>
      <c r="CW58" s="125">
        <v>36</v>
      </c>
      <c r="CX58" s="125">
        <v>62</v>
      </c>
      <c r="CY58" s="125">
        <v>66</v>
      </c>
      <c r="CZ58" s="125">
        <v>66</v>
      </c>
      <c r="DA58" s="125">
        <v>62</v>
      </c>
      <c r="DB58" s="125">
        <v>52</v>
      </c>
      <c r="DC58" s="125">
        <v>87</v>
      </c>
      <c r="DD58" s="125">
        <v>61</v>
      </c>
      <c r="DE58" s="125">
        <v>51</v>
      </c>
      <c r="DF58" s="125">
        <v>43</v>
      </c>
      <c r="DG58" s="125">
        <v>28</v>
      </c>
      <c r="DH58" s="125">
        <v>44</v>
      </c>
      <c r="DI58" s="125">
        <v>55</v>
      </c>
      <c r="DJ58" s="125">
        <v>62</v>
      </c>
      <c r="DK58" s="125">
        <v>81</v>
      </c>
      <c r="DL58" s="125">
        <v>62</v>
      </c>
      <c r="DM58" s="125">
        <v>90</v>
      </c>
      <c r="DN58" s="125">
        <v>72</v>
      </c>
      <c r="DO58" s="125">
        <v>84</v>
      </c>
      <c r="DP58" s="125">
        <v>105</v>
      </c>
      <c r="DQ58" s="125">
        <v>108</v>
      </c>
      <c r="DR58" s="125">
        <v>64</v>
      </c>
      <c r="DS58" s="125">
        <v>98</v>
      </c>
      <c r="DT58" s="125">
        <v>91</v>
      </c>
      <c r="DU58" s="125">
        <v>110</v>
      </c>
      <c r="DV58" s="125">
        <v>127</v>
      </c>
      <c r="DW58" s="125">
        <v>125</v>
      </c>
      <c r="DX58" s="125">
        <v>119</v>
      </c>
      <c r="DY58" s="125">
        <v>98</v>
      </c>
      <c r="DZ58" s="125">
        <v>125</v>
      </c>
      <c r="EA58" s="125">
        <v>104</v>
      </c>
      <c r="EB58" s="125">
        <v>112</v>
      </c>
      <c r="EC58" s="125">
        <v>116</v>
      </c>
      <c r="ED58" s="125">
        <v>112</v>
      </c>
      <c r="EE58" s="125">
        <v>117</v>
      </c>
      <c r="EF58" s="125">
        <v>109</v>
      </c>
      <c r="EG58" s="125">
        <v>126</v>
      </c>
      <c r="EH58" s="125">
        <v>120</v>
      </c>
      <c r="EI58" s="125">
        <v>116</v>
      </c>
      <c r="EJ58" s="125">
        <v>114</v>
      </c>
      <c r="EK58" s="125">
        <v>97</v>
      </c>
      <c r="EL58" s="125">
        <v>114</v>
      </c>
      <c r="EM58" s="125">
        <v>110</v>
      </c>
      <c r="EN58" s="125">
        <v>132</v>
      </c>
      <c r="EO58" s="125">
        <v>106</v>
      </c>
      <c r="EP58" s="125">
        <v>94</v>
      </c>
      <c r="EQ58" s="125">
        <v>125</v>
      </c>
      <c r="ER58" s="125">
        <v>131</v>
      </c>
      <c r="ES58" s="125">
        <v>129</v>
      </c>
      <c r="ET58" s="125">
        <v>107</v>
      </c>
      <c r="EU58" s="125">
        <v>146</v>
      </c>
      <c r="EV58" s="125">
        <v>139</v>
      </c>
      <c r="EW58" s="125">
        <v>126</v>
      </c>
      <c r="EX58" s="125">
        <v>121</v>
      </c>
      <c r="EY58" s="125">
        <v>156</v>
      </c>
      <c r="EZ58" s="125">
        <v>149</v>
      </c>
      <c r="FA58" s="125">
        <v>150</v>
      </c>
      <c r="FB58" s="125">
        <v>154</v>
      </c>
      <c r="FC58" s="125">
        <v>144</v>
      </c>
      <c r="FD58" s="125">
        <v>167</v>
      </c>
      <c r="FE58" s="125">
        <v>121</v>
      </c>
      <c r="FF58" s="125">
        <v>141</v>
      </c>
      <c r="FG58" s="125">
        <v>158</v>
      </c>
      <c r="FH58" s="125">
        <v>169</v>
      </c>
      <c r="FI58" s="125">
        <v>173</v>
      </c>
      <c r="FJ58" s="125">
        <v>193</v>
      </c>
      <c r="FK58" s="125">
        <v>176</v>
      </c>
      <c r="FL58" s="125">
        <v>184</v>
      </c>
      <c r="FM58" s="125">
        <v>197</v>
      </c>
      <c r="FN58" s="125">
        <v>165</v>
      </c>
      <c r="FO58" s="125">
        <v>144</v>
      </c>
      <c r="FP58" s="125">
        <v>196</v>
      </c>
      <c r="FQ58" s="125">
        <v>179</v>
      </c>
      <c r="FR58" s="125">
        <v>209</v>
      </c>
      <c r="FS58" s="125">
        <v>261</v>
      </c>
      <c r="FT58" s="125">
        <v>263</v>
      </c>
      <c r="FU58" s="125">
        <v>223</v>
      </c>
      <c r="FV58" s="125">
        <v>204</v>
      </c>
    </row>
    <row r="59" spans="1:178" x14ac:dyDescent="0.25">
      <c r="A59" s="126" t="s">
        <v>1446</v>
      </c>
      <c r="B59" s="127" t="str">
        <f t="shared" si="2"/>
        <v>HI</v>
      </c>
      <c r="C59" s="126" t="str">
        <f t="shared" si="3"/>
        <v>Information</v>
      </c>
      <c r="D59" s="125">
        <v>181</v>
      </c>
      <c r="E59" s="125">
        <v>114</v>
      </c>
      <c r="F59" s="125">
        <v>99</v>
      </c>
      <c r="G59" s="125">
        <v>149</v>
      </c>
      <c r="H59" s="125">
        <v>111</v>
      </c>
      <c r="I59" s="125">
        <v>120</v>
      </c>
      <c r="J59" s="125">
        <v>135</v>
      </c>
      <c r="K59" s="125">
        <v>113</v>
      </c>
      <c r="L59" s="125">
        <v>93</v>
      </c>
      <c r="M59" s="125">
        <v>125</v>
      </c>
      <c r="N59" s="125">
        <v>109</v>
      </c>
      <c r="O59" s="125">
        <v>69</v>
      </c>
      <c r="P59" s="125">
        <v>107</v>
      </c>
      <c r="Q59" s="125">
        <v>78</v>
      </c>
      <c r="R59" s="125">
        <v>75</v>
      </c>
      <c r="S59" s="125">
        <v>112</v>
      </c>
      <c r="T59" s="125">
        <v>74</v>
      </c>
      <c r="U59" s="125">
        <v>94</v>
      </c>
      <c r="V59" s="125">
        <v>93</v>
      </c>
      <c r="W59" s="125">
        <v>88</v>
      </c>
      <c r="X59" s="125">
        <v>75</v>
      </c>
      <c r="Y59" s="125">
        <v>104</v>
      </c>
      <c r="Z59" s="125">
        <v>71</v>
      </c>
      <c r="AA59" s="125">
        <v>46</v>
      </c>
      <c r="AB59" s="125">
        <v>89</v>
      </c>
      <c r="AC59" s="125">
        <v>71</v>
      </c>
      <c r="AD59" s="125">
        <v>71</v>
      </c>
      <c r="AE59" s="125">
        <v>81</v>
      </c>
      <c r="AF59" s="125">
        <v>79</v>
      </c>
      <c r="AG59" s="125">
        <v>85</v>
      </c>
      <c r="AH59" s="125">
        <v>83</v>
      </c>
      <c r="AI59" s="125">
        <v>73</v>
      </c>
      <c r="AJ59" s="125">
        <v>74</v>
      </c>
      <c r="AK59" s="125">
        <v>102</v>
      </c>
      <c r="AL59" s="125">
        <v>73</v>
      </c>
      <c r="AM59" s="125">
        <v>60</v>
      </c>
      <c r="AN59" s="125">
        <v>70</v>
      </c>
      <c r="AO59" s="125">
        <v>85</v>
      </c>
      <c r="AP59" s="125">
        <v>72</v>
      </c>
      <c r="AQ59" s="125">
        <v>94</v>
      </c>
      <c r="AR59" s="125">
        <v>83</v>
      </c>
      <c r="AS59" s="125">
        <v>103</v>
      </c>
      <c r="AT59" s="125">
        <v>74</v>
      </c>
      <c r="AU59" s="125">
        <v>73</v>
      </c>
      <c r="AV59" s="125">
        <v>67</v>
      </c>
      <c r="AW59" s="125">
        <v>86</v>
      </c>
      <c r="AX59" s="125">
        <v>68</v>
      </c>
      <c r="AY59" s="125">
        <v>50</v>
      </c>
      <c r="AZ59" s="125">
        <v>81</v>
      </c>
      <c r="BA59" s="125">
        <v>54</v>
      </c>
      <c r="BB59" s="125">
        <v>79</v>
      </c>
      <c r="BC59" s="125">
        <v>96</v>
      </c>
      <c r="BD59" s="125">
        <v>86</v>
      </c>
      <c r="BE59" s="125">
        <v>81</v>
      </c>
      <c r="BF59" s="125">
        <v>83</v>
      </c>
      <c r="BG59" s="125">
        <v>91</v>
      </c>
      <c r="BH59" s="125">
        <v>94</v>
      </c>
      <c r="BI59" s="125">
        <v>81</v>
      </c>
      <c r="BJ59" s="125">
        <v>99</v>
      </c>
      <c r="BK59" s="125">
        <v>63</v>
      </c>
      <c r="BL59" s="125">
        <v>90</v>
      </c>
      <c r="BM59" s="125">
        <v>83</v>
      </c>
      <c r="BN59" s="125">
        <v>70</v>
      </c>
      <c r="BO59" s="125">
        <v>93</v>
      </c>
      <c r="BP59" s="125">
        <v>79</v>
      </c>
      <c r="BQ59" s="125">
        <v>93</v>
      </c>
      <c r="BR59" s="125">
        <v>94</v>
      </c>
      <c r="BS59" s="125">
        <v>102</v>
      </c>
      <c r="BT59" s="125">
        <v>84</v>
      </c>
      <c r="BU59" s="125">
        <v>91</v>
      </c>
      <c r="BV59" s="125">
        <v>82</v>
      </c>
      <c r="BW59" s="125">
        <v>63</v>
      </c>
      <c r="BX59" s="125">
        <v>95</v>
      </c>
      <c r="BY59" s="125">
        <v>70</v>
      </c>
      <c r="BZ59" s="125">
        <v>73</v>
      </c>
      <c r="CA59" s="125">
        <v>98</v>
      </c>
      <c r="CB59" s="125">
        <v>86</v>
      </c>
      <c r="CC59" s="125">
        <v>94</v>
      </c>
      <c r="CD59" s="125">
        <v>89</v>
      </c>
      <c r="CE59" s="125">
        <v>79</v>
      </c>
      <c r="CF59" s="125">
        <v>75</v>
      </c>
      <c r="CG59" s="125">
        <v>71</v>
      </c>
      <c r="CH59" s="125">
        <v>58</v>
      </c>
      <c r="CI59" s="125">
        <v>49</v>
      </c>
      <c r="CJ59" s="125">
        <v>89</v>
      </c>
      <c r="CK59" s="125">
        <v>50</v>
      </c>
      <c r="CL59" s="125">
        <v>61</v>
      </c>
      <c r="CM59" s="125">
        <v>71</v>
      </c>
      <c r="CN59" s="125">
        <v>56</v>
      </c>
      <c r="CO59" s="125">
        <v>76</v>
      </c>
      <c r="CP59" s="125">
        <v>59</v>
      </c>
      <c r="CQ59" s="125">
        <v>55</v>
      </c>
      <c r="CR59" s="125">
        <v>64</v>
      </c>
      <c r="CS59" s="125">
        <v>73</v>
      </c>
      <c r="CT59" s="125">
        <v>53</v>
      </c>
      <c r="CU59" s="125">
        <v>45</v>
      </c>
      <c r="CV59" s="125">
        <v>65</v>
      </c>
      <c r="CW59" s="125">
        <v>42</v>
      </c>
      <c r="CX59" s="125">
        <v>53</v>
      </c>
      <c r="CY59" s="125">
        <v>61</v>
      </c>
      <c r="CZ59" s="125">
        <v>50</v>
      </c>
      <c r="DA59" s="125">
        <v>66</v>
      </c>
      <c r="DB59" s="125">
        <v>61</v>
      </c>
      <c r="DC59" s="125">
        <v>45</v>
      </c>
      <c r="DD59" s="125">
        <v>50</v>
      </c>
      <c r="DE59" s="125">
        <v>55</v>
      </c>
      <c r="DF59" s="125">
        <v>61</v>
      </c>
      <c r="DG59" s="125">
        <v>53</v>
      </c>
      <c r="DH59" s="125">
        <v>64</v>
      </c>
      <c r="DI59" s="125">
        <v>39</v>
      </c>
      <c r="DJ59" s="125">
        <v>42</v>
      </c>
      <c r="DK59" s="125">
        <v>48</v>
      </c>
      <c r="DL59" s="125">
        <v>46</v>
      </c>
      <c r="DM59" s="125">
        <v>57</v>
      </c>
      <c r="DN59" s="125">
        <v>56</v>
      </c>
      <c r="DO59" s="125">
        <v>58</v>
      </c>
      <c r="DP59" s="125">
        <v>49</v>
      </c>
      <c r="DQ59" s="125">
        <v>63</v>
      </c>
      <c r="DR59" s="125">
        <v>63</v>
      </c>
      <c r="DS59" s="125">
        <v>57</v>
      </c>
      <c r="DT59" s="125">
        <v>70</v>
      </c>
      <c r="DU59" s="125">
        <v>37</v>
      </c>
      <c r="DV59" s="125">
        <v>53</v>
      </c>
      <c r="DW59" s="125">
        <v>75</v>
      </c>
      <c r="DX59" s="125">
        <v>61</v>
      </c>
      <c r="DY59" s="125">
        <v>79</v>
      </c>
      <c r="DZ59" s="125">
        <v>52</v>
      </c>
      <c r="EA59" s="125">
        <v>73</v>
      </c>
      <c r="EB59" s="125">
        <v>59</v>
      </c>
      <c r="EC59" s="125">
        <v>66</v>
      </c>
      <c r="ED59" s="125">
        <v>65</v>
      </c>
      <c r="EE59" s="125">
        <v>52</v>
      </c>
      <c r="EF59" s="125">
        <v>62</v>
      </c>
      <c r="EG59" s="125">
        <v>51</v>
      </c>
      <c r="EH59" s="125">
        <v>51</v>
      </c>
      <c r="EI59" s="125">
        <v>65</v>
      </c>
      <c r="EJ59" s="125">
        <v>67</v>
      </c>
      <c r="EK59" s="125">
        <v>69</v>
      </c>
      <c r="EL59" s="125">
        <v>58</v>
      </c>
      <c r="EM59" s="125">
        <v>91</v>
      </c>
      <c r="EN59" s="125">
        <v>57</v>
      </c>
      <c r="EO59" s="125">
        <v>69</v>
      </c>
      <c r="EP59" s="125">
        <v>71</v>
      </c>
      <c r="EQ59" s="125">
        <v>56</v>
      </c>
      <c r="ER59" s="125">
        <v>68</v>
      </c>
      <c r="ES59" s="125">
        <v>64</v>
      </c>
      <c r="ET59" s="125">
        <v>41</v>
      </c>
      <c r="EU59" s="125">
        <v>69</v>
      </c>
      <c r="EV59" s="125">
        <v>82</v>
      </c>
      <c r="EW59" s="125">
        <v>98</v>
      </c>
      <c r="EX59" s="125">
        <v>80</v>
      </c>
      <c r="EY59" s="125">
        <v>72</v>
      </c>
      <c r="EZ59" s="125">
        <v>72</v>
      </c>
      <c r="FA59" s="125">
        <v>74</v>
      </c>
      <c r="FB59" s="125">
        <v>68</v>
      </c>
      <c r="FC59" s="125">
        <v>56</v>
      </c>
      <c r="FD59" s="125">
        <v>89</v>
      </c>
      <c r="FE59" s="125">
        <v>50</v>
      </c>
      <c r="FF59" s="125">
        <v>76</v>
      </c>
      <c r="FG59" s="125">
        <v>79</v>
      </c>
      <c r="FH59" s="125">
        <v>77</v>
      </c>
      <c r="FI59" s="125">
        <v>91</v>
      </c>
      <c r="FJ59" s="125">
        <v>85</v>
      </c>
      <c r="FK59" s="125">
        <v>87</v>
      </c>
      <c r="FL59" s="125">
        <v>67</v>
      </c>
      <c r="FM59" s="125">
        <v>90</v>
      </c>
      <c r="FN59" s="125">
        <v>73</v>
      </c>
      <c r="FO59" s="125">
        <v>62</v>
      </c>
      <c r="FP59" s="125">
        <v>89</v>
      </c>
      <c r="FQ59" s="125">
        <v>65</v>
      </c>
      <c r="FR59" s="125">
        <v>72</v>
      </c>
      <c r="FS59" s="125">
        <v>80</v>
      </c>
      <c r="FT59" s="125">
        <v>84</v>
      </c>
      <c r="FU59" s="125">
        <v>92</v>
      </c>
      <c r="FV59" s="125">
        <v>78</v>
      </c>
    </row>
    <row r="60" spans="1:178" x14ac:dyDescent="0.25">
      <c r="A60" s="126" t="s">
        <v>1445</v>
      </c>
      <c r="B60" s="127" t="str">
        <f t="shared" si="2"/>
        <v>JO</v>
      </c>
      <c r="C60" s="126" t="str">
        <f t="shared" si="3"/>
        <v>Information</v>
      </c>
      <c r="D60" s="125">
        <v>302</v>
      </c>
      <c r="E60" s="125">
        <v>161</v>
      </c>
      <c r="F60" s="125">
        <v>163</v>
      </c>
      <c r="G60" s="125">
        <v>211</v>
      </c>
      <c r="H60" s="125">
        <v>99</v>
      </c>
      <c r="I60" s="125">
        <v>89</v>
      </c>
      <c r="J60" s="125">
        <v>125</v>
      </c>
      <c r="K60" s="125">
        <v>117</v>
      </c>
      <c r="L60" s="125">
        <v>68</v>
      </c>
      <c r="M60" s="125">
        <v>65</v>
      </c>
      <c r="N60" s="125">
        <v>91</v>
      </c>
      <c r="O60" s="125">
        <v>94</v>
      </c>
      <c r="P60" s="125">
        <v>130</v>
      </c>
      <c r="Q60" s="125">
        <v>93</v>
      </c>
      <c r="R60" s="125">
        <v>76</v>
      </c>
      <c r="S60" s="125">
        <v>83</v>
      </c>
      <c r="T60" s="125">
        <v>78</v>
      </c>
      <c r="U60" s="125">
        <v>53</v>
      </c>
      <c r="V60" s="125">
        <v>103</v>
      </c>
      <c r="W60" s="125">
        <v>74</v>
      </c>
      <c r="X60" s="125">
        <v>69</v>
      </c>
      <c r="Y60" s="125">
        <v>92</v>
      </c>
      <c r="Z60" s="125">
        <v>64</v>
      </c>
      <c r="AA60" s="125">
        <v>46</v>
      </c>
      <c r="AB60" s="125">
        <v>161</v>
      </c>
      <c r="AC60" s="125">
        <v>63</v>
      </c>
      <c r="AD60" s="125">
        <v>59</v>
      </c>
      <c r="AE60" s="125">
        <v>50</v>
      </c>
      <c r="AF60" s="125">
        <v>50</v>
      </c>
      <c r="AG60" s="125">
        <v>60</v>
      </c>
      <c r="AH60" s="125">
        <v>72</v>
      </c>
      <c r="AI60" s="125">
        <v>51</v>
      </c>
      <c r="AJ60" s="125">
        <v>77</v>
      </c>
      <c r="AK60" s="125">
        <v>107</v>
      </c>
      <c r="AL60" s="125">
        <v>57</v>
      </c>
      <c r="AM60" s="125">
        <v>81</v>
      </c>
      <c r="AN60" s="125">
        <v>91</v>
      </c>
      <c r="AO60" s="125">
        <v>71</v>
      </c>
      <c r="AP60" s="125">
        <v>67</v>
      </c>
      <c r="AQ60" s="125">
        <v>94</v>
      </c>
      <c r="AR60" s="125">
        <v>78</v>
      </c>
      <c r="AS60" s="125">
        <v>94</v>
      </c>
      <c r="AT60" s="125">
        <v>105</v>
      </c>
      <c r="AU60" s="125">
        <v>84</v>
      </c>
      <c r="AV60" s="125">
        <v>74</v>
      </c>
      <c r="AW60" s="125">
        <v>120</v>
      </c>
      <c r="AX60" s="125">
        <v>62</v>
      </c>
      <c r="AY60" s="125">
        <v>97</v>
      </c>
      <c r="AZ60" s="125">
        <v>121</v>
      </c>
      <c r="BA60" s="125">
        <v>72</v>
      </c>
      <c r="BB60" s="125">
        <v>89</v>
      </c>
      <c r="BC60" s="125">
        <v>110</v>
      </c>
      <c r="BD60" s="125">
        <v>87</v>
      </c>
      <c r="BE60" s="125">
        <v>100</v>
      </c>
      <c r="BF60" s="125">
        <v>122</v>
      </c>
      <c r="BG60" s="125">
        <v>113</v>
      </c>
      <c r="BH60" s="125">
        <v>136</v>
      </c>
      <c r="BI60" s="125">
        <v>113</v>
      </c>
      <c r="BJ60" s="125">
        <v>119</v>
      </c>
      <c r="BK60" s="125">
        <v>104</v>
      </c>
      <c r="BL60" s="125">
        <v>155</v>
      </c>
      <c r="BM60" s="125">
        <v>95</v>
      </c>
      <c r="BN60" s="125">
        <v>119</v>
      </c>
      <c r="BO60" s="125">
        <v>179</v>
      </c>
      <c r="BP60" s="125">
        <v>122</v>
      </c>
      <c r="BQ60" s="125">
        <v>135</v>
      </c>
      <c r="BR60" s="125">
        <v>147</v>
      </c>
      <c r="BS60" s="125">
        <v>165</v>
      </c>
      <c r="BT60" s="125">
        <v>169</v>
      </c>
      <c r="BU60" s="125">
        <v>179</v>
      </c>
      <c r="BV60" s="125">
        <v>178</v>
      </c>
      <c r="BW60" s="125">
        <v>158</v>
      </c>
      <c r="BX60" s="125">
        <v>187</v>
      </c>
      <c r="BY60" s="125">
        <v>182</v>
      </c>
      <c r="BZ60" s="125">
        <v>157</v>
      </c>
      <c r="CA60" s="125">
        <v>176</v>
      </c>
      <c r="CB60" s="125">
        <v>161</v>
      </c>
      <c r="CC60" s="125">
        <v>175</v>
      </c>
      <c r="CD60" s="125">
        <v>157</v>
      </c>
      <c r="CE60" s="125">
        <v>108</v>
      </c>
      <c r="CF60" s="125">
        <v>108</v>
      </c>
      <c r="CG60" s="125">
        <v>113</v>
      </c>
      <c r="CH60" s="125">
        <v>99</v>
      </c>
      <c r="CI60" s="125">
        <v>90</v>
      </c>
      <c r="CJ60" s="125">
        <v>84</v>
      </c>
      <c r="CK60" s="125">
        <v>70</v>
      </c>
      <c r="CL60" s="125">
        <v>84</v>
      </c>
      <c r="CM60" s="125">
        <v>100</v>
      </c>
      <c r="CN60" s="125">
        <v>70</v>
      </c>
      <c r="CO60" s="125">
        <v>114</v>
      </c>
      <c r="CP60" s="125">
        <v>74</v>
      </c>
      <c r="CQ60" s="125">
        <v>90</v>
      </c>
      <c r="CR60" s="125">
        <v>62</v>
      </c>
      <c r="CS60" s="125">
        <v>95</v>
      </c>
      <c r="CT60" s="125">
        <v>69</v>
      </c>
      <c r="CU60" s="125">
        <v>52</v>
      </c>
      <c r="CV60" s="125">
        <v>83</v>
      </c>
      <c r="CW60" s="125">
        <v>61</v>
      </c>
      <c r="CX60" s="125">
        <v>53</v>
      </c>
      <c r="CY60" s="125">
        <v>41</v>
      </c>
      <c r="CZ60" s="125">
        <v>41</v>
      </c>
      <c r="DA60" s="125">
        <v>41</v>
      </c>
      <c r="DB60" s="125">
        <v>40</v>
      </c>
      <c r="DC60" s="125">
        <v>43</v>
      </c>
      <c r="DD60" s="125">
        <v>61</v>
      </c>
      <c r="DE60" s="125">
        <v>72</v>
      </c>
      <c r="DF60" s="125">
        <v>37</v>
      </c>
      <c r="DG60" s="125">
        <v>59</v>
      </c>
      <c r="DH60" s="125">
        <v>114</v>
      </c>
      <c r="DI60" s="125">
        <v>75</v>
      </c>
      <c r="DJ60" s="125">
        <v>50</v>
      </c>
      <c r="DK60" s="125">
        <v>99</v>
      </c>
      <c r="DL60" s="125">
        <v>76</v>
      </c>
      <c r="DM60" s="125">
        <v>65</v>
      </c>
      <c r="DN60" s="125">
        <v>106</v>
      </c>
      <c r="DO60" s="125">
        <v>93</v>
      </c>
      <c r="DP60" s="125">
        <v>55</v>
      </c>
      <c r="DQ60" s="125">
        <v>74</v>
      </c>
      <c r="DR60" s="125">
        <v>73</v>
      </c>
      <c r="DS60" s="125">
        <v>75</v>
      </c>
      <c r="DT60" s="125">
        <v>105</v>
      </c>
      <c r="DU60" s="125">
        <v>72</v>
      </c>
      <c r="DV60" s="125">
        <v>101</v>
      </c>
      <c r="DW60" s="125">
        <v>114</v>
      </c>
      <c r="DX60" s="125">
        <v>101</v>
      </c>
      <c r="DY60" s="125">
        <v>91</v>
      </c>
      <c r="DZ60" s="125">
        <v>117</v>
      </c>
      <c r="EA60" s="125">
        <v>116</v>
      </c>
      <c r="EB60" s="125">
        <v>121</v>
      </c>
      <c r="EC60" s="125">
        <v>125</v>
      </c>
      <c r="ED60" s="125">
        <v>95</v>
      </c>
      <c r="EE60" s="125">
        <v>100</v>
      </c>
      <c r="EF60" s="125">
        <v>86</v>
      </c>
      <c r="EG60" s="125">
        <v>90</v>
      </c>
      <c r="EH60" s="125">
        <v>100</v>
      </c>
      <c r="EI60" s="125">
        <v>115</v>
      </c>
      <c r="EJ60" s="125">
        <v>90</v>
      </c>
      <c r="EK60" s="125">
        <v>99</v>
      </c>
      <c r="EL60" s="125">
        <v>85</v>
      </c>
      <c r="EM60" s="125">
        <v>114</v>
      </c>
      <c r="EN60" s="125">
        <v>108</v>
      </c>
      <c r="EO60" s="125">
        <v>110</v>
      </c>
      <c r="EP60" s="125">
        <v>93</v>
      </c>
      <c r="EQ60" s="125">
        <v>73</v>
      </c>
      <c r="ER60" s="125">
        <v>88</v>
      </c>
      <c r="ES60" s="125">
        <v>92</v>
      </c>
      <c r="ET60" s="125">
        <v>95</v>
      </c>
      <c r="EU60" s="125">
        <v>79</v>
      </c>
      <c r="EV60" s="125">
        <v>90</v>
      </c>
      <c r="EW60" s="125">
        <v>95</v>
      </c>
      <c r="EX60" s="125">
        <v>97</v>
      </c>
      <c r="EY60" s="125">
        <v>76</v>
      </c>
      <c r="EZ60" s="125">
        <v>103</v>
      </c>
      <c r="FA60" s="125">
        <v>132</v>
      </c>
      <c r="FB60" s="125">
        <v>130</v>
      </c>
      <c r="FC60" s="125">
        <v>84</v>
      </c>
      <c r="FD60" s="125">
        <v>107</v>
      </c>
      <c r="FE60" s="125">
        <v>96</v>
      </c>
      <c r="FF60" s="125">
        <v>101</v>
      </c>
      <c r="FG60" s="125">
        <v>131</v>
      </c>
      <c r="FH60" s="125">
        <v>92</v>
      </c>
      <c r="FI60" s="125">
        <v>106</v>
      </c>
      <c r="FJ60" s="125">
        <v>120</v>
      </c>
      <c r="FK60" s="125">
        <v>90</v>
      </c>
      <c r="FL60" s="125">
        <v>96</v>
      </c>
      <c r="FM60" s="125">
        <v>91</v>
      </c>
      <c r="FN60" s="125">
        <v>108</v>
      </c>
      <c r="FO60" s="125">
        <v>96</v>
      </c>
      <c r="FP60" s="125">
        <v>110</v>
      </c>
      <c r="FQ60" s="125">
        <v>113</v>
      </c>
      <c r="FR60" s="125">
        <v>102</v>
      </c>
      <c r="FS60" s="125">
        <v>124</v>
      </c>
      <c r="FT60" s="125">
        <v>100</v>
      </c>
      <c r="FU60" s="125">
        <v>93</v>
      </c>
      <c r="FV60" s="125">
        <v>120</v>
      </c>
    </row>
    <row r="61" spans="1:178" x14ac:dyDescent="0.25">
      <c r="A61" s="126" t="s">
        <v>1444</v>
      </c>
      <c r="B61" s="127" t="str">
        <f t="shared" si="2"/>
        <v>HI</v>
      </c>
      <c r="C61" s="126" t="str">
        <f t="shared" si="3"/>
        <v>Information</v>
      </c>
      <c r="D61" s="125">
        <v>347</v>
      </c>
      <c r="E61" s="125">
        <v>214</v>
      </c>
      <c r="F61" s="125">
        <v>196</v>
      </c>
      <c r="G61" s="125">
        <v>272</v>
      </c>
      <c r="H61" s="125">
        <v>230</v>
      </c>
      <c r="I61" s="125">
        <v>247</v>
      </c>
      <c r="J61" s="125">
        <v>253</v>
      </c>
      <c r="K61" s="125">
        <v>219</v>
      </c>
      <c r="L61" s="125">
        <v>206</v>
      </c>
      <c r="M61" s="125">
        <v>236</v>
      </c>
      <c r="N61" s="125">
        <v>210</v>
      </c>
      <c r="O61" s="125">
        <v>152</v>
      </c>
      <c r="P61" s="125">
        <v>288</v>
      </c>
      <c r="Q61" s="125">
        <v>153</v>
      </c>
      <c r="R61" s="125">
        <v>166</v>
      </c>
      <c r="S61" s="125">
        <v>260</v>
      </c>
      <c r="T61" s="125">
        <v>237</v>
      </c>
      <c r="U61" s="125">
        <v>236</v>
      </c>
      <c r="V61" s="125">
        <v>252</v>
      </c>
      <c r="W61" s="125">
        <v>195</v>
      </c>
      <c r="X61" s="125">
        <v>207</v>
      </c>
      <c r="Y61" s="125">
        <v>213</v>
      </c>
      <c r="Z61" s="125">
        <v>175</v>
      </c>
      <c r="AA61" s="125">
        <v>182</v>
      </c>
      <c r="AB61" s="125">
        <v>278</v>
      </c>
      <c r="AC61" s="125">
        <v>182</v>
      </c>
      <c r="AD61" s="125">
        <v>179</v>
      </c>
      <c r="AE61" s="125">
        <v>266</v>
      </c>
      <c r="AF61" s="125">
        <v>244</v>
      </c>
      <c r="AG61" s="125">
        <v>222</v>
      </c>
      <c r="AH61" s="125">
        <v>248</v>
      </c>
      <c r="AI61" s="125">
        <v>193</v>
      </c>
      <c r="AJ61" s="125">
        <v>213</v>
      </c>
      <c r="AK61" s="125">
        <v>208</v>
      </c>
      <c r="AL61" s="125">
        <v>163</v>
      </c>
      <c r="AM61" s="125">
        <v>147</v>
      </c>
      <c r="AN61" s="125">
        <v>253</v>
      </c>
      <c r="AO61" s="125">
        <v>158</v>
      </c>
      <c r="AP61" s="125">
        <v>183</v>
      </c>
      <c r="AQ61" s="125">
        <v>258</v>
      </c>
      <c r="AR61" s="125">
        <v>266</v>
      </c>
      <c r="AS61" s="125">
        <v>282</v>
      </c>
      <c r="AT61" s="125">
        <v>255</v>
      </c>
      <c r="AU61" s="125">
        <v>218</v>
      </c>
      <c r="AV61" s="125">
        <v>232</v>
      </c>
      <c r="AW61" s="125">
        <v>274</v>
      </c>
      <c r="AX61" s="125">
        <v>203</v>
      </c>
      <c r="AY61" s="125">
        <v>178</v>
      </c>
      <c r="AZ61" s="125">
        <v>296</v>
      </c>
      <c r="BA61" s="125">
        <v>183</v>
      </c>
      <c r="BB61" s="125">
        <v>179</v>
      </c>
      <c r="BC61" s="125">
        <v>257</v>
      </c>
      <c r="BD61" s="125">
        <v>266</v>
      </c>
      <c r="BE61" s="125">
        <v>238</v>
      </c>
      <c r="BF61" s="125">
        <v>255</v>
      </c>
      <c r="BG61" s="125">
        <v>208</v>
      </c>
      <c r="BH61" s="125">
        <v>219</v>
      </c>
      <c r="BI61" s="125">
        <v>263</v>
      </c>
      <c r="BJ61" s="125">
        <v>201</v>
      </c>
      <c r="BK61" s="125">
        <v>174</v>
      </c>
      <c r="BL61" s="125">
        <v>257</v>
      </c>
      <c r="BM61" s="125">
        <v>221</v>
      </c>
      <c r="BN61" s="125">
        <v>224</v>
      </c>
      <c r="BO61" s="125">
        <v>266</v>
      </c>
      <c r="BP61" s="125">
        <v>249</v>
      </c>
      <c r="BQ61" s="125">
        <v>268</v>
      </c>
      <c r="BR61" s="125">
        <v>318</v>
      </c>
      <c r="BS61" s="125">
        <v>217</v>
      </c>
      <c r="BT61" s="125">
        <v>243</v>
      </c>
      <c r="BU61" s="125">
        <v>295</v>
      </c>
      <c r="BV61" s="125">
        <v>222</v>
      </c>
      <c r="BW61" s="125">
        <v>205</v>
      </c>
      <c r="BX61" s="125">
        <v>243</v>
      </c>
      <c r="BY61" s="125">
        <v>208</v>
      </c>
      <c r="BZ61" s="125">
        <v>245</v>
      </c>
      <c r="CA61" s="125">
        <v>258</v>
      </c>
      <c r="CB61" s="125">
        <v>314</v>
      </c>
      <c r="CC61" s="125">
        <v>285</v>
      </c>
      <c r="CD61" s="125">
        <v>287</v>
      </c>
      <c r="CE61" s="125">
        <v>249</v>
      </c>
      <c r="CF61" s="125">
        <v>243</v>
      </c>
      <c r="CG61" s="125">
        <v>298</v>
      </c>
      <c r="CH61" s="125">
        <v>186</v>
      </c>
      <c r="CI61" s="125">
        <v>174</v>
      </c>
      <c r="CJ61" s="125">
        <v>263</v>
      </c>
      <c r="CK61" s="125">
        <v>195</v>
      </c>
      <c r="CL61" s="125">
        <v>188</v>
      </c>
      <c r="CM61" s="125">
        <v>259</v>
      </c>
      <c r="CN61" s="125">
        <v>222</v>
      </c>
      <c r="CO61" s="125">
        <v>257</v>
      </c>
      <c r="CP61" s="125">
        <v>238</v>
      </c>
      <c r="CQ61" s="125">
        <v>213</v>
      </c>
      <c r="CR61" s="125">
        <v>201</v>
      </c>
      <c r="CS61" s="125">
        <v>205</v>
      </c>
      <c r="CT61" s="125">
        <v>161</v>
      </c>
      <c r="CU61" s="125">
        <v>123</v>
      </c>
      <c r="CV61" s="125">
        <v>200</v>
      </c>
      <c r="CW61" s="125">
        <v>141</v>
      </c>
      <c r="CX61" s="125">
        <v>160</v>
      </c>
      <c r="CY61" s="125">
        <v>148</v>
      </c>
      <c r="CZ61" s="125">
        <v>174</v>
      </c>
      <c r="DA61" s="125">
        <v>194</v>
      </c>
      <c r="DB61" s="125">
        <v>211</v>
      </c>
      <c r="DC61" s="125">
        <v>179</v>
      </c>
      <c r="DD61" s="125">
        <v>143</v>
      </c>
      <c r="DE61" s="125">
        <v>206</v>
      </c>
      <c r="DF61" s="125">
        <v>112</v>
      </c>
      <c r="DG61" s="125">
        <v>132</v>
      </c>
      <c r="DH61" s="125">
        <v>184</v>
      </c>
      <c r="DI61" s="125">
        <v>129</v>
      </c>
      <c r="DJ61" s="125">
        <v>128</v>
      </c>
      <c r="DK61" s="125">
        <v>202</v>
      </c>
      <c r="DL61" s="125">
        <v>191</v>
      </c>
      <c r="DM61" s="125">
        <v>220</v>
      </c>
      <c r="DN61" s="125">
        <v>188</v>
      </c>
      <c r="DO61" s="125">
        <v>159</v>
      </c>
      <c r="DP61" s="125">
        <v>161</v>
      </c>
      <c r="DQ61" s="125">
        <v>184</v>
      </c>
      <c r="DR61" s="125">
        <v>131</v>
      </c>
      <c r="DS61" s="125">
        <v>140</v>
      </c>
      <c r="DT61" s="125">
        <v>165</v>
      </c>
      <c r="DU61" s="125">
        <v>116</v>
      </c>
      <c r="DV61" s="125">
        <v>143</v>
      </c>
      <c r="DW61" s="125">
        <v>143</v>
      </c>
      <c r="DX61" s="125">
        <v>168</v>
      </c>
      <c r="DY61" s="125">
        <v>194</v>
      </c>
      <c r="DZ61" s="125">
        <v>184</v>
      </c>
      <c r="EA61" s="125">
        <v>164</v>
      </c>
      <c r="EB61" s="125">
        <v>151</v>
      </c>
      <c r="EC61" s="125">
        <v>179</v>
      </c>
      <c r="ED61" s="125">
        <v>145</v>
      </c>
      <c r="EE61" s="125">
        <v>130</v>
      </c>
      <c r="EF61" s="125">
        <v>171</v>
      </c>
      <c r="EG61" s="125">
        <v>132</v>
      </c>
      <c r="EH61" s="125">
        <v>161</v>
      </c>
      <c r="EI61" s="125">
        <v>193</v>
      </c>
      <c r="EJ61" s="125">
        <v>204</v>
      </c>
      <c r="EK61" s="125">
        <v>211</v>
      </c>
      <c r="EL61" s="125">
        <v>191</v>
      </c>
      <c r="EM61" s="125">
        <v>203</v>
      </c>
      <c r="EN61" s="125">
        <v>191</v>
      </c>
      <c r="EO61" s="125">
        <v>214</v>
      </c>
      <c r="EP61" s="125">
        <v>182</v>
      </c>
      <c r="EQ61" s="125">
        <v>130</v>
      </c>
      <c r="ER61" s="125">
        <v>217</v>
      </c>
      <c r="ES61" s="125">
        <v>176</v>
      </c>
      <c r="ET61" s="125">
        <v>163</v>
      </c>
      <c r="EU61" s="125">
        <v>204</v>
      </c>
      <c r="EV61" s="125">
        <v>237</v>
      </c>
      <c r="EW61" s="125">
        <v>238</v>
      </c>
      <c r="EX61" s="125">
        <v>243</v>
      </c>
      <c r="EY61" s="125">
        <v>218</v>
      </c>
      <c r="EZ61" s="125">
        <v>216</v>
      </c>
      <c r="FA61" s="125">
        <v>207</v>
      </c>
      <c r="FB61" s="125">
        <v>159</v>
      </c>
      <c r="FC61" s="125">
        <v>128</v>
      </c>
      <c r="FD61" s="125">
        <v>171</v>
      </c>
      <c r="FE61" s="125">
        <v>140</v>
      </c>
      <c r="FF61" s="125">
        <v>180</v>
      </c>
      <c r="FG61" s="125">
        <v>195</v>
      </c>
      <c r="FH61" s="125">
        <v>217</v>
      </c>
      <c r="FI61" s="125">
        <v>219</v>
      </c>
      <c r="FJ61" s="125">
        <v>224</v>
      </c>
      <c r="FK61" s="125">
        <v>204</v>
      </c>
      <c r="FL61" s="125">
        <v>202</v>
      </c>
      <c r="FM61" s="125">
        <v>193</v>
      </c>
      <c r="FN61" s="125">
        <v>207</v>
      </c>
      <c r="FO61" s="125">
        <v>170</v>
      </c>
      <c r="FP61" s="125">
        <v>227</v>
      </c>
      <c r="FQ61" s="125">
        <v>136</v>
      </c>
      <c r="FR61" s="125">
        <v>171</v>
      </c>
      <c r="FS61" s="125">
        <v>236</v>
      </c>
      <c r="FT61" s="125">
        <v>219</v>
      </c>
      <c r="FU61" s="125">
        <v>238</v>
      </c>
      <c r="FV61" s="125">
        <v>203</v>
      </c>
    </row>
    <row r="62" spans="1:178" x14ac:dyDescent="0.25">
      <c r="A62" s="126" t="s">
        <v>1443</v>
      </c>
      <c r="B62" s="127" t="str">
        <f t="shared" si="2"/>
        <v>JO</v>
      </c>
      <c r="C62" s="126" t="str">
        <f t="shared" si="3"/>
        <v>Information</v>
      </c>
      <c r="D62" s="125">
        <v>308</v>
      </c>
      <c r="E62" s="125">
        <v>257</v>
      </c>
      <c r="F62" s="125">
        <v>292</v>
      </c>
      <c r="G62" s="125">
        <v>293</v>
      </c>
      <c r="H62" s="125">
        <v>284</v>
      </c>
      <c r="I62" s="125">
        <v>295</v>
      </c>
      <c r="J62" s="125">
        <v>307</v>
      </c>
      <c r="K62" s="125">
        <v>254</v>
      </c>
      <c r="L62" s="125">
        <v>264</v>
      </c>
      <c r="M62" s="125">
        <v>254</v>
      </c>
      <c r="N62" s="125">
        <v>200</v>
      </c>
      <c r="O62" s="125">
        <v>185</v>
      </c>
      <c r="P62" s="125">
        <v>374</v>
      </c>
      <c r="Q62" s="125">
        <v>149</v>
      </c>
      <c r="R62" s="125">
        <v>221</v>
      </c>
      <c r="S62" s="125">
        <v>252</v>
      </c>
      <c r="T62" s="125">
        <v>190</v>
      </c>
      <c r="U62" s="125">
        <v>224</v>
      </c>
      <c r="V62" s="125">
        <v>241</v>
      </c>
      <c r="W62" s="125">
        <v>205</v>
      </c>
      <c r="X62" s="125">
        <v>152</v>
      </c>
      <c r="Y62" s="125">
        <v>259</v>
      </c>
      <c r="Z62" s="125">
        <v>202</v>
      </c>
      <c r="AA62" s="125">
        <v>173</v>
      </c>
      <c r="AB62" s="125">
        <v>279</v>
      </c>
      <c r="AC62" s="125">
        <v>177</v>
      </c>
      <c r="AD62" s="125">
        <v>193</v>
      </c>
      <c r="AE62" s="125">
        <v>300</v>
      </c>
      <c r="AF62" s="125">
        <v>186</v>
      </c>
      <c r="AG62" s="125">
        <v>176</v>
      </c>
      <c r="AH62" s="125">
        <v>262</v>
      </c>
      <c r="AI62" s="125">
        <v>237</v>
      </c>
      <c r="AJ62" s="125">
        <v>185</v>
      </c>
      <c r="AK62" s="125">
        <v>230</v>
      </c>
      <c r="AL62" s="125">
        <v>193</v>
      </c>
      <c r="AM62" s="125">
        <v>181</v>
      </c>
      <c r="AN62" s="125">
        <v>330</v>
      </c>
      <c r="AO62" s="125">
        <v>236</v>
      </c>
      <c r="AP62" s="125">
        <v>204</v>
      </c>
      <c r="AQ62" s="125">
        <v>288</v>
      </c>
      <c r="AR62" s="125">
        <v>221</v>
      </c>
      <c r="AS62" s="125">
        <v>190</v>
      </c>
      <c r="AT62" s="125">
        <v>317</v>
      </c>
      <c r="AU62" s="125">
        <v>249</v>
      </c>
      <c r="AV62" s="125">
        <v>298</v>
      </c>
      <c r="AW62" s="125">
        <v>302</v>
      </c>
      <c r="AX62" s="125">
        <v>205</v>
      </c>
      <c r="AY62" s="125">
        <v>260</v>
      </c>
      <c r="AZ62" s="125">
        <v>319</v>
      </c>
      <c r="BA62" s="125">
        <v>251</v>
      </c>
      <c r="BB62" s="125">
        <v>206</v>
      </c>
      <c r="BC62" s="125">
        <v>342</v>
      </c>
      <c r="BD62" s="125">
        <v>195</v>
      </c>
      <c r="BE62" s="125">
        <v>265</v>
      </c>
      <c r="BF62" s="125">
        <v>320</v>
      </c>
      <c r="BG62" s="125">
        <v>287</v>
      </c>
      <c r="BH62" s="125">
        <v>314</v>
      </c>
      <c r="BI62" s="125">
        <v>367</v>
      </c>
      <c r="BJ62" s="125">
        <v>284</v>
      </c>
      <c r="BK62" s="125">
        <v>354</v>
      </c>
      <c r="BL62" s="125">
        <v>440</v>
      </c>
      <c r="BM62" s="125">
        <v>351</v>
      </c>
      <c r="BN62" s="125">
        <v>351</v>
      </c>
      <c r="BO62" s="125">
        <v>463</v>
      </c>
      <c r="BP62" s="125">
        <v>327</v>
      </c>
      <c r="BQ62" s="125">
        <v>326</v>
      </c>
      <c r="BR62" s="125">
        <v>269</v>
      </c>
      <c r="BS62" s="125">
        <v>281</v>
      </c>
      <c r="BT62" s="125">
        <v>245</v>
      </c>
      <c r="BU62" s="125">
        <v>332</v>
      </c>
      <c r="BV62" s="125">
        <v>281</v>
      </c>
      <c r="BW62" s="125">
        <v>276</v>
      </c>
      <c r="BX62" s="125">
        <v>256</v>
      </c>
      <c r="BY62" s="125">
        <v>252</v>
      </c>
      <c r="BZ62" s="125">
        <v>326</v>
      </c>
      <c r="CA62" s="125">
        <v>256</v>
      </c>
      <c r="CB62" s="125">
        <v>282</v>
      </c>
      <c r="CC62" s="125">
        <v>266</v>
      </c>
      <c r="CD62" s="125">
        <v>317</v>
      </c>
      <c r="CE62" s="125">
        <v>303</v>
      </c>
      <c r="CF62" s="125">
        <v>276</v>
      </c>
      <c r="CG62" s="125">
        <v>274</v>
      </c>
      <c r="CH62" s="125">
        <v>207</v>
      </c>
      <c r="CI62" s="125">
        <v>260</v>
      </c>
      <c r="CJ62" s="125">
        <v>403</v>
      </c>
      <c r="CK62" s="125">
        <v>217</v>
      </c>
      <c r="CL62" s="125">
        <v>252</v>
      </c>
      <c r="CM62" s="125">
        <v>244</v>
      </c>
      <c r="CN62" s="125">
        <v>194</v>
      </c>
      <c r="CO62" s="125">
        <v>183</v>
      </c>
      <c r="CP62" s="125">
        <v>224</v>
      </c>
      <c r="CQ62" s="125">
        <v>200</v>
      </c>
      <c r="CR62" s="125">
        <v>189</v>
      </c>
      <c r="CS62" s="125">
        <v>171</v>
      </c>
      <c r="CT62" s="125">
        <v>188</v>
      </c>
      <c r="CU62" s="125">
        <v>196</v>
      </c>
      <c r="CV62" s="125">
        <v>213</v>
      </c>
      <c r="CW62" s="125">
        <v>176</v>
      </c>
      <c r="CX62" s="125">
        <v>180</v>
      </c>
      <c r="CY62" s="125">
        <v>157</v>
      </c>
      <c r="CZ62" s="125">
        <v>172</v>
      </c>
      <c r="DA62" s="125">
        <v>143</v>
      </c>
      <c r="DB62" s="125">
        <v>141</v>
      </c>
      <c r="DC62" s="125">
        <v>117</v>
      </c>
      <c r="DD62" s="125">
        <v>180</v>
      </c>
      <c r="DE62" s="125">
        <v>159</v>
      </c>
      <c r="DF62" s="125">
        <v>157</v>
      </c>
      <c r="DG62" s="125">
        <v>122</v>
      </c>
      <c r="DH62" s="125">
        <v>195</v>
      </c>
      <c r="DI62" s="125">
        <v>139</v>
      </c>
      <c r="DJ62" s="125">
        <v>152</v>
      </c>
      <c r="DK62" s="125">
        <v>253</v>
      </c>
      <c r="DL62" s="125">
        <v>215</v>
      </c>
      <c r="DM62" s="125">
        <v>207</v>
      </c>
      <c r="DN62" s="125">
        <v>231</v>
      </c>
      <c r="DO62" s="125">
        <v>243</v>
      </c>
      <c r="DP62" s="125">
        <v>231</v>
      </c>
      <c r="DQ62" s="125">
        <v>255</v>
      </c>
      <c r="DR62" s="125">
        <v>234</v>
      </c>
      <c r="DS62" s="125">
        <v>178</v>
      </c>
      <c r="DT62" s="125">
        <v>257</v>
      </c>
      <c r="DU62" s="125">
        <v>184</v>
      </c>
      <c r="DV62" s="125">
        <v>190</v>
      </c>
      <c r="DW62" s="125">
        <v>279</v>
      </c>
      <c r="DX62" s="125">
        <v>191</v>
      </c>
      <c r="DY62" s="125">
        <v>201</v>
      </c>
      <c r="DZ62" s="125">
        <v>246</v>
      </c>
      <c r="EA62" s="125">
        <v>176</v>
      </c>
      <c r="EB62" s="125">
        <v>183</v>
      </c>
      <c r="EC62" s="125">
        <v>239</v>
      </c>
      <c r="ED62" s="125">
        <v>150</v>
      </c>
      <c r="EE62" s="125">
        <v>171</v>
      </c>
      <c r="EF62" s="125">
        <v>258</v>
      </c>
      <c r="EG62" s="125">
        <v>172</v>
      </c>
      <c r="EH62" s="125">
        <v>233</v>
      </c>
      <c r="EI62" s="125">
        <v>267</v>
      </c>
      <c r="EJ62" s="125">
        <v>232</v>
      </c>
      <c r="EK62" s="125">
        <v>233</v>
      </c>
      <c r="EL62" s="125">
        <v>262</v>
      </c>
      <c r="EM62" s="125">
        <v>268</v>
      </c>
      <c r="EN62" s="125">
        <v>283</v>
      </c>
      <c r="EO62" s="125">
        <v>279</v>
      </c>
      <c r="EP62" s="125">
        <v>215</v>
      </c>
      <c r="EQ62" s="125">
        <v>249</v>
      </c>
      <c r="ER62" s="125">
        <v>265</v>
      </c>
      <c r="ES62" s="125">
        <v>290</v>
      </c>
      <c r="ET62" s="125">
        <v>271</v>
      </c>
      <c r="EU62" s="125">
        <v>321</v>
      </c>
      <c r="EV62" s="125">
        <v>288</v>
      </c>
      <c r="EW62" s="125">
        <v>332</v>
      </c>
      <c r="EX62" s="125">
        <v>328</v>
      </c>
      <c r="EY62" s="125">
        <v>256</v>
      </c>
      <c r="EZ62" s="125">
        <v>249</v>
      </c>
      <c r="FA62" s="125">
        <v>271</v>
      </c>
      <c r="FB62" s="125">
        <v>191</v>
      </c>
      <c r="FC62" s="125">
        <v>231</v>
      </c>
      <c r="FD62" s="125">
        <v>248</v>
      </c>
      <c r="FE62" s="125">
        <v>205</v>
      </c>
      <c r="FF62" s="125">
        <v>233</v>
      </c>
      <c r="FG62" s="125">
        <v>295</v>
      </c>
      <c r="FH62" s="125">
        <v>292</v>
      </c>
      <c r="FI62" s="125">
        <v>335</v>
      </c>
      <c r="FJ62" s="125">
        <v>318</v>
      </c>
      <c r="FK62" s="125">
        <v>359</v>
      </c>
      <c r="FL62" s="125">
        <v>280</v>
      </c>
      <c r="FM62" s="125">
        <v>361</v>
      </c>
      <c r="FN62" s="125">
        <v>293</v>
      </c>
      <c r="FO62" s="125">
        <v>244</v>
      </c>
      <c r="FP62" s="125">
        <v>322</v>
      </c>
      <c r="FQ62" s="125">
        <v>319</v>
      </c>
      <c r="FR62" s="125">
        <v>244</v>
      </c>
      <c r="FS62" s="125">
        <v>410</v>
      </c>
      <c r="FT62" s="125">
        <v>321</v>
      </c>
      <c r="FU62" s="125">
        <v>274</v>
      </c>
      <c r="FV62" s="125">
        <v>369</v>
      </c>
    </row>
    <row r="63" spans="1:178" x14ac:dyDescent="0.25">
      <c r="A63" s="126" t="s">
        <v>1442</v>
      </c>
      <c r="B63" s="127" t="str">
        <f t="shared" si="2"/>
        <v>HI</v>
      </c>
      <c r="C63" s="126" t="str">
        <f t="shared" si="3"/>
        <v>Finance and Insurance</v>
      </c>
      <c r="D63" s="125">
        <v>253</v>
      </c>
      <c r="E63" s="125">
        <v>141</v>
      </c>
      <c r="F63" s="125">
        <v>145</v>
      </c>
      <c r="G63" s="125">
        <v>173</v>
      </c>
      <c r="H63" s="125">
        <v>158</v>
      </c>
      <c r="I63" s="125">
        <v>164</v>
      </c>
      <c r="J63" s="125">
        <v>165</v>
      </c>
      <c r="K63" s="125">
        <v>162</v>
      </c>
      <c r="L63" s="125">
        <v>113</v>
      </c>
      <c r="M63" s="125">
        <v>162</v>
      </c>
      <c r="N63" s="125">
        <v>137</v>
      </c>
      <c r="O63" s="125">
        <v>115</v>
      </c>
      <c r="P63" s="125">
        <v>196</v>
      </c>
      <c r="Q63" s="125">
        <v>100</v>
      </c>
      <c r="R63" s="125">
        <v>104</v>
      </c>
      <c r="S63" s="125">
        <v>164</v>
      </c>
      <c r="T63" s="125">
        <v>153</v>
      </c>
      <c r="U63" s="125">
        <v>156</v>
      </c>
      <c r="V63" s="125">
        <v>152</v>
      </c>
      <c r="W63" s="125">
        <v>125</v>
      </c>
      <c r="X63" s="125">
        <v>134</v>
      </c>
      <c r="Y63" s="125">
        <v>146</v>
      </c>
      <c r="Z63" s="125">
        <v>113</v>
      </c>
      <c r="AA63" s="125">
        <v>128</v>
      </c>
      <c r="AB63" s="125">
        <v>187</v>
      </c>
      <c r="AC63" s="125">
        <v>112</v>
      </c>
      <c r="AD63" s="125">
        <v>106</v>
      </c>
      <c r="AE63" s="125">
        <v>149</v>
      </c>
      <c r="AF63" s="125">
        <v>134</v>
      </c>
      <c r="AG63" s="125">
        <v>134</v>
      </c>
      <c r="AH63" s="125">
        <v>144</v>
      </c>
      <c r="AI63" s="125">
        <v>114</v>
      </c>
      <c r="AJ63" s="125">
        <v>139</v>
      </c>
      <c r="AK63" s="125">
        <v>126</v>
      </c>
      <c r="AL63" s="125">
        <v>107</v>
      </c>
      <c r="AM63" s="125">
        <v>95</v>
      </c>
      <c r="AN63" s="125">
        <v>163</v>
      </c>
      <c r="AO63" s="125">
        <v>101</v>
      </c>
      <c r="AP63" s="125">
        <v>118</v>
      </c>
      <c r="AQ63" s="125">
        <v>157</v>
      </c>
      <c r="AR63" s="125">
        <v>135</v>
      </c>
      <c r="AS63" s="125">
        <v>163</v>
      </c>
      <c r="AT63" s="125">
        <v>148</v>
      </c>
      <c r="AU63" s="125">
        <v>143</v>
      </c>
      <c r="AV63" s="125">
        <v>139</v>
      </c>
      <c r="AW63" s="125">
        <v>169</v>
      </c>
      <c r="AX63" s="125">
        <v>138</v>
      </c>
      <c r="AY63" s="125">
        <v>110</v>
      </c>
      <c r="AZ63" s="125">
        <v>198</v>
      </c>
      <c r="BA63" s="125">
        <v>103</v>
      </c>
      <c r="BB63" s="125">
        <v>112</v>
      </c>
      <c r="BC63" s="125">
        <v>162</v>
      </c>
      <c r="BD63" s="125">
        <v>156</v>
      </c>
      <c r="BE63" s="125">
        <v>153</v>
      </c>
      <c r="BF63" s="125">
        <v>170</v>
      </c>
      <c r="BG63" s="125">
        <v>136</v>
      </c>
      <c r="BH63" s="125">
        <v>136</v>
      </c>
      <c r="BI63" s="125">
        <v>160</v>
      </c>
      <c r="BJ63" s="125">
        <v>132</v>
      </c>
      <c r="BK63" s="125">
        <v>118</v>
      </c>
      <c r="BL63" s="125">
        <v>175</v>
      </c>
      <c r="BM63" s="125">
        <v>137</v>
      </c>
      <c r="BN63" s="125">
        <v>144</v>
      </c>
      <c r="BO63" s="125">
        <v>167</v>
      </c>
      <c r="BP63" s="125">
        <v>161</v>
      </c>
      <c r="BQ63" s="125">
        <v>158</v>
      </c>
      <c r="BR63" s="125">
        <v>204</v>
      </c>
      <c r="BS63" s="125">
        <v>134</v>
      </c>
      <c r="BT63" s="125">
        <v>164</v>
      </c>
      <c r="BU63" s="125">
        <v>190</v>
      </c>
      <c r="BV63" s="125">
        <v>138</v>
      </c>
      <c r="BW63" s="125">
        <v>141</v>
      </c>
      <c r="BX63" s="125">
        <v>172</v>
      </c>
      <c r="BY63" s="125">
        <v>136</v>
      </c>
      <c r="BZ63" s="125">
        <v>142</v>
      </c>
      <c r="CA63" s="125">
        <v>174</v>
      </c>
      <c r="CB63" s="125">
        <v>194</v>
      </c>
      <c r="CC63" s="125">
        <v>203</v>
      </c>
      <c r="CD63" s="125">
        <v>199</v>
      </c>
      <c r="CE63" s="125">
        <v>167</v>
      </c>
      <c r="CF63" s="125">
        <v>152</v>
      </c>
      <c r="CG63" s="125">
        <v>203</v>
      </c>
      <c r="CH63" s="125">
        <v>114</v>
      </c>
      <c r="CI63" s="125">
        <v>116</v>
      </c>
      <c r="CJ63" s="125">
        <v>182</v>
      </c>
      <c r="CK63" s="125">
        <v>128</v>
      </c>
      <c r="CL63" s="125">
        <v>119</v>
      </c>
      <c r="CM63" s="125">
        <v>162</v>
      </c>
      <c r="CN63" s="125">
        <v>129</v>
      </c>
      <c r="CO63" s="125">
        <v>158</v>
      </c>
      <c r="CP63" s="125">
        <v>157</v>
      </c>
      <c r="CQ63" s="125">
        <v>136</v>
      </c>
      <c r="CR63" s="125">
        <v>126</v>
      </c>
      <c r="CS63" s="125">
        <v>130</v>
      </c>
      <c r="CT63" s="125">
        <v>114</v>
      </c>
      <c r="CU63" s="125">
        <v>80</v>
      </c>
      <c r="CV63" s="125">
        <v>137</v>
      </c>
      <c r="CW63" s="125">
        <v>96</v>
      </c>
      <c r="CX63" s="125">
        <v>103</v>
      </c>
      <c r="CY63" s="125">
        <v>73</v>
      </c>
      <c r="CZ63" s="125">
        <v>109</v>
      </c>
      <c r="DA63" s="125">
        <v>109</v>
      </c>
      <c r="DB63" s="125">
        <v>122</v>
      </c>
      <c r="DC63" s="125">
        <v>93</v>
      </c>
      <c r="DD63" s="125">
        <v>81</v>
      </c>
      <c r="DE63" s="125">
        <v>127</v>
      </c>
      <c r="DF63" s="125">
        <v>70</v>
      </c>
      <c r="DG63" s="125">
        <v>73</v>
      </c>
      <c r="DH63" s="125">
        <v>118</v>
      </c>
      <c r="DI63" s="125">
        <v>84</v>
      </c>
      <c r="DJ63" s="125">
        <v>89</v>
      </c>
      <c r="DK63" s="125">
        <v>128</v>
      </c>
      <c r="DL63" s="125">
        <v>116</v>
      </c>
      <c r="DM63" s="125">
        <v>149</v>
      </c>
      <c r="DN63" s="125">
        <v>123</v>
      </c>
      <c r="DO63" s="125">
        <v>99</v>
      </c>
      <c r="DP63" s="125">
        <v>119</v>
      </c>
      <c r="DQ63" s="125">
        <v>136</v>
      </c>
      <c r="DR63" s="125">
        <v>90</v>
      </c>
      <c r="DS63" s="125">
        <v>87</v>
      </c>
      <c r="DT63" s="125">
        <v>103</v>
      </c>
      <c r="DU63" s="125">
        <v>76</v>
      </c>
      <c r="DV63" s="125">
        <v>87</v>
      </c>
      <c r="DW63" s="125">
        <v>85</v>
      </c>
      <c r="DX63" s="125">
        <v>116</v>
      </c>
      <c r="DY63" s="125">
        <v>117</v>
      </c>
      <c r="DZ63" s="125">
        <v>128</v>
      </c>
      <c r="EA63" s="125">
        <v>90</v>
      </c>
      <c r="EB63" s="125">
        <v>101</v>
      </c>
      <c r="EC63" s="125">
        <v>101</v>
      </c>
      <c r="ED63" s="125">
        <v>96</v>
      </c>
      <c r="EE63" s="125">
        <v>93</v>
      </c>
      <c r="EF63" s="125">
        <v>117</v>
      </c>
      <c r="EG63" s="125">
        <v>84</v>
      </c>
      <c r="EH63" s="125">
        <v>104</v>
      </c>
      <c r="EI63" s="125">
        <v>121</v>
      </c>
      <c r="EJ63" s="125">
        <v>130</v>
      </c>
      <c r="EK63" s="125">
        <v>135</v>
      </c>
      <c r="EL63" s="125">
        <v>121</v>
      </c>
      <c r="EM63" s="125">
        <v>132</v>
      </c>
      <c r="EN63" s="125">
        <v>121</v>
      </c>
      <c r="EO63" s="125">
        <v>145</v>
      </c>
      <c r="EP63" s="125">
        <v>126</v>
      </c>
      <c r="EQ63" s="125">
        <v>76</v>
      </c>
      <c r="ER63" s="125">
        <v>143</v>
      </c>
      <c r="ES63" s="125">
        <v>109</v>
      </c>
      <c r="ET63" s="125">
        <v>105</v>
      </c>
      <c r="EU63" s="125">
        <v>139</v>
      </c>
      <c r="EV63" s="125">
        <v>162</v>
      </c>
      <c r="EW63" s="125">
        <v>152</v>
      </c>
      <c r="EX63" s="125">
        <v>166</v>
      </c>
      <c r="EY63" s="125">
        <v>148</v>
      </c>
      <c r="EZ63" s="125">
        <v>134</v>
      </c>
      <c r="FA63" s="125">
        <v>132</v>
      </c>
      <c r="FB63" s="125">
        <v>107</v>
      </c>
      <c r="FC63" s="125">
        <v>83</v>
      </c>
      <c r="FD63" s="125">
        <v>111</v>
      </c>
      <c r="FE63" s="125">
        <v>94</v>
      </c>
      <c r="FF63" s="125">
        <v>110</v>
      </c>
      <c r="FG63" s="125">
        <v>114</v>
      </c>
      <c r="FH63" s="125">
        <v>129</v>
      </c>
      <c r="FI63" s="125">
        <v>141</v>
      </c>
      <c r="FJ63" s="125">
        <v>152</v>
      </c>
      <c r="FK63" s="125">
        <v>142</v>
      </c>
      <c r="FL63" s="125">
        <v>143</v>
      </c>
      <c r="FM63" s="125">
        <v>129</v>
      </c>
      <c r="FN63" s="125">
        <v>139</v>
      </c>
      <c r="FO63" s="125">
        <v>130</v>
      </c>
      <c r="FP63" s="125">
        <v>155</v>
      </c>
      <c r="FQ63" s="125">
        <v>92</v>
      </c>
      <c r="FR63" s="125">
        <v>124</v>
      </c>
      <c r="FS63" s="125">
        <v>155</v>
      </c>
      <c r="FT63" s="125">
        <v>146</v>
      </c>
      <c r="FU63" s="125">
        <v>162</v>
      </c>
      <c r="FV63" s="125">
        <v>136</v>
      </c>
    </row>
    <row r="64" spans="1:178" x14ac:dyDescent="0.25">
      <c r="A64" s="126" t="s">
        <v>1441</v>
      </c>
      <c r="B64" s="127" t="str">
        <f t="shared" si="2"/>
        <v>JO</v>
      </c>
      <c r="C64" s="126" t="str">
        <f t="shared" si="3"/>
        <v>Finance and Insurance</v>
      </c>
      <c r="D64" s="125">
        <v>278</v>
      </c>
      <c r="E64" s="125">
        <v>227</v>
      </c>
      <c r="F64" s="125">
        <v>212</v>
      </c>
      <c r="G64" s="125">
        <v>232</v>
      </c>
      <c r="H64" s="125">
        <v>222</v>
      </c>
      <c r="I64" s="125">
        <v>257</v>
      </c>
      <c r="J64" s="125">
        <v>241</v>
      </c>
      <c r="K64" s="125">
        <v>175</v>
      </c>
      <c r="L64" s="125">
        <v>208</v>
      </c>
      <c r="M64" s="125">
        <v>201</v>
      </c>
      <c r="N64" s="125">
        <v>155</v>
      </c>
      <c r="O64" s="125">
        <v>153</v>
      </c>
      <c r="P64" s="125">
        <v>305</v>
      </c>
      <c r="Q64" s="125">
        <v>124</v>
      </c>
      <c r="R64" s="125">
        <v>191</v>
      </c>
      <c r="S64" s="125">
        <v>192</v>
      </c>
      <c r="T64" s="125">
        <v>144</v>
      </c>
      <c r="U64" s="125">
        <v>168</v>
      </c>
      <c r="V64" s="125">
        <v>195</v>
      </c>
      <c r="W64" s="125">
        <v>165</v>
      </c>
      <c r="X64" s="125">
        <v>123</v>
      </c>
      <c r="Y64" s="125">
        <v>203</v>
      </c>
      <c r="Z64" s="125">
        <v>175</v>
      </c>
      <c r="AA64" s="125">
        <v>132</v>
      </c>
      <c r="AB64" s="125">
        <v>230</v>
      </c>
      <c r="AC64" s="125">
        <v>127</v>
      </c>
      <c r="AD64" s="125">
        <v>133</v>
      </c>
      <c r="AE64" s="125">
        <v>224</v>
      </c>
      <c r="AF64" s="125">
        <v>149</v>
      </c>
      <c r="AG64" s="125">
        <v>134</v>
      </c>
      <c r="AH64" s="125">
        <v>175</v>
      </c>
      <c r="AI64" s="125">
        <v>187</v>
      </c>
      <c r="AJ64" s="125">
        <v>144</v>
      </c>
      <c r="AK64" s="125">
        <v>184</v>
      </c>
      <c r="AL64" s="125">
        <v>148</v>
      </c>
      <c r="AM64" s="125">
        <v>145</v>
      </c>
      <c r="AN64" s="125">
        <v>267</v>
      </c>
      <c r="AO64" s="125">
        <v>193</v>
      </c>
      <c r="AP64" s="125">
        <v>174</v>
      </c>
      <c r="AQ64" s="125">
        <v>236</v>
      </c>
      <c r="AR64" s="125">
        <v>183</v>
      </c>
      <c r="AS64" s="125">
        <v>157</v>
      </c>
      <c r="AT64" s="125">
        <v>270</v>
      </c>
      <c r="AU64" s="125">
        <v>202</v>
      </c>
      <c r="AV64" s="125">
        <v>248</v>
      </c>
      <c r="AW64" s="125">
        <v>248</v>
      </c>
      <c r="AX64" s="125">
        <v>168</v>
      </c>
      <c r="AY64" s="125">
        <v>214</v>
      </c>
      <c r="AZ64" s="125">
        <v>274</v>
      </c>
      <c r="BA64" s="125">
        <v>187</v>
      </c>
      <c r="BB64" s="125">
        <v>179</v>
      </c>
      <c r="BC64" s="125">
        <v>257</v>
      </c>
      <c r="BD64" s="125">
        <v>134</v>
      </c>
      <c r="BE64" s="125">
        <v>218</v>
      </c>
      <c r="BF64" s="125">
        <v>265</v>
      </c>
      <c r="BG64" s="125">
        <v>239</v>
      </c>
      <c r="BH64" s="125">
        <v>235</v>
      </c>
      <c r="BI64" s="125">
        <v>316</v>
      </c>
      <c r="BJ64" s="125">
        <v>233</v>
      </c>
      <c r="BK64" s="125">
        <v>271</v>
      </c>
      <c r="BL64" s="125">
        <v>317</v>
      </c>
      <c r="BM64" s="125">
        <v>303</v>
      </c>
      <c r="BN64" s="125">
        <v>276</v>
      </c>
      <c r="BO64" s="125">
        <v>389</v>
      </c>
      <c r="BP64" s="125">
        <v>272</v>
      </c>
      <c r="BQ64" s="125">
        <v>245</v>
      </c>
      <c r="BR64" s="125">
        <v>200</v>
      </c>
      <c r="BS64" s="125">
        <v>218</v>
      </c>
      <c r="BT64" s="125">
        <v>199</v>
      </c>
      <c r="BU64" s="125">
        <v>265</v>
      </c>
      <c r="BV64" s="125">
        <v>227</v>
      </c>
      <c r="BW64" s="125">
        <v>203</v>
      </c>
      <c r="BX64" s="125">
        <v>211</v>
      </c>
      <c r="BY64" s="125">
        <v>204</v>
      </c>
      <c r="BZ64" s="125">
        <v>254</v>
      </c>
      <c r="CA64" s="125">
        <v>156</v>
      </c>
      <c r="CB64" s="125">
        <v>231</v>
      </c>
      <c r="CC64" s="125">
        <v>205</v>
      </c>
      <c r="CD64" s="125">
        <v>247</v>
      </c>
      <c r="CE64" s="125">
        <v>224</v>
      </c>
      <c r="CF64" s="125">
        <v>236</v>
      </c>
      <c r="CG64" s="125">
        <v>202</v>
      </c>
      <c r="CH64" s="125">
        <v>161</v>
      </c>
      <c r="CI64" s="125">
        <v>190</v>
      </c>
      <c r="CJ64" s="125">
        <v>273</v>
      </c>
      <c r="CK64" s="125">
        <v>172</v>
      </c>
      <c r="CL64" s="125">
        <v>169</v>
      </c>
      <c r="CM64" s="125">
        <v>164</v>
      </c>
      <c r="CN64" s="125">
        <v>128</v>
      </c>
      <c r="CO64" s="125">
        <v>146</v>
      </c>
      <c r="CP64" s="125">
        <v>156</v>
      </c>
      <c r="CQ64" s="125">
        <v>170</v>
      </c>
      <c r="CR64" s="125">
        <v>131</v>
      </c>
      <c r="CS64" s="125">
        <v>130</v>
      </c>
      <c r="CT64" s="125">
        <v>135</v>
      </c>
      <c r="CU64" s="125">
        <v>156</v>
      </c>
      <c r="CV64" s="125">
        <v>177</v>
      </c>
      <c r="CW64" s="125">
        <v>132</v>
      </c>
      <c r="CX64" s="125">
        <v>132</v>
      </c>
      <c r="CY64" s="125">
        <v>120</v>
      </c>
      <c r="CZ64" s="125">
        <v>136</v>
      </c>
      <c r="DA64" s="125">
        <v>113</v>
      </c>
      <c r="DB64" s="125">
        <v>106</v>
      </c>
      <c r="DC64" s="125">
        <v>89</v>
      </c>
      <c r="DD64" s="125">
        <v>124</v>
      </c>
      <c r="DE64" s="125">
        <v>94</v>
      </c>
      <c r="DF64" s="125">
        <v>122</v>
      </c>
      <c r="DG64" s="125">
        <v>94</v>
      </c>
      <c r="DH64" s="125">
        <v>160</v>
      </c>
      <c r="DI64" s="125">
        <v>111</v>
      </c>
      <c r="DJ64" s="125">
        <v>136</v>
      </c>
      <c r="DK64" s="125">
        <v>214</v>
      </c>
      <c r="DL64" s="125">
        <v>176</v>
      </c>
      <c r="DM64" s="125">
        <v>171</v>
      </c>
      <c r="DN64" s="125">
        <v>203</v>
      </c>
      <c r="DO64" s="125">
        <v>183</v>
      </c>
      <c r="DP64" s="125">
        <v>205</v>
      </c>
      <c r="DQ64" s="125">
        <v>218</v>
      </c>
      <c r="DR64" s="125">
        <v>199</v>
      </c>
      <c r="DS64" s="125">
        <v>156</v>
      </c>
      <c r="DT64" s="125">
        <v>221</v>
      </c>
      <c r="DU64" s="125">
        <v>153</v>
      </c>
      <c r="DV64" s="125">
        <v>160</v>
      </c>
      <c r="DW64" s="125">
        <v>205</v>
      </c>
      <c r="DX64" s="125">
        <v>153</v>
      </c>
      <c r="DY64" s="125">
        <v>164</v>
      </c>
      <c r="DZ64" s="125">
        <v>185</v>
      </c>
      <c r="EA64" s="125">
        <v>130</v>
      </c>
      <c r="EB64" s="125">
        <v>149</v>
      </c>
      <c r="EC64" s="125">
        <v>176</v>
      </c>
      <c r="ED64" s="125">
        <v>116</v>
      </c>
      <c r="EE64" s="125">
        <v>152</v>
      </c>
      <c r="EF64" s="125">
        <v>176</v>
      </c>
      <c r="EG64" s="125">
        <v>127</v>
      </c>
      <c r="EH64" s="125">
        <v>186</v>
      </c>
      <c r="EI64" s="125">
        <v>211</v>
      </c>
      <c r="EJ64" s="125">
        <v>161</v>
      </c>
      <c r="EK64" s="125">
        <v>178</v>
      </c>
      <c r="EL64" s="125">
        <v>185</v>
      </c>
      <c r="EM64" s="125">
        <v>209</v>
      </c>
      <c r="EN64" s="125">
        <v>219</v>
      </c>
      <c r="EO64" s="125">
        <v>217</v>
      </c>
      <c r="EP64" s="125">
        <v>172</v>
      </c>
      <c r="EQ64" s="125">
        <v>181</v>
      </c>
      <c r="ER64" s="125">
        <v>180</v>
      </c>
      <c r="ES64" s="125">
        <v>231</v>
      </c>
      <c r="ET64" s="125">
        <v>225</v>
      </c>
      <c r="EU64" s="125">
        <v>260</v>
      </c>
      <c r="EV64" s="125">
        <v>214</v>
      </c>
      <c r="EW64" s="125">
        <v>269</v>
      </c>
      <c r="EX64" s="125">
        <v>277</v>
      </c>
      <c r="EY64" s="125">
        <v>195</v>
      </c>
      <c r="EZ64" s="125">
        <v>215</v>
      </c>
      <c r="FA64" s="125">
        <v>233</v>
      </c>
      <c r="FB64" s="125">
        <v>159</v>
      </c>
      <c r="FC64" s="125">
        <v>179</v>
      </c>
      <c r="FD64" s="125">
        <v>203</v>
      </c>
      <c r="FE64" s="125">
        <v>155</v>
      </c>
      <c r="FF64" s="125">
        <v>197</v>
      </c>
      <c r="FG64" s="125">
        <v>248</v>
      </c>
      <c r="FH64" s="125">
        <v>227</v>
      </c>
      <c r="FI64" s="125">
        <v>265</v>
      </c>
      <c r="FJ64" s="125">
        <v>235</v>
      </c>
      <c r="FK64" s="125">
        <v>271</v>
      </c>
      <c r="FL64" s="125">
        <v>208</v>
      </c>
      <c r="FM64" s="125">
        <v>290</v>
      </c>
      <c r="FN64" s="125">
        <v>242</v>
      </c>
      <c r="FO64" s="125">
        <v>191</v>
      </c>
      <c r="FP64" s="125">
        <v>261</v>
      </c>
      <c r="FQ64" s="125">
        <v>237</v>
      </c>
      <c r="FR64" s="125">
        <v>173</v>
      </c>
      <c r="FS64" s="125">
        <v>302</v>
      </c>
      <c r="FT64" s="125">
        <v>234</v>
      </c>
      <c r="FU64" s="125">
        <v>200</v>
      </c>
      <c r="FV64" s="125">
        <v>247</v>
      </c>
    </row>
    <row r="65" spans="1:178" x14ac:dyDescent="0.25">
      <c r="A65" s="126" t="s">
        <v>1440</v>
      </c>
      <c r="B65" s="127" t="str">
        <f t="shared" si="2"/>
        <v>HI</v>
      </c>
      <c r="C65" s="126" t="str">
        <f t="shared" si="3"/>
        <v>Real Estate and Rental and Leasing</v>
      </c>
      <c r="D65" s="125">
        <v>94</v>
      </c>
      <c r="E65" s="125">
        <v>74</v>
      </c>
      <c r="F65" s="125">
        <v>51</v>
      </c>
      <c r="G65" s="125">
        <v>99</v>
      </c>
      <c r="H65" s="125">
        <v>72</v>
      </c>
      <c r="I65" s="125">
        <v>83</v>
      </c>
      <c r="J65" s="125">
        <v>88</v>
      </c>
      <c r="K65" s="125">
        <v>58</v>
      </c>
      <c r="L65" s="125">
        <v>94</v>
      </c>
      <c r="M65" s="125">
        <v>74</v>
      </c>
      <c r="N65" s="125">
        <v>73</v>
      </c>
      <c r="O65" s="125">
        <v>36</v>
      </c>
      <c r="P65" s="125">
        <v>92</v>
      </c>
      <c r="Q65" s="125">
        <v>53</v>
      </c>
      <c r="R65" s="125">
        <v>62</v>
      </c>
      <c r="S65" s="125">
        <v>97</v>
      </c>
      <c r="T65" s="125">
        <v>84</v>
      </c>
      <c r="U65" s="125">
        <v>80</v>
      </c>
      <c r="V65" s="125">
        <v>100</v>
      </c>
      <c r="W65" s="125">
        <v>70</v>
      </c>
      <c r="X65" s="125">
        <v>73</v>
      </c>
      <c r="Y65" s="125">
        <v>66</v>
      </c>
      <c r="Z65" s="125">
        <v>62</v>
      </c>
      <c r="AA65" s="125">
        <v>54</v>
      </c>
      <c r="AB65" s="125">
        <v>91</v>
      </c>
      <c r="AC65" s="125">
        <v>70</v>
      </c>
      <c r="AD65" s="125">
        <v>73</v>
      </c>
      <c r="AE65" s="125">
        <v>117</v>
      </c>
      <c r="AF65" s="125">
        <v>110</v>
      </c>
      <c r="AG65" s="125">
        <v>88</v>
      </c>
      <c r="AH65" s="125">
        <v>104</v>
      </c>
      <c r="AI65" s="125">
        <v>79</v>
      </c>
      <c r="AJ65" s="125">
        <v>74</v>
      </c>
      <c r="AK65" s="125">
        <v>81</v>
      </c>
      <c r="AL65" s="125">
        <v>55</v>
      </c>
      <c r="AM65" s="125">
        <v>52</v>
      </c>
      <c r="AN65" s="125">
        <v>90</v>
      </c>
      <c r="AO65" s="125">
        <v>57</v>
      </c>
      <c r="AP65" s="125">
        <v>65</v>
      </c>
      <c r="AQ65" s="125">
        <v>101</v>
      </c>
      <c r="AR65" s="125">
        <v>131</v>
      </c>
      <c r="AS65" s="125">
        <v>120</v>
      </c>
      <c r="AT65" s="125">
        <v>107</v>
      </c>
      <c r="AU65" s="125">
        <v>75</v>
      </c>
      <c r="AV65" s="125">
        <v>93</v>
      </c>
      <c r="AW65" s="125">
        <v>105</v>
      </c>
      <c r="AX65" s="125">
        <v>65</v>
      </c>
      <c r="AY65" s="125">
        <v>69</v>
      </c>
      <c r="AZ65" s="125">
        <v>98</v>
      </c>
      <c r="BA65" s="125">
        <v>80</v>
      </c>
      <c r="BB65" s="125">
        <v>67</v>
      </c>
      <c r="BC65" s="125">
        <v>95</v>
      </c>
      <c r="BD65" s="125">
        <v>109</v>
      </c>
      <c r="BE65" s="125">
        <v>84</v>
      </c>
      <c r="BF65" s="125">
        <v>85</v>
      </c>
      <c r="BG65" s="125">
        <v>73</v>
      </c>
      <c r="BH65" s="125">
        <v>83</v>
      </c>
      <c r="BI65" s="125">
        <v>103</v>
      </c>
      <c r="BJ65" s="125">
        <v>69</v>
      </c>
      <c r="BK65" s="125">
        <v>56</v>
      </c>
      <c r="BL65" s="125">
        <v>82</v>
      </c>
      <c r="BM65" s="125">
        <v>83</v>
      </c>
      <c r="BN65" s="125">
        <v>80</v>
      </c>
      <c r="BO65" s="125">
        <v>99</v>
      </c>
      <c r="BP65" s="125">
        <v>87</v>
      </c>
      <c r="BQ65" s="125">
        <v>111</v>
      </c>
      <c r="BR65" s="125">
        <v>115</v>
      </c>
      <c r="BS65" s="125">
        <v>83</v>
      </c>
      <c r="BT65" s="125">
        <v>80</v>
      </c>
      <c r="BU65" s="125">
        <v>104</v>
      </c>
      <c r="BV65" s="125">
        <v>84</v>
      </c>
      <c r="BW65" s="125">
        <v>64</v>
      </c>
      <c r="BX65" s="125">
        <v>71</v>
      </c>
      <c r="BY65" s="125">
        <v>73</v>
      </c>
      <c r="BZ65" s="125">
        <v>103</v>
      </c>
      <c r="CA65" s="125">
        <v>85</v>
      </c>
      <c r="CB65" s="125">
        <v>121</v>
      </c>
      <c r="CC65" s="125">
        <v>82</v>
      </c>
      <c r="CD65" s="125">
        <v>89</v>
      </c>
      <c r="CE65" s="125">
        <v>82</v>
      </c>
      <c r="CF65" s="125">
        <v>91</v>
      </c>
      <c r="CG65" s="125">
        <v>94</v>
      </c>
      <c r="CH65" s="125">
        <v>72</v>
      </c>
      <c r="CI65" s="125">
        <v>59</v>
      </c>
      <c r="CJ65" s="125">
        <v>81</v>
      </c>
      <c r="CK65" s="125">
        <v>67</v>
      </c>
      <c r="CL65" s="125">
        <v>69</v>
      </c>
      <c r="CM65" s="125">
        <v>97</v>
      </c>
      <c r="CN65" s="125">
        <v>93</v>
      </c>
      <c r="CO65" s="125">
        <v>99</v>
      </c>
      <c r="CP65" s="125">
        <v>81</v>
      </c>
      <c r="CQ65" s="125">
        <v>77</v>
      </c>
      <c r="CR65" s="125">
        <v>74</v>
      </c>
      <c r="CS65" s="125">
        <v>75</v>
      </c>
      <c r="CT65" s="125">
        <v>46</v>
      </c>
      <c r="CU65" s="125">
        <v>43</v>
      </c>
      <c r="CV65" s="125">
        <v>63</v>
      </c>
      <c r="CW65" s="125">
        <v>46</v>
      </c>
      <c r="CX65" s="125">
        <v>57</v>
      </c>
      <c r="CY65" s="125">
        <v>75</v>
      </c>
      <c r="CZ65" s="125">
        <v>66</v>
      </c>
      <c r="DA65" s="125">
        <v>85</v>
      </c>
      <c r="DB65" s="125">
        <v>89</v>
      </c>
      <c r="DC65" s="125">
        <v>85</v>
      </c>
      <c r="DD65" s="125">
        <v>61</v>
      </c>
      <c r="DE65" s="125">
        <v>80</v>
      </c>
      <c r="DF65" s="125">
        <v>43</v>
      </c>
      <c r="DG65" s="125">
        <v>59</v>
      </c>
      <c r="DH65" s="125">
        <v>65</v>
      </c>
      <c r="DI65" s="125">
        <v>45</v>
      </c>
      <c r="DJ65" s="125">
        <v>39</v>
      </c>
      <c r="DK65" s="125">
        <v>74</v>
      </c>
      <c r="DL65" s="125">
        <v>75</v>
      </c>
      <c r="DM65" s="125">
        <v>71</v>
      </c>
      <c r="DN65" s="125">
        <v>66</v>
      </c>
      <c r="DO65" s="125">
        <v>60</v>
      </c>
      <c r="DP65" s="125">
        <v>41</v>
      </c>
      <c r="DQ65" s="125">
        <v>48</v>
      </c>
      <c r="DR65" s="125">
        <v>42</v>
      </c>
      <c r="DS65" s="125">
        <v>53</v>
      </c>
      <c r="DT65" s="125">
        <v>62</v>
      </c>
      <c r="DU65" s="125">
        <v>40</v>
      </c>
      <c r="DV65" s="125">
        <v>55</v>
      </c>
      <c r="DW65" s="125">
        <v>58</v>
      </c>
      <c r="DX65" s="125">
        <v>52</v>
      </c>
      <c r="DY65" s="125">
        <v>77</v>
      </c>
      <c r="DZ65" s="125">
        <v>56</v>
      </c>
      <c r="EA65" s="125">
        <v>73</v>
      </c>
      <c r="EB65" s="125">
        <v>50</v>
      </c>
      <c r="EC65" s="125">
        <v>79</v>
      </c>
      <c r="ED65" s="125">
        <v>50</v>
      </c>
      <c r="EE65" s="125">
        <v>37</v>
      </c>
      <c r="EF65" s="125">
        <v>53</v>
      </c>
      <c r="EG65" s="125">
        <v>47</v>
      </c>
      <c r="EH65" s="125">
        <v>57</v>
      </c>
      <c r="EI65" s="125">
        <v>72</v>
      </c>
      <c r="EJ65" s="125">
        <v>75</v>
      </c>
      <c r="EK65" s="125">
        <v>76</v>
      </c>
      <c r="EL65" s="125">
        <v>69</v>
      </c>
      <c r="EM65" s="125">
        <v>71</v>
      </c>
      <c r="EN65" s="125">
        <v>70</v>
      </c>
      <c r="EO65" s="125">
        <v>70</v>
      </c>
      <c r="EP65" s="125">
        <v>56</v>
      </c>
      <c r="EQ65" s="125">
        <v>55</v>
      </c>
      <c r="ER65" s="125">
        <v>74</v>
      </c>
      <c r="ES65" s="125">
        <v>66</v>
      </c>
      <c r="ET65" s="125">
        <v>58</v>
      </c>
      <c r="EU65" s="125">
        <v>65</v>
      </c>
      <c r="EV65" s="125">
        <v>74</v>
      </c>
      <c r="EW65" s="125">
        <v>85</v>
      </c>
      <c r="EX65" s="125">
        <v>78</v>
      </c>
      <c r="EY65" s="125">
        <v>70</v>
      </c>
      <c r="EZ65" s="125">
        <v>82</v>
      </c>
      <c r="FA65" s="125">
        <v>76</v>
      </c>
      <c r="FB65" s="125">
        <v>52</v>
      </c>
      <c r="FC65" s="125">
        <v>45</v>
      </c>
      <c r="FD65" s="125">
        <v>60</v>
      </c>
      <c r="FE65" s="125">
        <v>46</v>
      </c>
      <c r="FF65" s="125">
        <v>69</v>
      </c>
      <c r="FG65" s="125">
        <v>81</v>
      </c>
      <c r="FH65" s="125">
        <v>88</v>
      </c>
      <c r="FI65" s="125">
        <v>78</v>
      </c>
      <c r="FJ65" s="125">
        <v>72</v>
      </c>
      <c r="FK65" s="125">
        <v>62</v>
      </c>
      <c r="FL65" s="125">
        <v>60</v>
      </c>
      <c r="FM65" s="125">
        <v>64</v>
      </c>
      <c r="FN65" s="125">
        <v>68</v>
      </c>
      <c r="FO65" s="125">
        <v>40</v>
      </c>
      <c r="FP65" s="125">
        <v>72</v>
      </c>
      <c r="FQ65" s="125">
        <v>43</v>
      </c>
      <c r="FR65" s="125">
        <v>47</v>
      </c>
      <c r="FS65" s="125">
        <v>81</v>
      </c>
      <c r="FT65" s="125">
        <v>72</v>
      </c>
      <c r="FU65" s="125">
        <v>76</v>
      </c>
      <c r="FV65" s="125">
        <v>67</v>
      </c>
    </row>
    <row r="66" spans="1:178" x14ac:dyDescent="0.25">
      <c r="A66" s="126" t="s">
        <v>1439</v>
      </c>
      <c r="B66" s="127" t="str">
        <f t="shared" si="2"/>
        <v>JO</v>
      </c>
      <c r="C66" s="126" t="str">
        <f t="shared" si="3"/>
        <v>Real Estate and Rental and Leasing</v>
      </c>
      <c r="D66" s="125">
        <v>31</v>
      </c>
      <c r="E66" s="125">
        <v>30</v>
      </c>
      <c r="F66" s="125">
        <v>80</v>
      </c>
      <c r="G66" s="125">
        <v>61</v>
      </c>
      <c r="H66" s="125">
        <v>62</v>
      </c>
      <c r="I66" s="125">
        <v>38</v>
      </c>
      <c r="J66" s="125">
        <v>66</v>
      </c>
      <c r="K66" s="125">
        <v>79</v>
      </c>
      <c r="L66" s="125">
        <v>56</v>
      </c>
      <c r="M66" s="125">
        <v>54</v>
      </c>
      <c r="N66" s="125">
        <v>45</v>
      </c>
      <c r="O66" s="125">
        <v>33</v>
      </c>
      <c r="P66" s="125">
        <v>69</v>
      </c>
      <c r="Q66" s="125">
        <v>25</v>
      </c>
      <c r="R66" s="125">
        <v>30</v>
      </c>
      <c r="S66" s="125">
        <v>61</v>
      </c>
      <c r="T66" s="125">
        <v>46</v>
      </c>
      <c r="U66" s="125">
        <v>55</v>
      </c>
      <c r="V66" s="125">
        <v>46</v>
      </c>
      <c r="W66" s="125">
        <v>40</v>
      </c>
      <c r="X66" s="125">
        <v>29</v>
      </c>
      <c r="Y66" s="125">
        <v>57</v>
      </c>
      <c r="Z66" s="125">
        <v>27</v>
      </c>
      <c r="AA66" s="125">
        <v>41</v>
      </c>
      <c r="AB66" s="125">
        <v>50</v>
      </c>
      <c r="AC66" s="125">
        <v>50</v>
      </c>
      <c r="AD66" s="125">
        <v>60</v>
      </c>
      <c r="AE66" s="125">
        <v>76</v>
      </c>
      <c r="AF66" s="125">
        <v>37</v>
      </c>
      <c r="AG66" s="125">
        <v>42</v>
      </c>
      <c r="AH66" s="125">
        <v>87</v>
      </c>
      <c r="AI66" s="125">
        <v>50</v>
      </c>
      <c r="AJ66" s="125">
        <v>41</v>
      </c>
      <c r="AK66" s="125">
        <v>46</v>
      </c>
      <c r="AL66" s="125">
        <v>45</v>
      </c>
      <c r="AM66" s="125">
        <v>37</v>
      </c>
      <c r="AN66" s="125">
        <v>63</v>
      </c>
      <c r="AO66" s="125">
        <v>43</v>
      </c>
      <c r="AP66" s="125">
        <v>30</v>
      </c>
      <c r="AQ66" s="125">
        <v>52</v>
      </c>
      <c r="AR66" s="125">
        <v>38</v>
      </c>
      <c r="AS66" s="125">
        <v>33</v>
      </c>
      <c r="AT66" s="125">
        <v>47</v>
      </c>
      <c r="AU66" s="125">
        <v>48</v>
      </c>
      <c r="AV66" s="125">
        <v>50</v>
      </c>
      <c r="AW66" s="125">
        <v>53</v>
      </c>
      <c r="AX66" s="125">
        <v>37</v>
      </c>
      <c r="AY66" s="125">
        <v>46</v>
      </c>
      <c r="AZ66" s="125">
        <v>45</v>
      </c>
      <c r="BA66" s="125">
        <v>63</v>
      </c>
      <c r="BB66" s="125">
        <v>27</v>
      </c>
      <c r="BC66" s="125">
        <v>86</v>
      </c>
      <c r="BD66" s="125">
        <v>62</v>
      </c>
      <c r="BE66" s="125">
        <v>48</v>
      </c>
      <c r="BF66" s="125">
        <v>56</v>
      </c>
      <c r="BG66" s="125">
        <v>48</v>
      </c>
      <c r="BH66" s="125">
        <v>79</v>
      </c>
      <c r="BI66" s="125">
        <v>51</v>
      </c>
      <c r="BJ66" s="125">
        <v>51</v>
      </c>
      <c r="BK66" s="125">
        <v>84</v>
      </c>
      <c r="BL66" s="125">
        <v>124</v>
      </c>
      <c r="BM66" s="125">
        <v>47</v>
      </c>
      <c r="BN66" s="125">
        <v>75</v>
      </c>
      <c r="BO66" s="125">
        <v>74</v>
      </c>
      <c r="BP66" s="125">
        <v>55</v>
      </c>
      <c r="BQ66" s="125">
        <v>81</v>
      </c>
      <c r="BR66" s="125">
        <v>69</v>
      </c>
      <c r="BS66" s="125">
        <v>63</v>
      </c>
      <c r="BT66" s="125">
        <v>46</v>
      </c>
      <c r="BU66" s="125">
        <v>67</v>
      </c>
      <c r="BV66" s="125">
        <v>53</v>
      </c>
      <c r="BW66" s="125">
        <v>73</v>
      </c>
      <c r="BX66" s="125">
        <v>44</v>
      </c>
      <c r="BY66" s="125">
        <v>48</v>
      </c>
      <c r="BZ66" s="125">
        <v>71</v>
      </c>
      <c r="CA66" s="125">
        <v>100</v>
      </c>
      <c r="CB66" s="125">
        <v>51</v>
      </c>
      <c r="CC66" s="125">
        <v>61</v>
      </c>
      <c r="CD66" s="125">
        <v>71</v>
      </c>
      <c r="CE66" s="125">
        <v>79</v>
      </c>
      <c r="CF66" s="125">
        <v>39</v>
      </c>
      <c r="CG66" s="125">
        <v>73</v>
      </c>
      <c r="CH66" s="125">
        <v>47</v>
      </c>
      <c r="CI66" s="125">
        <v>70</v>
      </c>
      <c r="CJ66" s="125">
        <v>130</v>
      </c>
      <c r="CK66" s="125">
        <v>45</v>
      </c>
      <c r="CL66" s="125">
        <v>83</v>
      </c>
      <c r="CM66" s="125">
        <v>80</v>
      </c>
      <c r="CN66" s="125">
        <v>66</v>
      </c>
      <c r="CO66" s="125">
        <v>37</v>
      </c>
      <c r="CP66" s="125">
        <v>68</v>
      </c>
      <c r="CQ66" s="125">
        <v>30</v>
      </c>
      <c r="CR66" s="125">
        <v>58</v>
      </c>
      <c r="CS66" s="125">
        <v>41</v>
      </c>
      <c r="CT66" s="125">
        <v>53</v>
      </c>
      <c r="CU66" s="125">
        <v>39</v>
      </c>
      <c r="CV66" s="125">
        <v>36</v>
      </c>
      <c r="CW66" s="125">
        <v>44</v>
      </c>
      <c r="CX66" s="125">
        <v>47</v>
      </c>
      <c r="CY66" s="125">
        <v>37</v>
      </c>
      <c r="CZ66" s="125">
        <v>36</v>
      </c>
      <c r="DA66" s="125">
        <v>30</v>
      </c>
      <c r="DB66" s="125">
        <v>35</v>
      </c>
      <c r="DC66" s="125">
        <v>28</v>
      </c>
      <c r="DD66" s="125">
        <v>56</v>
      </c>
      <c r="DE66" s="125">
        <v>65</v>
      </c>
      <c r="DF66" s="125">
        <v>35</v>
      </c>
      <c r="DG66" s="125">
        <v>28</v>
      </c>
      <c r="DH66" s="125">
        <v>35</v>
      </c>
      <c r="DI66" s="125">
        <v>28</v>
      </c>
      <c r="DJ66" s="125">
        <v>16</v>
      </c>
      <c r="DK66" s="125">
        <v>39</v>
      </c>
      <c r="DL66" s="125">
        <v>38</v>
      </c>
      <c r="DM66" s="125">
        <v>37</v>
      </c>
      <c r="DN66" s="125">
        <v>28</v>
      </c>
      <c r="DO66" s="125">
        <v>60</v>
      </c>
      <c r="DP66" s="125">
        <v>26</v>
      </c>
      <c r="DQ66" s="125">
        <v>38</v>
      </c>
      <c r="DR66" s="125">
        <v>36</v>
      </c>
      <c r="DS66" s="125">
        <v>22</v>
      </c>
      <c r="DT66" s="125">
        <v>36</v>
      </c>
      <c r="DU66" s="125">
        <v>31</v>
      </c>
      <c r="DV66" s="125">
        <v>31</v>
      </c>
      <c r="DW66" s="125">
        <v>75</v>
      </c>
      <c r="DX66" s="125">
        <v>38</v>
      </c>
      <c r="DY66" s="125">
        <v>37</v>
      </c>
      <c r="DZ66" s="125">
        <v>61</v>
      </c>
      <c r="EA66" s="125">
        <v>46</v>
      </c>
      <c r="EB66" s="125">
        <v>34</v>
      </c>
      <c r="EC66" s="125">
        <v>63</v>
      </c>
      <c r="ED66" s="125">
        <v>34</v>
      </c>
      <c r="EE66" s="125">
        <v>19</v>
      </c>
      <c r="EF66" s="125">
        <v>82</v>
      </c>
      <c r="EG66" s="125">
        <v>45</v>
      </c>
      <c r="EH66" s="125">
        <v>47</v>
      </c>
      <c r="EI66" s="125">
        <v>56</v>
      </c>
      <c r="EJ66" s="125">
        <v>71</v>
      </c>
      <c r="EK66" s="125">
        <v>56</v>
      </c>
      <c r="EL66" s="125">
        <v>77</v>
      </c>
      <c r="EM66" s="125">
        <v>59</v>
      </c>
      <c r="EN66" s="125">
        <v>64</v>
      </c>
      <c r="EO66" s="125">
        <v>62</v>
      </c>
      <c r="EP66" s="125">
        <v>43</v>
      </c>
      <c r="EQ66" s="125">
        <v>68</v>
      </c>
      <c r="ER66" s="125">
        <v>85</v>
      </c>
      <c r="ES66" s="125">
        <v>59</v>
      </c>
      <c r="ET66" s="125">
        <v>45</v>
      </c>
      <c r="EU66" s="125">
        <v>60</v>
      </c>
      <c r="EV66" s="125">
        <v>74</v>
      </c>
      <c r="EW66" s="125">
        <v>63</v>
      </c>
      <c r="EX66" s="125">
        <v>51</v>
      </c>
      <c r="EY66" s="125">
        <v>61</v>
      </c>
      <c r="EZ66" s="125">
        <v>34</v>
      </c>
      <c r="FA66" s="125">
        <v>38</v>
      </c>
      <c r="FB66" s="125">
        <v>32</v>
      </c>
      <c r="FC66" s="125">
        <v>52</v>
      </c>
      <c r="FD66" s="125">
        <v>45</v>
      </c>
      <c r="FE66" s="125">
        <v>49</v>
      </c>
      <c r="FF66" s="125">
        <v>36</v>
      </c>
      <c r="FG66" s="125">
        <v>47</v>
      </c>
      <c r="FH66" s="125">
        <v>64</v>
      </c>
      <c r="FI66" s="125">
        <v>70</v>
      </c>
      <c r="FJ66" s="125">
        <v>83</v>
      </c>
      <c r="FK66" s="125">
        <v>88</v>
      </c>
      <c r="FL66" s="125">
        <v>72</v>
      </c>
      <c r="FM66" s="125">
        <v>71</v>
      </c>
      <c r="FN66" s="125">
        <v>51</v>
      </c>
      <c r="FO66" s="125">
        <v>53</v>
      </c>
      <c r="FP66" s="125">
        <v>61</v>
      </c>
      <c r="FQ66" s="125">
        <v>82</v>
      </c>
      <c r="FR66" s="125">
        <v>71</v>
      </c>
      <c r="FS66" s="125">
        <v>108</v>
      </c>
      <c r="FT66" s="125">
        <v>88</v>
      </c>
      <c r="FU66" s="125">
        <v>75</v>
      </c>
      <c r="FV66" s="125">
        <v>122</v>
      </c>
    </row>
    <row r="67" spans="1:178" x14ac:dyDescent="0.25">
      <c r="A67" s="126" t="s">
        <v>1438</v>
      </c>
      <c r="B67" s="127" t="str">
        <f t="shared" si="2"/>
        <v>HI</v>
      </c>
      <c r="C67" s="126" t="str">
        <f t="shared" si="3"/>
        <v>Professional and business services</v>
      </c>
      <c r="D67" s="125">
        <v>1308</v>
      </c>
      <c r="E67" s="125">
        <v>838</v>
      </c>
      <c r="F67" s="125">
        <v>1053</v>
      </c>
      <c r="G67" s="125">
        <v>995</v>
      </c>
      <c r="H67" s="125">
        <v>997</v>
      </c>
      <c r="I67" s="125">
        <v>922</v>
      </c>
      <c r="J67" s="125">
        <v>992</v>
      </c>
      <c r="K67" s="125">
        <v>952</v>
      </c>
      <c r="L67" s="125">
        <v>857</v>
      </c>
      <c r="M67" s="125">
        <v>1005</v>
      </c>
      <c r="N67" s="125">
        <v>724</v>
      </c>
      <c r="O67" s="125">
        <v>682</v>
      </c>
      <c r="P67" s="125">
        <v>1071</v>
      </c>
      <c r="Q67" s="125">
        <v>847</v>
      </c>
      <c r="R67" s="125">
        <v>934</v>
      </c>
      <c r="S67" s="125">
        <v>1087</v>
      </c>
      <c r="T67" s="125">
        <v>978</v>
      </c>
      <c r="U67" s="125">
        <v>868</v>
      </c>
      <c r="V67" s="125">
        <v>1027</v>
      </c>
      <c r="W67" s="125">
        <v>978</v>
      </c>
      <c r="X67" s="125">
        <v>911</v>
      </c>
      <c r="Y67" s="125">
        <v>1077</v>
      </c>
      <c r="Z67" s="125">
        <v>865</v>
      </c>
      <c r="AA67" s="125">
        <v>802</v>
      </c>
      <c r="AB67" s="125">
        <v>1075</v>
      </c>
      <c r="AC67" s="125">
        <v>844</v>
      </c>
      <c r="AD67" s="125">
        <v>772</v>
      </c>
      <c r="AE67" s="125">
        <v>1049</v>
      </c>
      <c r="AF67" s="125">
        <v>839</v>
      </c>
      <c r="AG67" s="125">
        <v>1004</v>
      </c>
      <c r="AH67" s="125">
        <v>1038</v>
      </c>
      <c r="AI67" s="125">
        <v>910</v>
      </c>
      <c r="AJ67" s="125">
        <v>911</v>
      </c>
      <c r="AK67" s="125">
        <v>1003</v>
      </c>
      <c r="AL67" s="125">
        <v>749</v>
      </c>
      <c r="AM67" s="125">
        <v>721</v>
      </c>
      <c r="AN67" s="125">
        <v>971</v>
      </c>
      <c r="AO67" s="125">
        <v>663</v>
      </c>
      <c r="AP67" s="125">
        <v>914</v>
      </c>
      <c r="AQ67" s="125">
        <v>1106</v>
      </c>
      <c r="AR67" s="125">
        <v>902</v>
      </c>
      <c r="AS67" s="125">
        <v>971</v>
      </c>
      <c r="AT67" s="125">
        <v>951</v>
      </c>
      <c r="AU67" s="125">
        <v>1030</v>
      </c>
      <c r="AV67" s="125">
        <v>846</v>
      </c>
      <c r="AW67" s="125">
        <v>968</v>
      </c>
      <c r="AX67" s="125">
        <v>828</v>
      </c>
      <c r="AY67" s="125">
        <v>809</v>
      </c>
      <c r="AZ67" s="125">
        <v>1057</v>
      </c>
      <c r="BA67" s="125">
        <v>942</v>
      </c>
      <c r="BB67" s="125">
        <v>986</v>
      </c>
      <c r="BC67" s="125">
        <v>1136</v>
      </c>
      <c r="BD67" s="125">
        <v>1017</v>
      </c>
      <c r="BE67" s="125">
        <v>1154</v>
      </c>
      <c r="BF67" s="125">
        <v>1160</v>
      </c>
      <c r="BG67" s="125">
        <v>1113</v>
      </c>
      <c r="BH67" s="125">
        <v>1022</v>
      </c>
      <c r="BI67" s="125">
        <v>971</v>
      </c>
      <c r="BJ67" s="125">
        <v>827</v>
      </c>
      <c r="BK67" s="125">
        <v>694</v>
      </c>
      <c r="BL67" s="125">
        <v>1060</v>
      </c>
      <c r="BM67" s="125">
        <v>836</v>
      </c>
      <c r="BN67" s="125">
        <v>906</v>
      </c>
      <c r="BO67" s="125">
        <v>998</v>
      </c>
      <c r="BP67" s="125">
        <v>1151</v>
      </c>
      <c r="BQ67" s="125">
        <v>1013</v>
      </c>
      <c r="BR67" s="125">
        <v>1068</v>
      </c>
      <c r="BS67" s="125">
        <v>957</v>
      </c>
      <c r="BT67" s="125">
        <v>955</v>
      </c>
      <c r="BU67" s="125">
        <v>1033</v>
      </c>
      <c r="BV67" s="125">
        <v>982</v>
      </c>
      <c r="BW67" s="125">
        <v>724</v>
      </c>
      <c r="BX67" s="125">
        <v>1069</v>
      </c>
      <c r="BY67" s="125">
        <v>871</v>
      </c>
      <c r="BZ67" s="125">
        <v>916</v>
      </c>
      <c r="CA67" s="125">
        <v>1069</v>
      </c>
      <c r="CB67" s="125">
        <v>965</v>
      </c>
      <c r="CC67" s="125">
        <v>948</v>
      </c>
      <c r="CD67" s="125">
        <v>1008</v>
      </c>
      <c r="CE67" s="125">
        <v>920</v>
      </c>
      <c r="CF67" s="125">
        <v>902</v>
      </c>
      <c r="CG67" s="125">
        <v>1040</v>
      </c>
      <c r="CH67" s="125">
        <v>889</v>
      </c>
      <c r="CI67" s="125">
        <v>728</v>
      </c>
      <c r="CJ67" s="125">
        <v>981</v>
      </c>
      <c r="CK67" s="125">
        <v>741</v>
      </c>
      <c r="CL67" s="125">
        <v>818</v>
      </c>
      <c r="CM67" s="125">
        <v>1006</v>
      </c>
      <c r="CN67" s="125">
        <v>822</v>
      </c>
      <c r="CO67" s="125">
        <v>994</v>
      </c>
      <c r="CP67" s="125">
        <v>853</v>
      </c>
      <c r="CQ67" s="125">
        <v>820</v>
      </c>
      <c r="CR67" s="125">
        <v>737</v>
      </c>
      <c r="CS67" s="125">
        <v>850</v>
      </c>
      <c r="CT67" s="125">
        <v>656</v>
      </c>
      <c r="CU67" s="125">
        <v>639</v>
      </c>
      <c r="CV67" s="125">
        <v>818</v>
      </c>
      <c r="CW67" s="125">
        <v>642</v>
      </c>
      <c r="CX67" s="125">
        <v>579</v>
      </c>
      <c r="CY67" s="125">
        <v>776</v>
      </c>
      <c r="CZ67" s="125">
        <v>683</v>
      </c>
      <c r="DA67" s="125">
        <v>662</v>
      </c>
      <c r="DB67" s="125">
        <v>719</v>
      </c>
      <c r="DC67" s="125">
        <v>653</v>
      </c>
      <c r="DD67" s="125">
        <v>652</v>
      </c>
      <c r="DE67" s="125">
        <v>735</v>
      </c>
      <c r="DF67" s="125">
        <v>740</v>
      </c>
      <c r="DG67" s="125">
        <v>519</v>
      </c>
      <c r="DH67" s="125">
        <v>838</v>
      </c>
      <c r="DI67" s="125">
        <v>655</v>
      </c>
      <c r="DJ67" s="125">
        <v>698</v>
      </c>
      <c r="DK67" s="125">
        <v>905</v>
      </c>
      <c r="DL67" s="125">
        <v>833</v>
      </c>
      <c r="DM67" s="125">
        <v>894</v>
      </c>
      <c r="DN67" s="125">
        <v>852</v>
      </c>
      <c r="DO67" s="125">
        <v>792</v>
      </c>
      <c r="DP67" s="125">
        <v>721</v>
      </c>
      <c r="DQ67" s="125">
        <v>804</v>
      </c>
      <c r="DR67" s="125">
        <v>738</v>
      </c>
      <c r="DS67" s="125">
        <v>695</v>
      </c>
      <c r="DT67" s="125">
        <v>909</v>
      </c>
      <c r="DU67" s="125">
        <v>741</v>
      </c>
      <c r="DV67" s="125">
        <v>858</v>
      </c>
      <c r="DW67" s="125">
        <v>1011</v>
      </c>
      <c r="DX67" s="125">
        <v>957</v>
      </c>
      <c r="DY67" s="125">
        <v>911</v>
      </c>
      <c r="DZ67" s="125">
        <v>900</v>
      </c>
      <c r="EA67" s="125">
        <v>906</v>
      </c>
      <c r="EB67" s="125">
        <v>864</v>
      </c>
      <c r="EC67" s="125">
        <v>953</v>
      </c>
      <c r="ED67" s="125">
        <v>779</v>
      </c>
      <c r="EE67" s="125">
        <v>669</v>
      </c>
      <c r="EF67" s="125">
        <v>897</v>
      </c>
      <c r="EG67" s="125">
        <v>851</v>
      </c>
      <c r="EH67" s="125">
        <v>864</v>
      </c>
      <c r="EI67" s="125">
        <v>1015</v>
      </c>
      <c r="EJ67" s="125">
        <v>1012</v>
      </c>
      <c r="EK67" s="125">
        <v>964</v>
      </c>
      <c r="EL67" s="125">
        <v>924</v>
      </c>
      <c r="EM67" s="125">
        <v>897</v>
      </c>
      <c r="EN67" s="125">
        <v>795</v>
      </c>
      <c r="EO67" s="125">
        <v>914</v>
      </c>
      <c r="EP67" s="125">
        <v>826</v>
      </c>
      <c r="EQ67" s="125">
        <v>645</v>
      </c>
      <c r="ER67" s="125">
        <v>968</v>
      </c>
      <c r="ES67" s="125">
        <v>734</v>
      </c>
      <c r="ET67" s="125">
        <v>801</v>
      </c>
      <c r="EU67" s="125">
        <v>1020</v>
      </c>
      <c r="EV67" s="125">
        <v>1005</v>
      </c>
      <c r="EW67" s="125">
        <v>1015</v>
      </c>
      <c r="EX67" s="125">
        <v>994</v>
      </c>
      <c r="EY67" s="125">
        <v>1000</v>
      </c>
      <c r="EZ67" s="125">
        <v>938</v>
      </c>
      <c r="FA67" s="125">
        <v>920</v>
      </c>
      <c r="FB67" s="125">
        <v>869</v>
      </c>
      <c r="FC67" s="125">
        <v>706</v>
      </c>
      <c r="FD67" s="125">
        <v>1050</v>
      </c>
      <c r="FE67" s="125">
        <v>866</v>
      </c>
      <c r="FF67" s="125">
        <v>942</v>
      </c>
      <c r="FG67" s="125">
        <v>1120</v>
      </c>
      <c r="FH67" s="125">
        <v>1030</v>
      </c>
      <c r="FI67" s="125">
        <v>1068</v>
      </c>
      <c r="FJ67" s="125">
        <v>1059</v>
      </c>
      <c r="FK67" s="125">
        <v>1055</v>
      </c>
      <c r="FL67" s="125">
        <v>1085</v>
      </c>
      <c r="FM67" s="125">
        <v>1157</v>
      </c>
      <c r="FN67" s="125">
        <v>894</v>
      </c>
      <c r="FO67" s="125">
        <v>783</v>
      </c>
      <c r="FP67" s="125">
        <v>1090</v>
      </c>
      <c r="FQ67" s="125">
        <v>904</v>
      </c>
      <c r="FR67" s="125">
        <v>1021</v>
      </c>
      <c r="FS67" s="125">
        <v>1184</v>
      </c>
      <c r="FT67" s="125">
        <v>1113</v>
      </c>
      <c r="FU67" s="125">
        <v>1151</v>
      </c>
      <c r="FV67" s="125">
        <v>999</v>
      </c>
    </row>
    <row r="68" spans="1:178" x14ac:dyDescent="0.25">
      <c r="A68" s="126" t="s">
        <v>1437</v>
      </c>
      <c r="B68" s="127" t="str">
        <f t="shared" si="2"/>
        <v>JO</v>
      </c>
      <c r="C68" s="126" t="str">
        <f t="shared" si="3"/>
        <v>Professional and business services</v>
      </c>
      <c r="D68" s="125">
        <v>832</v>
      </c>
      <c r="E68" s="125">
        <v>704</v>
      </c>
      <c r="F68" s="125">
        <v>756</v>
      </c>
      <c r="G68" s="125">
        <v>951</v>
      </c>
      <c r="H68" s="125">
        <v>719</v>
      </c>
      <c r="I68" s="125">
        <v>665</v>
      </c>
      <c r="J68" s="125">
        <v>727</v>
      </c>
      <c r="K68" s="125">
        <v>544</v>
      </c>
      <c r="L68" s="125">
        <v>639</v>
      </c>
      <c r="M68" s="125">
        <v>611</v>
      </c>
      <c r="N68" s="125">
        <v>498</v>
      </c>
      <c r="O68" s="125">
        <v>510</v>
      </c>
      <c r="P68" s="125">
        <v>622</v>
      </c>
      <c r="Q68" s="125">
        <v>481</v>
      </c>
      <c r="R68" s="125">
        <v>575</v>
      </c>
      <c r="S68" s="125">
        <v>580</v>
      </c>
      <c r="T68" s="125">
        <v>640</v>
      </c>
      <c r="U68" s="125">
        <v>469</v>
      </c>
      <c r="V68" s="125">
        <v>603</v>
      </c>
      <c r="W68" s="125">
        <v>568</v>
      </c>
      <c r="X68" s="125">
        <v>578</v>
      </c>
      <c r="Y68" s="125">
        <v>750</v>
      </c>
      <c r="Z68" s="125">
        <v>601</v>
      </c>
      <c r="AA68" s="125">
        <v>550</v>
      </c>
      <c r="AB68" s="125">
        <v>1014</v>
      </c>
      <c r="AC68" s="125">
        <v>741</v>
      </c>
      <c r="AD68" s="125">
        <v>632</v>
      </c>
      <c r="AE68" s="125">
        <v>652</v>
      </c>
      <c r="AF68" s="125">
        <v>614</v>
      </c>
      <c r="AG68" s="125">
        <v>667</v>
      </c>
      <c r="AH68" s="125">
        <v>746</v>
      </c>
      <c r="AI68" s="125">
        <v>709</v>
      </c>
      <c r="AJ68" s="125">
        <v>623</v>
      </c>
      <c r="AK68" s="125">
        <v>620</v>
      </c>
      <c r="AL68" s="125">
        <v>638</v>
      </c>
      <c r="AM68" s="125">
        <v>594</v>
      </c>
      <c r="AN68" s="125">
        <v>680</v>
      </c>
      <c r="AO68" s="125">
        <v>666</v>
      </c>
      <c r="AP68" s="125">
        <v>543</v>
      </c>
      <c r="AQ68" s="125">
        <v>750</v>
      </c>
      <c r="AR68" s="125">
        <v>656</v>
      </c>
      <c r="AS68" s="125">
        <v>648</v>
      </c>
      <c r="AT68" s="125">
        <v>800</v>
      </c>
      <c r="AU68" s="125">
        <v>654</v>
      </c>
      <c r="AV68" s="125">
        <v>704</v>
      </c>
      <c r="AW68" s="125">
        <v>761</v>
      </c>
      <c r="AX68" s="125">
        <v>579</v>
      </c>
      <c r="AY68" s="125">
        <v>703</v>
      </c>
      <c r="AZ68" s="125">
        <v>730</v>
      </c>
      <c r="BA68" s="125">
        <v>695</v>
      </c>
      <c r="BB68" s="125">
        <v>725</v>
      </c>
      <c r="BC68" s="125">
        <v>927</v>
      </c>
      <c r="BD68" s="125">
        <v>735</v>
      </c>
      <c r="BE68" s="125">
        <v>842</v>
      </c>
      <c r="BF68" s="125">
        <v>860</v>
      </c>
      <c r="BG68" s="125">
        <v>824</v>
      </c>
      <c r="BH68" s="125">
        <v>804</v>
      </c>
      <c r="BI68" s="125">
        <v>917</v>
      </c>
      <c r="BJ68" s="125">
        <v>764</v>
      </c>
      <c r="BK68" s="125">
        <v>750</v>
      </c>
      <c r="BL68" s="125">
        <v>942</v>
      </c>
      <c r="BM68" s="125">
        <v>765</v>
      </c>
      <c r="BN68" s="125">
        <v>713</v>
      </c>
      <c r="BO68" s="125">
        <v>808</v>
      </c>
      <c r="BP68" s="125">
        <v>757</v>
      </c>
      <c r="BQ68" s="125">
        <v>676</v>
      </c>
      <c r="BR68" s="125">
        <v>668</v>
      </c>
      <c r="BS68" s="125">
        <v>702</v>
      </c>
      <c r="BT68" s="125">
        <v>718</v>
      </c>
      <c r="BU68" s="125">
        <v>770</v>
      </c>
      <c r="BV68" s="125">
        <v>689</v>
      </c>
      <c r="BW68" s="125">
        <v>658</v>
      </c>
      <c r="BX68" s="125">
        <v>860</v>
      </c>
      <c r="BY68" s="125">
        <v>636</v>
      </c>
      <c r="BZ68" s="125">
        <v>747</v>
      </c>
      <c r="CA68" s="125">
        <v>908</v>
      </c>
      <c r="CB68" s="125">
        <v>726</v>
      </c>
      <c r="CC68" s="125">
        <v>758</v>
      </c>
      <c r="CD68" s="125">
        <v>723</v>
      </c>
      <c r="CE68" s="125">
        <v>726</v>
      </c>
      <c r="CF68" s="125">
        <v>752</v>
      </c>
      <c r="CG68" s="125">
        <v>806</v>
      </c>
      <c r="CH68" s="125">
        <v>688</v>
      </c>
      <c r="CI68" s="125">
        <v>754</v>
      </c>
      <c r="CJ68" s="125">
        <v>857</v>
      </c>
      <c r="CK68" s="125">
        <v>747</v>
      </c>
      <c r="CL68" s="125">
        <v>747</v>
      </c>
      <c r="CM68" s="125">
        <v>818</v>
      </c>
      <c r="CN68" s="125">
        <v>623</v>
      </c>
      <c r="CO68" s="125">
        <v>687</v>
      </c>
      <c r="CP68" s="125">
        <v>685</v>
      </c>
      <c r="CQ68" s="125">
        <v>635</v>
      </c>
      <c r="CR68" s="125">
        <v>611</v>
      </c>
      <c r="CS68" s="125">
        <v>630</v>
      </c>
      <c r="CT68" s="125">
        <v>481</v>
      </c>
      <c r="CU68" s="125">
        <v>564</v>
      </c>
      <c r="CV68" s="125">
        <v>611</v>
      </c>
      <c r="CW68" s="125">
        <v>499</v>
      </c>
      <c r="CX68" s="125">
        <v>395</v>
      </c>
      <c r="CY68" s="125">
        <v>449</v>
      </c>
      <c r="CZ68" s="125">
        <v>371</v>
      </c>
      <c r="DA68" s="125">
        <v>344</v>
      </c>
      <c r="DB68" s="125">
        <v>419</v>
      </c>
      <c r="DC68" s="125">
        <v>364</v>
      </c>
      <c r="DD68" s="125">
        <v>441</v>
      </c>
      <c r="DE68" s="125">
        <v>436</v>
      </c>
      <c r="DF68" s="125">
        <v>383</v>
      </c>
      <c r="DG68" s="125">
        <v>400</v>
      </c>
      <c r="DH68" s="125">
        <v>517</v>
      </c>
      <c r="DI68" s="125">
        <v>377</v>
      </c>
      <c r="DJ68" s="125">
        <v>401</v>
      </c>
      <c r="DK68" s="125">
        <v>564</v>
      </c>
      <c r="DL68" s="125">
        <v>559</v>
      </c>
      <c r="DM68" s="125">
        <v>479</v>
      </c>
      <c r="DN68" s="125">
        <v>542</v>
      </c>
      <c r="DO68" s="125">
        <v>605</v>
      </c>
      <c r="DP68" s="125">
        <v>554</v>
      </c>
      <c r="DQ68" s="125">
        <v>663</v>
      </c>
      <c r="DR68" s="125">
        <v>634</v>
      </c>
      <c r="DS68" s="125">
        <v>542</v>
      </c>
      <c r="DT68" s="125">
        <v>546</v>
      </c>
      <c r="DU68" s="125">
        <v>594</v>
      </c>
      <c r="DV68" s="125">
        <v>572</v>
      </c>
      <c r="DW68" s="125">
        <v>622</v>
      </c>
      <c r="DX68" s="125">
        <v>582</v>
      </c>
      <c r="DY68" s="125">
        <v>607</v>
      </c>
      <c r="DZ68" s="125">
        <v>737</v>
      </c>
      <c r="EA68" s="125">
        <v>610</v>
      </c>
      <c r="EB68" s="125">
        <v>720</v>
      </c>
      <c r="EC68" s="125">
        <v>669</v>
      </c>
      <c r="ED68" s="125">
        <v>470</v>
      </c>
      <c r="EE68" s="125">
        <v>701</v>
      </c>
      <c r="EF68" s="125">
        <v>848</v>
      </c>
      <c r="EG68" s="125">
        <v>628</v>
      </c>
      <c r="EH68" s="125">
        <v>759</v>
      </c>
      <c r="EI68" s="125">
        <v>732</v>
      </c>
      <c r="EJ68" s="125">
        <v>681</v>
      </c>
      <c r="EK68" s="125">
        <v>710</v>
      </c>
      <c r="EL68" s="125">
        <v>691</v>
      </c>
      <c r="EM68" s="125">
        <v>721</v>
      </c>
      <c r="EN68" s="125">
        <v>576</v>
      </c>
      <c r="EO68" s="125">
        <v>757</v>
      </c>
      <c r="EP68" s="125">
        <v>640</v>
      </c>
      <c r="EQ68" s="125">
        <v>517</v>
      </c>
      <c r="ER68" s="125">
        <v>757</v>
      </c>
      <c r="ES68" s="125">
        <v>735</v>
      </c>
      <c r="ET68" s="125">
        <v>679</v>
      </c>
      <c r="EU68" s="125">
        <v>773</v>
      </c>
      <c r="EV68" s="125">
        <v>655</v>
      </c>
      <c r="EW68" s="125">
        <v>621</v>
      </c>
      <c r="EX68" s="125">
        <v>623</v>
      </c>
      <c r="EY68" s="125">
        <v>669</v>
      </c>
      <c r="EZ68" s="125">
        <v>617</v>
      </c>
      <c r="FA68" s="125">
        <v>823</v>
      </c>
      <c r="FB68" s="125">
        <v>680</v>
      </c>
      <c r="FC68" s="125">
        <v>675</v>
      </c>
      <c r="FD68" s="125">
        <v>712</v>
      </c>
      <c r="FE68" s="125">
        <v>791</v>
      </c>
      <c r="FF68" s="125">
        <v>760</v>
      </c>
      <c r="FG68" s="125">
        <v>935</v>
      </c>
      <c r="FH68" s="125">
        <v>859</v>
      </c>
      <c r="FI68" s="125">
        <v>862</v>
      </c>
      <c r="FJ68" s="125">
        <v>896</v>
      </c>
      <c r="FK68" s="125">
        <v>913</v>
      </c>
      <c r="FL68" s="125">
        <v>804</v>
      </c>
      <c r="FM68" s="125">
        <v>1047</v>
      </c>
      <c r="FN68" s="125">
        <v>979</v>
      </c>
      <c r="FO68" s="125">
        <v>927</v>
      </c>
      <c r="FP68" s="125">
        <v>993</v>
      </c>
      <c r="FQ68" s="125">
        <v>930</v>
      </c>
      <c r="FR68" s="125">
        <v>994</v>
      </c>
      <c r="FS68" s="125">
        <v>1163</v>
      </c>
      <c r="FT68" s="125">
        <v>1097</v>
      </c>
      <c r="FU68" s="125">
        <v>1205</v>
      </c>
      <c r="FV68" s="125">
        <v>1348</v>
      </c>
    </row>
    <row r="69" spans="1:178" x14ac:dyDescent="0.25">
      <c r="A69" s="126" t="s">
        <v>1436</v>
      </c>
      <c r="B69" s="127" t="str">
        <f t="shared" ref="B69:B88" si="4">LEFT(RIGHT(A69,3),2)</f>
        <v>HI</v>
      </c>
      <c r="C69" s="126" t="str">
        <f t="shared" ref="C69:C88" si="5">VLOOKUP(VALUE(MID(A69,4,2)),$F$92:$G$126,2,FALSE)</f>
        <v>Education and health services</v>
      </c>
      <c r="D69" s="125">
        <v>544</v>
      </c>
      <c r="E69" s="125">
        <v>457</v>
      </c>
      <c r="F69" s="125">
        <v>485</v>
      </c>
      <c r="G69" s="125">
        <v>487</v>
      </c>
      <c r="H69" s="125">
        <v>485</v>
      </c>
      <c r="I69" s="125">
        <v>542</v>
      </c>
      <c r="J69" s="125">
        <v>620</v>
      </c>
      <c r="K69" s="125">
        <v>589</v>
      </c>
      <c r="L69" s="125">
        <v>622</v>
      </c>
      <c r="M69" s="125">
        <v>570</v>
      </c>
      <c r="N69" s="125">
        <v>408</v>
      </c>
      <c r="O69" s="125">
        <v>334</v>
      </c>
      <c r="P69" s="125">
        <v>559</v>
      </c>
      <c r="Q69" s="125">
        <v>413</v>
      </c>
      <c r="R69" s="125">
        <v>418</v>
      </c>
      <c r="S69" s="125">
        <v>485</v>
      </c>
      <c r="T69" s="125">
        <v>452</v>
      </c>
      <c r="U69" s="125">
        <v>567</v>
      </c>
      <c r="V69" s="125">
        <v>587</v>
      </c>
      <c r="W69" s="125">
        <v>515</v>
      </c>
      <c r="X69" s="125">
        <v>540</v>
      </c>
      <c r="Y69" s="125">
        <v>507</v>
      </c>
      <c r="Z69" s="125">
        <v>365</v>
      </c>
      <c r="AA69" s="125">
        <v>343</v>
      </c>
      <c r="AB69" s="125">
        <v>547</v>
      </c>
      <c r="AC69" s="125">
        <v>392</v>
      </c>
      <c r="AD69" s="125">
        <v>402</v>
      </c>
      <c r="AE69" s="125">
        <v>468</v>
      </c>
      <c r="AF69" s="125">
        <v>461</v>
      </c>
      <c r="AG69" s="125">
        <v>537</v>
      </c>
      <c r="AH69" s="125">
        <v>535</v>
      </c>
      <c r="AI69" s="125">
        <v>523</v>
      </c>
      <c r="AJ69" s="125">
        <v>596</v>
      </c>
      <c r="AK69" s="125">
        <v>543</v>
      </c>
      <c r="AL69" s="125">
        <v>384</v>
      </c>
      <c r="AM69" s="125">
        <v>327</v>
      </c>
      <c r="AN69" s="125">
        <v>519</v>
      </c>
      <c r="AO69" s="125">
        <v>410</v>
      </c>
      <c r="AP69" s="125">
        <v>426</v>
      </c>
      <c r="AQ69" s="125">
        <v>474</v>
      </c>
      <c r="AR69" s="125">
        <v>453</v>
      </c>
      <c r="AS69" s="125">
        <v>490</v>
      </c>
      <c r="AT69" s="125">
        <v>523</v>
      </c>
      <c r="AU69" s="125">
        <v>571</v>
      </c>
      <c r="AV69" s="125">
        <v>538</v>
      </c>
      <c r="AW69" s="125">
        <v>552</v>
      </c>
      <c r="AX69" s="125">
        <v>407</v>
      </c>
      <c r="AY69" s="125">
        <v>361</v>
      </c>
      <c r="AZ69" s="125">
        <v>521</v>
      </c>
      <c r="BA69" s="125">
        <v>417</v>
      </c>
      <c r="BB69" s="125">
        <v>461</v>
      </c>
      <c r="BC69" s="125">
        <v>520</v>
      </c>
      <c r="BD69" s="125">
        <v>490</v>
      </c>
      <c r="BE69" s="125">
        <v>577</v>
      </c>
      <c r="BF69" s="125">
        <v>570</v>
      </c>
      <c r="BG69" s="125">
        <v>599</v>
      </c>
      <c r="BH69" s="125">
        <v>630</v>
      </c>
      <c r="BI69" s="125">
        <v>533</v>
      </c>
      <c r="BJ69" s="125">
        <v>419</v>
      </c>
      <c r="BK69" s="125">
        <v>361</v>
      </c>
      <c r="BL69" s="125">
        <v>514</v>
      </c>
      <c r="BM69" s="125">
        <v>431</v>
      </c>
      <c r="BN69" s="125">
        <v>433</v>
      </c>
      <c r="BO69" s="125">
        <v>507</v>
      </c>
      <c r="BP69" s="125">
        <v>557</v>
      </c>
      <c r="BQ69" s="125">
        <v>567</v>
      </c>
      <c r="BR69" s="125">
        <v>618</v>
      </c>
      <c r="BS69" s="125">
        <v>641</v>
      </c>
      <c r="BT69" s="125">
        <v>630</v>
      </c>
      <c r="BU69" s="125">
        <v>587</v>
      </c>
      <c r="BV69" s="125">
        <v>441</v>
      </c>
      <c r="BW69" s="125">
        <v>387</v>
      </c>
      <c r="BX69" s="125">
        <v>555</v>
      </c>
      <c r="BY69" s="125">
        <v>445</v>
      </c>
      <c r="BZ69" s="125">
        <v>472</v>
      </c>
      <c r="CA69" s="125">
        <v>518</v>
      </c>
      <c r="CB69" s="125">
        <v>535</v>
      </c>
      <c r="CC69" s="125">
        <v>633</v>
      </c>
      <c r="CD69" s="125">
        <v>583</v>
      </c>
      <c r="CE69" s="125">
        <v>674</v>
      </c>
      <c r="CF69" s="125">
        <v>618</v>
      </c>
      <c r="CG69" s="125">
        <v>597</v>
      </c>
      <c r="CH69" s="125">
        <v>457</v>
      </c>
      <c r="CI69" s="125">
        <v>362</v>
      </c>
      <c r="CJ69" s="125">
        <v>580</v>
      </c>
      <c r="CK69" s="125">
        <v>478</v>
      </c>
      <c r="CL69" s="125">
        <v>484</v>
      </c>
      <c r="CM69" s="125">
        <v>560</v>
      </c>
      <c r="CN69" s="125">
        <v>528</v>
      </c>
      <c r="CO69" s="125">
        <v>605</v>
      </c>
      <c r="CP69" s="125">
        <v>617</v>
      </c>
      <c r="CQ69" s="125">
        <v>683</v>
      </c>
      <c r="CR69" s="125">
        <v>575</v>
      </c>
      <c r="CS69" s="125">
        <v>584</v>
      </c>
      <c r="CT69" s="125">
        <v>403</v>
      </c>
      <c r="CU69" s="125">
        <v>373</v>
      </c>
      <c r="CV69" s="125">
        <v>539</v>
      </c>
      <c r="CW69" s="125">
        <v>452</v>
      </c>
      <c r="CX69" s="125">
        <v>408</v>
      </c>
      <c r="CY69" s="125">
        <v>459</v>
      </c>
      <c r="CZ69" s="125">
        <v>443</v>
      </c>
      <c r="DA69" s="125">
        <v>592</v>
      </c>
      <c r="DB69" s="125">
        <v>592</v>
      </c>
      <c r="DC69" s="125">
        <v>673</v>
      </c>
      <c r="DD69" s="125">
        <v>580</v>
      </c>
      <c r="DE69" s="125">
        <v>541</v>
      </c>
      <c r="DF69" s="125">
        <v>402</v>
      </c>
      <c r="DG69" s="125">
        <v>342</v>
      </c>
      <c r="DH69" s="125">
        <v>466</v>
      </c>
      <c r="DI69" s="125">
        <v>389</v>
      </c>
      <c r="DJ69" s="125">
        <v>430</v>
      </c>
      <c r="DK69" s="125">
        <v>462</v>
      </c>
      <c r="DL69" s="125">
        <v>431</v>
      </c>
      <c r="DM69" s="125">
        <v>583</v>
      </c>
      <c r="DN69" s="125">
        <v>610</v>
      </c>
      <c r="DO69" s="125">
        <v>591</v>
      </c>
      <c r="DP69" s="125">
        <v>591</v>
      </c>
      <c r="DQ69" s="125">
        <v>528</v>
      </c>
      <c r="DR69" s="125">
        <v>420</v>
      </c>
      <c r="DS69" s="125">
        <v>355</v>
      </c>
      <c r="DT69" s="125">
        <v>466</v>
      </c>
      <c r="DU69" s="125">
        <v>388</v>
      </c>
      <c r="DV69" s="125">
        <v>396</v>
      </c>
      <c r="DW69" s="125">
        <v>460</v>
      </c>
      <c r="DX69" s="125">
        <v>442</v>
      </c>
      <c r="DY69" s="125">
        <v>594</v>
      </c>
      <c r="DZ69" s="125">
        <v>565</v>
      </c>
      <c r="EA69" s="125">
        <v>633</v>
      </c>
      <c r="EB69" s="125">
        <v>577</v>
      </c>
      <c r="EC69" s="125">
        <v>517</v>
      </c>
      <c r="ED69" s="125">
        <v>408</v>
      </c>
      <c r="EE69" s="125">
        <v>355</v>
      </c>
      <c r="EF69" s="125">
        <v>563</v>
      </c>
      <c r="EG69" s="125">
        <v>470</v>
      </c>
      <c r="EH69" s="125">
        <v>448</v>
      </c>
      <c r="EI69" s="125">
        <v>480</v>
      </c>
      <c r="EJ69" s="125">
        <v>518</v>
      </c>
      <c r="EK69" s="125">
        <v>591</v>
      </c>
      <c r="EL69" s="125">
        <v>574</v>
      </c>
      <c r="EM69" s="125">
        <v>630</v>
      </c>
      <c r="EN69" s="125">
        <v>603</v>
      </c>
      <c r="EO69" s="125">
        <v>576</v>
      </c>
      <c r="EP69" s="125">
        <v>392</v>
      </c>
      <c r="EQ69" s="125">
        <v>384</v>
      </c>
      <c r="ER69" s="125">
        <v>556</v>
      </c>
      <c r="ES69" s="125">
        <v>436</v>
      </c>
      <c r="ET69" s="125">
        <v>457</v>
      </c>
      <c r="EU69" s="125">
        <v>547</v>
      </c>
      <c r="EV69" s="125">
        <v>533</v>
      </c>
      <c r="EW69" s="125">
        <v>556</v>
      </c>
      <c r="EX69" s="125">
        <v>650</v>
      </c>
      <c r="EY69" s="125">
        <v>743</v>
      </c>
      <c r="EZ69" s="125">
        <v>622</v>
      </c>
      <c r="FA69" s="125">
        <v>555</v>
      </c>
      <c r="FB69" s="125">
        <v>429</v>
      </c>
      <c r="FC69" s="125">
        <v>379</v>
      </c>
      <c r="FD69" s="125">
        <v>594</v>
      </c>
      <c r="FE69" s="125">
        <v>441</v>
      </c>
      <c r="FF69" s="125">
        <v>494</v>
      </c>
      <c r="FG69" s="125">
        <v>573</v>
      </c>
      <c r="FH69" s="125">
        <v>527</v>
      </c>
      <c r="FI69" s="125">
        <v>613</v>
      </c>
      <c r="FJ69" s="125">
        <v>676</v>
      </c>
      <c r="FK69" s="125">
        <v>664</v>
      </c>
      <c r="FL69" s="125">
        <v>768</v>
      </c>
      <c r="FM69" s="125">
        <v>641</v>
      </c>
      <c r="FN69" s="125">
        <v>463</v>
      </c>
      <c r="FO69" s="125">
        <v>433</v>
      </c>
      <c r="FP69" s="125">
        <v>587</v>
      </c>
      <c r="FQ69" s="125">
        <v>512</v>
      </c>
      <c r="FR69" s="125">
        <v>515</v>
      </c>
      <c r="FS69" s="125">
        <v>582</v>
      </c>
      <c r="FT69" s="125">
        <v>573</v>
      </c>
      <c r="FU69" s="125">
        <v>663</v>
      </c>
      <c r="FV69" s="125">
        <v>670</v>
      </c>
    </row>
    <row r="70" spans="1:178" x14ac:dyDescent="0.25">
      <c r="A70" s="126" t="s">
        <v>1435</v>
      </c>
      <c r="B70" s="127" t="str">
        <f t="shared" si="4"/>
        <v>JO</v>
      </c>
      <c r="C70" s="126" t="str">
        <f t="shared" si="5"/>
        <v>Education and health services</v>
      </c>
      <c r="D70" s="125">
        <v>935</v>
      </c>
      <c r="E70" s="125">
        <v>789</v>
      </c>
      <c r="F70" s="125">
        <v>733</v>
      </c>
      <c r="G70" s="125">
        <v>804</v>
      </c>
      <c r="H70" s="125">
        <v>753</v>
      </c>
      <c r="I70" s="125">
        <v>708</v>
      </c>
      <c r="J70" s="125">
        <v>829</v>
      </c>
      <c r="K70" s="125">
        <v>862</v>
      </c>
      <c r="L70" s="125">
        <v>703</v>
      </c>
      <c r="M70" s="125">
        <v>787</v>
      </c>
      <c r="N70" s="125">
        <v>648</v>
      </c>
      <c r="O70" s="125">
        <v>681</v>
      </c>
      <c r="P70" s="125">
        <v>841</v>
      </c>
      <c r="Q70" s="125">
        <v>725</v>
      </c>
      <c r="R70" s="125">
        <v>695</v>
      </c>
      <c r="S70" s="125">
        <v>814</v>
      </c>
      <c r="T70" s="125">
        <v>640</v>
      </c>
      <c r="U70" s="125">
        <v>704</v>
      </c>
      <c r="V70" s="125">
        <v>722</v>
      </c>
      <c r="W70" s="125">
        <v>692</v>
      </c>
      <c r="X70" s="125">
        <v>650</v>
      </c>
      <c r="Y70" s="125">
        <v>705</v>
      </c>
      <c r="Z70" s="125">
        <v>652</v>
      </c>
      <c r="AA70" s="125">
        <v>583</v>
      </c>
      <c r="AB70" s="125">
        <v>697</v>
      </c>
      <c r="AC70" s="125">
        <v>571</v>
      </c>
      <c r="AD70" s="125">
        <v>567</v>
      </c>
      <c r="AE70" s="125">
        <v>703</v>
      </c>
      <c r="AF70" s="125">
        <v>640</v>
      </c>
      <c r="AG70" s="125">
        <v>567</v>
      </c>
      <c r="AH70" s="125">
        <v>596</v>
      </c>
      <c r="AI70" s="125">
        <v>544</v>
      </c>
      <c r="AJ70" s="125">
        <v>523</v>
      </c>
      <c r="AK70" s="125">
        <v>641</v>
      </c>
      <c r="AL70" s="125">
        <v>529</v>
      </c>
      <c r="AM70" s="125">
        <v>513</v>
      </c>
      <c r="AN70" s="125">
        <v>698</v>
      </c>
      <c r="AO70" s="125">
        <v>577</v>
      </c>
      <c r="AP70" s="125">
        <v>587</v>
      </c>
      <c r="AQ70" s="125">
        <v>700</v>
      </c>
      <c r="AR70" s="125">
        <v>598</v>
      </c>
      <c r="AS70" s="125">
        <v>504</v>
      </c>
      <c r="AT70" s="125">
        <v>629</v>
      </c>
      <c r="AU70" s="125">
        <v>594</v>
      </c>
      <c r="AV70" s="125">
        <v>578</v>
      </c>
      <c r="AW70" s="125">
        <v>683</v>
      </c>
      <c r="AX70" s="125">
        <v>567</v>
      </c>
      <c r="AY70" s="125">
        <v>585</v>
      </c>
      <c r="AZ70" s="125">
        <v>637</v>
      </c>
      <c r="BA70" s="125">
        <v>595</v>
      </c>
      <c r="BB70" s="125">
        <v>642</v>
      </c>
      <c r="BC70" s="125">
        <v>713</v>
      </c>
      <c r="BD70" s="125">
        <v>665</v>
      </c>
      <c r="BE70" s="125">
        <v>639</v>
      </c>
      <c r="BF70" s="125">
        <v>732</v>
      </c>
      <c r="BG70" s="125">
        <v>659</v>
      </c>
      <c r="BH70" s="125">
        <v>666</v>
      </c>
      <c r="BI70" s="125">
        <v>690</v>
      </c>
      <c r="BJ70" s="125">
        <v>619</v>
      </c>
      <c r="BK70" s="125">
        <v>609</v>
      </c>
      <c r="BL70" s="125">
        <v>759</v>
      </c>
      <c r="BM70" s="125">
        <v>724</v>
      </c>
      <c r="BN70" s="125">
        <v>733</v>
      </c>
      <c r="BO70" s="125">
        <v>821</v>
      </c>
      <c r="BP70" s="125">
        <v>702</v>
      </c>
      <c r="BQ70" s="125">
        <v>691</v>
      </c>
      <c r="BR70" s="125">
        <v>675</v>
      </c>
      <c r="BS70" s="125">
        <v>771</v>
      </c>
      <c r="BT70" s="125">
        <v>737</v>
      </c>
      <c r="BU70" s="125">
        <v>824</v>
      </c>
      <c r="BV70" s="125">
        <v>738</v>
      </c>
      <c r="BW70" s="125">
        <v>730</v>
      </c>
      <c r="BX70" s="125">
        <v>786</v>
      </c>
      <c r="BY70" s="125">
        <v>669</v>
      </c>
      <c r="BZ70" s="125">
        <v>729</v>
      </c>
      <c r="CA70" s="125">
        <v>833</v>
      </c>
      <c r="CB70" s="125">
        <v>771</v>
      </c>
      <c r="CC70" s="125">
        <v>782</v>
      </c>
      <c r="CD70" s="125">
        <v>770</v>
      </c>
      <c r="CE70" s="125">
        <v>790</v>
      </c>
      <c r="CF70" s="125">
        <v>828</v>
      </c>
      <c r="CG70" s="125">
        <v>765</v>
      </c>
      <c r="CH70" s="125">
        <v>700</v>
      </c>
      <c r="CI70" s="125">
        <v>737</v>
      </c>
      <c r="CJ70" s="125">
        <v>754</v>
      </c>
      <c r="CK70" s="125">
        <v>750</v>
      </c>
      <c r="CL70" s="125">
        <v>753</v>
      </c>
      <c r="CM70" s="125">
        <v>803</v>
      </c>
      <c r="CN70" s="125">
        <v>721</v>
      </c>
      <c r="CO70" s="125">
        <v>707</v>
      </c>
      <c r="CP70" s="125">
        <v>827</v>
      </c>
      <c r="CQ70" s="125">
        <v>707</v>
      </c>
      <c r="CR70" s="125">
        <v>583</v>
      </c>
      <c r="CS70" s="125">
        <v>663</v>
      </c>
      <c r="CT70" s="125">
        <v>598</v>
      </c>
      <c r="CU70" s="125">
        <v>641</v>
      </c>
      <c r="CV70" s="125">
        <v>636</v>
      </c>
      <c r="CW70" s="125">
        <v>544</v>
      </c>
      <c r="CX70" s="125">
        <v>489</v>
      </c>
      <c r="CY70" s="125">
        <v>551</v>
      </c>
      <c r="CZ70" s="125">
        <v>526</v>
      </c>
      <c r="DA70" s="125">
        <v>499</v>
      </c>
      <c r="DB70" s="125">
        <v>580</v>
      </c>
      <c r="DC70" s="125">
        <v>541</v>
      </c>
      <c r="DD70" s="125">
        <v>522</v>
      </c>
      <c r="DE70" s="125">
        <v>551</v>
      </c>
      <c r="DF70" s="125">
        <v>493</v>
      </c>
      <c r="DG70" s="125">
        <v>522</v>
      </c>
      <c r="DH70" s="125">
        <v>645</v>
      </c>
      <c r="DI70" s="125">
        <v>512</v>
      </c>
      <c r="DJ70" s="125">
        <v>511</v>
      </c>
      <c r="DK70" s="125">
        <v>561</v>
      </c>
      <c r="DL70" s="125">
        <v>495</v>
      </c>
      <c r="DM70" s="125">
        <v>454</v>
      </c>
      <c r="DN70" s="125">
        <v>573</v>
      </c>
      <c r="DO70" s="125">
        <v>469</v>
      </c>
      <c r="DP70" s="125">
        <v>495</v>
      </c>
      <c r="DQ70" s="125">
        <v>626</v>
      </c>
      <c r="DR70" s="125">
        <v>513</v>
      </c>
      <c r="DS70" s="125">
        <v>523</v>
      </c>
      <c r="DT70" s="125">
        <v>560</v>
      </c>
      <c r="DU70" s="125">
        <v>523</v>
      </c>
      <c r="DV70" s="125">
        <v>567</v>
      </c>
      <c r="DW70" s="125">
        <v>631</v>
      </c>
      <c r="DX70" s="125">
        <v>567</v>
      </c>
      <c r="DY70" s="125">
        <v>557</v>
      </c>
      <c r="DZ70" s="125">
        <v>651</v>
      </c>
      <c r="EA70" s="125">
        <v>605</v>
      </c>
      <c r="EB70" s="125">
        <v>579</v>
      </c>
      <c r="EC70" s="125">
        <v>671</v>
      </c>
      <c r="ED70" s="125">
        <v>597</v>
      </c>
      <c r="EE70" s="125">
        <v>586</v>
      </c>
      <c r="EF70" s="125">
        <v>750</v>
      </c>
      <c r="EG70" s="125">
        <v>654</v>
      </c>
      <c r="EH70" s="125">
        <v>678</v>
      </c>
      <c r="EI70" s="125">
        <v>742</v>
      </c>
      <c r="EJ70" s="125">
        <v>704</v>
      </c>
      <c r="EK70" s="125">
        <v>698</v>
      </c>
      <c r="EL70" s="125">
        <v>727</v>
      </c>
      <c r="EM70" s="125">
        <v>632</v>
      </c>
      <c r="EN70" s="125">
        <v>712</v>
      </c>
      <c r="EO70" s="125">
        <v>780</v>
      </c>
      <c r="EP70" s="125">
        <v>664</v>
      </c>
      <c r="EQ70" s="125">
        <v>663</v>
      </c>
      <c r="ER70" s="125">
        <v>660</v>
      </c>
      <c r="ES70" s="125">
        <v>665</v>
      </c>
      <c r="ET70" s="125">
        <v>689</v>
      </c>
      <c r="EU70" s="125">
        <v>767</v>
      </c>
      <c r="EV70" s="125">
        <v>674</v>
      </c>
      <c r="EW70" s="125">
        <v>638</v>
      </c>
      <c r="EX70" s="125">
        <v>737</v>
      </c>
      <c r="EY70" s="125">
        <v>739</v>
      </c>
      <c r="EZ70" s="125">
        <v>660</v>
      </c>
      <c r="FA70" s="125">
        <v>704</v>
      </c>
      <c r="FB70" s="125">
        <v>643</v>
      </c>
      <c r="FC70" s="125">
        <v>579</v>
      </c>
      <c r="FD70" s="125">
        <v>742</v>
      </c>
      <c r="FE70" s="125">
        <v>689</v>
      </c>
      <c r="FF70" s="125">
        <v>696</v>
      </c>
      <c r="FG70" s="125">
        <v>785</v>
      </c>
      <c r="FH70" s="125">
        <v>798</v>
      </c>
      <c r="FI70" s="125">
        <v>772</v>
      </c>
      <c r="FJ70" s="125">
        <v>939</v>
      </c>
      <c r="FK70" s="125">
        <v>901</v>
      </c>
      <c r="FL70" s="125">
        <v>855</v>
      </c>
      <c r="FM70" s="125">
        <v>904</v>
      </c>
      <c r="FN70" s="125">
        <v>768</v>
      </c>
      <c r="FO70" s="125">
        <v>871</v>
      </c>
      <c r="FP70" s="125">
        <v>938</v>
      </c>
      <c r="FQ70" s="125">
        <v>893</v>
      </c>
      <c r="FR70" s="125">
        <v>869</v>
      </c>
      <c r="FS70" s="125">
        <v>1072</v>
      </c>
      <c r="FT70" s="125">
        <v>961</v>
      </c>
      <c r="FU70" s="125">
        <v>953</v>
      </c>
      <c r="FV70" s="125">
        <v>1137</v>
      </c>
    </row>
    <row r="71" spans="1:178" x14ac:dyDescent="0.25">
      <c r="A71" s="126" t="s">
        <v>1434</v>
      </c>
      <c r="B71" s="127" t="str">
        <f t="shared" si="4"/>
        <v>HI</v>
      </c>
      <c r="C71" s="126" t="str">
        <f t="shared" si="5"/>
        <v>Omit</v>
      </c>
      <c r="D71" s="125">
        <v>61</v>
      </c>
      <c r="E71" s="125">
        <v>52</v>
      </c>
      <c r="F71" s="125">
        <v>46</v>
      </c>
      <c r="G71" s="125">
        <v>49</v>
      </c>
      <c r="H71" s="125">
        <v>57</v>
      </c>
      <c r="I71" s="125">
        <v>48</v>
      </c>
      <c r="J71" s="125">
        <v>69</v>
      </c>
      <c r="K71" s="125">
        <v>132</v>
      </c>
      <c r="L71" s="125">
        <v>127</v>
      </c>
      <c r="M71" s="125">
        <v>71</v>
      </c>
      <c r="N71" s="125">
        <v>41</v>
      </c>
      <c r="O71" s="125">
        <v>25</v>
      </c>
      <c r="P71" s="125">
        <v>70</v>
      </c>
      <c r="Q71" s="125">
        <v>49</v>
      </c>
      <c r="R71" s="125">
        <v>48</v>
      </c>
      <c r="S71" s="125">
        <v>45</v>
      </c>
      <c r="T71" s="125">
        <v>46</v>
      </c>
      <c r="U71" s="125">
        <v>91</v>
      </c>
      <c r="V71" s="125">
        <v>69</v>
      </c>
      <c r="W71" s="125">
        <v>73</v>
      </c>
      <c r="X71" s="125">
        <v>103</v>
      </c>
      <c r="Y71" s="125">
        <v>49</v>
      </c>
      <c r="Z71" s="125">
        <v>31</v>
      </c>
      <c r="AA71" s="125">
        <v>26</v>
      </c>
      <c r="AB71" s="125">
        <v>59</v>
      </c>
      <c r="AC71" s="125">
        <v>53</v>
      </c>
      <c r="AD71" s="125">
        <v>33</v>
      </c>
      <c r="AE71" s="125">
        <v>56</v>
      </c>
      <c r="AF71" s="125">
        <v>52</v>
      </c>
      <c r="AG71" s="125">
        <v>70</v>
      </c>
      <c r="AH71" s="125">
        <v>72</v>
      </c>
      <c r="AI71" s="125">
        <v>98</v>
      </c>
      <c r="AJ71" s="125">
        <v>114</v>
      </c>
      <c r="AK71" s="125">
        <v>86</v>
      </c>
      <c r="AL71" s="125">
        <v>47</v>
      </c>
      <c r="AM71" s="125">
        <v>34</v>
      </c>
      <c r="AN71" s="125">
        <v>63</v>
      </c>
      <c r="AO71" s="125">
        <v>56</v>
      </c>
      <c r="AP71" s="125">
        <v>40</v>
      </c>
      <c r="AQ71" s="125">
        <v>44</v>
      </c>
      <c r="AR71" s="125">
        <v>38</v>
      </c>
      <c r="AS71" s="125">
        <v>57</v>
      </c>
      <c r="AT71" s="125">
        <v>68</v>
      </c>
      <c r="AU71" s="125">
        <v>89</v>
      </c>
      <c r="AV71" s="125">
        <v>95</v>
      </c>
      <c r="AW71" s="125">
        <v>109</v>
      </c>
      <c r="AX71" s="125">
        <v>44</v>
      </c>
      <c r="AY71" s="125">
        <v>39</v>
      </c>
      <c r="AZ71" s="125">
        <v>68</v>
      </c>
      <c r="BA71" s="125">
        <v>37</v>
      </c>
      <c r="BB71" s="125">
        <v>42</v>
      </c>
      <c r="BC71" s="125">
        <v>53</v>
      </c>
      <c r="BD71" s="125">
        <v>49</v>
      </c>
      <c r="BE71" s="125">
        <v>71</v>
      </c>
      <c r="BF71" s="125">
        <v>71</v>
      </c>
      <c r="BG71" s="125">
        <v>91</v>
      </c>
      <c r="BH71" s="125">
        <v>154</v>
      </c>
      <c r="BI71" s="125">
        <v>65</v>
      </c>
      <c r="BJ71" s="125">
        <v>53</v>
      </c>
      <c r="BK71" s="125">
        <v>44</v>
      </c>
      <c r="BL71" s="125">
        <v>73</v>
      </c>
      <c r="BM71" s="125">
        <v>69</v>
      </c>
      <c r="BN71" s="125">
        <v>44</v>
      </c>
      <c r="BO71" s="125">
        <v>60</v>
      </c>
      <c r="BP71" s="125">
        <v>61</v>
      </c>
      <c r="BQ71" s="125">
        <v>53</v>
      </c>
      <c r="BR71" s="125">
        <v>80</v>
      </c>
      <c r="BS71" s="125">
        <v>117</v>
      </c>
      <c r="BT71" s="125">
        <v>157</v>
      </c>
      <c r="BU71" s="125">
        <v>70</v>
      </c>
      <c r="BV71" s="125">
        <v>46</v>
      </c>
      <c r="BW71" s="125">
        <v>34</v>
      </c>
      <c r="BX71" s="125">
        <v>76</v>
      </c>
      <c r="BY71" s="125">
        <v>67</v>
      </c>
      <c r="BZ71" s="125">
        <v>50</v>
      </c>
      <c r="CA71" s="125">
        <v>60</v>
      </c>
      <c r="CB71" s="125">
        <v>48</v>
      </c>
      <c r="CC71" s="125">
        <v>93</v>
      </c>
      <c r="CD71" s="125">
        <v>75</v>
      </c>
      <c r="CE71" s="125">
        <v>121</v>
      </c>
      <c r="CF71" s="125">
        <v>135</v>
      </c>
      <c r="CG71" s="125">
        <v>73</v>
      </c>
      <c r="CH71" s="125">
        <v>53</v>
      </c>
      <c r="CI71" s="125">
        <v>39</v>
      </c>
      <c r="CJ71" s="125">
        <v>82</v>
      </c>
      <c r="CK71" s="125">
        <v>61</v>
      </c>
      <c r="CL71" s="125">
        <v>44</v>
      </c>
      <c r="CM71" s="125">
        <v>63</v>
      </c>
      <c r="CN71" s="125">
        <v>58</v>
      </c>
      <c r="CO71" s="125">
        <v>101</v>
      </c>
      <c r="CP71" s="125">
        <v>102</v>
      </c>
      <c r="CQ71" s="125">
        <v>144</v>
      </c>
      <c r="CR71" s="125">
        <v>103</v>
      </c>
      <c r="CS71" s="125">
        <v>73</v>
      </c>
      <c r="CT71" s="125">
        <v>45</v>
      </c>
      <c r="CU71" s="125">
        <v>34</v>
      </c>
      <c r="CV71" s="125">
        <v>72</v>
      </c>
      <c r="CW71" s="125">
        <v>62</v>
      </c>
      <c r="CX71" s="125">
        <v>38</v>
      </c>
      <c r="CY71" s="125">
        <v>43</v>
      </c>
      <c r="CZ71" s="125">
        <v>52</v>
      </c>
      <c r="DA71" s="125">
        <v>89</v>
      </c>
      <c r="DB71" s="125">
        <v>98</v>
      </c>
      <c r="DC71" s="125">
        <v>128</v>
      </c>
      <c r="DD71" s="125">
        <v>97</v>
      </c>
      <c r="DE71" s="125">
        <v>86</v>
      </c>
      <c r="DF71" s="125">
        <v>41</v>
      </c>
      <c r="DG71" s="125">
        <v>37</v>
      </c>
      <c r="DH71" s="125">
        <v>64</v>
      </c>
      <c r="DI71" s="125">
        <v>52</v>
      </c>
      <c r="DJ71" s="125">
        <v>53</v>
      </c>
      <c r="DK71" s="125">
        <v>43</v>
      </c>
      <c r="DL71" s="125">
        <v>46</v>
      </c>
      <c r="DM71" s="125">
        <v>85</v>
      </c>
      <c r="DN71" s="125">
        <v>105</v>
      </c>
      <c r="DO71" s="125">
        <v>120</v>
      </c>
      <c r="DP71" s="125">
        <v>129</v>
      </c>
      <c r="DQ71" s="125">
        <v>95</v>
      </c>
      <c r="DR71" s="125">
        <v>60</v>
      </c>
      <c r="DS71" s="125">
        <v>37</v>
      </c>
      <c r="DT71" s="125">
        <v>92</v>
      </c>
      <c r="DU71" s="125">
        <v>65</v>
      </c>
      <c r="DV71" s="125">
        <v>38</v>
      </c>
      <c r="DW71" s="125">
        <v>56</v>
      </c>
      <c r="DX71" s="125">
        <v>39</v>
      </c>
      <c r="DY71" s="125">
        <v>87</v>
      </c>
      <c r="DZ71" s="125">
        <v>105</v>
      </c>
      <c r="EA71" s="125">
        <v>136</v>
      </c>
      <c r="EB71" s="125">
        <v>155</v>
      </c>
      <c r="EC71" s="125">
        <v>78</v>
      </c>
      <c r="ED71" s="125">
        <v>53</v>
      </c>
      <c r="EE71" s="125">
        <v>43</v>
      </c>
      <c r="EF71" s="125">
        <v>88</v>
      </c>
      <c r="EG71" s="125">
        <v>64</v>
      </c>
      <c r="EH71" s="125">
        <v>48</v>
      </c>
      <c r="EI71" s="125">
        <v>44</v>
      </c>
      <c r="EJ71" s="125">
        <v>51</v>
      </c>
      <c r="EK71" s="125">
        <v>74</v>
      </c>
      <c r="EL71" s="125">
        <v>95</v>
      </c>
      <c r="EM71" s="125">
        <v>123</v>
      </c>
      <c r="EN71" s="125">
        <v>154</v>
      </c>
      <c r="EO71" s="125">
        <v>67</v>
      </c>
      <c r="EP71" s="125">
        <v>32</v>
      </c>
      <c r="EQ71" s="125">
        <v>43</v>
      </c>
      <c r="ER71" s="125">
        <v>67</v>
      </c>
      <c r="ES71" s="125">
        <v>46</v>
      </c>
      <c r="ET71" s="125">
        <v>50</v>
      </c>
      <c r="EU71" s="125">
        <v>48</v>
      </c>
      <c r="EV71" s="125">
        <v>54</v>
      </c>
      <c r="EW71" s="125">
        <v>46</v>
      </c>
      <c r="EX71" s="125">
        <v>120</v>
      </c>
      <c r="EY71" s="125">
        <v>177</v>
      </c>
      <c r="EZ71" s="125">
        <v>123</v>
      </c>
      <c r="FA71" s="125">
        <v>79</v>
      </c>
      <c r="FB71" s="125">
        <v>50</v>
      </c>
      <c r="FC71" s="125">
        <v>40</v>
      </c>
      <c r="FD71" s="125">
        <v>90</v>
      </c>
      <c r="FE71" s="125">
        <v>65</v>
      </c>
      <c r="FF71" s="125">
        <v>56</v>
      </c>
      <c r="FG71" s="125">
        <v>50</v>
      </c>
      <c r="FH71" s="125">
        <v>46</v>
      </c>
      <c r="FI71" s="125">
        <v>91</v>
      </c>
      <c r="FJ71" s="125">
        <v>96</v>
      </c>
      <c r="FK71" s="125">
        <v>145</v>
      </c>
      <c r="FL71" s="125">
        <v>195</v>
      </c>
      <c r="FM71" s="125">
        <v>84</v>
      </c>
      <c r="FN71" s="125">
        <v>36</v>
      </c>
      <c r="FO71" s="125">
        <v>38</v>
      </c>
      <c r="FP71" s="125">
        <v>64</v>
      </c>
      <c r="FQ71" s="125">
        <v>68</v>
      </c>
      <c r="FR71" s="125">
        <v>48</v>
      </c>
      <c r="FS71" s="125">
        <v>50</v>
      </c>
      <c r="FT71" s="125">
        <v>52</v>
      </c>
      <c r="FU71" s="125">
        <v>98</v>
      </c>
      <c r="FV71" s="125">
        <v>105</v>
      </c>
    </row>
    <row r="72" spans="1:178" x14ac:dyDescent="0.25">
      <c r="A72" s="126" t="s">
        <v>1433</v>
      </c>
      <c r="B72" s="127" t="str">
        <f t="shared" si="4"/>
        <v>JO</v>
      </c>
      <c r="C72" s="126" t="str">
        <f t="shared" si="5"/>
        <v>Omit</v>
      </c>
      <c r="D72" s="125">
        <v>40</v>
      </c>
      <c r="E72" s="125">
        <v>58</v>
      </c>
      <c r="F72" s="125">
        <v>36</v>
      </c>
      <c r="G72" s="125">
        <v>69</v>
      </c>
      <c r="H72" s="125">
        <v>83</v>
      </c>
      <c r="I72" s="125">
        <v>32</v>
      </c>
      <c r="J72" s="125">
        <v>58</v>
      </c>
      <c r="K72" s="125">
        <v>58</v>
      </c>
      <c r="L72" s="125">
        <v>39</v>
      </c>
      <c r="M72" s="125">
        <v>50</v>
      </c>
      <c r="N72" s="125">
        <v>36</v>
      </c>
      <c r="O72" s="125">
        <v>34</v>
      </c>
      <c r="P72" s="125">
        <v>64</v>
      </c>
      <c r="Q72" s="125">
        <v>68</v>
      </c>
      <c r="R72" s="125">
        <v>40</v>
      </c>
      <c r="S72" s="125">
        <v>69</v>
      </c>
      <c r="T72" s="125">
        <v>57</v>
      </c>
      <c r="U72" s="125">
        <v>87</v>
      </c>
      <c r="V72" s="125">
        <v>66</v>
      </c>
      <c r="W72" s="125">
        <v>45</v>
      </c>
      <c r="X72" s="125">
        <v>36</v>
      </c>
      <c r="Y72" s="125">
        <v>43</v>
      </c>
      <c r="Z72" s="125">
        <v>42</v>
      </c>
      <c r="AA72" s="125">
        <v>37</v>
      </c>
      <c r="AB72" s="125">
        <v>50</v>
      </c>
      <c r="AC72" s="125">
        <v>37</v>
      </c>
      <c r="AD72" s="125">
        <v>31</v>
      </c>
      <c r="AE72" s="125">
        <v>59</v>
      </c>
      <c r="AF72" s="125">
        <v>63</v>
      </c>
      <c r="AG72" s="125">
        <v>43</v>
      </c>
      <c r="AH72" s="125">
        <v>57</v>
      </c>
      <c r="AI72" s="125">
        <v>43</v>
      </c>
      <c r="AJ72" s="125">
        <v>29</v>
      </c>
      <c r="AK72" s="125">
        <v>50</v>
      </c>
      <c r="AL72" s="125">
        <v>43</v>
      </c>
      <c r="AM72" s="125">
        <v>34</v>
      </c>
      <c r="AN72" s="125">
        <v>45</v>
      </c>
      <c r="AO72" s="125">
        <v>46</v>
      </c>
      <c r="AP72" s="125">
        <v>47</v>
      </c>
      <c r="AQ72" s="125">
        <v>58</v>
      </c>
      <c r="AR72" s="125">
        <v>53</v>
      </c>
      <c r="AS72" s="125">
        <v>34</v>
      </c>
      <c r="AT72" s="125">
        <v>57</v>
      </c>
      <c r="AU72" s="125">
        <v>51</v>
      </c>
      <c r="AV72" s="125">
        <v>42</v>
      </c>
      <c r="AW72" s="125">
        <v>92</v>
      </c>
      <c r="AX72" s="125">
        <v>47</v>
      </c>
      <c r="AY72" s="125">
        <v>54</v>
      </c>
      <c r="AZ72" s="125">
        <v>58</v>
      </c>
      <c r="BA72" s="125">
        <v>39</v>
      </c>
      <c r="BB72" s="125">
        <v>58</v>
      </c>
      <c r="BC72" s="125">
        <v>71</v>
      </c>
      <c r="BD72" s="125">
        <v>79</v>
      </c>
      <c r="BE72" s="125">
        <v>78</v>
      </c>
      <c r="BF72" s="125">
        <v>65</v>
      </c>
      <c r="BG72" s="125">
        <v>69</v>
      </c>
      <c r="BH72" s="125">
        <v>74</v>
      </c>
      <c r="BI72" s="125">
        <v>77</v>
      </c>
      <c r="BJ72" s="125">
        <v>73</v>
      </c>
      <c r="BK72" s="125">
        <v>61</v>
      </c>
      <c r="BL72" s="125">
        <v>70</v>
      </c>
      <c r="BM72" s="125">
        <v>75</v>
      </c>
      <c r="BN72" s="125">
        <v>83</v>
      </c>
      <c r="BO72" s="125">
        <v>91</v>
      </c>
      <c r="BP72" s="125">
        <v>77</v>
      </c>
      <c r="BQ72" s="125">
        <v>42</v>
      </c>
      <c r="BR72" s="125">
        <v>64</v>
      </c>
      <c r="BS72" s="125">
        <v>73</v>
      </c>
      <c r="BT72" s="125">
        <v>76</v>
      </c>
      <c r="BU72" s="125">
        <v>68</v>
      </c>
      <c r="BV72" s="125">
        <v>66</v>
      </c>
      <c r="BW72" s="125">
        <v>69</v>
      </c>
      <c r="BX72" s="125">
        <v>60</v>
      </c>
      <c r="BY72" s="125">
        <v>55</v>
      </c>
      <c r="BZ72" s="125">
        <v>64</v>
      </c>
      <c r="CA72" s="125">
        <v>85</v>
      </c>
      <c r="CB72" s="125">
        <v>66</v>
      </c>
      <c r="CC72" s="125">
        <v>88</v>
      </c>
      <c r="CD72" s="125">
        <v>54</v>
      </c>
      <c r="CE72" s="125">
        <v>80</v>
      </c>
      <c r="CF72" s="125">
        <v>68</v>
      </c>
      <c r="CG72" s="125">
        <v>67</v>
      </c>
      <c r="CH72" s="125">
        <v>67</v>
      </c>
      <c r="CI72" s="125">
        <v>62</v>
      </c>
      <c r="CJ72" s="125">
        <v>63</v>
      </c>
      <c r="CK72" s="125">
        <v>55</v>
      </c>
      <c r="CL72" s="125">
        <v>65</v>
      </c>
      <c r="CM72" s="125">
        <v>75</v>
      </c>
      <c r="CN72" s="125">
        <v>63</v>
      </c>
      <c r="CO72" s="125">
        <v>57</v>
      </c>
      <c r="CP72" s="125">
        <v>90</v>
      </c>
      <c r="CQ72" s="125">
        <v>69</v>
      </c>
      <c r="CR72" s="125">
        <v>41</v>
      </c>
      <c r="CS72" s="125">
        <v>72</v>
      </c>
      <c r="CT72" s="125">
        <v>64</v>
      </c>
      <c r="CU72" s="125">
        <v>68</v>
      </c>
      <c r="CV72" s="125">
        <v>69</v>
      </c>
      <c r="CW72" s="125">
        <v>44</v>
      </c>
      <c r="CX72" s="125">
        <v>33</v>
      </c>
      <c r="CY72" s="125">
        <v>56</v>
      </c>
      <c r="CZ72" s="125">
        <v>45</v>
      </c>
      <c r="DA72" s="125">
        <v>58</v>
      </c>
      <c r="DB72" s="125">
        <v>45</v>
      </c>
      <c r="DC72" s="125">
        <v>71</v>
      </c>
      <c r="DD72" s="125">
        <v>32</v>
      </c>
      <c r="DE72" s="125">
        <v>50</v>
      </c>
      <c r="DF72" s="125">
        <v>33</v>
      </c>
      <c r="DG72" s="125">
        <v>47</v>
      </c>
      <c r="DH72" s="125">
        <v>35</v>
      </c>
      <c r="DI72" s="125">
        <v>60</v>
      </c>
      <c r="DJ72" s="125">
        <v>70</v>
      </c>
      <c r="DK72" s="125">
        <v>63</v>
      </c>
      <c r="DL72" s="125">
        <v>73</v>
      </c>
      <c r="DM72" s="125">
        <v>49</v>
      </c>
      <c r="DN72" s="125">
        <v>68</v>
      </c>
      <c r="DO72" s="125">
        <v>52</v>
      </c>
      <c r="DP72" s="125">
        <v>40</v>
      </c>
      <c r="DQ72" s="125">
        <v>67</v>
      </c>
      <c r="DR72" s="125">
        <v>52</v>
      </c>
      <c r="DS72" s="125">
        <v>46</v>
      </c>
      <c r="DT72" s="125">
        <v>74</v>
      </c>
      <c r="DU72" s="125">
        <v>58</v>
      </c>
      <c r="DV72" s="125">
        <v>47</v>
      </c>
      <c r="DW72" s="125">
        <v>74</v>
      </c>
      <c r="DX72" s="125">
        <v>50</v>
      </c>
      <c r="DY72" s="125">
        <v>64</v>
      </c>
      <c r="DZ72" s="125">
        <v>79</v>
      </c>
      <c r="EA72" s="125">
        <v>72</v>
      </c>
      <c r="EB72" s="125">
        <v>59</v>
      </c>
      <c r="EC72" s="125">
        <v>70</v>
      </c>
      <c r="ED72" s="125">
        <v>58</v>
      </c>
      <c r="EE72" s="125">
        <v>48</v>
      </c>
      <c r="EF72" s="125">
        <v>55</v>
      </c>
      <c r="EG72" s="125">
        <v>56</v>
      </c>
      <c r="EH72" s="125">
        <v>59</v>
      </c>
      <c r="EI72" s="125">
        <v>62</v>
      </c>
      <c r="EJ72" s="125">
        <v>61</v>
      </c>
      <c r="EK72" s="125">
        <v>57</v>
      </c>
      <c r="EL72" s="125">
        <v>92</v>
      </c>
      <c r="EM72" s="125">
        <v>64</v>
      </c>
      <c r="EN72" s="125">
        <v>62</v>
      </c>
      <c r="EO72" s="125">
        <v>53</v>
      </c>
      <c r="EP72" s="125">
        <v>50</v>
      </c>
      <c r="EQ72" s="125">
        <v>51</v>
      </c>
      <c r="ER72" s="125">
        <v>56</v>
      </c>
      <c r="ES72" s="125">
        <v>54</v>
      </c>
      <c r="ET72" s="125">
        <v>63</v>
      </c>
      <c r="EU72" s="125">
        <v>69</v>
      </c>
      <c r="EV72" s="125">
        <v>66</v>
      </c>
      <c r="EW72" s="125">
        <v>52</v>
      </c>
      <c r="EX72" s="125">
        <v>80</v>
      </c>
      <c r="EY72" s="125">
        <v>75</v>
      </c>
      <c r="EZ72" s="125">
        <v>59</v>
      </c>
      <c r="FA72" s="125">
        <v>80</v>
      </c>
      <c r="FB72" s="125">
        <v>73</v>
      </c>
      <c r="FC72" s="125">
        <v>65</v>
      </c>
      <c r="FD72" s="125">
        <v>73</v>
      </c>
      <c r="FE72" s="125">
        <v>69</v>
      </c>
      <c r="FF72" s="125">
        <v>63</v>
      </c>
      <c r="FG72" s="125">
        <v>76</v>
      </c>
      <c r="FH72" s="125">
        <v>78</v>
      </c>
      <c r="FI72" s="125">
        <v>86</v>
      </c>
      <c r="FJ72" s="125">
        <v>92</v>
      </c>
      <c r="FK72" s="125">
        <v>89</v>
      </c>
      <c r="FL72" s="125">
        <v>98</v>
      </c>
      <c r="FM72" s="125">
        <v>90</v>
      </c>
      <c r="FN72" s="125">
        <v>69</v>
      </c>
      <c r="FO72" s="125">
        <v>78</v>
      </c>
      <c r="FP72" s="125">
        <v>93</v>
      </c>
      <c r="FQ72" s="125">
        <v>105</v>
      </c>
      <c r="FR72" s="125">
        <v>86</v>
      </c>
      <c r="FS72" s="125">
        <v>103</v>
      </c>
      <c r="FT72" s="125">
        <v>83</v>
      </c>
      <c r="FU72" s="125">
        <v>88</v>
      </c>
      <c r="FV72" s="125">
        <v>116</v>
      </c>
    </row>
    <row r="73" spans="1:178" x14ac:dyDescent="0.25">
      <c r="A73" s="126" t="s">
        <v>1432</v>
      </c>
      <c r="B73" s="127" t="str">
        <f t="shared" si="4"/>
        <v>HI</v>
      </c>
      <c r="C73" s="126" t="str">
        <f t="shared" si="5"/>
        <v>Omit</v>
      </c>
      <c r="D73" s="125">
        <v>483</v>
      </c>
      <c r="E73" s="125">
        <v>406</v>
      </c>
      <c r="F73" s="125">
        <v>439</v>
      </c>
      <c r="G73" s="125">
        <v>438</v>
      </c>
      <c r="H73" s="125">
        <v>428</v>
      </c>
      <c r="I73" s="125">
        <v>494</v>
      </c>
      <c r="J73" s="125">
        <v>551</v>
      </c>
      <c r="K73" s="125">
        <v>457</v>
      </c>
      <c r="L73" s="125">
        <v>495</v>
      </c>
      <c r="M73" s="125">
        <v>499</v>
      </c>
      <c r="N73" s="125">
        <v>367</v>
      </c>
      <c r="O73" s="125">
        <v>309</v>
      </c>
      <c r="P73" s="125">
        <v>490</v>
      </c>
      <c r="Q73" s="125">
        <v>364</v>
      </c>
      <c r="R73" s="125">
        <v>370</v>
      </c>
      <c r="S73" s="125">
        <v>440</v>
      </c>
      <c r="T73" s="125">
        <v>406</v>
      </c>
      <c r="U73" s="125">
        <v>476</v>
      </c>
      <c r="V73" s="125">
        <v>517</v>
      </c>
      <c r="W73" s="125">
        <v>443</v>
      </c>
      <c r="X73" s="125">
        <v>437</v>
      </c>
      <c r="Y73" s="125">
        <v>458</v>
      </c>
      <c r="Z73" s="125">
        <v>334</v>
      </c>
      <c r="AA73" s="125">
        <v>317</v>
      </c>
      <c r="AB73" s="125">
        <v>488</v>
      </c>
      <c r="AC73" s="125">
        <v>339</v>
      </c>
      <c r="AD73" s="125">
        <v>369</v>
      </c>
      <c r="AE73" s="125">
        <v>412</v>
      </c>
      <c r="AF73" s="125">
        <v>409</v>
      </c>
      <c r="AG73" s="125">
        <v>467</v>
      </c>
      <c r="AH73" s="125">
        <v>463</v>
      </c>
      <c r="AI73" s="125">
        <v>424</v>
      </c>
      <c r="AJ73" s="125">
        <v>482</v>
      </c>
      <c r="AK73" s="125">
        <v>457</v>
      </c>
      <c r="AL73" s="125">
        <v>337</v>
      </c>
      <c r="AM73" s="125">
        <v>293</v>
      </c>
      <c r="AN73" s="125">
        <v>456</v>
      </c>
      <c r="AO73" s="125">
        <v>354</v>
      </c>
      <c r="AP73" s="125">
        <v>386</v>
      </c>
      <c r="AQ73" s="125">
        <v>430</v>
      </c>
      <c r="AR73" s="125">
        <v>415</v>
      </c>
      <c r="AS73" s="125">
        <v>434</v>
      </c>
      <c r="AT73" s="125">
        <v>455</v>
      </c>
      <c r="AU73" s="125">
        <v>482</v>
      </c>
      <c r="AV73" s="125">
        <v>443</v>
      </c>
      <c r="AW73" s="125">
        <v>443</v>
      </c>
      <c r="AX73" s="125">
        <v>364</v>
      </c>
      <c r="AY73" s="125">
        <v>322</v>
      </c>
      <c r="AZ73" s="125">
        <v>453</v>
      </c>
      <c r="BA73" s="125">
        <v>379</v>
      </c>
      <c r="BB73" s="125">
        <v>419</v>
      </c>
      <c r="BC73" s="125">
        <v>467</v>
      </c>
      <c r="BD73" s="125">
        <v>442</v>
      </c>
      <c r="BE73" s="125">
        <v>505</v>
      </c>
      <c r="BF73" s="125">
        <v>499</v>
      </c>
      <c r="BG73" s="125">
        <v>509</v>
      </c>
      <c r="BH73" s="125">
        <v>476</v>
      </c>
      <c r="BI73" s="125">
        <v>468</v>
      </c>
      <c r="BJ73" s="125">
        <v>366</v>
      </c>
      <c r="BK73" s="125">
        <v>317</v>
      </c>
      <c r="BL73" s="125">
        <v>441</v>
      </c>
      <c r="BM73" s="125">
        <v>362</v>
      </c>
      <c r="BN73" s="125">
        <v>389</v>
      </c>
      <c r="BO73" s="125">
        <v>446</v>
      </c>
      <c r="BP73" s="125">
        <v>496</v>
      </c>
      <c r="BQ73" s="125">
        <v>515</v>
      </c>
      <c r="BR73" s="125">
        <v>538</v>
      </c>
      <c r="BS73" s="125">
        <v>524</v>
      </c>
      <c r="BT73" s="125">
        <v>473</v>
      </c>
      <c r="BU73" s="125">
        <v>517</v>
      </c>
      <c r="BV73" s="125">
        <v>396</v>
      </c>
      <c r="BW73" s="125">
        <v>352</v>
      </c>
      <c r="BX73" s="125">
        <v>479</v>
      </c>
      <c r="BY73" s="125">
        <v>378</v>
      </c>
      <c r="BZ73" s="125">
        <v>423</v>
      </c>
      <c r="CA73" s="125">
        <v>458</v>
      </c>
      <c r="CB73" s="125">
        <v>487</v>
      </c>
      <c r="CC73" s="125">
        <v>540</v>
      </c>
      <c r="CD73" s="125">
        <v>509</v>
      </c>
      <c r="CE73" s="125">
        <v>553</v>
      </c>
      <c r="CF73" s="125">
        <v>483</v>
      </c>
      <c r="CG73" s="125">
        <v>524</v>
      </c>
      <c r="CH73" s="125">
        <v>405</v>
      </c>
      <c r="CI73" s="125">
        <v>324</v>
      </c>
      <c r="CJ73" s="125">
        <v>498</v>
      </c>
      <c r="CK73" s="125">
        <v>417</v>
      </c>
      <c r="CL73" s="125">
        <v>440</v>
      </c>
      <c r="CM73" s="125">
        <v>497</v>
      </c>
      <c r="CN73" s="125">
        <v>470</v>
      </c>
      <c r="CO73" s="125">
        <v>504</v>
      </c>
      <c r="CP73" s="125">
        <v>516</v>
      </c>
      <c r="CQ73" s="125">
        <v>539</v>
      </c>
      <c r="CR73" s="125">
        <v>471</v>
      </c>
      <c r="CS73" s="125">
        <v>510</v>
      </c>
      <c r="CT73" s="125">
        <v>359</v>
      </c>
      <c r="CU73" s="125">
        <v>339</v>
      </c>
      <c r="CV73" s="125">
        <v>466</v>
      </c>
      <c r="CW73" s="125">
        <v>390</v>
      </c>
      <c r="CX73" s="125">
        <v>370</v>
      </c>
      <c r="CY73" s="125">
        <v>416</v>
      </c>
      <c r="CZ73" s="125">
        <v>391</v>
      </c>
      <c r="DA73" s="125">
        <v>503</v>
      </c>
      <c r="DB73" s="125">
        <v>494</v>
      </c>
      <c r="DC73" s="125">
        <v>545</v>
      </c>
      <c r="DD73" s="125">
        <v>483</v>
      </c>
      <c r="DE73" s="125">
        <v>454</v>
      </c>
      <c r="DF73" s="125">
        <v>361</v>
      </c>
      <c r="DG73" s="125">
        <v>305</v>
      </c>
      <c r="DH73" s="125">
        <v>402</v>
      </c>
      <c r="DI73" s="125">
        <v>337</v>
      </c>
      <c r="DJ73" s="125">
        <v>377</v>
      </c>
      <c r="DK73" s="125">
        <v>419</v>
      </c>
      <c r="DL73" s="125">
        <v>384</v>
      </c>
      <c r="DM73" s="125">
        <v>498</v>
      </c>
      <c r="DN73" s="125">
        <v>505</v>
      </c>
      <c r="DO73" s="125">
        <v>471</v>
      </c>
      <c r="DP73" s="125">
        <v>462</v>
      </c>
      <c r="DQ73" s="125">
        <v>432</v>
      </c>
      <c r="DR73" s="125">
        <v>360</v>
      </c>
      <c r="DS73" s="125">
        <v>318</v>
      </c>
      <c r="DT73" s="125">
        <v>374</v>
      </c>
      <c r="DU73" s="125">
        <v>323</v>
      </c>
      <c r="DV73" s="125">
        <v>358</v>
      </c>
      <c r="DW73" s="125">
        <v>404</v>
      </c>
      <c r="DX73" s="125">
        <v>403</v>
      </c>
      <c r="DY73" s="125">
        <v>507</v>
      </c>
      <c r="DZ73" s="125">
        <v>460</v>
      </c>
      <c r="EA73" s="125">
        <v>497</v>
      </c>
      <c r="EB73" s="125">
        <v>422</v>
      </c>
      <c r="EC73" s="125">
        <v>440</v>
      </c>
      <c r="ED73" s="125">
        <v>355</v>
      </c>
      <c r="EE73" s="125">
        <v>313</v>
      </c>
      <c r="EF73" s="125">
        <v>475</v>
      </c>
      <c r="EG73" s="125">
        <v>407</v>
      </c>
      <c r="EH73" s="125">
        <v>400</v>
      </c>
      <c r="EI73" s="125">
        <v>435</v>
      </c>
      <c r="EJ73" s="125">
        <v>466</v>
      </c>
      <c r="EK73" s="125">
        <v>516</v>
      </c>
      <c r="EL73" s="125">
        <v>479</v>
      </c>
      <c r="EM73" s="125">
        <v>507</v>
      </c>
      <c r="EN73" s="125">
        <v>449</v>
      </c>
      <c r="EO73" s="125">
        <v>509</v>
      </c>
      <c r="EP73" s="125">
        <v>360</v>
      </c>
      <c r="EQ73" s="125">
        <v>341</v>
      </c>
      <c r="ER73" s="125">
        <v>489</v>
      </c>
      <c r="ES73" s="125">
        <v>391</v>
      </c>
      <c r="ET73" s="125">
        <v>407</v>
      </c>
      <c r="EU73" s="125">
        <v>499</v>
      </c>
      <c r="EV73" s="125">
        <v>479</v>
      </c>
      <c r="EW73" s="125">
        <v>510</v>
      </c>
      <c r="EX73" s="125">
        <v>530</v>
      </c>
      <c r="EY73" s="125">
        <v>566</v>
      </c>
      <c r="EZ73" s="125">
        <v>499</v>
      </c>
      <c r="FA73" s="125">
        <v>476</v>
      </c>
      <c r="FB73" s="125">
        <v>379</v>
      </c>
      <c r="FC73" s="125">
        <v>340</v>
      </c>
      <c r="FD73" s="125">
        <v>504</v>
      </c>
      <c r="FE73" s="125">
        <v>376</v>
      </c>
      <c r="FF73" s="125">
        <v>438</v>
      </c>
      <c r="FG73" s="125">
        <v>523</v>
      </c>
      <c r="FH73" s="125">
        <v>482</v>
      </c>
      <c r="FI73" s="125">
        <v>522</v>
      </c>
      <c r="FJ73" s="125">
        <v>580</v>
      </c>
      <c r="FK73" s="125">
        <v>519</v>
      </c>
      <c r="FL73" s="125">
        <v>573</v>
      </c>
      <c r="FM73" s="125">
        <v>557</v>
      </c>
      <c r="FN73" s="125">
        <v>427</v>
      </c>
      <c r="FO73" s="125">
        <v>395</v>
      </c>
      <c r="FP73" s="125">
        <v>523</v>
      </c>
      <c r="FQ73" s="125">
        <v>444</v>
      </c>
      <c r="FR73" s="125">
        <v>468</v>
      </c>
      <c r="FS73" s="125">
        <v>532</v>
      </c>
      <c r="FT73" s="125">
        <v>521</v>
      </c>
      <c r="FU73" s="125">
        <v>565</v>
      </c>
      <c r="FV73" s="125">
        <v>565</v>
      </c>
    </row>
    <row r="74" spans="1:178" x14ac:dyDescent="0.25">
      <c r="A74" s="126" t="s">
        <v>1431</v>
      </c>
      <c r="B74" s="127" t="str">
        <f t="shared" si="4"/>
        <v>JO</v>
      </c>
      <c r="C74" s="126" t="str">
        <f t="shared" si="5"/>
        <v>Omit</v>
      </c>
      <c r="D74" s="125">
        <v>895</v>
      </c>
      <c r="E74" s="125">
        <v>731</v>
      </c>
      <c r="F74" s="125">
        <v>697</v>
      </c>
      <c r="G74" s="125">
        <v>735</v>
      </c>
      <c r="H74" s="125">
        <v>670</v>
      </c>
      <c r="I74" s="125">
        <v>676</v>
      </c>
      <c r="J74" s="125">
        <v>771</v>
      </c>
      <c r="K74" s="125">
        <v>804</v>
      </c>
      <c r="L74" s="125">
        <v>664</v>
      </c>
      <c r="M74" s="125">
        <v>737</v>
      </c>
      <c r="N74" s="125">
        <v>611</v>
      </c>
      <c r="O74" s="125">
        <v>648</v>
      </c>
      <c r="P74" s="125">
        <v>777</v>
      </c>
      <c r="Q74" s="125">
        <v>657</v>
      </c>
      <c r="R74" s="125">
        <v>655</v>
      </c>
      <c r="S74" s="125">
        <v>745</v>
      </c>
      <c r="T74" s="125">
        <v>583</v>
      </c>
      <c r="U74" s="125">
        <v>616</v>
      </c>
      <c r="V74" s="125">
        <v>657</v>
      </c>
      <c r="W74" s="125">
        <v>647</v>
      </c>
      <c r="X74" s="125">
        <v>614</v>
      </c>
      <c r="Y74" s="125">
        <v>662</v>
      </c>
      <c r="Z74" s="125">
        <v>611</v>
      </c>
      <c r="AA74" s="125">
        <v>546</v>
      </c>
      <c r="AB74" s="125">
        <v>647</v>
      </c>
      <c r="AC74" s="125">
        <v>535</v>
      </c>
      <c r="AD74" s="125">
        <v>536</v>
      </c>
      <c r="AE74" s="125">
        <v>644</v>
      </c>
      <c r="AF74" s="125">
        <v>577</v>
      </c>
      <c r="AG74" s="125">
        <v>524</v>
      </c>
      <c r="AH74" s="125">
        <v>539</v>
      </c>
      <c r="AI74" s="125">
        <v>501</v>
      </c>
      <c r="AJ74" s="125">
        <v>494</v>
      </c>
      <c r="AK74" s="125">
        <v>591</v>
      </c>
      <c r="AL74" s="125">
        <v>486</v>
      </c>
      <c r="AM74" s="125">
        <v>480</v>
      </c>
      <c r="AN74" s="125">
        <v>653</v>
      </c>
      <c r="AO74" s="125">
        <v>531</v>
      </c>
      <c r="AP74" s="125">
        <v>541</v>
      </c>
      <c r="AQ74" s="125">
        <v>642</v>
      </c>
      <c r="AR74" s="125">
        <v>545</v>
      </c>
      <c r="AS74" s="125">
        <v>470</v>
      </c>
      <c r="AT74" s="125">
        <v>572</v>
      </c>
      <c r="AU74" s="125">
        <v>543</v>
      </c>
      <c r="AV74" s="125">
        <v>535</v>
      </c>
      <c r="AW74" s="125">
        <v>591</v>
      </c>
      <c r="AX74" s="125">
        <v>520</v>
      </c>
      <c r="AY74" s="125">
        <v>531</v>
      </c>
      <c r="AZ74" s="125">
        <v>579</v>
      </c>
      <c r="BA74" s="125">
        <v>556</v>
      </c>
      <c r="BB74" s="125">
        <v>584</v>
      </c>
      <c r="BC74" s="125">
        <v>642</v>
      </c>
      <c r="BD74" s="125">
        <v>586</v>
      </c>
      <c r="BE74" s="125">
        <v>560</v>
      </c>
      <c r="BF74" s="125">
        <v>667</v>
      </c>
      <c r="BG74" s="125">
        <v>590</v>
      </c>
      <c r="BH74" s="125">
        <v>591</v>
      </c>
      <c r="BI74" s="125">
        <v>614</v>
      </c>
      <c r="BJ74" s="125">
        <v>546</v>
      </c>
      <c r="BK74" s="125">
        <v>548</v>
      </c>
      <c r="BL74" s="125">
        <v>689</v>
      </c>
      <c r="BM74" s="125">
        <v>648</v>
      </c>
      <c r="BN74" s="125">
        <v>650</v>
      </c>
      <c r="BO74" s="125">
        <v>730</v>
      </c>
      <c r="BP74" s="125">
        <v>625</v>
      </c>
      <c r="BQ74" s="125">
        <v>649</v>
      </c>
      <c r="BR74" s="125">
        <v>611</v>
      </c>
      <c r="BS74" s="125">
        <v>698</v>
      </c>
      <c r="BT74" s="125">
        <v>662</v>
      </c>
      <c r="BU74" s="125">
        <v>756</v>
      </c>
      <c r="BV74" s="125">
        <v>672</v>
      </c>
      <c r="BW74" s="125">
        <v>662</v>
      </c>
      <c r="BX74" s="125">
        <v>725</v>
      </c>
      <c r="BY74" s="125">
        <v>614</v>
      </c>
      <c r="BZ74" s="125">
        <v>665</v>
      </c>
      <c r="CA74" s="125">
        <v>748</v>
      </c>
      <c r="CB74" s="125">
        <v>704</v>
      </c>
      <c r="CC74" s="125">
        <v>694</v>
      </c>
      <c r="CD74" s="125">
        <v>717</v>
      </c>
      <c r="CE74" s="125">
        <v>710</v>
      </c>
      <c r="CF74" s="125">
        <v>760</v>
      </c>
      <c r="CG74" s="125">
        <v>698</v>
      </c>
      <c r="CH74" s="125">
        <v>634</v>
      </c>
      <c r="CI74" s="125">
        <v>675</v>
      </c>
      <c r="CJ74" s="125">
        <v>691</v>
      </c>
      <c r="CK74" s="125">
        <v>696</v>
      </c>
      <c r="CL74" s="125">
        <v>688</v>
      </c>
      <c r="CM74" s="125">
        <v>727</v>
      </c>
      <c r="CN74" s="125">
        <v>658</v>
      </c>
      <c r="CO74" s="125">
        <v>650</v>
      </c>
      <c r="CP74" s="125">
        <v>737</v>
      </c>
      <c r="CQ74" s="125">
        <v>638</v>
      </c>
      <c r="CR74" s="125">
        <v>542</v>
      </c>
      <c r="CS74" s="125">
        <v>591</v>
      </c>
      <c r="CT74" s="125">
        <v>534</v>
      </c>
      <c r="CU74" s="125">
        <v>574</v>
      </c>
      <c r="CV74" s="125">
        <v>567</v>
      </c>
      <c r="CW74" s="125">
        <v>500</v>
      </c>
      <c r="CX74" s="125">
        <v>456</v>
      </c>
      <c r="CY74" s="125">
        <v>496</v>
      </c>
      <c r="CZ74" s="125">
        <v>482</v>
      </c>
      <c r="DA74" s="125">
        <v>441</v>
      </c>
      <c r="DB74" s="125">
        <v>535</v>
      </c>
      <c r="DC74" s="125">
        <v>470</v>
      </c>
      <c r="DD74" s="125">
        <v>490</v>
      </c>
      <c r="DE74" s="125">
        <v>501</v>
      </c>
      <c r="DF74" s="125">
        <v>461</v>
      </c>
      <c r="DG74" s="125">
        <v>474</v>
      </c>
      <c r="DH74" s="125">
        <v>610</v>
      </c>
      <c r="DI74" s="125">
        <v>452</v>
      </c>
      <c r="DJ74" s="125">
        <v>441</v>
      </c>
      <c r="DK74" s="125">
        <v>498</v>
      </c>
      <c r="DL74" s="125">
        <v>422</v>
      </c>
      <c r="DM74" s="125">
        <v>404</v>
      </c>
      <c r="DN74" s="125">
        <v>505</v>
      </c>
      <c r="DO74" s="125">
        <v>416</v>
      </c>
      <c r="DP74" s="125">
        <v>455</v>
      </c>
      <c r="DQ74" s="125">
        <v>559</v>
      </c>
      <c r="DR74" s="125">
        <v>461</v>
      </c>
      <c r="DS74" s="125">
        <v>476</v>
      </c>
      <c r="DT74" s="125">
        <v>486</v>
      </c>
      <c r="DU74" s="125">
        <v>465</v>
      </c>
      <c r="DV74" s="125">
        <v>520</v>
      </c>
      <c r="DW74" s="125">
        <v>556</v>
      </c>
      <c r="DX74" s="125">
        <v>518</v>
      </c>
      <c r="DY74" s="125">
        <v>493</v>
      </c>
      <c r="DZ74" s="125">
        <v>572</v>
      </c>
      <c r="EA74" s="125">
        <v>533</v>
      </c>
      <c r="EB74" s="125">
        <v>520</v>
      </c>
      <c r="EC74" s="125">
        <v>601</v>
      </c>
      <c r="ED74" s="125">
        <v>539</v>
      </c>
      <c r="EE74" s="125">
        <v>538</v>
      </c>
      <c r="EF74" s="125">
        <v>695</v>
      </c>
      <c r="EG74" s="125">
        <v>598</v>
      </c>
      <c r="EH74" s="125">
        <v>619</v>
      </c>
      <c r="EI74" s="125">
        <v>680</v>
      </c>
      <c r="EJ74" s="125">
        <v>643</v>
      </c>
      <c r="EK74" s="125">
        <v>640</v>
      </c>
      <c r="EL74" s="125">
        <v>635</v>
      </c>
      <c r="EM74" s="125">
        <v>569</v>
      </c>
      <c r="EN74" s="125">
        <v>650</v>
      </c>
      <c r="EO74" s="125">
        <v>727</v>
      </c>
      <c r="EP74" s="125">
        <v>614</v>
      </c>
      <c r="EQ74" s="125">
        <v>612</v>
      </c>
      <c r="ER74" s="125">
        <v>604</v>
      </c>
      <c r="ES74" s="125">
        <v>611</v>
      </c>
      <c r="ET74" s="125">
        <v>626</v>
      </c>
      <c r="EU74" s="125">
        <v>698</v>
      </c>
      <c r="EV74" s="125">
        <v>607</v>
      </c>
      <c r="EW74" s="125">
        <v>586</v>
      </c>
      <c r="EX74" s="125">
        <v>657</v>
      </c>
      <c r="EY74" s="125">
        <v>663</v>
      </c>
      <c r="EZ74" s="125">
        <v>600</v>
      </c>
      <c r="FA74" s="125">
        <v>624</v>
      </c>
      <c r="FB74" s="125">
        <v>570</v>
      </c>
      <c r="FC74" s="125">
        <v>514</v>
      </c>
      <c r="FD74" s="125">
        <v>669</v>
      </c>
      <c r="FE74" s="125">
        <v>620</v>
      </c>
      <c r="FF74" s="125">
        <v>633</v>
      </c>
      <c r="FG74" s="125">
        <v>709</v>
      </c>
      <c r="FH74" s="125">
        <v>720</v>
      </c>
      <c r="FI74" s="125">
        <v>686</v>
      </c>
      <c r="FJ74" s="125">
        <v>847</v>
      </c>
      <c r="FK74" s="125">
        <v>812</v>
      </c>
      <c r="FL74" s="125">
        <v>757</v>
      </c>
      <c r="FM74" s="125">
        <v>814</v>
      </c>
      <c r="FN74" s="125">
        <v>698</v>
      </c>
      <c r="FO74" s="125">
        <v>793</v>
      </c>
      <c r="FP74" s="125">
        <v>846</v>
      </c>
      <c r="FQ74" s="125">
        <v>789</v>
      </c>
      <c r="FR74" s="125">
        <v>783</v>
      </c>
      <c r="FS74" s="125">
        <v>969</v>
      </c>
      <c r="FT74" s="125">
        <v>878</v>
      </c>
      <c r="FU74" s="125">
        <v>865</v>
      </c>
      <c r="FV74" s="125">
        <v>1021</v>
      </c>
    </row>
    <row r="75" spans="1:178" x14ac:dyDescent="0.25">
      <c r="A75" s="126" t="s">
        <v>1430</v>
      </c>
      <c r="B75" s="127" t="str">
        <f t="shared" si="4"/>
        <v>HI</v>
      </c>
      <c r="C75" s="126" t="str">
        <f t="shared" si="5"/>
        <v>Omit</v>
      </c>
      <c r="D75" s="125">
        <v>855</v>
      </c>
      <c r="E75" s="125">
        <v>737</v>
      </c>
      <c r="F75" s="125">
        <v>990</v>
      </c>
      <c r="G75" s="125">
        <v>1272</v>
      </c>
      <c r="H75" s="125">
        <v>1196</v>
      </c>
      <c r="I75" s="125">
        <v>1072</v>
      </c>
      <c r="J75" s="125">
        <v>1056</v>
      </c>
      <c r="K75" s="125">
        <v>914</v>
      </c>
      <c r="L75" s="125">
        <v>882</v>
      </c>
      <c r="M75" s="125">
        <v>811</v>
      </c>
      <c r="N75" s="125">
        <v>668</v>
      </c>
      <c r="O75" s="125">
        <v>614</v>
      </c>
      <c r="P75" s="125">
        <v>720</v>
      </c>
      <c r="Q75" s="125">
        <v>662</v>
      </c>
      <c r="R75" s="125">
        <v>776</v>
      </c>
      <c r="S75" s="125">
        <v>994</v>
      </c>
      <c r="T75" s="125">
        <v>994</v>
      </c>
      <c r="U75" s="125">
        <v>944</v>
      </c>
      <c r="V75" s="125">
        <v>914</v>
      </c>
      <c r="W75" s="125">
        <v>880</v>
      </c>
      <c r="X75" s="125">
        <v>776</v>
      </c>
      <c r="Y75" s="125">
        <v>774</v>
      </c>
      <c r="Z75" s="125">
        <v>667</v>
      </c>
      <c r="AA75" s="125">
        <v>611</v>
      </c>
      <c r="AB75" s="125">
        <v>770</v>
      </c>
      <c r="AC75" s="125">
        <v>628</v>
      </c>
      <c r="AD75" s="125">
        <v>775</v>
      </c>
      <c r="AE75" s="125">
        <v>987</v>
      </c>
      <c r="AF75" s="125">
        <v>1038</v>
      </c>
      <c r="AG75" s="125">
        <v>980</v>
      </c>
      <c r="AH75" s="125">
        <v>872</v>
      </c>
      <c r="AI75" s="125">
        <v>838</v>
      </c>
      <c r="AJ75" s="125">
        <v>777</v>
      </c>
      <c r="AK75" s="125">
        <v>805</v>
      </c>
      <c r="AL75" s="125">
        <v>670</v>
      </c>
      <c r="AM75" s="125">
        <v>643</v>
      </c>
      <c r="AN75" s="125">
        <v>740</v>
      </c>
      <c r="AO75" s="125">
        <v>648</v>
      </c>
      <c r="AP75" s="125">
        <v>916</v>
      </c>
      <c r="AQ75" s="125">
        <v>1029</v>
      </c>
      <c r="AR75" s="125">
        <v>1084</v>
      </c>
      <c r="AS75" s="125">
        <v>1028</v>
      </c>
      <c r="AT75" s="125">
        <v>941</v>
      </c>
      <c r="AU75" s="125">
        <v>892</v>
      </c>
      <c r="AV75" s="125">
        <v>859</v>
      </c>
      <c r="AW75" s="125">
        <v>873</v>
      </c>
      <c r="AX75" s="125">
        <v>719</v>
      </c>
      <c r="AY75" s="125">
        <v>629</v>
      </c>
      <c r="AZ75" s="125">
        <v>803</v>
      </c>
      <c r="BA75" s="125">
        <v>677</v>
      </c>
      <c r="BB75" s="125">
        <v>893</v>
      </c>
      <c r="BC75" s="125">
        <v>1031</v>
      </c>
      <c r="BD75" s="125">
        <v>1039</v>
      </c>
      <c r="BE75" s="125">
        <v>1129</v>
      </c>
      <c r="BF75" s="125">
        <v>1013</v>
      </c>
      <c r="BG75" s="125">
        <v>949</v>
      </c>
      <c r="BH75" s="125">
        <v>907</v>
      </c>
      <c r="BI75" s="125">
        <v>879</v>
      </c>
      <c r="BJ75" s="125">
        <v>755</v>
      </c>
      <c r="BK75" s="125">
        <v>657</v>
      </c>
      <c r="BL75" s="125">
        <v>816</v>
      </c>
      <c r="BM75" s="125">
        <v>809</v>
      </c>
      <c r="BN75" s="125">
        <v>935</v>
      </c>
      <c r="BO75" s="125">
        <v>1037</v>
      </c>
      <c r="BP75" s="125">
        <v>1097</v>
      </c>
      <c r="BQ75" s="125">
        <v>1096</v>
      </c>
      <c r="BR75" s="125">
        <v>1038</v>
      </c>
      <c r="BS75" s="125">
        <v>927</v>
      </c>
      <c r="BT75" s="125">
        <v>839</v>
      </c>
      <c r="BU75" s="125">
        <v>918</v>
      </c>
      <c r="BV75" s="125">
        <v>841</v>
      </c>
      <c r="BW75" s="125">
        <v>707</v>
      </c>
      <c r="BX75" s="125">
        <v>803</v>
      </c>
      <c r="BY75" s="125">
        <v>781</v>
      </c>
      <c r="BZ75" s="125">
        <v>904</v>
      </c>
      <c r="CA75" s="125">
        <v>1131</v>
      </c>
      <c r="CB75" s="125">
        <v>1132</v>
      </c>
      <c r="CC75" s="125">
        <v>1138</v>
      </c>
      <c r="CD75" s="125">
        <v>1009</v>
      </c>
      <c r="CE75" s="125">
        <v>978</v>
      </c>
      <c r="CF75" s="125">
        <v>893</v>
      </c>
      <c r="CG75" s="125">
        <v>934</v>
      </c>
      <c r="CH75" s="125">
        <v>736</v>
      </c>
      <c r="CI75" s="125">
        <v>662</v>
      </c>
      <c r="CJ75" s="125">
        <v>737</v>
      </c>
      <c r="CK75" s="125">
        <v>761</v>
      </c>
      <c r="CL75" s="125">
        <v>813</v>
      </c>
      <c r="CM75" s="125">
        <v>1013</v>
      </c>
      <c r="CN75" s="125">
        <v>1109</v>
      </c>
      <c r="CO75" s="125">
        <v>974</v>
      </c>
      <c r="CP75" s="125">
        <v>879</v>
      </c>
      <c r="CQ75" s="125">
        <v>860</v>
      </c>
      <c r="CR75" s="125">
        <v>771</v>
      </c>
      <c r="CS75" s="125">
        <v>771</v>
      </c>
      <c r="CT75" s="125">
        <v>568</v>
      </c>
      <c r="CU75" s="125">
        <v>494</v>
      </c>
      <c r="CV75" s="125">
        <v>580</v>
      </c>
      <c r="CW75" s="125">
        <v>562</v>
      </c>
      <c r="CX75" s="125">
        <v>624</v>
      </c>
      <c r="CY75" s="125">
        <v>744</v>
      </c>
      <c r="CZ75" s="125">
        <v>860</v>
      </c>
      <c r="DA75" s="125">
        <v>782</v>
      </c>
      <c r="DB75" s="125">
        <v>731</v>
      </c>
      <c r="DC75" s="125">
        <v>687</v>
      </c>
      <c r="DD75" s="125">
        <v>622</v>
      </c>
      <c r="DE75" s="125">
        <v>600</v>
      </c>
      <c r="DF75" s="125">
        <v>536</v>
      </c>
      <c r="DG75" s="125">
        <v>435</v>
      </c>
      <c r="DH75" s="125">
        <v>531</v>
      </c>
      <c r="DI75" s="125">
        <v>480</v>
      </c>
      <c r="DJ75" s="125">
        <v>660</v>
      </c>
      <c r="DK75" s="125">
        <v>798</v>
      </c>
      <c r="DL75" s="125">
        <v>843</v>
      </c>
      <c r="DM75" s="125">
        <v>811</v>
      </c>
      <c r="DN75" s="125">
        <v>737</v>
      </c>
      <c r="DO75" s="125">
        <v>691</v>
      </c>
      <c r="DP75" s="125">
        <v>687</v>
      </c>
      <c r="DQ75" s="125">
        <v>633</v>
      </c>
      <c r="DR75" s="125">
        <v>518</v>
      </c>
      <c r="DS75" s="125">
        <v>435</v>
      </c>
      <c r="DT75" s="125">
        <v>515</v>
      </c>
      <c r="DU75" s="125">
        <v>512</v>
      </c>
      <c r="DV75" s="125">
        <v>751</v>
      </c>
      <c r="DW75" s="125">
        <v>829</v>
      </c>
      <c r="DX75" s="125">
        <v>850</v>
      </c>
      <c r="DY75" s="125">
        <v>908</v>
      </c>
      <c r="DZ75" s="125">
        <v>800</v>
      </c>
      <c r="EA75" s="125">
        <v>763</v>
      </c>
      <c r="EB75" s="125">
        <v>760</v>
      </c>
      <c r="EC75" s="125">
        <v>693</v>
      </c>
      <c r="ED75" s="125">
        <v>626</v>
      </c>
      <c r="EE75" s="125">
        <v>503</v>
      </c>
      <c r="EF75" s="125">
        <v>658</v>
      </c>
      <c r="EG75" s="125">
        <v>604</v>
      </c>
      <c r="EH75" s="125">
        <v>838</v>
      </c>
      <c r="EI75" s="125">
        <v>908</v>
      </c>
      <c r="EJ75" s="125">
        <v>957</v>
      </c>
      <c r="EK75" s="125">
        <v>896</v>
      </c>
      <c r="EL75" s="125">
        <v>803</v>
      </c>
      <c r="EM75" s="125">
        <v>841</v>
      </c>
      <c r="EN75" s="125">
        <v>744</v>
      </c>
      <c r="EO75" s="125">
        <v>719</v>
      </c>
      <c r="EP75" s="125">
        <v>593</v>
      </c>
      <c r="EQ75" s="125">
        <v>538</v>
      </c>
      <c r="ER75" s="125">
        <v>673</v>
      </c>
      <c r="ES75" s="125">
        <v>637</v>
      </c>
      <c r="ET75" s="125">
        <v>801</v>
      </c>
      <c r="EU75" s="125">
        <v>1045</v>
      </c>
      <c r="EV75" s="125">
        <v>1030</v>
      </c>
      <c r="EW75" s="125">
        <v>1001</v>
      </c>
      <c r="EX75" s="125">
        <v>848</v>
      </c>
      <c r="EY75" s="125">
        <v>819</v>
      </c>
      <c r="EZ75" s="125">
        <v>839</v>
      </c>
      <c r="FA75" s="125">
        <v>770</v>
      </c>
      <c r="FB75" s="125">
        <v>631</v>
      </c>
      <c r="FC75" s="125">
        <v>540</v>
      </c>
      <c r="FD75" s="125">
        <v>695</v>
      </c>
      <c r="FE75" s="125">
        <v>700</v>
      </c>
      <c r="FF75" s="125">
        <v>832</v>
      </c>
      <c r="FG75" s="125">
        <v>1035</v>
      </c>
      <c r="FH75" s="125">
        <v>1140</v>
      </c>
      <c r="FI75" s="125">
        <v>1100</v>
      </c>
      <c r="FJ75" s="125">
        <v>938</v>
      </c>
      <c r="FK75" s="125">
        <v>888</v>
      </c>
      <c r="FL75" s="125">
        <v>916</v>
      </c>
      <c r="FM75" s="125">
        <v>860</v>
      </c>
      <c r="FN75" s="125">
        <v>724</v>
      </c>
      <c r="FO75" s="125">
        <v>641</v>
      </c>
      <c r="FP75" s="125">
        <v>761</v>
      </c>
      <c r="FQ75" s="125">
        <v>739</v>
      </c>
      <c r="FR75" s="125">
        <v>941</v>
      </c>
      <c r="FS75" s="125">
        <v>1095</v>
      </c>
      <c r="FT75" s="125">
        <v>1213</v>
      </c>
      <c r="FU75" s="125">
        <v>1143</v>
      </c>
      <c r="FV75" s="125">
        <v>1014</v>
      </c>
    </row>
    <row r="76" spans="1:178" x14ac:dyDescent="0.25">
      <c r="A76" s="126" t="s">
        <v>1429</v>
      </c>
      <c r="B76" s="127" t="str">
        <f t="shared" si="4"/>
        <v>JO</v>
      </c>
      <c r="C76" s="126" t="str">
        <f t="shared" si="5"/>
        <v>Omit</v>
      </c>
      <c r="D76" s="125">
        <v>700</v>
      </c>
      <c r="E76" s="125">
        <v>569</v>
      </c>
      <c r="F76" s="125">
        <v>699</v>
      </c>
      <c r="G76" s="125">
        <v>721</v>
      </c>
      <c r="H76" s="125">
        <v>643</v>
      </c>
      <c r="I76" s="125">
        <v>441</v>
      </c>
      <c r="J76" s="125">
        <v>694</v>
      </c>
      <c r="K76" s="125">
        <v>597</v>
      </c>
      <c r="L76" s="125">
        <v>550</v>
      </c>
      <c r="M76" s="125">
        <v>439</v>
      </c>
      <c r="N76" s="125">
        <v>429</v>
      </c>
      <c r="O76" s="125">
        <v>357</v>
      </c>
      <c r="P76" s="125">
        <v>387</v>
      </c>
      <c r="Q76" s="125">
        <v>377</v>
      </c>
      <c r="R76" s="125">
        <v>431</v>
      </c>
      <c r="S76" s="125">
        <v>523</v>
      </c>
      <c r="T76" s="125">
        <v>439</v>
      </c>
      <c r="U76" s="125">
        <v>346</v>
      </c>
      <c r="V76" s="125">
        <v>438</v>
      </c>
      <c r="W76" s="125">
        <v>426</v>
      </c>
      <c r="X76" s="125">
        <v>347</v>
      </c>
      <c r="Y76" s="125">
        <v>379</v>
      </c>
      <c r="Z76" s="125">
        <v>369</v>
      </c>
      <c r="AA76" s="125">
        <v>269</v>
      </c>
      <c r="AB76" s="125">
        <v>393</v>
      </c>
      <c r="AC76" s="125">
        <v>337</v>
      </c>
      <c r="AD76" s="125">
        <v>362</v>
      </c>
      <c r="AE76" s="125">
        <v>472</v>
      </c>
      <c r="AF76" s="125">
        <v>423</v>
      </c>
      <c r="AG76" s="125">
        <v>417</v>
      </c>
      <c r="AH76" s="125">
        <v>442</v>
      </c>
      <c r="AI76" s="125">
        <v>380</v>
      </c>
      <c r="AJ76" s="125">
        <v>361</v>
      </c>
      <c r="AK76" s="125">
        <v>429</v>
      </c>
      <c r="AL76" s="125">
        <v>340</v>
      </c>
      <c r="AM76" s="125">
        <v>353</v>
      </c>
      <c r="AN76" s="125">
        <v>441</v>
      </c>
      <c r="AO76" s="125">
        <v>395</v>
      </c>
      <c r="AP76" s="125">
        <v>478</v>
      </c>
      <c r="AQ76" s="125">
        <v>506</v>
      </c>
      <c r="AR76" s="125">
        <v>453</v>
      </c>
      <c r="AS76" s="125">
        <v>426</v>
      </c>
      <c r="AT76" s="125">
        <v>526</v>
      </c>
      <c r="AU76" s="125">
        <v>467</v>
      </c>
      <c r="AV76" s="125">
        <v>435</v>
      </c>
      <c r="AW76" s="125">
        <v>448</v>
      </c>
      <c r="AX76" s="125">
        <v>362</v>
      </c>
      <c r="AY76" s="125">
        <v>354</v>
      </c>
      <c r="AZ76" s="125">
        <v>493</v>
      </c>
      <c r="BA76" s="125">
        <v>496</v>
      </c>
      <c r="BB76" s="125">
        <v>562</v>
      </c>
      <c r="BC76" s="125">
        <v>731</v>
      </c>
      <c r="BD76" s="125">
        <v>519</v>
      </c>
      <c r="BE76" s="125">
        <v>476</v>
      </c>
      <c r="BF76" s="125">
        <v>567</v>
      </c>
      <c r="BG76" s="125">
        <v>504</v>
      </c>
      <c r="BH76" s="125">
        <v>450</v>
      </c>
      <c r="BI76" s="125">
        <v>525</v>
      </c>
      <c r="BJ76" s="125">
        <v>458</v>
      </c>
      <c r="BK76" s="125">
        <v>435</v>
      </c>
      <c r="BL76" s="125">
        <v>536</v>
      </c>
      <c r="BM76" s="125">
        <v>565</v>
      </c>
      <c r="BN76" s="125">
        <v>618</v>
      </c>
      <c r="BO76" s="125">
        <v>721</v>
      </c>
      <c r="BP76" s="125">
        <v>615</v>
      </c>
      <c r="BQ76" s="125">
        <v>507</v>
      </c>
      <c r="BR76" s="125">
        <v>588</v>
      </c>
      <c r="BS76" s="125">
        <v>542</v>
      </c>
      <c r="BT76" s="125">
        <v>538</v>
      </c>
      <c r="BU76" s="125">
        <v>597</v>
      </c>
      <c r="BV76" s="125">
        <v>609</v>
      </c>
      <c r="BW76" s="125">
        <v>492</v>
      </c>
      <c r="BX76" s="125">
        <v>547</v>
      </c>
      <c r="BY76" s="125">
        <v>568</v>
      </c>
      <c r="BZ76" s="125">
        <v>618</v>
      </c>
      <c r="CA76" s="125">
        <v>659</v>
      </c>
      <c r="CB76" s="125">
        <v>657</v>
      </c>
      <c r="CC76" s="125">
        <v>605</v>
      </c>
      <c r="CD76" s="125">
        <v>662</v>
      </c>
      <c r="CE76" s="125">
        <v>634</v>
      </c>
      <c r="CF76" s="125">
        <v>647</v>
      </c>
      <c r="CG76" s="125">
        <v>633</v>
      </c>
      <c r="CH76" s="125">
        <v>555</v>
      </c>
      <c r="CI76" s="125">
        <v>486</v>
      </c>
      <c r="CJ76" s="125">
        <v>560</v>
      </c>
      <c r="CK76" s="125">
        <v>522</v>
      </c>
      <c r="CL76" s="125">
        <v>573</v>
      </c>
      <c r="CM76" s="125">
        <v>655</v>
      </c>
      <c r="CN76" s="125">
        <v>585</v>
      </c>
      <c r="CO76" s="125">
        <v>451</v>
      </c>
      <c r="CP76" s="125">
        <v>473</v>
      </c>
      <c r="CQ76" s="125">
        <v>408</v>
      </c>
      <c r="CR76" s="125">
        <v>390</v>
      </c>
      <c r="CS76" s="125">
        <v>428</v>
      </c>
      <c r="CT76" s="125">
        <v>255</v>
      </c>
      <c r="CU76" s="125">
        <v>245</v>
      </c>
      <c r="CV76" s="125">
        <v>220</v>
      </c>
      <c r="CW76" s="125">
        <v>281</v>
      </c>
      <c r="CX76" s="125">
        <v>295</v>
      </c>
      <c r="CY76" s="125">
        <v>401</v>
      </c>
      <c r="CZ76" s="125">
        <v>287</v>
      </c>
      <c r="DA76" s="125">
        <v>293</v>
      </c>
      <c r="DB76" s="125">
        <v>266</v>
      </c>
      <c r="DC76" s="125">
        <v>219</v>
      </c>
      <c r="DD76" s="125">
        <v>283</v>
      </c>
      <c r="DE76" s="125">
        <v>244</v>
      </c>
      <c r="DF76" s="125">
        <v>181</v>
      </c>
      <c r="DG76" s="125">
        <v>167</v>
      </c>
      <c r="DH76" s="125">
        <v>225</v>
      </c>
      <c r="DI76" s="125">
        <v>218</v>
      </c>
      <c r="DJ76" s="125">
        <v>245</v>
      </c>
      <c r="DK76" s="125">
        <v>357</v>
      </c>
      <c r="DL76" s="125">
        <v>334</v>
      </c>
      <c r="DM76" s="125">
        <v>312</v>
      </c>
      <c r="DN76" s="125">
        <v>359</v>
      </c>
      <c r="DO76" s="125">
        <v>345</v>
      </c>
      <c r="DP76" s="125">
        <v>295</v>
      </c>
      <c r="DQ76" s="125">
        <v>318</v>
      </c>
      <c r="DR76" s="125">
        <v>223</v>
      </c>
      <c r="DS76" s="125">
        <v>202</v>
      </c>
      <c r="DT76" s="125">
        <v>290</v>
      </c>
      <c r="DU76" s="125">
        <v>375</v>
      </c>
      <c r="DV76" s="125">
        <v>390</v>
      </c>
      <c r="DW76" s="125">
        <v>408</v>
      </c>
      <c r="DX76" s="125">
        <v>330</v>
      </c>
      <c r="DY76" s="125">
        <v>389</v>
      </c>
      <c r="DZ76" s="125">
        <v>376</v>
      </c>
      <c r="EA76" s="125">
        <v>408</v>
      </c>
      <c r="EB76" s="125">
        <v>420</v>
      </c>
      <c r="EC76" s="125">
        <v>430</v>
      </c>
      <c r="ED76" s="125">
        <v>341</v>
      </c>
      <c r="EE76" s="125">
        <v>327</v>
      </c>
      <c r="EF76" s="125">
        <v>411</v>
      </c>
      <c r="EG76" s="125">
        <v>384</v>
      </c>
      <c r="EH76" s="125">
        <v>452</v>
      </c>
      <c r="EI76" s="125">
        <v>583</v>
      </c>
      <c r="EJ76" s="125">
        <v>462</v>
      </c>
      <c r="EK76" s="125">
        <v>479</v>
      </c>
      <c r="EL76" s="125">
        <v>523</v>
      </c>
      <c r="EM76" s="125">
        <v>449</v>
      </c>
      <c r="EN76" s="125">
        <v>372</v>
      </c>
      <c r="EO76" s="125">
        <v>447</v>
      </c>
      <c r="EP76" s="125">
        <v>411</v>
      </c>
      <c r="EQ76" s="125">
        <v>356</v>
      </c>
      <c r="ER76" s="125">
        <v>424</v>
      </c>
      <c r="ES76" s="125">
        <v>490</v>
      </c>
      <c r="ET76" s="125">
        <v>536</v>
      </c>
      <c r="EU76" s="125">
        <v>566</v>
      </c>
      <c r="EV76" s="125">
        <v>463</v>
      </c>
      <c r="EW76" s="125">
        <v>512</v>
      </c>
      <c r="EX76" s="125">
        <v>585</v>
      </c>
      <c r="EY76" s="125">
        <v>579</v>
      </c>
      <c r="EZ76" s="125">
        <v>557</v>
      </c>
      <c r="FA76" s="125">
        <v>589</v>
      </c>
      <c r="FB76" s="125">
        <v>501</v>
      </c>
      <c r="FC76" s="125">
        <v>447</v>
      </c>
      <c r="FD76" s="125">
        <v>556</v>
      </c>
      <c r="FE76" s="125">
        <v>581</v>
      </c>
      <c r="FF76" s="125">
        <v>664</v>
      </c>
      <c r="FG76" s="125">
        <v>793</v>
      </c>
      <c r="FH76" s="125">
        <v>791</v>
      </c>
      <c r="FI76" s="125">
        <v>691</v>
      </c>
      <c r="FJ76" s="125">
        <v>700</v>
      </c>
      <c r="FK76" s="125">
        <v>727</v>
      </c>
      <c r="FL76" s="125">
        <v>657</v>
      </c>
      <c r="FM76" s="125">
        <v>714</v>
      </c>
      <c r="FN76" s="125">
        <v>534</v>
      </c>
      <c r="FO76" s="125">
        <v>527</v>
      </c>
      <c r="FP76" s="125">
        <v>681</v>
      </c>
      <c r="FQ76" s="125">
        <v>717</v>
      </c>
      <c r="FR76" s="125">
        <v>778</v>
      </c>
      <c r="FS76" s="125">
        <v>824</v>
      </c>
      <c r="FT76" s="125">
        <v>775</v>
      </c>
      <c r="FU76" s="125">
        <v>708</v>
      </c>
      <c r="FV76" s="125">
        <v>833</v>
      </c>
    </row>
    <row r="77" spans="1:178" x14ac:dyDescent="0.25">
      <c r="A77" s="126" t="s">
        <v>1428</v>
      </c>
      <c r="B77" s="127" t="str">
        <f t="shared" si="4"/>
        <v>HI</v>
      </c>
      <c r="C77" s="126" t="str">
        <f t="shared" si="5"/>
        <v>Arts, entertainment, and recreation</v>
      </c>
      <c r="D77" s="125">
        <v>104</v>
      </c>
      <c r="E77" s="125">
        <v>105</v>
      </c>
      <c r="F77" s="125">
        <v>136</v>
      </c>
      <c r="G77" s="125">
        <v>243</v>
      </c>
      <c r="H77" s="125">
        <v>290</v>
      </c>
      <c r="I77" s="125">
        <v>217</v>
      </c>
      <c r="J77" s="125">
        <v>183</v>
      </c>
      <c r="K77" s="125">
        <v>133</v>
      </c>
      <c r="L77" s="125">
        <v>117</v>
      </c>
      <c r="M77" s="125">
        <v>102</v>
      </c>
      <c r="N77" s="125">
        <v>75</v>
      </c>
      <c r="O77" s="125">
        <v>100</v>
      </c>
      <c r="P77" s="125">
        <v>91</v>
      </c>
      <c r="Q77" s="125">
        <v>85</v>
      </c>
      <c r="R77" s="125">
        <v>126</v>
      </c>
      <c r="S77" s="125">
        <v>184</v>
      </c>
      <c r="T77" s="125">
        <v>221</v>
      </c>
      <c r="U77" s="125">
        <v>175</v>
      </c>
      <c r="V77" s="125">
        <v>113</v>
      </c>
      <c r="W77" s="125">
        <v>111</v>
      </c>
      <c r="X77" s="125">
        <v>99</v>
      </c>
      <c r="Y77" s="125">
        <v>83</v>
      </c>
      <c r="Z77" s="125">
        <v>90</v>
      </c>
      <c r="AA77" s="125">
        <v>116</v>
      </c>
      <c r="AB77" s="125">
        <v>125</v>
      </c>
      <c r="AC77" s="125">
        <v>87</v>
      </c>
      <c r="AD77" s="125">
        <v>127</v>
      </c>
      <c r="AE77" s="125">
        <v>218</v>
      </c>
      <c r="AF77" s="125">
        <v>233</v>
      </c>
      <c r="AG77" s="125">
        <v>183</v>
      </c>
      <c r="AH77" s="125">
        <v>136</v>
      </c>
      <c r="AI77" s="125">
        <v>111</v>
      </c>
      <c r="AJ77" s="125">
        <v>104</v>
      </c>
      <c r="AK77" s="125">
        <v>100</v>
      </c>
      <c r="AL77" s="125">
        <v>90</v>
      </c>
      <c r="AM77" s="125">
        <v>95</v>
      </c>
      <c r="AN77" s="125">
        <v>111</v>
      </c>
      <c r="AO77" s="125">
        <v>84</v>
      </c>
      <c r="AP77" s="125">
        <v>141</v>
      </c>
      <c r="AQ77" s="125">
        <v>185</v>
      </c>
      <c r="AR77" s="125">
        <v>234</v>
      </c>
      <c r="AS77" s="125">
        <v>183</v>
      </c>
      <c r="AT77" s="125">
        <v>148</v>
      </c>
      <c r="AU77" s="125">
        <v>108</v>
      </c>
      <c r="AV77" s="125">
        <v>139</v>
      </c>
      <c r="AW77" s="125">
        <v>111</v>
      </c>
      <c r="AX77" s="125">
        <v>75</v>
      </c>
      <c r="AY77" s="125">
        <v>82</v>
      </c>
      <c r="AZ77" s="125">
        <v>119</v>
      </c>
      <c r="BA77" s="125">
        <v>87</v>
      </c>
      <c r="BB77" s="125">
        <v>121</v>
      </c>
      <c r="BC77" s="125">
        <v>194</v>
      </c>
      <c r="BD77" s="125">
        <v>190</v>
      </c>
      <c r="BE77" s="125">
        <v>225</v>
      </c>
      <c r="BF77" s="125">
        <v>149</v>
      </c>
      <c r="BG77" s="125">
        <v>110</v>
      </c>
      <c r="BH77" s="125">
        <v>143</v>
      </c>
      <c r="BI77" s="125">
        <v>94</v>
      </c>
      <c r="BJ77" s="125">
        <v>84</v>
      </c>
      <c r="BK77" s="125">
        <v>83</v>
      </c>
      <c r="BL77" s="125">
        <v>94</v>
      </c>
      <c r="BM77" s="125">
        <v>82</v>
      </c>
      <c r="BN77" s="125">
        <v>120</v>
      </c>
      <c r="BO77" s="125">
        <v>165</v>
      </c>
      <c r="BP77" s="125">
        <v>227</v>
      </c>
      <c r="BQ77" s="125">
        <v>195</v>
      </c>
      <c r="BR77" s="125">
        <v>168</v>
      </c>
      <c r="BS77" s="125">
        <v>111</v>
      </c>
      <c r="BT77" s="125">
        <v>94</v>
      </c>
      <c r="BU77" s="125">
        <v>107</v>
      </c>
      <c r="BV77" s="125">
        <v>108</v>
      </c>
      <c r="BW77" s="125">
        <v>91</v>
      </c>
      <c r="BX77" s="125">
        <v>122</v>
      </c>
      <c r="BY77" s="125">
        <v>102</v>
      </c>
      <c r="BZ77" s="125">
        <v>128</v>
      </c>
      <c r="CA77" s="125">
        <v>185</v>
      </c>
      <c r="CB77" s="125">
        <v>199</v>
      </c>
      <c r="CC77" s="125">
        <v>191</v>
      </c>
      <c r="CD77" s="125">
        <v>132</v>
      </c>
      <c r="CE77" s="125">
        <v>113</v>
      </c>
      <c r="CF77" s="125">
        <v>125</v>
      </c>
      <c r="CG77" s="125">
        <v>108</v>
      </c>
      <c r="CH77" s="125">
        <v>108</v>
      </c>
      <c r="CI77" s="125">
        <v>95</v>
      </c>
      <c r="CJ77" s="125">
        <v>114</v>
      </c>
      <c r="CK77" s="125">
        <v>104</v>
      </c>
      <c r="CL77" s="125">
        <v>124</v>
      </c>
      <c r="CM77" s="125">
        <v>160</v>
      </c>
      <c r="CN77" s="125">
        <v>210</v>
      </c>
      <c r="CO77" s="125">
        <v>158</v>
      </c>
      <c r="CP77" s="125">
        <v>117</v>
      </c>
      <c r="CQ77" s="125">
        <v>134</v>
      </c>
      <c r="CR77" s="125">
        <v>96</v>
      </c>
      <c r="CS77" s="125">
        <v>96</v>
      </c>
      <c r="CT77" s="125">
        <v>66</v>
      </c>
      <c r="CU77" s="125">
        <v>75</v>
      </c>
      <c r="CV77" s="125">
        <v>88</v>
      </c>
      <c r="CW77" s="125">
        <v>67</v>
      </c>
      <c r="CX77" s="125">
        <v>70</v>
      </c>
      <c r="CY77" s="125">
        <v>110</v>
      </c>
      <c r="CZ77" s="125">
        <v>139</v>
      </c>
      <c r="DA77" s="125">
        <v>141</v>
      </c>
      <c r="DB77" s="125">
        <v>142</v>
      </c>
      <c r="DC77" s="125">
        <v>101</v>
      </c>
      <c r="DD77" s="125">
        <v>102</v>
      </c>
      <c r="DE77" s="125">
        <v>78</v>
      </c>
      <c r="DF77" s="125">
        <v>89</v>
      </c>
      <c r="DG77" s="125">
        <v>62</v>
      </c>
      <c r="DH77" s="125">
        <v>78</v>
      </c>
      <c r="DI77" s="125">
        <v>54</v>
      </c>
      <c r="DJ77" s="125">
        <v>102</v>
      </c>
      <c r="DK77" s="125">
        <v>163</v>
      </c>
      <c r="DL77" s="125">
        <v>174</v>
      </c>
      <c r="DM77" s="125">
        <v>195</v>
      </c>
      <c r="DN77" s="125">
        <v>135</v>
      </c>
      <c r="DO77" s="125">
        <v>102</v>
      </c>
      <c r="DP77" s="125">
        <v>108</v>
      </c>
      <c r="DQ77" s="125">
        <v>75</v>
      </c>
      <c r="DR77" s="125">
        <v>70</v>
      </c>
      <c r="DS77" s="125">
        <v>70</v>
      </c>
      <c r="DT77" s="125">
        <v>71</v>
      </c>
      <c r="DU77" s="125">
        <v>67</v>
      </c>
      <c r="DV77" s="125">
        <v>122</v>
      </c>
      <c r="DW77" s="125">
        <v>150</v>
      </c>
      <c r="DX77" s="125">
        <v>187</v>
      </c>
      <c r="DY77" s="125">
        <v>187</v>
      </c>
      <c r="DZ77" s="125">
        <v>124</v>
      </c>
      <c r="EA77" s="125">
        <v>108</v>
      </c>
      <c r="EB77" s="125">
        <v>134</v>
      </c>
      <c r="EC77" s="125">
        <v>101</v>
      </c>
      <c r="ED77" s="125">
        <v>119</v>
      </c>
      <c r="EE77" s="125">
        <v>82</v>
      </c>
      <c r="EF77" s="125">
        <v>114</v>
      </c>
      <c r="EG77" s="125">
        <v>104</v>
      </c>
      <c r="EH77" s="125">
        <v>149</v>
      </c>
      <c r="EI77" s="125">
        <v>187</v>
      </c>
      <c r="EJ77" s="125">
        <v>205</v>
      </c>
      <c r="EK77" s="125">
        <v>179</v>
      </c>
      <c r="EL77" s="125">
        <v>116</v>
      </c>
      <c r="EM77" s="125">
        <v>118</v>
      </c>
      <c r="EN77" s="125">
        <v>96</v>
      </c>
      <c r="EO77" s="125">
        <v>94</v>
      </c>
      <c r="EP77" s="125">
        <v>88</v>
      </c>
      <c r="EQ77" s="125">
        <v>90</v>
      </c>
      <c r="ER77" s="125">
        <v>93</v>
      </c>
      <c r="ES77" s="125">
        <v>81</v>
      </c>
      <c r="ET77" s="125">
        <v>122</v>
      </c>
      <c r="EU77" s="125">
        <v>186</v>
      </c>
      <c r="EV77" s="125">
        <v>216</v>
      </c>
      <c r="EW77" s="125">
        <v>220</v>
      </c>
      <c r="EX77" s="125">
        <v>124</v>
      </c>
      <c r="EY77" s="125">
        <v>100</v>
      </c>
      <c r="EZ77" s="125">
        <v>134</v>
      </c>
      <c r="FA77" s="125">
        <v>106</v>
      </c>
      <c r="FB77" s="125">
        <v>98</v>
      </c>
      <c r="FC77" s="125">
        <v>89</v>
      </c>
      <c r="FD77" s="125">
        <v>100</v>
      </c>
      <c r="FE77" s="125">
        <v>90</v>
      </c>
      <c r="FF77" s="125">
        <v>122</v>
      </c>
      <c r="FG77" s="125">
        <v>212</v>
      </c>
      <c r="FH77" s="125">
        <v>249</v>
      </c>
      <c r="FI77" s="125">
        <v>229</v>
      </c>
      <c r="FJ77" s="125">
        <v>152</v>
      </c>
      <c r="FK77" s="125">
        <v>119</v>
      </c>
      <c r="FL77" s="125">
        <v>137</v>
      </c>
      <c r="FM77" s="125">
        <v>115</v>
      </c>
      <c r="FN77" s="125">
        <v>100</v>
      </c>
      <c r="FO77" s="125">
        <v>94</v>
      </c>
      <c r="FP77" s="125">
        <v>107</v>
      </c>
      <c r="FQ77" s="125">
        <v>98</v>
      </c>
      <c r="FR77" s="125">
        <v>151</v>
      </c>
      <c r="FS77" s="125">
        <v>180</v>
      </c>
      <c r="FT77" s="125">
        <v>257</v>
      </c>
      <c r="FU77" s="125">
        <v>214</v>
      </c>
      <c r="FV77" s="125">
        <v>115</v>
      </c>
    </row>
    <row r="78" spans="1:178" x14ac:dyDescent="0.25">
      <c r="A78" s="126" t="s">
        <v>1427</v>
      </c>
      <c r="B78" s="127" t="str">
        <f t="shared" si="4"/>
        <v>JO</v>
      </c>
      <c r="C78" s="126" t="str">
        <f t="shared" si="5"/>
        <v>Arts, entertainment, and recreation</v>
      </c>
      <c r="D78" s="125">
        <v>68</v>
      </c>
      <c r="E78" s="125">
        <v>57</v>
      </c>
      <c r="F78" s="125">
        <v>122</v>
      </c>
      <c r="G78" s="125">
        <v>66</v>
      </c>
      <c r="H78" s="125">
        <v>76</v>
      </c>
      <c r="I78" s="125">
        <v>58</v>
      </c>
      <c r="J78" s="125">
        <v>83</v>
      </c>
      <c r="K78" s="125">
        <v>69</v>
      </c>
      <c r="L78" s="125">
        <v>63</v>
      </c>
      <c r="M78" s="125">
        <v>56</v>
      </c>
      <c r="N78" s="125">
        <v>52</v>
      </c>
      <c r="O78" s="125">
        <v>46</v>
      </c>
      <c r="P78" s="125">
        <v>55</v>
      </c>
      <c r="Q78" s="125">
        <v>72</v>
      </c>
      <c r="R78" s="125">
        <v>75</v>
      </c>
      <c r="S78" s="125">
        <v>72</v>
      </c>
      <c r="T78" s="125">
        <v>67</v>
      </c>
      <c r="U78" s="125">
        <v>47</v>
      </c>
      <c r="V78" s="125">
        <v>33</v>
      </c>
      <c r="W78" s="125">
        <v>61</v>
      </c>
      <c r="X78" s="125">
        <v>29</v>
      </c>
      <c r="Y78" s="125">
        <v>50</v>
      </c>
      <c r="Z78" s="125">
        <v>49</v>
      </c>
      <c r="AA78" s="125">
        <v>29</v>
      </c>
      <c r="AB78" s="125">
        <v>33</v>
      </c>
      <c r="AC78" s="125">
        <v>63</v>
      </c>
      <c r="AD78" s="125">
        <v>31</v>
      </c>
      <c r="AE78" s="125">
        <v>56</v>
      </c>
      <c r="AF78" s="125">
        <v>49</v>
      </c>
      <c r="AG78" s="125">
        <v>69</v>
      </c>
      <c r="AH78" s="125">
        <v>62</v>
      </c>
      <c r="AI78" s="125">
        <v>48</v>
      </c>
      <c r="AJ78" s="125">
        <v>36</v>
      </c>
      <c r="AK78" s="125">
        <v>48</v>
      </c>
      <c r="AL78" s="125">
        <v>36</v>
      </c>
      <c r="AM78" s="125">
        <v>33</v>
      </c>
      <c r="AN78" s="125">
        <v>59</v>
      </c>
      <c r="AO78" s="125">
        <v>55</v>
      </c>
      <c r="AP78" s="125">
        <v>48</v>
      </c>
      <c r="AQ78" s="125">
        <v>61</v>
      </c>
      <c r="AR78" s="125">
        <v>68</v>
      </c>
      <c r="AS78" s="125">
        <v>42</v>
      </c>
      <c r="AT78" s="125">
        <v>44</v>
      </c>
      <c r="AU78" s="125">
        <v>46</v>
      </c>
      <c r="AV78" s="125">
        <v>58</v>
      </c>
      <c r="AW78" s="125">
        <v>46</v>
      </c>
      <c r="AX78" s="125">
        <v>56</v>
      </c>
      <c r="AY78" s="125">
        <v>51</v>
      </c>
      <c r="AZ78" s="125">
        <v>57</v>
      </c>
      <c r="BA78" s="125">
        <v>63</v>
      </c>
      <c r="BB78" s="125">
        <v>68</v>
      </c>
      <c r="BC78" s="125">
        <v>93</v>
      </c>
      <c r="BD78" s="125">
        <v>64</v>
      </c>
      <c r="BE78" s="125">
        <v>69</v>
      </c>
      <c r="BF78" s="125">
        <v>93</v>
      </c>
      <c r="BG78" s="125">
        <v>71</v>
      </c>
      <c r="BH78" s="125">
        <v>47</v>
      </c>
      <c r="BI78" s="125">
        <v>64</v>
      </c>
      <c r="BJ78" s="125">
        <v>54</v>
      </c>
      <c r="BK78" s="125">
        <v>41</v>
      </c>
      <c r="BL78" s="125">
        <v>59</v>
      </c>
      <c r="BM78" s="125">
        <v>49</v>
      </c>
      <c r="BN78" s="125">
        <v>57</v>
      </c>
      <c r="BO78" s="125">
        <v>81</v>
      </c>
      <c r="BP78" s="125">
        <v>77</v>
      </c>
      <c r="BQ78" s="125">
        <v>56</v>
      </c>
      <c r="BR78" s="125">
        <v>65</v>
      </c>
      <c r="BS78" s="125">
        <v>58</v>
      </c>
      <c r="BT78" s="125">
        <v>103</v>
      </c>
      <c r="BU78" s="125">
        <v>90</v>
      </c>
      <c r="BV78" s="125">
        <v>79</v>
      </c>
      <c r="BW78" s="125">
        <v>48</v>
      </c>
      <c r="BX78" s="125">
        <v>72</v>
      </c>
      <c r="BY78" s="125">
        <v>89</v>
      </c>
      <c r="BZ78" s="125">
        <v>68</v>
      </c>
      <c r="CA78" s="125">
        <v>111</v>
      </c>
      <c r="CB78" s="125">
        <v>75</v>
      </c>
      <c r="CC78" s="125">
        <v>67</v>
      </c>
      <c r="CD78" s="125">
        <v>62</v>
      </c>
      <c r="CE78" s="125">
        <v>75</v>
      </c>
      <c r="CF78" s="125">
        <v>62</v>
      </c>
      <c r="CG78" s="125">
        <v>68</v>
      </c>
      <c r="CH78" s="125">
        <v>79</v>
      </c>
      <c r="CI78" s="125">
        <v>27</v>
      </c>
      <c r="CJ78" s="125">
        <v>49</v>
      </c>
      <c r="CK78" s="125">
        <v>77</v>
      </c>
      <c r="CL78" s="125">
        <v>62</v>
      </c>
      <c r="CM78" s="125">
        <v>80</v>
      </c>
      <c r="CN78" s="125">
        <v>83</v>
      </c>
      <c r="CO78" s="125">
        <v>47</v>
      </c>
      <c r="CP78" s="125">
        <v>54</v>
      </c>
      <c r="CQ78" s="125">
        <v>60</v>
      </c>
      <c r="CR78" s="125">
        <v>45</v>
      </c>
      <c r="CS78" s="125">
        <v>48</v>
      </c>
      <c r="CT78" s="125">
        <v>30</v>
      </c>
      <c r="CU78" s="125">
        <v>21</v>
      </c>
      <c r="CV78" s="125">
        <v>27</v>
      </c>
      <c r="CW78" s="125">
        <v>24</v>
      </c>
      <c r="CX78" s="125">
        <v>22</v>
      </c>
      <c r="CY78" s="125">
        <v>32</v>
      </c>
      <c r="CZ78" s="125">
        <v>27</v>
      </c>
      <c r="DA78" s="125">
        <v>15</v>
      </c>
      <c r="DB78" s="125">
        <v>14</v>
      </c>
      <c r="DC78" s="125">
        <v>24</v>
      </c>
      <c r="DD78" s="125">
        <v>24</v>
      </c>
      <c r="DE78" s="125">
        <v>16</v>
      </c>
      <c r="DF78" s="125">
        <v>20</v>
      </c>
      <c r="DG78" s="125">
        <v>11</v>
      </c>
      <c r="DH78" s="125">
        <v>15</v>
      </c>
      <c r="DI78" s="125">
        <v>19</v>
      </c>
      <c r="DJ78" s="125">
        <v>28</v>
      </c>
      <c r="DK78" s="125">
        <v>35</v>
      </c>
      <c r="DL78" s="125">
        <v>57</v>
      </c>
      <c r="DM78" s="125">
        <v>63</v>
      </c>
      <c r="DN78" s="125">
        <v>41</v>
      </c>
      <c r="DO78" s="125">
        <v>43</v>
      </c>
      <c r="DP78" s="125">
        <v>34</v>
      </c>
      <c r="DQ78" s="125">
        <v>32</v>
      </c>
      <c r="DR78" s="125">
        <v>24</v>
      </c>
      <c r="DS78" s="125">
        <v>26</v>
      </c>
      <c r="DT78" s="125">
        <v>30</v>
      </c>
      <c r="DU78" s="125">
        <v>50</v>
      </c>
      <c r="DV78" s="125">
        <v>43</v>
      </c>
      <c r="DW78" s="125">
        <v>44</v>
      </c>
      <c r="DX78" s="125">
        <v>42</v>
      </c>
      <c r="DY78" s="125">
        <v>59</v>
      </c>
      <c r="DZ78" s="125">
        <v>67</v>
      </c>
      <c r="EA78" s="125">
        <v>45</v>
      </c>
      <c r="EB78" s="125">
        <v>54</v>
      </c>
      <c r="EC78" s="125">
        <v>55</v>
      </c>
      <c r="ED78" s="125">
        <v>45</v>
      </c>
      <c r="EE78" s="125">
        <v>22</v>
      </c>
      <c r="EF78" s="125">
        <v>61</v>
      </c>
      <c r="EG78" s="125">
        <v>51</v>
      </c>
      <c r="EH78" s="125">
        <v>47</v>
      </c>
      <c r="EI78" s="125">
        <v>101</v>
      </c>
      <c r="EJ78" s="125">
        <v>70</v>
      </c>
      <c r="EK78" s="125">
        <v>49</v>
      </c>
      <c r="EL78" s="125">
        <v>52</v>
      </c>
      <c r="EM78" s="125">
        <v>62</v>
      </c>
      <c r="EN78" s="125">
        <v>47</v>
      </c>
      <c r="EO78" s="125">
        <v>49</v>
      </c>
      <c r="EP78" s="125">
        <v>47</v>
      </c>
      <c r="EQ78" s="125">
        <v>41</v>
      </c>
      <c r="ER78" s="125">
        <v>50</v>
      </c>
      <c r="ES78" s="125">
        <v>55</v>
      </c>
      <c r="ET78" s="125">
        <v>62</v>
      </c>
      <c r="EU78" s="125">
        <v>67</v>
      </c>
      <c r="EV78" s="125">
        <v>55</v>
      </c>
      <c r="EW78" s="125">
        <v>42</v>
      </c>
      <c r="EX78" s="125">
        <v>45</v>
      </c>
      <c r="EY78" s="125">
        <v>93</v>
      </c>
      <c r="EZ78" s="125">
        <v>54</v>
      </c>
      <c r="FA78" s="125">
        <v>89</v>
      </c>
      <c r="FB78" s="125">
        <v>73</v>
      </c>
      <c r="FC78" s="125">
        <v>51</v>
      </c>
      <c r="FD78" s="125">
        <v>89</v>
      </c>
      <c r="FE78" s="125">
        <v>66</v>
      </c>
      <c r="FF78" s="125">
        <v>62</v>
      </c>
      <c r="FG78" s="125">
        <v>118</v>
      </c>
      <c r="FH78" s="125">
        <v>106</v>
      </c>
      <c r="FI78" s="125">
        <v>64</v>
      </c>
      <c r="FJ78" s="125">
        <v>65</v>
      </c>
      <c r="FK78" s="125">
        <v>83</v>
      </c>
      <c r="FL78" s="125">
        <v>47</v>
      </c>
      <c r="FM78" s="125">
        <v>55</v>
      </c>
      <c r="FN78" s="125">
        <v>37</v>
      </c>
      <c r="FO78" s="125">
        <v>48</v>
      </c>
      <c r="FP78" s="125">
        <v>65</v>
      </c>
      <c r="FQ78" s="125">
        <v>68</v>
      </c>
      <c r="FR78" s="125">
        <v>96</v>
      </c>
      <c r="FS78" s="125">
        <v>86</v>
      </c>
      <c r="FT78" s="125">
        <v>95</v>
      </c>
      <c r="FU78" s="125">
        <v>70</v>
      </c>
      <c r="FV78" s="125">
        <v>56</v>
      </c>
    </row>
    <row r="79" spans="1:178" x14ac:dyDescent="0.25">
      <c r="A79" s="126" t="s">
        <v>1426</v>
      </c>
      <c r="B79" s="127" t="str">
        <f t="shared" si="4"/>
        <v>HI</v>
      </c>
      <c r="C79" s="126" t="str">
        <f t="shared" si="5"/>
        <v>Accommodation and food services</v>
      </c>
      <c r="D79" s="125">
        <v>751</v>
      </c>
      <c r="E79" s="125">
        <v>632</v>
      </c>
      <c r="F79" s="125">
        <v>854</v>
      </c>
      <c r="G79" s="125">
        <v>1029</v>
      </c>
      <c r="H79" s="125">
        <v>906</v>
      </c>
      <c r="I79" s="125">
        <v>855</v>
      </c>
      <c r="J79" s="125">
        <v>873</v>
      </c>
      <c r="K79" s="125">
        <v>781</v>
      </c>
      <c r="L79" s="125">
        <v>764</v>
      </c>
      <c r="M79" s="125">
        <v>709</v>
      </c>
      <c r="N79" s="125">
        <v>593</v>
      </c>
      <c r="O79" s="125">
        <v>513</v>
      </c>
      <c r="P79" s="125">
        <v>629</v>
      </c>
      <c r="Q79" s="125">
        <v>577</v>
      </c>
      <c r="R79" s="125">
        <v>650</v>
      </c>
      <c r="S79" s="125">
        <v>810</v>
      </c>
      <c r="T79" s="125">
        <v>774</v>
      </c>
      <c r="U79" s="125">
        <v>770</v>
      </c>
      <c r="V79" s="125">
        <v>801</v>
      </c>
      <c r="W79" s="125">
        <v>769</v>
      </c>
      <c r="X79" s="125">
        <v>677</v>
      </c>
      <c r="Y79" s="125">
        <v>691</v>
      </c>
      <c r="Z79" s="125">
        <v>577</v>
      </c>
      <c r="AA79" s="125">
        <v>496</v>
      </c>
      <c r="AB79" s="125">
        <v>645</v>
      </c>
      <c r="AC79" s="125">
        <v>541</v>
      </c>
      <c r="AD79" s="125">
        <v>648</v>
      </c>
      <c r="AE79" s="125">
        <v>769</v>
      </c>
      <c r="AF79" s="125">
        <v>805</v>
      </c>
      <c r="AG79" s="125">
        <v>797</v>
      </c>
      <c r="AH79" s="125">
        <v>736</v>
      </c>
      <c r="AI79" s="125">
        <v>727</v>
      </c>
      <c r="AJ79" s="125">
        <v>673</v>
      </c>
      <c r="AK79" s="125">
        <v>705</v>
      </c>
      <c r="AL79" s="125">
        <v>580</v>
      </c>
      <c r="AM79" s="125">
        <v>548</v>
      </c>
      <c r="AN79" s="125">
        <v>629</v>
      </c>
      <c r="AO79" s="125">
        <v>564</v>
      </c>
      <c r="AP79" s="125">
        <v>775</v>
      </c>
      <c r="AQ79" s="125">
        <v>843</v>
      </c>
      <c r="AR79" s="125">
        <v>851</v>
      </c>
      <c r="AS79" s="125">
        <v>845</v>
      </c>
      <c r="AT79" s="125">
        <v>793</v>
      </c>
      <c r="AU79" s="125">
        <v>783</v>
      </c>
      <c r="AV79" s="125">
        <v>720</v>
      </c>
      <c r="AW79" s="125">
        <v>762</v>
      </c>
      <c r="AX79" s="125">
        <v>644</v>
      </c>
      <c r="AY79" s="125">
        <v>547</v>
      </c>
      <c r="AZ79" s="125">
        <v>684</v>
      </c>
      <c r="BA79" s="125">
        <v>590</v>
      </c>
      <c r="BB79" s="125">
        <v>772</v>
      </c>
      <c r="BC79" s="125">
        <v>837</v>
      </c>
      <c r="BD79" s="125">
        <v>849</v>
      </c>
      <c r="BE79" s="125">
        <v>904</v>
      </c>
      <c r="BF79" s="125">
        <v>864</v>
      </c>
      <c r="BG79" s="125">
        <v>839</v>
      </c>
      <c r="BH79" s="125">
        <v>764</v>
      </c>
      <c r="BI79" s="125">
        <v>785</v>
      </c>
      <c r="BJ79" s="125">
        <v>671</v>
      </c>
      <c r="BK79" s="125">
        <v>574</v>
      </c>
      <c r="BL79" s="125">
        <v>721</v>
      </c>
      <c r="BM79" s="125">
        <v>727</v>
      </c>
      <c r="BN79" s="125">
        <v>815</v>
      </c>
      <c r="BO79" s="125">
        <v>871</v>
      </c>
      <c r="BP79" s="125">
        <v>870</v>
      </c>
      <c r="BQ79" s="125">
        <v>902</v>
      </c>
      <c r="BR79" s="125">
        <v>870</v>
      </c>
      <c r="BS79" s="125">
        <v>816</v>
      </c>
      <c r="BT79" s="125">
        <v>745</v>
      </c>
      <c r="BU79" s="125">
        <v>811</v>
      </c>
      <c r="BV79" s="125">
        <v>733</v>
      </c>
      <c r="BW79" s="125">
        <v>616</v>
      </c>
      <c r="BX79" s="125">
        <v>681</v>
      </c>
      <c r="BY79" s="125">
        <v>679</v>
      </c>
      <c r="BZ79" s="125">
        <v>777</v>
      </c>
      <c r="CA79" s="125">
        <v>946</v>
      </c>
      <c r="CB79" s="125">
        <v>933</v>
      </c>
      <c r="CC79" s="125">
        <v>947</v>
      </c>
      <c r="CD79" s="125">
        <v>877</v>
      </c>
      <c r="CE79" s="125">
        <v>865</v>
      </c>
      <c r="CF79" s="125">
        <v>768</v>
      </c>
      <c r="CG79" s="125">
        <v>826</v>
      </c>
      <c r="CH79" s="125">
        <v>629</v>
      </c>
      <c r="CI79" s="125">
        <v>567</v>
      </c>
      <c r="CJ79" s="125">
        <v>623</v>
      </c>
      <c r="CK79" s="125">
        <v>656</v>
      </c>
      <c r="CL79" s="125">
        <v>690</v>
      </c>
      <c r="CM79" s="125">
        <v>853</v>
      </c>
      <c r="CN79" s="125">
        <v>899</v>
      </c>
      <c r="CO79" s="125">
        <v>816</v>
      </c>
      <c r="CP79" s="125">
        <v>762</v>
      </c>
      <c r="CQ79" s="125">
        <v>727</v>
      </c>
      <c r="CR79" s="125">
        <v>675</v>
      </c>
      <c r="CS79" s="125">
        <v>675</v>
      </c>
      <c r="CT79" s="125">
        <v>501</v>
      </c>
      <c r="CU79" s="125">
        <v>419</v>
      </c>
      <c r="CV79" s="125">
        <v>491</v>
      </c>
      <c r="CW79" s="125">
        <v>496</v>
      </c>
      <c r="CX79" s="125">
        <v>554</v>
      </c>
      <c r="CY79" s="125">
        <v>634</v>
      </c>
      <c r="CZ79" s="125">
        <v>721</v>
      </c>
      <c r="DA79" s="125">
        <v>641</v>
      </c>
      <c r="DB79" s="125">
        <v>588</v>
      </c>
      <c r="DC79" s="125">
        <v>586</v>
      </c>
      <c r="DD79" s="125">
        <v>520</v>
      </c>
      <c r="DE79" s="125">
        <v>522</v>
      </c>
      <c r="DF79" s="125">
        <v>447</v>
      </c>
      <c r="DG79" s="125">
        <v>373</v>
      </c>
      <c r="DH79" s="125">
        <v>454</v>
      </c>
      <c r="DI79" s="125">
        <v>426</v>
      </c>
      <c r="DJ79" s="125">
        <v>558</v>
      </c>
      <c r="DK79" s="125">
        <v>634</v>
      </c>
      <c r="DL79" s="125">
        <v>669</v>
      </c>
      <c r="DM79" s="125">
        <v>615</v>
      </c>
      <c r="DN79" s="125">
        <v>602</v>
      </c>
      <c r="DO79" s="125">
        <v>589</v>
      </c>
      <c r="DP79" s="125">
        <v>579</v>
      </c>
      <c r="DQ79" s="125">
        <v>557</v>
      </c>
      <c r="DR79" s="125">
        <v>448</v>
      </c>
      <c r="DS79" s="125">
        <v>365</v>
      </c>
      <c r="DT79" s="125">
        <v>444</v>
      </c>
      <c r="DU79" s="125">
        <v>446</v>
      </c>
      <c r="DV79" s="125">
        <v>628</v>
      </c>
      <c r="DW79" s="125">
        <v>679</v>
      </c>
      <c r="DX79" s="125">
        <v>663</v>
      </c>
      <c r="DY79" s="125">
        <v>720</v>
      </c>
      <c r="DZ79" s="125">
        <v>676</v>
      </c>
      <c r="EA79" s="125">
        <v>655</v>
      </c>
      <c r="EB79" s="125">
        <v>626</v>
      </c>
      <c r="EC79" s="125">
        <v>592</v>
      </c>
      <c r="ED79" s="125">
        <v>507</v>
      </c>
      <c r="EE79" s="125">
        <v>421</v>
      </c>
      <c r="EF79" s="125">
        <v>545</v>
      </c>
      <c r="EG79" s="125">
        <v>500</v>
      </c>
      <c r="EH79" s="125">
        <v>689</v>
      </c>
      <c r="EI79" s="125">
        <v>720</v>
      </c>
      <c r="EJ79" s="125">
        <v>752</v>
      </c>
      <c r="EK79" s="125">
        <v>717</v>
      </c>
      <c r="EL79" s="125">
        <v>687</v>
      </c>
      <c r="EM79" s="125">
        <v>722</v>
      </c>
      <c r="EN79" s="125">
        <v>648</v>
      </c>
      <c r="EO79" s="125">
        <v>626</v>
      </c>
      <c r="EP79" s="125">
        <v>505</v>
      </c>
      <c r="EQ79" s="125">
        <v>448</v>
      </c>
      <c r="ER79" s="125">
        <v>579</v>
      </c>
      <c r="ES79" s="125">
        <v>556</v>
      </c>
      <c r="ET79" s="125">
        <v>678</v>
      </c>
      <c r="EU79" s="125">
        <v>859</v>
      </c>
      <c r="EV79" s="125">
        <v>814</v>
      </c>
      <c r="EW79" s="125">
        <v>781</v>
      </c>
      <c r="EX79" s="125">
        <v>724</v>
      </c>
      <c r="EY79" s="125">
        <v>719</v>
      </c>
      <c r="EZ79" s="125">
        <v>705</v>
      </c>
      <c r="FA79" s="125">
        <v>664</v>
      </c>
      <c r="FB79" s="125">
        <v>533</v>
      </c>
      <c r="FC79" s="125">
        <v>451</v>
      </c>
      <c r="FD79" s="125">
        <v>595</v>
      </c>
      <c r="FE79" s="125">
        <v>610</v>
      </c>
      <c r="FF79" s="125">
        <v>710</v>
      </c>
      <c r="FG79" s="125">
        <v>823</v>
      </c>
      <c r="FH79" s="125">
        <v>891</v>
      </c>
      <c r="FI79" s="125">
        <v>871</v>
      </c>
      <c r="FJ79" s="125">
        <v>786</v>
      </c>
      <c r="FK79" s="125">
        <v>768</v>
      </c>
      <c r="FL79" s="125">
        <v>779</v>
      </c>
      <c r="FM79" s="125">
        <v>745</v>
      </c>
      <c r="FN79" s="125">
        <v>624</v>
      </c>
      <c r="FO79" s="125">
        <v>547</v>
      </c>
      <c r="FP79" s="125">
        <v>653</v>
      </c>
      <c r="FQ79" s="125">
        <v>641</v>
      </c>
      <c r="FR79" s="125">
        <v>790</v>
      </c>
      <c r="FS79" s="125">
        <v>915</v>
      </c>
      <c r="FT79" s="125">
        <v>956</v>
      </c>
      <c r="FU79" s="125">
        <v>928</v>
      </c>
      <c r="FV79" s="125">
        <v>899</v>
      </c>
    </row>
    <row r="80" spans="1:178" x14ac:dyDescent="0.25">
      <c r="A80" s="126" t="s">
        <v>1425</v>
      </c>
      <c r="B80" s="127" t="str">
        <f t="shared" si="4"/>
        <v>JO</v>
      </c>
      <c r="C80" s="126" t="str">
        <f t="shared" si="5"/>
        <v>Accommodation and food services</v>
      </c>
      <c r="D80" s="125">
        <v>632</v>
      </c>
      <c r="E80" s="125">
        <v>512</v>
      </c>
      <c r="F80" s="125">
        <v>577</v>
      </c>
      <c r="G80" s="125">
        <v>654</v>
      </c>
      <c r="H80" s="125">
        <v>567</v>
      </c>
      <c r="I80" s="125">
        <v>383</v>
      </c>
      <c r="J80" s="125">
        <v>611</v>
      </c>
      <c r="K80" s="125">
        <v>528</v>
      </c>
      <c r="L80" s="125">
        <v>486</v>
      </c>
      <c r="M80" s="125">
        <v>384</v>
      </c>
      <c r="N80" s="125">
        <v>377</v>
      </c>
      <c r="O80" s="125">
        <v>312</v>
      </c>
      <c r="P80" s="125">
        <v>332</v>
      </c>
      <c r="Q80" s="125">
        <v>305</v>
      </c>
      <c r="R80" s="125">
        <v>356</v>
      </c>
      <c r="S80" s="125">
        <v>451</v>
      </c>
      <c r="T80" s="125">
        <v>371</v>
      </c>
      <c r="U80" s="125">
        <v>299</v>
      </c>
      <c r="V80" s="125">
        <v>406</v>
      </c>
      <c r="W80" s="125">
        <v>365</v>
      </c>
      <c r="X80" s="125">
        <v>318</v>
      </c>
      <c r="Y80" s="125">
        <v>329</v>
      </c>
      <c r="Z80" s="125">
        <v>321</v>
      </c>
      <c r="AA80" s="125">
        <v>240</v>
      </c>
      <c r="AB80" s="125">
        <v>360</v>
      </c>
      <c r="AC80" s="125">
        <v>274</v>
      </c>
      <c r="AD80" s="125">
        <v>332</v>
      </c>
      <c r="AE80" s="125">
        <v>416</v>
      </c>
      <c r="AF80" s="125">
        <v>374</v>
      </c>
      <c r="AG80" s="125">
        <v>348</v>
      </c>
      <c r="AH80" s="125">
        <v>381</v>
      </c>
      <c r="AI80" s="125">
        <v>332</v>
      </c>
      <c r="AJ80" s="125">
        <v>326</v>
      </c>
      <c r="AK80" s="125">
        <v>381</v>
      </c>
      <c r="AL80" s="125">
        <v>304</v>
      </c>
      <c r="AM80" s="125">
        <v>320</v>
      </c>
      <c r="AN80" s="125">
        <v>382</v>
      </c>
      <c r="AO80" s="125">
        <v>340</v>
      </c>
      <c r="AP80" s="125">
        <v>430</v>
      </c>
      <c r="AQ80" s="125">
        <v>445</v>
      </c>
      <c r="AR80" s="125">
        <v>385</v>
      </c>
      <c r="AS80" s="125">
        <v>384</v>
      </c>
      <c r="AT80" s="125">
        <v>482</v>
      </c>
      <c r="AU80" s="125">
        <v>421</v>
      </c>
      <c r="AV80" s="125">
        <v>376</v>
      </c>
      <c r="AW80" s="125">
        <v>402</v>
      </c>
      <c r="AX80" s="125">
        <v>306</v>
      </c>
      <c r="AY80" s="125">
        <v>304</v>
      </c>
      <c r="AZ80" s="125">
        <v>437</v>
      </c>
      <c r="BA80" s="125">
        <v>433</v>
      </c>
      <c r="BB80" s="125">
        <v>495</v>
      </c>
      <c r="BC80" s="125">
        <v>637</v>
      </c>
      <c r="BD80" s="125">
        <v>455</v>
      </c>
      <c r="BE80" s="125">
        <v>407</v>
      </c>
      <c r="BF80" s="125">
        <v>474</v>
      </c>
      <c r="BG80" s="125">
        <v>433</v>
      </c>
      <c r="BH80" s="125">
        <v>404</v>
      </c>
      <c r="BI80" s="125">
        <v>460</v>
      </c>
      <c r="BJ80" s="125">
        <v>404</v>
      </c>
      <c r="BK80" s="125">
        <v>395</v>
      </c>
      <c r="BL80" s="125">
        <v>477</v>
      </c>
      <c r="BM80" s="125">
        <v>516</v>
      </c>
      <c r="BN80" s="125">
        <v>561</v>
      </c>
      <c r="BO80" s="125">
        <v>639</v>
      </c>
      <c r="BP80" s="125">
        <v>538</v>
      </c>
      <c r="BQ80" s="125">
        <v>451</v>
      </c>
      <c r="BR80" s="125">
        <v>522</v>
      </c>
      <c r="BS80" s="125">
        <v>483</v>
      </c>
      <c r="BT80" s="125">
        <v>435</v>
      </c>
      <c r="BU80" s="125">
        <v>507</v>
      </c>
      <c r="BV80" s="125">
        <v>530</v>
      </c>
      <c r="BW80" s="125">
        <v>444</v>
      </c>
      <c r="BX80" s="125">
        <v>475</v>
      </c>
      <c r="BY80" s="125">
        <v>479</v>
      </c>
      <c r="BZ80" s="125">
        <v>550</v>
      </c>
      <c r="CA80" s="125">
        <v>547</v>
      </c>
      <c r="CB80" s="125">
        <v>582</v>
      </c>
      <c r="CC80" s="125">
        <v>538</v>
      </c>
      <c r="CD80" s="125">
        <v>600</v>
      </c>
      <c r="CE80" s="125">
        <v>559</v>
      </c>
      <c r="CF80" s="125">
        <v>585</v>
      </c>
      <c r="CG80" s="125">
        <v>565</v>
      </c>
      <c r="CH80" s="125">
        <v>476</v>
      </c>
      <c r="CI80" s="125">
        <v>459</v>
      </c>
      <c r="CJ80" s="125">
        <v>511</v>
      </c>
      <c r="CK80" s="125">
        <v>444</v>
      </c>
      <c r="CL80" s="125">
        <v>511</v>
      </c>
      <c r="CM80" s="125">
        <v>575</v>
      </c>
      <c r="CN80" s="125">
        <v>502</v>
      </c>
      <c r="CO80" s="125">
        <v>404</v>
      </c>
      <c r="CP80" s="125">
        <v>419</v>
      </c>
      <c r="CQ80" s="125">
        <v>348</v>
      </c>
      <c r="CR80" s="125">
        <v>346</v>
      </c>
      <c r="CS80" s="125">
        <v>380</v>
      </c>
      <c r="CT80" s="125">
        <v>224</v>
      </c>
      <c r="CU80" s="125">
        <v>224</v>
      </c>
      <c r="CV80" s="125">
        <v>194</v>
      </c>
      <c r="CW80" s="125">
        <v>257</v>
      </c>
      <c r="CX80" s="125">
        <v>272</v>
      </c>
      <c r="CY80" s="125">
        <v>370</v>
      </c>
      <c r="CZ80" s="125">
        <v>260</v>
      </c>
      <c r="DA80" s="125">
        <v>278</v>
      </c>
      <c r="DB80" s="125">
        <v>252</v>
      </c>
      <c r="DC80" s="125">
        <v>195</v>
      </c>
      <c r="DD80" s="125">
        <v>259</v>
      </c>
      <c r="DE80" s="125">
        <v>228</v>
      </c>
      <c r="DF80" s="125">
        <v>161</v>
      </c>
      <c r="DG80" s="125">
        <v>156</v>
      </c>
      <c r="DH80" s="125">
        <v>210</v>
      </c>
      <c r="DI80" s="125">
        <v>199</v>
      </c>
      <c r="DJ80" s="125">
        <v>216</v>
      </c>
      <c r="DK80" s="125">
        <v>323</v>
      </c>
      <c r="DL80" s="125">
        <v>277</v>
      </c>
      <c r="DM80" s="125">
        <v>249</v>
      </c>
      <c r="DN80" s="125">
        <v>318</v>
      </c>
      <c r="DO80" s="125">
        <v>302</v>
      </c>
      <c r="DP80" s="125">
        <v>260</v>
      </c>
      <c r="DQ80" s="125">
        <v>285</v>
      </c>
      <c r="DR80" s="125">
        <v>199</v>
      </c>
      <c r="DS80" s="125">
        <v>176</v>
      </c>
      <c r="DT80" s="125">
        <v>260</v>
      </c>
      <c r="DU80" s="125">
        <v>325</v>
      </c>
      <c r="DV80" s="125">
        <v>347</v>
      </c>
      <c r="DW80" s="125">
        <v>364</v>
      </c>
      <c r="DX80" s="125">
        <v>287</v>
      </c>
      <c r="DY80" s="125">
        <v>330</v>
      </c>
      <c r="DZ80" s="125">
        <v>309</v>
      </c>
      <c r="EA80" s="125">
        <v>363</v>
      </c>
      <c r="EB80" s="125">
        <v>366</v>
      </c>
      <c r="EC80" s="125">
        <v>375</v>
      </c>
      <c r="ED80" s="125">
        <v>295</v>
      </c>
      <c r="EE80" s="125">
        <v>304</v>
      </c>
      <c r="EF80" s="125">
        <v>350</v>
      </c>
      <c r="EG80" s="125">
        <v>333</v>
      </c>
      <c r="EH80" s="125">
        <v>404</v>
      </c>
      <c r="EI80" s="125">
        <v>482</v>
      </c>
      <c r="EJ80" s="125">
        <v>392</v>
      </c>
      <c r="EK80" s="125">
        <v>431</v>
      </c>
      <c r="EL80" s="125">
        <v>471</v>
      </c>
      <c r="EM80" s="125">
        <v>387</v>
      </c>
      <c r="EN80" s="125">
        <v>325</v>
      </c>
      <c r="EO80" s="125">
        <v>397</v>
      </c>
      <c r="EP80" s="125">
        <v>364</v>
      </c>
      <c r="EQ80" s="125">
        <v>315</v>
      </c>
      <c r="ER80" s="125">
        <v>374</v>
      </c>
      <c r="ES80" s="125">
        <v>436</v>
      </c>
      <c r="ET80" s="125">
        <v>473</v>
      </c>
      <c r="EU80" s="125">
        <v>499</v>
      </c>
      <c r="EV80" s="125">
        <v>408</v>
      </c>
      <c r="EW80" s="125">
        <v>469</v>
      </c>
      <c r="EX80" s="125">
        <v>540</v>
      </c>
      <c r="EY80" s="125">
        <v>486</v>
      </c>
      <c r="EZ80" s="125">
        <v>502</v>
      </c>
      <c r="FA80" s="125">
        <v>500</v>
      </c>
      <c r="FB80" s="125">
        <v>428</v>
      </c>
      <c r="FC80" s="125">
        <v>396</v>
      </c>
      <c r="FD80" s="125">
        <v>467</v>
      </c>
      <c r="FE80" s="125">
        <v>516</v>
      </c>
      <c r="FF80" s="125">
        <v>602</v>
      </c>
      <c r="FG80" s="125">
        <v>675</v>
      </c>
      <c r="FH80" s="125">
        <v>685</v>
      </c>
      <c r="FI80" s="125">
        <v>627</v>
      </c>
      <c r="FJ80" s="125">
        <v>636</v>
      </c>
      <c r="FK80" s="125">
        <v>644</v>
      </c>
      <c r="FL80" s="125">
        <v>610</v>
      </c>
      <c r="FM80" s="125">
        <v>658</v>
      </c>
      <c r="FN80" s="125">
        <v>498</v>
      </c>
      <c r="FO80" s="125">
        <v>478</v>
      </c>
      <c r="FP80" s="125">
        <v>615</v>
      </c>
      <c r="FQ80" s="125">
        <v>649</v>
      </c>
      <c r="FR80" s="125">
        <v>682</v>
      </c>
      <c r="FS80" s="125">
        <v>737</v>
      </c>
      <c r="FT80" s="125">
        <v>680</v>
      </c>
      <c r="FU80" s="125">
        <v>638</v>
      </c>
      <c r="FV80" s="125">
        <v>777</v>
      </c>
    </row>
    <row r="81" spans="1:178" x14ac:dyDescent="0.25">
      <c r="A81" s="126" t="s">
        <v>1424</v>
      </c>
      <c r="B81" s="127" t="str">
        <f t="shared" si="4"/>
        <v>HI</v>
      </c>
      <c r="C81" s="126" t="str">
        <f t="shared" si="5"/>
        <v>Other Services (except Public Administration)</v>
      </c>
      <c r="D81" s="125">
        <v>210</v>
      </c>
      <c r="E81" s="125">
        <v>161</v>
      </c>
      <c r="F81" s="125">
        <v>193</v>
      </c>
      <c r="G81" s="125">
        <v>228</v>
      </c>
      <c r="H81" s="125">
        <v>134</v>
      </c>
      <c r="I81" s="125">
        <v>192</v>
      </c>
      <c r="J81" s="125">
        <v>191</v>
      </c>
      <c r="K81" s="125">
        <v>216</v>
      </c>
      <c r="L81" s="125">
        <v>191</v>
      </c>
      <c r="M81" s="125">
        <v>207</v>
      </c>
      <c r="N81" s="125">
        <v>137</v>
      </c>
      <c r="O81" s="125">
        <v>148</v>
      </c>
      <c r="P81" s="125">
        <v>221</v>
      </c>
      <c r="Q81" s="125">
        <v>150</v>
      </c>
      <c r="R81" s="125">
        <v>133</v>
      </c>
      <c r="S81" s="125">
        <v>202</v>
      </c>
      <c r="T81" s="125">
        <v>185</v>
      </c>
      <c r="U81" s="125">
        <v>288</v>
      </c>
      <c r="V81" s="125">
        <v>224</v>
      </c>
      <c r="W81" s="125">
        <v>209</v>
      </c>
      <c r="X81" s="125">
        <v>217</v>
      </c>
      <c r="Y81" s="125">
        <v>186</v>
      </c>
      <c r="Z81" s="125">
        <v>144</v>
      </c>
      <c r="AA81" s="125">
        <v>125</v>
      </c>
      <c r="AB81" s="125">
        <v>239</v>
      </c>
      <c r="AC81" s="125">
        <v>163</v>
      </c>
      <c r="AD81" s="125">
        <v>172</v>
      </c>
      <c r="AE81" s="125">
        <v>207</v>
      </c>
      <c r="AF81" s="125">
        <v>182</v>
      </c>
      <c r="AG81" s="125">
        <v>258</v>
      </c>
      <c r="AH81" s="125">
        <v>229</v>
      </c>
      <c r="AI81" s="125">
        <v>176</v>
      </c>
      <c r="AJ81" s="125">
        <v>214</v>
      </c>
      <c r="AK81" s="125">
        <v>190</v>
      </c>
      <c r="AL81" s="125">
        <v>162</v>
      </c>
      <c r="AM81" s="125">
        <v>158</v>
      </c>
      <c r="AN81" s="125">
        <v>197</v>
      </c>
      <c r="AO81" s="125">
        <v>153</v>
      </c>
      <c r="AP81" s="125">
        <v>197</v>
      </c>
      <c r="AQ81" s="125">
        <v>222</v>
      </c>
      <c r="AR81" s="125">
        <v>208</v>
      </c>
      <c r="AS81" s="125">
        <v>280</v>
      </c>
      <c r="AT81" s="125">
        <v>228</v>
      </c>
      <c r="AU81" s="125">
        <v>234</v>
      </c>
      <c r="AV81" s="125">
        <v>210</v>
      </c>
      <c r="AW81" s="125">
        <v>189</v>
      </c>
      <c r="AX81" s="125">
        <v>174</v>
      </c>
      <c r="AY81" s="125">
        <v>172</v>
      </c>
      <c r="AZ81" s="125">
        <v>238</v>
      </c>
      <c r="BA81" s="125">
        <v>190</v>
      </c>
      <c r="BB81" s="125">
        <v>201</v>
      </c>
      <c r="BC81" s="125">
        <v>236</v>
      </c>
      <c r="BD81" s="125">
        <v>253</v>
      </c>
      <c r="BE81" s="125">
        <v>297</v>
      </c>
      <c r="BF81" s="125">
        <v>254</v>
      </c>
      <c r="BG81" s="125">
        <v>233</v>
      </c>
      <c r="BH81" s="125">
        <v>218</v>
      </c>
      <c r="BI81" s="125">
        <v>177</v>
      </c>
      <c r="BJ81" s="125">
        <v>166</v>
      </c>
      <c r="BK81" s="125">
        <v>132</v>
      </c>
      <c r="BL81" s="125">
        <v>204</v>
      </c>
      <c r="BM81" s="125">
        <v>151</v>
      </c>
      <c r="BN81" s="125">
        <v>198</v>
      </c>
      <c r="BO81" s="125">
        <v>229</v>
      </c>
      <c r="BP81" s="125">
        <v>195</v>
      </c>
      <c r="BQ81" s="125">
        <v>284</v>
      </c>
      <c r="BR81" s="125">
        <v>218</v>
      </c>
      <c r="BS81" s="125">
        <v>185</v>
      </c>
      <c r="BT81" s="125">
        <v>201</v>
      </c>
      <c r="BU81" s="125">
        <v>223</v>
      </c>
      <c r="BV81" s="125">
        <v>129</v>
      </c>
      <c r="BW81" s="125">
        <v>117</v>
      </c>
      <c r="BX81" s="125">
        <v>188</v>
      </c>
      <c r="BY81" s="125">
        <v>115</v>
      </c>
      <c r="BZ81" s="125">
        <v>178</v>
      </c>
      <c r="CA81" s="125">
        <v>227</v>
      </c>
      <c r="CB81" s="125">
        <v>191</v>
      </c>
      <c r="CC81" s="125">
        <v>285</v>
      </c>
      <c r="CD81" s="125">
        <v>249</v>
      </c>
      <c r="CE81" s="125">
        <v>179</v>
      </c>
      <c r="CF81" s="125">
        <v>208</v>
      </c>
      <c r="CG81" s="125">
        <v>180</v>
      </c>
      <c r="CH81" s="125">
        <v>139</v>
      </c>
      <c r="CI81" s="125">
        <v>148</v>
      </c>
      <c r="CJ81" s="125">
        <v>176</v>
      </c>
      <c r="CK81" s="125">
        <v>153</v>
      </c>
      <c r="CL81" s="125">
        <v>176</v>
      </c>
      <c r="CM81" s="125">
        <v>215</v>
      </c>
      <c r="CN81" s="125">
        <v>240</v>
      </c>
      <c r="CO81" s="125">
        <v>258</v>
      </c>
      <c r="CP81" s="125">
        <v>230</v>
      </c>
      <c r="CQ81" s="125">
        <v>196</v>
      </c>
      <c r="CR81" s="125">
        <v>187</v>
      </c>
      <c r="CS81" s="125">
        <v>169</v>
      </c>
      <c r="CT81" s="125">
        <v>79</v>
      </c>
      <c r="CU81" s="125">
        <v>125</v>
      </c>
      <c r="CV81" s="125">
        <v>199</v>
      </c>
      <c r="CW81" s="125">
        <v>170</v>
      </c>
      <c r="CX81" s="125">
        <v>143</v>
      </c>
      <c r="CY81" s="125">
        <v>197</v>
      </c>
      <c r="CZ81" s="125">
        <v>182</v>
      </c>
      <c r="DA81" s="125">
        <v>316</v>
      </c>
      <c r="DB81" s="125">
        <v>251</v>
      </c>
      <c r="DC81" s="125">
        <v>171</v>
      </c>
      <c r="DD81" s="125">
        <v>187</v>
      </c>
      <c r="DE81" s="125">
        <v>138</v>
      </c>
      <c r="DF81" s="125">
        <v>108</v>
      </c>
      <c r="DG81" s="125">
        <v>120</v>
      </c>
      <c r="DH81" s="125">
        <v>156</v>
      </c>
      <c r="DI81" s="125">
        <v>135</v>
      </c>
      <c r="DJ81" s="125">
        <v>147</v>
      </c>
      <c r="DK81" s="125">
        <v>161</v>
      </c>
      <c r="DL81" s="125">
        <v>195</v>
      </c>
      <c r="DM81" s="125">
        <v>235</v>
      </c>
      <c r="DN81" s="125">
        <v>185</v>
      </c>
      <c r="DO81" s="125">
        <v>162</v>
      </c>
      <c r="DP81" s="125">
        <v>163</v>
      </c>
      <c r="DQ81" s="125">
        <v>186</v>
      </c>
      <c r="DR81" s="125">
        <v>123</v>
      </c>
      <c r="DS81" s="125">
        <v>97</v>
      </c>
      <c r="DT81" s="125">
        <v>165</v>
      </c>
      <c r="DU81" s="125">
        <v>157</v>
      </c>
      <c r="DV81" s="125">
        <v>139</v>
      </c>
      <c r="DW81" s="125">
        <v>184</v>
      </c>
      <c r="DX81" s="125">
        <v>198</v>
      </c>
      <c r="DY81" s="125">
        <v>241</v>
      </c>
      <c r="DZ81" s="125">
        <v>244</v>
      </c>
      <c r="EA81" s="125">
        <v>175</v>
      </c>
      <c r="EB81" s="125">
        <v>224</v>
      </c>
      <c r="EC81" s="125">
        <v>216</v>
      </c>
      <c r="ED81" s="125">
        <v>148</v>
      </c>
      <c r="EE81" s="125">
        <v>125</v>
      </c>
      <c r="EF81" s="125">
        <v>184</v>
      </c>
      <c r="EG81" s="125">
        <v>131</v>
      </c>
      <c r="EH81" s="125">
        <v>171</v>
      </c>
      <c r="EI81" s="125">
        <v>218</v>
      </c>
      <c r="EJ81" s="125">
        <v>235</v>
      </c>
      <c r="EK81" s="125">
        <v>228</v>
      </c>
      <c r="EL81" s="125">
        <v>209</v>
      </c>
      <c r="EM81" s="125">
        <v>178</v>
      </c>
      <c r="EN81" s="125">
        <v>196</v>
      </c>
      <c r="EO81" s="125">
        <v>182</v>
      </c>
      <c r="EP81" s="125">
        <v>172</v>
      </c>
      <c r="EQ81" s="125">
        <v>122</v>
      </c>
      <c r="ER81" s="125">
        <v>172</v>
      </c>
      <c r="ES81" s="125">
        <v>155</v>
      </c>
      <c r="ET81" s="125">
        <v>194</v>
      </c>
      <c r="EU81" s="125">
        <v>201</v>
      </c>
      <c r="EV81" s="125">
        <v>243</v>
      </c>
      <c r="EW81" s="125">
        <v>245</v>
      </c>
      <c r="EX81" s="125">
        <v>222</v>
      </c>
      <c r="EY81" s="125">
        <v>174</v>
      </c>
      <c r="EZ81" s="125">
        <v>189</v>
      </c>
      <c r="FA81" s="125">
        <v>171</v>
      </c>
      <c r="FB81" s="125">
        <v>136</v>
      </c>
      <c r="FC81" s="125">
        <v>139</v>
      </c>
      <c r="FD81" s="125">
        <v>197</v>
      </c>
      <c r="FE81" s="125">
        <v>158</v>
      </c>
      <c r="FF81" s="125">
        <v>156</v>
      </c>
      <c r="FG81" s="125">
        <v>180</v>
      </c>
      <c r="FH81" s="125">
        <v>230</v>
      </c>
      <c r="FI81" s="125">
        <v>236</v>
      </c>
      <c r="FJ81" s="125">
        <v>248</v>
      </c>
      <c r="FK81" s="125">
        <v>183</v>
      </c>
      <c r="FL81" s="125">
        <v>189</v>
      </c>
      <c r="FM81" s="125">
        <v>182</v>
      </c>
      <c r="FN81" s="125">
        <v>157</v>
      </c>
      <c r="FO81" s="125">
        <v>122</v>
      </c>
      <c r="FP81" s="125">
        <v>189</v>
      </c>
      <c r="FQ81" s="125">
        <v>196</v>
      </c>
      <c r="FR81" s="125">
        <v>179</v>
      </c>
      <c r="FS81" s="125">
        <v>202</v>
      </c>
      <c r="FT81" s="125">
        <v>231</v>
      </c>
      <c r="FU81" s="125">
        <v>308</v>
      </c>
      <c r="FV81" s="125">
        <v>255</v>
      </c>
    </row>
    <row r="82" spans="1:178" x14ac:dyDescent="0.25">
      <c r="A82" s="126" t="s">
        <v>1423</v>
      </c>
      <c r="B82" s="127" t="str">
        <f t="shared" si="4"/>
        <v>JO</v>
      </c>
      <c r="C82" s="126" t="str">
        <f t="shared" si="5"/>
        <v>Other Services (except Public Administration)</v>
      </c>
      <c r="D82" s="125">
        <v>368</v>
      </c>
      <c r="E82" s="125">
        <v>144</v>
      </c>
      <c r="F82" s="125">
        <v>123</v>
      </c>
      <c r="G82" s="125">
        <v>201</v>
      </c>
      <c r="H82" s="125">
        <v>203</v>
      </c>
      <c r="I82" s="125">
        <v>206</v>
      </c>
      <c r="J82" s="125">
        <v>271</v>
      </c>
      <c r="K82" s="125">
        <v>255</v>
      </c>
      <c r="L82" s="125">
        <v>272</v>
      </c>
      <c r="M82" s="125">
        <v>191</v>
      </c>
      <c r="N82" s="125">
        <v>128</v>
      </c>
      <c r="O82" s="125">
        <v>178</v>
      </c>
      <c r="P82" s="125">
        <v>161</v>
      </c>
      <c r="Q82" s="125">
        <v>132</v>
      </c>
      <c r="R82" s="125">
        <v>134</v>
      </c>
      <c r="S82" s="125">
        <v>145</v>
      </c>
      <c r="T82" s="125">
        <v>160</v>
      </c>
      <c r="U82" s="125">
        <v>100</v>
      </c>
      <c r="V82" s="125">
        <v>148</v>
      </c>
      <c r="W82" s="125">
        <v>142</v>
      </c>
      <c r="X82" s="125">
        <v>155</v>
      </c>
      <c r="Y82" s="125">
        <v>147</v>
      </c>
      <c r="Z82" s="125">
        <v>136</v>
      </c>
      <c r="AA82" s="125">
        <v>112</v>
      </c>
      <c r="AB82" s="125">
        <v>129</v>
      </c>
      <c r="AC82" s="125">
        <v>163</v>
      </c>
      <c r="AD82" s="125">
        <v>109</v>
      </c>
      <c r="AE82" s="125">
        <v>160</v>
      </c>
      <c r="AF82" s="125">
        <v>134</v>
      </c>
      <c r="AG82" s="125">
        <v>123</v>
      </c>
      <c r="AH82" s="125">
        <v>112</v>
      </c>
      <c r="AI82" s="125">
        <v>108</v>
      </c>
      <c r="AJ82" s="125">
        <v>108</v>
      </c>
      <c r="AK82" s="125">
        <v>103</v>
      </c>
      <c r="AL82" s="125">
        <v>119</v>
      </c>
      <c r="AM82" s="125">
        <v>105</v>
      </c>
      <c r="AN82" s="125">
        <v>147</v>
      </c>
      <c r="AO82" s="125">
        <v>155</v>
      </c>
      <c r="AP82" s="125">
        <v>153</v>
      </c>
      <c r="AQ82" s="125">
        <v>142</v>
      </c>
      <c r="AR82" s="125">
        <v>170</v>
      </c>
      <c r="AS82" s="125">
        <v>91</v>
      </c>
      <c r="AT82" s="125">
        <v>200</v>
      </c>
      <c r="AU82" s="125">
        <v>154</v>
      </c>
      <c r="AV82" s="125">
        <v>133</v>
      </c>
      <c r="AW82" s="125">
        <v>151</v>
      </c>
      <c r="AX82" s="125">
        <v>134</v>
      </c>
      <c r="AY82" s="125">
        <v>111</v>
      </c>
      <c r="AZ82" s="125">
        <v>144</v>
      </c>
      <c r="BA82" s="125">
        <v>118</v>
      </c>
      <c r="BB82" s="125">
        <v>148</v>
      </c>
      <c r="BC82" s="125">
        <v>157</v>
      </c>
      <c r="BD82" s="125">
        <v>134</v>
      </c>
      <c r="BE82" s="125">
        <v>118</v>
      </c>
      <c r="BF82" s="125">
        <v>147</v>
      </c>
      <c r="BG82" s="125">
        <v>151</v>
      </c>
      <c r="BH82" s="125">
        <v>178</v>
      </c>
      <c r="BI82" s="125">
        <v>191</v>
      </c>
      <c r="BJ82" s="125">
        <v>91</v>
      </c>
      <c r="BK82" s="125">
        <v>75</v>
      </c>
      <c r="BL82" s="125">
        <v>89</v>
      </c>
      <c r="BM82" s="125">
        <v>75</v>
      </c>
      <c r="BN82" s="125">
        <v>180</v>
      </c>
      <c r="BO82" s="125">
        <v>143</v>
      </c>
      <c r="BP82" s="125">
        <v>168</v>
      </c>
      <c r="BQ82" s="125">
        <v>172</v>
      </c>
      <c r="BR82" s="125">
        <v>169</v>
      </c>
      <c r="BS82" s="125">
        <v>213</v>
      </c>
      <c r="BT82" s="125">
        <v>196</v>
      </c>
      <c r="BU82" s="125">
        <v>160</v>
      </c>
      <c r="BV82" s="125">
        <v>161</v>
      </c>
      <c r="BW82" s="125">
        <v>172</v>
      </c>
      <c r="BX82" s="125">
        <v>189</v>
      </c>
      <c r="BY82" s="125">
        <v>245</v>
      </c>
      <c r="BZ82" s="125">
        <v>170</v>
      </c>
      <c r="CA82" s="125">
        <v>218</v>
      </c>
      <c r="CB82" s="125">
        <v>179</v>
      </c>
      <c r="CC82" s="125">
        <v>176</v>
      </c>
      <c r="CD82" s="125">
        <v>167</v>
      </c>
      <c r="CE82" s="125">
        <v>183</v>
      </c>
      <c r="CF82" s="125">
        <v>186</v>
      </c>
      <c r="CG82" s="125">
        <v>211</v>
      </c>
      <c r="CH82" s="125">
        <v>165</v>
      </c>
      <c r="CI82" s="125">
        <v>116</v>
      </c>
      <c r="CJ82" s="125">
        <v>194</v>
      </c>
      <c r="CK82" s="125">
        <v>138</v>
      </c>
      <c r="CL82" s="125">
        <v>153</v>
      </c>
      <c r="CM82" s="125">
        <v>189</v>
      </c>
      <c r="CN82" s="125">
        <v>200</v>
      </c>
      <c r="CO82" s="125">
        <v>127</v>
      </c>
      <c r="CP82" s="125">
        <v>222</v>
      </c>
      <c r="CQ82" s="125">
        <v>200</v>
      </c>
      <c r="CR82" s="125">
        <v>118</v>
      </c>
      <c r="CS82" s="125">
        <v>135</v>
      </c>
      <c r="CT82" s="125">
        <v>134</v>
      </c>
      <c r="CU82" s="125">
        <v>173</v>
      </c>
      <c r="CV82" s="125">
        <v>132</v>
      </c>
      <c r="CW82" s="125">
        <v>148</v>
      </c>
      <c r="CX82" s="125">
        <v>129</v>
      </c>
      <c r="CY82" s="125">
        <v>119</v>
      </c>
      <c r="CZ82" s="125">
        <v>115</v>
      </c>
      <c r="DA82" s="125">
        <v>138</v>
      </c>
      <c r="DB82" s="125">
        <v>103</v>
      </c>
      <c r="DC82" s="125">
        <v>127</v>
      </c>
      <c r="DD82" s="125">
        <v>80</v>
      </c>
      <c r="DE82" s="125">
        <v>90</v>
      </c>
      <c r="DF82" s="125">
        <v>88</v>
      </c>
      <c r="DG82" s="125">
        <v>104</v>
      </c>
      <c r="DH82" s="125">
        <v>145</v>
      </c>
      <c r="DI82" s="125">
        <v>168</v>
      </c>
      <c r="DJ82" s="125">
        <v>131</v>
      </c>
      <c r="DK82" s="125">
        <v>179</v>
      </c>
      <c r="DL82" s="125">
        <v>108</v>
      </c>
      <c r="DM82" s="125">
        <v>114</v>
      </c>
      <c r="DN82" s="125">
        <v>160</v>
      </c>
      <c r="DO82" s="125">
        <v>158</v>
      </c>
      <c r="DP82" s="125">
        <v>101</v>
      </c>
      <c r="DQ82" s="125">
        <v>106</v>
      </c>
      <c r="DR82" s="125">
        <v>114</v>
      </c>
      <c r="DS82" s="125">
        <v>87</v>
      </c>
      <c r="DT82" s="125">
        <v>143</v>
      </c>
      <c r="DU82" s="125">
        <v>129</v>
      </c>
      <c r="DV82" s="125">
        <v>108</v>
      </c>
      <c r="DW82" s="125">
        <v>120</v>
      </c>
      <c r="DX82" s="125">
        <v>107</v>
      </c>
      <c r="DY82" s="125">
        <v>129</v>
      </c>
      <c r="DZ82" s="125">
        <v>131</v>
      </c>
      <c r="EA82" s="125">
        <v>92</v>
      </c>
      <c r="EB82" s="125">
        <v>125</v>
      </c>
      <c r="EC82" s="125">
        <v>102</v>
      </c>
      <c r="ED82" s="125">
        <v>92</v>
      </c>
      <c r="EE82" s="125">
        <v>99</v>
      </c>
      <c r="EF82" s="125">
        <v>119</v>
      </c>
      <c r="EG82" s="125">
        <v>142</v>
      </c>
      <c r="EH82" s="125">
        <v>138</v>
      </c>
      <c r="EI82" s="125">
        <v>182</v>
      </c>
      <c r="EJ82" s="125">
        <v>146</v>
      </c>
      <c r="EK82" s="125">
        <v>143</v>
      </c>
      <c r="EL82" s="125">
        <v>120</v>
      </c>
      <c r="EM82" s="125">
        <v>87</v>
      </c>
      <c r="EN82" s="125">
        <v>134</v>
      </c>
      <c r="EO82" s="125">
        <v>151</v>
      </c>
      <c r="EP82" s="125">
        <v>117</v>
      </c>
      <c r="EQ82" s="125">
        <v>108</v>
      </c>
      <c r="ER82" s="125">
        <v>172</v>
      </c>
      <c r="ES82" s="125">
        <v>112</v>
      </c>
      <c r="ET82" s="125">
        <v>179</v>
      </c>
      <c r="EU82" s="125">
        <v>133</v>
      </c>
      <c r="EV82" s="125">
        <v>138</v>
      </c>
      <c r="EW82" s="125">
        <v>142</v>
      </c>
      <c r="EX82" s="125">
        <v>165</v>
      </c>
      <c r="EY82" s="125">
        <v>98</v>
      </c>
      <c r="EZ82" s="125">
        <v>158</v>
      </c>
      <c r="FA82" s="125">
        <v>171</v>
      </c>
      <c r="FB82" s="125">
        <v>127</v>
      </c>
      <c r="FC82" s="125">
        <v>160</v>
      </c>
      <c r="FD82" s="125">
        <v>155</v>
      </c>
      <c r="FE82" s="125">
        <v>145</v>
      </c>
      <c r="FF82" s="125">
        <v>126</v>
      </c>
      <c r="FG82" s="125">
        <v>156</v>
      </c>
      <c r="FH82" s="125">
        <v>122</v>
      </c>
      <c r="FI82" s="125">
        <v>108</v>
      </c>
      <c r="FJ82" s="125">
        <v>159</v>
      </c>
      <c r="FK82" s="125">
        <v>184</v>
      </c>
      <c r="FL82" s="125">
        <v>156</v>
      </c>
      <c r="FM82" s="125">
        <v>185</v>
      </c>
      <c r="FN82" s="125">
        <v>142</v>
      </c>
      <c r="FO82" s="125">
        <v>149</v>
      </c>
      <c r="FP82" s="125">
        <v>180</v>
      </c>
      <c r="FQ82" s="125">
        <v>169</v>
      </c>
      <c r="FR82" s="125">
        <v>200</v>
      </c>
      <c r="FS82" s="125">
        <v>184</v>
      </c>
      <c r="FT82" s="125">
        <v>146</v>
      </c>
      <c r="FU82" s="125">
        <v>167</v>
      </c>
      <c r="FV82" s="125">
        <v>195</v>
      </c>
    </row>
    <row r="83" spans="1:178" x14ac:dyDescent="0.25">
      <c r="A83" s="126" t="s">
        <v>1422</v>
      </c>
      <c r="B83" s="127" t="str">
        <f t="shared" si="4"/>
        <v>HI</v>
      </c>
      <c r="C83" s="126" t="str">
        <f t="shared" si="5"/>
        <v>Omit</v>
      </c>
      <c r="D83" s="125">
        <v>328</v>
      </c>
      <c r="E83" s="125">
        <v>266</v>
      </c>
      <c r="F83" s="125">
        <v>249</v>
      </c>
      <c r="G83" s="125">
        <v>265</v>
      </c>
      <c r="H83" s="125">
        <v>374</v>
      </c>
      <c r="I83" s="125">
        <v>487</v>
      </c>
      <c r="J83" s="125">
        <v>371</v>
      </c>
      <c r="K83" s="125">
        <v>550</v>
      </c>
      <c r="L83" s="125">
        <v>444</v>
      </c>
      <c r="M83" s="125">
        <v>311</v>
      </c>
      <c r="N83" s="125">
        <v>266</v>
      </c>
      <c r="O83" s="125">
        <v>219</v>
      </c>
      <c r="P83" s="125">
        <v>287</v>
      </c>
      <c r="Q83" s="125">
        <v>219</v>
      </c>
      <c r="R83" s="125">
        <v>220</v>
      </c>
      <c r="S83" s="125">
        <v>242</v>
      </c>
      <c r="T83" s="125">
        <v>349</v>
      </c>
      <c r="U83" s="125">
        <v>416</v>
      </c>
      <c r="V83" s="125">
        <v>338</v>
      </c>
      <c r="W83" s="125">
        <v>537</v>
      </c>
      <c r="X83" s="125">
        <v>403</v>
      </c>
      <c r="Y83" s="125">
        <v>307</v>
      </c>
      <c r="Z83" s="125">
        <v>287</v>
      </c>
      <c r="AA83" s="125">
        <v>208</v>
      </c>
      <c r="AB83" s="125">
        <v>303</v>
      </c>
      <c r="AC83" s="125">
        <v>196</v>
      </c>
      <c r="AD83" s="125">
        <v>195</v>
      </c>
      <c r="AE83" s="125">
        <v>214</v>
      </c>
      <c r="AF83" s="125">
        <v>283</v>
      </c>
      <c r="AG83" s="125">
        <v>400</v>
      </c>
      <c r="AH83" s="125">
        <v>333</v>
      </c>
      <c r="AI83" s="125">
        <v>364</v>
      </c>
      <c r="AJ83" s="125">
        <v>354</v>
      </c>
      <c r="AK83" s="125">
        <v>306</v>
      </c>
      <c r="AL83" s="125">
        <v>211</v>
      </c>
      <c r="AM83" s="125">
        <v>207</v>
      </c>
      <c r="AN83" s="125">
        <v>247</v>
      </c>
      <c r="AO83" s="125">
        <v>217</v>
      </c>
      <c r="AP83" s="125">
        <v>231</v>
      </c>
      <c r="AQ83" s="125">
        <v>228</v>
      </c>
      <c r="AR83" s="125">
        <v>290</v>
      </c>
      <c r="AS83" s="125">
        <v>389</v>
      </c>
      <c r="AT83" s="125">
        <v>326</v>
      </c>
      <c r="AU83" s="125">
        <v>486</v>
      </c>
      <c r="AV83" s="125">
        <v>481</v>
      </c>
      <c r="AW83" s="125">
        <v>310</v>
      </c>
      <c r="AX83" s="125">
        <v>264</v>
      </c>
      <c r="AY83" s="125">
        <v>220</v>
      </c>
      <c r="AZ83" s="125">
        <v>300</v>
      </c>
      <c r="BA83" s="125">
        <v>214</v>
      </c>
      <c r="BB83" s="125">
        <v>216</v>
      </c>
      <c r="BC83" s="125">
        <v>233</v>
      </c>
      <c r="BD83" s="125">
        <v>317</v>
      </c>
      <c r="BE83" s="125">
        <v>393</v>
      </c>
      <c r="BF83" s="125">
        <v>379</v>
      </c>
      <c r="BG83" s="125">
        <v>511</v>
      </c>
      <c r="BH83" s="125">
        <v>447</v>
      </c>
      <c r="BI83" s="125">
        <v>289</v>
      </c>
      <c r="BJ83" s="125">
        <v>258</v>
      </c>
      <c r="BK83" s="125">
        <v>214</v>
      </c>
      <c r="BL83" s="125">
        <v>268</v>
      </c>
      <c r="BM83" s="125">
        <v>239</v>
      </c>
      <c r="BN83" s="125">
        <v>261</v>
      </c>
      <c r="BO83" s="125">
        <v>255</v>
      </c>
      <c r="BP83" s="125">
        <v>357</v>
      </c>
      <c r="BQ83" s="125">
        <v>478</v>
      </c>
      <c r="BR83" s="125">
        <v>392</v>
      </c>
      <c r="BS83" s="125">
        <v>634</v>
      </c>
      <c r="BT83" s="125">
        <v>583</v>
      </c>
      <c r="BU83" s="125">
        <v>284</v>
      </c>
      <c r="BV83" s="125">
        <v>248</v>
      </c>
      <c r="BW83" s="125">
        <v>200</v>
      </c>
      <c r="BX83" s="125">
        <v>309</v>
      </c>
      <c r="BY83" s="125">
        <v>259</v>
      </c>
      <c r="BZ83" s="125">
        <v>253</v>
      </c>
      <c r="CA83" s="125">
        <v>275</v>
      </c>
      <c r="CB83" s="125">
        <v>393</v>
      </c>
      <c r="CC83" s="125">
        <v>483</v>
      </c>
      <c r="CD83" s="125">
        <v>390</v>
      </c>
      <c r="CE83" s="125">
        <v>660</v>
      </c>
      <c r="CF83" s="125">
        <v>520</v>
      </c>
      <c r="CG83" s="125">
        <v>302</v>
      </c>
      <c r="CH83" s="125">
        <v>242</v>
      </c>
      <c r="CI83" s="125">
        <v>221</v>
      </c>
      <c r="CJ83" s="125">
        <v>265</v>
      </c>
      <c r="CK83" s="125">
        <v>212</v>
      </c>
      <c r="CL83" s="125">
        <v>221</v>
      </c>
      <c r="CM83" s="125">
        <v>221</v>
      </c>
      <c r="CN83" s="125">
        <v>327</v>
      </c>
      <c r="CO83" s="125">
        <v>404</v>
      </c>
      <c r="CP83" s="125">
        <v>332</v>
      </c>
      <c r="CQ83" s="125">
        <v>456</v>
      </c>
      <c r="CR83" s="125">
        <v>357</v>
      </c>
      <c r="CS83" s="125">
        <v>278</v>
      </c>
      <c r="CT83" s="125">
        <v>195</v>
      </c>
      <c r="CU83" s="125">
        <v>160</v>
      </c>
      <c r="CV83" s="125">
        <v>294</v>
      </c>
      <c r="CW83" s="125">
        <v>178</v>
      </c>
      <c r="CX83" s="125">
        <v>168</v>
      </c>
      <c r="CY83" s="125">
        <v>305</v>
      </c>
      <c r="CZ83" s="125">
        <v>272</v>
      </c>
      <c r="DA83" s="125">
        <v>339</v>
      </c>
      <c r="DB83" s="125">
        <v>280</v>
      </c>
      <c r="DC83" s="125">
        <v>458</v>
      </c>
      <c r="DD83" s="125">
        <v>284</v>
      </c>
      <c r="DE83" s="125">
        <v>305</v>
      </c>
      <c r="DF83" s="125">
        <v>203</v>
      </c>
      <c r="DG83" s="125">
        <v>142</v>
      </c>
      <c r="DH83" s="125">
        <v>262</v>
      </c>
      <c r="DI83" s="125">
        <v>197</v>
      </c>
      <c r="DJ83" s="125">
        <v>254</v>
      </c>
      <c r="DK83" s="125">
        <v>265</v>
      </c>
      <c r="DL83" s="125">
        <v>759</v>
      </c>
      <c r="DM83" s="125">
        <v>372</v>
      </c>
      <c r="DN83" s="125">
        <v>318</v>
      </c>
      <c r="DO83" s="125">
        <v>441</v>
      </c>
      <c r="DP83" s="125">
        <v>302</v>
      </c>
      <c r="DQ83" s="125">
        <v>291</v>
      </c>
      <c r="DR83" s="125">
        <v>218</v>
      </c>
      <c r="DS83" s="125">
        <v>163</v>
      </c>
      <c r="DT83" s="125">
        <v>253</v>
      </c>
      <c r="DU83" s="125">
        <v>155</v>
      </c>
      <c r="DV83" s="125">
        <v>177</v>
      </c>
      <c r="DW83" s="125">
        <v>196</v>
      </c>
      <c r="DX83" s="125">
        <v>280</v>
      </c>
      <c r="DY83" s="125">
        <v>360</v>
      </c>
      <c r="DZ83" s="125">
        <v>296</v>
      </c>
      <c r="EA83" s="125">
        <v>446</v>
      </c>
      <c r="EB83" s="125">
        <v>310</v>
      </c>
      <c r="EC83" s="125">
        <v>248</v>
      </c>
      <c r="ED83" s="125">
        <v>202</v>
      </c>
      <c r="EE83" s="125">
        <v>181</v>
      </c>
      <c r="EF83" s="125">
        <v>261</v>
      </c>
      <c r="EG83" s="125">
        <v>212</v>
      </c>
      <c r="EH83" s="125">
        <v>210</v>
      </c>
      <c r="EI83" s="125">
        <v>205</v>
      </c>
      <c r="EJ83" s="125">
        <v>322</v>
      </c>
      <c r="EK83" s="125">
        <v>386</v>
      </c>
      <c r="EL83" s="125">
        <v>355</v>
      </c>
      <c r="EM83" s="125">
        <v>557</v>
      </c>
      <c r="EN83" s="125">
        <v>313</v>
      </c>
      <c r="EO83" s="125">
        <v>240</v>
      </c>
      <c r="EP83" s="125">
        <v>210</v>
      </c>
      <c r="EQ83" s="125">
        <v>179</v>
      </c>
      <c r="ER83" s="125">
        <v>254</v>
      </c>
      <c r="ES83" s="125">
        <v>228</v>
      </c>
      <c r="ET83" s="125">
        <v>203</v>
      </c>
      <c r="EU83" s="125">
        <v>226</v>
      </c>
      <c r="EV83" s="125">
        <v>302</v>
      </c>
      <c r="EW83" s="125">
        <v>341</v>
      </c>
      <c r="EX83" s="125">
        <v>317</v>
      </c>
      <c r="EY83" s="125">
        <v>565</v>
      </c>
      <c r="EZ83" s="125">
        <v>347</v>
      </c>
      <c r="FA83" s="125">
        <v>267</v>
      </c>
      <c r="FB83" s="125">
        <v>230</v>
      </c>
      <c r="FC83" s="125">
        <v>173</v>
      </c>
      <c r="FD83" s="125">
        <v>257</v>
      </c>
      <c r="FE83" s="125">
        <v>224</v>
      </c>
      <c r="FF83" s="125">
        <v>229</v>
      </c>
      <c r="FG83" s="125">
        <v>216</v>
      </c>
      <c r="FH83" s="125">
        <v>327</v>
      </c>
      <c r="FI83" s="125">
        <v>400</v>
      </c>
      <c r="FJ83" s="125">
        <v>320</v>
      </c>
      <c r="FK83" s="125">
        <v>511</v>
      </c>
      <c r="FL83" s="125">
        <v>404</v>
      </c>
      <c r="FM83" s="125">
        <v>280</v>
      </c>
      <c r="FN83" s="125">
        <v>242</v>
      </c>
      <c r="FO83" s="125">
        <v>201</v>
      </c>
      <c r="FP83" s="125">
        <v>285</v>
      </c>
      <c r="FQ83" s="125">
        <v>233</v>
      </c>
      <c r="FR83" s="125">
        <v>247</v>
      </c>
      <c r="FS83" s="125">
        <v>260</v>
      </c>
      <c r="FT83" s="125">
        <v>358</v>
      </c>
      <c r="FU83" s="125">
        <v>438</v>
      </c>
      <c r="FV83" s="125">
        <v>361</v>
      </c>
    </row>
    <row r="84" spans="1:178" x14ac:dyDescent="0.25">
      <c r="A84" s="126" t="s">
        <v>1421</v>
      </c>
      <c r="B84" s="127" t="str">
        <f t="shared" si="4"/>
        <v>JO</v>
      </c>
      <c r="C84" s="126" t="str">
        <f t="shared" si="5"/>
        <v>Omit</v>
      </c>
      <c r="D84" s="125">
        <v>494</v>
      </c>
      <c r="E84" s="125">
        <v>390</v>
      </c>
      <c r="F84" s="125">
        <v>469</v>
      </c>
      <c r="G84" s="125">
        <v>465</v>
      </c>
      <c r="H84" s="125">
        <v>532</v>
      </c>
      <c r="I84" s="125">
        <v>566</v>
      </c>
      <c r="J84" s="125">
        <v>520</v>
      </c>
      <c r="K84" s="125">
        <v>485</v>
      </c>
      <c r="L84" s="125">
        <v>353</v>
      </c>
      <c r="M84" s="125">
        <v>415</v>
      </c>
      <c r="N84" s="125">
        <v>400</v>
      </c>
      <c r="O84" s="125">
        <v>370</v>
      </c>
      <c r="P84" s="125">
        <v>364</v>
      </c>
      <c r="Q84" s="125">
        <v>409</v>
      </c>
      <c r="R84" s="125">
        <v>412</v>
      </c>
      <c r="S84" s="125">
        <v>402</v>
      </c>
      <c r="T84" s="125">
        <v>492</v>
      </c>
      <c r="U84" s="125">
        <v>443</v>
      </c>
      <c r="V84" s="125">
        <v>442</v>
      </c>
      <c r="W84" s="125">
        <v>471</v>
      </c>
      <c r="X84" s="125">
        <v>371</v>
      </c>
      <c r="Y84" s="125">
        <v>366</v>
      </c>
      <c r="Z84" s="125">
        <v>409</v>
      </c>
      <c r="AA84" s="125">
        <v>319</v>
      </c>
      <c r="AB84" s="125">
        <v>390</v>
      </c>
      <c r="AC84" s="125">
        <v>338</v>
      </c>
      <c r="AD84" s="125">
        <v>357</v>
      </c>
      <c r="AE84" s="125">
        <v>364</v>
      </c>
      <c r="AF84" s="125">
        <v>350</v>
      </c>
      <c r="AG84" s="125">
        <v>444</v>
      </c>
      <c r="AH84" s="125">
        <v>376</v>
      </c>
      <c r="AI84" s="125">
        <v>325</v>
      </c>
      <c r="AJ84" s="125">
        <v>292</v>
      </c>
      <c r="AK84" s="125">
        <v>333</v>
      </c>
      <c r="AL84" s="125">
        <v>303</v>
      </c>
      <c r="AM84" s="125">
        <v>301</v>
      </c>
      <c r="AN84" s="125">
        <v>291</v>
      </c>
      <c r="AO84" s="125">
        <v>310</v>
      </c>
      <c r="AP84" s="125">
        <v>347</v>
      </c>
      <c r="AQ84" s="125">
        <v>364</v>
      </c>
      <c r="AR84" s="125">
        <v>385</v>
      </c>
      <c r="AS84" s="125">
        <v>363</v>
      </c>
      <c r="AT84" s="125">
        <v>354</v>
      </c>
      <c r="AU84" s="125">
        <v>347</v>
      </c>
      <c r="AV84" s="125">
        <v>329</v>
      </c>
      <c r="AW84" s="125">
        <v>373</v>
      </c>
      <c r="AX84" s="125">
        <v>335</v>
      </c>
      <c r="AY84" s="125">
        <v>367</v>
      </c>
      <c r="AZ84" s="125">
        <v>300</v>
      </c>
      <c r="BA84" s="125">
        <v>338</v>
      </c>
      <c r="BB84" s="125">
        <v>354</v>
      </c>
      <c r="BC84" s="125">
        <v>372</v>
      </c>
      <c r="BD84" s="125">
        <v>386</v>
      </c>
      <c r="BE84" s="125">
        <v>386</v>
      </c>
      <c r="BF84" s="125">
        <v>443</v>
      </c>
      <c r="BG84" s="125">
        <v>401</v>
      </c>
      <c r="BH84" s="125">
        <v>383</v>
      </c>
      <c r="BI84" s="125">
        <v>349</v>
      </c>
      <c r="BJ84" s="125">
        <v>353</v>
      </c>
      <c r="BK84" s="125">
        <v>392</v>
      </c>
      <c r="BL84" s="125">
        <v>341</v>
      </c>
      <c r="BM84" s="125">
        <v>368</v>
      </c>
      <c r="BN84" s="125">
        <v>415</v>
      </c>
      <c r="BO84" s="125">
        <v>435</v>
      </c>
      <c r="BP84" s="125">
        <v>442</v>
      </c>
      <c r="BQ84" s="125">
        <v>473</v>
      </c>
      <c r="BR84" s="125">
        <v>545</v>
      </c>
      <c r="BS84" s="125">
        <v>468</v>
      </c>
      <c r="BT84" s="125">
        <v>466</v>
      </c>
      <c r="BU84" s="125">
        <v>400</v>
      </c>
      <c r="BV84" s="125">
        <v>404</v>
      </c>
      <c r="BW84" s="125">
        <v>398</v>
      </c>
      <c r="BX84" s="125">
        <v>404</v>
      </c>
      <c r="BY84" s="125">
        <v>418</v>
      </c>
      <c r="BZ84" s="125">
        <v>433</v>
      </c>
      <c r="CA84" s="125">
        <v>472</v>
      </c>
      <c r="CB84" s="125">
        <v>462</v>
      </c>
      <c r="CC84" s="125">
        <v>469</v>
      </c>
      <c r="CD84" s="125">
        <v>479</v>
      </c>
      <c r="CE84" s="125">
        <v>503</v>
      </c>
      <c r="CF84" s="125">
        <v>420</v>
      </c>
      <c r="CG84" s="125">
        <v>425</v>
      </c>
      <c r="CH84" s="125">
        <v>410</v>
      </c>
      <c r="CI84" s="125">
        <v>411</v>
      </c>
      <c r="CJ84" s="125">
        <v>368</v>
      </c>
      <c r="CK84" s="125">
        <v>396</v>
      </c>
      <c r="CL84" s="125">
        <v>412</v>
      </c>
      <c r="CM84" s="125">
        <v>384</v>
      </c>
      <c r="CN84" s="125">
        <v>482</v>
      </c>
      <c r="CO84" s="125">
        <v>432</v>
      </c>
      <c r="CP84" s="125">
        <v>430</v>
      </c>
      <c r="CQ84" s="125">
        <v>414</v>
      </c>
      <c r="CR84" s="125">
        <v>398</v>
      </c>
      <c r="CS84" s="125">
        <v>390</v>
      </c>
      <c r="CT84" s="125">
        <v>347</v>
      </c>
      <c r="CU84" s="125">
        <v>283</v>
      </c>
      <c r="CV84" s="125">
        <v>346</v>
      </c>
      <c r="CW84" s="125">
        <v>336</v>
      </c>
      <c r="CX84" s="125">
        <v>356</v>
      </c>
      <c r="CY84" s="125">
        <v>381</v>
      </c>
      <c r="CZ84" s="125">
        <v>298</v>
      </c>
      <c r="DA84" s="125">
        <v>339</v>
      </c>
      <c r="DB84" s="125">
        <v>284</v>
      </c>
      <c r="DC84" s="125">
        <v>316</v>
      </c>
      <c r="DD84" s="125">
        <v>250</v>
      </c>
      <c r="DE84" s="125">
        <v>392</v>
      </c>
      <c r="DF84" s="125">
        <v>327</v>
      </c>
      <c r="DG84" s="125">
        <v>305</v>
      </c>
      <c r="DH84" s="125">
        <v>381</v>
      </c>
      <c r="DI84" s="125">
        <v>340</v>
      </c>
      <c r="DJ84" s="125">
        <v>404</v>
      </c>
      <c r="DK84" s="125">
        <v>635</v>
      </c>
      <c r="DL84" s="125">
        <v>402</v>
      </c>
      <c r="DM84" s="125">
        <v>328</v>
      </c>
      <c r="DN84" s="125">
        <v>349</v>
      </c>
      <c r="DO84" s="125">
        <v>346</v>
      </c>
      <c r="DP84" s="125">
        <v>307</v>
      </c>
      <c r="DQ84" s="125">
        <v>344</v>
      </c>
      <c r="DR84" s="125">
        <v>289</v>
      </c>
      <c r="DS84" s="125">
        <v>359</v>
      </c>
      <c r="DT84" s="125">
        <v>301</v>
      </c>
      <c r="DU84" s="125">
        <v>286</v>
      </c>
      <c r="DV84" s="125">
        <v>329</v>
      </c>
      <c r="DW84" s="125">
        <v>339</v>
      </c>
      <c r="DX84" s="125">
        <v>302</v>
      </c>
      <c r="DY84" s="125">
        <v>359</v>
      </c>
      <c r="DZ84" s="125">
        <v>352</v>
      </c>
      <c r="EA84" s="125">
        <v>349</v>
      </c>
      <c r="EB84" s="125">
        <v>369</v>
      </c>
      <c r="EC84" s="125">
        <v>372</v>
      </c>
      <c r="ED84" s="125">
        <v>334</v>
      </c>
      <c r="EE84" s="125">
        <v>338</v>
      </c>
      <c r="EF84" s="125">
        <v>312</v>
      </c>
      <c r="EG84" s="125">
        <v>375</v>
      </c>
      <c r="EH84" s="125">
        <v>406</v>
      </c>
      <c r="EI84" s="125">
        <v>350</v>
      </c>
      <c r="EJ84" s="125">
        <v>404</v>
      </c>
      <c r="EK84" s="125">
        <v>382</v>
      </c>
      <c r="EL84" s="125">
        <v>413</v>
      </c>
      <c r="EM84" s="125">
        <v>457</v>
      </c>
      <c r="EN84" s="125">
        <v>348</v>
      </c>
      <c r="EO84" s="125">
        <v>361</v>
      </c>
      <c r="EP84" s="125">
        <v>337</v>
      </c>
      <c r="EQ84" s="125">
        <v>372</v>
      </c>
      <c r="ER84" s="125">
        <v>384</v>
      </c>
      <c r="ES84" s="125">
        <v>397</v>
      </c>
      <c r="ET84" s="125">
        <v>375</v>
      </c>
      <c r="EU84" s="125">
        <v>421</v>
      </c>
      <c r="EV84" s="125">
        <v>425</v>
      </c>
      <c r="EW84" s="125">
        <v>387</v>
      </c>
      <c r="EX84" s="125">
        <v>426</v>
      </c>
      <c r="EY84" s="125">
        <v>422</v>
      </c>
      <c r="EZ84" s="125">
        <v>364</v>
      </c>
      <c r="FA84" s="125">
        <v>403</v>
      </c>
      <c r="FB84" s="125">
        <v>353</v>
      </c>
      <c r="FC84" s="125">
        <v>332</v>
      </c>
      <c r="FD84" s="125">
        <v>353</v>
      </c>
      <c r="FE84" s="125">
        <v>400</v>
      </c>
      <c r="FF84" s="125">
        <v>416</v>
      </c>
      <c r="FG84" s="125">
        <v>379</v>
      </c>
      <c r="FH84" s="125">
        <v>451</v>
      </c>
      <c r="FI84" s="125">
        <v>540</v>
      </c>
      <c r="FJ84" s="125">
        <v>524</v>
      </c>
      <c r="FK84" s="125">
        <v>479</v>
      </c>
      <c r="FL84" s="125">
        <v>448</v>
      </c>
      <c r="FM84" s="125">
        <v>402</v>
      </c>
      <c r="FN84" s="125">
        <v>428</v>
      </c>
      <c r="FO84" s="125">
        <v>460</v>
      </c>
      <c r="FP84" s="125">
        <v>468</v>
      </c>
      <c r="FQ84" s="125">
        <v>471</v>
      </c>
      <c r="FR84" s="125">
        <v>479</v>
      </c>
      <c r="FS84" s="125">
        <v>496</v>
      </c>
      <c r="FT84" s="125">
        <v>524</v>
      </c>
      <c r="FU84" s="125">
        <v>501</v>
      </c>
      <c r="FV84" s="125">
        <v>540</v>
      </c>
    </row>
    <row r="85" spans="1:178" x14ac:dyDescent="0.25">
      <c r="A85" s="126" t="s">
        <v>1420</v>
      </c>
      <c r="B85" s="127" t="str">
        <f t="shared" si="4"/>
        <v>HI</v>
      </c>
      <c r="C85" s="126" t="str">
        <f t="shared" si="5"/>
        <v>Federal government</v>
      </c>
      <c r="D85" s="125">
        <v>36</v>
      </c>
      <c r="E85" s="125">
        <v>18</v>
      </c>
      <c r="F85" s="125">
        <v>27</v>
      </c>
      <c r="G85" s="125">
        <v>27</v>
      </c>
      <c r="H85" s="125">
        <v>45</v>
      </c>
      <c r="I85" s="125">
        <v>61</v>
      </c>
      <c r="J85" s="125">
        <v>43</v>
      </c>
      <c r="K85" s="125">
        <v>33</v>
      </c>
      <c r="L85" s="125">
        <v>29</v>
      </c>
      <c r="M85" s="125">
        <v>33</v>
      </c>
      <c r="N85" s="125">
        <v>35</v>
      </c>
      <c r="O85" s="125">
        <v>49</v>
      </c>
      <c r="P85" s="125">
        <v>35</v>
      </c>
      <c r="Q85" s="125">
        <v>30</v>
      </c>
      <c r="R85" s="125">
        <v>30</v>
      </c>
      <c r="S85" s="125">
        <v>38</v>
      </c>
      <c r="T85" s="125">
        <v>52</v>
      </c>
      <c r="U85" s="125">
        <v>54</v>
      </c>
      <c r="V85" s="125">
        <v>37</v>
      </c>
      <c r="W85" s="125">
        <v>46</v>
      </c>
      <c r="X85" s="125">
        <v>66</v>
      </c>
      <c r="Y85" s="125">
        <v>48</v>
      </c>
      <c r="Z85" s="125">
        <v>47</v>
      </c>
      <c r="AA85" s="125">
        <v>46</v>
      </c>
      <c r="AB85" s="125">
        <v>36</v>
      </c>
      <c r="AC85" s="125">
        <v>26</v>
      </c>
      <c r="AD85" s="125">
        <v>30</v>
      </c>
      <c r="AE85" s="125">
        <v>18</v>
      </c>
      <c r="AF85" s="125">
        <v>35</v>
      </c>
      <c r="AG85" s="125">
        <v>57</v>
      </c>
      <c r="AH85" s="125">
        <v>30</v>
      </c>
      <c r="AI85" s="125">
        <v>33</v>
      </c>
      <c r="AJ85" s="125">
        <v>44</v>
      </c>
      <c r="AK85" s="125">
        <v>33</v>
      </c>
      <c r="AL85" s="125">
        <v>30</v>
      </c>
      <c r="AM85" s="125">
        <v>47</v>
      </c>
      <c r="AN85" s="125">
        <v>30</v>
      </c>
      <c r="AO85" s="125">
        <v>29</v>
      </c>
      <c r="AP85" s="125">
        <v>27</v>
      </c>
      <c r="AQ85" s="125">
        <v>42</v>
      </c>
      <c r="AR85" s="125">
        <v>26</v>
      </c>
      <c r="AS85" s="125">
        <v>49</v>
      </c>
      <c r="AT85" s="125">
        <v>36</v>
      </c>
      <c r="AU85" s="125">
        <v>33</v>
      </c>
      <c r="AV85" s="125">
        <v>39</v>
      </c>
      <c r="AW85" s="125">
        <v>33</v>
      </c>
      <c r="AX85" s="125">
        <v>36</v>
      </c>
      <c r="AY85" s="125">
        <v>52</v>
      </c>
      <c r="AZ85" s="125">
        <v>29</v>
      </c>
      <c r="BA85" s="125">
        <v>25</v>
      </c>
      <c r="BB85" s="125">
        <v>31</v>
      </c>
      <c r="BC85" s="125">
        <v>29</v>
      </c>
      <c r="BD85" s="125">
        <v>44</v>
      </c>
      <c r="BE85" s="125">
        <v>50</v>
      </c>
      <c r="BF85" s="125">
        <v>37</v>
      </c>
      <c r="BG85" s="125">
        <v>46</v>
      </c>
      <c r="BH85" s="125">
        <v>62</v>
      </c>
      <c r="BI85" s="125">
        <v>32</v>
      </c>
      <c r="BJ85" s="125">
        <v>38</v>
      </c>
      <c r="BK85" s="125">
        <v>47</v>
      </c>
      <c r="BL85" s="125">
        <v>36</v>
      </c>
      <c r="BM85" s="125">
        <v>35</v>
      </c>
      <c r="BN85" s="125">
        <v>46</v>
      </c>
      <c r="BO85" s="125">
        <v>55</v>
      </c>
      <c r="BP85" s="125">
        <v>68</v>
      </c>
      <c r="BQ85" s="125">
        <v>78</v>
      </c>
      <c r="BR85" s="125">
        <v>71</v>
      </c>
      <c r="BS85" s="125">
        <v>79</v>
      </c>
      <c r="BT85" s="125">
        <v>96</v>
      </c>
      <c r="BU85" s="125">
        <v>31</v>
      </c>
      <c r="BV85" s="125">
        <v>39</v>
      </c>
      <c r="BW85" s="125">
        <v>41</v>
      </c>
      <c r="BX85" s="125">
        <v>50</v>
      </c>
      <c r="BY85" s="125">
        <v>51</v>
      </c>
      <c r="BZ85" s="125">
        <v>57</v>
      </c>
      <c r="CA85" s="125">
        <v>65</v>
      </c>
      <c r="CB85" s="125">
        <v>88</v>
      </c>
      <c r="CC85" s="125">
        <v>95</v>
      </c>
      <c r="CD85" s="125">
        <v>98</v>
      </c>
      <c r="CE85" s="125">
        <v>106</v>
      </c>
      <c r="CF85" s="125">
        <v>92</v>
      </c>
      <c r="CG85" s="125">
        <v>29</v>
      </c>
      <c r="CH85" s="125">
        <v>37</v>
      </c>
      <c r="CI85" s="125">
        <v>47</v>
      </c>
      <c r="CJ85" s="125">
        <v>28</v>
      </c>
      <c r="CK85" s="125">
        <v>30</v>
      </c>
      <c r="CL85" s="125">
        <v>27</v>
      </c>
      <c r="CM85" s="125">
        <v>26</v>
      </c>
      <c r="CN85" s="125">
        <v>27</v>
      </c>
      <c r="CO85" s="125">
        <v>33</v>
      </c>
      <c r="CP85" s="125">
        <v>30</v>
      </c>
      <c r="CQ85" s="125">
        <v>26</v>
      </c>
      <c r="CR85" s="125">
        <v>24</v>
      </c>
      <c r="CS85" s="125">
        <v>24</v>
      </c>
      <c r="CT85" s="125">
        <v>22</v>
      </c>
      <c r="CU85" s="125">
        <v>20</v>
      </c>
      <c r="CV85" s="125">
        <v>33</v>
      </c>
      <c r="CW85" s="125">
        <v>19</v>
      </c>
      <c r="CX85" s="125">
        <v>20</v>
      </c>
      <c r="CY85" s="125">
        <v>142</v>
      </c>
      <c r="CZ85" s="125">
        <v>22</v>
      </c>
      <c r="DA85" s="125">
        <v>38</v>
      </c>
      <c r="DB85" s="125">
        <v>40</v>
      </c>
      <c r="DC85" s="125">
        <v>30</v>
      </c>
      <c r="DD85" s="125">
        <v>24</v>
      </c>
      <c r="DE85" s="125">
        <v>39</v>
      </c>
      <c r="DF85" s="125">
        <v>30</v>
      </c>
      <c r="DG85" s="125">
        <v>19</v>
      </c>
      <c r="DH85" s="125">
        <v>44</v>
      </c>
      <c r="DI85" s="125">
        <v>37</v>
      </c>
      <c r="DJ85" s="125">
        <v>86</v>
      </c>
      <c r="DK85" s="125">
        <v>100</v>
      </c>
      <c r="DL85" s="125">
        <v>508</v>
      </c>
      <c r="DM85" s="125">
        <v>70</v>
      </c>
      <c r="DN85" s="125">
        <v>44</v>
      </c>
      <c r="DO85" s="125">
        <v>44</v>
      </c>
      <c r="DP85" s="125">
        <v>33</v>
      </c>
      <c r="DQ85" s="125">
        <v>33</v>
      </c>
      <c r="DR85" s="125">
        <v>24</v>
      </c>
      <c r="DS85" s="125">
        <v>21</v>
      </c>
      <c r="DT85" s="125">
        <v>28</v>
      </c>
      <c r="DU85" s="125">
        <v>22</v>
      </c>
      <c r="DV85" s="125">
        <v>26</v>
      </c>
      <c r="DW85" s="125">
        <v>22</v>
      </c>
      <c r="DX85" s="125">
        <v>41</v>
      </c>
      <c r="DY85" s="125">
        <v>31</v>
      </c>
      <c r="DZ85" s="125">
        <v>29</v>
      </c>
      <c r="EA85" s="125">
        <v>29</v>
      </c>
      <c r="EB85" s="125">
        <v>27</v>
      </c>
      <c r="EC85" s="125">
        <v>30</v>
      </c>
      <c r="ED85" s="125">
        <v>27</v>
      </c>
      <c r="EE85" s="125">
        <v>23</v>
      </c>
      <c r="EF85" s="125">
        <v>16</v>
      </c>
      <c r="EG85" s="125">
        <v>22</v>
      </c>
      <c r="EH85" s="125">
        <v>30</v>
      </c>
      <c r="EI85" s="125">
        <v>30</v>
      </c>
      <c r="EJ85" s="125">
        <v>43</v>
      </c>
      <c r="EK85" s="125">
        <v>42</v>
      </c>
      <c r="EL85" s="125">
        <v>20</v>
      </c>
      <c r="EM85" s="125">
        <v>39</v>
      </c>
      <c r="EN85" s="125">
        <v>35</v>
      </c>
      <c r="EO85" s="125">
        <v>32</v>
      </c>
      <c r="EP85" s="125">
        <v>26</v>
      </c>
      <c r="EQ85" s="125">
        <v>29</v>
      </c>
      <c r="ER85" s="125">
        <v>31</v>
      </c>
      <c r="ES85" s="125">
        <v>35</v>
      </c>
      <c r="ET85" s="125">
        <v>24</v>
      </c>
      <c r="EU85" s="125">
        <v>35</v>
      </c>
      <c r="EV85" s="125">
        <v>31</v>
      </c>
      <c r="EW85" s="125">
        <v>39</v>
      </c>
      <c r="EX85" s="125">
        <v>24</v>
      </c>
      <c r="EY85" s="125">
        <v>29</v>
      </c>
      <c r="EZ85" s="125">
        <v>28</v>
      </c>
      <c r="FA85" s="125">
        <v>30</v>
      </c>
      <c r="FB85" s="125">
        <v>37</v>
      </c>
      <c r="FC85" s="125">
        <v>25</v>
      </c>
      <c r="FD85" s="125">
        <v>22</v>
      </c>
      <c r="FE85" s="125">
        <v>24</v>
      </c>
      <c r="FF85" s="125">
        <v>32</v>
      </c>
      <c r="FG85" s="125">
        <v>30</v>
      </c>
      <c r="FH85" s="125">
        <v>38</v>
      </c>
      <c r="FI85" s="125">
        <v>45</v>
      </c>
      <c r="FJ85" s="125">
        <v>24</v>
      </c>
      <c r="FK85" s="125">
        <v>30</v>
      </c>
      <c r="FL85" s="125">
        <v>30</v>
      </c>
      <c r="FM85" s="125">
        <v>28</v>
      </c>
      <c r="FN85" s="125">
        <v>47</v>
      </c>
      <c r="FO85" s="125">
        <v>25</v>
      </c>
      <c r="FP85" s="125">
        <v>31</v>
      </c>
      <c r="FQ85" s="125">
        <v>26</v>
      </c>
      <c r="FR85" s="125">
        <v>35</v>
      </c>
      <c r="FS85" s="125">
        <v>37</v>
      </c>
      <c r="FT85" s="125">
        <v>55</v>
      </c>
      <c r="FU85" s="125">
        <v>47</v>
      </c>
      <c r="FV85" s="125">
        <v>37</v>
      </c>
    </row>
    <row r="86" spans="1:178" x14ac:dyDescent="0.25">
      <c r="A86" s="126" t="s">
        <v>1419</v>
      </c>
      <c r="B86" s="127" t="str">
        <f t="shared" si="4"/>
        <v>JO</v>
      </c>
      <c r="C86" s="126" t="str">
        <f t="shared" si="5"/>
        <v>Federal government</v>
      </c>
      <c r="D86" s="125">
        <v>62</v>
      </c>
      <c r="E86" s="125">
        <v>56</v>
      </c>
      <c r="F86" s="125">
        <v>65</v>
      </c>
      <c r="G86" s="125">
        <v>73</v>
      </c>
      <c r="H86" s="125">
        <v>66</v>
      </c>
      <c r="I86" s="125">
        <v>80</v>
      </c>
      <c r="J86" s="125">
        <v>43</v>
      </c>
      <c r="K86" s="125">
        <v>44</v>
      </c>
      <c r="L86" s="125">
        <v>44</v>
      </c>
      <c r="M86" s="125">
        <v>42</v>
      </c>
      <c r="N86" s="125">
        <v>44</v>
      </c>
      <c r="O86" s="125">
        <v>40</v>
      </c>
      <c r="P86" s="125">
        <v>39</v>
      </c>
      <c r="Q86" s="125">
        <v>44</v>
      </c>
      <c r="R86" s="125">
        <v>54</v>
      </c>
      <c r="S86" s="125">
        <v>51</v>
      </c>
      <c r="T86" s="125">
        <v>61</v>
      </c>
      <c r="U86" s="125">
        <v>38</v>
      </c>
      <c r="V86" s="125">
        <v>50</v>
      </c>
      <c r="W86" s="125">
        <v>54</v>
      </c>
      <c r="X86" s="125">
        <v>46</v>
      </c>
      <c r="Y86" s="125">
        <v>31</v>
      </c>
      <c r="Z86" s="125">
        <v>45</v>
      </c>
      <c r="AA86" s="125">
        <v>31</v>
      </c>
      <c r="AB86" s="125">
        <v>49</v>
      </c>
      <c r="AC86" s="125">
        <v>49</v>
      </c>
      <c r="AD86" s="125">
        <v>52</v>
      </c>
      <c r="AE86" s="125">
        <v>29</v>
      </c>
      <c r="AF86" s="125">
        <v>43</v>
      </c>
      <c r="AG86" s="125">
        <v>70</v>
      </c>
      <c r="AH86" s="125">
        <v>57</v>
      </c>
      <c r="AI86" s="125">
        <v>57</v>
      </c>
      <c r="AJ86" s="125">
        <v>49</v>
      </c>
      <c r="AK86" s="125">
        <v>40</v>
      </c>
      <c r="AL86" s="125">
        <v>41</v>
      </c>
      <c r="AM86" s="125">
        <v>49</v>
      </c>
      <c r="AN86" s="125">
        <v>45</v>
      </c>
      <c r="AO86" s="125">
        <v>53</v>
      </c>
      <c r="AP86" s="125">
        <v>59</v>
      </c>
      <c r="AQ86" s="125">
        <v>70</v>
      </c>
      <c r="AR86" s="125">
        <v>34</v>
      </c>
      <c r="AS86" s="125">
        <v>63</v>
      </c>
      <c r="AT86" s="125">
        <v>42</v>
      </c>
      <c r="AU86" s="125">
        <v>46</v>
      </c>
      <c r="AV86" s="125">
        <v>47</v>
      </c>
      <c r="AW86" s="125">
        <v>38</v>
      </c>
      <c r="AX86" s="125">
        <v>43</v>
      </c>
      <c r="AY86" s="125">
        <v>57</v>
      </c>
      <c r="AZ86" s="125">
        <v>34</v>
      </c>
      <c r="BA86" s="125">
        <v>41</v>
      </c>
      <c r="BB86" s="125">
        <v>52</v>
      </c>
      <c r="BC86" s="125">
        <v>43</v>
      </c>
      <c r="BD86" s="125">
        <v>49</v>
      </c>
      <c r="BE86" s="125">
        <v>43</v>
      </c>
      <c r="BF86" s="125">
        <v>47</v>
      </c>
      <c r="BG86" s="125">
        <v>57</v>
      </c>
      <c r="BH86" s="125">
        <v>50</v>
      </c>
      <c r="BI86" s="125">
        <v>35</v>
      </c>
      <c r="BJ86" s="125">
        <v>44</v>
      </c>
      <c r="BK86" s="125">
        <v>48</v>
      </c>
      <c r="BL86" s="125">
        <v>39</v>
      </c>
      <c r="BM86" s="125">
        <v>48</v>
      </c>
      <c r="BN86" s="125">
        <v>50</v>
      </c>
      <c r="BO86" s="125">
        <v>57</v>
      </c>
      <c r="BP86" s="125">
        <v>49</v>
      </c>
      <c r="BQ86" s="125">
        <v>51</v>
      </c>
      <c r="BR86" s="125">
        <v>65</v>
      </c>
      <c r="BS86" s="125">
        <v>65</v>
      </c>
      <c r="BT86" s="125">
        <v>39</v>
      </c>
      <c r="BU86" s="125">
        <v>41</v>
      </c>
      <c r="BV86" s="125">
        <v>36</v>
      </c>
      <c r="BW86" s="125">
        <v>35</v>
      </c>
      <c r="BX86" s="125">
        <v>35</v>
      </c>
      <c r="BY86" s="125">
        <v>49</v>
      </c>
      <c r="BZ86" s="125">
        <v>53</v>
      </c>
      <c r="CA86" s="125">
        <v>56</v>
      </c>
      <c r="CB86" s="125">
        <v>54</v>
      </c>
      <c r="CC86" s="125">
        <v>41</v>
      </c>
      <c r="CD86" s="125">
        <v>48</v>
      </c>
      <c r="CE86" s="125">
        <v>60</v>
      </c>
      <c r="CF86" s="125">
        <v>42</v>
      </c>
      <c r="CG86" s="125">
        <v>38</v>
      </c>
      <c r="CH86" s="125">
        <v>48</v>
      </c>
      <c r="CI86" s="125">
        <v>53</v>
      </c>
      <c r="CJ86" s="125">
        <v>27</v>
      </c>
      <c r="CK86" s="125">
        <v>42</v>
      </c>
      <c r="CL86" s="125">
        <v>63</v>
      </c>
      <c r="CM86" s="125">
        <v>33</v>
      </c>
      <c r="CN86" s="125">
        <v>69</v>
      </c>
      <c r="CO86" s="125">
        <v>48</v>
      </c>
      <c r="CP86" s="125">
        <v>72</v>
      </c>
      <c r="CQ86" s="125">
        <v>78</v>
      </c>
      <c r="CR86" s="125">
        <v>57</v>
      </c>
      <c r="CS86" s="125">
        <v>74</v>
      </c>
      <c r="CT86" s="125">
        <v>27</v>
      </c>
      <c r="CU86" s="125">
        <v>30</v>
      </c>
      <c r="CV86" s="125">
        <v>73</v>
      </c>
      <c r="CW86" s="125">
        <v>69</v>
      </c>
      <c r="CX86" s="125">
        <v>120</v>
      </c>
      <c r="CY86" s="125">
        <v>94</v>
      </c>
      <c r="CZ86" s="125">
        <v>44</v>
      </c>
      <c r="DA86" s="125">
        <v>52</v>
      </c>
      <c r="DB86" s="125">
        <v>59</v>
      </c>
      <c r="DC86" s="125">
        <v>30</v>
      </c>
      <c r="DD86" s="125">
        <v>50</v>
      </c>
      <c r="DE86" s="125">
        <v>116</v>
      </c>
      <c r="DF86" s="125">
        <v>97</v>
      </c>
      <c r="DG86" s="125">
        <v>73</v>
      </c>
      <c r="DH86" s="125">
        <v>151</v>
      </c>
      <c r="DI86" s="125">
        <v>134</v>
      </c>
      <c r="DJ86" s="125">
        <v>164</v>
      </c>
      <c r="DK86" s="125">
        <v>374</v>
      </c>
      <c r="DL86" s="125">
        <v>156</v>
      </c>
      <c r="DM86" s="125">
        <v>83</v>
      </c>
      <c r="DN86" s="125">
        <v>79</v>
      </c>
      <c r="DO86" s="125">
        <v>87</v>
      </c>
      <c r="DP86" s="125">
        <v>76</v>
      </c>
      <c r="DQ86" s="125">
        <v>66</v>
      </c>
      <c r="DR86" s="125">
        <v>80</v>
      </c>
      <c r="DS86" s="125">
        <v>79</v>
      </c>
      <c r="DT86" s="125">
        <v>57</v>
      </c>
      <c r="DU86" s="125">
        <v>54</v>
      </c>
      <c r="DV86" s="125">
        <v>62</v>
      </c>
      <c r="DW86" s="125">
        <v>52</v>
      </c>
      <c r="DX86" s="125">
        <v>53</v>
      </c>
      <c r="DY86" s="125">
        <v>41</v>
      </c>
      <c r="DZ86" s="125">
        <v>60</v>
      </c>
      <c r="EA86" s="125">
        <v>49</v>
      </c>
      <c r="EB86" s="125">
        <v>51</v>
      </c>
      <c r="EC86" s="125">
        <v>69</v>
      </c>
      <c r="ED86" s="125">
        <v>47</v>
      </c>
      <c r="EE86" s="125">
        <v>49</v>
      </c>
      <c r="EF86" s="125">
        <v>46</v>
      </c>
      <c r="EG86" s="125">
        <v>70</v>
      </c>
      <c r="EH86" s="125">
        <v>85</v>
      </c>
      <c r="EI86" s="125">
        <v>73</v>
      </c>
      <c r="EJ86" s="125">
        <v>74</v>
      </c>
      <c r="EK86" s="125">
        <v>71</v>
      </c>
      <c r="EL86" s="125">
        <v>50</v>
      </c>
      <c r="EM86" s="125">
        <v>90</v>
      </c>
      <c r="EN86" s="125">
        <v>70</v>
      </c>
      <c r="EO86" s="125">
        <v>76</v>
      </c>
      <c r="EP86" s="125">
        <v>54</v>
      </c>
      <c r="EQ86" s="125">
        <v>63</v>
      </c>
      <c r="ER86" s="125">
        <v>75</v>
      </c>
      <c r="ES86" s="125">
        <v>72</v>
      </c>
      <c r="ET86" s="125">
        <v>55</v>
      </c>
      <c r="EU86" s="125">
        <v>79</v>
      </c>
      <c r="EV86" s="125">
        <v>49</v>
      </c>
      <c r="EW86" s="125">
        <v>41</v>
      </c>
      <c r="EX86" s="125">
        <v>51</v>
      </c>
      <c r="EY86" s="125">
        <v>43</v>
      </c>
      <c r="EZ86" s="125">
        <v>47</v>
      </c>
      <c r="FA86" s="125">
        <v>44</v>
      </c>
      <c r="FB86" s="125">
        <v>47</v>
      </c>
      <c r="FC86" s="125">
        <v>44</v>
      </c>
      <c r="FD86" s="125">
        <v>43</v>
      </c>
      <c r="FE86" s="125">
        <v>60</v>
      </c>
      <c r="FF86" s="125">
        <v>77</v>
      </c>
      <c r="FG86" s="125">
        <v>66</v>
      </c>
      <c r="FH86" s="125">
        <v>62</v>
      </c>
      <c r="FI86" s="125">
        <v>62</v>
      </c>
      <c r="FJ86" s="125">
        <v>51</v>
      </c>
      <c r="FK86" s="125">
        <v>72</v>
      </c>
      <c r="FL86" s="125">
        <v>61</v>
      </c>
      <c r="FM86" s="125">
        <v>54</v>
      </c>
      <c r="FN86" s="125">
        <v>57</v>
      </c>
      <c r="FO86" s="125">
        <v>70</v>
      </c>
      <c r="FP86" s="125">
        <v>69</v>
      </c>
      <c r="FQ86" s="125">
        <v>74</v>
      </c>
      <c r="FR86" s="125">
        <v>79</v>
      </c>
      <c r="FS86" s="125">
        <v>79</v>
      </c>
      <c r="FT86" s="125">
        <v>75</v>
      </c>
      <c r="FU86" s="125">
        <v>62</v>
      </c>
      <c r="FV86" s="125">
        <v>65</v>
      </c>
    </row>
    <row r="87" spans="1:178" x14ac:dyDescent="0.25">
      <c r="A87" s="126" t="s">
        <v>1418</v>
      </c>
      <c r="B87" s="127" t="str">
        <f t="shared" si="4"/>
        <v>HI</v>
      </c>
      <c r="C87" s="126" t="str">
        <f t="shared" si="5"/>
        <v>State and local government</v>
      </c>
      <c r="D87" s="125">
        <v>292</v>
      </c>
      <c r="E87" s="125">
        <v>248</v>
      </c>
      <c r="F87" s="125">
        <v>222</v>
      </c>
      <c r="G87" s="125">
        <v>239</v>
      </c>
      <c r="H87" s="125">
        <v>329</v>
      </c>
      <c r="I87" s="125">
        <v>426</v>
      </c>
      <c r="J87" s="125">
        <v>328</v>
      </c>
      <c r="K87" s="125">
        <v>517</v>
      </c>
      <c r="L87" s="125">
        <v>415</v>
      </c>
      <c r="M87" s="125">
        <v>278</v>
      </c>
      <c r="N87" s="125">
        <v>231</v>
      </c>
      <c r="O87" s="125">
        <v>170</v>
      </c>
      <c r="P87" s="125">
        <v>253</v>
      </c>
      <c r="Q87" s="125">
        <v>189</v>
      </c>
      <c r="R87" s="125">
        <v>190</v>
      </c>
      <c r="S87" s="125">
        <v>204</v>
      </c>
      <c r="T87" s="125">
        <v>297</v>
      </c>
      <c r="U87" s="125">
        <v>362</v>
      </c>
      <c r="V87" s="125">
        <v>301</v>
      </c>
      <c r="W87" s="125">
        <v>491</v>
      </c>
      <c r="X87" s="125">
        <v>337</v>
      </c>
      <c r="Y87" s="125">
        <v>259</v>
      </c>
      <c r="Z87" s="125">
        <v>240</v>
      </c>
      <c r="AA87" s="125">
        <v>162</v>
      </c>
      <c r="AB87" s="125">
        <v>267</v>
      </c>
      <c r="AC87" s="125">
        <v>170</v>
      </c>
      <c r="AD87" s="125">
        <v>165</v>
      </c>
      <c r="AE87" s="125">
        <v>196</v>
      </c>
      <c r="AF87" s="125">
        <v>248</v>
      </c>
      <c r="AG87" s="125">
        <v>343</v>
      </c>
      <c r="AH87" s="125">
        <v>303</v>
      </c>
      <c r="AI87" s="125">
        <v>332</v>
      </c>
      <c r="AJ87" s="125">
        <v>310</v>
      </c>
      <c r="AK87" s="125">
        <v>273</v>
      </c>
      <c r="AL87" s="125">
        <v>181</v>
      </c>
      <c r="AM87" s="125">
        <v>160</v>
      </c>
      <c r="AN87" s="125">
        <v>218</v>
      </c>
      <c r="AO87" s="125">
        <v>188</v>
      </c>
      <c r="AP87" s="125">
        <v>204</v>
      </c>
      <c r="AQ87" s="125">
        <v>186</v>
      </c>
      <c r="AR87" s="125">
        <v>263</v>
      </c>
      <c r="AS87" s="125">
        <v>340</v>
      </c>
      <c r="AT87" s="125">
        <v>289</v>
      </c>
      <c r="AU87" s="125">
        <v>453</v>
      </c>
      <c r="AV87" s="125">
        <v>442</v>
      </c>
      <c r="AW87" s="125">
        <v>277</v>
      </c>
      <c r="AX87" s="125">
        <v>228</v>
      </c>
      <c r="AY87" s="125">
        <v>168</v>
      </c>
      <c r="AZ87" s="125">
        <v>271</v>
      </c>
      <c r="BA87" s="125">
        <v>189</v>
      </c>
      <c r="BB87" s="125">
        <v>186</v>
      </c>
      <c r="BC87" s="125">
        <v>204</v>
      </c>
      <c r="BD87" s="125">
        <v>273</v>
      </c>
      <c r="BE87" s="125">
        <v>343</v>
      </c>
      <c r="BF87" s="125">
        <v>342</v>
      </c>
      <c r="BG87" s="125">
        <v>465</v>
      </c>
      <c r="BH87" s="125">
        <v>386</v>
      </c>
      <c r="BI87" s="125">
        <v>256</v>
      </c>
      <c r="BJ87" s="125">
        <v>220</v>
      </c>
      <c r="BK87" s="125">
        <v>168</v>
      </c>
      <c r="BL87" s="125">
        <v>232</v>
      </c>
      <c r="BM87" s="125">
        <v>203</v>
      </c>
      <c r="BN87" s="125">
        <v>214</v>
      </c>
      <c r="BO87" s="125">
        <v>201</v>
      </c>
      <c r="BP87" s="125">
        <v>289</v>
      </c>
      <c r="BQ87" s="125">
        <v>401</v>
      </c>
      <c r="BR87" s="125">
        <v>321</v>
      </c>
      <c r="BS87" s="125">
        <v>555</v>
      </c>
      <c r="BT87" s="125">
        <v>487</v>
      </c>
      <c r="BU87" s="125">
        <v>254</v>
      </c>
      <c r="BV87" s="125">
        <v>209</v>
      </c>
      <c r="BW87" s="125">
        <v>160</v>
      </c>
      <c r="BX87" s="125">
        <v>259</v>
      </c>
      <c r="BY87" s="125">
        <v>209</v>
      </c>
      <c r="BZ87" s="125">
        <v>196</v>
      </c>
      <c r="CA87" s="125">
        <v>210</v>
      </c>
      <c r="CB87" s="125">
        <v>305</v>
      </c>
      <c r="CC87" s="125">
        <v>388</v>
      </c>
      <c r="CD87" s="125">
        <v>292</v>
      </c>
      <c r="CE87" s="125">
        <v>554</v>
      </c>
      <c r="CF87" s="125">
        <v>428</v>
      </c>
      <c r="CG87" s="125">
        <v>274</v>
      </c>
      <c r="CH87" s="125">
        <v>205</v>
      </c>
      <c r="CI87" s="125">
        <v>174</v>
      </c>
      <c r="CJ87" s="125">
        <v>236</v>
      </c>
      <c r="CK87" s="125">
        <v>182</v>
      </c>
      <c r="CL87" s="125">
        <v>194</v>
      </c>
      <c r="CM87" s="125">
        <v>195</v>
      </c>
      <c r="CN87" s="125">
        <v>300</v>
      </c>
      <c r="CO87" s="125">
        <v>371</v>
      </c>
      <c r="CP87" s="125">
        <v>302</v>
      </c>
      <c r="CQ87" s="125">
        <v>430</v>
      </c>
      <c r="CR87" s="125">
        <v>332</v>
      </c>
      <c r="CS87" s="125">
        <v>254</v>
      </c>
      <c r="CT87" s="125">
        <v>173</v>
      </c>
      <c r="CU87" s="125">
        <v>140</v>
      </c>
      <c r="CV87" s="125">
        <v>261</v>
      </c>
      <c r="CW87" s="125">
        <v>158</v>
      </c>
      <c r="CX87" s="125">
        <v>149</v>
      </c>
      <c r="CY87" s="125">
        <v>163</v>
      </c>
      <c r="CZ87" s="125">
        <v>250</v>
      </c>
      <c r="DA87" s="125">
        <v>301</v>
      </c>
      <c r="DB87" s="125">
        <v>241</v>
      </c>
      <c r="DC87" s="125">
        <v>429</v>
      </c>
      <c r="DD87" s="125">
        <v>260</v>
      </c>
      <c r="DE87" s="125">
        <v>265</v>
      </c>
      <c r="DF87" s="125">
        <v>173</v>
      </c>
      <c r="DG87" s="125">
        <v>123</v>
      </c>
      <c r="DH87" s="125">
        <v>217</v>
      </c>
      <c r="DI87" s="125">
        <v>159</v>
      </c>
      <c r="DJ87" s="125">
        <v>168</v>
      </c>
      <c r="DK87" s="125">
        <v>165</v>
      </c>
      <c r="DL87" s="125">
        <v>251</v>
      </c>
      <c r="DM87" s="125">
        <v>302</v>
      </c>
      <c r="DN87" s="125">
        <v>273</v>
      </c>
      <c r="DO87" s="125">
        <v>397</v>
      </c>
      <c r="DP87" s="125">
        <v>268</v>
      </c>
      <c r="DQ87" s="125">
        <v>258</v>
      </c>
      <c r="DR87" s="125">
        <v>194</v>
      </c>
      <c r="DS87" s="125">
        <v>141</v>
      </c>
      <c r="DT87" s="125">
        <v>225</v>
      </c>
      <c r="DU87" s="125">
        <v>134</v>
      </c>
      <c r="DV87" s="125">
        <v>150</v>
      </c>
      <c r="DW87" s="125">
        <v>175</v>
      </c>
      <c r="DX87" s="125">
        <v>239</v>
      </c>
      <c r="DY87" s="125">
        <v>329</v>
      </c>
      <c r="DZ87" s="125">
        <v>266</v>
      </c>
      <c r="EA87" s="125">
        <v>417</v>
      </c>
      <c r="EB87" s="125">
        <v>283</v>
      </c>
      <c r="EC87" s="125">
        <v>218</v>
      </c>
      <c r="ED87" s="125">
        <v>175</v>
      </c>
      <c r="EE87" s="125">
        <v>158</v>
      </c>
      <c r="EF87" s="125">
        <v>245</v>
      </c>
      <c r="EG87" s="125">
        <v>190</v>
      </c>
      <c r="EH87" s="125">
        <v>180</v>
      </c>
      <c r="EI87" s="125">
        <v>175</v>
      </c>
      <c r="EJ87" s="125">
        <v>279</v>
      </c>
      <c r="EK87" s="125">
        <v>344</v>
      </c>
      <c r="EL87" s="125">
        <v>334</v>
      </c>
      <c r="EM87" s="125">
        <v>519</v>
      </c>
      <c r="EN87" s="125">
        <v>278</v>
      </c>
      <c r="EO87" s="125">
        <v>208</v>
      </c>
      <c r="EP87" s="125">
        <v>184</v>
      </c>
      <c r="EQ87" s="125">
        <v>150</v>
      </c>
      <c r="ER87" s="125">
        <v>222</v>
      </c>
      <c r="ES87" s="125">
        <v>193</v>
      </c>
      <c r="ET87" s="125">
        <v>178</v>
      </c>
      <c r="EU87" s="125">
        <v>190</v>
      </c>
      <c r="EV87" s="125">
        <v>272</v>
      </c>
      <c r="EW87" s="125">
        <v>302</v>
      </c>
      <c r="EX87" s="125">
        <v>293</v>
      </c>
      <c r="EY87" s="125">
        <v>536</v>
      </c>
      <c r="EZ87" s="125">
        <v>319</v>
      </c>
      <c r="FA87" s="125">
        <v>237</v>
      </c>
      <c r="FB87" s="125">
        <v>193</v>
      </c>
      <c r="FC87" s="125">
        <v>149</v>
      </c>
      <c r="FD87" s="125">
        <v>235</v>
      </c>
      <c r="FE87" s="125">
        <v>201</v>
      </c>
      <c r="FF87" s="125">
        <v>197</v>
      </c>
      <c r="FG87" s="125">
        <v>185</v>
      </c>
      <c r="FH87" s="125">
        <v>289</v>
      </c>
      <c r="FI87" s="125">
        <v>355</v>
      </c>
      <c r="FJ87" s="125">
        <v>296</v>
      </c>
      <c r="FK87" s="125">
        <v>482</v>
      </c>
      <c r="FL87" s="125">
        <v>374</v>
      </c>
      <c r="FM87" s="125">
        <v>252</v>
      </c>
      <c r="FN87" s="125">
        <v>195</v>
      </c>
      <c r="FO87" s="125">
        <v>176</v>
      </c>
      <c r="FP87" s="125">
        <v>254</v>
      </c>
      <c r="FQ87" s="125">
        <v>207</v>
      </c>
      <c r="FR87" s="125">
        <v>212</v>
      </c>
      <c r="FS87" s="125">
        <v>223</v>
      </c>
      <c r="FT87" s="125">
        <v>304</v>
      </c>
      <c r="FU87" s="125">
        <v>391</v>
      </c>
      <c r="FV87" s="125">
        <v>324</v>
      </c>
    </row>
    <row r="88" spans="1:178" x14ac:dyDescent="0.25">
      <c r="A88" s="126" t="s">
        <v>1417</v>
      </c>
      <c r="B88" s="127" t="str">
        <f t="shared" si="4"/>
        <v>JO</v>
      </c>
      <c r="C88" s="126" t="str">
        <f t="shared" si="5"/>
        <v>State and local government</v>
      </c>
      <c r="D88" s="125">
        <v>433</v>
      </c>
      <c r="E88" s="125">
        <v>334</v>
      </c>
      <c r="F88" s="125">
        <v>404</v>
      </c>
      <c r="G88" s="125">
        <v>392</v>
      </c>
      <c r="H88" s="125">
        <v>466</v>
      </c>
      <c r="I88" s="125">
        <v>485</v>
      </c>
      <c r="J88" s="125">
        <v>477</v>
      </c>
      <c r="K88" s="125">
        <v>441</v>
      </c>
      <c r="L88" s="125">
        <v>309</v>
      </c>
      <c r="M88" s="125">
        <v>372</v>
      </c>
      <c r="N88" s="125">
        <v>356</v>
      </c>
      <c r="O88" s="125">
        <v>330</v>
      </c>
      <c r="P88" s="125">
        <v>325</v>
      </c>
      <c r="Q88" s="125">
        <v>365</v>
      </c>
      <c r="R88" s="125">
        <v>358</v>
      </c>
      <c r="S88" s="125">
        <v>351</v>
      </c>
      <c r="T88" s="125">
        <v>431</v>
      </c>
      <c r="U88" s="125">
        <v>404</v>
      </c>
      <c r="V88" s="125">
        <v>391</v>
      </c>
      <c r="W88" s="125">
        <v>417</v>
      </c>
      <c r="X88" s="125">
        <v>325</v>
      </c>
      <c r="Y88" s="125">
        <v>335</v>
      </c>
      <c r="Z88" s="125">
        <v>364</v>
      </c>
      <c r="AA88" s="125">
        <v>288</v>
      </c>
      <c r="AB88" s="125">
        <v>340</v>
      </c>
      <c r="AC88" s="125">
        <v>289</v>
      </c>
      <c r="AD88" s="125">
        <v>305</v>
      </c>
      <c r="AE88" s="125">
        <v>335</v>
      </c>
      <c r="AF88" s="125">
        <v>307</v>
      </c>
      <c r="AG88" s="125">
        <v>374</v>
      </c>
      <c r="AH88" s="125">
        <v>319</v>
      </c>
      <c r="AI88" s="125">
        <v>268</v>
      </c>
      <c r="AJ88" s="125">
        <v>243</v>
      </c>
      <c r="AK88" s="125">
        <v>293</v>
      </c>
      <c r="AL88" s="125">
        <v>262</v>
      </c>
      <c r="AM88" s="125">
        <v>252</v>
      </c>
      <c r="AN88" s="125">
        <v>247</v>
      </c>
      <c r="AO88" s="125">
        <v>257</v>
      </c>
      <c r="AP88" s="125">
        <v>288</v>
      </c>
      <c r="AQ88" s="125">
        <v>294</v>
      </c>
      <c r="AR88" s="125">
        <v>351</v>
      </c>
      <c r="AS88" s="125">
        <v>301</v>
      </c>
      <c r="AT88" s="125">
        <v>312</v>
      </c>
      <c r="AU88" s="125">
        <v>302</v>
      </c>
      <c r="AV88" s="125">
        <v>281</v>
      </c>
      <c r="AW88" s="125">
        <v>336</v>
      </c>
      <c r="AX88" s="125">
        <v>292</v>
      </c>
      <c r="AY88" s="125">
        <v>310</v>
      </c>
      <c r="AZ88" s="125">
        <v>266</v>
      </c>
      <c r="BA88" s="125">
        <v>297</v>
      </c>
      <c r="BB88" s="125">
        <v>302</v>
      </c>
      <c r="BC88" s="125">
        <v>329</v>
      </c>
      <c r="BD88" s="125">
        <v>337</v>
      </c>
      <c r="BE88" s="125">
        <v>343</v>
      </c>
      <c r="BF88" s="125">
        <v>397</v>
      </c>
      <c r="BG88" s="125">
        <v>345</v>
      </c>
      <c r="BH88" s="125">
        <v>333</v>
      </c>
      <c r="BI88" s="125">
        <v>314</v>
      </c>
      <c r="BJ88" s="125">
        <v>310</v>
      </c>
      <c r="BK88" s="125">
        <v>344</v>
      </c>
      <c r="BL88" s="125">
        <v>302</v>
      </c>
      <c r="BM88" s="125">
        <v>320</v>
      </c>
      <c r="BN88" s="125">
        <v>366</v>
      </c>
      <c r="BO88" s="125">
        <v>378</v>
      </c>
      <c r="BP88" s="125">
        <v>393</v>
      </c>
      <c r="BQ88" s="125">
        <v>422</v>
      </c>
      <c r="BR88" s="125">
        <v>480</v>
      </c>
      <c r="BS88" s="125">
        <v>404</v>
      </c>
      <c r="BT88" s="125">
        <v>427</v>
      </c>
      <c r="BU88" s="125">
        <v>359</v>
      </c>
      <c r="BV88" s="125">
        <v>368</v>
      </c>
      <c r="BW88" s="125">
        <v>363</v>
      </c>
      <c r="BX88" s="125">
        <v>369</v>
      </c>
      <c r="BY88" s="125">
        <v>369</v>
      </c>
      <c r="BZ88" s="125">
        <v>380</v>
      </c>
      <c r="CA88" s="125">
        <v>416</v>
      </c>
      <c r="CB88" s="125">
        <v>408</v>
      </c>
      <c r="CC88" s="125">
        <v>428</v>
      </c>
      <c r="CD88" s="125">
        <v>431</v>
      </c>
      <c r="CE88" s="125">
        <v>443</v>
      </c>
      <c r="CF88" s="125">
        <v>377</v>
      </c>
      <c r="CG88" s="125">
        <v>387</v>
      </c>
      <c r="CH88" s="125">
        <v>362</v>
      </c>
      <c r="CI88" s="125">
        <v>357</v>
      </c>
      <c r="CJ88" s="125">
        <v>341</v>
      </c>
      <c r="CK88" s="125">
        <v>353</v>
      </c>
      <c r="CL88" s="125">
        <v>350</v>
      </c>
      <c r="CM88" s="125">
        <v>351</v>
      </c>
      <c r="CN88" s="125">
        <v>414</v>
      </c>
      <c r="CO88" s="125">
        <v>383</v>
      </c>
      <c r="CP88" s="125">
        <v>358</v>
      </c>
      <c r="CQ88" s="125">
        <v>336</v>
      </c>
      <c r="CR88" s="125">
        <v>340</v>
      </c>
      <c r="CS88" s="125">
        <v>316</v>
      </c>
      <c r="CT88" s="125">
        <v>320</v>
      </c>
      <c r="CU88" s="125">
        <v>254</v>
      </c>
      <c r="CV88" s="125">
        <v>274</v>
      </c>
      <c r="CW88" s="125">
        <v>267</v>
      </c>
      <c r="CX88" s="125">
        <v>236</v>
      </c>
      <c r="CY88" s="125">
        <v>288</v>
      </c>
      <c r="CZ88" s="125">
        <v>253</v>
      </c>
      <c r="DA88" s="125">
        <v>287</v>
      </c>
      <c r="DB88" s="125">
        <v>225</v>
      </c>
      <c r="DC88" s="125">
        <v>286</v>
      </c>
      <c r="DD88" s="125">
        <v>200</v>
      </c>
      <c r="DE88" s="125">
        <v>276</v>
      </c>
      <c r="DF88" s="125">
        <v>230</v>
      </c>
      <c r="DG88" s="125">
        <v>232</v>
      </c>
      <c r="DH88" s="125">
        <v>230</v>
      </c>
      <c r="DI88" s="125">
        <v>207</v>
      </c>
      <c r="DJ88" s="125">
        <v>240</v>
      </c>
      <c r="DK88" s="125">
        <v>262</v>
      </c>
      <c r="DL88" s="125">
        <v>246</v>
      </c>
      <c r="DM88" s="125">
        <v>244</v>
      </c>
      <c r="DN88" s="125">
        <v>270</v>
      </c>
      <c r="DO88" s="125">
        <v>259</v>
      </c>
      <c r="DP88" s="125">
        <v>230</v>
      </c>
      <c r="DQ88" s="125">
        <v>278</v>
      </c>
      <c r="DR88" s="125">
        <v>209</v>
      </c>
      <c r="DS88" s="125">
        <v>280</v>
      </c>
      <c r="DT88" s="125">
        <v>244</v>
      </c>
      <c r="DU88" s="125">
        <v>232</v>
      </c>
      <c r="DV88" s="125">
        <v>266</v>
      </c>
      <c r="DW88" s="125">
        <v>286</v>
      </c>
      <c r="DX88" s="125">
        <v>249</v>
      </c>
      <c r="DY88" s="125">
        <v>318</v>
      </c>
      <c r="DZ88" s="125">
        <v>292</v>
      </c>
      <c r="EA88" s="125">
        <v>300</v>
      </c>
      <c r="EB88" s="125">
        <v>318</v>
      </c>
      <c r="EC88" s="125">
        <v>304</v>
      </c>
      <c r="ED88" s="125">
        <v>287</v>
      </c>
      <c r="EE88" s="125">
        <v>289</v>
      </c>
      <c r="EF88" s="125">
        <v>265</v>
      </c>
      <c r="EG88" s="125">
        <v>305</v>
      </c>
      <c r="EH88" s="125">
        <v>322</v>
      </c>
      <c r="EI88" s="125">
        <v>276</v>
      </c>
      <c r="EJ88" s="125">
        <v>329</v>
      </c>
      <c r="EK88" s="125">
        <v>311</v>
      </c>
      <c r="EL88" s="125">
        <v>363</v>
      </c>
      <c r="EM88" s="125">
        <v>368</v>
      </c>
      <c r="EN88" s="125">
        <v>279</v>
      </c>
      <c r="EO88" s="125">
        <v>285</v>
      </c>
      <c r="EP88" s="125">
        <v>282</v>
      </c>
      <c r="EQ88" s="125">
        <v>309</v>
      </c>
      <c r="ER88" s="125">
        <v>309</v>
      </c>
      <c r="ES88" s="125">
        <v>325</v>
      </c>
      <c r="ET88" s="125">
        <v>320</v>
      </c>
      <c r="EU88" s="125">
        <v>341</v>
      </c>
      <c r="EV88" s="125">
        <v>376</v>
      </c>
      <c r="EW88" s="125">
        <v>346</v>
      </c>
      <c r="EX88" s="125">
        <v>375</v>
      </c>
      <c r="EY88" s="125">
        <v>379</v>
      </c>
      <c r="EZ88" s="125">
        <v>317</v>
      </c>
      <c r="FA88" s="125">
        <v>359</v>
      </c>
      <c r="FB88" s="125">
        <v>305</v>
      </c>
      <c r="FC88" s="125">
        <v>288</v>
      </c>
      <c r="FD88" s="125">
        <v>310</v>
      </c>
      <c r="FE88" s="125">
        <v>340</v>
      </c>
      <c r="FF88" s="125">
        <v>339</v>
      </c>
      <c r="FG88" s="125">
        <v>314</v>
      </c>
      <c r="FH88" s="125">
        <v>388</v>
      </c>
      <c r="FI88" s="125">
        <v>477</v>
      </c>
      <c r="FJ88" s="125">
        <v>473</v>
      </c>
      <c r="FK88" s="125">
        <v>407</v>
      </c>
      <c r="FL88" s="125">
        <v>388</v>
      </c>
      <c r="FM88" s="125">
        <v>348</v>
      </c>
      <c r="FN88" s="125">
        <v>371</v>
      </c>
      <c r="FO88" s="125">
        <v>390</v>
      </c>
      <c r="FP88" s="125">
        <v>398</v>
      </c>
      <c r="FQ88" s="125">
        <v>397</v>
      </c>
      <c r="FR88" s="125">
        <v>400</v>
      </c>
      <c r="FS88" s="125">
        <v>417</v>
      </c>
      <c r="FT88" s="125">
        <v>450</v>
      </c>
      <c r="FU88" s="125">
        <v>439</v>
      </c>
      <c r="FV88" s="125">
        <v>475</v>
      </c>
    </row>
    <row r="92" spans="1:178" x14ac:dyDescent="0.25">
      <c r="F92" s="121">
        <v>0</v>
      </c>
      <c r="G92" s="120" t="s">
        <v>1401</v>
      </c>
    </row>
    <row r="93" spans="1:178" x14ac:dyDescent="0.25">
      <c r="F93" s="121">
        <v>0</v>
      </c>
      <c r="G93" s="120" t="s">
        <v>1401</v>
      </c>
    </row>
    <row r="94" spans="1:178" x14ac:dyDescent="0.25">
      <c r="F94" s="121">
        <v>10</v>
      </c>
      <c r="G94" s="120" t="s">
        <v>1401</v>
      </c>
    </row>
    <row r="95" spans="1:178" x14ac:dyDescent="0.25">
      <c r="F95" s="121">
        <v>10</v>
      </c>
      <c r="G95" s="120" t="s">
        <v>1401</v>
      </c>
    </row>
    <row r="96" spans="1:178" x14ac:dyDescent="0.25">
      <c r="F96" s="121">
        <v>11</v>
      </c>
      <c r="G96" s="120" t="s">
        <v>1401</v>
      </c>
    </row>
    <row r="97" spans="6:7" x14ac:dyDescent="0.25">
      <c r="F97" s="121">
        <v>23</v>
      </c>
      <c r="G97" s="120" t="s">
        <v>1416</v>
      </c>
    </row>
    <row r="98" spans="6:7" x14ac:dyDescent="0.25">
      <c r="F98" s="121">
        <v>30</v>
      </c>
      <c r="G98" s="120" t="s">
        <v>1401</v>
      </c>
    </row>
    <row r="99" spans="6:7" x14ac:dyDescent="0.25">
      <c r="F99" s="121">
        <v>32</v>
      </c>
      <c r="G99" s="120" t="s">
        <v>1415</v>
      </c>
    </row>
    <row r="100" spans="6:7" x14ac:dyDescent="0.25">
      <c r="F100" s="121">
        <v>34</v>
      </c>
      <c r="G100" s="120" t="s">
        <v>1414</v>
      </c>
    </row>
    <row r="101" spans="6:7" x14ac:dyDescent="0.25">
      <c r="F101" s="121">
        <v>40</v>
      </c>
      <c r="G101" s="120" t="s">
        <v>1401</v>
      </c>
    </row>
    <row r="102" spans="6:7" x14ac:dyDescent="0.25">
      <c r="F102" s="121">
        <v>42</v>
      </c>
      <c r="G102" s="120" t="s">
        <v>1413</v>
      </c>
    </row>
    <row r="103" spans="6:7" x14ac:dyDescent="0.25">
      <c r="F103" s="121">
        <v>44</v>
      </c>
      <c r="G103" s="120" t="s">
        <v>1412</v>
      </c>
    </row>
    <row r="104" spans="6:7" x14ac:dyDescent="0.25">
      <c r="F104" s="121">
        <v>48</v>
      </c>
      <c r="G104" s="120" t="s">
        <v>1411</v>
      </c>
    </row>
    <row r="105" spans="6:7" x14ac:dyDescent="0.25">
      <c r="F105" s="121">
        <v>51</v>
      </c>
      <c r="G105" s="120" t="s">
        <v>1410</v>
      </c>
    </row>
    <row r="106" spans="6:7" x14ac:dyDescent="0.25">
      <c r="F106" s="124">
        <v>52</v>
      </c>
      <c r="G106" s="122" t="s">
        <v>1409</v>
      </c>
    </row>
    <row r="107" spans="6:7" x14ac:dyDescent="0.25">
      <c r="F107" s="123">
        <v>53</v>
      </c>
      <c r="G107" s="122" t="s">
        <v>1408</v>
      </c>
    </row>
    <row r="108" spans="6:7" x14ac:dyDescent="0.25">
      <c r="F108" s="121">
        <v>54</v>
      </c>
      <c r="G108" s="120" t="s">
        <v>1407</v>
      </c>
    </row>
    <row r="109" spans="6:7" x14ac:dyDescent="0.25">
      <c r="F109" s="121">
        <v>57</v>
      </c>
      <c r="G109" s="120" t="s">
        <v>1406</v>
      </c>
    </row>
    <row r="110" spans="6:7" x14ac:dyDescent="0.25">
      <c r="F110" s="121">
        <v>60</v>
      </c>
      <c r="G110" s="120" t="s">
        <v>1405</v>
      </c>
    </row>
    <row r="111" spans="6:7" x14ac:dyDescent="0.25">
      <c r="F111" s="123">
        <v>61</v>
      </c>
      <c r="G111" s="122" t="s">
        <v>1401</v>
      </c>
    </row>
    <row r="112" spans="6:7" x14ac:dyDescent="0.25">
      <c r="F112" s="121">
        <v>62</v>
      </c>
      <c r="G112" s="120" t="s">
        <v>1401</v>
      </c>
    </row>
    <row r="113" spans="6:7" x14ac:dyDescent="0.25">
      <c r="F113" s="121">
        <v>70</v>
      </c>
      <c r="G113" s="120" t="s">
        <v>1401</v>
      </c>
    </row>
    <row r="114" spans="6:7" x14ac:dyDescent="0.25">
      <c r="F114" s="121">
        <v>71</v>
      </c>
      <c r="G114" s="120" t="s">
        <v>1404</v>
      </c>
    </row>
    <row r="115" spans="6:7" x14ac:dyDescent="0.25">
      <c r="F115" s="121">
        <v>72</v>
      </c>
      <c r="G115" s="120" t="s">
        <v>1403</v>
      </c>
    </row>
    <row r="116" spans="6:7" x14ac:dyDescent="0.25">
      <c r="F116" s="123">
        <v>81</v>
      </c>
      <c r="G116" s="122" t="s">
        <v>1402</v>
      </c>
    </row>
    <row r="117" spans="6:7" x14ac:dyDescent="0.25">
      <c r="F117" s="121">
        <v>90</v>
      </c>
      <c r="G117" s="120" t="s">
        <v>1401</v>
      </c>
    </row>
    <row r="118" spans="6:7" x14ac:dyDescent="0.25">
      <c r="F118" s="123">
        <v>91</v>
      </c>
      <c r="G118" s="122" t="s">
        <v>1400</v>
      </c>
    </row>
    <row r="119" spans="6:7" x14ac:dyDescent="0.25">
      <c r="F119" s="121">
        <v>92</v>
      </c>
      <c r="G119" s="120" t="s">
        <v>1399</v>
      </c>
    </row>
  </sheetData>
  <mergeCells count="1">
    <mergeCell ref="A1:D1"/>
  </mergeCells>
  <pageMargins left="0.7" right="0.7" top="0.75" bottom="0.75" header="0.3" footer="0.3"/>
  <pageSetup orientation="landscape" r:id="rId1"/>
  <headerFooter>
    <oddHeader>&amp;CBureau of Labor Statistics</oddHeader>
    <oddFooter>&amp;LSource: Bureau of Labor Statistics&amp;RGenerated on: September 17, 2015 (02:42:10 PM)</oddFooter>
  </headerFooter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11"/>
  <sheetViews>
    <sheetView topLeftCell="A2152" workbookViewId="0">
      <selection activeCell="B79" sqref="B79"/>
    </sheetView>
  </sheetViews>
  <sheetFormatPr defaultColWidth="9.140625" defaultRowHeight="15" x14ac:dyDescent="0.25"/>
  <cols>
    <col min="1" max="1" width="9.140625" style="132" customWidth="1"/>
    <col min="2" max="2" width="9.140625" style="132"/>
    <col min="3" max="3" width="103.42578125" style="132" customWidth="1"/>
    <col min="4" max="16384" width="9.140625" style="132"/>
  </cols>
  <sheetData>
    <row r="1" spans="1:3" s="140" customFormat="1" ht="51" customHeight="1" x14ac:dyDescent="0.2">
      <c r="A1" s="146" t="s">
        <v>3310</v>
      </c>
      <c r="B1" s="145" t="s">
        <v>3309</v>
      </c>
      <c r="C1" s="144" t="s">
        <v>3308</v>
      </c>
    </row>
    <row r="2" spans="1:3" s="140" customFormat="1" ht="14.25" customHeight="1" x14ac:dyDescent="0.2">
      <c r="A2" s="143"/>
      <c r="B2" s="142"/>
      <c r="C2" s="141"/>
    </row>
    <row r="3" spans="1:3" s="133" customFormat="1" ht="12.75" x14ac:dyDescent="0.2">
      <c r="A3" s="135">
        <v>1</v>
      </c>
      <c r="B3" s="134">
        <v>11</v>
      </c>
      <c r="C3" s="139" t="s">
        <v>3307</v>
      </c>
    </row>
    <row r="4" spans="1:3" s="133" customFormat="1" ht="12.75" x14ac:dyDescent="0.2">
      <c r="A4" s="135">
        <v>2</v>
      </c>
      <c r="B4" s="134">
        <v>111</v>
      </c>
      <c r="C4" s="134" t="s">
        <v>3306</v>
      </c>
    </row>
    <row r="5" spans="1:3" s="133" customFormat="1" ht="12.75" x14ac:dyDescent="0.2">
      <c r="A5" s="135">
        <v>3</v>
      </c>
      <c r="B5" s="134">
        <v>1111</v>
      </c>
      <c r="C5" s="134" t="s">
        <v>3305</v>
      </c>
    </row>
    <row r="6" spans="1:3" s="133" customFormat="1" ht="12.75" x14ac:dyDescent="0.2">
      <c r="A6" s="135">
        <v>4</v>
      </c>
      <c r="B6" s="134">
        <v>11111</v>
      </c>
      <c r="C6" s="134" t="s">
        <v>3304</v>
      </c>
    </row>
    <row r="7" spans="1:3" s="133" customFormat="1" ht="12.75" x14ac:dyDescent="0.2">
      <c r="A7" s="135">
        <v>5</v>
      </c>
      <c r="B7" s="134">
        <v>111110</v>
      </c>
      <c r="C7" s="134" t="s">
        <v>3304</v>
      </c>
    </row>
    <row r="8" spans="1:3" s="133" customFormat="1" ht="12.75" x14ac:dyDescent="0.2">
      <c r="A8" s="135">
        <v>6</v>
      </c>
      <c r="B8" s="134">
        <v>11112</v>
      </c>
      <c r="C8" s="134" t="s">
        <v>3303</v>
      </c>
    </row>
    <row r="9" spans="1:3" s="133" customFormat="1" ht="12.75" x14ac:dyDescent="0.2">
      <c r="A9" s="135">
        <v>7</v>
      </c>
      <c r="B9" s="134">
        <v>111120</v>
      </c>
      <c r="C9" s="134" t="s">
        <v>3302</v>
      </c>
    </row>
    <row r="10" spans="1:3" s="133" customFormat="1" ht="12.75" x14ac:dyDescent="0.2">
      <c r="A10" s="135">
        <v>8</v>
      </c>
      <c r="B10" s="134">
        <v>11113</v>
      </c>
      <c r="C10" s="134" t="s">
        <v>3301</v>
      </c>
    </row>
    <row r="11" spans="1:3" s="133" customFormat="1" ht="12.75" x14ac:dyDescent="0.2">
      <c r="A11" s="135">
        <v>9</v>
      </c>
      <c r="B11" s="134">
        <v>111130</v>
      </c>
      <c r="C11" s="134" t="s">
        <v>3300</v>
      </c>
    </row>
    <row r="12" spans="1:3" s="133" customFormat="1" ht="12.75" x14ac:dyDescent="0.2">
      <c r="A12" s="135">
        <v>10</v>
      </c>
      <c r="B12" s="134">
        <v>11114</v>
      </c>
      <c r="C12" s="134" t="s">
        <v>3299</v>
      </c>
    </row>
    <row r="13" spans="1:3" s="133" customFormat="1" ht="12.75" x14ac:dyDescent="0.2">
      <c r="A13" s="135">
        <v>11</v>
      </c>
      <c r="B13" s="134">
        <v>111140</v>
      </c>
      <c r="C13" s="134" t="s">
        <v>3299</v>
      </c>
    </row>
    <row r="14" spans="1:3" s="133" customFormat="1" ht="12.75" x14ac:dyDescent="0.2">
      <c r="A14" s="135">
        <v>12</v>
      </c>
      <c r="B14" s="134">
        <v>11115</v>
      </c>
      <c r="C14" s="134" t="s">
        <v>3298</v>
      </c>
    </row>
    <row r="15" spans="1:3" s="133" customFormat="1" ht="12.75" x14ac:dyDescent="0.2">
      <c r="A15" s="135">
        <v>13</v>
      </c>
      <c r="B15" s="134">
        <v>111150</v>
      </c>
      <c r="C15" s="134" t="s">
        <v>3297</v>
      </c>
    </row>
    <row r="16" spans="1:3" s="133" customFormat="1" ht="12.75" x14ac:dyDescent="0.2">
      <c r="A16" s="135">
        <v>14</v>
      </c>
      <c r="B16" s="134">
        <v>11116</v>
      </c>
      <c r="C16" s="134" t="s">
        <v>3296</v>
      </c>
    </row>
    <row r="17" spans="1:3" s="133" customFormat="1" ht="12.75" x14ac:dyDescent="0.2">
      <c r="A17" s="135">
        <v>15</v>
      </c>
      <c r="B17" s="134">
        <v>111160</v>
      </c>
      <c r="C17" s="134" t="s">
        <v>3296</v>
      </c>
    </row>
    <row r="18" spans="1:3" s="133" customFormat="1" ht="12.75" x14ac:dyDescent="0.2">
      <c r="A18" s="135">
        <v>16</v>
      </c>
      <c r="B18" s="134">
        <v>11119</v>
      </c>
      <c r="C18" s="134" t="s">
        <v>3295</v>
      </c>
    </row>
    <row r="19" spans="1:3" s="133" customFormat="1" ht="12.75" x14ac:dyDescent="0.2">
      <c r="A19" s="135">
        <v>17</v>
      </c>
      <c r="B19" s="134">
        <v>111191</v>
      </c>
      <c r="C19" s="134" t="s">
        <v>3294</v>
      </c>
    </row>
    <row r="20" spans="1:3" s="133" customFormat="1" ht="12.75" x14ac:dyDescent="0.2">
      <c r="A20" s="135">
        <v>18</v>
      </c>
      <c r="B20" s="134">
        <v>111199</v>
      </c>
      <c r="C20" s="134" t="s">
        <v>3293</v>
      </c>
    </row>
    <row r="21" spans="1:3" s="133" customFormat="1" ht="12.75" x14ac:dyDescent="0.2">
      <c r="A21" s="135">
        <v>19</v>
      </c>
      <c r="B21" s="134">
        <v>1112</v>
      </c>
      <c r="C21" s="134" t="s">
        <v>3292</v>
      </c>
    </row>
    <row r="22" spans="1:3" s="133" customFormat="1" ht="12.75" x14ac:dyDescent="0.2">
      <c r="A22" s="135">
        <v>20</v>
      </c>
      <c r="B22" s="134">
        <v>11121</v>
      </c>
      <c r="C22" s="134" t="s">
        <v>3292</v>
      </c>
    </row>
    <row r="23" spans="1:3" s="133" customFormat="1" ht="12.75" x14ac:dyDescent="0.2">
      <c r="A23" s="135">
        <v>21</v>
      </c>
      <c r="B23" s="134">
        <v>111211</v>
      </c>
      <c r="C23" s="134" t="s">
        <v>3291</v>
      </c>
    </row>
    <row r="24" spans="1:3" s="133" customFormat="1" ht="12.75" x14ac:dyDescent="0.2">
      <c r="A24" s="135">
        <v>22</v>
      </c>
      <c r="B24" s="134">
        <v>111219</v>
      </c>
      <c r="C24" s="134" t="s">
        <v>3290</v>
      </c>
    </row>
    <row r="25" spans="1:3" s="133" customFormat="1" ht="12.75" x14ac:dyDescent="0.2">
      <c r="A25" s="135">
        <v>23</v>
      </c>
      <c r="B25" s="134">
        <v>1113</v>
      </c>
      <c r="C25" s="134" t="s">
        <v>3289</v>
      </c>
    </row>
    <row r="26" spans="1:3" s="133" customFormat="1" ht="12.75" x14ac:dyDescent="0.2">
      <c r="A26" s="135">
        <v>24</v>
      </c>
      <c r="B26" s="134">
        <v>11131</v>
      </c>
      <c r="C26" s="134" t="s">
        <v>3288</v>
      </c>
    </row>
    <row r="27" spans="1:3" s="133" customFormat="1" ht="12.75" x14ac:dyDescent="0.2">
      <c r="A27" s="135">
        <v>25</v>
      </c>
      <c r="B27" s="134">
        <v>111310</v>
      </c>
      <c r="C27" s="134" t="s">
        <v>3288</v>
      </c>
    </row>
    <row r="28" spans="1:3" s="133" customFormat="1" ht="12.75" x14ac:dyDescent="0.2">
      <c r="A28" s="135">
        <v>26</v>
      </c>
      <c r="B28" s="134">
        <v>11132</v>
      </c>
      <c r="C28" s="134" t="s">
        <v>3287</v>
      </c>
    </row>
    <row r="29" spans="1:3" s="133" customFormat="1" ht="12.75" x14ac:dyDescent="0.2">
      <c r="A29" s="135">
        <v>27</v>
      </c>
      <c r="B29" s="134">
        <v>111320</v>
      </c>
      <c r="C29" s="134" t="s">
        <v>3286</v>
      </c>
    </row>
    <row r="30" spans="1:3" s="133" customFormat="1" ht="12.75" x14ac:dyDescent="0.2">
      <c r="A30" s="135">
        <v>28</v>
      </c>
      <c r="B30" s="134">
        <v>11133</v>
      </c>
      <c r="C30" s="134" t="s">
        <v>3285</v>
      </c>
    </row>
    <row r="31" spans="1:3" s="133" customFormat="1" ht="12.75" x14ac:dyDescent="0.2">
      <c r="A31" s="135">
        <v>29</v>
      </c>
      <c r="B31" s="134">
        <v>111331</v>
      </c>
      <c r="C31" s="134" t="s">
        <v>3284</v>
      </c>
    </row>
    <row r="32" spans="1:3" s="133" customFormat="1" ht="12.75" x14ac:dyDescent="0.2">
      <c r="A32" s="135">
        <v>30</v>
      </c>
      <c r="B32" s="134">
        <v>111332</v>
      </c>
      <c r="C32" s="134" t="s">
        <v>3283</v>
      </c>
    </row>
    <row r="33" spans="1:3" s="133" customFormat="1" ht="12.75" x14ac:dyDescent="0.2">
      <c r="A33" s="135">
        <v>31</v>
      </c>
      <c r="B33" s="134">
        <v>111333</v>
      </c>
      <c r="C33" s="134" t="s">
        <v>3282</v>
      </c>
    </row>
    <row r="34" spans="1:3" s="133" customFormat="1" ht="12.75" x14ac:dyDescent="0.2">
      <c r="A34" s="135">
        <v>32</v>
      </c>
      <c r="B34" s="134">
        <v>111334</v>
      </c>
      <c r="C34" s="134" t="s">
        <v>3281</v>
      </c>
    </row>
    <row r="35" spans="1:3" s="133" customFormat="1" ht="12.75" x14ac:dyDescent="0.2">
      <c r="A35" s="135">
        <v>33</v>
      </c>
      <c r="B35" s="134">
        <v>111335</v>
      </c>
      <c r="C35" s="134" t="s">
        <v>3280</v>
      </c>
    </row>
    <row r="36" spans="1:3" s="133" customFormat="1" ht="12.75" x14ac:dyDescent="0.2">
      <c r="A36" s="135">
        <v>34</v>
      </c>
      <c r="B36" s="134">
        <v>111336</v>
      </c>
      <c r="C36" s="134" t="s">
        <v>3279</v>
      </c>
    </row>
    <row r="37" spans="1:3" s="133" customFormat="1" ht="12.75" x14ac:dyDescent="0.2">
      <c r="A37" s="135">
        <v>35</v>
      </c>
      <c r="B37" s="134">
        <v>111339</v>
      </c>
      <c r="C37" s="134" t="s">
        <v>3278</v>
      </c>
    </row>
    <row r="38" spans="1:3" s="133" customFormat="1" ht="12.75" x14ac:dyDescent="0.2">
      <c r="A38" s="135">
        <v>36</v>
      </c>
      <c r="B38" s="134">
        <v>1114</v>
      </c>
      <c r="C38" s="134" t="s">
        <v>3277</v>
      </c>
    </row>
    <row r="39" spans="1:3" s="133" customFormat="1" ht="12.75" x14ac:dyDescent="0.2">
      <c r="A39" s="135">
        <v>37</v>
      </c>
      <c r="B39" s="134">
        <v>11141</v>
      </c>
      <c r="C39" s="134" t="s">
        <v>3276</v>
      </c>
    </row>
    <row r="40" spans="1:3" s="133" customFormat="1" ht="12.75" x14ac:dyDescent="0.2">
      <c r="A40" s="135">
        <v>38</v>
      </c>
      <c r="B40" s="134">
        <v>111411</v>
      </c>
      <c r="C40" s="134" t="s">
        <v>3275</v>
      </c>
    </row>
    <row r="41" spans="1:3" s="133" customFormat="1" ht="12.75" x14ac:dyDescent="0.2">
      <c r="A41" s="135">
        <v>39</v>
      </c>
      <c r="B41" s="134">
        <v>111419</v>
      </c>
      <c r="C41" s="134" t="s">
        <v>3274</v>
      </c>
    </row>
    <row r="42" spans="1:3" s="133" customFormat="1" ht="12.75" x14ac:dyDescent="0.2">
      <c r="A42" s="135">
        <v>40</v>
      </c>
      <c r="B42" s="134">
        <v>11142</v>
      </c>
      <c r="C42" s="134" t="s">
        <v>3273</v>
      </c>
    </row>
    <row r="43" spans="1:3" s="133" customFormat="1" ht="12.75" x14ac:dyDescent="0.2">
      <c r="A43" s="135">
        <v>41</v>
      </c>
      <c r="B43" s="134">
        <v>111421</v>
      </c>
      <c r="C43" s="134" t="s">
        <v>3272</v>
      </c>
    </row>
    <row r="44" spans="1:3" s="133" customFormat="1" ht="12.75" x14ac:dyDescent="0.2">
      <c r="A44" s="135">
        <v>42</v>
      </c>
      <c r="B44" s="134">
        <v>111422</v>
      </c>
      <c r="C44" s="134" t="s">
        <v>3271</v>
      </c>
    </row>
    <row r="45" spans="1:3" s="133" customFormat="1" ht="12.75" x14ac:dyDescent="0.2">
      <c r="A45" s="135">
        <v>43</v>
      </c>
      <c r="B45" s="134">
        <v>1119</v>
      </c>
      <c r="C45" s="134" t="s">
        <v>3270</v>
      </c>
    </row>
    <row r="46" spans="1:3" s="133" customFormat="1" ht="12.75" x14ac:dyDescent="0.2">
      <c r="A46" s="135">
        <v>44</v>
      </c>
      <c r="B46" s="134">
        <v>11191</v>
      </c>
      <c r="C46" s="134" t="s">
        <v>3269</v>
      </c>
    </row>
    <row r="47" spans="1:3" s="133" customFormat="1" ht="12.75" x14ac:dyDescent="0.2">
      <c r="A47" s="135">
        <v>45</v>
      </c>
      <c r="B47" s="134">
        <v>111910</v>
      </c>
      <c r="C47" s="134" t="s">
        <v>3269</v>
      </c>
    </row>
    <row r="48" spans="1:3" s="133" customFormat="1" ht="12.75" x14ac:dyDescent="0.2">
      <c r="A48" s="135">
        <v>46</v>
      </c>
      <c r="B48" s="134">
        <v>11192</v>
      </c>
      <c r="C48" s="134" t="s">
        <v>3268</v>
      </c>
    </row>
    <row r="49" spans="1:3" s="133" customFormat="1" ht="12.75" x14ac:dyDescent="0.2">
      <c r="A49" s="135">
        <v>47</v>
      </c>
      <c r="B49" s="134">
        <v>111920</v>
      </c>
      <c r="C49" s="134" t="s">
        <v>3268</v>
      </c>
    </row>
    <row r="50" spans="1:3" s="133" customFormat="1" ht="12.75" x14ac:dyDescent="0.2">
      <c r="A50" s="135">
        <v>48</v>
      </c>
      <c r="B50" s="134">
        <v>11193</v>
      </c>
      <c r="C50" s="134" t="s">
        <v>3267</v>
      </c>
    </row>
    <row r="51" spans="1:3" s="133" customFormat="1" ht="12.75" x14ac:dyDescent="0.2">
      <c r="A51" s="135">
        <v>49</v>
      </c>
      <c r="B51" s="134">
        <v>111930</v>
      </c>
      <c r="C51" s="134" t="s">
        <v>3267</v>
      </c>
    </row>
    <row r="52" spans="1:3" s="133" customFormat="1" ht="12.75" x14ac:dyDescent="0.2">
      <c r="A52" s="135">
        <v>50</v>
      </c>
      <c r="B52" s="134">
        <v>11194</v>
      </c>
      <c r="C52" s="134" t="s">
        <v>3266</v>
      </c>
    </row>
    <row r="53" spans="1:3" s="133" customFormat="1" ht="12.75" x14ac:dyDescent="0.2">
      <c r="A53" s="135">
        <v>51</v>
      </c>
      <c r="B53" s="134">
        <v>111940</v>
      </c>
      <c r="C53" s="134" t="s">
        <v>3265</v>
      </c>
    </row>
    <row r="54" spans="1:3" s="133" customFormat="1" ht="12.75" x14ac:dyDescent="0.2">
      <c r="A54" s="135">
        <v>52</v>
      </c>
      <c r="B54" s="134">
        <v>11199</v>
      </c>
      <c r="C54" s="134" t="s">
        <v>3264</v>
      </c>
    </row>
    <row r="55" spans="1:3" s="133" customFormat="1" ht="12.75" x14ac:dyDescent="0.2">
      <c r="A55" s="135">
        <v>53</v>
      </c>
      <c r="B55" s="134">
        <v>111991</v>
      </c>
      <c r="C55" s="134" t="s">
        <v>3263</v>
      </c>
    </row>
    <row r="56" spans="1:3" s="133" customFormat="1" ht="12.75" x14ac:dyDescent="0.2">
      <c r="A56" s="135">
        <v>54</v>
      </c>
      <c r="B56" s="134">
        <v>111992</v>
      </c>
      <c r="C56" s="134" t="s">
        <v>3262</v>
      </c>
    </row>
    <row r="57" spans="1:3" s="133" customFormat="1" ht="12.75" x14ac:dyDescent="0.2">
      <c r="A57" s="135">
        <v>55</v>
      </c>
      <c r="B57" s="134">
        <v>111998</v>
      </c>
      <c r="C57" s="134" t="s">
        <v>3261</v>
      </c>
    </row>
    <row r="58" spans="1:3" s="133" customFormat="1" ht="12.75" x14ac:dyDescent="0.2">
      <c r="A58" s="135">
        <v>56</v>
      </c>
      <c r="B58" s="134">
        <v>112</v>
      </c>
      <c r="C58" s="134" t="s">
        <v>3260</v>
      </c>
    </row>
    <row r="59" spans="1:3" s="133" customFormat="1" ht="12.75" x14ac:dyDescent="0.2">
      <c r="A59" s="135">
        <v>57</v>
      </c>
      <c r="B59" s="134">
        <v>1121</v>
      </c>
      <c r="C59" s="134" t="s">
        <v>3259</v>
      </c>
    </row>
    <row r="60" spans="1:3" s="133" customFormat="1" ht="12.75" x14ac:dyDescent="0.2">
      <c r="A60" s="135">
        <v>58</v>
      </c>
      <c r="B60" s="134">
        <v>11211</v>
      </c>
      <c r="C60" s="134" t="s">
        <v>3258</v>
      </c>
    </row>
    <row r="61" spans="1:3" s="133" customFormat="1" ht="12.75" x14ac:dyDescent="0.2">
      <c r="A61" s="135">
        <v>59</v>
      </c>
      <c r="B61" s="134">
        <v>112111</v>
      </c>
      <c r="C61" s="134" t="s">
        <v>3257</v>
      </c>
    </row>
    <row r="62" spans="1:3" s="133" customFormat="1" ht="12.75" x14ac:dyDescent="0.2">
      <c r="A62" s="135">
        <v>60</v>
      </c>
      <c r="B62" s="134">
        <v>112112</v>
      </c>
      <c r="C62" s="134" t="s">
        <v>3256</v>
      </c>
    </row>
    <row r="63" spans="1:3" s="133" customFormat="1" ht="12.75" x14ac:dyDescent="0.2">
      <c r="A63" s="135">
        <v>61</v>
      </c>
      <c r="B63" s="134">
        <v>11212</v>
      </c>
      <c r="C63" s="134" t="s">
        <v>3255</v>
      </c>
    </row>
    <row r="64" spans="1:3" s="133" customFormat="1" ht="12.75" x14ac:dyDescent="0.2">
      <c r="A64" s="135">
        <v>62</v>
      </c>
      <c r="B64" s="134">
        <v>112120</v>
      </c>
      <c r="C64" s="134" t="s">
        <v>3255</v>
      </c>
    </row>
    <row r="65" spans="1:3" s="133" customFormat="1" ht="12.75" x14ac:dyDescent="0.2">
      <c r="A65" s="135">
        <v>63</v>
      </c>
      <c r="B65" s="134">
        <v>11213</v>
      </c>
      <c r="C65" s="134" t="s">
        <v>3254</v>
      </c>
    </row>
    <row r="66" spans="1:3" s="133" customFormat="1" ht="12.75" x14ac:dyDescent="0.2">
      <c r="A66" s="135">
        <v>64</v>
      </c>
      <c r="B66" s="134">
        <v>112130</v>
      </c>
      <c r="C66" s="134" t="s">
        <v>3253</v>
      </c>
    </row>
    <row r="67" spans="1:3" s="133" customFormat="1" ht="12.75" x14ac:dyDescent="0.2">
      <c r="A67" s="135">
        <v>65</v>
      </c>
      <c r="B67" s="134">
        <v>1122</v>
      </c>
      <c r="C67" s="134" t="s">
        <v>3252</v>
      </c>
    </row>
    <row r="68" spans="1:3" s="133" customFormat="1" ht="12.75" x14ac:dyDescent="0.2">
      <c r="A68" s="135">
        <v>66</v>
      </c>
      <c r="B68" s="134">
        <v>11221</v>
      </c>
      <c r="C68" s="134" t="s">
        <v>3252</v>
      </c>
    </row>
    <row r="69" spans="1:3" s="133" customFormat="1" ht="12.75" x14ac:dyDescent="0.2">
      <c r="A69" s="135">
        <v>67</v>
      </c>
      <c r="B69" s="134">
        <v>112210</v>
      </c>
      <c r="C69" s="134" t="s">
        <v>3251</v>
      </c>
    </row>
    <row r="70" spans="1:3" s="133" customFormat="1" ht="12.75" x14ac:dyDescent="0.2">
      <c r="A70" s="135">
        <v>68</v>
      </c>
      <c r="B70" s="134">
        <v>1123</v>
      </c>
      <c r="C70" s="134" t="s">
        <v>3250</v>
      </c>
    </row>
    <row r="71" spans="1:3" s="133" customFormat="1" ht="12.75" x14ac:dyDescent="0.2">
      <c r="A71" s="135">
        <v>69</v>
      </c>
      <c r="B71" s="134">
        <v>11231</v>
      </c>
      <c r="C71" s="134" t="s">
        <v>3249</v>
      </c>
    </row>
    <row r="72" spans="1:3" s="133" customFormat="1" ht="12.75" x14ac:dyDescent="0.2">
      <c r="A72" s="135">
        <v>70</v>
      </c>
      <c r="B72" s="134">
        <v>112310</v>
      </c>
      <c r="C72" s="134" t="s">
        <v>3248</v>
      </c>
    </row>
    <row r="73" spans="1:3" s="133" customFormat="1" ht="12.75" x14ac:dyDescent="0.2">
      <c r="A73" s="135">
        <v>71</v>
      </c>
      <c r="B73" s="134">
        <v>11232</v>
      </c>
      <c r="C73" s="134" t="s">
        <v>3247</v>
      </c>
    </row>
    <row r="74" spans="1:3" s="133" customFormat="1" ht="12.75" x14ac:dyDescent="0.2">
      <c r="A74" s="135">
        <v>72</v>
      </c>
      <c r="B74" s="134">
        <v>112320</v>
      </c>
      <c r="C74" s="134" t="s">
        <v>3246</v>
      </c>
    </row>
    <row r="75" spans="1:3" s="133" customFormat="1" ht="12.75" x14ac:dyDescent="0.2">
      <c r="A75" s="135">
        <v>73</v>
      </c>
      <c r="B75" s="134">
        <v>11233</v>
      </c>
      <c r="C75" s="134" t="s">
        <v>3245</v>
      </c>
    </row>
    <row r="76" spans="1:3" s="133" customFormat="1" ht="12.75" x14ac:dyDescent="0.2">
      <c r="A76" s="135">
        <v>74</v>
      </c>
      <c r="B76" s="134">
        <v>112330</v>
      </c>
      <c r="C76" s="134" t="s">
        <v>3245</v>
      </c>
    </row>
    <row r="77" spans="1:3" s="133" customFormat="1" ht="12.75" x14ac:dyDescent="0.2">
      <c r="A77" s="135">
        <v>75</v>
      </c>
      <c r="B77" s="134">
        <v>11234</v>
      </c>
      <c r="C77" s="134" t="s">
        <v>3244</v>
      </c>
    </row>
    <row r="78" spans="1:3" s="133" customFormat="1" ht="12.75" x14ac:dyDescent="0.2">
      <c r="A78" s="135">
        <v>76</v>
      </c>
      <c r="B78" s="134">
        <v>112340</v>
      </c>
      <c r="C78" s="134" t="s">
        <v>3244</v>
      </c>
    </row>
    <row r="79" spans="1:3" s="133" customFormat="1" ht="12.75" x14ac:dyDescent="0.2">
      <c r="A79" s="135">
        <v>77</v>
      </c>
      <c r="B79" s="134">
        <v>11239</v>
      </c>
      <c r="C79" s="134" t="s">
        <v>3243</v>
      </c>
    </row>
    <row r="80" spans="1:3" s="133" customFormat="1" ht="12.75" x14ac:dyDescent="0.2">
      <c r="A80" s="135">
        <v>78</v>
      </c>
      <c r="B80" s="134">
        <v>112390</v>
      </c>
      <c r="C80" s="134" t="s">
        <v>3242</v>
      </c>
    </row>
    <row r="81" spans="1:3" s="133" customFormat="1" ht="12.75" x14ac:dyDescent="0.2">
      <c r="A81" s="135">
        <v>79</v>
      </c>
      <c r="B81" s="134">
        <v>1124</v>
      </c>
      <c r="C81" s="134" t="s">
        <v>3241</v>
      </c>
    </row>
    <row r="82" spans="1:3" s="133" customFormat="1" ht="12.75" x14ac:dyDescent="0.2">
      <c r="A82" s="135">
        <v>80</v>
      </c>
      <c r="B82" s="134">
        <v>11241</v>
      </c>
      <c r="C82" s="134" t="s">
        <v>3240</v>
      </c>
    </row>
    <row r="83" spans="1:3" s="133" customFormat="1" ht="12.75" x14ac:dyDescent="0.2">
      <c r="A83" s="135">
        <v>81</v>
      </c>
      <c r="B83" s="134">
        <v>112410</v>
      </c>
      <c r="C83" s="134" t="s">
        <v>3240</v>
      </c>
    </row>
    <row r="84" spans="1:3" s="133" customFormat="1" ht="12.75" x14ac:dyDescent="0.2">
      <c r="A84" s="135">
        <v>82</v>
      </c>
      <c r="B84" s="134">
        <v>11242</v>
      </c>
      <c r="C84" s="134" t="s">
        <v>3239</v>
      </c>
    </row>
    <row r="85" spans="1:3" s="133" customFormat="1" ht="12.75" x14ac:dyDescent="0.2">
      <c r="A85" s="135">
        <v>83</v>
      </c>
      <c r="B85" s="134">
        <v>112420</v>
      </c>
      <c r="C85" s="134" t="s">
        <v>3239</v>
      </c>
    </row>
    <row r="86" spans="1:3" s="133" customFormat="1" ht="12.75" x14ac:dyDescent="0.2">
      <c r="A86" s="135">
        <v>84</v>
      </c>
      <c r="B86" s="134">
        <v>1125</v>
      </c>
      <c r="C86" s="134" t="s">
        <v>3238</v>
      </c>
    </row>
    <row r="87" spans="1:3" s="133" customFormat="1" ht="12.75" x14ac:dyDescent="0.2">
      <c r="A87" s="135">
        <v>85</v>
      </c>
      <c r="B87" s="134">
        <v>11251</v>
      </c>
      <c r="C87" s="134" t="s">
        <v>3238</v>
      </c>
    </row>
    <row r="88" spans="1:3" s="133" customFormat="1" ht="12.75" x14ac:dyDescent="0.2">
      <c r="A88" s="135">
        <v>86</v>
      </c>
      <c r="B88" s="134">
        <v>112511</v>
      </c>
      <c r="C88" s="134" t="s">
        <v>3237</v>
      </c>
    </row>
    <row r="89" spans="1:3" s="133" customFormat="1" ht="12.75" x14ac:dyDescent="0.2">
      <c r="A89" s="135">
        <v>87</v>
      </c>
      <c r="B89" s="134">
        <v>112512</v>
      </c>
      <c r="C89" s="134" t="s">
        <v>3236</v>
      </c>
    </row>
    <row r="90" spans="1:3" s="133" customFormat="1" ht="12.75" x14ac:dyDescent="0.2">
      <c r="A90" s="135">
        <v>88</v>
      </c>
      <c r="B90" s="134">
        <v>112519</v>
      </c>
      <c r="C90" s="134" t="s">
        <v>3235</v>
      </c>
    </row>
    <row r="91" spans="1:3" s="133" customFormat="1" ht="12.75" x14ac:dyDescent="0.2">
      <c r="A91" s="135">
        <v>89</v>
      </c>
      <c r="B91" s="134">
        <v>1129</v>
      </c>
      <c r="C91" s="134" t="s">
        <v>3234</v>
      </c>
    </row>
    <row r="92" spans="1:3" s="133" customFormat="1" ht="12.75" x14ac:dyDescent="0.2">
      <c r="A92" s="135">
        <v>90</v>
      </c>
      <c r="B92" s="134">
        <v>11291</v>
      </c>
      <c r="C92" s="134" t="s">
        <v>3233</v>
      </c>
    </row>
    <row r="93" spans="1:3" s="133" customFormat="1" ht="12.75" x14ac:dyDescent="0.2">
      <c r="A93" s="135">
        <v>91</v>
      </c>
      <c r="B93" s="134">
        <v>112910</v>
      </c>
      <c r="C93" s="134" t="s">
        <v>3233</v>
      </c>
    </row>
    <row r="94" spans="1:3" s="133" customFormat="1" ht="12.75" x14ac:dyDescent="0.2">
      <c r="A94" s="135">
        <v>92</v>
      </c>
      <c r="B94" s="134">
        <v>11292</v>
      </c>
      <c r="C94" s="134" t="s">
        <v>3232</v>
      </c>
    </row>
    <row r="95" spans="1:3" s="133" customFormat="1" ht="12.75" x14ac:dyDescent="0.2">
      <c r="A95" s="135">
        <v>93</v>
      </c>
      <c r="B95" s="134">
        <v>112920</v>
      </c>
      <c r="C95" s="134" t="s">
        <v>3232</v>
      </c>
    </row>
    <row r="96" spans="1:3" s="133" customFormat="1" ht="12.75" x14ac:dyDescent="0.2">
      <c r="A96" s="135">
        <v>94</v>
      </c>
      <c r="B96" s="134">
        <v>11293</v>
      </c>
      <c r="C96" s="134" t="s">
        <v>3231</v>
      </c>
    </row>
    <row r="97" spans="1:3" s="133" customFormat="1" ht="12.75" x14ac:dyDescent="0.2">
      <c r="A97" s="135">
        <v>95</v>
      </c>
      <c r="B97" s="134">
        <v>112930</v>
      </c>
      <c r="C97" s="134" t="s">
        <v>3231</v>
      </c>
    </row>
    <row r="98" spans="1:3" s="133" customFormat="1" ht="12.75" x14ac:dyDescent="0.2">
      <c r="A98" s="135">
        <v>96</v>
      </c>
      <c r="B98" s="134">
        <v>11299</v>
      </c>
      <c r="C98" s="134" t="s">
        <v>3230</v>
      </c>
    </row>
    <row r="99" spans="1:3" s="133" customFormat="1" ht="12.75" x14ac:dyDescent="0.2">
      <c r="A99" s="135">
        <v>97</v>
      </c>
      <c r="B99" s="134">
        <v>112990</v>
      </c>
      <c r="C99" s="134" t="s">
        <v>3229</v>
      </c>
    </row>
    <row r="100" spans="1:3" s="133" customFormat="1" ht="12.75" x14ac:dyDescent="0.2">
      <c r="A100" s="135">
        <v>98</v>
      </c>
      <c r="B100" s="134">
        <v>113</v>
      </c>
      <c r="C100" s="134" t="s">
        <v>3228</v>
      </c>
    </row>
    <row r="101" spans="1:3" s="133" customFormat="1" ht="12.75" x14ac:dyDescent="0.2">
      <c r="A101" s="135">
        <v>99</v>
      </c>
      <c r="B101" s="134">
        <v>1131</v>
      </c>
      <c r="C101" s="134" t="s">
        <v>3227</v>
      </c>
    </row>
    <row r="102" spans="1:3" s="133" customFormat="1" ht="12.75" x14ac:dyDescent="0.2">
      <c r="A102" s="135">
        <v>100</v>
      </c>
      <c r="B102" s="134">
        <v>11311</v>
      </c>
      <c r="C102" s="134" t="s">
        <v>3227</v>
      </c>
    </row>
    <row r="103" spans="1:3" s="133" customFormat="1" ht="12.75" x14ac:dyDescent="0.2">
      <c r="A103" s="135">
        <v>101</v>
      </c>
      <c r="B103" s="134">
        <v>113110</v>
      </c>
      <c r="C103" s="134" t="s">
        <v>3227</v>
      </c>
    </row>
    <row r="104" spans="1:3" s="133" customFormat="1" ht="12.75" x14ac:dyDescent="0.2">
      <c r="A104" s="135">
        <v>102</v>
      </c>
      <c r="B104" s="134">
        <v>1132</v>
      </c>
      <c r="C104" s="134" t="s">
        <v>3226</v>
      </c>
    </row>
    <row r="105" spans="1:3" s="133" customFormat="1" ht="12.75" x14ac:dyDescent="0.2">
      <c r="A105" s="135">
        <v>103</v>
      </c>
      <c r="B105" s="134">
        <v>11321</v>
      </c>
      <c r="C105" s="134" t="s">
        <v>3226</v>
      </c>
    </row>
    <row r="106" spans="1:3" s="133" customFormat="1" ht="12.75" x14ac:dyDescent="0.2">
      <c r="A106" s="135">
        <v>104</v>
      </c>
      <c r="B106" s="134">
        <v>113210</v>
      </c>
      <c r="C106" s="134" t="s">
        <v>3225</v>
      </c>
    </row>
    <row r="107" spans="1:3" s="133" customFormat="1" ht="12.75" x14ac:dyDescent="0.2">
      <c r="A107" s="135">
        <v>105</v>
      </c>
      <c r="B107" s="134">
        <v>1133</v>
      </c>
      <c r="C107" s="134" t="s">
        <v>3224</v>
      </c>
    </row>
    <row r="108" spans="1:3" s="133" customFormat="1" ht="12.75" x14ac:dyDescent="0.2">
      <c r="A108" s="135">
        <v>106</v>
      </c>
      <c r="B108" s="134">
        <v>11331</v>
      </c>
      <c r="C108" s="134" t="s">
        <v>3224</v>
      </c>
    </row>
    <row r="109" spans="1:3" s="133" customFormat="1" ht="12.75" x14ac:dyDescent="0.2">
      <c r="A109" s="135">
        <v>107</v>
      </c>
      <c r="B109" s="134">
        <v>113310</v>
      </c>
      <c r="C109" s="134" t="s">
        <v>3223</v>
      </c>
    </row>
    <row r="110" spans="1:3" s="133" customFormat="1" ht="12.75" x14ac:dyDescent="0.2">
      <c r="A110" s="135">
        <v>108</v>
      </c>
      <c r="B110" s="134">
        <v>114</v>
      </c>
      <c r="C110" s="134" t="s">
        <v>3222</v>
      </c>
    </row>
    <row r="111" spans="1:3" s="133" customFormat="1" ht="12.75" x14ac:dyDescent="0.2">
      <c r="A111" s="135">
        <v>109</v>
      </c>
      <c r="B111" s="134">
        <v>1141</v>
      </c>
      <c r="C111" s="134" t="s">
        <v>3221</v>
      </c>
    </row>
    <row r="112" spans="1:3" s="133" customFormat="1" ht="12.75" x14ac:dyDescent="0.2">
      <c r="A112" s="135">
        <v>110</v>
      </c>
      <c r="B112" s="134">
        <v>11411</v>
      </c>
      <c r="C112" s="134" t="s">
        <v>3221</v>
      </c>
    </row>
    <row r="113" spans="1:3" s="133" customFormat="1" ht="12.75" x14ac:dyDescent="0.2">
      <c r="A113" s="135">
        <v>111</v>
      </c>
      <c r="B113" s="134">
        <v>114111</v>
      </c>
      <c r="C113" s="134" t="s">
        <v>3220</v>
      </c>
    </row>
    <row r="114" spans="1:3" s="133" customFormat="1" ht="12.75" x14ac:dyDescent="0.2">
      <c r="A114" s="135">
        <v>112</v>
      </c>
      <c r="B114" s="134">
        <v>114112</v>
      </c>
      <c r="C114" s="134" t="s">
        <v>3219</v>
      </c>
    </row>
    <row r="115" spans="1:3" s="133" customFormat="1" ht="12.75" x14ac:dyDescent="0.2">
      <c r="A115" s="135">
        <v>113</v>
      </c>
      <c r="B115" s="134">
        <v>114119</v>
      </c>
      <c r="C115" s="134" t="s">
        <v>3218</v>
      </c>
    </row>
    <row r="116" spans="1:3" s="133" customFormat="1" ht="12.75" x14ac:dyDescent="0.2">
      <c r="A116" s="135">
        <v>114</v>
      </c>
      <c r="B116" s="134">
        <v>1142</v>
      </c>
      <c r="C116" s="134" t="s">
        <v>3217</v>
      </c>
    </row>
    <row r="117" spans="1:3" s="133" customFormat="1" ht="12.75" x14ac:dyDescent="0.2">
      <c r="A117" s="135">
        <v>115</v>
      </c>
      <c r="B117" s="134">
        <v>11421</v>
      </c>
      <c r="C117" s="134" t="s">
        <v>3217</v>
      </c>
    </row>
    <row r="118" spans="1:3" s="133" customFormat="1" ht="12.75" x14ac:dyDescent="0.2">
      <c r="A118" s="135">
        <v>116</v>
      </c>
      <c r="B118" s="134">
        <v>114210</v>
      </c>
      <c r="C118" s="134" t="s">
        <v>3217</v>
      </c>
    </row>
    <row r="119" spans="1:3" s="133" customFormat="1" ht="12.75" x14ac:dyDescent="0.2">
      <c r="A119" s="135">
        <v>117</v>
      </c>
      <c r="B119" s="134">
        <v>115</v>
      </c>
      <c r="C119" s="134" t="s">
        <v>3216</v>
      </c>
    </row>
    <row r="120" spans="1:3" s="133" customFormat="1" ht="12.75" x14ac:dyDescent="0.2">
      <c r="A120" s="135">
        <v>118</v>
      </c>
      <c r="B120" s="134">
        <v>1151</v>
      </c>
      <c r="C120" s="134" t="s">
        <v>3215</v>
      </c>
    </row>
    <row r="121" spans="1:3" s="133" customFormat="1" ht="12.75" x14ac:dyDescent="0.2">
      <c r="A121" s="135">
        <v>119</v>
      </c>
      <c r="B121" s="134">
        <v>11511</v>
      </c>
      <c r="C121" s="134" t="s">
        <v>3215</v>
      </c>
    </row>
    <row r="122" spans="1:3" s="133" customFormat="1" ht="12.75" x14ac:dyDescent="0.2">
      <c r="A122" s="135">
        <v>120</v>
      </c>
      <c r="B122" s="134">
        <v>115111</v>
      </c>
      <c r="C122" s="134" t="s">
        <v>3214</v>
      </c>
    </row>
    <row r="123" spans="1:3" s="133" customFormat="1" ht="12.75" x14ac:dyDescent="0.2">
      <c r="A123" s="135">
        <v>121</v>
      </c>
      <c r="B123" s="134">
        <v>115112</v>
      </c>
      <c r="C123" s="134" t="s">
        <v>3213</v>
      </c>
    </row>
    <row r="124" spans="1:3" s="133" customFormat="1" ht="12.75" x14ac:dyDescent="0.2">
      <c r="A124" s="135">
        <v>122</v>
      </c>
      <c r="B124" s="134">
        <v>115113</v>
      </c>
      <c r="C124" s="134" t="s">
        <v>3212</v>
      </c>
    </row>
    <row r="125" spans="1:3" s="133" customFormat="1" ht="12.75" x14ac:dyDescent="0.2">
      <c r="A125" s="135">
        <v>123</v>
      </c>
      <c r="B125" s="134">
        <v>115114</v>
      </c>
      <c r="C125" s="134" t="s">
        <v>3211</v>
      </c>
    </row>
    <row r="126" spans="1:3" s="133" customFormat="1" ht="12.75" x14ac:dyDescent="0.2">
      <c r="A126" s="135">
        <v>124</v>
      </c>
      <c r="B126" s="134">
        <v>115115</v>
      </c>
      <c r="C126" s="134" t="s">
        <v>3210</v>
      </c>
    </row>
    <row r="127" spans="1:3" s="133" customFormat="1" ht="12.75" x14ac:dyDescent="0.2">
      <c r="A127" s="135">
        <v>125</v>
      </c>
      <c r="B127" s="134">
        <v>115116</v>
      </c>
      <c r="C127" s="134" t="s">
        <v>3209</v>
      </c>
    </row>
    <row r="128" spans="1:3" s="133" customFormat="1" ht="12.75" x14ac:dyDescent="0.2">
      <c r="A128" s="135">
        <v>126</v>
      </c>
      <c r="B128" s="134">
        <v>1152</v>
      </c>
      <c r="C128" s="134" t="s">
        <v>3208</v>
      </c>
    </row>
    <row r="129" spans="1:3" s="133" customFormat="1" ht="12.75" x14ac:dyDescent="0.2">
      <c r="A129" s="135">
        <v>127</v>
      </c>
      <c r="B129" s="134">
        <v>11521</v>
      </c>
      <c r="C129" s="134" t="s">
        <v>3208</v>
      </c>
    </row>
    <row r="130" spans="1:3" s="133" customFormat="1" ht="12.75" x14ac:dyDescent="0.2">
      <c r="A130" s="135">
        <v>128</v>
      </c>
      <c r="B130" s="134">
        <v>115210</v>
      </c>
      <c r="C130" s="134" t="s">
        <v>3208</v>
      </c>
    </row>
    <row r="131" spans="1:3" s="133" customFormat="1" ht="12.75" x14ac:dyDescent="0.2">
      <c r="A131" s="135">
        <v>129</v>
      </c>
      <c r="B131" s="134">
        <v>1153</v>
      </c>
      <c r="C131" s="134" t="s">
        <v>3207</v>
      </c>
    </row>
    <row r="132" spans="1:3" s="133" customFormat="1" ht="12.75" x14ac:dyDescent="0.2">
      <c r="A132" s="135">
        <v>130</v>
      </c>
      <c r="B132" s="134">
        <v>11531</v>
      </c>
      <c r="C132" s="134" t="s">
        <v>3207</v>
      </c>
    </row>
    <row r="133" spans="1:3" s="133" customFormat="1" ht="12.75" x14ac:dyDescent="0.2">
      <c r="A133" s="135">
        <v>131</v>
      </c>
      <c r="B133" s="134">
        <v>115310</v>
      </c>
      <c r="C133" s="134" t="s">
        <v>3207</v>
      </c>
    </row>
    <row r="134" spans="1:3" s="133" customFormat="1" ht="12.75" x14ac:dyDescent="0.2">
      <c r="A134" s="135">
        <v>132</v>
      </c>
      <c r="B134" s="134">
        <v>21</v>
      </c>
      <c r="C134" s="139" t="s">
        <v>3206</v>
      </c>
    </row>
    <row r="135" spans="1:3" s="133" customFormat="1" ht="12.75" x14ac:dyDescent="0.2">
      <c r="A135" s="135">
        <v>133</v>
      </c>
      <c r="B135" s="134">
        <v>211</v>
      </c>
      <c r="C135" s="134" t="s">
        <v>3205</v>
      </c>
    </row>
    <row r="136" spans="1:3" s="133" customFormat="1" ht="12.75" x14ac:dyDescent="0.2">
      <c r="A136" s="135">
        <v>134</v>
      </c>
      <c r="B136" s="134">
        <v>2111</v>
      </c>
      <c r="C136" s="134" t="s">
        <v>3205</v>
      </c>
    </row>
    <row r="137" spans="1:3" s="133" customFormat="1" ht="12.75" x14ac:dyDescent="0.2">
      <c r="A137" s="135">
        <v>135</v>
      </c>
      <c r="B137" s="134">
        <v>21111</v>
      </c>
      <c r="C137" s="134" t="s">
        <v>3205</v>
      </c>
    </row>
    <row r="138" spans="1:3" s="133" customFormat="1" ht="12.75" x14ac:dyDescent="0.2">
      <c r="A138" s="135">
        <v>136</v>
      </c>
      <c r="B138" s="134">
        <v>211111</v>
      </c>
      <c r="C138" s="134" t="s">
        <v>3204</v>
      </c>
    </row>
    <row r="139" spans="1:3" s="133" customFormat="1" ht="12.75" x14ac:dyDescent="0.2">
      <c r="A139" s="135">
        <v>137</v>
      </c>
      <c r="B139" s="134">
        <v>211112</v>
      </c>
      <c r="C139" s="134" t="s">
        <v>3203</v>
      </c>
    </row>
    <row r="140" spans="1:3" s="133" customFormat="1" ht="12.75" x14ac:dyDescent="0.2">
      <c r="A140" s="135">
        <v>138</v>
      </c>
      <c r="B140" s="134">
        <v>212</v>
      </c>
      <c r="C140" s="134" t="s">
        <v>3202</v>
      </c>
    </row>
    <row r="141" spans="1:3" s="133" customFormat="1" ht="12.75" x14ac:dyDescent="0.2">
      <c r="A141" s="135">
        <v>139</v>
      </c>
      <c r="B141" s="134">
        <v>2121</v>
      </c>
      <c r="C141" s="134" t="s">
        <v>3201</v>
      </c>
    </row>
    <row r="142" spans="1:3" s="133" customFormat="1" ht="12.75" x14ac:dyDescent="0.2">
      <c r="A142" s="135">
        <v>140</v>
      </c>
      <c r="B142" s="134">
        <v>21211</v>
      </c>
      <c r="C142" s="134" t="s">
        <v>3201</v>
      </c>
    </row>
    <row r="143" spans="1:3" s="133" customFormat="1" ht="12.75" x14ac:dyDescent="0.2">
      <c r="A143" s="135">
        <v>141</v>
      </c>
      <c r="B143" s="134">
        <v>212111</v>
      </c>
      <c r="C143" s="134" t="s">
        <v>3200</v>
      </c>
    </row>
    <row r="144" spans="1:3" s="133" customFormat="1" ht="12.75" x14ac:dyDescent="0.2">
      <c r="A144" s="135">
        <v>142</v>
      </c>
      <c r="B144" s="134">
        <v>212112</v>
      </c>
      <c r="C144" s="134" t="s">
        <v>3199</v>
      </c>
    </row>
    <row r="145" spans="1:3" s="133" customFormat="1" ht="12.75" x14ac:dyDescent="0.2">
      <c r="A145" s="135">
        <v>143</v>
      </c>
      <c r="B145" s="134">
        <v>212113</v>
      </c>
      <c r="C145" s="134" t="s">
        <v>3198</v>
      </c>
    </row>
    <row r="146" spans="1:3" s="133" customFormat="1" ht="12.75" x14ac:dyDescent="0.2">
      <c r="A146" s="135">
        <v>144</v>
      </c>
      <c r="B146" s="134">
        <v>2122</v>
      </c>
      <c r="C146" s="134" t="s">
        <v>3197</v>
      </c>
    </row>
    <row r="147" spans="1:3" s="133" customFormat="1" ht="12.75" x14ac:dyDescent="0.2">
      <c r="A147" s="135">
        <v>145</v>
      </c>
      <c r="B147" s="134">
        <v>21221</v>
      </c>
      <c r="C147" s="134" t="s">
        <v>3196</v>
      </c>
    </row>
    <row r="148" spans="1:3" s="133" customFormat="1" ht="12.75" x14ac:dyDescent="0.2">
      <c r="A148" s="135">
        <v>146</v>
      </c>
      <c r="B148" s="134">
        <v>212210</v>
      </c>
      <c r="C148" s="134" t="s">
        <v>3196</v>
      </c>
    </row>
    <row r="149" spans="1:3" s="133" customFormat="1" ht="12.75" x14ac:dyDescent="0.2">
      <c r="A149" s="135">
        <v>147</v>
      </c>
      <c r="B149" s="134">
        <v>21222</v>
      </c>
      <c r="C149" s="134" t="s">
        <v>3195</v>
      </c>
    </row>
    <row r="150" spans="1:3" s="133" customFormat="1" ht="12.75" x14ac:dyDescent="0.2">
      <c r="A150" s="135">
        <v>148</v>
      </c>
      <c r="B150" s="134">
        <v>212221</v>
      </c>
      <c r="C150" s="134" t="s">
        <v>3194</v>
      </c>
    </row>
    <row r="151" spans="1:3" s="133" customFormat="1" ht="12.75" x14ac:dyDescent="0.2">
      <c r="A151" s="135">
        <v>149</v>
      </c>
      <c r="B151" s="134">
        <v>212222</v>
      </c>
      <c r="C151" s="134" t="s">
        <v>3193</v>
      </c>
    </row>
    <row r="152" spans="1:3" s="133" customFormat="1" ht="12.75" x14ac:dyDescent="0.2">
      <c r="A152" s="135">
        <v>150</v>
      </c>
      <c r="B152" s="134">
        <v>21223</v>
      </c>
      <c r="C152" s="134" t="s">
        <v>3192</v>
      </c>
    </row>
    <row r="153" spans="1:3" s="133" customFormat="1" ht="12.75" x14ac:dyDescent="0.2">
      <c r="A153" s="135">
        <v>151</v>
      </c>
      <c r="B153" s="134">
        <v>212231</v>
      </c>
      <c r="C153" s="134" t="s">
        <v>3191</v>
      </c>
    </row>
    <row r="154" spans="1:3" s="133" customFormat="1" ht="12.75" x14ac:dyDescent="0.2">
      <c r="A154" s="135">
        <v>152</v>
      </c>
      <c r="B154" s="134">
        <v>212234</v>
      </c>
      <c r="C154" s="134" t="s">
        <v>3190</v>
      </c>
    </row>
    <row r="155" spans="1:3" s="133" customFormat="1" ht="12.75" x14ac:dyDescent="0.2">
      <c r="A155" s="135">
        <v>153</v>
      </c>
      <c r="B155" s="134">
        <v>21229</v>
      </c>
      <c r="C155" s="134" t="s">
        <v>3189</v>
      </c>
    </row>
    <row r="156" spans="1:3" s="133" customFormat="1" ht="12.75" x14ac:dyDescent="0.2">
      <c r="A156" s="135">
        <v>154</v>
      </c>
      <c r="B156" s="134">
        <v>212291</v>
      </c>
      <c r="C156" s="134" t="s">
        <v>3188</v>
      </c>
    </row>
    <row r="157" spans="1:3" s="133" customFormat="1" ht="12.75" x14ac:dyDescent="0.2">
      <c r="A157" s="135">
        <v>155</v>
      </c>
      <c r="B157" s="134">
        <v>212299</v>
      </c>
      <c r="C157" s="134" t="s">
        <v>3187</v>
      </c>
    </row>
    <row r="158" spans="1:3" s="133" customFormat="1" ht="12.75" x14ac:dyDescent="0.2">
      <c r="A158" s="135">
        <v>156</v>
      </c>
      <c r="B158" s="134">
        <v>2123</v>
      </c>
      <c r="C158" s="134" t="s">
        <v>3186</v>
      </c>
    </row>
    <row r="159" spans="1:3" s="133" customFormat="1" ht="12.75" x14ac:dyDescent="0.2">
      <c r="A159" s="135">
        <v>157</v>
      </c>
      <c r="B159" s="134">
        <v>21231</v>
      </c>
      <c r="C159" s="134" t="s">
        <v>3185</v>
      </c>
    </row>
    <row r="160" spans="1:3" s="133" customFormat="1" ht="12.75" x14ac:dyDescent="0.2">
      <c r="A160" s="135">
        <v>158</v>
      </c>
      <c r="B160" s="134">
        <v>212311</v>
      </c>
      <c r="C160" s="134" t="s">
        <v>3184</v>
      </c>
    </row>
    <row r="161" spans="1:3" s="133" customFormat="1" ht="12.75" x14ac:dyDescent="0.2">
      <c r="A161" s="135">
        <v>159</v>
      </c>
      <c r="B161" s="134">
        <v>212312</v>
      </c>
      <c r="C161" s="134" t="s">
        <v>3183</v>
      </c>
    </row>
    <row r="162" spans="1:3" s="133" customFormat="1" ht="12.75" x14ac:dyDescent="0.2">
      <c r="A162" s="135">
        <v>160</v>
      </c>
      <c r="B162" s="134">
        <v>212313</v>
      </c>
      <c r="C162" s="134" t="s">
        <v>3182</v>
      </c>
    </row>
    <row r="163" spans="1:3" s="133" customFormat="1" ht="12.75" x14ac:dyDescent="0.2">
      <c r="A163" s="135">
        <v>161</v>
      </c>
      <c r="B163" s="134">
        <v>212319</v>
      </c>
      <c r="C163" s="134" t="s">
        <v>3181</v>
      </c>
    </row>
    <row r="164" spans="1:3" s="133" customFormat="1" ht="12.75" x14ac:dyDescent="0.2">
      <c r="A164" s="135">
        <v>162</v>
      </c>
      <c r="B164" s="134">
        <v>21232</v>
      </c>
      <c r="C164" s="134" t="s">
        <v>3180</v>
      </c>
    </row>
    <row r="165" spans="1:3" s="133" customFormat="1" ht="12.75" x14ac:dyDescent="0.2">
      <c r="A165" s="135">
        <v>163</v>
      </c>
      <c r="B165" s="134">
        <v>212321</v>
      </c>
      <c r="C165" s="134" t="s">
        <v>3179</v>
      </c>
    </row>
    <row r="166" spans="1:3" s="133" customFormat="1" ht="12.75" x14ac:dyDescent="0.2">
      <c r="A166" s="135">
        <v>164</v>
      </c>
      <c r="B166" s="134">
        <v>212322</v>
      </c>
      <c r="C166" s="134" t="s">
        <v>3178</v>
      </c>
    </row>
    <row r="167" spans="1:3" s="133" customFormat="1" ht="12.75" x14ac:dyDescent="0.2">
      <c r="A167" s="135">
        <v>165</v>
      </c>
      <c r="B167" s="134">
        <v>212324</v>
      </c>
      <c r="C167" s="134" t="s">
        <v>3177</v>
      </c>
    </row>
    <row r="168" spans="1:3" s="133" customFormat="1" ht="12.75" x14ac:dyDescent="0.2">
      <c r="A168" s="135">
        <v>166</v>
      </c>
      <c r="B168" s="134">
        <v>212325</v>
      </c>
      <c r="C168" s="134" t="s">
        <v>3176</v>
      </c>
    </row>
    <row r="169" spans="1:3" s="133" customFormat="1" ht="12.75" x14ac:dyDescent="0.2">
      <c r="A169" s="135">
        <v>167</v>
      </c>
      <c r="B169" s="134">
        <v>21239</v>
      </c>
      <c r="C169" s="134" t="s">
        <v>3175</v>
      </c>
    </row>
    <row r="170" spans="1:3" s="133" customFormat="1" ht="12.75" x14ac:dyDescent="0.2">
      <c r="A170" s="135">
        <v>168</v>
      </c>
      <c r="B170" s="134">
        <v>212391</v>
      </c>
      <c r="C170" s="134" t="s">
        <v>3174</v>
      </c>
    </row>
    <row r="171" spans="1:3" s="133" customFormat="1" ht="12.75" x14ac:dyDescent="0.2">
      <c r="A171" s="135">
        <v>169</v>
      </c>
      <c r="B171" s="134">
        <v>212392</v>
      </c>
      <c r="C171" s="134" t="s">
        <v>3173</v>
      </c>
    </row>
    <row r="172" spans="1:3" s="133" customFormat="1" ht="12.75" x14ac:dyDescent="0.2">
      <c r="A172" s="135">
        <v>170</v>
      </c>
      <c r="B172" s="134">
        <v>212393</v>
      </c>
      <c r="C172" s="134" t="s">
        <v>3172</v>
      </c>
    </row>
    <row r="173" spans="1:3" s="133" customFormat="1" ht="12.75" x14ac:dyDescent="0.2">
      <c r="A173" s="135">
        <v>171</v>
      </c>
      <c r="B173" s="134">
        <v>212399</v>
      </c>
      <c r="C173" s="134" t="s">
        <v>3171</v>
      </c>
    </row>
    <row r="174" spans="1:3" s="133" customFormat="1" ht="12.75" x14ac:dyDescent="0.2">
      <c r="A174" s="135">
        <v>172</v>
      </c>
      <c r="B174" s="134">
        <v>213</v>
      </c>
      <c r="C174" s="134" t="s">
        <v>3170</v>
      </c>
    </row>
    <row r="175" spans="1:3" s="133" customFormat="1" ht="12.75" x14ac:dyDescent="0.2">
      <c r="A175" s="135">
        <v>173</v>
      </c>
      <c r="B175" s="134">
        <v>2131</v>
      </c>
      <c r="C175" s="134" t="s">
        <v>3170</v>
      </c>
    </row>
    <row r="176" spans="1:3" s="133" customFormat="1" ht="12.75" x14ac:dyDescent="0.2">
      <c r="A176" s="135">
        <v>174</v>
      </c>
      <c r="B176" s="134">
        <v>21311</v>
      </c>
      <c r="C176" s="134" t="s">
        <v>3170</v>
      </c>
    </row>
    <row r="177" spans="1:3" s="133" customFormat="1" ht="12.75" x14ac:dyDescent="0.2">
      <c r="A177" s="135">
        <v>175</v>
      </c>
      <c r="B177" s="134">
        <v>213111</v>
      </c>
      <c r="C177" s="134" t="s">
        <v>3169</v>
      </c>
    </row>
    <row r="178" spans="1:3" s="133" customFormat="1" ht="12.75" x14ac:dyDescent="0.2">
      <c r="A178" s="135">
        <v>176</v>
      </c>
      <c r="B178" s="134">
        <v>213112</v>
      </c>
      <c r="C178" s="134" t="s">
        <v>3168</v>
      </c>
    </row>
    <row r="179" spans="1:3" s="133" customFormat="1" ht="12.75" x14ac:dyDescent="0.2">
      <c r="A179" s="135">
        <v>177</v>
      </c>
      <c r="B179" s="134">
        <v>213113</v>
      </c>
      <c r="C179" s="134" t="s">
        <v>3167</v>
      </c>
    </row>
    <row r="180" spans="1:3" s="133" customFormat="1" ht="12.75" x14ac:dyDescent="0.2">
      <c r="A180" s="135">
        <v>178</v>
      </c>
      <c r="B180" s="134">
        <v>213114</v>
      </c>
      <c r="C180" s="134" t="s">
        <v>3166</v>
      </c>
    </row>
    <row r="181" spans="1:3" s="133" customFormat="1" ht="12.75" x14ac:dyDescent="0.2">
      <c r="A181" s="135">
        <v>179</v>
      </c>
      <c r="B181" s="134">
        <v>213115</v>
      </c>
      <c r="C181" s="134" t="s">
        <v>3165</v>
      </c>
    </row>
    <row r="182" spans="1:3" s="133" customFormat="1" ht="12.75" x14ac:dyDescent="0.2">
      <c r="A182" s="135">
        <v>180</v>
      </c>
      <c r="B182" s="134">
        <v>22</v>
      </c>
      <c r="C182" s="139" t="s">
        <v>3164</v>
      </c>
    </row>
    <row r="183" spans="1:3" s="133" customFormat="1" ht="12.75" x14ac:dyDescent="0.2">
      <c r="A183" s="135">
        <v>181</v>
      </c>
      <c r="B183" s="134">
        <v>221</v>
      </c>
      <c r="C183" s="134" t="s">
        <v>3163</v>
      </c>
    </row>
    <row r="184" spans="1:3" s="133" customFormat="1" ht="12.75" x14ac:dyDescent="0.2">
      <c r="A184" s="135">
        <v>182</v>
      </c>
      <c r="B184" s="134">
        <v>2211</v>
      </c>
      <c r="C184" s="134" t="s">
        <v>3162</v>
      </c>
    </row>
    <row r="185" spans="1:3" s="133" customFormat="1" ht="12.75" x14ac:dyDescent="0.2">
      <c r="A185" s="135">
        <v>183</v>
      </c>
      <c r="B185" s="134">
        <v>22111</v>
      </c>
      <c r="C185" s="134" t="s">
        <v>3161</v>
      </c>
    </row>
    <row r="186" spans="1:3" s="133" customFormat="1" ht="12.75" x14ac:dyDescent="0.2">
      <c r="A186" s="135">
        <v>184</v>
      </c>
      <c r="B186" s="134">
        <v>221111</v>
      </c>
      <c r="C186" s="134" t="s">
        <v>3160</v>
      </c>
    </row>
    <row r="187" spans="1:3" s="133" customFormat="1" ht="12.75" x14ac:dyDescent="0.2">
      <c r="A187" s="135">
        <v>185</v>
      </c>
      <c r="B187" s="134">
        <v>221112</v>
      </c>
      <c r="C187" s="134" t="s">
        <v>3159</v>
      </c>
    </row>
    <row r="188" spans="1:3" s="133" customFormat="1" ht="12.75" x14ac:dyDescent="0.2">
      <c r="A188" s="135">
        <v>186</v>
      </c>
      <c r="B188" s="134">
        <v>221113</v>
      </c>
      <c r="C188" s="134" t="s">
        <v>3158</v>
      </c>
    </row>
    <row r="189" spans="1:3" s="133" customFormat="1" ht="12.75" x14ac:dyDescent="0.2">
      <c r="A189" s="135">
        <v>187</v>
      </c>
      <c r="B189" s="134">
        <v>221114</v>
      </c>
      <c r="C189" s="134" t="s">
        <v>3157</v>
      </c>
    </row>
    <row r="190" spans="1:3" s="133" customFormat="1" ht="12.75" x14ac:dyDescent="0.2">
      <c r="A190" s="135">
        <v>188</v>
      </c>
      <c r="B190" s="134">
        <v>221115</v>
      </c>
      <c r="C190" s="134" t="s">
        <v>3156</v>
      </c>
    </row>
    <row r="191" spans="1:3" s="133" customFormat="1" ht="12.75" x14ac:dyDescent="0.2">
      <c r="A191" s="135">
        <v>189</v>
      </c>
      <c r="B191" s="134">
        <v>221116</v>
      </c>
      <c r="C191" s="134" t="s">
        <v>3155</v>
      </c>
    </row>
    <row r="192" spans="1:3" s="133" customFormat="1" ht="12.75" x14ac:dyDescent="0.2">
      <c r="A192" s="135">
        <v>190</v>
      </c>
      <c r="B192" s="134">
        <v>221117</v>
      </c>
      <c r="C192" s="134" t="s">
        <v>3154</v>
      </c>
    </row>
    <row r="193" spans="1:3" s="133" customFormat="1" ht="12.75" x14ac:dyDescent="0.2">
      <c r="A193" s="135">
        <v>191</v>
      </c>
      <c r="B193" s="134">
        <v>221118</v>
      </c>
      <c r="C193" s="134" t="s">
        <v>3153</v>
      </c>
    </row>
    <row r="194" spans="1:3" s="133" customFormat="1" ht="12.75" x14ac:dyDescent="0.2">
      <c r="A194" s="135">
        <v>192</v>
      </c>
      <c r="B194" s="134">
        <v>22112</v>
      </c>
      <c r="C194" s="134" t="s">
        <v>3152</v>
      </c>
    </row>
    <row r="195" spans="1:3" s="133" customFormat="1" ht="12.75" x14ac:dyDescent="0.2">
      <c r="A195" s="135">
        <v>193</v>
      </c>
      <c r="B195" s="134">
        <v>221121</v>
      </c>
      <c r="C195" s="134" t="s">
        <v>3151</v>
      </c>
    </row>
    <row r="196" spans="1:3" s="133" customFormat="1" ht="12.75" x14ac:dyDescent="0.2">
      <c r="A196" s="135">
        <v>194</v>
      </c>
      <c r="B196" s="134">
        <v>221122</v>
      </c>
      <c r="C196" s="134" t="s">
        <v>3150</v>
      </c>
    </row>
    <row r="197" spans="1:3" s="133" customFormat="1" ht="12.75" x14ac:dyDescent="0.2">
      <c r="A197" s="135">
        <v>195</v>
      </c>
      <c r="B197" s="134">
        <v>2212</v>
      </c>
      <c r="C197" s="134" t="s">
        <v>3149</v>
      </c>
    </row>
    <row r="198" spans="1:3" s="133" customFormat="1" ht="12.75" x14ac:dyDescent="0.2">
      <c r="A198" s="135">
        <v>196</v>
      </c>
      <c r="B198" s="134">
        <v>22121</v>
      </c>
      <c r="C198" s="134" t="s">
        <v>3149</v>
      </c>
    </row>
    <row r="199" spans="1:3" s="133" customFormat="1" ht="12.75" x14ac:dyDescent="0.2">
      <c r="A199" s="135">
        <v>197</v>
      </c>
      <c r="B199" s="134">
        <v>221210</v>
      </c>
      <c r="C199" s="134" t="s">
        <v>3149</v>
      </c>
    </row>
    <row r="200" spans="1:3" s="133" customFormat="1" ht="12.75" x14ac:dyDescent="0.2">
      <c r="A200" s="135">
        <v>198</v>
      </c>
      <c r="B200" s="134">
        <v>2213</v>
      </c>
      <c r="C200" s="134" t="s">
        <v>3148</v>
      </c>
    </row>
    <row r="201" spans="1:3" s="133" customFormat="1" ht="12.75" x14ac:dyDescent="0.2">
      <c r="A201" s="135">
        <v>199</v>
      </c>
      <c r="B201" s="134">
        <v>22131</v>
      </c>
      <c r="C201" s="134" t="s">
        <v>3147</v>
      </c>
    </row>
    <row r="202" spans="1:3" s="133" customFormat="1" ht="12.75" x14ac:dyDescent="0.2">
      <c r="A202" s="135">
        <v>200</v>
      </c>
      <c r="B202" s="134">
        <v>221310</v>
      </c>
      <c r="C202" s="134" t="s">
        <v>3147</v>
      </c>
    </row>
    <row r="203" spans="1:3" s="133" customFormat="1" ht="12.75" x14ac:dyDescent="0.2">
      <c r="A203" s="135">
        <v>201</v>
      </c>
      <c r="B203" s="134">
        <v>22132</v>
      </c>
      <c r="C203" s="134" t="s">
        <v>3146</v>
      </c>
    </row>
    <row r="204" spans="1:3" s="133" customFormat="1" ht="12.75" x14ac:dyDescent="0.2">
      <c r="A204" s="135">
        <v>202</v>
      </c>
      <c r="B204" s="134">
        <v>221320</v>
      </c>
      <c r="C204" s="134" t="s">
        <v>3146</v>
      </c>
    </row>
    <row r="205" spans="1:3" s="133" customFormat="1" ht="12.75" x14ac:dyDescent="0.2">
      <c r="A205" s="135">
        <v>203</v>
      </c>
      <c r="B205" s="134">
        <v>22133</v>
      </c>
      <c r="C205" s="134" t="s">
        <v>3145</v>
      </c>
    </row>
    <row r="206" spans="1:3" s="133" customFormat="1" ht="12.75" x14ac:dyDescent="0.2">
      <c r="A206" s="135">
        <v>204</v>
      </c>
      <c r="B206" s="134">
        <v>221330</v>
      </c>
      <c r="C206" s="134" t="s">
        <v>3145</v>
      </c>
    </row>
    <row r="207" spans="1:3" s="133" customFormat="1" ht="12.75" x14ac:dyDescent="0.2">
      <c r="A207" s="135">
        <v>205</v>
      </c>
      <c r="B207" s="134">
        <v>23</v>
      </c>
      <c r="C207" s="134" t="s">
        <v>1416</v>
      </c>
    </row>
    <row r="208" spans="1:3" s="133" customFormat="1" ht="12.75" x14ac:dyDescent="0.2">
      <c r="A208" s="135">
        <v>206</v>
      </c>
      <c r="B208" s="134">
        <v>236</v>
      </c>
      <c r="C208" s="134" t="s">
        <v>3144</v>
      </c>
    </row>
    <row r="209" spans="1:3" s="133" customFormat="1" ht="12.75" x14ac:dyDescent="0.2">
      <c r="A209" s="135">
        <v>207</v>
      </c>
      <c r="B209" s="134">
        <v>2361</v>
      </c>
      <c r="C209" s="134" t="s">
        <v>3143</v>
      </c>
    </row>
    <row r="210" spans="1:3" s="133" customFormat="1" ht="12.75" x14ac:dyDescent="0.2">
      <c r="A210" s="135">
        <v>208</v>
      </c>
      <c r="B210" s="134">
        <v>23611</v>
      </c>
      <c r="C210" s="134" t="s">
        <v>3143</v>
      </c>
    </row>
    <row r="211" spans="1:3" s="133" customFormat="1" ht="12.75" x14ac:dyDescent="0.2">
      <c r="A211" s="135">
        <v>209</v>
      </c>
      <c r="B211" s="134">
        <v>236115</v>
      </c>
      <c r="C211" s="134" t="s">
        <v>3142</v>
      </c>
    </row>
    <row r="212" spans="1:3" s="133" customFormat="1" ht="12.75" x14ac:dyDescent="0.2">
      <c r="A212" s="135">
        <v>210</v>
      </c>
      <c r="B212" s="134">
        <v>236116</v>
      </c>
      <c r="C212" s="134" t="s">
        <v>3141</v>
      </c>
    </row>
    <row r="213" spans="1:3" s="133" customFormat="1" ht="12.75" x14ac:dyDescent="0.2">
      <c r="A213" s="135">
        <v>211</v>
      </c>
      <c r="B213" s="134">
        <v>236117</v>
      </c>
      <c r="C213" s="134" t="s">
        <v>3140</v>
      </c>
    </row>
    <row r="214" spans="1:3" s="133" customFormat="1" ht="12.75" x14ac:dyDescent="0.2">
      <c r="A214" s="135">
        <v>212</v>
      </c>
      <c r="B214" s="134">
        <v>236118</v>
      </c>
      <c r="C214" s="134" t="s">
        <v>3139</v>
      </c>
    </row>
    <row r="215" spans="1:3" s="133" customFormat="1" ht="12.75" x14ac:dyDescent="0.2">
      <c r="A215" s="135">
        <v>213</v>
      </c>
      <c r="B215" s="134">
        <v>2362</v>
      </c>
      <c r="C215" s="134" t="s">
        <v>3138</v>
      </c>
    </row>
    <row r="216" spans="1:3" s="133" customFormat="1" ht="12.75" x14ac:dyDescent="0.2">
      <c r="A216" s="135">
        <v>214</v>
      </c>
      <c r="B216" s="134">
        <v>23621</v>
      </c>
      <c r="C216" s="134" t="s">
        <v>3137</v>
      </c>
    </row>
    <row r="217" spans="1:3" s="133" customFormat="1" ht="12.75" x14ac:dyDescent="0.2">
      <c r="A217" s="135">
        <v>215</v>
      </c>
      <c r="B217" s="134">
        <v>236210</v>
      </c>
      <c r="C217" s="134" t="s">
        <v>3136</v>
      </c>
    </row>
    <row r="218" spans="1:3" s="133" customFormat="1" ht="12.75" x14ac:dyDescent="0.2">
      <c r="A218" s="135">
        <v>216</v>
      </c>
      <c r="B218" s="134">
        <v>23622</v>
      </c>
      <c r="C218" s="134" t="s">
        <v>3135</v>
      </c>
    </row>
    <row r="219" spans="1:3" s="133" customFormat="1" ht="12.75" x14ac:dyDescent="0.2">
      <c r="A219" s="135">
        <v>217</v>
      </c>
      <c r="B219" s="134">
        <v>236220</v>
      </c>
      <c r="C219" s="134" t="s">
        <v>3134</v>
      </c>
    </row>
    <row r="220" spans="1:3" s="133" customFormat="1" ht="12.75" x14ac:dyDescent="0.2">
      <c r="A220" s="135">
        <v>218</v>
      </c>
      <c r="B220" s="134">
        <v>237</v>
      </c>
      <c r="C220" s="134" t="s">
        <v>3133</v>
      </c>
    </row>
    <row r="221" spans="1:3" s="133" customFormat="1" ht="12.75" x14ac:dyDescent="0.2">
      <c r="A221" s="135">
        <v>219</v>
      </c>
      <c r="B221" s="134">
        <v>2371</v>
      </c>
      <c r="C221" s="134" t="s">
        <v>3132</v>
      </c>
    </row>
    <row r="222" spans="1:3" s="133" customFormat="1" ht="12.75" x14ac:dyDescent="0.2">
      <c r="A222" s="135">
        <v>220</v>
      </c>
      <c r="B222" s="134">
        <v>23711</v>
      </c>
      <c r="C222" s="134" t="s">
        <v>3131</v>
      </c>
    </row>
    <row r="223" spans="1:3" s="133" customFormat="1" ht="12.75" x14ac:dyDescent="0.2">
      <c r="A223" s="135">
        <v>221</v>
      </c>
      <c r="B223" s="134">
        <v>237110</v>
      </c>
      <c r="C223" s="134" t="s">
        <v>3130</v>
      </c>
    </row>
    <row r="224" spans="1:3" s="133" customFormat="1" ht="12.75" x14ac:dyDescent="0.2">
      <c r="A224" s="135">
        <v>222</v>
      </c>
      <c r="B224" s="134">
        <v>23712</v>
      </c>
      <c r="C224" s="134" t="s">
        <v>3129</v>
      </c>
    </row>
    <row r="225" spans="1:3" s="133" customFormat="1" ht="12.75" x14ac:dyDescent="0.2">
      <c r="A225" s="135">
        <v>223</v>
      </c>
      <c r="B225" s="134">
        <v>237120</v>
      </c>
      <c r="C225" s="134" t="s">
        <v>3128</v>
      </c>
    </row>
    <row r="226" spans="1:3" s="133" customFormat="1" ht="12.75" x14ac:dyDescent="0.2">
      <c r="A226" s="135">
        <v>224</v>
      </c>
      <c r="B226" s="134">
        <v>23713</v>
      </c>
      <c r="C226" s="134" t="s">
        <v>3127</v>
      </c>
    </row>
    <row r="227" spans="1:3" s="133" customFormat="1" ht="12.75" x14ac:dyDescent="0.2">
      <c r="A227" s="135">
        <v>225</v>
      </c>
      <c r="B227" s="134">
        <v>237130</v>
      </c>
      <c r="C227" s="134" t="s">
        <v>3126</v>
      </c>
    </row>
    <row r="228" spans="1:3" s="133" customFormat="1" ht="12.75" x14ac:dyDescent="0.2">
      <c r="A228" s="135">
        <v>226</v>
      </c>
      <c r="B228" s="134">
        <v>2372</v>
      </c>
      <c r="C228" s="134" t="s">
        <v>3125</v>
      </c>
    </row>
    <row r="229" spans="1:3" s="133" customFormat="1" ht="12.75" x14ac:dyDescent="0.2">
      <c r="A229" s="135">
        <v>227</v>
      </c>
      <c r="B229" s="134">
        <v>23721</v>
      </c>
      <c r="C229" s="134" t="s">
        <v>3125</v>
      </c>
    </row>
    <row r="230" spans="1:3" s="133" customFormat="1" ht="12.75" x14ac:dyDescent="0.2">
      <c r="A230" s="135">
        <v>228</v>
      </c>
      <c r="B230" s="134">
        <v>237210</v>
      </c>
      <c r="C230" s="134" t="s">
        <v>3124</v>
      </c>
    </row>
    <row r="231" spans="1:3" s="133" customFormat="1" ht="12.75" x14ac:dyDescent="0.2">
      <c r="A231" s="135">
        <v>229</v>
      </c>
      <c r="B231" s="134">
        <v>2373</v>
      </c>
      <c r="C231" s="134" t="s">
        <v>3123</v>
      </c>
    </row>
    <row r="232" spans="1:3" s="133" customFormat="1" ht="12.75" x14ac:dyDescent="0.2">
      <c r="A232" s="135">
        <v>230</v>
      </c>
      <c r="B232" s="134">
        <v>23731</v>
      </c>
      <c r="C232" s="134" t="s">
        <v>3123</v>
      </c>
    </row>
    <row r="233" spans="1:3" s="133" customFormat="1" ht="12.75" x14ac:dyDescent="0.2">
      <c r="A233" s="135">
        <v>231</v>
      </c>
      <c r="B233" s="134">
        <v>237310</v>
      </c>
      <c r="C233" s="134" t="s">
        <v>3122</v>
      </c>
    </row>
    <row r="234" spans="1:3" s="133" customFormat="1" ht="12.75" x14ac:dyDescent="0.2">
      <c r="A234" s="135">
        <v>232</v>
      </c>
      <c r="B234" s="134">
        <v>2379</v>
      </c>
      <c r="C234" s="134" t="s">
        <v>3121</v>
      </c>
    </row>
    <row r="235" spans="1:3" s="133" customFormat="1" ht="12.75" x14ac:dyDescent="0.2">
      <c r="A235" s="135">
        <v>233</v>
      </c>
      <c r="B235" s="134">
        <v>23799</v>
      </c>
      <c r="C235" s="134" t="s">
        <v>3121</v>
      </c>
    </row>
    <row r="236" spans="1:3" s="133" customFormat="1" ht="12.75" x14ac:dyDescent="0.2">
      <c r="A236" s="135">
        <v>234</v>
      </c>
      <c r="B236" s="134">
        <v>237990</v>
      </c>
      <c r="C236" s="134" t="s">
        <v>3120</v>
      </c>
    </row>
    <row r="237" spans="1:3" s="133" customFormat="1" ht="12.75" x14ac:dyDescent="0.2">
      <c r="A237" s="135">
        <v>235</v>
      </c>
      <c r="B237" s="134">
        <v>238</v>
      </c>
      <c r="C237" s="134" t="s">
        <v>3119</v>
      </c>
    </row>
    <row r="238" spans="1:3" s="133" customFormat="1" ht="12.75" x14ac:dyDescent="0.2">
      <c r="A238" s="135">
        <v>236</v>
      </c>
      <c r="B238" s="134">
        <v>2381</v>
      </c>
      <c r="C238" s="134" t="s">
        <v>3118</v>
      </c>
    </row>
    <row r="239" spans="1:3" s="133" customFormat="1" ht="12.75" x14ac:dyDescent="0.2">
      <c r="A239" s="135">
        <v>237</v>
      </c>
      <c r="B239" s="134">
        <v>23811</v>
      </c>
      <c r="C239" s="134" t="s">
        <v>3117</v>
      </c>
    </row>
    <row r="240" spans="1:3" s="133" customFormat="1" ht="12.75" x14ac:dyDescent="0.2">
      <c r="A240" s="135">
        <v>238</v>
      </c>
      <c r="B240" s="134">
        <v>238110</v>
      </c>
      <c r="C240" s="134" t="s">
        <v>3117</v>
      </c>
    </row>
    <row r="241" spans="1:3" s="133" customFormat="1" ht="12.75" x14ac:dyDescent="0.2">
      <c r="A241" s="135">
        <v>239</v>
      </c>
      <c r="B241" s="134">
        <v>23812</v>
      </c>
      <c r="C241" s="134" t="s">
        <v>3116</v>
      </c>
    </row>
    <row r="242" spans="1:3" s="133" customFormat="1" ht="12.75" x14ac:dyDescent="0.2">
      <c r="A242" s="135">
        <v>240</v>
      </c>
      <c r="B242" s="134">
        <v>238120</v>
      </c>
      <c r="C242" s="134" t="s">
        <v>3115</v>
      </c>
    </row>
    <row r="243" spans="1:3" s="133" customFormat="1" ht="12.75" x14ac:dyDescent="0.2">
      <c r="A243" s="135">
        <v>241</v>
      </c>
      <c r="B243" s="134">
        <v>23813</v>
      </c>
      <c r="C243" s="134" t="s">
        <v>3114</v>
      </c>
    </row>
    <row r="244" spans="1:3" s="133" customFormat="1" ht="12.75" x14ac:dyDescent="0.2">
      <c r="A244" s="135">
        <v>242</v>
      </c>
      <c r="B244" s="134">
        <v>238130</v>
      </c>
      <c r="C244" s="134" t="s">
        <v>3114</v>
      </c>
    </row>
    <row r="245" spans="1:3" s="133" customFormat="1" ht="12.75" x14ac:dyDescent="0.2">
      <c r="A245" s="135">
        <v>243</v>
      </c>
      <c r="B245" s="134">
        <v>23814</v>
      </c>
      <c r="C245" s="134" t="s">
        <v>3113</v>
      </c>
    </row>
    <row r="246" spans="1:3" s="133" customFormat="1" ht="12.75" x14ac:dyDescent="0.2">
      <c r="A246" s="135">
        <v>244</v>
      </c>
      <c r="B246" s="134">
        <v>238140</v>
      </c>
      <c r="C246" s="134" t="s">
        <v>3113</v>
      </c>
    </row>
    <row r="247" spans="1:3" s="133" customFormat="1" ht="12.75" x14ac:dyDescent="0.2">
      <c r="A247" s="135">
        <v>245</v>
      </c>
      <c r="B247" s="134">
        <v>23815</v>
      </c>
      <c r="C247" s="134" t="s">
        <v>3112</v>
      </c>
    </row>
    <row r="248" spans="1:3" s="133" customFormat="1" ht="12.75" x14ac:dyDescent="0.2">
      <c r="A248" s="135">
        <v>246</v>
      </c>
      <c r="B248" s="134">
        <v>238150</v>
      </c>
      <c r="C248" s="134" t="s">
        <v>3112</v>
      </c>
    </row>
    <row r="249" spans="1:3" s="133" customFormat="1" ht="12.75" x14ac:dyDescent="0.2">
      <c r="A249" s="135">
        <v>247</v>
      </c>
      <c r="B249" s="134">
        <v>23816</v>
      </c>
      <c r="C249" s="134" t="s">
        <v>3111</v>
      </c>
    </row>
    <row r="250" spans="1:3" s="133" customFormat="1" ht="12.75" x14ac:dyDescent="0.2">
      <c r="A250" s="135">
        <v>248</v>
      </c>
      <c r="B250" s="134">
        <v>238160</v>
      </c>
      <c r="C250" s="134" t="s">
        <v>3111</v>
      </c>
    </row>
    <row r="251" spans="1:3" s="133" customFormat="1" ht="12.75" x14ac:dyDescent="0.2">
      <c r="A251" s="135">
        <v>249</v>
      </c>
      <c r="B251" s="134">
        <v>23817</v>
      </c>
      <c r="C251" s="134" t="s">
        <v>3110</v>
      </c>
    </row>
    <row r="252" spans="1:3" s="133" customFormat="1" ht="12.75" x14ac:dyDescent="0.2">
      <c r="A252" s="135">
        <v>250</v>
      </c>
      <c r="B252" s="134">
        <v>238170</v>
      </c>
      <c r="C252" s="134" t="s">
        <v>3110</v>
      </c>
    </row>
    <row r="253" spans="1:3" s="133" customFormat="1" ht="12.75" x14ac:dyDescent="0.2">
      <c r="A253" s="135">
        <v>251</v>
      </c>
      <c r="B253" s="134">
        <v>23819</v>
      </c>
      <c r="C253" s="134" t="s">
        <v>3109</v>
      </c>
    </row>
    <row r="254" spans="1:3" s="133" customFormat="1" ht="12.75" x14ac:dyDescent="0.2">
      <c r="A254" s="135">
        <v>252</v>
      </c>
      <c r="B254" s="134">
        <v>238190</v>
      </c>
      <c r="C254" s="134" t="s">
        <v>3109</v>
      </c>
    </row>
    <row r="255" spans="1:3" s="133" customFormat="1" ht="12.75" x14ac:dyDescent="0.2">
      <c r="A255" s="135">
        <v>253</v>
      </c>
      <c r="B255" s="134">
        <v>2382</v>
      </c>
      <c r="C255" s="134" t="s">
        <v>3108</v>
      </c>
    </row>
    <row r="256" spans="1:3" s="133" customFormat="1" ht="12.75" x14ac:dyDescent="0.2">
      <c r="A256" s="135">
        <v>254</v>
      </c>
      <c r="B256" s="134">
        <v>23821</v>
      </c>
      <c r="C256" s="134" t="s">
        <v>3107</v>
      </c>
    </row>
    <row r="257" spans="1:3" s="133" customFormat="1" ht="12.75" x14ac:dyDescent="0.2">
      <c r="A257" s="135">
        <v>255</v>
      </c>
      <c r="B257" s="134">
        <v>238210</v>
      </c>
      <c r="C257" s="134" t="s">
        <v>3107</v>
      </c>
    </row>
    <row r="258" spans="1:3" s="133" customFormat="1" ht="12.75" x14ac:dyDescent="0.2">
      <c r="A258" s="135">
        <v>256</v>
      </c>
      <c r="B258" s="134">
        <v>23822</v>
      </c>
      <c r="C258" s="134" t="s">
        <v>3106</v>
      </c>
    </row>
    <row r="259" spans="1:3" s="133" customFormat="1" ht="12.75" x14ac:dyDescent="0.2">
      <c r="A259" s="135">
        <v>257</v>
      </c>
      <c r="B259" s="134">
        <v>238220</v>
      </c>
      <c r="C259" s="134" t="s">
        <v>3105</v>
      </c>
    </row>
    <row r="260" spans="1:3" s="133" customFormat="1" ht="12.75" x14ac:dyDescent="0.2">
      <c r="A260" s="135">
        <v>258</v>
      </c>
      <c r="B260" s="134">
        <v>23829</v>
      </c>
      <c r="C260" s="134" t="s">
        <v>3104</v>
      </c>
    </row>
    <row r="261" spans="1:3" s="133" customFormat="1" ht="12.75" x14ac:dyDescent="0.2">
      <c r="A261" s="135">
        <v>259</v>
      </c>
      <c r="B261" s="134">
        <v>238290</v>
      </c>
      <c r="C261" s="134" t="s">
        <v>3103</v>
      </c>
    </row>
    <row r="262" spans="1:3" s="133" customFormat="1" ht="12.75" x14ac:dyDescent="0.2">
      <c r="A262" s="135">
        <v>260</v>
      </c>
      <c r="B262" s="134">
        <v>2383</v>
      </c>
      <c r="C262" s="134" t="s">
        <v>3102</v>
      </c>
    </row>
    <row r="263" spans="1:3" s="133" customFormat="1" ht="12.75" x14ac:dyDescent="0.2">
      <c r="A263" s="135">
        <v>261</v>
      </c>
      <c r="B263" s="134">
        <v>23831</v>
      </c>
      <c r="C263" s="134" t="s">
        <v>3101</v>
      </c>
    </row>
    <row r="264" spans="1:3" s="133" customFormat="1" ht="12.75" x14ac:dyDescent="0.2">
      <c r="A264" s="135">
        <v>262</v>
      </c>
      <c r="B264" s="134">
        <v>238310</v>
      </c>
      <c r="C264" s="134" t="s">
        <v>3100</v>
      </c>
    </row>
    <row r="265" spans="1:3" s="133" customFormat="1" ht="12.75" x14ac:dyDescent="0.2">
      <c r="A265" s="135">
        <v>263</v>
      </c>
      <c r="B265" s="134">
        <v>23832</v>
      </c>
      <c r="C265" s="134" t="s">
        <v>3099</v>
      </c>
    </row>
    <row r="266" spans="1:3" s="133" customFormat="1" ht="12.75" x14ac:dyDescent="0.2">
      <c r="A266" s="135">
        <v>264</v>
      </c>
      <c r="B266" s="134">
        <v>238320</v>
      </c>
      <c r="C266" s="134" t="s">
        <v>3099</v>
      </c>
    </row>
    <row r="267" spans="1:3" s="133" customFormat="1" ht="12.75" x14ac:dyDescent="0.2">
      <c r="A267" s="135">
        <v>265</v>
      </c>
      <c r="B267" s="134">
        <v>23833</v>
      </c>
      <c r="C267" s="134" t="s">
        <v>3098</v>
      </c>
    </row>
    <row r="268" spans="1:3" s="133" customFormat="1" ht="12.75" x14ac:dyDescent="0.2">
      <c r="A268" s="135">
        <v>266</v>
      </c>
      <c r="B268" s="134">
        <v>238330</v>
      </c>
      <c r="C268" s="134" t="s">
        <v>3098</v>
      </c>
    </row>
    <row r="269" spans="1:3" s="133" customFormat="1" ht="12.75" x14ac:dyDescent="0.2">
      <c r="A269" s="135">
        <v>267</v>
      </c>
      <c r="B269" s="134">
        <v>23834</v>
      </c>
      <c r="C269" s="134" t="s">
        <v>3097</v>
      </c>
    </row>
    <row r="270" spans="1:3" s="133" customFormat="1" ht="12.75" x14ac:dyDescent="0.2">
      <c r="A270" s="135">
        <v>268</v>
      </c>
      <c r="B270" s="134">
        <v>238340</v>
      </c>
      <c r="C270" s="134" t="s">
        <v>3097</v>
      </c>
    </row>
    <row r="271" spans="1:3" s="133" customFormat="1" ht="12.75" x14ac:dyDescent="0.2">
      <c r="A271" s="135">
        <v>269</v>
      </c>
      <c r="B271" s="134">
        <v>23835</v>
      </c>
      <c r="C271" s="134" t="s">
        <v>3096</v>
      </c>
    </row>
    <row r="272" spans="1:3" s="133" customFormat="1" ht="12.75" x14ac:dyDescent="0.2">
      <c r="A272" s="135">
        <v>270</v>
      </c>
      <c r="B272" s="134">
        <v>238350</v>
      </c>
      <c r="C272" s="134" t="s">
        <v>3096</v>
      </c>
    </row>
    <row r="273" spans="1:3" s="133" customFormat="1" ht="12.75" x14ac:dyDescent="0.2">
      <c r="A273" s="135">
        <v>271</v>
      </c>
      <c r="B273" s="134">
        <v>23839</v>
      </c>
      <c r="C273" s="134" t="s">
        <v>3095</v>
      </c>
    </row>
    <row r="274" spans="1:3" s="133" customFormat="1" ht="12.75" x14ac:dyDescent="0.2">
      <c r="A274" s="135">
        <v>272</v>
      </c>
      <c r="B274" s="134">
        <v>238390</v>
      </c>
      <c r="C274" s="134" t="s">
        <v>3095</v>
      </c>
    </row>
    <row r="275" spans="1:3" s="133" customFormat="1" ht="12.75" x14ac:dyDescent="0.2">
      <c r="A275" s="135">
        <v>273</v>
      </c>
      <c r="B275" s="134">
        <v>2389</v>
      </c>
      <c r="C275" s="134" t="s">
        <v>3094</v>
      </c>
    </row>
    <row r="276" spans="1:3" s="133" customFormat="1" ht="12.75" x14ac:dyDescent="0.2">
      <c r="A276" s="135">
        <v>274</v>
      </c>
      <c r="B276" s="134">
        <v>23891</v>
      </c>
      <c r="C276" s="134" t="s">
        <v>3093</v>
      </c>
    </row>
    <row r="277" spans="1:3" s="133" customFormat="1" ht="12.75" x14ac:dyDescent="0.2">
      <c r="A277" s="135">
        <v>275</v>
      </c>
      <c r="B277" s="134">
        <v>238910</v>
      </c>
      <c r="C277" s="134" t="s">
        <v>3093</v>
      </c>
    </row>
    <row r="278" spans="1:3" s="133" customFormat="1" ht="12.75" x14ac:dyDescent="0.2">
      <c r="A278" s="135">
        <v>276</v>
      </c>
      <c r="B278" s="134">
        <v>23899</v>
      </c>
      <c r="C278" s="134" t="s">
        <v>3092</v>
      </c>
    </row>
    <row r="279" spans="1:3" s="133" customFormat="1" ht="12.75" x14ac:dyDescent="0.2">
      <c r="A279" s="135">
        <v>277</v>
      </c>
      <c r="B279" s="134">
        <v>238990</v>
      </c>
      <c r="C279" s="134" t="s">
        <v>3092</v>
      </c>
    </row>
    <row r="280" spans="1:3" s="133" customFormat="1" ht="12.75" x14ac:dyDescent="0.2">
      <c r="A280" s="135">
        <v>278</v>
      </c>
      <c r="B280" s="134" t="s">
        <v>3091</v>
      </c>
      <c r="C280" s="134" t="s">
        <v>3090</v>
      </c>
    </row>
    <row r="281" spans="1:3" s="133" customFormat="1" ht="12.75" x14ac:dyDescent="0.2">
      <c r="A281" s="135">
        <v>279</v>
      </c>
      <c r="B281" s="134">
        <v>311</v>
      </c>
      <c r="C281" s="134" t="s">
        <v>3089</v>
      </c>
    </row>
    <row r="282" spans="1:3" s="133" customFormat="1" ht="12.75" x14ac:dyDescent="0.2">
      <c r="A282" s="135">
        <v>280</v>
      </c>
      <c r="B282" s="134">
        <v>3111</v>
      </c>
      <c r="C282" s="134" t="s">
        <v>3088</v>
      </c>
    </row>
    <row r="283" spans="1:3" s="133" customFormat="1" ht="12.75" x14ac:dyDescent="0.2">
      <c r="A283" s="135">
        <v>281</v>
      </c>
      <c r="B283" s="134">
        <v>31111</v>
      </c>
      <c r="C283" s="134" t="s">
        <v>3088</v>
      </c>
    </row>
    <row r="284" spans="1:3" s="133" customFormat="1" ht="12.75" x14ac:dyDescent="0.2">
      <c r="A284" s="135">
        <v>282</v>
      </c>
      <c r="B284" s="134">
        <v>311111</v>
      </c>
      <c r="C284" s="134" t="s">
        <v>3087</v>
      </c>
    </row>
    <row r="285" spans="1:3" s="133" customFormat="1" ht="12.75" x14ac:dyDescent="0.2">
      <c r="A285" s="135">
        <v>283</v>
      </c>
      <c r="B285" s="134">
        <v>311119</v>
      </c>
      <c r="C285" s="134" t="s">
        <v>3086</v>
      </c>
    </row>
    <row r="286" spans="1:3" s="133" customFormat="1" ht="12.75" x14ac:dyDescent="0.2">
      <c r="A286" s="135">
        <v>284</v>
      </c>
      <c r="B286" s="134">
        <v>3112</v>
      </c>
      <c r="C286" s="134" t="s">
        <v>3085</v>
      </c>
    </row>
    <row r="287" spans="1:3" s="133" customFormat="1" ht="12.75" x14ac:dyDescent="0.2">
      <c r="A287" s="135">
        <v>285</v>
      </c>
      <c r="B287" s="134">
        <v>31121</v>
      </c>
      <c r="C287" s="134" t="s">
        <v>3084</v>
      </c>
    </row>
    <row r="288" spans="1:3" s="133" customFormat="1" ht="12.75" x14ac:dyDescent="0.2">
      <c r="A288" s="135">
        <v>286</v>
      </c>
      <c r="B288" s="134">
        <v>311211</v>
      </c>
      <c r="C288" s="134" t="s">
        <v>3083</v>
      </c>
    </row>
    <row r="289" spans="1:3" s="133" customFormat="1" ht="12.75" x14ac:dyDescent="0.2">
      <c r="A289" s="135">
        <v>287</v>
      </c>
      <c r="B289" s="134">
        <v>311212</v>
      </c>
      <c r="C289" s="134" t="s">
        <v>3082</v>
      </c>
    </row>
    <row r="290" spans="1:3" s="133" customFormat="1" ht="12.75" x14ac:dyDescent="0.2">
      <c r="A290" s="135">
        <v>288</v>
      </c>
      <c r="B290" s="134">
        <v>311213</v>
      </c>
      <c r="C290" s="134" t="s">
        <v>3081</v>
      </c>
    </row>
    <row r="291" spans="1:3" s="133" customFormat="1" ht="12.75" x14ac:dyDescent="0.2">
      <c r="A291" s="135">
        <v>289</v>
      </c>
      <c r="B291" s="134">
        <v>31122</v>
      </c>
      <c r="C291" s="134" t="s">
        <v>3080</v>
      </c>
    </row>
    <row r="292" spans="1:3" s="133" customFormat="1" ht="12.75" x14ac:dyDescent="0.2">
      <c r="A292" s="135">
        <v>290</v>
      </c>
      <c r="B292" s="134">
        <v>311221</v>
      </c>
      <c r="C292" s="134" t="s">
        <v>3079</v>
      </c>
    </row>
    <row r="293" spans="1:3" s="133" customFormat="1" ht="12.75" x14ac:dyDescent="0.2">
      <c r="A293" s="135">
        <v>291</v>
      </c>
      <c r="B293" s="134">
        <v>311224</v>
      </c>
      <c r="C293" s="134" t="s">
        <v>3078</v>
      </c>
    </row>
    <row r="294" spans="1:3" s="133" customFormat="1" ht="12.75" x14ac:dyDescent="0.2">
      <c r="A294" s="135">
        <v>292</v>
      </c>
      <c r="B294" s="134">
        <v>311225</v>
      </c>
      <c r="C294" s="134" t="s">
        <v>3077</v>
      </c>
    </row>
    <row r="295" spans="1:3" s="133" customFormat="1" ht="12.75" x14ac:dyDescent="0.2">
      <c r="A295" s="135">
        <v>293</v>
      </c>
      <c r="B295" s="134">
        <v>31123</v>
      </c>
      <c r="C295" s="134" t="s">
        <v>3076</v>
      </c>
    </row>
    <row r="296" spans="1:3" s="133" customFormat="1" ht="12.75" x14ac:dyDescent="0.2">
      <c r="A296" s="135">
        <v>294</v>
      </c>
      <c r="B296" s="134">
        <v>311230</v>
      </c>
      <c r="C296" s="134" t="s">
        <v>3076</v>
      </c>
    </row>
    <row r="297" spans="1:3" s="133" customFormat="1" ht="12.75" x14ac:dyDescent="0.2">
      <c r="A297" s="135">
        <v>295</v>
      </c>
      <c r="B297" s="134">
        <v>3113</v>
      </c>
      <c r="C297" s="134" t="s">
        <v>3075</v>
      </c>
    </row>
    <row r="298" spans="1:3" s="133" customFormat="1" ht="12.75" x14ac:dyDescent="0.2">
      <c r="A298" s="135">
        <v>296</v>
      </c>
      <c r="B298" s="134">
        <v>31131</v>
      </c>
      <c r="C298" s="134" t="s">
        <v>3074</v>
      </c>
    </row>
    <row r="299" spans="1:3" s="133" customFormat="1" ht="12.75" x14ac:dyDescent="0.2">
      <c r="A299" s="135">
        <v>297</v>
      </c>
      <c r="B299" s="134">
        <v>311313</v>
      </c>
      <c r="C299" s="134" t="s">
        <v>3073</v>
      </c>
    </row>
    <row r="300" spans="1:3" s="133" customFormat="1" ht="12.75" x14ac:dyDescent="0.2">
      <c r="A300" s="135">
        <v>298</v>
      </c>
      <c r="B300" s="134">
        <v>311314</v>
      </c>
      <c r="C300" s="134" t="s">
        <v>3072</v>
      </c>
    </row>
    <row r="301" spans="1:3" s="133" customFormat="1" ht="12.75" x14ac:dyDescent="0.2">
      <c r="A301" s="135">
        <v>299</v>
      </c>
      <c r="B301" s="134">
        <v>31134</v>
      </c>
      <c r="C301" s="134" t="s">
        <v>3071</v>
      </c>
    </row>
    <row r="302" spans="1:3" s="133" customFormat="1" ht="12.75" x14ac:dyDescent="0.2">
      <c r="A302" s="135">
        <v>300</v>
      </c>
      <c r="B302" s="134">
        <v>311340</v>
      </c>
      <c r="C302" s="134" t="s">
        <v>3071</v>
      </c>
    </row>
    <row r="303" spans="1:3" s="133" customFormat="1" ht="12.75" x14ac:dyDescent="0.2">
      <c r="A303" s="135">
        <v>301</v>
      </c>
      <c r="B303" s="134">
        <v>31135</v>
      </c>
      <c r="C303" s="134" t="s">
        <v>3070</v>
      </c>
    </row>
    <row r="304" spans="1:3" s="133" customFormat="1" ht="12.75" x14ac:dyDescent="0.2">
      <c r="A304" s="135">
        <v>302</v>
      </c>
      <c r="B304" s="134">
        <v>311351</v>
      </c>
      <c r="C304" s="134" t="s">
        <v>3069</v>
      </c>
    </row>
    <row r="305" spans="1:3" s="133" customFormat="1" ht="12.75" x14ac:dyDescent="0.2">
      <c r="A305" s="135">
        <v>303</v>
      </c>
      <c r="B305" s="134">
        <v>311352</v>
      </c>
      <c r="C305" s="134" t="s">
        <v>3068</v>
      </c>
    </row>
    <row r="306" spans="1:3" s="133" customFormat="1" ht="12.75" x14ac:dyDescent="0.2">
      <c r="A306" s="135">
        <v>304</v>
      </c>
      <c r="B306" s="134">
        <v>3114</v>
      </c>
      <c r="C306" s="134" t="s">
        <v>3067</v>
      </c>
    </row>
    <row r="307" spans="1:3" s="133" customFormat="1" ht="12.75" x14ac:dyDescent="0.2">
      <c r="A307" s="135">
        <v>305</v>
      </c>
      <c r="B307" s="134">
        <v>31141</v>
      </c>
      <c r="C307" s="134" t="s">
        <v>3066</v>
      </c>
    </row>
    <row r="308" spans="1:3" s="133" customFormat="1" ht="12.75" x14ac:dyDescent="0.2">
      <c r="A308" s="135">
        <v>306</v>
      </c>
      <c r="B308" s="134">
        <v>311411</v>
      </c>
      <c r="C308" s="134" t="s">
        <v>3065</v>
      </c>
    </row>
    <row r="309" spans="1:3" s="133" customFormat="1" ht="12.75" x14ac:dyDescent="0.2">
      <c r="A309" s="135">
        <v>307</v>
      </c>
      <c r="B309" s="134">
        <v>311412</v>
      </c>
      <c r="C309" s="134" t="s">
        <v>3064</v>
      </c>
    </row>
    <row r="310" spans="1:3" s="133" customFormat="1" ht="12.75" x14ac:dyDescent="0.2">
      <c r="A310" s="135">
        <v>308</v>
      </c>
      <c r="B310" s="134">
        <v>31142</v>
      </c>
      <c r="C310" s="134" t="s">
        <v>3063</v>
      </c>
    </row>
    <row r="311" spans="1:3" s="133" customFormat="1" ht="12.75" x14ac:dyDescent="0.2">
      <c r="A311" s="135">
        <v>309</v>
      </c>
      <c r="B311" s="134">
        <v>311421</v>
      </c>
      <c r="C311" s="134" t="s">
        <v>3062</v>
      </c>
    </row>
    <row r="312" spans="1:3" s="133" customFormat="1" ht="12.75" x14ac:dyDescent="0.2">
      <c r="A312" s="135">
        <v>310</v>
      </c>
      <c r="B312" s="134">
        <v>311422</v>
      </c>
      <c r="C312" s="134" t="s">
        <v>3061</v>
      </c>
    </row>
    <row r="313" spans="1:3" s="133" customFormat="1" ht="12.75" x14ac:dyDescent="0.2">
      <c r="A313" s="135">
        <v>311</v>
      </c>
      <c r="B313" s="134">
        <v>311423</v>
      </c>
      <c r="C313" s="134" t="s">
        <v>3060</v>
      </c>
    </row>
    <row r="314" spans="1:3" s="133" customFormat="1" ht="12.75" x14ac:dyDescent="0.2">
      <c r="A314" s="135">
        <v>312</v>
      </c>
      <c r="B314" s="134">
        <v>3115</v>
      </c>
      <c r="C314" s="134" t="s">
        <v>3059</v>
      </c>
    </row>
    <row r="315" spans="1:3" s="133" customFormat="1" ht="12.75" x14ac:dyDescent="0.2">
      <c r="A315" s="135">
        <v>313</v>
      </c>
      <c r="B315" s="134">
        <v>31151</v>
      </c>
      <c r="C315" s="134" t="s">
        <v>3058</v>
      </c>
    </row>
    <row r="316" spans="1:3" s="133" customFormat="1" ht="12.75" x14ac:dyDescent="0.2">
      <c r="A316" s="135">
        <v>314</v>
      </c>
      <c r="B316" s="134">
        <v>311511</v>
      </c>
      <c r="C316" s="134" t="s">
        <v>3057</v>
      </c>
    </row>
    <row r="317" spans="1:3" s="133" customFormat="1" ht="12.75" x14ac:dyDescent="0.2">
      <c r="A317" s="135">
        <v>315</v>
      </c>
      <c r="B317" s="134">
        <v>311512</v>
      </c>
      <c r="C317" s="134" t="s">
        <v>3056</v>
      </c>
    </row>
    <row r="318" spans="1:3" s="133" customFormat="1" ht="12.75" x14ac:dyDescent="0.2">
      <c r="A318" s="135">
        <v>316</v>
      </c>
      <c r="B318" s="134">
        <v>311513</v>
      </c>
      <c r="C318" s="134" t="s">
        <v>3055</v>
      </c>
    </row>
    <row r="319" spans="1:3" s="133" customFormat="1" ht="12.75" x14ac:dyDescent="0.2">
      <c r="A319" s="135">
        <v>317</v>
      </c>
      <c r="B319" s="134">
        <v>311514</v>
      </c>
      <c r="C319" s="134" t="s">
        <v>3054</v>
      </c>
    </row>
    <row r="320" spans="1:3" s="133" customFormat="1" ht="12.75" x14ac:dyDescent="0.2">
      <c r="A320" s="135">
        <v>318</v>
      </c>
      <c r="B320" s="134">
        <v>31152</v>
      </c>
      <c r="C320" s="134" t="s">
        <v>3053</v>
      </c>
    </row>
    <row r="321" spans="1:3" s="133" customFormat="1" ht="12.75" x14ac:dyDescent="0.2">
      <c r="A321" s="135">
        <v>319</v>
      </c>
      <c r="B321" s="134">
        <v>311520</v>
      </c>
      <c r="C321" s="134" t="s">
        <v>3053</v>
      </c>
    </row>
    <row r="322" spans="1:3" s="133" customFormat="1" ht="12.75" x14ac:dyDescent="0.2">
      <c r="A322" s="135">
        <v>320</v>
      </c>
      <c r="B322" s="134">
        <v>3116</v>
      </c>
      <c r="C322" s="134" t="s">
        <v>3052</v>
      </c>
    </row>
    <row r="323" spans="1:3" s="133" customFormat="1" ht="12.75" x14ac:dyDescent="0.2">
      <c r="A323" s="135">
        <v>321</v>
      </c>
      <c r="B323" s="134">
        <v>31161</v>
      </c>
      <c r="C323" s="134" t="s">
        <v>3052</v>
      </c>
    </row>
    <row r="324" spans="1:3" s="133" customFormat="1" ht="12.75" x14ac:dyDescent="0.2">
      <c r="A324" s="135">
        <v>322</v>
      </c>
      <c r="B324" s="134">
        <v>311611</v>
      </c>
      <c r="C324" s="134" t="s">
        <v>3051</v>
      </c>
    </row>
    <row r="325" spans="1:3" s="133" customFormat="1" ht="12.75" x14ac:dyDescent="0.2">
      <c r="A325" s="135">
        <v>323</v>
      </c>
      <c r="B325" s="134">
        <v>311612</v>
      </c>
      <c r="C325" s="134" t="s">
        <v>3050</v>
      </c>
    </row>
    <row r="326" spans="1:3" s="133" customFormat="1" ht="12.75" x14ac:dyDescent="0.2">
      <c r="A326" s="135">
        <v>324</v>
      </c>
      <c r="B326" s="134">
        <v>311613</v>
      </c>
      <c r="C326" s="134" t="s">
        <v>3049</v>
      </c>
    </row>
    <row r="327" spans="1:3" s="133" customFormat="1" ht="12.75" x14ac:dyDescent="0.2">
      <c r="A327" s="135">
        <v>325</v>
      </c>
      <c r="B327" s="134">
        <v>311615</v>
      </c>
      <c r="C327" s="134" t="s">
        <v>3048</v>
      </c>
    </row>
    <row r="328" spans="1:3" s="133" customFormat="1" ht="12.75" x14ac:dyDescent="0.2">
      <c r="A328" s="135">
        <v>326</v>
      </c>
      <c r="B328" s="134">
        <v>3117</v>
      </c>
      <c r="C328" s="134" t="s">
        <v>3047</v>
      </c>
    </row>
    <row r="329" spans="1:3" s="133" customFormat="1" ht="12.75" x14ac:dyDescent="0.2">
      <c r="A329" s="135">
        <v>327</v>
      </c>
      <c r="B329" s="134">
        <v>31171</v>
      </c>
      <c r="C329" s="134" t="s">
        <v>3047</v>
      </c>
    </row>
    <row r="330" spans="1:3" s="133" customFormat="1" ht="12.75" x14ac:dyDescent="0.2">
      <c r="A330" s="135">
        <v>328</v>
      </c>
      <c r="B330" s="134">
        <v>311710</v>
      </c>
      <c r="C330" s="134" t="s">
        <v>3047</v>
      </c>
    </row>
    <row r="331" spans="1:3" s="133" customFormat="1" ht="12.75" x14ac:dyDescent="0.2">
      <c r="A331" s="135">
        <v>329</v>
      </c>
      <c r="B331" s="134">
        <v>3118</v>
      </c>
      <c r="C331" s="134" t="s">
        <v>3046</v>
      </c>
    </row>
    <row r="332" spans="1:3" s="133" customFormat="1" ht="12.75" x14ac:dyDescent="0.2">
      <c r="A332" s="135">
        <v>330</v>
      </c>
      <c r="B332" s="134">
        <v>31181</v>
      </c>
      <c r="C332" s="134" t="s">
        <v>3045</v>
      </c>
    </row>
    <row r="333" spans="1:3" s="133" customFormat="1" ht="12.75" x14ac:dyDescent="0.2">
      <c r="A333" s="135">
        <v>331</v>
      </c>
      <c r="B333" s="134">
        <v>311811</v>
      </c>
      <c r="C333" s="134" t="s">
        <v>3044</v>
      </c>
    </row>
    <row r="334" spans="1:3" s="133" customFormat="1" ht="12.75" x14ac:dyDescent="0.2">
      <c r="A334" s="135">
        <v>332</v>
      </c>
      <c r="B334" s="134">
        <v>311812</v>
      </c>
      <c r="C334" s="134" t="s">
        <v>3043</v>
      </c>
    </row>
    <row r="335" spans="1:3" s="133" customFormat="1" ht="12.75" x14ac:dyDescent="0.2">
      <c r="A335" s="135">
        <v>333</v>
      </c>
      <c r="B335" s="134">
        <v>311813</v>
      </c>
      <c r="C335" s="134" t="s">
        <v>3042</v>
      </c>
    </row>
    <row r="336" spans="1:3" s="133" customFormat="1" ht="12.75" x14ac:dyDescent="0.2">
      <c r="A336" s="135">
        <v>334</v>
      </c>
      <c r="B336" s="134">
        <v>31182</v>
      </c>
      <c r="C336" s="134" t="s">
        <v>3041</v>
      </c>
    </row>
    <row r="337" spans="1:3" s="133" customFormat="1" ht="12.75" x14ac:dyDescent="0.2">
      <c r="A337" s="135">
        <v>335</v>
      </c>
      <c r="B337" s="134">
        <v>311821</v>
      </c>
      <c r="C337" s="134" t="s">
        <v>3040</v>
      </c>
    </row>
    <row r="338" spans="1:3" s="133" customFormat="1" ht="12.75" x14ac:dyDescent="0.2">
      <c r="A338" s="135">
        <v>336</v>
      </c>
      <c r="B338" s="134">
        <v>311824</v>
      </c>
      <c r="C338" s="134" t="s">
        <v>3039</v>
      </c>
    </row>
    <row r="339" spans="1:3" s="133" customFormat="1" ht="12.75" x14ac:dyDescent="0.2">
      <c r="A339" s="135">
        <v>337</v>
      </c>
      <c r="B339" s="134">
        <v>31183</v>
      </c>
      <c r="C339" s="134" t="s">
        <v>3038</v>
      </c>
    </row>
    <row r="340" spans="1:3" s="133" customFormat="1" ht="12.75" x14ac:dyDescent="0.2">
      <c r="A340" s="135">
        <v>338</v>
      </c>
      <c r="B340" s="134">
        <v>311830</v>
      </c>
      <c r="C340" s="134" t="s">
        <v>3038</v>
      </c>
    </row>
    <row r="341" spans="1:3" s="133" customFormat="1" ht="12.75" x14ac:dyDescent="0.2">
      <c r="A341" s="135">
        <v>339</v>
      </c>
      <c r="B341" s="134">
        <v>3119</v>
      </c>
      <c r="C341" s="134" t="s">
        <v>3037</v>
      </c>
    </row>
    <row r="342" spans="1:3" s="133" customFormat="1" ht="12.75" x14ac:dyDescent="0.2">
      <c r="A342" s="135">
        <v>340</v>
      </c>
      <c r="B342" s="134">
        <v>31191</v>
      </c>
      <c r="C342" s="134" t="s">
        <v>3036</v>
      </c>
    </row>
    <row r="343" spans="1:3" s="133" customFormat="1" ht="12.75" x14ac:dyDescent="0.2">
      <c r="A343" s="135">
        <v>341</v>
      </c>
      <c r="B343" s="134">
        <v>311911</v>
      </c>
      <c r="C343" s="134" t="s">
        <v>3035</v>
      </c>
    </row>
    <row r="344" spans="1:3" s="133" customFormat="1" ht="12.75" x14ac:dyDescent="0.2">
      <c r="A344" s="135">
        <v>342</v>
      </c>
      <c r="B344" s="134">
        <v>311919</v>
      </c>
      <c r="C344" s="134" t="s">
        <v>3034</v>
      </c>
    </row>
    <row r="345" spans="1:3" s="133" customFormat="1" ht="12.75" x14ac:dyDescent="0.2">
      <c r="A345" s="135">
        <v>343</v>
      </c>
      <c r="B345" s="134">
        <v>31192</v>
      </c>
      <c r="C345" s="134" t="s">
        <v>3033</v>
      </c>
    </row>
    <row r="346" spans="1:3" s="133" customFormat="1" ht="12.75" x14ac:dyDescent="0.2">
      <c r="A346" s="135">
        <v>344</v>
      </c>
      <c r="B346" s="134">
        <v>311920</v>
      </c>
      <c r="C346" s="134" t="s">
        <v>3032</v>
      </c>
    </row>
    <row r="347" spans="1:3" s="133" customFormat="1" ht="12.75" x14ac:dyDescent="0.2">
      <c r="A347" s="135">
        <v>345</v>
      </c>
      <c r="B347" s="134">
        <v>31193</v>
      </c>
      <c r="C347" s="134" t="s">
        <v>3031</v>
      </c>
    </row>
    <row r="348" spans="1:3" s="133" customFormat="1" ht="12.75" x14ac:dyDescent="0.2">
      <c r="A348" s="135">
        <v>346</v>
      </c>
      <c r="B348" s="134">
        <v>311930</v>
      </c>
      <c r="C348" s="134" t="s">
        <v>3031</v>
      </c>
    </row>
    <row r="349" spans="1:3" s="133" customFormat="1" ht="12.75" x14ac:dyDescent="0.2">
      <c r="A349" s="135">
        <v>347</v>
      </c>
      <c r="B349" s="134">
        <v>31194</v>
      </c>
      <c r="C349" s="134" t="s">
        <v>3030</v>
      </c>
    </row>
    <row r="350" spans="1:3" s="133" customFormat="1" ht="12.75" x14ac:dyDescent="0.2">
      <c r="A350" s="135">
        <v>348</v>
      </c>
      <c r="B350" s="134">
        <v>311941</v>
      </c>
      <c r="C350" s="134" t="s">
        <v>3029</v>
      </c>
    </row>
    <row r="351" spans="1:3" s="133" customFormat="1" ht="12.75" x14ac:dyDescent="0.2">
      <c r="A351" s="135">
        <v>349</v>
      </c>
      <c r="B351" s="134">
        <v>311942</v>
      </c>
      <c r="C351" s="134" t="s">
        <v>3028</v>
      </c>
    </row>
    <row r="352" spans="1:3" s="133" customFormat="1" ht="12.75" x14ac:dyDescent="0.2">
      <c r="A352" s="135">
        <v>350</v>
      </c>
      <c r="B352" s="134">
        <v>31199</v>
      </c>
      <c r="C352" s="134" t="s">
        <v>3027</v>
      </c>
    </row>
    <row r="353" spans="1:3" s="133" customFormat="1" ht="12.75" x14ac:dyDescent="0.2">
      <c r="A353" s="135">
        <v>351</v>
      </c>
      <c r="B353" s="134">
        <v>311991</v>
      </c>
      <c r="C353" s="134" t="s">
        <v>3026</v>
      </c>
    </row>
    <row r="354" spans="1:3" s="133" customFormat="1" ht="12.75" x14ac:dyDescent="0.2">
      <c r="A354" s="135">
        <v>352</v>
      </c>
      <c r="B354" s="134">
        <v>311999</v>
      </c>
      <c r="C354" s="134" t="s">
        <v>3025</v>
      </c>
    </row>
    <row r="355" spans="1:3" s="133" customFormat="1" ht="12.75" x14ac:dyDescent="0.2">
      <c r="A355" s="135">
        <v>353</v>
      </c>
      <c r="B355" s="134">
        <v>312</v>
      </c>
      <c r="C355" s="134" t="s">
        <v>3024</v>
      </c>
    </row>
    <row r="356" spans="1:3" s="133" customFormat="1" ht="12.75" x14ac:dyDescent="0.2">
      <c r="A356" s="135">
        <v>354</v>
      </c>
      <c r="B356" s="134">
        <v>3121</v>
      </c>
      <c r="C356" s="134" t="s">
        <v>3023</v>
      </c>
    </row>
    <row r="357" spans="1:3" s="133" customFormat="1" ht="12.75" x14ac:dyDescent="0.2">
      <c r="A357" s="135">
        <v>355</v>
      </c>
      <c r="B357" s="134">
        <v>31211</v>
      </c>
      <c r="C357" s="134" t="s">
        <v>3022</v>
      </c>
    </row>
    <row r="358" spans="1:3" s="133" customFormat="1" ht="12.75" x14ac:dyDescent="0.2">
      <c r="A358" s="135">
        <v>356</v>
      </c>
      <c r="B358" s="134">
        <v>312111</v>
      </c>
      <c r="C358" s="134" t="s">
        <v>3021</v>
      </c>
    </row>
    <row r="359" spans="1:3" s="133" customFormat="1" ht="12.75" x14ac:dyDescent="0.2">
      <c r="A359" s="135">
        <v>357</v>
      </c>
      <c r="B359" s="134">
        <v>312112</v>
      </c>
      <c r="C359" s="134" t="s">
        <v>3020</v>
      </c>
    </row>
    <row r="360" spans="1:3" s="133" customFormat="1" ht="12.75" x14ac:dyDescent="0.2">
      <c r="A360" s="135">
        <v>358</v>
      </c>
      <c r="B360" s="134">
        <v>312113</v>
      </c>
      <c r="C360" s="134" t="s">
        <v>3019</v>
      </c>
    </row>
    <row r="361" spans="1:3" s="133" customFormat="1" ht="12.75" x14ac:dyDescent="0.2">
      <c r="A361" s="135">
        <v>359</v>
      </c>
      <c r="B361" s="134">
        <v>31212</v>
      </c>
      <c r="C361" s="134" t="s">
        <v>3018</v>
      </c>
    </row>
    <row r="362" spans="1:3" s="133" customFormat="1" ht="12.75" x14ac:dyDescent="0.2">
      <c r="A362" s="135">
        <v>360</v>
      </c>
      <c r="B362" s="134">
        <v>312120</v>
      </c>
      <c r="C362" s="134" t="s">
        <v>3018</v>
      </c>
    </row>
    <row r="363" spans="1:3" s="133" customFormat="1" ht="12.75" x14ac:dyDescent="0.2">
      <c r="A363" s="135">
        <v>361</v>
      </c>
      <c r="B363" s="134">
        <v>31213</v>
      </c>
      <c r="C363" s="134" t="s">
        <v>3017</v>
      </c>
    </row>
    <row r="364" spans="1:3" s="133" customFormat="1" ht="12.75" x14ac:dyDescent="0.2">
      <c r="A364" s="135">
        <v>362</v>
      </c>
      <c r="B364" s="134">
        <v>312130</v>
      </c>
      <c r="C364" s="134" t="s">
        <v>3016</v>
      </c>
    </row>
    <row r="365" spans="1:3" s="133" customFormat="1" ht="12.75" x14ac:dyDescent="0.2">
      <c r="A365" s="135">
        <v>363</v>
      </c>
      <c r="B365" s="134">
        <v>31214</v>
      </c>
      <c r="C365" s="134" t="s">
        <v>3015</v>
      </c>
    </row>
    <row r="366" spans="1:3" s="133" customFormat="1" ht="12.75" x14ac:dyDescent="0.2">
      <c r="A366" s="135">
        <v>364</v>
      </c>
      <c r="B366" s="134">
        <v>312140</v>
      </c>
      <c r="C366" s="134" t="s">
        <v>3014</v>
      </c>
    </row>
    <row r="367" spans="1:3" s="133" customFormat="1" ht="12.75" x14ac:dyDescent="0.2">
      <c r="A367" s="135">
        <v>365</v>
      </c>
      <c r="B367" s="134">
        <v>3122</v>
      </c>
      <c r="C367" s="134" t="s">
        <v>3013</v>
      </c>
    </row>
    <row r="368" spans="1:3" s="133" customFormat="1" ht="12.75" x14ac:dyDescent="0.2">
      <c r="A368" s="135">
        <v>366</v>
      </c>
      <c r="B368" s="134">
        <v>31223</v>
      </c>
      <c r="C368" s="134" t="s">
        <v>3013</v>
      </c>
    </row>
    <row r="369" spans="1:3" s="133" customFormat="1" ht="12.75" x14ac:dyDescent="0.2">
      <c r="A369" s="135">
        <v>367</v>
      </c>
      <c r="B369" s="134">
        <v>312230</v>
      </c>
      <c r="C369" s="134" t="s">
        <v>3012</v>
      </c>
    </row>
    <row r="370" spans="1:3" s="133" customFormat="1" ht="12.75" x14ac:dyDescent="0.2">
      <c r="A370" s="135">
        <v>368</v>
      </c>
      <c r="B370" s="134">
        <v>313</v>
      </c>
      <c r="C370" s="134" t="s">
        <v>3011</v>
      </c>
    </row>
    <row r="371" spans="1:3" s="133" customFormat="1" ht="12.75" x14ac:dyDescent="0.2">
      <c r="A371" s="135">
        <v>369</v>
      </c>
      <c r="B371" s="134">
        <v>3131</v>
      </c>
      <c r="C371" s="134" t="s">
        <v>3010</v>
      </c>
    </row>
    <row r="372" spans="1:3" s="133" customFormat="1" ht="12.75" x14ac:dyDescent="0.2">
      <c r="A372" s="135">
        <v>370</v>
      </c>
      <c r="B372" s="134">
        <v>31311</v>
      </c>
      <c r="C372" s="134" t="s">
        <v>3010</v>
      </c>
    </row>
    <row r="373" spans="1:3" s="133" customFormat="1" ht="12.75" x14ac:dyDescent="0.2">
      <c r="A373" s="135">
        <v>371</v>
      </c>
      <c r="B373" s="134">
        <v>313110</v>
      </c>
      <c r="C373" s="134" t="s">
        <v>3009</v>
      </c>
    </row>
    <row r="374" spans="1:3" s="133" customFormat="1" ht="12.75" x14ac:dyDescent="0.2">
      <c r="A374" s="135">
        <v>372</v>
      </c>
      <c r="B374" s="134">
        <v>3132</v>
      </c>
      <c r="C374" s="134" t="s">
        <v>3008</v>
      </c>
    </row>
    <row r="375" spans="1:3" s="133" customFormat="1" ht="12.75" x14ac:dyDescent="0.2">
      <c r="A375" s="135">
        <v>373</v>
      </c>
      <c r="B375" s="134">
        <v>31321</v>
      </c>
      <c r="C375" s="134" t="s">
        <v>3007</v>
      </c>
    </row>
    <row r="376" spans="1:3" s="133" customFormat="1" ht="12.75" x14ac:dyDescent="0.2">
      <c r="A376" s="135">
        <v>374</v>
      </c>
      <c r="B376" s="134">
        <v>313210</v>
      </c>
      <c r="C376" s="134" t="s">
        <v>3007</v>
      </c>
    </row>
    <row r="377" spans="1:3" s="133" customFormat="1" ht="12.75" x14ac:dyDescent="0.2">
      <c r="A377" s="135">
        <v>375</v>
      </c>
      <c r="B377" s="134">
        <v>31322</v>
      </c>
      <c r="C377" s="134" t="s">
        <v>3006</v>
      </c>
    </row>
    <row r="378" spans="1:3" s="133" customFormat="1" ht="12.75" x14ac:dyDescent="0.2">
      <c r="A378" s="135">
        <v>376</v>
      </c>
      <c r="B378" s="134">
        <v>313220</v>
      </c>
      <c r="C378" s="134" t="s">
        <v>3006</v>
      </c>
    </row>
    <row r="379" spans="1:3" s="133" customFormat="1" ht="12.75" x14ac:dyDescent="0.2">
      <c r="A379" s="135">
        <v>377</v>
      </c>
      <c r="B379" s="134">
        <v>31323</v>
      </c>
      <c r="C379" s="134" t="s">
        <v>3005</v>
      </c>
    </row>
    <row r="380" spans="1:3" s="133" customFormat="1" ht="12.75" x14ac:dyDescent="0.2">
      <c r="A380" s="135">
        <v>378</v>
      </c>
      <c r="B380" s="134">
        <v>313230</v>
      </c>
      <c r="C380" s="134" t="s">
        <v>3005</v>
      </c>
    </row>
    <row r="381" spans="1:3" s="133" customFormat="1" ht="12.75" x14ac:dyDescent="0.2">
      <c r="A381" s="135">
        <v>379</v>
      </c>
      <c r="B381" s="134">
        <v>31324</v>
      </c>
      <c r="C381" s="134" t="s">
        <v>3004</v>
      </c>
    </row>
    <row r="382" spans="1:3" s="133" customFormat="1" ht="12.75" x14ac:dyDescent="0.2">
      <c r="A382" s="135">
        <v>380</v>
      </c>
      <c r="B382" s="134">
        <v>313240</v>
      </c>
      <c r="C382" s="134" t="s">
        <v>3004</v>
      </c>
    </row>
    <row r="383" spans="1:3" s="133" customFormat="1" ht="12.75" x14ac:dyDescent="0.2">
      <c r="A383" s="135">
        <v>381</v>
      </c>
      <c r="B383" s="134">
        <v>3133</v>
      </c>
      <c r="C383" s="134" t="s">
        <v>3003</v>
      </c>
    </row>
    <row r="384" spans="1:3" s="133" customFormat="1" ht="12.75" x14ac:dyDescent="0.2">
      <c r="A384" s="135">
        <v>382</v>
      </c>
      <c r="B384" s="134">
        <v>31331</v>
      </c>
      <c r="C384" s="134" t="s">
        <v>3002</v>
      </c>
    </row>
    <row r="385" spans="1:3" s="133" customFormat="1" ht="12.75" x14ac:dyDescent="0.2">
      <c r="A385" s="135">
        <v>383</v>
      </c>
      <c r="B385" s="134">
        <v>313310</v>
      </c>
      <c r="C385" s="134" t="s">
        <v>3001</v>
      </c>
    </row>
    <row r="386" spans="1:3" s="133" customFormat="1" ht="12.75" x14ac:dyDescent="0.2">
      <c r="A386" s="135">
        <v>384</v>
      </c>
      <c r="B386" s="134">
        <v>31332</v>
      </c>
      <c r="C386" s="134" t="s">
        <v>3000</v>
      </c>
    </row>
    <row r="387" spans="1:3" s="133" customFormat="1" ht="12.75" x14ac:dyDescent="0.2">
      <c r="A387" s="135">
        <v>385</v>
      </c>
      <c r="B387" s="134">
        <v>313320</v>
      </c>
      <c r="C387" s="134" t="s">
        <v>3000</v>
      </c>
    </row>
    <row r="388" spans="1:3" s="133" customFormat="1" ht="12.75" x14ac:dyDescent="0.2">
      <c r="A388" s="135">
        <v>386</v>
      </c>
      <c r="B388" s="134">
        <v>314</v>
      </c>
      <c r="C388" s="134" t="s">
        <v>2999</v>
      </c>
    </row>
    <row r="389" spans="1:3" s="133" customFormat="1" ht="12.75" x14ac:dyDescent="0.2">
      <c r="A389" s="135">
        <v>387</v>
      </c>
      <c r="B389" s="134">
        <v>3141</v>
      </c>
      <c r="C389" s="134" t="s">
        <v>2998</v>
      </c>
    </row>
    <row r="390" spans="1:3" s="133" customFormat="1" ht="12.75" x14ac:dyDescent="0.2">
      <c r="A390" s="135">
        <v>388</v>
      </c>
      <c r="B390" s="134">
        <v>31411</v>
      </c>
      <c r="C390" s="134" t="s">
        <v>2997</v>
      </c>
    </row>
    <row r="391" spans="1:3" s="133" customFormat="1" ht="12.75" x14ac:dyDescent="0.2">
      <c r="A391" s="135">
        <v>389</v>
      </c>
      <c r="B391" s="134">
        <v>314110</v>
      </c>
      <c r="C391" s="134" t="s">
        <v>2997</v>
      </c>
    </row>
    <row r="392" spans="1:3" s="133" customFormat="1" ht="12.75" x14ac:dyDescent="0.2">
      <c r="A392" s="135">
        <v>390</v>
      </c>
      <c r="B392" s="134">
        <v>31412</v>
      </c>
      <c r="C392" s="134" t="s">
        <v>2996</v>
      </c>
    </row>
    <row r="393" spans="1:3" s="133" customFormat="1" ht="12.75" x14ac:dyDescent="0.2">
      <c r="A393" s="135">
        <v>391</v>
      </c>
      <c r="B393" s="134">
        <v>314120</v>
      </c>
      <c r="C393" s="134" t="s">
        <v>2996</v>
      </c>
    </row>
    <row r="394" spans="1:3" s="133" customFormat="1" ht="12.75" x14ac:dyDescent="0.2">
      <c r="A394" s="135">
        <v>392</v>
      </c>
      <c r="B394" s="134">
        <v>3149</v>
      </c>
      <c r="C394" s="134" t="s">
        <v>2995</v>
      </c>
    </row>
    <row r="395" spans="1:3" s="133" customFormat="1" ht="12.75" x14ac:dyDescent="0.2">
      <c r="A395" s="135">
        <v>393</v>
      </c>
      <c r="B395" s="134">
        <v>31491</v>
      </c>
      <c r="C395" s="134" t="s">
        <v>2994</v>
      </c>
    </row>
    <row r="396" spans="1:3" s="133" customFormat="1" ht="12.75" x14ac:dyDescent="0.2">
      <c r="A396" s="135">
        <v>394</v>
      </c>
      <c r="B396" s="134">
        <v>314910</v>
      </c>
      <c r="C396" s="134" t="s">
        <v>2993</v>
      </c>
    </row>
    <row r="397" spans="1:3" s="133" customFormat="1" ht="12.75" x14ac:dyDescent="0.2">
      <c r="A397" s="135">
        <v>395</v>
      </c>
      <c r="B397" s="134">
        <v>31499</v>
      </c>
      <c r="C397" s="134" t="s">
        <v>2992</v>
      </c>
    </row>
    <row r="398" spans="1:3" s="133" customFormat="1" ht="12.75" x14ac:dyDescent="0.2">
      <c r="A398" s="135">
        <v>396</v>
      </c>
      <c r="B398" s="134">
        <v>314994</v>
      </c>
      <c r="C398" s="134" t="s">
        <v>2991</v>
      </c>
    </row>
    <row r="399" spans="1:3" s="133" customFormat="1" ht="12.75" x14ac:dyDescent="0.2">
      <c r="A399" s="135">
        <v>397</v>
      </c>
      <c r="B399" s="134">
        <v>314999</v>
      </c>
      <c r="C399" s="134" t="s">
        <v>2990</v>
      </c>
    </row>
    <row r="400" spans="1:3" s="133" customFormat="1" ht="12.75" x14ac:dyDescent="0.2">
      <c r="A400" s="135">
        <v>398</v>
      </c>
      <c r="B400" s="134">
        <v>315</v>
      </c>
      <c r="C400" s="134" t="s">
        <v>2989</v>
      </c>
    </row>
    <row r="401" spans="1:3" s="133" customFormat="1" ht="12.75" x14ac:dyDescent="0.2">
      <c r="A401" s="135">
        <v>399</v>
      </c>
      <c r="B401" s="134">
        <v>3151</v>
      </c>
      <c r="C401" s="134" t="s">
        <v>2988</v>
      </c>
    </row>
    <row r="402" spans="1:3" s="133" customFormat="1" ht="12.75" x14ac:dyDescent="0.2">
      <c r="A402" s="135">
        <v>400</v>
      </c>
      <c r="B402" s="134">
        <v>31511</v>
      </c>
      <c r="C402" s="134" t="s">
        <v>2987</v>
      </c>
    </row>
    <row r="403" spans="1:3" s="133" customFormat="1" ht="12.75" x14ac:dyDescent="0.2">
      <c r="A403" s="135">
        <v>401</v>
      </c>
      <c r="B403" s="134">
        <v>315110</v>
      </c>
      <c r="C403" s="134" t="s">
        <v>2987</v>
      </c>
    </row>
    <row r="404" spans="1:3" s="133" customFormat="1" ht="12.75" x14ac:dyDescent="0.2">
      <c r="A404" s="135">
        <v>402</v>
      </c>
      <c r="B404" s="134">
        <v>31519</v>
      </c>
      <c r="C404" s="134" t="s">
        <v>2986</v>
      </c>
    </row>
    <row r="405" spans="1:3" s="133" customFormat="1" ht="12.75" x14ac:dyDescent="0.2">
      <c r="A405" s="135">
        <v>403</v>
      </c>
      <c r="B405" s="134">
        <v>315190</v>
      </c>
      <c r="C405" s="134" t="s">
        <v>2985</v>
      </c>
    </row>
    <row r="406" spans="1:3" s="133" customFormat="1" ht="12.75" x14ac:dyDescent="0.2">
      <c r="A406" s="135">
        <v>404</v>
      </c>
      <c r="B406" s="134">
        <v>3152</v>
      </c>
      <c r="C406" s="134" t="s">
        <v>2984</v>
      </c>
    </row>
    <row r="407" spans="1:3" s="133" customFormat="1" ht="12.75" x14ac:dyDescent="0.2">
      <c r="A407" s="135">
        <v>405</v>
      </c>
      <c r="B407" s="134">
        <v>31521</v>
      </c>
      <c r="C407" s="134" t="s">
        <v>2983</v>
      </c>
    </row>
    <row r="408" spans="1:3" s="133" customFormat="1" ht="12.75" x14ac:dyDescent="0.2">
      <c r="A408" s="135">
        <v>406</v>
      </c>
      <c r="B408" s="134">
        <v>315210</v>
      </c>
      <c r="C408" s="134" t="s">
        <v>2983</v>
      </c>
    </row>
    <row r="409" spans="1:3" s="133" customFormat="1" ht="12.75" x14ac:dyDescent="0.2">
      <c r="A409" s="135">
        <v>407</v>
      </c>
      <c r="B409" s="134">
        <v>31522</v>
      </c>
      <c r="C409" s="134" t="s">
        <v>2982</v>
      </c>
    </row>
    <row r="410" spans="1:3" s="133" customFormat="1" ht="12.75" x14ac:dyDescent="0.2">
      <c r="A410" s="135">
        <v>408</v>
      </c>
      <c r="B410" s="134">
        <v>315220</v>
      </c>
      <c r="C410" s="134" t="s">
        <v>2982</v>
      </c>
    </row>
    <row r="411" spans="1:3" s="133" customFormat="1" ht="12.75" x14ac:dyDescent="0.2">
      <c r="A411" s="135">
        <v>409</v>
      </c>
      <c r="B411" s="134">
        <v>31524</v>
      </c>
      <c r="C411" s="134" t="s">
        <v>2981</v>
      </c>
    </row>
    <row r="412" spans="1:3" s="133" customFormat="1" ht="12.75" x14ac:dyDescent="0.2">
      <c r="A412" s="135">
        <v>410</v>
      </c>
      <c r="B412" s="134">
        <v>315240</v>
      </c>
      <c r="C412" s="134" t="s">
        <v>2980</v>
      </c>
    </row>
    <row r="413" spans="1:3" s="133" customFormat="1" ht="12.75" x14ac:dyDescent="0.2">
      <c r="A413" s="135">
        <v>411</v>
      </c>
      <c r="B413" s="134">
        <v>31528</v>
      </c>
      <c r="C413" s="134" t="s">
        <v>2979</v>
      </c>
    </row>
    <row r="414" spans="1:3" s="133" customFormat="1" ht="12.75" x14ac:dyDescent="0.2">
      <c r="A414" s="135">
        <v>412</v>
      </c>
      <c r="B414" s="134">
        <v>315280</v>
      </c>
      <c r="C414" s="134" t="s">
        <v>2979</v>
      </c>
    </row>
    <row r="415" spans="1:3" s="133" customFormat="1" ht="12.75" x14ac:dyDescent="0.2">
      <c r="A415" s="135">
        <v>413</v>
      </c>
      <c r="B415" s="134">
        <v>3159</v>
      </c>
      <c r="C415" s="134" t="s">
        <v>2978</v>
      </c>
    </row>
    <row r="416" spans="1:3" s="133" customFormat="1" ht="12.75" x14ac:dyDescent="0.2">
      <c r="A416" s="135">
        <v>414</v>
      </c>
      <c r="B416" s="134">
        <v>31599</v>
      </c>
      <c r="C416" s="134" t="s">
        <v>2978</v>
      </c>
    </row>
    <row r="417" spans="1:3" s="133" customFormat="1" ht="12.75" x14ac:dyDescent="0.2">
      <c r="A417" s="135">
        <v>415</v>
      </c>
      <c r="B417" s="134">
        <v>315990</v>
      </c>
      <c r="C417" s="134" t="s">
        <v>2977</v>
      </c>
    </row>
    <row r="418" spans="1:3" s="133" customFormat="1" ht="12.75" x14ac:dyDescent="0.2">
      <c r="A418" s="135">
        <v>416</v>
      </c>
      <c r="B418" s="134">
        <v>316</v>
      </c>
      <c r="C418" s="134" t="s">
        <v>2976</v>
      </c>
    </row>
    <row r="419" spans="1:3" s="133" customFormat="1" ht="12.75" x14ac:dyDescent="0.2">
      <c r="A419" s="135">
        <v>417</v>
      </c>
      <c r="B419" s="134">
        <v>3161</v>
      </c>
      <c r="C419" s="134" t="s">
        <v>2975</v>
      </c>
    </row>
    <row r="420" spans="1:3" s="133" customFormat="1" ht="12.75" x14ac:dyDescent="0.2">
      <c r="A420" s="135">
        <v>418</v>
      </c>
      <c r="B420" s="134">
        <v>31611</v>
      </c>
      <c r="C420" s="134" t="s">
        <v>2975</v>
      </c>
    </row>
    <row r="421" spans="1:3" s="133" customFormat="1" ht="12.75" x14ac:dyDescent="0.2">
      <c r="A421" s="135">
        <v>419</v>
      </c>
      <c r="B421" s="134">
        <v>316110</v>
      </c>
      <c r="C421" s="134" t="s">
        <v>2975</v>
      </c>
    </row>
    <row r="422" spans="1:3" s="133" customFormat="1" ht="12.75" x14ac:dyDescent="0.2">
      <c r="A422" s="135">
        <v>420</v>
      </c>
      <c r="B422" s="134">
        <v>3162</v>
      </c>
      <c r="C422" s="134" t="s">
        <v>2974</v>
      </c>
    </row>
    <row r="423" spans="1:3" s="133" customFormat="1" ht="12.75" x14ac:dyDescent="0.2">
      <c r="A423" s="135">
        <v>421</v>
      </c>
      <c r="B423" s="134">
        <v>31621</v>
      </c>
      <c r="C423" s="134" t="s">
        <v>2974</v>
      </c>
    </row>
    <row r="424" spans="1:3" s="133" customFormat="1" ht="12.75" x14ac:dyDescent="0.2">
      <c r="A424" s="135">
        <v>422</v>
      </c>
      <c r="B424" s="134">
        <v>316210</v>
      </c>
      <c r="C424" s="134" t="s">
        <v>2973</v>
      </c>
    </row>
    <row r="425" spans="1:3" s="133" customFormat="1" ht="12.75" x14ac:dyDescent="0.2">
      <c r="A425" s="135">
        <v>423</v>
      </c>
      <c r="B425" s="134">
        <v>3169</v>
      </c>
      <c r="C425" s="134" t="s">
        <v>2972</v>
      </c>
    </row>
    <row r="426" spans="1:3" s="133" customFormat="1" ht="12.75" x14ac:dyDescent="0.2">
      <c r="A426" s="135">
        <v>424</v>
      </c>
      <c r="B426" s="134">
        <v>31699</v>
      </c>
      <c r="C426" s="134" t="s">
        <v>2972</v>
      </c>
    </row>
    <row r="427" spans="1:3" s="133" customFormat="1" ht="12.75" x14ac:dyDescent="0.2">
      <c r="A427" s="135">
        <v>425</v>
      </c>
      <c r="B427" s="134">
        <v>316992</v>
      </c>
      <c r="C427" s="134" t="s">
        <v>2971</v>
      </c>
    </row>
    <row r="428" spans="1:3" s="133" customFormat="1" ht="12.75" x14ac:dyDescent="0.2">
      <c r="A428" s="135">
        <v>426</v>
      </c>
      <c r="B428" s="134">
        <v>316998</v>
      </c>
      <c r="C428" s="134" t="s">
        <v>2970</v>
      </c>
    </row>
    <row r="429" spans="1:3" s="133" customFormat="1" ht="12.75" x14ac:dyDescent="0.2">
      <c r="A429" s="135">
        <v>427</v>
      </c>
      <c r="B429" s="134">
        <v>321</v>
      </c>
      <c r="C429" s="134" t="s">
        <v>2969</v>
      </c>
    </row>
    <row r="430" spans="1:3" s="133" customFormat="1" ht="12.75" x14ac:dyDescent="0.2">
      <c r="A430" s="135">
        <v>428</v>
      </c>
      <c r="B430" s="134">
        <v>3211</v>
      </c>
      <c r="C430" s="134" t="s">
        <v>2968</v>
      </c>
    </row>
    <row r="431" spans="1:3" s="133" customFormat="1" ht="12.75" x14ac:dyDescent="0.2">
      <c r="A431" s="135">
        <v>429</v>
      </c>
      <c r="B431" s="134">
        <v>32111</v>
      </c>
      <c r="C431" s="134" t="s">
        <v>2968</v>
      </c>
    </row>
    <row r="432" spans="1:3" s="133" customFormat="1" ht="12.75" x14ac:dyDescent="0.2">
      <c r="A432" s="135">
        <v>430</v>
      </c>
      <c r="B432" s="134">
        <v>321113</v>
      </c>
      <c r="C432" s="134" t="s">
        <v>2967</v>
      </c>
    </row>
    <row r="433" spans="1:3" s="133" customFormat="1" ht="12.75" x14ac:dyDescent="0.2">
      <c r="A433" s="135">
        <v>431</v>
      </c>
      <c r="B433" s="134">
        <v>321114</v>
      </c>
      <c r="C433" s="134" t="s">
        <v>2966</v>
      </c>
    </row>
    <row r="434" spans="1:3" s="133" customFormat="1" ht="12.75" x14ac:dyDescent="0.2">
      <c r="A434" s="135">
        <v>432</v>
      </c>
      <c r="B434" s="134">
        <v>3212</v>
      </c>
      <c r="C434" s="134" t="s">
        <v>2965</v>
      </c>
    </row>
    <row r="435" spans="1:3" s="133" customFormat="1" ht="12.75" x14ac:dyDescent="0.2">
      <c r="A435" s="135">
        <v>433</v>
      </c>
      <c r="B435" s="134">
        <v>32121</v>
      </c>
      <c r="C435" s="134" t="s">
        <v>2965</v>
      </c>
    </row>
    <row r="436" spans="1:3" s="133" customFormat="1" ht="12.75" x14ac:dyDescent="0.2">
      <c r="A436" s="135">
        <v>434</v>
      </c>
      <c r="B436" s="134">
        <v>321211</v>
      </c>
      <c r="C436" s="134" t="s">
        <v>2964</v>
      </c>
    </row>
    <row r="437" spans="1:3" s="133" customFormat="1" ht="12.75" x14ac:dyDescent="0.2">
      <c r="A437" s="135">
        <v>435</v>
      </c>
      <c r="B437" s="134">
        <v>321212</v>
      </c>
      <c r="C437" s="134" t="s">
        <v>2963</v>
      </c>
    </row>
    <row r="438" spans="1:3" s="133" customFormat="1" ht="12.75" x14ac:dyDescent="0.2">
      <c r="A438" s="135">
        <v>436</v>
      </c>
      <c r="B438" s="134">
        <v>321213</v>
      </c>
      <c r="C438" s="134" t="s">
        <v>2962</v>
      </c>
    </row>
    <row r="439" spans="1:3" s="133" customFormat="1" ht="12.75" x14ac:dyDescent="0.2">
      <c r="A439" s="135">
        <v>437</v>
      </c>
      <c r="B439" s="134">
        <v>321214</v>
      </c>
      <c r="C439" s="134" t="s">
        <v>2961</v>
      </c>
    </row>
    <row r="440" spans="1:3" s="133" customFormat="1" ht="12.75" x14ac:dyDescent="0.2">
      <c r="A440" s="135">
        <v>438</v>
      </c>
      <c r="B440" s="134">
        <v>321219</v>
      </c>
      <c r="C440" s="134" t="s">
        <v>2960</v>
      </c>
    </row>
    <row r="441" spans="1:3" s="133" customFormat="1" ht="12.75" x14ac:dyDescent="0.2">
      <c r="A441" s="135">
        <v>439</v>
      </c>
      <c r="B441" s="134">
        <v>3219</v>
      </c>
      <c r="C441" s="134" t="s">
        <v>2959</v>
      </c>
    </row>
    <row r="442" spans="1:3" s="133" customFormat="1" ht="12.75" x14ac:dyDescent="0.2">
      <c r="A442" s="135">
        <v>440</v>
      </c>
      <c r="B442" s="134">
        <v>32191</v>
      </c>
      <c r="C442" s="134" t="s">
        <v>2958</v>
      </c>
    </row>
    <row r="443" spans="1:3" s="133" customFormat="1" ht="12.75" x14ac:dyDescent="0.2">
      <c r="A443" s="135">
        <v>441</v>
      </c>
      <c r="B443" s="134">
        <v>321911</v>
      </c>
      <c r="C443" s="134" t="s">
        <v>2957</v>
      </c>
    </row>
    <row r="444" spans="1:3" s="133" customFormat="1" ht="12.75" x14ac:dyDescent="0.2">
      <c r="A444" s="135">
        <v>442</v>
      </c>
      <c r="B444" s="134">
        <v>321912</v>
      </c>
      <c r="C444" s="134" t="s">
        <v>2956</v>
      </c>
    </row>
    <row r="445" spans="1:3" s="133" customFormat="1" ht="12.75" x14ac:dyDescent="0.2">
      <c r="A445" s="135">
        <v>443</v>
      </c>
      <c r="B445" s="134">
        <v>321918</v>
      </c>
      <c r="C445" s="134" t="s">
        <v>2955</v>
      </c>
    </row>
    <row r="446" spans="1:3" s="133" customFormat="1" ht="12.75" x14ac:dyDescent="0.2">
      <c r="A446" s="135">
        <v>444</v>
      </c>
      <c r="B446" s="134">
        <v>32192</v>
      </c>
      <c r="C446" s="134" t="s">
        <v>2954</v>
      </c>
    </row>
    <row r="447" spans="1:3" s="133" customFormat="1" ht="12.75" x14ac:dyDescent="0.2">
      <c r="A447" s="135">
        <v>445</v>
      </c>
      <c r="B447" s="134">
        <v>321920</v>
      </c>
      <c r="C447" s="134" t="s">
        <v>2954</v>
      </c>
    </row>
    <row r="448" spans="1:3" s="133" customFormat="1" ht="12.75" x14ac:dyDescent="0.2">
      <c r="A448" s="135">
        <v>446</v>
      </c>
      <c r="B448" s="134">
        <v>32199</v>
      </c>
      <c r="C448" s="134" t="s">
        <v>2953</v>
      </c>
    </row>
    <row r="449" spans="1:3" s="133" customFormat="1" ht="12.75" x14ac:dyDescent="0.2">
      <c r="A449" s="135">
        <v>447</v>
      </c>
      <c r="B449" s="134">
        <v>321991</v>
      </c>
      <c r="C449" s="134" t="s">
        <v>2952</v>
      </c>
    </row>
    <row r="450" spans="1:3" s="133" customFormat="1" ht="12.75" x14ac:dyDescent="0.2">
      <c r="A450" s="135">
        <v>448</v>
      </c>
      <c r="B450" s="134">
        <v>321992</v>
      </c>
      <c r="C450" s="134" t="s">
        <v>2951</v>
      </c>
    </row>
    <row r="451" spans="1:3" s="133" customFormat="1" ht="12.75" x14ac:dyDescent="0.2">
      <c r="A451" s="135">
        <v>449</v>
      </c>
      <c r="B451" s="134">
        <v>321999</v>
      </c>
      <c r="C451" s="134" t="s">
        <v>2950</v>
      </c>
    </row>
    <row r="452" spans="1:3" s="133" customFormat="1" ht="12.75" x14ac:dyDescent="0.2">
      <c r="A452" s="135">
        <v>450</v>
      </c>
      <c r="B452" s="134">
        <v>322</v>
      </c>
      <c r="C452" s="134" t="s">
        <v>2949</v>
      </c>
    </row>
    <row r="453" spans="1:3" s="133" customFormat="1" ht="12.75" x14ac:dyDescent="0.2">
      <c r="A453" s="135">
        <v>451</v>
      </c>
      <c r="B453" s="134">
        <v>3221</v>
      </c>
      <c r="C453" s="134" t="s">
        <v>2948</v>
      </c>
    </row>
    <row r="454" spans="1:3" s="133" customFormat="1" ht="12.75" x14ac:dyDescent="0.2">
      <c r="A454" s="135">
        <v>452</v>
      </c>
      <c r="B454" s="134">
        <v>32211</v>
      </c>
      <c r="C454" s="134" t="s">
        <v>2947</v>
      </c>
    </row>
    <row r="455" spans="1:3" s="133" customFormat="1" ht="12.75" x14ac:dyDescent="0.2">
      <c r="A455" s="135">
        <v>453</v>
      </c>
      <c r="B455" s="134">
        <v>322110</v>
      </c>
      <c r="C455" s="134" t="s">
        <v>2946</v>
      </c>
    </row>
    <row r="456" spans="1:3" s="133" customFormat="1" ht="12.75" x14ac:dyDescent="0.2">
      <c r="A456" s="135">
        <v>454</v>
      </c>
      <c r="B456" s="134">
        <v>32212</v>
      </c>
      <c r="C456" s="134" t="s">
        <v>2945</v>
      </c>
    </row>
    <row r="457" spans="1:3" s="133" customFormat="1" ht="12.75" x14ac:dyDescent="0.2">
      <c r="A457" s="135">
        <v>455</v>
      </c>
      <c r="B457" s="134">
        <v>322121</v>
      </c>
      <c r="C457" s="134" t="s">
        <v>2944</v>
      </c>
    </row>
    <row r="458" spans="1:3" s="133" customFormat="1" ht="12.75" x14ac:dyDescent="0.2">
      <c r="A458" s="135">
        <v>456</v>
      </c>
      <c r="B458" s="134">
        <v>322122</v>
      </c>
      <c r="C458" s="134" t="s">
        <v>2943</v>
      </c>
    </row>
    <row r="459" spans="1:3" s="133" customFormat="1" ht="12.75" x14ac:dyDescent="0.2">
      <c r="A459" s="135">
        <v>457</v>
      </c>
      <c r="B459" s="134">
        <v>32213</v>
      </c>
      <c r="C459" s="134" t="s">
        <v>2942</v>
      </c>
    </row>
    <row r="460" spans="1:3" s="133" customFormat="1" ht="12.75" x14ac:dyDescent="0.2">
      <c r="A460" s="135">
        <v>458</v>
      </c>
      <c r="B460" s="134">
        <v>322130</v>
      </c>
      <c r="C460" s="134" t="s">
        <v>2941</v>
      </c>
    </row>
    <row r="461" spans="1:3" s="133" customFormat="1" ht="12.75" x14ac:dyDescent="0.2">
      <c r="A461" s="135">
        <v>459</v>
      </c>
      <c r="B461" s="134">
        <v>3222</v>
      </c>
      <c r="C461" s="134" t="s">
        <v>2940</v>
      </c>
    </row>
    <row r="462" spans="1:3" s="133" customFormat="1" ht="12.75" x14ac:dyDescent="0.2">
      <c r="A462" s="135">
        <v>460</v>
      </c>
      <c r="B462" s="134">
        <v>32221</v>
      </c>
      <c r="C462" s="134" t="s">
        <v>2939</v>
      </c>
    </row>
    <row r="463" spans="1:3" s="133" customFormat="1" ht="12.75" x14ac:dyDescent="0.2">
      <c r="A463" s="135">
        <v>461</v>
      </c>
      <c r="B463" s="134">
        <v>322211</v>
      </c>
      <c r="C463" s="134" t="s">
        <v>2938</v>
      </c>
    </row>
    <row r="464" spans="1:3" s="133" customFormat="1" ht="12.75" x14ac:dyDescent="0.2">
      <c r="A464" s="135">
        <v>462</v>
      </c>
      <c r="B464" s="134">
        <v>322212</v>
      </c>
      <c r="C464" s="134" t="s">
        <v>2937</v>
      </c>
    </row>
    <row r="465" spans="1:3" s="133" customFormat="1" ht="12.75" x14ac:dyDescent="0.2">
      <c r="A465" s="135">
        <v>463</v>
      </c>
      <c r="B465" s="134">
        <v>322219</v>
      </c>
      <c r="C465" s="134" t="s">
        <v>2936</v>
      </c>
    </row>
    <row r="466" spans="1:3" s="133" customFormat="1" ht="12.75" x14ac:dyDescent="0.2">
      <c r="A466" s="135">
        <v>464</v>
      </c>
      <c r="B466" s="134">
        <v>32222</v>
      </c>
      <c r="C466" s="134" t="s">
        <v>2935</v>
      </c>
    </row>
    <row r="467" spans="1:3" s="133" customFormat="1" ht="12.75" x14ac:dyDescent="0.2">
      <c r="A467" s="135">
        <v>465</v>
      </c>
      <c r="B467" s="134">
        <v>322220</v>
      </c>
      <c r="C467" s="134" t="s">
        <v>2935</v>
      </c>
    </row>
    <row r="468" spans="1:3" s="133" customFormat="1" ht="12.75" x14ac:dyDescent="0.2">
      <c r="A468" s="135">
        <v>466</v>
      </c>
      <c r="B468" s="134">
        <v>32223</v>
      </c>
      <c r="C468" s="134" t="s">
        <v>2934</v>
      </c>
    </row>
    <row r="469" spans="1:3" s="133" customFormat="1" ht="12.75" x14ac:dyDescent="0.2">
      <c r="A469" s="135">
        <v>467</v>
      </c>
      <c r="B469" s="134">
        <v>322230</v>
      </c>
      <c r="C469" s="134" t="s">
        <v>2934</v>
      </c>
    </row>
    <row r="470" spans="1:3" s="133" customFormat="1" ht="12.75" x14ac:dyDescent="0.2">
      <c r="A470" s="135">
        <v>468</v>
      </c>
      <c r="B470" s="134">
        <v>32229</v>
      </c>
      <c r="C470" s="134" t="s">
        <v>2933</v>
      </c>
    </row>
    <row r="471" spans="1:3" s="133" customFormat="1" ht="12.75" x14ac:dyDescent="0.2">
      <c r="A471" s="135">
        <v>469</v>
      </c>
      <c r="B471" s="134">
        <v>322291</v>
      </c>
      <c r="C471" s="134" t="s">
        <v>2932</v>
      </c>
    </row>
    <row r="472" spans="1:3" s="133" customFormat="1" ht="12.75" x14ac:dyDescent="0.2">
      <c r="A472" s="135">
        <v>470</v>
      </c>
      <c r="B472" s="134">
        <v>322299</v>
      </c>
      <c r="C472" s="134" t="s">
        <v>2931</v>
      </c>
    </row>
    <row r="473" spans="1:3" s="133" customFormat="1" ht="12.75" x14ac:dyDescent="0.2">
      <c r="A473" s="135">
        <v>471</v>
      </c>
      <c r="B473" s="134">
        <v>323</v>
      </c>
      <c r="C473" s="134" t="s">
        <v>2930</v>
      </c>
    </row>
    <row r="474" spans="1:3" s="133" customFormat="1" ht="12.75" x14ac:dyDescent="0.2">
      <c r="A474" s="135">
        <v>472</v>
      </c>
      <c r="B474" s="134">
        <v>3231</v>
      </c>
      <c r="C474" s="134" t="s">
        <v>2930</v>
      </c>
    </row>
    <row r="475" spans="1:3" s="133" customFormat="1" ht="12.75" x14ac:dyDescent="0.2">
      <c r="A475" s="135">
        <v>473</v>
      </c>
      <c r="B475" s="134">
        <v>32311</v>
      </c>
      <c r="C475" s="134" t="s">
        <v>2929</v>
      </c>
    </row>
    <row r="476" spans="1:3" s="133" customFormat="1" ht="12.75" x14ac:dyDescent="0.2">
      <c r="A476" s="135">
        <v>474</v>
      </c>
      <c r="B476" s="134">
        <v>323111</v>
      </c>
      <c r="C476" s="134" t="s">
        <v>2928</v>
      </c>
    </row>
    <row r="477" spans="1:3" s="133" customFormat="1" ht="12.75" x14ac:dyDescent="0.2">
      <c r="A477" s="135">
        <v>475</v>
      </c>
      <c r="B477" s="134">
        <v>323113</v>
      </c>
      <c r="C477" s="134" t="s">
        <v>2927</v>
      </c>
    </row>
    <row r="478" spans="1:3" s="133" customFormat="1" ht="12.75" x14ac:dyDescent="0.2">
      <c r="A478" s="135">
        <v>476</v>
      </c>
      <c r="B478" s="134">
        <v>323117</v>
      </c>
      <c r="C478" s="134" t="s">
        <v>2926</v>
      </c>
    </row>
    <row r="479" spans="1:3" s="133" customFormat="1" ht="12.75" x14ac:dyDescent="0.2">
      <c r="A479" s="135">
        <v>477</v>
      </c>
      <c r="B479" s="134">
        <v>32312</v>
      </c>
      <c r="C479" s="134" t="s">
        <v>2925</v>
      </c>
    </row>
    <row r="480" spans="1:3" s="133" customFormat="1" ht="12.75" x14ac:dyDescent="0.2">
      <c r="A480" s="135">
        <v>478</v>
      </c>
      <c r="B480" s="134">
        <v>323120</v>
      </c>
      <c r="C480" s="134" t="s">
        <v>2925</v>
      </c>
    </row>
    <row r="481" spans="1:3" s="133" customFormat="1" ht="12.75" x14ac:dyDescent="0.2">
      <c r="A481" s="135">
        <v>479</v>
      </c>
      <c r="B481" s="134">
        <v>324</v>
      </c>
      <c r="C481" s="134" t="s">
        <v>2924</v>
      </c>
    </row>
    <row r="482" spans="1:3" s="133" customFormat="1" ht="12.75" x14ac:dyDescent="0.2">
      <c r="A482" s="135">
        <v>480</v>
      </c>
      <c r="B482" s="134">
        <v>3241</v>
      </c>
      <c r="C482" s="134" t="s">
        <v>2924</v>
      </c>
    </row>
    <row r="483" spans="1:3" s="133" customFormat="1" ht="12.75" x14ac:dyDescent="0.2">
      <c r="A483" s="135">
        <v>481</v>
      </c>
      <c r="B483" s="134">
        <v>32411</v>
      </c>
      <c r="C483" s="134" t="s">
        <v>2923</v>
      </c>
    </row>
    <row r="484" spans="1:3" s="133" customFormat="1" ht="12.75" x14ac:dyDescent="0.2">
      <c r="A484" s="135">
        <v>482</v>
      </c>
      <c r="B484" s="134">
        <v>324110</v>
      </c>
      <c r="C484" s="134" t="s">
        <v>2923</v>
      </c>
    </row>
    <row r="485" spans="1:3" s="133" customFormat="1" ht="12.75" x14ac:dyDescent="0.2">
      <c r="A485" s="135">
        <v>483</v>
      </c>
      <c r="B485" s="134">
        <v>32412</v>
      </c>
      <c r="C485" s="134" t="s">
        <v>2922</v>
      </c>
    </row>
    <row r="486" spans="1:3" s="133" customFormat="1" ht="12.75" x14ac:dyDescent="0.2">
      <c r="A486" s="135">
        <v>484</v>
      </c>
      <c r="B486" s="134">
        <v>324121</v>
      </c>
      <c r="C486" s="134" t="s">
        <v>2921</v>
      </c>
    </row>
    <row r="487" spans="1:3" s="133" customFormat="1" ht="12.75" x14ac:dyDescent="0.2">
      <c r="A487" s="135">
        <v>485</v>
      </c>
      <c r="B487" s="134">
        <v>324122</v>
      </c>
      <c r="C487" s="134" t="s">
        <v>2920</v>
      </c>
    </row>
    <row r="488" spans="1:3" s="133" customFormat="1" ht="12.75" x14ac:dyDescent="0.2">
      <c r="A488" s="135">
        <v>486</v>
      </c>
      <c r="B488" s="134">
        <v>32419</v>
      </c>
      <c r="C488" s="134" t="s">
        <v>2919</v>
      </c>
    </row>
    <row r="489" spans="1:3" s="133" customFormat="1" ht="12.75" x14ac:dyDescent="0.2">
      <c r="A489" s="135">
        <v>487</v>
      </c>
      <c r="B489" s="134">
        <v>324191</v>
      </c>
      <c r="C489" s="134" t="s">
        <v>2918</v>
      </c>
    </row>
    <row r="490" spans="1:3" s="133" customFormat="1" ht="12.75" x14ac:dyDescent="0.2">
      <c r="A490" s="135">
        <v>488</v>
      </c>
      <c r="B490" s="134">
        <v>324199</v>
      </c>
      <c r="C490" s="134" t="s">
        <v>2917</v>
      </c>
    </row>
    <row r="491" spans="1:3" s="133" customFormat="1" ht="12.75" x14ac:dyDescent="0.2">
      <c r="A491" s="135">
        <v>489</v>
      </c>
      <c r="B491" s="134">
        <v>325</v>
      </c>
      <c r="C491" s="134" t="s">
        <v>2916</v>
      </c>
    </row>
    <row r="492" spans="1:3" s="133" customFormat="1" ht="12.75" x14ac:dyDescent="0.2">
      <c r="A492" s="135">
        <v>490</v>
      </c>
      <c r="B492" s="134">
        <v>3251</v>
      </c>
      <c r="C492" s="134" t="s">
        <v>2915</v>
      </c>
    </row>
    <row r="493" spans="1:3" s="133" customFormat="1" ht="12.75" x14ac:dyDescent="0.2">
      <c r="A493" s="135">
        <v>491</v>
      </c>
      <c r="B493" s="134">
        <v>32511</v>
      </c>
      <c r="C493" s="134" t="s">
        <v>2914</v>
      </c>
    </row>
    <row r="494" spans="1:3" s="133" customFormat="1" ht="12.75" x14ac:dyDescent="0.2">
      <c r="A494" s="135">
        <v>492</v>
      </c>
      <c r="B494" s="134">
        <v>325110</v>
      </c>
      <c r="C494" s="134" t="s">
        <v>2914</v>
      </c>
    </row>
    <row r="495" spans="1:3" s="133" customFormat="1" ht="12.75" x14ac:dyDescent="0.2">
      <c r="A495" s="135">
        <v>493</v>
      </c>
      <c r="B495" s="134">
        <v>32512</v>
      </c>
      <c r="C495" s="134" t="s">
        <v>2913</v>
      </c>
    </row>
    <row r="496" spans="1:3" s="133" customFormat="1" ht="12.75" x14ac:dyDescent="0.2">
      <c r="A496" s="135">
        <v>494</v>
      </c>
      <c r="B496" s="134">
        <v>325120</v>
      </c>
      <c r="C496" s="134" t="s">
        <v>2913</v>
      </c>
    </row>
    <row r="497" spans="1:3" s="133" customFormat="1" ht="12.75" x14ac:dyDescent="0.2">
      <c r="A497" s="135">
        <v>495</v>
      </c>
      <c r="B497" s="134">
        <v>32513</v>
      </c>
      <c r="C497" s="134" t="s">
        <v>2912</v>
      </c>
    </row>
    <row r="498" spans="1:3" s="133" customFormat="1" ht="12.75" x14ac:dyDescent="0.2">
      <c r="A498" s="135">
        <v>496</v>
      </c>
      <c r="B498" s="134">
        <v>325130</v>
      </c>
      <c r="C498" s="134" t="s">
        <v>2912</v>
      </c>
    </row>
    <row r="499" spans="1:3" s="133" customFormat="1" ht="12.75" x14ac:dyDescent="0.2">
      <c r="A499" s="135">
        <v>497</v>
      </c>
      <c r="B499" s="134">
        <v>32518</v>
      </c>
      <c r="C499" s="134" t="s">
        <v>2911</v>
      </c>
    </row>
    <row r="500" spans="1:3" s="133" customFormat="1" ht="12.75" x14ac:dyDescent="0.2">
      <c r="A500" s="135">
        <v>498</v>
      </c>
      <c r="B500" s="134">
        <v>325180</v>
      </c>
      <c r="C500" s="134" t="s">
        <v>2910</v>
      </c>
    </row>
    <row r="501" spans="1:3" s="133" customFormat="1" ht="12.75" x14ac:dyDescent="0.2">
      <c r="A501" s="135">
        <v>499</v>
      </c>
      <c r="B501" s="134">
        <v>32519</v>
      </c>
      <c r="C501" s="134" t="s">
        <v>2909</v>
      </c>
    </row>
    <row r="502" spans="1:3" s="133" customFormat="1" ht="12.75" x14ac:dyDescent="0.2">
      <c r="A502" s="135">
        <v>500</v>
      </c>
      <c r="B502" s="134">
        <v>325193</v>
      </c>
      <c r="C502" s="134" t="s">
        <v>2908</v>
      </c>
    </row>
    <row r="503" spans="1:3" s="133" customFormat="1" ht="12.75" x14ac:dyDescent="0.2">
      <c r="A503" s="135">
        <v>501</v>
      </c>
      <c r="B503" s="134">
        <v>325194</v>
      </c>
      <c r="C503" s="134" t="s">
        <v>2907</v>
      </c>
    </row>
    <row r="504" spans="1:3" s="133" customFormat="1" ht="12.75" x14ac:dyDescent="0.2">
      <c r="A504" s="135">
        <v>502</v>
      </c>
      <c r="B504" s="134">
        <v>325199</v>
      </c>
      <c r="C504" s="134" t="s">
        <v>2906</v>
      </c>
    </row>
    <row r="505" spans="1:3" s="133" customFormat="1" ht="12.75" x14ac:dyDescent="0.2">
      <c r="A505" s="135">
        <v>503</v>
      </c>
      <c r="B505" s="134">
        <v>3252</v>
      </c>
      <c r="C505" s="134" t="s">
        <v>2905</v>
      </c>
    </row>
    <row r="506" spans="1:3" s="133" customFormat="1" ht="12.75" x14ac:dyDescent="0.2">
      <c r="A506" s="135">
        <v>504</v>
      </c>
      <c r="B506" s="134">
        <v>32521</v>
      </c>
      <c r="C506" s="134" t="s">
        <v>2904</v>
      </c>
    </row>
    <row r="507" spans="1:3" s="133" customFormat="1" ht="12.75" x14ac:dyDescent="0.2">
      <c r="A507" s="135">
        <v>505</v>
      </c>
      <c r="B507" s="134">
        <v>325211</v>
      </c>
      <c r="C507" s="134" t="s">
        <v>2903</v>
      </c>
    </row>
    <row r="508" spans="1:3" s="133" customFormat="1" ht="12.75" x14ac:dyDescent="0.2">
      <c r="A508" s="135">
        <v>506</v>
      </c>
      <c r="B508" s="134">
        <v>325212</v>
      </c>
      <c r="C508" s="134" t="s">
        <v>2902</v>
      </c>
    </row>
    <row r="509" spans="1:3" s="133" customFormat="1" ht="12.75" x14ac:dyDescent="0.2">
      <c r="A509" s="135">
        <v>507</v>
      </c>
      <c r="B509" s="134">
        <v>32522</v>
      </c>
      <c r="C509" s="134" t="s">
        <v>2901</v>
      </c>
    </row>
    <row r="510" spans="1:3" s="133" customFormat="1" ht="12.75" x14ac:dyDescent="0.2">
      <c r="A510" s="135">
        <v>508</v>
      </c>
      <c r="B510" s="134">
        <v>325220</v>
      </c>
      <c r="C510" s="134" t="s">
        <v>2901</v>
      </c>
    </row>
    <row r="511" spans="1:3" s="133" customFormat="1" ht="12.75" x14ac:dyDescent="0.2">
      <c r="A511" s="135">
        <v>509</v>
      </c>
      <c r="B511" s="134">
        <v>3253</v>
      </c>
      <c r="C511" s="134" t="s">
        <v>2900</v>
      </c>
    </row>
    <row r="512" spans="1:3" s="133" customFormat="1" ht="12.75" x14ac:dyDescent="0.2">
      <c r="A512" s="135">
        <v>510</v>
      </c>
      <c r="B512" s="134">
        <v>32531</v>
      </c>
      <c r="C512" s="134" t="s">
        <v>2899</v>
      </c>
    </row>
    <row r="513" spans="1:3" s="133" customFormat="1" ht="12.75" x14ac:dyDescent="0.2">
      <c r="A513" s="135">
        <v>511</v>
      </c>
      <c r="B513" s="134">
        <v>325311</v>
      </c>
      <c r="C513" s="134" t="s">
        <v>2898</v>
      </c>
    </row>
    <row r="514" spans="1:3" s="133" customFormat="1" ht="12.75" x14ac:dyDescent="0.2">
      <c r="A514" s="135">
        <v>512</v>
      </c>
      <c r="B514" s="134">
        <v>325312</v>
      </c>
      <c r="C514" s="134" t="s">
        <v>2897</v>
      </c>
    </row>
    <row r="515" spans="1:3" s="133" customFormat="1" ht="12.75" x14ac:dyDescent="0.2">
      <c r="A515" s="135">
        <v>513</v>
      </c>
      <c r="B515" s="134">
        <v>325314</v>
      </c>
      <c r="C515" s="134" t="s">
        <v>2896</v>
      </c>
    </row>
    <row r="516" spans="1:3" s="133" customFormat="1" ht="12.75" x14ac:dyDescent="0.2">
      <c r="A516" s="135">
        <v>514</v>
      </c>
      <c r="B516" s="134">
        <v>32532</v>
      </c>
      <c r="C516" s="134" t="s">
        <v>2895</v>
      </c>
    </row>
    <row r="517" spans="1:3" s="133" customFormat="1" ht="12.75" x14ac:dyDescent="0.2">
      <c r="A517" s="135">
        <v>515</v>
      </c>
      <c r="B517" s="134">
        <v>325320</v>
      </c>
      <c r="C517" s="134" t="s">
        <v>2895</v>
      </c>
    </row>
    <row r="518" spans="1:3" s="133" customFormat="1" ht="12.75" x14ac:dyDescent="0.2">
      <c r="A518" s="135">
        <v>516</v>
      </c>
      <c r="B518" s="134">
        <v>3254</v>
      </c>
      <c r="C518" s="134" t="s">
        <v>2894</v>
      </c>
    </row>
    <row r="519" spans="1:3" s="133" customFormat="1" ht="12.75" x14ac:dyDescent="0.2">
      <c r="A519" s="135">
        <v>517</v>
      </c>
      <c r="B519" s="134">
        <v>32541</v>
      </c>
      <c r="C519" s="134" t="s">
        <v>2894</v>
      </c>
    </row>
    <row r="520" spans="1:3" s="133" customFormat="1" ht="12.75" x14ac:dyDescent="0.2">
      <c r="A520" s="135">
        <v>518</v>
      </c>
      <c r="B520" s="134">
        <v>325411</v>
      </c>
      <c r="C520" s="134" t="s">
        <v>2893</v>
      </c>
    </row>
    <row r="521" spans="1:3" s="133" customFormat="1" ht="12.75" x14ac:dyDescent="0.2">
      <c r="A521" s="135">
        <v>519</v>
      </c>
      <c r="B521" s="134">
        <v>325412</v>
      </c>
      <c r="C521" s="134" t="s">
        <v>2892</v>
      </c>
    </row>
    <row r="522" spans="1:3" s="133" customFormat="1" ht="12.75" x14ac:dyDescent="0.2">
      <c r="A522" s="135">
        <v>520</v>
      </c>
      <c r="B522" s="134">
        <v>325413</v>
      </c>
      <c r="C522" s="134" t="s">
        <v>2891</v>
      </c>
    </row>
    <row r="523" spans="1:3" s="133" customFormat="1" ht="12.75" x14ac:dyDescent="0.2">
      <c r="A523" s="135">
        <v>521</v>
      </c>
      <c r="B523" s="134">
        <v>325414</v>
      </c>
      <c r="C523" s="134" t="s">
        <v>2890</v>
      </c>
    </row>
    <row r="524" spans="1:3" s="133" customFormat="1" ht="12.75" x14ac:dyDescent="0.2">
      <c r="A524" s="135">
        <v>522</v>
      </c>
      <c r="B524" s="134">
        <v>3255</v>
      </c>
      <c r="C524" s="134" t="s">
        <v>2889</v>
      </c>
    </row>
    <row r="525" spans="1:3" s="133" customFormat="1" ht="12.75" x14ac:dyDescent="0.2">
      <c r="A525" s="135">
        <v>523</v>
      </c>
      <c r="B525" s="134">
        <v>32551</v>
      </c>
      <c r="C525" s="134" t="s">
        <v>2888</v>
      </c>
    </row>
    <row r="526" spans="1:3" s="133" customFormat="1" ht="12.75" x14ac:dyDescent="0.2">
      <c r="A526" s="135">
        <v>524</v>
      </c>
      <c r="B526" s="134">
        <v>325510</v>
      </c>
      <c r="C526" s="134" t="s">
        <v>2888</v>
      </c>
    </row>
    <row r="527" spans="1:3" s="133" customFormat="1" ht="12.75" x14ac:dyDescent="0.2">
      <c r="A527" s="135">
        <v>525</v>
      </c>
      <c r="B527" s="134">
        <v>32552</v>
      </c>
      <c r="C527" s="134" t="s">
        <v>2887</v>
      </c>
    </row>
    <row r="528" spans="1:3" s="133" customFormat="1" ht="12.75" x14ac:dyDescent="0.2">
      <c r="A528" s="135">
        <v>526</v>
      </c>
      <c r="B528" s="134">
        <v>325520</v>
      </c>
      <c r="C528" s="134" t="s">
        <v>2887</v>
      </c>
    </row>
    <row r="529" spans="1:3" s="133" customFormat="1" ht="12.75" x14ac:dyDescent="0.2">
      <c r="A529" s="135">
        <v>527</v>
      </c>
      <c r="B529" s="134">
        <v>3256</v>
      </c>
      <c r="C529" s="134" t="s">
        <v>2886</v>
      </c>
    </row>
    <row r="530" spans="1:3" s="133" customFormat="1" ht="12.75" x14ac:dyDescent="0.2">
      <c r="A530" s="135">
        <v>528</v>
      </c>
      <c r="B530" s="134">
        <v>32561</v>
      </c>
      <c r="C530" s="134" t="s">
        <v>2885</v>
      </c>
    </row>
    <row r="531" spans="1:3" s="133" customFormat="1" ht="12.75" x14ac:dyDescent="0.2">
      <c r="A531" s="135">
        <v>529</v>
      </c>
      <c r="B531" s="134">
        <v>325611</v>
      </c>
      <c r="C531" s="134" t="s">
        <v>2884</v>
      </c>
    </row>
    <row r="532" spans="1:3" s="133" customFormat="1" ht="12.75" x14ac:dyDescent="0.2">
      <c r="A532" s="135">
        <v>530</v>
      </c>
      <c r="B532" s="134">
        <v>325612</v>
      </c>
      <c r="C532" s="134" t="s">
        <v>2883</v>
      </c>
    </row>
    <row r="533" spans="1:3" s="133" customFormat="1" ht="12.75" x14ac:dyDescent="0.2">
      <c r="A533" s="135">
        <v>531</v>
      </c>
      <c r="B533" s="134">
        <v>325613</v>
      </c>
      <c r="C533" s="134" t="s">
        <v>2882</v>
      </c>
    </row>
    <row r="534" spans="1:3" s="133" customFormat="1" ht="12.75" x14ac:dyDescent="0.2">
      <c r="A534" s="135">
        <v>532</v>
      </c>
      <c r="B534" s="134">
        <v>32562</v>
      </c>
      <c r="C534" s="134" t="s">
        <v>2881</v>
      </c>
    </row>
    <row r="535" spans="1:3" s="133" customFormat="1" ht="12.75" x14ac:dyDescent="0.2">
      <c r="A535" s="135">
        <v>533</v>
      </c>
      <c r="B535" s="134">
        <v>325620</v>
      </c>
      <c r="C535" s="134" t="s">
        <v>2881</v>
      </c>
    </row>
    <row r="536" spans="1:3" s="133" customFormat="1" ht="12.75" x14ac:dyDescent="0.2">
      <c r="A536" s="135">
        <v>534</v>
      </c>
      <c r="B536" s="134">
        <v>3259</v>
      </c>
      <c r="C536" s="134" t="s">
        <v>2880</v>
      </c>
    </row>
    <row r="537" spans="1:3" s="133" customFormat="1" ht="12.75" x14ac:dyDescent="0.2">
      <c r="A537" s="135">
        <v>535</v>
      </c>
      <c r="B537" s="134">
        <v>32591</v>
      </c>
      <c r="C537" s="134" t="s">
        <v>2879</v>
      </c>
    </row>
    <row r="538" spans="1:3" s="133" customFormat="1" ht="12.75" x14ac:dyDescent="0.2">
      <c r="A538" s="135">
        <v>536</v>
      </c>
      <c r="B538" s="134">
        <v>325910</v>
      </c>
      <c r="C538" s="134" t="s">
        <v>2879</v>
      </c>
    </row>
    <row r="539" spans="1:3" s="133" customFormat="1" ht="12.75" x14ac:dyDescent="0.2">
      <c r="A539" s="135">
        <v>537</v>
      </c>
      <c r="B539" s="134">
        <v>32592</v>
      </c>
      <c r="C539" s="134" t="s">
        <v>2878</v>
      </c>
    </row>
    <row r="540" spans="1:3" s="133" customFormat="1" ht="12.75" x14ac:dyDescent="0.2">
      <c r="A540" s="135">
        <v>538</v>
      </c>
      <c r="B540" s="134">
        <v>325920</v>
      </c>
      <c r="C540" s="134" t="s">
        <v>2878</v>
      </c>
    </row>
    <row r="541" spans="1:3" s="133" customFormat="1" ht="12.75" x14ac:dyDescent="0.2">
      <c r="A541" s="135">
        <v>539</v>
      </c>
      <c r="B541" s="134">
        <v>32599</v>
      </c>
      <c r="C541" s="134" t="s">
        <v>2877</v>
      </c>
    </row>
    <row r="542" spans="1:3" s="133" customFormat="1" ht="12.75" x14ac:dyDescent="0.2">
      <c r="A542" s="135">
        <v>540</v>
      </c>
      <c r="B542" s="134">
        <v>325991</v>
      </c>
      <c r="C542" s="134" t="s">
        <v>2876</v>
      </c>
    </row>
    <row r="543" spans="1:3" s="133" customFormat="1" ht="12.75" x14ac:dyDescent="0.2">
      <c r="A543" s="135">
        <v>541</v>
      </c>
      <c r="B543" s="134">
        <v>325992</v>
      </c>
      <c r="C543" s="134" t="s">
        <v>2875</v>
      </c>
    </row>
    <row r="544" spans="1:3" s="133" customFormat="1" ht="12.75" x14ac:dyDescent="0.2">
      <c r="A544" s="135">
        <v>542</v>
      </c>
      <c r="B544" s="134">
        <v>325998</v>
      </c>
      <c r="C544" s="134" t="s">
        <v>2874</v>
      </c>
    </row>
    <row r="545" spans="1:3" s="133" customFormat="1" ht="12.75" x14ac:dyDescent="0.2">
      <c r="A545" s="135">
        <v>543</v>
      </c>
      <c r="B545" s="134">
        <v>326</v>
      </c>
      <c r="C545" s="134" t="s">
        <v>2873</v>
      </c>
    </row>
    <row r="546" spans="1:3" s="133" customFormat="1" ht="12.75" x14ac:dyDescent="0.2">
      <c r="A546" s="135">
        <v>544</v>
      </c>
      <c r="B546" s="134">
        <v>3261</v>
      </c>
      <c r="C546" s="134" t="s">
        <v>2872</v>
      </c>
    </row>
    <row r="547" spans="1:3" s="133" customFormat="1" ht="12.75" x14ac:dyDescent="0.2">
      <c r="A547" s="135">
        <v>545</v>
      </c>
      <c r="B547" s="134">
        <v>32611</v>
      </c>
      <c r="C547" s="134" t="s">
        <v>2871</v>
      </c>
    </row>
    <row r="548" spans="1:3" s="133" customFormat="1" ht="12.75" x14ac:dyDescent="0.2">
      <c r="A548" s="135">
        <v>546</v>
      </c>
      <c r="B548" s="134">
        <v>326111</v>
      </c>
      <c r="C548" s="134" t="s">
        <v>2870</v>
      </c>
    </row>
    <row r="549" spans="1:3" s="133" customFormat="1" ht="12.75" x14ac:dyDescent="0.2">
      <c r="A549" s="135">
        <v>547</v>
      </c>
      <c r="B549" s="134">
        <v>326112</v>
      </c>
      <c r="C549" s="134" t="s">
        <v>2869</v>
      </c>
    </row>
    <row r="550" spans="1:3" s="133" customFormat="1" ht="12.75" x14ac:dyDescent="0.2">
      <c r="A550" s="135">
        <v>548</v>
      </c>
      <c r="B550" s="134">
        <v>326113</v>
      </c>
      <c r="C550" s="134" t="s">
        <v>2868</v>
      </c>
    </row>
    <row r="551" spans="1:3" s="133" customFormat="1" ht="12.75" x14ac:dyDescent="0.2">
      <c r="A551" s="135">
        <v>549</v>
      </c>
      <c r="B551" s="134">
        <v>32612</v>
      </c>
      <c r="C551" s="134" t="s">
        <v>2867</v>
      </c>
    </row>
    <row r="552" spans="1:3" s="133" customFormat="1" ht="12.75" x14ac:dyDescent="0.2">
      <c r="A552" s="135">
        <v>550</v>
      </c>
      <c r="B552" s="134">
        <v>326121</v>
      </c>
      <c r="C552" s="134" t="s">
        <v>2866</v>
      </c>
    </row>
    <row r="553" spans="1:3" s="133" customFormat="1" ht="12.75" x14ac:dyDescent="0.2">
      <c r="A553" s="135">
        <v>551</v>
      </c>
      <c r="B553" s="134">
        <v>326122</v>
      </c>
      <c r="C553" s="134" t="s">
        <v>2865</v>
      </c>
    </row>
    <row r="554" spans="1:3" s="133" customFormat="1" ht="12.75" x14ac:dyDescent="0.2">
      <c r="A554" s="135">
        <v>552</v>
      </c>
      <c r="B554" s="134">
        <v>32613</v>
      </c>
      <c r="C554" s="134" t="s">
        <v>2864</v>
      </c>
    </row>
    <row r="555" spans="1:3" s="133" customFormat="1" ht="12.75" x14ac:dyDescent="0.2">
      <c r="A555" s="135">
        <v>553</v>
      </c>
      <c r="B555" s="134">
        <v>326130</v>
      </c>
      <c r="C555" s="134" t="s">
        <v>2864</v>
      </c>
    </row>
    <row r="556" spans="1:3" s="133" customFormat="1" ht="12.75" x14ac:dyDescent="0.2">
      <c r="A556" s="135">
        <v>554</v>
      </c>
      <c r="B556" s="134">
        <v>32614</v>
      </c>
      <c r="C556" s="134" t="s">
        <v>2863</v>
      </c>
    </row>
    <row r="557" spans="1:3" s="133" customFormat="1" ht="12.75" x14ac:dyDescent="0.2">
      <c r="A557" s="135">
        <v>555</v>
      </c>
      <c r="B557" s="134">
        <v>326140</v>
      </c>
      <c r="C557" s="134" t="s">
        <v>2863</v>
      </c>
    </row>
    <row r="558" spans="1:3" s="133" customFormat="1" ht="12.75" x14ac:dyDescent="0.2">
      <c r="A558" s="135">
        <v>556</v>
      </c>
      <c r="B558" s="134">
        <v>32615</v>
      </c>
      <c r="C558" s="134" t="s">
        <v>2862</v>
      </c>
    </row>
    <row r="559" spans="1:3" s="133" customFormat="1" ht="12.75" x14ac:dyDescent="0.2">
      <c r="A559" s="135">
        <v>557</v>
      </c>
      <c r="B559" s="134">
        <v>326150</v>
      </c>
      <c r="C559" s="134" t="s">
        <v>2862</v>
      </c>
    </row>
    <row r="560" spans="1:3" s="133" customFormat="1" ht="12.75" x14ac:dyDescent="0.2">
      <c r="A560" s="135">
        <v>558</v>
      </c>
      <c r="B560" s="134">
        <v>32616</v>
      </c>
      <c r="C560" s="134" t="s">
        <v>2861</v>
      </c>
    </row>
    <row r="561" spans="1:3" s="133" customFormat="1" ht="12.75" x14ac:dyDescent="0.2">
      <c r="A561" s="135">
        <v>559</v>
      </c>
      <c r="B561" s="134">
        <v>326160</v>
      </c>
      <c r="C561" s="134" t="s">
        <v>2861</v>
      </c>
    </row>
    <row r="562" spans="1:3" s="133" customFormat="1" ht="12.75" x14ac:dyDescent="0.2">
      <c r="A562" s="135">
        <v>560</v>
      </c>
      <c r="B562" s="134">
        <v>32619</v>
      </c>
      <c r="C562" s="134" t="s">
        <v>2860</v>
      </c>
    </row>
    <row r="563" spans="1:3" s="133" customFormat="1" ht="12.75" x14ac:dyDescent="0.2">
      <c r="A563" s="135">
        <v>561</v>
      </c>
      <c r="B563" s="134">
        <v>326191</v>
      </c>
      <c r="C563" s="134" t="s">
        <v>2859</v>
      </c>
    </row>
    <row r="564" spans="1:3" s="133" customFormat="1" ht="12.75" x14ac:dyDescent="0.2">
      <c r="A564" s="135">
        <v>562</v>
      </c>
      <c r="B564" s="134">
        <v>326199</v>
      </c>
      <c r="C564" s="134" t="s">
        <v>2858</v>
      </c>
    </row>
    <row r="565" spans="1:3" s="133" customFormat="1" ht="12.75" x14ac:dyDescent="0.2">
      <c r="A565" s="135">
        <v>563</v>
      </c>
      <c r="B565" s="134">
        <v>3262</v>
      </c>
      <c r="C565" s="134" t="s">
        <v>2857</v>
      </c>
    </row>
    <row r="566" spans="1:3" s="133" customFormat="1" ht="12.75" x14ac:dyDescent="0.2">
      <c r="A566" s="135">
        <v>564</v>
      </c>
      <c r="B566" s="134">
        <v>32621</v>
      </c>
      <c r="C566" s="134" t="s">
        <v>2856</v>
      </c>
    </row>
    <row r="567" spans="1:3" s="133" customFormat="1" ht="12.75" x14ac:dyDescent="0.2">
      <c r="A567" s="135">
        <v>565</v>
      </c>
      <c r="B567" s="134">
        <v>326211</v>
      </c>
      <c r="C567" s="134" t="s">
        <v>2855</v>
      </c>
    </row>
    <row r="568" spans="1:3" s="133" customFormat="1" ht="12.75" x14ac:dyDescent="0.2">
      <c r="A568" s="135">
        <v>566</v>
      </c>
      <c r="B568" s="134">
        <v>326212</v>
      </c>
      <c r="C568" s="134" t="s">
        <v>2854</v>
      </c>
    </row>
    <row r="569" spans="1:3" s="133" customFormat="1" ht="12.75" x14ac:dyDescent="0.2">
      <c r="A569" s="135">
        <v>567</v>
      </c>
      <c r="B569" s="134">
        <v>32622</v>
      </c>
      <c r="C569" s="134" t="s">
        <v>2853</v>
      </c>
    </row>
    <row r="570" spans="1:3" s="133" customFormat="1" ht="12.75" x14ac:dyDescent="0.2">
      <c r="A570" s="135">
        <v>568</v>
      </c>
      <c r="B570" s="134">
        <v>326220</v>
      </c>
      <c r="C570" s="134" t="s">
        <v>2853</v>
      </c>
    </row>
    <row r="571" spans="1:3" s="133" customFormat="1" ht="12.75" x14ac:dyDescent="0.2">
      <c r="A571" s="135">
        <v>569</v>
      </c>
      <c r="B571" s="134">
        <v>32629</v>
      </c>
      <c r="C571" s="134" t="s">
        <v>2852</v>
      </c>
    </row>
    <row r="572" spans="1:3" s="133" customFormat="1" ht="12.75" x14ac:dyDescent="0.2">
      <c r="A572" s="135">
        <v>570</v>
      </c>
      <c r="B572" s="134">
        <v>326291</v>
      </c>
      <c r="C572" s="134" t="s">
        <v>2851</v>
      </c>
    </row>
    <row r="573" spans="1:3" s="133" customFormat="1" ht="12.75" x14ac:dyDescent="0.2">
      <c r="A573" s="135">
        <v>571</v>
      </c>
      <c r="B573" s="134">
        <v>326299</v>
      </c>
      <c r="C573" s="134" t="s">
        <v>2850</v>
      </c>
    </row>
    <row r="574" spans="1:3" s="133" customFormat="1" ht="12.75" x14ac:dyDescent="0.2">
      <c r="A574" s="135">
        <v>572</v>
      </c>
      <c r="B574" s="134">
        <v>327</v>
      </c>
      <c r="C574" s="134" t="s">
        <v>2849</v>
      </c>
    </row>
    <row r="575" spans="1:3" s="133" customFormat="1" ht="12.75" x14ac:dyDescent="0.2">
      <c r="A575" s="135">
        <v>573</v>
      </c>
      <c r="B575" s="134">
        <v>3271</v>
      </c>
      <c r="C575" s="134" t="s">
        <v>2848</v>
      </c>
    </row>
    <row r="576" spans="1:3" s="133" customFormat="1" ht="12.75" x14ac:dyDescent="0.2">
      <c r="A576" s="135">
        <v>574</v>
      </c>
      <c r="B576" s="134">
        <v>32711</v>
      </c>
      <c r="C576" s="134" t="s">
        <v>2847</v>
      </c>
    </row>
    <row r="577" spans="1:3" s="133" customFormat="1" ht="12.75" x14ac:dyDescent="0.2">
      <c r="A577" s="135">
        <v>575</v>
      </c>
      <c r="B577" s="134">
        <v>327110</v>
      </c>
      <c r="C577" s="134" t="s">
        <v>2846</v>
      </c>
    </row>
    <row r="578" spans="1:3" s="133" customFormat="1" ht="12.75" x14ac:dyDescent="0.2">
      <c r="A578" s="135">
        <v>576</v>
      </c>
      <c r="B578" s="134">
        <v>32712</v>
      </c>
      <c r="C578" s="134" t="s">
        <v>2845</v>
      </c>
    </row>
    <row r="579" spans="1:3" s="133" customFormat="1" ht="12.75" x14ac:dyDescent="0.2">
      <c r="A579" s="135">
        <v>577</v>
      </c>
      <c r="B579" s="134">
        <v>327120</v>
      </c>
      <c r="C579" s="134" t="s">
        <v>2844</v>
      </c>
    </row>
    <row r="580" spans="1:3" s="133" customFormat="1" ht="12.75" x14ac:dyDescent="0.2">
      <c r="A580" s="135">
        <v>578</v>
      </c>
      <c r="B580" s="134">
        <v>3272</v>
      </c>
      <c r="C580" s="134" t="s">
        <v>2843</v>
      </c>
    </row>
    <row r="581" spans="1:3" s="133" customFormat="1" ht="12.75" x14ac:dyDescent="0.2">
      <c r="A581" s="135">
        <v>579</v>
      </c>
      <c r="B581" s="134">
        <v>32721</v>
      </c>
      <c r="C581" s="134" t="s">
        <v>2843</v>
      </c>
    </row>
    <row r="582" spans="1:3" s="133" customFormat="1" ht="12.75" x14ac:dyDescent="0.2">
      <c r="A582" s="135">
        <v>580</v>
      </c>
      <c r="B582" s="134">
        <v>327211</v>
      </c>
      <c r="C582" s="134" t="s">
        <v>2842</v>
      </c>
    </row>
    <row r="583" spans="1:3" s="133" customFormat="1" ht="12.75" x14ac:dyDescent="0.2">
      <c r="A583" s="135">
        <v>581</v>
      </c>
      <c r="B583" s="134">
        <v>327212</v>
      </c>
      <c r="C583" s="134" t="s">
        <v>2841</v>
      </c>
    </row>
    <row r="584" spans="1:3" s="133" customFormat="1" ht="12.75" x14ac:dyDescent="0.2">
      <c r="A584" s="135">
        <v>582</v>
      </c>
      <c r="B584" s="134">
        <v>327213</v>
      </c>
      <c r="C584" s="134" t="s">
        <v>2840</v>
      </c>
    </row>
    <row r="585" spans="1:3" s="133" customFormat="1" ht="12.75" x14ac:dyDescent="0.2">
      <c r="A585" s="135">
        <v>583</v>
      </c>
      <c r="B585" s="134">
        <v>327215</v>
      </c>
      <c r="C585" s="134" t="s">
        <v>2839</v>
      </c>
    </row>
    <row r="586" spans="1:3" s="133" customFormat="1" ht="12.75" x14ac:dyDescent="0.2">
      <c r="A586" s="135">
        <v>584</v>
      </c>
      <c r="B586" s="134">
        <v>3273</v>
      </c>
      <c r="C586" s="134" t="s">
        <v>2838</v>
      </c>
    </row>
    <row r="587" spans="1:3" s="133" customFormat="1" ht="12.75" x14ac:dyDescent="0.2">
      <c r="A587" s="135">
        <v>585</v>
      </c>
      <c r="B587" s="134">
        <v>32731</v>
      </c>
      <c r="C587" s="134" t="s">
        <v>2837</v>
      </c>
    </row>
    <row r="588" spans="1:3" s="133" customFormat="1" ht="12.75" x14ac:dyDescent="0.2">
      <c r="A588" s="135">
        <v>586</v>
      </c>
      <c r="B588" s="134">
        <v>327310</v>
      </c>
      <c r="C588" s="134" t="s">
        <v>2837</v>
      </c>
    </row>
    <row r="589" spans="1:3" s="133" customFormat="1" ht="12.75" x14ac:dyDescent="0.2">
      <c r="A589" s="135">
        <v>587</v>
      </c>
      <c r="B589" s="134">
        <v>32732</v>
      </c>
      <c r="C589" s="134" t="s">
        <v>2836</v>
      </c>
    </row>
    <row r="590" spans="1:3" s="133" customFormat="1" ht="12.75" x14ac:dyDescent="0.2">
      <c r="A590" s="135">
        <v>588</v>
      </c>
      <c r="B590" s="134">
        <v>327320</v>
      </c>
      <c r="C590" s="134" t="s">
        <v>2836</v>
      </c>
    </row>
    <row r="591" spans="1:3" s="133" customFormat="1" ht="12.75" x14ac:dyDescent="0.2">
      <c r="A591" s="135">
        <v>589</v>
      </c>
      <c r="B591" s="134">
        <v>32733</v>
      </c>
      <c r="C591" s="134" t="s">
        <v>2835</v>
      </c>
    </row>
    <row r="592" spans="1:3" s="133" customFormat="1" ht="12.75" x14ac:dyDescent="0.2">
      <c r="A592" s="135">
        <v>590</v>
      </c>
      <c r="B592" s="134">
        <v>327331</v>
      </c>
      <c r="C592" s="134" t="s">
        <v>2834</v>
      </c>
    </row>
    <row r="593" spans="1:3" s="133" customFormat="1" ht="12.75" x14ac:dyDescent="0.2">
      <c r="A593" s="135">
        <v>591</v>
      </c>
      <c r="B593" s="134">
        <v>327332</v>
      </c>
      <c r="C593" s="134" t="s">
        <v>2833</v>
      </c>
    </row>
    <row r="594" spans="1:3" s="133" customFormat="1" ht="12.75" x14ac:dyDescent="0.2">
      <c r="A594" s="135">
        <v>592</v>
      </c>
      <c r="B594" s="134">
        <v>32739</v>
      </c>
      <c r="C594" s="134" t="s">
        <v>2832</v>
      </c>
    </row>
    <row r="595" spans="1:3" s="133" customFormat="1" ht="12.75" x14ac:dyDescent="0.2">
      <c r="A595" s="135">
        <v>593</v>
      </c>
      <c r="B595" s="134">
        <v>327390</v>
      </c>
      <c r="C595" s="134" t="s">
        <v>2831</v>
      </c>
    </row>
    <row r="596" spans="1:3" s="133" customFormat="1" ht="12.75" x14ac:dyDescent="0.2">
      <c r="A596" s="135">
        <v>594</v>
      </c>
      <c r="B596" s="134">
        <v>3274</v>
      </c>
      <c r="C596" s="134" t="s">
        <v>2830</v>
      </c>
    </row>
    <row r="597" spans="1:3" s="133" customFormat="1" ht="12.75" x14ac:dyDescent="0.2">
      <c r="A597" s="135">
        <v>595</v>
      </c>
      <c r="B597" s="134">
        <v>32741</v>
      </c>
      <c r="C597" s="134" t="s">
        <v>2829</v>
      </c>
    </row>
    <row r="598" spans="1:3" s="133" customFormat="1" ht="12.75" x14ac:dyDescent="0.2">
      <c r="A598" s="135">
        <v>596</v>
      </c>
      <c r="B598" s="134">
        <v>327410</v>
      </c>
      <c r="C598" s="134" t="s">
        <v>2829</v>
      </c>
    </row>
    <row r="599" spans="1:3" s="133" customFormat="1" ht="12.75" x14ac:dyDescent="0.2">
      <c r="A599" s="135">
        <v>597</v>
      </c>
      <c r="B599" s="134">
        <v>32742</v>
      </c>
      <c r="C599" s="134" t="s">
        <v>2828</v>
      </c>
    </row>
    <row r="600" spans="1:3" s="133" customFormat="1" ht="12.75" x14ac:dyDescent="0.2">
      <c r="A600" s="135">
        <v>598</v>
      </c>
      <c r="B600" s="134">
        <v>327420</v>
      </c>
      <c r="C600" s="134" t="s">
        <v>2828</v>
      </c>
    </row>
    <row r="601" spans="1:3" s="133" customFormat="1" ht="12.75" x14ac:dyDescent="0.2">
      <c r="A601" s="135">
        <v>599</v>
      </c>
      <c r="B601" s="134">
        <v>3279</v>
      </c>
      <c r="C601" s="134" t="s">
        <v>2827</v>
      </c>
    </row>
    <row r="602" spans="1:3" s="133" customFormat="1" ht="12.75" x14ac:dyDescent="0.2">
      <c r="A602" s="135">
        <v>600</v>
      </c>
      <c r="B602" s="134">
        <v>32791</v>
      </c>
      <c r="C602" s="134" t="s">
        <v>2826</v>
      </c>
    </row>
    <row r="603" spans="1:3" s="133" customFormat="1" ht="12.75" x14ac:dyDescent="0.2">
      <c r="A603" s="135">
        <v>601</v>
      </c>
      <c r="B603" s="134">
        <v>327910</v>
      </c>
      <c r="C603" s="134" t="s">
        <v>2826</v>
      </c>
    </row>
    <row r="604" spans="1:3" s="133" customFormat="1" ht="12.75" x14ac:dyDescent="0.2">
      <c r="A604" s="135">
        <v>602</v>
      </c>
      <c r="B604" s="134">
        <v>32799</v>
      </c>
      <c r="C604" s="134" t="s">
        <v>2825</v>
      </c>
    </row>
    <row r="605" spans="1:3" s="133" customFormat="1" ht="12.75" x14ac:dyDescent="0.2">
      <c r="A605" s="135">
        <v>603</v>
      </c>
      <c r="B605" s="134">
        <v>327991</v>
      </c>
      <c r="C605" s="134" t="s">
        <v>2824</v>
      </c>
    </row>
    <row r="606" spans="1:3" s="133" customFormat="1" ht="12.75" x14ac:dyDescent="0.2">
      <c r="A606" s="135">
        <v>604</v>
      </c>
      <c r="B606" s="134">
        <v>327992</v>
      </c>
      <c r="C606" s="134" t="s">
        <v>2823</v>
      </c>
    </row>
    <row r="607" spans="1:3" s="133" customFormat="1" ht="12.75" x14ac:dyDescent="0.2">
      <c r="A607" s="135">
        <v>605</v>
      </c>
      <c r="B607" s="134">
        <v>327993</v>
      </c>
      <c r="C607" s="134" t="s">
        <v>2822</v>
      </c>
    </row>
    <row r="608" spans="1:3" s="133" customFormat="1" ht="12.75" x14ac:dyDescent="0.2">
      <c r="A608" s="135">
        <v>606</v>
      </c>
      <c r="B608" s="134">
        <v>327999</v>
      </c>
      <c r="C608" s="134" t="s">
        <v>2821</v>
      </c>
    </row>
    <row r="609" spans="1:3" s="133" customFormat="1" ht="12.75" x14ac:dyDescent="0.2">
      <c r="A609" s="135">
        <v>607</v>
      </c>
      <c r="B609" s="134">
        <v>331</v>
      </c>
      <c r="C609" s="134" t="s">
        <v>2820</v>
      </c>
    </row>
    <row r="610" spans="1:3" s="133" customFormat="1" ht="12.75" x14ac:dyDescent="0.2">
      <c r="A610" s="135">
        <v>608</v>
      </c>
      <c r="B610" s="134">
        <v>3311</v>
      </c>
      <c r="C610" s="134" t="s">
        <v>2819</v>
      </c>
    </row>
    <row r="611" spans="1:3" s="133" customFormat="1" ht="12.75" x14ac:dyDescent="0.2">
      <c r="A611" s="135">
        <v>609</v>
      </c>
      <c r="B611" s="134">
        <v>33111</v>
      </c>
      <c r="C611" s="134" t="s">
        <v>2819</v>
      </c>
    </row>
    <row r="612" spans="1:3" s="133" customFormat="1" ht="12.75" x14ac:dyDescent="0.2">
      <c r="A612" s="135">
        <v>610</v>
      </c>
      <c r="B612" s="134">
        <v>331110</v>
      </c>
      <c r="C612" s="134" t="s">
        <v>2818</v>
      </c>
    </row>
    <row r="613" spans="1:3" s="133" customFormat="1" ht="12.75" x14ac:dyDescent="0.2">
      <c r="A613" s="135">
        <v>611</v>
      </c>
      <c r="B613" s="134">
        <v>3312</v>
      </c>
      <c r="C613" s="134" t="s">
        <v>2817</v>
      </c>
    </row>
    <row r="614" spans="1:3" s="133" customFormat="1" ht="12.75" x14ac:dyDescent="0.2">
      <c r="A614" s="135">
        <v>612</v>
      </c>
      <c r="B614" s="134">
        <v>33121</v>
      </c>
      <c r="C614" s="134" t="s">
        <v>2816</v>
      </c>
    </row>
    <row r="615" spans="1:3" s="133" customFormat="1" ht="12.75" x14ac:dyDescent="0.2">
      <c r="A615" s="135">
        <v>613</v>
      </c>
      <c r="B615" s="134">
        <v>331210</v>
      </c>
      <c r="C615" s="134" t="s">
        <v>2816</v>
      </c>
    </row>
    <row r="616" spans="1:3" s="133" customFormat="1" ht="12.75" x14ac:dyDescent="0.2">
      <c r="A616" s="135">
        <v>614</v>
      </c>
      <c r="B616" s="134">
        <v>33122</v>
      </c>
      <c r="C616" s="134" t="s">
        <v>2815</v>
      </c>
    </row>
    <row r="617" spans="1:3" s="133" customFormat="1" ht="12.75" x14ac:dyDescent="0.2">
      <c r="A617" s="135">
        <v>615</v>
      </c>
      <c r="B617" s="134">
        <v>331221</v>
      </c>
      <c r="C617" s="134" t="s">
        <v>2814</v>
      </c>
    </row>
    <row r="618" spans="1:3" s="133" customFormat="1" ht="12.75" x14ac:dyDescent="0.2">
      <c r="A618" s="135">
        <v>616</v>
      </c>
      <c r="B618" s="134">
        <v>331222</v>
      </c>
      <c r="C618" s="134" t="s">
        <v>2813</v>
      </c>
    </row>
    <row r="619" spans="1:3" s="133" customFormat="1" ht="12.75" x14ac:dyDescent="0.2">
      <c r="A619" s="135">
        <v>617</v>
      </c>
      <c r="B619" s="134">
        <v>3313</v>
      </c>
      <c r="C619" s="134" t="s">
        <v>2812</v>
      </c>
    </row>
    <row r="620" spans="1:3" s="133" customFormat="1" ht="12.75" x14ac:dyDescent="0.2">
      <c r="A620" s="135">
        <v>618</v>
      </c>
      <c r="B620" s="134">
        <v>33131</v>
      </c>
      <c r="C620" s="134" t="s">
        <v>2812</v>
      </c>
    </row>
    <row r="621" spans="1:3" s="133" customFormat="1" ht="12.75" x14ac:dyDescent="0.2">
      <c r="A621" s="135">
        <v>619</v>
      </c>
      <c r="B621" s="134">
        <v>331313</v>
      </c>
      <c r="C621" s="134" t="s">
        <v>2811</v>
      </c>
    </row>
    <row r="622" spans="1:3" s="133" customFormat="1" ht="12.75" x14ac:dyDescent="0.2">
      <c r="A622" s="135">
        <v>620</v>
      </c>
      <c r="B622" s="134">
        <v>331314</v>
      </c>
      <c r="C622" s="134" t="s">
        <v>2810</v>
      </c>
    </row>
    <row r="623" spans="1:3" s="133" customFormat="1" ht="12.75" x14ac:dyDescent="0.2">
      <c r="A623" s="135">
        <v>621</v>
      </c>
      <c r="B623" s="134">
        <v>331315</v>
      </c>
      <c r="C623" s="134" t="s">
        <v>2809</v>
      </c>
    </row>
    <row r="624" spans="1:3" s="133" customFormat="1" ht="12.75" x14ac:dyDescent="0.2">
      <c r="A624" s="135">
        <v>622</v>
      </c>
      <c r="B624" s="134">
        <v>331318</v>
      </c>
      <c r="C624" s="134" t="s">
        <v>2808</v>
      </c>
    </row>
    <row r="625" spans="1:3" s="133" customFormat="1" ht="12.75" x14ac:dyDescent="0.2">
      <c r="A625" s="135">
        <v>623</v>
      </c>
      <c r="B625" s="134">
        <v>3314</v>
      </c>
      <c r="C625" s="134" t="s">
        <v>2807</v>
      </c>
    </row>
    <row r="626" spans="1:3" s="133" customFormat="1" ht="12.75" x14ac:dyDescent="0.2">
      <c r="A626" s="135">
        <v>624</v>
      </c>
      <c r="B626" s="134">
        <v>33141</v>
      </c>
      <c r="C626" s="134" t="s">
        <v>2806</v>
      </c>
    </row>
    <row r="627" spans="1:3" s="133" customFormat="1" ht="12.75" x14ac:dyDescent="0.2">
      <c r="A627" s="135">
        <v>625</v>
      </c>
      <c r="B627" s="134">
        <v>331410</v>
      </c>
      <c r="C627" s="134" t="s">
        <v>2805</v>
      </c>
    </row>
    <row r="628" spans="1:3" s="133" customFormat="1" ht="12.75" x14ac:dyDescent="0.2">
      <c r="A628" s="135">
        <v>626</v>
      </c>
      <c r="B628" s="134">
        <v>33142</v>
      </c>
      <c r="C628" s="134" t="s">
        <v>2804</v>
      </c>
    </row>
    <row r="629" spans="1:3" s="133" customFormat="1" ht="12.75" x14ac:dyDescent="0.2">
      <c r="A629" s="135">
        <v>627</v>
      </c>
      <c r="B629" s="134">
        <v>331420</v>
      </c>
      <c r="C629" s="134" t="s">
        <v>2804</v>
      </c>
    </row>
    <row r="630" spans="1:3" s="133" customFormat="1" ht="12.75" x14ac:dyDescent="0.2">
      <c r="A630" s="135">
        <v>628</v>
      </c>
      <c r="B630" s="134">
        <v>33149</v>
      </c>
      <c r="C630" s="134" t="s">
        <v>2803</v>
      </c>
    </row>
    <row r="631" spans="1:3" s="133" customFormat="1" ht="12.75" x14ac:dyDescent="0.2">
      <c r="A631" s="135">
        <v>629</v>
      </c>
      <c r="B631" s="134">
        <v>331491</v>
      </c>
      <c r="C631" s="134" t="s">
        <v>2802</v>
      </c>
    </row>
    <row r="632" spans="1:3" s="133" customFormat="1" ht="12.75" x14ac:dyDescent="0.2">
      <c r="A632" s="135">
        <v>630</v>
      </c>
      <c r="B632" s="134">
        <v>331492</v>
      </c>
      <c r="C632" s="134" t="s">
        <v>2801</v>
      </c>
    </row>
    <row r="633" spans="1:3" s="133" customFormat="1" ht="12.75" x14ac:dyDescent="0.2">
      <c r="A633" s="135">
        <v>631</v>
      </c>
      <c r="B633" s="134">
        <v>3315</v>
      </c>
      <c r="C633" s="134" t="s">
        <v>2800</v>
      </c>
    </row>
    <row r="634" spans="1:3" s="133" customFormat="1" ht="12.75" x14ac:dyDescent="0.2">
      <c r="A634" s="135">
        <v>632</v>
      </c>
      <c r="B634" s="134">
        <v>33151</v>
      </c>
      <c r="C634" s="134" t="s">
        <v>2799</v>
      </c>
    </row>
    <row r="635" spans="1:3" s="133" customFormat="1" ht="12.75" x14ac:dyDescent="0.2">
      <c r="A635" s="135">
        <v>633</v>
      </c>
      <c r="B635" s="134">
        <v>331511</v>
      </c>
      <c r="C635" s="134" t="s">
        <v>2798</v>
      </c>
    </row>
    <row r="636" spans="1:3" s="133" customFormat="1" ht="12.75" x14ac:dyDescent="0.2">
      <c r="A636" s="135">
        <v>634</v>
      </c>
      <c r="B636" s="134">
        <v>331512</v>
      </c>
      <c r="C636" s="134" t="s">
        <v>2797</v>
      </c>
    </row>
    <row r="637" spans="1:3" s="133" customFormat="1" ht="12.75" x14ac:dyDescent="0.2">
      <c r="A637" s="135">
        <v>635</v>
      </c>
      <c r="B637" s="134">
        <v>331513</v>
      </c>
      <c r="C637" s="134" t="s">
        <v>2796</v>
      </c>
    </row>
    <row r="638" spans="1:3" s="133" customFormat="1" ht="12.75" x14ac:dyDescent="0.2">
      <c r="A638" s="135">
        <v>636</v>
      </c>
      <c r="B638" s="134">
        <v>33152</v>
      </c>
      <c r="C638" s="134" t="s">
        <v>2795</v>
      </c>
    </row>
    <row r="639" spans="1:3" s="133" customFormat="1" ht="12.75" x14ac:dyDescent="0.2">
      <c r="A639" s="135">
        <v>637</v>
      </c>
      <c r="B639" s="134">
        <v>331523</v>
      </c>
      <c r="C639" s="134" t="s">
        <v>2794</v>
      </c>
    </row>
    <row r="640" spans="1:3" s="133" customFormat="1" ht="12.75" x14ac:dyDescent="0.2">
      <c r="A640" s="135">
        <v>638</v>
      </c>
      <c r="B640" s="134">
        <v>331524</v>
      </c>
      <c r="C640" s="134" t="s">
        <v>2793</v>
      </c>
    </row>
    <row r="641" spans="1:3" s="133" customFormat="1" ht="12.75" x14ac:dyDescent="0.2">
      <c r="A641" s="135">
        <v>639</v>
      </c>
      <c r="B641" s="134">
        <v>331529</v>
      </c>
      <c r="C641" s="134" t="s">
        <v>2792</v>
      </c>
    </row>
    <row r="642" spans="1:3" s="133" customFormat="1" ht="12.75" x14ac:dyDescent="0.2">
      <c r="A642" s="135">
        <v>640</v>
      </c>
      <c r="B642" s="134">
        <v>332</v>
      </c>
      <c r="C642" s="134" t="s">
        <v>2791</v>
      </c>
    </row>
    <row r="643" spans="1:3" s="133" customFormat="1" ht="12.75" x14ac:dyDescent="0.2">
      <c r="A643" s="135">
        <v>641</v>
      </c>
      <c r="B643" s="134">
        <v>3321</v>
      </c>
      <c r="C643" s="134" t="s">
        <v>2790</v>
      </c>
    </row>
    <row r="644" spans="1:3" s="133" customFormat="1" ht="12.75" x14ac:dyDescent="0.2">
      <c r="A644" s="135">
        <v>642</v>
      </c>
      <c r="B644" s="134">
        <v>33211</v>
      </c>
      <c r="C644" s="134" t="s">
        <v>2790</v>
      </c>
    </row>
    <row r="645" spans="1:3" s="133" customFormat="1" ht="12.75" x14ac:dyDescent="0.2">
      <c r="A645" s="135">
        <v>643</v>
      </c>
      <c r="B645" s="134">
        <v>332111</v>
      </c>
      <c r="C645" s="134" t="s">
        <v>2789</v>
      </c>
    </row>
    <row r="646" spans="1:3" s="133" customFormat="1" ht="12.75" x14ac:dyDescent="0.2">
      <c r="A646" s="135">
        <v>644</v>
      </c>
      <c r="B646" s="134">
        <v>332112</v>
      </c>
      <c r="C646" s="134" t="s">
        <v>2788</v>
      </c>
    </row>
    <row r="647" spans="1:3" s="133" customFormat="1" ht="12.75" x14ac:dyDescent="0.2">
      <c r="A647" s="135">
        <v>645</v>
      </c>
      <c r="B647" s="134">
        <v>332114</v>
      </c>
      <c r="C647" s="134" t="s">
        <v>2787</v>
      </c>
    </row>
    <row r="648" spans="1:3" s="133" customFormat="1" ht="12.75" x14ac:dyDescent="0.2">
      <c r="A648" s="135">
        <v>646</v>
      </c>
      <c r="B648" s="134">
        <v>332117</v>
      </c>
      <c r="C648" s="134" t="s">
        <v>2786</v>
      </c>
    </row>
    <row r="649" spans="1:3" s="133" customFormat="1" ht="12.75" x14ac:dyDescent="0.2">
      <c r="A649" s="135">
        <v>647</v>
      </c>
      <c r="B649" s="134">
        <v>332119</v>
      </c>
      <c r="C649" s="134" t="s">
        <v>2785</v>
      </c>
    </row>
    <row r="650" spans="1:3" s="133" customFormat="1" ht="12.75" x14ac:dyDescent="0.2">
      <c r="A650" s="135">
        <v>648</v>
      </c>
      <c r="B650" s="134">
        <v>3322</v>
      </c>
      <c r="C650" s="134" t="s">
        <v>2784</v>
      </c>
    </row>
    <row r="651" spans="1:3" s="133" customFormat="1" ht="12.75" x14ac:dyDescent="0.2">
      <c r="A651" s="135">
        <v>649</v>
      </c>
      <c r="B651" s="134">
        <v>33221</v>
      </c>
      <c r="C651" s="134" t="s">
        <v>2784</v>
      </c>
    </row>
    <row r="652" spans="1:3" s="133" customFormat="1" ht="12.75" x14ac:dyDescent="0.2">
      <c r="A652" s="135">
        <v>650</v>
      </c>
      <c r="B652" s="134">
        <v>332215</v>
      </c>
      <c r="C652" s="134" t="s">
        <v>2783</v>
      </c>
    </row>
    <row r="653" spans="1:3" s="133" customFormat="1" ht="12.75" x14ac:dyDescent="0.2">
      <c r="A653" s="135">
        <v>651</v>
      </c>
      <c r="B653" s="134">
        <v>332216</v>
      </c>
      <c r="C653" s="134" t="s">
        <v>2782</v>
      </c>
    </row>
    <row r="654" spans="1:3" s="133" customFormat="1" ht="12.75" x14ac:dyDescent="0.2">
      <c r="A654" s="135">
        <v>652</v>
      </c>
      <c r="B654" s="134">
        <v>3323</v>
      </c>
      <c r="C654" s="134" t="s">
        <v>2781</v>
      </c>
    </row>
    <row r="655" spans="1:3" s="133" customFormat="1" ht="12.75" x14ac:dyDescent="0.2">
      <c r="A655" s="135">
        <v>653</v>
      </c>
      <c r="B655" s="134">
        <v>33231</v>
      </c>
      <c r="C655" s="134" t="s">
        <v>2780</v>
      </c>
    </row>
    <row r="656" spans="1:3" s="133" customFormat="1" ht="12.75" x14ac:dyDescent="0.2">
      <c r="A656" s="135">
        <v>654</v>
      </c>
      <c r="B656" s="134">
        <v>332311</v>
      </c>
      <c r="C656" s="134" t="s">
        <v>2779</v>
      </c>
    </row>
    <row r="657" spans="1:3" s="133" customFormat="1" ht="12.75" x14ac:dyDescent="0.2">
      <c r="A657" s="135">
        <v>655</v>
      </c>
      <c r="B657" s="134">
        <v>332312</v>
      </c>
      <c r="C657" s="134" t="s">
        <v>2778</v>
      </c>
    </row>
    <row r="658" spans="1:3" s="133" customFormat="1" ht="12.75" x14ac:dyDescent="0.2">
      <c r="A658" s="135">
        <v>656</v>
      </c>
      <c r="B658" s="134">
        <v>332313</v>
      </c>
      <c r="C658" s="134" t="s">
        <v>2777</v>
      </c>
    </row>
    <row r="659" spans="1:3" s="133" customFormat="1" ht="12.75" x14ac:dyDescent="0.2">
      <c r="A659" s="135">
        <v>657</v>
      </c>
      <c r="B659" s="134">
        <v>33232</v>
      </c>
      <c r="C659" s="134" t="s">
        <v>2776</v>
      </c>
    </row>
    <row r="660" spans="1:3" s="133" customFormat="1" ht="12.75" x14ac:dyDescent="0.2">
      <c r="A660" s="135">
        <v>658</v>
      </c>
      <c r="B660" s="134">
        <v>332321</v>
      </c>
      <c r="C660" s="134" t="s">
        <v>2775</v>
      </c>
    </row>
    <row r="661" spans="1:3" s="133" customFormat="1" ht="12.75" x14ac:dyDescent="0.2">
      <c r="A661" s="135">
        <v>659</v>
      </c>
      <c r="B661" s="134">
        <v>332322</v>
      </c>
      <c r="C661" s="134" t="s">
        <v>2774</v>
      </c>
    </row>
    <row r="662" spans="1:3" s="133" customFormat="1" ht="12.75" x14ac:dyDescent="0.2">
      <c r="A662" s="135">
        <v>660</v>
      </c>
      <c r="B662" s="134">
        <v>332323</v>
      </c>
      <c r="C662" s="134" t="s">
        <v>2773</v>
      </c>
    </row>
    <row r="663" spans="1:3" s="133" customFormat="1" ht="12.75" x14ac:dyDescent="0.2">
      <c r="A663" s="135">
        <v>661</v>
      </c>
      <c r="B663" s="134">
        <v>3324</v>
      </c>
      <c r="C663" s="134" t="s">
        <v>2772</v>
      </c>
    </row>
    <row r="664" spans="1:3" s="133" customFormat="1" ht="12.75" x14ac:dyDescent="0.2">
      <c r="A664" s="135">
        <v>662</v>
      </c>
      <c r="B664" s="134">
        <v>33241</v>
      </c>
      <c r="C664" s="134" t="s">
        <v>2771</v>
      </c>
    </row>
    <row r="665" spans="1:3" s="133" customFormat="1" ht="12.75" x14ac:dyDescent="0.2">
      <c r="A665" s="135">
        <v>663</v>
      </c>
      <c r="B665" s="134">
        <v>332410</v>
      </c>
      <c r="C665" s="134" t="s">
        <v>2771</v>
      </c>
    </row>
    <row r="666" spans="1:3" s="133" customFormat="1" ht="12.75" x14ac:dyDescent="0.2">
      <c r="A666" s="135">
        <v>664</v>
      </c>
      <c r="B666" s="134">
        <v>33242</v>
      </c>
      <c r="C666" s="134" t="s">
        <v>2770</v>
      </c>
    </row>
    <row r="667" spans="1:3" s="133" customFormat="1" ht="12.75" x14ac:dyDescent="0.2">
      <c r="A667" s="135">
        <v>665</v>
      </c>
      <c r="B667" s="134">
        <v>332420</v>
      </c>
      <c r="C667" s="134" t="s">
        <v>2770</v>
      </c>
    </row>
    <row r="668" spans="1:3" s="133" customFormat="1" ht="12.75" x14ac:dyDescent="0.2">
      <c r="A668" s="135">
        <v>666</v>
      </c>
      <c r="B668" s="134">
        <v>33243</v>
      </c>
      <c r="C668" s="134" t="s">
        <v>2769</v>
      </c>
    </row>
    <row r="669" spans="1:3" s="133" customFormat="1" ht="12.75" x14ac:dyDescent="0.2">
      <c r="A669" s="135">
        <v>667</v>
      </c>
      <c r="B669" s="134">
        <v>332431</v>
      </c>
      <c r="C669" s="134" t="s">
        <v>2768</v>
      </c>
    </row>
    <row r="670" spans="1:3" s="133" customFormat="1" ht="12.75" x14ac:dyDescent="0.2">
      <c r="A670" s="135">
        <v>668</v>
      </c>
      <c r="B670" s="134">
        <v>332439</v>
      </c>
      <c r="C670" s="134" t="s">
        <v>2767</v>
      </c>
    </row>
    <row r="671" spans="1:3" s="133" customFormat="1" ht="12.75" x14ac:dyDescent="0.2">
      <c r="A671" s="135">
        <v>669</v>
      </c>
      <c r="B671" s="134">
        <v>3325</v>
      </c>
      <c r="C671" s="134" t="s">
        <v>2766</v>
      </c>
    </row>
    <row r="672" spans="1:3" s="133" customFormat="1" ht="12.75" x14ac:dyDescent="0.2">
      <c r="A672" s="135">
        <v>670</v>
      </c>
      <c r="B672" s="134">
        <v>33251</v>
      </c>
      <c r="C672" s="134" t="s">
        <v>2766</v>
      </c>
    </row>
    <row r="673" spans="1:3" s="133" customFormat="1" ht="12.75" x14ac:dyDescent="0.2">
      <c r="A673" s="135">
        <v>671</v>
      </c>
      <c r="B673" s="134">
        <v>332510</v>
      </c>
      <c r="C673" s="134" t="s">
        <v>2766</v>
      </c>
    </row>
    <row r="674" spans="1:3" s="133" customFormat="1" ht="12.75" x14ac:dyDescent="0.2">
      <c r="A674" s="135">
        <v>672</v>
      </c>
      <c r="B674" s="134">
        <v>3326</v>
      </c>
      <c r="C674" s="134" t="s">
        <v>2765</v>
      </c>
    </row>
    <row r="675" spans="1:3" s="133" customFormat="1" ht="12.75" x14ac:dyDescent="0.2">
      <c r="A675" s="135">
        <v>673</v>
      </c>
      <c r="B675" s="134">
        <v>33261</v>
      </c>
      <c r="C675" s="134" t="s">
        <v>2765</v>
      </c>
    </row>
    <row r="676" spans="1:3" s="133" customFormat="1" ht="12.75" x14ac:dyDescent="0.2">
      <c r="A676" s="135">
        <v>674</v>
      </c>
      <c r="B676" s="134">
        <v>332613</v>
      </c>
      <c r="C676" s="134" t="s">
        <v>2764</v>
      </c>
    </row>
    <row r="677" spans="1:3" s="133" customFormat="1" ht="12.75" x14ac:dyDescent="0.2">
      <c r="A677" s="135">
        <v>675</v>
      </c>
      <c r="B677" s="134">
        <v>332618</v>
      </c>
      <c r="C677" s="134" t="s">
        <v>2763</v>
      </c>
    </row>
    <row r="678" spans="1:3" s="133" customFormat="1" ht="12.75" x14ac:dyDescent="0.2">
      <c r="A678" s="135">
        <v>676</v>
      </c>
      <c r="B678" s="134">
        <v>3327</v>
      </c>
      <c r="C678" s="134" t="s">
        <v>2762</v>
      </c>
    </row>
    <row r="679" spans="1:3" s="133" customFormat="1" ht="12.75" x14ac:dyDescent="0.2">
      <c r="A679" s="135">
        <v>677</v>
      </c>
      <c r="B679" s="134">
        <v>33271</v>
      </c>
      <c r="C679" s="134" t="s">
        <v>2761</v>
      </c>
    </row>
    <row r="680" spans="1:3" s="133" customFormat="1" ht="12.75" x14ac:dyDescent="0.2">
      <c r="A680" s="135">
        <v>678</v>
      </c>
      <c r="B680" s="134">
        <v>332710</v>
      </c>
      <c r="C680" s="134" t="s">
        <v>2761</v>
      </c>
    </row>
    <row r="681" spans="1:3" s="133" customFormat="1" ht="12.75" x14ac:dyDescent="0.2">
      <c r="A681" s="135">
        <v>679</v>
      </c>
      <c r="B681" s="134">
        <v>33272</v>
      </c>
      <c r="C681" s="134" t="s">
        <v>2760</v>
      </c>
    </row>
    <row r="682" spans="1:3" s="133" customFormat="1" ht="12.75" x14ac:dyDescent="0.2">
      <c r="A682" s="135">
        <v>680</v>
      </c>
      <c r="B682" s="134">
        <v>332721</v>
      </c>
      <c r="C682" s="134" t="s">
        <v>2759</v>
      </c>
    </row>
    <row r="683" spans="1:3" s="133" customFormat="1" ht="12.75" x14ac:dyDescent="0.2">
      <c r="A683" s="135">
        <v>681</v>
      </c>
      <c r="B683" s="134">
        <v>332722</v>
      </c>
      <c r="C683" s="134" t="s">
        <v>2758</v>
      </c>
    </row>
    <row r="684" spans="1:3" s="133" customFormat="1" ht="12.75" x14ac:dyDescent="0.2">
      <c r="A684" s="135">
        <v>682</v>
      </c>
      <c r="B684" s="134">
        <v>3328</v>
      </c>
      <c r="C684" s="134" t="s">
        <v>2757</v>
      </c>
    </row>
    <row r="685" spans="1:3" s="133" customFormat="1" ht="12.75" x14ac:dyDescent="0.2">
      <c r="A685" s="135">
        <v>683</v>
      </c>
      <c r="B685" s="134">
        <v>33281</v>
      </c>
      <c r="C685" s="134" t="s">
        <v>2757</v>
      </c>
    </row>
    <row r="686" spans="1:3" s="133" customFormat="1" ht="12.75" x14ac:dyDescent="0.2">
      <c r="A686" s="135">
        <v>684</v>
      </c>
      <c r="B686" s="134">
        <v>332811</v>
      </c>
      <c r="C686" s="134" t="s">
        <v>2756</v>
      </c>
    </row>
    <row r="687" spans="1:3" s="133" customFormat="1" ht="12.75" x14ac:dyDescent="0.2">
      <c r="A687" s="135">
        <v>685</v>
      </c>
      <c r="B687" s="134">
        <v>332812</v>
      </c>
      <c r="C687" s="134" t="s">
        <v>2755</v>
      </c>
    </row>
    <row r="688" spans="1:3" s="133" customFormat="1" ht="12.75" x14ac:dyDescent="0.2">
      <c r="A688" s="135">
        <v>686</v>
      </c>
      <c r="B688" s="134">
        <v>332813</v>
      </c>
      <c r="C688" s="134" t="s">
        <v>2754</v>
      </c>
    </row>
    <row r="689" spans="1:3" s="133" customFormat="1" ht="12.75" x14ac:dyDescent="0.2">
      <c r="A689" s="135">
        <v>687</v>
      </c>
      <c r="B689" s="134">
        <v>3329</v>
      </c>
      <c r="C689" s="134" t="s">
        <v>2753</v>
      </c>
    </row>
    <row r="690" spans="1:3" s="133" customFormat="1" ht="12.75" x14ac:dyDescent="0.2">
      <c r="A690" s="135">
        <v>688</v>
      </c>
      <c r="B690" s="134">
        <v>33291</v>
      </c>
      <c r="C690" s="134" t="s">
        <v>2752</v>
      </c>
    </row>
    <row r="691" spans="1:3" s="133" customFormat="1" ht="12.75" x14ac:dyDescent="0.2">
      <c r="A691" s="135">
        <v>689</v>
      </c>
      <c r="B691" s="134">
        <v>332911</v>
      </c>
      <c r="C691" s="134" t="s">
        <v>2751</v>
      </c>
    </row>
    <row r="692" spans="1:3" s="133" customFormat="1" ht="12.75" x14ac:dyDescent="0.2">
      <c r="A692" s="135">
        <v>690</v>
      </c>
      <c r="B692" s="134">
        <v>332912</v>
      </c>
      <c r="C692" s="134" t="s">
        <v>2750</v>
      </c>
    </row>
    <row r="693" spans="1:3" s="133" customFormat="1" ht="12.75" x14ac:dyDescent="0.2">
      <c r="A693" s="135">
        <v>691</v>
      </c>
      <c r="B693" s="134">
        <v>332913</v>
      </c>
      <c r="C693" s="134" t="s">
        <v>2749</v>
      </c>
    </row>
    <row r="694" spans="1:3" s="133" customFormat="1" ht="12.75" x14ac:dyDescent="0.2">
      <c r="A694" s="135">
        <v>692</v>
      </c>
      <c r="B694" s="134">
        <v>332919</v>
      </c>
      <c r="C694" s="134" t="s">
        <v>2748</v>
      </c>
    </row>
    <row r="695" spans="1:3" s="133" customFormat="1" ht="12.75" x14ac:dyDescent="0.2">
      <c r="A695" s="135">
        <v>693</v>
      </c>
      <c r="B695" s="134">
        <v>33299</v>
      </c>
      <c r="C695" s="134" t="s">
        <v>2747</v>
      </c>
    </row>
    <row r="696" spans="1:3" s="133" customFormat="1" ht="12.75" x14ac:dyDescent="0.2">
      <c r="A696" s="135">
        <v>694</v>
      </c>
      <c r="B696" s="134">
        <v>332991</v>
      </c>
      <c r="C696" s="134" t="s">
        <v>2746</v>
      </c>
    </row>
    <row r="697" spans="1:3" s="133" customFormat="1" ht="12.75" x14ac:dyDescent="0.2">
      <c r="A697" s="135">
        <v>695</v>
      </c>
      <c r="B697" s="134">
        <v>332992</v>
      </c>
      <c r="C697" s="134" t="s">
        <v>2745</v>
      </c>
    </row>
    <row r="698" spans="1:3" s="133" customFormat="1" ht="12.75" x14ac:dyDescent="0.2">
      <c r="A698" s="135">
        <v>696</v>
      </c>
      <c r="B698" s="134">
        <v>332993</v>
      </c>
      <c r="C698" s="134" t="s">
        <v>2744</v>
      </c>
    </row>
    <row r="699" spans="1:3" s="133" customFormat="1" ht="12.75" x14ac:dyDescent="0.2">
      <c r="A699" s="135">
        <v>697</v>
      </c>
      <c r="B699" s="134">
        <v>332994</v>
      </c>
      <c r="C699" s="134" t="s">
        <v>2743</v>
      </c>
    </row>
    <row r="700" spans="1:3" s="133" customFormat="1" ht="12.75" x14ac:dyDescent="0.2">
      <c r="A700" s="135">
        <v>698</v>
      </c>
      <c r="B700" s="134">
        <v>332996</v>
      </c>
      <c r="C700" s="134" t="s">
        <v>2742</v>
      </c>
    </row>
    <row r="701" spans="1:3" s="133" customFormat="1" ht="12.75" x14ac:dyDescent="0.2">
      <c r="A701" s="135">
        <v>699</v>
      </c>
      <c r="B701" s="134">
        <v>332999</v>
      </c>
      <c r="C701" s="134" t="s">
        <v>2741</v>
      </c>
    </row>
    <row r="702" spans="1:3" s="133" customFormat="1" ht="12.75" x14ac:dyDescent="0.2">
      <c r="A702" s="135">
        <v>700</v>
      </c>
      <c r="B702" s="134">
        <v>333</v>
      </c>
      <c r="C702" s="134" t="s">
        <v>2740</v>
      </c>
    </row>
    <row r="703" spans="1:3" s="133" customFormat="1" ht="12.75" x14ac:dyDescent="0.2">
      <c r="A703" s="135">
        <v>701</v>
      </c>
      <c r="B703" s="134">
        <v>3331</v>
      </c>
      <c r="C703" s="134" t="s">
        <v>2739</v>
      </c>
    </row>
    <row r="704" spans="1:3" s="133" customFormat="1" ht="12.75" x14ac:dyDescent="0.2">
      <c r="A704" s="135">
        <v>702</v>
      </c>
      <c r="B704" s="134">
        <v>33311</v>
      </c>
      <c r="C704" s="134" t="s">
        <v>2738</v>
      </c>
    </row>
    <row r="705" spans="1:3" s="133" customFormat="1" ht="12.75" x14ac:dyDescent="0.2">
      <c r="A705" s="135">
        <v>703</v>
      </c>
      <c r="B705" s="134">
        <v>333111</v>
      </c>
      <c r="C705" s="134" t="s">
        <v>2737</v>
      </c>
    </row>
    <row r="706" spans="1:3" s="133" customFormat="1" ht="12.75" x14ac:dyDescent="0.2">
      <c r="A706" s="135">
        <v>704</v>
      </c>
      <c r="B706" s="134">
        <v>333112</v>
      </c>
      <c r="C706" s="134" t="s">
        <v>2736</v>
      </c>
    </row>
    <row r="707" spans="1:3" s="133" customFormat="1" ht="12.75" x14ac:dyDescent="0.2">
      <c r="A707" s="135">
        <v>705</v>
      </c>
      <c r="B707" s="134">
        <v>33312</v>
      </c>
      <c r="C707" s="134" t="s">
        <v>2735</v>
      </c>
    </row>
    <row r="708" spans="1:3" s="133" customFormat="1" ht="12.75" x14ac:dyDescent="0.2">
      <c r="A708" s="135">
        <v>706</v>
      </c>
      <c r="B708" s="134">
        <v>333120</v>
      </c>
      <c r="C708" s="134" t="s">
        <v>2735</v>
      </c>
    </row>
    <row r="709" spans="1:3" s="133" customFormat="1" ht="12.75" x14ac:dyDescent="0.2">
      <c r="A709" s="135">
        <v>707</v>
      </c>
      <c r="B709" s="134">
        <v>33313</v>
      </c>
      <c r="C709" s="134" t="s">
        <v>2734</v>
      </c>
    </row>
    <row r="710" spans="1:3" s="133" customFormat="1" ht="12.75" x14ac:dyDescent="0.2">
      <c r="A710" s="135">
        <v>708</v>
      </c>
      <c r="B710" s="134">
        <v>333131</v>
      </c>
      <c r="C710" s="134" t="s">
        <v>2733</v>
      </c>
    </row>
    <row r="711" spans="1:3" s="133" customFormat="1" ht="12.75" x14ac:dyDescent="0.2">
      <c r="A711" s="135">
        <v>709</v>
      </c>
      <c r="B711" s="134">
        <v>333132</v>
      </c>
      <c r="C711" s="134" t="s">
        <v>2732</v>
      </c>
    </row>
    <row r="712" spans="1:3" s="133" customFormat="1" ht="12.75" x14ac:dyDescent="0.2">
      <c r="A712" s="135">
        <v>710</v>
      </c>
      <c r="B712" s="134">
        <v>3332</v>
      </c>
      <c r="C712" s="134" t="s">
        <v>2731</v>
      </c>
    </row>
    <row r="713" spans="1:3" s="133" customFormat="1" ht="12.75" x14ac:dyDescent="0.2">
      <c r="A713" s="135">
        <v>711</v>
      </c>
      <c r="B713" s="134">
        <v>33324</v>
      </c>
      <c r="C713" s="134" t="s">
        <v>2731</v>
      </c>
    </row>
    <row r="714" spans="1:3" s="133" customFormat="1" ht="12.75" x14ac:dyDescent="0.2">
      <c r="A714" s="135">
        <v>712</v>
      </c>
      <c r="B714" s="134">
        <v>333241</v>
      </c>
      <c r="C714" s="134" t="s">
        <v>2730</v>
      </c>
    </row>
    <row r="715" spans="1:3" s="133" customFormat="1" ht="12.75" x14ac:dyDescent="0.2">
      <c r="A715" s="135">
        <v>713</v>
      </c>
      <c r="B715" s="134">
        <v>333242</v>
      </c>
      <c r="C715" s="134" t="s">
        <v>2729</v>
      </c>
    </row>
    <row r="716" spans="1:3" s="133" customFormat="1" ht="12.75" x14ac:dyDescent="0.2">
      <c r="A716" s="135">
        <v>714</v>
      </c>
      <c r="B716" s="134">
        <v>333243</v>
      </c>
      <c r="C716" s="134" t="s">
        <v>2728</v>
      </c>
    </row>
    <row r="717" spans="1:3" s="133" customFormat="1" ht="12.75" x14ac:dyDescent="0.2">
      <c r="A717" s="135">
        <v>715</v>
      </c>
      <c r="B717" s="134">
        <v>333244</v>
      </c>
      <c r="C717" s="134" t="s">
        <v>2727</v>
      </c>
    </row>
    <row r="718" spans="1:3" s="133" customFormat="1" ht="12.75" x14ac:dyDescent="0.2">
      <c r="A718" s="135">
        <v>716</v>
      </c>
      <c r="B718" s="134">
        <v>333249</v>
      </c>
      <c r="C718" s="134" t="s">
        <v>2726</v>
      </c>
    </row>
    <row r="719" spans="1:3" s="133" customFormat="1" ht="12.75" x14ac:dyDescent="0.2">
      <c r="A719" s="135">
        <v>717</v>
      </c>
      <c r="B719" s="134">
        <v>3333</v>
      </c>
      <c r="C719" s="134" t="s">
        <v>2725</v>
      </c>
    </row>
    <row r="720" spans="1:3" s="133" customFormat="1" ht="12.75" x14ac:dyDescent="0.2">
      <c r="A720" s="135">
        <v>718</v>
      </c>
      <c r="B720" s="134">
        <v>33331</v>
      </c>
      <c r="C720" s="134" t="s">
        <v>2725</v>
      </c>
    </row>
    <row r="721" spans="1:3" s="133" customFormat="1" ht="12.75" x14ac:dyDescent="0.2">
      <c r="A721" s="135">
        <v>719</v>
      </c>
      <c r="B721" s="134">
        <v>333314</v>
      </c>
      <c r="C721" s="134" t="s">
        <v>2724</v>
      </c>
    </row>
    <row r="722" spans="1:3" s="133" customFormat="1" ht="12.75" x14ac:dyDescent="0.2">
      <c r="A722" s="135">
        <v>720</v>
      </c>
      <c r="B722" s="134">
        <v>333316</v>
      </c>
      <c r="C722" s="134" t="s">
        <v>2723</v>
      </c>
    </row>
    <row r="723" spans="1:3" s="133" customFormat="1" ht="12.75" x14ac:dyDescent="0.2">
      <c r="A723" s="135">
        <v>721</v>
      </c>
      <c r="B723" s="134">
        <v>333318</v>
      </c>
      <c r="C723" s="134" t="s">
        <v>2722</v>
      </c>
    </row>
    <row r="724" spans="1:3" s="133" customFormat="1" ht="12.75" x14ac:dyDescent="0.2">
      <c r="A724" s="135">
        <v>722</v>
      </c>
      <c r="B724" s="134">
        <v>3334</v>
      </c>
      <c r="C724" s="134" t="s">
        <v>2721</v>
      </c>
    </row>
    <row r="725" spans="1:3" s="133" customFormat="1" ht="12.75" x14ac:dyDescent="0.2">
      <c r="A725" s="135">
        <v>723</v>
      </c>
      <c r="B725" s="134">
        <v>33341</v>
      </c>
      <c r="C725" s="134" t="s">
        <v>2721</v>
      </c>
    </row>
    <row r="726" spans="1:3" s="133" customFormat="1" ht="12.75" x14ac:dyDescent="0.2">
      <c r="A726" s="135">
        <v>724</v>
      </c>
      <c r="B726" s="134">
        <v>333413</v>
      </c>
      <c r="C726" s="134" t="s">
        <v>2720</v>
      </c>
    </row>
    <row r="727" spans="1:3" s="133" customFormat="1" ht="12.75" x14ac:dyDescent="0.2">
      <c r="A727" s="135">
        <v>725</v>
      </c>
      <c r="B727" s="134">
        <v>333414</v>
      </c>
      <c r="C727" s="134" t="s">
        <v>2719</v>
      </c>
    </row>
    <row r="728" spans="1:3" s="133" customFormat="1" ht="12.75" x14ac:dyDescent="0.2">
      <c r="A728" s="135">
        <v>726</v>
      </c>
      <c r="B728" s="134">
        <v>333415</v>
      </c>
      <c r="C728" s="134" t="s">
        <v>2718</v>
      </c>
    </row>
    <row r="729" spans="1:3" s="133" customFormat="1" ht="12.75" x14ac:dyDescent="0.2">
      <c r="A729" s="135">
        <v>727</v>
      </c>
      <c r="B729" s="134">
        <v>3335</v>
      </c>
      <c r="C729" s="134" t="s">
        <v>2717</v>
      </c>
    </row>
    <row r="730" spans="1:3" s="133" customFormat="1" ht="12.75" x14ac:dyDescent="0.2">
      <c r="A730" s="135">
        <v>728</v>
      </c>
      <c r="B730" s="134">
        <v>33351</v>
      </c>
      <c r="C730" s="134" t="s">
        <v>2717</v>
      </c>
    </row>
    <row r="731" spans="1:3" s="133" customFormat="1" ht="12.75" x14ac:dyDescent="0.2">
      <c r="A731" s="135">
        <v>729</v>
      </c>
      <c r="B731" s="134">
        <v>333511</v>
      </c>
      <c r="C731" s="134" t="s">
        <v>2716</v>
      </c>
    </row>
    <row r="732" spans="1:3" s="133" customFormat="1" ht="12.75" x14ac:dyDescent="0.2">
      <c r="A732" s="135">
        <v>730</v>
      </c>
      <c r="B732" s="134">
        <v>333514</v>
      </c>
      <c r="C732" s="134" t="s">
        <v>2715</v>
      </c>
    </row>
    <row r="733" spans="1:3" s="133" customFormat="1" ht="12.75" x14ac:dyDescent="0.2">
      <c r="A733" s="135">
        <v>731</v>
      </c>
      <c r="B733" s="134">
        <v>333515</v>
      </c>
      <c r="C733" s="134" t="s">
        <v>2714</v>
      </c>
    </row>
    <row r="734" spans="1:3" s="133" customFormat="1" ht="12.75" x14ac:dyDescent="0.2">
      <c r="A734" s="135">
        <v>732</v>
      </c>
      <c r="B734" s="134">
        <v>333517</v>
      </c>
      <c r="C734" s="134" t="s">
        <v>2713</v>
      </c>
    </row>
    <row r="735" spans="1:3" s="133" customFormat="1" ht="12.75" x14ac:dyDescent="0.2">
      <c r="A735" s="135">
        <v>733</v>
      </c>
      <c r="B735" s="134">
        <v>333519</v>
      </c>
      <c r="C735" s="134" t="s">
        <v>2712</v>
      </c>
    </row>
    <row r="736" spans="1:3" s="133" customFormat="1" ht="12.75" x14ac:dyDescent="0.2">
      <c r="A736" s="135">
        <v>734</v>
      </c>
      <c r="B736" s="134">
        <v>3336</v>
      </c>
      <c r="C736" s="134" t="s">
        <v>2711</v>
      </c>
    </row>
    <row r="737" spans="1:3" s="133" customFormat="1" ht="12.75" x14ac:dyDescent="0.2">
      <c r="A737" s="135">
        <v>735</v>
      </c>
      <c r="B737" s="134">
        <v>33361</v>
      </c>
      <c r="C737" s="134" t="s">
        <v>2711</v>
      </c>
    </row>
    <row r="738" spans="1:3" s="133" customFormat="1" ht="12.75" x14ac:dyDescent="0.2">
      <c r="A738" s="135">
        <v>736</v>
      </c>
      <c r="B738" s="134">
        <v>333611</v>
      </c>
      <c r="C738" s="134" t="s">
        <v>2710</v>
      </c>
    </row>
    <row r="739" spans="1:3" s="133" customFormat="1" ht="12.75" x14ac:dyDescent="0.2">
      <c r="A739" s="135">
        <v>737</v>
      </c>
      <c r="B739" s="134">
        <v>333612</v>
      </c>
      <c r="C739" s="134" t="s">
        <v>2709</v>
      </c>
    </row>
    <row r="740" spans="1:3" s="133" customFormat="1" ht="12.75" x14ac:dyDescent="0.2">
      <c r="A740" s="135">
        <v>738</v>
      </c>
      <c r="B740" s="134">
        <v>333613</v>
      </c>
      <c r="C740" s="134" t="s">
        <v>2708</v>
      </c>
    </row>
    <row r="741" spans="1:3" s="133" customFormat="1" ht="12.75" x14ac:dyDescent="0.2">
      <c r="A741" s="135">
        <v>739</v>
      </c>
      <c r="B741" s="134">
        <v>333618</v>
      </c>
      <c r="C741" s="134" t="s">
        <v>2707</v>
      </c>
    </row>
    <row r="742" spans="1:3" s="133" customFormat="1" ht="12.75" x14ac:dyDescent="0.2">
      <c r="A742" s="135">
        <v>740</v>
      </c>
      <c r="B742" s="134">
        <v>3339</v>
      </c>
      <c r="C742" s="134" t="s">
        <v>2706</v>
      </c>
    </row>
    <row r="743" spans="1:3" s="133" customFormat="1" ht="12.75" x14ac:dyDescent="0.2">
      <c r="A743" s="135">
        <v>741</v>
      </c>
      <c r="B743" s="134">
        <v>33391</v>
      </c>
      <c r="C743" s="134" t="s">
        <v>2705</v>
      </c>
    </row>
    <row r="744" spans="1:3" s="133" customFormat="1" ht="12.75" x14ac:dyDescent="0.2">
      <c r="A744" s="135">
        <v>742</v>
      </c>
      <c r="B744" s="134">
        <v>333911</v>
      </c>
      <c r="C744" s="134" t="s">
        <v>2704</v>
      </c>
    </row>
    <row r="745" spans="1:3" s="133" customFormat="1" ht="12.75" x14ac:dyDescent="0.2">
      <c r="A745" s="135">
        <v>743</v>
      </c>
      <c r="B745" s="134">
        <v>333912</v>
      </c>
      <c r="C745" s="134" t="s">
        <v>2703</v>
      </c>
    </row>
    <row r="746" spans="1:3" s="133" customFormat="1" ht="12.75" x14ac:dyDescent="0.2">
      <c r="A746" s="135">
        <v>744</v>
      </c>
      <c r="B746" s="134">
        <v>333913</v>
      </c>
      <c r="C746" s="134" t="s">
        <v>2702</v>
      </c>
    </row>
    <row r="747" spans="1:3" s="133" customFormat="1" ht="12.75" x14ac:dyDescent="0.2">
      <c r="A747" s="135">
        <v>745</v>
      </c>
      <c r="B747" s="134">
        <v>33392</v>
      </c>
      <c r="C747" s="134" t="s">
        <v>2701</v>
      </c>
    </row>
    <row r="748" spans="1:3" s="133" customFormat="1" ht="12.75" x14ac:dyDescent="0.2">
      <c r="A748" s="135">
        <v>746</v>
      </c>
      <c r="B748" s="134">
        <v>333921</v>
      </c>
      <c r="C748" s="134" t="s">
        <v>2700</v>
      </c>
    </row>
    <row r="749" spans="1:3" s="133" customFormat="1" ht="12.75" x14ac:dyDescent="0.2">
      <c r="A749" s="135">
        <v>747</v>
      </c>
      <c r="B749" s="134">
        <v>333922</v>
      </c>
      <c r="C749" s="134" t="s">
        <v>2699</v>
      </c>
    </row>
    <row r="750" spans="1:3" s="133" customFormat="1" ht="12.75" x14ac:dyDescent="0.2">
      <c r="A750" s="135">
        <v>748</v>
      </c>
      <c r="B750" s="134">
        <v>333923</v>
      </c>
      <c r="C750" s="134" t="s">
        <v>2698</v>
      </c>
    </row>
    <row r="751" spans="1:3" s="133" customFormat="1" ht="12.75" x14ac:dyDescent="0.2">
      <c r="A751" s="135">
        <v>749</v>
      </c>
      <c r="B751" s="134">
        <v>333924</v>
      </c>
      <c r="C751" s="134" t="s">
        <v>2697</v>
      </c>
    </row>
    <row r="752" spans="1:3" s="133" customFormat="1" ht="12.75" x14ac:dyDescent="0.2">
      <c r="A752" s="135">
        <v>750</v>
      </c>
      <c r="B752" s="134">
        <v>33399</v>
      </c>
      <c r="C752" s="134" t="s">
        <v>2696</v>
      </c>
    </row>
    <row r="753" spans="1:3" s="133" customFormat="1" ht="12.75" x14ac:dyDescent="0.2">
      <c r="A753" s="135">
        <v>751</v>
      </c>
      <c r="B753" s="134">
        <v>333991</v>
      </c>
      <c r="C753" s="134" t="s">
        <v>2695</v>
      </c>
    </row>
    <row r="754" spans="1:3" s="133" customFormat="1" ht="12.75" x14ac:dyDescent="0.2">
      <c r="A754" s="135">
        <v>752</v>
      </c>
      <c r="B754" s="134">
        <v>333992</v>
      </c>
      <c r="C754" s="134" t="s">
        <v>2694</v>
      </c>
    </row>
    <row r="755" spans="1:3" s="133" customFormat="1" ht="12.75" x14ac:dyDescent="0.2">
      <c r="A755" s="135">
        <v>753</v>
      </c>
      <c r="B755" s="134">
        <v>333993</v>
      </c>
      <c r="C755" s="134" t="s">
        <v>2693</v>
      </c>
    </row>
    <row r="756" spans="1:3" s="133" customFormat="1" ht="12.75" x14ac:dyDescent="0.2">
      <c r="A756" s="135">
        <v>754</v>
      </c>
      <c r="B756" s="134">
        <v>333994</v>
      </c>
      <c r="C756" s="134" t="s">
        <v>2692</v>
      </c>
    </row>
    <row r="757" spans="1:3" s="133" customFormat="1" ht="12.75" x14ac:dyDescent="0.2">
      <c r="A757" s="135">
        <v>755</v>
      </c>
      <c r="B757" s="134">
        <v>333995</v>
      </c>
      <c r="C757" s="134" t="s">
        <v>2691</v>
      </c>
    </row>
    <row r="758" spans="1:3" s="133" customFormat="1" ht="12.75" x14ac:dyDescent="0.2">
      <c r="A758" s="135">
        <v>756</v>
      </c>
      <c r="B758" s="134">
        <v>333996</v>
      </c>
      <c r="C758" s="134" t="s">
        <v>2690</v>
      </c>
    </row>
    <row r="759" spans="1:3" s="133" customFormat="1" ht="12.75" x14ac:dyDescent="0.2">
      <c r="A759" s="135">
        <v>757</v>
      </c>
      <c r="B759" s="134">
        <v>333997</v>
      </c>
      <c r="C759" s="134" t="s">
        <v>2689</v>
      </c>
    </row>
    <row r="760" spans="1:3" s="133" customFormat="1" ht="12.75" x14ac:dyDescent="0.2">
      <c r="A760" s="135">
        <v>758</v>
      </c>
      <c r="B760" s="134">
        <v>333999</v>
      </c>
      <c r="C760" s="134" t="s">
        <v>2688</v>
      </c>
    </row>
    <row r="761" spans="1:3" s="133" customFormat="1" ht="12.75" x14ac:dyDescent="0.2">
      <c r="A761" s="135">
        <v>759</v>
      </c>
      <c r="B761" s="134">
        <v>334</v>
      </c>
      <c r="C761" s="134" t="s">
        <v>2687</v>
      </c>
    </row>
    <row r="762" spans="1:3" s="133" customFormat="1" ht="12.75" x14ac:dyDescent="0.2">
      <c r="A762" s="135">
        <v>760</v>
      </c>
      <c r="B762" s="134">
        <v>3341</v>
      </c>
      <c r="C762" s="134" t="s">
        <v>2686</v>
      </c>
    </row>
    <row r="763" spans="1:3" s="133" customFormat="1" ht="12.75" x14ac:dyDescent="0.2">
      <c r="A763" s="135">
        <v>761</v>
      </c>
      <c r="B763" s="134">
        <v>33411</v>
      </c>
      <c r="C763" s="134" t="s">
        <v>2686</v>
      </c>
    </row>
    <row r="764" spans="1:3" s="133" customFormat="1" ht="12.75" x14ac:dyDescent="0.2">
      <c r="A764" s="135">
        <v>762</v>
      </c>
      <c r="B764" s="134">
        <v>334111</v>
      </c>
      <c r="C764" s="134" t="s">
        <v>2685</v>
      </c>
    </row>
    <row r="765" spans="1:3" s="133" customFormat="1" ht="12.75" x14ac:dyDescent="0.2">
      <c r="A765" s="135">
        <v>763</v>
      </c>
      <c r="B765" s="134">
        <v>334112</v>
      </c>
      <c r="C765" s="134" t="s">
        <v>2684</v>
      </c>
    </row>
    <row r="766" spans="1:3" s="133" customFormat="1" ht="12.75" x14ac:dyDescent="0.2">
      <c r="A766" s="135">
        <v>764</v>
      </c>
      <c r="B766" s="134">
        <v>334118</v>
      </c>
      <c r="C766" s="134" t="s">
        <v>2683</v>
      </c>
    </row>
    <row r="767" spans="1:3" s="133" customFormat="1" ht="12.75" x14ac:dyDescent="0.2">
      <c r="A767" s="135">
        <v>765</v>
      </c>
      <c r="B767" s="134">
        <v>3342</v>
      </c>
      <c r="C767" s="134" t="s">
        <v>2682</v>
      </c>
    </row>
    <row r="768" spans="1:3" s="133" customFormat="1" ht="12.75" x14ac:dyDescent="0.2">
      <c r="A768" s="135">
        <v>766</v>
      </c>
      <c r="B768" s="134">
        <v>33421</v>
      </c>
      <c r="C768" s="134" t="s">
        <v>2681</v>
      </c>
    </row>
    <row r="769" spans="1:3" s="133" customFormat="1" ht="12.75" x14ac:dyDescent="0.2">
      <c r="A769" s="135">
        <v>767</v>
      </c>
      <c r="B769" s="134">
        <v>334210</v>
      </c>
      <c r="C769" s="134" t="s">
        <v>2681</v>
      </c>
    </row>
    <row r="770" spans="1:3" s="133" customFormat="1" ht="12.75" x14ac:dyDescent="0.2">
      <c r="A770" s="135">
        <v>768</v>
      </c>
      <c r="B770" s="134">
        <v>33422</v>
      </c>
      <c r="C770" s="134" t="s">
        <v>2680</v>
      </c>
    </row>
    <row r="771" spans="1:3" s="133" customFormat="1" ht="12.75" x14ac:dyDescent="0.2">
      <c r="A771" s="135">
        <v>769</v>
      </c>
      <c r="B771" s="134">
        <v>334220</v>
      </c>
      <c r="C771" s="134" t="s">
        <v>2680</v>
      </c>
    </row>
    <row r="772" spans="1:3" s="133" customFormat="1" ht="12.75" x14ac:dyDescent="0.2">
      <c r="A772" s="135">
        <v>770</v>
      </c>
      <c r="B772" s="134">
        <v>33429</v>
      </c>
      <c r="C772" s="134" t="s">
        <v>2679</v>
      </c>
    </row>
    <row r="773" spans="1:3" s="133" customFormat="1" ht="12.75" x14ac:dyDescent="0.2">
      <c r="A773" s="135">
        <v>771</v>
      </c>
      <c r="B773" s="134">
        <v>334290</v>
      </c>
      <c r="C773" s="134" t="s">
        <v>2679</v>
      </c>
    </row>
    <row r="774" spans="1:3" s="133" customFormat="1" ht="12.75" x14ac:dyDescent="0.2">
      <c r="A774" s="135">
        <v>772</v>
      </c>
      <c r="B774" s="134">
        <v>3343</v>
      </c>
      <c r="C774" s="134" t="s">
        <v>2678</v>
      </c>
    </row>
    <row r="775" spans="1:3" s="133" customFormat="1" ht="12.75" x14ac:dyDescent="0.2">
      <c r="A775" s="135">
        <v>773</v>
      </c>
      <c r="B775" s="134">
        <v>33431</v>
      </c>
      <c r="C775" s="134" t="s">
        <v>2678</v>
      </c>
    </row>
    <row r="776" spans="1:3" s="133" customFormat="1" ht="12.75" x14ac:dyDescent="0.2">
      <c r="A776" s="135">
        <v>774</v>
      </c>
      <c r="B776" s="134">
        <v>334310</v>
      </c>
      <c r="C776" s="134" t="s">
        <v>2678</v>
      </c>
    </row>
    <row r="777" spans="1:3" s="133" customFormat="1" ht="12.75" x14ac:dyDescent="0.2">
      <c r="A777" s="135">
        <v>775</v>
      </c>
      <c r="B777" s="134">
        <v>3344</v>
      </c>
      <c r="C777" s="134" t="s">
        <v>2677</v>
      </c>
    </row>
    <row r="778" spans="1:3" s="133" customFormat="1" ht="12.75" x14ac:dyDescent="0.2">
      <c r="A778" s="135">
        <v>776</v>
      </c>
      <c r="B778" s="134">
        <v>33441</v>
      </c>
      <c r="C778" s="134" t="s">
        <v>2677</v>
      </c>
    </row>
    <row r="779" spans="1:3" s="133" customFormat="1" ht="12.75" x14ac:dyDescent="0.2">
      <c r="A779" s="135">
        <v>777</v>
      </c>
      <c r="B779" s="134">
        <v>334412</v>
      </c>
      <c r="C779" s="134" t="s">
        <v>2676</v>
      </c>
    </row>
    <row r="780" spans="1:3" s="133" customFormat="1" ht="12.75" x14ac:dyDescent="0.2">
      <c r="A780" s="135">
        <v>778</v>
      </c>
      <c r="B780" s="134">
        <v>334413</v>
      </c>
      <c r="C780" s="134" t="s">
        <v>2675</v>
      </c>
    </row>
    <row r="781" spans="1:3" s="133" customFormat="1" ht="12.75" x14ac:dyDescent="0.2">
      <c r="A781" s="135">
        <v>779</v>
      </c>
      <c r="B781" s="134">
        <v>334416</v>
      </c>
      <c r="C781" s="134" t="s">
        <v>2674</v>
      </c>
    </row>
    <row r="782" spans="1:3" s="133" customFormat="1" ht="12.75" x14ac:dyDescent="0.2">
      <c r="A782" s="135">
        <v>780</v>
      </c>
      <c r="B782" s="134">
        <v>334417</v>
      </c>
      <c r="C782" s="134" t="s">
        <v>2673</v>
      </c>
    </row>
    <row r="783" spans="1:3" s="133" customFormat="1" ht="12.75" x14ac:dyDescent="0.2">
      <c r="A783" s="135">
        <v>781</v>
      </c>
      <c r="B783" s="134">
        <v>334418</v>
      </c>
      <c r="C783" s="134" t="s">
        <v>2672</v>
      </c>
    </row>
    <row r="784" spans="1:3" s="133" customFormat="1" ht="12.75" x14ac:dyDescent="0.2">
      <c r="A784" s="135">
        <v>782</v>
      </c>
      <c r="B784" s="134">
        <v>334419</v>
      </c>
      <c r="C784" s="134" t="s">
        <v>2671</v>
      </c>
    </row>
    <row r="785" spans="1:3" s="133" customFormat="1" ht="12.75" x14ac:dyDescent="0.2">
      <c r="A785" s="135">
        <v>783</v>
      </c>
      <c r="B785" s="134">
        <v>3345</v>
      </c>
      <c r="C785" s="134" t="s">
        <v>2670</v>
      </c>
    </row>
    <row r="786" spans="1:3" s="133" customFormat="1" ht="12.75" x14ac:dyDescent="0.2">
      <c r="A786" s="135">
        <v>784</v>
      </c>
      <c r="B786" s="134">
        <v>33451</v>
      </c>
      <c r="C786" s="134" t="s">
        <v>2670</v>
      </c>
    </row>
    <row r="787" spans="1:3" s="133" customFormat="1" ht="12.75" x14ac:dyDescent="0.2">
      <c r="A787" s="135">
        <v>785</v>
      </c>
      <c r="B787" s="134">
        <v>334510</v>
      </c>
      <c r="C787" s="134" t="s">
        <v>2669</v>
      </c>
    </row>
    <row r="788" spans="1:3" s="133" customFormat="1" ht="12.75" x14ac:dyDescent="0.2">
      <c r="A788" s="135">
        <v>786</v>
      </c>
      <c r="B788" s="134">
        <v>334511</v>
      </c>
      <c r="C788" s="134" t="s">
        <v>2668</v>
      </c>
    </row>
    <row r="789" spans="1:3" s="133" customFormat="1" ht="12.75" x14ac:dyDescent="0.2">
      <c r="A789" s="135">
        <v>787</v>
      </c>
      <c r="B789" s="134">
        <v>334512</v>
      </c>
      <c r="C789" s="134" t="s">
        <v>2667</v>
      </c>
    </row>
    <row r="790" spans="1:3" s="133" customFormat="1" ht="12.75" x14ac:dyDescent="0.2">
      <c r="A790" s="135">
        <v>788</v>
      </c>
      <c r="B790" s="134">
        <v>334513</v>
      </c>
      <c r="C790" s="134" t="s">
        <v>2666</v>
      </c>
    </row>
    <row r="791" spans="1:3" s="133" customFormat="1" ht="12.75" x14ac:dyDescent="0.2">
      <c r="A791" s="135">
        <v>789</v>
      </c>
      <c r="B791" s="134">
        <v>334514</v>
      </c>
      <c r="C791" s="134" t="s">
        <v>2665</v>
      </c>
    </row>
    <row r="792" spans="1:3" s="133" customFormat="1" ht="12.75" x14ac:dyDescent="0.2">
      <c r="A792" s="135">
        <v>790</v>
      </c>
      <c r="B792" s="134">
        <v>334515</v>
      </c>
      <c r="C792" s="134" t="s">
        <v>2664</v>
      </c>
    </row>
    <row r="793" spans="1:3" s="133" customFormat="1" ht="12.75" x14ac:dyDescent="0.2">
      <c r="A793" s="135">
        <v>791</v>
      </c>
      <c r="B793" s="134">
        <v>334516</v>
      </c>
      <c r="C793" s="134" t="s">
        <v>2663</v>
      </c>
    </row>
    <row r="794" spans="1:3" s="133" customFormat="1" ht="12.75" x14ac:dyDescent="0.2">
      <c r="A794" s="135">
        <v>792</v>
      </c>
      <c r="B794" s="134">
        <v>334517</v>
      </c>
      <c r="C794" s="134" t="s">
        <v>2662</v>
      </c>
    </row>
    <row r="795" spans="1:3" s="133" customFormat="1" ht="12.75" x14ac:dyDescent="0.2">
      <c r="A795" s="135">
        <v>793</v>
      </c>
      <c r="B795" s="134">
        <v>334519</v>
      </c>
      <c r="C795" s="134" t="s">
        <v>2661</v>
      </c>
    </row>
    <row r="796" spans="1:3" s="133" customFormat="1" ht="12.75" x14ac:dyDescent="0.2">
      <c r="A796" s="135">
        <v>794</v>
      </c>
      <c r="B796" s="134">
        <v>3346</v>
      </c>
      <c r="C796" s="134" t="s">
        <v>2660</v>
      </c>
    </row>
    <row r="797" spans="1:3" s="133" customFormat="1" ht="12.75" x14ac:dyDescent="0.2">
      <c r="A797" s="135">
        <v>795</v>
      </c>
      <c r="B797" s="134">
        <v>33461</v>
      </c>
      <c r="C797" s="134" t="s">
        <v>2660</v>
      </c>
    </row>
    <row r="798" spans="1:3" s="133" customFormat="1" ht="12.75" x14ac:dyDescent="0.2">
      <c r="A798" s="135">
        <v>796</v>
      </c>
      <c r="B798" s="134">
        <v>334613</v>
      </c>
      <c r="C798" s="134" t="s">
        <v>2659</v>
      </c>
    </row>
    <row r="799" spans="1:3" s="133" customFormat="1" ht="12.75" x14ac:dyDescent="0.2">
      <c r="A799" s="135">
        <v>797</v>
      </c>
      <c r="B799" s="134">
        <v>334614</v>
      </c>
      <c r="C799" s="134" t="s">
        <v>2658</v>
      </c>
    </row>
    <row r="800" spans="1:3" s="133" customFormat="1" ht="12.75" x14ac:dyDescent="0.2">
      <c r="A800" s="135">
        <v>798</v>
      </c>
      <c r="B800" s="134">
        <v>335</v>
      </c>
      <c r="C800" s="134" t="s">
        <v>2657</v>
      </c>
    </row>
    <row r="801" spans="1:3" s="133" customFormat="1" ht="12.75" x14ac:dyDescent="0.2">
      <c r="A801" s="135">
        <v>799</v>
      </c>
      <c r="B801" s="134">
        <v>3351</v>
      </c>
      <c r="C801" s="134" t="s">
        <v>2656</v>
      </c>
    </row>
    <row r="802" spans="1:3" s="133" customFormat="1" ht="12.75" x14ac:dyDescent="0.2">
      <c r="A802" s="135">
        <v>800</v>
      </c>
      <c r="B802" s="134">
        <v>33511</v>
      </c>
      <c r="C802" s="134" t="s">
        <v>2655</v>
      </c>
    </row>
    <row r="803" spans="1:3" s="133" customFormat="1" ht="12.75" x14ac:dyDescent="0.2">
      <c r="A803" s="135">
        <v>801</v>
      </c>
      <c r="B803" s="134">
        <v>335110</v>
      </c>
      <c r="C803" s="134" t="s">
        <v>2655</v>
      </c>
    </row>
    <row r="804" spans="1:3" s="133" customFormat="1" ht="12.75" x14ac:dyDescent="0.2">
      <c r="A804" s="135">
        <v>802</v>
      </c>
      <c r="B804" s="134">
        <v>33512</v>
      </c>
      <c r="C804" s="134" t="s">
        <v>2654</v>
      </c>
    </row>
    <row r="805" spans="1:3" s="133" customFormat="1" ht="12.75" x14ac:dyDescent="0.2">
      <c r="A805" s="135">
        <v>803</v>
      </c>
      <c r="B805" s="134">
        <v>335121</v>
      </c>
      <c r="C805" s="134" t="s">
        <v>2653</v>
      </c>
    </row>
    <row r="806" spans="1:3" s="133" customFormat="1" ht="12.75" x14ac:dyDescent="0.2">
      <c r="A806" s="135">
        <v>804</v>
      </c>
      <c r="B806" s="134">
        <v>335122</v>
      </c>
      <c r="C806" s="134" t="s">
        <v>2652</v>
      </c>
    </row>
    <row r="807" spans="1:3" s="133" customFormat="1" ht="12.75" x14ac:dyDescent="0.2">
      <c r="A807" s="135">
        <v>805</v>
      </c>
      <c r="B807" s="134">
        <v>335129</v>
      </c>
      <c r="C807" s="134" t="s">
        <v>2651</v>
      </c>
    </row>
    <row r="808" spans="1:3" s="133" customFormat="1" ht="12.75" x14ac:dyDescent="0.2">
      <c r="A808" s="135">
        <v>806</v>
      </c>
      <c r="B808" s="134">
        <v>3352</v>
      </c>
      <c r="C808" s="134" t="s">
        <v>2650</v>
      </c>
    </row>
    <row r="809" spans="1:3" s="133" customFormat="1" ht="12.75" x14ac:dyDescent="0.2">
      <c r="A809" s="135">
        <v>807</v>
      </c>
      <c r="B809" s="134">
        <v>33521</v>
      </c>
      <c r="C809" s="134" t="s">
        <v>2649</v>
      </c>
    </row>
    <row r="810" spans="1:3" s="133" customFormat="1" ht="12.75" x14ac:dyDescent="0.2">
      <c r="A810" s="135">
        <v>808</v>
      </c>
      <c r="B810" s="134">
        <v>335210</v>
      </c>
      <c r="C810" s="134" t="s">
        <v>2649</v>
      </c>
    </row>
    <row r="811" spans="1:3" s="133" customFormat="1" ht="12.75" x14ac:dyDescent="0.2">
      <c r="A811" s="135">
        <v>809</v>
      </c>
      <c r="B811" s="134">
        <v>33522</v>
      </c>
      <c r="C811" s="134" t="s">
        <v>2648</v>
      </c>
    </row>
    <row r="812" spans="1:3" s="133" customFormat="1" ht="12.75" x14ac:dyDescent="0.2">
      <c r="A812" s="135">
        <v>810</v>
      </c>
      <c r="B812" s="134">
        <v>335221</v>
      </c>
      <c r="C812" s="134" t="s">
        <v>2647</v>
      </c>
    </row>
    <row r="813" spans="1:3" s="133" customFormat="1" ht="12.75" x14ac:dyDescent="0.2">
      <c r="A813" s="135">
        <v>811</v>
      </c>
      <c r="B813" s="134">
        <v>335222</v>
      </c>
      <c r="C813" s="134" t="s">
        <v>2646</v>
      </c>
    </row>
    <row r="814" spans="1:3" s="133" customFormat="1" ht="12.75" x14ac:dyDescent="0.2">
      <c r="A814" s="135">
        <v>812</v>
      </c>
      <c r="B814" s="134">
        <v>335224</v>
      </c>
      <c r="C814" s="134" t="s">
        <v>2645</v>
      </c>
    </row>
    <row r="815" spans="1:3" s="133" customFormat="1" ht="12.75" x14ac:dyDescent="0.2">
      <c r="A815" s="135">
        <v>813</v>
      </c>
      <c r="B815" s="134">
        <v>335228</v>
      </c>
      <c r="C815" s="134" t="s">
        <v>2644</v>
      </c>
    </row>
    <row r="816" spans="1:3" s="133" customFormat="1" ht="12.75" x14ac:dyDescent="0.2">
      <c r="A816" s="135">
        <v>814</v>
      </c>
      <c r="B816" s="134">
        <v>3353</v>
      </c>
      <c r="C816" s="134" t="s">
        <v>2643</v>
      </c>
    </row>
    <row r="817" spans="1:3" s="133" customFormat="1" ht="12.75" x14ac:dyDescent="0.2">
      <c r="A817" s="135">
        <v>815</v>
      </c>
      <c r="B817" s="134">
        <v>33531</v>
      </c>
      <c r="C817" s="134" t="s">
        <v>2643</v>
      </c>
    </row>
    <row r="818" spans="1:3" s="133" customFormat="1" ht="12.75" x14ac:dyDescent="0.2">
      <c r="A818" s="135">
        <v>816</v>
      </c>
      <c r="B818" s="134">
        <v>335311</v>
      </c>
      <c r="C818" s="134" t="s">
        <v>2642</v>
      </c>
    </row>
    <row r="819" spans="1:3" s="133" customFormat="1" ht="12.75" x14ac:dyDescent="0.2">
      <c r="A819" s="135">
        <v>817</v>
      </c>
      <c r="B819" s="134">
        <v>335312</v>
      </c>
      <c r="C819" s="134" t="s">
        <v>2641</v>
      </c>
    </row>
    <row r="820" spans="1:3" s="133" customFormat="1" ht="12.75" x14ac:dyDescent="0.2">
      <c r="A820" s="135">
        <v>818</v>
      </c>
      <c r="B820" s="134">
        <v>335313</v>
      </c>
      <c r="C820" s="134" t="s">
        <v>2640</v>
      </c>
    </row>
    <row r="821" spans="1:3" s="133" customFormat="1" ht="12.75" x14ac:dyDescent="0.2">
      <c r="A821" s="135">
        <v>819</v>
      </c>
      <c r="B821" s="134">
        <v>335314</v>
      </c>
      <c r="C821" s="134" t="s">
        <v>2639</v>
      </c>
    </row>
    <row r="822" spans="1:3" s="133" customFormat="1" ht="12.75" x14ac:dyDescent="0.2">
      <c r="A822" s="135">
        <v>820</v>
      </c>
      <c r="B822" s="134">
        <v>3359</v>
      </c>
      <c r="C822" s="134" t="s">
        <v>2638</v>
      </c>
    </row>
    <row r="823" spans="1:3" s="133" customFormat="1" ht="12.75" x14ac:dyDescent="0.2">
      <c r="A823" s="135">
        <v>821</v>
      </c>
      <c r="B823" s="134">
        <v>33591</v>
      </c>
      <c r="C823" s="134" t="s">
        <v>2637</v>
      </c>
    </row>
    <row r="824" spans="1:3" s="133" customFormat="1" ht="12.75" x14ac:dyDescent="0.2">
      <c r="A824" s="135">
        <v>822</v>
      </c>
      <c r="B824" s="134">
        <v>335911</v>
      </c>
      <c r="C824" s="134" t="s">
        <v>2636</v>
      </c>
    </row>
    <row r="825" spans="1:3" s="133" customFormat="1" ht="12.75" x14ac:dyDescent="0.2">
      <c r="A825" s="135">
        <v>823</v>
      </c>
      <c r="B825" s="134">
        <v>335912</v>
      </c>
      <c r="C825" s="134" t="s">
        <v>2635</v>
      </c>
    </row>
    <row r="826" spans="1:3" s="133" customFormat="1" ht="12.75" x14ac:dyDescent="0.2">
      <c r="A826" s="135">
        <v>824</v>
      </c>
      <c r="B826" s="134">
        <v>33592</v>
      </c>
      <c r="C826" s="134" t="s">
        <v>2634</v>
      </c>
    </row>
    <row r="827" spans="1:3" s="133" customFormat="1" ht="12.75" x14ac:dyDescent="0.2">
      <c r="A827" s="135">
        <v>825</v>
      </c>
      <c r="B827" s="134">
        <v>335921</v>
      </c>
      <c r="C827" s="134" t="s">
        <v>2633</v>
      </c>
    </row>
    <row r="828" spans="1:3" s="133" customFormat="1" ht="12.75" x14ac:dyDescent="0.2">
      <c r="A828" s="135">
        <v>826</v>
      </c>
      <c r="B828" s="134">
        <v>335929</v>
      </c>
      <c r="C828" s="134" t="s">
        <v>2632</v>
      </c>
    </row>
    <row r="829" spans="1:3" s="133" customFormat="1" ht="12.75" x14ac:dyDescent="0.2">
      <c r="A829" s="135">
        <v>827</v>
      </c>
      <c r="B829" s="134">
        <v>33593</v>
      </c>
      <c r="C829" s="134" t="s">
        <v>2631</v>
      </c>
    </row>
    <row r="830" spans="1:3" s="133" customFormat="1" ht="12.75" x14ac:dyDescent="0.2">
      <c r="A830" s="135">
        <v>828</v>
      </c>
      <c r="B830" s="134">
        <v>335931</v>
      </c>
      <c r="C830" s="134" t="s">
        <v>2630</v>
      </c>
    </row>
    <row r="831" spans="1:3" s="133" customFormat="1" ht="12.75" x14ac:dyDescent="0.2">
      <c r="A831" s="135">
        <v>829</v>
      </c>
      <c r="B831" s="134">
        <v>335932</v>
      </c>
      <c r="C831" s="134" t="s">
        <v>2629</v>
      </c>
    </row>
    <row r="832" spans="1:3" s="133" customFormat="1" ht="12.75" x14ac:dyDescent="0.2">
      <c r="A832" s="135">
        <v>830</v>
      </c>
      <c r="B832" s="134">
        <v>33599</v>
      </c>
      <c r="C832" s="134" t="s">
        <v>2628</v>
      </c>
    </row>
    <row r="833" spans="1:3" s="133" customFormat="1" ht="12.75" x14ac:dyDescent="0.2">
      <c r="A833" s="135">
        <v>831</v>
      </c>
      <c r="B833" s="134">
        <v>335991</v>
      </c>
      <c r="C833" s="134" t="s">
        <v>2627</v>
      </c>
    </row>
    <row r="834" spans="1:3" s="133" customFormat="1" ht="12.75" x14ac:dyDescent="0.2">
      <c r="A834" s="135">
        <v>832</v>
      </c>
      <c r="B834" s="134">
        <v>335999</v>
      </c>
      <c r="C834" s="134" t="s">
        <v>2626</v>
      </c>
    </row>
    <row r="835" spans="1:3" s="133" customFormat="1" ht="12.75" x14ac:dyDescent="0.2">
      <c r="A835" s="135">
        <v>833</v>
      </c>
      <c r="B835" s="134">
        <v>336</v>
      </c>
      <c r="C835" s="134" t="s">
        <v>2625</v>
      </c>
    </row>
    <row r="836" spans="1:3" s="133" customFormat="1" ht="12.75" x14ac:dyDescent="0.2">
      <c r="A836" s="135">
        <v>834</v>
      </c>
      <c r="B836" s="134">
        <v>3361</v>
      </c>
      <c r="C836" s="134" t="s">
        <v>2624</v>
      </c>
    </row>
    <row r="837" spans="1:3" s="133" customFormat="1" ht="12.75" x14ac:dyDescent="0.2">
      <c r="A837" s="135">
        <v>835</v>
      </c>
      <c r="B837" s="134">
        <v>33611</v>
      </c>
      <c r="C837" s="134" t="s">
        <v>2623</v>
      </c>
    </row>
    <row r="838" spans="1:3" s="133" customFormat="1" ht="12.75" x14ac:dyDescent="0.2">
      <c r="A838" s="135">
        <v>836</v>
      </c>
      <c r="B838" s="134">
        <v>336111</v>
      </c>
      <c r="C838" s="134" t="s">
        <v>2622</v>
      </c>
    </row>
    <row r="839" spans="1:3" s="133" customFormat="1" ht="12.75" x14ac:dyDescent="0.2">
      <c r="A839" s="135">
        <v>837</v>
      </c>
      <c r="B839" s="134">
        <v>336112</v>
      </c>
      <c r="C839" s="134" t="s">
        <v>2621</v>
      </c>
    </row>
    <row r="840" spans="1:3" s="133" customFormat="1" ht="12.75" x14ac:dyDescent="0.2">
      <c r="A840" s="135">
        <v>838</v>
      </c>
      <c r="B840" s="134">
        <v>33612</v>
      </c>
      <c r="C840" s="134" t="s">
        <v>2620</v>
      </c>
    </row>
    <row r="841" spans="1:3" s="133" customFormat="1" ht="12.75" x14ac:dyDescent="0.2">
      <c r="A841" s="135">
        <v>839</v>
      </c>
      <c r="B841" s="134">
        <v>336120</v>
      </c>
      <c r="C841" s="134" t="s">
        <v>2620</v>
      </c>
    </row>
    <row r="842" spans="1:3" s="133" customFormat="1" ht="12.75" x14ac:dyDescent="0.2">
      <c r="A842" s="135">
        <v>840</v>
      </c>
      <c r="B842" s="134">
        <v>3362</v>
      </c>
      <c r="C842" s="134" t="s">
        <v>2619</v>
      </c>
    </row>
    <row r="843" spans="1:3" s="133" customFormat="1" ht="12.75" x14ac:dyDescent="0.2">
      <c r="A843" s="135">
        <v>841</v>
      </c>
      <c r="B843" s="134">
        <v>33621</v>
      </c>
      <c r="C843" s="134" t="s">
        <v>2619</v>
      </c>
    </row>
    <row r="844" spans="1:3" s="133" customFormat="1" ht="12.75" x14ac:dyDescent="0.2">
      <c r="A844" s="135">
        <v>842</v>
      </c>
      <c r="B844" s="134">
        <v>336211</v>
      </c>
      <c r="C844" s="134" t="s">
        <v>2618</v>
      </c>
    </row>
    <row r="845" spans="1:3" s="133" customFormat="1" ht="12.75" x14ac:dyDescent="0.2">
      <c r="A845" s="135">
        <v>843</v>
      </c>
      <c r="B845" s="134">
        <v>336212</v>
      </c>
      <c r="C845" s="134" t="s">
        <v>2617</v>
      </c>
    </row>
    <row r="846" spans="1:3" s="133" customFormat="1" ht="12.75" x14ac:dyDescent="0.2">
      <c r="A846" s="135">
        <v>844</v>
      </c>
      <c r="B846" s="134">
        <v>336213</v>
      </c>
      <c r="C846" s="134" t="s">
        <v>2616</v>
      </c>
    </row>
    <row r="847" spans="1:3" s="133" customFormat="1" ht="12.75" x14ac:dyDescent="0.2">
      <c r="A847" s="135">
        <v>845</v>
      </c>
      <c r="B847" s="134">
        <v>336214</v>
      </c>
      <c r="C847" s="134" t="s">
        <v>2615</v>
      </c>
    </row>
    <row r="848" spans="1:3" s="133" customFormat="1" ht="12.75" x14ac:dyDescent="0.2">
      <c r="A848" s="135">
        <v>846</v>
      </c>
      <c r="B848" s="134">
        <v>3363</v>
      </c>
      <c r="C848" s="134" t="s">
        <v>2614</v>
      </c>
    </row>
    <row r="849" spans="1:3" s="133" customFormat="1" ht="12.75" x14ac:dyDescent="0.2">
      <c r="A849" s="135">
        <v>847</v>
      </c>
      <c r="B849" s="134">
        <v>33631</v>
      </c>
      <c r="C849" s="134" t="s">
        <v>2613</v>
      </c>
    </row>
    <row r="850" spans="1:3" s="133" customFormat="1" ht="12.75" x14ac:dyDescent="0.2">
      <c r="A850" s="135">
        <v>848</v>
      </c>
      <c r="B850" s="134">
        <v>336310</v>
      </c>
      <c r="C850" s="134" t="s">
        <v>2613</v>
      </c>
    </row>
    <row r="851" spans="1:3" s="133" customFormat="1" ht="12.75" x14ac:dyDescent="0.2">
      <c r="A851" s="135">
        <v>849</v>
      </c>
      <c r="B851" s="134">
        <v>33632</v>
      </c>
      <c r="C851" s="134" t="s">
        <v>2612</v>
      </c>
    </row>
    <row r="852" spans="1:3" s="133" customFormat="1" ht="12.75" x14ac:dyDescent="0.2">
      <c r="A852" s="135">
        <v>850</v>
      </c>
      <c r="B852" s="134">
        <v>336320</v>
      </c>
      <c r="C852" s="134" t="s">
        <v>2612</v>
      </c>
    </row>
    <row r="853" spans="1:3" s="133" customFormat="1" ht="12.75" x14ac:dyDescent="0.2">
      <c r="A853" s="135">
        <v>851</v>
      </c>
      <c r="B853" s="134">
        <v>33633</v>
      </c>
      <c r="C853" s="134" t="s">
        <v>2611</v>
      </c>
    </row>
    <row r="854" spans="1:3" s="133" customFormat="1" ht="12.75" x14ac:dyDescent="0.2">
      <c r="A854" s="135">
        <v>852</v>
      </c>
      <c r="B854" s="134">
        <v>336330</v>
      </c>
      <c r="C854" s="134" t="s">
        <v>2611</v>
      </c>
    </row>
    <row r="855" spans="1:3" s="133" customFormat="1" ht="12.75" x14ac:dyDescent="0.2">
      <c r="A855" s="135">
        <v>853</v>
      </c>
      <c r="B855" s="134">
        <v>33634</v>
      </c>
      <c r="C855" s="134" t="s">
        <v>2610</v>
      </c>
    </row>
    <row r="856" spans="1:3" s="133" customFormat="1" ht="12.75" x14ac:dyDescent="0.2">
      <c r="A856" s="135">
        <v>854</v>
      </c>
      <c r="B856" s="134">
        <v>336340</v>
      </c>
      <c r="C856" s="134" t="s">
        <v>2610</v>
      </c>
    </row>
    <row r="857" spans="1:3" s="133" customFormat="1" ht="12.75" x14ac:dyDescent="0.2">
      <c r="A857" s="135">
        <v>855</v>
      </c>
      <c r="B857" s="134">
        <v>33635</v>
      </c>
      <c r="C857" s="134" t="s">
        <v>2609</v>
      </c>
    </row>
    <row r="858" spans="1:3" s="133" customFormat="1" ht="12.75" x14ac:dyDescent="0.2">
      <c r="A858" s="135">
        <v>856</v>
      </c>
      <c r="B858" s="134">
        <v>336350</v>
      </c>
      <c r="C858" s="134" t="s">
        <v>2609</v>
      </c>
    </row>
    <row r="859" spans="1:3" s="133" customFormat="1" ht="12.75" x14ac:dyDescent="0.2">
      <c r="A859" s="135">
        <v>857</v>
      </c>
      <c r="B859" s="134">
        <v>33636</v>
      </c>
      <c r="C859" s="134" t="s">
        <v>2608</v>
      </c>
    </row>
    <row r="860" spans="1:3" s="133" customFormat="1" ht="12.75" x14ac:dyDescent="0.2">
      <c r="A860" s="135">
        <v>858</v>
      </c>
      <c r="B860" s="134">
        <v>336360</v>
      </c>
      <c r="C860" s="134" t="s">
        <v>2608</v>
      </c>
    </row>
    <row r="861" spans="1:3" s="133" customFormat="1" ht="12.75" x14ac:dyDescent="0.2">
      <c r="A861" s="135">
        <v>859</v>
      </c>
      <c r="B861" s="134">
        <v>33637</v>
      </c>
      <c r="C861" s="134" t="s">
        <v>2607</v>
      </c>
    </row>
    <row r="862" spans="1:3" s="133" customFormat="1" ht="12.75" x14ac:dyDescent="0.2">
      <c r="A862" s="135">
        <v>860</v>
      </c>
      <c r="B862" s="134">
        <v>336370</v>
      </c>
      <c r="C862" s="134" t="s">
        <v>2607</v>
      </c>
    </row>
    <row r="863" spans="1:3" s="133" customFormat="1" ht="12.75" x14ac:dyDescent="0.2">
      <c r="A863" s="135">
        <v>861</v>
      </c>
      <c r="B863" s="134">
        <v>33639</v>
      </c>
      <c r="C863" s="134" t="s">
        <v>2606</v>
      </c>
    </row>
    <row r="864" spans="1:3" s="133" customFormat="1" ht="12.75" x14ac:dyDescent="0.2">
      <c r="A864" s="135">
        <v>862</v>
      </c>
      <c r="B864" s="134">
        <v>336390</v>
      </c>
      <c r="C864" s="134" t="s">
        <v>2606</v>
      </c>
    </row>
    <row r="865" spans="1:3" s="133" customFormat="1" ht="12.75" x14ac:dyDescent="0.2">
      <c r="A865" s="135">
        <v>863</v>
      </c>
      <c r="B865" s="134">
        <v>3364</v>
      </c>
      <c r="C865" s="134" t="s">
        <v>2605</v>
      </c>
    </row>
    <row r="866" spans="1:3" s="133" customFormat="1" ht="12.75" x14ac:dyDescent="0.2">
      <c r="A866" s="135">
        <v>864</v>
      </c>
      <c r="B866" s="134">
        <v>33641</v>
      </c>
      <c r="C866" s="134" t="s">
        <v>2605</v>
      </c>
    </row>
    <row r="867" spans="1:3" s="133" customFormat="1" ht="12.75" x14ac:dyDescent="0.2">
      <c r="A867" s="135">
        <v>865</v>
      </c>
      <c r="B867" s="134">
        <v>336411</v>
      </c>
      <c r="C867" s="134" t="s">
        <v>2604</v>
      </c>
    </row>
    <row r="868" spans="1:3" s="133" customFormat="1" ht="12.75" x14ac:dyDescent="0.2">
      <c r="A868" s="135">
        <v>866</v>
      </c>
      <c r="B868" s="134">
        <v>336412</v>
      </c>
      <c r="C868" s="134" t="s">
        <v>2603</v>
      </c>
    </row>
    <row r="869" spans="1:3" s="133" customFormat="1" ht="12.75" x14ac:dyDescent="0.2">
      <c r="A869" s="135">
        <v>867</v>
      </c>
      <c r="B869" s="134">
        <v>336413</v>
      </c>
      <c r="C869" s="134" t="s">
        <v>2602</v>
      </c>
    </row>
    <row r="870" spans="1:3" s="133" customFormat="1" ht="12.75" x14ac:dyDescent="0.2">
      <c r="A870" s="135">
        <v>868</v>
      </c>
      <c r="B870" s="134">
        <v>336414</v>
      </c>
      <c r="C870" s="134" t="s">
        <v>2601</v>
      </c>
    </row>
    <row r="871" spans="1:3" s="133" customFormat="1" ht="12.75" x14ac:dyDescent="0.2">
      <c r="A871" s="135">
        <v>869</v>
      </c>
      <c r="B871" s="134">
        <v>336415</v>
      </c>
      <c r="C871" s="134" t="s">
        <v>2600</v>
      </c>
    </row>
    <row r="872" spans="1:3" s="133" customFormat="1" ht="12.75" x14ac:dyDescent="0.2">
      <c r="A872" s="135">
        <v>870</v>
      </c>
      <c r="B872" s="134">
        <v>336419</v>
      </c>
      <c r="C872" s="134" t="s">
        <v>2599</v>
      </c>
    </row>
    <row r="873" spans="1:3" s="133" customFormat="1" ht="12.75" x14ac:dyDescent="0.2">
      <c r="A873" s="135">
        <v>871</v>
      </c>
      <c r="B873" s="134">
        <v>3365</v>
      </c>
      <c r="C873" s="134" t="s">
        <v>2598</v>
      </c>
    </row>
    <row r="874" spans="1:3" s="133" customFormat="1" ht="12.75" x14ac:dyDescent="0.2">
      <c r="A874" s="135">
        <v>872</v>
      </c>
      <c r="B874" s="134">
        <v>33651</v>
      </c>
      <c r="C874" s="134" t="s">
        <v>2598</v>
      </c>
    </row>
    <row r="875" spans="1:3" s="133" customFormat="1" ht="12.75" x14ac:dyDescent="0.2">
      <c r="A875" s="135">
        <v>873</v>
      </c>
      <c r="B875" s="134">
        <v>336510</v>
      </c>
      <c r="C875" s="134" t="s">
        <v>2598</v>
      </c>
    </row>
    <row r="876" spans="1:3" s="133" customFormat="1" ht="12.75" x14ac:dyDescent="0.2">
      <c r="A876" s="135">
        <v>874</v>
      </c>
      <c r="B876" s="134">
        <v>3366</v>
      </c>
      <c r="C876" s="134" t="s">
        <v>2597</v>
      </c>
    </row>
    <row r="877" spans="1:3" s="133" customFormat="1" ht="12.75" x14ac:dyDescent="0.2">
      <c r="A877" s="135">
        <v>875</v>
      </c>
      <c r="B877" s="134">
        <v>33661</v>
      </c>
      <c r="C877" s="134" t="s">
        <v>2597</v>
      </c>
    </row>
    <row r="878" spans="1:3" s="133" customFormat="1" ht="12.75" x14ac:dyDescent="0.2">
      <c r="A878" s="135">
        <v>876</v>
      </c>
      <c r="B878" s="134">
        <v>336611</v>
      </c>
      <c r="C878" s="134" t="s">
        <v>2596</v>
      </c>
    </row>
    <row r="879" spans="1:3" s="133" customFormat="1" ht="12.75" x14ac:dyDescent="0.2">
      <c r="A879" s="135">
        <v>877</v>
      </c>
      <c r="B879" s="134">
        <v>336612</v>
      </c>
      <c r="C879" s="134" t="s">
        <v>2595</v>
      </c>
    </row>
    <row r="880" spans="1:3" s="133" customFormat="1" ht="12.75" x14ac:dyDescent="0.2">
      <c r="A880" s="135">
        <v>878</v>
      </c>
      <c r="B880" s="134">
        <v>3369</v>
      </c>
      <c r="C880" s="134" t="s">
        <v>2594</v>
      </c>
    </row>
    <row r="881" spans="1:3" s="133" customFormat="1" ht="12.75" x14ac:dyDescent="0.2">
      <c r="A881" s="135">
        <v>879</v>
      </c>
      <c r="B881" s="134">
        <v>33699</v>
      </c>
      <c r="C881" s="134" t="s">
        <v>2594</v>
      </c>
    </row>
    <row r="882" spans="1:3" s="133" customFormat="1" ht="12.75" x14ac:dyDescent="0.2">
      <c r="A882" s="135">
        <v>880</v>
      </c>
      <c r="B882" s="134">
        <v>336991</v>
      </c>
      <c r="C882" s="134" t="s">
        <v>2593</v>
      </c>
    </row>
    <row r="883" spans="1:3" s="133" customFormat="1" ht="12.75" x14ac:dyDescent="0.2">
      <c r="A883" s="135">
        <v>881</v>
      </c>
      <c r="B883" s="134">
        <v>336992</v>
      </c>
      <c r="C883" s="134" t="s">
        <v>2592</v>
      </c>
    </row>
    <row r="884" spans="1:3" s="133" customFormat="1" ht="12.75" x14ac:dyDescent="0.2">
      <c r="A884" s="135">
        <v>882</v>
      </c>
      <c r="B884" s="134">
        <v>336999</v>
      </c>
      <c r="C884" s="134" t="s">
        <v>2591</v>
      </c>
    </row>
    <row r="885" spans="1:3" s="133" customFormat="1" ht="12.75" x14ac:dyDescent="0.2">
      <c r="A885" s="135">
        <v>883</v>
      </c>
      <c r="B885" s="134">
        <v>337</v>
      </c>
      <c r="C885" s="134" t="s">
        <v>2590</v>
      </c>
    </row>
    <row r="886" spans="1:3" s="133" customFormat="1" ht="12.75" x14ac:dyDescent="0.2">
      <c r="A886" s="135">
        <v>884</v>
      </c>
      <c r="B886" s="134">
        <v>3371</v>
      </c>
      <c r="C886" s="134" t="s">
        <v>2589</v>
      </c>
    </row>
    <row r="887" spans="1:3" s="133" customFormat="1" ht="12.75" x14ac:dyDescent="0.2">
      <c r="A887" s="135">
        <v>885</v>
      </c>
      <c r="B887" s="134">
        <v>33711</v>
      </c>
      <c r="C887" s="134" t="s">
        <v>2588</v>
      </c>
    </row>
    <row r="888" spans="1:3" s="133" customFormat="1" ht="12.75" x14ac:dyDescent="0.2">
      <c r="A888" s="135">
        <v>886</v>
      </c>
      <c r="B888" s="134">
        <v>337110</v>
      </c>
      <c r="C888" s="134" t="s">
        <v>2588</v>
      </c>
    </row>
    <row r="889" spans="1:3" s="133" customFormat="1" ht="12.75" x14ac:dyDescent="0.2">
      <c r="A889" s="135">
        <v>887</v>
      </c>
      <c r="B889" s="134">
        <v>33712</v>
      </c>
      <c r="C889" s="134" t="s">
        <v>2587</v>
      </c>
    </row>
    <row r="890" spans="1:3" s="133" customFormat="1" ht="12.75" x14ac:dyDescent="0.2">
      <c r="A890" s="135">
        <v>888</v>
      </c>
      <c r="B890" s="134">
        <v>337121</v>
      </c>
      <c r="C890" s="134" t="s">
        <v>2586</v>
      </c>
    </row>
    <row r="891" spans="1:3" s="133" customFormat="1" ht="12.75" x14ac:dyDescent="0.2">
      <c r="A891" s="135">
        <v>889</v>
      </c>
      <c r="B891" s="134">
        <v>337122</v>
      </c>
      <c r="C891" s="134" t="s">
        <v>2585</v>
      </c>
    </row>
    <row r="892" spans="1:3" s="133" customFormat="1" ht="12.75" x14ac:dyDescent="0.2">
      <c r="A892" s="135">
        <v>890</v>
      </c>
      <c r="B892" s="134">
        <v>337124</v>
      </c>
      <c r="C892" s="134" t="s">
        <v>2584</v>
      </c>
    </row>
    <row r="893" spans="1:3" s="133" customFormat="1" ht="12.75" x14ac:dyDescent="0.2">
      <c r="A893" s="135">
        <v>891</v>
      </c>
      <c r="B893" s="134">
        <v>337125</v>
      </c>
      <c r="C893" s="134" t="s">
        <v>2583</v>
      </c>
    </row>
    <row r="894" spans="1:3" s="133" customFormat="1" ht="12.75" x14ac:dyDescent="0.2">
      <c r="A894" s="135">
        <v>892</v>
      </c>
      <c r="B894" s="134">
        <v>337127</v>
      </c>
      <c r="C894" s="134" t="s">
        <v>2582</v>
      </c>
    </row>
    <row r="895" spans="1:3" s="133" customFormat="1" ht="12.75" x14ac:dyDescent="0.2">
      <c r="A895" s="135">
        <v>893</v>
      </c>
      <c r="B895" s="134">
        <v>3372</v>
      </c>
      <c r="C895" s="134" t="s">
        <v>2581</v>
      </c>
    </row>
    <row r="896" spans="1:3" s="133" customFormat="1" ht="12.75" x14ac:dyDescent="0.2">
      <c r="A896" s="135">
        <v>894</v>
      </c>
      <c r="B896" s="134">
        <v>33721</v>
      </c>
      <c r="C896" s="134" t="s">
        <v>2581</v>
      </c>
    </row>
    <row r="897" spans="1:3" s="133" customFormat="1" ht="12.75" x14ac:dyDescent="0.2">
      <c r="A897" s="135">
        <v>895</v>
      </c>
      <c r="B897" s="134">
        <v>337211</v>
      </c>
      <c r="C897" s="134" t="s">
        <v>2580</v>
      </c>
    </row>
    <row r="898" spans="1:3" s="133" customFormat="1" ht="12.75" x14ac:dyDescent="0.2">
      <c r="A898" s="135">
        <v>896</v>
      </c>
      <c r="B898" s="134">
        <v>337212</v>
      </c>
      <c r="C898" s="134" t="s">
        <v>2579</v>
      </c>
    </row>
    <row r="899" spans="1:3" s="133" customFormat="1" ht="12.75" x14ac:dyDescent="0.2">
      <c r="A899" s="135">
        <v>897</v>
      </c>
      <c r="B899" s="134">
        <v>337214</v>
      </c>
      <c r="C899" s="134" t="s">
        <v>2578</v>
      </c>
    </row>
    <row r="900" spans="1:3" s="133" customFormat="1" ht="12.75" x14ac:dyDescent="0.2">
      <c r="A900" s="135">
        <v>898</v>
      </c>
      <c r="B900" s="134">
        <v>337215</v>
      </c>
      <c r="C900" s="134" t="s">
        <v>2577</v>
      </c>
    </row>
    <row r="901" spans="1:3" s="133" customFormat="1" ht="12.75" x14ac:dyDescent="0.2">
      <c r="A901" s="135">
        <v>899</v>
      </c>
      <c r="B901" s="134">
        <v>3379</v>
      </c>
      <c r="C901" s="134" t="s">
        <v>2576</v>
      </c>
    </row>
    <row r="902" spans="1:3" s="133" customFormat="1" ht="12.75" x14ac:dyDescent="0.2">
      <c r="A902" s="135">
        <v>900</v>
      </c>
      <c r="B902" s="134">
        <v>33791</v>
      </c>
      <c r="C902" s="134" t="s">
        <v>2575</v>
      </c>
    </row>
    <row r="903" spans="1:3" s="133" customFormat="1" ht="12.75" x14ac:dyDescent="0.2">
      <c r="A903" s="135">
        <v>901</v>
      </c>
      <c r="B903" s="134">
        <v>337910</v>
      </c>
      <c r="C903" s="134" t="s">
        <v>2575</v>
      </c>
    </row>
    <row r="904" spans="1:3" s="133" customFormat="1" ht="12.75" x14ac:dyDescent="0.2">
      <c r="A904" s="135">
        <v>902</v>
      </c>
      <c r="B904" s="134">
        <v>33792</v>
      </c>
      <c r="C904" s="134" t="s">
        <v>2574</v>
      </c>
    </row>
    <row r="905" spans="1:3" s="133" customFormat="1" ht="12.75" x14ac:dyDescent="0.2">
      <c r="A905" s="135">
        <v>903</v>
      </c>
      <c r="B905" s="134">
        <v>337920</v>
      </c>
      <c r="C905" s="134" t="s">
        <v>2574</v>
      </c>
    </row>
    <row r="906" spans="1:3" s="133" customFormat="1" ht="12.75" x14ac:dyDescent="0.2">
      <c r="A906" s="135">
        <v>904</v>
      </c>
      <c r="B906" s="134">
        <v>339</v>
      </c>
      <c r="C906" s="134" t="s">
        <v>2573</v>
      </c>
    </row>
    <row r="907" spans="1:3" s="133" customFormat="1" ht="12.75" x14ac:dyDescent="0.2">
      <c r="A907" s="135">
        <v>905</v>
      </c>
      <c r="B907" s="134">
        <v>3391</v>
      </c>
      <c r="C907" s="134" t="s">
        <v>2572</v>
      </c>
    </row>
    <row r="908" spans="1:3" s="133" customFormat="1" ht="12.75" x14ac:dyDescent="0.2">
      <c r="A908" s="135">
        <v>906</v>
      </c>
      <c r="B908" s="134">
        <v>33911</v>
      </c>
      <c r="C908" s="134" t="s">
        <v>2572</v>
      </c>
    </row>
    <row r="909" spans="1:3" s="133" customFormat="1" ht="12.75" x14ac:dyDescent="0.2">
      <c r="A909" s="135">
        <v>907</v>
      </c>
      <c r="B909" s="134">
        <v>339112</v>
      </c>
      <c r="C909" s="134" t="s">
        <v>2571</v>
      </c>
    </row>
    <row r="910" spans="1:3" s="133" customFormat="1" ht="12.75" x14ac:dyDescent="0.2">
      <c r="A910" s="135">
        <v>908</v>
      </c>
      <c r="B910" s="134">
        <v>339113</v>
      </c>
      <c r="C910" s="134" t="s">
        <v>2570</v>
      </c>
    </row>
    <row r="911" spans="1:3" s="133" customFormat="1" ht="12.75" x14ac:dyDescent="0.2">
      <c r="A911" s="135">
        <v>909</v>
      </c>
      <c r="B911" s="134">
        <v>339114</v>
      </c>
      <c r="C911" s="134" t="s">
        <v>2569</v>
      </c>
    </row>
    <row r="912" spans="1:3" s="133" customFormat="1" ht="12.75" x14ac:dyDescent="0.2">
      <c r="A912" s="135">
        <v>910</v>
      </c>
      <c r="B912" s="134">
        <v>339115</v>
      </c>
      <c r="C912" s="134" t="s">
        <v>2568</v>
      </c>
    </row>
    <row r="913" spans="1:3" s="133" customFormat="1" ht="12.75" x14ac:dyDescent="0.2">
      <c r="A913" s="135">
        <v>911</v>
      </c>
      <c r="B913" s="134">
        <v>339116</v>
      </c>
      <c r="C913" s="134" t="s">
        <v>2567</v>
      </c>
    </row>
    <row r="914" spans="1:3" s="133" customFormat="1" ht="12.75" x14ac:dyDescent="0.2">
      <c r="A914" s="135">
        <v>912</v>
      </c>
      <c r="B914" s="134">
        <v>3399</v>
      </c>
      <c r="C914" s="134" t="s">
        <v>2566</v>
      </c>
    </row>
    <row r="915" spans="1:3" s="133" customFormat="1" ht="12.75" x14ac:dyDescent="0.2">
      <c r="A915" s="135">
        <v>913</v>
      </c>
      <c r="B915" s="134">
        <v>33991</v>
      </c>
      <c r="C915" s="134" t="s">
        <v>2565</v>
      </c>
    </row>
    <row r="916" spans="1:3" s="133" customFormat="1" ht="12.75" x14ac:dyDescent="0.2">
      <c r="A916" s="135">
        <v>914</v>
      </c>
      <c r="B916" s="134">
        <v>339910</v>
      </c>
      <c r="C916" s="134" t="s">
        <v>2564</v>
      </c>
    </row>
    <row r="917" spans="1:3" s="133" customFormat="1" ht="12.75" x14ac:dyDescent="0.2">
      <c r="A917" s="135">
        <v>915</v>
      </c>
      <c r="B917" s="134">
        <v>33992</v>
      </c>
      <c r="C917" s="134" t="s">
        <v>2563</v>
      </c>
    </row>
    <row r="918" spans="1:3" s="133" customFormat="1" ht="12.75" x14ac:dyDescent="0.2">
      <c r="A918" s="135">
        <v>916</v>
      </c>
      <c r="B918" s="134">
        <v>339920</v>
      </c>
      <c r="C918" s="134" t="s">
        <v>2563</v>
      </c>
    </row>
    <row r="919" spans="1:3" s="133" customFormat="1" ht="12.75" x14ac:dyDescent="0.2">
      <c r="A919" s="135">
        <v>917</v>
      </c>
      <c r="B919" s="134">
        <v>33993</v>
      </c>
      <c r="C919" s="134" t="s">
        <v>2562</v>
      </c>
    </row>
    <row r="920" spans="1:3" s="133" customFormat="1" ht="12.75" x14ac:dyDescent="0.2">
      <c r="A920" s="135">
        <v>918</v>
      </c>
      <c r="B920" s="134">
        <v>339930</v>
      </c>
      <c r="C920" s="134" t="s">
        <v>2562</v>
      </c>
    </row>
    <row r="921" spans="1:3" s="133" customFormat="1" ht="12.75" x14ac:dyDescent="0.2">
      <c r="A921" s="135">
        <v>919</v>
      </c>
      <c r="B921" s="134">
        <v>33994</v>
      </c>
      <c r="C921" s="134" t="s">
        <v>2561</v>
      </c>
    </row>
    <row r="922" spans="1:3" s="133" customFormat="1" ht="12.75" x14ac:dyDescent="0.2">
      <c r="A922" s="135">
        <v>920</v>
      </c>
      <c r="B922" s="134">
        <v>339940</v>
      </c>
      <c r="C922" s="134" t="s">
        <v>2561</v>
      </c>
    </row>
    <row r="923" spans="1:3" s="133" customFormat="1" ht="12.75" x14ac:dyDescent="0.2">
      <c r="A923" s="135">
        <v>921</v>
      </c>
      <c r="B923" s="134">
        <v>33995</v>
      </c>
      <c r="C923" s="134" t="s">
        <v>2560</v>
      </c>
    </row>
    <row r="924" spans="1:3" s="133" customFormat="1" ht="12.75" x14ac:dyDescent="0.2">
      <c r="A924" s="135">
        <v>922</v>
      </c>
      <c r="B924" s="134">
        <v>339950</v>
      </c>
      <c r="C924" s="134" t="s">
        <v>2560</v>
      </c>
    </row>
    <row r="925" spans="1:3" s="133" customFormat="1" ht="12.75" x14ac:dyDescent="0.2">
      <c r="A925" s="135">
        <v>923</v>
      </c>
      <c r="B925" s="134">
        <v>33999</v>
      </c>
      <c r="C925" s="134" t="s">
        <v>2559</v>
      </c>
    </row>
    <row r="926" spans="1:3" s="133" customFormat="1" ht="12.75" x14ac:dyDescent="0.2">
      <c r="A926" s="135">
        <v>924</v>
      </c>
      <c r="B926" s="134">
        <v>339991</v>
      </c>
      <c r="C926" s="134" t="s">
        <v>2558</v>
      </c>
    </row>
    <row r="927" spans="1:3" s="133" customFormat="1" ht="12.75" x14ac:dyDescent="0.2">
      <c r="A927" s="135">
        <v>925</v>
      </c>
      <c r="B927" s="134">
        <v>339992</v>
      </c>
      <c r="C927" s="134" t="s">
        <v>2557</v>
      </c>
    </row>
    <row r="928" spans="1:3" s="133" customFormat="1" ht="12.75" x14ac:dyDescent="0.2">
      <c r="A928" s="135">
        <v>926</v>
      </c>
      <c r="B928" s="134">
        <v>339993</v>
      </c>
      <c r="C928" s="134" t="s">
        <v>2556</v>
      </c>
    </row>
    <row r="929" spans="1:3" s="133" customFormat="1" ht="12.75" x14ac:dyDescent="0.2">
      <c r="A929" s="135">
        <v>927</v>
      </c>
      <c r="B929" s="134">
        <v>339994</v>
      </c>
      <c r="C929" s="134" t="s">
        <v>2555</v>
      </c>
    </row>
    <row r="930" spans="1:3" s="133" customFormat="1" ht="12.75" x14ac:dyDescent="0.2">
      <c r="A930" s="135">
        <v>928</v>
      </c>
      <c r="B930" s="134">
        <v>339995</v>
      </c>
      <c r="C930" s="134" t="s">
        <v>2554</v>
      </c>
    </row>
    <row r="931" spans="1:3" s="133" customFormat="1" ht="12.75" x14ac:dyDescent="0.2">
      <c r="A931" s="135">
        <v>929</v>
      </c>
      <c r="B931" s="134">
        <v>339999</v>
      </c>
      <c r="C931" s="134" t="s">
        <v>2553</v>
      </c>
    </row>
    <row r="932" spans="1:3" s="133" customFormat="1" ht="12.75" x14ac:dyDescent="0.2">
      <c r="A932" s="135">
        <v>930</v>
      </c>
      <c r="B932" s="138">
        <v>42</v>
      </c>
      <c r="C932" s="138" t="s">
        <v>2552</v>
      </c>
    </row>
    <row r="933" spans="1:3" s="133" customFormat="1" ht="12.75" x14ac:dyDescent="0.2">
      <c r="A933" s="135">
        <v>931</v>
      </c>
      <c r="B933" s="134">
        <v>423</v>
      </c>
      <c r="C933" s="134" t="s">
        <v>2551</v>
      </c>
    </row>
    <row r="934" spans="1:3" s="133" customFormat="1" ht="12.75" x14ac:dyDescent="0.2">
      <c r="A934" s="135">
        <v>932</v>
      </c>
      <c r="B934" s="134">
        <v>4231</v>
      </c>
      <c r="C934" s="134" t="s">
        <v>2550</v>
      </c>
    </row>
    <row r="935" spans="1:3" s="133" customFormat="1" ht="12.75" x14ac:dyDescent="0.2">
      <c r="A935" s="135">
        <v>933</v>
      </c>
      <c r="B935" s="134">
        <v>42311</v>
      </c>
      <c r="C935" s="134" t="s">
        <v>2549</v>
      </c>
    </row>
    <row r="936" spans="1:3" s="133" customFormat="1" ht="12.75" x14ac:dyDescent="0.2">
      <c r="A936" s="135">
        <v>934</v>
      </c>
      <c r="B936" s="134">
        <v>423110</v>
      </c>
      <c r="C936" s="134" t="s">
        <v>2549</v>
      </c>
    </row>
    <row r="937" spans="1:3" s="133" customFormat="1" ht="12.75" x14ac:dyDescent="0.2">
      <c r="A937" s="135">
        <v>935</v>
      </c>
      <c r="B937" s="134">
        <v>42312</v>
      </c>
      <c r="C937" s="134" t="s">
        <v>2548</v>
      </c>
    </row>
    <row r="938" spans="1:3" s="133" customFormat="1" ht="12.75" x14ac:dyDescent="0.2">
      <c r="A938" s="135">
        <v>936</v>
      </c>
      <c r="B938" s="134">
        <v>423120</v>
      </c>
      <c r="C938" s="134" t="s">
        <v>2548</v>
      </c>
    </row>
    <row r="939" spans="1:3" s="133" customFormat="1" ht="12.75" x14ac:dyDescent="0.2">
      <c r="A939" s="135">
        <v>937</v>
      </c>
      <c r="B939" s="134">
        <v>42313</v>
      </c>
      <c r="C939" s="134" t="s">
        <v>2547</v>
      </c>
    </row>
    <row r="940" spans="1:3" s="133" customFormat="1" ht="12.75" x14ac:dyDescent="0.2">
      <c r="A940" s="135">
        <v>938</v>
      </c>
      <c r="B940" s="134">
        <v>423130</v>
      </c>
      <c r="C940" s="134" t="s">
        <v>2547</v>
      </c>
    </row>
    <row r="941" spans="1:3" s="133" customFormat="1" ht="12.75" x14ac:dyDescent="0.2">
      <c r="A941" s="135">
        <v>939</v>
      </c>
      <c r="B941" s="134">
        <v>42314</v>
      </c>
      <c r="C941" s="134" t="s">
        <v>2546</v>
      </c>
    </row>
    <row r="942" spans="1:3" s="133" customFormat="1" ht="12.75" x14ac:dyDescent="0.2">
      <c r="A942" s="135">
        <v>940</v>
      </c>
      <c r="B942" s="134">
        <v>423140</v>
      </c>
      <c r="C942" s="134" t="s">
        <v>2546</v>
      </c>
    </row>
    <row r="943" spans="1:3" s="133" customFormat="1" ht="12.75" x14ac:dyDescent="0.2">
      <c r="A943" s="135">
        <v>941</v>
      </c>
      <c r="B943" s="134">
        <v>4232</v>
      </c>
      <c r="C943" s="134" t="s">
        <v>2545</v>
      </c>
    </row>
    <row r="944" spans="1:3" s="133" customFormat="1" ht="12.75" x14ac:dyDescent="0.2">
      <c r="A944" s="135">
        <v>942</v>
      </c>
      <c r="B944" s="134">
        <v>42321</v>
      </c>
      <c r="C944" s="134" t="s">
        <v>2544</v>
      </c>
    </row>
    <row r="945" spans="1:3" s="133" customFormat="1" ht="12.75" x14ac:dyDescent="0.2">
      <c r="A945" s="135">
        <v>943</v>
      </c>
      <c r="B945" s="134">
        <v>423210</v>
      </c>
      <c r="C945" s="134" t="s">
        <v>2544</v>
      </c>
    </row>
    <row r="946" spans="1:3" s="133" customFormat="1" ht="12.75" x14ac:dyDescent="0.2">
      <c r="A946" s="135">
        <v>944</v>
      </c>
      <c r="B946" s="134">
        <v>42322</v>
      </c>
      <c r="C946" s="134" t="s">
        <v>2543</v>
      </c>
    </row>
    <row r="947" spans="1:3" s="133" customFormat="1" ht="12.75" x14ac:dyDescent="0.2">
      <c r="A947" s="135">
        <v>945</v>
      </c>
      <c r="B947" s="134">
        <v>423220</v>
      </c>
      <c r="C947" s="134" t="s">
        <v>2543</v>
      </c>
    </row>
    <row r="948" spans="1:3" s="133" customFormat="1" ht="12.75" x14ac:dyDescent="0.2">
      <c r="A948" s="135">
        <v>946</v>
      </c>
      <c r="B948" s="134">
        <v>4233</v>
      </c>
      <c r="C948" s="134" t="s">
        <v>2542</v>
      </c>
    </row>
    <row r="949" spans="1:3" s="133" customFormat="1" ht="12.75" x14ac:dyDescent="0.2">
      <c r="A949" s="135">
        <v>947</v>
      </c>
      <c r="B949" s="134">
        <v>42331</v>
      </c>
      <c r="C949" s="134" t="s">
        <v>2541</v>
      </c>
    </row>
    <row r="950" spans="1:3" s="133" customFormat="1" ht="12.75" x14ac:dyDescent="0.2">
      <c r="A950" s="135">
        <v>948</v>
      </c>
      <c r="B950" s="134">
        <v>423310</v>
      </c>
      <c r="C950" s="134" t="s">
        <v>2541</v>
      </c>
    </row>
    <row r="951" spans="1:3" s="133" customFormat="1" ht="12.75" x14ac:dyDescent="0.2">
      <c r="A951" s="135">
        <v>949</v>
      </c>
      <c r="B951" s="134">
        <v>42332</v>
      </c>
      <c r="C951" s="134" t="s">
        <v>2540</v>
      </c>
    </row>
    <row r="952" spans="1:3" s="133" customFormat="1" ht="12.75" x14ac:dyDescent="0.2">
      <c r="A952" s="135">
        <v>950</v>
      </c>
      <c r="B952" s="134">
        <v>423320</v>
      </c>
      <c r="C952" s="134" t="s">
        <v>2540</v>
      </c>
    </row>
    <row r="953" spans="1:3" s="133" customFormat="1" ht="12.75" x14ac:dyDescent="0.2">
      <c r="A953" s="135">
        <v>951</v>
      </c>
      <c r="B953" s="134">
        <v>42333</v>
      </c>
      <c r="C953" s="134" t="s">
        <v>2539</v>
      </c>
    </row>
    <row r="954" spans="1:3" s="133" customFormat="1" ht="12.75" x14ac:dyDescent="0.2">
      <c r="A954" s="135">
        <v>952</v>
      </c>
      <c r="B954" s="134">
        <v>423330</v>
      </c>
      <c r="C954" s="134" t="s">
        <v>2539</v>
      </c>
    </row>
    <row r="955" spans="1:3" s="133" customFormat="1" ht="12.75" x14ac:dyDescent="0.2">
      <c r="A955" s="135">
        <v>953</v>
      </c>
      <c r="B955" s="134">
        <v>42339</v>
      </c>
      <c r="C955" s="134" t="s">
        <v>2538</v>
      </c>
    </row>
    <row r="956" spans="1:3" s="133" customFormat="1" ht="12.75" x14ac:dyDescent="0.2">
      <c r="A956" s="135">
        <v>954</v>
      </c>
      <c r="B956" s="134">
        <v>423390</v>
      </c>
      <c r="C956" s="134" t="s">
        <v>2538</v>
      </c>
    </row>
    <row r="957" spans="1:3" s="133" customFormat="1" ht="12.75" x14ac:dyDescent="0.2">
      <c r="A957" s="135">
        <v>955</v>
      </c>
      <c r="B957" s="134">
        <v>4234</v>
      </c>
      <c r="C957" s="134" t="s">
        <v>2537</v>
      </c>
    </row>
    <row r="958" spans="1:3" s="133" customFormat="1" ht="12.75" x14ac:dyDescent="0.2">
      <c r="A958" s="135">
        <v>956</v>
      </c>
      <c r="B958" s="134">
        <v>42341</v>
      </c>
      <c r="C958" s="134" t="s">
        <v>2536</v>
      </c>
    </row>
    <row r="959" spans="1:3" s="133" customFormat="1" ht="12.75" x14ac:dyDescent="0.2">
      <c r="A959" s="135">
        <v>957</v>
      </c>
      <c r="B959" s="134">
        <v>423410</v>
      </c>
      <c r="C959" s="134" t="s">
        <v>2536</v>
      </c>
    </row>
    <row r="960" spans="1:3" s="133" customFormat="1" ht="12.75" x14ac:dyDescent="0.2">
      <c r="A960" s="135">
        <v>958</v>
      </c>
      <c r="B960" s="134">
        <v>42342</v>
      </c>
      <c r="C960" s="134" t="s">
        <v>2535</v>
      </c>
    </row>
    <row r="961" spans="1:3" s="133" customFormat="1" ht="12.75" x14ac:dyDescent="0.2">
      <c r="A961" s="135">
        <v>959</v>
      </c>
      <c r="B961" s="134">
        <v>423420</v>
      </c>
      <c r="C961" s="134" t="s">
        <v>2535</v>
      </c>
    </row>
    <row r="962" spans="1:3" s="133" customFormat="1" ht="12.75" x14ac:dyDescent="0.2">
      <c r="A962" s="135">
        <v>960</v>
      </c>
      <c r="B962" s="134">
        <v>42343</v>
      </c>
      <c r="C962" s="134" t="s">
        <v>2534</v>
      </c>
    </row>
    <row r="963" spans="1:3" s="133" customFormat="1" ht="12.75" x14ac:dyDescent="0.2">
      <c r="A963" s="135">
        <v>961</v>
      </c>
      <c r="B963" s="134">
        <v>423430</v>
      </c>
      <c r="C963" s="134" t="s">
        <v>2534</v>
      </c>
    </row>
    <row r="964" spans="1:3" s="133" customFormat="1" ht="12.75" x14ac:dyDescent="0.2">
      <c r="A964" s="135">
        <v>962</v>
      </c>
      <c r="B964" s="134">
        <v>42344</v>
      </c>
      <c r="C964" s="134" t="s">
        <v>2533</v>
      </c>
    </row>
    <row r="965" spans="1:3" s="133" customFormat="1" ht="12.75" x14ac:dyDescent="0.2">
      <c r="A965" s="135">
        <v>963</v>
      </c>
      <c r="B965" s="134">
        <v>423440</v>
      </c>
      <c r="C965" s="134" t="s">
        <v>2533</v>
      </c>
    </row>
    <row r="966" spans="1:3" s="133" customFormat="1" ht="12.75" x14ac:dyDescent="0.2">
      <c r="A966" s="135">
        <v>964</v>
      </c>
      <c r="B966" s="134">
        <v>42345</v>
      </c>
      <c r="C966" s="134" t="s">
        <v>2532</v>
      </c>
    </row>
    <row r="967" spans="1:3" s="133" customFormat="1" ht="12.75" x14ac:dyDescent="0.2">
      <c r="A967" s="135">
        <v>965</v>
      </c>
      <c r="B967" s="134">
        <v>423450</v>
      </c>
      <c r="C967" s="134" t="s">
        <v>2532</v>
      </c>
    </row>
    <row r="968" spans="1:3" s="133" customFormat="1" ht="12.75" x14ac:dyDescent="0.2">
      <c r="A968" s="135">
        <v>966</v>
      </c>
      <c r="B968" s="134">
        <v>42346</v>
      </c>
      <c r="C968" s="134" t="s">
        <v>2531</v>
      </c>
    </row>
    <row r="969" spans="1:3" s="133" customFormat="1" ht="12.75" x14ac:dyDescent="0.2">
      <c r="A969" s="135">
        <v>967</v>
      </c>
      <c r="B969" s="134">
        <v>423460</v>
      </c>
      <c r="C969" s="134" t="s">
        <v>2531</v>
      </c>
    </row>
    <row r="970" spans="1:3" s="133" customFormat="1" ht="12.75" x14ac:dyDescent="0.2">
      <c r="A970" s="135">
        <v>968</v>
      </c>
      <c r="B970" s="134">
        <v>42349</v>
      </c>
      <c r="C970" s="134" t="s">
        <v>2530</v>
      </c>
    </row>
    <row r="971" spans="1:3" s="133" customFormat="1" ht="12.75" x14ac:dyDescent="0.2">
      <c r="A971" s="135">
        <v>969</v>
      </c>
      <c r="B971" s="134">
        <v>423490</v>
      </c>
      <c r="C971" s="134" t="s">
        <v>2530</v>
      </c>
    </row>
    <row r="972" spans="1:3" s="133" customFormat="1" ht="12.75" x14ac:dyDescent="0.2">
      <c r="A972" s="135">
        <v>970</v>
      </c>
      <c r="B972" s="134">
        <v>4235</v>
      </c>
      <c r="C972" s="134" t="s">
        <v>2529</v>
      </c>
    </row>
    <row r="973" spans="1:3" s="133" customFormat="1" ht="12.75" x14ac:dyDescent="0.2">
      <c r="A973" s="135">
        <v>971</v>
      </c>
      <c r="B973" s="134">
        <v>42351</v>
      </c>
      <c r="C973" s="134" t="s">
        <v>2528</v>
      </c>
    </row>
    <row r="974" spans="1:3" s="133" customFormat="1" ht="12.75" x14ac:dyDescent="0.2">
      <c r="A974" s="135">
        <v>972</v>
      </c>
      <c r="B974" s="134">
        <v>423510</v>
      </c>
      <c r="C974" s="134" t="s">
        <v>2528</v>
      </c>
    </row>
    <row r="975" spans="1:3" s="133" customFormat="1" ht="12.75" x14ac:dyDescent="0.2">
      <c r="A975" s="135">
        <v>973</v>
      </c>
      <c r="B975" s="134">
        <v>42352</v>
      </c>
      <c r="C975" s="134" t="s">
        <v>2527</v>
      </c>
    </row>
    <row r="976" spans="1:3" s="133" customFormat="1" ht="12.75" x14ac:dyDescent="0.2">
      <c r="A976" s="135">
        <v>974</v>
      </c>
      <c r="B976" s="134">
        <v>423520</v>
      </c>
      <c r="C976" s="134" t="s">
        <v>2527</v>
      </c>
    </row>
    <row r="977" spans="1:3" s="133" customFormat="1" ht="12.75" x14ac:dyDescent="0.2">
      <c r="A977" s="135">
        <v>975</v>
      </c>
      <c r="B977" s="137">
        <v>4236</v>
      </c>
      <c r="C977" s="137" t="s">
        <v>2526</v>
      </c>
    </row>
    <row r="978" spans="1:3" s="133" customFormat="1" ht="12.75" x14ac:dyDescent="0.2">
      <c r="A978" s="135">
        <v>976</v>
      </c>
      <c r="B978" s="134">
        <v>42361</v>
      </c>
      <c r="C978" s="134" t="s">
        <v>2525</v>
      </c>
    </row>
    <row r="979" spans="1:3" s="133" customFormat="1" ht="12.75" x14ac:dyDescent="0.2">
      <c r="A979" s="135">
        <v>977</v>
      </c>
      <c r="B979" s="134">
        <v>423610</v>
      </c>
      <c r="C979" s="134" t="s">
        <v>2525</v>
      </c>
    </row>
    <row r="980" spans="1:3" s="133" customFormat="1" ht="12.75" x14ac:dyDescent="0.2">
      <c r="A980" s="135">
        <v>978</v>
      </c>
      <c r="B980" s="134">
        <v>42362</v>
      </c>
      <c r="C980" s="134" t="s">
        <v>2524</v>
      </c>
    </row>
    <row r="981" spans="1:3" s="133" customFormat="1" ht="12.75" x14ac:dyDescent="0.2">
      <c r="A981" s="135">
        <v>979</v>
      </c>
      <c r="B981" s="134">
        <v>423620</v>
      </c>
      <c r="C981" s="134" t="s">
        <v>2524</v>
      </c>
    </row>
    <row r="982" spans="1:3" s="133" customFormat="1" ht="12.75" x14ac:dyDescent="0.2">
      <c r="A982" s="135">
        <v>980</v>
      </c>
      <c r="B982" s="134">
        <v>42369</v>
      </c>
      <c r="C982" s="134" t="s">
        <v>2523</v>
      </c>
    </row>
    <row r="983" spans="1:3" s="133" customFormat="1" ht="12.75" x14ac:dyDescent="0.2">
      <c r="A983" s="135">
        <v>981</v>
      </c>
      <c r="B983" s="134">
        <v>423690</v>
      </c>
      <c r="C983" s="134" t="s">
        <v>2523</v>
      </c>
    </row>
    <row r="984" spans="1:3" s="133" customFormat="1" ht="12.75" x14ac:dyDescent="0.2">
      <c r="A984" s="135">
        <v>982</v>
      </c>
      <c r="B984" s="134">
        <v>4237</v>
      </c>
      <c r="C984" s="134" t="s">
        <v>2522</v>
      </c>
    </row>
    <row r="985" spans="1:3" s="133" customFormat="1" ht="12.75" x14ac:dyDescent="0.2">
      <c r="A985" s="135">
        <v>983</v>
      </c>
      <c r="B985" s="134">
        <v>42371</v>
      </c>
      <c r="C985" s="134" t="s">
        <v>2521</v>
      </c>
    </row>
    <row r="986" spans="1:3" s="133" customFormat="1" ht="12.75" x14ac:dyDescent="0.2">
      <c r="A986" s="135">
        <v>984</v>
      </c>
      <c r="B986" s="134">
        <v>423710</v>
      </c>
      <c r="C986" s="134" t="s">
        <v>2521</v>
      </c>
    </row>
    <row r="987" spans="1:3" s="133" customFormat="1" ht="12.75" x14ac:dyDescent="0.2">
      <c r="A987" s="135">
        <v>985</v>
      </c>
      <c r="B987" s="134">
        <v>42372</v>
      </c>
      <c r="C987" s="134" t="s">
        <v>2520</v>
      </c>
    </row>
    <row r="988" spans="1:3" s="133" customFormat="1" ht="12.75" x14ac:dyDescent="0.2">
      <c r="A988" s="135">
        <v>986</v>
      </c>
      <c r="B988" s="134">
        <v>423720</v>
      </c>
      <c r="C988" s="134" t="s">
        <v>2520</v>
      </c>
    </row>
    <row r="989" spans="1:3" s="133" customFormat="1" ht="12.75" x14ac:dyDescent="0.2">
      <c r="A989" s="135">
        <v>987</v>
      </c>
      <c r="B989" s="134">
        <v>42373</v>
      </c>
      <c r="C989" s="134" t="s">
        <v>2519</v>
      </c>
    </row>
    <row r="990" spans="1:3" s="133" customFormat="1" ht="12.75" x14ac:dyDescent="0.2">
      <c r="A990" s="135">
        <v>988</v>
      </c>
      <c r="B990" s="134">
        <v>423730</v>
      </c>
      <c r="C990" s="134" t="s">
        <v>2519</v>
      </c>
    </row>
    <row r="991" spans="1:3" s="133" customFormat="1" ht="12.75" x14ac:dyDescent="0.2">
      <c r="A991" s="135">
        <v>989</v>
      </c>
      <c r="B991" s="134">
        <v>42374</v>
      </c>
      <c r="C991" s="134" t="s">
        <v>2518</v>
      </c>
    </row>
    <row r="992" spans="1:3" s="133" customFormat="1" ht="12.75" x14ac:dyDescent="0.2">
      <c r="A992" s="135">
        <v>990</v>
      </c>
      <c r="B992" s="134">
        <v>423740</v>
      </c>
      <c r="C992" s="134" t="s">
        <v>2518</v>
      </c>
    </row>
    <row r="993" spans="1:3" s="133" customFormat="1" ht="12.75" x14ac:dyDescent="0.2">
      <c r="A993" s="135">
        <v>991</v>
      </c>
      <c r="B993" s="134">
        <v>4238</v>
      </c>
      <c r="C993" s="134" t="s">
        <v>2517</v>
      </c>
    </row>
    <row r="994" spans="1:3" s="133" customFormat="1" ht="12.75" x14ac:dyDescent="0.2">
      <c r="A994" s="135">
        <v>992</v>
      </c>
      <c r="B994" s="134">
        <v>42381</v>
      </c>
      <c r="C994" s="134" t="s">
        <v>2516</v>
      </c>
    </row>
    <row r="995" spans="1:3" s="133" customFormat="1" ht="12.75" x14ac:dyDescent="0.2">
      <c r="A995" s="135">
        <v>993</v>
      </c>
      <c r="B995" s="134">
        <v>423810</v>
      </c>
      <c r="C995" s="134" t="s">
        <v>2516</v>
      </c>
    </row>
    <row r="996" spans="1:3" s="133" customFormat="1" ht="12.75" x14ac:dyDescent="0.2">
      <c r="A996" s="135">
        <v>994</v>
      </c>
      <c r="B996" s="134">
        <v>42382</v>
      </c>
      <c r="C996" s="134" t="s">
        <v>2515</v>
      </c>
    </row>
    <row r="997" spans="1:3" s="133" customFormat="1" ht="12.75" x14ac:dyDescent="0.2">
      <c r="A997" s="135">
        <v>995</v>
      </c>
      <c r="B997" s="134">
        <v>423820</v>
      </c>
      <c r="C997" s="134" t="s">
        <v>2515</v>
      </c>
    </row>
    <row r="998" spans="1:3" s="133" customFormat="1" ht="12.75" x14ac:dyDescent="0.2">
      <c r="A998" s="135">
        <v>996</v>
      </c>
      <c r="B998" s="134">
        <v>42383</v>
      </c>
      <c r="C998" s="134" t="s">
        <v>2514</v>
      </c>
    </row>
    <row r="999" spans="1:3" s="133" customFormat="1" ht="12.75" x14ac:dyDescent="0.2">
      <c r="A999" s="135">
        <v>997</v>
      </c>
      <c r="B999" s="134">
        <v>423830</v>
      </c>
      <c r="C999" s="134" t="s">
        <v>2514</v>
      </c>
    </row>
    <row r="1000" spans="1:3" s="133" customFormat="1" ht="12.75" x14ac:dyDescent="0.2">
      <c r="A1000" s="135">
        <v>998</v>
      </c>
      <c r="B1000" s="134">
        <v>42384</v>
      </c>
      <c r="C1000" s="134" t="s">
        <v>2513</v>
      </c>
    </row>
    <row r="1001" spans="1:3" s="133" customFormat="1" ht="12.75" x14ac:dyDescent="0.2">
      <c r="A1001" s="135">
        <v>999</v>
      </c>
      <c r="B1001" s="134">
        <v>423840</v>
      </c>
      <c r="C1001" s="134" t="s">
        <v>2512</v>
      </c>
    </row>
    <row r="1002" spans="1:3" s="133" customFormat="1" ht="12.75" x14ac:dyDescent="0.2">
      <c r="A1002" s="135">
        <v>1000</v>
      </c>
      <c r="B1002" s="134">
        <v>42385</v>
      </c>
      <c r="C1002" s="134" t="s">
        <v>2511</v>
      </c>
    </row>
    <row r="1003" spans="1:3" s="133" customFormat="1" ht="12.75" x14ac:dyDescent="0.2">
      <c r="A1003" s="135">
        <v>1001</v>
      </c>
      <c r="B1003" s="134">
        <v>423850</v>
      </c>
      <c r="C1003" s="134" t="s">
        <v>2511</v>
      </c>
    </row>
    <row r="1004" spans="1:3" s="133" customFormat="1" ht="12.75" x14ac:dyDescent="0.2">
      <c r="A1004" s="135">
        <v>1002</v>
      </c>
      <c r="B1004" s="134">
        <v>42386</v>
      </c>
      <c r="C1004" s="134" t="s">
        <v>2510</v>
      </c>
    </row>
    <row r="1005" spans="1:3" s="133" customFormat="1" ht="12.75" x14ac:dyDescent="0.2">
      <c r="A1005" s="135">
        <v>1003</v>
      </c>
      <c r="B1005" s="134">
        <v>423860</v>
      </c>
      <c r="C1005" s="134" t="s">
        <v>2510</v>
      </c>
    </row>
    <row r="1006" spans="1:3" s="133" customFormat="1" ht="12.75" x14ac:dyDescent="0.2">
      <c r="A1006" s="135">
        <v>1004</v>
      </c>
      <c r="B1006" s="134">
        <v>4239</v>
      </c>
      <c r="C1006" s="134" t="s">
        <v>2509</v>
      </c>
    </row>
    <row r="1007" spans="1:3" s="133" customFormat="1" ht="12.75" x14ac:dyDescent="0.2">
      <c r="A1007" s="135">
        <v>1005</v>
      </c>
      <c r="B1007" s="134">
        <v>42391</v>
      </c>
      <c r="C1007" s="134" t="s">
        <v>2508</v>
      </c>
    </row>
    <row r="1008" spans="1:3" s="133" customFormat="1" ht="12.75" x14ac:dyDescent="0.2">
      <c r="A1008" s="135">
        <v>1006</v>
      </c>
      <c r="B1008" s="134">
        <v>423910</v>
      </c>
      <c r="C1008" s="134" t="s">
        <v>2507</v>
      </c>
    </row>
    <row r="1009" spans="1:3" s="133" customFormat="1" ht="12.75" x14ac:dyDescent="0.2">
      <c r="A1009" s="135">
        <v>1007</v>
      </c>
      <c r="B1009" s="134">
        <v>42392</v>
      </c>
      <c r="C1009" s="134" t="s">
        <v>2506</v>
      </c>
    </row>
    <row r="1010" spans="1:3" s="133" customFormat="1" ht="12.75" x14ac:dyDescent="0.2">
      <c r="A1010" s="135">
        <v>1008</v>
      </c>
      <c r="B1010" s="134">
        <v>423920</v>
      </c>
      <c r="C1010" s="134" t="s">
        <v>2506</v>
      </c>
    </row>
    <row r="1011" spans="1:3" s="133" customFormat="1" ht="12.75" x14ac:dyDescent="0.2">
      <c r="A1011" s="135">
        <v>1009</v>
      </c>
      <c r="B1011" s="134">
        <v>42393</v>
      </c>
      <c r="C1011" s="134" t="s">
        <v>2505</v>
      </c>
    </row>
    <row r="1012" spans="1:3" s="133" customFormat="1" ht="12.75" x14ac:dyDescent="0.2">
      <c r="A1012" s="135">
        <v>1010</v>
      </c>
      <c r="B1012" s="134">
        <v>423930</v>
      </c>
      <c r="C1012" s="134" t="s">
        <v>2505</v>
      </c>
    </row>
    <row r="1013" spans="1:3" s="133" customFormat="1" ht="12.75" x14ac:dyDescent="0.2">
      <c r="A1013" s="135">
        <v>1011</v>
      </c>
      <c r="B1013" s="134">
        <v>42394</v>
      </c>
      <c r="C1013" s="134" t="s">
        <v>2504</v>
      </c>
    </row>
    <row r="1014" spans="1:3" s="133" customFormat="1" ht="12.75" x14ac:dyDescent="0.2">
      <c r="A1014" s="135">
        <v>1012</v>
      </c>
      <c r="B1014" s="134">
        <v>423940</v>
      </c>
      <c r="C1014" s="134" t="s">
        <v>2504</v>
      </c>
    </row>
    <row r="1015" spans="1:3" s="133" customFormat="1" ht="12.75" x14ac:dyDescent="0.2">
      <c r="A1015" s="135">
        <v>1013</v>
      </c>
      <c r="B1015" s="134">
        <v>42399</v>
      </c>
      <c r="C1015" s="134" t="s">
        <v>2503</v>
      </c>
    </row>
    <row r="1016" spans="1:3" s="133" customFormat="1" ht="12.75" x14ac:dyDescent="0.2">
      <c r="A1016" s="135">
        <v>1014</v>
      </c>
      <c r="B1016" s="134">
        <v>423990</v>
      </c>
      <c r="C1016" s="134" t="s">
        <v>2503</v>
      </c>
    </row>
    <row r="1017" spans="1:3" s="133" customFormat="1" ht="12.75" x14ac:dyDescent="0.2">
      <c r="A1017" s="135">
        <v>1015</v>
      </c>
      <c r="B1017" s="134">
        <v>424</v>
      </c>
      <c r="C1017" s="134" t="s">
        <v>2502</v>
      </c>
    </row>
    <row r="1018" spans="1:3" s="133" customFormat="1" ht="12.75" x14ac:dyDescent="0.2">
      <c r="A1018" s="135">
        <v>1016</v>
      </c>
      <c r="B1018" s="134">
        <v>4241</v>
      </c>
      <c r="C1018" s="134" t="s">
        <v>2501</v>
      </c>
    </row>
    <row r="1019" spans="1:3" s="133" customFormat="1" ht="12.75" x14ac:dyDescent="0.2">
      <c r="A1019" s="135">
        <v>1017</v>
      </c>
      <c r="B1019" s="134">
        <v>42411</v>
      </c>
      <c r="C1019" s="134" t="s">
        <v>2500</v>
      </c>
    </row>
    <row r="1020" spans="1:3" s="133" customFormat="1" ht="12.75" x14ac:dyDescent="0.2">
      <c r="A1020" s="135">
        <v>1018</v>
      </c>
      <c r="B1020" s="134">
        <v>424110</v>
      </c>
      <c r="C1020" s="134" t="s">
        <v>2500</v>
      </c>
    </row>
    <row r="1021" spans="1:3" s="133" customFormat="1" ht="12.75" x14ac:dyDescent="0.2">
      <c r="A1021" s="135">
        <v>1019</v>
      </c>
      <c r="B1021" s="134">
        <v>42412</v>
      </c>
      <c r="C1021" s="134" t="s">
        <v>2499</v>
      </c>
    </row>
    <row r="1022" spans="1:3" s="133" customFormat="1" ht="12.75" x14ac:dyDescent="0.2">
      <c r="A1022" s="135">
        <v>1020</v>
      </c>
      <c r="B1022" s="134">
        <v>424120</v>
      </c>
      <c r="C1022" s="134" t="s">
        <v>2499</v>
      </c>
    </row>
    <row r="1023" spans="1:3" s="133" customFormat="1" ht="12.75" x14ac:dyDescent="0.2">
      <c r="A1023" s="135">
        <v>1021</v>
      </c>
      <c r="B1023" s="134">
        <v>42413</v>
      </c>
      <c r="C1023" s="134" t="s">
        <v>2498</v>
      </c>
    </row>
    <row r="1024" spans="1:3" s="133" customFormat="1" ht="12.75" x14ac:dyDescent="0.2">
      <c r="A1024" s="135">
        <v>1022</v>
      </c>
      <c r="B1024" s="134">
        <v>424130</v>
      </c>
      <c r="C1024" s="134" t="s">
        <v>2498</v>
      </c>
    </row>
    <row r="1025" spans="1:3" s="133" customFormat="1" ht="12.75" x14ac:dyDescent="0.2">
      <c r="A1025" s="135">
        <v>1023</v>
      </c>
      <c r="B1025" s="134">
        <v>4242</v>
      </c>
      <c r="C1025" s="134" t="s">
        <v>2497</v>
      </c>
    </row>
    <row r="1026" spans="1:3" s="133" customFormat="1" ht="12.75" x14ac:dyDescent="0.2">
      <c r="A1026" s="135">
        <v>1024</v>
      </c>
      <c r="B1026" s="134">
        <v>42421</v>
      </c>
      <c r="C1026" s="134" t="s">
        <v>2497</v>
      </c>
    </row>
    <row r="1027" spans="1:3" s="133" customFormat="1" ht="12.75" x14ac:dyDescent="0.2">
      <c r="A1027" s="135">
        <v>1025</v>
      </c>
      <c r="B1027" s="134">
        <v>424210</v>
      </c>
      <c r="C1027" s="134" t="s">
        <v>2497</v>
      </c>
    </row>
    <row r="1028" spans="1:3" s="133" customFormat="1" ht="12.75" x14ac:dyDescent="0.2">
      <c r="A1028" s="135">
        <v>1026</v>
      </c>
      <c r="B1028" s="134">
        <v>4243</v>
      </c>
      <c r="C1028" s="134" t="s">
        <v>2496</v>
      </c>
    </row>
    <row r="1029" spans="1:3" s="133" customFormat="1" ht="12.75" x14ac:dyDescent="0.2">
      <c r="A1029" s="135">
        <v>1027</v>
      </c>
      <c r="B1029" s="134">
        <v>42431</v>
      </c>
      <c r="C1029" s="134" t="s">
        <v>2495</v>
      </c>
    </row>
    <row r="1030" spans="1:3" s="133" customFormat="1" ht="12.75" x14ac:dyDescent="0.2">
      <c r="A1030" s="135">
        <v>1028</v>
      </c>
      <c r="B1030" s="134">
        <v>424310</v>
      </c>
      <c r="C1030" s="134" t="s">
        <v>2495</v>
      </c>
    </row>
    <row r="1031" spans="1:3" s="133" customFormat="1" ht="12.75" x14ac:dyDescent="0.2">
      <c r="A1031" s="135">
        <v>1029</v>
      </c>
      <c r="B1031" s="134">
        <v>42432</v>
      </c>
      <c r="C1031" s="134" t="s">
        <v>2494</v>
      </c>
    </row>
    <row r="1032" spans="1:3" s="133" customFormat="1" ht="12.75" x14ac:dyDescent="0.2">
      <c r="A1032" s="135">
        <v>1030</v>
      </c>
      <c r="B1032" s="134">
        <v>424320</v>
      </c>
      <c r="C1032" s="134" t="s">
        <v>2494</v>
      </c>
    </row>
    <row r="1033" spans="1:3" s="133" customFormat="1" ht="12.75" x14ac:dyDescent="0.2">
      <c r="A1033" s="135">
        <v>1031</v>
      </c>
      <c r="B1033" s="134">
        <v>42433</v>
      </c>
      <c r="C1033" s="134" t="s">
        <v>2493</v>
      </c>
    </row>
    <row r="1034" spans="1:3" s="133" customFormat="1" ht="12.75" x14ac:dyDescent="0.2">
      <c r="A1034" s="135">
        <v>1032</v>
      </c>
      <c r="B1034" s="134">
        <v>424330</v>
      </c>
      <c r="C1034" s="134" t="s">
        <v>2493</v>
      </c>
    </row>
    <row r="1035" spans="1:3" s="133" customFormat="1" ht="12.75" x14ac:dyDescent="0.2">
      <c r="A1035" s="135">
        <v>1033</v>
      </c>
      <c r="B1035" s="134">
        <v>42434</v>
      </c>
      <c r="C1035" s="134" t="s">
        <v>2492</v>
      </c>
    </row>
    <row r="1036" spans="1:3" s="133" customFormat="1" ht="12.75" x14ac:dyDescent="0.2">
      <c r="A1036" s="135">
        <v>1034</v>
      </c>
      <c r="B1036" s="134">
        <v>424340</v>
      </c>
      <c r="C1036" s="134" t="s">
        <v>2492</v>
      </c>
    </row>
    <row r="1037" spans="1:3" s="133" customFormat="1" ht="12.75" x14ac:dyDescent="0.2">
      <c r="A1037" s="135">
        <v>1035</v>
      </c>
      <c r="B1037" s="134">
        <v>4244</v>
      </c>
      <c r="C1037" s="134" t="s">
        <v>2491</v>
      </c>
    </row>
    <row r="1038" spans="1:3" s="133" customFormat="1" ht="12.75" x14ac:dyDescent="0.2">
      <c r="A1038" s="135">
        <v>1036</v>
      </c>
      <c r="B1038" s="134">
        <v>42441</v>
      </c>
      <c r="C1038" s="134" t="s">
        <v>2490</v>
      </c>
    </row>
    <row r="1039" spans="1:3" s="133" customFormat="1" ht="12.75" x14ac:dyDescent="0.2">
      <c r="A1039" s="135">
        <v>1037</v>
      </c>
      <c r="B1039" s="134">
        <v>424410</v>
      </c>
      <c r="C1039" s="134" t="s">
        <v>2490</v>
      </c>
    </row>
    <row r="1040" spans="1:3" s="133" customFormat="1" ht="12.75" x14ac:dyDescent="0.2">
      <c r="A1040" s="135">
        <v>1038</v>
      </c>
      <c r="B1040" s="134">
        <v>42442</v>
      </c>
      <c r="C1040" s="134" t="s">
        <v>2489</v>
      </c>
    </row>
    <row r="1041" spans="1:3" s="133" customFormat="1" ht="12.75" x14ac:dyDescent="0.2">
      <c r="A1041" s="135">
        <v>1039</v>
      </c>
      <c r="B1041" s="134">
        <v>424420</v>
      </c>
      <c r="C1041" s="134" t="s">
        <v>2489</v>
      </c>
    </row>
    <row r="1042" spans="1:3" s="133" customFormat="1" ht="12.75" x14ac:dyDescent="0.2">
      <c r="A1042" s="135">
        <v>1040</v>
      </c>
      <c r="B1042" s="134">
        <v>42443</v>
      </c>
      <c r="C1042" s="134" t="s">
        <v>2488</v>
      </c>
    </row>
    <row r="1043" spans="1:3" s="133" customFormat="1" ht="12.75" x14ac:dyDescent="0.2">
      <c r="A1043" s="135">
        <v>1041</v>
      </c>
      <c r="B1043" s="134">
        <v>424430</v>
      </c>
      <c r="C1043" s="134" t="s">
        <v>2488</v>
      </c>
    </row>
    <row r="1044" spans="1:3" s="133" customFormat="1" ht="12.75" x14ac:dyDescent="0.2">
      <c r="A1044" s="135">
        <v>1042</v>
      </c>
      <c r="B1044" s="134">
        <v>42444</v>
      </c>
      <c r="C1044" s="134" t="s">
        <v>2487</v>
      </c>
    </row>
    <row r="1045" spans="1:3" s="133" customFormat="1" ht="12.75" x14ac:dyDescent="0.2">
      <c r="A1045" s="135">
        <v>1043</v>
      </c>
      <c r="B1045" s="134">
        <v>424440</v>
      </c>
      <c r="C1045" s="134" t="s">
        <v>2487</v>
      </c>
    </row>
    <row r="1046" spans="1:3" s="133" customFormat="1" ht="12.75" x14ac:dyDescent="0.2">
      <c r="A1046" s="135">
        <v>1044</v>
      </c>
      <c r="B1046" s="134">
        <v>42445</v>
      </c>
      <c r="C1046" s="134" t="s">
        <v>2486</v>
      </c>
    </row>
    <row r="1047" spans="1:3" s="133" customFormat="1" ht="12.75" x14ac:dyDescent="0.2">
      <c r="A1047" s="135">
        <v>1045</v>
      </c>
      <c r="B1047" s="134">
        <v>424450</v>
      </c>
      <c r="C1047" s="134" t="s">
        <v>2486</v>
      </c>
    </row>
    <row r="1048" spans="1:3" s="133" customFormat="1" ht="12.75" x14ac:dyDescent="0.2">
      <c r="A1048" s="135">
        <v>1046</v>
      </c>
      <c r="B1048" s="134">
        <v>42446</v>
      </c>
      <c r="C1048" s="134" t="s">
        <v>2485</v>
      </c>
    </row>
    <row r="1049" spans="1:3" s="133" customFormat="1" ht="12.75" x14ac:dyDescent="0.2">
      <c r="A1049" s="135">
        <v>1047</v>
      </c>
      <c r="B1049" s="134">
        <v>424460</v>
      </c>
      <c r="C1049" s="134" t="s">
        <v>2485</v>
      </c>
    </row>
    <row r="1050" spans="1:3" s="133" customFormat="1" ht="12.75" x14ac:dyDescent="0.2">
      <c r="A1050" s="135">
        <v>1048</v>
      </c>
      <c r="B1050" s="134">
        <v>42447</v>
      </c>
      <c r="C1050" s="134" t="s">
        <v>2484</v>
      </c>
    </row>
    <row r="1051" spans="1:3" s="133" customFormat="1" ht="12.75" x14ac:dyDescent="0.2">
      <c r="A1051" s="135">
        <v>1049</v>
      </c>
      <c r="B1051" s="134">
        <v>424470</v>
      </c>
      <c r="C1051" s="134" t="s">
        <v>2484</v>
      </c>
    </row>
    <row r="1052" spans="1:3" s="133" customFormat="1" ht="12.75" x14ac:dyDescent="0.2">
      <c r="A1052" s="135">
        <v>1050</v>
      </c>
      <c r="B1052" s="134">
        <v>42448</v>
      </c>
      <c r="C1052" s="134" t="s">
        <v>2483</v>
      </c>
    </row>
    <row r="1053" spans="1:3" s="133" customFormat="1" ht="12.75" x14ac:dyDescent="0.2">
      <c r="A1053" s="135">
        <v>1051</v>
      </c>
      <c r="B1053" s="134">
        <v>424480</v>
      </c>
      <c r="C1053" s="134" t="s">
        <v>2483</v>
      </c>
    </row>
    <row r="1054" spans="1:3" s="133" customFormat="1" ht="12.75" x14ac:dyDescent="0.2">
      <c r="A1054" s="135">
        <v>1052</v>
      </c>
      <c r="B1054" s="134">
        <v>42449</v>
      </c>
      <c r="C1054" s="134" t="s">
        <v>2482</v>
      </c>
    </row>
    <row r="1055" spans="1:3" s="133" customFormat="1" ht="12.75" x14ac:dyDescent="0.2">
      <c r="A1055" s="135">
        <v>1053</v>
      </c>
      <c r="B1055" s="134">
        <v>424490</v>
      </c>
      <c r="C1055" s="134" t="s">
        <v>2482</v>
      </c>
    </row>
    <row r="1056" spans="1:3" s="133" customFormat="1" ht="12.75" x14ac:dyDescent="0.2">
      <c r="A1056" s="135">
        <v>1054</v>
      </c>
      <c r="B1056" s="134">
        <v>4245</v>
      </c>
      <c r="C1056" s="134" t="s">
        <v>2481</v>
      </c>
    </row>
    <row r="1057" spans="1:3" s="133" customFormat="1" ht="12.75" x14ac:dyDescent="0.2">
      <c r="A1057" s="135">
        <v>1055</v>
      </c>
      <c r="B1057" s="134">
        <v>42451</v>
      </c>
      <c r="C1057" s="134" t="s">
        <v>2480</v>
      </c>
    </row>
    <row r="1058" spans="1:3" s="133" customFormat="1" ht="12.75" x14ac:dyDescent="0.2">
      <c r="A1058" s="135">
        <v>1056</v>
      </c>
      <c r="B1058" s="134">
        <v>424510</v>
      </c>
      <c r="C1058" s="134" t="s">
        <v>2480</v>
      </c>
    </row>
    <row r="1059" spans="1:3" s="133" customFormat="1" ht="12.75" x14ac:dyDescent="0.2">
      <c r="A1059" s="135">
        <v>1057</v>
      </c>
      <c r="B1059" s="134">
        <v>42452</v>
      </c>
      <c r="C1059" s="134" t="s">
        <v>2479</v>
      </c>
    </row>
    <row r="1060" spans="1:3" s="133" customFormat="1" ht="12.75" x14ac:dyDescent="0.2">
      <c r="A1060" s="135">
        <v>1058</v>
      </c>
      <c r="B1060" s="134">
        <v>424520</v>
      </c>
      <c r="C1060" s="134" t="s">
        <v>2479</v>
      </c>
    </row>
    <row r="1061" spans="1:3" s="133" customFormat="1" ht="12.75" x14ac:dyDescent="0.2">
      <c r="A1061" s="135">
        <v>1059</v>
      </c>
      <c r="B1061" s="134">
        <v>42459</v>
      </c>
      <c r="C1061" s="134" t="s">
        <v>2478</v>
      </c>
    </row>
    <row r="1062" spans="1:3" s="133" customFormat="1" ht="12.75" x14ac:dyDescent="0.2">
      <c r="A1062" s="135">
        <v>1060</v>
      </c>
      <c r="B1062" s="134">
        <v>424590</v>
      </c>
      <c r="C1062" s="134" t="s">
        <v>2478</v>
      </c>
    </row>
    <row r="1063" spans="1:3" s="133" customFormat="1" ht="12.75" x14ac:dyDescent="0.2">
      <c r="A1063" s="135">
        <v>1061</v>
      </c>
      <c r="B1063" s="134">
        <v>4246</v>
      </c>
      <c r="C1063" s="134" t="s">
        <v>2477</v>
      </c>
    </row>
    <row r="1064" spans="1:3" s="133" customFormat="1" ht="12.75" x14ac:dyDescent="0.2">
      <c r="A1064" s="135">
        <v>1062</v>
      </c>
      <c r="B1064" s="134">
        <v>42461</v>
      </c>
      <c r="C1064" s="134" t="s">
        <v>2476</v>
      </c>
    </row>
    <row r="1065" spans="1:3" s="133" customFormat="1" ht="12.75" x14ac:dyDescent="0.2">
      <c r="A1065" s="135">
        <v>1063</v>
      </c>
      <c r="B1065" s="134">
        <v>424610</v>
      </c>
      <c r="C1065" s="134" t="s">
        <v>2476</v>
      </c>
    </row>
    <row r="1066" spans="1:3" s="133" customFormat="1" ht="12.75" x14ac:dyDescent="0.2">
      <c r="A1066" s="135">
        <v>1064</v>
      </c>
      <c r="B1066" s="134">
        <v>42469</v>
      </c>
      <c r="C1066" s="134" t="s">
        <v>2475</v>
      </c>
    </row>
    <row r="1067" spans="1:3" s="133" customFormat="1" ht="12.75" x14ac:dyDescent="0.2">
      <c r="A1067" s="135">
        <v>1065</v>
      </c>
      <c r="B1067" s="134">
        <v>424690</v>
      </c>
      <c r="C1067" s="134" t="s">
        <v>2475</v>
      </c>
    </row>
    <row r="1068" spans="1:3" s="133" customFormat="1" ht="12.75" x14ac:dyDescent="0.2">
      <c r="A1068" s="135">
        <v>1066</v>
      </c>
      <c r="B1068" s="134">
        <v>4247</v>
      </c>
      <c r="C1068" s="134" t="s">
        <v>2474</v>
      </c>
    </row>
    <row r="1069" spans="1:3" s="133" customFormat="1" ht="12.75" x14ac:dyDescent="0.2">
      <c r="A1069" s="135">
        <v>1067</v>
      </c>
      <c r="B1069" s="134">
        <v>42471</v>
      </c>
      <c r="C1069" s="134" t="s">
        <v>2473</v>
      </c>
    </row>
    <row r="1070" spans="1:3" s="133" customFormat="1" ht="12.75" x14ac:dyDescent="0.2">
      <c r="A1070" s="135">
        <v>1068</v>
      </c>
      <c r="B1070" s="134">
        <v>424710</v>
      </c>
      <c r="C1070" s="134" t="s">
        <v>2473</v>
      </c>
    </row>
    <row r="1071" spans="1:3" s="133" customFormat="1" ht="12.75" x14ac:dyDescent="0.2">
      <c r="A1071" s="135">
        <v>1069</v>
      </c>
      <c r="B1071" s="134">
        <v>42472</v>
      </c>
      <c r="C1071" s="134" t="s">
        <v>2472</v>
      </c>
    </row>
    <row r="1072" spans="1:3" s="133" customFormat="1" ht="12.75" x14ac:dyDescent="0.2">
      <c r="A1072" s="135">
        <v>1070</v>
      </c>
      <c r="B1072" s="134">
        <v>424720</v>
      </c>
      <c r="C1072" s="134" t="s">
        <v>2472</v>
      </c>
    </row>
    <row r="1073" spans="1:3" s="133" customFormat="1" ht="12.75" x14ac:dyDescent="0.2">
      <c r="A1073" s="135">
        <v>1071</v>
      </c>
      <c r="B1073" s="134">
        <v>4248</v>
      </c>
      <c r="C1073" s="134" t="s">
        <v>2471</v>
      </c>
    </row>
    <row r="1074" spans="1:3" s="133" customFormat="1" ht="12.75" x14ac:dyDescent="0.2">
      <c r="A1074" s="135">
        <v>1072</v>
      </c>
      <c r="B1074" s="134">
        <v>42481</v>
      </c>
      <c r="C1074" s="134" t="s">
        <v>2470</v>
      </c>
    </row>
    <row r="1075" spans="1:3" s="133" customFormat="1" ht="12.75" x14ac:dyDescent="0.2">
      <c r="A1075" s="135">
        <v>1073</v>
      </c>
      <c r="B1075" s="134">
        <v>424810</v>
      </c>
      <c r="C1075" s="134" t="s">
        <v>2470</v>
      </c>
    </row>
    <row r="1076" spans="1:3" s="133" customFormat="1" ht="12.75" x14ac:dyDescent="0.2">
      <c r="A1076" s="135">
        <v>1074</v>
      </c>
      <c r="B1076" s="134">
        <v>42482</v>
      </c>
      <c r="C1076" s="134" t="s">
        <v>2469</v>
      </c>
    </row>
    <row r="1077" spans="1:3" s="133" customFormat="1" ht="12.75" x14ac:dyDescent="0.2">
      <c r="A1077" s="135">
        <v>1075</v>
      </c>
      <c r="B1077" s="134">
        <v>424820</v>
      </c>
      <c r="C1077" s="134" t="s">
        <v>2469</v>
      </c>
    </row>
    <row r="1078" spans="1:3" s="133" customFormat="1" ht="12.75" x14ac:dyDescent="0.2">
      <c r="A1078" s="135">
        <v>1076</v>
      </c>
      <c r="B1078" s="134">
        <v>4249</v>
      </c>
      <c r="C1078" s="134" t="s">
        <v>2468</v>
      </c>
    </row>
    <row r="1079" spans="1:3" s="133" customFormat="1" ht="12.75" x14ac:dyDescent="0.2">
      <c r="A1079" s="135">
        <v>1077</v>
      </c>
      <c r="B1079" s="134">
        <v>42491</v>
      </c>
      <c r="C1079" s="134" t="s">
        <v>2467</v>
      </c>
    </row>
    <row r="1080" spans="1:3" s="133" customFormat="1" ht="12.75" x14ac:dyDescent="0.2">
      <c r="A1080" s="135">
        <v>1078</v>
      </c>
      <c r="B1080" s="134">
        <v>424910</v>
      </c>
      <c r="C1080" s="134" t="s">
        <v>2467</v>
      </c>
    </row>
    <row r="1081" spans="1:3" s="133" customFormat="1" ht="12.75" x14ac:dyDescent="0.2">
      <c r="A1081" s="135">
        <v>1079</v>
      </c>
      <c r="B1081" s="134">
        <v>42492</v>
      </c>
      <c r="C1081" s="134" t="s">
        <v>2466</v>
      </c>
    </row>
    <row r="1082" spans="1:3" s="133" customFormat="1" ht="12.75" x14ac:dyDescent="0.2">
      <c r="A1082" s="135">
        <v>1080</v>
      </c>
      <c r="B1082" s="134">
        <v>424920</v>
      </c>
      <c r="C1082" s="134" t="s">
        <v>2466</v>
      </c>
    </row>
    <row r="1083" spans="1:3" s="133" customFormat="1" ht="12.75" x14ac:dyDescent="0.2">
      <c r="A1083" s="135">
        <v>1081</v>
      </c>
      <c r="B1083" s="134">
        <v>42493</v>
      </c>
      <c r="C1083" s="134" t="s">
        <v>2465</v>
      </c>
    </row>
    <row r="1084" spans="1:3" s="133" customFormat="1" ht="12.75" x14ac:dyDescent="0.2">
      <c r="A1084" s="135">
        <v>1082</v>
      </c>
      <c r="B1084" s="134">
        <v>424930</v>
      </c>
      <c r="C1084" s="134" t="s">
        <v>2465</v>
      </c>
    </row>
    <row r="1085" spans="1:3" s="133" customFormat="1" ht="12.75" x14ac:dyDescent="0.2">
      <c r="A1085" s="135">
        <v>1083</v>
      </c>
      <c r="B1085" s="134">
        <v>42494</v>
      </c>
      <c r="C1085" s="134" t="s">
        <v>2464</v>
      </c>
    </row>
    <row r="1086" spans="1:3" s="133" customFormat="1" ht="12.75" x14ac:dyDescent="0.2">
      <c r="A1086" s="135">
        <v>1084</v>
      </c>
      <c r="B1086" s="134">
        <v>424940</v>
      </c>
      <c r="C1086" s="134" t="s">
        <v>2464</v>
      </c>
    </row>
    <row r="1087" spans="1:3" s="133" customFormat="1" ht="12.75" x14ac:dyDescent="0.2">
      <c r="A1087" s="135">
        <v>1085</v>
      </c>
      <c r="B1087" s="134">
        <v>42495</v>
      </c>
      <c r="C1087" s="134" t="s">
        <v>2463</v>
      </c>
    </row>
    <row r="1088" spans="1:3" s="133" customFormat="1" ht="12.75" x14ac:dyDescent="0.2">
      <c r="A1088" s="135">
        <v>1086</v>
      </c>
      <c r="B1088" s="134">
        <v>424950</v>
      </c>
      <c r="C1088" s="134" t="s">
        <v>2463</v>
      </c>
    </row>
    <row r="1089" spans="1:3" s="133" customFormat="1" ht="12.75" x14ac:dyDescent="0.2">
      <c r="A1089" s="135">
        <v>1087</v>
      </c>
      <c r="B1089" s="134">
        <v>42499</v>
      </c>
      <c r="C1089" s="134" t="s">
        <v>2462</v>
      </c>
    </row>
    <row r="1090" spans="1:3" s="133" customFormat="1" ht="12.75" x14ac:dyDescent="0.2">
      <c r="A1090" s="135">
        <v>1088</v>
      </c>
      <c r="B1090" s="134">
        <v>424990</v>
      </c>
      <c r="C1090" s="134" t="s">
        <v>2462</v>
      </c>
    </row>
    <row r="1091" spans="1:3" s="133" customFormat="1" ht="12.75" x14ac:dyDescent="0.2">
      <c r="A1091" s="135">
        <v>1089</v>
      </c>
      <c r="B1091" s="134">
        <v>425</v>
      </c>
      <c r="C1091" s="134" t="s">
        <v>2461</v>
      </c>
    </row>
    <row r="1092" spans="1:3" s="133" customFormat="1" ht="12.75" x14ac:dyDescent="0.2">
      <c r="A1092" s="135">
        <v>1090</v>
      </c>
      <c r="B1092" s="134">
        <v>4251</v>
      </c>
      <c r="C1092" s="134" t="s">
        <v>2461</v>
      </c>
    </row>
    <row r="1093" spans="1:3" s="133" customFormat="1" ht="12.75" x14ac:dyDescent="0.2">
      <c r="A1093" s="135">
        <v>1091</v>
      </c>
      <c r="B1093" s="134">
        <v>42511</v>
      </c>
      <c r="C1093" s="134" t="s">
        <v>2460</v>
      </c>
    </row>
    <row r="1094" spans="1:3" s="133" customFormat="1" ht="12.75" x14ac:dyDescent="0.2">
      <c r="A1094" s="135">
        <v>1092</v>
      </c>
      <c r="B1094" s="134">
        <v>425110</v>
      </c>
      <c r="C1094" s="134" t="s">
        <v>2460</v>
      </c>
    </row>
    <row r="1095" spans="1:3" s="133" customFormat="1" ht="12.75" x14ac:dyDescent="0.2">
      <c r="A1095" s="135">
        <v>1093</v>
      </c>
      <c r="B1095" s="134">
        <v>42512</v>
      </c>
      <c r="C1095" s="134" t="s">
        <v>2459</v>
      </c>
    </row>
    <row r="1096" spans="1:3" s="133" customFormat="1" ht="12.75" x14ac:dyDescent="0.2">
      <c r="A1096" s="135">
        <v>1094</v>
      </c>
      <c r="B1096" s="134">
        <v>425120</v>
      </c>
      <c r="C1096" s="134" t="s">
        <v>2459</v>
      </c>
    </row>
    <row r="1097" spans="1:3" s="133" customFormat="1" ht="12.75" x14ac:dyDescent="0.2">
      <c r="A1097" s="135">
        <v>1095</v>
      </c>
      <c r="B1097" s="134" t="s">
        <v>2458</v>
      </c>
      <c r="C1097" s="134" t="s">
        <v>2457</v>
      </c>
    </row>
    <row r="1098" spans="1:3" s="133" customFormat="1" ht="12.75" x14ac:dyDescent="0.2">
      <c r="A1098" s="135">
        <v>1096</v>
      </c>
      <c r="B1098" s="134">
        <v>441</v>
      </c>
      <c r="C1098" s="134" t="s">
        <v>2456</v>
      </c>
    </row>
    <row r="1099" spans="1:3" s="133" customFormat="1" ht="12.75" x14ac:dyDescent="0.2">
      <c r="A1099" s="135">
        <v>1097</v>
      </c>
      <c r="B1099" s="134">
        <v>4411</v>
      </c>
      <c r="C1099" s="134" t="s">
        <v>2455</v>
      </c>
    </row>
    <row r="1100" spans="1:3" s="133" customFormat="1" ht="12.75" x14ac:dyDescent="0.2">
      <c r="A1100" s="135">
        <v>1098</v>
      </c>
      <c r="B1100" s="134">
        <v>44111</v>
      </c>
      <c r="C1100" s="134" t="s">
        <v>2454</v>
      </c>
    </row>
    <row r="1101" spans="1:3" s="133" customFormat="1" ht="12.75" x14ac:dyDescent="0.2">
      <c r="A1101" s="135">
        <v>1099</v>
      </c>
      <c r="B1101" s="134">
        <v>441110</v>
      </c>
      <c r="C1101" s="134" t="s">
        <v>2454</v>
      </c>
    </row>
    <row r="1102" spans="1:3" s="133" customFormat="1" ht="12.75" x14ac:dyDescent="0.2">
      <c r="A1102" s="135">
        <v>1100</v>
      </c>
      <c r="B1102" s="134">
        <v>44112</v>
      </c>
      <c r="C1102" s="134" t="s">
        <v>2453</v>
      </c>
    </row>
    <row r="1103" spans="1:3" s="133" customFormat="1" ht="12.75" x14ac:dyDescent="0.2">
      <c r="A1103" s="135">
        <v>1101</v>
      </c>
      <c r="B1103" s="134">
        <v>441120</v>
      </c>
      <c r="C1103" s="134" t="s">
        <v>2453</v>
      </c>
    </row>
    <row r="1104" spans="1:3" s="133" customFormat="1" ht="12.75" x14ac:dyDescent="0.2">
      <c r="A1104" s="135">
        <v>1102</v>
      </c>
      <c r="B1104" s="134">
        <v>4412</v>
      </c>
      <c r="C1104" s="134" t="s">
        <v>2452</v>
      </c>
    </row>
    <row r="1105" spans="1:3" s="133" customFormat="1" ht="12.75" x14ac:dyDescent="0.2">
      <c r="A1105" s="135">
        <v>1103</v>
      </c>
      <c r="B1105" s="134">
        <v>44121</v>
      </c>
      <c r="C1105" s="134" t="s">
        <v>2451</v>
      </c>
    </row>
    <row r="1106" spans="1:3" s="133" customFormat="1" ht="12.75" x14ac:dyDescent="0.2">
      <c r="A1106" s="135">
        <v>1104</v>
      </c>
      <c r="B1106" s="134">
        <v>441210</v>
      </c>
      <c r="C1106" s="134" t="s">
        <v>2451</v>
      </c>
    </row>
    <row r="1107" spans="1:3" s="133" customFormat="1" ht="12.75" x14ac:dyDescent="0.2">
      <c r="A1107" s="135">
        <v>1105</v>
      </c>
      <c r="B1107" s="134">
        <v>44122</v>
      </c>
      <c r="C1107" s="134" t="s">
        <v>2450</v>
      </c>
    </row>
    <row r="1108" spans="1:3" s="133" customFormat="1" ht="12.75" x14ac:dyDescent="0.2">
      <c r="A1108" s="135">
        <v>1106</v>
      </c>
      <c r="B1108" s="134">
        <v>441222</v>
      </c>
      <c r="C1108" s="134" t="s">
        <v>2449</v>
      </c>
    </row>
    <row r="1109" spans="1:3" s="133" customFormat="1" ht="12.75" x14ac:dyDescent="0.2">
      <c r="A1109" s="135">
        <v>1107</v>
      </c>
      <c r="B1109" s="134">
        <v>441228</v>
      </c>
      <c r="C1109" s="134" t="s">
        <v>2448</v>
      </c>
    </row>
    <row r="1110" spans="1:3" s="133" customFormat="1" ht="12.75" x14ac:dyDescent="0.2">
      <c r="A1110" s="135">
        <v>1108</v>
      </c>
      <c r="B1110" s="134">
        <v>4413</v>
      </c>
      <c r="C1110" s="134" t="s">
        <v>2447</v>
      </c>
    </row>
    <row r="1111" spans="1:3" s="133" customFormat="1" ht="12.75" x14ac:dyDescent="0.2">
      <c r="A1111" s="135">
        <v>1109</v>
      </c>
      <c r="B1111" s="134">
        <v>44131</v>
      </c>
      <c r="C1111" s="134" t="s">
        <v>2446</v>
      </c>
    </row>
    <row r="1112" spans="1:3" s="133" customFormat="1" ht="12.75" x14ac:dyDescent="0.2">
      <c r="A1112" s="135">
        <v>1110</v>
      </c>
      <c r="B1112" s="134">
        <v>441310</v>
      </c>
      <c r="C1112" s="134" t="s">
        <v>2446</v>
      </c>
    </row>
    <row r="1113" spans="1:3" s="133" customFormat="1" ht="12.75" x14ac:dyDescent="0.2">
      <c r="A1113" s="135">
        <v>1111</v>
      </c>
      <c r="B1113" s="134">
        <v>44132</v>
      </c>
      <c r="C1113" s="134" t="s">
        <v>2445</v>
      </c>
    </row>
    <row r="1114" spans="1:3" s="133" customFormat="1" ht="12.75" x14ac:dyDescent="0.2">
      <c r="A1114" s="135">
        <v>1112</v>
      </c>
      <c r="B1114" s="134">
        <v>441320</v>
      </c>
      <c r="C1114" s="134" t="s">
        <v>2445</v>
      </c>
    </row>
    <row r="1115" spans="1:3" s="133" customFormat="1" ht="12.75" x14ac:dyDescent="0.2">
      <c r="A1115" s="135">
        <v>1113</v>
      </c>
      <c r="B1115" s="134">
        <v>442</v>
      </c>
      <c r="C1115" s="134" t="s">
        <v>2444</v>
      </c>
    </row>
    <row r="1116" spans="1:3" s="133" customFormat="1" ht="12.75" x14ac:dyDescent="0.2">
      <c r="A1116" s="135">
        <v>1114</v>
      </c>
      <c r="B1116" s="134">
        <v>4421</v>
      </c>
      <c r="C1116" s="134" t="s">
        <v>2443</v>
      </c>
    </row>
    <row r="1117" spans="1:3" s="133" customFormat="1" ht="12.75" x14ac:dyDescent="0.2">
      <c r="A1117" s="135">
        <v>1115</v>
      </c>
      <c r="B1117" s="134">
        <v>44211</v>
      </c>
      <c r="C1117" s="134" t="s">
        <v>2443</v>
      </c>
    </row>
    <row r="1118" spans="1:3" s="133" customFormat="1" ht="12.75" x14ac:dyDescent="0.2">
      <c r="A1118" s="135">
        <v>1116</v>
      </c>
      <c r="B1118" s="134">
        <v>442110</v>
      </c>
      <c r="C1118" s="134" t="s">
        <v>2443</v>
      </c>
    </row>
    <row r="1119" spans="1:3" s="133" customFormat="1" ht="12.75" x14ac:dyDescent="0.2">
      <c r="A1119" s="135">
        <v>1117</v>
      </c>
      <c r="B1119" s="134">
        <v>4422</v>
      </c>
      <c r="C1119" s="134" t="s">
        <v>2442</v>
      </c>
    </row>
    <row r="1120" spans="1:3" s="133" customFormat="1" ht="12.75" x14ac:dyDescent="0.2">
      <c r="A1120" s="135">
        <v>1118</v>
      </c>
      <c r="B1120" s="134">
        <v>44221</v>
      </c>
      <c r="C1120" s="134" t="s">
        <v>2441</v>
      </c>
    </row>
    <row r="1121" spans="1:3" s="133" customFormat="1" ht="12.75" x14ac:dyDescent="0.2">
      <c r="A1121" s="135">
        <v>1119</v>
      </c>
      <c r="B1121" s="134">
        <v>442210</v>
      </c>
      <c r="C1121" s="134" t="s">
        <v>2441</v>
      </c>
    </row>
    <row r="1122" spans="1:3" s="133" customFormat="1" ht="12.75" x14ac:dyDescent="0.2">
      <c r="A1122" s="135">
        <v>1120</v>
      </c>
      <c r="B1122" s="134">
        <v>44229</v>
      </c>
      <c r="C1122" s="134" t="s">
        <v>2440</v>
      </c>
    </row>
    <row r="1123" spans="1:3" s="133" customFormat="1" ht="12.75" x14ac:dyDescent="0.2">
      <c r="A1123" s="135">
        <v>1121</v>
      </c>
      <c r="B1123" s="134">
        <v>442291</v>
      </c>
      <c r="C1123" s="134" t="s">
        <v>2439</v>
      </c>
    </row>
    <row r="1124" spans="1:3" s="133" customFormat="1" ht="12.75" x14ac:dyDescent="0.2">
      <c r="A1124" s="135">
        <v>1122</v>
      </c>
      <c r="B1124" s="134">
        <v>442299</v>
      </c>
      <c r="C1124" s="134" t="s">
        <v>2438</v>
      </c>
    </row>
    <row r="1125" spans="1:3" s="133" customFormat="1" ht="12.75" x14ac:dyDescent="0.2">
      <c r="A1125" s="135">
        <v>1123</v>
      </c>
      <c r="B1125" s="134">
        <v>443</v>
      </c>
      <c r="C1125" s="134" t="s">
        <v>2437</v>
      </c>
    </row>
    <row r="1126" spans="1:3" s="133" customFormat="1" ht="12.75" x14ac:dyDescent="0.2">
      <c r="A1126" s="135">
        <v>1124</v>
      </c>
      <c r="B1126" s="134">
        <v>4431</v>
      </c>
      <c r="C1126" s="134" t="s">
        <v>2437</v>
      </c>
    </row>
    <row r="1127" spans="1:3" s="133" customFormat="1" ht="12.75" x14ac:dyDescent="0.2">
      <c r="A1127" s="135">
        <v>1125</v>
      </c>
      <c r="B1127" s="134">
        <v>44314</v>
      </c>
      <c r="C1127" s="134" t="s">
        <v>2437</v>
      </c>
    </row>
    <row r="1128" spans="1:3" s="133" customFormat="1" ht="12.75" x14ac:dyDescent="0.2">
      <c r="A1128" s="135">
        <v>1126</v>
      </c>
      <c r="B1128" s="134">
        <v>443141</v>
      </c>
      <c r="C1128" s="134" t="s">
        <v>2436</v>
      </c>
    </row>
    <row r="1129" spans="1:3" s="133" customFormat="1" ht="12.75" x14ac:dyDescent="0.2">
      <c r="A1129" s="135">
        <v>1127</v>
      </c>
      <c r="B1129" s="134">
        <v>443142</v>
      </c>
      <c r="C1129" s="134" t="s">
        <v>2435</v>
      </c>
    </row>
    <row r="1130" spans="1:3" s="133" customFormat="1" ht="12.75" x14ac:dyDescent="0.2">
      <c r="A1130" s="135">
        <v>1128</v>
      </c>
      <c r="B1130" s="134">
        <v>444</v>
      </c>
      <c r="C1130" s="134" t="s">
        <v>2434</v>
      </c>
    </row>
    <row r="1131" spans="1:3" s="133" customFormat="1" ht="12.75" x14ac:dyDescent="0.2">
      <c r="A1131" s="135">
        <v>1129</v>
      </c>
      <c r="B1131" s="134">
        <v>4441</v>
      </c>
      <c r="C1131" s="134" t="s">
        <v>2433</v>
      </c>
    </row>
    <row r="1132" spans="1:3" s="133" customFormat="1" ht="12.75" x14ac:dyDescent="0.2">
      <c r="A1132" s="135">
        <v>1130</v>
      </c>
      <c r="B1132" s="134">
        <v>44411</v>
      </c>
      <c r="C1132" s="134" t="s">
        <v>2432</v>
      </c>
    </row>
    <row r="1133" spans="1:3" s="133" customFormat="1" ht="12.75" x14ac:dyDescent="0.2">
      <c r="A1133" s="135">
        <v>1131</v>
      </c>
      <c r="B1133" s="134">
        <v>444110</v>
      </c>
      <c r="C1133" s="134" t="s">
        <v>2432</v>
      </c>
    </row>
    <row r="1134" spans="1:3" s="133" customFormat="1" ht="12.75" x14ac:dyDescent="0.2">
      <c r="A1134" s="135">
        <v>1132</v>
      </c>
      <c r="B1134" s="134">
        <v>44412</v>
      </c>
      <c r="C1134" s="134" t="s">
        <v>2431</v>
      </c>
    </row>
    <row r="1135" spans="1:3" s="133" customFormat="1" ht="12.75" x14ac:dyDescent="0.2">
      <c r="A1135" s="135">
        <v>1133</v>
      </c>
      <c r="B1135" s="134">
        <v>444120</v>
      </c>
      <c r="C1135" s="134" t="s">
        <v>2431</v>
      </c>
    </row>
    <row r="1136" spans="1:3" s="133" customFormat="1" ht="12.75" x14ac:dyDescent="0.2">
      <c r="A1136" s="135">
        <v>1134</v>
      </c>
      <c r="B1136" s="134">
        <v>44413</v>
      </c>
      <c r="C1136" s="134" t="s">
        <v>2430</v>
      </c>
    </row>
    <row r="1137" spans="1:3" s="133" customFormat="1" ht="12.75" x14ac:dyDescent="0.2">
      <c r="A1137" s="135">
        <v>1135</v>
      </c>
      <c r="B1137" s="134">
        <v>444130</v>
      </c>
      <c r="C1137" s="134" t="s">
        <v>2430</v>
      </c>
    </row>
    <row r="1138" spans="1:3" s="133" customFormat="1" ht="12.75" x14ac:dyDescent="0.2">
      <c r="A1138" s="135">
        <v>1136</v>
      </c>
      <c r="B1138" s="134">
        <v>44419</v>
      </c>
      <c r="C1138" s="134" t="s">
        <v>2429</v>
      </c>
    </row>
    <row r="1139" spans="1:3" s="133" customFormat="1" ht="12.75" x14ac:dyDescent="0.2">
      <c r="A1139" s="135">
        <v>1137</v>
      </c>
      <c r="B1139" s="134">
        <v>444190</v>
      </c>
      <c r="C1139" s="134" t="s">
        <v>2429</v>
      </c>
    </row>
    <row r="1140" spans="1:3" s="133" customFormat="1" ht="12.75" x14ac:dyDescent="0.2">
      <c r="A1140" s="135">
        <v>1138</v>
      </c>
      <c r="B1140" s="134">
        <v>4442</v>
      </c>
      <c r="C1140" s="134" t="s">
        <v>2428</v>
      </c>
    </row>
    <row r="1141" spans="1:3" s="133" customFormat="1" ht="12.75" x14ac:dyDescent="0.2">
      <c r="A1141" s="135">
        <v>1139</v>
      </c>
      <c r="B1141" s="134">
        <v>44421</v>
      </c>
      <c r="C1141" s="134" t="s">
        <v>2427</v>
      </c>
    </row>
    <row r="1142" spans="1:3" s="133" customFormat="1" ht="12.75" x14ac:dyDescent="0.2">
      <c r="A1142" s="135">
        <v>1140</v>
      </c>
      <c r="B1142" s="134">
        <v>444210</v>
      </c>
      <c r="C1142" s="134" t="s">
        <v>2427</v>
      </c>
    </row>
    <row r="1143" spans="1:3" s="133" customFormat="1" ht="12.75" x14ac:dyDescent="0.2">
      <c r="A1143" s="135">
        <v>1141</v>
      </c>
      <c r="B1143" s="134">
        <v>44422</v>
      </c>
      <c r="C1143" s="134" t="s">
        <v>2426</v>
      </c>
    </row>
    <row r="1144" spans="1:3" s="133" customFormat="1" ht="12.75" x14ac:dyDescent="0.2">
      <c r="A1144" s="135">
        <v>1142</v>
      </c>
      <c r="B1144" s="134">
        <v>444220</v>
      </c>
      <c r="C1144" s="134" t="s">
        <v>2426</v>
      </c>
    </row>
    <row r="1145" spans="1:3" s="133" customFormat="1" ht="12.75" x14ac:dyDescent="0.2">
      <c r="A1145" s="135">
        <v>1143</v>
      </c>
      <c r="B1145" s="134">
        <v>445</v>
      </c>
      <c r="C1145" s="134" t="s">
        <v>2425</v>
      </c>
    </row>
    <row r="1146" spans="1:3" s="133" customFormat="1" ht="12.75" x14ac:dyDescent="0.2">
      <c r="A1146" s="135">
        <v>1144</v>
      </c>
      <c r="B1146" s="134">
        <v>4451</v>
      </c>
      <c r="C1146" s="134" t="s">
        <v>2424</v>
      </c>
    </row>
    <row r="1147" spans="1:3" s="133" customFormat="1" ht="12.75" x14ac:dyDescent="0.2">
      <c r="A1147" s="135">
        <v>1145</v>
      </c>
      <c r="B1147" s="134">
        <v>44511</v>
      </c>
      <c r="C1147" s="134" t="s">
        <v>2423</v>
      </c>
    </row>
    <row r="1148" spans="1:3" s="133" customFormat="1" ht="12.75" x14ac:dyDescent="0.2">
      <c r="A1148" s="135">
        <v>1146</v>
      </c>
      <c r="B1148" s="134">
        <v>445110</v>
      </c>
      <c r="C1148" s="134" t="s">
        <v>2423</v>
      </c>
    </row>
    <row r="1149" spans="1:3" s="133" customFormat="1" ht="12.75" x14ac:dyDescent="0.2">
      <c r="A1149" s="135">
        <v>1147</v>
      </c>
      <c r="B1149" s="134">
        <v>44512</v>
      </c>
      <c r="C1149" s="134" t="s">
        <v>2422</v>
      </c>
    </row>
    <row r="1150" spans="1:3" s="133" customFormat="1" ht="12.75" x14ac:dyDescent="0.2">
      <c r="A1150" s="135">
        <v>1148</v>
      </c>
      <c r="B1150" s="134">
        <v>445120</v>
      </c>
      <c r="C1150" s="134" t="s">
        <v>2422</v>
      </c>
    </row>
    <row r="1151" spans="1:3" s="133" customFormat="1" ht="12.75" x14ac:dyDescent="0.2">
      <c r="A1151" s="135">
        <v>1149</v>
      </c>
      <c r="B1151" s="134">
        <v>4452</v>
      </c>
      <c r="C1151" s="134" t="s">
        <v>2421</v>
      </c>
    </row>
    <row r="1152" spans="1:3" s="133" customFormat="1" ht="12.75" x14ac:dyDescent="0.2">
      <c r="A1152" s="135">
        <v>1150</v>
      </c>
      <c r="B1152" s="134">
        <v>44521</v>
      </c>
      <c r="C1152" s="134" t="s">
        <v>2420</v>
      </c>
    </row>
    <row r="1153" spans="1:3" s="133" customFormat="1" ht="12.75" x14ac:dyDescent="0.2">
      <c r="A1153" s="135">
        <v>1151</v>
      </c>
      <c r="B1153" s="134">
        <v>445210</v>
      </c>
      <c r="C1153" s="134" t="s">
        <v>2420</v>
      </c>
    </row>
    <row r="1154" spans="1:3" s="133" customFormat="1" ht="12.75" x14ac:dyDescent="0.2">
      <c r="A1154" s="135">
        <v>1152</v>
      </c>
      <c r="B1154" s="134">
        <v>44522</v>
      </c>
      <c r="C1154" s="134" t="s">
        <v>2419</v>
      </c>
    </row>
    <row r="1155" spans="1:3" s="133" customFormat="1" ht="12.75" x14ac:dyDescent="0.2">
      <c r="A1155" s="135">
        <v>1153</v>
      </c>
      <c r="B1155" s="134">
        <v>445220</v>
      </c>
      <c r="C1155" s="134" t="s">
        <v>2419</v>
      </c>
    </row>
    <row r="1156" spans="1:3" s="133" customFormat="1" ht="12.75" x14ac:dyDescent="0.2">
      <c r="A1156" s="135">
        <v>1154</v>
      </c>
      <c r="B1156" s="134">
        <v>44523</v>
      </c>
      <c r="C1156" s="134" t="s">
        <v>2418</v>
      </c>
    </row>
    <row r="1157" spans="1:3" s="133" customFormat="1" ht="12.75" x14ac:dyDescent="0.2">
      <c r="A1157" s="135">
        <v>1155</v>
      </c>
      <c r="B1157" s="134">
        <v>445230</v>
      </c>
      <c r="C1157" s="134" t="s">
        <v>2418</v>
      </c>
    </row>
    <row r="1158" spans="1:3" s="133" customFormat="1" ht="12.75" x14ac:dyDescent="0.2">
      <c r="A1158" s="135">
        <v>1156</v>
      </c>
      <c r="B1158" s="134">
        <v>44529</v>
      </c>
      <c r="C1158" s="134" t="s">
        <v>2417</v>
      </c>
    </row>
    <row r="1159" spans="1:3" s="133" customFormat="1" ht="12.75" x14ac:dyDescent="0.2">
      <c r="A1159" s="135">
        <v>1157</v>
      </c>
      <c r="B1159" s="134">
        <v>445291</v>
      </c>
      <c r="C1159" s="134" t="s">
        <v>2416</v>
      </c>
    </row>
    <row r="1160" spans="1:3" s="133" customFormat="1" ht="12.75" x14ac:dyDescent="0.2">
      <c r="A1160" s="135">
        <v>1158</v>
      </c>
      <c r="B1160" s="134">
        <v>445292</v>
      </c>
      <c r="C1160" s="134" t="s">
        <v>2415</v>
      </c>
    </row>
    <row r="1161" spans="1:3" s="133" customFormat="1" ht="12.75" x14ac:dyDescent="0.2">
      <c r="A1161" s="135">
        <v>1159</v>
      </c>
      <c r="B1161" s="134">
        <v>445299</v>
      </c>
      <c r="C1161" s="134" t="s">
        <v>2414</v>
      </c>
    </row>
    <row r="1162" spans="1:3" s="133" customFormat="1" ht="12.75" x14ac:dyDescent="0.2">
      <c r="A1162" s="135">
        <v>1160</v>
      </c>
      <c r="B1162" s="134">
        <v>4453</v>
      </c>
      <c r="C1162" s="134" t="s">
        <v>2413</v>
      </c>
    </row>
    <row r="1163" spans="1:3" s="133" customFormat="1" ht="12.75" x14ac:dyDescent="0.2">
      <c r="A1163" s="135">
        <v>1161</v>
      </c>
      <c r="B1163" s="134">
        <v>44531</v>
      </c>
      <c r="C1163" s="134" t="s">
        <v>2413</v>
      </c>
    </row>
    <row r="1164" spans="1:3" s="133" customFormat="1" ht="12.75" x14ac:dyDescent="0.2">
      <c r="A1164" s="135">
        <v>1162</v>
      </c>
      <c r="B1164" s="134">
        <v>445310</v>
      </c>
      <c r="C1164" s="134" t="s">
        <v>2413</v>
      </c>
    </row>
    <row r="1165" spans="1:3" s="133" customFormat="1" ht="12.75" x14ac:dyDescent="0.2">
      <c r="A1165" s="135">
        <v>1163</v>
      </c>
      <c r="B1165" s="134">
        <v>446</v>
      </c>
      <c r="C1165" s="134" t="s">
        <v>2412</v>
      </c>
    </row>
    <row r="1166" spans="1:3" s="133" customFormat="1" ht="12.75" x14ac:dyDescent="0.2">
      <c r="A1166" s="135">
        <v>1164</v>
      </c>
      <c r="B1166" s="134">
        <v>4461</v>
      </c>
      <c r="C1166" s="134" t="s">
        <v>2412</v>
      </c>
    </row>
    <row r="1167" spans="1:3" s="133" customFormat="1" ht="12.75" x14ac:dyDescent="0.2">
      <c r="A1167" s="135">
        <v>1165</v>
      </c>
      <c r="B1167" s="134">
        <v>44611</v>
      </c>
      <c r="C1167" s="134" t="s">
        <v>2411</v>
      </c>
    </row>
    <row r="1168" spans="1:3" s="133" customFormat="1" ht="12.75" x14ac:dyDescent="0.2">
      <c r="A1168" s="135">
        <v>1166</v>
      </c>
      <c r="B1168" s="134">
        <v>446110</v>
      </c>
      <c r="C1168" s="134" t="s">
        <v>2411</v>
      </c>
    </row>
    <row r="1169" spans="1:3" s="133" customFormat="1" ht="12.75" x14ac:dyDescent="0.2">
      <c r="A1169" s="135">
        <v>1167</v>
      </c>
      <c r="B1169" s="134">
        <v>44612</v>
      </c>
      <c r="C1169" s="134" t="s">
        <v>2410</v>
      </c>
    </row>
    <row r="1170" spans="1:3" s="133" customFormat="1" ht="12.75" x14ac:dyDescent="0.2">
      <c r="A1170" s="135">
        <v>1168</v>
      </c>
      <c r="B1170" s="134">
        <v>446120</v>
      </c>
      <c r="C1170" s="134" t="s">
        <v>2410</v>
      </c>
    </row>
    <row r="1171" spans="1:3" s="133" customFormat="1" ht="12.75" x14ac:dyDescent="0.2">
      <c r="A1171" s="135">
        <v>1169</v>
      </c>
      <c r="B1171" s="134">
        <v>44613</v>
      </c>
      <c r="C1171" s="134" t="s">
        <v>2409</v>
      </c>
    </row>
    <row r="1172" spans="1:3" s="133" customFormat="1" ht="12.75" x14ac:dyDescent="0.2">
      <c r="A1172" s="135">
        <v>1170</v>
      </c>
      <c r="B1172" s="134">
        <v>446130</v>
      </c>
      <c r="C1172" s="134" t="s">
        <v>2409</v>
      </c>
    </row>
    <row r="1173" spans="1:3" s="133" customFormat="1" ht="12.75" x14ac:dyDescent="0.2">
      <c r="A1173" s="135">
        <v>1171</v>
      </c>
      <c r="B1173" s="134">
        <v>44619</v>
      </c>
      <c r="C1173" s="134" t="s">
        <v>2408</v>
      </c>
    </row>
    <row r="1174" spans="1:3" s="133" customFormat="1" ht="12.75" x14ac:dyDescent="0.2">
      <c r="A1174" s="135">
        <v>1172</v>
      </c>
      <c r="B1174" s="134">
        <v>446191</v>
      </c>
      <c r="C1174" s="134" t="s">
        <v>2407</v>
      </c>
    </row>
    <row r="1175" spans="1:3" s="133" customFormat="1" ht="12.75" x14ac:dyDescent="0.2">
      <c r="A1175" s="135">
        <v>1173</v>
      </c>
      <c r="B1175" s="134">
        <v>446199</v>
      </c>
      <c r="C1175" s="134" t="s">
        <v>2406</v>
      </c>
    </row>
    <row r="1176" spans="1:3" s="133" customFormat="1" ht="12.75" x14ac:dyDescent="0.2">
      <c r="A1176" s="135">
        <v>1174</v>
      </c>
      <c r="B1176" s="134">
        <v>447</v>
      </c>
      <c r="C1176" s="134" t="s">
        <v>2405</v>
      </c>
    </row>
    <row r="1177" spans="1:3" s="133" customFormat="1" ht="12.75" x14ac:dyDescent="0.2">
      <c r="A1177" s="135">
        <v>1175</v>
      </c>
      <c r="B1177" s="134">
        <v>4471</v>
      </c>
      <c r="C1177" s="134" t="s">
        <v>2405</v>
      </c>
    </row>
    <row r="1178" spans="1:3" s="133" customFormat="1" ht="12.75" x14ac:dyDescent="0.2">
      <c r="A1178" s="135">
        <v>1176</v>
      </c>
      <c r="B1178" s="134">
        <v>44711</v>
      </c>
      <c r="C1178" s="134" t="s">
        <v>2404</v>
      </c>
    </row>
    <row r="1179" spans="1:3" s="133" customFormat="1" ht="12.75" x14ac:dyDescent="0.2">
      <c r="A1179" s="135">
        <v>1177</v>
      </c>
      <c r="B1179" s="134">
        <v>447110</v>
      </c>
      <c r="C1179" s="134" t="s">
        <v>2404</v>
      </c>
    </row>
    <row r="1180" spans="1:3" s="133" customFormat="1" ht="12.75" x14ac:dyDescent="0.2">
      <c r="A1180" s="135">
        <v>1178</v>
      </c>
      <c r="B1180" s="134">
        <v>44719</v>
      </c>
      <c r="C1180" s="134" t="s">
        <v>2403</v>
      </c>
    </row>
    <row r="1181" spans="1:3" s="133" customFormat="1" ht="12.75" x14ac:dyDescent="0.2">
      <c r="A1181" s="135">
        <v>1179</v>
      </c>
      <c r="B1181" s="134">
        <v>447190</v>
      </c>
      <c r="C1181" s="134" t="s">
        <v>2403</v>
      </c>
    </row>
    <row r="1182" spans="1:3" s="133" customFormat="1" ht="12.75" x14ac:dyDescent="0.2">
      <c r="A1182" s="135">
        <v>1180</v>
      </c>
      <c r="B1182" s="134">
        <v>448</v>
      </c>
      <c r="C1182" s="134" t="s">
        <v>2402</v>
      </c>
    </row>
    <row r="1183" spans="1:3" s="133" customFormat="1" ht="12.75" x14ac:dyDescent="0.2">
      <c r="A1183" s="135">
        <v>1181</v>
      </c>
      <c r="B1183" s="134">
        <v>4481</v>
      </c>
      <c r="C1183" s="134" t="s">
        <v>2401</v>
      </c>
    </row>
    <row r="1184" spans="1:3" s="133" customFormat="1" ht="12.75" x14ac:dyDescent="0.2">
      <c r="A1184" s="135">
        <v>1182</v>
      </c>
      <c r="B1184" s="134">
        <v>44811</v>
      </c>
      <c r="C1184" s="134" t="s">
        <v>2400</v>
      </c>
    </row>
    <row r="1185" spans="1:3" s="133" customFormat="1" ht="12.75" x14ac:dyDescent="0.2">
      <c r="A1185" s="135">
        <v>1183</v>
      </c>
      <c r="B1185" s="134">
        <v>448110</v>
      </c>
      <c r="C1185" s="134" t="s">
        <v>2400</v>
      </c>
    </row>
    <row r="1186" spans="1:3" s="133" customFormat="1" ht="12.75" x14ac:dyDescent="0.2">
      <c r="A1186" s="135">
        <v>1184</v>
      </c>
      <c r="B1186" s="134">
        <v>44812</v>
      </c>
      <c r="C1186" s="134" t="s">
        <v>2399</v>
      </c>
    </row>
    <row r="1187" spans="1:3" s="133" customFormat="1" ht="12.75" x14ac:dyDescent="0.2">
      <c r="A1187" s="135">
        <v>1185</v>
      </c>
      <c r="B1187" s="134">
        <v>448120</v>
      </c>
      <c r="C1187" s="134" t="s">
        <v>2399</v>
      </c>
    </row>
    <row r="1188" spans="1:3" s="133" customFormat="1" ht="12.75" x14ac:dyDescent="0.2">
      <c r="A1188" s="135">
        <v>1186</v>
      </c>
      <c r="B1188" s="134">
        <v>44813</v>
      </c>
      <c r="C1188" s="134" t="s">
        <v>2398</v>
      </c>
    </row>
    <row r="1189" spans="1:3" s="133" customFormat="1" ht="12.75" x14ac:dyDescent="0.2">
      <c r="A1189" s="135">
        <v>1187</v>
      </c>
      <c r="B1189" s="134">
        <v>448130</v>
      </c>
      <c r="C1189" s="134" t="s">
        <v>2398</v>
      </c>
    </row>
    <row r="1190" spans="1:3" s="133" customFormat="1" ht="12.75" x14ac:dyDescent="0.2">
      <c r="A1190" s="135">
        <v>1188</v>
      </c>
      <c r="B1190" s="134">
        <v>44814</v>
      </c>
      <c r="C1190" s="134" t="s">
        <v>2397</v>
      </c>
    </row>
    <row r="1191" spans="1:3" s="133" customFormat="1" ht="12.75" x14ac:dyDescent="0.2">
      <c r="A1191" s="135">
        <v>1189</v>
      </c>
      <c r="B1191" s="134">
        <v>448140</v>
      </c>
      <c r="C1191" s="134" t="s">
        <v>2397</v>
      </c>
    </row>
    <row r="1192" spans="1:3" s="133" customFormat="1" ht="12.75" x14ac:dyDescent="0.2">
      <c r="A1192" s="135">
        <v>1190</v>
      </c>
      <c r="B1192" s="134">
        <v>44815</v>
      </c>
      <c r="C1192" s="134" t="s">
        <v>2396</v>
      </c>
    </row>
    <row r="1193" spans="1:3" s="133" customFormat="1" ht="12.75" x14ac:dyDescent="0.2">
      <c r="A1193" s="135">
        <v>1191</v>
      </c>
      <c r="B1193" s="134">
        <v>448150</v>
      </c>
      <c r="C1193" s="134" t="s">
        <v>2396</v>
      </c>
    </row>
    <row r="1194" spans="1:3" s="133" customFormat="1" ht="12.75" x14ac:dyDescent="0.2">
      <c r="A1194" s="135">
        <v>1192</v>
      </c>
      <c r="B1194" s="134">
        <v>44819</v>
      </c>
      <c r="C1194" s="134" t="s">
        <v>2395</v>
      </c>
    </row>
    <row r="1195" spans="1:3" s="133" customFormat="1" ht="12.75" x14ac:dyDescent="0.2">
      <c r="A1195" s="135">
        <v>1193</v>
      </c>
      <c r="B1195" s="134">
        <v>448190</v>
      </c>
      <c r="C1195" s="134" t="s">
        <v>2395</v>
      </c>
    </row>
    <row r="1196" spans="1:3" s="133" customFormat="1" ht="12.75" x14ac:dyDescent="0.2">
      <c r="A1196" s="135">
        <v>1194</v>
      </c>
      <c r="B1196" s="134">
        <v>4482</v>
      </c>
      <c r="C1196" s="134" t="s">
        <v>2394</v>
      </c>
    </row>
    <row r="1197" spans="1:3" s="133" customFormat="1" ht="12.75" x14ac:dyDescent="0.2">
      <c r="A1197" s="135">
        <v>1195</v>
      </c>
      <c r="B1197" s="134">
        <v>44821</v>
      </c>
      <c r="C1197" s="134" t="s">
        <v>2394</v>
      </c>
    </row>
    <row r="1198" spans="1:3" s="133" customFormat="1" ht="12.75" x14ac:dyDescent="0.2">
      <c r="A1198" s="135">
        <v>1196</v>
      </c>
      <c r="B1198" s="134">
        <v>448210</v>
      </c>
      <c r="C1198" s="134" t="s">
        <v>2394</v>
      </c>
    </row>
    <row r="1199" spans="1:3" s="133" customFormat="1" ht="12.75" x14ac:dyDescent="0.2">
      <c r="A1199" s="135">
        <v>1197</v>
      </c>
      <c r="B1199" s="134">
        <v>4483</v>
      </c>
      <c r="C1199" s="134" t="s">
        <v>2393</v>
      </c>
    </row>
    <row r="1200" spans="1:3" s="133" customFormat="1" ht="12.75" x14ac:dyDescent="0.2">
      <c r="A1200" s="135">
        <v>1198</v>
      </c>
      <c r="B1200" s="134">
        <v>44831</v>
      </c>
      <c r="C1200" s="134" t="s">
        <v>2392</v>
      </c>
    </row>
    <row r="1201" spans="1:3" s="133" customFormat="1" ht="12.75" x14ac:dyDescent="0.2">
      <c r="A1201" s="135">
        <v>1199</v>
      </c>
      <c r="B1201" s="134">
        <v>448310</v>
      </c>
      <c r="C1201" s="134" t="s">
        <v>2392</v>
      </c>
    </row>
    <row r="1202" spans="1:3" s="133" customFormat="1" ht="12.75" x14ac:dyDescent="0.2">
      <c r="A1202" s="135">
        <v>1200</v>
      </c>
      <c r="B1202" s="134">
        <v>44832</v>
      </c>
      <c r="C1202" s="134" t="s">
        <v>2391</v>
      </c>
    </row>
    <row r="1203" spans="1:3" s="133" customFormat="1" ht="12.75" x14ac:dyDescent="0.2">
      <c r="A1203" s="135">
        <v>1201</v>
      </c>
      <c r="B1203" s="134">
        <v>448320</v>
      </c>
      <c r="C1203" s="134" t="s">
        <v>2391</v>
      </c>
    </row>
    <row r="1204" spans="1:3" s="133" customFormat="1" ht="12.75" x14ac:dyDescent="0.2">
      <c r="A1204" s="135">
        <v>1202</v>
      </c>
      <c r="B1204" s="134">
        <v>451</v>
      </c>
      <c r="C1204" s="134" t="s">
        <v>2390</v>
      </c>
    </row>
    <row r="1205" spans="1:3" s="133" customFormat="1" ht="12.75" x14ac:dyDescent="0.2">
      <c r="A1205" s="135">
        <v>1203</v>
      </c>
      <c r="B1205" s="134">
        <v>4511</v>
      </c>
      <c r="C1205" s="134" t="s">
        <v>2389</v>
      </c>
    </row>
    <row r="1206" spans="1:3" s="133" customFormat="1" ht="12.75" x14ac:dyDescent="0.2">
      <c r="A1206" s="135">
        <v>1204</v>
      </c>
      <c r="B1206" s="134">
        <v>45111</v>
      </c>
      <c r="C1206" s="134" t="s">
        <v>2388</v>
      </c>
    </row>
    <row r="1207" spans="1:3" s="133" customFormat="1" ht="12.75" x14ac:dyDescent="0.2">
      <c r="A1207" s="135">
        <v>1205</v>
      </c>
      <c r="B1207" s="134">
        <v>451110</v>
      </c>
      <c r="C1207" s="134" t="s">
        <v>2388</v>
      </c>
    </row>
    <row r="1208" spans="1:3" s="133" customFormat="1" ht="12.75" x14ac:dyDescent="0.2">
      <c r="A1208" s="135">
        <v>1206</v>
      </c>
      <c r="B1208" s="134">
        <v>45112</v>
      </c>
      <c r="C1208" s="134" t="s">
        <v>2387</v>
      </c>
    </row>
    <row r="1209" spans="1:3" s="133" customFormat="1" ht="12.75" x14ac:dyDescent="0.2">
      <c r="A1209" s="135">
        <v>1207</v>
      </c>
      <c r="B1209" s="134">
        <v>451120</v>
      </c>
      <c r="C1209" s="134" t="s">
        <v>2387</v>
      </c>
    </row>
    <row r="1210" spans="1:3" s="133" customFormat="1" ht="12.75" x14ac:dyDescent="0.2">
      <c r="A1210" s="135">
        <v>1208</v>
      </c>
      <c r="B1210" s="134">
        <v>45113</v>
      </c>
      <c r="C1210" s="134" t="s">
        <v>2386</v>
      </c>
    </row>
    <row r="1211" spans="1:3" s="133" customFormat="1" ht="12.75" x14ac:dyDescent="0.2">
      <c r="A1211" s="135">
        <v>1209</v>
      </c>
      <c r="B1211" s="134">
        <v>451130</v>
      </c>
      <c r="C1211" s="134" t="s">
        <v>2386</v>
      </c>
    </row>
    <row r="1212" spans="1:3" s="133" customFormat="1" ht="12.75" x14ac:dyDescent="0.2">
      <c r="A1212" s="135">
        <v>1210</v>
      </c>
      <c r="B1212" s="134">
        <v>45114</v>
      </c>
      <c r="C1212" s="134" t="s">
        <v>2385</v>
      </c>
    </row>
    <row r="1213" spans="1:3" s="133" customFormat="1" ht="12.75" x14ac:dyDescent="0.2">
      <c r="A1213" s="135">
        <v>1211</v>
      </c>
      <c r="B1213" s="134">
        <v>451140</v>
      </c>
      <c r="C1213" s="134" t="s">
        <v>2385</v>
      </c>
    </row>
    <row r="1214" spans="1:3" s="133" customFormat="1" ht="12.75" x14ac:dyDescent="0.2">
      <c r="A1214" s="135">
        <v>1212</v>
      </c>
      <c r="B1214" s="134">
        <v>4512</v>
      </c>
      <c r="C1214" s="134" t="s">
        <v>2384</v>
      </c>
    </row>
    <row r="1215" spans="1:3" s="133" customFormat="1" ht="12.75" x14ac:dyDescent="0.2">
      <c r="A1215" s="135">
        <v>1213</v>
      </c>
      <c r="B1215" s="134">
        <v>45121</v>
      </c>
      <c r="C1215" s="134" t="s">
        <v>2384</v>
      </c>
    </row>
    <row r="1216" spans="1:3" s="133" customFormat="1" ht="12.75" x14ac:dyDescent="0.2">
      <c r="A1216" s="135">
        <v>1214</v>
      </c>
      <c r="B1216" s="134">
        <v>451211</v>
      </c>
      <c r="C1216" s="134" t="s">
        <v>2383</v>
      </c>
    </row>
    <row r="1217" spans="1:3" s="133" customFormat="1" ht="12.75" x14ac:dyDescent="0.2">
      <c r="A1217" s="135">
        <v>1215</v>
      </c>
      <c r="B1217" s="134">
        <v>451212</v>
      </c>
      <c r="C1217" s="134" t="s">
        <v>2382</v>
      </c>
    </row>
    <row r="1218" spans="1:3" s="133" customFormat="1" ht="12.75" x14ac:dyDescent="0.2">
      <c r="A1218" s="135">
        <v>1216</v>
      </c>
      <c r="B1218" s="134">
        <v>452</v>
      </c>
      <c r="C1218" s="134" t="s">
        <v>2381</v>
      </c>
    </row>
    <row r="1219" spans="1:3" s="133" customFormat="1" ht="12.75" x14ac:dyDescent="0.2">
      <c r="A1219" s="135">
        <v>1217</v>
      </c>
      <c r="B1219" s="134">
        <v>4521</v>
      </c>
      <c r="C1219" s="134" t="s">
        <v>2380</v>
      </c>
    </row>
    <row r="1220" spans="1:3" s="133" customFormat="1" ht="12.75" x14ac:dyDescent="0.2">
      <c r="A1220" s="135">
        <v>1218</v>
      </c>
      <c r="B1220" s="134">
        <v>45211</v>
      </c>
      <c r="C1220" s="134" t="s">
        <v>2380</v>
      </c>
    </row>
    <row r="1221" spans="1:3" s="133" customFormat="1" ht="12.75" x14ac:dyDescent="0.2">
      <c r="A1221" s="135">
        <v>1219</v>
      </c>
      <c r="B1221" s="134">
        <v>452111</v>
      </c>
      <c r="C1221" s="134" t="s">
        <v>2379</v>
      </c>
    </row>
    <row r="1222" spans="1:3" s="133" customFormat="1" ht="12.75" x14ac:dyDescent="0.2">
      <c r="A1222" s="135">
        <v>1220</v>
      </c>
      <c r="B1222" s="134">
        <v>452112</v>
      </c>
      <c r="C1222" s="134" t="s">
        <v>2378</v>
      </c>
    </row>
    <row r="1223" spans="1:3" s="133" customFormat="1" ht="12.75" x14ac:dyDescent="0.2">
      <c r="A1223" s="135">
        <v>1221</v>
      </c>
      <c r="B1223" s="134">
        <v>4529</v>
      </c>
      <c r="C1223" s="134" t="s">
        <v>2377</v>
      </c>
    </row>
    <row r="1224" spans="1:3" s="133" customFormat="1" ht="12.75" x14ac:dyDescent="0.2">
      <c r="A1224" s="135">
        <v>1222</v>
      </c>
      <c r="B1224" s="134">
        <v>45291</v>
      </c>
      <c r="C1224" s="134" t="s">
        <v>2376</v>
      </c>
    </row>
    <row r="1225" spans="1:3" s="133" customFormat="1" ht="12.75" x14ac:dyDescent="0.2">
      <c r="A1225" s="135">
        <v>1223</v>
      </c>
      <c r="B1225" s="134">
        <v>452910</v>
      </c>
      <c r="C1225" s="134" t="s">
        <v>2376</v>
      </c>
    </row>
    <row r="1226" spans="1:3" s="133" customFormat="1" ht="12.75" x14ac:dyDescent="0.2">
      <c r="A1226" s="135">
        <v>1224</v>
      </c>
      <c r="B1226" s="134">
        <v>45299</v>
      </c>
      <c r="C1226" s="134" t="s">
        <v>2375</v>
      </c>
    </row>
    <row r="1227" spans="1:3" s="133" customFormat="1" ht="12.75" x14ac:dyDescent="0.2">
      <c r="A1227" s="135">
        <v>1225</v>
      </c>
      <c r="B1227" s="134">
        <v>452990</v>
      </c>
      <c r="C1227" s="134" t="s">
        <v>2375</v>
      </c>
    </row>
    <row r="1228" spans="1:3" s="133" customFormat="1" ht="12.75" x14ac:dyDescent="0.2">
      <c r="A1228" s="135">
        <v>1226</v>
      </c>
      <c r="B1228" s="134">
        <v>453</v>
      </c>
      <c r="C1228" s="134" t="s">
        <v>2374</v>
      </c>
    </row>
    <row r="1229" spans="1:3" s="133" customFormat="1" ht="12.75" x14ac:dyDescent="0.2">
      <c r="A1229" s="135">
        <v>1227</v>
      </c>
      <c r="B1229" s="134">
        <v>4531</v>
      </c>
      <c r="C1229" s="134" t="s">
        <v>2373</v>
      </c>
    </row>
    <row r="1230" spans="1:3" s="133" customFormat="1" ht="12.75" x14ac:dyDescent="0.2">
      <c r="A1230" s="135">
        <v>1228</v>
      </c>
      <c r="B1230" s="134">
        <v>45311</v>
      </c>
      <c r="C1230" s="134" t="s">
        <v>2373</v>
      </c>
    </row>
    <row r="1231" spans="1:3" s="133" customFormat="1" ht="12.75" x14ac:dyDescent="0.2">
      <c r="A1231" s="135">
        <v>1229</v>
      </c>
      <c r="B1231" s="134">
        <v>453110</v>
      </c>
      <c r="C1231" s="134" t="s">
        <v>2373</v>
      </c>
    </row>
    <row r="1232" spans="1:3" s="133" customFormat="1" ht="12.75" x14ac:dyDescent="0.2">
      <c r="A1232" s="135">
        <v>1230</v>
      </c>
      <c r="B1232" s="134">
        <v>4532</v>
      </c>
      <c r="C1232" s="134" t="s">
        <v>2372</v>
      </c>
    </row>
    <row r="1233" spans="1:3" s="133" customFormat="1" ht="12.75" x14ac:dyDescent="0.2">
      <c r="A1233" s="135">
        <v>1231</v>
      </c>
      <c r="B1233" s="134">
        <v>45321</v>
      </c>
      <c r="C1233" s="134" t="s">
        <v>2371</v>
      </c>
    </row>
    <row r="1234" spans="1:3" s="133" customFormat="1" ht="12.75" x14ac:dyDescent="0.2">
      <c r="A1234" s="135">
        <v>1232</v>
      </c>
      <c r="B1234" s="134">
        <v>453210</v>
      </c>
      <c r="C1234" s="134" t="s">
        <v>2371</v>
      </c>
    </row>
    <row r="1235" spans="1:3" s="133" customFormat="1" ht="12.75" x14ac:dyDescent="0.2">
      <c r="A1235" s="135">
        <v>1233</v>
      </c>
      <c r="B1235" s="134">
        <v>45322</v>
      </c>
      <c r="C1235" s="134" t="s">
        <v>2370</v>
      </c>
    </row>
    <row r="1236" spans="1:3" s="133" customFormat="1" ht="12.75" x14ac:dyDescent="0.2">
      <c r="A1236" s="135">
        <v>1234</v>
      </c>
      <c r="B1236" s="134">
        <v>453220</v>
      </c>
      <c r="C1236" s="134" t="s">
        <v>2370</v>
      </c>
    </row>
    <row r="1237" spans="1:3" s="133" customFormat="1" ht="12.75" x14ac:dyDescent="0.2">
      <c r="A1237" s="135">
        <v>1235</v>
      </c>
      <c r="B1237" s="134">
        <v>4533</v>
      </c>
      <c r="C1237" s="134" t="s">
        <v>2369</v>
      </c>
    </row>
    <row r="1238" spans="1:3" s="133" customFormat="1" ht="12.75" x14ac:dyDescent="0.2">
      <c r="A1238" s="135">
        <v>1236</v>
      </c>
      <c r="B1238" s="134">
        <v>45331</v>
      </c>
      <c r="C1238" s="134" t="s">
        <v>2369</v>
      </c>
    </row>
    <row r="1239" spans="1:3" s="133" customFormat="1" ht="12.75" x14ac:dyDescent="0.2">
      <c r="A1239" s="135">
        <v>1237</v>
      </c>
      <c r="B1239" s="134">
        <v>453310</v>
      </c>
      <c r="C1239" s="134" t="s">
        <v>2369</v>
      </c>
    </row>
    <row r="1240" spans="1:3" s="133" customFormat="1" ht="12.75" x14ac:dyDescent="0.2">
      <c r="A1240" s="135">
        <v>1238</v>
      </c>
      <c r="B1240" s="134">
        <v>4539</v>
      </c>
      <c r="C1240" s="134" t="s">
        <v>2368</v>
      </c>
    </row>
    <row r="1241" spans="1:3" s="133" customFormat="1" ht="12.75" x14ac:dyDescent="0.2">
      <c r="A1241" s="135">
        <v>1239</v>
      </c>
      <c r="B1241" s="134">
        <v>45391</v>
      </c>
      <c r="C1241" s="134" t="s">
        <v>2367</v>
      </c>
    </row>
    <row r="1242" spans="1:3" s="133" customFormat="1" ht="12.75" x14ac:dyDescent="0.2">
      <c r="A1242" s="135">
        <v>1240</v>
      </c>
      <c r="B1242" s="134">
        <v>453910</v>
      </c>
      <c r="C1242" s="134" t="s">
        <v>2367</v>
      </c>
    </row>
    <row r="1243" spans="1:3" s="133" customFormat="1" ht="12.75" x14ac:dyDescent="0.2">
      <c r="A1243" s="135">
        <v>1241</v>
      </c>
      <c r="B1243" s="134">
        <v>45392</v>
      </c>
      <c r="C1243" s="134" t="s">
        <v>2366</v>
      </c>
    </row>
    <row r="1244" spans="1:3" s="133" customFormat="1" ht="12.75" x14ac:dyDescent="0.2">
      <c r="A1244" s="135">
        <v>1242</v>
      </c>
      <c r="B1244" s="134">
        <v>453920</v>
      </c>
      <c r="C1244" s="134" t="s">
        <v>2366</v>
      </c>
    </row>
    <row r="1245" spans="1:3" s="133" customFormat="1" ht="12.75" x14ac:dyDescent="0.2">
      <c r="A1245" s="135">
        <v>1243</v>
      </c>
      <c r="B1245" s="134">
        <v>45393</v>
      </c>
      <c r="C1245" s="134" t="s">
        <v>2365</v>
      </c>
    </row>
    <row r="1246" spans="1:3" s="133" customFormat="1" ht="12.75" x14ac:dyDescent="0.2">
      <c r="A1246" s="135">
        <v>1244</v>
      </c>
      <c r="B1246" s="134">
        <v>453930</v>
      </c>
      <c r="C1246" s="134" t="s">
        <v>2365</v>
      </c>
    </row>
    <row r="1247" spans="1:3" s="133" customFormat="1" ht="12.75" x14ac:dyDescent="0.2">
      <c r="A1247" s="135">
        <v>1245</v>
      </c>
      <c r="B1247" s="134">
        <v>45399</v>
      </c>
      <c r="C1247" s="134" t="s">
        <v>2364</v>
      </c>
    </row>
    <row r="1248" spans="1:3" s="133" customFormat="1" ht="12.75" x14ac:dyDescent="0.2">
      <c r="A1248" s="135">
        <v>1246</v>
      </c>
      <c r="B1248" s="134">
        <v>453991</v>
      </c>
      <c r="C1248" s="134" t="s">
        <v>2363</v>
      </c>
    </row>
    <row r="1249" spans="1:3" s="133" customFormat="1" ht="12.75" x14ac:dyDescent="0.2">
      <c r="A1249" s="135">
        <v>1247</v>
      </c>
      <c r="B1249" s="134">
        <v>453998</v>
      </c>
      <c r="C1249" s="134" t="s">
        <v>2362</v>
      </c>
    </row>
    <row r="1250" spans="1:3" s="133" customFormat="1" ht="12.75" x14ac:dyDescent="0.2">
      <c r="A1250" s="135">
        <v>1248</v>
      </c>
      <c r="B1250" s="134">
        <v>454</v>
      </c>
      <c r="C1250" s="134" t="s">
        <v>2361</v>
      </c>
    </row>
    <row r="1251" spans="1:3" s="133" customFormat="1" ht="12.75" x14ac:dyDescent="0.2">
      <c r="A1251" s="135">
        <v>1249</v>
      </c>
      <c r="B1251" s="134">
        <v>4541</v>
      </c>
      <c r="C1251" s="134" t="s">
        <v>2360</v>
      </c>
    </row>
    <row r="1252" spans="1:3" s="133" customFormat="1" ht="12.75" x14ac:dyDescent="0.2">
      <c r="A1252" s="135">
        <v>1250</v>
      </c>
      <c r="B1252" s="134">
        <v>45411</v>
      </c>
      <c r="C1252" s="134" t="s">
        <v>2360</v>
      </c>
    </row>
    <row r="1253" spans="1:3" s="133" customFormat="1" ht="12.75" x14ac:dyDescent="0.2">
      <c r="A1253" s="135">
        <v>1251</v>
      </c>
      <c r="B1253" s="134">
        <v>454111</v>
      </c>
      <c r="C1253" s="134" t="s">
        <v>2359</v>
      </c>
    </row>
    <row r="1254" spans="1:3" s="133" customFormat="1" ht="12.75" x14ac:dyDescent="0.2">
      <c r="A1254" s="135">
        <v>1252</v>
      </c>
      <c r="B1254" s="134">
        <v>454112</v>
      </c>
      <c r="C1254" s="134" t="s">
        <v>2358</v>
      </c>
    </row>
    <row r="1255" spans="1:3" s="133" customFormat="1" ht="12.75" x14ac:dyDescent="0.2">
      <c r="A1255" s="135">
        <v>1253</v>
      </c>
      <c r="B1255" s="134">
        <v>454113</v>
      </c>
      <c r="C1255" s="134" t="s">
        <v>2357</v>
      </c>
    </row>
    <row r="1256" spans="1:3" s="133" customFormat="1" ht="12.75" x14ac:dyDescent="0.2">
      <c r="A1256" s="135">
        <v>1254</v>
      </c>
      <c r="B1256" s="134">
        <v>4542</v>
      </c>
      <c r="C1256" s="134" t="s">
        <v>2356</v>
      </c>
    </row>
    <row r="1257" spans="1:3" s="133" customFormat="1" ht="12.75" x14ac:dyDescent="0.2">
      <c r="A1257" s="135">
        <v>1255</v>
      </c>
      <c r="B1257" s="134">
        <v>45421</v>
      </c>
      <c r="C1257" s="134" t="s">
        <v>2356</v>
      </c>
    </row>
    <row r="1258" spans="1:3" s="133" customFormat="1" ht="12.75" x14ac:dyDescent="0.2">
      <c r="A1258" s="135">
        <v>1256</v>
      </c>
      <c r="B1258" s="134">
        <v>454210</v>
      </c>
      <c r="C1258" s="134" t="s">
        <v>2356</v>
      </c>
    </row>
    <row r="1259" spans="1:3" s="133" customFormat="1" ht="12.75" x14ac:dyDescent="0.2">
      <c r="A1259" s="135">
        <v>1257</v>
      </c>
      <c r="B1259" s="134">
        <v>4543</v>
      </c>
      <c r="C1259" s="134" t="s">
        <v>2355</v>
      </c>
    </row>
    <row r="1260" spans="1:3" s="133" customFormat="1" ht="12.75" x14ac:dyDescent="0.2">
      <c r="A1260" s="135">
        <v>1258</v>
      </c>
      <c r="B1260" s="134">
        <v>45431</v>
      </c>
      <c r="C1260" s="134" t="s">
        <v>2354</v>
      </c>
    </row>
    <row r="1261" spans="1:3" s="133" customFormat="1" ht="12.75" x14ac:dyDescent="0.2">
      <c r="A1261" s="135">
        <v>1259</v>
      </c>
      <c r="B1261" s="134">
        <v>454310</v>
      </c>
      <c r="C1261" s="134" t="s">
        <v>2354</v>
      </c>
    </row>
    <row r="1262" spans="1:3" s="133" customFormat="1" ht="12.75" x14ac:dyDescent="0.2">
      <c r="A1262" s="135">
        <v>1260</v>
      </c>
      <c r="B1262" s="134">
        <v>45439</v>
      </c>
      <c r="C1262" s="134" t="s">
        <v>2353</v>
      </c>
    </row>
    <row r="1263" spans="1:3" s="133" customFormat="1" ht="12.75" x14ac:dyDescent="0.2">
      <c r="A1263" s="135">
        <v>1261</v>
      </c>
      <c r="B1263" s="134">
        <v>454390</v>
      </c>
      <c r="C1263" s="134" t="s">
        <v>2353</v>
      </c>
    </row>
    <row r="1264" spans="1:3" s="133" customFormat="1" ht="12.75" x14ac:dyDescent="0.2">
      <c r="A1264" s="135">
        <v>1262</v>
      </c>
      <c r="B1264" s="134" t="s">
        <v>2352</v>
      </c>
      <c r="C1264" s="134" t="s">
        <v>2351</v>
      </c>
    </row>
    <row r="1265" spans="1:3" s="133" customFormat="1" ht="12.75" x14ac:dyDescent="0.2">
      <c r="A1265" s="135">
        <v>1263</v>
      </c>
      <c r="B1265" s="134">
        <v>481</v>
      </c>
      <c r="C1265" s="134" t="s">
        <v>2350</v>
      </c>
    </row>
    <row r="1266" spans="1:3" s="133" customFormat="1" ht="12.75" x14ac:dyDescent="0.2">
      <c r="A1266" s="135">
        <v>1264</v>
      </c>
      <c r="B1266" s="134">
        <v>4811</v>
      </c>
      <c r="C1266" s="134" t="s">
        <v>2349</v>
      </c>
    </row>
    <row r="1267" spans="1:3" s="133" customFormat="1" ht="12.75" x14ac:dyDescent="0.2">
      <c r="A1267" s="135">
        <v>1265</v>
      </c>
      <c r="B1267" s="134">
        <v>48111</v>
      </c>
      <c r="C1267" s="134" t="s">
        <v>2349</v>
      </c>
    </row>
    <row r="1268" spans="1:3" s="133" customFormat="1" ht="12.75" x14ac:dyDescent="0.2">
      <c r="A1268" s="135">
        <v>1266</v>
      </c>
      <c r="B1268" s="134">
        <v>481111</v>
      </c>
      <c r="C1268" s="134" t="s">
        <v>2348</v>
      </c>
    </row>
    <row r="1269" spans="1:3" s="133" customFormat="1" ht="12.75" x14ac:dyDescent="0.2">
      <c r="A1269" s="135">
        <v>1267</v>
      </c>
      <c r="B1269" s="134">
        <v>481112</v>
      </c>
      <c r="C1269" s="134" t="s">
        <v>2347</v>
      </c>
    </row>
    <row r="1270" spans="1:3" s="133" customFormat="1" ht="12.75" x14ac:dyDescent="0.2">
      <c r="A1270" s="135">
        <v>1268</v>
      </c>
      <c r="B1270" s="134">
        <v>4812</v>
      </c>
      <c r="C1270" s="134" t="s">
        <v>2346</v>
      </c>
    </row>
    <row r="1271" spans="1:3" s="133" customFormat="1" ht="12.75" x14ac:dyDescent="0.2">
      <c r="A1271" s="135">
        <v>1269</v>
      </c>
      <c r="B1271" s="134">
        <v>48121</v>
      </c>
      <c r="C1271" s="134" t="s">
        <v>2346</v>
      </c>
    </row>
    <row r="1272" spans="1:3" s="133" customFormat="1" ht="12.75" x14ac:dyDescent="0.2">
      <c r="A1272" s="135">
        <v>1270</v>
      </c>
      <c r="B1272" s="134">
        <v>481211</v>
      </c>
      <c r="C1272" s="134" t="s">
        <v>2345</v>
      </c>
    </row>
    <row r="1273" spans="1:3" s="133" customFormat="1" ht="12.75" x14ac:dyDescent="0.2">
      <c r="A1273" s="135">
        <v>1271</v>
      </c>
      <c r="B1273" s="134">
        <v>481212</v>
      </c>
      <c r="C1273" s="134" t="s">
        <v>2344</v>
      </c>
    </row>
    <row r="1274" spans="1:3" s="133" customFormat="1" ht="12.75" x14ac:dyDescent="0.2">
      <c r="A1274" s="135">
        <v>1272</v>
      </c>
      <c r="B1274" s="134">
        <v>481219</v>
      </c>
      <c r="C1274" s="134" t="s">
        <v>2343</v>
      </c>
    </row>
    <row r="1275" spans="1:3" s="133" customFormat="1" ht="12.75" x14ac:dyDescent="0.2">
      <c r="A1275" s="135">
        <v>1273</v>
      </c>
      <c r="B1275" s="134">
        <v>482</v>
      </c>
      <c r="C1275" s="134" t="s">
        <v>2342</v>
      </c>
    </row>
    <row r="1276" spans="1:3" s="133" customFormat="1" ht="12.75" x14ac:dyDescent="0.2">
      <c r="A1276" s="135">
        <v>1274</v>
      </c>
      <c r="B1276" s="134">
        <v>4821</v>
      </c>
      <c r="C1276" s="134" t="s">
        <v>2342</v>
      </c>
    </row>
    <row r="1277" spans="1:3" s="133" customFormat="1" ht="12.75" x14ac:dyDescent="0.2">
      <c r="A1277" s="135">
        <v>1275</v>
      </c>
      <c r="B1277" s="134">
        <v>48211</v>
      </c>
      <c r="C1277" s="134" t="s">
        <v>2342</v>
      </c>
    </row>
    <row r="1278" spans="1:3" s="133" customFormat="1" ht="12.75" x14ac:dyDescent="0.2">
      <c r="A1278" s="135">
        <v>1276</v>
      </c>
      <c r="B1278" s="134">
        <v>482111</v>
      </c>
      <c r="C1278" s="134" t="s">
        <v>2341</v>
      </c>
    </row>
    <row r="1279" spans="1:3" s="133" customFormat="1" ht="12.75" x14ac:dyDescent="0.2">
      <c r="A1279" s="135">
        <v>1277</v>
      </c>
      <c r="B1279" s="134">
        <v>482112</v>
      </c>
      <c r="C1279" s="134" t="s">
        <v>2340</v>
      </c>
    </row>
    <row r="1280" spans="1:3" s="133" customFormat="1" ht="12.75" x14ac:dyDescent="0.2">
      <c r="A1280" s="135">
        <v>1278</v>
      </c>
      <c r="B1280" s="134">
        <v>483</v>
      </c>
      <c r="C1280" s="134" t="s">
        <v>2339</v>
      </c>
    </row>
    <row r="1281" spans="1:3" s="133" customFormat="1" ht="12.75" x14ac:dyDescent="0.2">
      <c r="A1281" s="135">
        <v>1279</v>
      </c>
      <c r="B1281" s="134">
        <v>4831</v>
      </c>
      <c r="C1281" s="134" t="s">
        <v>2338</v>
      </c>
    </row>
    <row r="1282" spans="1:3" s="133" customFormat="1" ht="12.75" x14ac:dyDescent="0.2">
      <c r="A1282" s="135">
        <v>1280</v>
      </c>
      <c r="B1282" s="134">
        <v>48311</v>
      </c>
      <c r="C1282" s="134" t="s">
        <v>2338</v>
      </c>
    </row>
    <row r="1283" spans="1:3" s="133" customFormat="1" ht="12.75" x14ac:dyDescent="0.2">
      <c r="A1283" s="135">
        <v>1281</v>
      </c>
      <c r="B1283" s="134">
        <v>483111</v>
      </c>
      <c r="C1283" s="134" t="s">
        <v>2337</v>
      </c>
    </row>
    <row r="1284" spans="1:3" s="133" customFormat="1" ht="12.75" x14ac:dyDescent="0.2">
      <c r="A1284" s="135">
        <v>1282</v>
      </c>
      <c r="B1284" s="134">
        <v>483112</v>
      </c>
      <c r="C1284" s="134" t="s">
        <v>2336</v>
      </c>
    </row>
    <row r="1285" spans="1:3" s="133" customFormat="1" ht="12.75" x14ac:dyDescent="0.2">
      <c r="A1285" s="135">
        <v>1283</v>
      </c>
      <c r="B1285" s="134">
        <v>483113</v>
      </c>
      <c r="C1285" s="134" t="s">
        <v>2335</v>
      </c>
    </row>
    <row r="1286" spans="1:3" s="133" customFormat="1" ht="12.75" x14ac:dyDescent="0.2">
      <c r="A1286" s="135">
        <v>1284</v>
      </c>
      <c r="B1286" s="134">
        <v>483114</v>
      </c>
      <c r="C1286" s="134" t="s">
        <v>2334</v>
      </c>
    </row>
    <row r="1287" spans="1:3" s="133" customFormat="1" ht="12.75" x14ac:dyDescent="0.2">
      <c r="A1287" s="135">
        <v>1285</v>
      </c>
      <c r="B1287" s="134">
        <v>4832</v>
      </c>
      <c r="C1287" s="134" t="s">
        <v>2333</v>
      </c>
    </row>
    <row r="1288" spans="1:3" s="133" customFormat="1" ht="12.75" x14ac:dyDescent="0.2">
      <c r="A1288" s="135">
        <v>1286</v>
      </c>
      <c r="B1288" s="134">
        <v>48321</v>
      </c>
      <c r="C1288" s="134" t="s">
        <v>2333</v>
      </c>
    </row>
    <row r="1289" spans="1:3" s="133" customFormat="1" ht="12.75" x14ac:dyDescent="0.2">
      <c r="A1289" s="135">
        <v>1287</v>
      </c>
      <c r="B1289" s="134">
        <v>483211</v>
      </c>
      <c r="C1289" s="134" t="s">
        <v>2332</v>
      </c>
    </row>
    <row r="1290" spans="1:3" s="133" customFormat="1" ht="12.75" x14ac:dyDescent="0.2">
      <c r="A1290" s="135">
        <v>1288</v>
      </c>
      <c r="B1290" s="134">
        <v>483212</v>
      </c>
      <c r="C1290" s="134" t="s">
        <v>2331</v>
      </c>
    </row>
    <row r="1291" spans="1:3" s="133" customFormat="1" ht="12.75" x14ac:dyDescent="0.2">
      <c r="A1291" s="135">
        <v>1289</v>
      </c>
      <c r="B1291" s="134">
        <v>484</v>
      </c>
      <c r="C1291" s="134" t="s">
        <v>2330</v>
      </c>
    </row>
    <row r="1292" spans="1:3" s="133" customFormat="1" ht="12.75" x14ac:dyDescent="0.2">
      <c r="A1292" s="135">
        <v>1290</v>
      </c>
      <c r="B1292" s="134">
        <v>4841</v>
      </c>
      <c r="C1292" s="134" t="s">
        <v>2329</v>
      </c>
    </row>
    <row r="1293" spans="1:3" s="133" customFormat="1" ht="12.75" x14ac:dyDescent="0.2">
      <c r="A1293" s="135">
        <v>1291</v>
      </c>
      <c r="B1293" s="134">
        <v>48411</v>
      </c>
      <c r="C1293" s="134" t="s">
        <v>2328</v>
      </c>
    </row>
    <row r="1294" spans="1:3" s="133" customFormat="1" ht="12.75" x14ac:dyDescent="0.2">
      <c r="A1294" s="135">
        <v>1292</v>
      </c>
      <c r="B1294" s="134">
        <v>484110</v>
      </c>
      <c r="C1294" s="134" t="s">
        <v>2327</v>
      </c>
    </row>
    <row r="1295" spans="1:3" s="133" customFormat="1" ht="12.75" x14ac:dyDescent="0.2">
      <c r="A1295" s="135">
        <v>1293</v>
      </c>
      <c r="B1295" s="134">
        <v>48412</v>
      </c>
      <c r="C1295" s="134" t="s">
        <v>2326</v>
      </c>
    </row>
    <row r="1296" spans="1:3" s="133" customFormat="1" ht="12.75" x14ac:dyDescent="0.2">
      <c r="A1296" s="135">
        <v>1294</v>
      </c>
      <c r="B1296" s="134">
        <v>484121</v>
      </c>
      <c r="C1296" s="134" t="s">
        <v>2325</v>
      </c>
    </row>
    <row r="1297" spans="1:3" s="133" customFormat="1" ht="12.75" x14ac:dyDescent="0.2">
      <c r="A1297" s="135">
        <v>1295</v>
      </c>
      <c r="B1297" s="134">
        <v>484122</v>
      </c>
      <c r="C1297" s="134" t="s">
        <v>2324</v>
      </c>
    </row>
    <row r="1298" spans="1:3" s="133" customFormat="1" ht="12.75" x14ac:dyDescent="0.2">
      <c r="A1298" s="135">
        <v>1296</v>
      </c>
      <c r="B1298" s="134">
        <v>4842</v>
      </c>
      <c r="C1298" s="134" t="s">
        <v>2323</v>
      </c>
    </row>
    <row r="1299" spans="1:3" s="133" customFormat="1" ht="12.75" x14ac:dyDescent="0.2">
      <c r="A1299" s="135">
        <v>1297</v>
      </c>
      <c r="B1299" s="134">
        <v>48421</v>
      </c>
      <c r="C1299" s="134" t="s">
        <v>2322</v>
      </c>
    </row>
    <row r="1300" spans="1:3" s="133" customFormat="1" ht="12.75" x14ac:dyDescent="0.2">
      <c r="A1300" s="135">
        <v>1298</v>
      </c>
      <c r="B1300" s="134">
        <v>484210</v>
      </c>
      <c r="C1300" s="134" t="s">
        <v>2322</v>
      </c>
    </row>
    <row r="1301" spans="1:3" s="133" customFormat="1" ht="12.75" x14ac:dyDescent="0.2">
      <c r="A1301" s="135">
        <v>1299</v>
      </c>
      <c r="B1301" s="134">
        <v>48422</v>
      </c>
      <c r="C1301" s="134" t="s">
        <v>2321</v>
      </c>
    </row>
    <row r="1302" spans="1:3" s="133" customFormat="1" ht="12.75" x14ac:dyDescent="0.2">
      <c r="A1302" s="135">
        <v>1300</v>
      </c>
      <c r="B1302" s="134">
        <v>484220</v>
      </c>
      <c r="C1302" s="134" t="s">
        <v>2320</v>
      </c>
    </row>
    <row r="1303" spans="1:3" s="133" customFormat="1" ht="12.75" x14ac:dyDescent="0.2">
      <c r="A1303" s="135">
        <v>1301</v>
      </c>
      <c r="B1303" s="134">
        <v>48423</v>
      </c>
      <c r="C1303" s="134" t="s">
        <v>2319</v>
      </c>
    </row>
    <row r="1304" spans="1:3" s="133" customFormat="1" ht="12.75" x14ac:dyDescent="0.2">
      <c r="A1304" s="135">
        <v>1302</v>
      </c>
      <c r="B1304" s="134">
        <v>484230</v>
      </c>
      <c r="C1304" s="134" t="s">
        <v>2318</v>
      </c>
    </row>
    <row r="1305" spans="1:3" s="133" customFormat="1" ht="12.75" x14ac:dyDescent="0.2">
      <c r="A1305" s="135">
        <v>1303</v>
      </c>
      <c r="B1305" s="134">
        <v>485</v>
      </c>
      <c r="C1305" s="134" t="s">
        <v>2317</v>
      </c>
    </row>
    <row r="1306" spans="1:3" s="133" customFormat="1" ht="12.75" x14ac:dyDescent="0.2">
      <c r="A1306" s="135">
        <v>1304</v>
      </c>
      <c r="B1306" s="134">
        <v>4851</v>
      </c>
      <c r="C1306" s="134" t="s">
        <v>2316</v>
      </c>
    </row>
    <row r="1307" spans="1:3" s="133" customFormat="1" ht="12.75" x14ac:dyDescent="0.2">
      <c r="A1307" s="135">
        <v>1305</v>
      </c>
      <c r="B1307" s="134">
        <v>48511</v>
      </c>
      <c r="C1307" s="134" t="s">
        <v>2316</v>
      </c>
    </row>
    <row r="1308" spans="1:3" s="133" customFormat="1" ht="12.75" x14ac:dyDescent="0.2">
      <c r="A1308" s="135">
        <v>1306</v>
      </c>
      <c r="B1308" s="134">
        <v>485111</v>
      </c>
      <c r="C1308" s="134" t="s">
        <v>2315</v>
      </c>
    </row>
    <row r="1309" spans="1:3" s="133" customFormat="1" ht="12.75" x14ac:dyDescent="0.2">
      <c r="A1309" s="135">
        <v>1307</v>
      </c>
      <c r="B1309" s="134">
        <v>485112</v>
      </c>
      <c r="C1309" s="134" t="s">
        <v>2314</v>
      </c>
    </row>
    <row r="1310" spans="1:3" s="133" customFormat="1" ht="12.75" x14ac:dyDescent="0.2">
      <c r="A1310" s="135">
        <v>1308</v>
      </c>
      <c r="B1310" s="134">
        <v>485113</v>
      </c>
      <c r="C1310" s="134" t="s">
        <v>2313</v>
      </c>
    </row>
    <row r="1311" spans="1:3" s="133" customFormat="1" ht="12.75" x14ac:dyDescent="0.2">
      <c r="A1311" s="135">
        <v>1309</v>
      </c>
      <c r="B1311" s="134">
        <v>485119</v>
      </c>
      <c r="C1311" s="134" t="s">
        <v>2312</v>
      </c>
    </row>
    <row r="1312" spans="1:3" s="133" customFormat="1" ht="12.75" x14ac:dyDescent="0.2">
      <c r="A1312" s="135">
        <v>1310</v>
      </c>
      <c r="B1312" s="134">
        <v>4852</v>
      </c>
      <c r="C1312" s="134" t="s">
        <v>2311</v>
      </c>
    </row>
    <row r="1313" spans="1:3" s="133" customFormat="1" ht="12.75" x14ac:dyDescent="0.2">
      <c r="A1313" s="135">
        <v>1311</v>
      </c>
      <c r="B1313" s="134">
        <v>48521</v>
      </c>
      <c r="C1313" s="134" t="s">
        <v>2311</v>
      </c>
    </row>
    <row r="1314" spans="1:3" s="133" customFormat="1" ht="12.75" x14ac:dyDescent="0.2">
      <c r="A1314" s="135">
        <v>1312</v>
      </c>
      <c r="B1314" s="134">
        <v>485210</v>
      </c>
      <c r="C1314" s="134" t="s">
        <v>2311</v>
      </c>
    </row>
    <row r="1315" spans="1:3" s="133" customFormat="1" ht="12.75" x14ac:dyDescent="0.2">
      <c r="A1315" s="135">
        <v>1313</v>
      </c>
      <c r="B1315" s="134">
        <v>4853</v>
      </c>
      <c r="C1315" s="134" t="s">
        <v>2310</v>
      </c>
    </row>
    <row r="1316" spans="1:3" s="133" customFormat="1" ht="12.75" x14ac:dyDescent="0.2">
      <c r="A1316" s="135">
        <v>1314</v>
      </c>
      <c r="B1316" s="134">
        <v>48531</v>
      </c>
      <c r="C1316" s="134" t="s">
        <v>2309</v>
      </c>
    </row>
    <row r="1317" spans="1:3" s="133" customFormat="1" ht="12.75" x14ac:dyDescent="0.2">
      <c r="A1317" s="135">
        <v>1315</v>
      </c>
      <c r="B1317" s="134">
        <v>485310</v>
      </c>
      <c r="C1317" s="134" t="s">
        <v>2308</v>
      </c>
    </row>
    <row r="1318" spans="1:3" s="133" customFormat="1" ht="12.75" x14ac:dyDescent="0.2">
      <c r="A1318" s="135">
        <v>1316</v>
      </c>
      <c r="B1318" s="134">
        <v>48532</v>
      </c>
      <c r="C1318" s="134" t="s">
        <v>2307</v>
      </c>
    </row>
    <row r="1319" spans="1:3" s="133" customFormat="1" ht="12.75" x14ac:dyDescent="0.2">
      <c r="A1319" s="135">
        <v>1317</v>
      </c>
      <c r="B1319" s="134">
        <v>485320</v>
      </c>
      <c r="C1319" s="134" t="s">
        <v>2307</v>
      </c>
    </row>
    <row r="1320" spans="1:3" s="133" customFormat="1" ht="12.75" x14ac:dyDescent="0.2">
      <c r="A1320" s="135">
        <v>1318</v>
      </c>
      <c r="B1320" s="134">
        <v>4854</v>
      </c>
      <c r="C1320" s="134" t="s">
        <v>2306</v>
      </c>
    </row>
    <row r="1321" spans="1:3" s="133" customFormat="1" ht="12.75" x14ac:dyDescent="0.2">
      <c r="A1321" s="135">
        <v>1319</v>
      </c>
      <c r="B1321" s="134">
        <v>48541</v>
      </c>
      <c r="C1321" s="134" t="s">
        <v>2306</v>
      </c>
    </row>
    <row r="1322" spans="1:3" s="133" customFormat="1" ht="12.75" x14ac:dyDescent="0.2">
      <c r="A1322" s="135">
        <v>1320</v>
      </c>
      <c r="B1322" s="134">
        <v>485410</v>
      </c>
      <c r="C1322" s="134" t="s">
        <v>2306</v>
      </c>
    </row>
    <row r="1323" spans="1:3" s="133" customFormat="1" ht="12.75" x14ac:dyDescent="0.2">
      <c r="A1323" s="135">
        <v>1321</v>
      </c>
      <c r="B1323" s="134">
        <v>4855</v>
      </c>
      <c r="C1323" s="134" t="s">
        <v>2305</v>
      </c>
    </row>
    <row r="1324" spans="1:3" s="133" customFormat="1" ht="12.75" x14ac:dyDescent="0.2">
      <c r="A1324" s="135">
        <v>1322</v>
      </c>
      <c r="B1324" s="134">
        <v>48551</v>
      </c>
      <c r="C1324" s="134" t="s">
        <v>2305</v>
      </c>
    </row>
    <row r="1325" spans="1:3" s="133" customFormat="1" ht="12.75" x14ac:dyDescent="0.2">
      <c r="A1325" s="135">
        <v>1323</v>
      </c>
      <c r="B1325" s="134">
        <v>485510</v>
      </c>
      <c r="C1325" s="134" t="s">
        <v>2305</v>
      </c>
    </row>
    <row r="1326" spans="1:3" s="133" customFormat="1" ht="12.75" x14ac:dyDescent="0.2">
      <c r="A1326" s="135">
        <v>1324</v>
      </c>
      <c r="B1326" s="134">
        <v>4859</v>
      </c>
      <c r="C1326" s="134" t="s">
        <v>2304</v>
      </c>
    </row>
    <row r="1327" spans="1:3" s="133" customFormat="1" ht="12.75" x14ac:dyDescent="0.2">
      <c r="A1327" s="135">
        <v>1325</v>
      </c>
      <c r="B1327" s="134">
        <v>48599</v>
      </c>
      <c r="C1327" s="134" t="s">
        <v>2304</v>
      </c>
    </row>
    <row r="1328" spans="1:3" s="133" customFormat="1" ht="12.75" x14ac:dyDescent="0.2">
      <c r="A1328" s="135">
        <v>1326</v>
      </c>
      <c r="B1328" s="134">
        <v>485991</v>
      </c>
      <c r="C1328" s="134" t="s">
        <v>2303</v>
      </c>
    </row>
    <row r="1329" spans="1:3" s="133" customFormat="1" ht="12.75" x14ac:dyDescent="0.2">
      <c r="A1329" s="135">
        <v>1327</v>
      </c>
      <c r="B1329" s="134">
        <v>485999</v>
      </c>
      <c r="C1329" s="134" t="s">
        <v>2302</v>
      </c>
    </row>
    <row r="1330" spans="1:3" s="133" customFormat="1" ht="12.75" x14ac:dyDescent="0.2">
      <c r="A1330" s="135">
        <v>1328</v>
      </c>
      <c r="B1330" s="134">
        <v>486</v>
      </c>
      <c r="C1330" s="134" t="s">
        <v>2301</v>
      </c>
    </row>
    <row r="1331" spans="1:3" s="133" customFormat="1" ht="12.75" x14ac:dyDescent="0.2">
      <c r="A1331" s="135">
        <v>1329</v>
      </c>
      <c r="B1331" s="134">
        <v>4861</v>
      </c>
      <c r="C1331" s="134" t="s">
        <v>2300</v>
      </c>
    </row>
    <row r="1332" spans="1:3" s="133" customFormat="1" ht="12.75" x14ac:dyDescent="0.2">
      <c r="A1332" s="135">
        <v>1330</v>
      </c>
      <c r="B1332" s="134">
        <v>48611</v>
      </c>
      <c r="C1332" s="134" t="s">
        <v>2300</v>
      </c>
    </row>
    <row r="1333" spans="1:3" s="133" customFormat="1" ht="12.75" x14ac:dyDescent="0.2">
      <c r="A1333" s="135">
        <v>1331</v>
      </c>
      <c r="B1333" s="134">
        <v>486110</v>
      </c>
      <c r="C1333" s="134" t="s">
        <v>2300</v>
      </c>
    </row>
    <row r="1334" spans="1:3" s="133" customFormat="1" ht="12.75" x14ac:dyDescent="0.2">
      <c r="A1334" s="135">
        <v>1332</v>
      </c>
      <c r="B1334" s="134">
        <v>4862</v>
      </c>
      <c r="C1334" s="134" t="s">
        <v>2299</v>
      </c>
    </row>
    <row r="1335" spans="1:3" s="133" customFormat="1" ht="12.75" x14ac:dyDescent="0.2">
      <c r="A1335" s="135">
        <v>1333</v>
      </c>
      <c r="B1335" s="134">
        <v>48621</v>
      </c>
      <c r="C1335" s="134" t="s">
        <v>2299</v>
      </c>
    </row>
    <row r="1336" spans="1:3" s="133" customFormat="1" ht="12.75" x14ac:dyDescent="0.2">
      <c r="A1336" s="135">
        <v>1334</v>
      </c>
      <c r="B1336" s="134">
        <v>486210</v>
      </c>
      <c r="C1336" s="134" t="s">
        <v>2299</v>
      </c>
    </row>
    <row r="1337" spans="1:3" s="133" customFormat="1" ht="12.75" x14ac:dyDescent="0.2">
      <c r="A1337" s="135">
        <v>1335</v>
      </c>
      <c r="B1337" s="134">
        <v>4869</v>
      </c>
      <c r="C1337" s="134" t="s">
        <v>2298</v>
      </c>
    </row>
    <row r="1338" spans="1:3" s="133" customFormat="1" ht="12.75" x14ac:dyDescent="0.2">
      <c r="A1338" s="135">
        <v>1336</v>
      </c>
      <c r="B1338" s="134">
        <v>48691</v>
      </c>
      <c r="C1338" s="134" t="s">
        <v>2297</v>
      </c>
    </row>
    <row r="1339" spans="1:3" s="133" customFormat="1" ht="12.75" x14ac:dyDescent="0.2">
      <c r="A1339" s="135">
        <v>1337</v>
      </c>
      <c r="B1339" s="134">
        <v>486910</v>
      </c>
      <c r="C1339" s="134" t="s">
        <v>2297</v>
      </c>
    </row>
    <row r="1340" spans="1:3" s="133" customFormat="1" ht="12.75" x14ac:dyDescent="0.2">
      <c r="A1340" s="135">
        <v>1338</v>
      </c>
      <c r="B1340" s="134">
        <v>48699</v>
      </c>
      <c r="C1340" s="134" t="s">
        <v>2296</v>
      </c>
    </row>
    <row r="1341" spans="1:3" s="133" customFormat="1" ht="12.75" x14ac:dyDescent="0.2">
      <c r="A1341" s="135">
        <v>1339</v>
      </c>
      <c r="B1341" s="134">
        <v>486990</v>
      </c>
      <c r="C1341" s="134" t="s">
        <v>2296</v>
      </c>
    </row>
    <row r="1342" spans="1:3" s="133" customFormat="1" ht="12.75" x14ac:dyDescent="0.2">
      <c r="A1342" s="135">
        <v>1340</v>
      </c>
      <c r="B1342" s="134">
        <v>487</v>
      </c>
      <c r="C1342" s="134" t="s">
        <v>2295</v>
      </c>
    </row>
    <row r="1343" spans="1:3" s="133" customFormat="1" ht="12.75" x14ac:dyDescent="0.2">
      <c r="A1343" s="135">
        <v>1341</v>
      </c>
      <c r="B1343" s="134">
        <v>4871</v>
      </c>
      <c r="C1343" s="134" t="s">
        <v>2294</v>
      </c>
    </row>
    <row r="1344" spans="1:3" s="133" customFormat="1" ht="12.75" x14ac:dyDescent="0.2">
      <c r="A1344" s="135">
        <v>1342</v>
      </c>
      <c r="B1344" s="134">
        <v>48711</v>
      </c>
      <c r="C1344" s="134" t="s">
        <v>2294</v>
      </c>
    </row>
    <row r="1345" spans="1:3" s="133" customFormat="1" ht="12.75" x14ac:dyDescent="0.2">
      <c r="A1345" s="135">
        <v>1343</v>
      </c>
      <c r="B1345" s="134">
        <v>487110</v>
      </c>
      <c r="C1345" s="134" t="s">
        <v>2294</v>
      </c>
    </row>
    <row r="1346" spans="1:3" s="133" customFormat="1" ht="12.75" x14ac:dyDescent="0.2">
      <c r="A1346" s="135">
        <v>1344</v>
      </c>
      <c r="B1346" s="134">
        <v>4872</v>
      </c>
      <c r="C1346" s="134" t="s">
        <v>2293</v>
      </c>
    </row>
    <row r="1347" spans="1:3" s="133" customFormat="1" ht="12.75" x14ac:dyDescent="0.2">
      <c r="A1347" s="135">
        <v>1345</v>
      </c>
      <c r="B1347" s="134">
        <v>48721</v>
      </c>
      <c r="C1347" s="134" t="s">
        <v>2293</v>
      </c>
    </row>
    <row r="1348" spans="1:3" s="133" customFormat="1" ht="12.75" x14ac:dyDescent="0.2">
      <c r="A1348" s="135">
        <v>1346</v>
      </c>
      <c r="B1348" s="134">
        <v>487210</v>
      </c>
      <c r="C1348" s="134" t="s">
        <v>2293</v>
      </c>
    </row>
    <row r="1349" spans="1:3" s="133" customFormat="1" ht="12.75" x14ac:dyDescent="0.2">
      <c r="A1349" s="135">
        <v>1347</v>
      </c>
      <c r="B1349" s="134">
        <v>4879</v>
      </c>
      <c r="C1349" s="134" t="s">
        <v>2292</v>
      </c>
    </row>
    <row r="1350" spans="1:3" s="133" customFormat="1" ht="12.75" x14ac:dyDescent="0.2">
      <c r="A1350" s="135">
        <v>1348</v>
      </c>
      <c r="B1350" s="134">
        <v>48799</v>
      </c>
      <c r="C1350" s="134" t="s">
        <v>2292</v>
      </c>
    </row>
    <row r="1351" spans="1:3" s="133" customFormat="1" ht="12.75" x14ac:dyDescent="0.2">
      <c r="A1351" s="135">
        <v>1349</v>
      </c>
      <c r="B1351" s="134">
        <v>487990</v>
      </c>
      <c r="C1351" s="134" t="s">
        <v>2292</v>
      </c>
    </row>
    <row r="1352" spans="1:3" s="133" customFormat="1" ht="12.75" x14ac:dyDescent="0.2">
      <c r="A1352" s="135">
        <v>1350</v>
      </c>
      <c r="B1352" s="134">
        <v>488</v>
      </c>
      <c r="C1352" s="134" t="s">
        <v>2291</v>
      </c>
    </row>
    <row r="1353" spans="1:3" s="133" customFormat="1" ht="12.75" x14ac:dyDescent="0.2">
      <c r="A1353" s="135">
        <v>1351</v>
      </c>
      <c r="B1353" s="134">
        <v>4881</v>
      </c>
      <c r="C1353" s="134" t="s">
        <v>2290</v>
      </c>
    </row>
    <row r="1354" spans="1:3" s="133" customFormat="1" ht="12.75" x14ac:dyDescent="0.2">
      <c r="A1354" s="135">
        <v>1352</v>
      </c>
      <c r="B1354" s="134">
        <v>48811</v>
      </c>
      <c r="C1354" s="134" t="s">
        <v>2289</v>
      </c>
    </row>
    <row r="1355" spans="1:3" s="133" customFormat="1" ht="12.75" x14ac:dyDescent="0.2">
      <c r="A1355" s="135">
        <v>1353</v>
      </c>
      <c r="B1355" s="134">
        <v>488111</v>
      </c>
      <c r="C1355" s="134" t="s">
        <v>2288</v>
      </c>
    </row>
    <row r="1356" spans="1:3" s="133" customFormat="1" ht="12.75" x14ac:dyDescent="0.2">
      <c r="A1356" s="135">
        <v>1354</v>
      </c>
      <c r="B1356" s="134">
        <v>488119</v>
      </c>
      <c r="C1356" s="134" t="s">
        <v>2287</v>
      </c>
    </row>
    <row r="1357" spans="1:3" s="133" customFormat="1" ht="12.75" x14ac:dyDescent="0.2">
      <c r="A1357" s="135">
        <v>1355</v>
      </c>
      <c r="B1357" s="134">
        <v>48819</v>
      </c>
      <c r="C1357" s="134" t="s">
        <v>2286</v>
      </c>
    </row>
    <row r="1358" spans="1:3" s="133" customFormat="1" ht="12.75" x14ac:dyDescent="0.2">
      <c r="A1358" s="135">
        <v>1356</v>
      </c>
      <c r="B1358" s="134">
        <v>488190</v>
      </c>
      <c r="C1358" s="134" t="s">
        <v>2286</v>
      </c>
    </row>
    <row r="1359" spans="1:3" s="133" customFormat="1" ht="12.75" x14ac:dyDescent="0.2">
      <c r="A1359" s="135">
        <v>1357</v>
      </c>
      <c r="B1359" s="134">
        <v>4882</v>
      </c>
      <c r="C1359" s="134" t="s">
        <v>2285</v>
      </c>
    </row>
    <row r="1360" spans="1:3" s="133" customFormat="1" ht="12.75" x14ac:dyDescent="0.2">
      <c r="A1360" s="135">
        <v>1358</v>
      </c>
      <c r="B1360" s="134">
        <v>48821</v>
      </c>
      <c r="C1360" s="134" t="s">
        <v>2285</v>
      </c>
    </row>
    <row r="1361" spans="1:3" s="133" customFormat="1" ht="12.75" x14ac:dyDescent="0.2">
      <c r="A1361" s="135">
        <v>1359</v>
      </c>
      <c r="B1361" s="134">
        <v>488210</v>
      </c>
      <c r="C1361" s="134" t="s">
        <v>2285</v>
      </c>
    </row>
    <row r="1362" spans="1:3" s="133" customFormat="1" ht="12.75" x14ac:dyDescent="0.2">
      <c r="A1362" s="135">
        <v>1360</v>
      </c>
      <c r="B1362" s="134">
        <v>4883</v>
      </c>
      <c r="C1362" s="134" t="s">
        <v>2284</v>
      </c>
    </row>
    <row r="1363" spans="1:3" s="133" customFormat="1" ht="12.75" x14ac:dyDescent="0.2">
      <c r="A1363" s="135">
        <v>1361</v>
      </c>
      <c r="B1363" s="134">
        <v>48831</v>
      </c>
      <c r="C1363" s="134" t="s">
        <v>2283</v>
      </c>
    </row>
    <row r="1364" spans="1:3" s="133" customFormat="1" ht="12.75" x14ac:dyDescent="0.2">
      <c r="A1364" s="135">
        <v>1362</v>
      </c>
      <c r="B1364" s="134">
        <v>488310</v>
      </c>
      <c r="C1364" s="134" t="s">
        <v>2283</v>
      </c>
    </row>
    <row r="1365" spans="1:3" s="133" customFormat="1" ht="12.75" x14ac:dyDescent="0.2">
      <c r="A1365" s="135">
        <v>1363</v>
      </c>
      <c r="B1365" s="134">
        <v>48832</v>
      </c>
      <c r="C1365" s="134" t="s">
        <v>2282</v>
      </c>
    </row>
    <row r="1366" spans="1:3" s="133" customFormat="1" ht="12.75" x14ac:dyDescent="0.2">
      <c r="A1366" s="135">
        <v>1364</v>
      </c>
      <c r="B1366" s="134">
        <v>488320</v>
      </c>
      <c r="C1366" s="134" t="s">
        <v>2282</v>
      </c>
    </row>
    <row r="1367" spans="1:3" s="133" customFormat="1" ht="12.75" x14ac:dyDescent="0.2">
      <c r="A1367" s="135">
        <v>1365</v>
      </c>
      <c r="B1367" s="134">
        <v>48833</v>
      </c>
      <c r="C1367" s="134" t="s">
        <v>2281</v>
      </c>
    </row>
    <row r="1368" spans="1:3" s="133" customFormat="1" ht="12.75" x14ac:dyDescent="0.2">
      <c r="A1368" s="135">
        <v>1366</v>
      </c>
      <c r="B1368" s="134">
        <v>488330</v>
      </c>
      <c r="C1368" s="134" t="s">
        <v>2280</v>
      </c>
    </row>
    <row r="1369" spans="1:3" s="133" customFormat="1" ht="12.75" x14ac:dyDescent="0.2">
      <c r="A1369" s="135">
        <v>1367</v>
      </c>
      <c r="B1369" s="134">
        <v>48839</v>
      </c>
      <c r="C1369" s="134" t="s">
        <v>2279</v>
      </c>
    </row>
    <row r="1370" spans="1:3" s="133" customFormat="1" ht="12.75" x14ac:dyDescent="0.2">
      <c r="A1370" s="135">
        <v>1368</v>
      </c>
      <c r="B1370" s="134">
        <v>488390</v>
      </c>
      <c r="C1370" s="134" t="s">
        <v>2279</v>
      </c>
    </row>
    <row r="1371" spans="1:3" s="133" customFormat="1" ht="12.75" x14ac:dyDescent="0.2">
      <c r="A1371" s="135">
        <v>1369</v>
      </c>
      <c r="B1371" s="134">
        <v>4884</v>
      </c>
      <c r="C1371" s="134" t="s">
        <v>2278</v>
      </c>
    </row>
    <row r="1372" spans="1:3" s="133" customFormat="1" ht="12.75" x14ac:dyDescent="0.2">
      <c r="A1372" s="135">
        <v>1370</v>
      </c>
      <c r="B1372" s="134">
        <v>48841</v>
      </c>
      <c r="C1372" s="134" t="s">
        <v>2277</v>
      </c>
    </row>
    <row r="1373" spans="1:3" s="133" customFormat="1" ht="12.75" x14ac:dyDescent="0.2">
      <c r="A1373" s="135">
        <v>1371</v>
      </c>
      <c r="B1373" s="134">
        <v>488410</v>
      </c>
      <c r="C1373" s="134" t="s">
        <v>2277</v>
      </c>
    </row>
    <row r="1374" spans="1:3" s="133" customFormat="1" ht="12.75" x14ac:dyDescent="0.2">
      <c r="A1374" s="135">
        <v>1372</v>
      </c>
      <c r="B1374" s="134">
        <v>48849</v>
      </c>
      <c r="C1374" s="134" t="s">
        <v>2276</v>
      </c>
    </row>
    <row r="1375" spans="1:3" s="133" customFormat="1" ht="12.75" x14ac:dyDescent="0.2">
      <c r="A1375" s="135">
        <v>1373</v>
      </c>
      <c r="B1375" s="134">
        <v>488490</v>
      </c>
      <c r="C1375" s="134" t="s">
        <v>2275</v>
      </c>
    </row>
    <row r="1376" spans="1:3" s="133" customFormat="1" ht="12.75" x14ac:dyDescent="0.2">
      <c r="A1376" s="135">
        <v>1374</v>
      </c>
      <c r="B1376" s="134">
        <v>4885</v>
      </c>
      <c r="C1376" s="134" t="s">
        <v>2274</v>
      </c>
    </row>
    <row r="1377" spans="1:3" s="133" customFormat="1" ht="12.75" x14ac:dyDescent="0.2">
      <c r="A1377" s="135">
        <v>1375</v>
      </c>
      <c r="B1377" s="134">
        <v>48851</v>
      </c>
      <c r="C1377" s="134" t="s">
        <v>2274</v>
      </c>
    </row>
    <row r="1378" spans="1:3" s="133" customFormat="1" ht="12.75" x14ac:dyDescent="0.2">
      <c r="A1378" s="135">
        <v>1376</v>
      </c>
      <c r="B1378" s="134">
        <v>488510</v>
      </c>
      <c r="C1378" s="134" t="s">
        <v>2273</v>
      </c>
    </row>
    <row r="1379" spans="1:3" s="133" customFormat="1" ht="12.75" x14ac:dyDescent="0.2">
      <c r="A1379" s="135">
        <v>1377</v>
      </c>
      <c r="B1379" s="134">
        <v>4889</v>
      </c>
      <c r="C1379" s="134" t="s">
        <v>2272</v>
      </c>
    </row>
    <row r="1380" spans="1:3" s="133" customFormat="1" ht="12.75" x14ac:dyDescent="0.2">
      <c r="A1380" s="135">
        <v>1378</v>
      </c>
      <c r="B1380" s="134">
        <v>48899</v>
      </c>
      <c r="C1380" s="134" t="s">
        <v>2272</v>
      </c>
    </row>
    <row r="1381" spans="1:3" s="133" customFormat="1" ht="12.75" x14ac:dyDescent="0.2">
      <c r="A1381" s="135">
        <v>1379</v>
      </c>
      <c r="B1381" s="134">
        <v>488991</v>
      </c>
      <c r="C1381" s="134" t="s">
        <v>2271</v>
      </c>
    </row>
    <row r="1382" spans="1:3" s="133" customFormat="1" ht="12.75" x14ac:dyDescent="0.2">
      <c r="A1382" s="135">
        <v>1380</v>
      </c>
      <c r="B1382" s="134">
        <v>488999</v>
      </c>
      <c r="C1382" s="134" t="s">
        <v>2270</v>
      </c>
    </row>
    <row r="1383" spans="1:3" s="133" customFormat="1" ht="12.75" x14ac:dyDescent="0.2">
      <c r="A1383" s="135">
        <v>1381</v>
      </c>
      <c r="B1383" s="134">
        <v>491</v>
      </c>
      <c r="C1383" s="134" t="s">
        <v>2269</v>
      </c>
    </row>
    <row r="1384" spans="1:3" s="133" customFormat="1" ht="12.75" x14ac:dyDescent="0.2">
      <c r="A1384" s="135">
        <v>1382</v>
      </c>
      <c r="B1384" s="134">
        <v>4911</v>
      </c>
      <c r="C1384" s="134" t="s">
        <v>2269</v>
      </c>
    </row>
    <row r="1385" spans="1:3" s="133" customFormat="1" ht="12.75" x14ac:dyDescent="0.2">
      <c r="A1385" s="135">
        <v>1383</v>
      </c>
      <c r="B1385" s="134">
        <v>49111</v>
      </c>
      <c r="C1385" s="134" t="s">
        <v>2269</v>
      </c>
    </row>
    <row r="1386" spans="1:3" s="133" customFormat="1" ht="12.75" x14ac:dyDescent="0.2">
      <c r="A1386" s="135">
        <v>1384</v>
      </c>
      <c r="B1386" s="134">
        <v>491110</v>
      </c>
      <c r="C1386" s="134" t="s">
        <v>2269</v>
      </c>
    </row>
    <row r="1387" spans="1:3" s="133" customFormat="1" ht="12.75" x14ac:dyDescent="0.2">
      <c r="A1387" s="135">
        <v>1385</v>
      </c>
      <c r="B1387" s="134">
        <v>492</v>
      </c>
      <c r="C1387" s="134" t="s">
        <v>2268</v>
      </c>
    </row>
    <row r="1388" spans="1:3" s="133" customFormat="1" ht="12.75" x14ac:dyDescent="0.2">
      <c r="A1388" s="135">
        <v>1386</v>
      </c>
      <c r="B1388" s="134">
        <v>4921</v>
      </c>
      <c r="C1388" s="134" t="s">
        <v>2267</v>
      </c>
    </row>
    <row r="1389" spans="1:3" s="133" customFormat="1" ht="12.75" x14ac:dyDescent="0.2">
      <c r="A1389" s="135">
        <v>1387</v>
      </c>
      <c r="B1389" s="134">
        <v>49211</v>
      </c>
      <c r="C1389" s="134" t="s">
        <v>2267</v>
      </c>
    </row>
    <row r="1390" spans="1:3" s="133" customFormat="1" ht="12.75" x14ac:dyDescent="0.2">
      <c r="A1390" s="135">
        <v>1388</v>
      </c>
      <c r="B1390" s="134">
        <v>492110</v>
      </c>
      <c r="C1390" s="134" t="s">
        <v>2267</v>
      </c>
    </row>
    <row r="1391" spans="1:3" s="133" customFormat="1" ht="12.75" x14ac:dyDescent="0.2">
      <c r="A1391" s="135">
        <v>1389</v>
      </c>
      <c r="B1391" s="134">
        <v>4922</v>
      </c>
      <c r="C1391" s="134" t="s">
        <v>2266</v>
      </c>
    </row>
    <row r="1392" spans="1:3" s="133" customFormat="1" ht="12.75" x14ac:dyDescent="0.2">
      <c r="A1392" s="135">
        <v>1390</v>
      </c>
      <c r="B1392" s="134">
        <v>49221</v>
      </c>
      <c r="C1392" s="134" t="s">
        <v>2266</v>
      </c>
    </row>
    <row r="1393" spans="1:3" s="133" customFormat="1" ht="12.75" x14ac:dyDescent="0.2">
      <c r="A1393" s="135">
        <v>1391</v>
      </c>
      <c r="B1393" s="134">
        <v>492210</v>
      </c>
      <c r="C1393" s="134" t="s">
        <v>2266</v>
      </c>
    </row>
    <row r="1394" spans="1:3" s="133" customFormat="1" ht="12.75" x14ac:dyDescent="0.2">
      <c r="A1394" s="135">
        <v>1392</v>
      </c>
      <c r="B1394" s="134">
        <v>493</v>
      </c>
      <c r="C1394" s="134" t="s">
        <v>2265</v>
      </c>
    </row>
    <row r="1395" spans="1:3" s="133" customFormat="1" ht="12.75" x14ac:dyDescent="0.2">
      <c r="A1395" s="135">
        <v>1393</v>
      </c>
      <c r="B1395" s="134">
        <v>4931</v>
      </c>
      <c r="C1395" s="134" t="s">
        <v>2265</v>
      </c>
    </row>
    <row r="1396" spans="1:3" s="133" customFormat="1" ht="12.75" x14ac:dyDescent="0.2">
      <c r="A1396" s="135">
        <v>1394</v>
      </c>
      <c r="B1396" s="134">
        <v>49311</v>
      </c>
      <c r="C1396" s="134" t="s">
        <v>2264</v>
      </c>
    </row>
    <row r="1397" spans="1:3" s="133" customFormat="1" ht="12.75" x14ac:dyDescent="0.2">
      <c r="A1397" s="135">
        <v>1395</v>
      </c>
      <c r="B1397" s="134">
        <v>493110</v>
      </c>
      <c r="C1397" s="134" t="s">
        <v>2263</v>
      </c>
    </row>
    <row r="1398" spans="1:3" s="133" customFormat="1" ht="12.75" x14ac:dyDescent="0.2">
      <c r="A1398" s="135">
        <v>1396</v>
      </c>
      <c r="B1398" s="134">
        <v>49312</v>
      </c>
      <c r="C1398" s="134" t="s">
        <v>2262</v>
      </c>
    </row>
    <row r="1399" spans="1:3" s="133" customFormat="1" ht="12.75" x14ac:dyDescent="0.2">
      <c r="A1399" s="135">
        <v>1397</v>
      </c>
      <c r="B1399" s="134">
        <v>493120</v>
      </c>
      <c r="C1399" s="134" t="s">
        <v>2262</v>
      </c>
    </row>
    <row r="1400" spans="1:3" s="133" customFormat="1" ht="12.75" x14ac:dyDescent="0.2">
      <c r="A1400" s="135">
        <v>1398</v>
      </c>
      <c r="B1400" s="134">
        <v>49313</v>
      </c>
      <c r="C1400" s="134" t="s">
        <v>2261</v>
      </c>
    </row>
    <row r="1401" spans="1:3" s="133" customFormat="1" ht="12.75" x14ac:dyDescent="0.2">
      <c r="A1401" s="135">
        <v>1399</v>
      </c>
      <c r="B1401" s="134">
        <v>493130</v>
      </c>
      <c r="C1401" s="134" t="s">
        <v>2261</v>
      </c>
    </row>
    <row r="1402" spans="1:3" s="133" customFormat="1" ht="12.75" x14ac:dyDescent="0.2">
      <c r="A1402" s="135">
        <v>1400</v>
      </c>
      <c r="B1402" s="134">
        <v>49319</v>
      </c>
      <c r="C1402" s="134" t="s">
        <v>2260</v>
      </c>
    </row>
    <row r="1403" spans="1:3" s="133" customFormat="1" ht="12.75" x14ac:dyDescent="0.2">
      <c r="A1403" s="135">
        <v>1401</v>
      </c>
      <c r="B1403" s="134">
        <v>493190</v>
      </c>
      <c r="C1403" s="134" t="s">
        <v>2260</v>
      </c>
    </row>
    <row r="1404" spans="1:3" s="133" customFormat="1" ht="12.75" x14ac:dyDescent="0.2">
      <c r="A1404" s="135">
        <v>1402</v>
      </c>
      <c r="B1404" s="134">
        <v>51</v>
      </c>
      <c r="C1404" s="134" t="s">
        <v>1410</v>
      </c>
    </row>
    <row r="1405" spans="1:3" s="133" customFormat="1" ht="12.75" x14ac:dyDescent="0.2">
      <c r="A1405" s="135">
        <v>1403</v>
      </c>
      <c r="B1405" s="134">
        <v>511</v>
      </c>
      <c r="C1405" s="134" t="s">
        <v>2259</v>
      </c>
    </row>
    <row r="1406" spans="1:3" s="133" customFormat="1" ht="12.75" x14ac:dyDescent="0.2">
      <c r="A1406" s="135">
        <v>1404</v>
      </c>
      <c r="B1406" s="134">
        <v>5111</v>
      </c>
      <c r="C1406" s="134" t="s">
        <v>2258</v>
      </c>
    </row>
    <row r="1407" spans="1:3" s="133" customFormat="1" ht="12.75" x14ac:dyDescent="0.2">
      <c r="A1407" s="135">
        <v>1405</v>
      </c>
      <c r="B1407" s="134">
        <v>51111</v>
      </c>
      <c r="C1407" s="134" t="s">
        <v>2257</v>
      </c>
    </row>
    <row r="1408" spans="1:3" s="133" customFormat="1" ht="12.75" x14ac:dyDescent="0.2">
      <c r="A1408" s="135">
        <v>1406</v>
      </c>
      <c r="B1408" s="134">
        <v>511110</v>
      </c>
      <c r="C1408" s="134" t="s">
        <v>2256</v>
      </c>
    </row>
    <row r="1409" spans="1:3" s="133" customFormat="1" ht="12.75" x14ac:dyDescent="0.2">
      <c r="A1409" s="135">
        <v>1407</v>
      </c>
      <c r="B1409" s="134">
        <v>51112</v>
      </c>
      <c r="C1409" s="134" t="s">
        <v>2255</v>
      </c>
    </row>
    <row r="1410" spans="1:3" s="133" customFormat="1" ht="12.75" x14ac:dyDescent="0.2">
      <c r="A1410" s="135">
        <v>1408</v>
      </c>
      <c r="B1410" s="134">
        <v>511120</v>
      </c>
      <c r="C1410" s="134" t="s">
        <v>2254</v>
      </c>
    </row>
    <row r="1411" spans="1:3" s="133" customFormat="1" ht="12.75" x14ac:dyDescent="0.2">
      <c r="A1411" s="135">
        <v>1409</v>
      </c>
      <c r="B1411" s="134">
        <v>51113</v>
      </c>
      <c r="C1411" s="134" t="s">
        <v>2253</v>
      </c>
    </row>
    <row r="1412" spans="1:3" s="133" customFormat="1" ht="12.75" x14ac:dyDescent="0.2">
      <c r="A1412" s="135">
        <v>1410</v>
      </c>
      <c r="B1412" s="134">
        <v>511130</v>
      </c>
      <c r="C1412" s="134" t="s">
        <v>2252</v>
      </c>
    </row>
    <row r="1413" spans="1:3" s="133" customFormat="1" ht="12.75" x14ac:dyDescent="0.2">
      <c r="A1413" s="135">
        <v>1411</v>
      </c>
      <c r="B1413" s="134">
        <v>51114</v>
      </c>
      <c r="C1413" s="134" t="s">
        <v>2251</v>
      </c>
    </row>
    <row r="1414" spans="1:3" s="133" customFormat="1" ht="12.75" x14ac:dyDescent="0.2">
      <c r="A1414" s="135">
        <v>1412</v>
      </c>
      <c r="B1414" s="134">
        <v>511140</v>
      </c>
      <c r="C1414" s="134" t="s">
        <v>2250</v>
      </c>
    </row>
    <row r="1415" spans="1:3" s="133" customFormat="1" ht="12.75" x14ac:dyDescent="0.2">
      <c r="A1415" s="135">
        <v>1413</v>
      </c>
      <c r="B1415" s="134">
        <v>51119</v>
      </c>
      <c r="C1415" s="134" t="s">
        <v>2249</v>
      </c>
    </row>
    <row r="1416" spans="1:3" s="133" customFormat="1" ht="12.75" x14ac:dyDescent="0.2">
      <c r="A1416" s="135">
        <v>1414</v>
      </c>
      <c r="B1416" s="134">
        <v>511191</v>
      </c>
      <c r="C1416" s="134" t="s">
        <v>2248</v>
      </c>
    </row>
    <row r="1417" spans="1:3" s="133" customFormat="1" ht="12.75" x14ac:dyDescent="0.2">
      <c r="A1417" s="135">
        <v>1415</v>
      </c>
      <c r="B1417" s="134">
        <v>511199</v>
      </c>
      <c r="C1417" s="134" t="s">
        <v>2247</v>
      </c>
    </row>
    <row r="1418" spans="1:3" s="133" customFormat="1" ht="12.75" x14ac:dyDescent="0.2">
      <c r="A1418" s="135">
        <v>1416</v>
      </c>
      <c r="B1418" s="134">
        <v>5112</v>
      </c>
      <c r="C1418" s="134" t="s">
        <v>2246</v>
      </c>
    </row>
    <row r="1419" spans="1:3" s="133" customFormat="1" ht="12.75" x14ac:dyDescent="0.2">
      <c r="A1419" s="135">
        <v>1417</v>
      </c>
      <c r="B1419" s="134">
        <v>51121</v>
      </c>
      <c r="C1419" s="134" t="s">
        <v>2246</v>
      </c>
    </row>
    <row r="1420" spans="1:3" s="133" customFormat="1" ht="12.75" x14ac:dyDescent="0.2">
      <c r="A1420" s="135">
        <v>1418</v>
      </c>
      <c r="B1420" s="134">
        <v>511210</v>
      </c>
      <c r="C1420" s="134" t="s">
        <v>2246</v>
      </c>
    </row>
    <row r="1421" spans="1:3" s="133" customFormat="1" ht="12.75" x14ac:dyDescent="0.2">
      <c r="A1421" s="135">
        <v>1419</v>
      </c>
      <c r="B1421" s="134">
        <v>512</v>
      </c>
      <c r="C1421" s="134" t="s">
        <v>2245</v>
      </c>
    </row>
    <row r="1422" spans="1:3" s="133" customFormat="1" ht="12.75" x14ac:dyDescent="0.2">
      <c r="A1422" s="135">
        <v>1420</v>
      </c>
      <c r="B1422" s="134">
        <v>5121</v>
      </c>
      <c r="C1422" s="134" t="s">
        <v>2244</v>
      </c>
    </row>
    <row r="1423" spans="1:3" s="133" customFormat="1" ht="12.75" x14ac:dyDescent="0.2">
      <c r="A1423" s="135">
        <v>1421</v>
      </c>
      <c r="B1423" s="134">
        <v>51211</v>
      </c>
      <c r="C1423" s="134" t="s">
        <v>2243</v>
      </c>
    </row>
    <row r="1424" spans="1:3" s="133" customFormat="1" ht="12.75" x14ac:dyDescent="0.2">
      <c r="A1424" s="135">
        <v>1422</v>
      </c>
      <c r="B1424" s="134">
        <v>512110</v>
      </c>
      <c r="C1424" s="134" t="s">
        <v>2242</v>
      </c>
    </row>
    <row r="1425" spans="1:3" s="133" customFormat="1" ht="12.75" x14ac:dyDescent="0.2">
      <c r="A1425" s="135">
        <v>1423</v>
      </c>
      <c r="B1425" s="134">
        <v>51212</v>
      </c>
      <c r="C1425" s="134" t="s">
        <v>2241</v>
      </c>
    </row>
    <row r="1426" spans="1:3" s="133" customFormat="1" ht="12.75" x14ac:dyDescent="0.2">
      <c r="A1426" s="135">
        <v>1424</v>
      </c>
      <c r="B1426" s="134">
        <v>512120</v>
      </c>
      <c r="C1426" s="134" t="s">
        <v>2241</v>
      </c>
    </row>
    <row r="1427" spans="1:3" s="133" customFormat="1" ht="12.75" x14ac:dyDescent="0.2">
      <c r="A1427" s="135">
        <v>1425</v>
      </c>
      <c r="B1427" s="134">
        <v>51213</v>
      </c>
      <c r="C1427" s="134" t="s">
        <v>2240</v>
      </c>
    </row>
    <row r="1428" spans="1:3" s="133" customFormat="1" ht="12.75" x14ac:dyDescent="0.2">
      <c r="A1428" s="135">
        <v>1426</v>
      </c>
      <c r="B1428" s="136">
        <v>512131</v>
      </c>
      <c r="C1428" s="136" t="s">
        <v>2239</v>
      </c>
    </row>
    <row r="1429" spans="1:3" s="133" customFormat="1" ht="12.75" x14ac:dyDescent="0.2">
      <c r="A1429" s="135">
        <v>1427</v>
      </c>
      <c r="B1429" s="134">
        <v>512132</v>
      </c>
      <c r="C1429" s="134" t="s">
        <v>2238</v>
      </c>
    </row>
    <row r="1430" spans="1:3" s="133" customFormat="1" ht="12.75" x14ac:dyDescent="0.2">
      <c r="A1430" s="135">
        <v>1428</v>
      </c>
      <c r="B1430" s="134">
        <v>51219</v>
      </c>
      <c r="C1430" s="134" t="s">
        <v>2237</v>
      </c>
    </row>
    <row r="1431" spans="1:3" s="133" customFormat="1" ht="12.75" x14ac:dyDescent="0.2">
      <c r="A1431" s="135">
        <v>1429</v>
      </c>
      <c r="B1431" s="134">
        <v>512191</v>
      </c>
      <c r="C1431" s="134" t="s">
        <v>2236</v>
      </c>
    </row>
    <row r="1432" spans="1:3" s="133" customFormat="1" ht="12.75" x14ac:dyDescent="0.2">
      <c r="A1432" s="135">
        <v>1430</v>
      </c>
      <c r="B1432" s="134">
        <v>512199</v>
      </c>
      <c r="C1432" s="134" t="s">
        <v>2235</v>
      </c>
    </row>
    <row r="1433" spans="1:3" s="133" customFormat="1" ht="12.75" x14ac:dyDescent="0.2">
      <c r="A1433" s="135">
        <v>1431</v>
      </c>
      <c r="B1433" s="134">
        <v>5122</v>
      </c>
      <c r="C1433" s="134" t="s">
        <v>2234</v>
      </c>
    </row>
    <row r="1434" spans="1:3" s="133" customFormat="1" ht="12.75" x14ac:dyDescent="0.2">
      <c r="A1434" s="135">
        <v>1432</v>
      </c>
      <c r="B1434" s="134">
        <v>51221</v>
      </c>
      <c r="C1434" s="134" t="s">
        <v>2233</v>
      </c>
    </row>
    <row r="1435" spans="1:3" s="133" customFormat="1" ht="12.75" x14ac:dyDescent="0.2">
      <c r="A1435" s="135">
        <v>1433</v>
      </c>
      <c r="B1435" s="134">
        <v>512210</v>
      </c>
      <c r="C1435" s="134" t="s">
        <v>2233</v>
      </c>
    </row>
    <row r="1436" spans="1:3" s="133" customFormat="1" ht="12.75" x14ac:dyDescent="0.2">
      <c r="A1436" s="135">
        <v>1434</v>
      </c>
      <c r="B1436" s="134">
        <v>51222</v>
      </c>
      <c r="C1436" s="134" t="s">
        <v>2232</v>
      </c>
    </row>
    <row r="1437" spans="1:3" s="133" customFormat="1" ht="12.75" x14ac:dyDescent="0.2">
      <c r="A1437" s="135">
        <v>1435</v>
      </c>
      <c r="B1437" s="134">
        <v>512220</v>
      </c>
      <c r="C1437" s="134" t="s">
        <v>2232</v>
      </c>
    </row>
    <row r="1438" spans="1:3" s="133" customFormat="1" ht="12.75" x14ac:dyDescent="0.2">
      <c r="A1438" s="135">
        <v>1436</v>
      </c>
      <c r="B1438" s="134">
        <v>51223</v>
      </c>
      <c r="C1438" s="134" t="s">
        <v>2231</v>
      </c>
    </row>
    <row r="1439" spans="1:3" s="133" customFormat="1" ht="12.75" x14ac:dyDescent="0.2">
      <c r="A1439" s="135">
        <v>1437</v>
      </c>
      <c r="B1439" s="134">
        <v>512230</v>
      </c>
      <c r="C1439" s="134" t="s">
        <v>2231</v>
      </c>
    </row>
    <row r="1440" spans="1:3" s="133" customFormat="1" ht="12.75" x14ac:dyDescent="0.2">
      <c r="A1440" s="135">
        <v>1438</v>
      </c>
      <c r="B1440" s="134">
        <v>51224</v>
      </c>
      <c r="C1440" s="134" t="s">
        <v>2230</v>
      </c>
    </row>
    <row r="1441" spans="1:3" s="133" customFormat="1" ht="12.75" x14ac:dyDescent="0.2">
      <c r="A1441" s="135">
        <v>1439</v>
      </c>
      <c r="B1441" s="134">
        <v>512240</v>
      </c>
      <c r="C1441" s="134" t="s">
        <v>2230</v>
      </c>
    </row>
    <row r="1442" spans="1:3" s="133" customFormat="1" ht="12.75" x14ac:dyDescent="0.2">
      <c r="A1442" s="135">
        <v>1440</v>
      </c>
      <c r="B1442" s="134">
        <v>51229</v>
      </c>
      <c r="C1442" s="134" t="s">
        <v>2229</v>
      </c>
    </row>
    <row r="1443" spans="1:3" s="133" customFormat="1" ht="12.75" x14ac:dyDescent="0.2">
      <c r="A1443" s="135">
        <v>1441</v>
      </c>
      <c r="B1443" s="134">
        <v>512290</v>
      </c>
      <c r="C1443" s="134" t="s">
        <v>2229</v>
      </c>
    </row>
    <row r="1444" spans="1:3" s="133" customFormat="1" ht="12.75" x14ac:dyDescent="0.2">
      <c r="A1444" s="135">
        <v>1442</v>
      </c>
      <c r="B1444" s="134">
        <v>515</v>
      </c>
      <c r="C1444" s="134" t="s">
        <v>2228</v>
      </c>
    </row>
    <row r="1445" spans="1:3" s="133" customFormat="1" ht="12.75" x14ac:dyDescent="0.2">
      <c r="A1445" s="135">
        <v>1443</v>
      </c>
      <c r="B1445" s="134">
        <v>5151</v>
      </c>
      <c r="C1445" s="134" t="s">
        <v>2227</v>
      </c>
    </row>
    <row r="1446" spans="1:3" s="133" customFormat="1" ht="12.75" x14ac:dyDescent="0.2">
      <c r="A1446" s="135">
        <v>1444</v>
      </c>
      <c r="B1446" s="134">
        <v>51511</v>
      </c>
      <c r="C1446" s="134" t="s">
        <v>2226</v>
      </c>
    </row>
    <row r="1447" spans="1:3" s="133" customFormat="1" ht="12.75" x14ac:dyDescent="0.2">
      <c r="A1447" s="135">
        <v>1445</v>
      </c>
      <c r="B1447" s="134">
        <v>515111</v>
      </c>
      <c r="C1447" s="134" t="s">
        <v>2225</v>
      </c>
    </row>
    <row r="1448" spans="1:3" s="133" customFormat="1" ht="12.75" x14ac:dyDescent="0.2">
      <c r="A1448" s="135">
        <v>1446</v>
      </c>
      <c r="B1448" s="134">
        <v>515112</v>
      </c>
      <c r="C1448" s="134" t="s">
        <v>2224</v>
      </c>
    </row>
    <row r="1449" spans="1:3" s="133" customFormat="1" ht="12.75" x14ac:dyDescent="0.2">
      <c r="A1449" s="135">
        <v>1447</v>
      </c>
      <c r="B1449" s="134">
        <v>51512</v>
      </c>
      <c r="C1449" s="134" t="s">
        <v>2223</v>
      </c>
    </row>
    <row r="1450" spans="1:3" s="133" customFormat="1" ht="12.75" x14ac:dyDescent="0.2">
      <c r="A1450" s="135">
        <v>1448</v>
      </c>
      <c r="B1450" s="134">
        <v>515120</v>
      </c>
      <c r="C1450" s="134" t="s">
        <v>2223</v>
      </c>
    </row>
    <row r="1451" spans="1:3" s="133" customFormat="1" ht="12.75" x14ac:dyDescent="0.2">
      <c r="A1451" s="135">
        <v>1449</v>
      </c>
      <c r="B1451" s="134">
        <v>5152</v>
      </c>
      <c r="C1451" s="134" t="s">
        <v>2222</v>
      </c>
    </row>
    <row r="1452" spans="1:3" s="133" customFormat="1" ht="12.75" x14ac:dyDescent="0.2">
      <c r="A1452" s="135">
        <v>1450</v>
      </c>
      <c r="B1452" s="134">
        <v>51521</v>
      </c>
      <c r="C1452" s="134" t="s">
        <v>2222</v>
      </c>
    </row>
    <row r="1453" spans="1:3" s="133" customFormat="1" ht="12.75" x14ac:dyDescent="0.2">
      <c r="A1453" s="135">
        <v>1451</v>
      </c>
      <c r="B1453" s="134">
        <v>515210</v>
      </c>
      <c r="C1453" s="134" t="s">
        <v>2222</v>
      </c>
    </row>
    <row r="1454" spans="1:3" s="133" customFormat="1" ht="12.75" x14ac:dyDescent="0.2">
      <c r="A1454" s="135">
        <v>1452</v>
      </c>
      <c r="B1454" s="134">
        <v>517</v>
      </c>
      <c r="C1454" s="134" t="s">
        <v>2221</v>
      </c>
    </row>
    <row r="1455" spans="1:3" s="133" customFormat="1" ht="12.75" x14ac:dyDescent="0.2">
      <c r="A1455" s="135">
        <v>1453</v>
      </c>
      <c r="B1455" s="134">
        <v>5171</v>
      </c>
      <c r="C1455" s="134" t="s">
        <v>2220</v>
      </c>
    </row>
    <row r="1456" spans="1:3" s="133" customFormat="1" ht="12.75" x14ac:dyDescent="0.2">
      <c r="A1456" s="135">
        <v>1454</v>
      </c>
      <c r="B1456" s="134">
        <v>51711</v>
      </c>
      <c r="C1456" s="134" t="s">
        <v>2220</v>
      </c>
    </row>
    <row r="1457" spans="1:3" s="133" customFormat="1" ht="12.75" x14ac:dyDescent="0.2">
      <c r="A1457" s="135">
        <v>1455</v>
      </c>
      <c r="B1457" s="134">
        <v>517110</v>
      </c>
      <c r="C1457" s="134" t="s">
        <v>2219</v>
      </c>
    </row>
    <row r="1458" spans="1:3" s="133" customFormat="1" ht="12.75" x14ac:dyDescent="0.2">
      <c r="A1458" s="135">
        <v>1456</v>
      </c>
      <c r="B1458" s="134">
        <v>5172</v>
      </c>
      <c r="C1458" s="134" t="s">
        <v>2218</v>
      </c>
    </row>
    <row r="1459" spans="1:3" s="133" customFormat="1" ht="12.75" x14ac:dyDescent="0.2">
      <c r="A1459" s="135">
        <v>1457</v>
      </c>
      <c r="B1459" s="134">
        <v>51721</v>
      </c>
      <c r="C1459" s="134" t="s">
        <v>2218</v>
      </c>
    </row>
    <row r="1460" spans="1:3" s="133" customFormat="1" ht="12.75" x14ac:dyDescent="0.2">
      <c r="A1460" s="135">
        <v>1458</v>
      </c>
      <c r="B1460" s="134">
        <v>517210</v>
      </c>
      <c r="C1460" s="134" t="s">
        <v>2218</v>
      </c>
    </row>
    <row r="1461" spans="1:3" s="133" customFormat="1" ht="12.75" x14ac:dyDescent="0.2">
      <c r="A1461" s="135">
        <v>1459</v>
      </c>
      <c r="B1461" s="134">
        <v>5174</v>
      </c>
      <c r="C1461" s="134" t="s">
        <v>2217</v>
      </c>
    </row>
    <row r="1462" spans="1:3" s="133" customFormat="1" ht="12.75" x14ac:dyDescent="0.2">
      <c r="A1462" s="135">
        <v>1460</v>
      </c>
      <c r="B1462" s="134">
        <v>51741</v>
      </c>
      <c r="C1462" s="134" t="s">
        <v>2217</v>
      </c>
    </row>
    <row r="1463" spans="1:3" s="133" customFormat="1" ht="12.75" x14ac:dyDescent="0.2">
      <c r="A1463" s="135">
        <v>1461</v>
      </c>
      <c r="B1463" s="134">
        <v>517410</v>
      </c>
      <c r="C1463" s="134" t="s">
        <v>2217</v>
      </c>
    </row>
    <row r="1464" spans="1:3" s="133" customFormat="1" ht="12.75" x14ac:dyDescent="0.2">
      <c r="A1464" s="135">
        <v>1462</v>
      </c>
      <c r="B1464" s="134">
        <v>5179</v>
      </c>
      <c r="C1464" s="134" t="s">
        <v>2216</v>
      </c>
    </row>
    <row r="1465" spans="1:3" s="133" customFormat="1" ht="12.75" x14ac:dyDescent="0.2">
      <c r="A1465" s="135">
        <v>1463</v>
      </c>
      <c r="B1465" s="134">
        <v>51791</v>
      </c>
      <c r="C1465" s="134" t="s">
        <v>2216</v>
      </c>
    </row>
    <row r="1466" spans="1:3" s="133" customFormat="1" ht="12.75" x14ac:dyDescent="0.2">
      <c r="A1466" s="135">
        <v>1464</v>
      </c>
      <c r="B1466" s="134">
        <v>517911</v>
      </c>
      <c r="C1466" s="134" t="s">
        <v>2215</v>
      </c>
    </row>
    <row r="1467" spans="1:3" s="133" customFormat="1" ht="12.75" x14ac:dyDescent="0.2">
      <c r="A1467" s="135">
        <v>1465</v>
      </c>
      <c r="B1467" s="134">
        <v>517919</v>
      </c>
      <c r="C1467" s="134" t="s">
        <v>2214</v>
      </c>
    </row>
    <row r="1468" spans="1:3" s="133" customFormat="1" ht="12.75" x14ac:dyDescent="0.2">
      <c r="A1468" s="135">
        <v>1466</v>
      </c>
      <c r="B1468" s="134">
        <v>518</v>
      </c>
      <c r="C1468" s="134" t="s">
        <v>2213</v>
      </c>
    </row>
    <row r="1469" spans="1:3" s="133" customFormat="1" ht="12.75" x14ac:dyDescent="0.2">
      <c r="A1469" s="135">
        <v>1467</v>
      </c>
      <c r="B1469" s="134">
        <v>5182</v>
      </c>
      <c r="C1469" s="134" t="s">
        <v>2213</v>
      </c>
    </row>
    <row r="1470" spans="1:3" s="133" customFormat="1" ht="12.75" x14ac:dyDescent="0.2">
      <c r="A1470" s="135">
        <v>1468</v>
      </c>
      <c r="B1470" s="134">
        <v>51821</v>
      </c>
      <c r="C1470" s="134" t="s">
        <v>2213</v>
      </c>
    </row>
    <row r="1471" spans="1:3" s="133" customFormat="1" ht="12.75" x14ac:dyDescent="0.2">
      <c r="A1471" s="135">
        <v>1469</v>
      </c>
      <c r="B1471" s="134">
        <v>518210</v>
      </c>
      <c r="C1471" s="134" t="s">
        <v>2213</v>
      </c>
    </row>
    <row r="1472" spans="1:3" s="133" customFormat="1" ht="12.75" x14ac:dyDescent="0.2">
      <c r="A1472" s="135">
        <v>1470</v>
      </c>
      <c r="B1472" s="134">
        <v>519</v>
      </c>
      <c r="C1472" s="134" t="s">
        <v>2212</v>
      </c>
    </row>
    <row r="1473" spans="1:3" s="133" customFormat="1" ht="12.75" x14ac:dyDescent="0.2">
      <c r="A1473" s="135">
        <v>1471</v>
      </c>
      <c r="B1473" s="134">
        <v>5191</v>
      </c>
      <c r="C1473" s="134" t="s">
        <v>2212</v>
      </c>
    </row>
    <row r="1474" spans="1:3" s="133" customFormat="1" ht="12.75" x14ac:dyDescent="0.2">
      <c r="A1474" s="135">
        <v>1472</v>
      </c>
      <c r="B1474" s="134">
        <v>51911</v>
      </c>
      <c r="C1474" s="134" t="s">
        <v>2211</v>
      </c>
    </row>
    <row r="1475" spans="1:3" s="133" customFormat="1" ht="12.75" x14ac:dyDescent="0.2">
      <c r="A1475" s="135">
        <v>1473</v>
      </c>
      <c r="B1475" s="134">
        <v>519110</v>
      </c>
      <c r="C1475" s="134" t="s">
        <v>2211</v>
      </c>
    </row>
    <row r="1476" spans="1:3" s="133" customFormat="1" ht="12.75" x14ac:dyDescent="0.2">
      <c r="A1476" s="135">
        <v>1474</v>
      </c>
      <c r="B1476" s="134">
        <v>51912</v>
      </c>
      <c r="C1476" s="134" t="s">
        <v>2210</v>
      </c>
    </row>
    <row r="1477" spans="1:3" s="133" customFormat="1" ht="12.75" x14ac:dyDescent="0.2">
      <c r="A1477" s="135">
        <v>1475</v>
      </c>
      <c r="B1477" s="134">
        <v>519120</v>
      </c>
      <c r="C1477" s="134" t="s">
        <v>2209</v>
      </c>
    </row>
    <row r="1478" spans="1:3" s="133" customFormat="1" ht="12.75" x14ac:dyDescent="0.2">
      <c r="A1478" s="135">
        <v>1476</v>
      </c>
      <c r="B1478" s="134">
        <v>51913</v>
      </c>
      <c r="C1478" s="134" t="s">
        <v>2208</v>
      </c>
    </row>
    <row r="1479" spans="1:3" s="133" customFormat="1" ht="12.75" x14ac:dyDescent="0.2">
      <c r="A1479" s="135">
        <v>1477</v>
      </c>
      <c r="B1479" s="134">
        <v>519130</v>
      </c>
      <c r="C1479" s="134" t="s">
        <v>2208</v>
      </c>
    </row>
    <row r="1480" spans="1:3" s="133" customFormat="1" ht="12.75" x14ac:dyDescent="0.2">
      <c r="A1480" s="135">
        <v>1478</v>
      </c>
      <c r="B1480" s="134">
        <v>51919</v>
      </c>
      <c r="C1480" s="134" t="s">
        <v>2207</v>
      </c>
    </row>
    <row r="1481" spans="1:3" s="133" customFormat="1" ht="12.75" x14ac:dyDescent="0.2">
      <c r="A1481" s="135">
        <v>1479</v>
      </c>
      <c r="B1481" s="134">
        <v>519190</v>
      </c>
      <c r="C1481" s="134" t="s">
        <v>2207</v>
      </c>
    </row>
    <row r="1482" spans="1:3" s="133" customFormat="1" ht="12.75" x14ac:dyDescent="0.2">
      <c r="A1482" s="135">
        <v>1480</v>
      </c>
      <c r="B1482" s="134">
        <v>52</v>
      </c>
      <c r="C1482" s="134" t="s">
        <v>1409</v>
      </c>
    </row>
    <row r="1483" spans="1:3" s="133" customFormat="1" ht="12.75" x14ac:dyDescent="0.2">
      <c r="A1483" s="135">
        <v>1481</v>
      </c>
      <c r="B1483" s="134">
        <v>521</v>
      </c>
      <c r="C1483" s="134" t="s">
        <v>2206</v>
      </c>
    </row>
    <row r="1484" spans="1:3" s="133" customFormat="1" ht="12.75" x14ac:dyDescent="0.2">
      <c r="A1484" s="135">
        <v>1482</v>
      </c>
      <c r="B1484" s="134">
        <v>5211</v>
      </c>
      <c r="C1484" s="134" t="s">
        <v>2206</v>
      </c>
    </row>
    <row r="1485" spans="1:3" s="133" customFormat="1" ht="12.75" x14ac:dyDescent="0.2">
      <c r="A1485" s="135">
        <v>1483</v>
      </c>
      <c r="B1485" s="134">
        <v>52111</v>
      </c>
      <c r="C1485" s="134" t="s">
        <v>2206</v>
      </c>
    </row>
    <row r="1486" spans="1:3" s="133" customFormat="1" ht="12.75" x14ac:dyDescent="0.2">
      <c r="A1486" s="135">
        <v>1484</v>
      </c>
      <c r="B1486" s="134">
        <v>521110</v>
      </c>
      <c r="C1486" s="134" t="s">
        <v>2206</v>
      </c>
    </row>
    <row r="1487" spans="1:3" s="133" customFormat="1" ht="12.75" x14ac:dyDescent="0.2">
      <c r="A1487" s="135">
        <v>1485</v>
      </c>
      <c r="B1487" s="134">
        <v>522</v>
      </c>
      <c r="C1487" s="134" t="s">
        <v>2205</v>
      </c>
    </row>
    <row r="1488" spans="1:3" s="133" customFormat="1" ht="12.75" x14ac:dyDescent="0.2">
      <c r="A1488" s="135">
        <v>1486</v>
      </c>
      <c r="B1488" s="134">
        <v>5221</v>
      </c>
      <c r="C1488" s="134" t="s">
        <v>2204</v>
      </c>
    </row>
    <row r="1489" spans="1:3" s="133" customFormat="1" ht="12.75" x14ac:dyDescent="0.2">
      <c r="A1489" s="135">
        <v>1487</v>
      </c>
      <c r="B1489" s="134">
        <v>52211</v>
      </c>
      <c r="C1489" s="134" t="s">
        <v>2203</v>
      </c>
    </row>
    <row r="1490" spans="1:3" s="133" customFormat="1" ht="12.75" x14ac:dyDescent="0.2">
      <c r="A1490" s="135">
        <v>1488</v>
      </c>
      <c r="B1490" s="134">
        <v>522110</v>
      </c>
      <c r="C1490" s="134" t="s">
        <v>2203</v>
      </c>
    </row>
    <row r="1491" spans="1:3" s="133" customFormat="1" ht="12.75" x14ac:dyDescent="0.2">
      <c r="A1491" s="135">
        <v>1489</v>
      </c>
      <c r="B1491" s="134">
        <v>52212</v>
      </c>
      <c r="C1491" s="134" t="s">
        <v>2202</v>
      </c>
    </row>
    <row r="1492" spans="1:3" s="133" customFormat="1" ht="12.75" x14ac:dyDescent="0.2">
      <c r="A1492" s="135">
        <v>1490</v>
      </c>
      <c r="B1492" s="134">
        <v>522120</v>
      </c>
      <c r="C1492" s="134" t="s">
        <v>2202</v>
      </c>
    </row>
    <row r="1493" spans="1:3" s="133" customFormat="1" ht="12.75" x14ac:dyDescent="0.2">
      <c r="A1493" s="135">
        <v>1491</v>
      </c>
      <c r="B1493" s="134">
        <v>52213</v>
      </c>
      <c r="C1493" s="134" t="s">
        <v>2201</v>
      </c>
    </row>
    <row r="1494" spans="1:3" s="133" customFormat="1" ht="12.75" x14ac:dyDescent="0.2">
      <c r="A1494" s="135">
        <v>1492</v>
      </c>
      <c r="B1494" s="134">
        <v>522130</v>
      </c>
      <c r="C1494" s="134" t="s">
        <v>2201</v>
      </c>
    </row>
    <row r="1495" spans="1:3" s="133" customFormat="1" ht="12.75" x14ac:dyDescent="0.2">
      <c r="A1495" s="135">
        <v>1493</v>
      </c>
      <c r="B1495" s="134">
        <v>52219</v>
      </c>
      <c r="C1495" s="134" t="s">
        <v>2200</v>
      </c>
    </row>
    <row r="1496" spans="1:3" s="133" customFormat="1" ht="12.75" x14ac:dyDescent="0.2">
      <c r="A1496" s="135">
        <v>1494</v>
      </c>
      <c r="B1496" s="134">
        <v>522190</v>
      </c>
      <c r="C1496" s="134" t="s">
        <v>2200</v>
      </c>
    </row>
    <row r="1497" spans="1:3" s="133" customFormat="1" ht="12.75" x14ac:dyDescent="0.2">
      <c r="A1497" s="135">
        <v>1495</v>
      </c>
      <c r="B1497" s="134">
        <v>5222</v>
      </c>
      <c r="C1497" s="134" t="s">
        <v>2199</v>
      </c>
    </row>
    <row r="1498" spans="1:3" s="133" customFormat="1" ht="12.75" x14ac:dyDescent="0.2">
      <c r="A1498" s="135">
        <v>1496</v>
      </c>
      <c r="B1498" s="134">
        <v>52221</v>
      </c>
      <c r="C1498" s="134" t="s">
        <v>2198</v>
      </c>
    </row>
    <row r="1499" spans="1:3" s="133" customFormat="1" ht="12.75" x14ac:dyDescent="0.2">
      <c r="A1499" s="135">
        <v>1497</v>
      </c>
      <c r="B1499" s="134">
        <v>522210</v>
      </c>
      <c r="C1499" s="134" t="s">
        <v>2198</v>
      </c>
    </row>
    <row r="1500" spans="1:3" s="133" customFormat="1" ht="12.75" x14ac:dyDescent="0.2">
      <c r="A1500" s="135">
        <v>1498</v>
      </c>
      <c r="B1500" s="134">
        <v>52222</v>
      </c>
      <c r="C1500" s="134" t="s">
        <v>2197</v>
      </c>
    </row>
    <row r="1501" spans="1:3" s="133" customFormat="1" ht="12.75" x14ac:dyDescent="0.2">
      <c r="A1501" s="135">
        <v>1499</v>
      </c>
      <c r="B1501" s="134">
        <v>522220</v>
      </c>
      <c r="C1501" s="134" t="s">
        <v>2197</v>
      </c>
    </row>
    <row r="1502" spans="1:3" s="133" customFormat="1" ht="12.75" x14ac:dyDescent="0.2">
      <c r="A1502" s="135">
        <v>1500</v>
      </c>
      <c r="B1502" s="134">
        <v>52229</v>
      </c>
      <c r="C1502" s="134" t="s">
        <v>2196</v>
      </c>
    </row>
    <row r="1503" spans="1:3" s="133" customFormat="1" ht="12.75" x14ac:dyDescent="0.2">
      <c r="A1503" s="135">
        <v>1501</v>
      </c>
      <c r="B1503" s="134">
        <v>522291</v>
      </c>
      <c r="C1503" s="134" t="s">
        <v>2195</v>
      </c>
    </row>
    <row r="1504" spans="1:3" s="133" customFormat="1" ht="12.75" x14ac:dyDescent="0.2">
      <c r="A1504" s="135">
        <v>1502</v>
      </c>
      <c r="B1504" s="134">
        <v>522292</v>
      </c>
      <c r="C1504" s="134" t="s">
        <v>2194</v>
      </c>
    </row>
    <row r="1505" spans="1:3" s="133" customFormat="1" ht="12.75" x14ac:dyDescent="0.2">
      <c r="A1505" s="135">
        <v>1503</v>
      </c>
      <c r="B1505" s="134">
        <v>522293</v>
      </c>
      <c r="C1505" s="134" t="s">
        <v>2193</v>
      </c>
    </row>
    <row r="1506" spans="1:3" s="133" customFormat="1" ht="12.75" x14ac:dyDescent="0.2">
      <c r="A1506" s="135">
        <v>1504</v>
      </c>
      <c r="B1506" s="134">
        <v>522294</v>
      </c>
      <c r="C1506" s="134" t="s">
        <v>2192</v>
      </c>
    </row>
    <row r="1507" spans="1:3" s="133" customFormat="1" ht="12.75" x14ac:dyDescent="0.2">
      <c r="A1507" s="135">
        <v>1505</v>
      </c>
      <c r="B1507" s="134">
        <v>522298</v>
      </c>
      <c r="C1507" s="134" t="s">
        <v>2191</v>
      </c>
    </row>
    <row r="1508" spans="1:3" s="133" customFormat="1" ht="12.75" x14ac:dyDescent="0.2">
      <c r="A1508" s="135">
        <v>1506</v>
      </c>
      <c r="B1508" s="134">
        <v>5223</v>
      </c>
      <c r="C1508" s="134" t="s">
        <v>2190</v>
      </c>
    </row>
    <row r="1509" spans="1:3" s="133" customFormat="1" ht="12.75" x14ac:dyDescent="0.2">
      <c r="A1509" s="135">
        <v>1507</v>
      </c>
      <c r="B1509" s="134">
        <v>52231</v>
      </c>
      <c r="C1509" s="134" t="s">
        <v>2189</v>
      </c>
    </row>
    <row r="1510" spans="1:3" s="133" customFormat="1" ht="12.75" x14ac:dyDescent="0.2">
      <c r="A1510" s="135">
        <v>1508</v>
      </c>
      <c r="B1510" s="134">
        <v>522310</v>
      </c>
      <c r="C1510" s="134" t="s">
        <v>2189</v>
      </c>
    </row>
    <row r="1511" spans="1:3" s="133" customFormat="1" ht="12.75" x14ac:dyDescent="0.2">
      <c r="A1511" s="135">
        <v>1509</v>
      </c>
      <c r="B1511" s="134">
        <v>52232</v>
      </c>
      <c r="C1511" s="134" t="s">
        <v>2188</v>
      </c>
    </row>
    <row r="1512" spans="1:3" s="133" customFormat="1" ht="12.75" x14ac:dyDescent="0.2">
      <c r="A1512" s="135">
        <v>1510</v>
      </c>
      <c r="B1512" s="134">
        <v>522320</v>
      </c>
      <c r="C1512" s="134" t="s">
        <v>2188</v>
      </c>
    </row>
    <row r="1513" spans="1:3" s="133" customFormat="1" ht="12.75" x14ac:dyDescent="0.2">
      <c r="A1513" s="135">
        <v>1511</v>
      </c>
      <c r="B1513" s="134">
        <v>52239</v>
      </c>
      <c r="C1513" s="134" t="s">
        <v>2187</v>
      </c>
    </row>
    <row r="1514" spans="1:3" s="133" customFormat="1" ht="12.75" x14ac:dyDescent="0.2">
      <c r="A1514" s="135">
        <v>1512</v>
      </c>
      <c r="B1514" s="134">
        <v>522390</v>
      </c>
      <c r="C1514" s="134" t="s">
        <v>2187</v>
      </c>
    </row>
    <row r="1515" spans="1:3" s="133" customFormat="1" ht="12.75" x14ac:dyDescent="0.2">
      <c r="A1515" s="135">
        <v>1513</v>
      </c>
      <c r="B1515" s="134">
        <v>523</v>
      </c>
      <c r="C1515" s="134" t="s">
        <v>2186</v>
      </c>
    </row>
    <row r="1516" spans="1:3" s="133" customFormat="1" ht="12.75" x14ac:dyDescent="0.2">
      <c r="A1516" s="135">
        <v>1514</v>
      </c>
      <c r="B1516" s="134">
        <v>5231</v>
      </c>
      <c r="C1516" s="134" t="s">
        <v>2185</v>
      </c>
    </row>
    <row r="1517" spans="1:3" s="133" customFormat="1" ht="12.75" x14ac:dyDescent="0.2">
      <c r="A1517" s="135">
        <v>1515</v>
      </c>
      <c r="B1517" s="134">
        <v>52311</v>
      </c>
      <c r="C1517" s="134" t="s">
        <v>2184</v>
      </c>
    </row>
    <row r="1518" spans="1:3" s="133" customFormat="1" ht="12.75" x14ac:dyDescent="0.2">
      <c r="A1518" s="135">
        <v>1516</v>
      </c>
      <c r="B1518" s="134">
        <v>523110</v>
      </c>
      <c r="C1518" s="134" t="s">
        <v>2184</v>
      </c>
    </row>
    <row r="1519" spans="1:3" s="133" customFormat="1" ht="12.75" x14ac:dyDescent="0.2">
      <c r="A1519" s="135">
        <v>1517</v>
      </c>
      <c r="B1519" s="134">
        <v>52312</v>
      </c>
      <c r="C1519" s="134" t="s">
        <v>2183</v>
      </c>
    </row>
    <row r="1520" spans="1:3" s="133" customFormat="1" ht="12.75" x14ac:dyDescent="0.2">
      <c r="A1520" s="135">
        <v>1518</v>
      </c>
      <c r="B1520" s="134">
        <v>523120</v>
      </c>
      <c r="C1520" s="134" t="s">
        <v>2183</v>
      </c>
    </row>
    <row r="1521" spans="1:3" s="133" customFormat="1" ht="12.75" x14ac:dyDescent="0.2">
      <c r="A1521" s="135">
        <v>1519</v>
      </c>
      <c r="B1521" s="134">
        <v>52313</v>
      </c>
      <c r="C1521" s="134" t="s">
        <v>2182</v>
      </c>
    </row>
    <row r="1522" spans="1:3" s="133" customFormat="1" ht="12.75" x14ac:dyDescent="0.2">
      <c r="A1522" s="135">
        <v>1520</v>
      </c>
      <c r="B1522" s="134">
        <v>523130</v>
      </c>
      <c r="C1522" s="134" t="s">
        <v>2182</v>
      </c>
    </row>
    <row r="1523" spans="1:3" s="133" customFormat="1" ht="12.75" x14ac:dyDescent="0.2">
      <c r="A1523" s="135">
        <v>1521</v>
      </c>
      <c r="B1523" s="134">
        <v>52314</v>
      </c>
      <c r="C1523" s="134" t="s">
        <v>2181</v>
      </c>
    </row>
    <row r="1524" spans="1:3" s="133" customFormat="1" ht="12.75" x14ac:dyDescent="0.2">
      <c r="A1524" s="135">
        <v>1522</v>
      </c>
      <c r="B1524" s="134">
        <v>523140</v>
      </c>
      <c r="C1524" s="134" t="s">
        <v>2181</v>
      </c>
    </row>
    <row r="1525" spans="1:3" s="133" customFormat="1" ht="12.75" x14ac:dyDescent="0.2">
      <c r="A1525" s="135">
        <v>1523</v>
      </c>
      <c r="B1525" s="134">
        <v>5232</v>
      </c>
      <c r="C1525" s="134" t="s">
        <v>2180</v>
      </c>
    </row>
    <row r="1526" spans="1:3" s="133" customFormat="1" ht="12.75" x14ac:dyDescent="0.2">
      <c r="A1526" s="135">
        <v>1524</v>
      </c>
      <c r="B1526" s="134">
        <v>52321</v>
      </c>
      <c r="C1526" s="134" t="s">
        <v>2180</v>
      </c>
    </row>
    <row r="1527" spans="1:3" s="133" customFormat="1" ht="12.75" x14ac:dyDescent="0.2">
      <c r="A1527" s="135">
        <v>1525</v>
      </c>
      <c r="B1527" s="134">
        <v>523210</v>
      </c>
      <c r="C1527" s="134" t="s">
        <v>2180</v>
      </c>
    </row>
    <row r="1528" spans="1:3" s="133" customFormat="1" ht="12.75" x14ac:dyDescent="0.2">
      <c r="A1528" s="135">
        <v>1526</v>
      </c>
      <c r="B1528" s="134">
        <v>5239</v>
      </c>
      <c r="C1528" s="134" t="s">
        <v>2179</v>
      </c>
    </row>
    <row r="1529" spans="1:3" s="133" customFormat="1" ht="12.75" x14ac:dyDescent="0.2">
      <c r="A1529" s="135">
        <v>1527</v>
      </c>
      <c r="B1529" s="134">
        <v>52391</v>
      </c>
      <c r="C1529" s="134" t="s">
        <v>2178</v>
      </c>
    </row>
    <row r="1530" spans="1:3" s="133" customFormat="1" ht="12.75" x14ac:dyDescent="0.2">
      <c r="A1530" s="135">
        <v>1528</v>
      </c>
      <c r="B1530" s="134">
        <v>523910</v>
      </c>
      <c r="C1530" s="134" t="s">
        <v>2178</v>
      </c>
    </row>
    <row r="1531" spans="1:3" s="133" customFormat="1" ht="12.75" x14ac:dyDescent="0.2">
      <c r="A1531" s="135">
        <v>1529</v>
      </c>
      <c r="B1531" s="134">
        <v>52392</v>
      </c>
      <c r="C1531" s="134" t="s">
        <v>2177</v>
      </c>
    </row>
    <row r="1532" spans="1:3" s="133" customFormat="1" ht="12.75" x14ac:dyDescent="0.2">
      <c r="A1532" s="135">
        <v>1530</v>
      </c>
      <c r="B1532" s="134">
        <v>523920</v>
      </c>
      <c r="C1532" s="134" t="s">
        <v>2177</v>
      </c>
    </row>
    <row r="1533" spans="1:3" s="133" customFormat="1" ht="12.75" x14ac:dyDescent="0.2">
      <c r="A1533" s="135">
        <v>1531</v>
      </c>
      <c r="B1533" s="134">
        <v>52393</v>
      </c>
      <c r="C1533" s="134" t="s">
        <v>2176</v>
      </c>
    </row>
    <row r="1534" spans="1:3" s="133" customFormat="1" ht="12.75" x14ac:dyDescent="0.2">
      <c r="A1534" s="135">
        <v>1532</v>
      </c>
      <c r="B1534" s="134">
        <v>523930</v>
      </c>
      <c r="C1534" s="134" t="s">
        <v>2176</v>
      </c>
    </row>
    <row r="1535" spans="1:3" s="133" customFormat="1" ht="12.75" x14ac:dyDescent="0.2">
      <c r="A1535" s="135">
        <v>1533</v>
      </c>
      <c r="B1535" s="134">
        <v>52399</v>
      </c>
      <c r="C1535" s="134" t="s">
        <v>2175</v>
      </c>
    </row>
    <row r="1536" spans="1:3" s="133" customFormat="1" ht="12.75" x14ac:dyDescent="0.2">
      <c r="A1536" s="135">
        <v>1534</v>
      </c>
      <c r="B1536" s="134">
        <v>523991</v>
      </c>
      <c r="C1536" s="134" t="s">
        <v>2174</v>
      </c>
    </row>
    <row r="1537" spans="1:3" s="133" customFormat="1" ht="12.75" x14ac:dyDescent="0.2">
      <c r="A1537" s="135">
        <v>1535</v>
      </c>
      <c r="B1537" s="134">
        <v>523999</v>
      </c>
      <c r="C1537" s="134" t="s">
        <v>2173</v>
      </c>
    </row>
    <row r="1538" spans="1:3" s="133" customFormat="1" ht="12.75" x14ac:dyDescent="0.2">
      <c r="A1538" s="135">
        <v>1536</v>
      </c>
      <c r="B1538" s="134">
        <v>524</v>
      </c>
      <c r="C1538" s="134" t="s">
        <v>2172</v>
      </c>
    </row>
    <row r="1539" spans="1:3" s="133" customFormat="1" ht="12.75" x14ac:dyDescent="0.2">
      <c r="A1539" s="135">
        <v>1537</v>
      </c>
      <c r="B1539" s="134">
        <v>5241</v>
      </c>
      <c r="C1539" s="134" t="s">
        <v>2171</v>
      </c>
    </row>
    <row r="1540" spans="1:3" s="133" customFormat="1" ht="12.75" x14ac:dyDescent="0.2">
      <c r="A1540" s="135">
        <v>1538</v>
      </c>
      <c r="B1540" s="134">
        <v>52411</v>
      </c>
      <c r="C1540" s="134" t="s">
        <v>2170</v>
      </c>
    </row>
    <row r="1541" spans="1:3" s="133" customFormat="1" ht="12.75" x14ac:dyDescent="0.2">
      <c r="A1541" s="135">
        <v>1539</v>
      </c>
      <c r="B1541" s="134">
        <v>524113</v>
      </c>
      <c r="C1541" s="134" t="s">
        <v>2169</v>
      </c>
    </row>
    <row r="1542" spans="1:3" s="133" customFormat="1" ht="12.75" x14ac:dyDescent="0.2">
      <c r="A1542" s="135">
        <v>1540</v>
      </c>
      <c r="B1542" s="134">
        <v>524114</v>
      </c>
      <c r="C1542" s="134" t="s">
        <v>2168</v>
      </c>
    </row>
    <row r="1543" spans="1:3" s="133" customFormat="1" ht="12.75" x14ac:dyDescent="0.2">
      <c r="A1543" s="135">
        <v>1541</v>
      </c>
      <c r="B1543" s="134">
        <v>52412</v>
      </c>
      <c r="C1543" s="134" t="s">
        <v>2167</v>
      </c>
    </row>
    <row r="1544" spans="1:3" s="133" customFormat="1" ht="12.75" x14ac:dyDescent="0.2">
      <c r="A1544" s="135">
        <v>1542</v>
      </c>
      <c r="B1544" s="134">
        <v>524126</v>
      </c>
      <c r="C1544" s="134" t="s">
        <v>2166</v>
      </c>
    </row>
    <row r="1545" spans="1:3" s="133" customFormat="1" ht="12.75" x14ac:dyDescent="0.2">
      <c r="A1545" s="135">
        <v>1543</v>
      </c>
      <c r="B1545" s="134">
        <v>524127</v>
      </c>
      <c r="C1545" s="134" t="s">
        <v>2165</v>
      </c>
    </row>
    <row r="1546" spans="1:3" s="133" customFormat="1" ht="12.75" x14ac:dyDescent="0.2">
      <c r="A1546" s="135">
        <v>1544</v>
      </c>
      <c r="B1546" s="134">
        <v>524128</v>
      </c>
      <c r="C1546" s="134" t="s">
        <v>2164</v>
      </c>
    </row>
    <row r="1547" spans="1:3" s="133" customFormat="1" ht="12.75" x14ac:dyDescent="0.2">
      <c r="A1547" s="135">
        <v>1545</v>
      </c>
      <c r="B1547" s="134">
        <v>52413</v>
      </c>
      <c r="C1547" s="134" t="s">
        <v>2163</v>
      </c>
    </row>
    <row r="1548" spans="1:3" s="133" customFormat="1" ht="12.75" x14ac:dyDescent="0.2">
      <c r="A1548" s="135">
        <v>1546</v>
      </c>
      <c r="B1548" s="134">
        <v>524130</v>
      </c>
      <c r="C1548" s="134" t="s">
        <v>2163</v>
      </c>
    </row>
    <row r="1549" spans="1:3" s="133" customFormat="1" ht="12.75" x14ac:dyDescent="0.2">
      <c r="A1549" s="135">
        <v>1547</v>
      </c>
      <c r="B1549" s="134">
        <v>5242</v>
      </c>
      <c r="C1549" s="134" t="s">
        <v>2162</v>
      </c>
    </row>
    <row r="1550" spans="1:3" s="133" customFormat="1" ht="12.75" x14ac:dyDescent="0.2">
      <c r="A1550" s="135">
        <v>1548</v>
      </c>
      <c r="B1550" s="134">
        <v>52421</v>
      </c>
      <c r="C1550" s="134" t="s">
        <v>2161</v>
      </c>
    </row>
    <row r="1551" spans="1:3" s="133" customFormat="1" ht="12.75" x14ac:dyDescent="0.2">
      <c r="A1551" s="135">
        <v>1549</v>
      </c>
      <c r="B1551" s="134">
        <v>524210</v>
      </c>
      <c r="C1551" s="134" t="s">
        <v>2161</v>
      </c>
    </row>
    <row r="1552" spans="1:3" s="133" customFormat="1" ht="12.75" x14ac:dyDescent="0.2">
      <c r="A1552" s="135">
        <v>1550</v>
      </c>
      <c r="B1552" s="134">
        <v>52429</v>
      </c>
      <c r="C1552" s="134" t="s">
        <v>2160</v>
      </c>
    </row>
    <row r="1553" spans="1:3" s="133" customFormat="1" ht="12.75" x14ac:dyDescent="0.2">
      <c r="A1553" s="135">
        <v>1551</v>
      </c>
      <c r="B1553" s="134">
        <v>524291</v>
      </c>
      <c r="C1553" s="134" t="s">
        <v>2159</v>
      </c>
    </row>
    <row r="1554" spans="1:3" s="133" customFormat="1" ht="12.75" x14ac:dyDescent="0.2">
      <c r="A1554" s="135">
        <v>1552</v>
      </c>
      <c r="B1554" s="134">
        <v>524292</v>
      </c>
      <c r="C1554" s="134" t="s">
        <v>2158</v>
      </c>
    </row>
    <row r="1555" spans="1:3" s="133" customFormat="1" ht="12.75" x14ac:dyDescent="0.2">
      <c r="A1555" s="135">
        <v>1553</v>
      </c>
      <c r="B1555" s="134">
        <v>524298</v>
      </c>
      <c r="C1555" s="134" t="s">
        <v>2157</v>
      </c>
    </row>
    <row r="1556" spans="1:3" s="133" customFormat="1" ht="12.75" x14ac:dyDescent="0.2">
      <c r="A1556" s="135">
        <v>1554</v>
      </c>
      <c r="B1556" s="134">
        <v>525</v>
      </c>
      <c r="C1556" s="134" t="s">
        <v>2156</v>
      </c>
    </row>
    <row r="1557" spans="1:3" s="133" customFormat="1" ht="12.75" x14ac:dyDescent="0.2">
      <c r="A1557" s="135">
        <v>1555</v>
      </c>
      <c r="B1557" s="134">
        <v>5251</v>
      </c>
      <c r="C1557" s="134" t="s">
        <v>2155</v>
      </c>
    </row>
    <row r="1558" spans="1:3" s="133" customFormat="1" ht="12.75" x14ac:dyDescent="0.2">
      <c r="A1558" s="135">
        <v>1556</v>
      </c>
      <c r="B1558" s="134">
        <v>52511</v>
      </c>
      <c r="C1558" s="134" t="s">
        <v>2154</v>
      </c>
    </row>
    <row r="1559" spans="1:3" s="133" customFormat="1" ht="12.75" x14ac:dyDescent="0.2">
      <c r="A1559" s="135">
        <v>1557</v>
      </c>
      <c r="B1559" s="134">
        <v>525110</v>
      </c>
      <c r="C1559" s="134" t="s">
        <v>2154</v>
      </c>
    </row>
    <row r="1560" spans="1:3" s="133" customFormat="1" ht="12.75" x14ac:dyDescent="0.2">
      <c r="A1560" s="135">
        <v>1558</v>
      </c>
      <c r="B1560" s="134">
        <v>52512</v>
      </c>
      <c r="C1560" s="134" t="s">
        <v>2153</v>
      </c>
    </row>
    <row r="1561" spans="1:3" s="133" customFormat="1" ht="12.75" x14ac:dyDescent="0.2">
      <c r="A1561" s="135">
        <v>1559</v>
      </c>
      <c r="B1561" s="134">
        <v>525120</v>
      </c>
      <c r="C1561" s="134" t="s">
        <v>2153</v>
      </c>
    </row>
    <row r="1562" spans="1:3" s="133" customFormat="1" ht="12.75" x14ac:dyDescent="0.2">
      <c r="A1562" s="135">
        <v>1560</v>
      </c>
      <c r="B1562" s="134">
        <v>52519</v>
      </c>
      <c r="C1562" s="134" t="s">
        <v>2152</v>
      </c>
    </row>
    <row r="1563" spans="1:3" s="133" customFormat="1" ht="12.75" x14ac:dyDescent="0.2">
      <c r="A1563" s="135">
        <v>1561</v>
      </c>
      <c r="B1563" s="134">
        <v>525190</v>
      </c>
      <c r="C1563" s="134" t="s">
        <v>2152</v>
      </c>
    </row>
    <row r="1564" spans="1:3" s="133" customFormat="1" ht="12.75" x14ac:dyDescent="0.2">
      <c r="A1564" s="135">
        <v>1562</v>
      </c>
      <c r="B1564" s="134">
        <v>5259</v>
      </c>
      <c r="C1564" s="134" t="s">
        <v>2151</v>
      </c>
    </row>
    <row r="1565" spans="1:3" s="133" customFormat="1" ht="12.75" x14ac:dyDescent="0.2">
      <c r="A1565" s="135">
        <v>1563</v>
      </c>
      <c r="B1565" s="134">
        <v>52591</v>
      </c>
      <c r="C1565" s="134" t="s">
        <v>2150</v>
      </c>
    </row>
    <row r="1566" spans="1:3" s="133" customFormat="1" ht="12.75" x14ac:dyDescent="0.2">
      <c r="A1566" s="135">
        <v>1564</v>
      </c>
      <c r="B1566" s="134">
        <v>525910</v>
      </c>
      <c r="C1566" s="134" t="s">
        <v>2150</v>
      </c>
    </row>
    <row r="1567" spans="1:3" s="133" customFormat="1" ht="12.75" x14ac:dyDescent="0.2">
      <c r="A1567" s="135">
        <v>1565</v>
      </c>
      <c r="B1567" s="134">
        <v>52592</v>
      </c>
      <c r="C1567" s="134" t="s">
        <v>2149</v>
      </c>
    </row>
    <row r="1568" spans="1:3" s="133" customFormat="1" ht="12.75" x14ac:dyDescent="0.2">
      <c r="A1568" s="135">
        <v>1566</v>
      </c>
      <c r="B1568" s="134">
        <v>525920</v>
      </c>
      <c r="C1568" s="134" t="s">
        <v>2149</v>
      </c>
    </row>
    <row r="1569" spans="1:3" s="133" customFormat="1" ht="12.75" x14ac:dyDescent="0.2">
      <c r="A1569" s="135">
        <v>1567</v>
      </c>
      <c r="B1569" s="134">
        <v>52599</v>
      </c>
      <c r="C1569" s="134" t="s">
        <v>2148</v>
      </c>
    </row>
    <row r="1570" spans="1:3" s="133" customFormat="1" ht="12.75" x14ac:dyDescent="0.2">
      <c r="A1570" s="135">
        <v>1568</v>
      </c>
      <c r="B1570" s="134">
        <v>525990</v>
      </c>
      <c r="C1570" s="134" t="s">
        <v>2148</v>
      </c>
    </row>
    <row r="1571" spans="1:3" s="133" customFormat="1" ht="12.75" x14ac:dyDescent="0.2">
      <c r="A1571" s="135">
        <v>1569</v>
      </c>
      <c r="B1571" s="134">
        <v>53</v>
      </c>
      <c r="C1571" s="134" t="s">
        <v>1408</v>
      </c>
    </row>
    <row r="1572" spans="1:3" s="133" customFormat="1" ht="12.75" x14ac:dyDescent="0.2">
      <c r="A1572" s="135">
        <v>1570</v>
      </c>
      <c r="B1572" s="134">
        <v>531</v>
      </c>
      <c r="C1572" s="134" t="s">
        <v>2147</v>
      </c>
    </row>
    <row r="1573" spans="1:3" s="133" customFormat="1" ht="12.75" x14ac:dyDescent="0.2">
      <c r="A1573" s="135">
        <v>1571</v>
      </c>
      <c r="B1573" s="134">
        <v>5311</v>
      </c>
      <c r="C1573" s="134" t="s">
        <v>2146</v>
      </c>
    </row>
    <row r="1574" spans="1:3" s="133" customFormat="1" ht="12.75" x14ac:dyDescent="0.2">
      <c r="A1574" s="135">
        <v>1572</v>
      </c>
      <c r="B1574" s="134">
        <v>53111</v>
      </c>
      <c r="C1574" s="134" t="s">
        <v>2145</v>
      </c>
    </row>
    <row r="1575" spans="1:3" s="133" customFormat="1" ht="12.75" x14ac:dyDescent="0.2">
      <c r="A1575" s="135">
        <v>1573</v>
      </c>
      <c r="B1575" s="134">
        <v>531110</v>
      </c>
      <c r="C1575" s="134" t="s">
        <v>2145</v>
      </c>
    </row>
    <row r="1576" spans="1:3" s="133" customFormat="1" ht="12.75" x14ac:dyDescent="0.2">
      <c r="A1576" s="135">
        <v>1574</v>
      </c>
      <c r="B1576" s="134">
        <v>53112</v>
      </c>
      <c r="C1576" s="134" t="s">
        <v>2144</v>
      </c>
    </row>
    <row r="1577" spans="1:3" s="133" customFormat="1" ht="12.75" x14ac:dyDescent="0.2">
      <c r="A1577" s="135">
        <v>1575</v>
      </c>
      <c r="B1577" s="134">
        <v>531120</v>
      </c>
      <c r="C1577" s="134" t="s">
        <v>2144</v>
      </c>
    </row>
    <row r="1578" spans="1:3" s="133" customFormat="1" ht="12.75" x14ac:dyDescent="0.2">
      <c r="A1578" s="135">
        <v>1576</v>
      </c>
      <c r="B1578" s="134">
        <v>53113</v>
      </c>
      <c r="C1578" s="134" t="s">
        <v>2143</v>
      </c>
    </row>
    <row r="1579" spans="1:3" s="133" customFormat="1" ht="12.75" x14ac:dyDescent="0.2">
      <c r="A1579" s="135">
        <v>1577</v>
      </c>
      <c r="B1579" s="134">
        <v>531130</v>
      </c>
      <c r="C1579" s="134" t="s">
        <v>2143</v>
      </c>
    </row>
    <row r="1580" spans="1:3" s="133" customFormat="1" ht="12.75" x14ac:dyDescent="0.2">
      <c r="A1580" s="135">
        <v>1578</v>
      </c>
      <c r="B1580" s="134">
        <v>53119</v>
      </c>
      <c r="C1580" s="134" t="s">
        <v>2142</v>
      </c>
    </row>
    <row r="1581" spans="1:3" s="133" customFormat="1" ht="12.75" x14ac:dyDescent="0.2">
      <c r="A1581" s="135">
        <v>1579</v>
      </c>
      <c r="B1581" s="134">
        <v>531190</v>
      </c>
      <c r="C1581" s="134" t="s">
        <v>2142</v>
      </c>
    </row>
    <row r="1582" spans="1:3" s="133" customFormat="1" ht="12.75" x14ac:dyDescent="0.2">
      <c r="A1582" s="135">
        <v>1580</v>
      </c>
      <c r="B1582" s="134">
        <v>5312</v>
      </c>
      <c r="C1582" s="134" t="s">
        <v>2141</v>
      </c>
    </row>
    <row r="1583" spans="1:3" s="133" customFormat="1" ht="12.75" x14ac:dyDescent="0.2">
      <c r="A1583" s="135">
        <v>1581</v>
      </c>
      <c r="B1583" s="134">
        <v>53121</v>
      </c>
      <c r="C1583" s="134" t="s">
        <v>2141</v>
      </c>
    </row>
    <row r="1584" spans="1:3" s="133" customFormat="1" ht="12.75" x14ac:dyDescent="0.2">
      <c r="A1584" s="135">
        <v>1582</v>
      </c>
      <c r="B1584" s="134">
        <v>531210</v>
      </c>
      <c r="C1584" s="134" t="s">
        <v>2141</v>
      </c>
    </row>
    <row r="1585" spans="1:3" s="133" customFormat="1" ht="12.75" x14ac:dyDescent="0.2">
      <c r="A1585" s="135">
        <v>1583</v>
      </c>
      <c r="B1585" s="134">
        <v>5313</v>
      </c>
      <c r="C1585" s="134" t="s">
        <v>2140</v>
      </c>
    </row>
    <row r="1586" spans="1:3" s="133" customFormat="1" ht="12.75" x14ac:dyDescent="0.2">
      <c r="A1586" s="135">
        <v>1584</v>
      </c>
      <c r="B1586" s="134">
        <v>53131</v>
      </c>
      <c r="C1586" s="134" t="s">
        <v>2139</v>
      </c>
    </row>
    <row r="1587" spans="1:3" s="133" customFormat="1" ht="12.75" x14ac:dyDescent="0.2">
      <c r="A1587" s="135">
        <v>1585</v>
      </c>
      <c r="B1587" s="134">
        <v>531311</v>
      </c>
      <c r="C1587" s="134" t="s">
        <v>2138</v>
      </c>
    </row>
    <row r="1588" spans="1:3" s="133" customFormat="1" ht="12.75" x14ac:dyDescent="0.2">
      <c r="A1588" s="135">
        <v>1586</v>
      </c>
      <c r="B1588" s="134">
        <v>531312</v>
      </c>
      <c r="C1588" s="134" t="s">
        <v>2137</v>
      </c>
    </row>
    <row r="1589" spans="1:3" s="133" customFormat="1" ht="12.75" x14ac:dyDescent="0.2">
      <c r="A1589" s="135">
        <v>1587</v>
      </c>
      <c r="B1589" s="134">
        <v>53132</v>
      </c>
      <c r="C1589" s="134" t="s">
        <v>2136</v>
      </c>
    </row>
    <row r="1590" spans="1:3" s="133" customFormat="1" ht="12.75" x14ac:dyDescent="0.2">
      <c r="A1590" s="135">
        <v>1588</v>
      </c>
      <c r="B1590" s="134">
        <v>531320</v>
      </c>
      <c r="C1590" s="134" t="s">
        <v>2136</v>
      </c>
    </row>
    <row r="1591" spans="1:3" s="133" customFormat="1" ht="12.75" x14ac:dyDescent="0.2">
      <c r="A1591" s="135">
        <v>1589</v>
      </c>
      <c r="B1591" s="134">
        <v>53139</v>
      </c>
      <c r="C1591" s="134" t="s">
        <v>2135</v>
      </c>
    </row>
    <row r="1592" spans="1:3" s="133" customFormat="1" ht="12.75" x14ac:dyDescent="0.2">
      <c r="A1592" s="135">
        <v>1590</v>
      </c>
      <c r="B1592" s="134">
        <v>531390</v>
      </c>
      <c r="C1592" s="134" t="s">
        <v>2135</v>
      </c>
    </row>
    <row r="1593" spans="1:3" s="133" customFormat="1" ht="12.75" x14ac:dyDescent="0.2">
      <c r="A1593" s="135">
        <v>1591</v>
      </c>
      <c r="B1593" s="134">
        <v>532</v>
      </c>
      <c r="C1593" s="134" t="s">
        <v>2134</v>
      </c>
    </row>
    <row r="1594" spans="1:3" s="133" customFormat="1" ht="12.75" x14ac:dyDescent="0.2">
      <c r="A1594" s="135">
        <v>1592</v>
      </c>
      <c r="B1594" s="134">
        <v>5321</v>
      </c>
      <c r="C1594" s="134" t="s">
        <v>2133</v>
      </c>
    </row>
    <row r="1595" spans="1:3" s="133" customFormat="1" ht="12.75" x14ac:dyDescent="0.2">
      <c r="A1595" s="135">
        <v>1593</v>
      </c>
      <c r="B1595" s="134">
        <v>53211</v>
      </c>
      <c r="C1595" s="134" t="s">
        <v>2132</v>
      </c>
    </row>
    <row r="1596" spans="1:3" s="133" customFormat="1" ht="12.75" x14ac:dyDescent="0.2">
      <c r="A1596" s="135">
        <v>1594</v>
      </c>
      <c r="B1596" s="134">
        <v>532111</v>
      </c>
      <c r="C1596" s="134" t="s">
        <v>2131</v>
      </c>
    </row>
    <row r="1597" spans="1:3" s="133" customFormat="1" ht="12.75" x14ac:dyDescent="0.2">
      <c r="A1597" s="135">
        <v>1595</v>
      </c>
      <c r="B1597" s="134">
        <v>532112</v>
      </c>
      <c r="C1597" s="134" t="s">
        <v>2130</v>
      </c>
    </row>
    <row r="1598" spans="1:3" s="133" customFormat="1" ht="12.75" x14ac:dyDescent="0.2">
      <c r="A1598" s="135">
        <v>1596</v>
      </c>
      <c r="B1598" s="134">
        <v>53212</v>
      </c>
      <c r="C1598" s="134" t="s">
        <v>2129</v>
      </c>
    </row>
    <row r="1599" spans="1:3" s="133" customFormat="1" ht="12.75" x14ac:dyDescent="0.2">
      <c r="A1599" s="135">
        <v>1597</v>
      </c>
      <c r="B1599" s="134">
        <v>532120</v>
      </c>
      <c r="C1599" s="134" t="s">
        <v>2128</v>
      </c>
    </row>
    <row r="1600" spans="1:3" s="133" customFormat="1" ht="12.75" x14ac:dyDescent="0.2">
      <c r="A1600" s="135">
        <v>1598</v>
      </c>
      <c r="B1600" s="134">
        <v>5322</v>
      </c>
      <c r="C1600" s="134" t="s">
        <v>2127</v>
      </c>
    </row>
    <row r="1601" spans="1:3" s="133" customFormat="1" ht="12.75" x14ac:dyDescent="0.2">
      <c r="A1601" s="135">
        <v>1599</v>
      </c>
      <c r="B1601" s="134">
        <v>53221</v>
      </c>
      <c r="C1601" s="134" t="s">
        <v>2126</v>
      </c>
    </row>
    <row r="1602" spans="1:3" s="133" customFormat="1" ht="12.75" x14ac:dyDescent="0.2">
      <c r="A1602" s="135">
        <v>1600</v>
      </c>
      <c r="B1602" s="134">
        <v>532210</v>
      </c>
      <c r="C1602" s="134" t="s">
        <v>2126</v>
      </c>
    </row>
    <row r="1603" spans="1:3" s="133" customFormat="1" ht="12.75" x14ac:dyDescent="0.2">
      <c r="A1603" s="135">
        <v>1601</v>
      </c>
      <c r="B1603" s="134">
        <v>53222</v>
      </c>
      <c r="C1603" s="134" t="s">
        <v>2125</v>
      </c>
    </row>
    <row r="1604" spans="1:3" s="133" customFormat="1" ht="12.75" x14ac:dyDescent="0.2">
      <c r="A1604" s="135">
        <v>1602</v>
      </c>
      <c r="B1604" s="134">
        <v>532220</v>
      </c>
      <c r="C1604" s="134" t="s">
        <v>2125</v>
      </c>
    </row>
    <row r="1605" spans="1:3" s="133" customFormat="1" ht="12.75" x14ac:dyDescent="0.2">
      <c r="A1605" s="135">
        <v>1603</v>
      </c>
      <c r="B1605" s="134">
        <v>53223</v>
      </c>
      <c r="C1605" s="134" t="s">
        <v>2124</v>
      </c>
    </row>
    <row r="1606" spans="1:3" s="133" customFormat="1" ht="12.75" x14ac:dyDescent="0.2">
      <c r="A1606" s="135">
        <v>1604</v>
      </c>
      <c r="B1606" s="134">
        <v>532230</v>
      </c>
      <c r="C1606" s="134" t="s">
        <v>2124</v>
      </c>
    </row>
    <row r="1607" spans="1:3" s="133" customFormat="1" ht="12.75" x14ac:dyDescent="0.2">
      <c r="A1607" s="135">
        <v>1605</v>
      </c>
      <c r="B1607" s="134">
        <v>53229</v>
      </c>
      <c r="C1607" s="134" t="s">
        <v>2123</v>
      </c>
    </row>
    <row r="1608" spans="1:3" s="133" customFormat="1" ht="12.75" x14ac:dyDescent="0.2">
      <c r="A1608" s="135">
        <v>1606</v>
      </c>
      <c r="B1608" s="134">
        <v>532291</v>
      </c>
      <c r="C1608" s="134" t="s">
        <v>2122</v>
      </c>
    </row>
    <row r="1609" spans="1:3" s="133" customFormat="1" ht="12.75" x14ac:dyDescent="0.2">
      <c r="A1609" s="135">
        <v>1607</v>
      </c>
      <c r="B1609" s="134">
        <v>532292</v>
      </c>
      <c r="C1609" s="134" t="s">
        <v>2121</v>
      </c>
    </row>
    <row r="1610" spans="1:3" s="133" customFormat="1" ht="12.75" x14ac:dyDescent="0.2">
      <c r="A1610" s="135">
        <v>1608</v>
      </c>
      <c r="B1610" s="134">
        <v>532299</v>
      </c>
      <c r="C1610" s="134" t="s">
        <v>2120</v>
      </c>
    </row>
    <row r="1611" spans="1:3" s="133" customFormat="1" ht="12.75" x14ac:dyDescent="0.2">
      <c r="A1611" s="135">
        <v>1609</v>
      </c>
      <c r="B1611" s="134">
        <v>5323</v>
      </c>
      <c r="C1611" s="134" t="s">
        <v>2119</v>
      </c>
    </row>
    <row r="1612" spans="1:3" s="133" customFormat="1" ht="12.75" x14ac:dyDescent="0.2">
      <c r="A1612" s="135">
        <v>1610</v>
      </c>
      <c r="B1612" s="134">
        <v>53231</v>
      </c>
      <c r="C1612" s="134" t="s">
        <v>2119</v>
      </c>
    </row>
    <row r="1613" spans="1:3" s="133" customFormat="1" ht="12.75" x14ac:dyDescent="0.2">
      <c r="A1613" s="135">
        <v>1611</v>
      </c>
      <c r="B1613" s="134">
        <v>532310</v>
      </c>
      <c r="C1613" s="134" t="s">
        <v>2119</v>
      </c>
    </row>
    <row r="1614" spans="1:3" s="133" customFormat="1" ht="12.75" x14ac:dyDescent="0.2">
      <c r="A1614" s="135">
        <v>1612</v>
      </c>
      <c r="B1614" s="134">
        <v>5324</v>
      </c>
      <c r="C1614" s="134" t="s">
        <v>2118</v>
      </c>
    </row>
    <row r="1615" spans="1:3" s="133" customFormat="1" ht="12.75" x14ac:dyDescent="0.2">
      <c r="A1615" s="135">
        <v>1613</v>
      </c>
      <c r="B1615" s="134">
        <v>53241</v>
      </c>
      <c r="C1615" s="134" t="s">
        <v>2117</v>
      </c>
    </row>
    <row r="1616" spans="1:3" s="133" customFormat="1" ht="12.75" x14ac:dyDescent="0.2">
      <c r="A1616" s="135">
        <v>1614</v>
      </c>
      <c r="B1616" s="134">
        <v>532411</v>
      </c>
      <c r="C1616" s="134" t="s">
        <v>2116</v>
      </c>
    </row>
    <row r="1617" spans="1:3" s="133" customFormat="1" ht="12.75" x14ac:dyDescent="0.2">
      <c r="A1617" s="135">
        <v>1615</v>
      </c>
      <c r="B1617" s="134">
        <v>532412</v>
      </c>
      <c r="C1617" s="134" t="s">
        <v>2115</v>
      </c>
    </row>
    <row r="1618" spans="1:3" s="133" customFormat="1" ht="12.75" x14ac:dyDescent="0.2">
      <c r="A1618" s="135">
        <v>1616</v>
      </c>
      <c r="B1618" s="134">
        <v>53242</v>
      </c>
      <c r="C1618" s="134" t="s">
        <v>2114</v>
      </c>
    </row>
    <row r="1619" spans="1:3" s="133" customFormat="1" ht="12.75" x14ac:dyDescent="0.2">
      <c r="A1619" s="135">
        <v>1617</v>
      </c>
      <c r="B1619" s="134">
        <v>532420</v>
      </c>
      <c r="C1619" s="134" t="s">
        <v>2114</v>
      </c>
    </row>
    <row r="1620" spans="1:3" s="133" customFormat="1" ht="12.75" x14ac:dyDescent="0.2">
      <c r="A1620" s="135">
        <v>1618</v>
      </c>
      <c r="B1620" s="134">
        <v>53249</v>
      </c>
      <c r="C1620" s="134" t="s">
        <v>2113</v>
      </c>
    </row>
    <row r="1621" spans="1:3" s="133" customFormat="1" ht="12.75" x14ac:dyDescent="0.2">
      <c r="A1621" s="135">
        <v>1619</v>
      </c>
      <c r="B1621" s="134">
        <v>532490</v>
      </c>
      <c r="C1621" s="134" t="s">
        <v>2112</v>
      </c>
    </row>
    <row r="1622" spans="1:3" s="133" customFormat="1" ht="12.75" x14ac:dyDescent="0.2">
      <c r="A1622" s="135">
        <v>1620</v>
      </c>
      <c r="B1622" s="134">
        <v>533</v>
      </c>
      <c r="C1622" s="134" t="s">
        <v>2111</v>
      </c>
    </row>
    <row r="1623" spans="1:3" s="133" customFormat="1" ht="12.75" x14ac:dyDescent="0.2">
      <c r="A1623" s="135">
        <v>1621</v>
      </c>
      <c r="B1623" s="134">
        <v>5331</v>
      </c>
      <c r="C1623" s="134" t="s">
        <v>2111</v>
      </c>
    </row>
    <row r="1624" spans="1:3" s="133" customFormat="1" ht="12.75" x14ac:dyDescent="0.2">
      <c r="A1624" s="135">
        <v>1622</v>
      </c>
      <c r="B1624" s="134">
        <v>53311</v>
      </c>
      <c r="C1624" s="134" t="s">
        <v>2111</v>
      </c>
    </row>
    <row r="1625" spans="1:3" s="133" customFormat="1" ht="12.75" x14ac:dyDescent="0.2">
      <c r="A1625" s="135">
        <v>1623</v>
      </c>
      <c r="B1625" s="134">
        <v>533110</v>
      </c>
      <c r="C1625" s="134" t="s">
        <v>2111</v>
      </c>
    </row>
    <row r="1626" spans="1:3" s="133" customFormat="1" ht="12.75" x14ac:dyDescent="0.2">
      <c r="A1626" s="135">
        <v>1624</v>
      </c>
      <c r="B1626" s="134">
        <v>54</v>
      </c>
      <c r="C1626" s="134" t="s">
        <v>2110</v>
      </c>
    </row>
    <row r="1627" spans="1:3" s="133" customFormat="1" ht="12.75" x14ac:dyDescent="0.2">
      <c r="A1627" s="135">
        <v>1625</v>
      </c>
      <c r="B1627" s="134">
        <v>541</v>
      </c>
      <c r="C1627" s="134" t="s">
        <v>2110</v>
      </c>
    </row>
    <row r="1628" spans="1:3" s="133" customFormat="1" ht="12.75" x14ac:dyDescent="0.2">
      <c r="A1628" s="135">
        <v>1626</v>
      </c>
      <c r="B1628" s="134">
        <v>5411</v>
      </c>
      <c r="C1628" s="134" t="s">
        <v>2109</v>
      </c>
    </row>
    <row r="1629" spans="1:3" s="133" customFormat="1" ht="12.75" x14ac:dyDescent="0.2">
      <c r="A1629" s="135">
        <v>1627</v>
      </c>
      <c r="B1629" s="134">
        <v>54111</v>
      </c>
      <c r="C1629" s="134" t="s">
        <v>2108</v>
      </c>
    </row>
    <row r="1630" spans="1:3" s="133" customFormat="1" ht="12.75" x14ac:dyDescent="0.2">
      <c r="A1630" s="135">
        <v>1628</v>
      </c>
      <c r="B1630" s="134">
        <v>541110</v>
      </c>
      <c r="C1630" s="134" t="s">
        <v>2108</v>
      </c>
    </row>
    <row r="1631" spans="1:3" s="133" customFormat="1" ht="12.75" x14ac:dyDescent="0.2">
      <c r="A1631" s="135">
        <v>1629</v>
      </c>
      <c r="B1631" s="134">
        <v>54112</v>
      </c>
      <c r="C1631" s="134" t="s">
        <v>2107</v>
      </c>
    </row>
    <row r="1632" spans="1:3" s="133" customFormat="1" ht="12.75" x14ac:dyDescent="0.2">
      <c r="A1632" s="135">
        <v>1630</v>
      </c>
      <c r="B1632" s="134">
        <v>541120</v>
      </c>
      <c r="C1632" s="134" t="s">
        <v>2107</v>
      </c>
    </row>
    <row r="1633" spans="1:3" s="133" customFormat="1" ht="12.75" x14ac:dyDescent="0.2">
      <c r="A1633" s="135">
        <v>1631</v>
      </c>
      <c r="B1633" s="134">
        <v>54119</v>
      </c>
      <c r="C1633" s="134" t="s">
        <v>2106</v>
      </c>
    </row>
    <row r="1634" spans="1:3" s="133" customFormat="1" ht="12.75" x14ac:dyDescent="0.2">
      <c r="A1634" s="135">
        <v>1632</v>
      </c>
      <c r="B1634" s="134">
        <v>541191</v>
      </c>
      <c r="C1634" s="134" t="s">
        <v>2105</v>
      </c>
    </row>
    <row r="1635" spans="1:3" s="133" customFormat="1" ht="12.75" x14ac:dyDescent="0.2">
      <c r="A1635" s="135">
        <v>1633</v>
      </c>
      <c r="B1635" s="134">
        <v>541199</v>
      </c>
      <c r="C1635" s="134" t="s">
        <v>2104</v>
      </c>
    </row>
    <row r="1636" spans="1:3" s="133" customFormat="1" ht="12.75" x14ac:dyDescent="0.2">
      <c r="A1636" s="135">
        <v>1634</v>
      </c>
      <c r="B1636" s="134">
        <v>5412</v>
      </c>
      <c r="C1636" s="134" t="s">
        <v>2103</v>
      </c>
    </row>
    <row r="1637" spans="1:3" s="133" customFormat="1" ht="12.75" x14ac:dyDescent="0.2">
      <c r="A1637" s="135">
        <v>1635</v>
      </c>
      <c r="B1637" s="134">
        <v>54121</v>
      </c>
      <c r="C1637" s="134" t="s">
        <v>2103</v>
      </c>
    </row>
    <row r="1638" spans="1:3" s="133" customFormat="1" ht="12.75" x14ac:dyDescent="0.2">
      <c r="A1638" s="135">
        <v>1636</v>
      </c>
      <c r="B1638" s="134">
        <v>541211</v>
      </c>
      <c r="C1638" s="134" t="s">
        <v>2102</v>
      </c>
    </row>
    <row r="1639" spans="1:3" s="133" customFormat="1" ht="12.75" x14ac:dyDescent="0.2">
      <c r="A1639" s="135">
        <v>1637</v>
      </c>
      <c r="B1639" s="134">
        <v>541213</v>
      </c>
      <c r="C1639" s="134" t="s">
        <v>2101</v>
      </c>
    </row>
    <row r="1640" spans="1:3" s="133" customFormat="1" ht="12.75" x14ac:dyDescent="0.2">
      <c r="A1640" s="135">
        <v>1638</v>
      </c>
      <c r="B1640" s="134">
        <v>541214</v>
      </c>
      <c r="C1640" s="134" t="s">
        <v>2100</v>
      </c>
    </row>
    <row r="1641" spans="1:3" s="133" customFormat="1" ht="12.75" x14ac:dyDescent="0.2">
      <c r="A1641" s="135">
        <v>1639</v>
      </c>
      <c r="B1641" s="134">
        <v>541219</v>
      </c>
      <c r="C1641" s="134" t="s">
        <v>2099</v>
      </c>
    </row>
    <row r="1642" spans="1:3" s="133" customFormat="1" ht="12.75" x14ac:dyDescent="0.2">
      <c r="A1642" s="135">
        <v>1640</v>
      </c>
      <c r="B1642" s="134">
        <v>5413</v>
      </c>
      <c r="C1642" s="134" t="s">
        <v>2098</v>
      </c>
    </row>
    <row r="1643" spans="1:3" s="133" customFormat="1" ht="12.75" x14ac:dyDescent="0.2">
      <c r="A1643" s="135">
        <v>1641</v>
      </c>
      <c r="B1643" s="134">
        <v>54131</v>
      </c>
      <c r="C1643" s="134" t="s">
        <v>2097</v>
      </c>
    </row>
    <row r="1644" spans="1:3" s="133" customFormat="1" ht="12.75" x14ac:dyDescent="0.2">
      <c r="A1644" s="135">
        <v>1642</v>
      </c>
      <c r="B1644" s="134">
        <v>541310</v>
      </c>
      <c r="C1644" s="134" t="s">
        <v>2097</v>
      </c>
    </row>
    <row r="1645" spans="1:3" s="133" customFormat="1" ht="12.75" x14ac:dyDescent="0.2">
      <c r="A1645" s="135">
        <v>1643</v>
      </c>
      <c r="B1645" s="134">
        <v>54132</v>
      </c>
      <c r="C1645" s="134" t="s">
        <v>2096</v>
      </c>
    </row>
    <row r="1646" spans="1:3" s="133" customFormat="1" ht="12.75" x14ac:dyDescent="0.2">
      <c r="A1646" s="135">
        <v>1644</v>
      </c>
      <c r="B1646" s="134">
        <v>541320</v>
      </c>
      <c r="C1646" s="134" t="s">
        <v>2096</v>
      </c>
    </row>
    <row r="1647" spans="1:3" s="133" customFormat="1" ht="12.75" x14ac:dyDescent="0.2">
      <c r="A1647" s="135">
        <v>1645</v>
      </c>
      <c r="B1647" s="134">
        <v>54133</v>
      </c>
      <c r="C1647" s="134" t="s">
        <v>2095</v>
      </c>
    </row>
    <row r="1648" spans="1:3" s="133" customFormat="1" ht="12.75" x14ac:dyDescent="0.2">
      <c r="A1648" s="135">
        <v>1646</v>
      </c>
      <c r="B1648" s="134">
        <v>541330</v>
      </c>
      <c r="C1648" s="134" t="s">
        <v>2095</v>
      </c>
    </row>
    <row r="1649" spans="1:3" s="133" customFormat="1" ht="12.75" x14ac:dyDescent="0.2">
      <c r="A1649" s="135">
        <v>1647</v>
      </c>
      <c r="B1649" s="134">
        <v>54134</v>
      </c>
      <c r="C1649" s="134" t="s">
        <v>2094</v>
      </c>
    </row>
    <row r="1650" spans="1:3" s="133" customFormat="1" ht="12.75" x14ac:dyDescent="0.2">
      <c r="A1650" s="135">
        <v>1648</v>
      </c>
      <c r="B1650" s="134">
        <v>541340</v>
      </c>
      <c r="C1650" s="134" t="s">
        <v>2094</v>
      </c>
    </row>
    <row r="1651" spans="1:3" s="133" customFormat="1" ht="12.75" x14ac:dyDescent="0.2">
      <c r="A1651" s="135">
        <v>1649</v>
      </c>
      <c r="B1651" s="134">
        <v>54135</v>
      </c>
      <c r="C1651" s="134" t="s">
        <v>2093</v>
      </c>
    </row>
    <row r="1652" spans="1:3" s="133" customFormat="1" ht="12.75" x14ac:dyDescent="0.2">
      <c r="A1652" s="135">
        <v>1650</v>
      </c>
      <c r="B1652" s="134">
        <v>541350</v>
      </c>
      <c r="C1652" s="134" t="s">
        <v>2093</v>
      </c>
    </row>
    <row r="1653" spans="1:3" s="133" customFormat="1" ht="12.75" x14ac:dyDescent="0.2">
      <c r="A1653" s="135">
        <v>1651</v>
      </c>
      <c r="B1653" s="134">
        <v>54136</v>
      </c>
      <c r="C1653" s="134" t="s">
        <v>2092</v>
      </c>
    </row>
    <row r="1654" spans="1:3" s="133" customFormat="1" ht="12.75" x14ac:dyDescent="0.2">
      <c r="A1654" s="135">
        <v>1652</v>
      </c>
      <c r="B1654" s="134">
        <v>541360</v>
      </c>
      <c r="C1654" s="134" t="s">
        <v>2092</v>
      </c>
    </row>
    <row r="1655" spans="1:3" s="133" customFormat="1" ht="12.75" x14ac:dyDescent="0.2">
      <c r="A1655" s="135">
        <v>1653</v>
      </c>
      <c r="B1655" s="134">
        <v>54137</v>
      </c>
      <c r="C1655" s="134" t="s">
        <v>2091</v>
      </c>
    </row>
    <row r="1656" spans="1:3" s="133" customFormat="1" ht="12.75" x14ac:dyDescent="0.2">
      <c r="A1656" s="135">
        <v>1654</v>
      </c>
      <c r="B1656" s="134">
        <v>541370</v>
      </c>
      <c r="C1656" s="134" t="s">
        <v>2091</v>
      </c>
    </row>
    <row r="1657" spans="1:3" s="133" customFormat="1" ht="12.75" x14ac:dyDescent="0.2">
      <c r="A1657" s="135">
        <v>1655</v>
      </c>
      <c r="B1657" s="134">
        <v>54138</v>
      </c>
      <c r="C1657" s="134" t="s">
        <v>2090</v>
      </c>
    </row>
    <row r="1658" spans="1:3" s="133" customFormat="1" ht="12.75" x14ac:dyDescent="0.2">
      <c r="A1658" s="135">
        <v>1656</v>
      </c>
      <c r="B1658" s="134">
        <v>541380</v>
      </c>
      <c r="C1658" s="134" t="s">
        <v>2090</v>
      </c>
    </row>
    <row r="1659" spans="1:3" s="133" customFormat="1" ht="12.75" x14ac:dyDescent="0.2">
      <c r="A1659" s="135">
        <v>1657</v>
      </c>
      <c r="B1659" s="134">
        <v>5414</v>
      </c>
      <c r="C1659" s="134" t="s">
        <v>2089</v>
      </c>
    </row>
    <row r="1660" spans="1:3" s="133" customFormat="1" ht="12.75" x14ac:dyDescent="0.2">
      <c r="A1660" s="135">
        <v>1658</v>
      </c>
      <c r="B1660" s="134">
        <v>54141</v>
      </c>
      <c r="C1660" s="134" t="s">
        <v>2088</v>
      </c>
    </row>
    <row r="1661" spans="1:3" s="133" customFormat="1" ht="12.75" x14ac:dyDescent="0.2">
      <c r="A1661" s="135">
        <v>1659</v>
      </c>
      <c r="B1661" s="134">
        <v>541410</v>
      </c>
      <c r="C1661" s="134" t="s">
        <v>2088</v>
      </c>
    </row>
    <row r="1662" spans="1:3" s="133" customFormat="1" ht="12.75" x14ac:dyDescent="0.2">
      <c r="A1662" s="135">
        <v>1660</v>
      </c>
      <c r="B1662" s="134">
        <v>54142</v>
      </c>
      <c r="C1662" s="134" t="s">
        <v>2087</v>
      </c>
    </row>
    <row r="1663" spans="1:3" s="133" customFormat="1" ht="12.75" x14ac:dyDescent="0.2">
      <c r="A1663" s="135">
        <v>1661</v>
      </c>
      <c r="B1663" s="134">
        <v>541420</v>
      </c>
      <c r="C1663" s="134" t="s">
        <v>2087</v>
      </c>
    </row>
    <row r="1664" spans="1:3" s="133" customFormat="1" ht="12.75" x14ac:dyDescent="0.2">
      <c r="A1664" s="135">
        <v>1662</v>
      </c>
      <c r="B1664" s="134">
        <v>54143</v>
      </c>
      <c r="C1664" s="134" t="s">
        <v>2086</v>
      </c>
    </row>
    <row r="1665" spans="1:3" s="133" customFormat="1" ht="12.75" x14ac:dyDescent="0.2">
      <c r="A1665" s="135">
        <v>1663</v>
      </c>
      <c r="B1665" s="134">
        <v>541430</v>
      </c>
      <c r="C1665" s="134" t="s">
        <v>2086</v>
      </c>
    </row>
    <row r="1666" spans="1:3" s="133" customFormat="1" ht="12.75" x14ac:dyDescent="0.2">
      <c r="A1666" s="135">
        <v>1664</v>
      </c>
      <c r="B1666" s="134">
        <v>54149</v>
      </c>
      <c r="C1666" s="134" t="s">
        <v>2085</v>
      </c>
    </row>
    <row r="1667" spans="1:3" s="133" customFormat="1" ht="12.75" x14ac:dyDescent="0.2">
      <c r="A1667" s="135">
        <v>1665</v>
      </c>
      <c r="B1667" s="134">
        <v>541490</v>
      </c>
      <c r="C1667" s="134" t="s">
        <v>2085</v>
      </c>
    </row>
    <row r="1668" spans="1:3" s="133" customFormat="1" ht="12.75" x14ac:dyDescent="0.2">
      <c r="A1668" s="135">
        <v>1666</v>
      </c>
      <c r="B1668" s="134">
        <v>5415</v>
      </c>
      <c r="C1668" s="134" t="s">
        <v>2084</v>
      </c>
    </row>
    <row r="1669" spans="1:3" s="133" customFormat="1" ht="12.75" x14ac:dyDescent="0.2">
      <c r="A1669" s="135">
        <v>1667</v>
      </c>
      <c r="B1669" s="134">
        <v>54151</v>
      </c>
      <c r="C1669" s="134" t="s">
        <v>2084</v>
      </c>
    </row>
    <row r="1670" spans="1:3" s="133" customFormat="1" ht="12.75" x14ac:dyDescent="0.2">
      <c r="A1670" s="135">
        <v>1668</v>
      </c>
      <c r="B1670" s="134">
        <v>541511</v>
      </c>
      <c r="C1670" s="134" t="s">
        <v>2083</v>
      </c>
    </row>
    <row r="1671" spans="1:3" s="133" customFormat="1" ht="12.75" x14ac:dyDescent="0.2">
      <c r="A1671" s="135">
        <v>1669</v>
      </c>
      <c r="B1671" s="134">
        <v>541512</v>
      </c>
      <c r="C1671" s="134" t="s">
        <v>2082</v>
      </c>
    </row>
    <row r="1672" spans="1:3" s="133" customFormat="1" ht="12.75" x14ac:dyDescent="0.2">
      <c r="A1672" s="135">
        <v>1670</v>
      </c>
      <c r="B1672" s="134">
        <v>541513</v>
      </c>
      <c r="C1672" s="134" t="s">
        <v>2081</v>
      </c>
    </row>
    <row r="1673" spans="1:3" s="133" customFormat="1" ht="12.75" x14ac:dyDescent="0.2">
      <c r="A1673" s="135">
        <v>1671</v>
      </c>
      <c r="B1673" s="134">
        <v>541519</v>
      </c>
      <c r="C1673" s="134" t="s">
        <v>2080</v>
      </c>
    </row>
    <row r="1674" spans="1:3" s="133" customFormat="1" ht="12.75" x14ac:dyDescent="0.2">
      <c r="A1674" s="135">
        <v>1672</v>
      </c>
      <c r="B1674" s="134">
        <v>5416</v>
      </c>
      <c r="C1674" s="134" t="s">
        <v>2079</v>
      </c>
    </row>
    <row r="1675" spans="1:3" s="133" customFormat="1" ht="12.75" x14ac:dyDescent="0.2">
      <c r="A1675" s="135">
        <v>1673</v>
      </c>
      <c r="B1675" s="134">
        <v>54161</v>
      </c>
      <c r="C1675" s="134" t="s">
        <v>2078</v>
      </c>
    </row>
    <row r="1676" spans="1:3" s="133" customFormat="1" ht="12.75" x14ac:dyDescent="0.2">
      <c r="A1676" s="135">
        <v>1674</v>
      </c>
      <c r="B1676" s="134">
        <v>541611</v>
      </c>
      <c r="C1676" s="134" t="s">
        <v>2077</v>
      </c>
    </row>
    <row r="1677" spans="1:3" s="133" customFormat="1" ht="12.75" x14ac:dyDescent="0.2">
      <c r="A1677" s="135">
        <v>1675</v>
      </c>
      <c r="B1677" s="134">
        <v>541612</v>
      </c>
      <c r="C1677" s="134" t="s">
        <v>2076</v>
      </c>
    </row>
    <row r="1678" spans="1:3" s="133" customFormat="1" ht="12.75" x14ac:dyDescent="0.2">
      <c r="A1678" s="135">
        <v>1676</v>
      </c>
      <c r="B1678" s="134">
        <v>541613</v>
      </c>
      <c r="C1678" s="134" t="s">
        <v>2075</v>
      </c>
    </row>
    <row r="1679" spans="1:3" s="133" customFormat="1" ht="12.75" x14ac:dyDescent="0.2">
      <c r="A1679" s="135">
        <v>1677</v>
      </c>
      <c r="B1679" s="134">
        <v>541614</v>
      </c>
      <c r="C1679" s="134" t="s">
        <v>2074</v>
      </c>
    </row>
    <row r="1680" spans="1:3" s="133" customFormat="1" ht="12.75" x14ac:dyDescent="0.2">
      <c r="A1680" s="135">
        <v>1678</v>
      </c>
      <c r="B1680" s="134">
        <v>541618</v>
      </c>
      <c r="C1680" s="134" t="s">
        <v>2073</v>
      </c>
    </row>
    <row r="1681" spans="1:3" s="133" customFormat="1" ht="12.75" x14ac:dyDescent="0.2">
      <c r="A1681" s="135">
        <v>1679</v>
      </c>
      <c r="B1681" s="134">
        <v>54162</v>
      </c>
      <c r="C1681" s="134" t="s">
        <v>2072</v>
      </c>
    </row>
    <row r="1682" spans="1:3" s="133" customFormat="1" ht="12.75" x14ac:dyDescent="0.2">
      <c r="A1682" s="135">
        <v>1680</v>
      </c>
      <c r="B1682" s="134">
        <v>541620</v>
      </c>
      <c r="C1682" s="134" t="s">
        <v>2072</v>
      </c>
    </row>
    <row r="1683" spans="1:3" s="133" customFormat="1" ht="12.75" x14ac:dyDescent="0.2">
      <c r="A1683" s="135">
        <v>1681</v>
      </c>
      <c r="B1683" s="134">
        <v>54169</v>
      </c>
      <c r="C1683" s="134" t="s">
        <v>2071</v>
      </c>
    </row>
    <row r="1684" spans="1:3" s="133" customFormat="1" ht="12.75" x14ac:dyDescent="0.2">
      <c r="A1684" s="135">
        <v>1682</v>
      </c>
      <c r="B1684" s="134">
        <v>541690</v>
      </c>
      <c r="C1684" s="134" t="s">
        <v>2071</v>
      </c>
    </row>
    <row r="1685" spans="1:3" s="133" customFormat="1" ht="12.75" x14ac:dyDescent="0.2">
      <c r="A1685" s="135">
        <v>1683</v>
      </c>
      <c r="B1685" s="134">
        <v>5417</v>
      </c>
      <c r="C1685" s="134" t="s">
        <v>2070</v>
      </c>
    </row>
    <row r="1686" spans="1:3" s="133" customFormat="1" ht="12.75" x14ac:dyDescent="0.2">
      <c r="A1686" s="135">
        <v>1684</v>
      </c>
      <c r="B1686" s="134">
        <v>54171</v>
      </c>
      <c r="C1686" s="134" t="s">
        <v>2069</v>
      </c>
    </row>
    <row r="1687" spans="1:3" s="133" customFormat="1" ht="12.75" x14ac:dyDescent="0.2">
      <c r="A1687" s="135">
        <v>1685</v>
      </c>
      <c r="B1687" s="134">
        <v>541711</v>
      </c>
      <c r="C1687" s="134" t="s">
        <v>2068</v>
      </c>
    </row>
    <row r="1688" spans="1:3" s="133" customFormat="1" ht="12.75" x14ac:dyDescent="0.2">
      <c r="A1688" s="135">
        <v>1686</v>
      </c>
      <c r="B1688" s="134">
        <v>541712</v>
      </c>
      <c r="C1688" s="134" t="s">
        <v>2067</v>
      </c>
    </row>
    <row r="1689" spans="1:3" s="133" customFormat="1" ht="12.75" x14ac:dyDescent="0.2">
      <c r="A1689" s="135">
        <v>1687</v>
      </c>
      <c r="B1689" s="134">
        <v>54172</v>
      </c>
      <c r="C1689" s="134" t="s">
        <v>2066</v>
      </c>
    </row>
    <row r="1690" spans="1:3" s="133" customFormat="1" ht="12.75" x14ac:dyDescent="0.2">
      <c r="A1690" s="135">
        <v>1688</v>
      </c>
      <c r="B1690" s="134">
        <v>541720</v>
      </c>
      <c r="C1690" s="134" t="s">
        <v>2065</v>
      </c>
    </row>
    <row r="1691" spans="1:3" s="133" customFormat="1" ht="12.75" x14ac:dyDescent="0.2">
      <c r="A1691" s="135">
        <v>1689</v>
      </c>
      <c r="B1691" s="134">
        <v>5418</v>
      </c>
      <c r="C1691" s="134" t="s">
        <v>2064</v>
      </c>
    </row>
    <row r="1692" spans="1:3" s="133" customFormat="1" ht="12.75" x14ac:dyDescent="0.2">
      <c r="A1692" s="135">
        <v>1690</v>
      </c>
      <c r="B1692" s="134">
        <v>54181</v>
      </c>
      <c r="C1692" s="134" t="s">
        <v>2063</v>
      </c>
    </row>
    <row r="1693" spans="1:3" s="133" customFormat="1" ht="12.75" x14ac:dyDescent="0.2">
      <c r="A1693" s="135">
        <v>1691</v>
      </c>
      <c r="B1693" s="134">
        <v>541810</v>
      </c>
      <c r="C1693" s="134" t="s">
        <v>2063</v>
      </c>
    </row>
    <row r="1694" spans="1:3" s="133" customFormat="1" ht="12.75" x14ac:dyDescent="0.2">
      <c r="A1694" s="135">
        <v>1692</v>
      </c>
      <c r="B1694" s="134">
        <v>54182</v>
      </c>
      <c r="C1694" s="134" t="s">
        <v>2062</v>
      </c>
    </row>
    <row r="1695" spans="1:3" s="133" customFormat="1" ht="12.75" x14ac:dyDescent="0.2">
      <c r="A1695" s="135">
        <v>1693</v>
      </c>
      <c r="B1695" s="134">
        <v>541820</v>
      </c>
      <c r="C1695" s="134" t="s">
        <v>2062</v>
      </c>
    </row>
    <row r="1696" spans="1:3" s="133" customFormat="1" ht="12.75" x14ac:dyDescent="0.2">
      <c r="A1696" s="135">
        <v>1694</v>
      </c>
      <c r="B1696" s="134">
        <v>54183</v>
      </c>
      <c r="C1696" s="134" t="s">
        <v>2061</v>
      </c>
    </row>
    <row r="1697" spans="1:3" s="133" customFormat="1" ht="12.75" x14ac:dyDescent="0.2">
      <c r="A1697" s="135">
        <v>1695</v>
      </c>
      <c r="B1697" s="134">
        <v>541830</v>
      </c>
      <c r="C1697" s="134" t="s">
        <v>2061</v>
      </c>
    </row>
    <row r="1698" spans="1:3" s="133" customFormat="1" ht="12.75" x14ac:dyDescent="0.2">
      <c r="A1698" s="135">
        <v>1696</v>
      </c>
      <c r="B1698" s="134">
        <v>54184</v>
      </c>
      <c r="C1698" s="134" t="s">
        <v>2060</v>
      </c>
    </row>
    <row r="1699" spans="1:3" s="133" customFormat="1" ht="12.75" x14ac:dyDescent="0.2">
      <c r="A1699" s="135">
        <v>1697</v>
      </c>
      <c r="B1699" s="134">
        <v>541840</v>
      </c>
      <c r="C1699" s="134" t="s">
        <v>2060</v>
      </c>
    </row>
    <row r="1700" spans="1:3" s="133" customFormat="1" ht="12.75" x14ac:dyDescent="0.2">
      <c r="A1700" s="135">
        <v>1698</v>
      </c>
      <c r="B1700" s="134">
        <v>54185</v>
      </c>
      <c r="C1700" s="134" t="s">
        <v>2059</v>
      </c>
    </row>
    <row r="1701" spans="1:3" s="133" customFormat="1" ht="12.75" x14ac:dyDescent="0.2">
      <c r="A1701" s="135">
        <v>1699</v>
      </c>
      <c r="B1701" s="134">
        <v>541850</v>
      </c>
      <c r="C1701" s="134" t="s">
        <v>2059</v>
      </c>
    </row>
    <row r="1702" spans="1:3" s="133" customFormat="1" ht="12.75" x14ac:dyDescent="0.2">
      <c r="A1702" s="135">
        <v>1700</v>
      </c>
      <c r="B1702" s="134">
        <v>54186</v>
      </c>
      <c r="C1702" s="134" t="s">
        <v>2058</v>
      </c>
    </row>
    <row r="1703" spans="1:3" s="133" customFormat="1" ht="12.75" x14ac:dyDescent="0.2">
      <c r="A1703" s="135">
        <v>1701</v>
      </c>
      <c r="B1703" s="134">
        <v>541860</v>
      </c>
      <c r="C1703" s="134" t="s">
        <v>2058</v>
      </c>
    </row>
    <row r="1704" spans="1:3" s="133" customFormat="1" ht="12.75" x14ac:dyDescent="0.2">
      <c r="A1704" s="135">
        <v>1702</v>
      </c>
      <c r="B1704" s="134">
        <v>54187</v>
      </c>
      <c r="C1704" s="134" t="s">
        <v>2057</v>
      </c>
    </row>
    <row r="1705" spans="1:3" s="133" customFormat="1" ht="12.75" x14ac:dyDescent="0.2">
      <c r="A1705" s="135">
        <v>1703</v>
      </c>
      <c r="B1705" s="134">
        <v>541870</v>
      </c>
      <c r="C1705" s="134" t="s">
        <v>2057</v>
      </c>
    </row>
    <row r="1706" spans="1:3" s="133" customFormat="1" ht="12.75" x14ac:dyDescent="0.2">
      <c r="A1706" s="135">
        <v>1704</v>
      </c>
      <c r="B1706" s="134">
        <v>54189</v>
      </c>
      <c r="C1706" s="134" t="s">
        <v>2056</v>
      </c>
    </row>
    <row r="1707" spans="1:3" s="133" customFormat="1" ht="12.75" x14ac:dyDescent="0.2">
      <c r="A1707" s="135">
        <v>1705</v>
      </c>
      <c r="B1707" s="134">
        <v>541890</v>
      </c>
      <c r="C1707" s="134" t="s">
        <v>2055</v>
      </c>
    </row>
    <row r="1708" spans="1:3" s="133" customFormat="1" ht="12.75" x14ac:dyDescent="0.2">
      <c r="A1708" s="135">
        <v>1706</v>
      </c>
      <c r="B1708" s="134">
        <v>5419</v>
      </c>
      <c r="C1708" s="134" t="s">
        <v>2054</v>
      </c>
    </row>
    <row r="1709" spans="1:3" s="133" customFormat="1" ht="12.75" x14ac:dyDescent="0.2">
      <c r="A1709" s="135">
        <v>1707</v>
      </c>
      <c r="B1709" s="134">
        <v>54191</v>
      </c>
      <c r="C1709" s="134" t="s">
        <v>2053</v>
      </c>
    </row>
    <row r="1710" spans="1:3" s="133" customFormat="1" ht="12.75" x14ac:dyDescent="0.2">
      <c r="A1710" s="135">
        <v>1708</v>
      </c>
      <c r="B1710" s="134">
        <v>541910</v>
      </c>
      <c r="C1710" s="134" t="s">
        <v>2053</v>
      </c>
    </row>
    <row r="1711" spans="1:3" s="133" customFormat="1" ht="12.75" x14ac:dyDescent="0.2">
      <c r="A1711" s="135">
        <v>1709</v>
      </c>
      <c r="B1711" s="134">
        <v>54192</v>
      </c>
      <c r="C1711" s="134" t="s">
        <v>2052</v>
      </c>
    </row>
    <row r="1712" spans="1:3" s="133" customFormat="1" ht="12.75" x14ac:dyDescent="0.2">
      <c r="A1712" s="135">
        <v>1710</v>
      </c>
      <c r="B1712" s="134">
        <v>541921</v>
      </c>
      <c r="C1712" s="134" t="s">
        <v>2051</v>
      </c>
    </row>
    <row r="1713" spans="1:3" s="133" customFormat="1" ht="12.75" x14ac:dyDescent="0.2">
      <c r="A1713" s="135">
        <v>1711</v>
      </c>
      <c r="B1713" s="134">
        <v>541922</v>
      </c>
      <c r="C1713" s="134" t="s">
        <v>2050</v>
      </c>
    </row>
    <row r="1714" spans="1:3" s="133" customFormat="1" ht="12.75" x14ac:dyDescent="0.2">
      <c r="A1714" s="135">
        <v>1712</v>
      </c>
      <c r="B1714" s="134">
        <v>54193</v>
      </c>
      <c r="C1714" s="134" t="s">
        <v>2049</v>
      </c>
    </row>
    <row r="1715" spans="1:3" s="133" customFormat="1" ht="12.75" x14ac:dyDescent="0.2">
      <c r="A1715" s="135">
        <v>1713</v>
      </c>
      <c r="B1715" s="134">
        <v>541930</v>
      </c>
      <c r="C1715" s="134" t="s">
        <v>2049</v>
      </c>
    </row>
    <row r="1716" spans="1:3" s="133" customFormat="1" ht="12.75" x14ac:dyDescent="0.2">
      <c r="A1716" s="135">
        <v>1714</v>
      </c>
      <c r="B1716" s="134">
        <v>54194</v>
      </c>
      <c r="C1716" s="134" t="s">
        <v>2048</v>
      </c>
    </row>
    <row r="1717" spans="1:3" s="133" customFormat="1" ht="12.75" x14ac:dyDescent="0.2">
      <c r="A1717" s="135">
        <v>1715</v>
      </c>
      <c r="B1717" s="134">
        <v>541940</v>
      </c>
      <c r="C1717" s="134" t="s">
        <v>2047</v>
      </c>
    </row>
    <row r="1718" spans="1:3" s="133" customFormat="1" ht="12.75" x14ac:dyDescent="0.2">
      <c r="A1718" s="135">
        <v>1716</v>
      </c>
      <c r="B1718" s="134">
        <v>54199</v>
      </c>
      <c r="C1718" s="134" t="s">
        <v>2046</v>
      </c>
    </row>
    <row r="1719" spans="1:3" s="133" customFormat="1" ht="12.75" x14ac:dyDescent="0.2">
      <c r="A1719" s="135">
        <v>1717</v>
      </c>
      <c r="B1719" s="134">
        <v>541990</v>
      </c>
      <c r="C1719" s="134" t="s">
        <v>2046</v>
      </c>
    </row>
    <row r="1720" spans="1:3" s="133" customFormat="1" ht="12.75" x14ac:dyDescent="0.2">
      <c r="A1720" s="135">
        <v>1718</v>
      </c>
      <c r="B1720" s="134">
        <v>55</v>
      </c>
      <c r="C1720" s="134" t="s">
        <v>2045</v>
      </c>
    </row>
    <row r="1721" spans="1:3" s="133" customFormat="1" ht="12.75" x14ac:dyDescent="0.2">
      <c r="A1721" s="135">
        <v>1719</v>
      </c>
      <c r="B1721" s="134">
        <v>551</v>
      </c>
      <c r="C1721" s="134" t="s">
        <v>2045</v>
      </c>
    </row>
    <row r="1722" spans="1:3" s="133" customFormat="1" ht="12.75" x14ac:dyDescent="0.2">
      <c r="A1722" s="135">
        <v>1720</v>
      </c>
      <c r="B1722" s="134">
        <v>5511</v>
      </c>
      <c r="C1722" s="134" t="s">
        <v>2045</v>
      </c>
    </row>
    <row r="1723" spans="1:3" s="133" customFormat="1" ht="12.75" x14ac:dyDescent="0.2">
      <c r="A1723" s="135">
        <v>1721</v>
      </c>
      <c r="B1723" s="134">
        <v>55111</v>
      </c>
      <c r="C1723" s="134" t="s">
        <v>2045</v>
      </c>
    </row>
    <row r="1724" spans="1:3" s="133" customFormat="1" ht="12.75" x14ac:dyDescent="0.2">
      <c r="A1724" s="135">
        <v>1722</v>
      </c>
      <c r="B1724" s="134">
        <v>551111</v>
      </c>
      <c r="C1724" s="134" t="s">
        <v>2044</v>
      </c>
    </row>
    <row r="1725" spans="1:3" s="133" customFormat="1" ht="12.75" x14ac:dyDescent="0.2">
      <c r="A1725" s="135">
        <v>1723</v>
      </c>
      <c r="B1725" s="134">
        <v>551112</v>
      </c>
      <c r="C1725" s="134" t="s">
        <v>2043</v>
      </c>
    </row>
    <row r="1726" spans="1:3" s="133" customFormat="1" ht="12.75" x14ac:dyDescent="0.2">
      <c r="A1726" s="135">
        <v>1724</v>
      </c>
      <c r="B1726" s="134">
        <v>551114</v>
      </c>
      <c r="C1726" s="134" t="s">
        <v>2042</v>
      </c>
    </row>
    <row r="1727" spans="1:3" s="133" customFormat="1" ht="12.75" x14ac:dyDescent="0.2">
      <c r="A1727" s="135">
        <v>1725</v>
      </c>
      <c r="B1727" s="134">
        <v>56</v>
      </c>
      <c r="C1727" s="134" t="s">
        <v>2041</v>
      </c>
    </row>
    <row r="1728" spans="1:3" s="133" customFormat="1" ht="12.75" x14ac:dyDescent="0.2">
      <c r="A1728" s="135">
        <v>1726</v>
      </c>
      <c r="B1728" s="134">
        <v>561</v>
      </c>
      <c r="C1728" s="134" t="s">
        <v>2040</v>
      </c>
    </row>
    <row r="1729" spans="1:3" s="133" customFormat="1" ht="12.75" x14ac:dyDescent="0.2">
      <c r="A1729" s="135">
        <v>1727</v>
      </c>
      <c r="B1729" s="134">
        <v>5611</v>
      </c>
      <c r="C1729" s="134" t="s">
        <v>2039</v>
      </c>
    </row>
    <row r="1730" spans="1:3" s="133" customFormat="1" ht="12.75" x14ac:dyDescent="0.2">
      <c r="A1730" s="135">
        <v>1728</v>
      </c>
      <c r="B1730" s="134">
        <v>56111</v>
      </c>
      <c r="C1730" s="134" t="s">
        <v>2039</v>
      </c>
    </row>
    <row r="1731" spans="1:3" s="133" customFormat="1" ht="12.75" x14ac:dyDescent="0.2">
      <c r="A1731" s="135">
        <v>1729</v>
      </c>
      <c r="B1731" s="134">
        <v>561110</v>
      </c>
      <c r="C1731" s="134" t="s">
        <v>2039</v>
      </c>
    </row>
    <row r="1732" spans="1:3" s="133" customFormat="1" ht="12.75" x14ac:dyDescent="0.2">
      <c r="A1732" s="135">
        <v>1730</v>
      </c>
      <c r="B1732" s="134">
        <v>5612</v>
      </c>
      <c r="C1732" s="134" t="s">
        <v>2038</v>
      </c>
    </row>
    <row r="1733" spans="1:3" s="133" customFormat="1" ht="12.75" x14ac:dyDescent="0.2">
      <c r="A1733" s="135">
        <v>1731</v>
      </c>
      <c r="B1733" s="134">
        <v>56121</v>
      </c>
      <c r="C1733" s="134" t="s">
        <v>2038</v>
      </c>
    </row>
    <row r="1734" spans="1:3" s="133" customFormat="1" ht="12.75" x14ac:dyDescent="0.2">
      <c r="A1734" s="135">
        <v>1732</v>
      </c>
      <c r="B1734" s="134">
        <v>561210</v>
      </c>
      <c r="C1734" s="134" t="s">
        <v>2038</v>
      </c>
    </row>
    <row r="1735" spans="1:3" s="133" customFormat="1" ht="12.75" x14ac:dyDescent="0.2">
      <c r="A1735" s="135">
        <v>1733</v>
      </c>
      <c r="B1735" s="134">
        <v>5613</v>
      </c>
      <c r="C1735" s="134" t="s">
        <v>2037</v>
      </c>
    </row>
    <row r="1736" spans="1:3" s="133" customFormat="1" ht="12.75" x14ac:dyDescent="0.2">
      <c r="A1736" s="135">
        <v>1734</v>
      </c>
      <c r="B1736" s="134">
        <v>56131</v>
      </c>
      <c r="C1736" s="134" t="s">
        <v>2036</v>
      </c>
    </row>
    <row r="1737" spans="1:3" s="133" customFormat="1" ht="12.75" x14ac:dyDescent="0.2">
      <c r="A1737" s="135">
        <v>1735</v>
      </c>
      <c r="B1737" s="134">
        <v>561311</v>
      </c>
      <c r="C1737" s="134" t="s">
        <v>2035</v>
      </c>
    </row>
    <row r="1738" spans="1:3" s="133" customFormat="1" ht="12.75" x14ac:dyDescent="0.2">
      <c r="A1738" s="135">
        <v>1736</v>
      </c>
      <c r="B1738" s="134">
        <v>561312</v>
      </c>
      <c r="C1738" s="134" t="s">
        <v>2034</v>
      </c>
    </row>
    <row r="1739" spans="1:3" s="133" customFormat="1" ht="12.75" x14ac:dyDescent="0.2">
      <c r="A1739" s="135">
        <v>1737</v>
      </c>
      <c r="B1739" s="134">
        <v>56132</v>
      </c>
      <c r="C1739" s="134" t="s">
        <v>2033</v>
      </c>
    </row>
    <row r="1740" spans="1:3" s="133" customFormat="1" ht="12.75" x14ac:dyDescent="0.2">
      <c r="A1740" s="135">
        <v>1738</v>
      </c>
      <c r="B1740" s="134">
        <v>561320</v>
      </c>
      <c r="C1740" s="134" t="s">
        <v>2033</v>
      </c>
    </row>
    <row r="1741" spans="1:3" s="133" customFormat="1" ht="12.75" x14ac:dyDescent="0.2">
      <c r="A1741" s="135">
        <v>1739</v>
      </c>
      <c r="B1741" s="134">
        <v>56133</v>
      </c>
      <c r="C1741" s="134" t="s">
        <v>2032</v>
      </c>
    </row>
    <row r="1742" spans="1:3" s="133" customFormat="1" ht="12.75" x14ac:dyDescent="0.2">
      <c r="A1742" s="135">
        <v>1740</v>
      </c>
      <c r="B1742" s="134">
        <v>561330</v>
      </c>
      <c r="C1742" s="134" t="s">
        <v>2032</v>
      </c>
    </row>
    <row r="1743" spans="1:3" s="133" customFormat="1" ht="12.75" x14ac:dyDescent="0.2">
      <c r="A1743" s="135">
        <v>1741</v>
      </c>
      <c r="B1743" s="134">
        <v>5614</v>
      </c>
      <c r="C1743" s="134" t="s">
        <v>2031</v>
      </c>
    </row>
    <row r="1744" spans="1:3" s="133" customFormat="1" ht="12.75" x14ac:dyDescent="0.2">
      <c r="A1744" s="135">
        <v>1742</v>
      </c>
      <c r="B1744" s="134">
        <v>56141</v>
      </c>
      <c r="C1744" s="134" t="s">
        <v>2030</v>
      </c>
    </row>
    <row r="1745" spans="1:3" s="133" customFormat="1" ht="12.75" x14ac:dyDescent="0.2">
      <c r="A1745" s="135">
        <v>1743</v>
      </c>
      <c r="B1745" s="134">
        <v>561410</v>
      </c>
      <c r="C1745" s="134" t="s">
        <v>2030</v>
      </c>
    </row>
    <row r="1746" spans="1:3" s="133" customFormat="1" ht="12.75" x14ac:dyDescent="0.2">
      <c r="A1746" s="135">
        <v>1744</v>
      </c>
      <c r="B1746" s="134">
        <v>56142</v>
      </c>
      <c r="C1746" s="134" t="s">
        <v>2029</v>
      </c>
    </row>
    <row r="1747" spans="1:3" s="133" customFormat="1" ht="12.75" x14ac:dyDescent="0.2">
      <c r="A1747" s="135">
        <v>1745</v>
      </c>
      <c r="B1747" s="134">
        <v>561421</v>
      </c>
      <c r="C1747" s="134" t="s">
        <v>2028</v>
      </c>
    </row>
    <row r="1748" spans="1:3" s="133" customFormat="1" ht="12.75" x14ac:dyDescent="0.2">
      <c r="A1748" s="135">
        <v>1746</v>
      </c>
      <c r="B1748" s="134">
        <v>561422</v>
      </c>
      <c r="C1748" s="134" t="s">
        <v>2027</v>
      </c>
    </row>
    <row r="1749" spans="1:3" s="133" customFormat="1" ht="12.75" x14ac:dyDescent="0.2">
      <c r="A1749" s="135">
        <v>1747</v>
      </c>
      <c r="B1749" s="134">
        <v>56143</v>
      </c>
      <c r="C1749" s="134" t="s">
        <v>2026</v>
      </c>
    </row>
    <row r="1750" spans="1:3" s="133" customFormat="1" ht="12.75" x14ac:dyDescent="0.2">
      <c r="A1750" s="135">
        <v>1748</v>
      </c>
      <c r="B1750" s="134">
        <v>561431</v>
      </c>
      <c r="C1750" s="134" t="s">
        <v>2025</v>
      </c>
    </row>
    <row r="1751" spans="1:3" s="133" customFormat="1" ht="12.75" x14ac:dyDescent="0.2">
      <c r="A1751" s="135">
        <v>1749</v>
      </c>
      <c r="B1751" s="134">
        <v>561439</v>
      </c>
      <c r="C1751" s="134" t="s">
        <v>2024</v>
      </c>
    </row>
    <row r="1752" spans="1:3" s="133" customFormat="1" ht="12.75" x14ac:dyDescent="0.2">
      <c r="A1752" s="135">
        <v>1750</v>
      </c>
      <c r="B1752" s="134">
        <v>56144</v>
      </c>
      <c r="C1752" s="134" t="s">
        <v>2023</v>
      </c>
    </row>
    <row r="1753" spans="1:3" s="133" customFormat="1" ht="12.75" x14ac:dyDescent="0.2">
      <c r="A1753" s="135">
        <v>1751</v>
      </c>
      <c r="B1753" s="134">
        <v>561440</v>
      </c>
      <c r="C1753" s="134" t="s">
        <v>2023</v>
      </c>
    </row>
    <row r="1754" spans="1:3" s="133" customFormat="1" ht="12.75" x14ac:dyDescent="0.2">
      <c r="A1754" s="135">
        <v>1752</v>
      </c>
      <c r="B1754" s="134">
        <v>56145</v>
      </c>
      <c r="C1754" s="134" t="s">
        <v>2022</v>
      </c>
    </row>
    <row r="1755" spans="1:3" s="133" customFormat="1" ht="12.75" x14ac:dyDescent="0.2">
      <c r="A1755" s="135">
        <v>1753</v>
      </c>
      <c r="B1755" s="134">
        <v>561450</v>
      </c>
      <c r="C1755" s="134" t="s">
        <v>2022</v>
      </c>
    </row>
    <row r="1756" spans="1:3" s="133" customFormat="1" ht="12.75" x14ac:dyDescent="0.2">
      <c r="A1756" s="135">
        <v>1754</v>
      </c>
      <c r="B1756" s="134">
        <v>56149</v>
      </c>
      <c r="C1756" s="134" t="s">
        <v>2021</v>
      </c>
    </row>
    <row r="1757" spans="1:3" s="133" customFormat="1" ht="12.75" x14ac:dyDescent="0.2">
      <c r="A1757" s="135">
        <v>1755</v>
      </c>
      <c r="B1757" s="134">
        <v>561491</v>
      </c>
      <c r="C1757" s="134" t="s">
        <v>2020</v>
      </c>
    </row>
    <row r="1758" spans="1:3" s="133" customFormat="1" ht="12.75" x14ac:dyDescent="0.2">
      <c r="A1758" s="135">
        <v>1756</v>
      </c>
      <c r="B1758" s="134">
        <v>561492</v>
      </c>
      <c r="C1758" s="134" t="s">
        <v>2019</v>
      </c>
    </row>
    <row r="1759" spans="1:3" s="133" customFormat="1" ht="12.75" x14ac:dyDescent="0.2">
      <c r="A1759" s="135">
        <v>1757</v>
      </c>
      <c r="B1759" s="134">
        <v>561499</v>
      </c>
      <c r="C1759" s="134" t="s">
        <v>2018</v>
      </c>
    </row>
    <row r="1760" spans="1:3" s="133" customFormat="1" ht="12.75" x14ac:dyDescent="0.2">
      <c r="A1760" s="135">
        <v>1758</v>
      </c>
      <c r="B1760" s="134">
        <v>5615</v>
      </c>
      <c r="C1760" s="134" t="s">
        <v>2017</v>
      </c>
    </row>
    <row r="1761" spans="1:3" s="133" customFormat="1" ht="12.75" x14ac:dyDescent="0.2">
      <c r="A1761" s="135">
        <v>1759</v>
      </c>
      <c r="B1761" s="134">
        <v>56151</v>
      </c>
      <c r="C1761" s="134" t="s">
        <v>2016</v>
      </c>
    </row>
    <row r="1762" spans="1:3" s="133" customFormat="1" ht="12.75" x14ac:dyDescent="0.2">
      <c r="A1762" s="135">
        <v>1760</v>
      </c>
      <c r="B1762" s="134">
        <v>561510</v>
      </c>
      <c r="C1762" s="134" t="s">
        <v>2016</v>
      </c>
    </row>
    <row r="1763" spans="1:3" s="133" customFormat="1" ht="12.75" x14ac:dyDescent="0.2">
      <c r="A1763" s="135">
        <v>1761</v>
      </c>
      <c r="B1763" s="134">
        <v>56152</v>
      </c>
      <c r="C1763" s="134" t="s">
        <v>2015</v>
      </c>
    </row>
    <row r="1764" spans="1:3" s="133" customFormat="1" ht="12.75" x14ac:dyDescent="0.2">
      <c r="A1764" s="135">
        <v>1762</v>
      </c>
      <c r="B1764" s="134">
        <v>561520</v>
      </c>
      <c r="C1764" s="134" t="s">
        <v>2015</v>
      </c>
    </row>
    <row r="1765" spans="1:3" s="133" customFormat="1" ht="12.75" x14ac:dyDescent="0.2">
      <c r="A1765" s="135">
        <v>1763</v>
      </c>
      <c r="B1765" s="134">
        <v>56159</v>
      </c>
      <c r="C1765" s="134" t="s">
        <v>2014</v>
      </c>
    </row>
    <row r="1766" spans="1:3" s="133" customFormat="1" ht="12.75" x14ac:dyDescent="0.2">
      <c r="A1766" s="135">
        <v>1764</v>
      </c>
      <c r="B1766" s="134">
        <v>561591</v>
      </c>
      <c r="C1766" s="134" t="s">
        <v>2013</v>
      </c>
    </row>
    <row r="1767" spans="1:3" s="133" customFormat="1" ht="12.75" x14ac:dyDescent="0.2">
      <c r="A1767" s="135">
        <v>1765</v>
      </c>
      <c r="B1767" s="134">
        <v>561599</v>
      </c>
      <c r="C1767" s="134" t="s">
        <v>2012</v>
      </c>
    </row>
    <row r="1768" spans="1:3" s="133" customFormat="1" ht="12.75" x14ac:dyDescent="0.2">
      <c r="A1768" s="135">
        <v>1766</v>
      </c>
      <c r="B1768" s="134">
        <v>5616</v>
      </c>
      <c r="C1768" s="134" t="s">
        <v>2011</v>
      </c>
    </row>
    <row r="1769" spans="1:3" s="133" customFormat="1" ht="12.75" x14ac:dyDescent="0.2">
      <c r="A1769" s="135">
        <v>1767</v>
      </c>
      <c r="B1769" s="134">
        <v>56161</v>
      </c>
      <c r="C1769" s="134" t="s">
        <v>2010</v>
      </c>
    </row>
    <row r="1770" spans="1:3" s="133" customFormat="1" ht="12.75" x14ac:dyDescent="0.2">
      <c r="A1770" s="135">
        <v>1768</v>
      </c>
      <c r="B1770" s="134">
        <v>561611</v>
      </c>
      <c r="C1770" s="134" t="s">
        <v>2009</v>
      </c>
    </row>
    <row r="1771" spans="1:3" s="133" customFormat="1" ht="12.75" x14ac:dyDescent="0.2">
      <c r="A1771" s="135">
        <v>1769</v>
      </c>
      <c r="B1771" s="134">
        <v>561612</v>
      </c>
      <c r="C1771" s="134" t="s">
        <v>2008</v>
      </c>
    </row>
    <row r="1772" spans="1:3" s="133" customFormat="1" ht="12.75" x14ac:dyDescent="0.2">
      <c r="A1772" s="135">
        <v>1770</v>
      </c>
      <c r="B1772" s="134">
        <v>561613</v>
      </c>
      <c r="C1772" s="134" t="s">
        <v>2007</v>
      </c>
    </row>
    <row r="1773" spans="1:3" s="133" customFormat="1" ht="12.75" x14ac:dyDescent="0.2">
      <c r="A1773" s="135">
        <v>1771</v>
      </c>
      <c r="B1773" s="134">
        <v>56162</v>
      </c>
      <c r="C1773" s="134" t="s">
        <v>2006</v>
      </c>
    </row>
    <row r="1774" spans="1:3" s="133" customFormat="1" ht="12.75" x14ac:dyDescent="0.2">
      <c r="A1774" s="135">
        <v>1772</v>
      </c>
      <c r="B1774" s="134">
        <v>561621</v>
      </c>
      <c r="C1774" s="134" t="s">
        <v>2005</v>
      </c>
    </row>
    <row r="1775" spans="1:3" s="133" customFormat="1" ht="12.75" x14ac:dyDescent="0.2">
      <c r="A1775" s="135">
        <v>1773</v>
      </c>
      <c r="B1775" s="134">
        <v>561622</v>
      </c>
      <c r="C1775" s="134" t="s">
        <v>2004</v>
      </c>
    </row>
    <row r="1776" spans="1:3" s="133" customFormat="1" ht="12.75" x14ac:dyDescent="0.2">
      <c r="A1776" s="135">
        <v>1774</v>
      </c>
      <c r="B1776" s="134">
        <v>5617</v>
      </c>
      <c r="C1776" s="134" t="s">
        <v>2003</v>
      </c>
    </row>
    <row r="1777" spans="1:3" s="133" customFormat="1" ht="12.75" x14ac:dyDescent="0.2">
      <c r="A1777" s="135">
        <v>1775</v>
      </c>
      <c r="B1777" s="134">
        <v>56171</v>
      </c>
      <c r="C1777" s="134" t="s">
        <v>2002</v>
      </c>
    </row>
    <row r="1778" spans="1:3" s="133" customFormat="1" ht="12.75" x14ac:dyDescent="0.2">
      <c r="A1778" s="135">
        <v>1776</v>
      </c>
      <c r="B1778" s="134">
        <v>561710</v>
      </c>
      <c r="C1778" s="134" t="s">
        <v>2002</v>
      </c>
    </row>
    <row r="1779" spans="1:3" s="133" customFormat="1" ht="12.75" x14ac:dyDescent="0.2">
      <c r="A1779" s="135">
        <v>1777</v>
      </c>
      <c r="B1779" s="134">
        <v>56172</v>
      </c>
      <c r="C1779" s="134" t="s">
        <v>2001</v>
      </c>
    </row>
    <row r="1780" spans="1:3" s="133" customFormat="1" ht="12.75" x14ac:dyDescent="0.2">
      <c r="A1780" s="135">
        <v>1778</v>
      </c>
      <c r="B1780" s="134">
        <v>561720</v>
      </c>
      <c r="C1780" s="134" t="s">
        <v>2000</v>
      </c>
    </row>
    <row r="1781" spans="1:3" s="133" customFormat="1" ht="12.75" x14ac:dyDescent="0.2">
      <c r="A1781" s="135">
        <v>1779</v>
      </c>
      <c r="B1781" s="134">
        <v>56173</v>
      </c>
      <c r="C1781" s="134" t="s">
        <v>1999</v>
      </c>
    </row>
    <row r="1782" spans="1:3" s="133" customFormat="1" ht="12.75" x14ac:dyDescent="0.2">
      <c r="A1782" s="135">
        <v>1780</v>
      </c>
      <c r="B1782" s="134">
        <v>561730</v>
      </c>
      <c r="C1782" s="134" t="s">
        <v>1999</v>
      </c>
    </row>
    <row r="1783" spans="1:3" s="133" customFormat="1" ht="12.75" x14ac:dyDescent="0.2">
      <c r="A1783" s="135">
        <v>1781</v>
      </c>
      <c r="B1783" s="134">
        <v>56174</v>
      </c>
      <c r="C1783" s="134" t="s">
        <v>1998</v>
      </c>
    </row>
    <row r="1784" spans="1:3" s="133" customFormat="1" ht="12.75" x14ac:dyDescent="0.2">
      <c r="A1784" s="135">
        <v>1782</v>
      </c>
      <c r="B1784" s="134">
        <v>561740</v>
      </c>
      <c r="C1784" s="134" t="s">
        <v>1998</v>
      </c>
    </row>
    <row r="1785" spans="1:3" s="133" customFormat="1" ht="12.75" x14ac:dyDescent="0.2">
      <c r="A1785" s="135">
        <v>1783</v>
      </c>
      <c r="B1785" s="134">
        <v>56179</v>
      </c>
      <c r="C1785" s="134" t="s">
        <v>1997</v>
      </c>
    </row>
    <row r="1786" spans="1:3" s="133" customFormat="1" ht="12.75" x14ac:dyDescent="0.2">
      <c r="A1786" s="135">
        <v>1784</v>
      </c>
      <c r="B1786" s="134">
        <v>561790</v>
      </c>
      <c r="C1786" s="134" t="s">
        <v>1996</v>
      </c>
    </row>
    <row r="1787" spans="1:3" s="133" customFormat="1" ht="12.75" x14ac:dyDescent="0.2">
      <c r="A1787" s="135">
        <v>1785</v>
      </c>
      <c r="B1787" s="134">
        <v>5619</v>
      </c>
      <c r="C1787" s="134" t="s">
        <v>1995</v>
      </c>
    </row>
    <row r="1788" spans="1:3" s="133" customFormat="1" ht="12.75" x14ac:dyDescent="0.2">
      <c r="A1788" s="135">
        <v>1786</v>
      </c>
      <c r="B1788" s="134">
        <v>56191</v>
      </c>
      <c r="C1788" s="134" t="s">
        <v>1994</v>
      </c>
    </row>
    <row r="1789" spans="1:3" s="133" customFormat="1" ht="12.75" x14ac:dyDescent="0.2">
      <c r="A1789" s="135">
        <v>1787</v>
      </c>
      <c r="B1789" s="134">
        <v>561910</v>
      </c>
      <c r="C1789" s="134" t="s">
        <v>1994</v>
      </c>
    </row>
    <row r="1790" spans="1:3" s="133" customFormat="1" ht="12.75" x14ac:dyDescent="0.2">
      <c r="A1790" s="135">
        <v>1788</v>
      </c>
      <c r="B1790" s="134">
        <v>56192</v>
      </c>
      <c r="C1790" s="134" t="s">
        <v>1993</v>
      </c>
    </row>
    <row r="1791" spans="1:3" s="133" customFormat="1" ht="12.75" x14ac:dyDescent="0.2">
      <c r="A1791" s="135">
        <v>1789</v>
      </c>
      <c r="B1791" s="134">
        <v>561920</v>
      </c>
      <c r="C1791" s="134" t="s">
        <v>1993</v>
      </c>
    </row>
    <row r="1792" spans="1:3" s="133" customFormat="1" ht="12.75" x14ac:dyDescent="0.2">
      <c r="A1792" s="135">
        <v>1790</v>
      </c>
      <c r="B1792" s="134">
        <v>56199</v>
      </c>
      <c r="C1792" s="134" t="s">
        <v>1992</v>
      </c>
    </row>
    <row r="1793" spans="1:3" s="133" customFormat="1" ht="12.75" x14ac:dyDescent="0.2">
      <c r="A1793" s="135">
        <v>1791</v>
      </c>
      <c r="B1793" s="134">
        <v>561990</v>
      </c>
      <c r="C1793" s="134" t="s">
        <v>1992</v>
      </c>
    </row>
    <row r="1794" spans="1:3" s="133" customFormat="1" ht="12.75" x14ac:dyDescent="0.2">
      <c r="A1794" s="135">
        <v>1792</v>
      </c>
      <c r="B1794" s="134">
        <v>562</v>
      </c>
      <c r="C1794" s="134" t="s">
        <v>1991</v>
      </c>
    </row>
    <row r="1795" spans="1:3" s="133" customFormat="1" ht="12.75" x14ac:dyDescent="0.2">
      <c r="A1795" s="135">
        <v>1793</v>
      </c>
      <c r="B1795" s="134">
        <v>5621</v>
      </c>
      <c r="C1795" s="134" t="s">
        <v>1990</v>
      </c>
    </row>
    <row r="1796" spans="1:3" s="133" customFormat="1" ht="12.75" x14ac:dyDescent="0.2">
      <c r="A1796" s="135">
        <v>1794</v>
      </c>
      <c r="B1796" s="134">
        <v>56211</v>
      </c>
      <c r="C1796" s="134" t="s">
        <v>1990</v>
      </c>
    </row>
    <row r="1797" spans="1:3" s="133" customFormat="1" ht="12.75" x14ac:dyDescent="0.2">
      <c r="A1797" s="135">
        <v>1795</v>
      </c>
      <c r="B1797" s="134">
        <v>562111</v>
      </c>
      <c r="C1797" s="134" t="s">
        <v>1989</v>
      </c>
    </row>
    <row r="1798" spans="1:3" s="133" customFormat="1" ht="12.75" x14ac:dyDescent="0.2">
      <c r="A1798" s="135">
        <v>1796</v>
      </c>
      <c r="B1798" s="134">
        <v>562112</v>
      </c>
      <c r="C1798" s="134" t="s">
        <v>1988</v>
      </c>
    </row>
    <row r="1799" spans="1:3" s="133" customFormat="1" ht="12.75" x14ac:dyDescent="0.2">
      <c r="A1799" s="135">
        <v>1797</v>
      </c>
      <c r="B1799" s="134">
        <v>562119</v>
      </c>
      <c r="C1799" s="134" t="s">
        <v>1987</v>
      </c>
    </row>
    <row r="1800" spans="1:3" s="133" customFormat="1" ht="12.75" x14ac:dyDescent="0.2">
      <c r="A1800" s="135">
        <v>1798</v>
      </c>
      <c r="B1800" s="134">
        <v>5622</v>
      </c>
      <c r="C1800" s="134" t="s">
        <v>1986</v>
      </c>
    </row>
    <row r="1801" spans="1:3" s="133" customFormat="1" ht="12.75" x14ac:dyDescent="0.2">
      <c r="A1801" s="135">
        <v>1799</v>
      </c>
      <c r="B1801" s="134">
        <v>56221</v>
      </c>
      <c r="C1801" s="134" t="s">
        <v>1986</v>
      </c>
    </row>
    <row r="1802" spans="1:3" s="133" customFormat="1" ht="12.75" x14ac:dyDescent="0.2">
      <c r="A1802" s="135">
        <v>1800</v>
      </c>
      <c r="B1802" s="134">
        <v>562211</v>
      </c>
      <c r="C1802" s="134" t="s">
        <v>1985</v>
      </c>
    </row>
    <row r="1803" spans="1:3" s="133" customFormat="1" ht="12.75" x14ac:dyDescent="0.2">
      <c r="A1803" s="135">
        <v>1801</v>
      </c>
      <c r="B1803" s="134">
        <v>562212</v>
      </c>
      <c r="C1803" s="134" t="s">
        <v>1984</v>
      </c>
    </row>
    <row r="1804" spans="1:3" s="133" customFormat="1" ht="12.75" x14ac:dyDescent="0.2">
      <c r="A1804" s="135">
        <v>1802</v>
      </c>
      <c r="B1804" s="134">
        <v>562213</v>
      </c>
      <c r="C1804" s="134" t="s">
        <v>1983</v>
      </c>
    </row>
    <row r="1805" spans="1:3" s="133" customFormat="1" ht="12.75" x14ac:dyDescent="0.2">
      <c r="A1805" s="135">
        <v>1803</v>
      </c>
      <c r="B1805" s="134">
        <v>562219</v>
      </c>
      <c r="C1805" s="134" t="s">
        <v>1982</v>
      </c>
    </row>
    <row r="1806" spans="1:3" s="133" customFormat="1" ht="12.75" x14ac:dyDescent="0.2">
      <c r="A1806" s="135">
        <v>1804</v>
      </c>
      <c r="B1806" s="134">
        <v>5629</v>
      </c>
      <c r="C1806" s="134" t="s">
        <v>1981</v>
      </c>
    </row>
    <row r="1807" spans="1:3" s="133" customFormat="1" ht="12.75" x14ac:dyDescent="0.2">
      <c r="A1807" s="135">
        <v>1805</v>
      </c>
      <c r="B1807" s="134">
        <v>56291</v>
      </c>
      <c r="C1807" s="134" t="s">
        <v>1980</v>
      </c>
    </row>
    <row r="1808" spans="1:3" s="133" customFormat="1" ht="12.75" x14ac:dyDescent="0.2">
      <c r="A1808" s="135">
        <v>1806</v>
      </c>
      <c r="B1808" s="134">
        <v>562910</v>
      </c>
      <c r="C1808" s="134" t="s">
        <v>1980</v>
      </c>
    </row>
    <row r="1809" spans="1:3" s="133" customFormat="1" ht="12.75" x14ac:dyDescent="0.2">
      <c r="A1809" s="135">
        <v>1807</v>
      </c>
      <c r="B1809" s="134">
        <v>56292</v>
      </c>
      <c r="C1809" s="134" t="s">
        <v>1979</v>
      </c>
    </row>
    <row r="1810" spans="1:3" s="133" customFormat="1" ht="12.75" x14ac:dyDescent="0.2">
      <c r="A1810" s="135">
        <v>1808</v>
      </c>
      <c r="B1810" s="134">
        <v>562920</v>
      </c>
      <c r="C1810" s="134" t="s">
        <v>1979</v>
      </c>
    </row>
    <row r="1811" spans="1:3" s="133" customFormat="1" ht="12.75" x14ac:dyDescent="0.2">
      <c r="A1811" s="135">
        <v>1809</v>
      </c>
      <c r="B1811" s="134">
        <v>56299</v>
      </c>
      <c r="C1811" s="134" t="s">
        <v>1978</v>
      </c>
    </row>
    <row r="1812" spans="1:3" s="133" customFormat="1" ht="12.75" x14ac:dyDescent="0.2">
      <c r="A1812" s="135">
        <v>1810</v>
      </c>
      <c r="B1812" s="134">
        <v>562991</v>
      </c>
      <c r="C1812" s="134" t="s">
        <v>1977</v>
      </c>
    </row>
    <row r="1813" spans="1:3" s="133" customFormat="1" ht="12.75" x14ac:dyDescent="0.2">
      <c r="A1813" s="135">
        <v>1811</v>
      </c>
      <c r="B1813" s="134">
        <v>562998</v>
      </c>
      <c r="C1813" s="134" t="s">
        <v>1976</v>
      </c>
    </row>
    <row r="1814" spans="1:3" s="133" customFormat="1" ht="12.75" x14ac:dyDescent="0.2">
      <c r="A1814" s="135">
        <v>1812</v>
      </c>
      <c r="B1814" s="134">
        <v>61</v>
      </c>
      <c r="C1814" s="134" t="s">
        <v>1975</v>
      </c>
    </row>
    <row r="1815" spans="1:3" s="133" customFormat="1" ht="12.75" x14ac:dyDescent="0.2">
      <c r="A1815" s="135">
        <v>1813</v>
      </c>
      <c r="B1815" s="134">
        <v>611</v>
      </c>
      <c r="C1815" s="134" t="s">
        <v>1975</v>
      </c>
    </row>
    <row r="1816" spans="1:3" s="133" customFormat="1" ht="12.75" x14ac:dyDescent="0.2">
      <c r="A1816" s="135">
        <v>1814</v>
      </c>
      <c r="B1816" s="134">
        <v>6111</v>
      </c>
      <c r="C1816" s="134" t="s">
        <v>1974</v>
      </c>
    </row>
    <row r="1817" spans="1:3" s="133" customFormat="1" ht="12.75" x14ac:dyDescent="0.2">
      <c r="A1817" s="135">
        <v>1815</v>
      </c>
      <c r="B1817" s="134">
        <v>61111</v>
      </c>
      <c r="C1817" s="134" t="s">
        <v>1973</v>
      </c>
    </row>
    <row r="1818" spans="1:3" s="133" customFormat="1" ht="12.75" x14ac:dyDescent="0.2">
      <c r="A1818" s="135">
        <v>1816</v>
      </c>
      <c r="B1818" s="134">
        <v>611110</v>
      </c>
      <c r="C1818" s="134" t="s">
        <v>1973</v>
      </c>
    </row>
    <row r="1819" spans="1:3" s="133" customFormat="1" ht="12.75" x14ac:dyDescent="0.2">
      <c r="A1819" s="135">
        <v>1817</v>
      </c>
      <c r="B1819" s="134">
        <v>6112</v>
      </c>
      <c r="C1819" s="134" t="s">
        <v>1972</v>
      </c>
    </row>
    <row r="1820" spans="1:3" s="133" customFormat="1" ht="12.75" x14ac:dyDescent="0.2">
      <c r="A1820" s="135">
        <v>1818</v>
      </c>
      <c r="B1820" s="134">
        <v>61121</v>
      </c>
      <c r="C1820" s="134" t="s">
        <v>1972</v>
      </c>
    </row>
    <row r="1821" spans="1:3" s="133" customFormat="1" ht="12.75" x14ac:dyDescent="0.2">
      <c r="A1821" s="135">
        <v>1819</v>
      </c>
      <c r="B1821" s="134">
        <v>611210</v>
      </c>
      <c r="C1821" s="134" t="s">
        <v>1971</v>
      </c>
    </row>
    <row r="1822" spans="1:3" s="133" customFormat="1" ht="12.75" x14ac:dyDescent="0.2">
      <c r="A1822" s="135">
        <v>1820</v>
      </c>
      <c r="B1822" s="134">
        <v>6113</v>
      </c>
      <c r="C1822" s="134" t="s">
        <v>1970</v>
      </c>
    </row>
    <row r="1823" spans="1:3" s="133" customFormat="1" ht="12.75" x14ac:dyDescent="0.2">
      <c r="A1823" s="135">
        <v>1821</v>
      </c>
      <c r="B1823" s="134">
        <v>61131</v>
      </c>
      <c r="C1823" s="134" t="s">
        <v>1970</v>
      </c>
    </row>
    <row r="1824" spans="1:3" s="133" customFormat="1" ht="12.75" x14ac:dyDescent="0.2">
      <c r="A1824" s="135">
        <v>1822</v>
      </c>
      <c r="B1824" s="134">
        <v>611310</v>
      </c>
      <c r="C1824" s="134" t="s">
        <v>1969</v>
      </c>
    </row>
    <row r="1825" spans="1:3" s="133" customFormat="1" ht="12.75" x14ac:dyDescent="0.2">
      <c r="A1825" s="135">
        <v>1823</v>
      </c>
      <c r="B1825" s="134">
        <v>6114</v>
      </c>
      <c r="C1825" s="134" t="s">
        <v>1968</v>
      </c>
    </row>
    <row r="1826" spans="1:3" s="133" customFormat="1" ht="12.75" x14ac:dyDescent="0.2">
      <c r="A1826" s="135">
        <v>1824</v>
      </c>
      <c r="B1826" s="134">
        <v>61141</v>
      </c>
      <c r="C1826" s="134" t="s">
        <v>1967</v>
      </c>
    </row>
    <row r="1827" spans="1:3" s="133" customFormat="1" ht="12.75" x14ac:dyDescent="0.2">
      <c r="A1827" s="135">
        <v>1825</v>
      </c>
      <c r="B1827" s="134">
        <v>611410</v>
      </c>
      <c r="C1827" s="134" t="s">
        <v>1966</v>
      </c>
    </row>
    <row r="1828" spans="1:3" s="133" customFormat="1" ht="12.75" x14ac:dyDescent="0.2">
      <c r="A1828" s="135">
        <v>1826</v>
      </c>
      <c r="B1828" s="134">
        <v>61142</v>
      </c>
      <c r="C1828" s="134" t="s">
        <v>1965</v>
      </c>
    </row>
    <row r="1829" spans="1:3" s="133" customFormat="1" ht="12.75" x14ac:dyDescent="0.2">
      <c r="A1829" s="135">
        <v>1827</v>
      </c>
      <c r="B1829" s="134">
        <v>611420</v>
      </c>
      <c r="C1829" s="134" t="s">
        <v>1964</v>
      </c>
    </row>
    <row r="1830" spans="1:3" s="133" customFormat="1" ht="12.75" x14ac:dyDescent="0.2">
      <c r="A1830" s="135">
        <v>1828</v>
      </c>
      <c r="B1830" s="134">
        <v>61143</v>
      </c>
      <c r="C1830" s="134" t="s">
        <v>1963</v>
      </c>
    </row>
    <row r="1831" spans="1:3" s="133" customFormat="1" ht="12.75" x14ac:dyDescent="0.2">
      <c r="A1831" s="135">
        <v>1829</v>
      </c>
      <c r="B1831" s="134">
        <v>611430</v>
      </c>
      <c r="C1831" s="134" t="s">
        <v>1962</v>
      </c>
    </row>
    <row r="1832" spans="1:3" s="133" customFormat="1" ht="12.75" x14ac:dyDescent="0.2">
      <c r="A1832" s="135">
        <v>1830</v>
      </c>
      <c r="B1832" s="134">
        <v>6115</v>
      </c>
      <c r="C1832" s="134" t="s">
        <v>1961</v>
      </c>
    </row>
    <row r="1833" spans="1:3" s="133" customFormat="1" ht="12.75" x14ac:dyDescent="0.2">
      <c r="A1833" s="135">
        <v>1831</v>
      </c>
      <c r="B1833" s="134">
        <v>61151</v>
      </c>
      <c r="C1833" s="134" t="s">
        <v>1960</v>
      </c>
    </row>
    <row r="1834" spans="1:3" s="133" customFormat="1" ht="12.75" x14ac:dyDescent="0.2">
      <c r="A1834" s="135">
        <v>1832</v>
      </c>
      <c r="B1834" s="134">
        <v>611511</v>
      </c>
      <c r="C1834" s="134" t="s">
        <v>1959</v>
      </c>
    </row>
    <row r="1835" spans="1:3" s="133" customFormat="1" ht="12.75" x14ac:dyDescent="0.2">
      <c r="A1835" s="135">
        <v>1833</v>
      </c>
      <c r="B1835" s="134">
        <v>611512</v>
      </c>
      <c r="C1835" s="134" t="s">
        <v>1958</v>
      </c>
    </row>
    <row r="1836" spans="1:3" s="133" customFormat="1" ht="12.75" x14ac:dyDescent="0.2">
      <c r="A1836" s="135">
        <v>1834</v>
      </c>
      <c r="B1836" s="134">
        <v>611513</v>
      </c>
      <c r="C1836" s="134" t="s">
        <v>1957</v>
      </c>
    </row>
    <row r="1837" spans="1:3" s="133" customFormat="1" ht="12.75" x14ac:dyDescent="0.2">
      <c r="A1837" s="135">
        <v>1835</v>
      </c>
      <c r="B1837" s="134">
        <v>611519</v>
      </c>
      <c r="C1837" s="134" t="s">
        <v>1956</v>
      </c>
    </row>
    <row r="1838" spans="1:3" s="133" customFormat="1" ht="12.75" x14ac:dyDescent="0.2">
      <c r="A1838" s="135">
        <v>1836</v>
      </c>
      <c r="B1838" s="134">
        <v>6116</v>
      </c>
      <c r="C1838" s="134" t="s">
        <v>1955</v>
      </c>
    </row>
    <row r="1839" spans="1:3" s="133" customFormat="1" ht="12.75" x14ac:dyDescent="0.2">
      <c r="A1839" s="135">
        <v>1837</v>
      </c>
      <c r="B1839" s="134">
        <v>61161</v>
      </c>
      <c r="C1839" s="134" t="s">
        <v>1954</v>
      </c>
    </row>
    <row r="1840" spans="1:3" s="133" customFormat="1" ht="12.75" x14ac:dyDescent="0.2">
      <c r="A1840" s="135">
        <v>1838</v>
      </c>
      <c r="B1840" s="134">
        <v>611610</v>
      </c>
      <c r="C1840" s="134" t="s">
        <v>1953</v>
      </c>
    </row>
    <row r="1841" spans="1:3" s="133" customFormat="1" ht="12.75" x14ac:dyDescent="0.2">
      <c r="A1841" s="135">
        <v>1839</v>
      </c>
      <c r="B1841" s="134">
        <v>61162</v>
      </c>
      <c r="C1841" s="134" t="s">
        <v>1952</v>
      </c>
    </row>
    <row r="1842" spans="1:3" s="133" customFormat="1" ht="12.75" x14ac:dyDescent="0.2">
      <c r="A1842" s="135">
        <v>1840</v>
      </c>
      <c r="B1842" s="134">
        <v>611620</v>
      </c>
      <c r="C1842" s="134" t="s">
        <v>1951</v>
      </c>
    </row>
    <row r="1843" spans="1:3" s="133" customFormat="1" ht="12.75" x14ac:dyDescent="0.2">
      <c r="A1843" s="135">
        <v>1841</v>
      </c>
      <c r="B1843" s="134">
        <v>61163</v>
      </c>
      <c r="C1843" s="134" t="s">
        <v>1950</v>
      </c>
    </row>
    <row r="1844" spans="1:3" s="133" customFormat="1" ht="12.75" x14ac:dyDescent="0.2">
      <c r="A1844" s="135">
        <v>1842</v>
      </c>
      <c r="B1844" s="134">
        <v>611630</v>
      </c>
      <c r="C1844" s="134" t="s">
        <v>1949</v>
      </c>
    </row>
    <row r="1845" spans="1:3" s="133" customFormat="1" ht="12.75" x14ac:dyDescent="0.2">
      <c r="A1845" s="135">
        <v>1843</v>
      </c>
      <c r="B1845" s="134">
        <v>61169</v>
      </c>
      <c r="C1845" s="134" t="s">
        <v>1948</v>
      </c>
    </row>
    <row r="1846" spans="1:3" s="133" customFormat="1" ht="12.75" x14ac:dyDescent="0.2">
      <c r="A1846" s="135">
        <v>1844</v>
      </c>
      <c r="B1846" s="134">
        <v>611691</v>
      </c>
      <c r="C1846" s="134" t="s">
        <v>1947</v>
      </c>
    </row>
    <row r="1847" spans="1:3" s="133" customFormat="1" ht="12.75" x14ac:dyDescent="0.2">
      <c r="A1847" s="135">
        <v>1845</v>
      </c>
      <c r="B1847" s="134">
        <v>611692</v>
      </c>
      <c r="C1847" s="134" t="s">
        <v>1946</v>
      </c>
    </row>
    <row r="1848" spans="1:3" s="133" customFormat="1" ht="12.75" x14ac:dyDescent="0.2">
      <c r="A1848" s="135">
        <v>1846</v>
      </c>
      <c r="B1848" s="134">
        <v>611699</v>
      </c>
      <c r="C1848" s="134" t="s">
        <v>1945</v>
      </c>
    </row>
    <row r="1849" spans="1:3" s="133" customFormat="1" ht="12.75" x14ac:dyDescent="0.2">
      <c r="A1849" s="135">
        <v>1847</v>
      </c>
      <c r="B1849" s="134">
        <v>6117</v>
      </c>
      <c r="C1849" s="134" t="s">
        <v>1944</v>
      </c>
    </row>
    <row r="1850" spans="1:3" s="133" customFormat="1" ht="12.75" x14ac:dyDescent="0.2">
      <c r="A1850" s="135">
        <v>1848</v>
      </c>
      <c r="B1850" s="134">
        <v>61171</v>
      </c>
      <c r="C1850" s="134" t="s">
        <v>1944</v>
      </c>
    </row>
    <row r="1851" spans="1:3" s="133" customFormat="1" ht="12.75" x14ac:dyDescent="0.2">
      <c r="A1851" s="135">
        <v>1849</v>
      </c>
      <c r="B1851" s="134">
        <v>611710</v>
      </c>
      <c r="C1851" s="134" t="s">
        <v>1944</v>
      </c>
    </row>
    <row r="1852" spans="1:3" s="133" customFormat="1" ht="12.75" x14ac:dyDescent="0.2">
      <c r="A1852" s="135">
        <v>1850</v>
      </c>
      <c r="B1852" s="134">
        <v>62</v>
      </c>
      <c r="C1852" s="134" t="s">
        <v>1943</v>
      </c>
    </row>
    <row r="1853" spans="1:3" s="133" customFormat="1" ht="12.75" x14ac:dyDescent="0.2">
      <c r="A1853" s="135">
        <v>1851</v>
      </c>
      <c r="B1853" s="134">
        <v>621</v>
      </c>
      <c r="C1853" s="134" t="s">
        <v>1942</v>
      </c>
    </row>
    <row r="1854" spans="1:3" s="133" customFormat="1" ht="12.75" x14ac:dyDescent="0.2">
      <c r="A1854" s="135">
        <v>1852</v>
      </c>
      <c r="B1854" s="134">
        <v>6211</v>
      </c>
      <c r="C1854" s="134" t="s">
        <v>1941</v>
      </c>
    </row>
    <row r="1855" spans="1:3" s="133" customFormat="1" ht="12.75" x14ac:dyDescent="0.2">
      <c r="A1855" s="135">
        <v>1853</v>
      </c>
      <c r="B1855" s="134">
        <v>62111</v>
      </c>
      <c r="C1855" s="134" t="s">
        <v>1941</v>
      </c>
    </row>
    <row r="1856" spans="1:3" s="133" customFormat="1" ht="12.75" x14ac:dyDescent="0.2">
      <c r="A1856" s="135">
        <v>1854</v>
      </c>
      <c r="B1856" s="134">
        <v>621111</v>
      </c>
      <c r="C1856" s="134" t="s">
        <v>1940</v>
      </c>
    </row>
    <row r="1857" spans="1:3" s="133" customFormat="1" ht="12.75" x14ac:dyDescent="0.2">
      <c r="A1857" s="135">
        <v>1855</v>
      </c>
      <c r="B1857" s="134">
        <v>621112</v>
      </c>
      <c r="C1857" s="134" t="s">
        <v>1939</v>
      </c>
    </row>
    <row r="1858" spans="1:3" s="133" customFormat="1" ht="12.75" x14ac:dyDescent="0.2">
      <c r="A1858" s="135">
        <v>1856</v>
      </c>
      <c r="B1858" s="134">
        <v>6212</v>
      </c>
      <c r="C1858" s="134" t="s">
        <v>1938</v>
      </c>
    </row>
    <row r="1859" spans="1:3" s="133" customFormat="1" ht="12.75" x14ac:dyDescent="0.2">
      <c r="A1859" s="135">
        <v>1857</v>
      </c>
      <c r="B1859" s="134">
        <v>62121</v>
      </c>
      <c r="C1859" s="134" t="s">
        <v>1938</v>
      </c>
    </row>
    <row r="1860" spans="1:3" s="133" customFormat="1" ht="12.75" x14ac:dyDescent="0.2">
      <c r="A1860" s="135">
        <v>1858</v>
      </c>
      <c r="B1860" s="134">
        <v>621210</v>
      </c>
      <c r="C1860" s="134" t="s">
        <v>1937</v>
      </c>
    </row>
    <row r="1861" spans="1:3" s="133" customFormat="1" ht="12.75" x14ac:dyDescent="0.2">
      <c r="A1861" s="135">
        <v>1859</v>
      </c>
      <c r="B1861" s="134">
        <v>6213</v>
      </c>
      <c r="C1861" s="134" t="s">
        <v>1936</v>
      </c>
    </row>
    <row r="1862" spans="1:3" s="133" customFormat="1" ht="12.75" x14ac:dyDescent="0.2">
      <c r="A1862" s="135">
        <v>1860</v>
      </c>
      <c r="B1862" s="134">
        <v>62131</v>
      </c>
      <c r="C1862" s="134" t="s">
        <v>1935</v>
      </c>
    </row>
    <row r="1863" spans="1:3" s="133" customFormat="1" ht="12.75" x14ac:dyDescent="0.2">
      <c r="A1863" s="135">
        <v>1861</v>
      </c>
      <c r="B1863" s="134">
        <v>621310</v>
      </c>
      <c r="C1863" s="134" t="s">
        <v>1934</v>
      </c>
    </row>
    <row r="1864" spans="1:3" s="133" customFormat="1" ht="12.75" x14ac:dyDescent="0.2">
      <c r="A1864" s="135">
        <v>1862</v>
      </c>
      <c r="B1864" s="134">
        <v>62132</v>
      </c>
      <c r="C1864" s="134" t="s">
        <v>1933</v>
      </c>
    </row>
    <row r="1865" spans="1:3" s="133" customFormat="1" ht="12.75" x14ac:dyDescent="0.2">
      <c r="A1865" s="135">
        <v>1863</v>
      </c>
      <c r="B1865" s="134">
        <v>621320</v>
      </c>
      <c r="C1865" s="134" t="s">
        <v>1933</v>
      </c>
    </row>
    <row r="1866" spans="1:3" s="133" customFormat="1" ht="12.75" x14ac:dyDescent="0.2">
      <c r="A1866" s="135">
        <v>1864</v>
      </c>
      <c r="B1866" s="134">
        <v>62133</v>
      </c>
      <c r="C1866" s="134" t="s">
        <v>1932</v>
      </c>
    </row>
    <row r="1867" spans="1:3" s="133" customFormat="1" ht="12.75" x14ac:dyDescent="0.2">
      <c r="A1867" s="135">
        <v>1865</v>
      </c>
      <c r="B1867" s="134">
        <v>621330</v>
      </c>
      <c r="C1867" s="134" t="s">
        <v>1931</v>
      </c>
    </row>
    <row r="1868" spans="1:3" s="133" customFormat="1" ht="12.75" x14ac:dyDescent="0.2">
      <c r="A1868" s="135">
        <v>1866</v>
      </c>
      <c r="B1868" s="134">
        <v>62134</v>
      </c>
      <c r="C1868" s="134" t="s">
        <v>1930</v>
      </c>
    </row>
    <row r="1869" spans="1:3" s="133" customFormat="1" ht="12.75" x14ac:dyDescent="0.2">
      <c r="A1869" s="135">
        <v>1867</v>
      </c>
      <c r="B1869" s="134">
        <v>621340</v>
      </c>
      <c r="C1869" s="134" t="s">
        <v>1929</v>
      </c>
    </row>
    <row r="1870" spans="1:3" s="133" customFormat="1" ht="12.75" x14ac:dyDescent="0.2">
      <c r="A1870" s="135">
        <v>1868</v>
      </c>
      <c r="B1870" s="134">
        <v>62139</v>
      </c>
      <c r="C1870" s="134" t="s">
        <v>1928</v>
      </c>
    </row>
    <row r="1871" spans="1:3" s="133" customFormat="1" ht="12.75" x14ac:dyDescent="0.2">
      <c r="A1871" s="135">
        <v>1869</v>
      </c>
      <c r="B1871" s="134">
        <v>621391</v>
      </c>
      <c r="C1871" s="134" t="s">
        <v>1927</v>
      </c>
    </row>
    <row r="1872" spans="1:3" s="133" customFormat="1" ht="12.75" x14ac:dyDescent="0.2">
      <c r="A1872" s="135">
        <v>1870</v>
      </c>
      <c r="B1872" s="134">
        <v>621399</v>
      </c>
      <c r="C1872" s="134" t="s">
        <v>1926</v>
      </c>
    </row>
    <row r="1873" spans="1:3" s="133" customFormat="1" ht="12.75" x14ac:dyDescent="0.2">
      <c r="A1873" s="135">
        <v>1871</v>
      </c>
      <c r="B1873" s="134">
        <v>6214</v>
      </c>
      <c r="C1873" s="134" t="s">
        <v>1925</v>
      </c>
    </row>
    <row r="1874" spans="1:3" s="133" customFormat="1" ht="12.75" x14ac:dyDescent="0.2">
      <c r="A1874" s="135">
        <v>1872</v>
      </c>
      <c r="B1874" s="134">
        <v>62141</v>
      </c>
      <c r="C1874" s="134" t="s">
        <v>1924</v>
      </c>
    </row>
    <row r="1875" spans="1:3" s="133" customFormat="1" ht="12.75" x14ac:dyDescent="0.2">
      <c r="A1875" s="135">
        <v>1873</v>
      </c>
      <c r="B1875" s="134">
        <v>621410</v>
      </c>
      <c r="C1875" s="134" t="s">
        <v>1923</v>
      </c>
    </row>
    <row r="1876" spans="1:3" s="133" customFormat="1" ht="12.75" x14ac:dyDescent="0.2">
      <c r="A1876" s="135">
        <v>1874</v>
      </c>
      <c r="B1876" s="134">
        <v>62142</v>
      </c>
      <c r="C1876" s="134" t="s">
        <v>1922</v>
      </c>
    </row>
    <row r="1877" spans="1:3" s="133" customFormat="1" ht="12.75" x14ac:dyDescent="0.2">
      <c r="A1877" s="135">
        <v>1875</v>
      </c>
      <c r="B1877" s="134">
        <v>621420</v>
      </c>
      <c r="C1877" s="134" t="s">
        <v>1921</v>
      </c>
    </row>
    <row r="1878" spans="1:3" s="133" customFormat="1" ht="12.75" x14ac:dyDescent="0.2">
      <c r="A1878" s="135">
        <v>1876</v>
      </c>
      <c r="B1878" s="134">
        <v>62149</v>
      </c>
      <c r="C1878" s="134" t="s">
        <v>1920</v>
      </c>
    </row>
    <row r="1879" spans="1:3" s="133" customFormat="1" ht="12.75" x14ac:dyDescent="0.2">
      <c r="A1879" s="135">
        <v>1877</v>
      </c>
      <c r="B1879" s="134">
        <v>621491</v>
      </c>
      <c r="C1879" s="134" t="s">
        <v>1919</v>
      </c>
    </row>
    <row r="1880" spans="1:3" s="133" customFormat="1" ht="12.75" x14ac:dyDescent="0.2">
      <c r="A1880" s="135">
        <v>1878</v>
      </c>
      <c r="B1880" s="134">
        <v>621492</v>
      </c>
      <c r="C1880" s="134" t="s">
        <v>1918</v>
      </c>
    </row>
    <row r="1881" spans="1:3" s="133" customFormat="1" ht="12.75" x14ac:dyDescent="0.2">
      <c r="A1881" s="135">
        <v>1879</v>
      </c>
      <c r="B1881" s="134">
        <v>621493</v>
      </c>
      <c r="C1881" s="134" t="s">
        <v>1917</v>
      </c>
    </row>
    <row r="1882" spans="1:3" s="133" customFormat="1" ht="12.75" x14ac:dyDescent="0.2">
      <c r="A1882" s="135">
        <v>1880</v>
      </c>
      <c r="B1882" s="134">
        <v>621498</v>
      </c>
      <c r="C1882" s="134" t="s">
        <v>1916</v>
      </c>
    </row>
    <row r="1883" spans="1:3" s="133" customFormat="1" ht="12.75" x14ac:dyDescent="0.2">
      <c r="A1883" s="135">
        <v>1881</v>
      </c>
      <c r="B1883" s="134">
        <v>6215</v>
      </c>
      <c r="C1883" s="134" t="s">
        <v>1915</v>
      </c>
    </row>
    <row r="1884" spans="1:3" s="133" customFormat="1" ht="12.75" x14ac:dyDescent="0.2">
      <c r="A1884" s="135">
        <v>1882</v>
      </c>
      <c r="B1884" s="134">
        <v>62151</v>
      </c>
      <c r="C1884" s="134" t="s">
        <v>1915</v>
      </c>
    </row>
    <row r="1885" spans="1:3" s="133" customFormat="1" ht="12.75" x14ac:dyDescent="0.2">
      <c r="A1885" s="135">
        <v>1883</v>
      </c>
      <c r="B1885" s="134">
        <v>621511</v>
      </c>
      <c r="C1885" s="134" t="s">
        <v>1914</v>
      </c>
    </row>
    <row r="1886" spans="1:3" s="133" customFormat="1" ht="12.75" x14ac:dyDescent="0.2">
      <c r="A1886" s="135">
        <v>1884</v>
      </c>
      <c r="B1886" s="134">
        <v>621512</v>
      </c>
      <c r="C1886" s="134" t="s">
        <v>1913</v>
      </c>
    </row>
    <row r="1887" spans="1:3" s="133" customFormat="1" ht="12.75" x14ac:dyDescent="0.2">
      <c r="A1887" s="135">
        <v>1885</v>
      </c>
      <c r="B1887" s="134">
        <v>6216</v>
      </c>
      <c r="C1887" s="134" t="s">
        <v>1912</v>
      </c>
    </row>
    <row r="1888" spans="1:3" s="133" customFormat="1" ht="12.75" x14ac:dyDescent="0.2">
      <c r="A1888" s="135">
        <v>1886</v>
      </c>
      <c r="B1888" s="134">
        <v>62161</v>
      </c>
      <c r="C1888" s="134" t="s">
        <v>1912</v>
      </c>
    </row>
    <row r="1889" spans="1:3" s="133" customFormat="1" ht="12.75" x14ac:dyDescent="0.2">
      <c r="A1889" s="135">
        <v>1887</v>
      </c>
      <c r="B1889" s="134">
        <v>621610</v>
      </c>
      <c r="C1889" s="134" t="s">
        <v>1912</v>
      </c>
    </row>
    <row r="1890" spans="1:3" s="133" customFormat="1" ht="12.75" x14ac:dyDescent="0.2">
      <c r="A1890" s="135">
        <v>1888</v>
      </c>
      <c r="B1890" s="134">
        <v>6219</v>
      </c>
      <c r="C1890" s="134" t="s">
        <v>1911</v>
      </c>
    </row>
    <row r="1891" spans="1:3" s="133" customFormat="1" ht="12.75" x14ac:dyDescent="0.2">
      <c r="A1891" s="135">
        <v>1889</v>
      </c>
      <c r="B1891" s="134">
        <v>62191</v>
      </c>
      <c r="C1891" s="134" t="s">
        <v>1910</v>
      </c>
    </row>
    <row r="1892" spans="1:3" s="133" customFormat="1" ht="12.75" x14ac:dyDescent="0.2">
      <c r="A1892" s="135">
        <v>1890</v>
      </c>
      <c r="B1892" s="134">
        <v>621910</v>
      </c>
      <c r="C1892" s="134" t="s">
        <v>1909</v>
      </c>
    </row>
    <row r="1893" spans="1:3" s="133" customFormat="1" ht="12.75" x14ac:dyDescent="0.2">
      <c r="A1893" s="135">
        <v>1891</v>
      </c>
      <c r="B1893" s="134">
        <v>62199</v>
      </c>
      <c r="C1893" s="134" t="s">
        <v>1908</v>
      </c>
    </row>
    <row r="1894" spans="1:3" s="133" customFormat="1" ht="12.75" x14ac:dyDescent="0.2">
      <c r="A1894" s="135">
        <v>1892</v>
      </c>
      <c r="B1894" s="134">
        <v>621991</v>
      </c>
      <c r="C1894" s="134" t="s">
        <v>1907</v>
      </c>
    </row>
    <row r="1895" spans="1:3" s="133" customFormat="1" ht="12.75" x14ac:dyDescent="0.2">
      <c r="A1895" s="135">
        <v>1893</v>
      </c>
      <c r="B1895" s="134">
        <v>621999</v>
      </c>
      <c r="C1895" s="134" t="s">
        <v>1906</v>
      </c>
    </row>
    <row r="1896" spans="1:3" s="133" customFormat="1" ht="12.75" x14ac:dyDescent="0.2">
      <c r="A1896" s="135">
        <v>1894</v>
      </c>
      <c r="B1896" s="134">
        <v>622</v>
      </c>
      <c r="C1896" s="134" t="s">
        <v>1905</v>
      </c>
    </row>
    <row r="1897" spans="1:3" s="133" customFormat="1" ht="12.75" x14ac:dyDescent="0.2">
      <c r="A1897" s="135">
        <v>1895</v>
      </c>
      <c r="B1897" s="134">
        <v>6221</v>
      </c>
      <c r="C1897" s="134" t="s">
        <v>1904</v>
      </c>
    </row>
    <row r="1898" spans="1:3" s="133" customFormat="1" ht="12.75" x14ac:dyDescent="0.2">
      <c r="A1898" s="135">
        <v>1896</v>
      </c>
      <c r="B1898" s="134">
        <v>62211</v>
      </c>
      <c r="C1898" s="134" t="s">
        <v>1904</v>
      </c>
    </row>
    <row r="1899" spans="1:3" s="133" customFormat="1" ht="12.75" x14ac:dyDescent="0.2">
      <c r="A1899" s="135">
        <v>1897</v>
      </c>
      <c r="B1899" s="134">
        <v>622110</v>
      </c>
      <c r="C1899" s="134" t="s">
        <v>1903</v>
      </c>
    </row>
    <row r="1900" spans="1:3" s="133" customFormat="1" ht="12.75" x14ac:dyDescent="0.2">
      <c r="A1900" s="135">
        <v>1898</v>
      </c>
      <c r="B1900" s="134">
        <v>6222</v>
      </c>
      <c r="C1900" s="134" t="s">
        <v>1902</v>
      </c>
    </row>
    <row r="1901" spans="1:3" s="133" customFormat="1" ht="12.75" x14ac:dyDescent="0.2">
      <c r="A1901" s="135">
        <v>1899</v>
      </c>
      <c r="B1901" s="134">
        <v>62221</v>
      </c>
      <c r="C1901" s="134" t="s">
        <v>1902</v>
      </c>
    </row>
    <row r="1902" spans="1:3" s="133" customFormat="1" ht="12.75" x14ac:dyDescent="0.2">
      <c r="A1902" s="135">
        <v>1900</v>
      </c>
      <c r="B1902" s="134">
        <v>622210</v>
      </c>
      <c r="C1902" s="134" t="s">
        <v>1901</v>
      </c>
    </row>
    <row r="1903" spans="1:3" s="133" customFormat="1" ht="12.75" x14ac:dyDescent="0.2">
      <c r="A1903" s="135">
        <v>1901</v>
      </c>
      <c r="B1903" s="134">
        <v>6223</v>
      </c>
      <c r="C1903" s="134" t="s">
        <v>1900</v>
      </c>
    </row>
    <row r="1904" spans="1:3" s="133" customFormat="1" ht="12.75" x14ac:dyDescent="0.2">
      <c r="A1904" s="135">
        <v>1902</v>
      </c>
      <c r="B1904" s="134">
        <v>62231</v>
      </c>
      <c r="C1904" s="134" t="s">
        <v>1900</v>
      </c>
    </row>
    <row r="1905" spans="1:3" s="133" customFormat="1" ht="12.75" x14ac:dyDescent="0.2">
      <c r="A1905" s="135">
        <v>1903</v>
      </c>
      <c r="B1905" s="134">
        <v>622310</v>
      </c>
      <c r="C1905" s="134" t="s">
        <v>1899</v>
      </c>
    </row>
    <row r="1906" spans="1:3" s="133" customFormat="1" ht="12.75" x14ac:dyDescent="0.2">
      <c r="A1906" s="135">
        <v>1904</v>
      </c>
      <c r="B1906" s="134">
        <v>623</v>
      </c>
      <c r="C1906" s="134" t="s">
        <v>1898</v>
      </c>
    </row>
    <row r="1907" spans="1:3" s="133" customFormat="1" ht="12.75" x14ac:dyDescent="0.2">
      <c r="A1907" s="135">
        <v>1905</v>
      </c>
      <c r="B1907" s="134">
        <v>6231</v>
      </c>
      <c r="C1907" s="134" t="s">
        <v>1897</v>
      </c>
    </row>
    <row r="1908" spans="1:3" s="133" customFormat="1" ht="12.75" x14ac:dyDescent="0.2">
      <c r="A1908" s="135">
        <v>1906</v>
      </c>
      <c r="B1908" s="134">
        <v>62311</v>
      </c>
      <c r="C1908" s="134" t="s">
        <v>1897</v>
      </c>
    </row>
    <row r="1909" spans="1:3" s="133" customFormat="1" ht="12.75" x14ac:dyDescent="0.2">
      <c r="A1909" s="135">
        <v>1907</v>
      </c>
      <c r="B1909" s="134">
        <v>623110</v>
      </c>
      <c r="C1909" s="134" t="s">
        <v>1896</v>
      </c>
    </row>
    <row r="1910" spans="1:3" s="133" customFormat="1" ht="12.75" x14ac:dyDescent="0.2">
      <c r="A1910" s="135">
        <v>1908</v>
      </c>
      <c r="B1910" s="134">
        <v>6232</v>
      </c>
      <c r="C1910" s="134" t="s">
        <v>1895</v>
      </c>
    </row>
    <row r="1911" spans="1:3" s="133" customFormat="1" ht="12.75" x14ac:dyDescent="0.2">
      <c r="A1911" s="135">
        <v>1909</v>
      </c>
      <c r="B1911" s="134">
        <v>62321</v>
      </c>
      <c r="C1911" s="134" t="s">
        <v>1894</v>
      </c>
    </row>
    <row r="1912" spans="1:3" s="133" customFormat="1" ht="12.75" x14ac:dyDescent="0.2">
      <c r="A1912" s="135">
        <v>1910</v>
      </c>
      <c r="B1912" s="134">
        <v>623210</v>
      </c>
      <c r="C1912" s="134" t="s">
        <v>1893</v>
      </c>
    </row>
    <row r="1913" spans="1:3" s="133" customFormat="1" ht="12.75" x14ac:dyDescent="0.2">
      <c r="A1913" s="135">
        <v>1911</v>
      </c>
      <c r="B1913" s="134">
        <v>62322</v>
      </c>
      <c r="C1913" s="134" t="s">
        <v>1892</v>
      </c>
    </row>
    <row r="1914" spans="1:3" s="133" customFormat="1" ht="12.75" x14ac:dyDescent="0.2">
      <c r="A1914" s="135">
        <v>1912</v>
      </c>
      <c r="B1914" s="134">
        <v>623220</v>
      </c>
      <c r="C1914" s="134" t="s">
        <v>1891</v>
      </c>
    </row>
    <row r="1915" spans="1:3" s="133" customFormat="1" ht="12.75" x14ac:dyDescent="0.2">
      <c r="A1915" s="135">
        <v>1913</v>
      </c>
      <c r="B1915" s="134">
        <v>6233</v>
      </c>
      <c r="C1915" s="134" t="s">
        <v>1890</v>
      </c>
    </row>
    <row r="1916" spans="1:3" s="133" customFormat="1" ht="12.75" x14ac:dyDescent="0.2">
      <c r="A1916" s="135">
        <v>1914</v>
      </c>
      <c r="B1916" s="134">
        <v>62331</v>
      </c>
      <c r="C1916" s="134" t="s">
        <v>1890</v>
      </c>
    </row>
    <row r="1917" spans="1:3" s="133" customFormat="1" ht="12.75" x14ac:dyDescent="0.2">
      <c r="A1917" s="135">
        <v>1915</v>
      </c>
      <c r="B1917" s="134">
        <v>623311</v>
      </c>
      <c r="C1917" s="134" t="s">
        <v>1889</v>
      </c>
    </row>
    <row r="1918" spans="1:3" s="133" customFormat="1" ht="12.75" x14ac:dyDescent="0.2">
      <c r="A1918" s="135">
        <v>1916</v>
      </c>
      <c r="B1918" s="134">
        <v>623312</v>
      </c>
      <c r="C1918" s="134" t="s">
        <v>1888</v>
      </c>
    </row>
    <row r="1919" spans="1:3" s="133" customFormat="1" ht="12.75" x14ac:dyDescent="0.2">
      <c r="A1919" s="135">
        <v>1917</v>
      </c>
      <c r="B1919" s="134">
        <v>6239</v>
      </c>
      <c r="C1919" s="134" t="s">
        <v>1887</v>
      </c>
    </row>
    <row r="1920" spans="1:3" s="133" customFormat="1" ht="12.75" x14ac:dyDescent="0.2">
      <c r="A1920" s="135">
        <v>1918</v>
      </c>
      <c r="B1920" s="134">
        <v>62399</v>
      </c>
      <c r="C1920" s="134" t="s">
        <v>1887</v>
      </c>
    </row>
    <row r="1921" spans="1:3" s="133" customFormat="1" ht="12.75" x14ac:dyDescent="0.2">
      <c r="A1921" s="135">
        <v>1919</v>
      </c>
      <c r="B1921" s="134">
        <v>623990</v>
      </c>
      <c r="C1921" s="134" t="s">
        <v>1886</v>
      </c>
    </row>
    <row r="1922" spans="1:3" s="133" customFormat="1" ht="12.75" x14ac:dyDescent="0.2">
      <c r="A1922" s="135">
        <v>1920</v>
      </c>
      <c r="B1922" s="134">
        <v>624</v>
      </c>
      <c r="C1922" s="134" t="s">
        <v>1885</v>
      </c>
    </row>
    <row r="1923" spans="1:3" s="133" customFormat="1" ht="12.75" x14ac:dyDescent="0.2">
      <c r="A1923" s="135">
        <v>1921</v>
      </c>
      <c r="B1923" s="134">
        <v>6241</v>
      </c>
      <c r="C1923" s="134" t="s">
        <v>1884</v>
      </c>
    </row>
    <row r="1924" spans="1:3" s="133" customFormat="1" ht="12.75" x14ac:dyDescent="0.2">
      <c r="A1924" s="135">
        <v>1922</v>
      </c>
      <c r="B1924" s="134">
        <v>62411</v>
      </c>
      <c r="C1924" s="134" t="s">
        <v>1883</v>
      </c>
    </row>
    <row r="1925" spans="1:3" s="133" customFormat="1" ht="12.75" x14ac:dyDescent="0.2">
      <c r="A1925" s="135">
        <v>1923</v>
      </c>
      <c r="B1925" s="134">
        <v>624110</v>
      </c>
      <c r="C1925" s="134" t="s">
        <v>1882</v>
      </c>
    </row>
    <row r="1926" spans="1:3" s="133" customFormat="1" ht="12.75" x14ac:dyDescent="0.2">
      <c r="A1926" s="135">
        <v>1924</v>
      </c>
      <c r="B1926" s="134">
        <v>62412</v>
      </c>
      <c r="C1926" s="134" t="s">
        <v>1881</v>
      </c>
    </row>
    <row r="1927" spans="1:3" s="133" customFormat="1" ht="12.75" x14ac:dyDescent="0.2">
      <c r="A1927" s="135">
        <v>1925</v>
      </c>
      <c r="B1927" s="134">
        <v>624120</v>
      </c>
      <c r="C1927" s="134" t="s">
        <v>1880</v>
      </c>
    </row>
    <row r="1928" spans="1:3" s="133" customFormat="1" ht="12.75" x14ac:dyDescent="0.2">
      <c r="A1928" s="135">
        <v>1926</v>
      </c>
      <c r="B1928" s="134">
        <v>62419</v>
      </c>
      <c r="C1928" s="134" t="s">
        <v>1879</v>
      </c>
    </row>
    <row r="1929" spans="1:3" s="133" customFormat="1" ht="12.75" x14ac:dyDescent="0.2">
      <c r="A1929" s="135">
        <v>1927</v>
      </c>
      <c r="B1929" s="134">
        <v>624190</v>
      </c>
      <c r="C1929" s="134" t="s">
        <v>1878</v>
      </c>
    </row>
    <row r="1930" spans="1:3" s="133" customFormat="1" ht="12.75" x14ac:dyDescent="0.2">
      <c r="A1930" s="135">
        <v>1928</v>
      </c>
      <c r="B1930" s="134">
        <v>6242</v>
      </c>
      <c r="C1930" s="134" t="s">
        <v>1877</v>
      </c>
    </row>
    <row r="1931" spans="1:3" s="133" customFormat="1" ht="12.75" x14ac:dyDescent="0.2">
      <c r="A1931" s="135">
        <v>1929</v>
      </c>
      <c r="B1931" s="134">
        <v>62421</v>
      </c>
      <c r="C1931" s="134" t="s">
        <v>1876</v>
      </c>
    </row>
    <row r="1932" spans="1:3" s="133" customFormat="1" ht="12.75" x14ac:dyDescent="0.2">
      <c r="A1932" s="135">
        <v>1930</v>
      </c>
      <c r="B1932" s="134">
        <v>624210</v>
      </c>
      <c r="C1932" s="134" t="s">
        <v>1875</v>
      </c>
    </row>
    <row r="1933" spans="1:3" s="133" customFormat="1" ht="12.75" x14ac:dyDescent="0.2">
      <c r="A1933" s="135">
        <v>1931</v>
      </c>
      <c r="B1933" s="134">
        <v>62422</v>
      </c>
      <c r="C1933" s="134" t="s">
        <v>1874</v>
      </c>
    </row>
    <row r="1934" spans="1:3" s="133" customFormat="1" ht="12.75" x14ac:dyDescent="0.2">
      <c r="A1934" s="135">
        <v>1932</v>
      </c>
      <c r="B1934" s="134">
        <v>624221</v>
      </c>
      <c r="C1934" s="134" t="s">
        <v>1873</v>
      </c>
    </row>
    <row r="1935" spans="1:3" s="133" customFormat="1" ht="12.75" x14ac:dyDescent="0.2">
      <c r="A1935" s="135">
        <v>1933</v>
      </c>
      <c r="B1935" s="134">
        <v>624229</v>
      </c>
      <c r="C1935" s="134" t="s">
        <v>1872</v>
      </c>
    </row>
    <row r="1936" spans="1:3" s="133" customFormat="1" ht="12.75" x14ac:dyDescent="0.2">
      <c r="A1936" s="135">
        <v>1934</v>
      </c>
      <c r="B1936" s="134">
        <v>62423</v>
      </c>
      <c r="C1936" s="134" t="s">
        <v>1871</v>
      </c>
    </row>
    <row r="1937" spans="1:3" s="133" customFormat="1" ht="12.75" x14ac:dyDescent="0.2">
      <c r="A1937" s="135">
        <v>1935</v>
      </c>
      <c r="B1937" s="134">
        <v>624230</v>
      </c>
      <c r="C1937" s="134" t="s">
        <v>1870</v>
      </c>
    </row>
    <row r="1938" spans="1:3" s="133" customFormat="1" ht="12.75" x14ac:dyDescent="0.2">
      <c r="A1938" s="135">
        <v>1936</v>
      </c>
      <c r="B1938" s="134">
        <v>6243</v>
      </c>
      <c r="C1938" s="134" t="s">
        <v>1869</v>
      </c>
    </row>
    <row r="1939" spans="1:3" s="133" customFormat="1" ht="12.75" x14ac:dyDescent="0.2">
      <c r="A1939" s="135">
        <v>1937</v>
      </c>
      <c r="B1939" s="134">
        <v>62431</v>
      </c>
      <c r="C1939" s="134" t="s">
        <v>1869</v>
      </c>
    </row>
    <row r="1940" spans="1:3" s="133" customFormat="1" ht="12.75" x14ac:dyDescent="0.2">
      <c r="A1940" s="135">
        <v>1938</v>
      </c>
      <c r="B1940" s="134">
        <v>624310</v>
      </c>
      <c r="C1940" s="134" t="s">
        <v>1868</v>
      </c>
    </row>
    <row r="1941" spans="1:3" s="133" customFormat="1" ht="12.75" x14ac:dyDescent="0.2">
      <c r="A1941" s="135">
        <v>1939</v>
      </c>
      <c r="B1941" s="134">
        <v>6244</v>
      </c>
      <c r="C1941" s="134" t="s">
        <v>1867</v>
      </c>
    </row>
    <row r="1942" spans="1:3" s="133" customFormat="1" ht="12.75" x14ac:dyDescent="0.2">
      <c r="A1942" s="135">
        <v>1940</v>
      </c>
      <c r="B1942" s="134">
        <v>62441</v>
      </c>
      <c r="C1942" s="134" t="s">
        <v>1867</v>
      </c>
    </row>
    <row r="1943" spans="1:3" s="133" customFormat="1" ht="12.75" x14ac:dyDescent="0.2">
      <c r="A1943" s="135">
        <v>1941</v>
      </c>
      <c r="B1943" s="134">
        <v>624410</v>
      </c>
      <c r="C1943" s="134" t="s">
        <v>1866</v>
      </c>
    </row>
    <row r="1944" spans="1:3" s="133" customFormat="1" ht="12.75" x14ac:dyDescent="0.2">
      <c r="A1944" s="135">
        <v>1942</v>
      </c>
      <c r="B1944" s="134">
        <v>71</v>
      </c>
      <c r="C1944" s="134" t="s">
        <v>1865</v>
      </c>
    </row>
    <row r="1945" spans="1:3" s="133" customFormat="1" ht="12.75" x14ac:dyDescent="0.2">
      <c r="A1945" s="135">
        <v>1943</v>
      </c>
      <c r="B1945" s="134">
        <v>711</v>
      </c>
      <c r="C1945" s="134" t="s">
        <v>1864</v>
      </c>
    </row>
    <row r="1946" spans="1:3" s="133" customFormat="1" ht="12.75" x14ac:dyDescent="0.2">
      <c r="A1946" s="135">
        <v>1944</v>
      </c>
      <c r="B1946" s="134">
        <v>7111</v>
      </c>
      <c r="C1946" s="134" t="s">
        <v>1863</v>
      </c>
    </row>
    <row r="1947" spans="1:3" s="133" customFormat="1" ht="12.75" x14ac:dyDescent="0.2">
      <c r="A1947" s="135">
        <v>1945</v>
      </c>
      <c r="B1947" s="134">
        <v>71111</v>
      </c>
      <c r="C1947" s="134" t="s">
        <v>1862</v>
      </c>
    </row>
    <row r="1948" spans="1:3" s="133" customFormat="1" ht="12.75" x14ac:dyDescent="0.2">
      <c r="A1948" s="135">
        <v>1946</v>
      </c>
      <c r="B1948" s="134">
        <v>711110</v>
      </c>
      <c r="C1948" s="134" t="s">
        <v>1861</v>
      </c>
    </row>
    <row r="1949" spans="1:3" s="133" customFormat="1" ht="12.75" x14ac:dyDescent="0.2">
      <c r="A1949" s="135">
        <v>1947</v>
      </c>
      <c r="B1949" s="134">
        <v>71112</v>
      </c>
      <c r="C1949" s="134" t="s">
        <v>1860</v>
      </c>
    </row>
    <row r="1950" spans="1:3" s="133" customFormat="1" ht="12.75" x14ac:dyDescent="0.2">
      <c r="A1950" s="135">
        <v>1948</v>
      </c>
      <c r="B1950" s="134">
        <v>711120</v>
      </c>
      <c r="C1950" s="134" t="s">
        <v>1859</v>
      </c>
    </row>
    <row r="1951" spans="1:3" s="133" customFormat="1" ht="12.75" x14ac:dyDescent="0.2">
      <c r="A1951" s="135">
        <v>1949</v>
      </c>
      <c r="B1951" s="134">
        <v>71113</v>
      </c>
      <c r="C1951" s="134" t="s">
        <v>1858</v>
      </c>
    </row>
    <row r="1952" spans="1:3" s="133" customFormat="1" ht="12.75" x14ac:dyDescent="0.2">
      <c r="A1952" s="135">
        <v>1950</v>
      </c>
      <c r="B1952" s="134">
        <v>711130</v>
      </c>
      <c r="C1952" s="134" t="s">
        <v>1857</v>
      </c>
    </row>
    <row r="1953" spans="1:3" s="133" customFormat="1" ht="12.75" x14ac:dyDescent="0.2">
      <c r="A1953" s="135">
        <v>1951</v>
      </c>
      <c r="B1953" s="134">
        <v>71119</v>
      </c>
      <c r="C1953" s="134" t="s">
        <v>1856</v>
      </c>
    </row>
    <row r="1954" spans="1:3" s="133" customFormat="1" ht="12.75" x14ac:dyDescent="0.2">
      <c r="A1954" s="135">
        <v>1952</v>
      </c>
      <c r="B1954" s="134">
        <v>711190</v>
      </c>
      <c r="C1954" s="134" t="s">
        <v>1855</v>
      </c>
    </row>
    <row r="1955" spans="1:3" s="133" customFormat="1" ht="12.75" x14ac:dyDescent="0.2">
      <c r="A1955" s="135">
        <v>1953</v>
      </c>
      <c r="B1955" s="134">
        <v>7112</v>
      </c>
      <c r="C1955" s="134" t="s">
        <v>1854</v>
      </c>
    </row>
    <row r="1956" spans="1:3" s="133" customFormat="1" ht="12.75" x14ac:dyDescent="0.2">
      <c r="A1956" s="135">
        <v>1954</v>
      </c>
      <c r="B1956" s="134">
        <v>71121</v>
      </c>
      <c r="C1956" s="134" t="s">
        <v>1854</v>
      </c>
    </row>
    <row r="1957" spans="1:3" s="133" customFormat="1" ht="12.75" x14ac:dyDescent="0.2">
      <c r="A1957" s="135">
        <v>1955</v>
      </c>
      <c r="B1957" s="134">
        <v>711211</v>
      </c>
      <c r="C1957" s="134" t="s">
        <v>1853</v>
      </c>
    </row>
    <row r="1958" spans="1:3" s="133" customFormat="1" ht="12.75" x14ac:dyDescent="0.2">
      <c r="A1958" s="135">
        <v>1956</v>
      </c>
      <c r="B1958" s="134">
        <v>711212</v>
      </c>
      <c r="C1958" s="134" t="s">
        <v>1852</v>
      </c>
    </row>
    <row r="1959" spans="1:3" s="133" customFormat="1" ht="12.75" x14ac:dyDescent="0.2">
      <c r="A1959" s="135">
        <v>1957</v>
      </c>
      <c r="B1959" s="134">
        <v>711219</v>
      </c>
      <c r="C1959" s="134" t="s">
        <v>1851</v>
      </c>
    </row>
    <row r="1960" spans="1:3" s="133" customFormat="1" ht="12.75" x14ac:dyDescent="0.2">
      <c r="A1960" s="135">
        <v>1958</v>
      </c>
      <c r="B1960" s="134">
        <v>7113</v>
      </c>
      <c r="C1960" s="134" t="s">
        <v>1850</v>
      </c>
    </row>
    <row r="1961" spans="1:3" s="133" customFormat="1" ht="12.75" x14ac:dyDescent="0.2">
      <c r="A1961" s="135">
        <v>1959</v>
      </c>
      <c r="B1961" s="134">
        <v>71131</v>
      </c>
      <c r="C1961" s="134" t="s">
        <v>1849</v>
      </c>
    </row>
    <row r="1962" spans="1:3" s="133" customFormat="1" ht="12.75" x14ac:dyDescent="0.2">
      <c r="A1962" s="135">
        <v>1960</v>
      </c>
      <c r="B1962" s="134">
        <v>711310</v>
      </c>
      <c r="C1962" s="134" t="s">
        <v>1848</v>
      </c>
    </row>
    <row r="1963" spans="1:3" s="133" customFormat="1" ht="12.75" x14ac:dyDescent="0.2">
      <c r="A1963" s="135">
        <v>1961</v>
      </c>
      <c r="B1963" s="134">
        <v>71132</v>
      </c>
      <c r="C1963" s="134" t="s">
        <v>1847</v>
      </c>
    </row>
    <row r="1964" spans="1:3" s="133" customFormat="1" ht="12.75" x14ac:dyDescent="0.2">
      <c r="A1964" s="135">
        <v>1962</v>
      </c>
      <c r="B1964" s="134">
        <v>711320</v>
      </c>
      <c r="C1964" s="134" t="s">
        <v>1846</v>
      </c>
    </row>
    <row r="1965" spans="1:3" s="133" customFormat="1" ht="12.75" x14ac:dyDescent="0.2">
      <c r="A1965" s="135">
        <v>1963</v>
      </c>
      <c r="B1965" s="134">
        <v>7114</v>
      </c>
      <c r="C1965" s="134" t="s">
        <v>1845</v>
      </c>
    </row>
    <row r="1966" spans="1:3" s="133" customFormat="1" ht="12.75" x14ac:dyDescent="0.2">
      <c r="A1966" s="135">
        <v>1964</v>
      </c>
      <c r="B1966" s="134">
        <v>71141</v>
      </c>
      <c r="C1966" s="134" t="s">
        <v>1845</v>
      </c>
    </row>
    <row r="1967" spans="1:3" s="133" customFormat="1" ht="12.75" x14ac:dyDescent="0.2">
      <c r="A1967" s="135">
        <v>1965</v>
      </c>
      <c r="B1967" s="134">
        <v>711410</v>
      </c>
      <c r="C1967" s="134" t="s">
        <v>1845</v>
      </c>
    </row>
    <row r="1968" spans="1:3" s="133" customFormat="1" ht="12.75" x14ac:dyDescent="0.2">
      <c r="A1968" s="135">
        <v>1966</v>
      </c>
      <c r="B1968" s="134">
        <v>7115</v>
      </c>
      <c r="C1968" s="134" t="s">
        <v>1844</v>
      </c>
    </row>
    <row r="1969" spans="1:3" s="133" customFormat="1" ht="12.75" x14ac:dyDescent="0.2">
      <c r="A1969" s="135">
        <v>1967</v>
      </c>
      <c r="B1969" s="134">
        <v>71151</v>
      </c>
      <c r="C1969" s="134" t="s">
        <v>1844</v>
      </c>
    </row>
    <row r="1970" spans="1:3" s="133" customFormat="1" ht="12.75" x14ac:dyDescent="0.2">
      <c r="A1970" s="135">
        <v>1968</v>
      </c>
      <c r="B1970" s="134">
        <v>711510</v>
      </c>
      <c r="C1970" s="134" t="s">
        <v>1843</v>
      </c>
    </row>
    <row r="1971" spans="1:3" s="133" customFormat="1" ht="12.75" x14ac:dyDescent="0.2">
      <c r="A1971" s="135">
        <v>1969</v>
      </c>
      <c r="B1971" s="134">
        <v>712</v>
      </c>
      <c r="C1971" s="134" t="s">
        <v>1842</v>
      </c>
    </row>
    <row r="1972" spans="1:3" s="133" customFormat="1" ht="12.75" x14ac:dyDescent="0.2">
      <c r="A1972" s="135">
        <v>1970</v>
      </c>
      <c r="B1972" s="134">
        <v>7121</v>
      </c>
      <c r="C1972" s="134" t="s">
        <v>1842</v>
      </c>
    </row>
    <row r="1973" spans="1:3" s="133" customFormat="1" ht="12.75" x14ac:dyDescent="0.2">
      <c r="A1973" s="135">
        <v>1971</v>
      </c>
      <c r="B1973" s="134">
        <v>71211</v>
      </c>
      <c r="C1973" s="134" t="s">
        <v>1841</v>
      </c>
    </row>
    <row r="1974" spans="1:3" s="133" customFormat="1" ht="12.75" x14ac:dyDescent="0.2">
      <c r="A1974" s="135">
        <v>1972</v>
      </c>
      <c r="B1974" s="134">
        <v>712110</v>
      </c>
      <c r="C1974" s="134" t="s">
        <v>1840</v>
      </c>
    </row>
    <row r="1975" spans="1:3" s="133" customFormat="1" ht="12.75" x14ac:dyDescent="0.2">
      <c r="A1975" s="135">
        <v>1973</v>
      </c>
      <c r="B1975" s="134">
        <v>71212</v>
      </c>
      <c r="C1975" s="134" t="s">
        <v>1839</v>
      </c>
    </row>
    <row r="1976" spans="1:3" s="133" customFormat="1" ht="12.75" x14ac:dyDescent="0.2">
      <c r="A1976" s="135">
        <v>1974</v>
      </c>
      <c r="B1976" s="134">
        <v>712120</v>
      </c>
      <c r="C1976" s="134" t="s">
        <v>1839</v>
      </c>
    </row>
    <row r="1977" spans="1:3" s="133" customFormat="1" ht="12.75" x14ac:dyDescent="0.2">
      <c r="A1977" s="135">
        <v>1975</v>
      </c>
      <c r="B1977" s="134">
        <v>71213</v>
      </c>
      <c r="C1977" s="134" t="s">
        <v>1838</v>
      </c>
    </row>
    <row r="1978" spans="1:3" s="133" customFormat="1" ht="12.75" x14ac:dyDescent="0.2">
      <c r="A1978" s="135">
        <v>1976</v>
      </c>
      <c r="B1978" s="134">
        <v>712130</v>
      </c>
      <c r="C1978" s="134" t="s">
        <v>1837</v>
      </c>
    </row>
    <row r="1979" spans="1:3" s="133" customFormat="1" ht="12.75" x14ac:dyDescent="0.2">
      <c r="A1979" s="135">
        <v>1977</v>
      </c>
      <c r="B1979" s="134">
        <v>71219</v>
      </c>
      <c r="C1979" s="134" t="s">
        <v>1836</v>
      </c>
    </row>
    <row r="1980" spans="1:3" s="133" customFormat="1" ht="12.75" x14ac:dyDescent="0.2">
      <c r="A1980" s="135">
        <v>1978</v>
      </c>
      <c r="B1980" s="134">
        <v>712190</v>
      </c>
      <c r="C1980" s="134" t="s">
        <v>1836</v>
      </c>
    </row>
    <row r="1981" spans="1:3" s="133" customFormat="1" ht="12.75" x14ac:dyDescent="0.2">
      <c r="A1981" s="135">
        <v>1979</v>
      </c>
      <c r="B1981" s="134">
        <v>713</v>
      </c>
      <c r="C1981" s="134" t="s">
        <v>1835</v>
      </c>
    </row>
    <row r="1982" spans="1:3" s="133" customFormat="1" ht="12.75" x14ac:dyDescent="0.2">
      <c r="A1982" s="135">
        <v>1980</v>
      </c>
      <c r="B1982" s="134">
        <v>7131</v>
      </c>
      <c r="C1982" s="134" t="s">
        <v>1834</v>
      </c>
    </row>
    <row r="1983" spans="1:3" s="133" customFormat="1" ht="12.75" x14ac:dyDescent="0.2">
      <c r="A1983" s="135">
        <v>1981</v>
      </c>
      <c r="B1983" s="134">
        <v>71311</v>
      </c>
      <c r="C1983" s="134" t="s">
        <v>1833</v>
      </c>
    </row>
    <row r="1984" spans="1:3" s="133" customFormat="1" ht="12.75" x14ac:dyDescent="0.2">
      <c r="A1984" s="135">
        <v>1982</v>
      </c>
      <c r="B1984" s="134">
        <v>713110</v>
      </c>
      <c r="C1984" s="134" t="s">
        <v>1832</v>
      </c>
    </row>
    <row r="1985" spans="1:3" s="133" customFormat="1" ht="12.75" x14ac:dyDescent="0.2">
      <c r="A1985" s="135">
        <v>1983</v>
      </c>
      <c r="B1985" s="134">
        <v>71312</v>
      </c>
      <c r="C1985" s="134" t="s">
        <v>1831</v>
      </c>
    </row>
    <row r="1986" spans="1:3" s="133" customFormat="1" ht="12.75" x14ac:dyDescent="0.2">
      <c r="A1986" s="135">
        <v>1984</v>
      </c>
      <c r="B1986" s="134">
        <v>713120</v>
      </c>
      <c r="C1986" s="134" t="s">
        <v>1831</v>
      </c>
    </row>
    <row r="1987" spans="1:3" s="133" customFormat="1" ht="12.75" x14ac:dyDescent="0.2">
      <c r="A1987" s="135">
        <v>1985</v>
      </c>
      <c r="B1987" s="134">
        <v>7132</v>
      </c>
      <c r="C1987" s="134" t="s">
        <v>1830</v>
      </c>
    </row>
    <row r="1988" spans="1:3" s="133" customFormat="1" ht="12.75" x14ac:dyDescent="0.2">
      <c r="A1988" s="135">
        <v>1986</v>
      </c>
      <c r="B1988" s="134">
        <v>71321</v>
      </c>
      <c r="C1988" s="134" t="s">
        <v>1829</v>
      </c>
    </row>
    <row r="1989" spans="1:3" s="133" customFormat="1" ht="12.75" x14ac:dyDescent="0.2">
      <c r="A1989" s="135">
        <v>1987</v>
      </c>
      <c r="B1989" s="134">
        <v>713210</v>
      </c>
      <c r="C1989" s="134" t="s">
        <v>1829</v>
      </c>
    </row>
    <row r="1990" spans="1:3" s="133" customFormat="1" ht="12.75" x14ac:dyDescent="0.2">
      <c r="A1990" s="135">
        <v>1988</v>
      </c>
      <c r="B1990" s="134">
        <v>71329</v>
      </c>
      <c r="C1990" s="134" t="s">
        <v>1828</v>
      </c>
    </row>
    <row r="1991" spans="1:3" s="133" customFormat="1" ht="12.75" x14ac:dyDescent="0.2">
      <c r="A1991" s="135">
        <v>1989</v>
      </c>
      <c r="B1991" s="134">
        <v>713290</v>
      </c>
      <c r="C1991" s="134" t="s">
        <v>1827</v>
      </c>
    </row>
    <row r="1992" spans="1:3" s="133" customFormat="1" ht="12.75" x14ac:dyDescent="0.2">
      <c r="A1992" s="135">
        <v>1990</v>
      </c>
      <c r="B1992" s="134">
        <v>7139</v>
      </c>
      <c r="C1992" s="134" t="s">
        <v>1826</v>
      </c>
    </row>
    <row r="1993" spans="1:3" s="133" customFormat="1" ht="12.75" x14ac:dyDescent="0.2">
      <c r="A1993" s="135">
        <v>1991</v>
      </c>
      <c r="B1993" s="134">
        <v>71391</v>
      </c>
      <c r="C1993" s="134" t="s">
        <v>1825</v>
      </c>
    </row>
    <row r="1994" spans="1:3" s="133" customFormat="1" ht="12.75" x14ac:dyDescent="0.2">
      <c r="A1994" s="135">
        <v>1992</v>
      </c>
      <c r="B1994" s="134">
        <v>713910</v>
      </c>
      <c r="C1994" s="134" t="s">
        <v>1825</v>
      </c>
    </row>
    <row r="1995" spans="1:3" s="133" customFormat="1" ht="12.75" x14ac:dyDescent="0.2">
      <c r="A1995" s="135">
        <v>1993</v>
      </c>
      <c r="B1995" s="134">
        <v>71392</v>
      </c>
      <c r="C1995" s="134" t="s">
        <v>1824</v>
      </c>
    </row>
    <row r="1996" spans="1:3" s="133" customFormat="1" ht="12.75" x14ac:dyDescent="0.2">
      <c r="A1996" s="135">
        <v>1994</v>
      </c>
      <c r="B1996" s="134">
        <v>713920</v>
      </c>
      <c r="C1996" s="134" t="s">
        <v>1824</v>
      </c>
    </row>
    <row r="1997" spans="1:3" s="133" customFormat="1" ht="12.75" x14ac:dyDescent="0.2">
      <c r="A1997" s="135">
        <v>1995</v>
      </c>
      <c r="B1997" s="134">
        <v>71393</v>
      </c>
      <c r="C1997" s="134" t="s">
        <v>1823</v>
      </c>
    </row>
    <row r="1998" spans="1:3" s="133" customFormat="1" ht="12.75" x14ac:dyDescent="0.2">
      <c r="A1998" s="135">
        <v>1996</v>
      </c>
      <c r="B1998" s="134">
        <v>713930</v>
      </c>
      <c r="C1998" s="134" t="s">
        <v>1823</v>
      </c>
    </row>
    <row r="1999" spans="1:3" s="133" customFormat="1" ht="12.75" x14ac:dyDescent="0.2">
      <c r="A1999" s="135">
        <v>1997</v>
      </c>
      <c r="B1999" s="134">
        <v>71394</v>
      </c>
      <c r="C1999" s="134" t="s">
        <v>1822</v>
      </c>
    </row>
    <row r="2000" spans="1:3" s="133" customFormat="1" ht="12.75" x14ac:dyDescent="0.2">
      <c r="A2000" s="135">
        <v>1998</v>
      </c>
      <c r="B2000" s="134">
        <v>713940</v>
      </c>
      <c r="C2000" s="134" t="s">
        <v>1821</v>
      </c>
    </row>
    <row r="2001" spans="1:3" s="133" customFormat="1" ht="12.75" x14ac:dyDescent="0.2">
      <c r="A2001" s="135">
        <v>1999</v>
      </c>
      <c r="B2001" s="134">
        <v>71395</v>
      </c>
      <c r="C2001" s="134" t="s">
        <v>1820</v>
      </c>
    </row>
    <row r="2002" spans="1:3" s="133" customFormat="1" ht="12.75" x14ac:dyDescent="0.2">
      <c r="A2002" s="135">
        <v>2000</v>
      </c>
      <c r="B2002" s="134">
        <v>713950</v>
      </c>
      <c r="C2002" s="134" t="s">
        <v>1820</v>
      </c>
    </row>
    <row r="2003" spans="1:3" s="133" customFormat="1" ht="12.75" x14ac:dyDescent="0.2">
      <c r="A2003" s="135">
        <v>2001</v>
      </c>
      <c r="B2003" s="134">
        <v>71399</v>
      </c>
      <c r="C2003" s="134" t="s">
        <v>1819</v>
      </c>
    </row>
    <row r="2004" spans="1:3" s="133" customFormat="1" ht="12.75" x14ac:dyDescent="0.2">
      <c r="A2004" s="135">
        <v>2002</v>
      </c>
      <c r="B2004" s="134">
        <v>713990</v>
      </c>
      <c r="C2004" s="134" t="s">
        <v>1818</v>
      </c>
    </row>
    <row r="2005" spans="1:3" s="133" customFormat="1" ht="12.75" x14ac:dyDescent="0.2">
      <c r="A2005" s="135">
        <v>2003</v>
      </c>
      <c r="B2005" s="134">
        <v>72</v>
      </c>
      <c r="C2005" s="134" t="s">
        <v>1817</v>
      </c>
    </row>
    <row r="2006" spans="1:3" s="133" customFormat="1" ht="12.75" x14ac:dyDescent="0.2">
      <c r="A2006" s="135">
        <v>2004</v>
      </c>
      <c r="B2006" s="134">
        <v>721</v>
      </c>
      <c r="C2006" s="134" t="s">
        <v>1816</v>
      </c>
    </row>
    <row r="2007" spans="1:3" s="133" customFormat="1" ht="12.75" x14ac:dyDescent="0.2">
      <c r="A2007" s="135">
        <v>2005</v>
      </c>
      <c r="B2007" s="134">
        <v>7211</v>
      </c>
      <c r="C2007" s="134" t="s">
        <v>1815</v>
      </c>
    </row>
    <row r="2008" spans="1:3" s="133" customFormat="1" ht="12.75" x14ac:dyDescent="0.2">
      <c r="A2008" s="135">
        <v>2006</v>
      </c>
      <c r="B2008" s="134">
        <v>72111</v>
      </c>
      <c r="C2008" s="134" t="s">
        <v>1814</v>
      </c>
    </row>
    <row r="2009" spans="1:3" s="133" customFormat="1" ht="12.75" x14ac:dyDescent="0.2">
      <c r="A2009" s="135">
        <v>2007</v>
      </c>
      <c r="B2009" s="134">
        <v>721110</v>
      </c>
      <c r="C2009" s="134" t="s">
        <v>1813</v>
      </c>
    </row>
    <row r="2010" spans="1:3" s="133" customFormat="1" ht="12.75" x14ac:dyDescent="0.2">
      <c r="A2010" s="135">
        <v>2008</v>
      </c>
      <c r="B2010" s="134">
        <v>72112</v>
      </c>
      <c r="C2010" s="134" t="s">
        <v>1812</v>
      </c>
    </row>
    <row r="2011" spans="1:3" s="133" customFormat="1" ht="12.75" x14ac:dyDescent="0.2">
      <c r="A2011" s="135">
        <v>2009</v>
      </c>
      <c r="B2011" s="134">
        <v>721120</v>
      </c>
      <c r="C2011" s="134" t="s">
        <v>1812</v>
      </c>
    </row>
    <row r="2012" spans="1:3" s="133" customFormat="1" ht="12.75" x14ac:dyDescent="0.2">
      <c r="A2012" s="135">
        <v>2010</v>
      </c>
      <c r="B2012" s="134">
        <v>72119</v>
      </c>
      <c r="C2012" s="134" t="s">
        <v>1811</v>
      </c>
    </row>
    <row r="2013" spans="1:3" s="133" customFormat="1" ht="12.75" x14ac:dyDescent="0.2">
      <c r="A2013" s="135">
        <v>2011</v>
      </c>
      <c r="B2013" s="134">
        <v>721191</v>
      </c>
      <c r="C2013" s="134" t="s">
        <v>1810</v>
      </c>
    </row>
    <row r="2014" spans="1:3" s="133" customFormat="1" ht="12.75" x14ac:dyDescent="0.2">
      <c r="A2014" s="135">
        <v>2012</v>
      </c>
      <c r="B2014" s="134">
        <v>721199</v>
      </c>
      <c r="C2014" s="134" t="s">
        <v>1809</v>
      </c>
    </row>
    <row r="2015" spans="1:3" s="133" customFormat="1" ht="12.75" x14ac:dyDescent="0.2">
      <c r="A2015" s="135">
        <v>2013</v>
      </c>
      <c r="B2015" s="134">
        <v>7212</v>
      </c>
      <c r="C2015" s="134" t="s">
        <v>1808</v>
      </c>
    </row>
    <row r="2016" spans="1:3" s="133" customFormat="1" ht="12.75" x14ac:dyDescent="0.2">
      <c r="A2016" s="135">
        <v>2014</v>
      </c>
      <c r="B2016" s="134">
        <v>72121</v>
      </c>
      <c r="C2016" s="134" t="s">
        <v>1808</v>
      </c>
    </row>
    <row r="2017" spans="1:3" s="133" customFormat="1" ht="12.75" x14ac:dyDescent="0.2">
      <c r="A2017" s="135">
        <v>2015</v>
      </c>
      <c r="B2017" s="134">
        <v>721211</v>
      </c>
      <c r="C2017" s="134" t="s">
        <v>1807</v>
      </c>
    </row>
    <row r="2018" spans="1:3" s="133" customFormat="1" ht="12.75" x14ac:dyDescent="0.2">
      <c r="A2018" s="135">
        <v>2016</v>
      </c>
      <c r="B2018" s="134">
        <v>721214</v>
      </c>
      <c r="C2018" s="134" t="s">
        <v>1806</v>
      </c>
    </row>
    <row r="2019" spans="1:3" s="133" customFormat="1" ht="12.75" x14ac:dyDescent="0.2">
      <c r="A2019" s="135">
        <v>2017</v>
      </c>
      <c r="B2019" s="134">
        <v>7213</v>
      </c>
      <c r="C2019" s="134" t="s">
        <v>1805</v>
      </c>
    </row>
    <row r="2020" spans="1:3" s="133" customFormat="1" ht="12.75" x14ac:dyDescent="0.2">
      <c r="A2020" s="135">
        <v>2018</v>
      </c>
      <c r="B2020" s="134">
        <v>72131</v>
      </c>
      <c r="C2020" s="134" t="s">
        <v>1805</v>
      </c>
    </row>
    <row r="2021" spans="1:3" s="133" customFormat="1" ht="12.75" x14ac:dyDescent="0.2">
      <c r="A2021" s="135">
        <v>2019</v>
      </c>
      <c r="B2021" s="134">
        <v>721310</v>
      </c>
      <c r="C2021" s="134" t="s">
        <v>1804</v>
      </c>
    </row>
    <row r="2022" spans="1:3" s="133" customFormat="1" ht="12.75" x14ac:dyDescent="0.2">
      <c r="A2022" s="135">
        <v>2020</v>
      </c>
      <c r="B2022" s="134">
        <v>722</v>
      </c>
      <c r="C2022" s="134" t="s">
        <v>1803</v>
      </c>
    </row>
    <row r="2023" spans="1:3" s="133" customFormat="1" ht="12.75" x14ac:dyDescent="0.2">
      <c r="A2023" s="135">
        <v>2021</v>
      </c>
      <c r="B2023" s="134">
        <v>7223</v>
      </c>
      <c r="C2023" s="134" t="s">
        <v>1802</v>
      </c>
    </row>
    <row r="2024" spans="1:3" s="133" customFormat="1" ht="12.75" x14ac:dyDescent="0.2">
      <c r="A2024" s="135">
        <v>2022</v>
      </c>
      <c r="B2024" s="134">
        <v>72231</v>
      </c>
      <c r="C2024" s="134" t="s">
        <v>1801</v>
      </c>
    </row>
    <row r="2025" spans="1:3" s="133" customFormat="1" ht="12.75" x14ac:dyDescent="0.2">
      <c r="A2025" s="135">
        <v>2023</v>
      </c>
      <c r="B2025" s="134">
        <v>722310</v>
      </c>
      <c r="C2025" s="134" t="s">
        <v>1801</v>
      </c>
    </row>
    <row r="2026" spans="1:3" s="133" customFormat="1" ht="12.75" x14ac:dyDescent="0.2">
      <c r="A2026" s="135">
        <v>2024</v>
      </c>
      <c r="B2026" s="134">
        <v>72232</v>
      </c>
      <c r="C2026" s="134" t="s">
        <v>1800</v>
      </c>
    </row>
    <row r="2027" spans="1:3" s="133" customFormat="1" ht="12.75" x14ac:dyDescent="0.2">
      <c r="A2027" s="135">
        <v>2025</v>
      </c>
      <c r="B2027" s="134">
        <v>722320</v>
      </c>
      <c r="C2027" s="134" t="s">
        <v>1800</v>
      </c>
    </row>
    <row r="2028" spans="1:3" s="133" customFormat="1" ht="12.75" x14ac:dyDescent="0.2">
      <c r="A2028" s="135">
        <v>2026</v>
      </c>
      <c r="B2028" s="134">
        <v>72233</v>
      </c>
      <c r="C2028" s="134" t="s">
        <v>1799</v>
      </c>
    </row>
    <row r="2029" spans="1:3" s="133" customFormat="1" ht="12.75" x14ac:dyDescent="0.2">
      <c r="A2029" s="135">
        <v>2027</v>
      </c>
      <c r="B2029" s="134">
        <v>722330</v>
      </c>
      <c r="C2029" s="134" t="s">
        <v>1799</v>
      </c>
    </row>
    <row r="2030" spans="1:3" s="133" customFormat="1" ht="12.75" x14ac:dyDescent="0.2">
      <c r="A2030" s="135">
        <v>2028</v>
      </c>
      <c r="B2030" s="134">
        <v>7224</v>
      </c>
      <c r="C2030" s="134" t="s">
        <v>1798</v>
      </c>
    </row>
    <row r="2031" spans="1:3" s="133" customFormat="1" ht="12.75" x14ac:dyDescent="0.2">
      <c r="A2031" s="135">
        <v>2029</v>
      </c>
      <c r="B2031" s="134">
        <v>72241</v>
      </c>
      <c r="C2031" s="134" t="s">
        <v>1798</v>
      </c>
    </row>
    <row r="2032" spans="1:3" s="133" customFormat="1" ht="12.75" x14ac:dyDescent="0.2">
      <c r="A2032" s="135">
        <v>2030</v>
      </c>
      <c r="B2032" s="134">
        <v>722410</v>
      </c>
      <c r="C2032" s="134" t="s">
        <v>1797</v>
      </c>
    </row>
    <row r="2033" spans="1:3" s="133" customFormat="1" ht="12.75" x14ac:dyDescent="0.2">
      <c r="A2033" s="135">
        <v>2031</v>
      </c>
      <c r="B2033" s="134">
        <v>7225</v>
      </c>
      <c r="C2033" s="134" t="s">
        <v>1796</v>
      </c>
    </row>
    <row r="2034" spans="1:3" s="133" customFormat="1" ht="12.75" x14ac:dyDescent="0.2">
      <c r="A2034" s="135">
        <v>2032</v>
      </c>
      <c r="B2034" s="134">
        <v>72251</v>
      </c>
      <c r="C2034" s="134" t="s">
        <v>1796</v>
      </c>
    </row>
    <row r="2035" spans="1:3" s="133" customFormat="1" ht="12.75" x14ac:dyDescent="0.2">
      <c r="A2035" s="135">
        <v>2033</v>
      </c>
      <c r="B2035" s="134">
        <v>722511</v>
      </c>
      <c r="C2035" s="134" t="s">
        <v>1795</v>
      </c>
    </row>
    <row r="2036" spans="1:3" s="133" customFormat="1" ht="12.75" x14ac:dyDescent="0.2">
      <c r="A2036" s="135">
        <v>2034</v>
      </c>
      <c r="B2036" s="134">
        <v>722513</v>
      </c>
      <c r="C2036" s="134" t="s">
        <v>1794</v>
      </c>
    </row>
    <row r="2037" spans="1:3" s="133" customFormat="1" ht="12.75" x14ac:dyDescent="0.2">
      <c r="A2037" s="135">
        <v>2035</v>
      </c>
      <c r="B2037" s="134">
        <v>722514</v>
      </c>
      <c r="C2037" s="134" t="s">
        <v>1793</v>
      </c>
    </row>
    <row r="2038" spans="1:3" s="133" customFormat="1" ht="12.75" x14ac:dyDescent="0.2">
      <c r="A2038" s="135">
        <v>2036</v>
      </c>
      <c r="B2038" s="134">
        <v>722515</v>
      </c>
      <c r="C2038" s="134" t="s">
        <v>1792</v>
      </c>
    </row>
    <row r="2039" spans="1:3" s="133" customFormat="1" ht="12.75" x14ac:dyDescent="0.2">
      <c r="A2039" s="135">
        <v>2037</v>
      </c>
      <c r="B2039" s="134">
        <v>81</v>
      </c>
      <c r="C2039" s="134" t="s">
        <v>1402</v>
      </c>
    </row>
    <row r="2040" spans="1:3" s="133" customFormat="1" ht="12.75" x14ac:dyDescent="0.2">
      <c r="A2040" s="135">
        <v>2038</v>
      </c>
      <c r="B2040" s="134">
        <v>811</v>
      </c>
      <c r="C2040" s="134" t="s">
        <v>1791</v>
      </c>
    </row>
    <row r="2041" spans="1:3" s="133" customFormat="1" ht="12.75" x14ac:dyDescent="0.2">
      <c r="A2041" s="135">
        <v>2039</v>
      </c>
      <c r="B2041" s="134">
        <v>8111</v>
      </c>
      <c r="C2041" s="134" t="s">
        <v>1790</v>
      </c>
    </row>
    <row r="2042" spans="1:3" s="133" customFormat="1" ht="12.75" x14ac:dyDescent="0.2">
      <c r="A2042" s="135">
        <v>2040</v>
      </c>
      <c r="B2042" s="134">
        <v>81111</v>
      </c>
      <c r="C2042" s="134" t="s">
        <v>1789</v>
      </c>
    </row>
    <row r="2043" spans="1:3" s="133" customFormat="1" ht="12.75" x14ac:dyDescent="0.2">
      <c r="A2043" s="135">
        <v>2041</v>
      </c>
      <c r="B2043" s="134">
        <v>811111</v>
      </c>
      <c r="C2043" s="134" t="s">
        <v>1788</v>
      </c>
    </row>
    <row r="2044" spans="1:3" s="133" customFormat="1" ht="12.75" x14ac:dyDescent="0.2">
      <c r="A2044" s="135">
        <v>2042</v>
      </c>
      <c r="B2044" s="134">
        <v>811112</v>
      </c>
      <c r="C2044" s="134" t="s">
        <v>1787</v>
      </c>
    </row>
    <row r="2045" spans="1:3" s="133" customFormat="1" ht="12.75" x14ac:dyDescent="0.2">
      <c r="A2045" s="135">
        <v>2043</v>
      </c>
      <c r="B2045" s="134">
        <v>811113</v>
      </c>
      <c r="C2045" s="134" t="s">
        <v>1786</v>
      </c>
    </row>
    <row r="2046" spans="1:3" s="133" customFormat="1" ht="12.75" x14ac:dyDescent="0.2">
      <c r="A2046" s="135">
        <v>2044</v>
      </c>
      <c r="B2046" s="134">
        <v>811118</v>
      </c>
      <c r="C2046" s="134" t="s">
        <v>1785</v>
      </c>
    </row>
    <row r="2047" spans="1:3" s="133" customFormat="1" ht="12.75" x14ac:dyDescent="0.2">
      <c r="A2047" s="135">
        <v>2045</v>
      </c>
      <c r="B2047" s="134">
        <v>81112</v>
      </c>
      <c r="C2047" s="134" t="s">
        <v>1784</v>
      </c>
    </row>
    <row r="2048" spans="1:3" s="133" customFormat="1" ht="12.75" x14ac:dyDescent="0.2">
      <c r="A2048" s="135">
        <v>2046</v>
      </c>
      <c r="B2048" s="134">
        <v>811121</v>
      </c>
      <c r="C2048" s="134" t="s">
        <v>1783</v>
      </c>
    </row>
    <row r="2049" spans="1:3" s="133" customFormat="1" ht="12.75" x14ac:dyDescent="0.2">
      <c r="A2049" s="135">
        <v>2047</v>
      </c>
      <c r="B2049" s="134">
        <v>811122</v>
      </c>
      <c r="C2049" s="134" t="s">
        <v>1782</v>
      </c>
    </row>
    <row r="2050" spans="1:3" s="133" customFormat="1" ht="12.75" x14ac:dyDescent="0.2">
      <c r="A2050" s="135">
        <v>2048</v>
      </c>
      <c r="B2050" s="134">
        <v>81119</v>
      </c>
      <c r="C2050" s="134" t="s">
        <v>1781</v>
      </c>
    </row>
    <row r="2051" spans="1:3" s="133" customFormat="1" ht="12.75" x14ac:dyDescent="0.2">
      <c r="A2051" s="135">
        <v>2049</v>
      </c>
      <c r="B2051" s="134">
        <v>811191</v>
      </c>
      <c r="C2051" s="134" t="s">
        <v>1780</v>
      </c>
    </row>
    <row r="2052" spans="1:3" s="133" customFormat="1" ht="12.75" x14ac:dyDescent="0.2">
      <c r="A2052" s="135">
        <v>2050</v>
      </c>
      <c r="B2052" s="134">
        <v>811192</v>
      </c>
      <c r="C2052" s="134" t="s">
        <v>1779</v>
      </c>
    </row>
    <row r="2053" spans="1:3" s="133" customFormat="1" ht="12.75" x14ac:dyDescent="0.2">
      <c r="A2053" s="135">
        <v>2051</v>
      </c>
      <c r="B2053" s="134">
        <v>811198</v>
      </c>
      <c r="C2053" s="134" t="s">
        <v>1778</v>
      </c>
    </row>
    <row r="2054" spans="1:3" s="133" customFormat="1" ht="12.75" x14ac:dyDescent="0.2">
      <c r="A2054" s="135">
        <v>2052</v>
      </c>
      <c r="B2054" s="134">
        <v>8112</v>
      </c>
      <c r="C2054" s="134" t="s">
        <v>1777</v>
      </c>
    </row>
    <row r="2055" spans="1:3" s="133" customFormat="1" ht="12.75" x14ac:dyDescent="0.2">
      <c r="A2055" s="135">
        <v>2053</v>
      </c>
      <c r="B2055" s="134">
        <v>81121</v>
      </c>
      <c r="C2055" s="134" t="s">
        <v>1777</v>
      </c>
    </row>
    <row r="2056" spans="1:3" s="133" customFormat="1" ht="12.75" x14ac:dyDescent="0.2">
      <c r="A2056" s="135">
        <v>2054</v>
      </c>
      <c r="B2056" s="134">
        <v>811211</v>
      </c>
      <c r="C2056" s="134" t="s">
        <v>1776</v>
      </c>
    </row>
    <row r="2057" spans="1:3" s="133" customFormat="1" ht="12.75" x14ac:dyDescent="0.2">
      <c r="A2057" s="135">
        <v>2055</v>
      </c>
      <c r="B2057" s="134">
        <v>811212</v>
      </c>
      <c r="C2057" s="134" t="s">
        <v>1775</v>
      </c>
    </row>
    <row r="2058" spans="1:3" s="133" customFormat="1" ht="12.75" x14ac:dyDescent="0.2">
      <c r="A2058" s="135">
        <v>2056</v>
      </c>
      <c r="B2058" s="134">
        <v>811213</v>
      </c>
      <c r="C2058" s="134" t="s">
        <v>1774</v>
      </c>
    </row>
    <row r="2059" spans="1:3" s="133" customFormat="1" ht="12.75" x14ac:dyDescent="0.2">
      <c r="A2059" s="135">
        <v>2057</v>
      </c>
      <c r="B2059" s="134">
        <v>811219</v>
      </c>
      <c r="C2059" s="134" t="s">
        <v>1773</v>
      </c>
    </row>
    <row r="2060" spans="1:3" s="133" customFormat="1" ht="12.75" x14ac:dyDescent="0.2">
      <c r="A2060" s="135">
        <v>2058</v>
      </c>
      <c r="B2060" s="134">
        <v>8113</v>
      </c>
      <c r="C2060" s="134" t="s">
        <v>1772</v>
      </c>
    </row>
    <row r="2061" spans="1:3" s="133" customFormat="1" ht="12.75" x14ac:dyDescent="0.2">
      <c r="A2061" s="135">
        <v>2059</v>
      </c>
      <c r="B2061" s="134">
        <v>81131</v>
      </c>
      <c r="C2061" s="134" t="s">
        <v>1772</v>
      </c>
    </row>
    <row r="2062" spans="1:3" s="133" customFormat="1" ht="12.75" x14ac:dyDescent="0.2">
      <c r="A2062" s="135">
        <v>2060</v>
      </c>
      <c r="B2062" s="134">
        <v>811310</v>
      </c>
      <c r="C2062" s="134" t="s">
        <v>1771</v>
      </c>
    </row>
    <row r="2063" spans="1:3" s="133" customFormat="1" ht="12.75" x14ac:dyDescent="0.2">
      <c r="A2063" s="135">
        <v>2061</v>
      </c>
      <c r="B2063" s="134">
        <v>8114</v>
      </c>
      <c r="C2063" s="134" t="s">
        <v>1770</v>
      </c>
    </row>
    <row r="2064" spans="1:3" s="133" customFormat="1" ht="12.75" x14ac:dyDescent="0.2">
      <c r="A2064" s="135">
        <v>2062</v>
      </c>
      <c r="B2064" s="134">
        <v>81141</v>
      </c>
      <c r="C2064" s="134" t="s">
        <v>1769</v>
      </c>
    </row>
    <row r="2065" spans="1:3" s="133" customFormat="1" ht="12.75" x14ac:dyDescent="0.2">
      <c r="A2065" s="135">
        <v>2063</v>
      </c>
      <c r="B2065" s="134">
        <v>811411</v>
      </c>
      <c r="C2065" s="134" t="s">
        <v>1768</v>
      </c>
    </row>
    <row r="2066" spans="1:3" s="133" customFormat="1" ht="12.75" x14ac:dyDescent="0.2">
      <c r="A2066" s="135">
        <v>2064</v>
      </c>
      <c r="B2066" s="134">
        <v>811412</v>
      </c>
      <c r="C2066" s="134" t="s">
        <v>1767</v>
      </c>
    </row>
    <row r="2067" spans="1:3" s="133" customFormat="1" ht="12.75" x14ac:dyDescent="0.2">
      <c r="A2067" s="135">
        <v>2065</v>
      </c>
      <c r="B2067" s="134">
        <v>81142</v>
      </c>
      <c r="C2067" s="134" t="s">
        <v>1766</v>
      </c>
    </row>
    <row r="2068" spans="1:3" s="133" customFormat="1" ht="12.75" x14ac:dyDescent="0.2">
      <c r="A2068" s="135">
        <v>2066</v>
      </c>
      <c r="B2068" s="134">
        <v>811420</v>
      </c>
      <c r="C2068" s="134" t="s">
        <v>1766</v>
      </c>
    </row>
    <row r="2069" spans="1:3" s="133" customFormat="1" ht="12.75" x14ac:dyDescent="0.2">
      <c r="A2069" s="135">
        <v>2067</v>
      </c>
      <c r="B2069" s="134">
        <v>81143</v>
      </c>
      <c r="C2069" s="134" t="s">
        <v>1765</v>
      </c>
    </row>
    <row r="2070" spans="1:3" s="133" customFormat="1" ht="12.75" x14ac:dyDescent="0.2">
      <c r="A2070" s="135">
        <v>2068</v>
      </c>
      <c r="B2070" s="134">
        <v>811430</v>
      </c>
      <c r="C2070" s="134" t="s">
        <v>1765</v>
      </c>
    </row>
    <row r="2071" spans="1:3" s="133" customFormat="1" ht="12.75" x14ac:dyDescent="0.2">
      <c r="A2071" s="135">
        <v>2069</v>
      </c>
      <c r="B2071" s="134">
        <v>81149</v>
      </c>
      <c r="C2071" s="134" t="s">
        <v>1764</v>
      </c>
    </row>
    <row r="2072" spans="1:3" s="133" customFormat="1" ht="12.75" x14ac:dyDescent="0.2">
      <c r="A2072" s="135">
        <v>2070</v>
      </c>
      <c r="B2072" s="134">
        <v>811490</v>
      </c>
      <c r="C2072" s="134" t="s">
        <v>1763</v>
      </c>
    </row>
    <row r="2073" spans="1:3" s="133" customFormat="1" ht="12.75" x14ac:dyDescent="0.2">
      <c r="A2073" s="135">
        <v>2071</v>
      </c>
      <c r="B2073" s="134">
        <v>812</v>
      </c>
      <c r="C2073" s="134" t="s">
        <v>1762</v>
      </c>
    </row>
    <row r="2074" spans="1:3" s="133" customFormat="1" ht="12.75" x14ac:dyDescent="0.2">
      <c r="A2074" s="135">
        <v>2072</v>
      </c>
      <c r="B2074" s="134">
        <v>8121</v>
      </c>
      <c r="C2074" s="134" t="s">
        <v>1761</v>
      </c>
    </row>
    <row r="2075" spans="1:3" s="133" customFormat="1" ht="12.75" x14ac:dyDescent="0.2">
      <c r="A2075" s="135">
        <v>2073</v>
      </c>
      <c r="B2075" s="134">
        <v>81211</v>
      </c>
      <c r="C2075" s="134" t="s">
        <v>1760</v>
      </c>
    </row>
    <row r="2076" spans="1:3" s="133" customFormat="1" ht="12.75" x14ac:dyDescent="0.2">
      <c r="A2076" s="135">
        <v>2074</v>
      </c>
      <c r="B2076" s="134">
        <v>812111</v>
      </c>
      <c r="C2076" s="134" t="s">
        <v>1759</v>
      </c>
    </row>
    <row r="2077" spans="1:3" s="133" customFormat="1" ht="12.75" x14ac:dyDescent="0.2">
      <c r="A2077" s="135">
        <v>2075</v>
      </c>
      <c r="B2077" s="134">
        <v>812112</v>
      </c>
      <c r="C2077" s="134" t="s">
        <v>1758</v>
      </c>
    </row>
    <row r="2078" spans="1:3" s="133" customFormat="1" ht="12.75" x14ac:dyDescent="0.2">
      <c r="A2078" s="135">
        <v>2076</v>
      </c>
      <c r="B2078" s="134">
        <v>812113</v>
      </c>
      <c r="C2078" s="134" t="s">
        <v>1757</v>
      </c>
    </row>
    <row r="2079" spans="1:3" s="133" customFormat="1" ht="12.75" x14ac:dyDescent="0.2">
      <c r="A2079" s="135">
        <v>2077</v>
      </c>
      <c r="B2079" s="134">
        <v>81219</v>
      </c>
      <c r="C2079" s="134" t="s">
        <v>1755</v>
      </c>
    </row>
    <row r="2080" spans="1:3" s="133" customFormat="1" ht="12.75" x14ac:dyDescent="0.2">
      <c r="A2080" s="135">
        <v>2078</v>
      </c>
      <c r="B2080" s="134">
        <v>812191</v>
      </c>
      <c r="C2080" s="134" t="s">
        <v>1756</v>
      </c>
    </row>
    <row r="2081" spans="1:3" s="133" customFormat="1" ht="12.75" x14ac:dyDescent="0.2">
      <c r="A2081" s="135">
        <v>2079</v>
      </c>
      <c r="B2081" s="134">
        <v>812199</v>
      </c>
      <c r="C2081" s="134" t="s">
        <v>1755</v>
      </c>
    </row>
    <row r="2082" spans="1:3" s="133" customFormat="1" ht="12.75" x14ac:dyDescent="0.2">
      <c r="A2082" s="135">
        <v>2080</v>
      </c>
      <c r="B2082" s="134">
        <v>8122</v>
      </c>
      <c r="C2082" s="134" t="s">
        <v>1754</v>
      </c>
    </row>
    <row r="2083" spans="1:3" s="133" customFormat="1" ht="12.75" x14ac:dyDescent="0.2">
      <c r="A2083" s="135">
        <v>2081</v>
      </c>
      <c r="B2083" s="134">
        <v>81221</v>
      </c>
      <c r="C2083" s="134" t="s">
        <v>1753</v>
      </c>
    </row>
    <row r="2084" spans="1:3" s="133" customFormat="1" ht="12.75" x14ac:dyDescent="0.2">
      <c r="A2084" s="135">
        <v>2082</v>
      </c>
      <c r="B2084" s="134">
        <v>812210</v>
      </c>
      <c r="C2084" s="134" t="s">
        <v>1753</v>
      </c>
    </row>
    <row r="2085" spans="1:3" s="133" customFormat="1" ht="12.75" x14ac:dyDescent="0.2">
      <c r="A2085" s="135">
        <v>2083</v>
      </c>
      <c r="B2085" s="134">
        <v>81222</v>
      </c>
      <c r="C2085" s="134" t="s">
        <v>1752</v>
      </c>
    </row>
    <row r="2086" spans="1:3" s="133" customFormat="1" ht="12.75" x14ac:dyDescent="0.2">
      <c r="A2086" s="135">
        <v>2084</v>
      </c>
      <c r="B2086" s="134">
        <v>812220</v>
      </c>
      <c r="C2086" s="134" t="s">
        <v>1752</v>
      </c>
    </row>
    <row r="2087" spans="1:3" s="133" customFormat="1" ht="12.75" x14ac:dyDescent="0.2">
      <c r="A2087" s="135">
        <v>2085</v>
      </c>
      <c r="B2087" s="134">
        <v>8123</v>
      </c>
      <c r="C2087" s="134" t="s">
        <v>1751</v>
      </c>
    </row>
    <row r="2088" spans="1:3" s="133" customFormat="1" ht="12.75" x14ac:dyDescent="0.2">
      <c r="A2088" s="135">
        <v>2086</v>
      </c>
      <c r="B2088" s="134">
        <v>81231</v>
      </c>
      <c r="C2088" s="134" t="s">
        <v>1750</v>
      </c>
    </row>
    <row r="2089" spans="1:3" s="133" customFormat="1" ht="12.75" x14ac:dyDescent="0.2">
      <c r="A2089" s="135">
        <v>2087</v>
      </c>
      <c r="B2089" s="134">
        <v>812310</v>
      </c>
      <c r="C2089" s="134" t="s">
        <v>1750</v>
      </c>
    </row>
    <row r="2090" spans="1:3" s="133" customFormat="1" ht="12.75" x14ac:dyDescent="0.2">
      <c r="A2090" s="135">
        <v>2088</v>
      </c>
      <c r="B2090" s="134">
        <v>81232</v>
      </c>
      <c r="C2090" s="134" t="s">
        <v>1749</v>
      </c>
    </row>
    <row r="2091" spans="1:3" s="133" customFormat="1" ht="12.75" x14ac:dyDescent="0.2">
      <c r="A2091" s="135">
        <v>2089</v>
      </c>
      <c r="B2091" s="134">
        <v>812320</v>
      </c>
      <c r="C2091" s="134" t="s">
        <v>1749</v>
      </c>
    </row>
    <row r="2092" spans="1:3" s="133" customFormat="1" ht="12.75" x14ac:dyDescent="0.2">
      <c r="A2092" s="135">
        <v>2090</v>
      </c>
      <c r="B2092" s="134">
        <v>81233</v>
      </c>
      <c r="C2092" s="134" t="s">
        <v>1748</v>
      </c>
    </row>
    <row r="2093" spans="1:3" s="133" customFormat="1" ht="12.75" x14ac:dyDescent="0.2">
      <c r="A2093" s="135">
        <v>2091</v>
      </c>
      <c r="B2093" s="134">
        <v>812331</v>
      </c>
      <c r="C2093" s="134" t="s">
        <v>1747</v>
      </c>
    </row>
    <row r="2094" spans="1:3" s="133" customFormat="1" ht="12.75" x14ac:dyDescent="0.2">
      <c r="A2094" s="135">
        <v>2092</v>
      </c>
      <c r="B2094" s="134">
        <v>812332</v>
      </c>
      <c r="C2094" s="134" t="s">
        <v>1746</v>
      </c>
    </row>
    <row r="2095" spans="1:3" s="133" customFormat="1" ht="12.75" x14ac:dyDescent="0.2">
      <c r="A2095" s="135">
        <v>2093</v>
      </c>
      <c r="B2095" s="134">
        <v>8129</v>
      </c>
      <c r="C2095" s="134" t="s">
        <v>1745</v>
      </c>
    </row>
    <row r="2096" spans="1:3" s="133" customFormat="1" ht="12.75" x14ac:dyDescent="0.2">
      <c r="A2096" s="135">
        <v>2094</v>
      </c>
      <c r="B2096" s="134">
        <v>81291</v>
      </c>
      <c r="C2096" s="134" t="s">
        <v>1744</v>
      </c>
    </row>
    <row r="2097" spans="1:3" s="133" customFormat="1" ht="12.75" x14ac:dyDescent="0.2">
      <c r="A2097" s="135">
        <v>2095</v>
      </c>
      <c r="B2097" s="134">
        <v>812910</v>
      </c>
      <c r="C2097" s="134" t="s">
        <v>1744</v>
      </c>
    </row>
    <row r="2098" spans="1:3" s="133" customFormat="1" ht="12.75" x14ac:dyDescent="0.2">
      <c r="A2098" s="135">
        <v>2096</v>
      </c>
      <c r="B2098" s="134">
        <v>81292</v>
      </c>
      <c r="C2098" s="134" t="s">
        <v>1743</v>
      </c>
    </row>
    <row r="2099" spans="1:3" s="133" customFormat="1" ht="12.75" x14ac:dyDescent="0.2">
      <c r="A2099" s="135">
        <v>2097</v>
      </c>
      <c r="B2099" s="134">
        <v>812921</v>
      </c>
      <c r="C2099" s="134" t="s">
        <v>1742</v>
      </c>
    </row>
    <row r="2100" spans="1:3" s="133" customFormat="1" ht="12.75" x14ac:dyDescent="0.2">
      <c r="A2100" s="135">
        <v>2098</v>
      </c>
      <c r="B2100" s="134">
        <v>812922</v>
      </c>
      <c r="C2100" s="134" t="s">
        <v>1741</v>
      </c>
    </row>
    <row r="2101" spans="1:3" s="133" customFormat="1" ht="12.75" x14ac:dyDescent="0.2">
      <c r="A2101" s="135">
        <v>2099</v>
      </c>
      <c r="B2101" s="134">
        <v>81293</v>
      </c>
      <c r="C2101" s="134" t="s">
        <v>1740</v>
      </c>
    </row>
    <row r="2102" spans="1:3" s="133" customFormat="1" ht="12.75" x14ac:dyDescent="0.2">
      <c r="A2102" s="135">
        <v>2100</v>
      </c>
      <c r="B2102" s="134">
        <v>812930</v>
      </c>
      <c r="C2102" s="134" t="s">
        <v>1740</v>
      </c>
    </row>
    <row r="2103" spans="1:3" s="133" customFormat="1" ht="12.75" x14ac:dyDescent="0.2">
      <c r="A2103" s="135">
        <v>2101</v>
      </c>
      <c r="B2103" s="134">
        <v>81299</v>
      </c>
      <c r="C2103" s="134" t="s">
        <v>1739</v>
      </c>
    </row>
    <row r="2104" spans="1:3" s="133" customFormat="1" ht="12.75" x14ac:dyDescent="0.2">
      <c r="A2104" s="135">
        <v>2102</v>
      </c>
      <c r="B2104" s="134">
        <v>812990</v>
      </c>
      <c r="C2104" s="134" t="s">
        <v>1739</v>
      </c>
    </row>
    <row r="2105" spans="1:3" s="133" customFormat="1" ht="12.75" x14ac:dyDescent="0.2">
      <c r="A2105" s="135">
        <v>2103</v>
      </c>
      <c r="B2105" s="134">
        <v>813</v>
      </c>
      <c r="C2105" s="134" t="s">
        <v>1738</v>
      </c>
    </row>
    <row r="2106" spans="1:3" s="133" customFormat="1" ht="12.75" x14ac:dyDescent="0.2">
      <c r="A2106" s="135">
        <v>2104</v>
      </c>
      <c r="B2106" s="134">
        <v>8131</v>
      </c>
      <c r="C2106" s="134" t="s">
        <v>1737</v>
      </c>
    </row>
    <row r="2107" spans="1:3" s="133" customFormat="1" ht="12.75" x14ac:dyDescent="0.2">
      <c r="A2107" s="135">
        <v>2105</v>
      </c>
      <c r="B2107" s="134">
        <v>81311</v>
      </c>
      <c r="C2107" s="134" t="s">
        <v>1737</v>
      </c>
    </row>
    <row r="2108" spans="1:3" s="133" customFormat="1" ht="12.75" x14ac:dyDescent="0.2">
      <c r="A2108" s="135">
        <v>2106</v>
      </c>
      <c r="B2108" s="134">
        <v>813110</v>
      </c>
      <c r="C2108" s="134" t="s">
        <v>1737</v>
      </c>
    </row>
    <row r="2109" spans="1:3" s="133" customFormat="1" ht="12.75" x14ac:dyDescent="0.2">
      <c r="A2109" s="135">
        <v>2107</v>
      </c>
      <c r="B2109" s="134">
        <v>8132</v>
      </c>
      <c r="C2109" s="134" t="s">
        <v>1736</v>
      </c>
    </row>
    <row r="2110" spans="1:3" s="133" customFormat="1" ht="12.75" x14ac:dyDescent="0.2">
      <c r="A2110" s="135">
        <v>2108</v>
      </c>
      <c r="B2110" s="134">
        <v>81321</v>
      </c>
      <c r="C2110" s="134" t="s">
        <v>1736</v>
      </c>
    </row>
    <row r="2111" spans="1:3" s="133" customFormat="1" ht="12.75" x14ac:dyDescent="0.2">
      <c r="A2111" s="135">
        <v>2109</v>
      </c>
      <c r="B2111" s="134">
        <v>813211</v>
      </c>
      <c r="C2111" s="134" t="s">
        <v>1735</v>
      </c>
    </row>
    <row r="2112" spans="1:3" s="133" customFormat="1" ht="12.75" x14ac:dyDescent="0.2">
      <c r="A2112" s="135">
        <v>2110</v>
      </c>
      <c r="B2112" s="134">
        <v>813212</v>
      </c>
      <c r="C2112" s="134" t="s">
        <v>1734</v>
      </c>
    </row>
    <row r="2113" spans="1:3" s="133" customFormat="1" ht="12.75" x14ac:dyDescent="0.2">
      <c r="A2113" s="135">
        <v>2111</v>
      </c>
      <c r="B2113" s="134">
        <v>813219</v>
      </c>
      <c r="C2113" s="134" t="s">
        <v>1733</v>
      </c>
    </row>
    <row r="2114" spans="1:3" s="133" customFormat="1" ht="12.75" x14ac:dyDescent="0.2">
      <c r="A2114" s="135">
        <v>2112</v>
      </c>
      <c r="B2114" s="134">
        <v>8133</v>
      </c>
      <c r="C2114" s="134" t="s">
        <v>1732</v>
      </c>
    </row>
    <row r="2115" spans="1:3" s="133" customFormat="1" ht="12.75" x14ac:dyDescent="0.2">
      <c r="A2115" s="135">
        <v>2113</v>
      </c>
      <c r="B2115" s="134">
        <v>81331</v>
      </c>
      <c r="C2115" s="134" t="s">
        <v>1732</v>
      </c>
    </row>
    <row r="2116" spans="1:3" s="133" customFormat="1" ht="12.75" x14ac:dyDescent="0.2">
      <c r="A2116" s="135">
        <v>2114</v>
      </c>
      <c r="B2116" s="134">
        <v>813311</v>
      </c>
      <c r="C2116" s="134" t="s">
        <v>1731</v>
      </c>
    </row>
    <row r="2117" spans="1:3" s="133" customFormat="1" ht="12.75" x14ac:dyDescent="0.2">
      <c r="A2117" s="135">
        <v>2115</v>
      </c>
      <c r="B2117" s="134">
        <v>813312</v>
      </c>
      <c r="C2117" s="134" t="s">
        <v>1730</v>
      </c>
    </row>
    <row r="2118" spans="1:3" s="133" customFormat="1" ht="12.75" x14ac:dyDescent="0.2">
      <c r="A2118" s="135">
        <v>2116</v>
      </c>
      <c r="B2118" s="134">
        <v>813319</v>
      </c>
      <c r="C2118" s="134" t="s">
        <v>1729</v>
      </c>
    </row>
    <row r="2119" spans="1:3" s="133" customFormat="1" ht="12.75" x14ac:dyDescent="0.2">
      <c r="A2119" s="135">
        <v>2117</v>
      </c>
      <c r="B2119" s="134">
        <v>8134</v>
      </c>
      <c r="C2119" s="134" t="s">
        <v>1728</v>
      </c>
    </row>
    <row r="2120" spans="1:3" s="133" customFormat="1" ht="12.75" x14ac:dyDescent="0.2">
      <c r="A2120" s="135">
        <v>2118</v>
      </c>
      <c r="B2120" s="134">
        <v>81341</v>
      </c>
      <c r="C2120" s="134" t="s">
        <v>1728</v>
      </c>
    </row>
    <row r="2121" spans="1:3" s="133" customFormat="1" ht="12.75" x14ac:dyDescent="0.2">
      <c r="A2121" s="135">
        <v>2119</v>
      </c>
      <c r="B2121" s="134">
        <v>813410</v>
      </c>
      <c r="C2121" s="134" t="s">
        <v>1728</v>
      </c>
    </row>
    <row r="2122" spans="1:3" s="133" customFormat="1" ht="12.75" x14ac:dyDescent="0.2">
      <c r="A2122" s="135">
        <v>2120</v>
      </c>
      <c r="B2122" s="134">
        <v>8139</v>
      </c>
      <c r="C2122" s="134" t="s">
        <v>1727</v>
      </c>
    </row>
    <row r="2123" spans="1:3" s="133" customFormat="1" ht="12.75" x14ac:dyDescent="0.2">
      <c r="A2123" s="135">
        <v>2121</v>
      </c>
      <c r="B2123" s="134">
        <v>81391</v>
      </c>
      <c r="C2123" s="134" t="s">
        <v>1726</v>
      </c>
    </row>
    <row r="2124" spans="1:3" s="133" customFormat="1" ht="12.75" x14ac:dyDescent="0.2">
      <c r="A2124" s="135">
        <v>2122</v>
      </c>
      <c r="B2124" s="134">
        <v>813910</v>
      </c>
      <c r="C2124" s="134" t="s">
        <v>1726</v>
      </c>
    </row>
    <row r="2125" spans="1:3" s="133" customFormat="1" ht="12.75" x14ac:dyDescent="0.2">
      <c r="A2125" s="135">
        <v>2123</v>
      </c>
      <c r="B2125" s="134">
        <v>81392</v>
      </c>
      <c r="C2125" s="134" t="s">
        <v>1725</v>
      </c>
    </row>
    <row r="2126" spans="1:3" s="133" customFormat="1" ht="12.75" x14ac:dyDescent="0.2">
      <c r="A2126" s="135">
        <v>2124</v>
      </c>
      <c r="B2126" s="134">
        <v>813920</v>
      </c>
      <c r="C2126" s="134" t="s">
        <v>1725</v>
      </c>
    </row>
    <row r="2127" spans="1:3" s="133" customFormat="1" ht="12.75" x14ac:dyDescent="0.2">
      <c r="A2127" s="135">
        <v>2125</v>
      </c>
      <c r="B2127" s="134">
        <v>81393</v>
      </c>
      <c r="C2127" s="134" t="s">
        <v>1724</v>
      </c>
    </row>
    <row r="2128" spans="1:3" s="133" customFormat="1" ht="12.75" x14ac:dyDescent="0.2">
      <c r="A2128" s="135">
        <v>2126</v>
      </c>
      <c r="B2128" s="134">
        <v>813930</v>
      </c>
      <c r="C2128" s="134" t="s">
        <v>1724</v>
      </c>
    </row>
    <row r="2129" spans="1:3" s="133" customFormat="1" ht="12.75" x14ac:dyDescent="0.2">
      <c r="A2129" s="135">
        <v>2127</v>
      </c>
      <c r="B2129" s="134">
        <v>81394</v>
      </c>
      <c r="C2129" s="134" t="s">
        <v>1723</v>
      </c>
    </row>
    <row r="2130" spans="1:3" s="133" customFormat="1" ht="12.75" x14ac:dyDescent="0.2">
      <c r="A2130" s="135">
        <v>2128</v>
      </c>
      <c r="B2130" s="134">
        <v>813940</v>
      </c>
      <c r="C2130" s="134" t="s">
        <v>1723</v>
      </c>
    </row>
    <row r="2131" spans="1:3" s="133" customFormat="1" ht="12.75" x14ac:dyDescent="0.2">
      <c r="A2131" s="135">
        <v>2129</v>
      </c>
      <c r="B2131" s="134">
        <v>81399</v>
      </c>
      <c r="C2131" s="134" t="s">
        <v>1722</v>
      </c>
    </row>
    <row r="2132" spans="1:3" s="133" customFormat="1" ht="12.75" x14ac:dyDescent="0.2">
      <c r="A2132" s="135">
        <v>2130</v>
      </c>
      <c r="B2132" s="134">
        <v>813990</v>
      </c>
      <c r="C2132" s="134" t="s">
        <v>1722</v>
      </c>
    </row>
    <row r="2133" spans="1:3" s="133" customFormat="1" ht="12.75" x14ac:dyDescent="0.2">
      <c r="A2133" s="135">
        <v>2131</v>
      </c>
      <c r="B2133" s="134">
        <v>814</v>
      </c>
      <c r="C2133" s="134" t="s">
        <v>1721</v>
      </c>
    </row>
    <row r="2134" spans="1:3" s="133" customFormat="1" ht="12.75" x14ac:dyDescent="0.2">
      <c r="A2134" s="135">
        <v>2132</v>
      </c>
      <c r="B2134" s="134">
        <v>8141</v>
      </c>
      <c r="C2134" s="134" t="s">
        <v>1721</v>
      </c>
    </row>
    <row r="2135" spans="1:3" s="133" customFormat="1" ht="12.75" x14ac:dyDescent="0.2">
      <c r="A2135" s="135">
        <v>2133</v>
      </c>
      <c r="B2135" s="134">
        <v>81411</v>
      </c>
      <c r="C2135" s="134" t="s">
        <v>1721</v>
      </c>
    </row>
    <row r="2136" spans="1:3" s="133" customFormat="1" ht="12.75" x14ac:dyDescent="0.2">
      <c r="A2136" s="135">
        <v>2134</v>
      </c>
      <c r="B2136" s="134">
        <v>814110</v>
      </c>
      <c r="C2136" s="134" t="s">
        <v>1721</v>
      </c>
    </row>
    <row r="2137" spans="1:3" s="133" customFormat="1" ht="12.75" x14ac:dyDescent="0.2">
      <c r="A2137" s="135">
        <v>2135</v>
      </c>
      <c r="B2137" s="134">
        <v>92</v>
      </c>
      <c r="C2137" s="134" t="s">
        <v>1720</v>
      </c>
    </row>
    <row r="2138" spans="1:3" s="133" customFormat="1" ht="12.75" x14ac:dyDescent="0.2">
      <c r="A2138" s="135">
        <v>2136</v>
      </c>
      <c r="B2138" s="134">
        <v>921</v>
      </c>
      <c r="C2138" s="134" t="s">
        <v>1719</v>
      </c>
    </row>
    <row r="2139" spans="1:3" s="133" customFormat="1" ht="12.75" x14ac:dyDescent="0.2">
      <c r="A2139" s="135">
        <v>2137</v>
      </c>
      <c r="B2139" s="134">
        <v>9211</v>
      </c>
      <c r="C2139" s="134" t="s">
        <v>1719</v>
      </c>
    </row>
    <row r="2140" spans="1:3" s="133" customFormat="1" ht="12.75" x14ac:dyDescent="0.2">
      <c r="A2140" s="135">
        <v>2138</v>
      </c>
      <c r="B2140" s="134">
        <v>92111</v>
      </c>
      <c r="C2140" s="134" t="s">
        <v>1718</v>
      </c>
    </row>
    <row r="2141" spans="1:3" s="133" customFormat="1" ht="12.75" x14ac:dyDescent="0.2">
      <c r="A2141" s="135">
        <v>2139</v>
      </c>
      <c r="B2141" s="134">
        <v>921110</v>
      </c>
      <c r="C2141" s="134" t="s">
        <v>1718</v>
      </c>
    </row>
    <row r="2142" spans="1:3" s="133" customFormat="1" ht="12.75" x14ac:dyDescent="0.2">
      <c r="A2142" s="135">
        <v>2140</v>
      </c>
      <c r="B2142" s="134">
        <v>92112</v>
      </c>
      <c r="C2142" s="134" t="s">
        <v>1717</v>
      </c>
    </row>
    <row r="2143" spans="1:3" s="133" customFormat="1" ht="12.75" x14ac:dyDescent="0.2">
      <c r="A2143" s="135">
        <v>2141</v>
      </c>
      <c r="B2143" s="134">
        <v>921120</v>
      </c>
      <c r="C2143" s="134" t="s">
        <v>1717</v>
      </c>
    </row>
    <row r="2144" spans="1:3" s="133" customFormat="1" ht="12.75" x14ac:dyDescent="0.2">
      <c r="A2144" s="135">
        <v>2142</v>
      </c>
      <c r="B2144" s="134">
        <v>92113</v>
      </c>
      <c r="C2144" s="134" t="s">
        <v>1716</v>
      </c>
    </row>
    <row r="2145" spans="1:3" s="133" customFormat="1" ht="12.75" x14ac:dyDescent="0.2">
      <c r="A2145" s="135">
        <v>2143</v>
      </c>
      <c r="B2145" s="134">
        <v>921130</v>
      </c>
      <c r="C2145" s="134" t="s">
        <v>1716</v>
      </c>
    </row>
    <row r="2146" spans="1:3" s="133" customFormat="1" ht="12.75" x14ac:dyDescent="0.2">
      <c r="A2146" s="135">
        <v>2144</v>
      </c>
      <c r="B2146" s="134">
        <v>92114</v>
      </c>
      <c r="C2146" s="134" t="s">
        <v>1715</v>
      </c>
    </row>
    <row r="2147" spans="1:3" s="133" customFormat="1" ht="12.75" x14ac:dyDescent="0.2">
      <c r="A2147" s="135">
        <v>2145</v>
      </c>
      <c r="B2147" s="134">
        <v>921140</v>
      </c>
      <c r="C2147" s="134" t="s">
        <v>1715</v>
      </c>
    </row>
    <row r="2148" spans="1:3" s="133" customFormat="1" ht="12.75" x14ac:dyDescent="0.2">
      <c r="A2148" s="135">
        <v>2146</v>
      </c>
      <c r="B2148" s="134">
        <v>92115</v>
      </c>
      <c r="C2148" s="134" t="s">
        <v>1714</v>
      </c>
    </row>
    <row r="2149" spans="1:3" s="133" customFormat="1" ht="12.75" x14ac:dyDescent="0.2">
      <c r="A2149" s="135">
        <v>2147</v>
      </c>
      <c r="B2149" s="134">
        <v>921150</v>
      </c>
      <c r="C2149" s="134" t="s">
        <v>1714</v>
      </c>
    </row>
    <row r="2150" spans="1:3" s="133" customFormat="1" ht="12.75" x14ac:dyDescent="0.2">
      <c r="A2150" s="135">
        <v>2148</v>
      </c>
      <c r="B2150" s="134">
        <v>92119</v>
      </c>
      <c r="C2150" s="134" t="s">
        <v>1713</v>
      </c>
    </row>
    <row r="2151" spans="1:3" s="133" customFormat="1" ht="12.75" x14ac:dyDescent="0.2">
      <c r="A2151" s="135">
        <v>2149</v>
      </c>
      <c r="B2151" s="134">
        <v>921190</v>
      </c>
      <c r="C2151" s="134" t="s">
        <v>1713</v>
      </c>
    </row>
    <row r="2152" spans="1:3" s="133" customFormat="1" ht="12.75" x14ac:dyDescent="0.2">
      <c r="A2152" s="135">
        <v>2150</v>
      </c>
      <c r="B2152" s="134">
        <v>922</v>
      </c>
      <c r="C2152" s="134" t="s">
        <v>1712</v>
      </c>
    </row>
    <row r="2153" spans="1:3" s="133" customFormat="1" ht="12.75" x14ac:dyDescent="0.2">
      <c r="A2153" s="135">
        <v>2151</v>
      </c>
      <c r="B2153" s="134">
        <v>9221</v>
      </c>
      <c r="C2153" s="134" t="s">
        <v>1712</v>
      </c>
    </row>
    <row r="2154" spans="1:3" s="133" customFormat="1" ht="12.75" x14ac:dyDescent="0.2">
      <c r="A2154" s="135">
        <v>2152</v>
      </c>
      <c r="B2154" s="134">
        <v>92211</v>
      </c>
      <c r="C2154" s="134" t="s">
        <v>1711</v>
      </c>
    </row>
    <row r="2155" spans="1:3" s="133" customFormat="1" ht="12.75" x14ac:dyDescent="0.2">
      <c r="A2155" s="135">
        <v>2153</v>
      </c>
      <c r="B2155" s="134">
        <v>922110</v>
      </c>
      <c r="C2155" s="134" t="s">
        <v>1711</v>
      </c>
    </row>
    <row r="2156" spans="1:3" s="133" customFormat="1" ht="12.75" x14ac:dyDescent="0.2">
      <c r="A2156" s="135">
        <v>2154</v>
      </c>
      <c r="B2156" s="134">
        <v>92212</v>
      </c>
      <c r="C2156" s="134" t="s">
        <v>1710</v>
      </c>
    </row>
    <row r="2157" spans="1:3" s="133" customFormat="1" ht="12.75" x14ac:dyDescent="0.2">
      <c r="A2157" s="135">
        <v>2155</v>
      </c>
      <c r="B2157" s="134">
        <v>922120</v>
      </c>
      <c r="C2157" s="134" t="s">
        <v>1710</v>
      </c>
    </row>
    <row r="2158" spans="1:3" s="133" customFormat="1" ht="12.75" x14ac:dyDescent="0.2">
      <c r="A2158" s="135">
        <v>2156</v>
      </c>
      <c r="B2158" s="134">
        <v>92213</v>
      </c>
      <c r="C2158" s="134" t="s">
        <v>1709</v>
      </c>
    </row>
    <row r="2159" spans="1:3" s="133" customFormat="1" ht="12.75" x14ac:dyDescent="0.2">
      <c r="A2159" s="135">
        <v>2157</v>
      </c>
      <c r="B2159" s="134">
        <v>922130</v>
      </c>
      <c r="C2159" s="134" t="s">
        <v>1709</v>
      </c>
    </row>
    <row r="2160" spans="1:3" s="133" customFormat="1" ht="12.75" x14ac:dyDescent="0.2">
      <c r="A2160" s="135">
        <v>2158</v>
      </c>
      <c r="B2160" s="134">
        <v>92214</v>
      </c>
      <c r="C2160" s="134" t="s">
        <v>1708</v>
      </c>
    </row>
    <row r="2161" spans="1:3" s="133" customFormat="1" ht="12.75" x14ac:dyDescent="0.2">
      <c r="A2161" s="135">
        <v>2159</v>
      </c>
      <c r="B2161" s="134">
        <v>922140</v>
      </c>
      <c r="C2161" s="134" t="s">
        <v>1708</v>
      </c>
    </row>
    <row r="2162" spans="1:3" s="133" customFormat="1" ht="12.75" x14ac:dyDescent="0.2">
      <c r="A2162" s="135">
        <v>2160</v>
      </c>
      <c r="B2162" s="134">
        <v>92215</v>
      </c>
      <c r="C2162" s="134" t="s">
        <v>1707</v>
      </c>
    </row>
    <row r="2163" spans="1:3" s="133" customFormat="1" ht="12.75" x14ac:dyDescent="0.2">
      <c r="A2163" s="135">
        <v>2161</v>
      </c>
      <c r="B2163" s="134">
        <v>922150</v>
      </c>
      <c r="C2163" s="134" t="s">
        <v>1707</v>
      </c>
    </row>
    <row r="2164" spans="1:3" s="133" customFormat="1" ht="12.75" x14ac:dyDescent="0.2">
      <c r="A2164" s="135">
        <v>2162</v>
      </c>
      <c r="B2164" s="134">
        <v>92216</v>
      </c>
      <c r="C2164" s="134" t="s">
        <v>1706</v>
      </c>
    </row>
    <row r="2165" spans="1:3" s="133" customFormat="1" ht="12.75" x14ac:dyDescent="0.2">
      <c r="A2165" s="135">
        <v>2163</v>
      </c>
      <c r="B2165" s="134">
        <v>922160</v>
      </c>
      <c r="C2165" s="134" t="s">
        <v>1706</v>
      </c>
    </row>
    <row r="2166" spans="1:3" s="133" customFormat="1" ht="12.75" x14ac:dyDescent="0.2">
      <c r="A2166" s="135">
        <v>2164</v>
      </c>
      <c r="B2166" s="134">
        <v>92219</v>
      </c>
      <c r="C2166" s="134" t="s">
        <v>1705</v>
      </c>
    </row>
    <row r="2167" spans="1:3" s="133" customFormat="1" ht="12.75" x14ac:dyDescent="0.2">
      <c r="A2167" s="135">
        <v>2165</v>
      </c>
      <c r="B2167" s="134">
        <v>922190</v>
      </c>
      <c r="C2167" s="134" t="s">
        <v>1705</v>
      </c>
    </row>
    <row r="2168" spans="1:3" s="133" customFormat="1" ht="12.75" x14ac:dyDescent="0.2">
      <c r="A2168" s="135">
        <v>2166</v>
      </c>
      <c r="B2168" s="134">
        <v>923</v>
      </c>
      <c r="C2168" s="134" t="s">
        <v>1704</v>
      </c>
    </row>
    <row r="2169" spans="1:3" s="133" customFormat="1" ht="12.75" x14ac:dyDescent="0.2">
      <c r="A2169" s="135">
        <v>2167</v>
      </c>
      <c r="B2169" s="134">
        <v>9231</v>
      </c>
      <c r="C2169" s="134" t="s">
        <v>1704</v>
      </c>
    </row>
    <row r="2170" spans="1:3" s="133" customFormat="1" ht="12.75" x14ac:dyDescent="0.2">
      <c r="A2170" s="135">
        <v>2168</v>
      </c>
      <c r="B2170" s="134">
        <v>92311</v>
      </c>
      <c r="C2170" s="134" t="s">
        <v>1703</v>
      </c>
    </row>
    <row r="2171" spans="1:3" s="133" customFormat="1" ht="12.75" x14ac:dyDescent="0.2">
      <c r="A2171" s="135">
        <v>2169</v>
      </c>
      <c r="B2171" s="134">
        <v>923110</v>
      </c>
      <c r="C2171" s="134" t="s">
        <v>1703</v>
      </c>
    </row>
    <row r="2172" spans="1:3" s="133" customFormat="1" ht="12.75" x14ac:dyDescent="0.2">
      <c r="A2172" s="135">
        <v>2170</v>
      </c>
      <c r="B2172" s="134">
        <v>92312</v>
      </c>
      <c r="C2172" s="134" t="s">
        <v>1702</v>
      </c>
    </row>
    <row r="2173" spans="1:3" s="133" customFormat="1" ht="12.75" x14ac:dyDescent="0.2">
      <c r="A2173" s="135">
        <v>2171</v>
      </c>
      <c r="B2173" s="134">
        <v>923120</v>
      </c>
      <c r="C2173" s="134" t="s">
        <v>1702</v>
      </c>
    </row>
    <row r="2174" spans="1:3" s="133" customFormat="1" ht="12.75" x14ac:dyDescent="0.2">
      <c r="A2174" s="135">
        <v>2172</v>
      </c>
      <c r="B2174" s="134">
        <v>92313</v>
      </c>
      <c r="C2174" s="134" t="s">
        <v>1701</v>
      </c>
    </row>
    <row r="2175" spans="1:3" s="133" customFormat="1" ht="12.75" x14ac:dyDescent="0.2">
      <c r="A2175" s="135">
        <v>2173</v>
      </c>
      <c r="B2175" s="134">
        <v>923130</v>
      </c>
      <c r="C2175" s="134" t="s">
        <v>1701</v>
      </c>
    </row>
    <row r="2176" spans="1:3" s="133" customFormat="1" ht="12.75" x14ac:dyDescent="0.2">
      <c r="A2176" s="135">
        <v>2174</v>
      </c>
      <c r="B2176" s="134">
        <v>92314</v>
      </c>
      <c r="C2176" s="134" t="s">
        <v>1700</v>
      </c>
    </row>
    <row r="2177" spans="1:3" s="133" customFormat="1" ht="12.75" x14ac:dyDescent="0.2">
      <c r="A2177" s="135">
        <v>2175</v>
      </c>
      <c r="B2177" s="134">
        <v>923140</v>
      </c>
      <c r="C2177" s="134" t="s">
        <v>1700</v>
      </c>
    </row>
    <row r="2178" spans="1:3" s="133" customFormat="1" ht="12.75" x14ac:dyDescent="0.2">
      <c r="A2178" s="135">
        <v>2176</v>
      </c>
      <c r="B2178" s="134">
        <v>924</v>
      </c>
      <c r="C2178" s="134" t="s">
        <v>1699</v>
      </c>
    </row>
    <row r="2179" spans="1:3" s="133" customFormat="1" ht="12.75" x14ac:dyDescent="0.2">
      <c r="A2179" s="135">
        <v>2177</v>
      </c>
      <c r="B2179" s="134">
        <v>9241</v>
      </c>
      <c r="C2179" s="134" t="s">
        <v>1699</v>
      </c>
    </row>
    <row r="2180" spans="1:3" s="133" customFormat="1" ht="12.75" x14ac:dyDescent="0.2">
      <c r="A2180" s="135">
        <v>2178</v>
      </c>
      <c r="B2180" s="134">
        <v>92411</v>
      </c>
      <c r="C2180" s="134" t="s">
        <v>1698</v>
      </c>
    </row>
    <row r="2181" spans="1:3" s="133" customFormat="1" ht="12.75" x14ac:dyDescent="0.2">
      <c r="A2181" s="135">
        <v>2179</v>
      </c>
      <c r="B2181" s="134">
        <v>924110</v>
      </c>
      <c r="C2181" s="134" t="s">
        <v>1698</v>
      </c>
    </row>
    <row r="2182" spans="1:3" s="133" customFormat="1" ht="12.75" x14ac:dyDescent="0.2">
      <c r="A2182" s="135">
        <v>2180</v>
      </c>
      <c r="B2182" s="134">
        <v>92412</v>
      </c>
      <c r="C2182" s="134" t="s">
        <v>1697</v>
      </c>
    </row>
    <row r="2183" spans="1:3" s="133" customFormat="1" ht="12.75" x14ac:dyDescent="0.2">
      <c r="A2183" s="135">
        <v>2181</v>
      </c>
      <c r="B2183" s="134">
        <v>924120</v>
      </c>
      <c r="C2183" s="134" t="s">
        <v>1697</v>
      </c>
    </row>
    <row r="2184" spans="1:3" s="133" customFormat="1" ht="12.75" x14ac:dyDescent="0.2">
      <c r="A2184" s="135">
        <v>2182</v>
      </c>
      <c r="B2184" s="134">
        <v>925</v>
      </c>
      <c r="C2184" s="134" t="s">
        <v>1696</v>
      </c>
    </row>
    <row r="2185" spans="1:3" s="133" customFormat="1" ht="12.75" x14ac:dyDescent="0.2">
      <c r="A2185" s="135">
        <v>2183</v>
      </c>
      <c r="B2185" s="134">
        <v>9251</v>
      </c>
      <c r="C2185" s="134" t="s">
        <v>1696</v>
      </c>
    </row>
    <row r="2186" spans="1:3" s="133" customFormat="1" ht="12.75" x14ac:dyDescent="0.2">
      <c r="A2186" s="135">
        <v>2184</v>
      </c>
      <c r="B2186" s="134">
        <v>92511</v>
      </c>
      <c r="C2186" s="134" t="s">
        <v>1695</v>
      </c>
    </row>
    <row r="2187" spans="1:3" s="133" customFormat="1" ht="12.75" x14ac:dyDescent="0.2">
      <c r="A2187" s="135">
        <v>2185</v>
      </c>
      <c r="B2187" s="134">
        <v>925110</v>
      </c>
      <c r="C2187" s="134" t="s">
        <v>1695</v>
      </c>
    </row>
    <row r="2188" spans="1:3" s="133" customFormat="1" ht="12.75" x14ac:dyDescent="0.2">
      <c r="A2188" s="135">
        <v>2186</v>
      </c>
      <c r="B2188" s="134">
        <v>92512</v>
      </c>
      <c r="C2188" s="134" t="s">
        <v>1694</v>
      </c>
    </row>
    <row r="2189" spans="1:3" s="133" customFormat="1" ht="12.75" x14ac:dyDescent="0.2">
      <c r="A2189" s="135">
        <v>2187</v>
      </c>
      <c r="B2189" s="134">
        <v>925120</v>
      </c>
      <c r="C2189" s="134" t="s">
        <v>1694</v>
      </c>
    </row>
    <row r="2190" spans="1:3" s="133" customFormat="1" ht="12.75" x14ac:dyDescent="0.2">
      <c r="A2190" s="135">
        <v>2188</v>
      </c>
      <c r="B2190" s="134">
        <v>926</v>
      </c>
      <c r="C2190" s="134" t="s">
        <v>1693</v>
      </c>
    </row>
    <row r="2191" spans="1:3" s="133" customFormat="1" ht="12.75" x14ac:dyDescent="0.2">
      <c r="A2191" s="135">
        <v>2189</v>
      </c>
      <c r="B2191" s="134">
        <v>9261</v>
      </c>
      <c r="C2191" s="134" t="s">
        <v>1692</v>
      </c>
    </row>
    <row r="2192" spans="1:3" s="133" customFormat="1" ht="12.75" x14ac:dyDescent="0.2">
      <c r="A2192" s="135">
        <v>2190</v>
      </c>
      <c r="B2192" s="134">
        <v>92611</v>
      </c>
      <c r="C2192" s="134" t="s">
        <v>1691</v>
      </c>
    </row>
    <row r="2193" spans="1:3" s="133" customFormat="1" ht="12.75" x14ac:dyDescent="0.2">
      <c r="A2193" s="135">
        <v>2191</v>
      </c>
      <c r="B2193" s="134">
        <v>926110</v>
      </c>
      <c r="C2193" s="134" t="s">
        <v>1691</v>
      </c>
    </row>
    <row r="2194" spans="1:3" s="133" customFormat="1" ht="12.75" x14ac:dyDescent="0.2">
      <c r="A2194" s="135">
        <v>2192</v>
      </c>
      <c r="B2194" s="134">
        <v>92612</v>
      </c>
      <c r="C2194" s="134" t="s">
        <v>1690</v>
      </c>
    </row>
    <row r="2195" spans="1:3" s="133" customFormat="1" ht="12.75" x14ac:dyDescent="0.2">
      <c r="A2195" s="135">
        <v>2193</v>
      </c>
      <c r="B2195" s="134">
        <v>926120</v>
      </c>
      <c r="C2195" s="134" t="s">
        <v>1690</v>
      </c>
    </row>
    <row r="2196" spans="1:3" s="133" customFormat="1" ht="12.75" x14ac:dyDescent="0.2">
      <c r="A2196" s="135">
        <v>2194</v>
      </c>
      <c r="B2196" s="134">
        <v>92613</v>
      </c>
      <c r="C2196" s="134" t="s">
        <v>1689</v>
      </c>
    </row>
    <row r="2197" spans="1:3" s="133" customFormat="1" ht="12.75" x14ac:dyDescent="0.2">
      <c r="A2197" s="135">
        <v>2195</v>
      </c>
      <c r="B2197" s="134">
        <v>926130</v>
      </c>
      <c r="C2197" s="134" t="s">
        <v>1689</v>
      </c>
    </row>
    <row r="2198" spans="1:3" s="133" customFormat="1" ht="12.75" x14ac:dyDescent="0.2">
      <c r="A2198" s="135">
        <v>2196</v>
      </c>
      <c r="B2198" s="134">
        <v>92614</v>
      </c>
      <c r="C2198" s="134" t="s">
        <v>1688</v>
      </c>
    </row>
    <row r="2199" spans="1:3" s="133" customFormat="1" ht="12.75" x14ac:dyDescent="0.2">
      <c r="A2199" s="135">
        <v>2197</v>
      </c>
      <c r="B2199" s="134">
        <v>926140</v>
      </c>
      <c r="C2199" s="134" t="s">
        <v>1688</v>
      </c>
    </row>
    <row r="2200" spans="1:3" s="133" customFormat="1" ht="12.75" x14ac:dyDescent="0.2">
      <c r="A2200" s="135">
        <v>2198</v>
      </c>
      <c r="B2200" s="134">
        <v>92615</v>
      </c>
      <c r="C2200" s="134" t="s">
        <v>1687</v>
      </c>
    </row>
    <row r="2201" spans="1:3" s="133" customFormat="1" ht="12.75" x14ac:dyDescent="0.2">
      <c r="A2201" s="135">
        <v>2199</v>
      </c>
      <c r="B2201" s="134">
        <v>926150</v>
      </c>
      <c r="C2201" s="134" t="s">
        <v>1687</v>
      </c>
    </row>
    <row r="2202" spans="1:3" s="133" customFormat="1" ht="12.75" x14ac:dyDescent="0.2">
      <c r="A2202" s="135">
        <v>2200</v>
      </c>
      <c r="B2202" s="134">
        <v>927</v>
      </c>
      <c r="C2202" s="134" t="s">
        <v>1686</v>
      </c>
    </row>
    <row r="2203" spans="1:3" s="133" customFormat="1" ht="12.75" x14ac:dyDescent="0.2">
      <c r="A2203" s="135">
        <v>2201</v>
      </c>
      <c r="B2203" s="134">
        <v>9271</v>
      </c>
      <c r="C2203" s="134" t="s">
        <v>1686</v>
      </c>
    </row>
    <row r="2204" spans="1:3" s="133" customFormat="1" ht="12.75" x14ac:dyDescent="0.2">
      <c r="A2204" s="135">
        <v>2202</v>
      </c>
      <c r="B2204" s="134">
        <v>92711</v>
      </c>
      <c r="C2204" s="134" t="s">
        <v>1686</v>
      </c>
    </row>
    <row r="2205" spans="1:3" s="133" customFormat="1" ht="12.75" x14ac:dyDescent="0.2">
      <c r="A2205" s="135">
        <v>2203</v>
      </c>
      <c r="B2205" s="134">
        <v>927110</v>
      </c>
      <c r="C2205" s="134" t="s">
        <v>1686</v>
      </c>
    </row>
    <row r="2206" spans="1:3" s="133" customFormat="1" ht="12.75" x14ac:dyDescent="0.2">
      <c r="A2206" s="135">
        <v>2204</v>
      </c>
      <c r="B2206" s="134">
        <v>928</v>
      </c>
      <c r="C2206" s="134" t="s">
        <v>1685</v>
      </c>
    </row>
    <row r="2207" spans="1:3" s="133" customFormat="1" ht="12.75" x14ac:dyDescent="0.2">
      <c r="A2207" s="135">
        <v>2205</v>
      </c>
      <c r="B2207" s="134">
        <v>9281</v>
      </c>
      <c r="C2207" s="134" t="s">
        <v>1685</v>
      </c>
    </row>
    <row r="2208" spans="1:3" s="133" customFormat="1" ht="12.75" x14ac:dyDescent="0.2">
      <c r="A2208" s="135">
        <v>2206</v>
      </c>
      <c r="B2208" s="134">
        <v>92811</v>
      </c>
      <c r="C2208" s="134" t="s">
        <v>1684</v>
      </c>
    </row>
    <row r="2209" spans="1:3" s="133" customFormat="1" ht="12.75" x14ac:dyDescent="0.2">
      <c r="A2209" s="135">
        <v>2207</v>
      </c>
      <c r="B2209" s="134">
        <v>928110</v>
      </c>
      <c r="C2209" s="134" t="s">
        <v>1684</v>
      </c>
    </row>
    <row r="2210" spans="1:3" s="133" customFormat="1" ht="12.75" x14ac:dyDescent="0.2">
      <c r="A2210" s="135">
        <v>2208</v>
      </c>
      <c r="B2210" s="134">
        <v>92812</v>
      </c>
      <c r="C2210" s="134" t="s">
        <v>1683</v>
      </c>
    </row>
    <row r="2211" spans="1:3" s="133" customFormat="1" ht="12.75" x14ac:dyDescent="0.2">
      <c r="A2211" s="135">
        <v>2209</v>
      </c>
      <c r="B2211" s="134">
        <v>928120</v>
      </c>
      <c r="C2211" s="134" t="s">
        <v>1683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CI182"/>
  <sheetViews>
    <sheetView topLeftCell="B1" workbookViewId="0">
      <selection activeCell="C2" sqref="C2"/>
    </sheetView>
  </sheetViews>
  <sheetFormatPr defaultColWidth="9.140625" defaultRowHeight="15" x14ac:dyDescent="0.25"/>
  <cols>
    <col min="1" max="16384" width="9.140625" style="120"/>
  </cols>
  <sheetData>
    <row r="5" spans="2:87" x14ac:dyDescent="0.25">
      <c r="C5" s="120" t="s">
        <v>1681</v>
      </c>
      <c r="D5" s="120" t="s">
        <v>3367</v>
      </c>
      <c r="E5" s="120" t="s">
        <v>3366</v>
      </c>
      <c r="F5" s="120" t="s">
        <v>3367</v>
      </c>
      <c r="G5" s="120" t="s">
        <v>3366</v>
      </c>
      <c r="H5" s="120" t="s">
        <v>3367</v>
      </c>
      <c r="I5" s="120" t="s">
        <v>3366</v>
      </c>
      <c r="J5" s="120" t="s">
        <v>3367</v>
      </c>
      <c r="K5" s="120" t="s">
        <v>3366</v>
      </c>
      <c r="L5" s="120" t="s">
        <v>3367</v>
      </c>
      <c r="M5" s="120" t="s">
        <v>3366</v>
      </c>
      <c r="N5" s="120" t="s">
        <v>3367</v>
      </c>
      <c r="O5" s="120" t="s">
        <v>3366</v>
      </c>
      <c r="P5" s="120" t="s">
        <v>3367</v>
      </c>
      <c r="Q5" s="120" t="s">
        <v>3366</v>
      </c>
      <c r="R5" s="120" t="s">
        <v>3367</v>
      </c>
      <c r="S5" s="120" t="s">
        <v>3366</v>
      </c>
      <c r="T5" s="120" t="s">
        <v>3367</v>
      </c>
      <c r="U5" s="120" t="s">
        <v>3366</v>
      </c>
      <c r="V5" s="120" t="s">
        <v>3367</v>
      </c>
      <c r="W5" s="120" t="s">
        <v>3366</v>
      </c>
      <c r="X5" s="120" t="s">
        <v>3367</v>
      </c>
      <c r="Y5" s="120" t="s">
        <v>3366</v>
      </c>
      <c r="Z5" s="120" t="s">
        <v>3367</v>
      </c>
      <c r="AA5" s="120" t="s">
        <v>3366</v>
      </c>
      <c r="AB5" s="120" t="s">
        <v>3367</v>
      </c>
      <c r="AC5" s="120" t="s">
        <v>3366</v>
      </c>
      <c r="AD5" s="120" t="s">
        <v>3367</v>
      </c>
      <c r="AE5" s="120" t="s">
        <v>3366</v>
      </c>
      <c r="AF5" s="120" t="s">
        <v>3367</v>
      </c>
      <c r="AG5" s="120" t="s">
        <v>3366</v>
      </c>
      <c r="AH5" s="120" t="s">
        <v>3367</v>
      </c>
      <c r="AI5" s="120" t="s">
        <v>3366</v>
      </c>
      <c r="AJ5" s="120" t="s">
        <v>3367</v>
      </c>
      <c r="AK5" s="120" t="s">
        <v>3366</v>
      </c>
      <c r="AL5" s="120" t="s">
        <v>3367</v>
      </c>
      <c r="AM5" s="120" t="s">
        <v>3366</v>
      </c>
      <c r="AN5" s="120" t="s">
        <v>3367</v>
      </c>
      <c r="AO5" s="120" t="s">
        <v>3366</v>
      </c>
      <c r="AP5" s="120" t="s">
        <v>3367</v>
      </c>
      <c r="AQ5" s="120" t="s">
        <v>3366</v>
      </c>
      <c r="AR5" s="120" t="s">
        <v>3367</v>
      </c>
      <c r="AS5" s="120" t="s">
        <v>3366</v>
      </c>
      <c r="AT5" s="120" t="s">
        <v>3367</v>
      </c>
      <c r="AU5" s="120" t="s">
        <v>3366</v>
      </c>
      <c r="AV5" s="120" t="s">
        <v>3367</v>
      </c>
      <c r="AW5" s="120" t="s">
        <v>3366</v>
      </c>
      <c r="AX5" s="120" t="s">
        <v>3367</v>
      </c>
      <c r="AY5" s="120" t="s">
        <v>3366</v>
      </c>
      <c r="AZ5" s="120" t="s">
        <v>3367</v>
      </c>
      <c r="BA5" s="120" t="s">
        <v>3366</v>
      </c>
      <c r="BB5" s="120" t="s">
        <v>3367</v>
      </c>
      <c r="BC5" s="120" t="s">
        <v>3366</v>
      </c>
      <c r="BD5" s="120" t="s">
        <v>3367</v>
      </c>
      <c r="BE5" s="120" t="s">
        <v>3366</v>
      </c>
      <c r="BF5" s="120" t="s">
        <v>3367</v>
      </c>
      <c r="BG5" s="120" t="s">
        <v>3366</v>
      </c>
      <c r="BH5" s="120" t="s">
        <v>3367</v>
      </c>
      <c r="BI5" s="120" t="s">
        <v>3366</v>
      </c>
      <c r="BJ5" s="120" t="s">
        <v>3367</v>
      </c>
      <c r="BK5" s="120" t="s">
        <v>3366</v>
      </c>
      <c r="BL5" s="120" t="s">
        <v>3367</v>
      </c>
      <c r="BM5" s="120" t="s">
        <v>3366</v>
      </c>
      <c r="BN5" s="120" t="s">
        <v>3367</v>
      </c>
      <c r="BO5" s="120" t="s">
        <v>3366</v>
      </c>
      <c r="BP5" s="120" t="s">
        <v>3367</v>
      </c>
      <c r="BQ5" s="120" t="s">
        <v>3366</v>
      </c>
      <c r="BR5" s="120" t="s">
        <v>3367</v>
      </c>
      <c r="BS5" s="120" t="s">
        <v>3366</v>
      </c>
      <c r="BT5" s="120" t="s">
        <v>3367</v>
      </c>
      <c r="BU5" s="120" t="s">
        <v>3366</v>
      </c>
      <c r="BV5" s="120" t="s">
        <v>3367</v>
      </c>
      <c r="BW5" s="120" t="s">
        <v>3366</v>
      </c>
      <c r="BX5" s="120" t="s">
        <v>3367</v>
      </c>
      <c r="BY5" s="120" t="s">
        <v>3366</v>
      </c>
      <c r="BZ5" s="120" t="s">
        <v>3367</v>
      </c>
      <c r="CA5" s="120" t="s">
        <v>3366</v>
      </c>
      <c r="CB5" s="120" t="s">
        <v>3367</v>
      </c>
      <c r="CC5" s="120" t="s">
        <v>3366</v>
      </c>
      <c r="CD5" s="120" t="s">
        <v>3367</v>
      </c>
      <c r="CE5" s="120" t="s">
        <v>3366</v>
      </c>
      <c r="CF5" s="120" t="s">
        <v>3367</v>
      </c>
      <c r="CG5" s="120" t="s">
        <v>3366</v>
      </c>
      <c r="CH5" s="120" t="s">
        <v>3367</v>
      </c>
      <c r="CI5" s="120" t="s">
        <v>3366</v>
      </c>
    </row>
    <row r="6" spans="2:87" x14ac:dyDescent="0.25">
      <c r="C6" s="120" t="s">
        <v>1680</v>
      </c>
      <c r="D6" s="120" t="s">
        <v>1401</v>
      </c>
      <c r="E6" s="120" t="s">
        <v>1401</v>
      </c>
      <c r="F6" s="120" t="s">
        <v>1401</v>
      </c>
      <c r="G6" s="120" t="s">
        <v>1401</v>
      </c>
      <c r="H6" s="120" t="s">
        <v>1416</v>
      </c>
      <c r="I6" s="120" t="s">
        <v>1416</v>
      </c>
      <c r="J6" s="120" t="s">
        <v>1401</v>
      </c>
      <c r="K6" s="120" t="s">
        <v>1401</v>
      </c>
      <c r="L6" s="120" t="s">
        <v>1415</v>
      </c>
      <c r="M6" s="120" t="s">
        <v>1415</v>
      </c>
      <c r="N6" s="120" t="s">
        <v>1414</v>
      </c>
      <c r="O6" s="120" t="s">
        <v>1414</v>
      </c>
      <c r="P6" s="120" t="s">
        <v>1401</v>
      </c>
      <c r="Q6" s="120" t="s">
        <v>1401</v>
      </c>
      <c r="R6" s="120" t="s">
        <v>1412</v>
      </c>
      <c r="S6" s="120" t="s">
        <v>1412</v>
      </c>
      <c r="T6" s="120" t="s">
        <v>1407</v>
      </c>
      <c r="U6" s="120" t="s">
        <v>1407</v>
      </c>
      <c r="V6" s="120" t="s">
        <v>1405</v>
      </c>
      <c r="W6" s="120" t="s">
        <v>1405</v>
      </c>
      <c r="X6" s="120" t="s">
        <v>1401</v>
      </c>
      <c r="Y6" s="120" t="s">
        <v>1401</v>
      </c>
      <c r="Z6" s="120" t="s">
        <v>1401</v>
      </c>
      <c r="AA6" s="120" t="s">
        <v>1401</v>
      </c>
      <c r="AB6" s="120" t="s">
        <v>1404</v>
      </c>
      <c r="AC6" s="120" t="s">
        <v>1404</v>
      </c>
      <c r="AD6" s="120" t="s">
        <v>1403</v>
      </c>
      <c r="AE6" s="120" t="s">
        <v>1403</v>
      </c>
      <c r="AF6" s="120" t="s">
        <v>1401</v>
      </c>
      <c r="AG6" s="120" t="s">
        <v>1401</v>
      </c>
      <c r="AH6" s="120" t="s">
        <v>1399</v>
      </c>
      <c r="AI6" s="120" t="s">
        <v>1399</v>
      </c>
      <c r="AJ6" s="120" t="s">
        <v>1401</v>
      </c>
      <c r="AK6" s="120" t="s">
        <v>1401</v>
      </c>
      <c r="AL6" s="120" t="s">
        <v>1401</v>
      </c>
      <c r="AM6" s="120" t="s">
        <v>1401</v>
      </c>
      <c r="AN6" s="120" t="s">
        <v>1401</v>
      </c>
      <c r="AO6" s="120" t="s">
        <v>1401</v>
      </c>
      <c r="AP6" s="120" t="s">
        <v>1416</v>
      </c>
      <c r="AQ6" s="120" t="s">
        <v>1416</v>
      </c>
      <c r="AR6" s="120" t="s">
        <v>1401</v>
      </c>
      <c r="AS6" s="120" t="s">
        <v>1401</v>
      </c>
      <c r="AT6" s="120" t="s">
        <v>1415</v>
      </c>
      <c r="AU6" s="120" t="s">
        <v>1415</v>
      </c>
      <c r="AV6" s="120" t="s">
        <v>1414</v>
      </c>
      <c r="AW6" s="120" t="s">
        <v>1414</v>
      </c>
      <c r="AX6" s="120" t="s">
        <v>1401</v>
      </c>
      <c r="AY6" s="120" t="s">
        <v>1401</v>
      </c>
      <c r="AZ6" s="120" t="s">
        <v>1413</v>
      </c>
      <c r="BA6" s="120" t="s">
        <v>1413</v>
      </c>
      <c r="BB6" s="120" t="s">
        <v>1412</v>
      </c>
      <c r="BC6" s="120" t="s">
        <v>1412</v>
      </c>
      <c r="BD6" s="120" t="s">
        <v>1411</v>
      </c>
      <c r="BE6" s="120" t="s">
        <v>1411</v>
      </c>
      <c r="BF6" s="120" t="s">
        <v>1410</v>
      </c>
      <c r="BG6" s="120" t="s">
        <v>1410</v>
      </c>
      <c r="BH6" s="120" t="s">
        <v>1410</v>
      </c>
      <c r="BI6" s="120" t="s">
        <v>1410</v>
      </c>
      <c r="BJ6" s="120" t="s">
        <v>1409</v>
      </c>
      <c r="BK6" s="120" t="s">
        <v>1409</v>
      </c>
      <c r="BL6" s="120" t="s">
        <v>1408</v>
      </c>
      <c r="BM6" s="120" t="s">
        <v>1408</v>
      </c>
      <c r="BN6" s="120" t="s">
        <v>1407</v>
      </c>
      <c r="BO6" s="120" t="s">
        <v>1407</v>
      </c>
      <c r="BP6" s="120" t="s">
        <v>1405</v>
      </c>
      <c r="BQ6" s="120" t="s">
        <v>1405</v>
      </c>
      <c r="BR6" s="120" t="s">
        <v>1401</v>
      </c>
      <c r="BS6" s="120" t="s">
        <v>1401</v>
      </c>
      <c r="BT6" s="120" t="s">
        <v>1401</v>
      </c>
      <c r="BU6" s="120" t="s">
        <v>1401</v>
      </c>
      <c r="BV6" s="120" t="s">
        <v>1401</v>
      </c>
      <c r="BW6" s="120" t="s">
        <v>1401</v>
      </c>
      <c r="BX6" s="120" t="s">
        <v>1404</v>
      </c>
      <c r="BY6" s="120" t="s">
        <v>1404</v>
      </c>
      <c r="BZ6" s="120" t="s">
        <v>1403</v>
      </c>
      <c r="CA6" s="120" t="s">
        <v>1403</v>
      </c>
      <c r="CB6" s="120" t="s">
        <v>1402</v>
      </c>
      <c r="CC6" s="120" t="s">
        <v>1402</v>
      </c>
      <c r="CD6" s="120" t="s">
        <v>1401</v>
      </c>
      <c r="CE6" s="120" t="s">
        <v>1401</v>
      </c>
      <c r="CF6" s="120" t="s">
        <v>1400</v>
      </c>
      <c r="CG6" s="120" t="s">
        <v>1400</v>
      </c>
      <c r="CH6" s="120" t="s">
        <v>1399</v>
      </c>
      <c r="CI6" s="120" t="s">
        <v>1399</v>
      </c>
    </row>
    <row r="7" spans="2:87" x14ac:dyDescent="0.25">
      <c r="B7" s="120" t="s">
        <v>0</v>
      </c>
      <c r="C7" s="120" t="s">
        <v>3365</v>
      </c>
      <c r="D7" s="120" t="str">
        <f t="shared" ref="D7:AI7" si="0">D6&amp;"_"&amp;D5</f>
        <v>Omit_HI</v>
      </c>
      <c r="E7" s="120" t="str">
        <f t="shared" si="0"/>
        <v>Omit_JO</v>
      </c>
      <c r="F7" s="120" t="str">
        <f t="shared" si="0"/>
        <v>Omit_HI</v>
      </c>
      <c r="G7" s="120" t="str">
        <f t="shared" si="0"/>
        <v>Omit_JO</v>
      </c>
      <c r="H7" s="120" t="str">
        <f t="shared" si="0"/>
        <v>Construction_HI</v>
      </c>
      <c r="I7" s="120" t="str">
        <f t="shared" si="0"/>
        <v>Construction_JO</v>
      </c>
      <c r="J7" s="120" t="str">
        <f t="shared" si="0"/>
        <v>Omit_HI</v>
      </c>
      <c r="K7" s="120" t="str">
        <f t="shared" si="0"/>
        <v>Omit_JO</v>
      </c>
      <c r="L7" s="120" t="str">
        <f t="shared" si="0"/>
        <v>Durables_HI</v>
      </c>
      <c r="M7" s="120" t="str">
        <f t="shared" si="0"/>
        <v>Durables_JO</v>
      </c>
      <c r="N7" s="120" t="str">
        <f t="shared" si="0"/>
        <v>Nondurables_HI</v>
      </c>
      <c r="O7" s="120" t="str">
        <f t="shared" si="0"/>
        <v>Nondurables_JO</v>
      </c>
      <c r="P7" s="120" t="str">
        <f t="shared" si="0"/>
        <v>Omit_HI</v>
      </c>
      <c r="Q7" s="120" t="str">
        <f t="shared" si="0"/>
        <v>Omit_JO</v>
      </c>
      <c r="R7" s="120" t="str">
        <f t="shared" si="0"/>
        <v>Retail trade_HI</v>
      </c>
      <c r="S7" s="120" t="str">
        <f t="shared" si="0"/>
        <v>Retail trade_JO</v>
      </c>
      <c r="T7" s="120" t="str">
        <f t="shared" si="0"/>
        <v>Professional and business services_HI</v>
      </c>
      <c r="U7" s="120" t="str">
        <f t="shared" si="0"/>
        <v>Professional and business services_JO</v>
      </c>
      <c r="V7" s="120" t="str">
        <f t="shared" si="0"/>
        <v>Education and health services_HI</v>
      </c>
      <c r="W7" s="120" t="str">
        <f t="shared" si="0"/>
        <v>Education and health services_JO</v>
      </c>
      <c r="X7" s="120" t="str">
        <f t="shared" si="0"/>
        <v>Omit_HI</v>
      </c>
      <c r="Y7" s="120" t="str">
        <f t="shared" si="0"/>
        <v>Omit_JO</v>
      </c>
      <c r="Z7" s="120" t="str">
        <f t="shared" si="0"/>
        <v>Omit_HI</v>
      </c>
      <c r="AA7" s="120" t="str">
        <f t="shared" si="0"/>
        <v>Omit_JO</v>
      </c>
      <c r="AB7" s="120" t="str">
        <f t="shared" si="0"/>
        <v>Arts, entertainment, and recreation_HI</v>
      </c>
      <c r="AC7" s="120" t="str">
        <f t="shared" si="0"/>
        <v>Arts, entertainment, and recreation_JO</v>
      </c>
      <c r="AD7" s="120" t="str">
        <f t="shared" si="0"/>
        <v>Accommodation and food services_HI</v>
      </c>
      <c r="AE7" s="120" t="str">
        <f t="shared" si="0"/>
        <v>Accommodation and food services_JO</v>
      </c>
      <c r="AF7" s="120" t="str">
        <f t="shared" si="0"/>
        <v>Omit_HI</v>
      </c>
      <c r="AG7" s="120" t="str">
        <f t="shared" si="0"/>
        <v>Omit_JO</v>
      </c>
      <c r="AH7" s="120" t="str">
        <f t="shared" si="0"/>
        <v>State and local government_HI</v>
      </c>
      <c r="AI7" s="120" t="str">
        <f t="shared" si="0"/>
        <v>State and local government_JO</v>
      </c>
      <c r="AJ7" s="120" t="str">
        <f t="shared" ref="AJ7:BO7" si="1">AJ6&amp;"_"&amp;AJ5</f>
        <v>Omit_HI</v>
      </c>
      <c r="AK7" s="120" t="str">
        <f t="shared" si="1"/>
        <v>Omit_JO</v>
      </c>
      <c r="AL7" s="120" t="str">
        <f t="shared" si="1"/>
        <v>Omit_HI</v>
      </c>
      <c r="AM7" s="120" t="str">
        <f t="shared" si="1"/>
        <v>Omit_JO</v>
      </c>
      <c r="AN7" s="120" t="str">
        <f t="shared" si="1"/>
        <v>Omit_HI</v>
      </c>
      <c r="AO7" s="120" t="str">
        <f t="shared" si="1"/>
        <v>Omit_JO</v>
      </c>
      <c r="AP7" s="120" t="str">
        <f t="shared" si="1"/>
        <v>Construction_HI</v>
      </c>
      <c r="AQ7" s="120" t="str">
        <f t="shared" si="1"/>
        <v>Construction_JO</v>
      </c>
      <c r="AR7" s="120" t="str">
        <f t="shared" si="1"/>
        <v>Omit_HI</v>
      </c>
      <c r="AS7" s="120" t="str">
        <f t="shared" si="1"/>
        <v>Omit_JO</v>
      </c>
      <c r="AT7" s="120" t="str">
        <f t="shared" si="1"/>
        <v>Durables_HI</v>
      </c>
      <c r="AU7" s="120" t="str">
        <f t="shared" si="1"/>
        <v>Durables_JO</v>
      </c>
      <c r="AV7" s="120" t="str">
        <f t="shared" si="1"/>
        <v>Nondurables_HI</v>
      </c>
      <c r="AW7" s="120" t="str">
        <f t="shared" si="1"/>
        <v>Nondurables_JO</v>
      </c>
      <c r="AX7" s="120" t="str">
        <f t="shared" si="1"/>
        <v>Omit_HI</v>
      </c>
      <c r="AY7" s="120" t="str">
        <f t="shared" si="1"/>
        <v>Omit_JO</v>
      </c>
      <c r="AZ7" s="120" t="str">
        <f t="shared" si="1"/>
        <v>Wholesale trade_HI</v>
      </c>
      <c r="BA7" s="120" t="str">
        <f t="shared" si="1"/>
        <v>Wholesale trade_JO</v>
      </c>
      <c r="BB7" s="120" t="str">
        <f t="shared" si="1"/>
        <v>Retail trade_HI</v>
      </c>
      <c r="BC7" s="120" t="str">
        <f t="shared" si="1"/>
        <v>Retail trade_JO</v>
      </c>
      <c r="BD7" s="120" t="str">
        <f t="shared" si="1"/>
        <v>Transportation_HI</v>
      </c>
      <c r="BE7" s="120" t="str">
        <f t="shared" si="1"/>
        <v>Transportation_JO</v>
      </c>
      <c r="BF7" s="120" t="str">
        <f t="shared" si="1"/>
        <v>Information_HI</v>
      </c>
      <c r="BG7" s="120" t="str">
        <f t="shared" si="1"/>
        <v>Information_JO</v>
      </c>
      <c r="BH7" s="120" t="str">
        <f t="shared" si="1"/>
        <v>Information_HI</v>
      </c>
      <c r="BI7" s="120" t="str">
        <f t="shared" si="1"/>
        <v>Information_JO</v>
      </c>
      <c r="BJ7" s="120" t="str">
        <f t="shared" si="1"/>
        <v>Finance and Insurance_HI</v>
      </c>
      <c r="BK7" s="120" t="str">
        <f t="shared" si="1"/>
        <v>Finance and Insurance_JO</v>
      </c>
      <c r="BL7" s="120" t="str">
        <f t="shared" si="1"/>
        <v>Real Estate and Rental and Leasing_HI</v>
      </c>
      <c r="BM7" s="120" t="str">
        <f t="shared" si="1"/>
        <v>Real Estate and Rental and Leasing_JO</v>
      </c>
      <c r="BN7" s="120" t="str">
        <f t="shared" si="1"/>
        <v>Professional and business services_HI</v>
      </c>
      <c r="BO7" s="120" t="str">
        <f t="shared" si="1"/>
        <v>Professional and business services_JO</v>
      </c>
      <c r="BP7" s="120" t="str">
        <f t="shared" ref="BP7:CI7" si="2">BP6&amp;"_"&amp;BP5</f>
        <v>Education and health services_HI</v>
      </c>
      <c r="BQ7" s="120" t="str">
        <f t="shared" si="2"/>
        <v>Education and health services_JO</v>
      </c>
      <c r="BR7" s="120" t="str">
        <f t="shared" si="2"/>
        <v>Omit_HI</v>
      </c>
      <c r="BS7" s="120" t="str">
        <f t="shared" si="2"/>
        <v>Omit_JO</v>
      </c>
      <c r="BT7" s="120" t="str">
        <f t="shared" si="2"/>
        <v>Omit_HI</v>
      </c>
      <c r="BU7" s="120" t="str">
        <f t="shared" si="2"/>
        <v>Omit_JO</v>
      </c>
      <c r="BV7" s="120" t="str">
        <f t="shared" si="2"/>
        <v>Omit_HI</v>
      </c>
      <c r="BW7" s="120" t="str">
        <f t="shared" si="2"/>
        <v>Omit_JO</v>
      </c>
      <c r="BX7" s="120" t="str">
        <f t="shared" si="2"/>
        <v>Arts, entertainment, and recreation_HI</v>
      </c>
      <c r="BY7" s="120" t="str">
        <f t="shared" si="2"/>
        <v>Arts, entertainment, and recreation_JO</v>
      </c>
      <c r="BZ7" s="120" t="str">
        <f t="shared" si="2"/>
        <v>Accommodation and food services_HI</v>
      </c>
      <c r="CA7" s="120" t="str">
        <f t="shared" si="2"/>
        <v>Accommodation and food services_JO</v>
      </c>
      <c r="CB7" s="120" t="str">
        <f t="shared" si="2"/>
        <v>Other Services (except Public Administration)_HI</v>
      </c>
      <c r="CC7" s="120" t="str">
        <f t="shared" si="2"/>
        <v>Other Services (except Public Administration)_JO</v>
      </c>
      <c r="CD7" s="120" t="str">
        <f t="shared" si="2"/>
        <v>Omit_HI</v>
      </c>
      <c r="CE7" s="120" t="str">
        <f t="shared" si="2"/>
        <v>Omit_JO</v>
      </c>
      <c r="CF7" s="120" t="str">
        <f t="shared" si="2"/>
        <v>Federal government_HI</v>
      </c>
      <c r="CG7" s="120" t="str">
        <f t="shared" si="2"/>
        <v>Federal government_JO</v>
      </c>
      <c r="CH7" s="120" t="str">
        <f t="shared" si="2"/>
        <v>State and local government_HI</v>
      </c>
      <c r="CI7" s="120" t="str">
        <f t="shared" si="2"/>
        <v>State and local government_JO</v>
      </c>
    </row>
    <row r="8" spans="2:87" x14ac:dyDescent="0.25">
      <c r="B8" s="120" t="str">
        <f t="shared" ref="B8:B39" si="3">RIGHT(C8,4)</f>
        <v>2001</v>
      </c>
      <c r="C8" s="120" t="s">
        <v>1679</v>
      </c>
      <c r="D8" s="120">
        <v>5801</v>
      </c>
      <c r="E8" s="120">
        <v>5273</v>
      </c>
      <c r="F8" s="120">
        <v>5437</v>
      </c>
      <c r="G8" s="120">
        <v>4744</v>
      </c>
      <c r="H8" s="120">
        <v>501</v>
      </c>
      <c r="I8" s="120">
        <v>194</v>
      </c>
      <c r="J8" s="120">
        <v>513</v>
      </c>
      <c r="K8" s="120">
        <v>470</v>
      </c>
      <c r="L8" s="120">
        <v>292</v>
      </c>
      <c r="M8" s="120">
        <v>351</v>
      </c>
      <c r="N8" s="120">
        <v>221</v>
      </c>
      <c r="O8" s="120">
        <v>119</v>
      </c>
      <c r="P8" s="120">
        <v>1173</v>
      </c>
      <c r="Q8" s="120">
        <v>891</v>
      </c>
      <c r="R8" s="120">
        <v>857</v>
      </c>
      <c r="S8" s="120">
        <v>503</v>
      </c>
      <c r="T8" s="120">
        <v>1149</v>
      </c>
      <c r="U8" s="120">
        <v>766</v>
      </c>
      <c r="V8" s="120">
        <v>499</v>
      </c>
      <c r="W8" s="120">
        <v>835</v>
      </c>
      <c r="X8" s="120">
        <v>440</v>
      </c>
      <c r="Y8" s="120">
        <v>802</v>
      </c>
      <c r="Z8" s="120">
        <v>954</v>
      </c>
      <c r="AA8" s="120">
        <v>691</v>
      </c>
      <c r="AB8" s="120">
        <v>129</v>
      </c>
      <c r="AC8" s="120">
        <v>70</v>
      </c>
      <c r="AD8" s="120">
        <v>825</v>
      </c>
      <c r="AE8" s="120">
        <v>621</v>
      </c>
      <c r="AF8" s="120">
        <v>364</v>
      </c>
      <c r="AG8" s="120">
        <v>529</v>
      </c>
      <c r="AH8" s="120">
        <v>323</v>
      </c>
      <c r="AI8" s="120">
        <v>459</v>
      </c>
      <c r="AJ8" s="120">
        <v>5853</v>
      </c>
      <c r="AK8" s="120">
        <v>5594</v>
      </c>
      <c r="AL8" s="120">
        <v>5525</v>
      </c>
      <c r="AM8" s="120">
        <v>5099</v>
      </c>
      <c r="AN8" s="120">
        <v>25</v>
      </c>
      <c r="AO8" s="120">
        <v>12</v>
      </c>
      <c r="AP8" s="120">
        <v>445</v>
      </c>
      <c r="AQ8" s="120">
        <v>179</v>
      </c>
      <c r="AR8" s="120">
        <v>559</v>
      </c>
      <c r="AS8" s="120">
        <v>502</v>
      </c>
      <c r="AT8" s="120">
        <v>326</v>
      </c>
      <c r="AU8" s="120">
        <v>366</v>
      </c>
      <c r="AV8" s="120">
        <v>233</v>
      </c>
      <c r="AW8" s="120">
        <v>137</v>
      </c>
      <c r="AX8" s="120">
        <v>1051</v>
      </c>
      <c r="AY8" s="120">
        <v>960</v>
      </c>
      <c r="AZ8" s="120">
        <v>209</v>
      </c>
      <c r="BA8" s="120">
        <v>316</v>
      </c>
      <c r="BB8" s="120">
        <v>700</v>
      </c>
      <c r="BC8" s="120">
        <v>478</v>
      </c>
      <c r="BD8" s="120">
        <v>142</v>
      </c>
      <c r="BE8" s="120">
        <v>166</v>
      </c>
      <c r="BF8" s="120">
        <v>181</v>
      </c>
      <c r="BG8" s="120">
        <v>302</v>
      </c>
      <c r="BH8" s="120">
        <v>347</v>
      </c>
      <c r="BI8" s="120">
        <v>308</v>
      </c>
      <c r="BJ8" s="120">
        <v>253</v>
      </c>
      <c r="BK8" s="120">
        <v>278</v>
      </c>
      <c r="BL8" s="120">
        <v>94</v>
      </c>
      <c r="BM8" s="120">
        <v>31</v>
      </c>
      <c r="BN8" s="120">
        <v>1308</v>
      </c>
      <c r="BO8" s="120">
        <v>832</v>
      </c>
      <c r="BP8" s="120">
        <v>544</v>
      </c>
      <c r="BQ8" s="120">
        <v>935</v>
      </c>
      <c r="BR8" s="120">
        <v>61</v>
      </c>
      <c r="BS8" s="120">
        <v>40</v>
      </c>
      <c r="BT8" s="120">
        <v>483</v>
      </c>
      <c r="BU8" s="120">
        <v>895</v>
      </c>
      <c r="BV8" s="120">
        <v>855</v>
      </c>
      <c r="BW8" s="120">
        <v>700</v>
      </c>
      <c r="BX8" s="120">
        <v>104</v>
      </c>
      <c r="BY8" s="120">
        <v>68</v>
      </c>
      <c r="BZ8" s="120">
        <v>751</v>
      </c>
      <c r="CA8" s="120">
        <v>632</v>
      </c>
      <c r="CB8" s="120">
        <v>210</v>
      </c>
      <c r="CC8" s="120">
        <v>368</v>
      </c>
      <c r="CD8" s="120">
        <v>328</v>
      </c>
      <c r="CE8" s="120">
        <v>494</v>
      </c>
      <c r="CF8" s="120">
        <v>36</v>
      </c>
      <c r="CG8" s="120">
        <v>62</v>
      </c>
      <c r="CH8" s="120">
        <v>292</v>
      </c>
      <c r="CI8" s="120">
        <v>433</v>
      </c>
    </row>
    <row r="9" spans="2:87" x14ac:dyDescent="0.25">
      <c r="B9" s="120" t="str">
        <f t="shared" si="3"/>
        <v>2001</v>
      </c>
      <c r="C9" s="120" t="s">
        <v>1678</v>
      </c>
      <c r="D9" s="120">
        <v>5434</v>
      </c>
      <c r="E9" s="120">
        <v>4706</v>
      </c>
      <c r="F9" s="120">
        <v>5056</v>
      </c>
      <c r="G9" s="120">
        <v>4282</v>
      </c>
      <c r="H9" s="120">
        <v>513</v>
      </c>
      <c r="I9" s="120">
        <v>211</v>
      </c>
      <c r="J9" s="120">
        <v>453</v>
      </c>
      <c r="K9" s="120">
        <v>408</v>
      </c>
      <c r="L9" s="120">
        <v>269</v>
      </c>
      <c r="M9" s="120">
        <v>289</v>
      </c>
      <c r="N9" s="120">
        <v>183</v>
      </c>
      <c r="O9" s="120">
        <v>120</v>
      </c>
      <c r="P9" s="120">
        <v>1068</v>
      </c>
      <c r="Q9" s="120">
        <v>873</v>
      </c>
      <c r="R9" s="120">
        <v>738</v>
      </c>
      <c r="S9" s="120">
        <v>519</v>
      </c>
      <c r="T9" s="120">
        <v>946</v>
      </c>
      <c r="U9" s="120">
        <v>751</v>
      </c>
      <c r="V9" s="120">
        <v>534</v>
      </c>
      <c r="W9" s="120">
        <v>815</v>
      </c>
      <c r="X9" s="120">
        <v>473</v>
      </c>
      <c r="Y9" s="120">
        <v>758</v>
      </c>
      <c r="Z9" s="120">
        <v>933</v>
      </c>
      <c r="AA9" s="120">
        <v>624</v>
      </c>
      <c r="AB9" s="120">
        <v>156</v>
      </c>
      <c r="AC9" s="120">
        <v>54</v>
      </c>
      <c r="AD9" s="120">
        <v>777</v>
      </c>
      <c r="AE9" s="120">
        <v>570</v>
      </c>
      <c r="AF9" s="120">
        <v>379</v>
      </c>
      <c r="AG9" s="120">
        <v>424</v>
      </c>
      <c r="AH9" s="120">
        <v>353</v>
      </c>
      <c r="AI9" s="120">
        <v>366</v>
      </c>
      <c r="AJ9" s="120">
        <v>4448</v>
      </c>
      <c r="AK9" s="120">
        <v>4381</v>
      </c>
      <c r="AL9" s="120">
        <v>4182</v>
      </c>
      <c r="AM9" s="120">
        <v>3992</v>
      </c>
      <c r="AN9" s="120">
        <v>15</v>
      </c>
      <c r="AO9" s="120">
        <v>8</v>
      </c>
      <c r="AP9" s="120">
        <v>420</v>
      </c>
      <c r="AQ9" s="120">
        <v>176</v>
      </c>
      <c r="AR9" s="120">
        <v>419</v>
      </c>
      <c r="AS9" s="120">
        <v>399</v>
      </c>
      <c r="AT9" s="120">
        <v>265</v>
      </c>
      <c r="AU9" s="120">
        <v>285</v>
      </c>
      <c r="AV9" s="120">
        <v>154</v>
      </c>
      <c r="AW9" s="120">
        <v>115</v>
      </c>
      <c r="AX9" s="120">
        <v>807</v>
      </c>
      <c r="AY9" s="120">
        <v>786</v>
      </c>
      <c r="AZ9" s="120">
        <v>130</v>
      </c>
      <c r="BA9" s="120">
        <v>212</v>
      </c>
      <c r="BB9" s="120">
        <v>527</v>
      </c>
      <c r="BC9" s="120">
        <v>436</v>
      </c>
      <c r="BD9" s="120">
        <v>150</v>
      </c>
      <c r="BE9" s="120">
        <v>137</v>
      </c>
      <c r="BF9" s="120">
        <v>114</v>
      </c>
      <c r="BG9" s="120">
        <v>161</v>
      </c>
      <c r="BH9" s="120">
        <v>214</v>
      </c>
      <c r="BI9" s="120">
        <v>257</v>
      </c>
      <c r="BJ9" s="120">
        <v>141</v>
      </c>
      <c r="BK9" s="120">
        <v>227</v>
      </c>
      <c r="BL9" s="120">
        <v>74</v>
      </c>
      <c r="BM9" s="120">
        <v>30</v>
      </c>
      <c r="BN9" s="120">
        <v>838</v>
      </c>
      <c r="BO9" s="120">
        <v>704</v>
      </c>
      <c r="BP9" s="120">
        <v>457</v>
      </c>
      <c r="BQ9" s="120">
        <v>789</v>
      </c>
      <c r="BR9" s="120">
        <v>52</v>
      </c>
      <c r="BS9" s="120">
        <v>58</v>
      </c>
      <c r="BT9" s="120">
        <v>406</v>
      </c>
      <c r="BU9" s="120">
        <v>731</v>
      </c>
      <c r="BV9" s="120">
        <v>737</v>
      </c>
      <c r="BW9" s="120">
        <v>569</v>
      </c>
      <c r="BX9" s="120">
        <v>105</v>
      </c>
      <c r="BY9" s="120">
        <v>57</v>
      </c>
      <c r="BZ9" s="120">
        <v>632</v>
      </c>
      <c r="CA9" s="120">
        <v>512</v>
      </c>
      <c r="CB9" s="120">
        <v>161</v>
      </c>
      <c r="CC9" s="120">
        <v>144</v>
      </c>
      <c r="CD9" s="120">
        <v>266</v>
      </c>
      <c r="CE9" s="120">
        <v>390</v>
      </c>
      <c r="CF9" s="120">
        <v>18</v>
      </c>
      <c r="CG9" s="120">
        <v>56</v>
      </c>
      <c r="CH9" s="120">
        <v>248</v>
      </c>
      <c r="CI9" s="120">
        <v>334</v>
      </c>
    </row>
    <row r="10" spans="2:87" x14ac:dyDescent="0.25">
      <c r="B10" s="120" t="str">
        <f t="shared" si="3"/>
        <v>2001</v>
      </c>
      <c r="C10" s="120" t="s">
        <v>1677</v>
      </c>
      <c r="D10" s="120">
        <v>5619</v>
      </c>
      <c r="E10" s="120">
        <v>4618</v>
      </c>
      <c r="F10" s="120">
        <v>5255</v>
      </c>
      <c r="G10" s="120">
        <v>4144</v>
      </c>
      <c r="H10" s="120">
        <v>516</v>
      </c>
      <c r="I10" s="120">
        <v>213</v>
      </c>
      <c r="J10" s="120">
        <v>456</v>
      </c>
      <c r="K10" s="120">
        <v>386</v>
      </c>
      <c r="L10" s="120">
        <v>248</v>
      </c>
      <c r="M10" s="120">
        <v>228</v>
      </c>
      <c r="N10" s="120">
        <v>208</v>
      </c>
      <c r="O10" s="120">
        <v>158</v>
      </c>
      <c r="P10" s="120">
        <v>1151</v>
      </c>
      <c r="Q10" s="120">
        <v>688</v>
      </c>
      <c r="R10" s="120">
        <v>843</v>
      </c>
      <c r="S10" s="120">
        <v>417</v>
      </c>
      <c r="T10" s="120">
        <v>1043</v>
      </c>
      <c r="U10" s="120">
        <v>766</v>
      </c>
      <c r="V10" s="120">
        <v>543</v>
      </c>
      <c r="W10" s="120">
        <v>770</v>
      </c>
      <c r="X10" s="120">
        <v>478</v>
      </c>
      <c r="Y10" s="120">
        <v>722</v>
      </c>
      <c r="Z10" s="120">
        <v>971</v>
      </c>
      <c r="AA10" s="120">
        <v>682</v>
      </c>
      <c r="AB10" s="120">
        <v>141</v>
      </c>
      <c r="AC10" s="120">
        <v>116</v>
      </c>
      <c r="AD10" s="120">
        <v>830</v>
      </c>
      <c r="AE10" s="120">
        <v>567</v>
      </c>
      <c r="AF10" s="120">
        <v>364</v>
      </c>
      <c r="AG10" s="120">
        <v>474</v>
      </c>
      <c r="AH10" s="120">
        <v>328</v>
      </c>
      <c r="AI10" s="120">
        <v>415</v>
      </c>
      <c r="AJ10" s="120">
        <v>5259</v>
      </c>
      <c r="AK10" s="120">
        <v>4449</v>
      </c>
      <c r="AL10" s="120">
        <v>5010</v>
      </c>
      <c r="AM10" s="120">
        <v>3979</v>
      </c>
      <c r="AN10" s="120">
        <v>26</v>
      </c>
      <c r="AO10" s="120">
        <v>18</v>
      </c>
      <c r="AP10" s="120">
        <v>503</v>
      </c>
      <c r="AQ10" s="120">
        <v>199</v>
      </c>
      <c r="AR10" s="120">
        <v>454</v>
      </c>
      <c r="AS10" s="120">
        <v>360</v>
      </c>
      <c r="AT10" s="120">
        <v>256</v>
      </c>
      <c r="AU10" s="120">
        <v>219</v>
      </c>
      <c r="AV10" s="120">
        <v>198</v>
      </c>
      <c r="AW10" s="120">
        <v>140</v>
      </c>
      <c r="AX10" s="120">
        <v>1011</v>
      </c>
      <c r="AY10" s="120">
        <v>636</v>
      </c>
      <c r="AZ10" s="120">
        <v>147</v>
      </c>
      <c r="BA10" s="120">
        <v>125</v>
      </c>
      <c r="BB10" s="120">
        <v>737</v>
      </c>
      <c r="BC10" s="120">
        <v>396</v>
      </c>
      <c r="BD10" s="120">
        <v>128</v>
      </c>
      <c r="BE10" s="120">
        <v>114</v>
      </c>
      <c r="BF10" s="120">
        <v>99</v>
      </c>
      <c r="BG10" s="120">
        <v>163</v>
      </c>
      <c r="BH10" s="120">
        <v>196</v>
      </c>
      <c r="BI10" s="120">
        <v>292</v>
      </c>
      <c r="BJ10" s="120">
        <v>145</v>
      </c>
      <c r="BK10" s="120">
        <v>212</v>
      </c>
      <c r="BL10" s="120">
        <v>51</v>
      </c>
      <c r="BM10" s="120">
        <v>80</v>
      </c>
      <c r="BN10" s="120">
        <v>1053</v>
      </c>
      <c r="BO10" s="120">
        <v>756</v>
      </c>
      <c r="BP10" s="120">
        <v>485</v>
      </c>
      <c r="BQ10" s="120">
        <v>733</v>
      </c>
      <c r="BR10" s="120">
        <v>46</v>
      </c>
      <c r="BS10" s="120">
        <v>36</v>
      </c>
      <c r="BT10" s="120">
        <v>439</v>
      </c>
      <c r="BU10" s="120">
        <v>697</v>
      </c>
      <c r="BV10" s="120">
        <v>990</v>
      </c>
      <c r="BW10" s="120">
        <v>699</v>
      </c>
      <c r="BX10" s="120">
        <v>136</v>
      </c>
      <c r="BY10" s="120">
        <v>122</v>
      </c>
      <c r="BZ10" s="120">
        <v>854</v>
      </c>
      <c r="CA10" s="120">
        <v>577</v>
      </c>
      <c r="CB10" s="120">
        <v>193</v>
      </c>
      <c r="CC10" s="120">
        <v>123</v>
      </c>
      <c r="CD10" s="120">
        <v>249</v>
      </c>
      <c r="CE10" s="120">
        <v>469</v>
      </c>
      <c r="CF10" s="120">
        <v>27</v>
      </c>
      <c r="CG10" s="120">
        <v>65</v>
      </c>
      <c r="CH10" s="120">
        <v>222</v>
      </c>
      <c r="CI10" s="120">
        <v>404</v>
      </c>
    </row>
    <row r="11" spans="2:87" x14ac:dyDescent="0.25">
      <c r="B11" s="120" t="str">
        <f t="shared" si="3"/>
        <v>2001</v>
      </c>
      <c r="C11" s="120" t="s">
        <v>1676</v>
      </c>
      <c r="D11" s="120">
        <v>5335</v>
      </c>
      <c r="E11" s="120">
        <v>4668</v>
      </c>
      <c r="F11" s="120">
        <v>4982</v>
      </c>
      <c r="G11" s="120">
        <v>4215</v>
      </c>
      <c r="H11" s="120">
        <v>457</v>
      </c>
      <c r="I11" s="120">
        <v>217</v>
      </c>
      <c r="J11" s="120">
        <v>442</v>
      </c>
      <c r="K11" s="120">
        <v>317</v>
      </c>
      <c r="L11" s="120">
        <v>241</v>
      </c>
      <c r="M11" s="120">
        <v>220</v>
      </c>
      <c r="N11" s="120">
        <v>200</v>
      </c>
      <c r="O11" s="120">
        <v>97</v>
      </c>
      <c r="P11" s="120">
        <v>1101</v>
      </c>
      <c r="Q11" s="120">
        <v>804</v>
      </c>
      <c r="R11" s="120">
        <v>782</v>
      </c>
      <c r="S11" s="120">
        <v>481</v>
      </c>
      <c r="T11" s="120">
        <v>864</v>
      </c>
      <c r="U11" s="120">
        <v>875</v>
      </c>
      <c r="V11" s="120">
        <v>492</v>
      </c>
      <c r="W11" s="120">
        <v>703</v>
      </c>
      <c r="X11" s="120">
        <v>432</v>
      </c>
      <c r="Y11" s="120">
        <v>651</v>
      </c>
      <c r="Z11" s="120">
        <v>1043</v>
      </c>
      <c r="AA11" s="120">
        <v>618</v>
      </c>
      <c r="AB11" s="120">
        <v>159</v>
      </c>
      <c r="AC11" s="120">
        <v>54</v>
      </c>
      <c r="AD11" s="120">
        <v>884</v>
      </c>
      <c r="AE11" s="120">
        <v>564</v>
      </c>
      <c r="AF11" s="120">
        <v>353</v>
      </c>
      <c r="AG11" s="120">
        <v>453</v>
      </c>
      <c r="AH11" s="120">
        <v>320</v>
      </c>
      <c r="AI11" s="120">
        <v>390</v>
      </c>
      <c r="AJ11" s="120">
        <v>5953</v>
      </c>
      <c r="AK11" s="120">
        <v>5200</v>
      </c>
      <c r="AL11" s="120">
        <v>5688</v>
      </c>
      <c r="AM11" s="120">
        <v>4734</v>
      </c>
      <c r="AN11" s="120">
        <v>25</v>
      </c>
      <c r="AO11" s="120">
        <v>23</v>
      </c>
      <c r="AP11" s="120">
        <v>626</v>
      </c>
      <c r="AQ11" s="120">
        <v>316</v>
      </c>
      <c r="AR11" s="120">
        <v>479</v>
      </c>
      <c r="AS11" s="120">
        <v>335</v>
      </c>
      <c r="AT11" s="120">
        <v>255</v>
      </c>
      <c r="AU11" s="120">
        <v>237</v>
      </c>
      <c r="AV11" s="120">
        <v>224</v>
      </c>
      <c r="AW11" s="120">
        <v>99</v>
      </c>
      <c r="AX11" s="120">
        <v>1156</v>
      </c>
      <c r="AY11" s="120">
        <v>881</v>
      </c>
      <c r="AZ11" s="120">
        <v>190</v>
      </c>
      <c r="BA11" s="120">
        <v>220</v>
      </c>
      <c r="BB11" s="120">
        <v>800</v>
      </c>
      <c r="BC11" s="120">
        <v>500</v>
      </c>
      <c r="BD11" s="120">
        <v>166</v>
      </c>
      <c r="BE11" s="120">
        <v>160</v>
      </c>
      <c r="BF11" s="120">
        <v>149</v>
      </c>
      <c r="BG11" s="120">
        <v>211</v>
      </c>
      <c r="BH11" s="120">
        <v>272</v>
      </c>
      <c r="BI11" s="120">
        <v>293</v>
      </c>
      <c r="BJ11" s="120">
        <v>173</v>
      </c>
      <c r="BK11" s="120">
        <v>232</v>
      </c>
      <c r="BL11" s="120">
        <v>99</v>
      </c>
      <c r="BM11" s="120">
        <v>61</v>
      </c>
      <c r="BN11" s="120">
        <v>995</v>
      </c>
      <c r="BO11" s="120">
        <v>951</v>
      </c>
      <c r="BP11" s="120">
        <v>487</v>
      </c>
      <c r="BQ11" s="120">
        <v>804</v>
      </c>
      <c r="BR11" s="120">
        <v>49</v>
      </c>
      <c r="BS11" s="120">
        <v>69</v>
      </c>
      <c r="BT11" s="120">
        <v>438</v>
      </c>
      <c r="BU11" s="120">
        <v>735</v>
      </c>
      <c r="BV11" s="120">
        <v>1272</v>
      </c>
      <c r="BW11" s="120">
        <v>721</v>
      </c>
      <c r="BX11" s="120">
        <v>243</v>
      </c>
      <c r="BY11" s="120">
        <v>66</v>
      </c>
      <c r="BZ11" s="120">
        <v>1029</v>
      </c>
      <c r="CA11" s="120">
        <v>654</v>
      </c>
      <c r="CB11" s="120">
        <v>228</v>
      </c>
      <c r="CC11" s="120">
        <v>201</v>
      </c>
      <c r="CD11" s="120">
        <v>265</v>
      </c>
      <c r="CE11" s="120">
        <v>465</v>
      </c>
      <c r="CF11" s="120">
        <v>27</v>
      </c>
      <c r="CG11" s="120">
        <v>73</v>
      </c>
      <c r="CH11" s="120">
        <v>239</v>
      </c>
      <c r="CI11" s="120">
        <v>392</v>
      </c>
    </row>
    <row r="12" spans="2:87" x14ac:dyDescent="0.25">
      <c r="B12" s="120" t="str">
        <f t="shared" si="3"/>
        <v>2001</v>
      </c>
      <c r="C12" s="120" t="s">
        <v>1675</v>
      </c>
      <c r="D12" s="120">
        <v>5358</v>
      </c>
      <c r="E12" s="120">
        <v>4444</v>
      </c>
      <c r="F12" s="120">
        <v>5000</v>
      </c>
      <c r="G12" s="120">
        <v>3970</v>
      </c>
      <c r="H12" s="120">
        <v>455</v>
      </c>
      <c r="I12" s="120">
        <v>224</v>
      </c>
      <c r="J12" s="120">
        <v>393</v>
      </c>
      <c r="K12" s="120">
        <v>297</v>
      </c>
      <c r="L12" s="120">
        <v>198</v>
      </c>
      <c r="M12" s="120">
        <v>193</v>
      </c>
      <c r="N12" s="120">
        <v>194</v>
      </c>
      <c r="O12" s="120">
        <v>105</v>
      </c>
      <c r="P12" s="120">
        <v>1203</v>
      </c>
      <c r="Q12" s="120">
        <v>700</v>
      </c>
      <c r="R12" s="120">
        <v>850</v>
      </c>
      <c r="S12" s="120">
        <v>468</v>
      </c>
      <c r="T12" s="120">
        <v>1007</v>
      </c>
      <c r="U12" s="120">
        <v>754</v>
      </c>
      <c r="V12" s="120">
        <v>507</v>
      </c>
      <c r="W12" s="120">
        <v>769</v>
      </c>
      <c r="X12" s="120">
        <v>436</v>
      </c>
      <c r="Y12" s="120">
        <v>697</v>
      </c>
      <c r="Z12" s="120">
        <v>945</v>
      </c>
      <c r="AA12" s="120">
        <v>606</v>
      </c>
      <c r="AB12" s="120">
        <v>164</v>
      </c>
      <c r="AC12" s="120">
        <v>64</v>
      </c>
      <c r="AD12" s="120">
        <v>782</v>
      </c>
      <c r="AE12" s="120">
        <v>542</v>
      </c>
      <c r="AF12" s="120">
        <v>358</v>
      </c>
      <c r="AG12" s="120">
        <v>474</v>
      </c>
      <c r="AH12" s="120">
        <v>318</v>
      </c>
      <c r="AI12" s="120">
        <v>414</v>
      </c>
      <c r="AJ12" s="120">
        <v>5811</v>
      </c>
      <c r="AK12" s="120">
        <v>4485</v>
      </c>
      <c r="AL12" s="120">
        <v>5437</v>
      </c>
      <c r="AM12" s="120">
        <v>3952</v>
      </c>
      <c r="AN12" s="120">
        <v>28</v>
      </c>
      <c r="AO12" s="120">
        <v>7</v>
      </c>
      <c r="AP12" s="120">
        <v>551</v>
      </c>
      <c r="AQ12" s="120">
        <v>276</v>
      </c>
      <c r="AR12" s="120">
        <v>441</v>
      </c>
      <c r="AS12" s="120">
        <v>310</v>
      </c>
      <c r="AT12" s="120">
        <v>225</v>
      </c>
      <c r="AU12" s="120">
        <v>201</v>
      </c>
      <c r="AV12" s="120">
        <v>217</v>
      </c>
      <c r="AW12" s="120">
        <v>108</v>
      </c>
      <c r="AX12" s="120">
        <v>1263</v>
      </c>
      <c r="AY12" s="120">
        <v>659</v>
      </c>
      <c r="AZ12" s="120">
        <v>161</v>
      </c>
      <c r="BA12" s="120">
        <v>109</v>
      </c>
      <c r="BB12" s="120">
        <v>901</v>
      </c>
      <c r="BC12" s="120">
        <v>440</v>
      </c>
      <c r="BD12" s="120">
        <v>200</v>
      </c>
      <c r="BE12" s="120">
        <v>110</v>
      </c>
      <c r="BF12" s="120">
        <v>111</v>
      </c>
      <c r="BG12" s="120">
        <v>99</v>
      </c>
      <c r="BH12" s="120">
        <v>230</v>
      </c>
      <c r="BI12" s="120">
        <v>284</v>
      </c>
      <c r="BJ12" s="120">
        <v>158</v>
      </c>
      <c r="BK12" s="120">
        <v>222</v>
      </c>
      <c r="BL12" s="120">
        <v>72</v>
      </c>
      <c r="BM12" s="120">
        <v>62</v>
      </c>
      <c r="BN12" s="120">
        <v>997</v>
      </c>
      <c r="BO12" s="120">
        <v>719</v>
      </c>
      <c r="BP12" s="120">
        <v>485</v>
      </c>
      <c r="BQ12" s="120">
        <v>753</v>
      </c>
      <c r="BR12" s="120">
        <v>57</v>
      </c>
      <c r="BS12" s="120">
        <v>83</v>
      </c>
      <c r="BT12" s="120">
        <v>428</v>
      </c>
      <c r="BU12" s="120">
        <v>670</v>
      </c>
      <c r="BV12" s="120">
        <v>1196</v>
      </c>
      <c r="BW12" s="120">
        <v>643</v>
      </c>
      <c r="BX12" s="120">
        <v>290</v>
      </c>
      <c r="BY12" s="120">
        <v>76</v>
      </c>
      <c r="BZ12" s="120">
        <v>906</v>
      </c>
      <c r="CA12" s="120">
        <v>567</v>
      </c>
      <c r="CB12" s="120">
        <v>134</v>
      </c>
      <c r="CC12" s="120">
        <v>203</v>
      </c>
      <c r="CD12" s="120">
        <v>374</v>
      </c>
      <c r="CE12" s="120">
        <v>532</v>
      </c>
      <c r="CF12" s="120">
        <v>45</v>
      </c>
      <c r="CG12" s="120">
        <v>66</v>
      </c>
      <c r="CH12" s="120">
        <v>329</v>
      </c>
      <c r="CI12" s="120">
        <v>466</v>
      </c>
    </row>
    <row r="13" spans="2:87" x14ac:dyDescent="0.25">
      <c r="B13" s="120" t="str">
        <f t="shared" si="3"/>
        <v>2001</v>
      </c>
      <c r="C13" s="120" t="s">
        <v>1674</v>
      </c>
      <c r="D13" s="120">
        <v>5083</v>
      </c>
      <c r="E13" s="120">
        <v>4232</v>
      </c>
      <c r="F13" s="120">
        <v>4713</v>
      </c>
      <c r="G13" s="120">
        <v>3731</v>
      </c>
      <c r="H13" s="120">
        <v>442</v>
      </c>
      <c r="I13" s="120">
        <v>186</v>
      </c>
      <c r="J13" s="120">
        <v>393</v>
      </c>
      <c r="K13" s="120">
        <v>304</v>
      </c>
      <c r="L13" s="120">
        <v>204</v>
      </c>
      <c r="M13" s="120">
        <v>194</v>
      </c>
      <c r="N13" s="120">
        <v>189</v>
      </c>
      <c r="O13" s="120">
        <v>109</v>
      </c>
      <c r="P13" s="120">
        <v>1095</v>
      </c>
      <c r="Q13" s="120">
        <v>672</v>
      </c>
      <c r="R13" s="120">
        <v>822</v>
      </c>
      <c r="S13" s="120">
        <v>429</v>
      </c>
      <c r="T13" s="120">
        <v>892</v>
      </c>
      <c r="U13" s="120">
        <v>694</v>
      </c>
      <c r="V13" s="120">
        <v>482</v>
      </c>
      <c r="W13" s="120">
        <v>745</v>
      </c>
      <c r="X13" s="120">
        <v>438</v>
      </c>
      <c r="Y13" s="120">
        <v>704</v>
      </c>
      <c r="Z13" s="120">
        <v>907</v>
      </c>
      <c r="AA13" s="120">
        <v>457</v>
      </c>
      <c r="AB13" s="120">
        <v>157</v>
      </c>
      <c r="AC13" s="120">
        <v>63</v>
      </c>
      <c r="AD13" s="120">
        <v>750</v>
      </c>
      <c r="AE13" s="120">
        <v>394</v>
      </c>
      <c r="AF13" s="120">
        <v>371</v>
      </c>
      <c r="AG13" s="120">
        <v>501</v>
      </c>
      <c r="AH13" s="120">
        <v>327</v>
      </c>
      <c r="AI13" s="120">
        <v>441</v>
      </c>
      <c r="AJ13" s="120">
        <v>5762</v>
      </c>
      <c r="AK13" s="120">
        <v>4155</v>
      </c>
      <c r="AL13" s="120">
        <v>5274</v>
      </c>
      <c r="AM13" s="120">
        <v>3589</v>
      </c>
      <c r="AN13" s="120">
        <v>32</v>
      </c>
      <c r="AO13" s="120">
        <v>17</v>
      </c>
      <c r="AP13" s="120">
        <v>557</v>
      </c>
      <c r="AQ13" s="120">
        <v>202</v>
      </c>
      <c r="AR13" s="120">
        <v>434</v>
      </c>
      <c r="AS13" s="120">
        <v>320</v>
      </c>
      <c r="AT13" s="120">
        <v>227</v>
      </c>
      <c r="AU13" s="120">
        <v>199</v>
      </c>
      <c r="AV13" s="120">
        <v>207</v>
      </c>
      <c r="AW13" s="120">
        <v>121</v>
      </c>
      <c r="AX13" s="120">
        <v>1157</v>
      </c>
      <c r="AY13" s="120">
        <v>648</v>
      </c>
      <c r="AZ13" s="120">
        <v>134</v>
      </c>
      <c r="BA13" s="120">
        <v>144</v>
      </c>
      <c r="BB13" s="120">
        <v>872</v>
      </c>
      <c r="BC13" s="120">
        <v>392</v>
      </c>
      <c r="BD13" s="120">
        <v>151</v>
      </c>
      <c r="BE13" s="120">
        <v>112</v>
      </c>
      <c r="BF13" s="120">
        <v>120</v>
      </c>
      <c r="BG13" s="120">
        <v>89</v>
      </c>
      <c r="BH13" s="120">
        <v>247</v>
      </c>
      <c r="BI13" s="120">
        <v>295</v>
      </c>
      <c r="BJ13" s="120">
        <v>164</v>
      </c>
      <c r="BK13" s="120">
        <v>257</v>
      </c>
      <c r="BL13" s="120">
        <v>83</v>
      </c>
      <c r="BM13" s="120">
        <v>38</v>
      </c>
      <c r="BN13" s="120">
        <v>922</v>
      </c>
      <c r="BO13" s="120">
        <v>665</v>
      </c>
      <c r="BP13" s="120">
        <v>542</v>
      </c>
      <c r="BQ13" s="120">
        <v>708</v>
      </c>
      <c r="BR13" s="120">
        <v>48</v>
      </c>
      <c r="BS13" s="120">
        <v>32</v>
      </c>
      <c r="BT13" s="120">
        <v>494</v>
      </c>
      <c r="BU13" s="120">
        <v>676</v>
      </c>
      <c r="BV13" s="120">
        <v>1072</v>
      </c>
      <c r="BW13" s="120">
        <v>441</v>
      </c>
      <c r="BX13" s="120">
        <v>217</v>
      </c>
      <c r="BY13" s="120">
        <v>58</v>
      </c>
      <c r="BZ13" s="120">
        <v>855</v>
      </c>
      <c r="CA13" s="120">
        <v>383</v>
      </c>
      <c r="CB13" s="120">
        <v>192</v>
      </c>
      <c r="CC13" s="120">
        <v>206</v>
      </c>
      <c r="CD13" s="120">
        <v>487</v>
      </c>
      <c r="CE13" s="120">
        <v>566</v>
      </c>
      <c r="CF13" s="120">
        <v>61</v>
      </c>
      <c r="CG13" s="120">
        <v>80</v>
      </c>
      <c r="CH13" s="120">
        <v>426</v>
      </c>
      <c r="CI13" s="120">
        <v>485</v>
      </c>
    </row>
    <row r="14" spans="2:87" x14ac:dyDescent="0.25">
      <c r="B14" s="120" t="str">
        <f t="shared" si="3"/>
        <v>2001</v>
      </c>
      <c r="C14" s="120" t="s">
        <v>1673</v>
      </c>
      <c r="D14" s="120">
        <v>5173</v>
      </c>
      <c r="E14" s="120">
        <v>4354</v>
      </c>
      <c r="F14" s="120">
        <v>4830</v>
      </c>
      <c r="G14" s="120">
        <v>3860</v>
      </c>
      <c r="H14" s="120">
        <v>440</v>
      </c>
      <c r="I14" s="120">
        <v>177</v>
      </c>
      <c r="J14" s="120">
        <v>369</v>
      </c>
      <c r="K14" s="120">
        <v>292</v>
      </c>
      <c r="L14" s="120">
        <v>205</v>
      </c>
      <c r="M14" s="120">
        <v>182</v>
      </c>
      <c r="N14" s="120">
        <v>165</v>
      </c>
      <c r="O14" s="120">
        <v>110</v>
      </c>
      <c r="P14" s="120">
        <v>1096</v>
      </c>
      <c r="Q14" s="120">
        <v>685</v>
      </c>
      <c r="R14" s="120">
        <v>780</v>
      </c>
      <c r="S14" s="120">
        <v>405</v>
      </c>
      <c r="T14" s="120">
        <v>916</v>
      </c>
      <c r="U14" s="120">
        <v>666</v>
      </c>
      <c r="V14" s="120">
        <v>523</v>
      </c>
      <c r="W14" s="120">
        <v>794</v>
      </c>
      <c r="X14" s="120">
        <v>463</v>
      </c>
      <c r="Y14" s="120">
        <v>748</v>
      </c>
      <c r="Z14" s="120">
        <v>947</v>
      </c>
      <c r="AA14" s="120">
        <v>614</v>
      </c>
      <c r="AB14" s="120">
        <v>175</v>
      </c>
      <c r="AC14" s="120">
        <v>73</v>
      </c>
      <c r="AD14" s="120">
        <v>773</v>
      </c>
      <c r="AE14" s="120">
        <v>541</v>
      </c>
      <c r="AF14" s="120">
        <v>343</v>
      </c>
      <c r="AG14" s="120">
        <v>494</v>
      </c>
      <c r="AH14" s="120">
        <v>298</v>
      </c>
      <c r="AI14" s="120">
        <v>450</v>
      </c>
      <c r="AJ14" s="120">
        <v>5732</v>
      </c>
      <c r="AK14" s="120">
        <v>4760</v>
      </c>
      <c r="AL14" s="120">
        <v>5361</v>
      </c>
      <c r="AM14" s="120">
        <v>4240</v>
      </c>
      <c r="AN14" s="120">
        <v>31</v>
      </c>
      <c r="AO14" s="120">
        <v>17</v>
      </c>
      <c r="AP14" s="120">
        <v>513</v>
      </c>
      <c r="AQ14" s="120">
        <v>190</v>
      </c>
      <c r="AR14" s="120">
        <v>409</v>
      </c>
      <c r="AS14" s="120">
        <v>327</v>
      </c>
      <c r="AT14" s="120">
        <v>219</v>
      </c>
      <c r="AU14" s="120">
        <v>202</v>
      </c>
      <c r="AV14" s="120">
        <v>190</v>
      </c>
      <c r="AW14" s="120">
        <v>126</v>
      </c>
      <c r="AX14" s="120">
        <v>1160</v>
      </c>
      <c r="AY14" s="120">
        <v>752</v>
      </c>
      <c r="AZ14" s="120">
        <v>181</v>
      </c>
      <c r="BA14" s="120">
        <v>147</v>
      </c>
      <c r="BB14" s="120">
        <v>794</v>
      </c>
      <c r="BC14" s="120">
        <v>447</v>
      </c>
      <c r="BD14" s="120">
        <v>185</v>
      </c>
      <c r="BE14" s="120">
        <v>158</v>
      </c>
      <c r="BF14" s="120">
        <v>135</v>
      </c>
      <c r="BG14" s="120">
        <v>125</v>
      </c>
      <c r="BH14" s="120">
        <v>253</v>
      </c>
      <c r="BI14" s="120">
        <v>307</v>
      </c>
      <c r="BJ14" s="120">
        <v>165</v>
      </c>
      <c r="BK14" s="120">
        <v>241</v>
      </c>
      <c r="BL14" s="120">
        <v>88</v>
      </c>
      <c r="BM14" s="120">
        <v>66</v>
      </c>
      <c r="BN14" s="120">
        <v>992</v>
      </c>
      <c r="BO14" s="120">
        <v>727</v>
      </c>
      <c r="BP14" s="120">
        <v>620</v>
      </c>
      <c r="BQ14" s="120">
        <v>829</v>
      </c>
      <c r="BR14" s="120">
        <v>69</v>
      </c>
      <c r="BS14" s="120">
        <v>58</v>
      </c>
      <c r="BT14" s="120">
        <v>551</v>
      </c>
      <c r="BU14" s="120">
        <v>771</v>
      </c>
      <c r="BV14" s="120">
        <v>1056</v>
      </c>
      <c r="BW14" s="120">
        <v>694</v>
      </c>
      <c r="BX14" s="120">
        <v>183</v>
      </c>
      <c r="BY14" s="120">
        <v>83</v>
      </c>
      <c r="BZ14" s="120">
        <v>873</v>
      </c>
      <c r="CA14" s="120">
        <v>611</v>
      </c>
      <c r="CB14" s="120">
        <v>191</v>
      </c>
      <c r="CC14" s="120">
        <v>271</v>
      </c>
      <c r="CD14" s="120">
        <v>371</v>
      </c>
      <c r="CE14" s="120">
        <v>520</v>
      </c>
      <c r="CF14" s="120">
        <v>43</v>
      </c>
      <c r="CG14" s="120">
        <v>43</v>
      </c>
      <c r="CH14" s="120">
        <v>328</v>
      </c>
      <c r="CI14" s="120">
        <v>477</v>
      </c>
    </row>
    <row r="15" spans="2:87" x14ac:dyDescent="0.25">
      <c r="B15" s="120" t="str">
        <f t="shared" si="3"/>
        <v>2001</v>
      </c>
      <c r="C15" s="120" t="s">
        <v>1672</v>
      </c>
      <c r="D15" s="120">
        <v>5076</v>
      </c>
      <c r="E15" s="120">
        <v>4095</v>
      </c>
      <c r="F15" s="120">
        <v>4736</v>
      </c>
      <c r="G15" s="120">
        <v>3639</v>
      </c>
      <c r="H15" s="120">
        <v>409</v>
      </c>
      <c r="I15" s="120">
        <v>132</v>
      </c>
      <c r="J15" s="120">
        <v>358</v>
      </c>
      <c r="K15" s="120">
        <v>267</v>
      </c>
      <c r="L15" s="120">
        <v>190</v>
      </c>
      <c r="M15" s="120">
        <v>164</v>
      </c>
      <c r="N15" s="120">
        <v>168</v>
      </c>
      <c r="O15" s="120">
        <v>103</v>
      </c>
      <c r="P15" s="120">
        <v>1043</v>
      </c>
      <c r="Q15" s="120">
        <v>594</v>
      </c>
      <c r="R15" s="120">
        <v>749</v>
      </c>
      <c r="S15" s="120">
        <v>373</v>
      </c>
      <c r="T15" s="120">
        <v>937</v>
      </c>
      <c r="U15" s="120">
        <v>564</v>
      </c>
      <c r="V15" s="120">
        <v>524</v>
      </c>
      <c r="W15" s="120">
        <v>868</v>
      </c>
      <c r="X15" s="120">
        <v>431</v>
      </c>
      <c r="Y15" s="120">
        <v>811</v>
      </c>
      <c r="Z15" s="120">
        <v>878</v>
      </c>
      <c r="AA15" s="120">
        <v>578</v>
      </c>
      <c r="AB15" s="120">
        <v>156</v>
      </c>
      <c r="AC15" s="120">
        <v>65</v>
      </c>
      <c r="AD15" s="120">
        <v>722</v>
      </c>
      <c r="AE15" s="120">
        <v>513</v>
      </c>
      <c r="AF15" s="120">
        <v>340</v>
      </c>
      <c r="AG15" s="120">
        <v>456</v>
      </c>
      <c r="AH15" s="120">
        <v>305</v>
      </c>
      <c r="AI15" s="120">
        <v>413</v>
      </c>
      <c r="AJ15" s="120">
        <v>5429</v>
      </c>
      <c r="AK15" s="120">
        <v>4144</v>
      </c>
      <c r="AL15" s="120">
        <v>4879</v>
      </c>
      <c r="AM15" s="120">
        <v>3659</v>
      </c>
      <c r="AN15" s="120">
        <v>23</v>
      </c>
      <c r="AO15" s="120">
        <v>18</v>
      </c>
      <c r="AP15" s="120">
        <v>409</v>
      </c>
      <c r="AQ15" s="120">
        <v>124</v>
      </c>
      <c r="AR15" s="120">
        <v>382</v>
      </c>
      <c r="AS15" s="120">
        <v>269</v>
      </c>
      <c r="AT15" s="120">
        <v>205</v>
      </c>
      <c r="AU15" s="120">
        <v>163</v>
      </c>
      <c r="AV15" s="120">
        <v>177</v>
      </c>
      <c r="AW15" s="120">
        <v>105</v>
      </c>
      <c r="AX15" s="120">
        <v>1061</v>
      </c>
      <c r="AY15" s="120">
        <v>619</v>
      </c>
      <c r="AZ15" s="120">
        <v>162</v>
      </c>
      <c r="BA15" s="120">
        <v>102</v>
      </c>
      <c r="BB15" s="120">
        <v>750</v>
      </c>
      <c r="BC15" s="120">
        <v>398</v>
      </c>
      <c r="BD15" s="120">
        <v>148</v>
      </c>
      <c r="BE15" s="120">
        <v>119</v>
      </c>
      <c r="BF15" s="120">
        <v>113</v>
      </c>
      <c r="BG15" s="120">
        <v>117</v>
      </c>
      <c r="BH15" s="120">
        <v>219</v>
      </c>
      <c r="BI15" s="120">
        <v>254</v>
      </c>
      <c r="BJ15" s="120">
        <v>162</v>
      </c>
      <c r="BK15" s="120">
        <v>175</v>
      </c>
      <c r="BL15" s="120">
        <v>58</v>
      </c>
      <c r="BM15" s="120">
        <v>79</v>
      </c>
      <c r="BN15" s="120">
        <v>952</v>
      </c>
      <c r="BO15" s="120">
        <v>544</v>
      </c>
      <c r="BP15" s="120">
        <v>589</v>
      </c>
      <c r="BQ15" s="120">
        <v>862</v>
      </c>
      <c r="BR15" s="120">
        <v>132</v>
      </c>
      <c r="BS15" s="120">
        <v>58</v>
      </c>
      <c r="BT15" s="120">
        <v>457</v>
      </c>
      <c r="BU15" s="120">
        <v>804</v>
      </c>
      <c r="BV15" s="120">
        <v>914</v>
      </c>
      <c r="BW15" s="120">
        <v>597</v>
      </c>
      <c r="BX15" s="120">
        <v>133</v>
      </c>
      <c r="BY15" s="120">
        <v>69</v>
      </c>
      <c r="BZ15" s="120">
        <v>781</v>
      </c>
      <c r="CA15" s="120">
        <v>528</v>
      </c>
      <c r="CB15" s="120">
        <v>216</v>
      </c>
      <c r="CC15" s="120">
        <v>255</v>
      </c>
      <c r="CD15" s="120">
        <v>550</v>
      </c>
      <c r="CE15" s="120">
        <v>485</v>
      </c>
      <c r="CF15" s="120">
        <v>33</v>
      </c>
      <c r="CG15" s="120">
        <v>44</v>
      </c>
      <c r="CH15" s="120">
        <v>517</v>
      </c>
      <c r="CI15" s="120">
        <v>441</v>
      </c>
    </row>
    <row r="16" spans="2:87" x14ac:dyDescent="0.25">
      <c r="B16" s="120" t="str">
        <f t="shared" si="3"/>
        <v>2001</v>
      </c>
      <c r="C16" s="120" t="s">
        <v>1671</v>
      </c>
      <c r="D16" s="120">
        <v>4961</v>
      </c>
      <c r="E16" s="120">
        <v>3973</v>
      </c>
      <c r="F16" s="120">
        <v>4680</v>
      </c>
      <c r="G16" s="120">
        <v>3589</v>
      </c>
      <c r="H16" s="120">
        <v>413</v>
      </c>
      <c r="I16" s="120">
        <v>149</v>
      </c>
      <c r="J16" s="120">
        <v>342</v>
      </c>
      <c r="K16" s="120">
        <v>306</v>
      </c>
      <c r="L16" s="120">
        <v>190</v>
      </c>
      <c r="M16" s="120">
        <v>190</v>
      </c>
      <c r="N16" s="120">
        <v>152</v>
      </c>
      <c r="O16" s="120">
        <v>116</v>
      </c>
      <c r="P16" s="120">
        <v>1060</v>
      </c>
      <c r="Q16" s="120">
        <v>564</v>
      </c>
      <c r="R16" s="120">
        <v>776</v>
      </c>
      <c r="S16" s="120">
        <v>349</v>
      </c>
      <c r="T16" s="120">
        <v>895</v>
      </c>
      <c r="U16" s="120">
        <v>642</v>
      </c>
      <c r="V16" s="120">
        <v>527</v>
      </c>
      <c r="W16" s="120">
        <v>744</v>
      </c>
      <c r="X16" s="120">
        <v>458</v>
      </c>
      <c r="Y16" s="120">
        <v>694</v>
      </c>
      <c r="Z16" s="120">
        <v>923</v>
      </c>
      <c r="AA16" s="120">
        <v>577</v>
      </c>
      <c r="AB16" s="120">
        <v>147</v>
      </c>
      <c r="AC16" s="120">
        <v>76</v>
      </c>
      <c r="AD16" s="120">
        <v>776</v>
      </c>
      <c r="AE16" s="120">
        <v>501</v>
      </c>
      <c r="AF16" s="120">
        <v>282</v>
      </c>
      <c r="AG16" s="120">
        <v>384</v>
      </c>
      <c r="AH16" s="120">
        <v>259</v>
      </c>
      <c r="AI16" s="120">
        <v>337</v>
      </c>
      <c r="AJ16" s="120">
        <v>5194</v>
      </c>
      <c r="AK16" s="120">
        <v>3947</v>
      </c>
      <c r="AL16" s="120">
        <v>4750</v>
      </c>
      <c r="AM16" s="120">
        <v>3594</v>
      </c>
      <c r="AN16" s="120">
        <v>21</v>
      </c>
      <c r="AO16" s="120">
        <v>11</v>
      </c>
      <c r="AP16" s="120">
        <v>385</v>
      </c>
      <c r="AQ16" s="120">
        <v>156</v>
      </c>
      <c r="AR16" s="120">
        <v>350</v>
      </c>
      <c r="AS16" s="120">
        <v>312</v>
      </c>
      <c r="AT16" s="120">
        <v>193</v>
      </c>
      <c r="AU16" s="120">
        <v>186</v>
      </c>
      <c r="AV16" s="120">
        <v>158</v>
      </c>
      <c r="AW16" s="120">
        <v>126</v>
      </c>
      <c r="AX16" s="120">
        <v>1143</v>
      </c>
      <c r="AY16" s="120">
        <v>619</v>
      </c>
      <c r="AZ16" s="120">
        <v>164</v>
      </c>
      <c r="BA16" s="120">
        <v>94</v>
      </c>
      <c r="BB16" s="120">
        <v>821</v>
      </c>
      <c r="BC16" s="120">
        <v>425</v>
      </c>
      <c r="BD16" s="120">
        <v>158</v>
      </c>
      <c r="BE16" s="120">
        <v>100</v>
      </c>
      <c r="BF16" s="120">
        <v>93</v>
      </c>
      <c r="BG16" s="120">
        <v>68</v>
      </c>
      <c r="BH16" s="120">
        <v>206</v>
      </c>
      <c r="BI16" s="120">
        <v>264</v>
      </c>
      <c r="BJ16" s="120">
        <v>113</v>
      </c>
      <c r="BK16" s="120">
        <v>208</v>
      </c>
      <c r="BL16" s="120">
        <v>94</v>
      </c>
      <c r="BM16" s="120">
        <v>56</v>
      </c>
      <c r="BN16" s="120">
        <v>857</v>
      </c>
      <c r="BO16" s="120">
        <v>639</v>
      </c>
      <c r="BP16" s="120">
        <v>622</v>
      </c>
      <c r="BQ16" s="120">
        <v>703</v>
      </c>
      <c r="BR16" s="120">
        <v>127</v>
      </c>
      <c r="BS16" s="120">
        <v>39</v>
      </c>
      <c r="BT16" s="120">
        <v>495</v>
      </c>
      <c r="BU16" s="120">
        <v>664</v>
      </c>
      <c r="BV16" s="120">
        <v>882</v>
      </c>
      <c r="BW16" s="120">
        <v>550</v>
      </c>
      <c r="BX16" s="120">
        <v>117</v>
      </c>
      <c r="BY16" s="120">
        <v>63</v>
      </c>
      <c r="BZ16" s="120">
        <v>764</v>
      </c>
      <c r="CA16" s="120">
        <v>486</v>
      </c>
      <c r="CB16" s="120">
        <v>191</v>
      </c>
      <c r="CC16" s="120">
        <v>272</v>
      </c>
      <c r="CD16" s="120">
        <v>444</v>
      </c>
      <c r="CE16" s="120">
        <v>353</v>
      </c>
      <c r="CF16" s="120">
        <v>29</v>
      </c>
      <c r="CG16" s="120">
        <v>44</v>
      </c>
      <c r="CH16" s="120">
        <v>415</v>
      </c>
      <c r="CI16" s="120">
        <v>309</v>
      </c>
    </row>
    <row r="17" spans="2:87" x14ac:dyDescent="0.25">
      <c r="B17" s="120" t="str">
        <f t="shared" si="3"/>
        <v>2001</v>
      </c>
      <c r="C17" s="120" t="s">
        <v>1670</v>
      </c>
      <c r="D17" s="120">
        <v>5016</v>
      </c>
      <c r="E17" s="120">
        <v>3594</v>
      </c>
      <c r="F17" s="120">
        <v>4678</v>
      </c>
      <c r="G17" s="120">
        <v>3163</v>
      </c>
      <c r="H17" s="120">
        <v>431</v>
      </c>
      <c r="I17" s="120">
        <v>117</v>
      </c>
      <c r="J17" s="120">
        <v>373</v>
      </c>
      <c r="K17" s="120">
        <v>257</v>
      </c>
      <c r="L17" s="120">
        <v>202</v>
      </c>
      <c r="M17" s="120">
        <v>148</v>
      </c>
      <c r="N17" s="120">
        <v>171</v>
      </c>
      <c r="O17" s="120">
        <v>108</v>
      </c>
      <c r="P17" s="120">
        <v>1058</v>
      </c>
      <c r="Q17" s="120">
        <v>571</v>
      </c>
      <c r="R17" s="120">
        <v>757</v>
      </c>
      <c r="S17" s="120">
        <v>355</v>
      </c>
      <c r="T17" s="120">
        <v>914</v>
      </c>
      <c r="U17" s="120">
        <v>557</v>
      </c>
      <c r="V17" s="120">
        <v>514</v>
      </c>
      <c r="W17" s="120">
        <v>743</v>
      </c>
      <c r="X17" s="120">
        <v>450</v>
      </c>
      <c r="Y17" s="120">
        <v>694</v>
      </c>
      <c r="Z17" s="120">
        <v>836</v>
      </c>
      <c r="AA17" s="120">
        <v>441</v>
      </c>
      <c r="AB17" s="120">
        <v>135</v>
      </c>
      <c r="AC17" s="120">
        <v>58</v>
      </c>
      <c r="AD17" s="120">
        <v>701</v>
      </c>
      <c r="AE17" s="120">
        <v>384</v>
      </c>
      <c r="AF17" s="120">
        <v>339</v>
      </c>
      <c r="AG17" s="120">
        <v>432</v>
      </c>
      <c r="AH17" s="120">
        <v>304</v>
      </c>
      <c r="AI17" s="120">
        <v>377</v>
      </c>
      <c r="AJ17" s="120">
        <v>5399</v>
      </c>
      <c r="AK17" s="120">
        <v>3860</v>
      </c>
      <c r="AL17" s="120">
        <v>5087</v>
      </c>
      <c r="AM17" s="120">
        <v>3445</v>
      </c>
      <c r="AN17" s="120">
        <v>16</v>
      </c>
      <c r="AO17" s="120">
        <v>17</v>
      </c>
      <c r="AP17" s="120">
        <v>429</v>
      </c>
      <c r="AQ17" s="120">
        <v>112</v>
      </c>
      <c r="AR17" s="120">
        <v>381</v>
      </c>
      <c r="AS17" s="120">
        <v>266</v>
      </c>
      <c r="AT17" s="120">
        <v>203</v>
      </c>
      <c r="AU17" s="120">
        <v>156</v>
      </c>
      <c r="AV17" s="120">
        <v>177</v>
      </c>
      <c r="AW17" s="120">
        <v>110</v>
      </c>
      <c r="AX17" s="120">
        <v>1307</v>
      </c>
      <c r="AY17" s="120">
        <v>703</v>
      </c>
      <c r="AZ17" s="120">
        <v>190</v>
      </c>
      <c r="BA17" s="120">
        <v>80</v>
      </c>
      <c r="BB17" s="120">
        <v>973</v>
      </c>
      <c r="BC17" s="120">
        <v>490</v>
      </c>
      <c r="BD17" s="120">
        <v>144</v>
      </c>
      <c r="BE17" s="120">
        <v>133</v>
      </c>
      <c r="BF17" s="120">
        <v>125</v>
      </c>
      <c r="BG17" s="120">
        <v>65</v>
      </c>
      <c r="BH17" s="120">
        <v>236</v>
      </c>
      <c r="BI17" s="120">
        <v>254</v>
      </c>
      <c r="BJ17" s="120">
        <v>162</v>
      </c>
      <c r="BK17" s="120">
        <v>201</v>
      </c>
      <c r="BL17" s="120">
        <v>74</v>
      </c>
      <c r="BM17" s="120">
        <v>54</v>
      </c>
      <c r="BN17" s="120">
        <v>1005</v>
      </c>
      <c r="BO17" s="120">
        <v>611</v>
      </c>
      <c r="BP17" s="120">
        <v>570</v>
      </c>
      <c r="BQ17" s="120">
        <v>787</v>
      </c>
      <c r="BR17" s="120">
        <v>71</v>
      </c>
      <c r="BS17" s="120">
        <v>50</v>
      </c>
      <c r="BT17" s="120">
        <v>499</v>
      </c>
      <c r="BU17" s="120">
        <v>737</v>
      </c>
      <c r="BV17" s="120">
        <v>811</v>
      </c>
      <c r="BW17" s="120">
        <v>439</v>
      </c>
      <c r="BX17" s="120">
        <v>102</v>
      </c>
      <c r="BY17" s="120">
        <v>56</v>
      </c>
      <c r="BZ17" s="120">
        <v>709</v>
      </c>
      <c r="CA17" s="120">
        <v>384</v>
      </c>
      <c r="CB17" s="120">
        <v>207</v>
      </c>
      <c r="CC17" s="120">
        <v>191</v>
      </c>
      <c r="CD17" s="120">
        <v>311</v>
      </c>
      <c r="CE17" s="120">
        <v>415</v>
      </c>
      <c r="CF17" s="120">
        <v>33</v>
      </c>
      <c r="CG17" s="120">
        <v>42</v>
      </c>
      <c r="CH17" s="120">
        <v>278</v>
      </c>
      <c r="CI17" s="120">
        <v>372</v>
      </c>
    </row>
    <row r="18" spans="2:87" x14ac:dyDescent="0.25">
      <c r="B18" s="120" t="str">
        <f t="shared" si="3"/>
        <v>2001</v>
      </c>
      <c r="C18" s="120" t="s">
        <v>1669</v>
      </c>
      <c r="D18" s="120">
        <v>4887</v>
      </c>
      <c r="E18" s="120">
        <v>3545</v>
      </c>
      <c r="F18" s="120">
        <v>4545</v>
      </c>
      <c r="G18" s="120">
        <v>3118</v>
      </c>
      <c r="H18" s="120">
        <v>453</v>
      </c>
      <c r="I18" s="120">
        <v>125</v>
      </c>
      <c r="J18" s="120">
        <v>354</v>
      </c>
      <c r="K18" s="120">
        <v>235</v>
      </c>
      <c r="L18" s="120">
        <v>188</v>
      </c>
      <c r="M18" s="120">
        <v>133</v>
      </c>
      <c r="N18" s="120">
        <v>167</v>
      </c>
      <c r="O18" s="120">
        <v>102</v>
      </c>
      <c r="P18" s="120">
        <v>991</v>
      </c>
      <c r="Q18" s="120">
        <v>532</v>
      </c>
      <c r="R18" s="120">
        <v>691</v>
      </c>
      <c r="S18" s="120">
        <v>341</v>
      </c>
      <c r="T18" s="120">
        <v>857</v>
      </c>
      <c r="U18" s="120">
        <v>544</v>
      </c>
      <c r="V18" s="120">
        <v>505</v>
      </c>
      <c r="W18" s="120">
        <v>704</v>
      </c>
      <c r="X18" s="120">
        <v>443</v>
      </c>
      <c r="Y18" s="120">
        <v>661</v>
      </c>
      <c r="Z18" s="120">
        <v>818</v>
      </c>
      <c r="AA18" s="120">
        <v>490</v>
      </c>
      <c r="AB18" s="120">
        <v>116</v>
      </c>
      <c r="AC18" s="120">
        <v>57</v>
      </c>
      <c r="AD18" s="120">
        <v>702</v>
      </c>
      <c r="AE18" s="120">
        <v>432</v>
      </c>
      <c r="AF18" s="120">
        <v>341</v>
      </c>
      <c r="AG18" s="120">
        <v>428</v>
      </c>
      <c r="AH18" s="120">
        <v>305</v>
      </c>
      <c r="AI18" s="120">
        <v>379</v>
      </c>
      <c r="AJ18" s="120">
        <v>4241</v>
      </c>
      <c r="AK18" s="120">
        <v>3146</v>
      </c>
      <c r="AL18" s="120">
        <v>3975</v>
      </c>
      <c r="AM18" s="120">
        <v>2746</v>
      </c>
      <c r="AN18" s="120">
        <v>16</v>
      </c>
      <c r="AO18" s="120">
        <v>5</v>
      </c>
      <c r="AP18" s="120">
        <v>341</v>
      </c>
      <c r="AQ18" s="120">
        <v>98</v>
      </c>
      <c r="AR18" s="120">
        <v>283</v>
      </c>
      <c r="AS18" s="120">
        <v>184</v>
      </c>
      <c r="AT18" s="120">
        <v>143</v>
      </c>
      <c r="AU18" s="120">
        <v>106</v>
      </c>
      <c r="AV18" s="120">
        <v>140</v>
      </c>
      <c r="AW18" s="120">
        <v>78</v>
      </c>
      <c r="AX18" s="120">
        <v>1079</v>
      </c>
      <c r="AY18" s="120">
        <v>467</v>
      </c>
      <c r="AZ18" s="120">
        <v>110</v>
      </c>
      <c r="BA18" s="120">
        <v>68</v>
      </c>
      <c r="BB18" s="120">
        <v>829</v>
      </c>
      <c r="BC18" s="120">
        <v>291</v>
      </c>
      <c r="BD18" s="120">
        <v>140</v>
      </c>
      <c r="BE18" s="120">
        <v>108</v>
      </c>
      <c r="BF18" s="120">
        <v>109</v>
      </c>
      <c r="BG18" s="120">
        <v>91</v>
      </c>
      <c r="BH18" s="120">
        <v>210</v>
      </c>
      <c r="BI18" s="120">
        <v>200</v>
      </c>
      <c r="BJ18" s="120">
        <v>137</v>
      </c>
      <c r="BK18" s="120">
        <v>155</v>
      </c>
      <c r="BL18" s="120">
        <v>73</v>
      </c>
      <c r="BM18" s="120">
        <v>45</v>
      </c>
      <c r="BN18" s="120">
        <v>724</v>
      </c>
      <c r="BO18" s="120">
        <v>498</v>
      </c>
      <c r="BP18" s="120">
        <v>408</v>
      </c>
      <c r="BQ18" s="120">
        <v>648</v>
      </c>
      <c r="BR18" s="120">
        <v>41</v>
      </c>
      <c r="BS18" s="120">
        <v>36</v>
      </c>
      <c r="BT18" s="120">
        <v>367</v>
      </c>
      <c r="BU18" s="120">
        <v>611</v>
      </c>
      <c r="BV18" s="120">
        <v>668</v>
      </c>
      <c r="BW18" s="120">
        <v>429</v>
      </c>
      <c r="BX18" s="120">
        <v>75</v>
      </c>
      <c r="BY18" s="120">
        <v>52</v>
      </c>
      <c r="BZ18" s="120">
        <v>593</v>
      </c>
      <c r="CA18" s="120">
        <v>377</v>
      </c>
      <c r="CB18" s="120">
        <v>137</v>
      </c>
      <c r="CC18" s="120">
        <v>128</v>
      </c>
      <c r="CD18" s="120">
        <v>266</v>
      </c>
      <c r="CE18" s="120">
        <v>400</v>
      </c>
      <c r="CF18" s="120">
        <v>35</v>
      </c>
      <c r="CG18" s="120">
        <v>44</v>
      </c>
      <c r="CH18" s="120">
        <v>231</v>
      </c>
      <c r="CI18" s="120">
        <v>356</v>
      </c>
    </row>
    <row r="19" spans="2:87" x14ac:dyDescent="0.25">
      <c r="B19" s="120" t="str">
        <f t="shared" si="3"/>
        <v>2001</v>
      </c>
      <c r="C19" s="120" t="s">
        <v>1668</v>
      </c>
      <c r="D19" s="120">
        <v>4788</v>
      </c>
      <c r="E19" s="120">
        <v>3586</v>
      </c>
      <c r="F19" s="120">
        <v>4458</v>
      </c>
      <c r="G19" s="120">
        <v>3170</v>
      </c>
      <c r="H19" s="120">
        <v>448</v>
      </c>
      <c r="I19" s="120">
        <v>116</v>
      </c>
      <c r="J19" s="120">
        <v>365</v>
      </c>
      <c r="K19" s="120">
        <v>215</v>
      </c>
      <c r="L19" s="120">
        <v>194</v>
      </c>
      <c r="M19" s="120">
        <v>135</v>
      </c>
      <c r="N19" s="120">
        <v>171</v>
      </c>
      <c r="O19" s="120">
        <v>81</v>
      </c>
      <c r="P19" s="120">
        <v>966</v>
      </c>
      <c r="Q19" s="120">
        <v>557</v>
      </c>
      <c r="R19" s="120">
        <v>682</v>
      </c>
      <c r="S19" s="120">
        <v>390</v>
      </c>
      <c r="T19" s="120">
        <v>862</v>
      </c>
      <c r="U19" s="120">
        <v>552</v>
      </c>
      <c r="V19" s="120">
        <v>466</v>
      </c>
      <c r="W19" s="120">
        <v>740</v>
      </c>
      <c r="X19" s="120">
        <v>421</v>
      </c>
      <c r="Y19" s="120">
        <v>697</v>
      </c>
      <c r="Z19" s="120">
        <v>830</v>
      </c>
      <c r="AA19" s="120">
        <v>464</v>
      </c>
      <c r="AB19" s="120">
        <v>130</v>
      </c>
      <c r="AC19" s="120">
        <v>65</v>
      </c>
      <c r="AD19" s="120">
        <v>699</v>
      </c>
      <c r="AE19" s="120">
        <v>399</v>
      </c>
      <c r="AF19" s="120">
        <v>329</v>
      </c>
      <c r="AG19" s="120">
        <v>416</v>
      </c>
      <c r="AH19" s="120">
        <v>289</v>
      </c>
      <c r="AI19" s="120">
        <v>370</v>
      </c>
      <c r="AJ19" s="120">
        <v>3552</v>
      </c>
      <c r="AK19" s="120">
        <v>3078</v>
      </c>
      <c r="AL19" s="120">
        <v>3333</v>
      </c>
      <c r="AM19" s="120">
        <v>2708</v>
      </c>
      <c r="AN19" s="120">
        <v>9</v>
      </c>
      <c r="AO19" s="120">
        <v>11</v>
      </c>
      <c r="AP19" s="120">
        <v>283</v>
      </c>
      <c r="AQ19" s="120">
        <v>86</v>
      </c>
      <c r="AR19" s="120">
        <v>244</v>
      </c>
      <c r="AS19" s="120">
        <v>173</v>
      </c>
      <c r="AT19" s="120">
        <v>124</v>
      </c>
      <c r="AU19" s="120">
        <v>107</v>
      </c>
      <c r="AV19" s="120">
        <v>120</v>
      </c>
      <c r="AW19" s="120">
        <v>66</v>
      </c>
      <c r="AX19" s="120">
        <v>797</v>
      </c>
      <c r="AY19" s="120">
        <v>431</v>
      </c>
      <c r="AZ19" s="120">
        <v>91</v>
      </c>
      <c r="BA19" s="120">
        <v>62</v>
      </c>
      <c r="BB19" s="120">
        <v>607</v>
      </c>
      <c r="BC19" s="120">
        <v>291</v>
      </c>
      <c r="BD19" s="120">
        <v>99</v>
      </c>
      <c r="BE19" s="120">
        <v>78</v>
      </c>
      <c r="BF19" s="120">
        <v>69</v>
      </c>
      <c r="BG19" s="120">
        <v>94</v>
      </c>
      <c r="BH19" s="120">
        <v>152</v>
      </c>
      <c r="BI19" s="120">
        <v>185</v>
      </c>
      <c r="BJ19" s="120">
        <v>115</v>
      </c>
      <c r="BK19" s="120">
        <v>153</v>
      </c>
      <c r="BL19" s="120">
        <v>36</v>
      </c>
      <c r="BM19" s="120">
        <v>33</v>
      </c>
      <c r="BN19" s="120">
        <v>682</v>
      </c>
      <c r="BO19" s="120">
        <v>510</v>
      </c>
      <c r="BP19" s="120">
        <v>334</v>
      </c>
      <c r="BQ19" s="120">
        <v>681</v>
      </c>
      <c r="BR19" s="120">
        <v>25</v>
      </c>
      <c r="BS19" s="120">
        <v>34</v>
      </c>
      <c r="BT19" s="120">
        <v>309</v>
      </c>
      <c r="BU19" s="120">
        <v>648</v>
      </c>
      <c r="BV19" s="120">
        <v>614</v>
      </c>
      <c r="BW19" s="120">
        <v>357</v>
      </c>
      <c r="BX19" s="120">
        <v>100</v>
      </c>
      <c r="BY19" s="120">
        <v>46</v>
      </c>
      <c r="BZ19" s="120">
        <v>513</v>
      </c>
      <c r="CA19" s="120">
        <v>312</v>
      </c>
      <c r="CB19" s="120">
        <v>148</v>
      </c>
      <c r="CC19" s="120">
        <v>178</v>
      </c>
      <c r="CD19" s="120">
        <v>219</v>
      </c>
      <c r="CE19" s="120">
        <v>370</v>
      </c>
      <c r="CF19" s="120">
        <v>49</v>
      </c>
      <c r="CG19" s="120">
        <v>40</v>
      </c>
      <c r="CH19" s="120">
        <v>170</v>
      </c>
      <c r="CI19" s="120">
        <v>330</v>
      </c>
    </row>
    <row r="20" spans="2:87" x14ac:dyDescent="0.25">
      <c r="B20" s="120" t="str">
        <f t="shared" si="3"/>
        <v>2002</v>
      </c>
      <c r="C20" s="120" t="s">
        <v>1667</v>
      </c>
      <c r="D20" s="120">
        <v>4900</v>
      </c>
      <c r="E20" s="120">
        <v>3587</v>
      </c>
      <c r="F20" s="120">
        <v>4585</v>
      </c>
      <c r="G20" s="120">
        <v>3189</v>
      </c>
      <c r="H20" s="120">
        <v>418</v>
      </c>
      <c r="I20" s="120">
        <v>108</v>
      </c>
      <c r="J20" s="120">
        <v>355</v>
      </c>
      <c r="K20" s="120">
        <v>255</v>
      </c>
      <c r="L20" s="120">
        <v>202</v>
      </c>
      <c r="M20" s="120">
        <v>151</v>
      </c>
      <c r="N20" s="120">
        <v>152</v>
      </c>
      <c r="O20" s="120">
        <v>103</v>
      </c>
      <c r="P20" s="120">
        <v>1007</v>
      </c>
      <c r="Q20" s="120">
        <v>559</v>
      </c>
      <c r="R20" s="120">
        <v>712</v>
      </c>
      <c r="S20" s="120">
        <v>379</v>
      </c>
      <c r="T20" s="120">
        <v>948</v>
      </c>
      <c r="U20" s="120">
        <v>572</v>
      </c>
      <c r="V20" s="120">
        <v>514</v>
      </c>
      <c r="W20" s="120">
        <v>744</v>
      </c>
      <c r="X20" s="120">
        <v>447</v>
      </c>
      <c r="Y20" s="120">
        <v>686</v>
      </c>
      <c r="Z20" s="120">
        <v>802</v>
      </c>
      <c r="AA20" s="120">
        <v>378</v>
      </c>
      <c r="AB20" s="120">
        <v>112</v>
      </c>
      <c r="AC20" s="120">
        <v>57</v>
      </c>
      <c r="AD20" s="120">
        <v>691</v>
      </c>
      <c r="AE20" s="120">
        <v>321</v>
      </c>
      <c r="AF20" s="120">
        <v>316</v>
      </c>
      <c r="AG20" s="120">
        <v>398</v>
      </c>
      <c r="AH20" s="120">
        <v>276</v>
      </c>
      <c r="AI20" s="120">
        <v>353</v>
      </c>
      <c r="AJ20" s="120">
        <v>4941</v>
      </c>
      <c r="AK20" s="120">
        <v>3855</v>
      </c>
      <c r="AL20" s="120">
        <v>4654</v>
      </c>
      <c r="AM20" s="120">
        <v>3491</v>
      </c>
      <c r="AN20" s="120">
        <v>25</v>
      </c>
      <c r="AO20" s="120">
        <v>14</v>
      </c>
      <c r="AP20" s="120">
        <v>371</v>
      </c>
      <c r="AQ20" s="120">
        <v>100</v>
      </c>
      <c r="AR20" s="120">
        <v>385</v>
      </c>
      <c r="AS20" s="120">
        <v>283</v>
      </c>
      <c r="AT20" s="120">
        <v>224</v>
      </c>
      <c r="AU20" s="120">
        <v>165</v>
      </c>
      <c r="AV20" s="120">
        <v>160</v>
      </c>
      <c r="AW20" s="120">
        <v>118</v>
      </c>
      <c r="AX20" s="120">
        <v>906</v>
      </c>
      <c r="AY20" s="120">
        <v>580</v>
      </c>
      <c r="AZ20" s="120">
        <v>188</v>
      </c>
      <c r="BA20" s="120">
        <v>129</v>
      </c>
      <c r="BB20" s="120">
        <v>580</v>
      </c>
      <c r="BC20" s="120">
        <v>358</v>
      </c>
      <c r="BD20" s="120">
        <v>138</v>
      </c>
      <c r="BE20" s="120">
        <v>93</v>
      </c>
      <c r="BF20" s="120">
        <v>107</v>
      </c>
      <c r="BG20" s="120">
        <v>130</v>
      </c>
      <c r="BH20" s="120">
        <v>288</v>
      </c>
      <c r="BI20" s="120">
        <v>374</v>
      </c>
      <c r="BJ20" s="120">
        <v>196</v>
      </c>
      <c r="BK20" s="120">
        <v>305</v>
      </c>
      <c r="BL20" s="120">
        <v>92</v>
      </c>
      <c r="BM20" s="120">
        <v>69</v>
      </c>
      <c r="BN20" s="120">
        <v>1071</v>
      </c>
      <c r="BO20" s="120">
        <v>622</v>
      </c>
      <c r="BP20" s="120">
        <v>559</v>
      </c>
      <c r="BQ20" s="120">
        <v>841</v>
      </c>
      <c r="BR20" s="120">
        <v>70</v>
      </c>
      <c r="BS20" s="120">
        <v>64</v>
      </c>
      <c r="BT20" s="120">
        <v>490</v>
      </c>
      <c r="BU20" s="120">
        <v>777</v>
      </c>
      <c r="BV20" s="120">
        <v>720</v>
      </c>
      <c r="BW20" s="120">
        <v>387</v>
      </c>
      <c r="BX20" s="120">
        <v>91</v>
      </c>
      <c r="BY20" s="120">
        <v>55</v>
      </c>
      <c r="BZ20" s="120">
        <v>629</v>
      </c>
      <c r="CA20" s="120">
        <v>332</v>
      </c>
      <c r="CB20" s="120">
        <v>221</v>
      </c>
      <c r="CC20" s="120">
        <v>161</v>
      </c>
      <c r="CD20" s="120">
        <v>287</v>
      </c>
      <c r="CE20" s="120">
        <v>364</v>
      </c>
      <c r="CF20" s="120">
        <v>35</v>
      </c>
      <c r="CG20" s="120">
        <v>39</v>
      </c>
      <c r="CH20" s="120">
        <v>253</v>
      </c>
      <c r="CI20" s="120">
        <v>325</v>
      </c>
    </row>
    <row r="21" spans="2:87" x14ac:dyDescent="0.25">
      <c r="B21" s="120" t="str">
        <f t="shared" si="3"/>
        <v>2002</v>
      </c>
      <c r="C21" s="120" t="s">
        <v>1666</v>
      </c>
      <c r="D21" s="120">
        <v>4883</v>
      </c>
      <c r="E21" s="120">
        <v>3412</v>
      </c>
      <c r="F21" s="120">
        <v>4571</v>
      </c>
      <c r="G21" s="120">
        <v>2974</v>
      </c>
      <c r="H21" s="120">
        <v>424</v>
      </c>
      <c r="I21" s="120">
        <v>114</v>
      </c>
      <c r="J21" s="120">
        <v>392</v>
      </c>
      <c r="K21" s="120">
        <v>248</v>
      </c>
      <c r="L21" s="120">
        <v>227</v>
      </c>
      <c r="M21" s="120">
        <v>141</v>
      </c>
      <c r="N21" s="120">
        <v>165</v>
      </c>
      <c r="O21" s="120">
        <v>107</v>
      </c>
      <c r="P21" s="120">
        <v>996</v>
      </c>
      <c r="Q21" s="120">
        <v>511</v>
      </c>
      <c r="R21" s="120">
        <v>673</v>
      </c>
      <c r="S21" s="120">
        <v>333</v>
      </c>
      <c r="T21" s="120">
        <v>952</v>
      </c>
      <c r="U21" s="120">
        <v>511</v>
      </c>
      <c r="V21" s="120">
        <v>481</v>
      </c>
      <c r="W21" s="120">
        <v>751</v>
      </c>
      <c r="X21" s="120">
        <v>424</v>
      </c>
      <c r="Y21" s="120">
        <v>683</v>
      </c>
      <c r="Z21" s="120">
        <v>838</v>
      </c>
      <c r="AA21" s="120">
        <v>427</v>
      </c>
      <c r="AB21" s="120">
        <v>126</v>
      </c>
      <c r="AC21" s="120">
        <v>68</v>
      </c>
      <c r="AD21" s="120">
        <v>712</v>
      </c>
      <c r="AE21" s="120">
        <v>358</v>
      </c>
      <c r="AF21" s="120">
        <v>312</v>
      </c>
      <c r="AG21" s="120">
        <v>439</v>
      </c>
      <c r="AH21" s="120">
        <v>270</v>
      </c>
      <c r="AI21" s="120">
        <v>393</v>
      </c>
      <c r="AJ21" s="120">
        <v>3998</v>
      </c>
      <c r="AK21" s="120">
        <v>3172</v>
      </c>
      <c r="AL21" s="120">
        <v>3779</v>
      </c>
      <c r="AM21" s="120">
        <v>2762</v>
      </c>
      <c r="AN21" s="120">
        <v>16</v>
      </c>
      <c r="AO21" s="120">
        <v>16</v>
      </c>
      <c r="AP21" s="120">
        <v>347</v>
      </c>
      <c r="AQ21" s="120">
        <v>96</v>
      </c>
      <c r="AR21" s="120">
        <v>361</v>
      </c>
      <c r="AS21" s="120">
        <v>240</v>
      </c>
      <c r="AT21" s="120">
        <v>223</v>
      </c>
      <c r="AU21" s="120">
        <v>137</v>
      </c>
      <c r="AV21" s="120">
        <v>138</v>
      </c>
      <c r="AW21" s="120">
        <v>103</v>
      </c>
      <c r="AX21" s="120">
        <v>754</v>
      </c>
      <c r="AY21" s="120">
        <v>454</v>
      </c>
      <c r="AZ21" s="120">
        <v>127</v>
      </c>
      <c r="BA21" s="120">
        <v>97</v>
      </c>
      <c r="BB21" s="120">
        <v>480</v>
      </c>
      <c r="BC21" s="120">
        <v>280</v>
      </c>
      <c r="BD21" s="120">
        <v>147</v>
      </c>
      <c r="BE21" s="120">
        <v>77</v>
      </c>
      <c r="BF21" s="120">
        <v>78</v>
      </c>
      <c r="BG21" s="120">
        <v>93</v>
      </c>
      <c r="BH21" s="120">
        <v>153</v>
      </c>
      <c r="BI21" s="120">
        <v>149</v>
      </c>
      <c r="BJ21" s="120">
        <v>100</v>
      </c>
      <c r="BK21" s="120">
        <v>124</v>
      </c>
      <c r="BL21" s="120">
        <v>53</v>
      </c>
      <c r="BM21" s="120">
        <v>25</v>
      </c>
      <c r="BN21" s="120">
        <v>847</v>
      </c>
      <c r="BO21" s="120">
        <v>481</v>
      </c>
      <c r="BP21" s="120">
        <v>413</v>
      </c>
      <c r="BQ21" s="120">
        <v>725</v>
      </c>
      <c r="BR21" s="120">
        <v>49</v>
      </c>
      <c r="BS21" s="120">
        <v>68</v>
      </c>
      <c r="BT21" s="120">
        <v>364</v>
      </c>
      <c r="BU21" s="120">
        <v>657</v>
      </c>
      <c r="BV21" s="120">
        <v>662</v>
      </c>
      <c r="BW21" s="120">
        <v>377</v>
      </c>
      <c r="BX21" s="120">
        <v>85</v>
      </c>
      <c r="BY21" s="120">
        <v>72</v>
      </c>
      <c r="BZ21" s="120">
        <v>577</v>
      </c>
      <c r="CA21" s="120">
        <v>305</v>
      </c>
      <c r="CB21" s="120">
        <v>150</v>
      </c>
      <c r="CC21" s="120">
        <v>132</v>
      </c>
      <c r="CD21" s="120">
        <v>219</v>
      </c>
      <c r="CE21" s="120">
        <v>409</v>
      </c>
      <c r="CF21" s="120">
        <v>30</v>
      </c>
      <c r="CG21" s="120">
        <v>44</v>
      </c>
      <c r="CH21" s="120">
        <v>189</v>
      </c>
      <c r="CI21" s="120">
        <v>365</v>
      </c>
    </row>
    <row r="22" spans="2:87" x14ac:dyDescent="0.25">
      <c r="B22" s="120" t="str">
        <f t="shared" si="3"/>
        <v>2002</v>
      </c>
      <c r="C22" s="120" t="s">
        <v>1665</v>
      </c>
      <c r="D22" s="120">
        <v>4626</v>
      </c>
      <c r="E22" s="120">
        <v>3605</v>
      </c>
      <c r="F22" s="120">
        <v>4302</v>
      </c>
      <c r="G22" s="120">
        <v>3189</v>
      </c>
      <c r="H22" s="120">
        <v>404</v>
      </c>
      <c r="I22" s="120">
        <v>148</v>
      </c>
      <c r="J22" s="120">
        <v>360</v>
      </c>
      <c r="K22" s="120">
        <v>232</v>
      </c>
      <c r="L22" s="120">
        <v>216</v>
      </c>
      <c r="M22" s="120">
        <v>131</v>
      </c>
      <c r="N22" s="120">
        <v>144</v>
      </c>
      <c r="O22" s="120">
        <v>100</v>
      </c>
      <c r="P22" s="120">
        <v>931</v>
      </c>
      <c r="Q22" s="120">
        <v>613</v>
      </c>
      <c r="R22" s="120">
        <v>636</v>
      </c>
      <c r="S22" s="120">
        <v>357</v>
      </c>
      <c r="T22" s="120">
        <v>928</v>
      </c>
      <c r="U22" s="120">
        <v>585</v>
      </c>
      <c r="V22" s="120">
        <v>470</v>
      </c>
      <c r="W22" s="120">
        <v>728</v>
      </c>
      <c r="X22" s="120">
        <v>401</v>
      </c>
      <c r="Y22" s="120">
        <v>678</v>
      </c>
      <c r="Z22" s="120">
        <v>761</v>
      </c>
      <c r="AA22" s="120">
        <v>412</v>
      </c>
      <c r="AB22" s="120">
        <v>130</v>
      </c>
      <c r="AC22" s="120">
        <v>72</v>
      </c>
      <c r="AD22" s="120">
        <v>631</v>
      </c>
      <c r="AE22" s="120">
        <v>341</v>
      </c>
      <c r="AF22" s="120">
        <v>323</v>
      </c>
      <c r="AG22" s="120">
        <v>415</v>
      </c>
      <c r="AH22" s="120">
        <v>283</v>
      </c>
      <c r="AI22" s="120">
        <v>367</v>
      </c>
      <c r="AJ22" s="120">
        <v>4319</v>
      </c>
      <c r="AK22" s="120">
        <v>3466</v>
      </c>
      <c r="AL22" s="120">
        <v>4098</v>
      </c>
      <c r="AM22" s="120">
        <v>3054</v>
      </c>
      <c r="AN22" s="120">
        <v>18</v>
      </c>
      <c r="AO22" s="120">
        <v>4</v>
      </c>
      <c r="AP22" s="120">
        <v>396</v>
      </c>
      <c r="AQ22" s="120">
        <v>140</v>
      </c>
      <c r="AR22" s="120">
        <v>360</v>
      </c>
      <c r="AS22" s="120">
        <v>213</v>
      </c>
      <c r="AT22" s="120">
        <v>223</v>
      </c>
      <c r="AU22" s="120">
        <v>123</v>
      </c>
      <c r="AV22" s="120">
        <v>138</v>
      </c>
      <c r="AW22" s="120">
        <v>90</v>
      </c>
      <c r="AX22" s="120">
        <v>823</v>
      </c>
      <c r="AY22" s="120">
        <v>566</v>
      </c>
      <c r="AZ22" s="120">
        <v>153</v>
      </c>
      <c r="BA22" s="120">
        <v>134</v>
      </c>
      <c r="BB22" s="120">
        <v>560</v>
      </c>
      <c r="BC22" s="120">
        <v>342</v>
      </c>
      <c r="BD22" s="120">
        <v>110</v>
      </c>
      <c r="BE22" s="120">
        <v>91</v>
      </c>
      <c r="BF22" s="120">
        <v>75</v>
      </c>
      <c r="BG22" s="120">
        <v>76</v>
      </c>
      <c r="BH22" s="120">
        <v>166</v>
      </c>
      <c r="BI22" s="120">
        <v>221</v>
      </c>
      <c r="BJ22" s="120">
        <v>104</v>
      </c>
      <c r="BK22" s="120">
        <v>191</v>
      </c>
      <c r="BL22" s="120">
        <v>62</v>
      </c>
      <c r="BM22" s="120">
        <v>30</v>
      </c>
      <c r="BN22" s="120">
        <v>934</v>
      </c>
      <c r="BO22" s="120">
        <v>575</v>
      </c>
      <c r="BP22" s="120">
        <v>418</v>
      </c>
      <c r="BQ22" s="120">
        <v>695</v>
      </c>
      <c r="BR22" s="120">
        <v>48</v>
      </c>
      <c r="BS22" s="120">
        <v>40</v>
      </c>
      <c r="BT22" s="120">
        <v>370</v>
      </c>
      <c r="BU22" s="120">
        <v>655</v>
      </c>
      <c r="BV22" s="120">
        <v>776</v>
      </c>
      <c r="BW22" s="120">
        <v>431</v>
      </c>
      <c r="BX22" s="120">
        <v>126</v>
      </c>
      <c r="BY22" s="120">
        <v>75</v>
      </c>
      <c r="BZ22" s="120">
        <v>650</v>
      </c>
      <c r="CA22" s="120">
        <v>356</v>
      </c>
      <c r="CB22" s="120">
        <v>133</v>
      </c>
      <c r="CC22" s="120">
        <v>134</v>
      </c>
      <c r="CD22" s="120">
        <v>220</v>
      </c>
      <c r="CE22" s="120">
        <v>412</v>
      </c>
      <c r="CF22" s="120">
        <v>30</v>
      </c>
      <c r="CG22" s="120">
        <v>54</v>
      </c>
      <c r="CH22" s="120">
        <v>190</v>
      </c>
      <c r="CI22" s="120">
        <v>358</v>
      </c>
    </row>
    <row r="23" spans="2:87" x14ac:dyDescent="0.25">
      <c r="B23" s="120" t="str">
        <f t="shared" si="3"/>
        <v>2002</v>
      </c>
      <c r="C23" s="120" t="s">
        <v>1664</v>
      </c>
      <c r="D23" s="120">
        <v>4930</v>
      </c>
      <c r="E23" s="120">
        <v>3357</v>
      </c>
      <c r="F23" s="120">
        <v>4606</v>
      </c>
      <c r="G23" s="120">
        <v>2965</v>
      </c>
      <c r="H23" s="120">
        <v>429</v>
      </c>
      <c r="I23" s="120">
        <v>85</v>
      </c>
      <c r="J23" s="120">
        <v>403</v>
      </c>
      <c r="K23" s="120">
        <v>238</v>
      </c>
      <c r="L23" s="120">
        <v>233</v>
      </c>
      <c r="M23" s="120">
        <v>136</v>
      </c>
      <c r="N23" s="120">
        <v>170</v>
      </c>
      <c r="O23" s="120">
        <v>101</v>
      </c>
      <c r="P23" s="120">
        <v>1005</v>
      </c>
      <c r="Q23" s="120">
        <v>536</v>
      </c>
      <c r="R23" s="120">
        <v>690</v>
      </c>
      <c r="S23" s="120">
        <v>323</v>
      </c>
      <c r="T23" s="120">
        <v>944</v>
      </c>
      <c r="U23" s="120">
        <v>530</v>
      </c>
      <c r="V23" s="120">
        <v>488</v>
      </c>
      <c r="W23" s="120">
        <v>716</v>
      </c>
      <c r="X23" s="120">
        <v>432</v>
      </c>
      <c r="Y23" s="120">
        <v>662</v>
      </c>
      <c r="Z23" s="120">
        <v>819</v>
      </c>
      <c r="AA23" s="120">
        <v>418</v>
      </c>
      <c r="AB23" s="120">
        <v>121</v>
      </c>
      <c r="AC23" s="120">
        <v>58</v>
      </c>
      <c r="AD23" s="120">
        <v>697</v>
      </c>
      <c r="AE23" s="120">
        <v>360</v>
      </c>
      <c r="AF23" s="120">
        <v>324</v>
      </c>
      <c r="AG23" s="120">
        <v>392</v>
      </c>
      <c r="AH23" s="120">
        <v>276</v>
      </c>
      <c r="AI23" s="120">
        <v>348</v>
      </c>
      <c r="AJ23" s="120">
        <v>5487</v>
      </c>
      <c r="AK23" s="120">
        <v>3775</v>
      </c>
      <c r="AL23" s="120">
        <v>5245</v>
      </c>
      <c r="AM23" s="120">
        <v>3373</v>
      </c>
      <c r="AN23" s="120">
        <v>23</v>
      </c>
      <c r="AO23" s="120">
        <v>8</v>
      </c>
      <c r="AP23" s="120">
        <v>588</v>
      </c>
      <c r="AQ23" s="120">
        <v>122</v>
      </c>
      <c r="AR23" s="120">
        <v>436</v>
      </c>
      <c r="AS23" s="120">
        <v>258</v>
      </c>
      <c r="AT23" s="120">
        <v>247</v>
      </c>
      <c r="AU23" s="120">
        <v>155</v>
      </c>
      <c r="AV23" s="120">
        <v>189</v>
      </c>
      <c r="AW23" s="120">
        <v>103</v>
      </c>
      <c r="AX23" s="120">
        <v>1058</v>
      </c>
      <c r="AY23" s="120">
        <v>588</v>
      </c>
      <c r="AZ23" s="120">
        <v>183</v>
      </c>
      <c r="BA23" s="120">
        <v>132</v>
      </c>
      <c r="BB23" s="120">
        <v>708</v>
      </c>
      <c r="BC23" s="120">
        <v>337</v>
      </c>
      <c r="BD23" s="120">
        <v>167</v>
      </c>
      <c r="BE23" s="120">
        <v>119</v>
      </c>
      <c r="BF23" s="120">
        <v>112</v>
      </c>
      <c r="BG23" s="120">
        <v>83</v>
      </c>
      <c r="BH23" s="120">
        <v>260</v>
      </c>
      <c r="BI23" s="120">
        <v>252</v>
      </c>
      <c r="BJ23" s="120">
        <v>164</v>
      </c>
      <c r="BK23" s="120">
        <v>192</v>
      </c>
      <c r="BL23" s="120">
        <v>97</v>
      </c>
      <c r="BM23" s="120">
        <v>61</v>
      </c>
      <c r="BN23" s="120">
        <v>1087</v>
      </c>
      <c r="BO23" s="120">
        <v>580</v>
      </c>
      <c r="BP23" s="120">
        <v>485</v>
      </c>
      <c r="BQ23" s="120">
        <v>814</v>
      </c>
      <c r="BR23" s="120">
        <v>45</v>
      </c>
      <c r="BS23" s="120">
        <v>69</v>
      </c>
      <c r="BT23" s="120">
        <v>440</v>
      </c>
      <c r="BU23" s="120">
        <v>745</v>
      </c>
      <c r="BV23" s="120">
        <v>994</v>
      </c>
      <c r="BW23" s="120">
        <v>523</v>
      </c>
      <c r="BX23" s="120">
        <v>184</v>
      </c>
      <c r="BY23" s="120">
        <v>72</v>
      </c>
      <c r="BZ23" s="120">
        <v>810</v>
      </c>
      <c r="CA23" s="120">
        <v>451</v>
      </c>
      <c r="CB23" s="120">
        <v>202</v>
      </c>
      <c r="CC23" s="120">
        <v>145</v>
      </c>
      <c r="CD23" s="120">
        <v>242</v>
      </c>
      <c r="CE23" s="120">
        <v>402</v>
      </c>
      <c r="CF23" s="120">
        <v>38</v>
      </c>
      <c r="CG23" s="120">
        <v>51</v>
      </c>
      <c r="CH23" s="120">
        <v>204</v>
      </c>
      <c r="CI23" s="120">
        <v>351</v>
      </c>
    </row>
    <row r="24" spans="2:87" x14ac:dyDescent="0.25">
      <c r="B24" s="120" t="str">
        <f t="shared" si="3"/>
        <v>2002</v>
      </c>
      <c r="C24" s="120" t="s">
        <v>1663</v>
      </c>
      <c r="D24" s="120">
        <v>4923</v>
      </c>
      <c r="E24" s="120">
        <v>3525</v>
      </c>
      <c r="F24" s="120">
        <v>4574</v>
      </c>
      <c r="G24" s="120">
        <v>3090</v>
      </c>
      <c r="H24" s="120">
        <v>409</v>
      </c>
      <c r="I24" s="120">
        <v>116</v>
      </c>
      <c r="J24" s="120">
        <v>399</v>
      </c>
      <c r="K24" s="120">
        <v>239</v>
      </c>
      <c r="L24" s="120">
        <v>237</v>
      </c>
      <c r="M24" s="120">
        <v>146</v>
      </c>
      <c r="N24" s="120">
        <v>161</v>
      </c>
      <c r="O24" s="120">
        <v>93</v>
      </c>
      <c r="P24" s="120">
        <v>1012</v>
      </c>
      <c r="Q24" s="120">
        <v>550</v>
      </c>
      <c r="R24" s="120">
        <v>713</v>
      </c>
      <c r="S24" s="120">
        <v>332</v>
      </c>
      <c r="T24" s="120">
        <v>988</v>
      </c>
      <c r="U24" s="120">
        <v>674</v>
      </c>
      <c r="V24" s="120">
        <v>470</v>
      </c>
      <c r="W24" s="120">
        <v>654</v>
      </c>
      <c r="X24" s="120">
        <v>413</v>
      </c>
      <c r="Y24" s="120">
        <v>607</v>
      </c>
      <c r="Z24" s="120">
        <v>794</v>
      </c>
      <c r="AA24" s="120">
        <v>405</v>
      </c>
      <c r="AB24" s="120">
        <v>125</v>
      </c>
      <c r="AC24" s="120">
        <v>57</v>
      </c>
      <c r="AD24" s="120">
        <v>669</v>
      </c>
      <c r="AE24" s="120">
        <v>348</v>
      </c>
      <c r="AF24" s="120">
        <v>349</v>
      </c>
      <c r="AG24" s="120">
        <v>435</v>
      </c>
      <c r="AH24" s="120">
        <v>303</v>
      </c>
      <c r="AI24" s="120">
        <v>380</v>
      </c>
      <c r="AJ24" s="120">
        <v>5305</v>
      </c>
      <c r="AK24" s="120">
        <v>3555</v>
      </c>
      <c r="AL24" s="120">
        <v>4956</v>
      </c>
      <c r="AM24" s="120">
        <v>3063</v>
      </c>
      <c r="AN24" s="120">
        <v>25</v>
      </c>
      <c r="AO24" s="120">
        <v>4</v>
      </c>
      <c r="AP24" s="120">
        <v>497</v>
      </c>
      <c r="AQ24" s="120">
        <v>141</v>
      </c>
      <c r="AR24" s="120">
        <v>449</v>
      </c>
      <c r="AS24" s="120">
        <v>251</v>
      </c>
      <c r="AT24" s="120">
        <v>269</v>
      </c>
      <c r="AU24" s="120">
        <v>155</v>
      </c>
      <c r="AV24" s="120">
        <v>180</v>
      </c>
      <c r="AW24" s="120">
        <v>96</v>
      </c>
      <c r="AX24" s="120">
        <v>1063</v>
      </c>
      <c r="AY24" s="120">
        <v>520</v>
      </c>
      <c r="AZ24" s="120">
        <v>169</v>
      </c>
      <c r="BA24" s="120">
        <v>99</v>
      </c>
      <c r="BB24" s="120">
        <v>754</v>
      </c>
      <c r="BC24" s="120">
        <v>312</v>
      </c>
      <c r="BD24" s="120">
        <v>141</v>
      </c>
      <c r="BE24" s="120">
        <v>110</v>
      </c>
      <c r="BF24" s="120">
        <v>74</v>
      </c>
      <c r="BG24" s="120">
        <v>78</v>
      </c>
      <c r="BH24" s="120">
        <v>237</v>
      </c>
      <c r="BI24" s="120">
        <v>190</v>
      </c>
      <c r="BJ24" s="120">
        <v>153</v>
      </c>
      <c r="BK24" s="120">
        <v>144</v>
      </c>
      <c r="BL24" s="120">
        <v>84</v>
      </c>
      <c r="BM24" s="120">
        <v>46</v>
      </c>
      <c r="BN24" s="120">
        <v>978</v>
      </c>
      <c r="BO24" s="120">
        <v>640</v>
      </c>
      <c r="BP24" s="120">
        <v>452</v>
      </c>
      <c r="BQ24" s="120">
        <v>640</v>
      </c>
      <c r="BR24" s="120">
        <v>46</v>
      </c>
      <c r="BS24" s="120">
        <v>57</v>
      </c>
      <c r="BT24" s="120">
        <v>406</v>
      </c>
      <c r="BU24" s="120">
        <v>583</v>
      </c>
      <c r="BV24" s="120">
        <v>994</v>
      </c>
      <c r="BW24" s="120">
        <v>439</v>
      </c>
      <c r="BX24" s="120">
        <v>221</v>
      </c>
      <c r="BY24" s="120">
        <v>67</v>
      </c>
      <c r="BZ24" s="120">
        <v>774</v>
      </c>
      <c r="CA24" s="120">
        <v>371</v>
      </c>
      <c r="CB24" s="120">
        <v>185</v>
      </c>
      <c r="CC24" s="120">
        <v>160</v>
      </c>
      <c r="CD24" s="120">
        <v>349</v>
      </c>
      <c r="CE24" s="120">
        <v>492</v>
      </c>
      <c r="CF24" s="120">
        <v>52</v>
      </c>
      <c r="CG24" s="120">
        <v>61</v>
      </c>
      <c r="CH24" s="120">
        <v>297</v>
      </c>
      <c r="CI24" s="120">
        <v>431</v>
      </c>
    </row>
    <row r="25" spans="2:87" x14ac:dyDescent="0.25">
      <c r="B25" s="120" t="str">
        <f t="shared" si="3"/>
        <v>2002</v>
      </c>
      <c r="C25" s="120" t="s">
        <v>1662</v>
      </c>
      <c r="D25" s="120">
        <v>4821</v>
      </c>
      <c r="E25" s="120">
        <v>3325</v>
      </c>
      <c r="F25" s="120">
        <v>4497</v>
      </c>
      <c r="G25" s="120">
        <v>2934</v>
      </c>
      <c r="H25" s="120">
        <v>427</v>
      </c>
      <c r="I25" s="120">
        <v>128</v>
      </c>
      <c r="J25" s="120">
        <v>392</v>
      </c>
      <c r="K25" s="120">
        <v>246</v>
      </c>
      <c r="L25" s="120">
        <v>226</v>
      </c>
      <c r="M25" s="120">
        <v>149</v>
      </c>
      <c r="N25" s="120">
        <v>166</v>
      </c>
      <c r="O25" s="120">
        <v>97</v>
      </c>
      <c r="P25" s="120">
        <v>1011</v>
      </c>
      <c r="Q25" s="120">
        <v>533</v>
      </c>
      <c r="R25" s="120">
        <v>713</v>
      </c>
      <c r="S25" s="120">
        <v>332</v>
      </c>
      <c r="T25" s="120">
        <v>834</v>
      </c>
      <c r="U25" s="120">
        <v>487</v>
      </c>
      <c r="V25" s="120">
        <v>506</v>
      </c>
      <c r="W25" s="120">
        <v>741</v>
      </c>
      <c r="X25" s="120">
        <v>422</v>
      </c>
      <c r="Y25" s="120">
        <v>645</v>
      </c>
      <c r="Z25" s="120">
        <v>799</v>
      </c>
      <c r="AA25" s="120">
        <v>362</v>
      </c>
      <c r="AB25" s="120">
        <v>126</v>
      </c>
      <c r="AC25" s="120">
        <v>51</v>
      </c>
      <c r="AD25" s="120">
        <v>673</v>
      </c>
      <c r="AE25" s="120">
        <v>311</v>
      </c>
      <c r="AF25" s="120">
        <v>324</v>
      </c>
      <c r="AG25" s="120">
        <v>391</v>
      </c>
      <c r="AH25" s="120">
        <v>285</v>
      </c>
      <c r="AI25" s="120">
        <v>362</v>
      </c>
      <c r="AJ25" s="120">
        <v>5468</v>
      </c>
      <c r="AK25" s="120">
        <v>3257</v>
      </c>
      <c r="AL25" s="120">
        <v>5052</v>
      </c>
      <c r="AM25" s="120">
        <v>2814</v>
      </c>
      <c r="AN25" s="120">
        <v>21</v>
      </c>
      <c r="AO25" s="120">
        <v>8</v>
      </c>
      <c r="AP25" s="120">
        <v>535</v>
      </c>
      <c r="AQ25" s="120">
        <v>137</v>
      </c>
      <c r="AR25" s="120">
        <v>433</v>
      </c>
      <c r="AS25" s="120">
        <v>260</v>
      </c>
      <c r="AT25" s="120">
        <v>252</v>
      </c>
      <c r="AU25" s="120">
        <v>152</v>
      </c>
      <c r="AV25" s="120">
        <v>181</v>
      </c>
      <c r="AW25" s="120">
        <v>108</v>
      </c>
      <c r="AX25" s="120">
        <v>1067</v>
      </c>
      <c r="AY25" s="120">
        <v>513</v>
      </c>
      <c r="AZ25" s="120">
        <v>173</v>
      </c>
      <c r="BA25" s="120">
        <v>121</v>
      </c>
      <c r="BB25" s="120">
        <v>752</v>
      </c>
      <c r="BC25" s="120">
        <v>302</v>
      </c>
      <c r="BD25" s="120">
        <v>142</v>
      </c>
      <c r="BE25" s="120">
        <v>90</v>
      </c>
      <c r="BF25" s="120">
        <v>94</v>
      </c>
      <c r="BG25" s="120">
        <v>53</v>
      </c>
      <c r="BH25" s="120">
        <v>236</v>
      </c>
      <c r="BI25" s="120">
        <v>224</v>
      </c>
      <c r="BJ25" s="120">
        <v>156</v>
      </c>
      <c r="BK25" s="120">
        <v>168</v>
      </c>
      <c r="BL25" s="120">
        <v>80</v>
      </c>
      <c r="BM25" s="120">
        <v>55</v>
      </c>
      <c r="BN25" s="120">
        <v>868</v>
      </c>
      <c r="BO25" s="120">
        <v>469</v>
      </c>
      <c r="BP25" s="120">
        <v>567</v>
      </c>
      <c r="BQ25" s="120">
        <v>704</v>
      </c>
      <c r="BR25" s="120">
        <v>91</v>
      </c>
      <c r="BS25" s="120">
        <v>87</v>
      </c>
      <c r="BT25" s="120">
        <v>476</v>
      </c>
      <c r="BU25" s="120">
        <v>616</v>
      </c>
      <c r="BV25" s="120">
        <v>944</v>
      </c>
      <c r="BW25" s="120">
        <v>346</v>
      </c>
      <c r="BX25" s="120">
        <v>175</v>
      </c>
      <c r="BY25" s="120">
        <v>47</v>
      </c>
      <c r="BZ25" s="120">
        <v>770</v>
      </c>
      <c r="CA25" s="120">
        <v>299</v>
      </c>
      <c r="CB25" s="120">
        <v>288</v>
      </c>
      <c r="CC25" s="120">
        <v>100</v>
      </c>
      <c r="CD25" s="120">
        <v>416</v>
      </c>
      <c r="CE25" s="120">
        <v>443</v>
      </c>
      <c r="CF25" s="120">
        <v>54</v>
      </c>
      <c r="CG25" s="120">
        <v>38</v>
      </c>
      <c r="CH25" s="120">
        <v>362</v>
      </c>
      <c r="CI25" s="120">
        <v>404</v>
      </c>
    </row>
    <row r="26" spans="2:87" x14ac:dyDescent="0.25">
      <c r="B26" s="120" t="str">
        <f t="shared" si="3"/>
        <v>2002</v>
      </c>
      <c r="C26" s="120" t="s">
        <v>1661</v>
      </c>
      <c r="D26" s="120">
        <v>5014</v>
      </c>
      <c r="E26" s="120">
        <v>3343</v>
      </c>
      <c r="F26" s="120">
        <v>4696</v>
      </c>
      <c r="G26" s="120">
        <v>2929</v>
      </c>
      <c r="H26" s="120">
        <v>458</v>
      </c>
      <c r="I26" s="120">
        <v>100</v>
      </c>
      <c r="J26" s="120">
        <v>403</v>
      </c>
      <c r="K26" s="120">
        <v>248</v>
      </c>
      <c r="L26" s="120">
        <v>233</v>
      </c>
      <c r="M26" s="120">
        <v>161</v>
      </c>
      <c r="N26" s="120">
        <v>170</v>
      </c>
      <c r="O26" s="120">
        <v>87</v>
      </c>
      <c r="P26" s="120">
        <v>1048</v>
      </c>
      <c r="Q26" s="120">
        <v>531</v>
      </c>
      <c r="R26" s="120">
        <v>734</v>
      </c>
      <c r="S26" s="120">
        <v>353</v>
      </c>
      <c r="T26" s="120">
        <v>948</v>
      </c>
      <c r="U26" s="120">
        <v>559</v>
      </c>
      <c r="V26" s="120">
        <v>499</v>
      </c>
      <c r="W26" s="120">
        <v>688</v>
      </c>
      <c r="X26" s="120">
        <v>438</v>
      </c>
      <c r="Y26" s="120">
        <v>633</v>
      </c>
      <c r="Z26" s="120">
        <v>818</v>
      </c>
      <c r="AA26" s="120">
        <v>366</v>
      </c>
      <c r="AB26" s="120">
        <v>107</v>
      </c>
      <c r="AC26" s="120">
        <v>29</v>
      </c>
      <c r="AD26" s="120">
        <v>711</v>
      </c>
      <c r="AE26" s="120">
        <v>337</v>
      </c>
      <c r="AF26" s="120">
        <v>317</v>
      </c>
      <c r="AG26" s="120">
        <v>414</v>
      </c>
      <c r="AH26" s="120">
        <v>279</v>
      </c>
      <c r="AI26" s="120">
        <v>363</v>
      </c>
      <c r="AJ26" s="120">
        <v>5554</v>
      </c>
      <c r="AK26" s="120">
        <v>3680</v>
      </c>
      <c r="AL26" s="120">
        <v>5216</v>
      </c>
      <c r="AM26" s="120">
        <v>3239</v>
      </c>
      <c r="AN26" s="120">
        <v>27</v>
      </c>
      <c r="AO26" s="120">
        <v>7</v>
      </c>
      <c r="AP26" s="120">
        <v>534</v>
      </c>
      <c r="AQ26" s="120">
        <v>108</v>
      </c>
      <c r="AR26" s="120">
        <v>446</v>
      </c>
      <c r="AS26" s="120">
        <v>280</v>
      </c>
      <c r="AT26" s="120">
        <v>250</v>
      </c>
      <c r="AU26" s="120">
        <v>180</v>
      </c>
      <c r="AV26" s="120">
        <v>196</v>
      </c>
      <c r="AW26" s="120">
        <v>100</v>
      </c>
      <c r="AX26" s="120">
        <v>1112</v>
      </c>
      <c r="AY26" s="120">
        <v>589</v>
      </c>
      <c r="AZ26" s="120">
        <v>194</v>
      </c>
      <c r="BA26" s="120">
        <v>115</v>
      </c>
      <c r="BB26" s="120">
        <v>748</v>
      </c>
      <c r="BC26" s="120">
        <v>388</v>
      </c>
      <c r="BD26" s="120">
        <v>170</v>
      </c>
      <c r="BE26" s="120">
        <v>86</v>
      </c>
      <c r="BF26" s="120">
        <v>93</v>
      </c>
      <c r="BG26" s="120">
        <v>103</v>
      </c>
      <c r="BH26" s="120">
        <v>252</v>
      </c>
      <c r="BI26" s="120">
        <v>241</v>
      </c>
      <c r="BJ26" s="120">
        <v>152</v>
      </c>
      <c r="BK26" s="120">
        <v>195</v>
      </c>
      <c r="BL26" s="120">
        <v>100</v>
      </c>
      <c r="BM26" s="120">
        <v>46</v>
      </c>
      <c r="BN26" s="120">
        <v>1027</v>
      </c>
      <c r="BO26" s="120">
        <v>603</v>
      </c>
      <c r="BP26" s="120">
        <v>587</v>
      </c>
      <c r="BQ26" s="120">
        <v>722</v>
      </c>
      <c r="BR26" s="120">
        <v>69</v>
      </c>
      <c r="BS26" s="120">
        <v>66</v>
      </c>
      <c r="BT26" s="120">
        <v>517</v>
      </c>
      <c r="BU26" s="120">
        <v>657</v>
      </c>
      <c r="BV26" s="120">
        <v>914</v>
      </c>
      <c r="BW26" s="120">
        <v>438</v>
      </c>
      <c r="BX26" s="120">
        <v>113</v>
      </c>
      <c r="BY26" s="120">
        <v>33</v>
      </c>
      <c r="BZ26" s="120">
        <v>801</v>
      </c>
      <c r="CA26" s="120">
        <v>406</v>
      </c>
      <c r="CB26" s="120">
        <v>224</v>
      </c>
      <c r="CC26" s="120">
        <v>148</v>
      </c>
      <c r="CD26" s="120">
        <v>338</v>
      </c>
      <c r="CE26" s="120">
        <v>442</v>
      </c>
      <c r="CF26" s="120">
        <v>37</v>
      </c>
      <c r="CG26" s="120">
        <v>50</v>
      </c>
      <c r="CH26" s="120">
        <v>301</v>
      </c>
      <c r="CI26" s="120">
        <v>391</v>
      </c>
    </row>
    <row r="27" spans="2:87" x14ac:dyDescent="0.25">
      <c r="B27" s="120" t="str">
        <f t="shared" si="3"/>
        <v>2002</v>
      </c>
      <c r="C27" s="120" t="s">
        <v>1660</v>
      </c>
      <c r="D27" s="120">
        <v>4881</v>
      </c>
      <c r="E27" s="120">
        <v>3462</v>
      </c>
      <c r="F27" s="120">
        <v>4553</v>
      </c>
      <c r="G27" s="120">
        <v>3022</v>
      </c>
      <c r="H27" s="120">
        <v>401</v>
      </c>
      <c r="I27" s="120">
        <v>117</v>
      </c>
      <c r="J27" s="120">
        <v>371</v>
      </c>
      <c r="K27" s="120">
        <v>234</v>
      </c>
      <c r="L27" s="120">
        <v>223</v>
      </c>
      <c r="M27" s="120">
        <v>149</v>
      </c>
      <c r="N27" s="120">
        <v>148</v>
      </c>
      <c r="O27" s="120">
        <v>85</v>
      </c>
      <c r="P27" s="120">
        <v>989</v>
      </c>
      <c r="Q27" s="120">
        <v>542</v>
      </c>
      <c r="R27" s="120">
        <v>692</v>
      </c>
      <c r="S27" s="120">
        <v>324</v>
      </c>
      <c r="T27" s="120">
        <v>958</v>
      </c>
      <c r="U27" s="120">
        <v>587</v>
      </c>
      <c r="V27" s="120">
        <v>465</v>
      </c>
      <c r="W27" s="120">
        <v>698</v>
      </c>
      <c r="X27" s="120">
        <v>414</v>
      </c>
      <c r="Y27" s="120">
        <v>654</v>
      </c>
      <c r="Z27" s="120">
        <v>842</v>
      </c>
      <c r="AA27" s="120">
        <v>409</v>
      </c>
      <c r="AB27" s="120">
        <v>130</v>
      </c>
      <c r="AC27" s="120">
        <v>58</v>
      </c>
      <c r="AD27" s="120">
        <v>712</v>
      </c>
      <c r="AE27" s="120">
        <v>351</v>
      </c>
      <c r="AF27" s="120">
        <v>328</v>
      </c>
      <c r="AG27" s="120">
        <v>440</v>
      </c>
      <c r="AH27" s="120">
        <v>280</v>
      </c>
      <c r="AI27" s="120">
        <v>388</v>
      </c>
      <c r="AJ27" s="120">
        <v>5236</v>
      </c>
      <c r="AK27" s="120">
        <v>3499</v>
      </c>
      <c r="AL27" s="120">
        <v>4699</v>
      </c>
      <c r="AM27" s="120">
        <v>3027</v>
      </c>
      <c r="AN27" s="120">
        <v>23</v>
      </c>
      <c r="AO27" s="120">
        <v>11</v>
      </c>
      <c r="AP27" s="120">
        <v>403</v>
      </c>
      <c r="AQ27" s="120">
        <v>111</v>
      </c>
      <c r="AR27" s="120">
        <v>398</v>
      </c>
      <c r="AS27" s="120">
        <v>234</v>
      </c>
      <c r="AT27" s="120">
        <v>241</v>
      </c>
      <c r="AU27" s="120">
        <v>147</v>
      </c>
      <c r="AV27" s="120">
        <v>157</v>
      </c>
      <c r="AW27" s="120">
        <v>87</v>
      </c>
      <c r="AX27" s="120">
        <v>1011</v>
      </c>
      <c r="AY27" s="120">
        <v>565</v>
      </c>
      <c r="AZ27" s="120">
        <v>150</v>
      </c>
      <c r="BA27" s="120">
        <v>102</v>
      </c>
      <c r="BB27" s="120">
        <v>699</v>
      </c>
      <c r="BC27" s="120">
        <v>347</v>
      </c>
      <c r="BD27" s="120">
        <v>162</v>
      </c>
      <c r="BE27" s="120">
        <v>115</v>
      </c>
      <c r="BF27" s="120">
        <v>88</v>
      </c>
      <c r="BG27" s="120">
        <v>74</v>
      </c>
      <c r="BH27" s="120">
        <v>195</v>
      </c>
      <c r="BI27" s="120">
        <v>205</v>
      </c>
      <c r="BJ27" s="120">
        <v>125</v>
      </c>
      <c r="BK27" s="120">
        <v>165</v>
      </c>
      <c r="BL27" s="120">
        <v>70</v>
      </c>
      <c r="BM27" s="120">
        <v>40</v>
      </c>
      <c r="BN27" s="120">
        <v>978</v>
      </c>
      <c r="BO27" s="120">
        <v>568</v>
      </c>
      <c r="BP27" s="120">
        <v>515</v>
      </c>
      <c r="BQ27" s="120">
        <v>692</v>
      </c>
      <c r="BR27" s="120">
        <v>73</v>
      </c>
      <c r="BS27" s="120">
        <v>45</v>
      </c>
      <c r="BT27" s="120">
        <v>443</v>
      </c>
      <c r="BU27" s="120">
        <v>647</v>
      </c>
      <c r="BV27" s="120">
        <v>880</v>
      </c>
      <c r="BW27" s="120">
        <v>426</v>
      </c>
      <c r="BX27" s="120">
        <v>111</v>
      </c>
      <c r="BY27" s="120">
        <v>61</v>
      </c>
      <c r="BZ27" s="120">
        <v>769</v>
      </c>
      <c r="CA27" s="120">
        <v>365</v>
      </c>
      <c r="CB27" s="120">
        <v>209</v>
      </c>
      <c r="CC27" s="120">
        <v>142</v>
      </c>
      <c r="CD27" s="120">
        <v>537</v>
      </c>
      <c r="CE27" s="120">
        <v>471</v>
      </c>
      <c r="CF27" s="120">
        <v>46</v>
      </c>
      <c r="CG27" s="120">
        <v>54</v>
      </c>
      <c r="CH27" s="120">
        <v>491</v>
      </c>
      <c r="CI27" s="120">
        <v>417</v>
      </c>
    </row>
    <row r="28" spans="2:87" x14ac:dyDescent="0.25">
      <c r="B28" s="120" t="str">
        <f t="shared" si="3"/>
        <v>2002</v>
      </c>
      <c r="C28" s="120" t="s">
        <v>1659</v>
      </c>
      <c r="D28" s="120">
        <v>4870</v>
      </c>
      <c r="E28" s="120">
        <v>3319</v>
      </c>
      <c r="F28" s="120">
        <v>4581</v>
      </c>
      <c r="G28" s="120">
        <v>2932</v>
      </c>
      <c r="H28" s="120">
        <v>444</v>
      </c>
      <c r="I28" s="120">
        <v>134</v>
      </c>
      <c r="J28" s="120">
        <v>389</v>
      </c>
      <c r="K28" s="120">
        <v>242</v>
      </c>
      <c r="L28" s="120">
        <v>225</v>
      </c>
      <c r="M28" s="120">
        <v>146</v>
      </c>
      <c r="N28" s="120">
        <v>164</v>
      </c>
      <c r="O28" s="120">
        <v>95</v>
      </c>
      <c r="P28" s="120">
        <v>1010</v>
      </c>
      <c r="Q28" s="120">
        <v>534</v>
      </c>
      <c r="R28" s="120">
        <v>704</v>
      </c>
      <c r="S28" s="120">
        <v>352</v>
      </c>
      <c r="T28" s="120">
        <v>949</v>
      </c>
      <c r="U28" s="120">
        <v>582</v>
      </c>
      <c r="V28" s="120">
        <v>461</v>
      </c>
      <c r="W28" s="120">
        <v>689</v>
      </c>
      <c r="X28" s="120">
        <v>405</v>
      </c>
      <c r="Y28" s="120">
        <v>642</v>
      </c>
      <c r="Z28" s="120">
        <v>811</v>
      </c>
      <c r="AA28" s="120">
        <v>370</v>
      </c>
      <c r="AB28" s="120">
        <v>123</v>
      </c>
      <c r="AC28" s="120">
        <v>34</v>
      </c>
      <c r="AD28" s="120">
        <v>688</v>
      </c>
      <c r="AE28" s="120">
        <v>336</v>
      </c>
      <c r="AF28" s="120">
        <v>289</v>
      </c>
      <c r="AG28" s="120">
        <v>387</v>
      </c>
      <c r="AH28" s="120">
        <v>238</v>
      </c>
      <c r="AI28" s="120">
        <v>339</v>
      </c>
      <c r="AJ28" s="120">
        <v>5047</v>
      </c>
      <c r="AK28" s="120">
        <v>3301</v>
      </c>
      <c r="AL28" s="120">
        <v>4643</v>
      </c>
      <c r="AM28" s="120">
        <v>2930</v>
      </c>
      <c r="AN28" s="120">
        <v>16</v>
      </c>
      <c r="AO28" s="120">
        <v>6</v>
      </c>
      <c r="AP28" s="120">
        <v>414</v>
      </c>
      <c r="AQ28" s="120">
        <v>138</v>
      </c>
      <c r="AR28" s="120">
        <v>400</v>
      </c>
      <c r="AS28" s="120">
        <v>246</v>
      </c>
      <c r="AT28" s="120">
        <v>229</v>
      </c>
      <c r="AU28" s="120">
        <v>143</v>
      </c>
      <c r="AV28" s="120">
        <v>171</v>
      </c>
      <c r="AW28" s="120">
        <v>103</v>
      </c>
      <c r="AX28" s="120">
        <v>1088</v>
      </c>
      <c r="AY28" s="120">
        <v>589</v>
      </c>
      <c r="AZ28" s="120">
        <v>182</v>
      </c>
      <c r="BA28" s="120">
        <v>97</v>
      </c>
      <c r="BB28" s="120">
        <v>743</v>
      </c>
      <c r="BC28" s="120">
        <v>427</v>
      </c>
      <c r="BD28" s="120">
        <v>164</v>
      </c>
      <c r="BE28" s="120">
        <v>65</v>
      </c>
      <c r="BF28" s="120">
        <v>75</v>
      </c>
      <c r="BG28" s="120">
        <v>69</v>
      </c>
      <c r="BH28" s="120">
        <v>207</v>
      </c>
      <c r="BI28" s="120">
        <v>152</v>
      </c>
      <c r="BJ28" s="120">
        <v>134</v>
      </c>
      <c r="BK28" s="120">
        <v>123</v>
      </c>
      <c r="BL28" s="120">
        <v>73</v>
      </c>
      <c r="BM28" s="120">
        <v>29</v>
      </c>
      <c r="BN28" s="120">
        <v>911</v>
      </c>
      <c r="BO28" s="120">
        <v>578</v>
      </c>
      <c r="BP28" s="120">
        <v>540</v>
      </c>
      <c r="BQ28" s="120">
        <v>650</v>
      </c>
      <c r="BR28" s="120">
        <v>103</v>
      </c>
      <c r="BS28" s="120">
        <v>36</v>
      </c>
      <c r="BT28" s="120">
        <v>437</v>
      </c>
      <c r="BU28" s="120">
        <v>614</v>
      </c>
      <c r="BV28" s="120">
        <v>776</v>
      </c>
      <c r="BW28" s="120">
        <v>347</v>
      </c>
      <c r="BX28" s="120">
        <v>99</v>
      </c>
      <c r="BY28" s="120">
        <v>29</v>
      </c>
      <c r="BZ28" s="120">
        <v>677</v>
      </c>
      <c r="CA28" s="120">
        <v>318</v>
      </c>
      <c r="CB28" s="120">
        <v>217</v>
      </c>
      <c r="CC28" s="120">
        <v>155</v>
      </c>
      <c r="CD28" s="120">
        <v>403</v>
      </c>
      <c r="CE28" s="120">
        <v>371</v>
      </c>
      <c r="CF28" s="120">
        <v>66</v>
      </c>
      <c r="CG28" s="120">
        <v>46</v>
      </c>
      <c r="CH28" s="120">
        <v>337</v>
      </c>
      <c r="CI28" s="120">
        <v>325</v>
      </c>
    </row>
    <row r="29" spans="2:87" x14ac:dyDescent="0.25">
      <c r="B29" s="120" t="str">
        <f t="shared" si="3"/>
        <v>2002</v>
      </c>
      <c r="C29" s="120" t="s">
        <v>1658</v>
      </c>
      <c r="D29" s="120">
        <v>4803</v>
      </c>
      <c r="E29" s="120">
        <v>3502</v>
      </c>
      <c r="F29" s="120">
        <v>4474</v>
      </c>
      <c r="G29" s="120">
        <v>3124</v>
      </c>
      <c r="H29" s="120">
        <v>428</v>
      </c>
      <c r="I29" s="120">
        <v>131</v>
      </c>
      <c r="J29" s="120">
        <v>346</v>
      </c>
      <c r="K29" s="120">
        <v>216</v>
      </c>
      <c r="L29" s="120">
        <v>209</v>
      </c>
      <c r="M29" s="120">
        <v>138</v>
      </c>
      <c r="N29" s="120">
        <v>136</v>
      </c>
      <c r="O29" s="120">
        <v>78</v>
      </c>
      <c r="P29" s="120">
        <v>973</v>
      </c>
      <c r="Q29" s="120">
        <v>589</v>
      </c>
      <c r="R29" s="120">
        <v>688</v>
      </c>
      <c r="S29" s="120">
        <v>406</v>
      </c>
      <c r="T29" s="120">
        <v>987</v>
      </c>
      <c r="U29" s="120">
        <v>685</v>
      </c>
      <c r="V29" s="120">
        <v>460</v>
      </c>
      <c r="W29" s="120">
        <v>663</v>
      </c>
      <c r="X29" s="120">
        <v>414</v>
      </c>
      <c r="Y29" s="120">
        <v>621</v>
      </c>
      <c r="Z29" s="120">
        <v>792</v>
      </c>
      <c r="AA29" s="120">
        <v>380</v>
      </c>
      <c r="AB29" s="120">
        <v>110</v>
      </c>
      <c r="AC29" s="120">
        <v>51</v>
      </c>
      <c r="AD29" s="120">
        <v>682</v>
      </c>
      <c r="AE29" s="120">
        <v>330</v>
      </c>
      <c r="AF29" s="120">
        <v>329</v>
      </c>
      <c r="AG29" s="120">
        <v>378</v>
      </c>
      <c r="AH29" s="120">
        <v>277</v>
      </c>
      <c r="AI29" s="120">
        <v>338</v>
      </c>
      <c r="AJ29" s="120">
        <v>5152</v>
      </c>
      <c r="AK29" s="120">
        <v>3800</v>
      </c>
      <c r="AL29" s="120">
        <v>4845</v>
      </c>
      <c r="AM29" s="120">
        <v>3434</v>
      </c>
      <c r="AN29" s="120">
        <v>15</v>
      </c>
      <c r="AO29" s="120">
        <v>9</v>
      </c>
      <c r="AP29" s="120">
        <v>426</v>
      </c>
      <c r="AQ29" s="120">
        <v>127</v>
      </c>
      <c r="AR29" s="120">
        <v>353</v>
      </c>
      <c r="AS29" s="120">
        <v>225</v>
      </c>
      <c r="AT29" s="120">
        <v>212</v>
      </c>
      <c r="AU29" s="120">
        <v>146</v>
      </c>
      <c r="AV29" s="120">
        <v>141</v>
      </c>
      <c r="AW29" s="120">
        <v>79</v>
      </c>
      <c r="AX29" s="120">
        <v>1189</v>
      </c>
      <c r="AY29" s="120">
        <v>740</v>
      </c>
      <c r="AZ29" s="120">
        <v>168</v>
      </c>
      <c r="BA29" s="120">
        <v>86</v>
      </c>
      <c r="BB29" s="120">
        <v>878</v>
      </c>
      <c r="BC29" s="120">
        <v>560</v>
      </c>
      <c r="BD29" s="120">
        <v>143</v>
      </c>
      <c r="BE29" s="120">
        <v>93</v>
      </c>
      <c r="BF29" s="120">
        <v>104</v>
      </c>
      <c r="BG29" s="120">
        <v>92</v>
      </c>
      <c r="BH29" s="120">
        <v>213</v>
      </c>
      <c r="BI29" s="120">
        <v>259</v>
      </c>
      <c r="BJ29" s="120">
        <v>146</v>
      </c>
      <c r="BK29" s="120">
        <v>203</v>
      </c>
      <c r="BL29" s="120">
        <v>66</v>
      </c>
      <c r="BM29" s="120">
        <v>57</v>
      </c>
      <c r="BN29" s="120">
        <v>1077</v>
      </c>
      <c r="BO29" s="120">
        <v>750</v>
      </c>
      <c r="BP29" s="120">
        <v>507</v>
      </c>
      <c r="BQ29" s="120">
        <v>705</v>
      </c>
      <c r="BR29" s="120">
        <v>49</v>
      </c>
      <c r="BS29" s="120">
        <v>43</v>
      </c>
      <c r="BT29" s="120">
        <v>458</v>
      </c>
      <c r="BU29" s="120">
        <v>662</v>
      </c>
      <c r="BV29" s="120">
        <v>774</v>
      </c>
      <c r="BW29" s="120">
        <v>379</v>
      </c>
      <c r="BX29" s="120">
        <v>83</v>
      </c>
      <c r="BY29" s="120">
        <v>50</v>
      </c>
      <c r="BZ29" s="120">
        <v>691</v>
      </c>
      <c r="CA29" s="120">
        <v>329</v>
      </c>
      <c r="CB29" s="120">
        <v>186</v>
      </c>
      <c r="CC29" s="120">
        <v>147</v>
      </c>
      <c r="CD29" s="120">
        <v>307</v>
      </c>
      <c r="CE29" s="120">
        <v>366</v>
      </c>
      <c r="CF29" s="120">
        <v>48</v>
      </c>
      <c r="CG29" s="120">
        <v>31</v>
      </c>
      <c r="CH29" s="120">
        <v>259</v>
      </c>
      <c r="CI29" s="120">
        <v>335</v>
      </c>
    </row>
    <row r="30" spans="2:87" x14ac:dyDescent="0.25">
      <c r="B30" s="120" t="str">
        <f t="shared" si="3"/>
        <v>2002</v>
      </c>
      <c r="C30" s="120" t="s">
        <v>1657</v>
      </c>
      <c r="D30" s="120">
        <v>4941</v>
      </c>
      <c r="E30" s="120">
        <v>3585</v>
      </c>
      <c r="F30" s="120">
        <v>4572</v>
      </c>
      <c r="G30" s="120">
        <v>3144</v>
      </c>
      <c r="H30" s="120">
        <v>416</v>
      </c>
      <c r="I30" s="120">
        <v>127</v>
      </c>
      <c r="J30" s="120">
        <v>370</v>
      </c>
      <c r="K30" s="120">
        <v>233</v>
      </c>
      <c r="L30" s="120">
        <v>212</v>
      </c>
      <c r="M30" s="120">
        <v>141</v>
      </c>
      <c r="N30" s="120">
        <v>158</v>
      </c>
      <c r="O30" s="120">
        <v>92</v>
      </c>
      <c r="P30" s="120">
        <v>1011</v>
      </c>
      <c r="Q30" s="120">
        <v>514</v>
      </c>
      <c r="R30" s="120">
        <v>706</v>
      </c>
      <c r="S30" s="120">
        <v>315</v>
      </c>
      <c r="T30" s="120">
        <v>1019</v>
      </c>
      <c r="U30" s="120">
        <v>656</v>
      </c>
      <c r="V30" s="120">
        <v>449</v>
      </c>
      <c r="W30" s="120">
        <v>708</v>
      </c>
      <c r="X30" s="120">
        <v>403</v>
      </c>
      <c r="Y30" s="120">
        <v>660</v>
      </c>
      <c r="Z30" s="120">
        <v>819</v>
      </c>
      <c r="AA30" s="120">
        <v>433</v>
      </c>
      <c r="AB30" s="120">
        <v>138</v>
      </c>
      <c r="AC30" s="120">
        <v>54</v>
      </c>
      <c r="AD30" s="120">
        <v>681</v>
      </c>
      <c r="AE30" s="120">
        <v>379</v>
      </c>
      <c r="AF30" s="120">
        <v>369</v>
      </c>
      <c r="AG30" s="120">
        <v>441</v>
      </c>
      <c r="AH30" s="120">
        <v>319</v>
      </c>
      <c r="AI30" s="120">
        <v>391</v>
      </c>
      <c r="AJ30" s="120">
        <v>4293</v>
      </c>
      <c r="AK30" s="120">
        <v>3177</v>
      </c>
      <c r="AL30" s="120">
        <v>4006</v>
      </c>
      <c r="AM30" s="120">
        <v>2768</v>
      </c>
      <c r="AN30" s="120">
        <v>11</v>
      </c>
      <c r="AO30" s="120">
        <v>5</v>
      </c>
      <c r="AP30" s="120">
        <v>311</v>
      </c>
      <c r="AQ30" s="120">
        <v>100</v>
      </c>
      <c r="AR30" s="120">
        <v>295</v>
      </c>
      <c r="AS30" s="120">
        <v>185</v>
      </c>
      <c r="AT30" s="120">
        <v>162</v>
      </c>
      <c r="AU30" s="120">
        <v>115</v>
      </c>
      <c r="AV30" s="120">
        <v>133</v>
      </c>
      <c r="AW30" s="120">
        <v>70</v>
      </c>
      <c r="AX30" s="120">
        <v>1101</v>
      </c>
      <c r="AY30" s="120">
        <v>453</v>
      </c>
      <c r="AZ30" s="120">
        <v>129</v>
      </c>
      <c r="BA30" s="120">
        <v>85</v>
      </c>
      <c r="BB30" s="120">
        <v>850</v>
      </c>
      <c r="BC30" s="120">
        <v>274</v>
      </c>
      <c r="BD30" s="120">
        <v>122</v>
      </c>
      <c r="BE30" s="120">
        <v>94</v>
      </c>
      <c r="BF30" s="120">
        <v>71</v>
      </c>
      <c r="BG30" s="120">
        <v>64</v>
      </c>
      <c r="BH30" s="120">
        <v>175</v>
      </c>
      <c r="BI30" s="120">
        <v>202</v>
      </c>
      <c r="BJ30" s="120">
        <v>113</v>
      </c>
      <c r="BK30" s="120">
        <v>175</v>
      </c>
      <c r="BL30" s="120">
        <v>62</v>
      </c>
      <c r="BM30" s="120">
        <v>27</v>
      </c>
      <c r="BN30" s="120">
        <v>865</v>
      </c>
      <c r="BO30" s="120">
        <v>601</v>
      </c>
      <c r="BP30" s="120">
        <v>365</v>
      </c>
      <c r="BQ30" s="120">
        <v>652</v>
      </c>
      <c r="BR30" s="120">
        <v>31</v>
      </c>
      <c r="BS30" s="120">
        <v>42</v>
      </c>
      <c r="BT30" s="120">
        <v>334</v>
      </c>
      <c r="BU30" s="120">
        <v>611</v>
      </c>
      <c r="BV30" s="120">
        <v>667</v>
      </c>
      <c r="BW30" s="120">
        <v>369</v>
      </c>
      <c r="BX30" s="120">
        <v>90</v>
      </c>
      <c r="BY30" s="120">
        <v>49</v>
      </c>
      <c r="BZ30" s="120">
        <v>577</v>
      </c>
      <c r="CA30" s="120">
        <v>321</v>
      </c>
      <c r="CB30" s="120">
        <v>144</v>
      </c>
      <c r="CC30" s="120">
        <v>136</v>
      </c>
      <c r="CD30" s="120">
        <v>287</v>
      </c>
      <c r="CE30" s="120">
        <v>409</v>
      </c>
      <c r="CF30" s="120">
        <v>47</v>
      </c>
      <c r="CG30" s="120">
        <v>45</v>
      </c>
      <c r="CH30" s="120">
        <v>240</v>
      </c>
      <c r="CI30" s="120">
        <v>364</v>
      </c>
    </row>
    <row r="31" spans="2:87" x14ac:dyDescent="0.25">
      <c r="B31" s="120" t="str">
        <f t="shared" si="3"/>
        <v>2002</v>
      </c>
      <c r="C31" s="120" t="s">
        <v>1656</v>
      </c>
      <c r="D31" s="120">
        <v>4930</v>
      </c>
      <c r="E31" s="120">
        <v>3074</v>
      </c>
      <c r="F31" s="120">
        <v>4622</v>
      </c>
      <c r="G31" s="120">
        <v>2719</v>
      </c>
      <c r="H31" s="120">
        <v>440</v>
      </c>
      <c r="I31" s="120">
        <v>103</v>
      </c>
      <c r="J31" s="120">
        <v>363</v>
      </c>
      <c r="K31" s="120">
        <v>207</v>
      </c>
      <c r="L31" s="120">
        <v>210</v>
      </c>
      <c r="M31" s="120">
        <v>133</v>
      </c>
      <c r="N31" s="120">
        <v>153</v>
      </c>
      <c r="O31" s="120">
        <v>74</v>
      </c>
      <c r="P31" s="120">
        <v>1006</v>
      </c>
      <c r="Q31" s="120">
        <v>424</v>
      </c>
      <c r="R31" s="120">
        <v>713</v>
      </c>
      <c r="S31" s="120">
        <v>228</v>
      </c>
      <c r="T31" s="120">
        <v>1012</v>
      </c>
      <c r="U31" s="120">
        <v>596</v>
      </c>
      <c r="V31" s="120">
        <v>480</v>
      </c>
      <c r="W31" s="120">
        <v>644</v>
      </c>
      <c r="X31" s="120">
        <v>432</v>
      </c>
      <c r="Y31" s="120">
        <v>597</v>
      </c>
      <c r="Z31" s="120">
        <v>826</v>
      </c>
      <c r="AA31" s="120">
        <v>369</v>
      </c>
      <c r="AB31" s="120">
        <v>153</v>
      </c>
      <c r="AC31" s="120">
        <v>41</v>
      </c>
      <c r="AD31" s="120">
        <v>673</v>
      </c>
      <c r="AE31" s="120">
        <v>328</v>
      </c>
      <c r="AF31" s="120">
        <v>308</v>
      </c>
      <c r="AG31" s="120">
        <v>356</v>
      </c>
      <c r="AH31" s="120">
        <v>270</v>
      </c>
      <c r="AI31" s="120">
        <v>320</v>
      </c>
      <c r="AJ31" s="120">
        <v>3679</v>
      </c>
      <c r="AK31" s="120">
        <v>2638</v>
      </c>
      <c r="AL31" s="120">
        <v>3472</v>
      </c>
      <c r="AM31" s="120">
        <v>2319</v>
      </c>
      <c r="AN31" s="120">
        <v>12</v>
      </c>
      <c r="AO31" s="120">
        <v>4</v>
      </c>
      <c r="AP31" s="120">
        <v>276</v>
      </c>
      <c r="AQ31" s="120">
        <v>77</v>
      </c>
      <c r="AR31" s="120">
        <v>241</v>
      </c>
      <c r="AS31" s="120">
        <v>167</v>
      </c>
      <c r="AT31" s="120">
        <v>134</v>
      </c>
      <c r="AU31" s="120">
        <v>105</v>
      </c>
      <c r="AV31" s="120">
        <v>107</v>
      </c>
      <c r="AW31" s="120">
        <v>62</v>
      </c>
      <c r="AX31" s="120">
        <v>832</v>
      </c>
      <c r="AY31" s="120">
        <v>339</v>
      </c>
      <c r="AZ31" s="120">
        <v>94</v>
      </c>
      <c r="BA31" s="120">
        <v>84</v>
      </c>
      <c r="BB31" s="120">
        <v>629</v>
      </c>
      <c r="BC31" s="120">
        <v>171</v>
      </c>
      <c r="BD31" s="120">
        <v>110</v>
      </c>
      <c r="BE31" s="120">
        <v>83</v>
      </c>
      <c r="BF31" s="120">
        <v>46</v>
      </c>
      <c r="BG31" s="120">
        <v>46</v>
      </c>
      <c r="BH31" s="120">
        <v>182</v>
      </c>
      <c r="BI31" s="120">
        <v>173</v>
      </c>
      <c r="BJ31" s="120">
        <v>128</v>
      </c>
      <c r="BK31" s="120">
        <v>132</v>
      </c>
      <c r="BL31" s="120">
        <v>54</v>
      </c>
      <c r="BM31" s="120">
        <v>41</v>
      </c>
      <c r="BN31" s="120">
        <v>802</v>
      </c>
      <c r="BO31" s="120">
        <v>550</v>
      </c>
      <c r="BP31" s="120">
        <v>343</v>
      </c>
      <c r="BQ31" s="120">
        <v>583</v>
      </c>
      <c r="BR31" s="120">
        <v>26</v>
      </c>
      <c r="BS31" s="120">
        <v>37</v>
      </c>
      <c r="BT31" s="120">
        <v>317</v>
      </c>
      <c r="BU31" s="120">
        <v>546</v>
      </c>
      <c r="BV31" s="120">
        <v>611</v>
      </c>
      <c r="BW31" s="120">
        <v>269</v>
      </c>
      <c r="BX31" s="120">
        <v>116</v>
      </c>
      <c r="BY31" s="120">
        <v>29</v>
      </c>
      <c r="BZ31" s="120">
        <v>496</v>
      </c>
      <c r="CA31" s="120">
        <v>240</v>
      </c>
      <c r="CB31" s="120">
        <v>125</v>
      </c>
      <c r="CC31" s="120">
        <v>112</v>
      </c>
      <c r="CD31" s="120">
        <v>208</v>
      </c>
      <c r="CE31" s="120">
        <v>319</v>
      </c>
      <c r="CF31" s="120">
        <v>46</v>
      </c>
      <c r="CG31" s="120">
        <v>31</v>
      </c>
      <c r="CH31" s="120">
        <v>162</v>
      </c>
      <c r="CI31" s="120">
        <v>288</v>
      </c>
    </row>
    <row r="32" spans="2:87" x14ac:dyDescent="0.25">
      <c r="B32" s="120" t="str">
        <f t="shared" si="3"/>
        <v>2003</v>
      </c>
      <c r="C32" s="120" t="s">
        <v>1655</v>
      </c>
      <c r="D32" s="120">
        <v>5008</v>
      </c>
      <c r="E32" s="120">
        <v>3686</v>
      </c>
      <c r="F32" s="120">
        <v>4672</v>
      </c>
      <c r="G32" s="120">
        <v>3257</v>
      </c>
      <c r="H32" s="120">
        <v>457</v>
      </c>
      <c r="I32" s="120">
        <v>112</v>
      </c>
      <c r="J32" s="120">
        <v>401</v>
      </c>
      <c r="K32" s="120">
        <v>210</v>
      </c>
      <c r="L32" s="120">
        <v>230</v>
      </c>
      <c r="M32" s="120">
        <v>125</v>
      </c>
      <c r="N32" s="120">
        <v>171</v>
      </c>
      <c r="O32" s="120">
        <v>85</v>
      </c>
      <c r="P32" s="120">
        <v>952</v>
      </c>
      <c r="Q32" s="120">
        <v>520</v>
      </c>
      <c r="R32" s="120">
        <v>670</v>
      </c>
      <c r="S32" s="120">
        <v>321</v>
      </c>
      <c r="T32" s="120">
        <v>959</v>
      </c>
      <c r="U32" s="120">
        <v>925</v>
      </c>
      <c r="V32" s="120">
        <v>504</v>
      </c>
      <c r="W32" s="120">
        <v>608</v>
      </c>
      <c r="X32" s="120">
        <v>448</v>
      </c>
      <c r="Y32" s="120">
        <v>562</v>
      </c>
      <c r="Z32" s="120">
        <v>860</v>
      </c>
      <c r="AA32" s="120">
        <v>386</v>
      </c>
      <c r="AB32" s="120">
        <v>152</v>
      </c>
      <c r="AC32" s="120">
        <v>35</v>
      </c>
      <c r="AD32" s="120">
        <v>708</v>
      </c>
      <c r="AE32" s="120">
        <v>352</v>
      </c>
      <c r="AF32" s="120">
        <v>336</v>
      </c>
      <c r="AG32" s="120">
        <v>429</v>
      </c>
      <c r="AH32" s="120">
        <v>294</v>
      </c>
      <c r="AI32" s="120">
        <v>371</v>
      </c>
      <c r="AJ32" s="120">
        <v>5015</v>
      </c>
      <c r="AK32" s="120">
        <v>3940</v>
      </c>
      <c r="AL32" s="120">
        <v>4712</v>
      </c>
      <c r="AM32" s="120">
        <v>3551</v>
      </c>
      <c r="AN32" s="120">
        <v>24</v>
      </c>
      <c r="AO32" s="120">
        <v>5</v>
      </c>
      <c r="AP32" s="120">
        <v>405</v>
      </c>
      <c r="AQ32" s="120">
        <v>106</v>
      </c>
      <c r="AR32" s="120">
        <v>430</v>
      </c>
      <c r="AS32" s="120">
        <v>232</v>
      </c>
      <c r="AT32" s="120">
        <v>251</v>
      </c>
      <c r="AU32" s="120">
        <v>137</v>
      </c>
      <c r="AV32" s="120">
        <v>179</v>
      </c>
      <c r="AW32" s="120">
        <v>95</v>
      </c>
      <c r="AX32" s="120">
        <v>855</v>
      </c>
      <c r="AY32" s="120">
        <v>534</v>
      </c>
      <c r="AZ32" s="120">
        <v>180</v>
      </c>
      <c r="BA32" s="120">
        <v>120</v>
      </c>
      <c r="BB32" s="120">
        <v>543</v>
      </c>
      <c r="BC32" s="120">
        <v>300</v>
      </c>
      <c r="BD32" s="120">
        <v>132</v>
      </c>
      <c r="BE32" s="120">
        <v>114</v>
      </c>
      <c r="BF32" s="120">
        <v>89</v>
      </c>
      <c r="BG32" s="120">
        <v>161</v>
      </c>
      <c r="BH32" s="120">
        <v>278</v>
      </c>
      <c r="BI32" s="120">
        <v>279</v>
      </c>
      <c r="BJ32" s="120">
        <v>187</v>
      </c>
      <c r="BK32" s="120">
        <v>230</v>
      </c>
      <c r="BL32" s="120">
        <v>91</v>
      </c>
      <c r="BM32" s="120">
        <v>50</v>
      </c>
      <c r="BN32" s="120">
        <v>1075</v>
      </c>
      <c r="BO32" s="120">
        <v>1014</v>
      </c>
      <c r="BP32" s="120">
        <v>547</v>
      </c>
      <c r="BQ32" s="120">
        <v>697</v>
      </c>
      <c r="BR32" s="120">
        <v>59</v>
      </c>
      <c r="BS32" s="120">
        <v>50</v>
      </c>
      <c r="BT32" s="120">
        <v>488</v>
      </c>
      <c r="BU32" s="120">
        <v>647</v>
      </c>
      <c r="BV32" s="120">
        <v>770</v>
      </c>
      <c r="BW32" s="120">
        <v>393</v>
      </c>
      <c r="BX32" s="120">
        <v>125</v>
      </c>
      <c r="BY32" s="120">
        <v>33</v>
      </c>
      <c r="BZ32" s="120">
        <v>645</v>
      </c>
      <c r="CA32" s="120">
        <v>360</v>
      </c>
      <c r="CB32" s="120">
        <v>239</v>
      </c>
      <c r="CC32" s="120">
        <v>129</v>
      </c>
      <c r="CD32" s="120">
        <v>303</v>
      </c>
      <c r="CE32" s="120">
        <v>390</v>
      </c>
      <c r="CF32" s="120">
        <v>36</v>
      </c>
      <c r="CG32" s="120">
        <v>49</v>
      </c>
      <c r="CH32" s="120">
        <v>267</v>
      </c>
      <c r="CI32" s="120">
        <v>340</v>
      </c>
    </row>
    <row r="33" spans="2:87" x14ac:dyDescent="0.25">
      <c r="B33" s="120" t="str">
        <f t="shared" si="3"/>
        <v>2003</v>
      </c>
      <c r="C33" s="120" t="s">
        <v>1654</v>
      </c>
      <c r="D33" s="120">
        <v>4681</v>
      </c>
      <c r="E33" s="120">
        <v>3402</v>
      </c>
      <c r="F33" s="120">
        <v>4402</v>
      </c>
      <c r="G33" s="120">
        <v>3035</v>
      </c>
      <c r="H33" s="120">
        <v>355</v>
      </c>
      <c r="I33" s="120">
        <v>106</v>
      </c>
      <c r="J33" s="120">
        <v>350</v>
      </c>
      <c r="K33" s="120">
        <v>193</v>
      </c>
      <c r="L33" s="120">
        <v>203</v>
      </c>
      <c r="M33" s="120">
        <v>119</v>
      </c>
      <c r="N33" s="120">
        <v>148</v>
      </c>
      <c r="O33" s="120">
        <v>74</v>
      </c>
      <c r="P33" s="120">
        <v>967</v>
      </c>
      <c r="Q33" s="120">
        <v>539</v>
      </c>
      <c r="R33" s="120">
        <v>710</v>
      </c>
      <c r="S33" s="120">
        <v>354</v>
      </c>
      <c r="T33" s="120">
        <v>941</v>
      </c>
      <c r="U33" s="120">
        <v>782</v>
      </c>
      <c r="V33" s="120">
        <v>457</v>
      </c>
      <c r="W33" s="120">
        <v>595</v>
      </c>
      <c r="X33" s="120">
        <v>397</v>
      </c>
      <c r="Y33" s="120">
        <v>558</v>
      </c>
      <c r="Z33" s="120">
        <v>799</v>
      </c>
      <c r="AA33" s="120">
        <v>377</v>
      </c>
      <c r="AB33" s="120">
        <v>131</v>
      </c>
      <c r="AC33" s="120">
        <v>59</v>
      </c>
      <c r="AD33" s="120">
        <v>668</v>
      </c>
      <c r="AE33" s="120">
        <v>318</v>
      </c>
      <c r="AF33" s="120">
        <v>279</v>
      </c>
      <c r="AG33" s="120">
        <v>367</v>
      </c>
      <c r="AH33" s="120">
        <v>242</v>
      </c>
      <c r="AI33" s="120">
        <v>316</v>
      </c>
      <c r="AJ33" s="120">
        <v>3821</v>
      </c>
      <c r="AK33" s="120">
        <v>3149</v>
      </c>
      <c r="AL33" s="120">
        <v>3625</v>
      </c>
      <c r="AM33" s="120">
        <v>2811</v>
      </c>
      <c r="AN33" s="120">
        <v>19</v>
      </c>
      <c r="AO33" s="120">
        <v>6</v>
      </c>
      <c r="AP33" s="120">
        <v>289</v>
      </c>
      <c r="AQ33" s="120">
        <v>89</v>
      </c>
      <c r="AR33" s="120">
        <v>320</v>
      </c>
      <c r="AS33" s="120">
        <v>187</v>
      </c>
      <c r="AT33" s="120">
        <v>196</v>
      </c>
      <c r="AU33" s="120">
        <v>117</v>
      </c>
      <c r="AV33" s="120">
        <v>124</v>
      </c>
      <c r="AW33" s="120">
        <v>70</v>
      </c>
      <c r="AX33" s="120">
        <v>718</v>
      </c>
      <c r="AY33" s="120">
        <v>475</v>
      </c>
      <c r="AZ33" s="120">
        <v>110</v>
      </c>
      <c r="BA33" s="120">
        <v>85</v>
      </c>
      <c r="BB33" s="120">
        <v>508</v>
      </c>
      <c r="BC33" s="120">
        <v>294</v>
      </c>
      <c r="BD33" s="120">
        <v>100</v>
      </c>
      <c r="BE33" s="120">
        <v>96</v>
      </c>
      <c r="BF33" s="120">
        <v>71</v>
      </c>
      <c r="BG33" s="120">
        <v>63</v>
      </c>
      <c r="BH33" s="120">
        <v>182</v>
      </c>
      <c r="BI33" s="120">
        <v>177</v>
      </c>
      <c r="BJ33" s="120">
        <v>112</v>
      </c>
      <c r="BK33" s="120">
        <v>127</v>
      </c>
      <c r="BL33" s="120">
        <v>70</v>
      </c>
      <c r="BM33" s="120">
        <v>50</v>
      </c>
      <c r="BN33" s="120">
        <v>844</v>
      </c>
      <c r="BO33" s="120">
        <v>741</v>
      </c>
      <c r="BP33" s="120">
        <v>392</v>
      </c>
      <c r="BQ33" s="120">
        <v>571</v>
      </c>
      <c r="BR33" s="120">
        <v>53</v>
      </c>
      <c r="BS33" s="120">
        <v>37</v>
      </c>
      <c r="BT33" s="120">
        <v>339</v>
      </c>
      <c r="BU33" s="120">
        <v>535</v>
      </c>
      <c r="BV33" s="120">
        <v>628</v>
      </c>
      <c r="BW33" s="120">
        <v>337</v>
      </c>
      <c r="BX33" s="120">
        <v>87</v>
      </c>
      <c r="BY33" s="120">
        <v>63</v>
      </c>
      <c r="BZ33" s="120">
        <v>541</v>
      </c>
      <c r="CA33" s="120">
        <v>274</v>
      </c>
      <c r="CB33" s="120">
        <v>163</v>
      </c>
      <c r="CC33" s="120">
        <v>163</v>
      </c>
      <c r="CD33" s="120">
        <v>196</v>
      </c>
      <c r="CE33" s="120">
        <v>338</v>
      </c>
      <c r="CF33" s="120">
        <v>26</v>
      </c>
      <c r="CG33" s="120">
        <v>49</v>
      </c>
      <c r="CH33" s="120">
        <v>170</v>
      </c>
      <c r="CI33" s="120">
        <v>289</v>
      </c>
    </row>
    <row r="34" spans="2:87" x14ac:dyDescent="0.25">
      <c r="B34" s="120" t="str">
        <f t="shared" si="3"/>
        <v>2003</v>
      </c>
      <c r="C34" s="120" t="s">
        <v>1653</v>
      </c>
      <c r="D34" s="120">
        <v>4444</v>
      </c>
      <c r="E34" s="120">
        <v>3101</v>
      </c>
      <c r="F34" s="120">
        <v>4162</v>
      </c>
      <c r="G34" s="120">
        <v>2743</v>
      </c>
      <c r="H34" s="120">
        <v>410</v>
      </c>
      <c r="I34" s="120">
        <v>97</v>
      </c>
      <c r="J34" s="120">
        <v>338</v>
      </c>
      <c r="K34" s="120">
        <v>197</v>
      </c>
      <c r="L34" s="120">
        <v>199</v>
      </c>
      <c r="M34" s="120">
        <v>127</v>
      </c>
      <c r="N34" s="120">
        <v>140</v>
      </c>
      <c r="O34" s="120">
        <v>70</v>
      </c>
      <c r="P34" s="120">
        <v>932</v>
      </c>
      <c r="Q34" s="120">
        <v>481</v>
      </c>
      <c r="R34" s="120">
        <v>641</v>
      </c>
      <c r="S34" s="120">
        <v>310</v>
      </c>
      <c r="T34" s="120">
        <v>775</v>
      </c>
      <c r="U34" s="120">
        <v>644</v>
      </c>
      <c r="V34" s="120">
        <v>449</v>
      </c>
      <c r="W34" s="120">
        <v>592</v>
      </c>
      <c r="X34" s="120">
        <v>401</v>
      </c>
      <c r="Y34" s="120">
        <v>554</v>
      </c>
      <c r="Z34" s="120">
        <v>757</v>
      </c>
      <c r="AA34" s="120">
        <v>338</v>
      </c>
      <c r="AB34" s="120">
        <v>130</v>
      </c>
      <c r="AC34" s="120">
        <v>30</v>
      </c>
      <c r="AD34" s="120">
        <v>627</v>
      </c>
      <c r="AE34" s="120">
        <v>308</v>
      </c>
      <c r="AF34" s="120">
        <v>281</v>
      </c>
      <c r="AG34" s="120">
        <v>358</v>
      </c>
      <c r="AH34" s="120">
        <v>241</v>
      </c>
      <c r="AI34" s="120">
        <v>311</v>
      </c>
      <c r="AJ34" s="120">
        <v>4164</v>
      </c>
      <c r="AK34" s="120">
        <v>3008</v>
      </c>
      <c r="AL34" s="120">
        <v>3970</v>
      </c>
      <c r="AM34" s="120">
        <v>2651</v>
      </c>
      <c r="AN34" s="120">
        <v>20</v>
      </c>
      <c r="AO34" s="120">
        <v>4</v>
      </c>
      <c r="AP34" s="120">
        <v>406</v>
      </c>
      <c r="AQ34" s="120">
        <v>93</v>
      </c>
      <c r="AR34" s="120">
        <v>341</v>
      </c>
      <c r="AS34" s="120">
        <v>184</v>
      </c>
      <c r="AT34" s="120">
        <v>206</v>
      </c>
      <c r="AU34" s="120">
        <v>120</v>
      </c>
      <c r="AV34" s="120">
        <v>135</v>
      </c>
      <c r="AW34" s="120">
        <v>64</v>
      </c>
      <c r="AX34" s="120">
        <v>832</v>
      </c>
      <c r="AY34" s="120">
        <v>448</v>
      </c>
      <c r="AZ34" s="120">
        <v>131</v>
      </c>
      <c r="BA34" s="120">
        <v>72</v>
      </c>
      <c r="BB34" s="120">
        <v>573</v>
      </c>
      <c r="BC34" s="120">
        <v>298</v>
      </c>
      <c r="BD34" s="120">
        <v>128</v>
      </c>
      <c r="BE34" s="120">
        <v>78</v>
      </c>
      <c r="BF34" s="120">
        <v>71</v>
      </c>
      <c r="BG34" s="120">
        <v>59</v>
      </c>
      <c r="BH34" s="120">
        <v>179</v>
      </c>
      <c r="BI34" s="120">
        <v>193</v>
      </c>
      <c r="BJ34" s="120">
        <v>106</v>
      </c>
      <c r="BK34" s="120">
        <v>133</v>
      </c>
      <c r="BL34" s="120">
        <v>73</v>
      </c>
      <c r="BM34" s="120">
        <v>60</v>
      </c>
      <c r="BN34" s="120">
        <v>772</v>
      </c>
      <c r="BO34" s="120">
        <v>632</v>
      </c>
      <c r="BP34" s="120">
        <v>402</v>
      </c>
      <c r="BQ34" s="120">
        <v>567</v>
      </c>
      <c r="BR34" s="120">
        <v>33</v>
      </c>
      <c r="BS34" s="120">
        <v>31</v>
      </c>
      <c r="BT34" s="120">
        <v>369</v>
      </c>
      <c r="BU34" s="120">
        <v>536</v>
      </c>
      <c r="BV34" s="120">
        <v>775</v>
      </c>
      <c r="BW34" s="120">
        <v>362</v>
      </c>
      <c r="BX34" s="120">
        <v>127</v>
      </c>
      <c r="BY34" s="120">
        <v>31</v>
      </c>
      <c r="BZ34" s="120">
        <v>648</v>
      </c>
      <c r="CA34" s="120">
        <v>332</v>
      </c>
      <c r="CB34" s="120">
        <v>172</v>
      </c>
      <c r="CC34" s="120">
        <v>109</v>
      </c>
      <c r="CD34" s="120">
        <v>195</v>
      </c>
      <c r="CE34" s="120">
        <v>357</v>
      </c>
      <c r="CF34" s="120">
        <v>30</v>
      </c>
      <c r="CG34" s="120">
        <v>52</v>
      </c>
      <c r="CH34" s="120">
        <v>165</v>
      </c>
      <c r="CI34" s="120">
        <v>305</v>
      </c>
    </row>
    <row r="35" spans="2:87" x14ac:dyDescent="0.25">
      <c r="B35" s="120" t="str">
        <f t="shared" si="3"/>
        <v>2003</v>
      </c>
      <c r="C35" s="120" t="s">
        <v>1652</v>
      </c>
      <c r="D35" s="120">
        <v>4689</v>
      </c>
      <c r="E35" s="120">
        <v>3182</v>
      </c>
      <c r="F35" s="120">
        <v>4398</v>
      </c>
      <c r="G35" s="120">
        <v>2826</v>
      </c>
      <c r="H35" s="120">
        <v>449</v>
      </c>
      <c r="I35" s="120">
        <v>120</v>
      </c>
      <c r="J35" s="120">
        <v>313</v>
      </c>
      <c r="K35" s="120">
        <v>182</v>
      </c>
      <c r="L35" s="120">
        <v>188</v>
      </c>
      <c r="M35" s="120">
        <v>104</v>
      </c>
      <c r="N35" s="120">
        <v>125</v>
      </c>
      <c r="O35" s="120">
        <v>78</v>
      </c>
      <c r="P35" s="120">
        <v>939</v>
      </c>
      <c r="Q35" s="120">
        <v>500</v>
      </c>
      <c r="R35" s="120">
        <v>685</v>
      </c>
      <c r="S35" s="120">
        <v>349</v>
      </c>
      <c r="T35" s="120">
        <v>913</v>
      </c>
      <c r="U35" s="120">
        <v>592</v>
      </c>
      <c r="V35" s="120">
        <v>472</v>
      </c>
      <c r="W35" s="120">
        <v>608</v>
      </c>
      <c r="X35" s="120">
        <v>402</v>
      </c>
      <c r="Y35" s="120">
        <v>564</v>
      </c>
      <c r="Z35" s="120">
        <v>813</v>
      </c>
      <c r="AA35" s="120">
        <v>366</v>
      </c>
      <c r="AB35" s="120">
        <v>147</v>
      </c>
      <c r="AC35" s="120">
        <v>44</v>
      </c>
      <c r="AD35" s="120">
        <v>666</v>
      </c>
      <c r="AE35" s="120">
        <v>322</v>
      </c>
      <c r="AF35" s="120">
        <v>291</v>
      </c>
      <c r="AG35" s="120">
        <v>356</v>
      </c>
      <c r="AH35" s="120">
        <v>269</v>
      </c>
      <c r="AI35" s="120">
        <v>331</v>
      </c>
      <c r="AJ35" s="120">
        <v>5232</v>
      </c>
      <c r="AK35" s="120">
        <v>3624</v>
      </c>
      <c r="AL35" s="120">
        <v>5018</v>
      </c>
      <c r="AM35" s="120">
        <v>3260</v>
      </c>
      <c r="AN35" s="120">
        <v>20</v>
      </c>
      <c r="AO35" s="120">
        <v>5</v>
      </c>
      <c r="AP35" s="120">
        <v>614</v>
      </c>
      <c r="AQ35" s="120">
        <v>168</v>
      </c>
      <c r="AR35" s="120">
        <v>336</v>
      </c>
      <c r="AS35" s="120">
        <v>205</v>
      </c>
      <c r="AT35" s="120">
        <v>197</v>
      </c>
      <c r="AU35" s="120">
        <v>125</v>
      </c>
      <c r="AV35" s="120">
        <v>139</v>
      </c>
      <c r="AW35" s="120">
        <v>80</v>
      </c>
      <c r="AX35" s="120">
        <v>991</v>
      </c>
      <c r="AY35" s="120">
        <v>544</v>
      </c>
      <c r="AZ35" s="120">
        <v>165</v>
      </c>
      <c r="BA35" s="120">
        <v>102</v>
      </c>
      <c r="BB35" s="120">
        <v>705</v>
      </c>
      <c r="BC35" s="120">
        <v>364</v>
      </c>
      <c r="BD35" s="120">
        <v>120</v>
      </c>
      <c r="BE35" s="120">
        <v>78</v>
      </c>
      <c r="BF35" s="120">
        <v>81</v>
      </c>
      <c r="BG35" s="120">
        <v>50</v>
      </c>
      <c r="BH35" s="120">
        <v>266</v>
      </c>
      <c r="BI35" s="120">
        <v>300</v>
      </c>
      <c r="BJ35" s="120">
        <v>149</v>
      </c>
      <c r="BK35" s="120">
        <v>224</v>
      </c>
      <c r="BL35" s="120">
        <v>117</v>
      </c>
      <c r="BM35" s="120">
        <v>76</v>
      </c>
      <c r="BN35" s="120">
        <v>1049</v>
      </c>
      <c r="BO35" s="120">
        <v>652</v>
      </c>
      <c r="BP35" s="120">
        <v>468</v>
      </c>
      <c r="BQ35" s="120">
        <v>703</v>
      </c>
      <c r="BR35" s="120">
        <v>56</v>
      </c>
      <c r="BS35" s="120">
        <v>59</v>
      </c>
      <c r="BT35" s="120">
        <v>412</v>
      </c>
      <c r="BU35" s="120">
        <v>644</v>
      </c>
      <c r="BV35" s="120">
        <v>987</v>
      </c>
      <c r="BW35" s="120">
        <v>472</v>
      </c>
      <c r="BX35" s="120">
        <v>218</v>
      </c>
      <c r="BY35" s="120">
        <v>56</v>
      </c>
      <c r="BZ35" s="120">
        <v>769</v>
      </c>
      <c r="CA35" s="120">
        <v>416</v>
      </c>
      <c r="CB35" s="120">
        <v>207</v>
      </c>
      <c r="CC35" s="120">
        <v>160</v>
      </c>
      <c r="CD35" s="120">
        <v>214</v>
      </c>
      <c r="CE35" s="120">
        <v>364</v>
      </c>
      <c r="CF35" s="120">
        <v>18</v>
      </c>
      <c r="CG35" s="120">
        <v>29</v>
      </c>
      <c r="CH35" s="120">
        <v>196</v>
      </c>
      <c r="CI35" s="120">
        <v>335</v>
      </c>
    </row>
    <row r="36" spans="2:87" x14ac:dyDescent="0.25">
      <c r="B36" s="120" t="str">
        <f t="shared" si="3"/>
        <v>2003</v>
      </c>
      <c r="C36" s="120" t="s">
        <v>1651</v>
      </c>
      <c r="D36" s="120">
        <v>4618</v>
      </c>
      <c r="E36" s="120">
        <v>3201</v>
      </c>
      <c r="F36" s="120">
        <v>4346</v>
      </c>
      <c r="G36" s="120">
        <v>2899</v>
      </c>
      <c r="H36" s="120">
        <v>452</v>
      </c>
      <c r="I36" s="120">
        <v>101</v>
      </c>
      <c r="J36" s="120">
        <v>321</v>
      </c>
      <c r="K36" s="120">
        <v>196</v>
      </c>
      <c r="L36" s="120">
        <v>193</v>
      </c>
      <c r="M36" s="120">
        <v>109</v>
      </c>
      <c r="N36" s="120">
        <v>128</v>
      </c>
      <c r="O36" s="120">
        <v>87</v>
      </c>
      <c r="P36" s="120">
        <v>913</v>
      </c>
      <c r="Q36" s="120">
        <v>512</v>
      </c>
      <c r="R36" s="120">
        <v>642</v>
      </c>
      <c r="S36" s="120">
        <v>312</v>
      </c>
      <c r="T36" s="120">
        <v>849</v>
      </c>
      <c r="U36" s="120">
        <v>650</v>
      </c>
      <c r="V36" s="120">
        <v>481</v>
      </c>
      <c r="W36" s="120">
        <v>651</v>
      </c>
      <c r="X36" s="120">
        <v>413</v>
      </c>
      <c r="Y36" s="120">
        <v>598</v>
      </c>
      <c r="Z36" s="120">
        <v>831</v>
      </c>
      <c r="AA36" s="120">
        <v>393</v>
      </c>
      <c r="AB36" s="120">
        <v>133</v>
      </c>
      <c r="AC36" s="120">
        <v>42</v>
      </c>
      <c r="AD36" s="120">
        <v>698</v>
      </c>
      <c r="AE36" s="120">
        <v>351</v>
      </c>
      <c r="AF36" s="120">
        <v>271</v>
      </c>
      <c r="AG36" s="120">
        <v>302</v>
      </c>
      <c r="AH36" s="120">
        <v>240</v>
      </c>
      <c r="AI36" s="120">
        <v>262</v>
      </c>
      <c r="AJ36" s="120">
        <v>5023</v>
      </c>
      <c r="AK36" s="120">
        <v>3215</v>
      </c>
      <c r="AL36" s="120">
        <v>4740</v>
      </c>
      <c r="AM36" s="120">
        <v>2866</v>
      </c>
      <c r="AN36" s="120">
        <v>28</v>
      </c>
      <c r="AO36" s="120">
        <v>6</v>
      </c>
      <c r="AP36" s="120">
        <v>551</v>
      </c>
      <c r="AQ36" s="120">
        <v>119</v>
      </c>
      <c r="AR36" s="120">
        <v>362</v>
      </c>
      <c r="AS36" s="120">
        <v>206</v>
      </c>
      <c r="AT36" s="120">
        <v>220</v>
      </c>
      <c r="AU36" s="120">
        <v>118</v>
      </c>
      <c r="AV36" s="120">
        <v>142</v>
      </c>
      <c r="AW36" s="120">
        <v>88</v>
      </c>
      <c r="AX36" s="120">
        <v>956</v>
      </c>
      <c r="AY36" s="120">
        <v>486</v>
      </c>
      <c r="AZ36" s="120">
        <v>159</v>
      </c>
      <c r="BA36" s="120">
        <v>109</v>
      </c>
      <c r="BB36" s="120">
        <v>674</v>
      </c>
      <c r="BC36" s="120">
        <v>293</v>
      </c>
      <c r="BD36" s="120">
        <v>122</v>
      </c>
      <c r="BE36" s="120">
        <v>84</v>
      </c>
      <c r="BF36" s="120">
        <v>79</v>
      </c>
      <c r="BG36" s="120">
        <v>50</v>
      </c>
      <c r="BH36" s="120">
        <v>244</v>
      </c>
      <c r="BI36" s="120">
        <v>186</v>
      </c>
      <c r="BJ36" s="120">
        <v>134</v>
      </c>
      <c r="BK36" s="120">
        <v>149</v>
      </c>
      <c r="BL36" s="120">
        <v>110</v>
      </c>
      <c r="BM36" s="120">
        <v>37</v>
      </c>
      <c r="BN36" s="120">
        <v>839</v>
      </c>
      <c r="BO36" s="120">
        <v>614</v>
      </c>
      <c r="BP36" s="120">
        <v>461</v>
      </c>
      <c r="BQ36" s="120">
        <v>640</v>
      </c>
      <c r="BR36" s="120">
        <v>52</v>
      </c>
      <c r="BS36" s="120">
        <v>63</v>
      </c>
      <c r="BT36" s="120">
        <v>409</v>
      </c>
      <c r="BU36" s="120">
        <v>577</v>
      </c>
      <c r="BV36" s="120">
        <v>1038</v>
      </c>
      <c r="BW36" s="120">
        <v>423</v>
      </c>
      <c r="BX36" s="120">
        <v>233</v>
      </c>
      <c r="BY36" s="120">
        <v>49</v>
      </c>
      <c r="BZ36" s="120">
        <v>805</v>
      </c>
      <c r="CA36" s="120">
        <v>374</v>
      </c>
      <c r="CB36" s="120">
        <v>182</v>
      </c>
      <c r="CC36" s="120">
        <v>134</v>
      </c>
      <c r="CD36" s="120">
        <v>283</v>
      </c>
      <c r="CE36" s="120">
        <v>350</v>
      </c>
      <c r="CF36" s="120">
        <v>35</v>
      </c>
      <c r="CG36" s="120">
        <v>43</v>
      </c>
      <c r="CH36" s="120">
        <v>248</v>
      </c>
      <c r="CI36" s="120">
        <v>307</v>
      </c>
    </row>
    <row r="37" spans="2:87" x14ac:dyDescent="0.25">
      <c r="B37" s="120" t="str">
        <f t="shared" si="3"/>
        <v>2003</v>
      </c>
      <c r="C37" s="120" t="s">
        <v>1650</v>
      </c>
      <c r="D37" s="120">
        <v>4772</v>
      </c>
      <c r="E37" s="120">
        <v>3356</v>
      </c>
      <c r="F37" s="120">
        <v>4467</v>
      </c>
      <c r="G37" s="120">
        <v>2966</v>
      </c>
      <c r="H37" s="120">
        <v>459</v>
      </c>
      <c r="I37" s="120">
        <v>108</v>
      </c>
      <c r="J37" s="120">
        <v>330</v>
      </c>
      <c r="K37" s="120">
        <v>185</v>
      </c>
      <c r="L37" s="120">
        <v>200</v>
      </c>
      <c r="M37" s="120">
        <v>110</v>
      </c>
      <c r="N37" s="120">
        <v>129</v>
      </c>
      <c r="O37" s="120">
        <v>75</v>
      </c>
      <c r="P37" s="120">
        <v>935</v>
      </c>
      <c r="Q37" s="120">
        <v>531</v>
      </c>
      <c r="R37" s="120">
        <v>673</v>
      </c>
      <c r="S37" s="120">
        <v>352</v>
      </c>
      <c r="T37" s="120">
        <v>953</v>
      </c>
      <c r="U37" s="120">
        <v>691</v>
      </c>
      <c r="V37" s="120">
        <v>478</v>
      </c>
      <c r="W37" s="120">
        <v>603</v>
      </c>
      <c r="X37" s="120">
        <v>413</v>
      </c>
      <c r="Y37" s="120">
        <v>552</v>
      </c>
      <c r="Z37" s="120">
        <v>823</v>
      </c>
      <c r="AA37" s="120">
        <v>438</v>
      </c>
      <c r="AB37" s="120">
        <v>131</v>
      </c>
      <c r="AC37" s="120">
        <v>75</v>
      </c>
      <c r="AD37" s="120">
        <v>691</v>
      </c>
      <c r="AE37" s="120">
        <v>364</v>
      </c>
      <c r="AF37" s="120">
        <v>305</v>
      </c>
      <c r="AG37" s="120">
        <v>390</v>
      </c>
      <c r="AH37" s="120">
        <v>264</v>
      </c>
      <c r="AI37" s="120">
        <v>333</v>
      </c>
      <c r="AJ37" s="120">
        <v>5440</v>
      </c>
      <c r="AK37" s="120">
        <v>3276</v>
      </c>
      <c r="AL37" s="120">
        <v>5039</v>
      </c>
      <c r="AM37" s="120">
        <v>2832</v>
      </c>
      <c r="AN37" s="120">
        <v>31</v>
      </c>
      <c r="AO37" s="120">
        <v>7</v>
      </c>
      <c r="AP37" s="120">
        <v>575</v>
      </c>
      <c r="AQ37" s="120">
        <v>116</v>
      </c>
      <c r="AR37" s="120">
        <v>366</v>
      </c>
      <c r="AS37" s="120">
        <v>195</v>
      </c>
      <c r="AT37" s="120">
        <v>226</v>
      </c>
      <c r="AU37" s="120">
        <v>112</v>
      </c>
      <c r="AV37" s="120">
        <v>140</v>
      </c>
      <c r="AW37" s="120">
        <v>82</v>
      </c>
      <c r="AX37" s="120">
        <v>982</v>
      </c>
      <c r="AY37" s="120">
        <v>504</v>
      </c>
      <c r="AZ37" s="120">
        <v>141</v>
      </c>
      <c r="BA37" s="120">
        <v>89</v>
      </c>
      <c r="BB37" s="120">
        <v>705</v>
      </c>
      <c r="BC37" s="120">
        <v>318</v>
      </c>
      <c r="BD37" s="120">
        <v>136</v>
      </c>
      <c r="BE37" s="120">
        <v>97</v>
      </c>
      <c r="BF37" s="120">
        <v>85</v>
      </c>
      <c r="BG37" s="120">
        <v>60</v>
      </c>
      <c r="BH37" s="120">
        <v>222</v>
      </c>
      <c r="BI37" s="120">
        <v>176</v>
      </c>
      <c r="BJ37" s="120">
        <v>134</v>
      </c>
      <c r="BK37" s="120">
        <v>134</v>
      </c>
      <c r="BL37" s="120">
        <v>88</v>
      </c>
      <c r="BM37" s="120">
        <v>42</v>
      </c>
      <c r="BN37" s="120">
        <v>1004</v>
      </c>
      <c r="BO37" s="120">
        <v>667</v>
      </c>
      <c r="BP37" s="120">
        <v>537</v>
      </c>
      <c r="BQ37" s="120">
        <v>567</v>
      </c>
      <c r="BR37" s="120">
        <v>70</v>
      </c>
      <c r="BS37" s="120">
        <v>43</v>
      </c>
      <c r="BT37" s="120">
        <v>467</v>
      </c>
      <c r="BU37" s="120">
        <v>524</v>
      </c>
      <c r="BV37" s="120">
        <v>980</v>
      </c>
      <c r="BW37" s="120">
        <v>417</v>
      </c>
      <c r="BX37" s="120">
        <v>183</v>
      </c>
      <c r="BY37" s="120">
        <v>69</v>
      </c>
      <c r="BZ37" s="120">
        <v>797</v>
      </c>
      <c r="CA37" s="120">
        <v>348</v>
      </c>
      <c r="CB37" s="120">
        <v>258</v>
      </c>
      <c r="CC37" s="120">
        <v>123</v>
      </c>
      <c r="CD37" s="120">
        <v>400</v>
      </c>
      <c r="CE37" s="120">
        <v>444</v>
      </c>
      <c r="CF37" s="120">
        <v>57</v>
      </c>
      <c r="CG37" s="120">
        <v>70</v>
      </c>
      <c r="CH37" s="120">
        <v>343</v>
      </c>
      <c r="CI37" s="120">
        <v>374</v>
      </c>
    </row>
    <row r="38" spans="2:87" x14ac:dyDescent="0.25">
      <c r="B38" s="120" t="str">
        <f t="shared" si="3"/>
        <v>2003</v>
      </c>
      <c r="C38" s="120" t="s">
        <v>1649</v>
      </c>
      <c r="D38" s="120">
        <v>4721</v>
      </c>
      <c r="E38" s="120">
        <v>3195</v>
      </c>
      <c r="F38" s="120">
        <v>4402</v>
      </c>
      <c r="G38" s="120">
        <v>2843</v>
      </c>
      <c r="H38" s="120">
        <v>451</v>
      </c>
      <c r="I38" s="120">
        <v>142</v>
      </c>
      <c r="J38" s="120">
        <v>324</v>
      </c>
      <c r="K38" s="120">
        <v>180</v>
      </c>
      <c r="L38" s="120">
        <v>194</v>
      </c>
      <c r="M38" s="120">
        <v>102</v>
      </c>
      <c r="N38" s="120">
        <v>130</v>
      </c>
      <c r="O38" s="120">
        <v>78</v>
      </c>
      <c r="P38" s="120">
        <v>921</v>
      </c>
      <c r="Q38" s="120">
        <v>483</v>
      </c>
      <c r="R38" s="120">
        <v>634</v>
      </c>
      <c r="S38" s="120">
        <v>315</v>
      </c>
      <c r="T38" s="120">
        <v>954</v>
      </c>
      <c r="U38" s="120">
        <v>700</v>
      </c>
      <c r="V38" s="120">
        <v>459</v>
      </c>
      <c r="W38" s="120">
        <v>567</v>
      </c>
      <c r="X38" s="120">
        <v>397</v>
      </c>
      <c r="Y38" s="120">
        <v>518</v>
      </c>
      <c r="Z38" s="120">
        <v>784</v>
      </c>
      <c r="AA38" s="120">
        <v>374</v>
      </c>
      <c r="AB38" s="120">
        <v>128</v>
      </c>
      <c r="AC38" s="120">
        <v>56</v>
      </c>
      <c r="AD38" s="120">
        <v>655</v>
      </c>
      <c r="AE38" s="120">
        <v>317</v>
      </c>
      <c r="AF38" s="120">
        <v>319</v>
      </c>
      <c r="AG38" s="120">
        <v>352</v>
      </c>
      <c r="AH38" s="120">
        <v>288</v>
      </c>
      <c r="AI38" s="120">
        <v>295</v>
      </c>
      <c r="AJ38" s="120">
        <v>5222</v>
      </c>
      <c r="AK38" s="120">
        <v>3510</v>
      </c>
      <c r="AL38" s="120">
        <v>4890</v>
      </c>
      <c r="AM38" s="120">
        <v>3133</v>
      </c>
      <c r="AN38" s="120">
        <v>22</v>
      </c>
      <c r="AO38" s="120">
        <v>11</v>
      </c>
      <c r="AP38" s="120">
        <v>526</v>
      </c>
      <c r="AQ38" s="120">
        <v>155</v>
      </c>
      <c r="AR38" s="120">
        <v>361</v>
      </c>
      <c r="AS38" s="120">
        <v>208</v>
      </c>
      <c r="AT38" s="120">
        <v>208</v>
      </c>
      <c r="AU38" s="120">
        <v>119</v>
      </c>
      <c r="AV38" s="120">
        <v>153</v>
      </c>
      <c r="AW38" s="120">
        <v>89</v>
      </c>
      <c r="AX38" s="120">
        <v>976</v>
      </c>
      <c r="AY38" s="120">
        <v>531</v>
      </c>
      <c r="AZ38" s="120">
        <v>174</v>
      </c>
      <c r="BA38" s="120">
        <v>94</v>
      </c>
      <c r="BB38" s="120">
        <v>648</v>
      </c>
      <c r="BC38" s="120">
        <v>343</v>
      </c>
      <c r="BD38" s="120">
        <v>153</v>
      </c>
      <c r="BE38" s="120">
        <v>94</v>
      </c>
      <c r="BF38" s="120">
        <v>83</v>
      </c>
      <c r="BG38" s="120">
        <v>72</v>
      </c>
      <c r="BH38" s="120">
        <v>248</v>
      </c>
      <c r="BI38" s="120">
        <v>262</v>
      </c>
      <c r="BJ38" s="120">
        <v>144</v>
      </c>
      <c r="BK38" s="120">
        <v>175</v>
      </c>
      <c r="BL38" s="120">
        <v>104</v>
      </c>
      <c r="BM38" s="120">
        <v>87</v>
      </c>
      <c r="BN38" s="120">
        <v>1038</v>
      </c>
      <c r="BO38" s="120">
        <v>746</v>
      </c>
      <c r="BP38" s="120">
        <v>535</v>
      </c>
      <c r="BQ38" s="120">
        <v>596</v>
      </c>
      <c r="BR38" s="120">
        <v>72</v>
      </c>
      <c r="BS38" s="120">
        <v>57</v>
      </c>
      <c r="BT38" s="120">
        <v>463</v>
      </c>
      <c r="BU38" s="120">
        <v>539</v>
      </c>
      <c r="BV38" s="120">
        <v>872</v>
      </c>
      <c r="BW38" s="120">
        <v>442</v>
      </c>
      <c r="BX38" s="120">
        <v>136</v>
      </c>
      <c r="BY38" s="120">
        <v>62</v>
      </c>
      <c r="BZ38" s="120">
        <v>736</v>
      </c>
      <c r="CA38" s="120">
        <v>381</v>
      </c>
      <c r="CB38" s="120">
        <v>229</v>
      </c>
      <c r="CC38" s="120">
        <v>112</v>
      </c>
      <c r="CD38" s="120">
        <v>333</v>
      </c>
      <c r="CE38" s="120">
        <v>376</v>
      </c>
      <c r="CF38" s="120">
        <v>30</v>
      </c>
      <c r="CG38" s="120">
        <v>57</v>
      </c>
      <c r="CH38" s="120">
        <v>303</v>
      </c>
      <c r="CI38" s="120">
        <v>319</v>
      </c>
    </row>
    <row r="39" spans="2:87" x14ac:dyDescent="0.25">
      <c r="B39" s="120" t="str">
        <f t="shared" si="3"/>
        <v>2003</v>
      </c>
      <c r="C39" s="120" t="s">
        <v>1648</v>
      </c>
      <c r="D39" s="120">
        <v>4666</v>
      </c>
      <c r="E39" s="120">
        <v>3239</v>
      </c>
      <c r="F39" s="120">
        <v>4429</v>
      </c>
      <c r="G39" s="120">
        <v>2939</v>
      </c>
      <c r="H39" s="120">
        <v>494</v>
      </c>
      <c r="I39" s="120">
        <v>114</v>
      </c>
      <c r="J39" s="120">
        <v>346</v>
      </c>
      <c r="K39" s="120">
        <v>225</v>
      </c>
      <c r="L39" s="120">
        <v>209</v>
      </c>
      <c r="M39" s="120">
        <v>143</v>
      </c>
      <c r="N39" s="120">
        <v>137</v>
      </c>
      <c r="O39" s="120">
        <v>81</v>
      </c>
      <c r="P39" s="120">
        <v>963</v>
      </c>
      <c r="Q39" s="120">
        <v>542</v>
      </c>
      <c r="R39" s="120">
        <v>676</v>
      </c>
      <c r="S39" s="120">
        <v>338</v>
      </c>
      <c r="T39" s="120">
        <v>890</v>
      </c>
      <c r="U39" s="120">
        <v>732</v>
      </c>
      <c r="V39" s="120">
        <v>458</v>
      </c>
      <c r="W39" s="120">
        <v>550</v>
      </c>
      <c r="X39" s="120">
        <v>390</v>
      </c>
      <c r="Y39" s="120">
        <v>508</v>
      </c>
      <c r="Z39" s="120">
        <v>805</v>
      </c>
      <c r="AA39" s="120">
        <v>367</v>
      </c>
      <c r="AB39" s="120">
        <v>131</v>
      </c>
      <c r="AC39" s="120">
        <v>46</v>
      </c>
      <c r="AD39" s="120">
        <v>673</v>
      </c>
      <c r="AE39" s="120">
        <v>321</v>
      </c>
      <c r="AF39" s="120">
        <v>236</v>
      </c>
      <c r="AG39" s="120">
        <v>301</v>
      </c>
      <c r="AH39" s="120">
        <v>204</v>
      </c>
      <c r="AI39" s="120">
        <v>248</v>
      </c>
      <c r="AJ39" s="120">
        <v>4962</v>
      </c>
      <c r="AK39" s="120">
        <v>3268</v>
      </c>
      <c r="AL39" s="120">
        <v>4598</v>
      </c>
      <c r="AM39" s="120">
        <v>2942</v>
      </c>
      <c r="AN39" s="120">
        <v>18</v>
      </c>
      <c r="AO39" s="120">
        <v>8</v>
      </c>
      <c r="AP39" s="120">
        <v>498</v>
      </c>
      <c r="AQ39" s="120">
        <v>112</v>
      </c>
      <c r="AR39" s="120">
        <v>374</v>
      </c>
      <c r="AS39" s="120">
        <v>225</v>
      </c>
      <c r="AT39" s="120">
        <v>227</v>
      </c>
      <c r="AU39" s="120">
        <v>141</v>
      </c>
      <c r="AV39" s="120">
        <v>147</v>
      </c>
      <c r="AW39" s="120">
        <v>84</v>
      </c>
      <c r="AX39" s="120">
        <v>995</v>
      </c>
      <c r="AY39" s="120">
        <v>569</v>
      </c>
      <c r="AZ39" s="120">
        <v>146</v>
      </c>
      <c r="BA39" s="120">
        <v>112</v>
      </c>
      <c r="BB39" s="120">
        <v>692</v>
      </c>
      <c r="BC39" s="120">
        <v>367</v>
      </c>
      <c r="BD39" s="120">
        <v>156</v>
      </c>
      <c r="BE39" s="120">
        <v>89</v>
      </c>
      <c r="BF39" s="120">
        <v>73</v>
      </c>
      <c r="BG39" s="120">
        <v>51</v>
      </c>
      <c r="BH39" s="120">
        <v>193</v>
      </c>
      <c r="BI39" s="120">
        <v>237</v>
      </c>
      <c r="BJ39" s="120">
        <v>114</v>
      </c>
      <c r="BK39" s="120">
        <v>187</v>
      </c>
      <c r="BL39" s="120">
        <v>79</v>
      </c>
      <c r="BM39" s="120">
        <v>50</v>
      </c>
      <c r="BN39" s="120">
        <v>910</v>
      </c>
      <c r="BO39" s="120">
        <v>709</v>
      </c>
      <c r="BP39" s="120">
        <v>523</v>
      </c>
      <c r="BQ39" s="120">
        <v>544</v>
      </c>
      <c r="BR39" s="120">
        <v>98</v>
      </c>
      <c r="BS39" s="120">
        <v>43</v>
      </c>
      <c r="BT39" s="120">
        <v>424</v>
      </c>
      <c r="BU39" s="120">
        <v>501</v>
      </c>
      <c r="BV39" s="120">
        <v>838</v>
      </c>
      <c r="BW39" s="120">
        <v>380</v>
      </c>
      <c r="BX39" s="120">
        <v>111</v>
      </c>
      <c r="BY39" s="120">
        <v>48</v>
      </c>
      <c r="BZ39" s="120">
        <v>727</v>
      </c>
      <c r="CA39" s="120">
        <v>332</v>
      </c>
      <c r="CB39" s="120">
        <v>176</v>
      </c>
      <c r="CC39" s="120">
        <v>108</v>
      </c>
      <c r="CD39" s="120">
        <v>364</v>
      </c>
      <c r="CE39" s="120">
        <v>325</v>
      </c>
      <c r="CF39" s="120">
        <v>33</v>
      </c>
      <c r="CG39" s="120">
        <v>57</v>
      </c>
      <c r="CH39" s="120">
        <v>332</v>
      </c>
      <c r="CI39" s="120">
        <v>268</v>
      </c>
    </row>
    <row r="40" spans="2:87" x14ac:dyDescent="0.25">
      <c r="B40" s="120" t="str">
        <f t="shared" ref="B40:B71" si="4">RIGHT(C40,4)</f>
        <v>2003</v>
      </c>
      <c r="C40" s="120" t="s">
        <v>1647</v>
      </c>
      <c r="D40" s="120">
        <v>4870</v>
      </c>
      <c r="E40" s="120">
        <v>3054</v>
      </c>
      <c r="F40" s="120">
        <v>4610</v>
      </c>
      <c r="G40" s="120">
        <v>2753</v>
      </c>
      <c r="H40" s="120">
        <v>462</v>
      </c>
      <c r="I40" s="120">
        <v>78</v>
      </c>
      <c r="J40" s="120">
        <v>340</v>
      </c>
      <c r="K40" s="120">
        <v>187</v>
      </c>
      <c r="L40" s="120">
        <v>208</v>
      </c>
      <c r="M40" s="120">
        <v>115</v>
      </c>
      <c r="N40" s="120">
        <v>133</v>
      </c>
      <c r="O40" s="120">
        <v>73</v>
      </c>
      <c r="P40" s="120">
        <v>1020</v>
      </c>
      <c r="Q40" s="120">
        <v>532</v>
      </c>
      <c r="R40" s="120">
        <v>692</v>
      </c>
      <c r="S40" s="120">
        <v>344</v>
      </c>
      <c r="T40" s="120">
        <v>945</v>
      </c>
      <c r="U40" s="120">
        <v>628</v>
      </c>
      <c r="V40" s="120">
        <v>511</v>
      </c>
      <c r="W40" s="120">
        <v>557</v>
      </c>
      <c r="X40" s="120">
        <v>448</v>
      </c>
      <c r="Y40" s="120">
        <v>520</v>
      </c>
      <c r="Z40" s="120">
        <v>813</v>
      </c>
      <c r="AA40" s="120">
        <v>389</v>
      </c>
      <c r="AB40" s="120">
        <v>128</v>
      </c>
      <c r="AC40" s="120">
        <v>42</v>
      </c>
      <c r="AD40" s="120">
        <v>685</v>
      </c>
      <c r="AE40" s="120">
        <v>347</v>
      </c>
      <c r="AF40" s="120">
        <v>259</v>
      </c>
      <c r="AG40" s="120">
        <v>301</v>
      </c>
      <c r="AH40" s="120">
        <v>226</v>
      </c>
      <c r="AI40" s="120">
        <v>251</v>
      </c>
      <c r="AJ40" s="120">
        <v>5029</v>
      </c>
      <c r="AK40" s="120">
        <v>3035</v>
      </c>
      <c r="AL40" s="120">
        <v>4675</v>
      </c>
      <c r="AM40" s="120">
        <v>2743</v>
      </c>
      <c r="AN40" s="120">
        <v>17</v>
      </c>
      <c r="AO40" s="120">
        <v>7</v>
      </c>
      <c r="AP40" s="120">
        <v>427</v>
      </c>
      <c r="AQ40" s="120">
        <v>79</v>
      </c>
      <c r="AR40" s="120">
        <v>351</v>
      </c>
      <c r="AS40" s="120">
        <v>190</v>
      </c>
      <c r="AT40" s="120">
        <v>212</v>
      </c>
      <c r="AU40" s="120">
        <v>114</v>
      </c>
      <c r="AV40" s="120">
        <v>139</v>
      </c>
      <c r="AW40" s="120">
        <v>77</v>
      </c>
      <c r="AX40" s="120">
        <v>1095</v>
      </c>
      <c r="AY40" s="120">
        <v>590</v>
      </c>
      <c r="AZ40" s="120">
        <v>188</v>
      </c>
      <c r="BA40" s="120">
        <v>89</v>
      </c>
      <c r="BB40" s="120">
        <v>727</v>
      </c>
      <c r="BC40" s="120">
        <v>416</v>
      </c>
      <c r="BD40" s="120">
        <v>181</v>
      </c>
      <c r="BE40" s="120">
        <v>84</v>
      </c>
      <c r="BF40" s="120">
        <v>74</v>
      </c>
      <c r="BG40" s="120">
        <v>77</v>
      </c>
      <c r="BH40" s="120">
        <v>213</v>
      </c>
      <c r="BI40" s="120">
        <v>185</v>
      </c>
      <c r="BJ40" s="120">
        <v>139</v>
      </c>
      <c r="BK40" s="120">
        <v>144</v>
      </c>
      <c r="BL40" s="120">
        <v>74</v>
      </c>
      <c r="BM40" s="120">
        <v>41</v>
      </c>
      <c r="BN40" s="120">
        <v>911</v>
      </c>
      <c r="BO40" s="120">
        <v>623</v>
      </c>
      <c r="BP40" s="120">
        <v>596</v>
      </c>
      <c r="BQ40" s="120">
        <v>523</v>
      </c>
      <c r="BR40" s="120">
        <v>114</v>
      </c>
      <c r="BS40" s="120">
        <v>29</v>
      </c>
      <c r="BT40" s="120">
        <v>482</v>
      </c>
      <c r="BU40" s="120">
        <v>494</v>
      </c>
      <c r="BV40" s="120">
        <v>777</v>
      </c>
      <c r="BW40" s="120">
        <v>361</v>
      </c>
      <c r="BX40" s="120">
        <v>104</v>
      </c>
      <c r="BY40" s="120">
        <v>36</v>
      </c>
      <c r="BZ40" s="120">
        <v>673</v>
      </c>
      <c r="CA40" s="120">
        <v>326</v>
      </c>
      <c r="CB40" s="120">
        <v>214</v>
      </c>
      <c r="CC40" s="120">
        <v>108</v>
      </c>
      <c r="CD40" s="120">
        <v>354</v>
      </c>
      <c r="CE40" s="120">
        <v>292</v>
      </c>
      <c r="CF40" s="120">
        <v>44</v>
      </c>
      <c r="CG40" s="120">
        <v>49</v>
      </c>
      <c r="CH40" s="120">
        <v>310</v>
      </c>
      <c r="CI40" s="120">
        <v>243</v>
      </c>
    </row>
    <row r="41" spans="2:87" x14ac:dyDescent="0.25">
      <c r="B41" s="120" t="str">
        <f t="shared" si="4"/>
        <v>2003</v>
      </c>
      <c r="C41" s="120" t="s">
        <v>1646</v>
      </c>
      <c r="D41" s="120">
        <v>4898</v>
      </c>
      <c r="E41" s="120">
        <v>3196</v>
      </c>
      <c r="F41" s="120">
        <v>4574</v>
      </c>
      <c r="G41" s="120">
        <v>2848</v>
      </c>
      <c r="H41" s="120">
        <v>433</v>
      </c>
      <c r="I41" s="120">
        <v>96</v>
      </c>
      <c r="J41" s="120">
        <v>347</v>
      </c>
      <c r="K41" s="120">
        <v>214</v>
      </c>
      <c r="L41" s="120">
        <v>211</v>
      </c>
      <c r="M41" s="120">
        <v>132</v>
      </c>
      <c r="N41" s="120">
        <v>136</v>
      </c>
      <c r="O41" s="120">
        <v>82</v>
      </c>
      <c r="P41" s="120">
        <v>1052</v>
      </c>
      <c r="Q41" s="120">
        <v>535</v>
      </c>
      <c r="R41" s="120">
        <v>725</v>
      </c>
      <c r="S41" s="120">
        <v>340</v>
      </c>
      <c r="T41" s="120">
        <v>930</v>
      </c>
      <c r="U41" s="120">
        <v>568</v>
      </c>
      <c r="V41" s="120">
        <v>496</v>
      </c>
      <c r="W41" s="120">
        <v>600</v>
      </c>
      <c r="X41" s="120">
        <v>415</v>
      </c>
      <c r="Y41" s="120">
        <v>552</v>
      </c>
      <c r="Z41" s="120">
        <v>824</v>
      </c>
      <c r="AA41" s="120">
        <v>429</v>
      </c>
      <c r="AB41" s="120">
        <v>130</v>
      </c>
      <c r="AC41" s="120">
        <v>48</v>
      </c>
      <c r="AD41" s="120">
        <v>694</v>
      </c>
      <c r="AE41" s="120">
        <v>380</v>
      </c>
      <c r="AF41" s="120">
        <v>324</v>
      </c>
      <c r="AG41" s="120">
        <v>348</v>
      </c>
      <c r="AH41" s="120">
        <v>288</v>
      </c>
      <c r="AI41" s="120">
        <v>297</v>
      </c>
      <c r="AJ41" s="120">
        <v>5229</v>
      </c>
      <c r="AK41" s="120">
        <v>3447</v>
      </c>
      <c r="AL41" s="120">
        <v>4923</v>
      </c>
      <c r="AM41" s="120">
        <v>3114</v>
      </c>
      <c r="AN41" s="120">
        <v>19</v>
      </c>
      <c r="AO41" s="120">
        <v>7</v>
      </c>
      <c r="AP41" s="120">
        <v>431</v>
      </c>
      <c r="AQ41" s="120">
        <v>95</v>
      </c>
      <c r="AR41" s="120">
        <v>353</v>
      </c>
      <c r="AS41" s="120">
        <v>224</v>
      </c>
      <c r="AT41" s="120">
        <v>214</v>
      </c>
      <c r="AU41" s="120">
        <v>140</v>
      </c>
      <c r="AV41" s="120">
        <v>140</v>
      </c>
      <c r="AW41" s="120">
        <v>85</v>
      </c>
      <c r="AX41" s="120">
        <v>1268</v>
      </c>
      <c r="AY41" s="120">
        <v>658</v>
      </c>
      <c r="AZ41" s="120">
        <v>192</v>
      </c>
      <c r="BA41" s="120">
        <v>94</v>
      </c>
      <c r="BB41" s="120">
        <v>912</v>
      </c>
      <c r="BC41" s="120">
        <v>466</v>
      </c>
      <c r="BD41" s="120">
        <v>163</v>
      </c>
      <c r="BE41" s="120">
        <v>98</v>
      </c>
      <c r="BF41" s="120">
        <v>102</v>
      </c>
      <c r="BG41" s="120">
        <v>107</v>
      </c>
      <c r="BH41" s="120">
        <v>208</v>
      </c>
      <c r="BI41" s="120">
        <v>230</v>
      </c>
      <c r="BJ41" s="120">
        <v>126</v>
      </c>
      <c r="BK41" s="120">
        <v>184</v>
      </c>
      <c r="BL41" s="120">
        <v>81</v>
      </c>
      <c r="BM41" s="120">
        <v>46</v>
      </c>
      <c r="BN41" s="120">
        <v>1003</v>
      </c>
      <c r="BO41" s="120">
        <v>620</v>
      </c>
      <c r="BP41" s="120">
        <v>543</v>
      </c>
      <c r="BQ41" s="120">
        <v>641</v>
      </c>
      <c r="BR41" s="120">
        <v>86</v>
      </c>
      <c r="BS41" s="120">
        <v>50</v>
      </c>
      <c r="BT41" s="120">
        <v>457</v>
      </c>
      <c r="BU41" s="120">
        <v>591</v>
      </c>
      <c r="BV41" s="120">
        <v>805</v>
      </c>
      <c r="BW41" s="120">
        <v>429</v>
      </c>
      <c r="BX41" s="120">
        <v>100</v>
      </c>
      <c r="BY41" s="120">
        <v>48</v>
      </c>
      <c r="BZ41" s="120">
        <v>705</v>
      </c>
      <c r="CA41" s="120">
        <v>381</v>
      </c>
      <c r="CB41" s="120">
        <v>190</v>
      </c>
      <c r="CC41" s="120">
        <v>103</v>
      </c>
      <c r="CD41" s="120">
        <v>306</v>
      </c>
      <c r="CE41" s="120">
        <v>333</v>
      </c>
      <c r="CF41" s="120">
        <v>33</v>
      </c>
      <c r="CG41" s="120">
        <v>40</v>
      </c>
      <c r="CH41" s="120">
        <v>273</v>
      </c>
      <c r="CI41" s="120">
        <v>293</v>
      </c>
    </row>
    <row r="42" spans="2:87" x14ac:dyDescent="0.25">
      <c r="B42" s="120" t="str">
        <f t="shared" si="4"/>
        <v>2003</v>
      </c>
      <c r="C42" s="120" t="s">
        <v>1645</v>
      </c>
      <c r="D42" s="120">
        <v>4726</v>
      </c>
      <c r="E42" s="120">
        <v>3316</v>
      </c>
      <c r="F42" s="120">
        <v>4455</v>
      </c>
      <c r="G42" s="120">
        <v>2989</v>
      </c>
      <c r="H42" s="120">
        <v>473</v>
      </c>
      <c r="I42" s="120">
        <v>104</v>
      </c>
      <c r="J42" s="120">
        <v>353</v>
      </c>
      <c r="K42" s="120">
        <v>236</v>
      </c>
      <c r="L42" s="120">
        <v>236</v>
      </c>
      <c r="M42" s="120">
        <v>158</v>
      </c>
      <c r="N42" s="120">
        <v>117</v>
      </c>
      <c r="O42" s="120">
        <v>78</v>
      </c>
      <c r="P42" s="120">
        <v>969</v>
      </c>
      <c r="Q42" s="120">
        <v>530</v>
      </c>
      <c r="R42" s="120">
        <v>689</v>
      </c>
      <c r="S42" s="120">
        <v>336</v>
      </c>
      <c r="T42" s="120">
        <v>873</v>
      </c>
      <c r="U42" s="120">
        <v>697</v>
      </c>
      <c r="V42" s="120">
        <v>473</v>
      </c>
      <c r="W42" s="120">
        <v>582</v>
      </c>
      <c r="X42" s="120">
        <v>403</v>
      </c>
      <c r="Y42" s="120">
        <v>534</v>
      </c>
      <c r="Z42" s="120">
        <v>816</v>
      </c>
      <c r="AA42" s="120">
        <v>406</v>
      </c>
      <c r="AB42" s="120">
        <v>133</v>
      </c>
      <c r="AC42" s="120">
        <v>40</v>
      </c>
      <c r="AD42" s="120">
        <v>683</v>
      </c>
      <c r="AE42" s="120">
        <v>366</v>
      </c>
      <c r="AF42" s="120">
        <v>271</v>
      </c>
      <c r="AG42" s="120">
        <v>327</v>
      </c>
      <c r="AH42" s="120">
        <v>239</v>
      </c>
      <c r="AI42" s="120">
        <v>281</v>
      </c>
      <c r="AJ42" s="120">
        <v>4129</v>
      </c>
      <c r="AK42" s="120">
        <v>2931</v>
      </c>
      <c r="AL42" s="120">
        <v>3918</v>
      </c>
      <c r="AM42" s="120">
        <v>2628</v>
      </c>
      <c r="AN42" s="120">
        <v>11</v>
      </c>
      <c r="AO42" s="120">
        <v>7</v>
      </c>
      <c r="AP42" s="120">
        <v>351</v>
      </c>
      <c r="AQ42" s="120">
        <v>80</v>
      </c>
      <c r="AR42" s="120">
        <v>280</v>
      </c>
      <c r="AS42" s="120">
        <v>192</v>
      </c>
      <c r="AT42" s="120">
        <v>181</v>
      </c>
      <c r="AU42" s="120">
        <v>132</v>
      </c>
      <c r="AV42" s="120">
        <v>99</v>
      </c>
      <c r="AW42" s="120">
        <v>60</v>
      </c>
      <c r="AX42" s="120">
        <v>1076</v>
      </c>
      <c r="AY42" s="120">
        <v>473</v>
      </c>
      <c r="AZ42" s="120">
        <v>104</v>
      </c>
      <c r="BA42" s="120">
        <v>91</v>
      </c>
      <c r="BB42" s="120">
        <v>839</v>
      </c>
      <c r="BC42" s="120">
        <v>302</v>
      </c>
      <c r="BD42" s="120">
        <v>134</v>
      </c>
      <c r="BE42" s="120">
        <v>80</v>
      </c>
      <c r="BF42" s="120">
        <v>73</v>
      </c>
      <c r="BG42" s="120">
        <v>57</v>
      </c>
      <c r="BH42" s="120">
        <v>163</v>
      </c>
      <c r="BI42" s="120">
        <v>193</v>
      </c>
      <c r="BJ42" s="120">
        <v>107</v>
      </c>
      <c r="BK42" s="120">
        <v>148</v>
      </c>
      <c r="BL42" s="120">
        <v>55</v>
      </c>
      <c r="BM42" s="120">
        <v>45</v>
      </c>
      <c r="BN42" s="120">
        <v>749</v>
      </c>
      <c r="BO42" s="120">
        <v>638</v>
      </c>
      <c r="BP42" s="120">
        <v>384</v>
      </c>
      <c r="BQ42" s="120">
        <v>529</v>
      </c>
      <c r="BR42" s="120">
        <v>47</v>
      </c>
      <c r="BS42" s="120">
        <v>43</v>
      </c>
      <c r="BT42" s="120">
        <v>337</v>
      </c>
      <c r="BU42" s="120">
        <v>486</v>
      </c>
      <c r="BV42" s="120">
        <v>670</v>
      </c>
      <c r="BW42" s="120">
        <v>340</v>
      </c>
      <c r="BX42" s="120">
        <v>90</v>
      </c>
      <c r="BY42" s="120">
        <v>36</v>
      </c>
      <c r="BZ42" s="120">
        <v>580</v>
      </c>
      <c r="CA42" s="120">
        <v>304</v>
      </c>
      <c r="CB42" s="120">
        <v>162</v>
      </c>
      <c r="CC42" s="120">
        <v>119</v>
      </c>
      <c r="CD42" s="120">
        <v>211</v>
      </c>
      <c r="CE42" s="120">
        <v>303</v>
      </c>
      <c r="CF42" s="120">
        <v>30</v>
      </c>
      <c r="CG42" s="120">
        <v>41</v>
      </c>
      <c r="CH42" s="120">
        <v>181</v>
      </c>
      <c r="CI42" s="120">
        <v>262</v>
      </c>
    </row>
    <row r="43" spans="2:87" x14ac:dyDescent="0.25">
      <c r="B43" s="120" t="str">
        <f t="shared" si="4"/>
        <v>2003</v>
      </c>
      <c r="C43" s="120" t="s">
        <v>1644</v>
      </c>
      <c r="D43" s="120">
        <v>4967</v>
      </c>
      <c r="E43" s="120">
        <v>3334</v>
      </c>
      <c r="F43" s="120">
        <v>4659</v>
      </c>
      <c r="G43" s="120">
        <v>3002</v>
      </c>
      <c r="H43" s="120">
        <v>454</v>
      </c>
      <c r="I43" s="120">
        <v>116</v>
      </c>
      <c r="J43" s="120">
        <v>369</v>
      </c>
      <c r="K43" s="120">
        <v>230</v>
      </c>
      <c r="L43" s="120">
        <v>242</v>
      </c>
      <c r="M43" s="120">
        <v>139</v>
      </c>
      <c r="N43" s="120">
        <v>127</v>
      </c>
      <c r="O43" s="120">
        <v>91</v>
      </c>
      <c r="P43" s="120">
        <v>1063</v>
      </c>
      <c r="Q43" s="120">
        <v>571</v>
      </c>
      <c r="R43" s="120">
        <v>740</v>
      </c>
      <c r="S43" s="120">
        <v>355</v>
      </c>
      <c r="T43" s="120">
        <v>910</v>
      </c>
      <c r="U43" s="120">
        <v>638</v>
      </c>
      <c r="V43" s="120">
        <v>459</v>
      </c>
      <c r="W43" s="120">
        <v>572</v>
      </c>
      <c r="X43" s="120">
        <v>397</v>
      </c>
      <c r="Y43" s="120">
        <v>530</v>
      </c>
      <c r="Z43" s="120">
        <v>872</v>
      </c>
      <c r="AA43" s="120">
        <v>456</v>
      </c>
      <c r="AB43" s="120">
        <v>130</v>
      </c>
      <c r="AC43" s="120">
        <v>48</v>
      </c>
      <c r="AD43" s="120">
        <v>742</v>
      </c>
      <c r="AE43" s="120">
        <v>408</v>
      </c>
      <c r="AF43" s="120">
        <v>309</v>
      </c>
      <c r="AG43" s="120">
        <v>331</v>
      </c>
      <c r="AH43" s="120">
        <v>268</v>
      </c>
      <c r="AI43" s="120">
        <v>277</v>
      </c>
      <c r="AJ43" s="120">
        <v>3683</v>
      </c>
      <c r="AK43" s="120">
        <v>2863</v>
      </c>
      <c r="AL43" s="120">
        <v>3476</v>
      </c>
      <c r="AM43" s="120">
        <v>2563</v>
      </c>
      <c r="AN43" s="120">
        <v>16</v>
      </c>
      <c r="AO43" s="120">
        <v>8</v>
      </c>
      <c r="AP43" s="120">
        <v>284</v>
      </c>
      <c r="AQ43" s="120">
        <v>88</v>
      </c>
      <c r="AR43" s="120">
        <v>243</v>
      </c>
      <c r="AS43" s="120">
        <v>188</v>
      </c>
      <c r="AT43" s="120">
        <v>156</v>
      </c>
      <c r="AU43" s="120">
        <v>111</v>
      </c>
      <c r="AV43" s="120">
        <v>87</v>
      </c>
      <c r="AW43" s="120">
        <v>77</v>
      </c>
      <c r="AX43" s="120">
        <v>877</v>
      </c>
      <c r="AY43" s="120">
        <v>452</v>
      </c>
      <c r="AZ43" s="120">
        <v>102</v>
      </c>
      <c r="BA43" s="120">
        <v>109</v>
      </c>
      <c r="BB43" s="120">
        <v>644</v>
      </c>
      <c r="BC43" s="120">
        <v>264</v>
      </c>
      <c r="BD43" s="120">
        <v>132</v>
      </c>
      <c r="BE43" s="120">
        <v>78</v>
      </c>
      <c r="BF43" s="120">
        <v>60</v>
      </c>
      <c r="BG43" s="120">
        <v>81</v>
      </c>
      <c r="BH43" s="120">
        <v>147</v>
      </c>
      <c r="BI43" s="120">
        <v>181</v>
      </c>
      <c r="BJ43" s="120">
        <v>95</v>
      </c>
      <c r="BK43" s="120">
        <v>145</v>
      </c>
      <c r="BL43" s="120">
        <v>52</v>
      </c>
      <c r="BM43" s="120">
        <v>37</v>
      </c>
      <c r="BN43" s="120">
        <v>721</v>
      </c>
      <c r="BO43" s="120">
        <v>594</v>
      </c>
      <c r="BP43" s="120">
        <v>327</v>
      </c>
      <c r="BQ43" s="120">
        <v>513</v>
      </c>
      <c r="BR43" s="120">
        <v>34</v>
      </c>
      <c r="BS43" s="120">
        <v>34</v>
      </c>
      <c r="BT43" s="120">
        <v>293</v>
      </c>
      <c r="BU43" s="120">
        <v>480</v>
      </c>
      <c r="BV43" s="120">
        <v>643</v>
      </c>
      <c r="BW43" s="120">
        <v>353</v>
      </c>
      <c r="BX43" s="120">
        <v>95</v>
      </c>
      <c r="BY43" s="120">
        <v>33</v>
      </c>
      <c r="BZ43" s="120">
        <v>548</v>
      </c>
      <c r="CA43" s="120">
        <v>320</v>
      </c>
      <c r="CB43" s="120">
        <v>158</v>
      </c>
      <c r="CC43" s="120">
        <v>105</v>
      </c>
      <c r="CD43" s="120">
        <v>207</v>
      </c>
      <c r="CE43" s="120">
        <v>301</v>
      </c>
      <c r="CF43" s="120">
        <v>47</v>
      </c>
      <c r="CG43" s="120">
        <v>49</v>
      </c>
      <c r="CH43" s="120">
        <v>160</v>
      </c>
      <c r="CI43" s="120">
        <v>252</v>
      </c>
    </row>
    <row r="44" spans="2:87" x14ac:dyDescent="0.25">
      <c r="B44" s="120" t="str">
        <f t="shared" si="4"/>
        <v>2004</v>
      </c>
      <c r="C44" s="120" t="s">
        <v>1643</v>
      </c>
      <c r="D44" s="120">
        <v>4839</v>
      </c>
      <c r="E44" s="120">
        <v>3391</v>
      </c>
      <c r="F44" s="120">
        <v>4561</v>
      </c>
      <c r="G44" s="120">
        <v>3064</v>
      </c>
      <c r="H44" s="120">
        <v>436</v>
      </c>
      <c r="I44" s="120">
        <v>133</v>
      </c>
      <c r="J44" s="120">
        <v>375</v>
      </c>
      <c r="K44" s="120">
        <v>234</v>
      </c>
      <c r="L44" s="120">
        <v>238</v>
      </c>
      <c r="M44" s="120">
        <v>147</v>
      </c>
      <c r="N44" s="120">
        <v>137</v>
      </c>
      <c r="O44" s="120">
        <v>88</v>
      </c>
      <c r="P44" s="120">
        <v>1098</v>
      </c>
      <c r="Q44" s="120">
        <v>528</v>
      </c>
      <c r="R44" s="120">
        <v>763</v>
      </c>
      <c r="S44" s="120">
        <v>335</v>
      </c>
      <c r="T44" s="120">
        <v>874</v>
      </c>
      <c r="U44" s="120">
        <v>616</v>
      </c>
      <c r="V44" s="120">
        <v>484</v>
      </c>
      <c r="W44" s="120">
        <v>622</v>
      </c>
      <c r="X44" s="120">
        <v>424</v>
      </c>
      <c r="Y44" s="120">
        <v>579</v>
      </c>
      <c r="Z44" s="120">
        <v>824</v>
      </c>
      <c r="AA44" s="120">
        <v>440</v>
      </c>
      <c r="AB44" s="120">
        <v>132</v>
      </c>
      <c r="AC44" s="120">
        <v>62</v>
      </c>
      <c r="AD44" s="120">
        <v>692</v>
      </c>
      <c r="AE44" s="120">
        <v>378</v>
      </c>
      <c r="AF44" s="120">
        <v>278</v>
      </c>
      <c r="AG44" s="120">
        <v>326</v>
      </c>
      <c r="AH44" s="120">
        <v>243</v>
      </c>
      <c r="AI44" s="120">
        <v>273</v>
      </c>
      <c r="AJ44" s="120">
        <v>4789</v>
      </c>
      <c r="AK44" s="120">
        <v>3604</v>
      </c>
      <c r="AL44" s="120">
        <v>4542</v>
      </c>
      <c r="AM44" s="120">
        <v>3313</v>
      </c>
      <c r="AN44" s="120">
        <v>24</v>
      </c>
      <c r="AO44" s="120">
        <v>9</v>
      </c>
      <c r="AP44" s="120">
        <v>387</v>
      </c>
      <c r="AQ44" s="120">
        <v>127</v>
      </c>
      <c r="AR44" s="120">
        <v>398</v>
      </c>
      <c r="AS44" s="120">
        <v>251</v>
      </c>
      <c r="AT44" s="120">
        <v>256</v>
      </c>
      <c r="AU44" s="120">
        <v>154</v>
      </c>
      <c r="AV44" s="120">
        <v>142</v>
      </c>
      <c r="AW44" s="120">
        <v>98</v>
      </c>
      <c r="AX44" s="120">
        <v>982</v>
      </c>
      <c r="AY44" s="120">
        <v>538</v>
      </c>
      <c r="AZ44" s="120">
        <v>190</v>
      </c>
      <c r="BA44" s="120">
        <v>141</v>
      </c>
      <c r="BB44" s="120">
        <v>613</v>
      </c>
      <c r="BC44" s="120">
        <v>311</v>
      </c>
      <c r="BD44" s="120">
        <v>179</v>
      </c>
      <c r="BE44" s="120">
        <v>86</v>
      </c>
      <c r="BF44" s="120">
        <v>70</v>
      </c>
      <c r="BG44" s="120">
        <v>91</v>
      </c>
      <c r="BH44" s="120">
        <v>253</v>
      </c>
      <c r="BI44" s="120">
        <v>330</v>
      </c>
      <c r="BJ44" s="120">
        <v>163</v>
      </c>
      <c r="BK44" s="120">
        <v>267</v>
      </c>
      <c r="BL44" s="120">
        <v>90</v>
      </c>
      <c r="BM44" s="120">
        <v>63</v>
      </c>
      <c r="BN44" s="120">
        <v>971</v>
      </c>
      <c r="BO44" s="120">
        <v>680</v>
      </c>
      <c r="BP44" s="120">
        <v>519</v>
      </c>
      <c r="BQ44" s="120">
        <v>698</v>
      </c>
      <c r="BR44" s="120">
        <v>63</v>
      </c>
      <c r="BS44" s="120">
        <v>45</v>
      </c>
      <c r="BT44" s="120">
        <v>456</v>
      </c>
      <c r="BU44" s="120">
        <v>653</v>
      </c>
      <c r="BV44" s="120">
        <v>740</v>
      </c>
      <c r="BW44" s="120">
        <v>441</v>
      </c>
      <c r="BX44" s="120">
        <v>111</v>
      </c>
      <c r="BY44" s="120">
        <v>59</v>
      </c>
      <c r="BZ44" s="120">
        <v>629</v>
      </c>
      <c r="CA44" s="120">
        <v>382</v>
      </c>
      <c r="CB44" s="120">
        <v>197</v>
      </c>
      <c r="CC44" s="120">
        <v>147</v>
      </c>
      <c r="CD44" s="120">
        <v>247</v>
      </c>
      <c r="CE44" s="120">
        <v>291</v>
      </c>
      <c r="CF44" s="120">
        <v>30</v>
      </c>
      <c r="CG44" s="120">
        <v>45</v>
      </c>
      <c r="CH44" s="120">
        <v>218</v>
      </c>
      <c r="CI44" s="120">
        <v>247</v>
      </c>
    </row>
    <row r="45" spans="2:87" x14ac:dyDescent="0.25">
      <c r="B45" s="120" t="str">
        <f t="shared" si="4"/>
        <v>2004</v>
      </c>
      <c r="C45" s="120" t="s">
        <v>1642</v>
      </c>
      <c r="D45" s="120">
        <v>4690</v>
      </c>
      <c r="E45" s="120">
        <v>3437</v>
      </c>
      <c r="F45" s="120">
        <v>4379</v>
      </c>
      <c r="G45" s="120">
        <v>3103</v>
      </c>
      <c r="H45" s="120">
        <v>436</v>
      </c>
      <c r="I45" s="120">
        <v>117</v>
      </c>
      <c r="J45" s="120">
        <v>371</v>
      </c>
      <c r="K45" s="120">
        <v>233</v>
      </c>
      <c r="L45" s="120">
        <v>234</v>
      </c>
      <c r="M45" s="120">
        <v>142</v>
      </c>
      <c r="N45" s="120">
        <v>137</v>
      </c>
      <c r="O45" s="120">
        <v>91</v>
      </c>
      <c r="P45" s="120">
        <v>1026</v>
      </c>
      <c r="Q45" s="120">
        <v>528</v>
      </c>
      <c r="R45" s="120">
        <v>716</v>
      </c>
      <c r="S45" s="120">
        <v>355</v>
      </c>
      <c r="T45" s="120">
        <v>733</v>
      </c>
      <c r="U45" s="120">
        <v>697</v>
      </c>
      <c r="V45" s="120">
        <v>479</v>
      </c>
      <c r="W45" s="120">
        <v>599</v>
      </c>
      <c r="X45" s="120">
        <v>417</v>
      </c>
      <c r="Y45" s="120">
        <v>551</v>
      </c>
      <c r="Z45" s="120">
        <v>820</v>
      </c>
      <c r="AA45" s="120">
        <v>425</v>
      </c>
      <c r="AB45" s="120">
        <v>125</v>
      </c>
      <c r="AC45" s="120">
        <v>52</v>
      </c>
      <c r="AD45" s="120">
        <v>695</v>
      </c>
      <c r="AE45" s="120">
        <v>373</v>
      </c>
      <c r="AF45" s="120">
        <v>311</v>
      </c>
      <c r="AG45" s="120">
        <v>334</v>
      </c>
      <c r="AH45" s="120">
        <v>269</v>
      </c>
      <c r="AI45" s="120">
        <v>279</v>
      </c>
      <c r="AJ45" s="120">
        <v>3825</v>
      </c>
      <c r="AK45" s="120">
        <v>3207</v>
      </c>
      <c r="AL45" s="120">
        <v>3608</v>
      </c>
      <c r="AM45" s="120">
        <v>2896</v>
      </c>
      <c r="AN45" s="120">
        <v>23</v>
      </c>
      <c r="AO45" s="120">
        <v>5</v>
      </c>
      <c r="AP45" s="120">
        <v>354</v>
      </c>
      <c r="AQ45" s="120">
        <v>100</v>
      </c>
      <c r="AR45" s="120">
        <v>339</v>
      </c>
      <c r="AS45" s="120">
        <v>227</v>
      </c>
      <c r="AT45" s="120">
        <v>223</v>
      </c>
      <c r="AU45" s="120">
        <v>142</v>
      </c>
      <c r="AV45" s="120">
        <v>116</v>
      </c>
      <c r="AW45" s="120">
        <v>86</v>
      </c>
      <c r="AX45" s="120">
        <v>775</v>
      </c>
      <c r="AY45" s="120">
        <v>463</v>
      </c>
      <c r="AZ45" s="120">
        <v>125</v>
      </c>
      <c r="BA45" s="120">
        <v>91</v>
      </c>
      <c r="BB45" s="120">
        <v>519</v>
      </c>
      <c r="BC45" s="120">
        <v>292</v>
      </c>
      <c r="BD45" s="120">
        <v>131</v>
      </c>
      <c r="BE45" s="120">
        <v>80</v>
      </c>
      <c r="BF45" s="120">
        <v>85</v>
      </c>
      <c r="BG45" s="120">
        <v>71</v>
      </c>
      <c r="BH45" s="120">
        <v>158</v>
      </c>
      <c r="BI45" s="120">
        <v>236</v>
      </c>
      <c r="BJ45" s="120">
        <v>101</v>
      </c>
      <c r="BK45" s="120">
        <v>193</v>
      </c>
      <c r="BL45" s="120">
        <v>57</v>
      </c>
      <c r="BM45" s="120">
        <v>43</v>
      </c>
      <c r="BN45" s="120">
        <v>663</v>
      </c>
      <c r="BO45" s="120">
        <v>666</v>
      </c>
      <c r="BP45" s="120">
        <v>410</v>
      </c>
      <c r="BQ45" s="120">
        <v>577</v>
      </c>
      <c r="BR45" s="120">
        <v>56</v>
      </c>
      <c r="BS45" s="120">
        <v>46</v>
      </c>
      <c r="BT45" s="120">
        <v>354</v>
      </c>
      <c r="BU45" s="120">
        <v>531</v>
      </c>
      <c r="BV45" s="120">
        <v>648</v>
      </c>
      <c r="BW45" s="120">
        <v>395</v>
      </c>
      <c r="BX45" s="120">
        <v>84</v>
      </c>
      <c r="BY45" s="120">
        <v>55</v>
      </c>
      <c r="BZ45" s="120">
        <v>564</v>
      </c>
      <c r="CA45" s="120">
        <v>340</v>
      </c>
      <c r="CB45" s="120">
        <v>153</v>
      </c>
      <c r="CC45" s="120">
        <v>155</v>
      </c>
      <c r="CD45" s="120">
        <v>217</v>
      </c>
      <c r="CE45" s="120">
        <v>310</v>
      </c>
      <c r="CF45" s="120">
        <v>29</v>
      </c>
      <c r="CG45" s="120">
        <v>53</v>
      </c>
      <c r="CH45" s="120">
        <v>188</v>
      </c>
      <c r="CI45" s="120">
        <v>257</v>
      </c>
    </row>
    <row r="46" spans="2:87" x14ac:dyDescent="0.25">
      <c r="B46" s="120" t="str">
        <f t="shared" si="4"/>
        <v>2004</v>
      </c>
      <c r="C46" s="120" t="s">
        <v>1641</v>
      </c>
      <c r="D46" s="120">
        <v>5170</v>
      </c>
      <c r="E46" s="120">
        <v>3420</v>
      </c>
      <c r="F46" s="120">
        <v>4833</v>
      </c>
      <c r="G46" s="120">
        <v>3072</v>
      </c>
      <c r="H46" s="120">
        <v>503</v>
      </c>
      <c r="I46" s="120">
        <v>129</v>
      </c>
      <c r="J46" s="120">
        <v>389</v>
      </c>
      <c r="K46" s="120">
        <v>249</v>
      </c>
      <c r="L46" s="120">
        <v>246</v>
      </c>
      <c r="M46" s="120">
        <v>156</v>
      </c>
      <c r="N46" s="120">
        <v>143</v>
      </c>
      <c r="O46" s="120">
        <v>93</v>
      </c>
      <c r="P46" s="120">
        <v>1103</v>
      </c>
      <c r="Q46" s="120">
        <v>620</v>
      </c>
      <c r="R46" s="120">
        <v>747</v>
      </c>
      <c r="S46" s="120">
        <v>380</v>
      </c>
      <c r="T46" s="120">
        <v>927</v>
      </c>
      <c r="U46" s="120">
        <v>556</v>
      </c>
      <c r="V46" s="120">
        <v>479</v>
      </c>
      <c r="W46" s="120">
        <v>606</v>
      </c>
      <c r="X46" s="120">
        <v>419</v>
      </c>
      <c r="Y46" s="120">
        <v>554</v>
      </c>
      <c r="Z46" s="120">
        <v>897</v>
      </c>
      <c r="AA46" s="120">
        <v>445</v>
      </c>
      <c r="AB46" s="120">
        <v>146</v>
      </c>
      <c r="AC46" s="120">
        <v>48</v>
      </c>
      <c r="AD46" s="120">
        <v>752</v>
      </c>
      <c r="AE46" s="120">
        <v>398</v>
      </c>
      <c r="AF46" s="120">
        <v>337</v>
      </c>
      <c r="AG46" s="120">
        <v>348</v>
      </c>
      <c r="AH46" s="120">
        <v>302</v>
      </c>
      <c r="AI46" s="120">
        <v>295</v>
      </c>
      <c r="AJ46" s="120">
        <v>4867</v>
      </c>
      <c r="AK46" s="120">
        <v>3338</v>
      </c>
      <c r="AL46" s="120">
        <v>4636</v>
      </c>
      <c r="AM46" s="120">
        <v>2990</v>
      </c>
      <c r="AN46" s="120">
        <v>25</v>
      </c>
      <c r="AO46" s="120">
        <v>8</v>
      </c>
      <c r="AP46" s="120">
        <v>503</v>
      </c>
      <c r="AQ46" s="120">
        <v>125</v>
      </c>
      <c r="AR46" s="120">
        <v>395</v>
      </c>
      <c r="AS46" s="120">
        <v>239</v>
      </c>
      <c r="AT46" s="120">
        <v>255</v>
      </c>
      <c r="AU46" s="120">
        <v>152</v>
      </c>
      <c r="AV46" s="120">
        <v>140</v>
      </c>
      <c r="AW46" s="120">
        <v>87</v>
      </c>
      <c r="AX46" s="120">
        <v>1003</v>
      </c>
      <c r="AY46" s="120">
        <v>585</v>
      </c>
      <c r="AZ46" s="120">
        <v>177</v>
      </c>
      <c r="BA46" s="120">
        <v>106</v>
      </c>
      <c r="BB46" s="120">
        <v>680</v>
      </c>
      <c r="BC46" s="120">
        <v>362</v>
      </c>
      <c r="BD46" s="120">
        <v>147</v>
      </c>
      <c r="BE46" s="120">
        <v>117</v>
      </c>
      <c r="BF46" s="120">
        <v>72</v>
      </c>
      <c r="BG46" s="120">
        <v>67</v>
      </c>
      <c r="BH46" s="120">
        <v>183</v>
      </c>
      <c r="BI46" s="120">
        <v>204</v>
      </c>
      <c r="BJ46" s="120">
        <v>118</v>
      </c>
      <c r="BK46" s="120">
        <v>174</v>
      </c>
      <c r="BL46" s="120">
        <v>65</v>
      </c>
      <c r="BM46" s="120">
        <v>30</v>
      </c>
      <c r="BN46" s="120">
        <v>914</v>
      </c>
      <c r="BO46" s="120">
        <v>543</v>
      </c>
      <c r="BP46" s="120">
        <v>426</v>
      </c>
      <c r="BQ46" s="120">
        <v>587</v>
      </c>
      <c r="BR46" s="120">
        <v>40</v>
      </c>
      <c r="BS46" s="120">
        <v>47</v>
      </c>
      <c r="BT46" s="120">
        <v>386</v>
      </c>
      <c r="BU46" s="120">
        <v>541</v>
      </c>
      <c r="BV46" s="120">
        <v>916</v>
      </c>
      <c r="BW46" s="120">
        <v>478</v>
      </c>
      <c r="BX46" s="120">
        <v>141</v>
      </c>
      <c r="BY46" s="120">
        <v>48</v>
      </c>
      <c r="BZ46" s="120">
        <v>775</v>
      </c>
      <c r="CA46" s="120">
        <v>430</v>
      </c>
      <c r="CB46" s="120">
        <v>197</v>
      </c>
      <c r="CC46" s="120">
        <v>153</v>
      </c>
      <c r="CD46" s="120">
        <v>231</v>
      </c>
      <c r="CE46" s="120">
        <v>347</v>
      </c>
      <c r="CF46" s="120">
        <v>27</v>
      </c>
      <c r="CG46" s="120">
        <v>59</v>
      </c>
      <c r="CH46" s="120">
        <v>204</v>
      </c>
      <c r="CI46" s="120">
        <v>288</v>
      </c>
    </row>
    <row r="47" spans="2:87" x14ac:dyDescent="0.25">
      <c r="B47" s="120" t="str">
        <f t="shared" si="4"/>
        <v>2004</v>
      </c>
      <c r="C47" s="120" t="s">
        <v>1640</v>
      </c>
      <c r="D47" s="120">
        <v>5115</v>
      </c>
      <c r="E47" s="120">
        <v>3466</v>
      </c>
      <c r="F47" s="120">
        <v>4806</v>
      </c>
      <c r="G47" s="120">
        <v>3116</v>
      </c>
      <c r="H47" s="120">
        <v>443</v>
      </c>
      <c r="I47" s="120">
        <v>117</v>
      </c>
      <c r="J47" s="120">
        <v>402</v>
      </c>
      <c r="K47" s="120">
        <v>258</v>
      </c>
      <c r="L47" s="120">
        <v>244</v>
      </c>
      <c r="M47" s="120">
        <v>167</v>
      </c>
      <c r="N47" s="120">
        <v>158</v>
      </c>
      <c r="O47" s="120">
        <v>91</v>
      </c>
      <c r="P47" s="120">
        <v>1127</v>
      </c>
      <c r="Q47" s="120">
        <v>579</v>
      </c>
      <c r="R47" s="120">
        <v>788</v>
      </c>
      <c r="S47" s="120">
        <v>364</v>
      </c>
      <c r="T47" s="120">
        <v>968</v>
      </c>
      <c r="U47" s="120">
        <v>680</v>
      </c>
      <c r="V47" s="120">
        <v>473</v>
      </c>
      <c r="W47" s="120">
        <v>610</v>
      </c>
      <c r="X47" s="120">
        <v>419</v>
      </c>
      <c r="Y47" s="120">
        <v>566</v>
      </c>
      <c r="Z47" s="120">
        <v>862</v>
      </c>
      <c r="AA47" s="120">
        <v>394</v>
      </c>
      <c r="AB47" s="120">
        <v>127</v>
      </c>
      <c r="AC47" s="120">
        <v>47</v>
      </c>
      <c r="AD47" s="120">
        <v>734</v>
      </c>
      <c r="AE47" s="120">
        <v>347</v>
      </c>
      <c r="AF47" s="120">
        <v>309</v>
      </c>
      <c r="AG47" s="120">
        <v>350</v>
      </c>
      <c r="AH47" s="120">
        <v>258</v>
      </c>
      <c r="AI47" s="120">
        <v>288</v>
      </c>
      <c r="AJ47" s="120">
        <v>5659</v>
      </c>
      <c r="AK47" s="120">
        <v>3927</v>
      </c>
      <c r="AL47" s="120">
        <v>5431</v>
      </c>
      <c r="AM47" s="120">
        <v>3563</v>
      </c>
      <c r="AN47" s="120">
        <v>30</v>
      </c>
      <c r="AO47" s="120">
        <v>7</v>
      </c>
      <c r="AP47" s="120">
        <v>603</v>
      </c>
      <c r="AQ47" s="120">
        <v>160</v>
      </c>
      <c r="AR47" s="120">
        <v>425</v>
      </c>
      <c r="AS47" s="120">
        <v>283</v>
      </c>
      <c r="AT47" s="120">
        <v>253</v>
      </c>
      <c r="AU47" s="120">
        <v>189</v>
      </c>
      <c r="AV47" s="120">
        <v>171</v>
      </c>
      <c r="AW47" s="120">
        <v>94</v>
      </c>
      <c r="AX47" s="120">
        <v>1191</v>
      </c>
      <c r="AY47" s="120">
        <v>633</v>
      </c>
      <c r="AZ47" s="120">
        <v>222</v>
      </c>
      <c r="BA47" s="120">
        <v>160</v>
      </c>
      <c r="BB47" s="120">
        <v>811</v>
      </c>
      <c r="BC47" s="120">
        <v>382</v>
      </c>
      <c r="BD47" s="120">
        <v>158</v>
      </c>
      <c r="BE47" s="120">
        <v>91</v>
      </c>
      <c r="BF47" s="120">
        <v>94</v>
      </c>
      <c r="BG47" s="120">
        <v>94</v>
      </c>
      <c r="BH47" s="120">
        <v>258</v>
      </c>
      <c r="BI47" s="120">
        <v>288</v>
      </c>
      <c r="BJ47" s="120">
        <v>157</v>
      </c>
      <c r="BK47" s="120">
        <v>236</v>
      </c>
      <c r="BL47" s="120">
        <v>101</v>
      </c>
      <c r="BM47" s="120">
        <v>52</v>
      </c>
      <c r="BN47" s="120">
        <v>1106</v>
      </c>
      <c r="BO47" s="120">
        <v>750</v>
      </c>
      <c r="BP47" s="120">
        <v>474</v>
      </c>
      <c r="BQ47" s="120">
        <v>700</v>
      </c>
      <c r="BR47" s="120">
        <v>44</v>
      </c>
      <c r="BS47" s="120">
        <v>58</v>
      </c>
      <c r="BT47" s="120">
        <v>430</v>
      </c>
      <c r="BU47" s="120">
        <v>642</v>
      </c>
      <c r="BV47" s="120">
        <v>1029</v>
      </c>
      <c r="BW47" s="120">
        <v>506</v>
      </c>
      <c r="BX47" s="120">
        <v>185</v>
      </c>
      <c r="BY47" s="120">
        <v>61</v>
      </c>
      <c r="BZ47" s="120">
        <v>843</v>
      </c>
      <c r="CA47" s="120">
        <v>445</v>
      </c>
      <c r="CB47" s="120">
        <v>222</v>
      </c>
      <c r="CC47" s="120">
        <v>142</v>
      </c>
      <c r="CD47" s="120">
        <v>228</v>
      </c>
      <c r="CE47" s="120">
        <v>364</v>
      </c>
      <c r="CF47" s="120">
        <v>42</v>
      </c>
      <c r="CG47" s="120">
        <v>70</v>
      </c>
      <c r="CH47" s="120">
        <v>186</v>
      </c>
      <c r="CI47" s="120">
        <v>294</v>
      </c>
    </row>
    <row r="48" spans="2:87" x14ac:dyDescent="0.25">
      <c r="B48" s="120" t="str">
        <f t="shared" si="4"/>
        <v>2004</v>
      </c>
      <c r="C48" s="120" t="s">
        <v>1639</v>
      </c>
      <c r="D48" s="120">
        <v>4951</v>
      </c>
      <c r="E48" s="120">
        <v>3658</v>
      </c>
      <c r="F48" s="120">
        <v>4670</v>
      </c>
      <c r="G48" s="120">
        <v>3314</v>
      </c>
      <c r="H48" s="120">
        <v>438</v>
      </c>
      <c r="I48" s="120">
        <v>131</v>
      </c>
      <c r="J48" s="120">
        <v>385</v>
      </c>
      <c r="K48" s="120">
        <v>304</v>
      </c>
      <c r="L48" s="120">
        <v>232</v>
      </c>
      <c r="M48" s="120">
        <v>182</v>
      </c>
      <c r="N48" s="120">
        <v>153</v>
      </c>
      <c r="O48" s="120">
        <v>122</v>
      </c>
      <c r="P48" s="120">
        <v>1056</v>
      </c>
      <c r="Q48" s="120">
        <v>659</v>
      </c>
      <c r="R48" s="120">
        <v>726</v>
      </c>
      <c r="S48" s="120">
        <v>439</v>
      </c>
      <c r="T48" s="120">
        <v>914</v>
      </c>
      <c r="U48" s="120">
        <v>700</v>
      </c>
      <c r="V48" s="120">
        <v>465</v>
      </c>
      <c r="W48" s="120">
        <v>605</v>
      </c>
      <c r="X48" s="120">
        <v>415</v>
      </c>
      <c r="Y48" s="120">
        <v>562</v>
      </c>
      <c r="Z48" s="120">
        <v>873</v>
      </c>
      <c r="AA48" s="120">
        <v>418</v>
      </c>
      <c r="AB48" s="120">
        <v>136</v>
      </c>
      <c r="AC48" s="120">
        <v>57</v>
      </c>
      <c r="AD48" s="120">
        <v>737</v>
      </c>
      <c r="AE48" s="120">
        <v>361</v>
      </c>
      <c r="AF48" s="120">
        <v>281</v>
      </c>
      <c r="AG48" s="120">
        <v>344</v>
      </c>
      <c r="AH48" s="120">
        <v>258</v>
      </c>
      <c r="AI48" s="120">
        <v>312</v>
      </c>
      <c r="AJ48" s="120">
        <v>5385</v>
      </c>
      <c r="AK48" s="120">
        <v>3658</v>
      </c>
      <c r="AL48" s="120">
        <v>5095</v>
      </c>
      <c r="AM48" s="120">
        <v>3273</v>
      </c>
      <c r="AN48" s="120">
        <v>28</v>
      </c>
      <c r="AO48" s="120">
        <v>11</v>
      </c>
      <c r="AP48" s="120">
        <v>534</v>
      </c>
      <c r="AQ48" s="120">
        <v>149</v>
      </c>
      <c r="AR48" s="120">
        <v>435</v>
      </c>
      <c r="AS48" s="120">
        <v>312</v>
      </c>
      <c r="AT48" s="120">
        <v>266</v>
      </c>
      <c r="AU48" s="120">
        <v>189</v>
      </c>
      <c r="AV48" s="120">
        <v>169</v>
      </c>
      <c r="AW48" s="120">
        <v>123</v>
      </c>
      <c r="AX48" s="120">
        <v>1103</v>
      </c>
      <c r="AY48" s="120">
        <v>624</v>
      </c>
      <c r="AZ48" s="120">
        <v>166</v>
      </c>
      <c r="BA48" s="120">
        <v>126</v>
      </c>
      <c r="BB48" s="120">
        <v>761</v>
      </c>
      <c r="BC48" s="120">
        <v>411</v>
      </c>
      <c r="BD48" s="120">
        <v>176</v>
      </c>
      <c r="BE48" s="120">
        <v>87</v>
      </c>
      <c r="BF48" s="120">
        <v>83</v>
      </c>
      <c r="BG48" s="120">
        <v>78</v>
      </c>
      <c r="BH48" s="120">
        <v>266</v>
      </c>
      <c r="BI48" s="120">
        <v>221</v>
      </c>
      <c r="BJ48" s="120">
        <v>135</v>
      </c>
      <c r="BK48" s="120">
        <v>183</v>
      </c>
      <c r="BL48" s="120">
        <v>131</v>
      </c>
      <c r="BM48" s="120">
        <v>38</v>
      </c>
      <c r="BN48" s="120">
        <v>902</v>
      </c>
      <c r="BO48" s="120">
        <v>656</v>
      </c>
      <c r="BP48" s="120">
        <v>453</v>
      </c>
      <c r="BQ48" s="120">
        <v>598</v>
      </c>
      <c r="BR48" s="120">
        <v>38</v>
      </c>
      <c r="BS48" s="120">
        <v>53</v>
      </c>
      <c r="BT48" s="120">
        <v>415</v>
      </c>
      <c r="BU48" s="120">
        <v>545</v>
      </c>
      <c r="BV48" s="120">
        <v>1084</v>
      </c>
      <c r="BW48" s="120">
        <v>453</v>
      </c>
      <c r="BX48" s="120">
        <v>234</v>
      </c>
      <c r="BY48" s="120">
        <v>68</v>
      </c>
      <c r="BZ48" s="120">
        <v>851</v>
      </c>
      <c r="CA48" s="120">
        <v>385</v>
      </c>
      <c r="CB48" s="120">
        <v>208</v>
      </c>
      <c r="CC48" s="120">
        <v>170</v>
      </c>
      <c r="CD48" s="120">
        <v>290</v>
      </c>
      <c r="CE48" s="120">
        <v>385</v>
      </c>
      <c r="CF48" s="120">
        <v>26</v>
      </c>
      <c r="CG48" s="120">
        <v>34</v>
      </c>
      <c r="CH48" s="120">
        <v>263</v>
      </c>
      <c r="CI48" s="120">
        <v>351</v>
      </c>
    </row>
    <row r="49" spans="2:87" x14ac:dyDescent="0.25">
      <c r="B49" s="120" t="str">
        <f t="shared" si="4"/>
        <v>2004</v>
      </c>
      <c r="C49" s="120" t="s">
        <v>1638</v>
      </c>
      <c r="D49" s="120">
        <v>4949</v>
      </c>
      <c r="E49" s="120">
        <v>3384</v>
      </c>
      <c r="F49" s="120">
        <v>4662</v>
      </c>
      <c r="G49" s="120">
        <v>3057</v>
      </c>
      <c r="H49" s="120">
        <v>481</v>
      </c>
      <c r="I49" s="120">
        <v>110</v>
      </c>
      <c r="J49" s="120">
        <v>370</v>
      </c>
      <c r="K49" s="120">
        <v>257</v>
      </c>
      <c r="L49" s="120">
        <v>242</v>
      </c>
      <c r="M49" s="120">
        <v>164</v>
      </c>
      <c r="N49" s="120">
        <v>128</v>
      </c>
      <c r="O49" s="120">
        <v>94</v>
      </c>
      <c r="P49" s="120">
        <v>1038</v>
      </c>
      <c r="Q49" s="120">
        <v>616</v>
      </c>
      <c r="R49" s="120">
        <v>692</v>
      </c>
      <c r="S49" s="120">
        <v>387</v>
      </c>
      <c r="T49" s="120">
        <v>913</v>
      </c>
      <c r="U49" s="120">
        <v>673</v>
      </c>
      <c r="V49" s="120">
        <v>434</v>
      </c>
      <c r="W49" s="120">
        <v>536</v>
      </c>
      <c r="X49" s="120">
        <v>382</v>
      </c>
      <c r="Y49" s="120">
        <v>496</v>
      </c>
      <c r="Z49" s="120">
        <v>856</v>
      </c>
      <c r="AA49" s="120">
        <v>449</v>
      </c>
      <c r="AB49" s="120">
        <v>130</v>
      </c>
      <c r="AC49" s="120">
        <v>47</v>
      </c>
      <c r="AD49" s="120">
        <v>726</v>
      </c>
      <c r="AE49" s="120">
        <v>402</v>
      </c>
      <c r="AF49" s="120">
        <v>286</v>
      </c>
      <c r="AG49" s="120">
        <v>327</v>
      </c>
      <c r="AH49" s="120">
        <v>250</v>
      </c>
      <c r="AI49" s="120">
        <v>274</v>
      </c>
      <c r="AJ49" s="120">
        <v>5678</v>
      </c>
      <c r="AK49" s="120">
        <v>3298</v>
      </c>
      <c r="AL49" s="120">
        <v>5289</v>
      </c>
      <c r="AM49" s="120">
        <v>2934</v>
      </c>
      <c r="AN49" s="120">
        <v>24</v>
      </c>
      <c r="AO49" s="120">
        <v>9</v>
      </c>
      <c r="AP49" s="120">
        <v>602</v>
      </c>
      <c r="AQ49" s="120">
        <v>118</v>
      </c>
      <c r="AR49" s="120">
        <v>418</v>
      </c>
      <c r="AS49" s="120">
        <v>268</v>
      </c>
      <c r="AT49" s="120">
        <v>278</v>
      </c>
      <c r="AU49" s="120">
        <v>165</v>
      </c>
      <c r="AV49" s="120">
        <v>139</v>
      </c>
      <c r="AW49" s="120">
        <v>103</v>
      </c>
      <c r="AX49" s="120">
        <v>1091</v>
      </c>
      <c r="AY49" s="120">
        <v>587</v>
      </c>
      <c r="AZ49" s="120">
        <v>219</v>
      </c>
      <c r="BA49" s="120">
        <v>145</v>
      </c>
      <c r="BB49" s="120">
        <v>721</v>
      </c>
      <c r="BC49" s="120">
        <v>354</v>
      </c>
      <c r="BD49" s="120">
        <v>151</v>
      </c>
      <c r="BE49" s="120">
        <v>88</v>
      </c>
      <c r="BF49" s="120">
        <v>103</v>
      </c>
      <c r="BG49" s="120">
        <v>94</v>
      </c>
      <c r="BH49" s="120">
        <v>282</v>
      </c>
      <c r="BI49" s="120">
        <v>190</v>
      </c>
      <c r="BJ49" s="120">
        <v>163</v>
      </c>
      <c r="BK49" s="120">
        <v>157</v>
      </c>
      <c r="BL49" s="120">
        <v>120</v>
      </c>
      <c r="BM49" s="120">
        <v>33</v>
      </c>
      <c r="BN49" s="120">
        <v>971</v>
      </c>
      <c r="BO49" s="120">
        <v>648</v>
      </c>
      <c r="BP49" s="120">
        <v>490</v>
      </c>
      <c r="BQ49" s="120">
        <v>504</v>
      </c>
      <c r="BR49" s="120">
        <v>57</v>
      </c>
      <c r="BS49" s="120">
        <v>34</v>
      </c>
      <c r="BT49" s="120">
        <v>434</v>
      </c>
      <c r="BU49" s="120">
        <v>470</v>
      </c>
      <c r="BV49" s="120">
        <v>1028</v>
      </c>
      <c r="BW49" s="120">
        <v>426</v>
      </c>
      <c r="BX49" s="120">
        <v>183</v>
      </c>
      <c r="BY49" s="120">
        <v>42</v>
      </c>
      <c r="BZ49" s="120">
        <v>845</v>
      </c>
      <c r="CA49" s="120">
        <v>384</v>
      </c>
      <c r="CB49" s="120">
        <v>280</v>
      </c>
      <c r="CC49" s="120">
        <v>91</v>
      </c>
      <c r="CD49" s="120">
        <v>389</v>
      </c>
      <c r="CE49" s="120">
        <v>363</v>
      </c>
      <c r="CF49" s="120">
        <v>49</v>
      </c>
      <c r="CG49" s="120">
        <v>63</v>
      </c>
      <c r="CH49" s="120">
        <v>340</v>
      </c>
      <c r="CI49" s="120">
        <v>301</v>
      </c>
    </row>
    <row r="50" spans="2:87" x14ac:dyDescent="0.25">
      <c r="B50" s="120" t="str">
        <f t="shared" si="4"/>
        <v>2004</v>
      </c>
      <c r="C50" s="120" t="s">
        <v>1637</v>
      </c>
      <c r="D50" s="120">
        <v>4858</v>
      </c>
      <c r="E50" s="120">
        <v>3835</v>
      </c>
      <c r="F50" s="120">
        <v>4559</v>
      </c>
      <c r="G50" s="120">
        <v>3504</v>
      </c>
      <c r="H50" s="120">
        <v>408</v>
      </c>
      <c r="I50" s="120">
        <v>120</v>
      </c>
      <c r="J50" s="120">
        <v>380</v>
      </c>
      <c r="K50" s="120">
        <v>268</v>
      </c>
      <c r="L50" s="120">
        <v>245</v>
      </c>
      <c r="M50" s="120">
        <v>164</v>
      </c>
      <c r="N50" s="120">
        <v>136</v>
      </c>
      <c r="O50" s="120">
        <v>104</v>
      </c>
      <c r="P50" s="120">
        <v>1091</v>
      </c>
      <c r="Q50" s="120">
        <v>716</v>
      </c>
      <c r="R50" s="120">
        <v>766</v>
      </c>
      <c r="S50" s="120">
        <v>441</v>
      </c>
      <c r="T50" s="120">
        <v>869</v>
      </c>
      <c r="U50" s="120">
        <v>758</v>
      </c>
      <c r="V50" s="120">
        <v>456</v>
      </c>
      <c r="W50" s="120">
        <v>605</v>
      </c>
      <c r="X50" s="120">
        <v>395</v>
      </c>
      <c r="Y50" s="120">
        <v>553</v>
      </c>
      <c r="Z50" s="120">
        <v>848</v>
      </c>
      <c r="AA50" s="120">
        <v>468</v>
      </c>
      <c r="AB50" s="120">
        <v>138</v>
      </c>
      <c r="AC50" s="120">
        <v>41</v>
      </c>
      <c r="AD50" s="120">
        <v>710</v>
      </c>
      <c r="AE50" s="120">
        <v>427</v>
      </c>
      <c r="AF50" s="120">
        <v>300</v>
      </c>
      <c r="AG50" s="120">
        <v>332</v>
      </c>
      <c r="AH50" s="120">
        <v>264</v>
      </c>
      <c r="AI50" s="120">
        <v>292</v>
      </c>
      <c r="AJ50" s="120">
        <v>5361</v>
      </c>
      <c r="AK50" s="120">
        <v>4152</v>
      </c>
      <c r="AL50" s="120">
        <v>5036</v>
      </c>
      <c r="AM50" s="120">
        <v>3798</v>
      </c>
      <c r="AN50" s="120">
        <v>23</v>
      </c>
      <c r="AO50" s="120">
        <v>12</v>
      </c>
      <c r="AP50" s="120">
        <v>477</v>
      </c>
      <c r="AQ50" s="120">
        <v>134</v>
      </c>
      <c r="AR50" s="120">
        <v>423</v>
      </c>
      <c r="AS50" s="120">
        <v>297</v>
      </c>
      <c r="AT50" s="120">
        <v>262</v>
      </c>
      <c r="AU50" s="120">
        <v>179</v>
      </c>
      <c r="AV50" s="120">
        <v>161</v>
      </c>
      <c r="AW50" s="120">
        <v>117</v>
      </c>
      <c r="AX50" s="120">
        <v>1140</v>
      </c>
      <c r="AY50" s="120">
        <v>778</v>
      </c>
      <c r="AZ50" s="120">
        <v>180</v>
      </c>
      <c r="BA50" s="120">
        <v>177</v>
      </c>
      <c r="BB50" s="120">
        <v>779</v>
      </c>
      <c r="BC50" s="120">
        <v>475</v>
      </c>
      <c r="BD50" s="120">
        <v>181</v>
      </c>
      <c r="BE50" s="120">
        <v>127</v>
      </c>
      <c r="BF50" s="120">
        <v>74</v>
      </c>
      <c r="BG50" s="120">
        <v>105</v>
      </c>
      <c r="BH50" s="120">
        <v>255</v>
      </c>
      <c r="BI50" s="120">
        <v>317</v>
      </c>
      <c r="BJ50" s="120">
        <v>148</v>
      </c>
      <c r="BK50" s="120">
        <v>270</v>
      </c>
      <c r="BL50" s="120">
        <v>107</v>
      </c>
      <c r="BM50" s="120">
        <v>47</v>
      </c>
      <c r="BN50" s="120">
        <v>951</v>
      </c>
      <c r="BO50" s="120">
        <v>800</v>
      </c>
      <c r="BP50" s="120">
        <v>523</v>
      </c>
      <c r="BQ50" s="120">
        <v>629</v>
      </c>
      <c r="BR50" s="120">
        <v>68</v>
      </c>
      <c r="BS50" s="120">
        <v>57</v>
      </c>
      <c r="BT50" s="120">
        <v>455</v>
      </c>
      <c r="BU50" s="120">
        <v>572</v>
      </c>
      <c r="BV50" s="120">
        <v>941</v>
      </c>
      <c r="BW50" s="120">
        <v>526</v>
      </c>
      <c r="BX50" s="120">
        <v>148</v>
      </c>
      <c r="BY50" s="120">
        <v>44</v>
      </c>
      <c r="BZ50" s="120">
        <v>793</v>
      </c>
      <c r="CA50" s="120">
        <v>482</v>
      </c>
      <c r="CB50" s="120">
        <v>228</v>
      </c>
      <c r="CC50" s="120">
        <v>200</v>
      </c>
      <c r="CD50" s="120">
        <v>326</v>
      </c>
      <c r="CE50" s="120">
        <v>354</v>
      </c>
      <c r="CF50" s="120">
        <v>36</v>
      </c>
      <c r="CG50" s="120">
        <v>42</v>
      </c>
      <c r="CH50" s="120">
        <v>289</v>
      </c>
      <c r="CI50" s="120">
        <v>312</v>
      </c>
    </row>
    <row r="51" spans="2:87" x14ac:dyDescent="0.25">
      <c r="B51" s="120" t="str">
        <f t="shared" si="4"/>
        <v>2004</v>
      </c>
      <c r="C51" s="120" t="s">
        <v>1636</v>
      </c>
      <c r="D51" s="120">
        <v>5129</v>
      </c>
      <c r="E51" s="120">
        <v>3578</v>
      </c>
      <c r="F51" s="120">
        <v>4843</v>
      </c>
      <c r="G51" s="120">
        <v>3257</v>
      </c>
      <c r="H51" s="120">
        <v>443</v>
      </c>
      <c r="I51" s="120">
        <v>124</v>
      </c>
      <c r="J51" s="120">
        <v>388</v>
      </c>
      <c r="K51" s="120">
        <v>272</v>
      </c>
      <c r="L51" s="120">
        <v>248</v>
      </c>
      <c r="M51" s="120">
        <v>168</v>
      </c>
      <c r="N51" s="120">
        <v>141</v>
      </c>
      <c r="O51" s="120">
        <v>104</v>
      </c>
      <c r="P51" s="120">
        <v>1098</v>
      </c>
      <c r="Q51" s="120">
        <v>631</v>
      </c>
      <c r="R51" s="120">
        <v>749</v>
      </c>
      <c r="S51" s="120">
        <v>425</v>
      </c>
      <c r="T51" s="120">
        <v>1009</v>
      </c>
      <c r="U51" s="120">
        <v>676</v>
      </c>
      <c r="V51" s="120">
        <v>495</v>
      </c>
      <c r="W51" s="120">
        <v>599</v>
      </c>
      <c r="X51" s="120">
        <v>435</v>
      </c>
      <c r="Y51" s="120">
        <v>549</v>
      </c>
      <c r="Z51" s="120">
        <v>856</v>
      </c>
      <c r="AA51" s="120">
        <v>460</v>
      </c>
      <c r="AB51" s="120">
        <v>129</v>
      </c>
      <c r="AC51" s="120">
        <v>42</v>
      </c>
      <c r="AD51" s="120">
        <v>726</v>
      </c>
      <c r="AE51" s="120">
        <v>418</v>
      </c>
      <c r="AF51" s="120">
        <v>286</v>
      </c>
      <c r="AG51" s="120">
        <v>321</v>
      </c>
      <c r="AH51" s="120">
        <v>256</v>
      </c>
      <c r="AI51" s="120">
        <v>281</v>
      </c>
      <c r="AJ51" s="120">
        <v>5540</v>
      </c>
      <c r="AK51" s="120">
        <v>3633</v>
      </c>
      <c r="AL51" s="120">
        <v>5054</v>
      </c>
      <c r="AM51" s="120">
        <v>3286</v>
      </c>
      <c r="AN51" s="120">
        <v>22</v>
      </c>
      <c r="AO51" s="120">
        <v>8</v>
      </c>
      <c r="AP51" s="120">
        <v>448</v>
      </c>
      <c r="AQ51" s="120">
        <v>128</v>
      </c>
      <c r="AR51" s="120">
        <v>423</v>
      </c>
      <c r="AS51" s="120">
        <v>274</v>
      </c>
      <c r="AT51" s="120">
        <v>270</v>
      </c>
      <c r="AU51" s="120">
        <v>166</v>
      </c>
      <c r="AV51" s="120">
        <v>152</v>
      </c>
      <c r="AW51" s="120">
        <v>108</v>
      </c>
      <c r="AX51" s="120">
        <v>1143</v>
      </c>
      <c r="AY51" s="120">
        <v>674</v>
      </c>
      <c r="AZ51" s="120">
        <v>187</v>
      </c>
      <c r="BA51" s="120">
        <v>124</v>
      </c>
      <c r="BB51" s="120">
        <v>779</v>
      </c>
      <c r="BC51" s="120">
        <v>470</v>
      </c>
      <c r="BD51" s="120">
        <v>177</v>
      </c>
      <c r="BE51" s="120">
        <v>80</v>
      </c>
      <c r="BF51" s="120">
        <v>73</v>
      </c>
      <c r="BG51" s="120">
        <v>84</v>
      </c>
      <c r="BH51" s="120">
        <v>218</v>
      </c>
      <c r="BI51" s="120">
        <v>249</v>
      </c>
      <c r="BJ51" s="120">
        <v>143</v>
      </c>
      <c r="BK51" s="120">
        <v>202</v>
      </c>
      <c r="BL51" s="120">
        <v>75</v>
      </c>
      <c r="BM51" s="120">
        <v>48</v>
      </c>
      <c r="BN51" s="120">
        <v>1030</v>
      </c>
      <c r="BO51" s="120">
        <v>654</v>
      </c>
      <c r="BP51" s="120">
        <v>571</v>
      </c>
      <c r="BQ51" s="120">
        <v>594</v>
      </c>
      <c r="BR51" s="120">
        <v>89</v>
      </c>
      <c r="BS51" s="120">
        <v>51</v>
      </c>
      <c r="BT51" s="120">
        <v>482</v>
      </c>
      <c r="BU51" s="120">
        <v>543</v>
      </c>
      <c r="BV51" s="120">
        <v>892</v>
      </c>
      <c r="BW51" s="120">
        <v>467</v>
      </c>
      <c r="BX51" s="120">
        <v>108</v>
      </c>
      <c r="BY51" s="120">
        <v>46</v>
      </c>
      <c r="BZ51" s="120">
        <v>783</v>
      </c>
      <c r="CA51" s="120">
        <v>421</v>
      </c>
      <c r="CB51" s="120">
        <v>234</v>
      </c>
      <c r="CC51" s="120">
        <v>154</v>
      </c>
      <c r="CD51" s="120">
        <v>486</v>
      </c>
      <c r="CE51" s="120">
        <v>347</v>
      </c>
      <c r="CF51" s="120">
        <v>33</v>
      </c>
      <c r="CG51" s="120">
        <v>46</v>
      </c>
      <c r="CH51" s="120">
        <v>453</v>
      </c>
      <c r="CI51" s="120">
        <v>302</v>
      </c>
    </row>
    <row r="52" spans="2:87" x14ac:dyDescent="0.25">
      <c r="B52" s="120" t="str">
        <f t="shared" si="4"/>
        <v>2004</v>
      </c>
      <c r="C52" s="120" t="s">
        <v>1635</v>
      </c>
      <c r="D52" s="120">
        <v>4984</v>
      </c>
      <c r="E52" s="120">
        <v>3704</v>
      </c>
      <c r="F52" s="120">
        <v>4666</v>
      </c>
      <c r="G52" s="120">
        <v>3365</v>
      </c>
      <c r="H52" s="120">
        <v>445</v>
      </c>
      <c r="I52" s="120">
        <v>116</v>
      </c>
      <c r="J52" s="120">
        <v>384</v>
      </c>
      <c r="K52" s="120">
        <v>261</v>
      </c>
      <c r="L52" s="120">
        <v>246</v>
      </c>
      <c r="M52" s="120">
        <v>170</v>
      </c>
      <c r="N52" s="120">
        <v>138</v>
      </c>
      <c r="O52" s="120">
        <v>91</v>
      </c>
      <c r="P52" s="120">
        <v>1068</v>
      </c>
      <c r="Q52" s="120">
        <v>687</v>
      </c>
      <c r="R52" s="120">
        <v>731</v>
      </c>
      <c r="S52" s="120">
        <v>479</v>
      </c>
      <c r="T52" s="120">
        <v>870</v>
      </c>
      <c r="U52" s="120">
        <v>707</v>
      </c>
      <c r="V52" s="120">
        <v>468</v>
      </c>
      <c r="W52" s="120">
        <v>607</v>
      </c>
      <c r="X52" s="120">
        <v>415</v>
      </c>
      <c r="Y52" s="120">
        <v>559</v>
      </c>
      <c r="Z52" s="120">
        <v>901</v>
      </c>
      <c r="AA52" s="120">
        <v>465</v>
      </c>
      <c r="AB52" s="120">
        <v>166</v>
      </c>
      <c r="AC52" s="120">
        <v>67</v>
      </c>
      <c r="AD52" s="120">
        <v>735</v>
      </c>
      <c r="AE52" s="120">
        <v>398</v>
      </c>
      <c r="AF52" s="120">
        <v>319</v>
      </c>
      <c r="AG52" s="120">
        <v>339</v>
      </c>
      <c r="AH52" s="120">
        <v>289</v>
      </c>
      <c r="AI52" s="120">
        <v>290</v>
      </c>
      <c r="AJ52" s="120">
        <v>5205</v>
      </c>
      <c r="AK52" s="120">
        <v>3709</v>
      </c>
      <c r="AL52" s="120">
        <v>4724</v>
      </c>
      <c r="AM52" s="120">
        <v>3380</v>
      </c>
      <c r="AN52" s="120">
        <v>20</v>
      </c>
      <c r="AO52" s="120">
        <v>9</v>
      </c>
      <c r="AP52" s="120">
        <v>410</v>
      </c>
      <c r="AQ52" s="120">
        <v>114</v>
      </c>
      <c r="AR52" s="120">
        <v>395</v>
      </c>
      <c r="AS52" s="120">
        <v>264</v>
      </c>
      <c r="AT52" s="120">
        <v>251</v>
      </c>
      <c r="AU52" s="120">
        <v>170</v>
      </c>
      <c r="AV52" s="120">
        <v>145</v>
      </c>
      <c r="AW52" s="120">
        <v>94</v>
      </c>
      <c r="AX52" s="120">
        <v>1146</v>
      </c>
      <c r="AY52" s="120">
        <v>773</v>
      </c>
      <c r="AZ52" s="120">
        <v>169</v>
      </c>
      <c r="BA52" s="120">
        <v>131</v>
      </c>
      <c r="BB52" s="120">
        <v>769</v>
      </c>
      <c r="BC52" s="120">
        <v>574</v>
      </c>
      <c r="BD52" s="120">
        <v>208</v>
      </c>
      <c r="BE52" s="120">
        <v>68</v>
      </c>
      <c r="BF52" s="120">
        <v>67</v>
      </c>
      <c r="BG52" s="120">
        <v>74</v>
      </c>
      <c r="BH52" s="120">
        <v>232</v>
      </c>
      <c r="BI52" s="120">
        <v>298</v>
      </c>
      <c r="BJ52" s="120">
        <v>139</v>
      </c>
      <c r="BK52" s="120">
        <v>248</v>
      </c>
      <c r="BL52" s="120">
        <v>93</v>
      </c>
      <c r="BM52" s="120">
        <v>50</v>
      </c>
      <c r="BN52" s="120">
        <v>846</v>
      </c>
      <c r="BO52" s="120">
        <v>704</v>
      </c>
      <c r="BP52" s="120">
        <v>538</v>
      </c>
      <c r="BQ52" s="120">
        <v>578</v>
      </c>
      <c r="BR52" s="120">
        <v>95</v>
      </c>
      <c r="BS52" s="120">
        <v>42</v>
      </c>
      <c r="BT52" s="120">
        <v>443</v>
      </c>
      <c r="BU52" s="120">
        <v>535</v>
      </c>
      <c r="BV52" s="120">
        <v>859</v>
      </c>
      <c r="BW52" s="120">
        <v>435</v>
      </c>
      <c r="BX52" s="120">
        <v>139</v>
      </c>
      <c r="BY52" s="120">
        <v>58</v>
      </c>
      <c r="BZ52" s="120">
        <v>720</v>
      </c>
      <c r="CA52" s="120">
        <v>376</v>
      </c>
      <c r="CB52" s="120">
        <v>210</v>
      </c>
      <c r="CC52" s="120">
        <v>133</v>
      </c>
      <c r="CD52" s="120">
        <v>481</v>
      </c>
      <c r="CE52" s="120">
        <v>329</v>
      </c>
      <c r="CF52" s="120">
        <v>39</v>
      </c>
      <c r="CG52" s="120">
        <v>47</v>
      </c>
      <c r="CH52" s="120">
        <v>442</v>
      </c>
      <c r="CI52" s="120">
        <v>281</v>
      </c>
    </row>
    <row r="53" spans="2:87" x14ac:dyDescent="0.25">
      <c r="B53" s="120" t="str">
        <f t="shared" si="4"/>
        <v>2004</v>
      </c>
      <c r="C53" s="120" t="s">
        <v>1634</v>
      </c>
      <c r="D53" s="120">
        <v>5122</v>
      </c>
      <c r="E53" s="120">
        <v>3779</v>
      </c>
      <c r="F53" s="120">
        <v>4794</v>
      </c>
      <c r="G53" s="120">
        <v>3392</v>
      </c>
      <c r="H53" s="120">
        <v>471</v>
      </c>
      <c r="I53" s="120">
        <v>149</v>
      </c>
      <c r="J53" s="120">
        <v>375</v>
      </c>
      <c r="K53" s="120">
        <v>275</v>
      </c>
      <c r="L53" s="120">
        <v>245</v>
      </c>
      <c r="M53" s="120">
        <v>176</v>
      </c>
      <c r="N53" s="120">
        <v>130</v>
      </c>
      <c r="O53" s="120">
        <v>99</v>
      </c>
      <c r="P53" s="120">
        <v>1100</v>
      </c>
      <c r="Q53" s="120">
        <v>636</v>
      </c>
      <c r="R53" s="120">
        <v>777</v>
      </c>
      <c r="S53" s="120">
        <v>439</v>
      </c>
      <c r="T53" s="120">
        <v>905</v>
      </c>
      <c r="U53" s="120">
        <v>699</v>
      </c>
      <c r="V53" s="120">
        <v>506</v>
      </c>
      <c r="W53" s="120">
        <v>645</v>
      </c>
      <c r="X53" s="120">
        <v>404</v>
      </c>
      <c r="Y53" s="120">
        <v>554</v>
      </c>
      <c r="Z53" s="120">
        <v>888</v>
      </c>
      <c r="AA53" s="120">
        <v>445</v>
      </c>
      <c r="AB53" s="120">
        <v>143</v>
      </c>
      <c r="AC53" s="120">
        <v>46</v>
      </c>
      <c r="AD53" s="120">
        <v>745</v>
      </c>
      <c r="AE53" s="120">
        <v>400</v>
      </c>
      <c r="AF53" s="120">
        <v>328</v>
      </c>
      <c r="AG53" s="120">
        <v>388</v>
      </c>
      <c r="AH53" s="120">
        <v>292</v>
      </c>
      <c r="AI53" s="120">
        <v>339</v>
      </c>
      <c r="AJ53" s="120">
        <v>5443</v>
      </c>
      <c r="AK53" s="120">
        <v>4068</v>
      </c>
      <c r="AL53" s="120">
        <v>5133</v>
      </c>
      <c r="AM53" s="120">
        <v>3695</v>
      </c>
      <c r="AN53" s="120">
        <v>23</v>
      </c>
      <c r="AO53" s="120">
        <v>9</v>
      </c>
      <c r="AP53" s="120">
        <v>471</v>
      </c>
      <c r="AQ53" s="120">
        <v>148</v>
      </c>
      <c r="AR53" s="120">
        <v>382</v>
      </c>
      <c r="AS53" s="120">
        <v>286</v>
      </c>
      <c r="AT53" s="120">
        <v>249</v>
      </c>
      <c r="AU53" s="120">
        <v>183</v>
      </c>
      <c r="AV53" s="120">
        <v>133</v>
      </c>
      <c r="AW53" s="120">
        <v>103</v>
      </c>
      <c r="AX53" s="120">
        <v>1316</v>
      </c>
      <c r="AY53" s="120">
        <v>786</v>
      </c>
      <c r="AZ53" s="120">
        <v>190</v>
      </c>
      <c r="BA53" s="120">
        <v>101</v>
      </c>
      <c r="BB53" s="120">
        <v>964</v>
      </c>
      <c r="BC53" s="120">
        <v>591</v>
      </c>
      <c r="BD53" s="120">
        <v>162</v>
      </c>
      <c r="BE53" s="120">
        <v>94</v>
      </c>
      <c r="BF53" s="120">
        <v>86</v>
      </c>
      <c r="BG53" s="120">
        <v>120</v>
      </c>
      <c r="BH53" s="120">
        <v>274</v>
      </c>
      <c r="BI53" s="120">
        <v>302</v>
      </c>
      <c r="BJ53" s="120">
        <v>169</v>
      </c>
      <c r="BK53" s="120">
        <v>248</v>
      </c>
      <c r="BL53" s="120">
        <v>105</v>
      </c>
      <c r="BM53" s="120">
        <v>53</v>
      </c>
      <c r="BN53" s="120">
        <v>968</v>
      </c>
      <c r="BO53" s="120">
        <v>761</v>
      </c>
      <c r="BP53" s="120">
        <v>552</v>
      </c>
      <c r="BQ53" s="120">
        <v>683</v>
      </c>
      <c r="BR53" s="120">
        <v>109</v>
      </c>
      <c r="BS53" s="120">
        <v>92</v>
      </c>
      <c r="BT53" s="120">
        <v>443</v>
      </c>
      <c r="BU53" s="120">
        <v>591</v>
      </c>
      <c r="BV53" s="120">
        <v>873</v>
      </c>
      <c r="BW53" s="120">
        <v>448</v>
      </c>
      <c r="BX53" s="120">
        <v>111</v>
      </c>
      <c r="BY53" s="120">
        <v>46</v>
      </c>
      <c r="BZ53" s="120">
        <v>762</v>
      </c>
      <c r="CA53" s="120">
        <v>402</v>
      </c>
      <c r="CB53" s="120">
        <v>189</v>
      </c>
      <c r="CC53" s="120">
        <v>151</v>
      </c>
      <c r="CD53" s="120">
        <v>310</v>
      </c>
      <c r="CE53" s="120">
        <v>373</v>
      </c>
      <c r="CF53" s="120">
        <v>33</v>
      </c>
      <c r="CG53" s="120">
        <v>38</v>
      </c>
      <c r="CH53" s="120">
        <v>277</v>
      </c>
      <c r="CI53" s="120">
        <v>336</v>
      </c>
    </row>
    <row r="54" spans="2:87" x14ac:dyDescent="0.25">
      <c r="B54" s="120" t="str">
        <f t="shared" si="4"/>
        <v>2004</v>
      </c>
      <c r="C54" s="120" t="s">
        <v>1633</v>
      </c>
      <c r="D54" s="120">
        <v>5204</v>
      </c>
      <c r="E54" s="120">
        <v>3456</v>
      </c>
      <c r="F54" s="120">
        <v>4861</v>
      </c>
      <c r="G54" s="120">
        <v>3095</v>
      </c>
      <c r="H54" s="120">
        <v>445</v>
      </c>
      <c r="I54" s="120">
        <v>142</v>
      </c>
      <c r="J54" s="120">
        <v>369</v>
      </c>
      <c r="K54" s="120">
        <v>246</v>
      </c>
      <c r="L54" s="120">
        <v>223</v>
      </c>
      <c r="M54" s="120">
        <v>167</v>
      </c>
      <c r="N54" s="120">
        <v>146</v>
      </c>
      <c r="O54" s="120">
        <v>79</v>
      </c>
      <c r="P54" s="120">
        <v>1170</v>
      </c>
      <c r="Q54" s="120">
        <v>549</v>
      </c>
      <c r="R54" s="120">
        <v>824</v>
      </c>
      <c r="S54" s="120">
        <v>312</v>
      </c>
      <c r="T54" s="120">
        <v>953</v>
      </c>
      <c r="U54" s="120">
        <v>634</v>
      </c>
      <c r="V54" s="120">
        <v>496</v>
      </c>
      <c r="W54" s="120">
        <v>618</v>
      </c>
      <c r="X54" s="120">
        <v>433</v>
      </c>
      <c r="Y54" s="120">
        <v>567</v>
      </c>
      <c r="Z54" s="120">
        <v>867</v>
      </c>
      <c r="AA54" s="120">
        <v>435</v>
      </c>
      <c r="AB54" s="120">
        <v>107</v>
      </c>
      <c r="AC54" s="120">
        <v>62</v>
      </c>
      <c r="AD54" s="120">
        <v>760</v>
      </c>
      <c r="AE54" s="120">
        <v>373</v>
      </c>
      <c r="AF54" s="120">
        <v>343</v>
      </c>
      <c r="AG54" s="120">
        <v>361</v>
      </c>
      <c r="AH54" s="120">
        <v>302</v>
      </c>
      <c r="AI54" s="120">
        <v>312</v>
      </c>
      <c r="AJ54" s="120">
        <v>4621</v>
      </c>
      <c r="AK54" s="120">
        <v>3060</v>
      </c>
      <c r="AL54" s="120">
        <v>4356</v>
      </c>
      <c r="AM54" s="120">
        <v>2725</v>
      </c>
      <c r="AN54" s="120">
        <v>18</v>
      </c>
      <c r="AO54" s="120">
        <v>10</v>
      </c>
      <c r="AP54" s="120">
        <v>327</v>
      </c>
      <c r="AQ54" s="120">
        <v>105</v>
      </c>
      <c r="AR54" s="120">
        <v>296</v>
      </c>
      <c r="AS54" s="120">
        <v>205</v>
      </c>
      <c r="AT54" s="120">
        <v>174</v>
      </c>
      <c r="AU54" s="120">
        <v>143</v>
      </c>
      <c r="AV54" s="120">
        <v>122</v>
      </c>
      <c r="AW54" s="120">
        <v>62</v>
      </c>
      <c r="AX54" s="120">
        <v>1315</v>
      </c>
      <c r="AY54" s="120">
        <v>496</v>
      </c>
      <c r="AZ54" s="120">
        <v>117</v>
      </c>
      <c r="BA54" s="120">
        <v>115</v>
      </c>
      <c r="BB54" s="120">
        <v>1016</v>
      </c>
      <c r="BC54" s="120">
        <v>292</v>
      </c>
      <c r="BD54" s="120">
        <v>182</v>
      </c>
      <c r="BE54" s="120">
        <v>89</v>
      </c>
      <c r="BF54" s="120">
        <v>68</v>
      </c>
      <c r="BG54" s="120">
        <v>62</v>
      </c>
      <c r="BH54" s="120">
        <v>203</v>
      </c>
      <c r="BI54" s="120">
        <v>205</v>
      </c>
      <c r="BJ54" s="120">
        <v>138</v>
      </c>
      <c r="BK54" s="120">
        <v>168</v>
      </c>
      <c r="BL54" s="120">
        <v>65</v>
      </c>
      <c r="BM54" s="120">
        <v>37</v>
      </c>
      <c r="BN54" s="120">
        <v>828</v>
      </c>
      <c r="BO54" s="120">
        <v>579</v>
      </c>
      <c r="BP54" s="120">
        <v>407</v>
      </c>
      <c r="BQ54" s="120">
        <v>567</v>
      </c>
      <c r="BR54" s="120">
        <v>44</v>
      </c>
      <c r="BS54" s="120">
        <v>47</v>
      </c>
      <c r="BT54" s="120">
        <v>364</v>
      </c>
      <c r="BU54" s="120">
        <v>520</v>
      </c>
      <c r="BV54" s="120">
        <v>719</v>
      </c>
      <c r="BW54" s="120">
        <v>362</v>
      </c>
      <c r="BX54" s="120">
        <v>75</v>
      </c>
      <c r="BY54" s="120">
        <v>56</v>
      </c>
      <c r="BZ54" s="120">
        <v>644</v>
      </c>
      <c r="CA54" s="120">
        <v>306</v>
      </c>
      <c r="CB54" s="120">
        <v>174</v>
      </c>
      <c r="CC54" s="120">
        <v>134</v>
      </c>
      <c r="CD54" s="120">
        <v>264</v>
      </c>
      <c r="CE54" s="120">
        <v>335</v>
      </c>
      <c r="CF54" s="120">
        <v>36</v>
      </c>
      <c r="CG54" s="120">
        <v>43</v>
      </c>
      <c r="CH54" s="120">
        <v>228</v>
      </c>
      <c r="CI54" s="120">
        <v>292</v>
      </c>
    </row>
    <row r="55" spans="2:87" x14ac:dyDescent="0.25">
      <c r="B55" s="120" t="str">
        <f t="shared" si="4"/>
        <v>2004</v>
      </c>
      <c r="C55" s="120" t="s">
        <v>1632</v>
      </c>
      <c r="D55" s="120">
        <v>5239</v>
      </c>
      <c r="E55" s="120">
        <v>3846</v>
      </c>
      <c r="F55" s="120">
        <v>4911</v>
      </c>
      <c r="G55" s="120">
        <v>3450</v>
      </c>
      <c r="H55" s="120">
        <v>441</v>
      </c>
      <c r="I55" s="120">
        <v>150</v>
      </c>
      <c r="J55" s="120">
        <v>359</v>
      </c>
      <c r="K55" s="120">
        <v>267</v>
      </c>
      <c r="L55" s="120">
        <v>230</v>
      </c>
      <c r="M55" s="120">
        <v>175</v>
      </c>
      <c r="N55" s="120">
        <v>129</v>
      </c>
      <c r="O55" s="120">
        <v>92</v>
      </c>
      <c r="P55" s="120">
        <v>1150</v>
      </c>
      <c r="Q55" s="120">
        <v>648</v>
      </c>
      <c r="R55" s="120">
        <v>825</v>
      </c>
      <c r="S55" s="120">
        <v>402</v>
      </c>
      <c r="T55" s="120">
        <v>1027</v>
      </c>
      <c r="U55" s="120">
        <v>748</v>
      </c>
      <c r="V55" s="120">
        <v>505</v>
      </c>
      <c r="W55" s="120">
        <v>641</v>
      </c>
      <c r="X55" s="120">
        <v>435</v>
      </c>
      <c r="Y55" s="120">
        <v>580</v>
      </c>
      <c r="Z55" s="120">
        <v>853</v>
      </c>
      <c r="AA55" s="120">
        <v>463</v>
      </c>
      <c r="AB55" s="120">
        <v>115</v>
      </c>
      <c r="AC55" s="120">
        <v>75</v>
      </c>
      <c r="AD55" s="120">
        <v>738</v>
      </c>
      <c r="AE55" s="120">
        <v>388</v>
      </c>
      <c r="AF55" s="120">
        <v>329</v>
      </c>
      <c r="AG55" s="120">
        <v>395</v>
      </c>
      <c r="AH55" s="120">
        <v>281</v>
      </c>
      <c r="AI55" s="120">
        <v>333</v>
      </c>
      <c r="AJ55" s="120">
        <v>3890</v>
      </c>
      <c r="AK55" s="120">
        <v>3341</v>
      </c>
      <c r="AL55" s="120">
        <v>3669</v>
      </c>
      <c r="AM55" s="120">
        <v>2975</v>
      </c>
      <c r="AN55" s="120">
        <v>16</v>
      </c>
      <c r="AO55" s="120">
        <v>8</v>
      </c>
      <c r="AP55" s="120">
        <v>276</v>
      </c>
      <c r="AQ55" s="120">
        <v>116</v>
      </c>
      <c r="AR55" s="120">
        <v>234</v>
      </c>
      <c r="AS55" s="120">
        <v>227</v>
      </c>
      <c r="AT55" s="120">
        <v>148</v>
      </c>
      <c r="AU55" s="120">
        <v>148</v>
      </c>
      <c r="AV55" s="120">
        <v>86</v>
      </c>
      <c r="AW55" s="120">
        <v>79</v>
      </c>
      <c r="AX55" s="120">
        <v>945</v>
      </c>
      <c r="AY55" s="120">
        <v>513</v>
      </c>
      <c r="AZ55" s="120">
        <v>92</v>
      </c>
      <c r="BA55" s="120">
        <v>139</v>
      </c>
      <c r="BB55" s="120">
        <v>700</v>
      </c>
      <c r="BC55" s="120">
        <v>299</v>
      </c>
      <c r="BD55" s="120">
        <v>153</v>
      </c>
      <c r="BE55" s="120">
        <v>74</v>
      </c>
      <c r="BF55" s="120">
        <v>50</v>
      </c>
      <c r="BG55" s="120">
        <v>97</v>
      </c>
      <c r="BH55" s="120">
        <v>178</v>
      </c>
      <c r="BI55" s="120">
        <v>260</v>
      </c>
      <c r="BJ55" s="120">
        <v>110</v>
      </c>
      <c r="BK55" s="120">
        <v>214</v>
      </c>
      <c r="BL55" s="120">
        <v>69</v>
      </c>
      <c r="BM55" s="120">
        <v>46</v>
      </c>
      <c r="BN55" s="120">
        <v>809</v>
      </c>
      <c r="BO55" s="120">
        <v>703</v>
      </c>
      <c r="BP55" s="120">
        <v>361</v>
      </c>
      <c r="BQ55" s="120">
        <v>585</v>
      </c>
      <c r="BR55" s="120">
        <v>39</v>
      </c>
      <c r="BS55" s="120">
        <v>54</v>
      </c>
      <c r="BT55" s="120">
        <v>322</v>
      </c>
      <c r="BU55" s="120">
        <v>531</v>
      </c>
      <c r="BV55" s="120">
        <v>629</v>
      </c>
      <c r="BW55" s="120">
        <v>354</v>
      </c>
      <c r="BX55" s="120">
        <v>82</v>
      </c>
      <c r="BY55" s="120">
        <v>51</v>
      </c>
      <c r="BZ55" s="120">
        <v>547</v>
      </c>
      <c r="CA55" s="120">
        <v>304</v>
      </c>
      <c r="CB55" s="120">
        <v>172</v>
      </c>
      <c r="CC55" s="120">
        <v>111</v>
      </c>
      <c r="CD55" s="120">
        <v>220</v>
      </c>
      <c r="CE55" s="120">
        <v>367</v>
      </c>
      <c r="CF55" s="120">
        <v>52</v>
      </c>
      <c r="CG55" s="120">
        <v>57</v>
      </c>
      <c r="CH55" s="120">
        <v>168</v>
      </c>
      <c r="CI55" s="120">
        <v>310</v>
      </c>
    </row>
    <row r="56" spans="2:87" x14ac:dyDescent="0.25">
      <c r="B56" s="120" t="str">
        <f t="shared" si="4"/>
        <v>2005</v>
      </c>
      <c r="C56" s="120" t="s">
        <v>1631</v>
      </c>
      <c r="D56" s="120">
        <v>5187</v>
      </c>
      <c r="E56" s="120">
        <v>3595</v>
      </c>
      <c r="F56" s="120">
        <v>4850</v>
      </c>
      <c r="G56" s="120">
        <v>3256</v>
      </c>
      <c r="H56" s="120">
        <v>460</v>
      </c>
      <c r="I56" s="120">
        <v>142</v>
      </c>
      <c r="J56" s="120">
        <v>354</v>
      </c>
      <c r="K56" s="120">
        <v>292</v>
      </c>
      <c r="L56" s="120">
        <v>234</v>
      </c>
      <c r="M56" s="120">
        <v>205</v>
      </c>
      <c r="N56" s="120">
        <v>120</v>
      </c>
      <c r="O56" s="120">
        <v>87</v>
      </c>
      <c r="P56" s="120">
        <v>1106</v>
      </c>
      <c r="Q56" s="120">
        <v>579</v>
      </c>
      <c r="R56" s="120">
        <v>764</v>
      </c>
      <c r="S56" s="120">
        <v>388</v>
      </c>
      <c r="T56" s="120">
        <v>957</v>
      </c>
      <c r="U56" s="120">
        <v>655</v>
      </c>
      <c r="V56" s="120">
        <v>491</v>
      </c>
      <c r="W56" s="120">
        <v>575</v>
      </c>
      <c r="X56" s="120">
        <v>426</v>
      </c>
      <c r="Y56" s="120">
        <v>517</v>
      </c>
      <c r="Z56" s="120">
        <v>901</v>
      </c>
      <c r="AA56" s="120">
        <v>501</v>
      </c>
      <c r="AB56" s="120">
        <v>140</v>
      </c>
      <c r="AC56" s="120">
        <v>62</v>
      </c>
      <c r="AD56" s="120">
        <v>761</v>
      </c>
      <c r="AE56" s="120">
        <v>439</v>
      </c>
      <c r="AF56" s="120">
        <v>337</v>
      </c>
      <c r="AG56" s="120">
        <v>340</v>
      </c>
      <c r="AH56" s="120">
        <v>300</v>
      </c>
      <c r="AI56" s="120">
        <v>298</v>
      </c>
      <c r="AJ56" s="120">
        <v>5092</v>
      </c>
      <c r="AK56" s="120">
        <v>3775</v>
      </c>
      <c r="AL56" s="120">
        <v>4791</v>
      </c>
      <c r="AM56" s="120">
        <v>3476</v>
      </c>
      <c r="AN56" s="120">
        <v>32</v>
      </c>
      <c r="AO56" s="120">
        <v>14</v>
      </c>
      <c r="AP56" s="120">
        <v>408</v>
      </c>
      <c r="AQ56" s="120">
        <v>138</v>
      </c>
      <c r="AR56" s="120">
        <v>373</v>
      </c>
      <c r="AS56" s="120">
        <v>303</v>
      </c>
      <c r="AT56" s="120">
        <v>249</v>
      </c>
      <c r="AU56" s="120">
        <v>207</v>
      </c>
      <c r="AV56" s="120">
        <v>123</v>
      </c>
      <c r="AW56" s="120">
        <v>96</v>
      </c>
      <c r="AX56" s="120">
        <v>982</v>
      </c>
      <c r="AY56" s="120">
        <v>577</v>
      </c>
      <c r="AZ56" s="120">
        <v>182</v>
      </c>
      <c r="BA56" s="120">
        <v>122</v>
      </c>
      <c r="BB56" s="120">
        <v>608</v>
      </c>
      <c r="BC56" s="120">
        <v>360</v>
      </c>
      <c r="BD56" s="120">
        <v>192</v>
      </c>
      <c r="BE56" s="120">
        <v>94</v>
      </c>
      <c r="BF56" s="120">
        <v>81</v>
      </c>
      <c r="BG56" s="120">
        <v>121</v>
      </c>
      <c r="BH56" s="120">
        <v>296</v>
      </c>
      <c r="BI56" s="120">
        <v>319</v>
      </c>
      <c r="BJ56" s="120">
        <v>198</v>
      </c>
      <c r="BK56" s="120">
        <v>274</v>
      </c>
      <c r="BL56" s="120">
        <v>98</v>
      </c>
      <c r="BM56" s="120">
        <v>45</v>
      </c>
      <c r="BN56" s="120">
        <v>1057</v>
      </c>
      <c r="BO56" s="120">
        <v>730</v>
      </c>
      <c r="BP56" s="120">
        <v>521</v>
      </c>
      <c r="BQ56" s="120">
        <v>637</v>
      </c>
      <c r="BR56" s="120">
        <v>68</v>
      </c>
      <c r="BS56" s="120">
        <v>58</v>
      </c>
      <c r="BT56" s="120">
        <v>453</v>
      </c>
      <c r="BU56" s="120">
        <v>579</v>
      </c>
      <c r="BV56" s="120">
        <v>803</v>
      </c>
      <c r="BW56" s="120">
        <v>493</v>
      </c>
      <c r="BX56" s="120">
        <v>119</v>
      </c>
      <c r="BY56" s="120">
        <v>57</v>
      </c>
      <c r="BZ56" s="120">
        <v>684</v>
      </c>
      <c r="CA56" s="120">
        <v>437</v>
      </c>
      <c r="CB56" s="120">
        <v>238</v>
      </c>
      <c r="CC56" s="120">
        <v>144</v>
      </c>
      <c r="CD56" s="120">
        <v>300</v>
      </c>
      <c r="CE56" s="120">
        <v>300</v>
      </c>
      <c r="CF56" s="120">
        <v>29</v>
      </c>
      <c r="CG56" s="120">
        <v>34</v>
      </c>
      <c r="CH56" s="120">
        <v>271</v>
      </c>
      <c r="CI56" s="120">
        <v>266</v>
      </c>
    </row>
    <row r="57" spans="2:87" x14ac:dyDescent="0.25">
      <c r="B57" s="120" t="str">
        <f t="shared" si="4"/>
        <v>2005</v>
      </c>
      <c r="C57" s="120" t="s">
        <v>1630</v>
      </c>
      <c r="D57" s="120">
        <v>5203</v>
      </c>
      <c r="E57" s="120">
        <v>3842</v>
      </c>
      <c r="F57" s="120">
        <v>4895</v>
      </c>
      <c r="G57" s="120">
        <v>3478</v>
      </c>
      <c r="H57" s="120">
        <v>490</v>
      </c>
      <c r="I57" s="120">
        <v>156</v>
      </c>
      <c r="J57" s="120">
        <v>365</v>
      </c>
      <c r="K57" s="120">
        <v>278</v>
      </c>
      <c r="L57" s="120">
        <v>245</v>
      </c>
      <c r="M57" s="120">
        <v>183</v>
      </c>
      <c r="N57" s="120">
        <v>120</v>
      </c>
      <c r="O57" s="120">
        <v>95</v>
      </c>
      <c r="P57" s="120">
        <v>1108</v>
      </c>
      <c r="Q57" s="120">
        <v>700</v>
      </c>
      <c r="R57" s="120">
        <v>760</v>
      </c>
      <c r="S57" s="120">
        <v>431</v>
      </c>
      <c r="T57" s="120">
        <v>1042</v>
      </c>
      <c r="U57" s="120">
        <v>723</v>
      </c>
      <c r="V57" s="120">
        <v>489</v>
      </c>
      <c r="W57" s="120">
        <v>613</v>
      </c>
      <c r="X57" s="120">
        <v>448</v>
      </c>
      <c r="Y57" s="120">
        <v>570</v>
      </c>
      <c r="Z57" s="120">
        <v>849</v>
      </c>
      <c r="AA57" s="120">
        <v>516</v>
      </c>
      <c r="AB57" s="120">
        <v>128</v>
      </c>
      <c r="AC57" s="120">
        <v>60</v>
      </c>
      <c r="AD57" s="120">
        <v>721</v>
      </c>
      <c r="AE57" s="120">
        <v>456</v>
      </c>
      <c r="AF57" s="120">
        <v>308</v>
      </c>
      <c r="AG57" s="120">
        <v>363</v>
      </c>
      <c r="AH57" s="120">
        <v>273</v>
      </c>
      <c r="AI57" s="120">
        <v>322</v>
      </c>
      <c r="AJ57" s="120">
        <v>4270</v>
      </c>
      <c r="AK57" s="120">
        <v>3603</v>
      </c>
      <c r="AL57" s="120">
        <v>4056</v>
      </c>
      <c r="AM57" s="120">
        <v>3265</v>
      </c>
      <c r="AN57" s="120">
        <v>20</v>
      </c>
      <c r="AO57" s="120">
        <v>10</v>
      </c>
      <c r="AP57" s="120">
        <v>396</v>
      </c>
      <c r="AQ57" s="120">
        <v>136</v>
      </c>
      <c r="AR57" s="120">
        <v>331</v>
      </c>
      <c r="AS57" s="120">
        <v>272</v>
      </c>
      <c r="AT57" s="120">
        <v>228</v>
      </c>
      <c r="AU57" s="120">
        <v>183</v>
      </c>
      <c r="AV57" s="120">
        <v>103</v>
      </c>
      <c r="AW57" s="120">
        <v>89</v>
      </c>
      <c r="AX57" s="120">
        <v>846</v>
      </c>
      <c r="AY57" s="120">
        <v>620</v>
      </c>
      <c r="AZ57" s="120">
        <v>140</v>
      </c>
      <c r="BA57" s="120">
        <v>161</v>
      </c>
      <c r="BB57" s="120">
        <v>558</v>
      </c>
      <c r="BC57" s="120">
        <v>350</v>
      </c>
      <c r="BD57" s="120">
        <v>147</v>
      </c>
      <c r="BE57" s="120">
        <v>109</v>
      </c>
      <c r="BF57" s="120">
        <v>54</v>
      </c>
      <c r="BG57" s="120">
        <v>72</v>
      </c>
      <c r="BH57" s="120">
        <v>183</v>
      </c>
      <c r="BI57" s="120">
        <v>251</v>
      </c>
      <c r="BJ57" s="120">
        <v>103</v>
      </c>
      <c r="BK57" s="120">
        <v>187</v>
      </c>
      <c r="BL57" s="120">
        <v>80</v>
      </c>
      <c r="BM57" s="120">
        <v>63</v>
      </c>
      <c r="BN57" s="120">
        <v>942</v>
      </c>
      <c r="BO57" s="120">
        <v>695</v>
      </c>
      <c r="BP57" s="120">
        <v>417</v>
      </c>
      <c r="BQ57" s="120">
        <v>595</v>
      </c>
      <c r="BR57" s="120">
        <v>37</v>
      </c>
      <c r="BS57" s="120">
        <v>39</v>
      </c>
      <c r="BT57" s="120">
        <v>379</v>
      </c>
      <c r="BU57" s="120">
        <v>556</v>
      </c>
      <c r="BV57" s="120">
        <v>677</v>
      </c>
      <c r="BW57" s="120">
        <v>496</v>
      </c>
      <c r="BX57" s="120">
        <v>87</v>
      </c>
      <c r="BY57" s="120">
        <v>63</v>
      </c>
      <c r="BZ57" s="120">
        <v>590</v>
      </c>
      <c r="CA57" s="120">
        <v>433</v>
      </c>
      <c r="CB57" s="120">
        <v>190</v>
      </c>
      <c r="CC57" s="120">
        <v>118</v>
      </c>
      <c r="CD57" s="120">
        <v>214</v>
      </c>
      <c r="CE57" s="120">
        <v>338</v>
      </c>
      <c r="CF57" s="120">
        <v>25</v>
      </c>
      <c r="CG57" s="120">
        <v>41</v>
      </c>
      <c r="CH57" s="120">
        <v>189</v>
      </c>
      <c r="CI57" s="120">
        <v>297</v>
      </c>
    </row>
    <row r="58" spans="2:87" x14ac:dyDescent="0.25">
      <c r="B58" s="120" t="str">
        <f t="shared" si="4"/>
        <v>2005</v>
      </c>
      <c r="C58" s="120" t="s">
        <v>1629</v>
      </c>
      <c r="D58" s="120">
        <v>5207</v>
      </c>
      <c r="E58" s="120">
        <v>3891</v>
      </c>
      <c r="F58" s="120">
        <v>4895</v>
      </c>
      <c r="G58" s="120">
        <v>3535</v>
      </c>
      <c r="H58" s="120">
        <v>439</v>
      </c>
      <c r="I58" s="120">
        <v>154</v>
      </c>
      <c r="J58" s="120">
        <v>354</v>
      </c>
      <c r="K58" s="120">
        <v>269</v>
      </c>
      <c r="L58" s="120">
        <v>203</v>
      </c>
      <c r="M58" s="120">
        <v>175</v>
      </c>
      <c r="N58" s="120">
        <v>151</v>
      </c>
      <c r="O58" s="120">
        <v>94</v>
      </c>
      <c r="P58" s="120">
        <v>1152</v>
      </c>
      <c r="Q58" s="120">
        <v>696</v>
      </c>
      <c r="R58" s="120">
        <v>822</v>
      </c>
      <c r="S58" s="120">
        <v>456</v>
      </c>
      <c r="T58" s="120">
        <v>1009</v>
      </c>
      <c r="U58" s="120">
        <v>749</v>
      </c>
      <c r="V58" s="120">
        <v>521</v>
      </c>
      <c r="W58" s="120">
        <v>654</v>
      </c>
      <c r="X58" s="120">
        <v>456</v>
      </c>
      <c r="Y58" s="120">
        <v>595</v>
      </c>
      <c r="Z58" s="120">
        <v>876</v>
      </c>
      <c r="AA58" s="120">
        <v>524</v>
      </c>
      <c r="AB58" s="120">
        <v>125</v>
      </c>
      <c r="AC58" s="120">
        <v>68</v>
      </c>
      <c r="AD58" s="120">
        <v>752</v>
      </c>
      <c r="AE58" s="120">
        <v>456</v>
      </c>
      <c r="AF58" s="120">
        <v>312</v>
      </c>
      <c r="AG58" s="120">
        <v>356</v>
      </c>
      <c r="AH58" s="120">
        <v>273</v>
      </c>
      <c r="AI58" s="120">
        <v>310</v>
      </c>
      <c r="AJ58" s="120">
        <v>4908</v>
      </c>
      <c r="AK58" s="120">
        <v>3816</v>
      </c>
      <c r="AL58" s="120">
        <v>4691</v>
      </c>
      <c r="AM58" s="120">
        <v>3462</v>
      </c>
      <c r="AN58" s="120">
        <v>28</v>
      </c>
      <c r="AO58" s="120">
        <v>14</v>
      </c>
      <c r="AP58" s="120">
        <v>442</v>
      </c>
      <c r="AQ58" s="120">
        <v>150</v>
      </c>
      <c r="AR58" s="120">
        <v>359</v>
      </c>
      <c r="AS58" s="120">
        <v>262</v>
      </c>
      <c r="AT58" s="120">
        <v>210</v>
      </c>
      <c r="AU58" s="120">
        <v>173</v>
      </c>
      <c r="AV58" s="120">
        <v>149</v>
      </c>
      <c r="AW58" s="120">
        <v>89</v>
      </c>
      <c r="AX58" s="120">
        <v>1065</v>
      </c>
      <c r="AY58" s="120">
        <v>662</v>
      </c>
      <c r="AZ58" s="120">
        <v>157</v>
      </c>
      <c r="BA58" s="120">
        <v>139</v>
      </c>
      <c r="BB58" s="120">
        <v>762</v>
      </c>
      <c r="BC58" s="120">
        <v>431</v>
      </c>
      <c r="BD58" s="120">
        <v>146</v>
      </c>
      <c r="BE58" s="120">
        <v>93</v>
      </c>
      <c r="BF58" s="120">
        <v>79</v>
      </c>
      <c r="BG58" s="120">
        <v>89</v>
      </c>
      <c r="BH58" s="120">
        <v>179</v>
      </c>
      <c r="BI58" s="120">
        <v>206</v>
      </c>
      <c r="BJ58" s="120">
        <v>112</v>
      </c>
      <c r="BK58" s="120">
        <v>179</v>
      </c>
      <c r="BL58" s="120">
        <v>67</v>
      </c>
      <c r="BM58" s="120">
        <v>27</v>
      </c>
      <c r="BN58" s="120">
        <v>986</v>
      </c>
      <c r="BO58" s="120">
        <v>725</v>
      </c>
      <c r="BP58" s="120">
        <v>461</v>
      </c>
      <c r="BQ58" s="120">
        <v>642</v>
      </c>
      <c r="BR58" s="120">
        <v>42</v>
      </c>
      <c r="BS58" s="120">
        <v>58</v>
      </c>
      <c r="BT58" s="120">
        <v>419</v>
      </c>
      <c r="BU58" s="120">
        <v>584</v>
      </c>
      <c r="BV58" s="120">
        <v>893</v>
      </c>
      <c r="BW58" s="120">
        <v>562</v>
      </c>
      <c r="BX58" s="120">
        <v>121</v>
      </c>
      <c r="BY58" s="120">
        <v>68</v>
      </c>
      <c r="BZ58" s="120">
        <v>772</v>
      </c>
      <c r="CA58" s="120">
        <v>495</v>
      </c>
      <c r="CB58" s="120">
        <v>201</v>
      </c>
      <c r="CC58" s="120">
        <v>148</v>
      </c>
      <c r="CD58" s="120">
        <v>216</v>
      </c>
      <c r="CE58" s="120">
        <v>354</v>
      </c>
      <c r="CF58" s="120">
        <v>31</v>
      </c>
      <c r="CG58" s="120">
        <v>52</v>
      </c>
      <c r="CH58" s="120">
        <v>186</v>
      </c>
      <c r="CI58" s="120">
        <v>302</v>
      </c>
    </row>
    <row r="59" spans="2:87" x14ac:dyDescent="0.25">
      <c r="B59" s="120" t="str">
        <f t="shared" si="4"/>
        <v>2005</v>
      </c>
      <c r="C59" s="120" t="s">
        <v>1628</v>
      </c>
      <c r="D59" s="120">
        <v>5291</v>
      </c>
      <c r="E59" s="120">
        <v>4115</v>
      </c>
      <c r="F59" s="120">
        <v>4966</v>
      </c>
      <c r="G59" s="120">
        <v>3755</v>
      </c>
      <c r="H59" s="120">
        <v>539</v>
      </c>
      <c r="I59" s="120">
        <v>142</v>
      </c>
      <c r="J59" s="120">
        <v>364</v>
      </c>
      <c r="K59" s="120">
        <v>288</v>
      </c>
      <c r="L59" s="120">
        <v>235</v>
      </c>
      <c r="M59" s="120">
        <v>201</v>
      </c>
      <c r="N59" s="120">
        <v>130</v>
      </c>
      <c r="O59" s="120">
        <v>86</v>
      </c>
      <c r="P59" s="120">
        <v>1134</v>
      </c>
      <c r="Q59" s="120">
        <v>701</v>
      </c>
      <c r="R59" s="120">
        <v>789</v>
      </c>
      <c r="S59" s="120">
        <v>456</v>
      </c>
      <c r="T59" s="120">
        <v>994</v>
      </c>
      <c r="U59" s="120">
        <v>840</v>
      </c>
      <c r="V59" s="120">
        <v>519</v>
      </c>
      <c r="W59" s="120">
        <v>629</v>
      </c>
      <c r="X59" s="120">
        <v>454</v>
      </c>
      <c r="Y59" s="120">
        <v>571</v>
      </c>
      <c r="Z59" s="120">
        <v>868</v>
      </c>
      <c r="AA59" s="120">
        <v>607</v>
      </c>
      <c r="AB59" s="120">
        <v>137</v>
      </c>
      <c r="AC59" s="120">
        <v>71</v>
      </c>
      <c r="AD59" s="120">
        <v>730</v>
      </c>
      <c r="AE59" s="120">
        <v>536</v>
      </c>
      <c r="AF59" s="120">
        <v>325</v>
      </c>
      <c r="AG59" s="120">
        <v>360</v>
      </c>
      <c r="AH59" s="120">
        <v>291</v>
      </c>
      <c r="AI59" s="120">
        <v>321</v>
      </c>
      <c r="AJ59" s="120">
        <v>5846</v>
      </c>
      <c r="AK59" s="120">
        <v>4614</v>
      </c>
      <c r="AL59" s="120">
        <v>5614</v>
      </c>
      <c r="AM59" s="120">
        <v>4242</v>
      </c>
      <c r="AN59" s="120">
        <v>30</v>
      </c>
      <c r="AO59" s="120">
        <v>11</v>
      </c>
      <c r="AP59" s="120">
        <v>736</v>
      </c>
      <c r="AQ59" s="120">
        <v>184</v>
      </c>
      <c r="AR59" s="120">
        <v>381</v>
      </c>
      <c r="AS59" s="120">
        <v>315</v>
      </c>
      <c r="AT59" s="120">
        <v>243</v>
      </c>
      <c r="AU59" s="120">
        <v>225</v>
      </c>
      <c r="AV59" s="120">
        <v>137</v>
      </c>
      <c r="AW59" s="120">
        <v>91</v>
      </c>
      <c r="AX59" s="120">
        <v>1192</v>
      </c>
      <c r="AY59" s="120">
        <v>751</v>
      </c>
      <c r="AZ59" s="120">
        <v>204</v>
      </c>
      <c r="BA59" s="120">
        <v>163</v>
      </c>
      <c r="BB59" s="120">
        <v>809</v>
      </c>
      <c r="BC59" s="120">
        <v>474</v>
      </c>
      <c r="BD59" s="120">
        <v>179</v>
      </c>
      <c r="BE59" s="120">
        <v>114</v>
      </c>
      <c r="BF59" s="120">
        <v>96</v>
      </c>
      <c r="BG59" s="120">
        <v>110</v>
      </c>
      <c r="BH59" s="120">
        <v>257</v>
      </c>
      <c r="BI59" s="120">
        <v>342</v>
      </c>
      <c r="BJ59" s="120">
        <v>162</v>
      </c>
      <c r="BK59" s="120">
        <v>257</v>
      </c>
      <c r="BL59" s="120">
        <v>95</v>
      </c>
      <c r="BM59" s="120">
        <v>86</v>
      </c>
      <c r="BN59" s="120">
        <v>1136</v>
      </c>
      <c r="BO59" s="120">
        <v>927</v>
      </c>
      <c r="BP59" s="120">
        <v>520</v>
      </c>
      <c r="BQ59" s="120">
        <v>713</v>
      </c>
      <c r="BR59" s="120">
        <v>53</v>
      </c>
      <c r="BS59" s="120">
        <v>71</v>
      </c>
      <c r="BT59" s="120">
        <v>467</v>
      </c>
      <c r="BU59" s="120">
        <v>642</v>
      </c>
      <c r="BV59" s="120">
        <v>1031</v>
      </c>
      <c r="BW59" s="120">
        <v>731</v>
      </c>
      <c r="BX59" s="120">
        <v>194</v>
      </c>
      <c r="BY59" s="120">
        <v>93</v>
      </c>
      <c r="BZ59" s="120">
        <v>837</v>
      </c>
      <c r="CA59" s="120">
        <v>637</v>
      </c>
      <c r="CB59" s="120">
        <v>236</v>
      </c>
      <c r="CC59" s="120">
        <v>157</v>
      </c>
      <c r="CD59" s="120">
        <v>233</v>
      </c>
      <c r="CE59" s="120">
        <v>372</v>
      </c>
      <c r="CF59" s="120">
        <v>29</v>
      </c>
      <c r="CG59" s="120">
        <v>43</v>
      </c>
      <c r="CH59" s="120">
        <v>204</v>
      </c>
      <c r="CI59" s="120">
        <v>329</v>
      </c>
    </row>
    <row r="60" spans="2:87" x14ac:dyDescent="0.25">
      <c r="B60" s="120" t="str">
        <f t="shared" si="4"/>
        <v>2005</v>
      </c>
      <c r="C60" s="120" t="s">
        <v>1627</v>
      </c>
      <c r="D60" s="120">
        <v>5271</v>
      </c>
      <c r="E60" s="120">
        <v>3824</v>
      </c>
      <c r="F60" s="120">
        <v>4968</v>
      </c>
      <c r="G60" s="120">
        <v>3472</v>
      </c>
      <c r="H60" s="120">
        <v>502</v>
      </c>
      <c r="I60" s="120">
        <v>135</v>
      </c>
      <c r="J60" s="120">
        <v>374</v>
      </c>
      <c r="K60" s="120">
        <v>283</v>
      </c>
      <c r="L60" s="120">
        <v>252</v>
      </c>
      <c r="M60" s="120">
        <v>196</v>
      </c>
      <c r="N60" s="120">
        <v>122</v>
      </c>
      <c r="O60" s="120">
        <v>87</v>
      </c>
      <c r="P60" s="120">
        <v>1132</v>
      </c>
      <c r="Q60" s="120">
        <v>671</v>
      </c>
      <c r="R60" s="120">
        <v>790</v>
      </c>
      <c r="S60" s="120">
        <v>402</v>
      </c>
      <c r="T60" s="120">
        <v>1026</v>
      </c>
      <c r="U60" s="120">
        <v>789</v>
      </c>
      <c r="V60" s="120">
        <v>504</v>
      </c>
      <c r="W60" s="120">
        <v>672</v>
      </c>
      <c r="X60" s="120">
        <v>438</v>
      </c>
      <c r="Y60" s="120">
        <v>600</v>
      </c>
      <c r="Z60" s="120">
        <v>845</v>
      </c>
      <c r="AA60" s="120">
        <v>480</v>
      </c>
      <c r="AB60" s="120">
        <v>112</v>
      </c>
      <c r="AC60" s="120">
        <v>53</v>
      </c>
      <c r="AD60" s="120">
        <v>733</v>
      </c>
      <c r="AE60" s="120">
        <v>428</v>
      </c>
      <c r="AF60" s="120">
        <v>304</v>
      </c>
      <c r="AG60" s="120">
        <v>351</v>
      </c>
      <c r="AH60" s="120">
        <v>265</v>
      </c>
      <c r="AI60" s="120">
        <v>305</v>
      </c>
      <c r="AJ60" s="120">
        <v>5720</v>
      </c>
      <c r="AK60" s="120">
        <v>3813</v>
      </c>
      <c r="AL60" s="120">
        <v>5403</v>
      </c>
      <c r="AM60" s="120">
        <v>3427</v>
      </c>
      <c r="AN60" s="120">
        <v>28</v>
      </c>
      <c r="AO60" s="120">
        <v>13</v>
      </c>
      <c r="AP60" s="120">
        <v>614</v>
      </c>
      <c r="AQ60" s="120">
        <v>150</v>
      </c>
      <c r="AR60" s="120">
        <v>425</v>
      </c>
      <c r="AS60" s="120">
        <v>289</v>
      </c>
      <c r="AT60" s="120">
        <v>290</v>
      </c>
      <c r="AU60" s="120">
        <v>202</v>
      </c>
      <c r="AV60" s="120">
        <v>136</v>
      </c>
      <c r="AW60" s="120">
        <v>87</v>
      </c>
      <c r="AX60" s="120">
        <v>1184</v>
      </c>
      <c r="AY60" s="120">
        <v>641</v>
      </c>
      <c r="AZ60" s="120">
        <v>174</v>
      </c>
      <c r="BA60" s="120">
        <v>152</v>
      </c>
      <c r="BB60" s="120">
        <v>828</v>
      </c>
      <c r="BC60" s="120">
        <v>378</v>
      </c>
      <c r="BD60" s="120">
        <v>182</v>
      </c>
      <c r="BE60" s="120">
        <v>110</v>
      </c>
      <c r="BF60" s="120">
        <v>86</v>
      </c>
      <c r="BG60" s="120">
        <v>87</v>
      </c>
      <c r="BH60" s="120">
        <v>266</v>
      </c>
      <c r="BI60" s="120">
        <v>195</v>
      </c>
      <c r="BJ60" s="120">
        <v>156</v>
      </c>
      <c r="BK60" s="120">
        <v>134</v>
      </c>
      <c r="BL60" s="120">
        <v>109</v>
      </c>
      <c r="BM60" s="120">
        <v>62</v>
      </c>
      <c r="BN60" s="120">
        <v>1017</v>
      </c>
      <c r="BO60" s="120">
        <v>735</v>
      </c>
      <c r="BP60" s="120">
        <v>490</v>
      </c>
      <c r="BQ60" s="120">
        <v>665</v>
      </c>
      <c r="BR60" s="120">
        <v>49</v>
      </c>
      <c r="BS60" s="120">
        <v>79</v>
      </c>
      <c r="BT60" s="120">
        <v>442</v>
      </c>
      <c r="BU60" s="120">
        <v>586</v>
      </c>
      <c r="BV60" s="120">
        <v>1039</v>
      </c>
      <c r="BW60" s="120">
        <v>519</v>
      </c>
      <c r="BX60" s="120">
        <v>190</v>
      </c>
      <c r="BY60" s="120">
        <v>64</v>
      </c>
      <c r="BZ60" s="120">
        <v>849</v>
      </c>
      <c r="CA60" s="120">
        <v>455</v>
      </c>
      <c r="CB60" s="120">
        <v>253</v>
      </c>
      <c r="CC60" s="120">
        <v>134</v>
      </c>
      <c r="CD60" s="120">
        <v>317</v>
      </c>
      <c r="CE60" s="120">
        <v>386</v>
      </c>
      <c r="CF60" s="120">
        <v>44</v>
      </c>
      <c r="CG60" s="120">
        <v>49</v>
      </c>
      <c r="CH60" s="120">
        <v>273</v>
      </c>
      <c r="CI60" s="120">
        <v>337</v>
      </c>
    </row>
    <row r="61" spans="2:87" x14ac:dyDescent="0.25">
      <c r="B61" s="120" t="str">
        <f t="shared" si="4"/>
        <v>2005</v>
      </c>
      <c r="C61" s="120" t="s">
        <v>1626</v>
      </c>
      <c r="D61" s="120">
        <v>5286</v>
      </c>
      <c r="E61" s="120">
        <v>4018</v>
      </c>
      <c r="F61" s="120">
        <v>4998</v>
      </c>
      <c r="G61" s="120">
        <v>3664</v>
      </c>
      <c r="H61" s="120">
        <v>470</v>
      </c>
      <c r="I61" s="120">
        <v>134</v>
      </c>
      <c r="J61" s="120">
        <v>353</v>
      </c>
      <c r="K61" s="120">
        <v>278</v>
      </c>
      <c r="L61" s="120">
        <v>225</v>
      </c>
      <c r="M61" s="120">
        <v>176</v>
      </c>
      <c r="N61" s="120">
        <v>128</v>
      </c>
      <c r="O61" s="120">
        <v>102</v>
      </c>
      <c r="P61" s="120">
        <v>1137</v>
      </c>
      <c r="Q61" s="120">
        <v>667</v>
      </c>
      <c r="R61" s="120">
        <v>783</v>
      </c>
      <c r="S61" s="120">
        <v>408</v>
      </c>
      <c r="T61" s="120">
        <v>1079</v>
      </c>
      <c r="U61" s="120">
        <v>879</v>
      </c>
      <c r="V61" s="120">
        <v>508</v>
      </c>
      <c r="W61" s="120">
        <v>668</v>
      </c>
      <c r="X61" s="120">
        <v>444</v>
      </c>
      <c r="Y61" s="120">
        <v>584</v>
      </c>
      <c r="Z61" s="120">
        <v>931</v>
      </c>
      <c r="AA61" s="120">
        <v>505</v>
      </c>
      <c r="AB61" s="120">
        <v>159</v>
      </c>
      <c r="AC61" s="120">
        <v>77</v>
      </c>
      <c r="AD61" s="120">
        <v>772</v>
      </c>
      <c r="AE61" s="120">
        <v>428</v>
      </c>
      <c r="AF61" s="120">
        <v>288</v>
      </c>
      <c r="AG61" s="120">
        <v>354</v>
      </c>
      <c r="AH61" s="120">
        <v>251</v>
      </c>
      <c r="AI61" s="120">
        <v>314</v>
      </c>
      <c r="AJ61" s="120">
        <v>6069</v>
      </c>
      <c r="AK61" s="120">
        <v>3911</v>
      </c>
      <c r="AL61" s="120">
        <v>5675</v>
      </c>
      <c r="AM61" s="120">
        <v>3525</v>
      </c>
      <c r="AN61" s="120">
        <v>29</v>
      </c>
      <c r="AO61" s="120">
        <v>12</v>
      </c>
      <c r="AP61" s="120">
        <v>585</v>
      </c>
      <c r="AQ61" s="120">
        <v>148</v>
      </c>
      <c r="AR61" s="120">
        <v>403</v>
      </c>
      <c r="AS61" s="120">
        <v>287</v>
      </c>
      <c r="AT61" s="120">
        <v>263</v>
      </c>
      <c r="AU61" s="120">
        <v>177</v>
      </c>
      <c r="AV61" s="120">
        <v>140</v>
      </c>
      <c r="AW61" s="120">
        <v>109</v>
      </c>
      <c r="AX61" s="120">
        <v>1183</v>
      </c>
      <c r="AY61" s="120">
        <v>638</v>
      </c>
      <c r="AZ61" s="120">
        <v>180</v>
      </c>
      <c r="BA61" s="120">
        <v>130</v>
      </c>
      <c r="BB61" s="120">
        <v>812</v>
      </c>
      <c r="BC61" s="120">
        <v>378</v>
      </c>
      <c r="BD61" s="120">
        <v>192</v>
      </c>
      <c r="BE61" s="120">
        <v>130</v>
      </c>
      <c r="BF61" s="120">
        <v>81</v>
      </c>
      <c r="BG61" s="120">
        <v>100</v>
      </c>
      <c r="BH61" s="120">
        <v>238</v>
      </c>
      <c r="BI61" s="120">
        <v>265</v>
      </c>
      <c r="BJ61" s="120">
        <v>153</v>
      </c>
      <c r="BK61" s="120">
        <v>218</v>
      </c>
      <c r="BL61" s="120">
        <v>84</v>
      </c>
      <c r="BM61" s="120">
        <v>48</v>
      </c>
      <c r="BN61" s="120">
        <v>1154</v>
      </c>
      <c r="BO61" s="120">
        <v>842</v>
      </c>
      <c r="BP61" s="120">
        <v>577</v>
      </c>
      <c r="BQ61" s="120">
        <v>639</v>
      </c>
      <c r="BR61" s="120">
        <v>71</v>
      </c>
      <c r="BS61" s="120">
        <v>78</v>
      </c>
      <c r="BT61" s="120">
        <v>505</v>
      </c>
      <c r="BU61" s="120">
        <v>560</v>
      </c>
      <c r="BV61" s="120">
        <v>1129</v>
      </c>
      <c r="BW61" s="120">
        <v>476</v>
      </c>
      <c r="BX61" s="120">
        <v>225</v>
      </c>
      <c r="BY61" s="120">
        <v>69</v>
      </c>
      <c r="BZ61" s="120">
        <v>904</v>
      </c>
      <c r="CA61" s="120">
        <v>407</v>
      </c>
      <c r="CB61" s="120">
        <v>297</v>
      </c>
      <c r="CC61" s="120">
        <v>118</v>
      </c>
      <c r="CD61" s="120">
        <v>393</v>
      </c>
      <c r="CE61" s="120">
        <v>386</v>
      </c>
      <c r="CF61" s="120">
        <v>50</v>
      </c>
      <c r="CG61" s="120">
        <v>43</v>
      </c>
      <c r="CH61" s="120">
        <v>343</v>
      </c>
      <c r="CI61" s="120">
        <v>343</v>
      </c>
    </row>
    <row r="62" spans="2:87" x14ac:dyDescent="0.25">
      <c r="B62" s="120" t="str">
        <f t="shared" si="4"/>
        <v>2005</v>
      </c>
      <c r="C62" s="120" t="s">
        <v>1625</v>
      </c>
      <c r="D62" s="120">
        <v>5301</v>
      </c>
      <c r="E62" s="120">
        <v>4162</v>
      </c>
      <c r="F62" s="120">
        <v>4949</v>
      </c>
      <c r="G62" s="120">
        <v>3759</v>
      </c>
      <c r="H62" s="120">
        <v>416</v>
      </c>
      <c r="I62" s="120">
        <v>155</v>
      </c>
      <c r="J62" s="120">
        <v>374</v>
      </c>
      <c r="K62" s="120">
        <v>318</v>
      </c>
      <c r="L62" s="120">
        <v>235</v>
      </c>
      <c r="M62" s="120">
        <v>215</v>
      </c>
      <c r="N62" s="120">
        <v>139</v>
      </c>
      <c r="O62" s="120">
        <v>103</v>
      </c>
      <c r="P62" s="120">
        <v>1134</v>
      </c>
      <c r="Q62" s="120">
        <v>689</v>
      </c>
      <c r="R62" s="120">
        <v>806</v>
      </c>
      <c r="S62" s="120">
        <v>409</v>
      </c>
      <c r="T62" s="120">
        <v>1061</v>
      </c>
      <c r="U62" s="120">
        <v>821</v>
      </c>
      <c r="V62" s="120">
        <v>503</v>
      </c>
      <c r="W62" s="120">
        <v>712</v>
      </c>
      <c r="X62" s="120">
        <v>440</v>
      </c>
      <c r="Y62" s="120">
        <v>649</v>
      </c>
      <c r="Z62" s="120">
        <v>915</v>
      </c>
      <c r="AA62" s="120">
        <v>516</v>
      </c>
      <c r="AB62" s="120">
        <v>138</v>
      </c>
      <c r="AC62" s="120">
        <v>89</v>
      </c>
      <c r="AD62" s="120">
        <v>777</v>
      </c>
      <c r="AE62" s="120">
        <v>428</v>
      </c>
      <c r="AF62" s="120">
        <v>352</v>
      </c>
      <c r="AG62" s="120">
        <v>403</v>
      </c>
      <c r="AH62" s="120">
        <v>318</v>
      </c>
      <c r="AI62" s="120">
        <v>360</v>
      </c>
      <c r="AJ62" s="120">
        <v>5828</v>
      </c>
      <c r="AK62" s="120">
        <v>4474</v>
      </c>
      <c r="AL62" s="120">
        <v>5450</v>
      </c>
      <c r="AM62" s="120">
        <v>4031</v>
      </c>
      <c r="AN62" s="120">
        <v>31</v>
      </c>
      <c r="AO62" s="120">
        <v>16</v>
      </c>
      <c r="AP62" s="120">
        <v>487</v>
      </c>
      <c r="AQ62" s="120">
        <v>177</v>
      </c>
      <c r="AR62" s="120">
        <v>417</v>
      </c>
      <c r="AS62" s="120">
        <v>344</v>
      </c>
      <c r="AT62" s="120">
        <v>251</v>
      </c>
      <c r="AU62" s="120">
        <v>228</v>
      </c>
      <c r="AV62" s="120">
        <v>166</v>
      </c>
      <c r="AW62" s="120">
        <v>116</v>
      </c>
      <c r="AX62" s="120">
        <v>1180</v>
      </c>
      <c r="AY62" s="120">
        <v>745</v>
      </c>
      <c r="AZ62" s="120">
        <v>183</v>
      </c>
      <c r="BA62" s="120">
        <v>160</v>
      </c>
      <c r="BB62" s="120">
        <v>818</v>
      </c>
      <c r="BC62" s="120">
        <v>442</v>
      </c>
      <c r="BD62" s="120">
        <v>179</v>
      </c>
      <c r="BE62" s="120">
        <v>143</v>
      </c>
      <c r="BF62" s="120">
        <v>83</v>
      </c>
      <c r="BG62" s="120">
        <v>122</v>
      </c>
      <c r="BH62" s="120">
        <v>255</v>
      </c>
      <c r="BI62" s="120">
        <v>320</v>
      </c>
      <c r="BJ62" s="120">
        <v>170</v>
      </c>
      <c r="BK62" s="120">
        <v>265</v>
      </c>
      <c r="BL62" s="120">
        <v>85</v>
      </c>
      <c r="BM62" s="120">
        <v>56</v>
      </c>
      <c r="BN62" s="120">
        <v>1160</v>
      </c>
      <c r="BO62" s="120">
        <v>860</v>
      </c>
      <c r="BP62" s="120">
        <v>570</v>
      </c>
      <c r="BQ62" s="120">
        <v>732</v>
      </c>
      <c r="BR62" s="120">
        <v>71</v>
      </c>
      <c r="BS62" s="120">
        <v>65</v>
      </c>
      <c r="BT62" s="120">
        <v>499</v>
      </c>
      <c r="BU62" s="120">
        <v>667</v>
      </c>
      <c r="BV62" s="120">
        <v>1013</v>
      </c>
      <c r="BW62" s="120">
        <v>567</v>
      </c>
      <c r="BX62" s="120">
        <v>149</v>
      </c>
      <c r="BY62" s="120">
        <v>93</v>
      </c>
      <c r="BZ62" s="120">
        <v>864</v>
      </c>
      <c r="CA62" s="120">
        <v>474</v>
      </c>
      <c r="CB62" s="120">
        <v>254</v>
      </c>
      <c r="CC62" s="120">
        <v>147</v>
      </c>
      <c r="CD62" s="120">
        <v>379</v>
      </c>
      <c r="CE62" s="120">
        <v>443</v>
      </c>
      <c r="CF62" s="120">
        <v>37</v>
      </c>
      <c r="CG62" s="120">
        <v>47</v>
      </c>
      <c r="CH62" s="120">
        <v>342</v>
      </c>
      <c r="CI62" s="120">
        <v>397</v>
      </c>
    </row>
    <row r="63" spans="2:87" x14ac:dyDescent="0.25">
      <c r="B63" s="120" t="str">
        <f t="shared" si="4"/>
        <v>2005</v>
      </c>
      <c r="C63" s="120" t="s">
        <v>1624</v>
      </c>
      <c r="D63" s="120">
        <v>5431</v>
      </c>
      <c r="E63" s="120">
        <v>4085</v>
      </c>
      <c r="F63" s="120">
        <v>5125</v>
      </c>
      <c r="G63" s="120">
        <v>3712</v>
      </c>
      <c r="H63" s="120">
        <v>527</v>
      </c>
      <c r="I63" s="120">
        <v>152</v>
      </c>
      <c r="J63" s="120">
        <v>372</v>
      </c>
      <c r="K63" s="120">
        <v>293</v>
      </c>
      <c r="L63" s="120">
        <v>232</v>
      </c>
      <c r="M63" s="120">
        <v>210</v>
      </c>
      <c r="N63" s="120">
        <v>140</v>
      </c>
      <c r="O63" s="120">
        <v>83</v>
      </c>
      <c r="P63" s="120">
        <v>1153</v>
      </c>
      <c r="Q63" s="120">
        <v>699</v>
      </c>
      <c r="R63" s="120">
        <v>810</v>
      </c>
      <c r="S63" s="120">
        <v>432</v>
      </c>
      <c r="T63" s="120">
        <v>1092</v>
      </c>
      <c r="U63" s="120">
        <v>848</v>
      </c>
      <c r="V63" s="120">
        <v>508</v>
      </c>
      <c r="W63" s="120">
        <v>659</v>
      </c>
      <c r="X63" s="120">
        <v>449</v>
      </c>
      <c r="Y63" s="120">
        <v>592</v>
      </c>
      <c r="Z63" s="120">
        <v>910</v>
      </c>
      <c r="AA63" s="120">
        <v>500</v>
      </c>
      <c r="AB63" s="120">
        <v>131</v>
      </c>
      <c r="AC63" s="120">
        <v>65</v>
      </c>
      <c r="AD63" s="120">
        <v>779</v>
      </c>
      <c r="AE63" s="120">
        <v>435</v>
      </c>
      <c r="AF63" s="120">
        <v>306</v>
      </c>
      <c r="AG63" s="120">
        <v>373</v>
      </c>
      <c r="AH63" s="120">
        <v>267</v>
      </c>
      <c r="AI63" s="120">
        <v>326</v>
      </c>
      <c r="AJ63" s="120">
        <v>5886</v>
      </c>
      <c r="AK63" s="120">
        <v>4159</v>
      </c>
      <c r="AL63" s="120">
        <v>5375</v>
      </c>
      <c r="AM63" s="120">
        <v>3758</v>
      </c>
      <c r="AN63" s="120">
        <v>26</v>
      </c>
      <c r="AO63" s="120">
        <v>12</v>
      </c>
      <c r="AP63" s="120">
        <v>536</v>
      </c>
      <c r="AQ63" s="120">
        <v>163</v>
      </c>
      <c r="AR63" s="120">
        <v>407</v>
      </c>
      <c r="AS63" s="120">
        <v>296</v>
      </c>
      <c r="AT63" s="120">
        <v>255</v>
      </c>
      <c r="AU63" s="120">
        <v>209</v>
      </c>
      <c r="AV63" s="120">
        <v>152</v>
      </c>
      <c r="AW63" s="120">
        <v>87</v>
      </c>
      <c r="AX63" s="120">
        <v>1212</v>
      </c>
      <c r="AY63" s="120">
        <v>749</v>
      </c>
      <c r="AZ63" s="120">
        <v>159</v>
      </c>
      <c r="BA63" s="120">
        <v>149</v>
      </c>
      <c r="BB63" s="120">
        <v>856</v>
      </c>
      <c r="BC63" s="120">
        <v>484</v>
      </c>
      <c r="BD63" s="120">
        <v>197</v>
      </c>
      <c r="BE63" s="120">
        <v>116</v>
      </c>
      <c r="BF63" s="120">
        <v>91</v>
      </c>
      <c r="BG63" s="120">
        <v>113</v>
      </c>
      <c r="BH63" s="120">
        <v>208</v>
      </c>
      <c r="BI63" s="120">
        <v>287</v>
      </c>
      <c r="BJ63" s="120">
        <v>136</v>
      </c>
      <c r="BK63" s="120">
        <v>239</v>
      </c>
      <c r="BL63" s="120">
        <v>73</v>
      </c>
      <c r="BM63" s="120">
        <v>48</v>
      </c>
      <c r="BN63" s="120">
        <v>1113</v>
      </c>
      <c r="BO63" s="120">
        <v>824</v>
      </c>
      <c r="BP63" s="120">
        <v>599</v>
      </c>
      <c r="BQ63" s="120">
        <v>659</v>
      </c>
      <c r="BR63" s="120">
        <v>91</v>
      </c>
      <c r="BS63" s="120">
        <v>69</v>
      </c>
      <c r="BT63" s="120">
        <v>509</v>
      </c>
      <c r="BU63" s="120">
        <v>590</v>
      </c>
      <c r="BV63" s="120">
        <v>949</v>
      </c>
      <c r="BW63" s="120">
        <v>504</v>
      </c>
      <c r="BX63" s="120">
        <v>110</v>
      </c>
      <c r="BY63" s="120">
        <v>71</v>
      </c>
      <c r="BZ63" s="120">
        <v>839</v>
      </c>
      <c r="CA63" s="120">
        <v>433</v>
      </c>
      <c r="CB63" s="120">
        <v>233</v>
      </c>
      <c r="CC63" s="120">
        <v>151</v>
      </c>
      <c r="CD63" s="120">
        <v>511</v>
      </c>
      <c r="CE63" s="120">
        <v>401</v>
      </c>
      <c r="CF63" s="120">
        <v>46</v>
      </c>
      <c r="CG63" s="120">
        <v>57</v>
      </c>
      <c r="CH63" s="120">
        <v>465</v>
      </c>
      <c r="CI63" s="120">
        <v>345</v>
      </c>
    </row>
    <row r="64" spans="2:87" x14ac:dyDescent="0.25">
      <c r="B64" s="120" t="str">
        <f t="shared" si="4"/>
        <v>2005</v>
      </c>
      <c r="C64" s="120" t="s">
        <v>1623</v>
      </c>
      <c r="D64" s="120">
        <v>5429</v>
      </c>
      <c r="E64" s="120">
        <v>4227</v>
      </c>
      <c r="F64" s="120">
        <v>5116</v>
      </c>
      <c r="G64" s="120">
        <v>3835</v>
      </c>
      <c r="H64" s="120">
        <v>525</v>
      </c>
      <c r="I64" s="120">
        <v>160</v>
      </c>
      <c r="J64" s="120">
        <v>392</v>
      </c>
      <c r="K64" s="120">
        <v>339</v>
      </c>
      <c r="L64" s="120">
        <v>246</v>
      </c>
      <c r="M64" s="120">
        <v>233</v>
      </c>
      <c r="N64" s="120">
        <v>146</v>
      </c>
      <c r="O64" s="120">
        <v>106</v>
      </c>
      <c r="P64" s="120">
        <v>1115</v>
      </c>
      <c r="Q64" s="120">
        <v>695</v>
      </c>
      <c r="R64" s="120">
        <v>775</v>
      </c>
      <c r="S64" s="120">
        <v>418</v>
      </c>
      <c r="T64" s="120">
        <v>1050</v>
      </c>
      <c r="U64" s="120">
        <v>809</v>
      </c>
      <c r="V64" s="120">
        <v>538</v>
      </c>
      <c r="W64" s="120">
        <v>691</v>
      </c>
      <c r="X64" s="120">
        <v>451</v>
      </c>
      <c r="Y64" s="120">
        <v>613</v>
      </c>
      <c r="Z64" s="120">
        <v>946</v>
      </c>
      <c r="AA64" s="120">
        <v>475</v>
      </c>
      <c r="AB64" s="120">
        <v>166</v>
      </c>
      <c r="AC64" s="120">
        <v>52</v>
      </c>
      <c r="AD64" s="120">
        <v>780</v>
      </c>
      <c r="AE64" s="120">
        <v>422</v>
      </c>
      <c r="AF64" s="120">
        <v>313</v>
      </c>
      <c r="AG64" s="120">
        <v>392</v>
      </c>
      <c r="AH64" s="120">
        <v>266</v>
      </c>
      <c r="AI64" s="120">
        <v>340</v>
      </c>
      <c r="AJ64" s="120">
        <v>5640</v>
      </c>
      <c r="AK64" s="120">
        <v>4225</v>
      </c>
      <c r="AL64" s="120">
        <v>5192</v>
      </c>
      <c r="AM64" s="120">
        <v>3842</v>
      </c>
      <c r="AN64" s="120">
        <v>21</v>
      </c>
      <c r="AO64" s="120">
        <v>22</v>
      </c>
      <c r="AP64" s="120">
        <v>483</v>
      </c>
      <c r="AQ64" s="120">
        <v>157</v>
      </c>
      <c r="AR64" s="120">
        <v>402</v>
      </c>
      <c r="AS64" s="120">
        <v>341</v>
      </c>
      <c r="AT64" s="120">
        <v>250</v>
      </c>
      <c r="AU64" s="120">
        <v>233</v>
      </c>
      <c r="AV64" s="120">
        <v>153</v>
      </c>
      <c r="AW64" s="120">
        <v>107</v>
      </c>
      <c r="AX64" s="120">
        <v>1196</v>
      </c>
      <c r="AY64" s="120">
        <v>773</v>
      </c>
      <c r="AZ64" s="120">
        <v>156</v>
      </c>
      <c r="BA64" s="120">
        <v>132</v>
      </c>
      <c r="BB64" s="120">
        <v>815</v>
      </c>
      <c r="BC64" s="120">
        <v>497</v>
      </c>
      <c r="BD64" s="120">
        <v>225</v>
      </c>
      <c r="BE64" s="120">
        <v>144</v>
      </c>
      <c r="BF64" s="120">
        <v>94</v>
      </c>
      <c r="BG64" s="120">
        <v>136</v>
      </c>
      <c r="BH64" s="120">
        <v>219</v>
      </c>
      <c r="BI64" s="120">
        <v>314</v>
      </c>
      <c r="BJ64" s="120">
        <v>136</v>
      </c>
      <c r="BK64" s="120">
        <v>235</v>
      </c>
      <c r="BL64" s="120">
        <v>83</v>
      </c>
      <c r="BM64" s="120">
        <v>79</v>
      </c>
      <c r="BN64" s="120">
        <v>1022</v>
      </c>
      <c r="BO64" s="120">
        <v>804</v>
      </c>
      <c r="BP64" s="120">
        <v>630</v>
      </c>
      <c r="BQ64" s="120">
        <v>666</v>
      </c>
      <c r="BR64" s="120">
        <v>154</v>
      </c>
      <c r="BS64" s="120">
        <v>74</v>
      </c>
      <c r="BT64" s="120">
        <v>476</v>
      </c>
      <c r="BU64" s="120">
        <v>591</v>
      </c>
      <c r="BV64" s="120">
        <v>907</v>
      </c>
      <c r="BW64" s="120">
        <v>450</v>
      </c>
      <c r="BX64" s="120">
        <v>143</v>
      </c>
      <c r="BY64" s="120">
        <v>47</v>
      </c>
      <c r="BZ64" s="120">
        <v>764</v>
      </c>
      <c r="CA64" s="120">
        <v>404</v>
      </c>
      <c r="CB64" s="120">
        <v>218</v>
      </c>
      <c r="CC64" s="120">
        <v>178</v>
      </c>
      <c r="CD64" s="120">
        <v>447</v>
      </c>
      <c r="CE64" s="120">
        <v>383</v>
      </c>
      <c r="CF64" s="120">
        <v>62</v>
      </c>
      <c r="CG64" s="120">
        <v>50</v>
      </c>
      <c r="CH64" s="120">
        <v>386</v>
      </c>
      <c r="CI64" s="120">
        <v>333</v>
      </c>
    </row>
    <row r="65" spans="2:87" x14ac:dyDescent="0.25">
      <c r="B65" s="120" t="str">
        <f t="shared" si="4"/>
        <v>2005</v>
      </c>
      <c r="C65" s="120" t="s">
        <v>1622</v>
      </c>
      <c r="D65" s="120">
        <v>5065</v>
      </c>
      <c r="E65" s="120">
        <v>4230</v>
      </c>
      <c r="F65" s="120">
        <v>4761</v>
      </c>
      <c r="G65" s="120">
        <v>3872</v>
      </c>
      <c r="H65" s="120">
        <v>495</v>
      </c>
      <c r="I65" s="120">
        <v>177</v>
      </c>
      <c r="J65" s="120">
        <v>395</v>
      </c>
      <c r="K65" s="120">
        <v>261</v>
      </c>
      <c r="L65" s="120">
        <v>256</v>
      </c>
      <c r="M65" s="120">
        <v>183</v>
      </c>
      <c r="N65" s="120">
        <v>139</v>
      </c>
      <c r="O65" s="120">
        <v>78</v>
      </c>
      <c r="P65" s="120">
        <v>1070</v>
      </c>
      <c r="Q65" s="120">
        <v>767</v>
      </c>
      <c r="R65" s="120">
        <v>733</v>
      </c>
      <c r="S65" s="120">
        <v>461</v>
      </c>
      <c r="T65" s="120">
        <v>911</v>
      </c>
      <c r="U65" s="120">
        <v>843</v>
      </c>
      <c r="V65" s="120">
        <v>489</v>
      </c>
      <c r="W65" s="120">
        <v>656</v>
      </c>
      <c r="X65" s="120">
        <v>426</v>
      </c>
      <c r="Y65" s="120">
        <v>582</v>
      </c>
      <c r="Z65" s="120">
        <v>881</v>
      </c>
      <c r="AA65" s="120">
        <v>520</v>
      </c>
      <c r="AB65" s="120">
        <v>119</v>
      </c>
      <c r="AC65" s="120">
        <v>63</v>
      </c>
      <c r="AD65" s="120">
        <v>761</v>
      </c>
      <c r="AE65" s="120">
        <v>456</v>
      </c>
      <c r="AF65" s="120">
        <v>305</v>
      </c>
      <c r="AG65" s="120">
        <v>358</v>
      </c>
      <c r="AH65" s="120">
        <v>269</v>
      </c>
      <c r="AI65" s="120">
        <v>316</v>
      </c>
      <c r="AJ65" s="120">
        <v>5378</v>
      </c>
      <c r="AK65" s="120">
        <v>4519</v>
      </c>
      <c r="AL65" s="120">
        <v>5090</v>
      </c>
      <c r="AM65" s="120">
        <v>4170</v>
      </c>
      <c r="AN65" s="120">
        <v>21</v>
      </c>
      <c r="AO65" s="120">
        <v>12</v>
      </c>
      <c r="AP65" s="120">
        <v>497</v>
      </c>
      <c r="AQ65" s="120">
        <v>176</v>
      </c>
      <c r="AR65" s="120">
        <v>403</v>
      </c>
      <c r="AS65" s="120">
        <v>274</v>
      </c>
      <c r="AT65" s="120">
        <v>259</v>
      </c>
      <c r="AU65" s="120">
        <v>191</v>
      </c>
      <c r="AV65" s="120">
        <v>144</v>
      </c>
      <c r="AW65" s="120">
        <v>82</v>
      </c>
      <c r="AX65" s="120">
        <v>1263</v>
      </c>
      <c r="AY65" s="120">
        <v>905</v>
      </c>
      <c r="AZ65" s="120">
        <v>184</v>
      </c>
      <c r="BA65" s="120">
        <v>152</v>
      </c>
      <c r="BB65" s="120">
        <v>899</v>
      </c>
      <c r="BC65" s="120">
        <v>606</v>
      </c>
      <c r="BD65" s="120">
        <v>180</v>
      </c>
      <c r="BE65" s="120">
        <v>146</v>
      </c>
      <c r="BF65" s="120">
        <v>81</v>
      </c>
      <c r="BG65" s="120">
        <v>113</v>
      </c>
      <c r="BH65" s="120">
        <v>263</v>
      </c>
      <c r="BI65" s="120">
        <v>367</v>
      </c>
      <c r="BJ65" s="120">
        <v>160</v>
      </c>
      <c r="BK65" s="120">
        <v>316</v>
      </c>
      <c r="BL65" s="120">
        <v>103</v>
      </c>
      <c r="BM65" s="120">
        <v>51</v>
      </c>
      <c r="BN65" s="120">
        <v>971</v>
      </c>
      <c r="BO65" s="120">
        <v>917</v>
      </c>
      <c r="BP65" s="120">
        <v>533</v>
      </c>
      <c r="BQ65" s="120">
        <v>690</v>
      </c>
      <c r="BR65" s="120">
        <v>65</v>
      </c>
      <c r="BS65" s="120">
        <v>77</v>
      </c>
      <c r="BT65" s="120">
        <v>468</v>
      </c>
      <c r="BU65" s="120">
        <v>614</v>
      </c>
      <c r="BV65" s="120">
        <v>879</v>
      </c>
      <c r="BW65" s="120">
        <v>525</v>
      </c>
      <c r="BX65" s="120">
        <v>94</v>
      </c>
      <c r="BY65" s="120">
        <v>64</v>
      </c>
      <c r="BZ65" s="120">
        <v>785</v>
      </c>
      <c r="CA65" s="120">
        <v>460</v>
      </c>
      <c r="CB65" s="120">
        <v>177</v>
      </c>
      <c r="CC65" s="120">
        <v>191</v>
      </c>
      <c r="CD65" s="120">
        <v>289</v>
      </c>
      <c r="CE65" s="120">
        <v>349</v>
      </c>
      <c r="CF65" s="120">
        <v>32</v>
      </c>
      <c r="CG65" s="120">
        <v>35</v>
      </c>
      <c r="CH65" s="120">
        <v>256</v>
      </c>
      <c r="CI65" s="120">
        <v>314</v>
      </c>
    </row>
    <row r="66" spans="2:87" x14ac:dyDescent="0.25">
      <c r="B66" s="120" t="str">
        <f t="shared" si="4"/>
        <v>2005</v>
      </c>
      <c r="C66" s="120" t="s">
        <v>1621</v>
      </c>
      <c r="D66" s="120">
        <v>5227</v>
      </c>
      <c r="E66" s="120">
        <v>4341</v>
      </c>
      <c r="F66" s="120">
        <v>4888</v>
      </c>
      <c r="G66" s="120">
        <v>3965</v>
      </c>
      <c r="H66" s="120">
        <v>490</v>
      </c>
      <c r="I66" s="120">
        <v>218</v>
      </c>
      <c r="J66" s="120">
        <v>380</v>
      </c>
      <c r="K66" s="120">
        <v>367</v>
      </c>
      <c r="L66" s="120">
        <v>234</v>
      </c>
      <c r="M66" s="120">
        <v>235</v>
      </c>
      <c r="N66" s="120">
        <v>146</v>
      </c>
      <c r="O66" s="120">
        <v>132</v>
      </c>
      <c r="P66" s="120">
        <v>1081</v>
      </c>
      <c r="Q66" s="120">
        <v>780</v>
      </c>
      <c r="R66" s="120">
        <v>690</v>
      </c>
      <c r="S66" s="120">
        <v>488</v>
      </c>
      <c r="T66" s="120">
        <v>937</v>
      </c>
      <c r="U66" s="120">
        <v>833</v>
      </c>
      <c r="V66" s="120">
        <v>510</v>
      </c>
      <c r="W66" s="120">
        <v>665</v>
      </c>
      <c r="X66" s="120">
        <v>435</v>
      </c>
      <c r="Y66" s="120">
        <v>590</v>
      </c>
      <c r="Z66" s="120">
        <v>910</v>
      </c>
      <c r="AA66" s="120">
        <v>536</v>
      </c>
      <c r="AB66" s="120">
        <v>116</v>
      </c>
      <c r="AC66" s="120">
        <v>60</v>
      </c>
      <c r="AD66" s="120">
        <v>794</v>
      </c>
      <c r="AE66" s="120">
        <v>476</v>
      </c>
      <c r="AF66" s="120">
        <v>339</v>
      </c>
      <c r="AG66" s="120">
        <v>376</v>
      </c>
      <c r="AH66" s="120">
        <v>294</v>
      </c>
      <c r="AI66" s="120">
        <v>328</v>
      </c>
      <c r="AJ66" s="120">
        <v>4604</v>
      </c>
      <c r="AK66" s="120">
        <v>3895</v>
      </c>
      <c r="AL66" s="120">
        <v>4346</v>
      </c>
      <c r="AM66" s="120">
        <v>3542</v>
      </c>
      <c r="AN66" s="120">
        <v>15</v>
      </c>
      <c r="AO66" s="120">
        <v>11</v>
      </c>
      <c r="AP66" s="120">
        <v>356</v>
      </c>
      <c r="AQ66" s="120">
        <v>155</v>
      </c>
      <c r="AR66" s="120">
        <v>307</v>
      </c>
      <c r="AS66" s="120">
        <v>319</v>
      </c>
      <c r="AT66" s="120">
        <v>185</v>
      </c>
      <c r="AU66" s="120">
        <v>213</v>
      </c>
      <c r="AV66" s="120">
        <v>122</v>
      </c>
      <c r="AW66" s="120">
        <v>106</v>
      </c>
      <c r="AX66" s="120">
        <v>1201</v>
      </c>
      <c r="AY66" s="120">
        <v>723</v>
      </c>
      <c r="AZ66" s="120">
        <v>136</v>
      </c>
      <c r="BA66" s="120">
        <v>121</v>
      </c>
      <c r="BB66" s="120">
        <v>862</v>
      </c>
      <c r="BC66" s="120">
        <v>473</v>
      </c>
      <c r="BD66" s="120">
        <v>203</v>
      </c>
      <c r="BE66" s="120">
        <v>128</v>
      </c>
      <c r="BF66" s="120">
        <v>99</v>
      </c>
      <c r="BG66" s="120">
        <v>119</v>
      </c>
      <c r="BH66" s="120">
        <v>201</v>
      </c>
      <c r="BI66" s="120">
        <v>284</v>
      </c>
      <c r="BJ66" s="120">
        <v>132</v>
      </c>
      <c r="BK66" s="120">
        <v>233</v>
      </c>
      <c r="BL66" s="120">
        <v>69</v>
      </c>
      <c r="BM66" s="120">
        <v>51</v>
      </c>
      <c r="BN66" s="120">
        <v>827</v>
      </c>
      <c r="BO66" s="120">
        <v>764</v>
      </c>
      <c r="BP66" s="120">
        <v>419</v>
      </c>
      <c r="BQ66" s="120">
        <v>619</v>
      </c>
      <c r="BR66" s="120">
        <v>53</v>
      </c>
      <c r="BS66" s="120">
        <v>73</v>
      </c>
      <c r="BT66" s="120">
        <v>366</v>
      </c>
      <c r="BU66" s="120">
        <v>546</v>
      </c>
      <c r="BV66" s="120">
        <v>755</v>
      </c>
      <c r="BW66" s="120">
        <v>458</v>
      </c>
      <c r="BX66" s="120">
        <v>84</v>
      </c>
      <c r="BY66" s="120">
        <v>54</v>
      </c>
      <c r="BZ66" s="120">
        <v>671</v>
      </c>
      <c r="CA66" s="120">
        <v>404</v>
      </c>
      <c r="CB66" s="120">
        <v>166</v>
      </c>
      <c r="CC66" s="120">
        <v>91</v>
      </c>
      <c r="CD66" s="120">
        <v>258</v>
      </c>
      <c r="CE66" s="120">
        <v>353</v>
      </c>
      <c r="CF66" s="120">
        <v>38</v>
      </c>
      <c r="CG66" s="120">
        <v>44</v>
      </c>
      <c r="CH66" s="120">
        <v>220</v>
      </c>
      <c r="CI66" s="120">
        <v>310</v>
      </c>
    </row>
    <row r="67" spans="2:87" x14ac:dyDescent="0.25">
      <c r="B67" s="120" t="str">
        <f t="shared" si="4"/>
        <v>2005</v>
      </c>
      <c r="C67" s="120" t="s">
        <v>1620</v>
      </c>
      <c r="D67" s="120">
        <v>5057</v>
      </c>
      <c r="E67" s="120">
        <v>4249</v>
      </c>
      <c r="F67" s="120">
        <v>4727</v>
      </c>
      <c r="G67" s="120">
        <v>3829</v>
      </c>
      <c r="H67" s="120">
        <v>457</v>
      </c>
      <c r="I67" s="120">
        <v>168</v>
      </c>
      <c r="J67" s="120">
        <v>362</v>
      </c>
      <c r="K67" s="120">
        <v>349</v>
      </c>
      <c r="L67" s="120">
        <v>231</v>
      </c>
      <c r="M67" s="120">
        <v>240</v>
      </c>
      <c r="N67" s="120">
        <v>131</v>
      </c>
      <c r="O67" s="120">
        <v>109</v>
      </c>
      <c r="P67" s="120">
        <v>1095</v>
      </c>
      <c r="Q67" s="120">
        <v>718</v>
      </c>
      <c r="R67" s="120">
        <v>727</v>
      </c>
      <c r="S67" s="120">
        <v>460</v>
      </c>
      <c r="T67" s="120">
        <v>887</v>
      </c>
      <c r="U67" s="120">
        <v>794</v>
      </c>
      <c r="V67" s="120">
        <v>506</v>
      </c>
      <c r="W67" s="120">
        <v>657</v>
      </c>
      <c r="X67" s="120">
        <v>425</v>
      </c>
      <c r="Y67" s="120">
        <v>591</v>
      </c>
      <c r="Z67" s="120">
        <v>897</v>
      </c>
      <c r="AA67" s="120">
        <v>537</v>
      </c>
      <c r="AB67" s="120">
        <v>120</v>
      </c>
      <c r="AC67" s="120">
        <v>61</v>
      </c>
      <c r="AD67" s="120">
        <v>777</v>
      </c>
      <c r="AE67" s="120">
        <v>476</v>
      </c>
      <c r="AF67" s="120">
        <v>330</v>
      </c>
      <c r="AG67" s="120">
        <v>420</v>
      </c>
      <c r="AH67" s="120">
        <v>284</v>
      </c>
      <c r="AI67" s="120">
        <v>367</v>
      </c>
      <c r="AJ67" s="120">
        <v>3710</v>
      </c>
      <c r="AK67" s="120">
        <v>3738</v>
      </c>
      <c r="AL67" s="120">
        <v>3496</v>
      </c>
      <c r="AM67" s="120">
        <v>3346</v>
      </c>
      <c r="AN67" s="120">
        <v>15</v>
      </c>
      <c r="AO67" s="120">
        <v>13</v>
      </c>
      <c r="AP67" s="120">
        <v>285</v>
      </c>
      <c r="AQ67" s="120">
        <v>130</v>
      </c>
      <c r="AR67" s="120">
        <v>234</v>
      </c>
      <c r="AS67" s="120">
        <v>311</v>
      </c>
      <c r="AT67" s="120">
        <v>148</v>
      </c>
      <c r="AU67" s="120">
        <v>215</v>
      </c>
      <c r="AV67" s="120">
        <v>86</v>
      </c>
      <c r="AW67" s="120">
        <v>96</v>
      </c>
      <c r="AX67" s="120">
        <v>882</v>
      </c>
      <c r="AY67" s="120">
        <v>565</v>
      </c>
      <c r="AZ67" s="120">
        <v>105</v>
      </c>
      <c r="BA67" s="120">
        <v>115</v>
      </c>
      <c r="BB67" s="120">
        <v>601</v>
      </c>
      <c r="BC67" s="120">
        <v>338</v>
      </c>
      <c r="BD67" s="120">
        <v>176</v>
      </c>
      <c r="BE67" s="120">
        <v>112</v>
      </c>
      <c r="BF67" s="120">
        <v>63</v>
      </c>
      <c r="BG67" s="120">
        <v>104</v>
      </c>
      <c r="BH67" s="120">
        <v>174</v>
      </c>
      <c r="BI67" s="120">
        <v>354</v>
      </c>
      <c r="BJ67" s="120">
        <v>118</v>
      </c>
      <c r="BK67" s="120">
        <v>271</v>
      </c>
      <c r="BL67" s="120">
        <v>56</v>
      </c>
      <c r="BM67" s="120">
        <v>84</v>
      </c>
      <c r="BN67" s="120">
        <v>694</v>
      </c>
      <c r="BO67" s="120">
        <v>750</v>
      </c>
      <c r="BP67" s="120">
        <v>361</v>
      </c>
      <c r="BQ67" s="120">
        <v>609</v>
      </c>
      <c r="BR67" s="120">
        <v>44</v>
      </c>
      <c r="BS67" s="120">
        <v>61</v>
      </c>
      <c r="BT67" s="120">
        <v>317</v>
      </c>
      <c r="BU67" s="120">
        <v>548</v>
      </c>
      <c r="BV67" s="120">
        <v>657</v>
      </c>
      <c r="BW67" s="120">
        <v>435</v>
      </c>
      <c r="BX67" s="120">
        <v>83</v>
      </c>
      <c r="BY67" s="120">
        <v>41</v>
      </c>
      <c r="BZ67" s="120">
        <v>574</v>
      </c>
      <c r="CA67" s="120">
        <v>395</v>
      </c>
      <c r="CB67" s="120">
        <v>132</v>
      </c>
      <c r="CC67" s="120">
        <v>75</v>
      </c>
      <c r="CD67" s="120">
        <v>214</v>
      </c>
      <c r="CE67" s="120">
        <v>392</v>
      </c>
      <c r="CF67" s="120">
        <v>47</v>
      </c>
      <c r="CG67" s="120">
        <v>48</v>
      </c>
      <c r="CH67" s="120">
        <v>168</v>
      </c>
      <c r="CI67" s="120">
        <v>344</v>
      </c>
    </row>
    <row r="68" spans="2:87" x14ac:dyDescent="0.25">
      <c r="B68" s="120" t="str">
        <f t="shared" si="4"/>
        <v>2006</v>
      </c>
      <c r="C68" s="120" t="s">
        <v>1619</v>
      </c>
      <c r="D68" s="120">
        <v>5218</v>
      </c>
      <c r="E68" s="120">
        <v>4278</v>
      </c>
      <c r="F68" s="120">
        <v>4916</v>
      </c>
      <c r="G68" s="120">
        <v>3895</v>
      </c>
      <c r="H68" s="120">
        <v>484</v>
      </c>
      <c r="I68" s="120">
        <v>160</v>
      </c>
      <c r="J68" s="120">
        <v>374</v>
      </c>
      <c r="K68" s="120">
        <v>320</v>
      </c>
      <c r="L68" s="120">
        <v>214</v>
      </c>
      <c r="M68" s="120">
        <v>230</v>
      </c>
      <c r="N68" s="120">
        <v>160</v>
      </c>
      <c r="O68" s="120">
        <v>90</v>
      </c>
      <c r="P68" s="120">
        <v>1155</v>
      </c>
      <c r="Q68" s="120">
        <v>709</v>
      </c>
      <c r="R68" s="120">
        <v>831</v>
      </c>
      <c r="S68" s="120">
        <v>480</v>
      </c>
      <c r="T68" s="120">
        <v>962</v>
      </c>
      <c r="U68" s="120">
        <v>838</v>
      </c>
      <c r="V68" s="120">
        <v>489</v>
      </c>
      <c r="W68" s="120">
        <v>710</v>
      </c>
      <c r="X68" s="120">
        <v>420</v>
      </c>
      <c r="Y68" s="120">
        <v>639</v>
      </c>
      <c r="Z68" s="120">
        <v>925</v>
      </c>
      <c r="AA68" s="120">
        <v>551</v>
      </c>
      <c r="AB68" s="120">
        <v>109</v>
      </c>
      <c r="AC68" s="120">
        <v>66</v>
      </c>
      <c r="AD68" s="120">
        <v>816</v>
      </c>
      <c r="AE68" s="120">
        <v>485</v>
      </c>
      <c r="AF68" s="120">
        <v>302</v>
      </c>
      <c r="AG68" s="120">
        <v>383</v>
      </c>
      <c r="AH68" s="120">
        <v>255</v>
      </c>
      <c r="AI68" s="120">
        <v>332</v>
      </c>
      <c r="AJ68" s="120">
        <v>5058</v>
      </c>
      <c r="AK68" s="120">
        <v>4462</v>
      </c>
      <c r="AL68" s="120">
        <v>4790</v>
      </c>
      <c r="AM68" s="120">
        <v>4121</v>
      </c>
      <c r="AN68" s="120">
        <v>25</v>
      </c>
      <c r="AO68" s="120">
        <v>16</v>
      </c>
      <c r="AP68" s="120">
        <v>430</v>
      </c>
      <c r="AQ68" s="120">
        <v>152</v>
      </c>
      <c r="AR68" s="120">
        <v>391</v>
      </c>
      <c r="AS68" s="120">
        <v>326</v>
      </c>
      <c r="AT68" s="120">
        <v>227</v>
      </c>
      <c r="AU68" s="120">
        <v>228</v>
      </c>
      <c r="AV68" s="120">
        <v>164</v>
      </c>
      <c r="AW68" s="120">
        <v>98</v>
      </c>
      <c r="AX68" s="120">
        <v>1003</v>
      </c>
      <c r="AY68" s="120">
        <v>705</v>
      </c>
      <c r="AZ68" s="120">
        <v>160</v>
      </c>
      <c r="BA68" s="120">
        <v>174</v>
      </c>
      <c r="BB68" s="120">
        <v>653</v>
      </c>
      <c r="BC68" s="120">
        <v>446</v>
      </c>
      <c r="BD68" s="120">
        <v>190</v>
      </c>
      <c r="BE68" s="120">
        <v>86</v>
      </c>
      <c r="BF68" s="120">
        <v>90</v>
      </c>
      <c r="BG68" s="120">
        <v>155</v>
      </c>
      <c r="BH68" s="120">
        <v>257</v>
      </c>
      <c r="BI68" s="120">
        <v>440</v>
      </c>
      <c r="BJ68" s="120">
        <v>175</v>
      </c>
      <c r="BK68" s="120">
        <v>317</v>
      </c>
      <c r="BL68" s="120">
        <v>82</v>
      </c>
      <c r="BM68" s="120">
        <v>124</v>
      </c>
      <c r="BN68" s="120">
        <v>1060</v>
      </c>
      <c r="BO68" s="120">
        <v>942</v>
      </c>
      <c r="BP68" s="120">
        <v>514</v>
      </c>
      <c r="BQ68" s="120">
        <v>759</v>
      </c>
      <c r="BR68" s="120">
        <v>73</v>
      </c>
      <c r="BS68" s="120">
        <v>70</v>
      </c>
      <c r="BT68" s="120">
        <v>441</v>
      </c>
      <c r="BU68" s="120">
        <v>689</v>
      </c>
      <c r="BV68" s="120">
        <v>816</v>
      </c>
      <c r="BW68" s="120">
        <v>536</v>
      </c>
      <c r="BX68" s="120">
        <v>94</v>
      </c>
      <c r="BY68" s="120">
        <v>59</v>
      </c>
      <c r="BZ68" s="120">
        <v>721</v>
      </c>
      <c r="CA68" s="120">
        <v>477</v>
      </c>
      <c r="CB68" s="120">
        <v>204</v>
      </c>
      <c r="CC68" s="120">
        <v>89</v>
      </c>
      <c r="CD68" s="120">
        <v>268</v>
      </c>
      <c r="CE68" s="120">
        <v>341</v>
      </c>
      <c r="CF68" s="120">
        <v>36</v>
      </c>
      <c r="CG68" s="120">
        <v>39</v>
      </c>
      <c r="CH68" s="120">
        <v>232</v>
      </c>
      <c r="CI68" s="120">
        <v>302</v>
      </c>
    </row>
    <row r="69" spans="2:87" x14ac:dyDescent="0.25">
      <c r="B69" s="120" t="str">
        <f t="shared" si="4"/>
        <v>2006</v>
      </c>
      <c r="C69" s="120" t="s">
        <v>1618</v>
      </c>
      <c r="D69" s="120">
        <v>5347</v>
      </c>
      <c r="E69" s="120">
        <v>4308</v>
      </c>
      <c r="F69" s="120">
        <v>5004</v>
      </c>
      <c r="G69" s="120">
        <v>3909</v>
      </c>
      <c r="H69" s="120">
        <v>473</v>
      </c>
      <c r="I69" s="120">
        <v>149</v>
      </c>
      <c r="J69" s="120">
        <v>367</v>
      </c>
      <c r="K69" s="120">
        <v>370</v>
      </c>
      <c r="L69" s="120">
        <v>208</v>
      </c>
      <c r="M69" s="120">
        <v>258</v>
      </c>
      <c r="N69" s="120">
        <v>159</v>
      </c>
      <c r="O69" s="120">
        <v>112</v>
      </c>
      <c r="P69" s="120">
        <v>1165</v>
      </c>
      <c r="Q69" s="120">
        <v>701</v>
      </c>
      <c r="R69" s="120">
        <v>812</v>
      </c>
      <c r="S69" s="120">
        <v>423</v>
      </c>
      <c r="T69" s="120">
        <v>928</v>
      </c>
      <c r="U69" s="120">
        <v>789</v>
      </c>
      <c r="V69" s="120">
        <v>503</v>
      </c>
      <c r="W69" s="120">
        <v>740</v>
      </c>
      <c r="X69" s="120">
        <v>427</v>
      </c>
      <c r="Y69" s="120">
        <v>658</v>
      </c>
      <c r="Z69" s="120">
        <v>995</v>
      </c>
      <c r="AA69" s="120">
        <v>581</v>
      </c>
      <c r="AB69" s="120">
        <v>118</v>
      </c>
      <c r="AC69" s="120">
        <v>47</v>
      </c>
      <c r="AD69" s="120">
        <v>877</v>
      </c>
      <c r="AE69" s="120">
        <v>534</v>
      </c>
      <c r="AF69" s="120">
        <v>343</v>
      </c>
      <c r="AG69" s="120">
        <v>398</v>
      </c>
      <c r="AH69" s="120">
        <v>294</v>
      </c>
      <c r="AI69" s="120">
        <v>350</v>
      </c>
      <c r="AJ69" s="120">
        <v>4393</v>
      </c>
      <c r="AK69" s="120">
        <v>4079</v>
      </c>
      <c r="AL69" s="120">
        <v>4154</v>
      </c>
      <c r="AM69" s="120">
        <v>3711</v>
      </c>
      <c r="AN69" s="120">
        <v>21</v>
      </c>
      <c r="AO69" s="120">
        <v>14</v>
      </c>
      <c r="AP69" s="120">
        <v>379</v>
      </c>
      <c r="AQ69" s="120">
        <v>134</v>
      </c>
      <c r="AR69" s="120">
        <v>327</v>
      </c>
      <c r="AS69" s="120">
        <v>362</v>
      </c>
      <c r="AT69" s="120">
        <v>189</v>
      </c>
      <c r="AU69" s="120">
        <v>259</v>
      </c>
      <c r="AV69" s="120">
        <v>138</v>
      </c>
      <c r="AW69" s="120">
        <v>104</v>
      </c>
      <c r="AX69" s="120">
        <v>896</v>
      </c>
      <c r="AY69" s="120">
        <v>626</v>
      </c>
      <c r="AZ69" s="120">
        <v>144</v>
      </c>
      <c r="BA69" s="120">
        <v>178</v>
      </c>
      <c r="BB69" s="120">
        <v>601</v>
      </c>
      <c r="BC69" s="120">
        <v>343</v>
      </c>
      <c r="BD69" s="120">
        <v>150</v>
      </c>
      <c r="BE69" s="120">
        <v>105</v>
      </c>
      <c r="BF69" s="120">
        <v>83</v>
      </c>
      <c r="BG69" s="120">
        <v>95</v>
      </c>
      <c r="BH69" s="120">
        <v>221</v>
      </c>
      <c r="BI69" s="120">
        <v>351</v>
      </c>
      <c r="BJ69" s="120">
        <v>137</v>
      </c>
      <c r="BK69" s="120">
        <v>303</v>
      </c>
      <c r="BL69" s="120">
        <v>83</v>
      </c>
      <c r="BM69" s="120">
        <v>47</v>
      </c>
      <c r="BN69" s="120">
        <v>836</v>
      </c>
      <c r="BO69" s="120">
        <v>765</v>
      </c>
      <c r="BP69" s="120">
        <v>431</v>
      </c>
      <c r="BQ69" s="120">
        <v>724</v>
      </c>
      <c r="BR69" s="120">
        <v>69</v>
      </c>
      <c r="BS69" s="120">
        <v>75</v>
      </c>
      <c r="BT69" s="120">
        <v>362</v>
      </c>
      <c r="BU69" s="120">
        <v>648</v>
      </c>
      <c r="BV69" s="120">
        <v>809</v>
      </c>
      <c r="BW69" s="120">
        <v>565</v>
      </c>
      <c r="BX69" s="120">
        <v>82</v>
      </c>
      <c r="BY69" s="120">
        <v>49</v>
      </c>
      <c r="BZ69" s="120">
        <v>727</v>
      </c>
      <c r="CA69" s="120">
        <v>516</v>
      </c>
      <c r="CB69" s="120">
        <v>151</v>
      </c>
      <c r="CC69" s="120">
        <v>75</v>
      </c>
      <c r="CD69" s="120">
        <v>239</v>
      </c>
      <c r="CE69" s="120">
        <v>368</v>
      </c>
      <c r="CF69" s="120">
        <v>35</v>
      </c>
      <c r="CG69" s="120">
        <v>48</v>
      </c>
      <c r="CH69" s="120">
        <v>203</v>
      </c>
      <c r="CI69" s="120">
        <v>320</v>
      </c>
    </row>
    <row r="70" spans="2:87" x14ac:dyDescent="0.25">
      <c r="B70" s="120" t="str">
        <f t="shared" si="4"/>
        <v>2006</v>
      </c>
      <c r="C70" s="120" t="s">
        <v>1617</v>
      </c>
      <c r="D70" s="120">
        <v>5294</v>
      </c>
      <c r="E70" s="120">
        <v>4537</v>
      </c>
      <c r="F70" s="120">
        <v>4923</v>
      </c>
      <c r="G70" s="120">
        <v>4113</v>
      </c>
      <c r="H70" s="120">
        <v>479</v>
      </c>
      <c r="I70" s="120">
        <v>227</v>
      </c>
      <c r="J70" s="120">
        <v>407</v>
      </c>
      <c r="K70" s="120">
        <v>382</v>
      </c>
      <c r="L70" s="120">
        <v>238</v>
      </c>
      <c r="M70" s="120">
        <v>258</v>
      </c>
      <c r="N70" s="120">
        <v>169</v>
      </c>
      <c r="O70" s="120">
        <v>124</v>
      </c>
      <c r="P70" s="120">
        <v>1101</v>
      </c>
      <c r="Q70" s="120">
        <v>725</v>
      </c>
      <c r="R70" s="120">
        <v>786</v>
      </c>
      <c r="S70" s="120">
        <v>426</v>
      </c>
      <c r="T70" s="120">
        <v>935</v>
      </c>
      <c r="U70" s="120">
        <v>747</v>
      </c>
      <c r="V70" s="120">
        <v>496</v>
      </c>
      <c r="W70" s="120">
        <v>745</v>
      </c>
      <c r="X70" s="120">
        <v>426</v>
      </c>
      <c r="Y70" s="120">
        <v>661</v>
      </c>
      <c r="Z70" s="120">
        <v>925</v>
      </c>
      <c r="AA70" s="120">
        <v>579</v>
      </c>
      <c r="AB70" s="120">
        <v>125</v>
      </c>
      <c r="AC70" s="120">
        <v>57</v>
      </c>
      <c r="AD70" s="120">
        <v>801</v>
      </c>
      <c r="AE70" s="120">
        <v>522</v>
      </c>
      <c r="AF70" s="120">
        <v>370</v>
      </c>
      <c r="AG70" s="120">
        <v>424</v>
      </c>
      <c r="AH70" s="120">
        <v>313</v>
      </c>
      <c r="AI70" s="120">
        <v>379</v>
      </c>
      <c r="AJ70" s="120">
        <v>4988</v>
      </c>
      <c r="AK70" s="120">
        <v>4448</v>
      </c>
      <c r="AL70" s="120">
        <v>4727</v>
      </c>
      <c r="AM70" s="120">
        <v>4033</v>
      </c>
      <c r="AN70" s="120">
        <v>30</v>
      </c>
      <c r="AO70" s="120">
        <v>20</v>
      </c>
      <c r="AP70" s="120">
        <v>484</v>
      </c>
      <c r="AQ70" s="120">
        <v>222</v>
      </c>
      <c r="AR70" s="120">
        <v>410</v>
      </c>
      <c r="AS70" s="120">
        <v>376</v>
      </c>
      <c r="AT70" s="120">
        <v>244</v>
      </c>
      <c r="AU70" s="120">
        <v>257</v>
      </c>
      <c r="AV70" s="120">
        <v>167</v>
      </c>
      <c r="AW70" s="120">
        <v>119</v>
      </c>
      <c r="AX70" s="120">
        <v>1036</v>
      </c>
      <c r="AY70" s="120">
        <v>701</v>
      </c>
      <c r="AZ70" s="120">
        <v>148</v>
      </c>
      <c r="BA70" s="120">
        <v>198</v>
      </c>
      <c r="BB70" s="120">
        <v>743</v>
      </c>
      <c r="BC70" s="120">
        <v>396</v>
      </c>
      <c r="BD70" s="120">
        <v>146</v>
      </c>
      <c r="BE70" s="120">
        <v>107</v>
      </c>
      <c r="BF70" s="120">
        <v>70</v>
      </c>
      <c r="BG70" s="120">
        <v>119</v>
      </c>
      <c r="BH70" s="120">
        <v>224</v>
      </c>
      <c r="BI70" s="120">
        <v>351</v>
      </c>
      <c r="BJ70" s="120">
        <v>144</v>
      </c>
      <c r="BK70" s="120">
        <v>276</v>
      </c>
      <c r="BL70" s="120">
        <v>80</v>
      </c>
      <c r="BM70" s="120">
        <v>75</v>
      </c>
      <c r="BN70" s="120">
        <v>906</v>
      </c>
      <c r="BO70" s="120">
        <v>713</v>
      </c>
      <c r="BP70" s="120">
        <v>433</v>
      </c>
      <c r="BQ70" s="120">
        <v>733</v>
      </c>
      <c r="BR70" s="120">
        <v>44</v>
      </c>
      <c r="BS70" s="120">
        <v>83</v>
      </c>
      <c r="BT70" s="120">
        <v>389</v>
      </c>
      <c r="BU70" s="120">
        <v>650</v>
      </c>
      <c r="BV70" s="120">
        <v>935</v>
      </c>
      <c r="BW70" s="120">
        <v>618</v>
      </c>
      <c r="BX70" s="120">
        <v>120</v>
      </c>
      <c r="BY70" s="120">
        <v>57</v>
      </c>
      <c r="BZ70" s="120">
        <v>815</v>
      </c>
      <c r="CA70" s="120">
        <v>561</v>
      </c>
      <c r="CB70" s="120">
        <v>198</v>
      </c>
      <c r="CC70" s="120">
        <v>180</v>
      </c>
      <c r="CD70" s="120">
        <v>261</v>
      </c>
      <c r="CE70" s="120">
        <v>415</v>
      </c>
      <c r="CF70" s="120">
        <v>46</v>
      </c>
      <c r="CG70" s="120">
        <v>50</v>
      </c>
      <c r="CH70" s="120">
        <v>214</v>
      </c>
      <c r="CI70" s="120">
        <v>366</v>
      </c>
    </row>
    <row r="71" spans="2:87" x14ac:dyDescent="0.25">
      <c r="B71" s="120" t="str">
        <f t="shared" si="4"/>
        <v>2006</v>
      </c>
      <c r="C71" s="120" t="s">
        <v>1616</v>
      </c>
      <c r="D71" s="120">
        <v>5125</v>
      </c>
      <c r="E71" s="120">
        <v>4495</v>
      </c>
      <c r="F71" s="120">
        <v>4783</v>
      </c>
      <c r="G71" s="120">
        <v>4076</v>
      </c>
      <c r="H71" s="120">
        <v>464</v>
      </c>
      <c r="I71" s="120">
        <v>176</v>
      </c>
      <c r="J71" s="120">
        <v>370</v>
      </c>
      <c r="K71" s="120">
        <v>370</v>
      </c>
      <c r="L71" s="120">
        <v>219</v>
      </c>
      <c r="M71" s="120">
        <v>244</v>
      </c>
      <c r="N71" s="120">
        <v>151</v>
      </c>
      <c r="O71" s="120">
        <v>127</v>
      </c>
      <c r="P71" s="120">
        <v>1124</v>
      </c>
      <c r="Q71" s="120">
        <v>741</v>
      </c>
      <c r="R71" s="120">
        <v>785</v>
      </c>
      <c r="S71" s="120">
        <v>426</v>
      </c>
      <c r="T71" s="120">
        <v>874</v>
      </c>
      <c r="U71" s="120">
        <v>732</v>
      </c>
      <c r="V71" s="120">
        <v>513</v>
      </c>
      <c r="W71" s="120">
        <v>747</v>
      </c>
      <c r="X71" s="120">
        <v>438</v>
      </c>
      <c r="Y71" s="120">
        <v>669</v>
      </c>
      <c r="Z71" s="120">
        <v>881</v>
      </c>
      <c r="AA71" s="120">
        <v>596</v>
      </c>
      <c r="AB71" s="120">
        <v>121</v>
      </c>
      <c r="AC71" s="120">
        <v>62</v>
      </c>
      <c r="AD71" s="120">
        <v>760</v>
      </c>
      <c r="AE71" s="120">
        <v>534</v>
      </c>
      <c r="AF71" s="120">
        <v>343</v>
      </c>
      <c r="AG71" s="120">
        <v>419</v>
      </c>
      <c r="AH71" s="120">
        <v>279</v>
      </c>
      <c r="AI71" s="120">
        <v>368</v>
      </c>
      <c r="AJ71" s="120">
        <v>5618</v>
      </c>
      <c r="AK71" s="120">
        <v>4993</v>
      </c>
      <c r="AL71" s="120">
        <v>5363</v>
      </c>
      <c r="AM71" s="120">
        <v>4558</v>
      </c>
      <c r="AN71" s="120">
        <v>40</v>
      </c>
      <c r="AO71" s="120">
        <v>17</v>
      </c>
      <c r="AP71" s="120">
        <v>636</v>
      </c>
      <c r="AQ71" s="120">
        <v>223</v>
      </c>
      <c r="AR71" s="120">
        <v>385</v>
      </c>
      <c r="AS71" s="120">
        <v>399</v>
      </c>
      <c r="AT71" s="120">
        <v>229</v>
      </c>
      <c r="AU71" s="120">
        <v>266</v>
      </c>
      <c r="AV71" s="120">
        <v>157</v>
      </c>
      <c r="AW71" s="120">
        <v>133</v>
      </c>
      <c r="AX71" s="120">
        <v>1174</v>
      </c>
      <c r="AY71" s="120">
        <v>785</v>
      </c>
      <c r="AZ71" s="120">
        <v>194</v>
      </c>
      <c r="BA71" s="120">
        <v>181</v>
      </c>
      <c r="BB71" s="120">
        <v>797</v>
      </c>
      <c r="BC71" s="120">
        <v>440</v>
      </c>
      <c r="BD71" s="120">
        <v>182</v>
      </c>
      <c r="BE71" s="120">
        <v>164</v>
      </c>
      <c r="BF71" s="120">
        <v>93</v>
      </c>
      <c r="BG71" s="120">
        <v>179</v>
      </c>
      <c r="BH71" s="120">
        <v>266</v>
      </c>
      <c r="BI71" s="120">
        <v>463</v>
      </c>
      <c r="BJ71" s="120">
        <v>167</v>
      </c>
      <c r="BK71" s="120">
        <v>389</v>
      </c>
      <c r="BL71" s="120">
        <v>99</v>
      </c>
      <c r="BM71" s="120">
        <v>74</v>
      </c>
      <c r="BN71" s="120">
        <v>998</v>
      </c>
      <c r="BO71" s="120">
        <v>808</v>
      </c>
      <c r="BP71" s="120">
        <v>507</v>
      </c>
      <c r="BQ71" s="120">
        <v>821</v>
      </c>
      <c r="BR71" s="120">
        <v>60</v>
      </c>
      <c r="BS71" s="120">
        <v>91</v>
      </c>
      <c r="BT71" s="120">
        <v>446</v>
      </c>
      <c r="BU71" s="120">
        <v>730</v>
      </c>
      <c r="BV71" s="120">
        <v>1037</v>
      </c>
      <c r="BW71" s="120">
        <v>721</v>
      </c>
      <c r="BX71" s="120">
        <v>165</v>
      </c>
      <c r="BY71" s="120">
        <v>81</v>
      </c>
      <c r="BZ71" s="120">
        <v>871</v>
      </c>
      <c r="CA71" s="120">
        <v>639</v>
      </c>
      <c r="CB71" s="120">
        <v>229</v>
      </c>
      <c r="CC71" s="120">
        <v>143</v>
      </c>
      <c r="CD71" s="120">
        <v>255</v>
      </c>
      <c r="CE71" s="120">
        <v>435</v>
      </c>
      <c r="CF71" s="120">
        <v>55</v>
      </c>
      <c r="CG71" s="120">
        <v>57</v>
      </c>
      <c r="CH71" s="120">
        <v>201</v>
      </c>
      <c r="CI71" s="120">
        <v>378</v>
      </c>
    </row>
    <row r="72" spans="2:87" x14ac:dyDescent="0.25">
      <c r="B72" s="120" t="str">
        <f t="shared" ref="B72:B103" si="5">RIGHT(C72,4)</f>
        <v>2006</v>
      </c>
      <c r="C72" s="120" t="s">
        <v>1615</v>
      </c>
      <c r="D72" s="120">
        <v>5470</v>
      </c>
      <c r="E72" s="120">
        <v>4432</v>
      </c>
      <c r="F72" s="120">
        <v>5135</v>
      </c>
      <c r="G72" s="120">
        <v>4021</v>
      </c>
      <c r="H72" s="120">
        <v>473</v>
      </c>
      <c r="I72" s="120">
        <v>174</v>
      </c>
      <c r="J72" s="120">
        <v>380</v>
      </c>
      <c r="K72" s="120">
        <v>323</v>
      </c>
      <c r="L72" s="120">
        <v>229</v>
      </c>
      <c r="M72" s="120">
        <v>215</v>
      </c>
      <c r="N72" s="120">
        <v>151</v>
      </c>
      <c r="O72" s="120">
        <v>108</v>
      </c>
      <c r="P72" s="120">
        <v>1171</v>
      </c>
      <c r="Q72" s="120">
        <v>781</v>
      </c>
      <c r="R72" s="120">
        <v>797</v>
      </c>
      <c r="S72" s="120">
        <v>440</v>
      </c>
      <c r="T72" s="120">
        <v>1152</v>
      </c>
      <c r="U72" s="120">
        <v>817</v>
      </c>
      <c r="V72" s="120">
        <v>575</v>
      </c>
      <c r="W72" s="120">
        <v>709</v>
      </c>
      <c r="X72" s="120">
        <v>490</v>
      </c>
      <c r="Y72" s="120">
        <v>637</v>
      </c>
      <c r="Z72" s="120">
        <v>881</v>
      </c>
      <c r="AA72" s="120">
        <v>571</v>
      </c>
      <c r="AB72" s="120">
        <v>137</v>
      </c>
      <c r="AC72" s="120">
        <v>62</v>
      </c>
      <c r="AD72" s="120">
        <v>745</v>
      </c>
      <c r="AE72" s="120">
        <v>509</v>
      </c>
      <c r="AF72" s="120">
        <v>336</v>
      </c>
      <c r="AG72" s="120">
        <v>411</v>
      </c>
      <c r="AH72" s="120">
        <v>276</v>
      </c>
      <c r="AI72" s="120">
        <v>365</v>
      </c>
      <c r="AJ72" s="120">
        <v>5955</v>
      </c>
      <c r="AK72" s="120">
        <v>4414</v>
      </c>
      <c r="AL72" s="120">
        <v>5599</v>
      </c>
      <c r="AM72" s="120">
        <v>3972</v>
      </c>
      <c r="AN72" s="120">
        <v>23</v>
      </c>
      <c r="AO72" s="120">
        <v>14</v>
      </c>
      <c r="AP72" s="120">
        <v>582</v>
      </c>
      <c r="AQ72" s="120">
        <v>189</v>
      </c>
      <c r="AR72" s="120">
        <v>433</v>
      </c>
      <c r="AS72" s="120">
        <v>329</v>
      </c>
      <c r="AT72" s="120">
        <v>265</v>
      </c>
      <c r="AU72" s="120">
        <v>220</v>
      </c>
      <c r="AV72" s="120">
        <v>168</v>
      </c>
      <c r="AW72" s="120">
        <v>109</v>
      </c>
      <c r="AX72" s="120">
        <v>1232</v>
      </c>
      <c r="AY72" s="120">
        <v>748</v>
      </c>
      <c r="AZ72" s="120">
        <v>179</v>
      </c>
      <c r="BA72" s="120">
        <v>158</v>
      </c>
      <c r="BB72" s="120">
        <v>844</v>
      </c>
      <c r="BC72" s="120">
        <v>416</v>
      </c>
      <c r="BD72" s="120">
        <v>209</v>
      </c>
      <c r="BE72" s="120">
        <v>175</v>
      </c>
      <c r="BF72" s="120">
        <v>79</v>
      </c>
      <c r="BG72" s="120">
        <v>122</v>
      </c>
      <c r="BH72" s="120">
        <v>249</v>
      </c>
      <c r="BI72" s="120">
        <v>327</v>
      </c>
      <c r="BJ72" s="120">
        <v>161</v>
      </c>
      <c r="BK72" s="120">
        <v>272</v>
      </c>
      <c r="BL72" s="120">
        <v>87</v>
      </c>
      <c r="BM72" s="120">
        <v>55</v>
      </c>
      <c r="BN72" s="120">
        <v>1151</v>
      </c>
      <c r="BO72" s="120">
        <v>757</v>
      </c>
      <c r="BP72" s="120">
        <v>557</v>
      </c>
      <c r="BQ72" s="120">
        <v>702</v>
      </c>
      <c r="BR72" s="120">
        <v>61</v>
      </c>
      <c r="BS72" s="120">
        <v>77</v>
      </c>
      <c r="BT72" s="120">
        <v>496</v>
      </c>
      <c r="BU72" s="120">
        <v>625</v>
      </c>
      <c r="BV72" s="120">
        <v>1097</v>
      </c>
      <c r="BW72" s="120">
        <v>615</v>
      </c>
      <c r="BX72" s="120">
        <v>227</v>
      </c>
      <c r="BY72" s="120">
        <v>77</v>
      </c>
      <c r="BZ72" s="120">
        <v>870</v>
      </c>
      <c r="CA72" s="120">
        <v>538</v>
      </c>
      <c r="CB72" s="120">
        <v>195</v>
      </c>
      <c r="CC72" s="120">
        <v>168</v>
      </c>
      <c r="CD72" s="120">
        <v>357</v>
      </c>
      <c r="CE72" s="120">
        <v>442</v>
      </c>
      <c r="CF72" s="120">
        <v>68</v>
      </c>
      <c r="CG72" s="120">
        <v>49</v>
      </c>
      <c r="CH72" s="120">
        <v>289</v>
      </c>
      <c r="CI72" s="120">
        <v>393</v>
      </c>
    </row>
    <row r="73" spans="2:87" x14ac:dyDescent="0.25">
      <c r="B73" s="120" t="str">
        <f t="shared" si="5"/>
        <v>2006</v>
      </c>
      <c r="C73" s="120" t="s">
        <v>1614</v>
      </c>
      <c r="D73" s="120">
        <v>5256</v>
      </c>
      <c r="E73" s="120">
        <v>4331</v>
      </c>
      <c r="F73" s="120">
        <v>4910</v>
      </c>
      <c r="G73" s="120">
        <v>3897</v>
      </c>
      <c r="H73" s="120">
        <v>408</v>
      </c>
      <c r="I73" s="120">
        <v>202</v>
      </c>
      <c r="J73" s="120">
        <v>405</v>
      </c>
      <c r="K73" s="120">
        <v>357</v>
      </c>
      <c r="L73" s="120">
        <v>244</v>
      </c>
      <c r="M73" s="120">
        <v>231</v>
      </c>
      <c r="N73" s="120">
        <v>162</v>
      </c>
      <c r="O73" s="120">
        <v>126</v>
      </c>
      <c r="P73" s="120">
        <v>1198</v>
      </c>
      <c r="Q73" s="120">
        <v>689</v>
      </c>
      <c r="R73" s="120">
        <v>849</v>
      </c>
      <c r="S73" s="120">
        <v>392</v>
      </c>
      <c r="T73" s="120">
        <v>953</v>
      </c>
      <c r="U73" s="120">
        <v>708</v>
      </c>
      <c r="V73" s="120">
        <v>498</v>
      </c>
      <c r="W73" s="120">
        <v>717</v>
      </c>
      <c r="X73" s="120">
        <v>452</v>
      </c>
      <c r="Y73" s="120">
        <v>671</v>
      </c>
      <c r="Z73" s="120">
        <v>904</v>
      </c>
      <c r="AA73" s="120">
        <v>532</v>
      </c>
      <c r="AB73" s="120">
        <v>137</v>
      </c>
      <c r="AC73" s="120">
        <v>61</v>
      </c>
      <c r="AD73" s="120">
        <v>767</v>
      </c>
      <c r="AE73" s="120">
        <v>471</v>
      </c>
      <c r="AF73" s="120">
        <v>346</v>
      </c>
      <c r="AG73" s="120">
        <v>434</v>
      </c>
      <c r="AH73" s="120">
        <v>289</v>
      </c>
      <c r="AI73" s="120">
        <v>383</v>
      </c>
      <c r="AJ73" s="120">
        <v>6045</v>
      </c>
      <c r="AK73" s="120">
        <v>4260</v>
      </c>
      <c r="AL73" s="120">
        <v>5567</v>
      </c>
      <c r="AM73" s="120">
        <v>3787</v>
      </c>
      <c r="AN73" s="120">
        <v>28</v>
      </c>
      <c r="AO73" s="120">
        <v>18</v>
      </c>
      <c r="AP73" s="120">
        <v>506</v>
      </c>
      <c r="AQ73" s="120">
        <v>227</v>
      </c>
      <c r="AR73" s="120">
        <v>468</v>
      </c>
      <c r="AS73" s="120">
        <v>365</v>
      </c>
      <c r="AT73" s="120">
        <v>289</v>
      </c>
      <c r="AU73" s="120">
        <v>232</v>
      </c>
      <c r="AV73" s="120">
        <v>179</v>
      </c>
      <c r="AW73" s="120">
        <v>132</v>
      </c>
      <c r="AX73" s="120">
        <v>1242</v>
      </c>
      <c r="AY73" s="120">
        <v>670</v>
      </c>
      <c r="AZ73" s="120">
        <v>189</v>
      </c>
      <c r="BA73" s="120">
        <v>150</v>
      </c>
      <c r="BB73" s="120">
        <v>876</v>
      </c>
      <c r="BC73" s="120">
        <v>374</v>
      </c>
      <c r="BD73" s="120">
        <v>178</v>
      </c>
      <c r="BE73" s="120">
        <v>146</v>
      </c>
      <c r="BF73" s="120">
        <v>93</v>
      </c>
      <c r="BG73" s="120">
        <v>135</v>
      </c>
      <c r="BH73" s="120">
        <v>268</v>
      </c>
      <c r="BI73" s="120">
        <v>326</v>
      </c>
      <c r="BJ73" s="120">
        <v>158</v>
      </c>
      <c r="BK73" s="120">
        <v>245</v>
      </c>
      <c r="BL73" s="120">
        <v>111</v>
      </c>
      <c r="BM73" s="120">
        <v>81</v>
      </c>
      <c r="BN73" s="120">
        <v>1013</v>
      </c>
      <c r="BO73" s="120">
        <v>676</v>
      </c>
      <c r="BP73" s="120">
        <v>567</v>
      </c>
      <c r="BQ73" s="120">
        <v>691</v>
      </c>
      <c r="BR73" s="120">
        <v>53</v>
      </c>
      <c r="BS73" s="120">
        <v>42</v>
      </c>
      <c r="BT73" s="120">
        <v>515</v>
      </c>
      <c r="BU73" s="120">
        <v>649</v>
      </c>
      <c r="BV73" s="120">
        <v>1096</v>
      </c>
      <c r="BW73" s="120">
        <v>507</v>
      </c>
      <c r="BX73" s="120">
        <v>195</v>
      </c>
      <c r="BY73" s="120">
        <v>56</v>
      </c>
      <c r="BZ73" s="120">
        <v>902</v>
      </c>
      <c r="CA73" s="120">
        <v>451</v>
      </c>
      <c r="CB73" s="120">
        <v>284</v>
      </c>
      <c r="CC73" s="120">
        <v>172</v>
      </c>
      <c r="CD73" s="120">
        <v>478</v>
      </c>
      <c r="CE73" s="120">
        <v>473</v>
      </c>
      <c r="CF73" s="120">
        <v>78</v>
      </c>
      <c r="CG73" s="120">
        <v>51</v>
      </c>
      <c r="CH73" s="120">
        <v>401</v>
      </c>
      <c r="CI73" s="120">
        <v>422</v>
      </c>
    </row>
    <row r="74" spans="2:87" x14ac:dyDescent="0.25">
      <c r="B74" s="120" t="str">
        <f t="shared" si="5"/>
        <v>2006</v>
      </c>
      <c r="C74" s="120" t="s">
        <v>1613</v>
      </c>
      <c r="D74" s="120">
        <v>5357</v>
      </c>
      <c r="E74" s="120">
        <v>4081</v>
      </c>
      <c r="F74" s="120">
        <v>5001</v>
      </c>
      <c r="G74" s="120">
        <v>3582</v>
      </c>
      <c r="H74" s="120">
        <v>445</v>
      </c>
      <c r="I74" s="120">
        <v>172</v>
      </c>
      <c r="J74" s="120">
        <v>390</v>
      </c>
      <c r="K74" s="120">
        <v>317</v>
      </c>
      <c r="L74" s="120">
        <v>235</v>
      </c>
      <c r="M74" s="120">
        <v>206</v>
      </c>
      <c r="N74" s="120">
        <v>155</v>
      </c>
      <c r="O74" s="120">
        <v>110</v>
      </c>
      <c r="P74" s="120">
        <v>1124</v>
      </c>
      <c r="Q74" s="120">
        <v>703</v>
      </c>
      <c r="R74" s="120">
        <v>778</v>
      </c>
      <c r="S74" s="120">
        <v>381</v>
      </c>
      <c r="T74" s="120">
        <v>978</v>
      </c>
      <c r="U74" s="120">
        <v>640</v>
      </c>
      <c r="V74" s="120">
        <v>548</v>
      </c>
      <c r="W74" s="120">
        <v>652</v>
      </c>
      <c r="X74" s="120">
        <v>478</v>
      </c>
      <c r="Y74" s="120">
        <v>588</v>
      </c>
      <c r="Z74" s="120">
        <v>938</v>
      </c>
      <c r="AA74" s="120">
        <v>547</v>
      </c>
      <c r="AB74" s="120">
        <v>155</v>
      </c>
      <c r="AC74" s="120">
        <v>63</v>
      </c>
      <c r="AD74" s="120">
        <v>784</v>
      </c>
      <c r="AE74" s="120">
        <v>484</v>
      </c>
      <c r="AF74" s="120">
        <v>356</v>
      </c>
      <c r="AG74" s="120">
        <v>499</v>
      </c>
      <c r="AH74" s="120">
        <v>294</v>
      </c>
      <c r="AI74" s="120">
        <v>440</v>
      </c>
      <c r="AJ74" s="120">
        <v>5893</v>
      </c>
      <c r="AK74" s="120">
        <v>4377</v>
      </c>
      <c r="AL74" s="120">
        <v>5501</v>
      </c>
      <c r="AM74" s="120">
        <v>3832</v>
      </c>
      <c r="AN74" s="120">
        <v>26</v>
      </c>
      <c r="AO74" s="120">
        <v>16</v>
      </c>
      <c r="AP74" s="120">
        <v>520</v>
      </c>
      <c r="AQ74" s="120">
        <v>201</v>
      </c>
      <c r="AR74" s="120">
        <v>436</v>
      </c>
      <c r="AS74" s="120">
        <v>341</v>
      </c>
      <c r="AT74" s="120">
        <v>250</v>
      </c>
      <c r="AU74" s="120">
        <v>220</v>
      </c>
      <c r="AV74" s="120">
        <v>187</v>
      </c>
      <c r="AW74" s="120">
        <v>121</v>
      </c>
      <c r="AX74" s="120">
        <v>1164</v>
      </c>
      <c r="AY74" s="120">
        <v>759</v>
      </c>
      <c r="AZ74" s="120">
        <v>186</v>
      </c>
      <c r="BA74" s="120">
        <v>188</v>
      </c>
      <c r="BB74" s="120">
        <v>784</v>
      </c>
      <c r="BC74" s="120">
        <v>416</v>
      </c>
      <c r="BD74" s="120">
        <v>194</v>
      </c>
      <c r="BE74" s="120">
        <v>155</v>
      </c>
      <c r="BF74" s="120">
        <v>94</v>
      </c>
      <c r="BG74" s="120">
        <v>147</v>
      </c>
      <c r="BH74" s="120">
        <v>318</v>
      </c>
      <c r="BI74" s="120">
        <v>269</v>
      </c>
      <c r="BJ74" s="120">
        <v>204</v>
      </c>
      <c r="BK74" s="120">
        <v>200</v>
      </c>
      <c r="BL74" s="120">
        <v>115</v>
      </c>
      <c r="BM74" s="120">
        <v>69</v>
      </c>
      <c r="BN74" s="120">
        <v>1068</v>
      </c>
      <c r="BO74" s="120">
        <v>668</v>
      </c>
      <c r="BP74" s="120">
        <v>618</v>
      </c>
      <c r="BQ74" s="120">
        <v>675</v>
      </c>
      <c r="BR74" s="120">
        <v>80</v>
      </c>
      <c r="BS74" s="120">
        <v>64</v>
      </c>
      <c r="BT74" s="120">
        <v>538</v>
      </c>
      <c r="BU74" s="120">
        <v>611</v>
      </c>
      <c r="BV74" s="120">
        <v>1038</v>
      </c>
      <c r="BW74" s="120">
        <v>588</v>
      </c>
      <c r="BX74" s="120">
        <v>168</v>
      </c>
      <c r="BY74" s="120">
        <v>65</v>
      </c>
      <c r="BZ74" s="120">
        <v>870</v>
      </c>
      <c r="CA74" s="120">
        <v>522</v>
      </c>
      <c r="CB74" s="120">
        <v>218</v>
      </c>
      <c r="CC74" s="120">
        <v>169</v>
      </c>
      <c r="CD74" s="120">
        <v>392</v>
      </c>
      <c r="CE74" s="120">
        <v>545</v>
      </c>
      <c r="CF74" s="120">
        <v>71</v>
      </c>
      <c r="CG74" s="120">
        <v>65</v>
      </c>
      <c r="CH74" s="120">
        <v>321</v>
      </c>
      <c r="CI74" s="120">
        <v>480</v>
      </c>
    </row>
    <row r="75" spans="2:87" x14ac:dyDescent="0.25">
      <c r="B75" s="120" t="str">
        <f t="shared" si="5"/>
        <v>2006</v>
      </c>
      <c r="C75" s="120" t="s">
        <v>1612</v>
      </c>
      <c r="D75" s="120">
        <v>5208</v>
      </c>
      <c r="E75" s="120">
        <v>4411</v>
      </c>
      <c r="F75" s="120">
        <v>4838</v>
      </c>
      <c r="G75" s="120">
        <v>3976</v>
      </c>
      <c r="H75" s="120">
        <v>414</v>
      </c>
      <c r="I75" s="120">
        <v>201</v>
      </c>
      <c r="J75" s="120">
        <v>377</v>
      </c>
      <c r="K75" s="120">
        <v>339</v>
      </c>
      <c r="L75" s="120">
        <v>225</v>
      </c>
      <c r="M75" s="120">
        <v>215</v>
      </c>
      <c r="N75" s="120">
        <v>152</v>
      </c>
      <c r="O75" s="120">
        <v>124</v>
      </c>
      <c r="P75" s="120">
        <v>1162</v>
      </c>
      <c r="Q75" s="120">
        <v>738</v>
      </c>
      <c r="R75" s="120">
        <v>772</v>
      </c>
      <c r="S75" s="120">
        <v>439</v>
      </c>
      <c r="T75" s="120">
        <v>941</v>
      </c>
      <c r="U75" s="120">
        <v>719</v>
      </c>
      <c r="V75" s="120">
        <v>525</v>
      </c>
      <c r="W75" s="120">
        <v>767</v>
      </c>
      <c r="X75" s="120">
        <v>452</v>
      </c>
      <c r="Y75" s="120">
        <v>698</v>
      </c>
      <c r="Z75" s="120">
        <v>886</v>
      </c>
      <c r="AA75" s="120">
        <v>545</v>
      </c>
      <c r="AB75" s="120">
        <v>130</v>
      </c>
      <c r="AC75" s="120">
        <v>53</v>
      </c>
      <c r="AD75" s="120">
        <v>756</v>
      </c>
      <c r="AE75" s="120">
        <v>492</v>
      </c>
      <c r="AF75" s="120">
        <v>370</v>
      </c>
      <c r="AG75" s="120">
        <v>434</v>
      </c>
      <c r="AH75" s="120">
        <v>306</v>
      </c>
      <c r="AI75" s="120">
        <v>382</v>
      </c>
      <c r="AJ75" s="120">
        <v>5749</v>
      </c>
      <c r="AK75" s="120">
        <v>4520</v>
      </c>
      <c r="AL75" s="120">
        <v>5115</v>
      </c>
      <c r="AM75" s="120">
        <v>4052</v>
      </c>
      <c r="AN75" s="120">
        <v>27</v>
      </c>
      <c r="AO75" s="120">
        <v>17</v>
      </c>
      <c r="AP75" s="120">
        <v>421</v>
      </c>
      <c r="AQ75" s="120">
        <v>219</v>
      </c>
      <c r="AR75" s="120">
        <v>412</v>
      </c>
      <c r="AS75" s="120">
        <v>347</v>
      </c>
      <c r="AT75" s="120">
        <v>246</v>
      </c>
      <c r="AU75" s="120">
        <v>217</v>
      </c>
      <c r="AV75" s="120">
        <v>166</v>
      </c>
      <c r="AW75" s="120">
        <v>130</v>
      </c>
      <c r="AX75" s="120">
        <v>1226</v>
      </c>
      <c r="AY75" s="120">
        <v>796</v>
      </c>
      <c r="AZ75" s="120">
        <v>181</v>
      </c>
      <c r="BA75" s="120">
        <v>156</v>
      </c>
      <c r="BB75" s="120">
        <v>827</v>
      </c>
      <c r="BC75" s="120">
        <v>494</v>
      </c>
      <c r="BD75" s="120">
        <v>218</v>
      </c>
      <c r="BE75" s="120">
        <v>146</v>
      </c>
      <c r="BF75" s="120">
        <v>102</v>
      </c>
      <c r="BG75" s="120">
        <v>165</v>
      </c>
      <c r="BH75" s="120">
        <v>217</v>
      </c>
      <c r="BI75" s="120">
        <v>281</v>
      </c>
      <c r="BJ75" s="120">
        <v>134</v>
      </c>
      <c r="BK75" s="120">
        <v>218</v>
      </c>
      <c r="BL75" s="120">
        <v>83</v>
      </c>
      <c r="BM75" s="120">
        <v>63</v>
      </c>
      <c r="BN75" s="120">
        <v>957</v>
      </c>
      <c r="BO75" s="120">
        <v>702</v>
      </c>
      <c r="BP75" s="120">
        <v>641</v>
      </c>
      <c r="BQ75" s="120">
        <v>771</v>
      </c>
      <c r="BR75" s="120">
        <v>117</v>
      </c>
      <c r="BS75" s="120">
        <v>73</v>
      </c>
      <c r="BT75" s="120">
        <v>524</v>
      </c>
      <c r="BU75" s="120">
        <v>698</v>
      </c>
      <c r="BV75" s="120">
        <v>927</v>
      </c>
      <c r="BW75" s="120">
        <v>542</v>
      </c>
      <c r="BX75" s="120">
        <v>111</v>
      </c>
      <c r="BY75" s="120">
        <v>58</v>
      </c>
      <c r="BZ75" s="120">
        <v>816</v>
      </c>
      <c r="CA75" s="120">
        <v>483</v>
      </c>
      <c r="CB75" s="120">
        <v>185</v>
      </c>
      <c r="CC75" s="120">
        <v>213</v>
      </c>
      <c r="CD75" s="120">
        <v>634</v>
      </c>
      <c r="CE75" s="120">
        <v>468</v>
      </c>
      <c r="CF75" s="120">
        <v>79</v>
      </c>
      <c r="CG75" s="120">
        <v>65</v>
      </c>
      <c r="CH75" s="120">
        <v>555</v>
      </c>
      <c r="CI75" s="120">
        <v>404</v>
      </c>
    </row>
    <row r="76" spans="2:87" x14ac:dyDescent="0.25">
      <c r="B76" s="120" t="str">
        <f t="shared" si="5"/>
        <v>2006</v>
      </c>
      <c r="C76" s="120" t="s">
        <v>1611</v>
      </c>
      <c r="D76" s="120">
        <v>5213</v>
      </c>
      <c r="E76" s="120">
        <v>4498</v>
      </c>
      <c r="F76" s="120">
        <v>4807</v>
      </c>
      <c r="G76" s="120">
        <v>4020</v>
      </c>
      <c r="H76" s="120">
        <v>408</v>
      </c>
      <c r="I76" s="120">
        <v>175</v>
      </c>
      <c r="J76" s="120">
        <v>347</v>
      </c>
      <c r="K76" s="120">
        <v>348</v>
      </c>
      <c r="L76" s="120">
        <v>209</v>
      </c>
      <c r="M76" s="120">
        <v>229</v>
      </c>
      <c r="N76" s="120">
        <v>137</v>
      </c>
      <c r="O76" s="120">
        <v>119</v>
      </c>
      <c r="P76" s="120">
        <v>1119</v>
      </c>
      <c r="Q76" s="120">
        <v>811</v>
      </c>
      <c r="R76" s="120">
        <v>769</v>
      </c>
      <c r="S76" s="120">
        <v>435</v>
      </c>
      <c r="T76" s="120">
        <v>980</v>
      </c>
      <c r="U76" s="120">
        <v>720</v>
      </c>
      <c r="V76" s="120">
        <v>537</v>
      </c>
      <c r="W76" s="120">
        <v>760</v>
      </c>
      <c r="X76" s="120">
        <v>448</v>
      </c>
      <c r="Y76" s="120">
        <v>681</v>
      </c>
      <c r="Z76" s="120">
        <v>863</v>
      </c>
      <c r="AA76" s="120">
        <v>557</v>
      </c>
      <c r="AB76" s="120">
        <v>106</v>
      </c>
      <c r="AC76" s="120">
        <v>113</v>
      </c>
      <c r="AD76" s="120">
        <v>757</v>
      </c>
      <c r="AE76" s="120">
        <v>445</v>
      </c>
      <c r="AF76" s="120">
        <v>407</v>
      </c>
      <c r="AG76" s="120">
        <v>477</v>
      </c>
      <c r="AH76" s="120">
        <v>331</v>
      </c>
      <c r="AI76" s="120">
        <v>436</v>
      </c>
      <c r="AJ76" s="120">
        <v>5500</v>
      </c>
      <c r="AK76" s="120">
        <v>4506</v>
      </c>
      <c r="AL76" s="120">
        <v>4917</v>
      </c>
      <c r="AM76" s="120">
        <v>4041</v>
      </c>
      <c r="AN76" s="120">
        <v>27</v>
      </c>
      <c r="AO76" s="120">
        <v>22</v>
      </c>
      <c r="AP76" s="120">
        <v>377</v>
      </c>
      <c r="AQ76" s="120">
        <v>176</v>
      </c>
      <c r="AR76" s="120">
        <v>355</v>
      </c>
      <c r="AS76" s="120">
        <v>350</v>
      </c>
      <c r="AT76" s="120">
        <v>210</v>
      </c>
      <c r="AU76" s="120">
        <v>229</v>
      </c>
      <c r="AV76" s="120">
        <v>144</v>
      </c>
      <c r="AW76" s="120">
        <v>120</v>
      </c>
      <c r="AX76" s="120">
        <v>1207</v>
      </c>
      <c r="AY76" s="120">
        <v>890</v>
      </c>
      <c r="AZ76" s="120">
        <v>179</v>
      </c>
      <c r="BA76" s="120">
        <v>205</v>
      </c>
      <c r="BB76" s="120">
        <v>818</v>
      </c>
      <c r="BC76" s="120">
        <v>511</v>
      </c>
      <c r="BD76" s="120">
        <v>210</v>
      </c>
      <c r="BE76" s="120">
        <v>174</v>
      </c>
      <c r="BF76" s="120">
        <v>84</v>
      </c>
      <c r="BG76" s="120">
        <v>169</v>
      </c>
      <c r="BH76" s="120">
        <v>243</v>
      </c>
      <c r="BI76" s="120">
        <v>245</v>
      </c>
      <c r="BJ76" s="120">
        <v>164</v>
      </c>
      <c r="BK76" s="120">
        <v>199</v>
      </c>
      <c r="BL76" s="120">
        <v>80</v>
      </c>
      <c r="BM76" s="120">
        <v>46</v>
      </c>
      <c r="BN76" s="120">
        <v>955</v>
      </c>
      <c r="BO76" s="120">
        <v>718</v>
      </c>
      <c r="BP76" s="120">
        <v>630</v>
      </c>
      <c r="BQ76" s="120">
        <v>737</v>
      </c>
      <c r="BR76" s="120">
        <v>157</v>
      </c>
      <c r="BS76" s="120">
        <v>76</v>
      </c>
      <c r="BT76" s="120">
        <v>473</v>
      </c>
      <c r="BU76" s="120">
        <v>662</v>
      </c>
      <c r="BV76" s="120">
        <v>839</v>
      </c>
      <c r="BW76" s="120">
        <v>538</v>
      </c>
      <c r="BX76" s="120">
        <v>94</v>
      </c>
      <c r="BY76" s="120">
        <v>103</v>
      </c>
      <c r="BZ76" s="120">
        <v>745</v>
      </c>
      <c r="CA76" s="120">
        <v>435</v>
      </c>
      <c r="CB76" s="120">
        <v>201</v>
      </c>
      <c r="CC76" s="120">
        <v>196</v>
      </c>
      <c r="CD76" s="120">
        <v>583</v>
      </c>
      <c r="CE76" s="120">
        <v>466</v>
      </c>
      <c r="CF76" s="120">
        <v>96</v>
      </c>
      <c r="CG76" s="120">
        <v>39</v>
      </c>
      <c r="CH76" s="120">
        <v>487</v>
      </c>
      <c r="CI76" s="120">
        <v>427</v>
      </c>
    </row>
    <row r="77" spans="2:87" x14ac:dyDescent="0.25">
      <c r="B77" s="120" t="str">
        <f t="shared" si="5"/>
        <v>2006</v>
      </c>
      <c r="C77" s="120" t="s">
        <v>1610</v>
      </c>
      <c r="D77" s="120">
        <v>5170</v>
      </c>
      <c r="E77" s="120">
        <v>4454</v>
      </c>
      <c r="F77" s="120">
        <v>4872</v>
      </c>
      <c r="G77" s="120">
        <v>4050</v>
      </c>
      <c r="H77" s="120">
        <v>395</v>
      </c>
      <c r="I77" s="120">
        <v>156</v>
      </c>
      <c r="J77" s="120">
        <v>339</v>
      </c>
      <c r="K77" s="120">
        <v>351</v>
      </c>
      <c r="L77" s="120">
        <v>194</v>
      </c>
      <c r="M77" s="120">
        <v>221</v>
      </c>
      <c r="N77" s="120">
        <v>145</v>
      </c>
      <c r="O77" s="120">
        <v>129</v>
      </c>
      <c r="P77" s="120">
        <v>1100</v>
      </c>
      <c r="Q77" s="120">
        <v>783</v>
      </c>
      <c r="R77" s="120">
        <v>764</v>
      </c>
      <c r="S77" s="120">
        <v>410</v>
      </c>
      <c r="T77" s="120">
        <v>966</v>
      </c>
      <c r="U77" s="120">
        <v>712</v>
      </c>
      <c r="V77" s="120">
        <v>538</v>
      </c>
      <c r="W77" s="120">
        <v>796</v>
      </c>
      <c r="X77" s="120">
        <v>471</v>
      </c>
      <c r="Y77" s="120">
        <v>730</v>
      </c>
      <c r="Z77" s="120">
        <v>919</v>
      </c>
      <c r="AA77" s="120">
        <v>591</v>
      </c>
      <c r="AB77" s="120">
        <v>134</v>
      </c>
      <c r="AC77" s="120">
        <v>89</v>
      </c>
      <c r="AD77" s="120">
        <v>785</v>
      </c>
      <c r="AE77" s="120">
        <v>502</v>
      </c>
      <c r="AF77" s="120">
        <v>298</v>
      </c>
      <c r="AG77" s="120">
        <v>404</v>
      </c>
      <c r="AH77" s="120">
        <v>264</v>
      </c>
      <c r="AI77" s="120">
        <v>359</v>
      </c>
      <c r="AJ77" s="120">
        <v>5490</v>
      </c>
      <c r="AK77" s="120">
        <v>4692</v>
      </c>
      <c r="AL77" s="120">
        <v>5205</v>
      </c>
      <c r="AM77" s="120">
        <v>4292</v>
      </c>
      <c r="AN77" s="120">
        <v>24</v>
      </c>
      <c r="AO77" s="120">
        <v>18</v>
      </c>
      <c r="AP77" s="120">
        <v>397</v>
      </c>
      <c r="AQ77" s="120">
        <v>155</v>
      </c>
      <c r="AR77" s="120">
        <v>349</v>
      </c>
      <c r="AS77" s="120">
        <v>368</v>
      </c>
      <c r="AT77" s="120">
        <v>196</v>
      </c>
      <c r="AU77" s="120">
        <v>229</v>
      </c>
      <c r="AV77" s="120">
        <v>153</v>
      </c>
      <c r="AW77" s="120">
        <v>138</v>
      </c>
      <c r="AX77" s="120">
        <v>1289</v>
      </c>
      <c r="AY77" s="120">
        <v>889</v>
      </c>
      <c r="AZ77" s="120">
        <v>171</v>
      </c>
      <c r="BA77" s="120">
        <v>170</v>
      </c>
      <c r="BB77" s="120">
        <v>928</v>
      </c>
      <c r="BC77" s="120">
        <v>524</v>
      </c>
      <c r="BD77" s="120">
        <v>190</v>
      </c>
      <c r="BE77" s="120">
        <v>194</v>
      </c>
      <c r="BF77" s="120">
        <v>91</v>
      </c>
      <c r="BG77" s="120">
        <v>179</v>
      </c>
      <c r="BH77" s="120">
        <v>295</v>
      </c>
      <c r="BI77" s="120">
        <v>332</v>
      </c>
      <c r="BJ77" s="120">
        <v>190</v>
      </c>
      <c r="BK77" s="120">
        <v>265</v>
      </c>
      <c r="BL77" s="120">
        <v>104</v>
      </c>
      <c r="BM77" s="120">
        <v>67</v>
      </c>
      <c r="BN77" s="120">
        <v>1033</v>
      </c>
      <c r="BO77" s="120">
        <v>770</v>
      </c>
      <c r="BP77" s="120">
        <v>587</v>
      </c>
      <c r="BQ77" s="120">
        <v>824</v>
      </c>
      <c r="BR77" s="120">
        <v>70</v>
      </c>
      <c r="BS77" s="120">
        <v>68</v>
      </c>
      <c r="BT77" s="120">
        <v>517</v>
      </c>
      <c r="BU77" s="120">
        <v>756</v>
      </c>
      <c r="BV77" s="120">
        <v>918</v>
      </c>
      <c r="BW77" s="120">
        <v>597</v>
      </c>
      <c r="BX77" s="120">
        <v>107</v>
      </c>
      <c r="BY77" s="120">
        <v>90</v>
      </c>
      <c r="BZ77" s="120">
        <v>811</v>
      </c>
      <c r="CA77" s="120">
        <v>507</v>
      </c>
      <c r="CB77" s="120">
        <v>223</v>
      </c>
      <c r="CC77" s="120">
        <v>160</v>
      </c>
      <c r="CD77" s="120">
        <v>284</v>
      </c>
      <c r="CE77" s="120">
        <v>400</v>
      </c>
      <c r="CF77" s="120">
        <v>31</v>
      </c>
      <c r="CG77" s="120">
        <v>41</v>
      </c>
      <c r="CH77" s="120">
        <v>254</v>
      </c>
      <c r="CI77" s="120">
        <v>359</v>
      </c>
    </row>
    <row r="78" spans="2:87" x14ac:dyDescent="0.25">
      <c r="B78" s="120" t="str">
        <f t="shared" si="5"/>
        <v>2006</v>
      </c>
      <c r="C78" s="120" t="s">
        <v>1609</v>
      </c>
      <c r="D78" s="120">
        <v>5469</v>
      </c>
      <c r="E78" s="120">
        <v>4622</v>
      </c>
      <c r="F78" s="120">
        <v>5140</v>
      </c>
      <c r="G78" s="120">
        <v>4196</v>
      </c>
      <c r="H78" s="120">
        <v>467</v>
      </c>
      <c r="I78" s="120">
        <v>144</v>
      </c>
      <c r="J78" s="120">
        <v>359</v>
      </c>
      <c r="K78" s="120">
        <v>344</v>
      </c>
      <c r="L78" s="120">
        <v>214</v>
      </c>
      <c r="M78" s="120">
        <v>212</v>
      </c>
      <c r="N78" s="120">
        <v>145</v>
      </c>
      <c r="O78" s="120">
        <v>132</v>
      </c>
      <c r="P78" s="120">
        <v>1121</v>
      </c>
      <c r="Q78" s="120">
        <v>782</v>
      </c>
      <c r="R78" s="120">
        <v>793</v>
      </c>
      <c r="S78" s="120">
        <v>439</v>
      </c>
      <c r="T78" s="120">
        <v>1098</v>
      </c>
      <c r="U78" s="120">
        <v>748</v>
      </c>
      <c r="V78" s="120">
        <v>535</v>
      </c>
      <c r="W78" s="120">
        <v>784</v>
      </c>
      <c r="X78" s="120">
        <v>469</v>
      </c>
      <c r="Y78" s="120">
        <v>715</v>
      </c>
      <c r="Z78" s="120">
        <v>1019</v>
      </c>
      <c r="AA78" s="120">
        <v>691</v>
      </c>
      <c r="AB78" s="120">
        <v>145</v>
      </c>
      <c r="AC78" s="120">
        <v>88</v>
      </c>
      <c r="AD78" s="120">
        <v>874</v>
      </c>
      <c r="AE78" s="120">
        <v>603</v>
      </c>
      <c r="AF78" s="120">
        <v>329</v>
      </c>
      <c r="AG78" s="120">
        <v>426</v>
      </c>
      <c r="AH78" s="120">
        <v>281</v>
      </c>
      <c r="AI78" s="120">
        <v>388</v>
      </c>
      <c r="AJ78" s="120">
        <v>4870</v>
      </c>
      <c r="AK78" s="120">
        <v>4198</v>
      </c>
      <c r="AL78" s="120">
        <v>4622</v>
      </c>
      <c r="AM78" s="120">
        <v>3794</v>
      </c>
      <c r="AN78" s="120">
        <v>16</v>
      </c>
      <c r="AO78" s="120">
        <v>15</v>
      </c>
      <c r="AP78" s="120">
        <v>336</v>
      </c>
      <c r="AQ78" s="120">
        <v>100</v>
      </c>
      <c r="AR78" s="120">
        <v>293</v>
      </c>
      <c r="AS78" s="120">
        <v>301</v>
      </c>
      <c r="AT78" s="120">
        <v>173</v>
      </c>
      <c r="AU78" s="120">
        <v>191</v>
      </c>
      <c r="AV78" s="120">
        <v>120</v>
      </c>
      <c r="AW78" s="120">
        <v>109</v>
      </c>
      <c r="AX78" s="120">
        <v>1281</v>
      </c>
      <c r="AY78" s="120">
        <v>722</v>
      </c>
      <c r="AZ78" s="120">
        <v>124</v>
      </c>
      <c r="BA78" s="120">
        <v>132</v>
      </c>
      <c r="BB78" s="120">
        <v>995</v>
      </c>
      <c r="BC78" s="120">
        <v>434</v>
      </c>
      <c r="BD78" s="120">
        <v>161</v>
      </c>
      <c r="BE78" s="120">
        <v>156</v>
      </c>
      <c r="BF78" s="120">
        <v>82</v>
      </c>
      <c r="BG78" s="120">
        <v>178</v>
      </c>
      <c r="BH78" s="120">
        <v>222</v>
      </c>
      <c r="BI78" s="120">
        <v>281</v>
      </c>
      <c r="BJ78" s="120">
        <v>138</v>
      </c>
      <c r="BK78" s="120">
        <v>227</v>
      </c>
      <c r="BL78" s="120">
        <v>84</v>
      </c>
      <c r="BM78" s="120">
        <v>53</v>
      </c>
      <c r="BN78" s="120">
        <v>982</v>
      </c>
      <c r="BO78" s="120">
        <v>689</v>
      </c>
      <c r="BP78" s="120">
        <v>441</v>
      </c>
      <c r="BQ78" s="120">
        <v>738</v>
      </c>
      <c r="BR78" s="120">
        <v>46</v>
      </c>
      <c r="BS78" s="120">
        <v>66</v>
      </c>
      <c r="BT78" s="120">
        <v>396</v>
      </c>
      <c r="BU78" s="120">
        <v>672</v>
      </c>
      <c r="BV78" s="120">
        <v>841</v>
      </c>
      <c r="BW78" s="120">
        <v>609</v>
      </c>
      <c r="BX78" s="120">
        <v>108</v>
      </c>
      <c r="BY78" s="120">
        <v>79</v>
      </c>
      <c r="BZ78" s="120">
        <v>733</v>
      </c>
      <c r="CA78" s="120">
        <v>530</v>
      </c>
      <c r="CB78" s="120">
        <v>129</v>
      </c>
      <c r="CC78" s="120">
        <v>161</v>
      </c>
      <c r="CD78" s="120">
        <v>248</v>
      </c>
      <c r="CE78" s="120">
        <v>404</v>
      </c>
      <c r="CF78" s="120">
        <v>39</v>
      </c>
      <c r="CG78" s="120">
        <v>36</v>
      </c>
      <c r="CH78" s="120">
        <v>209</v>
      </c>
      <c r="CI78" s="120">
        <v>368</v>
      </c>
    </row>
    <row r="79" spans="2:87" x14ac:dyDescent="0.25">
      <c r="B79" s="120" t="str">
        <f t="shared" si="5"/>
        <v>2006</v>
      </c>
      <c r="C79" s="120" t="s">
        <v>1608</v>
      </c>
      <c r="D79" s="120">
        <v>5190</v>
      </c>
      <c r="E79" s="120">
        <v>4552</v>
      </c>
      <c r="F79" s="120">
        <v>4874</v>
      </c>
      <c r="G79" s="120">
        <v>4130</v>
      </c>
      <c r="H79" s="120">
        <v>431</v>
      </c>
      <c r="I79" s="120">
        <v>120</v>
      </c>
      <c r="J79" s="120">
        <v>373</v>
      </c>
      <c r="K79" s="120">
        <v>350</v>
      </c>
      <c r="L79" s="120">
        <v>222</v>
      </c>
      <c r="M79" s="120">
        <v>225</v>
      </c>
      <c r="N79" s="120">
        <v>151</v>
      </c>
      <c r="O79" s="120">
        <v>125</v>
      </c>
      <c r="P79" s="120">
        <v>1085</v>
      </c>
      <c r="Q79" s="120">
        <v>900</v>
      </c>
      <c r="R79" s="120">
        <v>758</v>
      </c>
      <c r="S79" s="120">
        <v>567</v>
      </c>
      <c r="T79" s="120">
        <v>939</v>
      </c>
      <c r="U79" s="120">
        <v>693</v>
      </c>
      <c r="V79" s="120">
        <v>535</v>
      </c>
      <c r="W79" s="120">
        <v>770</v>
      </c>
      <c r="X79" s="120">
        <v>471</v>
      </c>
      <c r="Y79" s="120">
        <v>698</v>
      </c>
      <c r="Z79" s="120">
        <v>974</v>
      </c>
      <c r="AA79" s="120">
        <v>595</v>
      </c>
      <c r="AB79" s="120">
        <v>134</v>
      </c>
      <c r="AC79" s="120">
        <v>74</v>
      </c>
      <c r="AD79" s="120">
        <v>840</v>
      </c>
      <c r="AE79" s="120">
        <v>521</v>
      </c>
      <c r="AF79" s="120">
        <v>315</v>
      </c>
      <c r="AG79" s="120">
        <v>422</v>
      </c>
      <c r="AH79" s="120">
        <v>272</v>
      </c>
      <c r="AI79" s="120">
        <v>384</v>
      </c>
      <c r="AJ79" s="120">
        <v>3768</v>
      </c>
      <c r="AK79" s="120">
        <v>4010</v>
      </c>
      <c r="AL79" s="120">
        <v>3568</v>
      </c>
      <c r="AM79" s="120">
        <v>3613</v>
      </c>
      <c r="AN79" s="120">
        <v>16</v>
      </c>
      <c r="AO79" s="120">
        <v>15</v>
      </c>
      <c r="AP79" s="120">
        <v>267</v>
      </c>
      <c r="AQ79" s="120">
        <v>92</v>
      </c>
      <c r="AR79" s="120">
        <v>239</v>
      </c>
      <c r="AS79" s="120">
        <v>315</v>
      </c>
      <c r="AT79" s="120">
        <v>142</v>
      </c>
      <c r="AU79" s="120">
        <v>202</v>
      </c>
      <c r="AV79" s="120">
        <v>97</v>
      </c>
      <c r="AW79" s="120">
        <v>113</v>
      </c>
      <c r="AX79" s="120">
        <v>843</v>
      </c>
      <c r="AY79" s="120">
        <v>705</v>
      </c>
      <c r="AZ79" s="120">
        <v>117</v>
      </c>
      <c r="BA79" s="120">
        <v>168</v>
      </c>
      <c r="BB79" s="120">
        <v>605</v>
      </c>
      <c r="BC79" s="120">
        <v>412</v>
      </c>
      <c r="BD79" s="120">
        <v>120</v>
      </c>
      <c r="BE79" s="120">
        <v>125</v>
      </c>
      <c r="BF79" s="120">
        <v>63</v>
      </c>
      <c r="BG79" s="120">
        <v>158</v>
      </c>
      <c r="BH79" s="120">
        <v>205</v>
      </c>
      <c r="BI79" s="120">
        <v>276</v>
      </c>
      <c r="BJ79" s="120">
        <v>141</v>
      </c>
      <c r="BK79" s="120">
        <v>203</v>
      </c>
      <c r="BL79" s="120">
        <v>64</v>
      </c>
      <c r="BM79" s="120">
        <v>73</v>
      </c>
      <c r="BN79" s="120">
        <v>724</v>
      </c>
      <c r="BO79" s="120">
        <v>658</v>
      </c>
      <c r="BP79" s="120">
        <v>387</v>
      </c>
      <c r="BQ79" s="120">
        <v>730</v>
      </c>
      <c r="BR79" s="120">
        <v>34</v>
      </c>
      <c r="BS79" s="120">
        <v>69</v>
      </c>
      <c r="BT79" s="120">
        <v>352</v>
      </c>
      <c r="BU79" s="120">
        <v>662</v>
      </c>
      <c r="BV79" s="120">
        <v>707</v>
      </c>
      <c r="BW79" s="120">
        <v>492</v>
      </c>
      <c r="BX79" s="120">
        <v>91</v>
      </c>
      <c r="BY79" s="120">
        <v>48</v>
      </c>
      <c r="BZ79" s="120">
        <v>616</v>
      </c>
      <c r="CA79" s="120">
        <v>444</v>
      </c>
      <c r="CB79" s="120">
        <v>117</v>
      </c>
      <c r="CC79" s="120">
        <v>172</v>
      </c>
      <c r="CD79" s="120">
        <v>200</v>
      </c>
      <c r="CE79" s="120">
        <v>398</v>
      </c>
      <c r="CF79" s="120">
        <v>41</v>
      </c>
      <c r="CG79" s="120">
        <v>35</v>
      </c>
      <c r="CH79" s="120">
        <v>160</v>
      </c>
      <c r="CI79" s="120">
        <v>363</v>
      </c>
    </row>
    <row r="80" spans="2:87" x14ac:dyDescent="0.25">
      <c r="B80" s="120" t="str">
        <f t="shared" si="5"/>
        <v>2007</v>
      </c>
      <c r="C80" s="120" t="s">
        <v>1607</v>
      </c>
      <c r="D80" s="120">
        <v>5195</v>
      </c>
      <c r="E80" s="120">
        <v>4590</v>
      </c>
      <c r="F80" s="120">
        <v>4847</v>
      </c>
      <c r="G80" s="120">
        <v>4143</v>
      </c>
      <c r="H80" s="120">
        <v>413</v>
      </c>
      <c r="I80" s="120">
        <v>274</v>
      </c>
      <c r="J80" s="120">
        <v>380</v>
      </c>
      <c r="K80" s="120">
        <v>365</v>
      </c>
      <c r="L80" s="120">
        <v>224</v>
      </c>
      <c r="M80" s="120">
        <v>229</v>
      </c>
      <c r="N80" s="120">
        <v>156</v>
      </c>
      <c r="O80" s="120">
        <v>136</v>
      </c>
      <c r="P80" s="120">
        <v>1114</v>
      </c>
      <c r="Q80" s="120">
        <v>847</v>
      </c>
      <c r="R80" s="120">
        <v>791</v>
      </c>
      <c r="S80" s="120">
        <v>474</v>
      </c>
      <c r="T80" s="120">
        <v>964</v>
      </c>
      <c r="U80" s="120">
        <v>762</v>
      </c>
      <c r="V80" s="120">
        <v>535</v>
      </c>
      <c r="W80" s="120">
        <v>744</v>
      </c>
      <c r="X80" s="120">
        <v>462</v>
      </c>
      <c r="Y80" s="120">
        <v>682</v>
      </c>
      <c r="Z80" s="120">
        <v>928</v>
      </c>
      <c r="AA80" s="120">
        <v>570</v>
      </c>
      <c r="AB80" s="120">
        <v>143</v>
      </c>
      <c r="AC80" s="120">
        <v>81</v>
      </c>
      <c r="AD80" s="120">
        <v>785</v>
      </c>
      <c r="AE80" s="120">
        <v>489</v>
      </c>
      <c r="AF80" s="120">
        <v>348</v>
      </c>
      <c r="AG80" s="120">
        <v>447</v>
      </c>
      <c r="AH80" s="120">
        <v>285</v>
      </c>
      <c r="AI80" s="120">
        <v>401</v>
      </c>
      <c r="AJ80" s="120">
        <v>5014</v>
      </c>
      <c r="AK80" s="120">
        <v>4711</v>
      </c>
      <c r="AL80" s="120">
        <v>4705</v>
      </c>
      <c r="AM80" s="120">
        <v>4307</v>
      </c>
      <c r="AN80" s="120">
        <v>28</v>
      </c>
      <c r="AO80" s="120">
        <v>14</v>
      </c>
      <c r="AP80" s="120">
        <v>366</v>
      </c>
      <c r="AQ80" s="120">
        <v>250</v>
      </c>
      <c r="AR80" s="120">
        <v>397</v>
      </c>
      <c r="AS80" s="120">
        <v>367</v>
      </c>
      <c r="AT80" s="120">
        <v>238</v>
      </c>
      <c r="AU80" s="120">
        <v>222</v>
      </c>
      <c r="AV80" s="120">
        <v>159</v>
      </c>
      <c r="AW80" s="120">
        <v>145</v>
      </c>
      <c r="AX80" s="120">
        <v>962</v>
      </c>
      <c r="AY80" s="120">
        <v>851</v>
      </c>
      <c r="AZ80" s="120">
        <v>168</v>
      </c>
      <c r="BA80" s="120">
        <v>225</v>
      </c>
      <c r="BB80" s="120">
        <v>618</v>
      </c>
      <c r="BC80" s="120">
        <v>442</v>
      </c>
      <c r="BD80" s="120">
        <v>176</v>
      </c>
      <c r="BE80" s="120">
        <v>183</v>
      </c>
      <c r="BF80" s="120">
        <v>95</v>
      </c>
      <c r="BG80" s="120">
        <v>187</v>
      </c>
      <c r="BH80" s="120">
        <v>243</v>
      </c>
      <c r="BI80" s="120">
        <v>256</v>
      </c>
      <c r="BJ80" s="120">
        <v>172</v>
      </c>
      <c r="BK80" s="120">
        <v>211</v>
      </c>
      <c r="BL80" s="120">
        <v>71</v>
      </c>
      <c r="BM80" s="120">
        <v>44</v>
      </c>
      <c r="BN80" s="120">
        <v>1069</v>
      </c>
      <c r="BO80" s="120">
        <v>860</v>
      </c>
      <c r="BP80" s="120">
        <v>555</v>
      </c>
      <c r="BQ80" s="120">
        <v>786</v>
      </c>
      <c r="BR80" s="120">
        <v>76</v>
      </c>
      <c r="BS80" s="120">
        <v>60</v>
      </c>
      <c r="BT80" s="120">
        <v>479</v>
      </c>
      <c r="BU80" s="120">
        <v>725</v>
      </c>
      <c r="BV80" s="120">
        <v>803</v>
      </c>
      <c r="BW80" s="120">
        <v>547</v>
      </c>
      <c r="BX80" s="120">
        <v>122</v>
      </c>
      <c r="BY80" s="120">
        <v>72</v>
      </c>
      <c r="BZ80" s="120">
        <v>681</v>
      </c>
      <c r="CA80" s="120">
        <v>475</v>
      </c>
      <c r="CB80" s="120">
        <v>188</v>
      </c>
      <c r="CC80" s="120">
        <v>189</v>
      </c>
      <c r="CD80" s="120">
        <v>309</v>
      </c>
      <c r="CE80" s="120">
        <v>404</v>
      </c>
      <c r="CF80" s="120">
        <v>50</v>
      </c>
      <c r="CG80" s="120">
        <v>35</v>
      </c>
      <c r="CH80" s="120">
        <v>259</v>
      </c>
      <c r="CI80" s="120">
        <v>369</v>
      </c>
    </row>
    <row r="81" spans="2:87" x14ac:dyDescent="0.25">
      <c r="B81" s="120" t="str">
        <f t="shared" si="5"/>
        <v>2007</v>
      </c>
      <c r="C81" s="120" t="s">
        <v>1606</v>
      </c>
      <c r="D81" s="120">
        <v>5178</v>
      </c>
      <c r="E81" s="120">
        <v>4481</v>
      </c>
      <c r="F81" s="120">
        <v>4804</v>
      </c>
      <c r="G81" s="120">
        <v>4030</v>
      </c>
      <c r="H81" s="120">
        <v>323</v>
      </c>
      <c r="I81" s="120">
        <v>280</v>
      </c>
      <c r="J81" s="120">
        <v>398</v>
      </c>
      <c r="K81" s="120">
        <v>354</v>
      </c>
      <c r="L81" s="120">
        <v>236</v>
      </c>
      <c r="M81" s="120">
        <v>230</v>
      </c>
      <c r="N81" s="120">
        <v>162</v>
      </c>
      <c r="O81" s="120">
        <v>124</v>
      </c>
      <c r="P81" s="120">
        <v>1133</v>
      </c>
      <c r="Q81" s="120">
        <v>757</v>
      </c>
      <c r="R81" s="120">
        <v>795</v>
      </c>
      <c r="S81" s="120">
        <v>458</v>
      </c>
      <c r="T81" s="120">
        <v>972</v>
      </c>
      <c r="U81" s="120">
        <v>655</v>
      </c>
      <c r="V81" s="120">
        <v>521</v>
      </c>
      <c r="W81" s="120">
        <v>681</v>
      </c>
      <c r="X81" s="120">
        <v>445</v>
      </c>
      <c r="Y81" s="120">
        <v>620</v>
      </c>
      <c r="Z81" s="120">
        <v>952</v>
      </c>
      <c r="AA81" s="120">
        <v>581</v>
      </c>
      <c r="AB81" s="120">
        <v>143</v>
      </c>
      <c r="AC81" s="120">
        <v>87</v>
      </c>
      <c r="AD81" s="120">
        <v>808</v>
      </c>
      <c r="AE81" s="120">
        <v>495</v>
      </c>
      <c r="AF81" s="120">
        <v>374</v>
      </c>
      <c r="AG81" s="120">
        <v>451</v>
      </c>
      <c r="AH81" s="120">
        <v>304</v>
      </c>
      <c r="AI81" s="120">
        <v>402</v>
      </c>
      <c r="AJ81" s="120">
        <v>4257</v>
      </c>
      <c r="AK81" s="120">
        <v>4256</v>
      </c>
      <c r="AL81" s="120">
        <v>3997</v>
      </c>
      <c r="AM81" s="120">
        <v>3837</v>
      </c>
      <c r="AN81" s="120">
        <v>23</v>
      </c>
      <c r="AO81" s="120">
        <v>15</v>
      </c>
      <c r="AP81" s="120">
        <v>258</v>
      </c>
      <c r="AQ81" s="120">
        <v>254</v>
      </c>
      <c r="AR81" s="120">
        <v>352</v>
      </c>
      <c r="AS81" s="120">
        <v>345</v>
      </c>
      <c r="AT81" s="120">
        <v>211</v>
      </c>
      <c r="AU81" s="120">
        <v>229</v>
      </c>
      <c r="AV81" s="120">
        <v>141</v>
      </c>
      <c r="AW81" s="120">
        <v>115</v>
      </c>
      <c r="AX81" s="120">
        <v>874</v>
      </c>
      <c r="AY81" s="120">
        <v>671</v>
      </c>
      <c r="AZ81" s="120">
        <v>140</v>
      </c>
      <c r="BA81" s="120">
        <v>148</v>
      </c>
      <c r="BB81" s="120">
        <v>591</v>
      </c>
      <c r="BC81" s="120">
        <v>371</v>
      </c>
      <c r="BD81" s="120">
        <v>143</v>
      </c>
      <c r="BE81" s="120">
        <v>152</v>
      </c>
      <c r="BF81" s="120">
        <v>70</v>
      </c>
      <c r="BG81" s="120">
        <v>182</v>
      </c>
      <c r="BH81" s="120">
        <v>208</v>
      </c>
      <c r="BI81" s="120">
        <v>252</v>
      </c>
      <c r="BJ81" s="120">
        <v>136</v>
      </c>
      <c r="BK81" s="120">
        <v>204</v>
      </c>
      <c r="BL81" s="120">
        <v>73</v>
      </c>
      <c r="BM81" s="120">
        <v>48</v>
      </c>
      <c r="BN81" s="120">
        <v>871</v>
      </c>
      <c r="BO81" s="120">
        <v>636</v>
      </c>
      <c r="BP81" s="120">
        <v>445</v>
      </c>
      <c r="BQ81" s="120">
        <v>669</v>
      </c>
      <c r="BR81" s="120">
        <v>67</v>
      </c>
      <c r="BS81" s="120">
        <v>55</v>
      </c>
      <c r="BT81" s="120">
        <v>378</v>
      </c>
      <c r="BU81" s="120">
        <v>614</v>
      </c>
      <c r="BV81" s="120">
        <v>781</v>
      </c>
      <c r="BW81" s="120">
        <v>568</v>
      </c>
      <c r="BX81" s="120">
        <v>102</v>
      </c>
      <c r="BY81" s="120">
        <v>89</v>
      </c>
      <c r="BZ81" s="120">
        <v>679</v>
      </c>
      <c r="CA81" s="120">
        <v>479</v>
      </c>
      <c r="CB81" s="120">
        <v>115</v>
      </c>
      <c r="CC81" s="120">
        <v>245</v>
      </c>
      <c r="CD81" s="120">
        <v>259</v>
      </c>
      <c r="CE81" s="120">
        <v>418</v>
      </c>
      <c r="CF81" s="120">
        <v>51</v>
      </c>
      <c r="CG81" s="120">
        <v>49</v>
      </c>
      <c r="CH81" s="120">
        <v>209</v>
      </c>
      <c r="CI81" s="120">
        <v>369</v>
      </c>
    </row>
    <row r="82" spans="2:87" x14ac:dyDescent="0.25">
      <c r="B82" s="120" t="str">
        <f t="shared" si="5"/>
        <v>2007</v>
      </c>
      <c r="C82" s="120" t="s">
        <v>1605</v>
      </c>
      <c r="D82" s="120">
        <v>5287</v>
      </c>
      <c r="E82" s="120">
        <v>4657</v>
      </c>
      <c r="F82" s="120">
        <v>4933</v>
      </c>
      <c r="G82" s="120">
        <v>4213</v>
      </c>
      <c r="H82" s="120">
        <v>451</v>
      </c>
      <c r="I82" s="120">
        <v>194</v>
      </c>
      <c r="J82" s="120">
        <v>366</v>
      </c>
      <c r="K82" s="120">
        <v>373</v>
      </c>
      <c r="L82" s="120">
        <v>209</v>
      </c>
      <c r="M82" s="120">
        <v>235</v>
      </c>
      <c r="N82" s="120">
        <v>157</v>
      </c>
      <c r="O82" s="120">
        <v>137</v>
      </c>
      <c r="P82" s="120">
        <v>1133</v>
      </c>
      <c r="Q82" s="120">
        <v>831</v>
      </c>
      <c r="R82" s="120">
        <v>777</v>
      </c>
      <c r="S82" s="120">
        <v>417</v>
      </c>
      <c r="T82" s="120">
        <v>953</v>
      </c>
      <c r="U82" s="120">
        <v>789</v>
      </c>
      <c r="V82" s="120">
        <v>548</v>
      </c>
      <c r="W82" s="120">
        <v>743</v>
      </c>
      <c r="X82" s="120">
        <v>467</v>
      </c>
      <c r="Y82" s="120">
        <v>678</v>
      </c>
      <c r="Z82" s="120">
        <v>901</v>
      </c>
      <c r="AA82" s="120">
        <v>585</v>
      </c>
      <c r="AB82" s="120">
        <v>133</v>
      </c>
      <c r="AC82" s="120">
        <v>70</v>
      </c>
      <c r="AD82" s="120">
        <v>768</v>
      </c>
      <c r="AE82" s="120">
        <v>516</v>
      </c>
      <c r="AF82" s="120">
        <v>354</v>
      </c>
      <c r="AG82" s="120">
        <v>443</v>
      </c>
      <c r="AH82" s="120">
        <v>285</v>
      </c>
      <c r="AI82" s="120">
        <v>396</v>
      </c>
      <c r="AJ82" s="120">
        <v>4971</v>
      </c>
      <c r="AK82" s="120">
        <v>4573</v>
      </c>
      <c r="AL82" s="120">
        <v>4719</v>
      </c>
      <c r="AM82" s="120">
        <v>4140</v>
      </c>
      <c r="AN82" s="120">
        <v>23</v>
      </c>
      <c r="AO82" s="120">
        <v>14</v>
      </c>
      <c r="AP82" s="120">
        <v>458</v>
      </c>
      <c r="AQ82" s="120">
        <v>189</v>
      </c>
      <c r="AR82" s="120">
        <v>365</v>
      </c>
      <c r="AS82" s="120">
        <v>365</v>
      </c>
      <c r="AT82" s="120">
        <v>213</v>
      </c>
      <c r="AU82" s="120">
        <v>233</v>
      </c>
      <c r="AV82" s="120">
        <v>152</v>
      </c>
      <c r="AW82" s="120">
        <v>132</v>
      </c>
      <c r="AX82" s="120">
        <v>1083</v>
      </c>
      <c r="AY82" s="120">
        <v>825</v>
      </c>
      <c r="AZ82" s="120">
        <v>183</v>
      </c>
      <c r="BA82" s="120">
        <v>269</v>
      </c>
      <c r="BB82" s="120">
        <v>743</v>
      </c>
      <c r="BC82" s="120">
        <v>384</v>
      </c>
      <c r="BD82" s="120">
        <v>157</v>
      </c>
      <c r="BE82" s="120">
        <v>172</v>
      </c>
      <c r="BF82" s="120">
        <v>73</v>
      </c>
      <c r="BG82" s="120">
        <v>157</v>
      </c>
      <c r="BH82" s="120">
        <v>245</v>
      </c>
      <c r="BI82" s="120">
        <v>326</v>
      </c>
      <c r="BJ82" s="120">
        <v>142</v>
      </c>
      <c r="BK82" s="120">
        <v>254</v>
      </c>
      <c r="BL82" s="120">
        <v>103</v>
      </c>
      <c r="BM82" s="120">
        <v>71</v>
      </c>
      <c r="BN82" s="120">
        <v>916</v>
      </c>
      <c r="BO82" s="120">
        <v>747</v>
      </c>
      <c r="BP82" s="120">
        <v>472</v>
      </c>
      <c r="BQ82" s="120">
        <v>729</v>
      </c>
      <c r="BR82" s="120">
        <v>50</v>
      </c>
      <c r="BS82" s="120">
        <v>64</v>
      </c>
      <c r="BT82" s="120">
        <v>423</v>
      </c>
      <c r="BU82" s="120">
        <v>665</v>
      </c>
      <c r="BV82" s="120">
        <v>904</v>
      </c>
      <c r="BW82" s="120">
        <v>618</v>
      </c>
      <c r="BX82" s="120">
        <v>128</v>
      </c>
      <c r="BY82" s="120">
        <v>68</v>
      </c>
      <c r="BZ82" s="120">
        <v>777</v>
      </c>
      <c r="CA82" s="120">
        <v>550</v>
      </c>
      <c r="CB82" s="120">
        <v>178</v>
      </c>
      <c r="CC82" s="120">
        <v>170</v>
      </c>
      <c r="CD82" s="120">
        <v>253</v>
      </c>
      <c r="CE82" s="120">
        <v>433</v>
      </c>
      <c r="CF82" s="120">
        <v>57</v>
      </c>
      <c r="CG82" s="120">
        <v>53</v>
      </c>
      <c r="CH82" s="120">
        <v>196</v>
      </c>
      <c r="CI82" s="120">
        <v>380</v>
      </c>
    </row>
    <row r="83" spans="2:87" x14ac:dyDescent="0.25">
      <c r="B83" s="120" t="str">
        <f t="shared" si="5"/>
        <v>2007</v>
      </c>
      <c r="C83" s="120" t="s">
        <v>1604</v>
      </c>
      <c r="D83" s="120">
        <v>5153</v>
      </c>
      <c r="E83" s="120">
        <v>4534</v>
      </c>
      <c r="F83" s="120">
        <v>4791</v>
      </c>
      <c r="G83" s="120">
        <v>4078</v>
      </c>
      <c r="H83" s="120">
        <v>373</v>
      </c>
      <c r="I83" s="120">
        <v>169</v>
      </c>
      <c r="J83" s="120">
        <v>355</v>
      </c>
      <c r="K83" s="120">
        <v>356</v>
      </c>
      <c r="L83" s="120">
        <v>210</v>
      </c>
      <c r="M83" s="120">
        <v>222</v>
      </c>
      <c r="N83" s="120">
        <v>145</v>
      </c>
      <c r="O83" s="120">
        <v>134</v>
      </c>
      <c r="P83" s="120">
        <v>1087</v>
      </c>
      <c r="Q83" s="120">
        <v>850</v>
      </c>
      <c r="R83" s="120">
        <v>731</v>
      </c>
      <c r="S83" s="120">
        <v>419</v>
      </c>
      <c r="T83" s="120">
        <v>933</v>
      </c>
      <c r="U83" s="120">
        <v>823</v>
      </c>
      <c r="V83" s="120">
        <v>530</v>
      </c>
      <c r="W83" s="120">
        <v>769</v>
      </c>
      <c r="X83" s="120">
        <v>453</v>
      </c>
      <c r="Y83" s="120">
        <v>697</v>
      </c>
      <c r="Z83" s="120">
        <v>962</v>
      </c>
      <c r="AA83" s="120">
        <v>525</v>
      </c>
      <c r="AB83" s="120">
        <v>139</v>
      </c>
      <c r="AC83" s="120">
        <v>85</v>
      </c>
      <c r="AD83" s="120">
        <v>823</v>
      </c>
      <c r="AE83" s="120">
        <v>439</v>
      </c>
      <c r="AF83" s="120">
        <v>362</v>
      </c>
      <c r="AG83" s="120">
        <v>456</v>
      </c>
      <c r="AH83" s="120">
        <v>288</v>
      </c>
      <c r="AI83" s="120">
        <v>403</v>
      </c>
      <c r="AJ83" s="120">
        <v>5634</v>
      </c>
      <c r="AK83" s="120">
        <v>5028</v>
      </c>
      <c r="AL83" s="120">
        <v>5358</v>
      </c>
      <c r="AM83" s="120">
        <v>4557</v>
      </c>
      <c r="AN83" s="120">
        <v>31</v>
      </c>
      <c r="AO83" s="120">
        <v>17</v>
      </c>
      <c r="AP83" s="120">
        <v>512</v>
      </c>
      <c r="AQ83" s="120">
        <v>212</v>
      </c>
      <c r="AR83" s="120">
        <v>373</v>
      </c>
      <c r="AS83" s="120">
        <v>383</v>
      </c>
      <c r="AT83" s="120">
        <v>224</v>
      </c>
      <c r="AU83" s="120">
        <v>241</v>
      </c>
      <c r="AV83" s="120">
        <v>149</v>
      </c>
      <c r="AW83" s="120">
        <v>142</v>
      </c>
      <c r="AX83" s="120">
        <v>1141</v>
      </c>
      <c r="AY83" s="120">
        <v>897</v>
      </c>
      <c r="AZ83" s="120">
        <v>237</v>
      </c>
      <c r="BA83" s="120">
        <v>291</v>
      </c>
      <c r="BB83" s="120">
        <v>738</v>
      </c>
      <c r="BC83" s="120">
        <v>428</v>
      </c>
      <c r="BD83" s="120">
        <v>166</v>
      </c>
      <c r="BE83" s="120">
        <v>177</v>
      </c>
      <c r="BF83" s="120">
        <v>98</v>
      </c>
      <c r="BG83" s="120">
        <v>176</v>
      </c>
      <c r="BH83" s="120">
        <v>258</v>
      </c>
      <c r="BI83" s="120">
        <v>256</v>
      </c>
      <c r="BJ83" s="120">
        <v>174</v>
      </c>
      <c r="BK83" s="120">
        <v>156</v>
      </c>
      <c r="BL83" s="120">
        <v>85</v>
      </c>
      <c r="BM83" s="120">
        <v>100</v>
      </c>
      <c r="BN83" s="120">
        <v>1069</v>
      </c>
      <c r="BO83" s="120">
        <v>908</v>
      </c>
      <c r="BP83" s="120">
        <v>518</v>
      </c>
      <c r="BQ83" s="120">
        <v>833</v>
      </c>
      <c r="BR83" s="120">
        <v>60</v>
      </c>
      <c r="BS83" s="120">
        <v>85</v>
      </c>
      <c r="BT83" s="120">
        <v>458</v>
      </c>
      <c r="BU83" s="120">
        <v>748</v>
      </c>
      <c r="BV83" s="120">
        <v>1131</v>
      </c>
      <c r="BW83" s="120">
        <v>659</v>
      </c>
      <c r="BX83" s="120">
        <v>185</v>
      </c>
      <c r="BY83" s="120">
        <v>111</v>
      </c>
      <c r="BZ83" s="120">
        <v>946</v>
      </c>
      <c r="CA83" s="120">
        <v>547</v>
      </c>
      <c r="CB83" s="120">
        <v>227</v>
      </c>
      <c r="CC83" s="120">
        <v>218</v>
      </c>
      <c r="CD83" s="120">
        <v>275</v>
      </c>
      <c r="CE83" s="120">
        <v>472</v>
      </c>
      <c r="CF83" s="120">
        <v>65</v>
      </c>
      <c r="CG83" s="120">
        <v>56</v>
      </c>
      <c r="CH83" s="120">
        <v>210</v>
      </c>
      <c r="CI83" s="120">
        <v>416</v>
      </c>
    </row>
    <row r="84" spans="2:87" x14ac:dyDescent="0.25">
      <c r="B84" s="120" t="str">
        <f t="shared" si="5"/>
        <v>2007</v>
      </c>
      <c r="C84" s="120" t="s">
        <v>1603</v>
      </c>
      <c r="D84" s="120">
        <v>5217</v>
      </c>
      <c r="E84" s="120">
        <v>4531</v>
      </c>
      <c r="F84" s="120">
        <v>4852</v>
      </c>
      <c r="G84" s="120">
        <v>4097</v>
      </c>
      <c r="H84" s="120">
        <v>400</v>
      </c>
      <c r="I84" s="120">
        <v>174</v>
      </c>
      <c r="J84" s="120">
        <v>376</v>
      </c>
      <c r="K84" s="120">
        <v>362</v>
      </c>
      <c r="L84" s="120">
        <v>216</v>
      </c>
      <c r="M84" s="120">
        <v>221</v>
      </c>
      <c r="N84" s="120">
        <v>160</v>
      </c>
      <c r="O84" s="120">
        <v>141</v>
      </c>
      <c r="P84" s="120">
        <v>1086</v>
      </c>
      <c r="Q84" s="120">
        <v>740</v>
      </c>
      <c r="R84" s="120">
        <v>757</v>
      </c>
      <c r="S84" s="120">
        <v>367</v>
      </c>
      <c r="T84" s="120">
        <v>953</v>
      </c>
      <c r="U84" s="120">
        <v>785</v>
      </c>
      <c r="V84" s="120">
        <v>550</v>
      </c>
      <c r="W84" s="120">
        <v>780</v>
      </c>
      <c r="X84" s="120">
        <v>483</v>
      </c>
      <c r="Y84" s="120">
        <v>717</v>
      </c>
      <c r="Z84" s="120">
        <v>911</v>
      </c>
      <c r="AA84" s="120">
        <v>609</v>
      </c>
      <c r="AB84" s="120">
        <v>122</v>
      </c>
      <c r="AC84" s="120">
        <v>59</v>
      </c>
      <c r="AD84" s="120">
        <v>788</v>
      </c>
      <c r="AE84" s="120">
        <v>550</v>
      </c>
      <c r="AF84" s="120">
        <v>365</v>
      </c>
      <c r="AG84" s="120">
        <v>435</v>
      </c>
      <c r="AH84" s="120">
        <v>289</v>
      </c>
      <c r="AI84" s="120">
        <v>386</v>
      </c>
      <c r="AJ84" s="120">
        <v>5728</v>
      </c>
      <c r="AK84" s="120">
        <v>4523</v>
      </c>
      <c r="AL84" s="120">
        <v>5335</v>
      </c>
      <c r="AM84" s="120">
        <v>4061</v>
      </c>
      <c r="AN84" s="120">
        <v>35</v>
      </c>
      <c r="AO84" s="120">
        <v>14</v>
      </c>
      <c r="AP84" s="120">
        <v>495</v>
      </c>
      <c r="AQ84" s="120">
        <v>187</v>
      </c>
      <c r="AR84" s="120">
        <v>430</v>
      </c>
      <c r="AS84" s="120">
        <v>369</v>
      </c>
      <c r="AT84" s="120">
        <v>251</v>
      </c>
      <c r="AU84" s="120">
        <v>225</v>
      </c>
      <c r="AV84" s="120">
        <v>179</v>
      </c>
      <c r="AW84" s="120">
        <v>144</v>
      </c>
      <c r="AX84" s="120">
        <v>1152</v>
      </c>
      <c r="AY84" s="120">
        <v>715</v>
      </c>
      <c r="AZ84" s="120">
        <v>175</v>
      </c>
      <c r="BA84" s="120">
        <v>211</v>
      </c>
      <c r="BB84" s="120">
        <v>811</v>
      </c>
      <c r="BC84" s="120">
        <v>351</v>
      </c>
      <c r="BD84" s="120">
        <v>166</v>
      </c>
      <c r="BE84" s="120">
        <v>153</v>
      </c>
      <c r="BF84" s="120">
        <v>86</v>
      </c>
      <c r="BG84" s="120">
        <v>161</v>
      </c>
      <c r="BH84" s="120">
        <v>314</v>
      </c>
      <c r="BI84" s="120">
        <v>282</v>
      </c>
      <c r="BJ84" s="120">
        <v>194</v>
      </c>
      <c r="BK84" s="120">
        <v>231</v>
      </c>
      <c r="BL84" s="120">
        <v>121</v>
      </c>
      <c r="BM84" s="120">
        <v>51</v>
      </c>
      <c r="BN84" s="120">
        <v>965</v>
      </c>
      <c r="BO84" s="120">
        <v>726</v>
      </c>
      <c r="BP84" s="120">
        <v>535</v>
      </c>
      <c r="BQ84" s="120">
        <v>771</v>
      </c>
      <c r="BR84" s="120">
        <v>48</v>
      </c>
      <c r="BS84" s="120">
        <v>66</v>
      </c>
      <c r="BT84" s="120">
        <v>487</v>
      </c>
      <c r="BU84" s="120">
        <v>704</v>
      </c>
      <c r="BV84" s="120">
        <v>1132</v>
      </c>
      <c r="BW84" s="120">
        <v>657</v>
      </c>
      <c r="BX84" s="120">
        <v>199</v>
      </c>
      <c r="BY84" s="120">
        <v>75</v>
      </c>
      <c r="BZ84" s="120">
        <v>933</v>
      </c>
      <c r="CA84" s="120">
        <v>582</v>
      </c>
      <c r="CB84" s="120">
        <v>191</v>
      </c>
      <c r="CC84" s="120">
        <v>179</v>
      </c>
      <c r="CD84" s="120">
        <v>393</v>
      </c>
      <c r="CE84" s="120">
        <v>462</v>
      </c>
      <c r="CF84" s="120">
        <v>88</v>
      </c>
      <c r="CG84" s="120">
        <v>54</v>
      </c>
      <c r="CH84" s="120">
        <v>305</v>
      </c>
      <c r="CI84" s="120">
        <v>408</v>
      </c>
    </row>
    <row r="85" spans="2:87" x14ac:dyDescent="0.25">
      <c r="B85" s="120" t="str">
        <f t="shared" si="5"/>
        <v>2007</v>
      </c>
      <c r="C85" s="120" t="s">
        <v>1602</v>
      </c>
      <c r="D85" s="120">
        <v>5180</v>
      </c>
      <c r="E85" s="120">
        <v>4639</v>
      </c>
      <c r="F85" s="120">
        <v>4832</v>
      </c>
      <c r="G85" s="120">
        <v>4205</v>
      </c>
      <c r="H85" s="120">
        <v>431</v>
      </c>
      <c r="I85" s="120">
        <v>156</v>
      </c>
      <c r="J85" s="120">
        <v>378</v>
      </c>
      <c r="K85" s="120">
        <v>354</v>
      </c>
      <c r="L85" s="120">
        <v>222</v>
      </c>
      <c r="M85" s="120">
        <v>229</v>
      </c>
      <c r="N85" s="120">
        <v>155</v>
      </c>
      <c r="O85" s="120">
        <v>125</v>
      </c>
      <c r="P85" s="120">
        <v>1074</v>
      </c>
      <c r="Q85" s="120">
        <v>807</v>
      </c>
      <c r="R85" s="120">
        <v>710</v>
      </c>
      <c r="S85" s="120">
        <v>458</v>
      </c>
      <c r="T85" s="120">
        <v>894</v>
      </c>
      <c r="U85" s="120">
        <v>794</v>
      </c>
      <c r="V85" s="120">
        <v>550</v>
      </c>
      <c r="W85" s="120">
        <v>807</v>
      </c>
      <c r="X85" s="120">
        <v>472</v>
      </c>
      <c r="Y85" s="120">
        <v>717</v>
      </c>
      <c r="Z85" s="120">
        <v>940</v>
      </c>
      <c r="AA85" s="120">
        <v>629</v>
      </c>
      <c r="AB85" s="120">
        <v>132</v>
      </c>
      <c r="AC85" s="120">
        <v>72</v>
      </c>
      <c r="AD85" s="120">
        <v>808</v>
      </c>
      <c r="AE85" s="120">
        <v>557</v>
      </c>
      <c r="AF85" s="120">
        <v>348</v>
      </c>
      <c r="AG85" s="120">
        <v>434</v>
      </c>
      <c r="AH85" s="120">
        <v>279</v>
      </c>
      <c r="AI85" s="120">
        <v>391</v>
      </c>
      <c r="AJ85" s="120">
        <v>5992</v>
      </c>
      <c r="AK85" s="120">
        <v>4580</v>
      </c>
      <c r="AL85" s="120">
        <v>5509</v>
      </c>
      <c r="AM85" s="120">
        <v>4111</v>
      </c>
      <c r="AN85" s="120">
        <v>34</v>
      </c>
      <c r="AO85" s="120">
        <v>10</v>
      </c>
      <c r="AP85" s="120">
        <v>534</v>
      </c>
      <c r="AQ85" s="120">
        <v>181</v>
      </c>
      <c r="AR85" s="120">
        <v>440</v>
      </c>
      <c r="AS85" s="120">
        <v>362</v>
      </c>
      <c r="AT85" s="120">
        <v>265</v>
      </c>
      <c r="AU85" s="120">
        <v>233</v>
      </c>
      <c r="AV85" s="120">
        <v>175</v>
      </c>
      <c r="AW85" s="120">
        <v>129</v>
      </c>
      <c r="AX85" s="120">
        <v>1117</v>
      </c>
      <c r="AY85" s="120">
        <v>797</v>
      </c>
      <c r="AZ85" s="120">
        <v>229</v>
      </c>
      <c r="BA85" s="120">
        <v>211</v>
      </c>
      <c r="BB85" s="120">
        <v>733</v>
      </c>
      <c r="BC85" s="120">
        <v>450</v>
      </c>
      <c r="BD85" s="120">
        <v>155</v>
      </c>
      <c r="BE85" s="120">
        <v>136</v>
      </c>
      <c r="BF85" s="120">
        <v>94</v>
      </c>
      <c r="BG85" s="120">
        <v>175</v>
      </c>
      <c r="BH85" s="120">
        <v>285</v>
      </c>
      <c r="BI85" s="120">
        <v>266</v>
      </c>
      <c r="BJ85" s="120">
        <v>203</v>
      </c>
      <c r="BK85" s="120">
        <v>205</v>
      </c>
      <c r="BL85" s="120">
        <v>82</v>
      </c>
      <c r="BM85" s="120">
        <v>61</v>
      </c>
      <c r="BN85" s="120">
        <v>948</v>
      </c>
      <c r="BO85" s="120">
        <v>758</v>
      </c>
      <c r="BP85" s="120">
        <v>633</v>
      </c>
      <c r="BQ85" s="120">
        <v>782</v>
      </c>
      <c r="BR85" s="120">
        <v>93</v>
      </c>
      <c r="BS85" s="120">
        <v>88</v>
      </c>
      <c r="BT85" s="120">
        <v>540</v>
      </c>
      <c r="BU85" s="120">
        <v>694</v>
      </c>
      <c r="BV85" s="120">
        <v>1138</v>
      </c>
      <c r="BW85" s="120">
        <v>605</v>
      </c>
      <c r="BX85" s="120">
        <v>191</v>
      </c>
      <c r="BY85" s="120">
        <v>67</v>
      </c>
      <c r="BZ85" s="120">
        <v>947</v>
      </c>
      <c r="CA85" s="120">
        <v>538</v>
      </c>
      <c r="CB85" s="120">
        <v>285</v>
      </c>
      <c r="CC85" s="120">
        <v>176</v>
      </c>
      <c r="CD85" s="120">
        <v>483</v>
      </c>
      <c r="CE85" s="120">
        <v>469</v>
      </c>
      <c r="CF85" s="120">
        <v>95</v>
      </c>
      <c r="CG85" s="120">
        <v>41</v>
      </c>
      <c r="CH85" s="120">
        <v>388</v>
      </c>
      <c r="CI85" s="120">
        <v>428</v>
      </c>
    </row>
    <row r="86" spans="2:87" x14ac:dyDescent="0.25">
      <c r="B86" s="120" t="str">
        <f t="shared" si="5"/>
        <v>2007</v>
      </c>
      <c r="C86" s="120" t="s">
        <v>1601</v>
      </c>
      <c r="D86" s="120">
        <v>5106</v>
      </c>
      <c r="E86" s="120">
        <v>4430</v>
      </c>
      <c r="F86" s="120">
        <v>4760</v>
      </c>
      <c r="G86" s="120">
        <v>3983</v>
      </c>
      <c r="H86" s="120">
        <v>411</v>
      </c>
      <c r="I86" s="120">
        <v>168</v>
      </c>
      <c r="J86" s="120">
        <v>369</v>
      </c>
      <c r="K86" s="120">
        <v>368</v>
      </c>
      <c r="L86" s="120">
        <v>214</v>
      </c>
      <c r="M86" s="120">
        <v>235</v>
      </c>
      <c r="N86" s="120">
        <v>154</v>
      </c>
      <c r="O86" s="120">
        <v>133</v>
      </c>
      <c r="P86" s="120">
        <v>1060</v>
      </c>
      <c r="Q86" s="120">
        <v>774</v>
      </c>
      <c r="R86" s="120">
        <v>729</v>
      </c>
      <c r="S86" s="120">
        <v>427</v>
      </c>
      <c r="T86" s="120">
        <v>926</v>
      </c>
      <c r="U86" s="120">
        <v>698</v>
      </c>
      <c r="V86" s="120">
        <v>513</v>
      </c>
      <c r="W86" s="120">
        <v>742</v>
      </c>
      <c r="X86" s="120">
        <v>450</v>
      </c>
      <c r="Y86" s="120">
        <v>687</v>
      </c>
      <c r="Z86" s="120">
        <v>910</v>
      </c>
      <c r="AA86" s="120">
        <v>626</v>
      </c>
      <c r="AB86" s="120">
        <v>121</v>
      </c>
      <c r="AC86" s="120">
        <v>61</v>
      </c>
      <c r="AD86" s="120">
        <v>789</v>
      </c>
      <c r="AE86" s="120">
        <v>565</v>
      </c>
      <c r="AF86" s="120">
        <v>345</v>
      </c>
      <c r="AG86" s="120">
        <v>447</v>
      </c>
      <c r="AH86" s="120">
        <v>262</v>
      </c>
      <c r="AI86" s="120">
        <v>403</v>
      </c>
      <c r="AJ86" s="120">
        <v>5644</v>
      </c>
      <c r="AK86" s="120">
        <v>4718</v>
      </c>
      <c r="AL86" s="120">
        <v>5254</v>
      </c>
      <c r="AM86" s="120">
        <v>4239</v>
      </c>
      <c r="AN86" s="120">
        <v>31</v>
      </c>
      <c r="AO86" s="120">
        <v>15</v>
      </c>
      <c r="AP86" s="120">
        <v>481</v>
      </c>
      <c r="AQ86" s="120">
        <v>196</v>
      </c>
      <c r="AR86" s="120">
        <v>414</v>
      </c>
      <c r="AS86" s="120">
        <v>393</v>
      </c>
      <c r="AT86" s="120">
        <v>228</v>
      </c>
      <c r="AU86" s="120">
        <v>251</v>
      </c>
      <c r="AV86" s="120">
        <v>186</v>
      </c>
      <c r="AW86" s="120">
        <v>142</v>
      </c>
      <c r="AX86" s="120">
        <v>1101</v>
      </c>
      <c r="AY86" s="120">
        <v>838</v>
      </c>
      <c r="AZ86" s="120">
        <v>205</v>
      </c>
      <c r="BA86" s="120">
        <v>196</v>
      </c>
      <c r="BB86" s="120">
        <v>734</v>
      </c>
      <c r="BC86" s="120">
        <v>476</v>
      </c>
      <c r="BD86" s="120">
        <v>162</v>
      </c>
      <c r="BE86" s="120">
        <v>167</v>
      </c>
      <c r="BF86" s="120">
        <v>89</v>
      </c>
      <c r="BG86" s="120">
        <v>157</v>
      </c>
      <c r="BH86" s="120">
        <v>287</v>
      </c>
      <c r="BI86" s="120">
        <v>317</v>
      </c>
      <c r="BJ86" s="120">
        <v>199</v>
      </c>
      <c r="BK86" s="120">
        <v>247</v>
      </c>
      <c r="BL86" s="120">
        <v>89</v>
      </c>
      <c r="BM86" s="120">
        <v>71</v>
      </c>
      <c r="BN86" s="120">
        <v>1008</v>
      </c>
      <c r="BO86" s="120">
        <v>723</v>
      </c>
      <c r="BP86" s="120">
        <v>583</v>
      </c>
      <c r="BQ86" s="120">
        <v>770</v>
      </c>
      <c r="BR86" s="120">
        <v>75</v>
      </c>
      <c r="BS86" s="120">
        <v>54</v>
      </c>
      <c r="BT86" s="120">
        <v>509</v>
      </c>
      <c r="BU86" s="120">
        <v>717</v>
      </c>
      <c r="BV86" s="120">
        <v>1009</v>
      </c>
      <c r="BW86" s="120">
        <v>662</v>
      </c>
      <c r="BX86" s="120">
        <v>132</v>
      </c>
      <c r="BY86" s="120">
        <v>62</v>
      </c>
      <c r="BZ86" s="120">
        <v>877</v>
      </c>
      <c r="CA86" s="120">
        <v>600</v>
      </c>
      <c r="CB86" s="120">
        <v>249</v>
      </c>
      <c r="CC86" s="120">
        <v>167</v>
      </c>
      <c r="CD86" s="120">
        <v>390</v>
      </c>
      <c r="CE86" s="120">
        <v>479</v>
      </c>
      <c r="CF86" s="120">
        <v>98</v>
      </c>
      <c r="CG86" s="120">
        <v>48</v>
      </c>
      <c r="CH86" s="120">
        <v>292</v>
      </c>
      <c r="CI86" s="120">
        <v>431</v>
      </c>
    </row>
    <row r="87" spans="2:87" x14ac:dyDescent="0.25">
      <c r="B87" s="120" t="str">
        <f t="shared" si="5"/>
        <v>2007</v>
      </c>
      <c r="C87" s="120" t="s">
        <v>1600</v>
      </c>
      <c r="D87" s="120">
        <v>5131</v>
      </c>
      <c r="E87" s="120">
        <v>4508</v>
      </c>
      <c r="F87" s="120">
        <v>4745</v>
      </c>
      <c r="G87" s="120">
        <v>4039</v>
      </c>
      <c r="H87" s="120">
        <v>406</v>
      </c>
      <c r="I87" s="120">
        <v>148</v>
      </c>
      <c r="J87" s="120">
        <v>370</v>
      </c>
      <c r="K87" s="120">
        <v>319</v>
      </c>
      <c r="L87" s="120">
        <v>217</v>
      </c>
      <c r="M87" s="120">
        <v>211</v>
      </c>
      <c r="N87" s="120">
        <v>154</v>
      </c>
      <c r="O87" s="120">
        <v>108</v>
      </c>
      <c r="P87" s="120">
        <v>1055</v>
      </c>
      <c r="Q87" s="120">
        <v>808</v>
      </c>
      <c r="R87" s="120">
        <v>741</v>
      </c>
      <c r="S87" s="120">
        <v>404</v>
      </c>
      <c r="T87" s="120">
        <v>907</v>
      </c>
      <c r="U87" s="120">
        <v>741</v>
      </c>
      <c r="V87" s="120">
        <v>543</v>
      </c>
      <c r="W87" s="120">
        <v>784</v>
      </c>
      <c r="X87" s="120">
        <v>470</v>
      </c>
      <c r="Y87" s="120">
        <v>709</v>
      </c>
      <c r="Z87" s="120">
        <v>929</v>
      </c>
      <c r="AA87" s="120">
        <v>636</v>
      </c>
      <c r="AB87" s="120">
        <v>130</v>
      </c>
      <c r="AC87" s="120">
        <v>68</v>
      </c>
      <c r="AD87" s="120">
        <v>799</v>
      </c>
      <c r="AE87" s="120">
        <v>569</v>
      </c>
      <c r="AF87" s="120">
        <v>387</v>
      </c>
      <c r="AG87" s="120">
        <v>470</v>
      </c>
      <c r="AH87" s="120">
        <v>301</v>
      </c>
      <c r="AI87" s="120">
        <v>421</v>
      </c>
      <c r="AJ87" s="120">
        <v>5699</v>
      </c>
      <c r="AK87" s="120">
        <v>4613</v>
      </c>
      <c r="AL87" s="120">
        <v>5039</v>
      </c>
      <c r="AM87" s="120">
        <v>4110</v>
      </c>
      <c r="AN87" s="120">
        <v>29</v>
      </c>
      <c r="AO87" s="120">
        <v>11</v>
      </c>
      <c r="AP87" s="120">
        <v>411</v>
      </c>
      <c r="AQ87" s="120">
        <v>163</v>
      </c>
      <c r="AR87" s="120">
        <v>402</v>
      </c>
      <c r="AS87" s="120">
        <v>327</v>
      </c>
      <c r="AT87" s="120">
        <v>235</v>
      </c>
      <c r="AU87" s="120">
        <v>215</v>
      </c>
      <c r="AV87" s="120">
        <v>167</v>
      </c>
      <c r="AW87" s="120">
        <v>112</v>
      </c>
      <c r="AX87" s="120">
        <v>1118</v>
      </c>
      <c r="AY87" s="120">
        <v>864</v>
      </c>
      <c r="AZ87" s="120">
        <v>168</v>
      </c>
      <c r="BA87" s="120">
        <v>234</v>
      </c>
      <c r="BB87" s="120">
        <v>797</v>
      </c>
      <c r="BC87" s="120">
        <v>454</v>
      </c>
      <c r="BD87" s="120">
        <v>153</v>
      </c>
      <c r="BE87" s="120">
        <v>176</v>
      </c>
      <c r="BF87" s="120">
        <v>79</v>
      </c>
      <c r="BG87" s="120">
        <v>108</v>
      </c>
      <c r="BH87" s="120">
        <v>249</v>
      </c>
      <c r="BI87" s="120">
        <v>303</v>
      </c>
      <c r="BJ87" s="120">
        <v>167</v>
      </c>
      <c r="BK87" s="120">
        <v>224</v>
      </c>
      <c r="BL87" s="120">
        <v>82</v>
      </c>
      <c r="BM87" s="120">
        <v>79</v>
      </c>
      <c r="BN87" s="120">
        <v>920</v>
      </c>
      <c r="BO87" s="120">
        <v>726</v>
      </c>
      <c r="BP87" s="120">
        <v>674</v>
      </c>
      <c r="BQ87" s="120">
        <v>790</v>
      </c>
      <c r="BR87" s="120">
        <v>121</v>
      </c>
      <c r="BS87" s="120">
        <v>80</v>
      </c>
      <c r="BT87" s="120">
        <v>553</v>
      </c>
      <c r="BU87" s="120">
        <v>710</v>
      </c>
      <c r="BV87" s="120">
        <v>978</v>
      </c>
      <c r="BW87" s="120">
        <v>634</v>
      </c>
      <c r="BX87" s="120">
        <v>113</v>
      </c>
      <c r="BY87" s="120">
        <v>75</v>
      </c>
      <c r="BZ87" s="120">
        <v>865</v>
      </c>
      <c r="CA87" s="120">
        <v>559</v>
      </c>
      <c r="CB87" s="120">
        <v>179</v>
      </c>
      <c r="CC87" s="120">
        <v>183</v>
      </c>
      <c r="CD87" s="120">
        <v>660</v>
      </c>
      <c r="CE87" s="120">
        <v>503</v>
      </c>
      <c r="CF87" s="120">
        <v>106</v>
      </c>
      <c r="CG87" s="120">
        <v>60</v>
      </c>
      <c r="CH87" s="120">
        <v>554</v>
      </c>
      <c r="CI87" s="120">
        <v>443</v>
      </c>
    </row>
    <row r="88" spans="2:87" x14ac:dyDescent="0.25">
      <c r="B88" s="120" t="str">
        <f t="shared" si="5"/>
        <v>2007</v>
      </c>
      <c r="C88" s="120" t="s">
        <v>1599</v>
      </c>
      <c r="D88" s="120">
        <v>5136</v>
      </c>
      <c r="E88" s="120">
        <v>4481</v>
      </c>
      <c r="F88" s="120">
        <v>4769</v>
      </c>
      <c r="G88" s="120">
        <v>4049</v>
      </c>
      <c r="H88" s="120">
        <v>383</v>
      </c>
      <c r="I88" s="120">
        <v>118</v>
      </c>
      <c r="J88" s="120">
        <v>369</v>
      </c>
      <c r="K88" s="120">
        <v>314</v>
      </c>
      <c r="L88" s="120">
        <v>215</v>
      </c>
      <c r="M88" s="120">
        <v>182</v>
      </c>
      <c r="N88" s="120">
        <v>154</v>
      </c>
      <c r="O88" s="120">
        <v>132</v>
      </c>
      <c r="P88" s="120">
        <v>1087</v>
      </c>
      <c r="Q88" s="120">
        <v>756</v>
      </c>
      <c r="R88" s="120">
        <v>773</v>
      </c>
      <c r="S88" s="120">
        <v>399</v>
      </c>
      <c r="T88" s="120">
        <v>932</v>
      </c>
      <c r="U88" s="120">
        <v>757</v>
      </c>
      <c r="V88" s="120">
        <v>533</v>
      </c>
      <c r="W88" s="120">
        <v>850</v>
      </c>
      <c r="X88" s="120">
        <v>457</v>
      </c>
      <c r="Y88" s="120">
        <v>777</v>
      </c>
      <c r="Z88" s="120">
        <v>912</v>
      </c>
      <c r="AA88" s="120">
        <v>652</v>
      </c>
      <c r="AB88" s="120">
        <v>138</v>
      </c>
      <c r="AC88" s="120">
        <v>66</v>
      </c>
      <c r="AD88" s="120">
        <v>774</v>
      </c>
      <c r="AE88" s="120">
        <v>586</v>
      </c>
      <c r="AF88" s="120">
        <v>367</v>
      </c>
      <c r="AG88" s="120">
        <v>431</v>
      </c>
      <c r="AH88" s="120">
        <v>290</v>
      </c>
      <c r="AI88" s="120">
        <v>385</v>
      </c>
      <c r="AJ88" s="120">
        <v>5393</v>
      </c>
      <c r="AK88" s="120">
        <v>4501</v>
      </c>
      <c r="AL88" s="120">
        <v>4873</v>
      </c>
      <c r="AM88" s="120">
        <v>4081</v>
      </c>
      <c r="AN88" s="120">
        <v>27</v>
      </c>
      <c r="AO88" s="120">
        <v>12</v>
      </c>
      <c r="AP88" s="120">
        <v>355</v>
      </c>
      <c r="AQ88" s="120">
        <v>124</v>
      </c>
      <c r="AR88" s="120">
        <v>376</v>
      </c>
      <c r="AS88" s="120">
        <v>317</v>
      </c>
      <c r="AT88" s="120">
        <v>213</v>
      </c>
      <c r="AU88" s="120">
        <v>184</v>
      </c>
      <c r="AV88" s="120">
        <v>163</v>
      </c>
      <c r="AW88" s="120">
        <v>133</v>
      </c>
      <c r="AX88" s="120">
        <v>1175</v>
      </c>
      <c r="AY88" s="120">
        <v>831</v>
      </c>
      <c r="AZ88" s="120">
        <v>170</v>
      </c>
      <c r="BA88" s="120">
        <v>179</v>
      </c>
      <c r="BB88" s="120">
        <v>830</v>
      </c>
      <c r="BC88" s="120">
        <v>467</v>
      </c>
      <c r="BD88" s="120">
        <v>175</v>
      </c>
      <c r="BE88" s="120">
        <v>186</v>
      </c>
      <c r="BF88" s="120">
        <v>75</v>
      </c>
      <c r="BG88" s="120">
        <v>108</v>
      </c>
      <c r="BH88" s="120">
        <v>243</v>
      </c>
      <c r="BI88" s="120">
        <v>276</v>
      </c>
      <c r="BJ88" s="120">
        <v>152</v>
      </c>
      <c r="BK88" s="120">
        <v>236</v>
      </c>
      <c r="BL88" s="120">
        <v>91</v>
      </c>
      <c r="BM88" s="120">
        <v>39</v>
      </c>
      <c r="BN88" s="120">
        <v>902</v>
      </c>
      <c r="BO88" s="120">
        <v>752</v>
      </c>
      <c r="BP88" s="120">
        <v>618</v>
      </c>
      <c r="BQ88" s="120">
        <v>828</v>
      </c>
      <c r="BR88" s="120">
        <v>135</v>
      </c>
      <c r="BS88" s="120">
        <v>68</v>
      </c>
      <c r="BT88" s="120">
        <v>483</v>
      </c>
      <c r="BU88" s="120">
        <v>760</v>
      </c>
      <c r="BV88" s="120">
        <v>893</v>
      </c>
      <c r="BW88" s="120">
        <v>647</v>
      </c>
      <c r="BX88" s="120">
        <v>125</v>
      </c>
      <c r="BY88" s="120">
        <v>62</v>
      </c>
      <c r="BZ88" s="120">
        <v>768</v>
      </c>
      <c r="CA88" s="120">
        <v>585</v>
      </c>
      <c r="CB88" s="120">
        <v>208</v>
      </c>
      <c r="CC88" s="120">
        <v>186</v>
      </c>
      <c r="CD88" s="120">
        <v>520</v>
      </c>
      <c r="CE88" s="120">
        <v>420</v>
      </c>
      <c r="CF88" s="120">
        <v>92</v>
      </c>
      <c r="CG88" s="120">
        <v>42</v>
      </c>
      <c r="CH88" s="120">
        <v>428</v>
      </c>
      <c r="CI88" s="120">
        <v>377</v>
      </c>
    </row>
    <row r="89" spans="2:87" x14ac:dyDescent="0.25">
      <c r="B89" s="120" t="str">
        <f t="shared" si="5"/>
        <v>2007</v>
      </c>
      <c r="C89" s="120" t="s">
        <v>1598</v>
      </c>
      <c r="D89" s="120">
        <v>5203</v>
      </c>
      <c r="E89" s="120">
        <v>4278</v>
      </c>
      <c r="F89" s="120">
        <v>4891</v>
      </c>
      <c r="G89" s="120">
        <v>3854</v>
      </c>
      <c r="H89" s="120">
        <v>395</v>
      </c>
      <c r="I89" s="120">
        <v>147</v>
      </c>
      <c r="J89" s="120">
        <v>378</v>
      </c>
      <c r="K89" s="120">
        <v>283</v>
      </c>
      <c r="L89" s="120">
        <v>219</v>
      </c>
      <c r="M89" s="120">
        <v>157</v>
      </c>
      <c r="N89" s="120">
        <v>159</v>
      </c>
      <c r="O89" s="120">
        <v>126</v>
      </c>
      <c r="P89" s="120">
        <v>1114</v>
      </c>
      <c r="Q89" s="120">
        <v>721</v>
      </c>
      <c r="R89" s="120">
        <v>764</v>
      </c>
      <c r="S89" s="120">
        <v>370</v>
      </c>
      <c r="T89" s="120">
        <v>969</v>
      </c>
      <c r="U89" s="120">
        <v>746</v>
      </c>
      <c r="V89" s="120">
        <v>548</v>
      </c>
      <c r="W89" s="120">
        <v>739</v>
      </c>
      <c r="X89" s="120">
        <v>477</v>
      </c>
      <c r="Y89" s="120">
        <v>676</v>
      </c>
      <c r="Z89" s="120">
        <v>935</v>
      </c>
      <c r="AA89" s="120">
        <v>627</v>
      </c>
      <c r="AB89" s="120">
        <v>136</v>
      </c>
      <c r="AC89" s="120">
        <v>67</v>
      </c>
      <c r="AD89" s="120">
        <v>799</v>
      </c>
      <c r="AE89" s="120">
        <v>559</v>
      </c>
      <c r="AF89" s="120">
        <v>312</v>
      </c>
      <c r="AG89" s="120">
        <v>424</v>
      </c>
      <c r="AH89" s="120">
        <v>281</v>
      </c>
      <c r="AI89" s="120">
        <v>386</v>
      </c>
      <c r="AJ89" s="120">
        <v>5531</v>
      </c>
      <c r="AK89" s="120">
        <v>4488</v>
      </c>
      <c r="AL89" s="120">
        <v>5229</v>
      </c>
      <c r="AM89" s="120">
        <v>4063</v>
      </c>
      <c r="AN89" s="120">
        <v>23</v>
      </c>
      <c r="AO89" s="120">
        <v>11</v>
      </c>
      <c r="AP89" s="120">
        <v>397</v>
      </c>
      <c r="AQ89" s="120">
        <v>144</v>
      </c>
      <c r="AR89" s="120">
        <v>389</v>
      </c>
      <c r="AS89" s="120">
        <v>300</v>
      </c>
      <c r="AT89" s="120">
        <v>219</v>
      </c>
      <c r="AU89" s="120">
        <v>165</v>
      </c>
      <c r="AV89" s="120">
        <v>170</v>
      </c>
      <c r="AW89" s="120">
        <v>135</v>
      </c>
      <c r="AX89" s="120">
        <v>1301</v>
      </c>
      <c r="AY89" s="120">
        <v>806</v>
      </c>
      <c r="AZ89" s="120">
        <v>212</v>
      </c>
      <c r="BA89" s="120">
        <v>174</v>
      </c>
      <c r="BB89" s="120">
        <v>922</v>
      </c>
      <c r="BC89" s="120">
        <v>462</v>
      </c>
      <c r="BD89" s="120">
        <v>167</v>
      </c>
      <c r="BE89" s="120">
        <v>170</v>
      </c>
      <c r="BF89" s="120">
        <v>71</v>
      </c>
      <c r="BG89" s="120">
        <v>113</v>
      </c>
      <c r="BH89" s="120">
        <v>298</v>
      </c>
      <c r="BI89" s="120">
        <v>274</v>
      </c>
      <c r="BJ89" s="120">
        <v>203</v>
      </c>
      <c r="BK89" s="120">
        <v>202</v>
      </c>
      <c r="BL89" s="120">
        <v>94</v>
      </c>
      <c r="BM89" s="120">
        <v>73</v>
      </c>
      <c r="BN89" s="120">
        <v>1040</v>
      </c>
      <c r="BO89" s="120">
        <v>806</v>
      </c>
      <c r="BP89" s="120">
        <v>597</v>
      </c>
      <c r="BQ89" s="120">
        <v>765</v>
      </c>
      <c r="BR89" s="120">
        <v>73</v>
      </c>
      <c r="BS89" s="120">
        <v>67</v>
      </c>
      <c r="BT89" s="120">
        <v>524</v>
      </c>
      <c r="BU89" s="120">
        <v>698</v>
      </c>
      <c r="BV89" s="120">
        <v>934</v>
      </c>
      <c r="BW89" s="120">
        <v>633</v>
      </c>
      <c r="BX89" s="120">
        <v>108</v>
      </c>
      <c r="BY89" s="120">
        <v>68</v>
      </c>
      <c r="BZ89" s="120">
        <v>826</v>
      </c>
      <c r="CA89" s="120">
        <v>565</v>
      </c>
      <c r="CB89" s="120">
        <v>180</v>
      </c>
      <c r="CC89" s="120">
        <v>211</v>
      </c>
      <c r="CD89" s="120">
        <v>302</v>
      </c>
      <c r="CE89" s="120">
        <v>425</v>
      </c>
      <c r="CF89" s="120">
        <v>29</v>
      </c>
      <c r="CG89" s="120">
        <v>38</v>
      </c>
      <c r="CH89" s="120">
        <v>274</v>
      </c>
      <c r="CI89" s="120">
        <v>387</v>
      </c>
    </row>
    <row r="90" spans="2:87" x14ac:dyDescent="0.25">
      <c r="B90" s="120" t="str">
        <f t="shared" si="5"/>
        <v>2007</v>
      </c>
      <c r="C90" s="120" t="s">
        <v>1597</v>
      </c>
      <c r="D90" s="120">
        <v>5177</v>
      </c>
      <c r="E90" s="120">
        <v>4278</v>
      </c>
      <c r="F90" s="120">
        <v>4853</v>
      </c>
      <c r="G90" s="120">
        <v>3849</v>
      </c>
      <c r="H90" s="120">
        <v>376</v>
      </c>
      <c r="I90" s="120">
        <v>121</v>
      </c>
      <c r="J90" s="120">
        <v>393</v>
      </c>
      <c r="K90" s="120">
        <v>319</v>
      </c>
      <c r="L90" s="120">
        <v>233</v>
      </c>
      <c r="M90" s="120">
        <v>188</v>
      </c>
      <c r="N90" s="120">
        <v>160</v>
      </c>
      <c r="O90" s="120">
        <v>131</v>
      </c>
      <c r="P90" s="120">
        <v>1141</v>
      </c>
      <c r="Q90" s="120">
        <v>740</v>
      </c>
      <c r="R90" s="120">
        <v>823</v>
      </c>
      <c r="S90" s="120">
        <v>408</v>
      </c>
      <c r="T90" s="120">
        <v>983</v>
      </c>
      <c r="U90" s="120">
        <v>743</v>
      </c>
      <c r="V90" s="120">
        <v>557</v>
      </c>
      <c r="W90" s="120">
        <v>741</v>
      </c>
      <c r="X90" s="120">
        <v>479</v>
      </c>
      <c r="Y90" s="120">
        <v>672</v>
      </c>
      <c r="Z90" s="120">
        <v>898</v>
      </c>
      <c r="AA90" s="120">
        <v>637</v>
      </c>
      <c r="AB90" s="120">
        <v>142</v>
      </c>
      <c r="AC90" s="120">
        <v>89</v>
      </c>
      <c r="AD90" s="120">
        <v>756</v>
      </c>
      <c r="AE90" s="120">
        <v>548</v>
      </c>
      <c r="AF90" s="120">
        <v>324</v>
      </c>
      <c r="AG90" s="120">
        <v>429</v>
      </c>
      <c r="AH90" s="120">
        <v>279</v>
      </c>
      <c r="AI90" s="120">
        <v>379</v>
      </c>
      <c r="AJ90" s="120">
        <v>4637</v>
      </c>
      <c r="AK90" s="120">
        <v>3884</v>
      </c>
      <c r="AL90" s="120">
        <v>4396</v>
      </c>
      <c r="AM90" s="120">
        <v>3474</v>
      </c>
      <c r="AN90" s="120">
        <v>25</v>
      </c>
      <c r="AO90" s="120">
        <v>18</v>
      </c>
      <c r="AP90" s="120">
        <v>269</v>
      </c>
      <c r="AQ90" s="120">
        <v>83</v>
      </c>
      <c r="AR90" s="120">
        <v>323</v>
      </c>
      <c r="AS90" s="120">
        <v>281</v>
      </c>
      <c r="AT90" s="120">
        <v>192</v>
      </c>
      <c r="AU90" s="120">
        <v>169</v>
      </c>
      <c r="AV90" s="120">
        <v>131</v>
      </c>
      <c r="AW90" s="120">
        <v>113</v>
      </c>
      <c r="AX90" s="120">
        <v>1313</v>
      </c>
      <c r="AY90" s="120">
        <v>677</v>
      </c>
      <c r="AZ90" s="120">
        <v>128</v>
      </c>
      <c r="BA90" s="120">
        <v>116</v>
      </c>
      <c r="BB90" s="120">
        <v>1035</v>
      </c>
      <c r="BC90" s="120">
        <v>401</v>
      </c>
      <c r="BD90" s="120">
        <v>150</v>
      </c>
      <c r="BE90" s="120">
        <v>160</v>
      </c>
      <c r="BF90" s="120">
        <v>58</v>
      </c>
      <c r="BG90" s="120">
        <v>99</v>
      </c>
      <c r="BH90" s="120">
        <v>186</v>
      </c>
      <c r="BI90" s="120">
        <v>207</v>
      </c>
      <c r="BJ90" s="120">
        <v>114</v>
      </c>
      <c r="BK90" s="120">
        <v>161</v>
      </c>
      <c r="BL90" s="120">
        <v>72</v>
      </c>
      <c r="BM90" s="120">
        <v>47</v>
      </c>
      <c r="BN90" s="120">
        <v>889</v>
      </c>
      <c r="BO90" s="120">
        <v>688</v>
      </c>
      <c r="BP90" s="120">
        <v>457</v>
      </c>
      <c r="BQ90" s="120">
        <v>700</v>
      </c>
      <c r="BR90" s="120">
        <v>53</v>
      </c>
      <c r="BS90" s="120">
        <v>67</v>
      </c>
      <c r="BT90" s="120">
        <v>405</v>
      </c>
      <c r="BU90" s="120">
        <v>634</v>
      </c>
      <c r="BV90" s="120">
        <v>736</v>
      </c>
      <c r="BW90" s="120">
        <v>555</v>
      </c>
      <c r="BX90" s="120">
        <v>108</v>
      </c>
      <c r="BY90" s="120">
        <v>79</v>
      </c>
      <c r="BZ90" s="120">
        <v>629</v>
      </c>
      <c r="CA90" s="120">
        <v>476</v>
      </c>
      <c r="CB90" s="120">
        <v>139</v>
      </c>
      <c r="CC90" s="120">
        <v>165</v>
      </c>
      <c r="CD90" s="120">
        <v>242</v>
      </c>
      <c r="CE90" s="120">
        <v>410</v>
      </c>
      <c r="CF90" s="120">
        <v>37</v>
      </c>
      <c r="CG90" s="120">
        <v>48</v>
      </c>
      <c r="CH90" s="120">
        <v>205</v>
      </c>
      <c r="CI90" s="120">
        <v>362</v>
      </c>
    </row>
    <row r="91" spans="2:87" x14ac:dyDescent="0.25">
      <c r="B91" s="120" t="str">
        <f t="shared" si="5"/>
        <v>2007</v>
      </c>
      <c r="C91" s="120" t="s">
        <v>1596</v>
      </c>
      <c r="D91" s="120">
        <v>5035</v>
      </c>
      <c r="E91" s="120">
        <v>4323</v>
      </c>
      <c r="F91" s="120">
        <v>4681</v>
      </c>
      <c r="G91" s="120">
        <v>3883</v>
      </c>
      <c r="H91" s="120">
        <v>378</v>
      </c>
      <c r="I91" s="120">
        <v>138</v>
      </c>
      <c r="J91" s="120">
        <v>346</v>
      </c>
      <c r="K91" s="120">
        <v>297</v>
      </c>
      <c r="L91" s="120">
        <v>186</v>
      </c>
      <c r="M91" s="120">
        <v>165</v>
      </c>
      <c r="N91" s="120">
        <v>160</v>
      </c>
      <c r="O91" s="120">
        <v>132</v>
      </c>
      <c r="P91" s="120">
        <v>1039</v>
      </c>
      <c r="Q91" s="120">
        <v>765</v>
      </c>
      <c r="R91" s="120">
        <v>756</v>
      </c>
      <c r="S91" s="120">
        <v>391</v>
      </c>
      <c r="T91" s="120">
        <v>952</v>
      </c>
      <c r="U91" s="120">
        <v>790</v>
      </c>
      <c r="V91" s="120">
        <v>505</v>
      </c>
      <c r="W91" s="120">
        <v>767</v>
      </c>
      <c r="X91" s="120">
        <v>431</v>
      </c>
      <c r="Y91" s="120">
        <v>703</v>
      </c>
      <c r="Z91" s="120">
        <v>925</v>
      </c>
      <c r="AA91" s="120">
        <v>577</v>
      </c>
      <c r="AB91" s="120">
        <v>140</v>
      </c>
      <c r="AC91" s="120">
        <v>42</v>
      </c>
      <c r="AD91" s="120">
        <v>786</v>
      </c>
      <c r="AE91" s="120">
        <v>535</v>
      </c>
      <c r="AF91" s="120">
        <v>353</v>
      </c>
      <c r="AG91" s="120">
        <v>440</v>
      </c>
      <c r="AH91" s="120">
        <v>298</v>
      </c>
      <c r="AI91" s="120">
        <v>379</v>
      </c>
      <c r="AJ91" s="120">
        <v>3604</v>
      </c>
      <c r="AK91" s="120">
        <v>3843</v>
      </c>
      <c r="AL91" s="120">
        <v>3383</v>
      </c>
      <c r="AM91" s="120">
        <v>3433</v>
      </c>
      <c r="AN91" s="120">
        <v>21</v>
      </c>
      <c r="AO91" s="120">
        <v>17</v>
      </c>
      <c r="AP91" s="120">
        <v>232</v>
      </c>
      <c r="AQ91" s="120">
        <v>102</v>
      </c>
      <c r="AR91" s="120">
        <v>219</v>
      </c>
      <c r="AS91" s="120">
        <v>263</v>
      </c>
      <c r="AT91" s="120">
        <v>118</v>
      </c>
      <c r="AU91" s="120">
        <v>143</v>
      </c>
      <c r="AV91" s="120">
        <v>101</v>
      </c>
      <c r="AW91" s="120">
        <v>120</v>
      </c>
      <c r="AX91" s="120">
        <v>788</v>
      </c>
      <c r="AY91" s="120">
        <v>608</v>
      </c>
      <c r="AZ91" s="120">
        <v>110</v>
      </c>
      <c r="BA91" s="120">
        <v>212</v>
      </c>
      <c r="BB91" s="120">
        <v>586</v>
      </c>
      <c r="BC91" s="120">
        <v>279</v>
      </c>
      <c r="BD91" s="120">
        <v>92</v>
      </c>
      <c r="BE91" s="120">
        <v>116</v>
      </c>
      <c r="BF91" s="120">
        <v>49</v>
      </c>
      <c r="BG91" s="120">
        <v>90</v>
      </c>
      <c r="BH91" s="120">
        <v>174</v>
      </c>
      <c r="BI91" s="120">
        <v>260</v>
      </c>
      <c r="BJ91" s="120">
        <v>116</v>
      </c>
      <c r="BK91" s="120">
        <v>190</v>
      </c>
      <c r="BL91" s="120">
        <v>59</v>
      </c>
      <c r="BM91" s="120">
        <v>70</v>
      </c>
      <c r="BN91" s="120">
        <v>728</v>
      </c>
      <c r="BO91" s="120">
        <v>754</v>
      </c>
      <c r="BP91" s="120">
        <v>362</v>
      </c>
      <c r="BQ91" s="120">
        <v>737</v>
      </c>
      <c r="BR91" s="120">
        <v>39</v>
      </c>
      <c r="BS91" s="120">
        <v>62</v>
      </c>
      <c r="BT91" s="120">
        <v>324</v>
      </c>
      <c r="BU91" s="120">
        <v>675</v>
      </c>
      <c r="BV91" s="120">
        <v>662</v>
      </c>
      <c r="BW91" s="120">
        <v>486</v>
      </c>
      <c r="BX91" s="120">
        <v>95</v>
      </c>
      <c r="BY91" s="120">
        <v>27</v>
      </c>
      <c r="BZ91" s="120">
        <v>567</v>
      </c>
      <c r="CA91" s="120">
        <v>459</v>
      </c>
      <c r="CB91" s="120">
        <v>148</v>
      </c>
      <c r="CC91" s="120">
        <v>116</v>
      </c>
      <c r="CD91" s="120">
        <v>221</v>
      </c>
      <c r="CE91" s="120">
        <v>411</v>
      </c>
      <c r="CF91" s="120">
        <v>47</v>
      </c>
      <c r="CG91" s="120">
        <v>53</v>
      </c>
      <c r="CH91" s="120">
        <v>174</v>
      </c>
      <c r="CI91" s="120">
        <v>357</v>
      </c>
    </row>
    <row r="92" spans="2:87" x14ac:dyDescent="0.25">
      <c r="B92" s="120" t="str">
        <f t="shared" si="5"/>
        <v>2008</v>
      </c>
      <c r="C92" s="120" t="s">
        <v>1595</v>
      </c>
      <c r="D92" s="120">
        <v>4868</v>
      </c>
      <c r="E92" s="120">
        <v>4223</v>
      </c>
      <c r="F92" s="120">
        <v>4573</v>
      </c>
      <c r="G92" s="120">
        <v>3822</v>
      </c>
      <c r="H92" s="120">
        <v>371</v>
      </c>
      <c r="I92" s="120">
        <v>136</v>
      </c>
      <c r="J92" s="120">
        <v>339</v>
      </c>
      <c r="K92" s="120">
        <v>313</v>
      </c>
      <c r="L92" s="120">
        <v>196</v>
      </c>
      <c r="M92" s="120">
        <v>190</v>
      </c>
      <c r="N92" s="120">
        <v>143</v>
      </c>
      <c r="O92" s="120">
        <v>123</v>
      </c>
      <c r="P92" s="120">
        <v>1018</v>
      </c>
      <c r="Q92" s="120">
        <v>690</v>
      </c>
      <c r="R92" s="120">
        <v>701</v>
      </c>
      <c r="S92" s="120">
        <v>350</v>
      </c>
      <c r="T92" s="120">
        <v>880</v>
      </c>
      <c r="U92" s="120">
        <v>757</v>
      </c>
      <c r="V92" s="120">
        <v>565</v>
      </c>
      <c r="W92" s="120">
        <v>716</v>
      </c>
      <c r="X92" s="120">
        <v>485</v>
      </c>
      <c r="Y92" s="120">
        <v>653</v>
      </c>
      <c r="Z92" s="120">
        <v>867</v>
      </c>
      <c r="AA92" s="120">
        <v>584</v>
      </c>
      <c r="AB92" s="120">
        <v>137</v>
      </c>
      <c r="AC92" s="120">
        <v>56</v>
      </c>
      <c r="AD92" s="120">
        <v>730</v>
      </c>
      <c r="AE92" s="120">
        <v>528</v>
      </c>
      <c r="AF92" s="120">
        <v>294</v>
      </c>
      <c r="AG92" s="120">
        <v>402</v>
      </c>
      <c r="AH92" s="120">
        <v>260</v>
      </c>
      <c r="AI92" s="120">
        <v>366</v>
      </c>
      <c r="AJ92" s="120">
        <v>4698</v>
      </c>
      <c r="AK92" s="120">
        <v>4372</v>
      </c>
      <c r="AL92" s="120">
        <v>4433</v>
      </c>
      <c r="AM92" s="120">
        <v>4003</v>
      </c>
      <c r="AN92" s="120">
        <v>41</v>
      </c>
      <c r="AO92" s="120">
        <v>19</v>
      </c>
      <c r="AP92" s="120">
        <v>328</v>
      </c>
      <c r="AQ92" s="120">
        <v>120</v>
      </c>
      <c r="AR92" s="120">
        <v>355</v>
      </c>
      <c r="AS92" s="120">
        <v>311</v>
      </c>
      <c r="AT92" s="120">
        <v>210</v>
      </c>
      <c r="AU92" s="120">
        <v>179</v>
      </c>
      <c r="AV92" s="120">
        <v>144</v>
      </c>
      <c r="AW92" s="120">
        <v>131</v>
      </c>
      <c r="AX92" s="120">
        <v>883</v>
      </c>
      <c r="AY92" s="120">
        <v>702</v>
      </c>
      <c r="AZ92" s="120">
        <v>198</v>
      </c>
      <c r="BA92" s="120">
        <v>204</v>
      </c>
      <c r="BB92" s="120">
        <v>548</v>
      </c>
      <c r="BC92" s="120">
        <v>331</v>
      </c>
      <c r="BD92" s="120">
        <v>138</v>
      </c>
      <c r="BE92" s="120">
        <v>168</v>
      </c>
      <c r="BF92" s="120">
        <v>89</v>
      </c>
      <c r="BG92" s="120">
        <v>84</v>
      </c>
      <c r="BH92" s="120">
        <v>263</v>
      </c>
      <c r="BI92" s="120">
        <v>403</v>
      </c>
      <c r="BJ92" s="120">
        <v>182</v>
      </c>
      <c r="BK92" s="120">
        <v>273</v>
      </c>
      <c r="BL92" s="120">
        <v>81</v>
      </c>
      <c r="BM92" s="120">
        <v>130</v>
      </c>
      <c r="BN92" s="120">
        <v>981</v>
      </c>
      <c r="BO92" s="120">
        <v>857</v>
      </c>
      <c r="BP92" s="120">
        <v>580</v>
      </c>
      <c r="BQ92" s="120">
        <v>754</v>
      </c>
      <c r="BR92" s="120">
        <v>82</v>
      </c>
      <c r="BS92" s="120">
        <v>63</v>
      </c>
      <c r="BT92" s="120">
        <v>498</v>
      </c>
      <c r="BU92" s="120">
        <v>691</v>
      </c>
      <c r="BV92" s="120">
        <v>737</v>
      </c>
      <c r="BW92" s="120">
        <v>560</v>
      </c>
      <c r="BX92" s="120">
        <v>114</v>
      </c>
      <c r="BY92" s="120">
        <v>49</v>
      </c>
      <c r="BZ92" s="120">
        <v>623</v>
      </c>
      <c r="CA92" s="120">
        <v>511</v>
      </c>
      <c r="CB92" s="120">
        <v>176</v>
      </c>
      <c r="CC92" s="120">
        <v>194</v>
      </c>
      <c r="CD92" s="120">
        <v>265</v>
      </c>
      <c r="CE92" s="120">
        <v>368</v>
      </c>
      <c r="CF92" s="120">
        <v>28</v>
      </c>
      <c r="CG92" s="120">
        <v>27</v>
      </c>
      <c r="CH92" s="120">
        <v>236</v>
      </c>
      <c r="CI92" s="120">
        <v>341</v>
      </c>
    </row>
    <row r="93" spans="2:87" x14ac:dyDescent="0.25">
      <c r="B93" s="120" t="str">
        <f t="shared" si="5"/>
        <v>2008</v>
      </c>
      <c r="C93" s="120" t="s">
        <v>1594</v>
      </c>
      <c r="D93" s="120">
        <v>4863</v>
      </c>
      <c r="E93" s="120">
        <v>4039</v>
      </c>
      <c r="F93" s="120">
        <v>4555</v>
      </c>
      <c r="G93" s="120">
        <v>3612</v>
      </c>
      <c r="H93" s="120">
        <v>377</v>
      </c>
      <c r="I93" s="120">
        <v>133</v>
      </c>
      <c r="J93" s="120">
        <v>317</v>
      </c>
      <c r="K93" s="120">
        <v>268</v>
      </c>
      <c r="L93" s="120">
        <v>176</v>
      </c>
      <c r="M93" s="120">
        <v>151</v>
      </c>
      <c r="N93" s="120">
        <v>142</v>
      </c>
      <c r="O93" s="120">
        <v>117</v>
      </c>
      <c r="P93" s="120">
        <v>1026</v>
      </c>
      <c r="Q93" s="120">
        <v>669</v>
      </c>
      <c r="R93" s="120">
        <v>720</v>
      </c>
      <c r="S93" s="120">
        <v>356</v>
      </c>
      <c r="T93" s="120">
        <v>830</v>
      </c>
      <c r="U93" s="120">
        <v>767</v>
      </c>
      <c r="V93" s="120">
        <v>565</v>
      </c>
      <c r="W93" s="120">
        <v>764</v>
      </c>
      <c r="X93" s="120">
        <v>494</v>
      </c>
      <c r="Y93" s="120">
        <v>703</v>
      </c>
      <c r="Z93" s="120">
        <v>923</v>
      </c>
      <c r="AA93" s="120">
        <v>536</v>
      </c>
      <c r="AB93" s="120">
        <v>146</v>
      </c>
      <c r="AC93" s="120">
        <v>76</v>
      </c>
      <c r="AD93" s="120">
        <v>777</v>
      </c>
      <c r="AE93" s="120">
        <v>460</v>
      </c>
      <c r="AF93" s="120">
        <v>308</v>
      </c>
      <c r="AG93" s="120">
        <v>427</v>
      </c>
      <c r="AH93" s="120">
        <v>265</v>
      </c>
      <c r="AI93" s="120">
        <v>385</v>
      </c>
      <c r="AJ93" s="120">
        <v>3990</v>
      </c>
      <c r="AK93" s="120">
        <v>3844</v>
      </c>
      <c r="AL93" s="120">
        <v>3778</v>
      </c>
      <c r="AM93" s="120">
        <v>3449</v>
      </c>
      <c r="AN93" s="120">
        <v>25</v>
      </c>
      <c r="AO93" s="120">
        <v>20</v>
      </c>
      <c r="AP93" s="120">
        <v>302</v>
      </c>
      <c r="AQ93" s="120">
        <v>120</v>
      </c>
      <c r="AR93" s="120">
        <v>280</v>
      </c>
      <c r="AS93" s="120">
        <v>258</v>
      </c>
      <c r="AT93" s="120">
        <v>156</v>
      </c>
      <c r="AU93" s="120">
        <v>148</v>
      </c>
      <c r="AV93" s="120">
        <v>123</v>
      </c>
      <c r="AW93" s="120">
        <v>110</v>
      </c>
      <c r="AX93" s="120">
        <v>792</v>
      </c>
      <c r="AY93" s="120">
        <v>607</v>
      </c>
      <c r="AZ93" s="120">
        <v>129</v>
      </c>
      <c r="BA93" s="120">
        <v>182</v>
      </c>
      <c r="BB93" s="120">
        <v>535</v>
      </c>
      <c r="BC93" s="120">
        <v>289</v>
      </c>
      <c r="BD93" s="120">
        <v>128</v>
      </c>
      <c r="BE93" s="120">
        <v>137</v>
      </c>
      <c r="BF93" s="120">
        <v>50</v>
      </c>
      <c r="BG93" s="120">
        <v>70</v>
      </c>
      <c r="BH93" s="120">
        <v>195</v>
      </c>
      <c r="BI93" s="120">
        <v>217</v>
      </c>
      <c r="BJ93" s="120">
        <v>128</v>
      </c>
      <c r="BK93" s="120">
        <v>172</v>
      </c>
      <c r="BL93" s="120">
        <v>67</v>
      </c>
      <c r="BM93" s="120">
        <v>45</v>
      </c>
      <c r="BN93" s="120">
        <v>741</v>
      </c>
      <c r="BO93" s="120">
        <v>747</v>
      </c>
      <c r="BP93" s="120">
        <v>478</v>
      </c>
      <c r="BQ93" s="120">
        <v>750</v>
      </c>
      <c r="BR93" s="120">
        <v>61</v>
      </c>
      <c r="BS93" s="120">
        <v>55</v>
      </c>
      <c r="BT93" s="120">
        <v>417</v>
      </c>
      <c r="BU93" s="120">
        <v>696</v>
      </c>
      <c r="BV93" s="120">
        <v>761</v>
      </c>
      <c r="BW93" s="120">
        <v>522</v>
      </c>
      <c r="BX93" s="120">
        <v>104</v>
      </c>
      <c r="BY93" s="120">
        <v>77</v>
      </c>
      <c r="BZ93" s="120">
        <v>656</v>
      </c>
      <c r="CA93" s="120">
        <v>444</v>
      </c>
      <c r="CB93" s="120">
        <v>153</v>
      </c>
      <c r="CC93" s="120">
        <v>138</v>
      </c>
      <c r="CD93" s="120">
        <v>212</v>
      </c>
      <c r="CE93" s="120">
        <v>396</v>
      </c>
      <c r="CF93" s="120">
        <v>30</v>
      </c>
      <c r="CG93" s="120">
        <v>42</v>
      </c>
      <c r="CH93" s="120">
        <v>182</v>
      </c>
      <c r="CI93" s="120">
        <v>353</v>
      </c>
    </row>
    <row r="94" spans="2:87" x14ac:dyDescent="0.25">
      <c r="B94" s="120" t="str">
        <f t="shared" si="5"/>
        <v>2008</v>
      </c>
      <c r="C94" s="120" t="s">
        <v>1593</v>
      </c>
      <c r="D94" s="120">
        <v>4759</v>
      </c>
      <c r="E94" s="120">
        <v>4012</v>
      </c>
      <c r="F94" s="120">
        <v>4442</v>
      </c>
      <c r="G94" s="120">
        <v>3591</v>
      </c>
      <c r="H94" s="120">
        <v>402</v>
      </c>
      <c r="I94" s="120">
        <v>102</v>
      </c>
      <c r="J94" s="120">
        <v>314</v>
      </c>
      <c r="K94" s="120">
        <v>249</v>
      </c>
      <c r="L94" s="120">
        <v>176</v>
      </c>
      <c r="M94" s="120">
        <v>143</v>
      </c>
      <c r="N94" s="120">
        <v>138</v>
      </c>
      <c r="O94" s="120">
        <v>106</v>
      </c>
      <c r="P94" s="120">
        <v>981</v>
      </c>
      <c r="Q94" s="120">
        <v>609</v>
      </c>
      <c r="R94" s="120">
        <v>688</v>
      </c>
      <c r="S94" s="120">
        <v>388</v>
      </c>
      <c r="T94" s="120">
        <v>857</v>
      </c>
      <c r="U94" s="120">
        <v>789</v>
      </c>
      <c r="V94" s="120">
        <v>566</v>
      </c>
      <c r="W94" s="120">
        <v>771</v>
      </c>
      <c r="X94" s="120">
        <v>491</v>
      </c>
      <c r="Y94" s="120">
        <v>703</v>
      </c>
      <c r="Z94" s="120">
        <v>815</v>
      </c>
      <c r="AA94" s="120">
        <v>548</v>
      </c>
      <c r="AB94" s="120">
        <v>128</v>
      </c>
      <c r="AC94" s="120">
        <v>63</v>
      </c>
      <c r="AD94" s="120">
        <v>688</v>
      </c>
      <c r="AE94" s="120">
        <v>485</v>
      </c>
      <c r="AF94" s="120">
        <v>317</v>
      </c>
      <c r="AG94" s="120">
        <v>422</v>
      </c>
      <c r="AH94" s="120">
        <v>285</v>
      </c>
      <c r="AI94" s="120">
        <v>364</v>
      </c>
      <c r="AJ94" s="120">
        <v>4456</v>
      </c>
      <c r="AK94" s="120">
        <v>3919</v>
      </c>
      <c r="AL94" s="120">
        <v>4235</v>
      </c>
      <c r="AM94" s="120">
        <v>3506</v>
      </c>
      <c r="AN94" s="120">
        <v>27</v>
      </c>
      <c r="AO94" s="120">
        <v>17</v>
      </c>
      <c r="AP94" s="120">
        <v>411</v>
      </c>
      <c r="AQ94" s="120">
        <v>98</v>
      </c>
      <c r="AR94" s="120">
        <v>311</v>
      </c>
      <c r="AS94" s="120">
        <v>241</v>
      </c>
      <c r="AT94" s="120">
        <v>179</v>
      </c>
      <c r="AU94" s="120">
        <v>141</v>
      </c>
      <c r="AV94" s="120">
        <v>132</v>
      </c>
      <c r="AW94" s="120">
        <v>100</v>
      </c>
      <c r="AX94" s="120">
        <v>945</v>
      </c>
      <c r="AY94" s="120">
        <v>589</v>
      </c>
      <c r="AZ94" s="120">
        <v>134</v>
      </c>
      <c r="BA94" s="120">
        <v>122</v>
      </c>
      <c r="BB94" s="120">
        <v>664</v>
      </c>
      <c r="BC94" s="120">
        <v>355</v>
      </c>
      <c r="BD94" s="120">
        <v>148</v>
      </c>
      <c r="BE94" s="120">
        <v>112</v>
      </c>
      <c r="BF94" s="120">
        <v>61</v>
      </c>
      <c r="BG94" s="120">
        <v>84</v>
      </c>
      <c r="BH94" s="120">
        <v>188</v>
      </c>
      <c r="BI94" s="120">
        <v>252</v>
      </c>
      <c r="BJ94" s="120">
        <v>119</v>
      </c>
      <c r="BK94" s="120">
        <v>169</v>
      </c>
      <c r="BL94" s="120">
        <v>69</v>
      </c>
      <c r="BM94" s="120">
        <v>83</v>
      </c>
      <c r="BN94" s="120">
        <v>818</v>
      </c>
      <c r="BO94" s="120">
        <v>747</v>
      </c>
      <c r="BP94" s="120">
        <v>484</v>
      </c>
      <c r="BQ94" s="120">
        <v>753</v>
      </c>
      <c r="BR94" s="120">
        <v>44</v>
      </c>
      <c r="BS94" s="120">
        <v>65</v>
      </c>
      <c r="BT94" s="120">
        <v>440</v>
      </c>
      <c r="BU94" s="120">
        <v>688</v>
      </c>
      <c r="BV94" s="120">
        <v>813</v>
      </c>
      <c r="BW94" s="120">
        <v>573</v>
      </c>
      <c r="BX94" s="120">
        <v>124</v>
      </c>
      <c r="BY94" s="120">
        <v>62</v>
      </c>
      <c r="BZ94" s="120">
        <v>690</v>
      </c>
      <c r="CA94" s="120">
        <v>511</v>
      </c>
      <c r="CB94" s="120">
        <v>176</v>
      </c>
      <c r="CC94" s="120">
        <v>153</v>
      </c>
      <c r="CD94" s="120">
        <v>221</v>
      </c>
      <c r="CE94" s="120">
        <v>412</v>
      </c>
      <c r="CF94" s="120">
        <v>27</v>
      </c>
      <c r="CG94" s="120">
        <v>63</v>
      </c>
      <c r="CH94" s="120">
        <v>194</v>
      </c>
      <c r="CI94" s="120">
        <v>350</v>
      </c>
    </row>
    <row r="95" spans="2:87" x14ac:dyDescent="0.25">
      <c r="B95" s="120" t="str">
        <f t="shared" si="5"/>
        <v>2008</v>
      </c>
      <c r="C95" s="120" t="s">
        <v>1592</v>
      </c>
      <c r="D95" s="120">
        <v>4857</v>
      </c>
      <c r="E95" s="120">
        <v>3850</v>
      </c>
      <c r="F95" s="120">
        <v>4567</v>
      </c>
      <c r="G95" s="120">
        <v>3481</v>
      </c>
      <c r="H95" s="120">
        <v>384</v>
      </c>
      <c r="I95" s="120">
        <v>92</v>
      </c>
      <c r="J95" s="120">
        <v>328</v>
      </c>
      <c r="K95" s="120">
        <v>273</v>
      </c>
      <c r="L95" s="120">
        <v>189</v>
      </c>
      <c r="M95" s="120">
        <v>159</v>
      </c>
      <c r="N95" s="120">
        <v>139</v>
      </c>
      <c r="O95" s="120">
        <v>114</v>
      </c>
      <c r="P95" s="120">
        <v>1017</v>
      </c>
      <c r="Q95" s="120">
        <v>615</v>
      </c>
      <c r="R95" s="120">
        <v>686</v>
      </c>
      <c r="S95" s="120">
        <v>372</v>
      </c>
      <c r="T95" s="120">
        <v>875</v>
      </c>
      <c r="U95" s="120">
        <v>744</v>
      </c>
      <c r="V95" s="120">
        <v>581</v>
      </c>
      <c r="W95" s="120">
        <v>748</v>
      </c>
      <c r="X95" s="120">
        <v>496</v>
      </c>
      <c r="Y95" s="120">
        <v>684</v>
      </c>
      <c r="Z95" s="120">
        <v>860</v>
      </c>
      <c r="AA95" s="120">
        <v>531</v>
      </c>
      <c r="AB95" s="120">
        <v>122</v>
      </c>
      <c r="AC95" s="120">
        <v>61</v>
      </c>
      <c r="AD95" s="120">
        <v>738</v>
      </c>
      <c r="AE95" s="120">
        <v>470</v>
      </c>
      <c r="AF95" s="120">
        <v>289</v>
      </c>
      <c r="AG95" s="120">
        <v>369</v>
      </c>
      <c r="AH95" s="120">
        <v>260</v>
      </c>
      <c r="AI95" s="120">
        <v>337</v>
      </c>
      <c r="AJ95" s="120">
        <v>5312</v>
      </c>
      <c r="AK95" s="120">
        <v>4269</v>
      </c>
      <c r="AL95" s="120">
        <v>5091</v>
      </c>
      <c r="AM95" s="120">
        <v>3885</v>
      </c>
      <c r="AN95" s="120">
        <v>32</v>
      </c>
      <c r="AO95" s="120">
        <v>20</v>
      </c>
      <c r="AP95" s="120">
        <v>525</v>
      </c>
      <c r="AQ95" s="120">
        <v>120</v>
      </c>
      <c r="AR95" s="120">
        <v>348</v>
      </c>
      <c r="AS95" s="120">
        <v>295</v>
      </c>
      <c r="AT95" s="120">
        <v>205</v>
      </c>
      <c r="AU95" s="120">
        <v>174</v>
      </c>
      <c r="AV95" s="120">
        <v>143</v>
      </c>
      <c r="AW95" s="120">
        <v>121</v>
      </c>
      <c r="AX95" s="120">
        <v>1062</v>
      </c>
      <c r="AY95" s="120">
        <v>641</v>
      </c>
      <c r="AZ95" s="120">
        <v>191</v>
      </c>
      <c r="BA95" s="120">
        <v>139</v>
      </c>
      <c r="BB95" s="120">
        <v>694</v>
      </c>
      <c r="BC95" s="120">
        <v>379</v>
      </c>
      <c r="BD95" s="120">
        <v>178</v>
      </c>
      <c r="BE95" s="120">
        <v>124</v>
      </c>
      <c r="BF95" s="120">
        <v>71</v>
      </c>
      <c r="BG95" s="120">
        <v>100</v>
      </c>
      <c r="BH95" s="120">
        <v>259</v>
      </c>
      <c r="BI95" s="120">
        <v>244</v>
      </c>
      <c r="BJ95" s="120">
        <v>162</v>
      </c>
      <c r="BK95" s="120">
        <v>164</v>
      </c>
      <c r="BL95" s="120">
        <v>97</v>
      </c>
      <c r="BM95" s="120">
        <v>80</v>
      </c>
      <c r="BN95" s="120">
        <v>1006</v>
      </c>
      <c r="BO95" s="120">
        <v>818</v>
      </c>
      <c r="BP95" s="120">
        <v>560</v>
      </c>
      <c r="BQ95" s="120">
        <v>803</v>
      </c>
      <c r="BR95" s="120">
        <v>63</v>
      </c>
      <c r="BS95" s="120">
        <v>75</v>
      </c>
      <c r="BT95" s="120">
        <v>497</v>
      </c>
      <c r="BU95" s="120">
        <v>727</v>
      </c>
      <c r="BV95" s="120">
        <v>1013</v>
      </c>
      <c r="BW95" s="120">
        <v>655</v>
      </c>
      <c r="BX95" s="120">
        <v>160</v>
      </c>
      <c r="BY95" s="120">
        <v>80</v>
      </c>
      <c r="BZ95" s="120">
        <v>853</v>
      </c>
      <c r="CA95" s="120">
        <v>575</v>
      </c>
      <c r="CB95" s="120">
        <v>215</v>
      </c>
      <c r="CC95" s="120">
        <v>189</v>
      </c>
      <c r="CD95" s="120">
        <v>221</v>
      </c>
      <c r="CE95" s="120">
        <v>384</v>
      </c>
      <c r="CF95" s="120">
        <v>26</v>
      </c>
      <c r="CG95" s="120">
        <v>33</v>
      </c>
      <c r="CH95" s="120">
        <v>195</v>
      </c>
      <c r="CI95" s="120">
        <v>351</v>
      </c>
    </row>
    <row r="96" spans="2:87" x14ac:dyDescent="0.25">
      <c r="B96" s="120" t="str">
        <f t="shared" si="5"/>
        <v>2008</v>
      </c>
      <c r="C96" s="120" t="s">
        <v>1591</v>
      </c>
      <c r="D96" s="120">
        <v>4604</v>
      </c>
      <c r="E96" s="120">
        <v>4000</v>
      </c>
      <c r="F96" s="120">
        <v>4294</v>
      </c>
      <c r="G96" s="120">
        <v>3538</v>
      </c>
      <c r="H96" s="120">
        <v>351</v>
      </c>
      <c r="I96" s="120">
        <v>157</v>
      </c>
      <c r="J96" s="120">
        <v>320</v>
      </c>
      <c r="K96" s="120">
        <v>283</v>
      </c>
      <c r="L96" s="120">
        <v>180</v>
      </c>
      <c r="M96" s="120">
        <v>170</v>
      </c>
      <c r="N96" s="120">
        <v>140</v>
      </c>
      <c r="O96" s="120">
        <v>113</v>
      </c>
      <c r="P96" s="120">
        <v>889</v>
      </c>
      <c r="Q96" s="120">
        <v>671</v>
      </c>
      <c r="R96" s="120">
        <v>608</v>
      </c>
      <c r="S96" s="120">
        <v>394</v>
      </c>
      <c r="T96" s="120">
        <v>800</v>
      </c>
      <c r="U96" s="120">
        <v>675</v>
      </c>
      <c r="V96" s="120">
        <v>550</v>
      </c>
      <c r="W96" s="120">
        <v>730</v>
      </c>
      <c r="X96" s="120">
        <v>467</v>
      </c>
      <c r="Y96" s="120">
        <v>668</v>
      </c>
      <c r="Z96" s="120">
        <v>880</v>
      </c>
      <c r="AA96" s="120">
        <v>537</v>
      </c>
      <c r="AB96" s="120">
        <v>133</v>
      </c>
      <c r="AC96" s="120">
        <v>66</v>
      </c>
      <c r="AD96" s="120">
        <v>747</v>
      </c>
      <c r="AE96" s="120">
        <v>471</v>
      </c>
      <c r="AF96" s="120">
        <v>310</v>
      </c>
      <c r="AG96" s="120">
        <v>461</v>
      </c>
      <c r="AH96" s="120">
        <v>287</v>
      </c>
      <c r="AI96" s="120">
        <v>399</v>
      </c>
      <c r="AJ96" s="120">
        <v>5088</v>
      </c>
      <c r="AK96" s="120">
        <v>4002</v>
      </c>
      <c r="AL96" s="120">
        <v>4761</v>
      </c>
      <c r="AM96" s="120">
        <v>3520</v>
      </c>
      <c r="AN96" s="120">
        <v>33</v>
      </c>
      <c r="AO96" s="120">
        <v>19</v>
      </c>
      <c r="AP96" s="120">
        <v>438</v>
      </c>
      <c r="AQ96" s="120">
        <v>170</v>
      </c>
      <c r="AR96" s="120">
        <v>366</v>
      </c>
      <c r="AS96" s="120">
        <v>291</v>
      </c>
      <c r="AT96" s="120">
        <v>210</v>
      </c>
      <c r="AU96" s="120">
        <v>175</v>
      </c>
      <c r="AV96" s="120">
        <v>156</v>
      </c>
      <c r="AW96" s="120">
        <v>117</v>
      </c>
      <c r="AX96" s="120">
        <v>946</v>
      </c>
      <c r="AY96" s="120">
        <v>646</v>
      </c>
      <c r="AZ96" s="120">
        <v>153</v>
      </c>
      <c r="BA96" s="120">
        <v>159</v>
      </c>
      <c r="BB96" s="120">
        <v>657</v>
      </c>
      <c r="BC96" s="120">
        <v>378</v>
      </c>
      <c r="BD96" s="120">
        <v>136</v>
      </c>
      <c r="BE96" s="120">
        <v>109</v>
      </c>
      <c r="BF96" s="120">
        <v>56</v>
      </c>
      <c r="BG96" s="120">
        <v>70</v>
      </c>
      <c r="BH96" s="120">
        <v>222</v>
      </c>
      <c r="BI96" s="120">
        <v>194</v>
      </c>
      <c r="BJ96" s="120">
        <v>129</v>
      </c>
      <c r="BK96" s="120">
        <v>128</v>
      </c>
      <c r="BL96" s="120">
        <v>93</v>
      </c>
      <c r="BM96" s="120">
        <v>66</v>
      </c>
      <c r="BN96" s="120">
        <v>822</v>
      </c>
      <c r="BO96" s="120">
        <v>623</v>
      </c>
      <c r="BP96" s="120">
        <v>528</v>
      </c>
      <c r="BQ96" s="120">
        <v>721</v>
      </c>
      <c r="BR96" s="120">
        <v>58</v>
      </c>
      <c r="BS96" s="120">
        <v>63</v>
      </c>
      <c r="BT96" s="120">
        <v>470</v>
      </c>
      <c r="BU96" s="120">
        <v>658</v>
      </c>
      <c r="BV96" s="120">
        <v>1109</v>
      </c>
      <c r="BW96" s="120">
        <v>585</v>
      </c>
      <c r="BX96" s="120">
        <v>210</v>
      </c>
      <c r="BY96" s="120">
        <v>83</v>
      </c>
      <c r="BZ96" s="120">
        <v>899</v>
      </c>
      <c r="CA96" s="120">
        <v>502</v>
      </c>
      <c r="CB96" s="120">
        <v>240</v>
      </c>
      <c r="CC96" s="120">
        <v>200</v>
      </c>
      <c r="CD96" s="120">
        <v>327</v>
      </c>
      <c r="CE96" s="120">
        <v>482</v>
      </c>
      <c r="CF96" s="120">
        <v>27</v>
      </c>
      <c r="CG96" s="120">
        <v>69</v>
      </c>
      <c r="CH96" s="120">
        <v>300</v>
      </c>
      <c r="CI96" s="120">
        <v>414</v>
      </c>
    </row>
    <row r="97" spans="2:87" x14ac:dyDescent="0.25">
      <c r="B97" s="120" t="str">
        <f t="shared" si="5"/>
        <v>2008</v>
      </c>
      <c r="C97" s="120" t="s">
        <v>1590</v>
      </c>
      <c r="D97" s="120">
        <v>4782</v>
      </c>
      <c r="E97" s="120">
        <v>3670</v>
      </c>
      <c r="F97" s="120">
        <v>4486</v>
      </c>
      <c r="G97" s="120">
        <v>3266</v>
      </c>
      <c r="H97" s="120">
        <v>391</v>
      </c>
      <c r="I97" s="120">
        <v>117</v>
      </c>
      <c r="J97" s="120">
        <v>303</v>
      </c>
      <c r="K97" s="120">
        <v>239</v>
      </c>
      <c r="L97" s="120">
        <v>170</v>
      </c>
      <c r="M97" s="120">
        <v>141</v>
      </c>
      <c r="N97" s="120">
        <v>133</v>
      </c>
      <c r="O97" s="120">
        <v>98</v>
      </c>
      <c r="P97" s="120">
        <v>1030</v>
      </c>
      <c r="Q97" s="120">
        <v>534</v>
      </c>
      <c r="R97" s="120">
        <v>695</v>
      </c>
      <c r="S97" s="120">
        <v>294</v>
      </c>
      <c r="T97" s="120">
        <v>940</v>
      </c>
      <c r="U97" s="120">
        <v>719</v>
      </c>
      <c r="V97" s="120">
        <v>518</v>
      </c>
      <c r="W97" s="120">
        <v>732</v>
      </c>
      <c r="X97" s="120">
        <v>434</v>
      </c>
      <c r="Y97" s="120">
        <v>674</v>
      </c>
      <c r="Z97" s="120">
        <v>803</v>
      </c>
      <c r="AA97" s="120">
        <v>465</v>
      </c>
      <c r="AB97" s="120">
        <v>108</v>
      </c>
      <c r="AC97" s="120">
        <v>50</v>
      </c>
      <c r="AD97" s="120">
        <v>695</v>
      </c>
      <c r="AE97" s="120">
        <v>415</v>
      </c>
      <c r="AF97" s="120">
        <v>296</v>
      </c>
      <c r="AG97" s="120">
        <v>404</v>
      </c>
      <c r="AH97" s="120">
        <v>273</v>
      </c>
      <c r="AI97" s="120">
        <v>350</v>
      </c>
      <c r="AJ97" s="120">
        <v>5513</v>
      </c>
      <c r="AK97" s="120">
        <v>3638</v>
      </c>
      <c r="AL97" s="120">
        <v>5109</v>
      </c>
      <c r="AM97" s="120">
        <v>3207</v>
      </c>
      <c r="AN97" s="120">
        <v>38</v>
      </c>
      <c r="AO97" s="120">
        <v>19</v>
      </c>
      <c r="AP97" s="120">
        <v>485</v>
      </c>
      <c r="AQ97" s="120">
        <v>135</v>
      </c>
      <c r="AR97" s="120">
        <v>354</v>
      </c>
      <c r="AS97" s="120">
        <v>246</v>
      </c>
      <c r="AT97" s="120">
        <v>203</v>
      </c>
      <c r="AU97" s="120">
        <v>147</v>
      </c>
      <c r="AV97" s="120">
        <v>151</v>
      </c>
      <c r="AW97" s="120">
        <v>99</v>
      </c>
      <c r="AX97" s="120">
        <v>1067</v>
      </c>
      <c r="AY97" s="120">
        <v>537</v>
      </c>
      <c r="AZ97" s="120">
        <v>198</v>
      </c>
      <c r="BA97" s="120">
        <v>127</v>
      </c>
      <c r="BB97" s="120">
        <v>716</v>
      </c>
      <c r="BC97" s="120">
        <v>300</v>
      </c>
      <c r="BD97" s="120">
        <v>154</v>
      </c>
      <c r="BE97" s="120">
        <v>111</v>
      </c>
      <c r="BF97" s="120">
        <v>76</v>
      </c>
      <c r="BG97" s="120">
        <v>114</v>
      </c>
      <c r="BH97" s="120">
        <v>257</v>
      </c>
      <c r="BI97" s="120">
        <v>183</v>
      </c>
      <c r="BJ97" s="120">
        <v>158</v>
      </c>
      <c r="BK97" s="120">
        <v>146</v>
      </c>
      <c r="BL97" s="120">
        <v>99</v>
      </c>
      <c r="BM97" s="120">
        <v>37</v>
      </c>
      <c r="BN97" s="120">
        <v>994</v>
      </c>
      <c r="BO97" s="120">
        <v>687</v>
      </c>
      <c r="BP97" s="120">
        <v>605</v>
      </c>
      <c r="BQ97" s="120">
        <v>707</v>
      </c>
      <c r="BR97" s="120">
        <v>101</v>
      </c>
      <c r="BS97" s="120">
        <v>57</v>
      </c>
      <c r="BT97" s="120">
        <v>504</v>
      </c>
      <c r="BU97" s="120">
        <v>650</v>
      </c>
      <c r="BV97" s="120">
        <v>974</v>
      </c>
      <c r="BW97" s="120">
        <v>451</v>
      </c>
      <c r="BX97" s="120">
        <v>158</v>
      </c>
      <c r="BY97" s="120">
        <v>47</v>
      </c>
      <c r="BZ97" s="120">
        <v>816</v>
      </c>
      <c r="CA97" s="120">
        <v>404</v>
      </c>
      <c r="CB97" s="120">
        <v>258</v>
      </c>
      <c r="CC97" s="120">
        <v>127</v>
      </c>
      <c r="CD97" s="120">
        <v>404</v>
      </c>
      <c r="CE97" s="120">
        <v>432</v>
      </c>
      <c r="CF97" s="120">
        <v>33</v>
      </c>
      <c r="CG97" s="120">
        <v>48</v>
      </c>
      <c r="CH97" s="120">
        <v>371</v>
      </c>
      <c r="CI97" s="120">
        <v>383</v>
      </c>
    </row>
    <row r="98" spans="2:87" x14ac:dyDescent="0.25">
      <c r="B98" s="120" t="str">
        <f t="shared" si="5"/>
        <v>2008</v>
      </c>
      <c r="C98" s="120" t="s">
        <v>1589</v>
      </c>
      <c r="D98" s="120">
        <v>4467</v>
      </c>
      <c r="E98" s="120">
        <v>3762</v>
      </c>
      <c r="F98" s="120">
        <v>4171</v>
      </c>
      <c r="G98" s="120">
        <v>3360</v>
      </c>
      <c r="H98" s="120">
        <v>354</v>
      </c>
      <c r="I98" s="120">
        <v>105</v>
      </c>
      <c r="J98" s="120">
        <v>262</v>
      </c>
      <c r="K98" s="120">
        <v>230</v>
      </c>
      <c r="L98" s="120">
        <v>156</v>
      </c>
      <c r="M98" s="120">
        <v>127</v>
      </c>
      <c r="N98" s="120">
        <v>106</v>
      </c>
      <c r="O98" s="120">
        <v>103</v>
      </c>
      <c r="P98" s="120">
        <v>966</v>
      </c>
      <c r="Q98" s="120">
        <v>617</v>
      </c>
      <c r="R98" s="120">
        <v>671</v>
      </c>
      <c r="S98" s="120">
        <v>381</v>
      </c>
      <c r="T98" s="120">
        <v>788</v>
      </c>
      <c r="U98" s="120">
        <v>668</v>
      </c>
      <c r="V98" s="120">
        <v>537</v>
      </c>
      <c r="W98" s="120">
        <v>791</v>
      </c>
      <c r="X98" s="120">
        <v>454</v>
      </c>
      <c r="Y98" s="120">
        <v>702</v>
      </c>
      <c r="Z98" s="120">
        <v>794</v>
      </c>
      <c r="AA98" s="120">
        <v>441</v>
      </c>
      <c r="AB98" s="120">
        <v>108</v>
      </c>
      <c r="AC98" s="120">
        <v>54</v>
      </c>
      <c r="AD98" s="120">
        <v>686</v>
      </c>
      <c r="AE98" s="120">
        <v>387</v>
      </c>
      <c r="AF98" s="120">
        <v>296</v>
      </c>
      <c r="AG98" s="120">
        <v>402</v>
      </c>
      <c r="AH98" s="120">
        <v>271</v>
      </c>
      <c r="AI98" s="120">
        <v>336</v>
      </c>
      <c r="AJ98" s="120">
        <v>4949</v>
      </c>
      <c r="AK98" s="120">
        <v>4026</v>
      </c>
      <c r="AL98" s="120">
        <v>4617</v>
      </c>
      <c r="AM98" s="120">
        <v>3596</v>
      </c>
      <c r="AN98" s="120">
        <v>31</v>
      </c>
      <c r="AO98" s="120">
        <v>31</v>
      </c>
      <c r="AP98" s="120">
        <v>415</v>
      </c>
      <c r="AQ98" s="120">
        <v>123</v>
      </c>
      <c r="AR98" s="120">
        <v>295</v>
      </c>
      <c r="AS98" s="120">
        <v>257</v>
      </c>
      <c r="AT98" s="120">
        <v>166</v>
      </c>
      <c r="AU98" s="120">
        <v>148</v>
      </c>
      <c r="AV98" s="120">
        <v>129</v>
      </c>
      <c r="AW98" s="120">
        <v>109</v>
      </c>
      <c r="AX98" s="120">
        <v>1000</v>
      </c>
      <c r="AY98" s="120">
        <v>680</v>
      </c>
      <c r="AZ98" s="120">
        <v>146</v>
      </c>
      <c r="BA98" s="120">
        <v>113</v>
      </c>
      <c r="BB98" s="120">
        <v>672</v>
      </c>
      <c r="BC98" s="120">
        <v>436</v>
      </c>
      <c r="BD98" s="120">
        <v>182</v>
      </c>
      <c r="BE98" s="120">
        <v>130</v>
      </c>
      <c r="BF98" s="120">
        <v>59</v>
      </c>
      <c r="BG98" s="120">
        <v>74</v>
      </c>
      <c r="BH98" s="120">
        <v>238</v>
      </c>
      <c r="BI98" s="120">
        <v>224</v>
      </c>
      <c r="BJ98" s="120">
        <v>157</v>
      </c>
      <c r="BK98" s="120">
        <v>156</v>
      </c>
      <c r="BL98" s="120">
        <v>81</v>
      </c>
      <c r="BM98" s="120">
        <v>68</v>
      </c>
      <c r="BN98" s="120">
        <v>853</v>
      </c>
      <c r="BO98" s="120">
        <v>685</v>
      </c>
      <c r="BP98" s="120">
        <v>617</v>
      </c>
      <c r="BQ98" s="120">
        <v>827</v>
      </c>
      <c r="BR98" s="120">
        <v>102</v>
      </c>
      <c r="BS98" s="120">
        <v>90</v>
      </c>
      <c r="BT98" s="120">
        <v>516</v>
      </c>
      <c r="BU98" s="120">
        <v>737</v>
      </c>
      <c r="BV98" s="120">
        <v>879</v>
      </c>
      <c r="BW98" s="120">
        <v>473</v>
      </c>
      <c r="BX98" s="120">
        <v>117</v>
      </c>
      <c r="BY98" s="120">
        <v>54</v>
      </c>
      <c r="BZ98" s="120">
        <v>762</v>
      </c>
      <c r="CA98" s="120">
        <v>419</v>
      </c>
      <c r="CB98" s="120">
        <v>230</v>
      </c>
      <c r="CC98" s="120">
        <v>222</v>
      </c>
      <c r="CD98" s="120">
        <v>332</v>
      </c>
      <c r="CE98" s="120">
        <v>430</v>
      </c>
      <c r="CF98" s="120">
        <v>30</v>
      </c>
      <c r="CG98" s="120">
        <v>72</v>
      </c>
      <c r="CH98" s="120">
        <v>302</v>
      </c>
      <c r="CI98" s="120">
        <v>358</v>
      </c>
    </row>
    <row r="99" spans="2:87" x14ac:dyDescent="0.25">
      <c r="B99" s="120" t="str">
        <f t="shared" si="5"/>
        <v>2008</v>
      </c>
      <c r="C99" s="120" t="s">
        <v>1588</v>
      </c>
      <c r="D99" s="120">
        <v>4580</v>
      </c>
      <c r="E99" s="120">
        <v>3584</v>
      </c>
      <c r="F99" s="120">
        <v>4301</v>
      </c>
      <c r="G99" s="120">
        <v>3199</v>
      </c>
      <c r="H99" s="120">
        <v>397</v>
      </c>
      <c r="I99" s="120">
        <v>82</v>
      </c>
      <c r="J99" s="120">
        <v>281</v>
      </c>
      <c r="K99" s="120">
        <v>265</v>
      </c>
      <c r="L99" s="120">
        <v>172</v>
      </c>
      <c r="M99" s="120">
        <v>155</v>
      </c>
      <c r="N99" s="120">
        <v>109</v>
      </c>
      <c r="O99" s="120">
        <v>111</v>
      </c>
      <c r="P99" s="120">
        <v>963</v>
      </c>
      <c r="Q99" s="120">
        <v>579</v>
      </c>
      <c r="R99" s="120">
        <v>670</v>
      </c>
      <c r="S99" s="120">
        <v>361</v>
      </c>
      <c r="T99" s="120">
        <v>813</v>
      </c>
      <c r="U99" s="120">
        <v>647</v>
      </c>
      <c r="V99" s="120">
        <v>538</v>
      </c>
      <c r="W99" s="120">
        <v>702</v>
      </c>
      <c r="X99" s="120">
        <v>453</v>
      </c>
      <c r="Y99" s="120">
        <v>639</v>
      </c>
      <c r="Z99" s="120">
        <v>818</v>
      </c>
      <c r="AA99" s="120">
        <v>409</v>
      </c>
      <c r="AB99" s="120">
        <v>150</v>
      </c>
      <c r="AC99" s="120">
        <v>54</v>
      </c>
      <c r="AD99" s="120">
        <v>668</v>
      </c>
      <c r="AE99" s="120">
        <v>355</v>
      </c>
      <c r="AF99" s="120">
        <v>279</v>
      </c>
      <c r="AG99" s="120">
        <v>385</v>
      </c>
      <c r="AH99" s="120">
        <v>257</v>
      </c>
      <c r="AI99" s="120">
        <v>320</v>
      </c>
      <c r="AJ99" s="120">
        <v>5033</v>
      </c>
      <c r="AK99" s="120">
        <v>3674</v>
      </c>
      <c r="AL99" s="120">
        <v>4576</v>
      </c>
      <c r="AM99" s="120">
        <v>3260</v>
      </c>
      <c r="AN99" s="120">
        <v>32</v>
      </c>
      <c r="AO99" s="120">
        <v>29</v>
      </c>
      <c r="AP99" s="120">
        <v>399</v>
      </c>
      <c r="AQ99" s="120">
        <v>91</v>
      </c>
      <c r="AR99" s="120">
        <v>303</v>
      </c>
      <c r="AS99" s="120">
        <v>272</v>
      </c>
      <c r="AT99" s="120">
        <v>183</v>
      </c>
      <c r="AU99" s="120">
        <v>159</v>
      </c>
      <c r="AV99" s="120">
        <v>119</v>
      </c>
      <c r="AW99" s="120">
        <v>113</v>
      </c>
      <c r="AX99" s="120">
        <v>1016</v>
      </c>
      <c r="AY99" s="120">
        <v>627</v>
      </c>
      <c r="AZ99" s="120">
        <v>138</v>
      </c>
      <c r="BA99" s="120">
        <v>111</v>
      </c>
      <c r="BB99" s="120">
        <v>718</v>
      </c>
      <c r="BC99" s="120">
        <v>403</v>
      </c>
      <c r="BD99" s="120">
        <v>160</v>
      </c>
      <c r="BE99" s="120">
        <v>113</v>
      </c>
      <c r="BF99" s="120">
        <v>55</v>
      </c>
      <c r="BG99" s="120">
        <v>90</v>
      </c>
      <c r="BH99" s="120">
        <v>213</v>
      </c>
      <c r="BI99" s="120">
        <v>200</v>
      </c>
      <c r="BJ99" s="120">
        <v>136</v>
      </c>
      <c r="BK99" s="120">
        <v>170</v>
      </c>
      <c r="BL99" s="120">
        <v>77</v>
      </c>
      <c r="BM99" s="120">
        <v>30</v>
      </c>
      <c r="BN99" s="120">
        <v>820</v>
      </c>
      <c r="BO99" s="120">
        <v>635</v>
      </c>
      <c r="BP99" s="120">
        <v>683</v>
      </c>
      <c r="BQ99" s="120">
        <v>707</v>
      </c>
      <c r="BR99" s="120">
        <v>144</v>
      </c>
      <c r="BS99" s="120">
        <v>69</v>
      </c>
      <c r="BT99" s="120">
        <v>539</v>
      </c>
      <c r="BU99" s="120">
        <v>638</v>
      </c>
      <c r="BV99" s="120">
        <v>860</v>
      </c>
      <c r="BW99" s="120">
        <v>408</v>
      </c>
      <c r="BX99" s="120">
        <v>134</v>
      </c>
      <c r="BY99" s="120">
        <v>60</v>
      </c>
      <c r="BZ99" s="120">
        <v>727</v>
      </c>
      <c r="CA99" s="120">
        <v>348</v>
      </c>
      <c r="CB99" s="120">
        <v>196</v>
      </c>
      <c r="CC99" s="120">
        <v>200</v>
      </c>
      <c r="CD99" s="120">
        <v>456</v>
      </c>
      <c r="CE99" s="120">
        <v>414</v>
      </c>
      <c r="CF99" s="120">
        <v>26</v>
      </c>
      <c r="CG99" s="120">
        <v>78</v>
      </c>
      <c r="CH99" s="120">
        <v>430</v>
      </c>
      <c r="CI99" s="120">
        <v>336</v>
      </c>
    </row>
    <row r="100" spans="2:87" x14ac:dyDescent="0.25">
      <c r="B100" s="120" t="str">
        <f t="shared" si="5"/>
        <v>2008</v>
      </c>
      <c r="C100" s="120" t="s">
        <v>1587</v>
      </c>
      <c r="D100" s="120">
        <v>4297</v>
      </c>
      <c r="E100" s="120">
        <v>3210</v>
      </c>
      <c r="F100" s="120">
        <v>4030</v>
      </c>
      <c r="G100" s="120">
        <v>2803</v>
      </c>
      <c r="H100" s="120">
        <v>329</v>
      </c>
      <c r="I100" s="120">
        <v>103</v>
      </c>
      <c r="J100" s="120">
        <v>294</v>
      </c>
      <c r="K100" s="120">
        <v>211</v>
      </c>
      <c r="L100" s="120">
        <v>165</v>
      </c>
      <c r="M100" s="120">
        <v>122</v>
      </c>
      <c r="N100" s="120">
        <v>129</v>
      </c>
      <c r="O100" s="120">
        <v>89</v>
      </c>
      <c r="P100" s="120">
        <v>887</v>
      </c>
      <c r="Q100" s="120">
        <v>478</v>
      </c>
      <c r="R100" s="120">
        <v>617</v>
      </c>
      <c r="S100" s="120">
        <v>270</v>
      </c>
      <c r="T100" s="120">
        <v>764</v>
      </c>
      <c r="U100" s="120">
        <v>616</v>
      </c>
      <c r="V100" s="120">
        <v>503</v>
      </c>
      <c r="W100" s="120">
        <v>606</v>
      </c>
      <c r="X100" s="120">
        <v>444</v>
      </c>
      <c r="Y100" s="120">
        <v>558</v>
      </c>
      <c r="Z100" s="120">
        <v>778</v>
      </c>
      <c r="AA100" s="120">
        <v>387</v>
      </c>
      <c r="AB100" s="120">
        <v>103</v>
      </c>
      <c r="AC100" s="120">
        <v>47</v>
      </c>
      <c r="AD100" s="120">
        <v>674</v>
      </c>
      <c r="AE100" s="120">
        <v>340</v>
      </c>
      <c r="AF100" s="120">
        <v>267</v>
      </c>
      <c r="AG100" s="120">
        <v>407</v>
      </c>
      <c r="AH100" s="120">
        <v>246</v>
      </c>
      <c r="AI100" s="120">
        <v>343</v>
      </c>
      <c r="AJ100" s="120">
        <v>4482</v>
      </c>
      <c r="AK100" s="120">
        <v>3229</v>
      </c>
      <c r="AL100" s="120">
        <v>4125</v>
      </c>
      <c r="AM100" s="120">
        <v>2831</v>
      </c>
      <c r="AN100" s="120">
        <v>24</v>
      </c>
      <c r="AO100" s="120">
        <v>17</v>
      </c>
      <c r="AP100" s="120">
        <v>307</v>
      </c>
      <c r="AQ100" s="120">
        <v>111</v>
      </c>
      <c r="AR100" s="120">
        <v>298</v>
      </c>
      <c r="AS100" s="120">
        <v>214</v>
      </c>
      <c r="AT100" s="120">
        <v>161</v>
      </c>
      <c r="AU100" s="120">
        <v>123</v>
      </c>
      <c r="AV100" s="120">
        <v>137</v>
      </c>
      <c r="AW100" s="120">
        <v>90</v>
      </c>
      <c r="AX100" s="120">
        <v>962</v>
      </c>
      <c r="AY100" s="120">
        <v>535</v>
      </c>
      <c r="AZ100" s="120">
        <v>141</v>
      </c>
      <c r="BA100" s="120">
        <v>96</v>
      </c>
      <c r="BB100" s="120">
        <v>669</v>
      </c>
      <c r="BC100" s="120">
        <v>315</v>
      </c>
      <c r="BD100" s="120">
        <v>152</v>
      </c>
      <c r="BE100" s="120">
        <v>124</v>
      </c>
      <c r="BF100" s="120">
        <v>64</v>
      </c>
      <c r="BG100" s="120">
        <v>62</v>
      </c>
      <c r="BH100" s="120">
        <v>201</v>
      </c>
      <c r="BI100" s="120">
        <v>189</v>
      </c>
      <c r="BJ100" s="120">
        <v>126</v>
      </c>
      <c r="BK100" s="120">
        <v>131</v>
      </c>
      <c r="BL100" s="120">
        <v>74</v>
      </c>
      <c r="BM100" s="120">
        <v>58</v>
      </c>
      <c r="BN100" s="120">
        <v>737</v>
      </c>
      <c r="BO100" s="120">
        <v>611</v>
      </c>
      <c r="BP100" s="120">
        <v>575</v>
      </c>
      <c r="BQ100" s="120">
        <v>583</v>
      </c>
      <c r="BR100" s="120">
        <v>103</v>
      </c>
      <c r="BS100" s="120">
        <v>41</v>
      </c>
      <c r="BT100" s="120">
        <v>471</v>
      </c>
      <c r="BU100" s="120">
        <v>542</v>
      </c>
      <c r="BV100" s="120">
        <v>771</v>
      </c>
      <c r="BW100" s="120">
        <v>390</v>
      </c>
      <c r="BX100" s="120">
        <v>96</v>
      </c>
      <c r="BY100" s="120">
        <v>45</v>
      </c>
      <c r="BZ100" s="120">
        <v>675</v>
      </c>
      <c r="CA100" s="120">
        <v>346</v>
      </c>
      <c r="CB100" s="120">
        <v>187</v>
      </c>
      <c r="CC100" s="120">
        <v>118</v>
      </c>
      <c r="CD100" s="120">
        <v>357</v>
      </c>
      <c r="CE100" s="120">
        <v>398</v>
      </c>
      <c r="CF100" s="120">
        <v>24</v>
      </c>
      <c r="CG100" s="120">
        <v>57</v>
      </c>
      <c r="CH100" s="120">
        <v>332</v>
      </c>
      <c r="CI100" s="120">
        <v>340</v>
      </c>
    </row>
    <row r="101" spans="2:87" x14ac:dyDescent="0.25">
      <c r="B101" s="120" t="str">
        <f t="shared" si="5"/>
        <v>2008</v>
      </c>
      <c r="C101" s="120" t="s">
        <v>1586</v>
      </c>
      <c r="D101" s="120">
        <v>4454</v>
      </c>
      <c r="E101" s="120">
        <v>3273</v>
      </c>
      <c r="F101" s="120">
        <v>4167</v>
      </c>
      <c r="G101" s="120">
        <v>2889</v>
      </c>
      <c r="H101" s="120">
        <v>382</v>
      </c>
      <c r="I101" s="120">
        <v>70</v>
      </c>
      <c r="J101" s="120">
        <v>302</v>
      </c>
      <c r="K101" s="120">
        <v>226</v>
      </c>
      <c r="L101" s="120">
        <v>182</v>
      </c>
      <c r="M101" s="120">
        <v>123</v>
      </c>
      <c r="N101" s="120">
        <v>119</v>
      </c>
      <c r="O101" s="120">
        <v>103</v>
      </c>
      <c r="P101" s="120">
        <v>921</v>
      </c>
      <c r="Q101" s="120">
        <v>546</v>
      </c>
      <c r="R101" s="120">
        <v>632</v>
      </c>
      <c r="S101" s="120">
        <v>364</v>
      </c>
      <c r="T101" s="120">
        <v>790</v>
      </c>
      <c r="U101" s="120">
        <v>585</v>
      </c>
      <c r="V101" s="120">
        <v>539</v>
      </c>
      <c r="W101" s="120">
        <v>637</v>
      </c>
      <c r="X101" s="120">
        <v>468</v>
      </c>
      <c r="Y101" s="120">
        <v>569</v>
      </c>
      <c r="Z101" s="120">
        <v>779</v>
      </c>
      <c r="AA101" s="120">
        <v>421</v>
      </c>
      <c r="AB101" s="120">
        <v>122</v>
      </c>
      <c r="AC101" s="120">
        <v>48</v>
      </c>
      <c r="AD101" s="120">
        <v>657</v>
      </c>
      <c r="AE101" s="120">
        <v>373</v>
      </c>
      <c r="AF101" s="120">
        <v>287</v>
      </c>
      <c r="AG101" s="120">
        <v>384</v>
      </c>
      <c r="AH101" s="120">
        <v>262</v>
      </c>
      <c r="AI101" s="120">
        <v>315</v>
      </c>
      <c r="AJ101" s="120">
        <v>4723</v>
      </c>
      <c r="AK101" s="120">
        <v>3465</v>
      </c>
      <c r="AL101" s="120">
        <v>4445</v>
      </c>
      <c r="AM101" s="120">
        <v>3075</v>
      </c>
      <c r="AN101" s="120">
        <v>29</v>
      </c>
      <c r="AO101" s="120">
        <v>15</v>
      </c>
      <c r="AP101" s="120">
        <v>382</v>
      </c>
      <c r="AQ101" s="120">
        <v>68</v>
      </c>
      <c r="AR101" s="120">
        <v>309</v>
      </c>
      <c r="AS101" s="120">
        <v>239</v>
      </c>
      <c r="AT101" s="120">
        <v>180</v>
      </c>
      <c r="AU101" s="120">
        <v>129</v>
      </c>
      <c r="AV101" s="120">
        <v>129</v>
      </c>
      <c r="AW101" s="120">
        <v>110</v>
      </c>
      <c r="AX101" s="120">
        <v>1074</v>
      </c>
      <c r="AY101" s="120">
        <v>630</v>
      </c>
      <c r="AZ101" s="120">
        <v>153</v>
      </c>
      <c r="BA101" s="120">
        <v>77</v>
      </c>
      <c r="BB101" s="120">
        <v>760</v>
      </c>
      <c r="BC101" s="120">
        <v>444</v>
      </c>
      <c r="BD101" s="120">
        <v>161</v>
      </c>
      <c r="BE101" s="120">
        <v>110</v>
      </c>
      <c r="BF101" s="120">
        <v>73</v>
      </c>
      <c r="BG101" s="120">
        <v>95</v>
      </c>
      <c r="BH101" s="120">
        <v>205</v>
      </c>
      <c r="BI101" s="120">
        <v>171</v>
      </c>
      <c r="BJ101" s="120">
        <v>130</v>
      </c>
      <c r="BK101" s="120">
        <v>130</v>
      </c>
      <c r="BL101" s="120">
        <v>75</v>
      </c>
      <c r="BM101" s="120">
        <v>41</v>
      </c>
      <c r="BN101" s="120">
        <v>850</v>
      </c>
      <c r="BO101" s="120">
        <v>630</v>
      </c>
      <c r="BP101" s="120">
        <v>584</v>
      </c>
      <c r="BQ101" s="120">
        <v>663</v>
      </c>
      <c r="BR101" s="120">
        <v>73</v>
      </c>
      <c r="BS101" s="120">
        <v>72</v>
      </c>
      <c r="BT101" s="120">
        <v>510</v>
      </c>
      <c r="BU101" s="120">
        <v>591</v>
      </c>
      <c r="BV101" s="120">
        <v>771</v>
      </c>
      <c r="BW101" s="120">
        <v>428</v>
      </c>
      <c r="BX101" s="120">
        <v>96</v>
      </c>
      <c r="BY101" s="120">
        <v>48</v>
      </c>
      <c r="BZ101" s="120">
        <v>675</v>
      </c>
      <c r="CA101" s="120">
        <v>380</v>
      </c>
      <c r="CB101" s="120">
        <v>169</v>
      </c>
      <c r="CC101" s="120">
        <v>135</v>
      </c>
      <c r="CD101" s="120">
        <v>278</v>
      </c>
      <c r="CE101" s="120">
        <v>390</v>
      </c>
      <c r="CF101" s="120">
        <v>24</v>
      </c>
      <c r="CG101" s="120">
        <v>74</v>
      </c>
      <c r="CH101" s="120">
        <v>254</v>
      </c>
      <c r="CI101" s="120">
        <v>316</v>
      </c>
    </row>
    <row r="102" spans="2:87" x14ac:dyDescent="0.25">
      <c r="B102" s="120" t="str">
        <f t="shared" si="5"/>
        <v>2008</v>
      </c>
      <c r="C102" s="120" t="s">
        <v>1585</v>
      </c>
      <c r="D102" s="120">
        <v>3899</v>
      </c>
      <c r="E102" s="120">
        <v>3059</v>
      </c>
      <c r="F102" s="120">
        <v>3635</v>
      </c>
      <c r="G102" s="120">
        <v>2696</v>
      </c>
      <c r="H102" s="120">
        <v>332</v>
      </c>
      <c r="I102" s="120">
        <v>69</v>
      </c>
      <c r="J102" s="120">
        <v>239</v>
      </c>
      <c r="K102" s="120">
        <v>174</v>
      </c>
      <c r="L102" s="120">
        <v>127</v>
      </c>
      <c r="M102" s="120">
        <v>103</v>
      </c>
      <c r="N102" s="120">
        <v>111</v>
      </c>
      <c r="O102" s="120">
        <v>72</v>
      </c>
      <c r="P102" s="120">
        <v>780</v>
      </c>
      <c r="Q102" s="120">
        <v>510</v>
      </c>
      <c r="R102" s="120">
        <v>558</v>
      </c>
      <c r="S102" s="120">
        <v>356</v>
      </c>
      <c r="T102" s="120">
        <v>721</v>
      </c>
      <c r="U102" s="120">
        <v>516</v>
      </c>
      <c r="V102" s="120">
        <v>492</v>
      </c>
      <c r="W102" s="120">
        <v>637</v>
      </c>
      <c r="X102" s="120">
        <v>425</v>
      </c>
      <c r="Y102" s="120">
        <v>569</v>
      </c>
      <c r="Z102" s="120">
        <v>693</v>
      </c>
      <c r="AA102" s="120">
        <v>330</v>
      </c>
      <c r="AB102" s="120">
        <v>86</v>
      </c>
      <c r="AC102" s="120">
        <v>34</v>
      </c>
      <c r="AD102" s="120">
        <v>607</v>
      </c>
      <c r="AE102" s="120">
        <v>296</v>
      </c>
      <c r="AF102" s="120">
        <v>264</v>
      </c>
      <c r="AG102" s="120">
        <v>363</v>
      </c>
      <c r="AH102" s="120">
        <v>238</v>
      </c>
      <c r="AI102" s="120">
        <v>335</v>
      </c>
      <c r="AJ102" s="120">
        <v>3474</v>
      </c>
      <c r="AK102" s="120">
        <v>2744</v>
      </c>
      <c r="AL102" s="120">
        <v>3279</v>
      </c>
      <c r="AM102" s="120">
        <v>2397</v>
      </c>
      <c r="AN102" s="120">
        <v>19</v>
      </c>
      <c r="AO102" s="120">
        <v>12</v>
      </c>
      <c r="AP102" s="120">
        <v>237</v>
      </c>
      <c r="AQ102" s="120">
        <v>47</v>
      </c>
      <c r="AR102" s="120">
        <v>196</v>
      </c>
      <c r="AS102" s="120">
        <v>148</v>
      </c>
      <c r="AT102" s="120">
        <v>107</v>
      </c>
      <c r="AU102" s="120">
        <v>85</v>
      </c>
      <c r="AV102" s="120">
        <v>89</v>
      </c>
      <c r="AW102" s="120">
        <v>64</v>
      </c>
      <c r="AX102" s="120">
        <v>906</v>
      </c>
      <c r="AY102" s="120">
        <v>465</v>
      </c>
      <c r="AZ102" s="120">
        <v>89</v>
      </c>
      <c r="BA102" s="120">
        <v>55</v>
      </c>
      <c r="BB102" s="120">
        <v>703</v>
      </c>
      <c r="BC102" s="120">
        <v>341</v>
      </c>
      <c r="BD102" s="120">
        <v>115</v>
      </c>
      <c r="BE102" s="120">
        <v>69</v>
      </c>
      <c r="BF102" s="120">
        <v>53</v>
      </c>
      <c r="BG102" s="120">
        <v>69</v>
      </c>
      <c r="BH102" s="120">
        <v>161</v>
      </c>
      <c r="BI102" s="120">
        <v>188</v>
      </c>
      <c r="BJ102" s="120">
        <v>114</v>
      </c>
      <c r="BK102" s="120">
        <v>135</v>
      </c>
      <c r="BL102" s="120">
        <v>46</v>
      </c>
      <c r="BM102" s="120">
        <v>53</v>
      </c>
      <c r="BN102" s="120">
        <v>656</v>
      </c>
      <c r="BO102" s="120">
        <v>481</v>
      </c>
      <c r="BP102" s="120">
        <v>403</v>
      </c>
      <c r="BQ102" s="120">
        <v>598</v>
      </c>
      <c r="BR102" s="120">
        <v>45</v>
      </c>
      <c r="BS102" s="120">
        <v>64</v>
      </c>
      <c r="BT102" s="120">
        <v>359</v>
      </c>
      <c r="BU102" s="120">
        <v>534</v>
      </c>
      <c r="BV102" s="120">
        <v>568</v>
      </c>
      <c r="BW102" s="120">
        <v>255</v>
      </c>
      <c r="BX102" s="120">
        <v>66</v>
      </c>
      <c r="BY102" s="120">
        <v>30</v>
      </c>
      <c r="BZ102" s="120">
        <v>501</v>
      </c>
      <c r="CA102" s="120">
        <v>224</v>
      </c>
      <c r="CB102" s="120">
        <v>79</v>
      </c>
      <c r="CC102" s="120">
        <v>134</v>
      </c>
      <c r="CD102" s="120">
        <v>195</v>
      </c>
      <c r="CE102" s="120">
        <v>347</v>
      </c>
      <c r="CF102" s="120">
        <v>22</v>
      </c>
      <c r="CG102" s="120">
        <v>27</v>
      </c>
      <c r="CH102" s="120">
        <v>173</v>
      </c>
      <c r="CI102" s="120">
        <v>320</v>
      </c>
    </row>
    <row r="103" spans="2:87" x14ac:dyDescent="0.25">
      <c r="B103" s="120" t="str">
        <f t="shared" si="5"/>
        <v>2008</v>
      </c>
      <c r="C103" s="120" t="s">
        <v>1584</v>
      </c>
      <c r="D103" s="120">
        <v>4271</v>
      </c>
      <c r="E103" s="120">
        <v>3049</v>
      </c>
      <c r="F103" s="120">
        <v>4005</v>
      </c>
      <c r="G103" s="120">
        <v>2745</v>
      </c>
      <c r="H103" s="120">
        <v>351</v>
      </c>
      <c r="I103" s="120">
        <v>58</v>
      </c>
      <c r="J103" s="120">
        <v>264</v>
      </c>
      <c r="K103" s="120">
        <v>165</v>
      </c>
      <c r="L103" s="120">
        <v>162</v>
      </c>
      <c r="M103" s="120">
        <v>93</v>
      </c>
      <c r="N103" s="120">
        <v>102</v>
      </c>
      <c r="O103" s="120">
        <v>71</v>
      </c>
      <c r="P103" s="120">
        <v>895</v>
      </c>
      <c r="Q103" s="120">
        <v>418</v>
      </c>
      <c r="R103" s="120">
        <v>632</v>
      </c>
      <c r="S103" s="120">
        <v>263</v>
      </c>
      <c r="T103" s="120">
        <v>841</v>
      </c>
      <c r="U103" s="120">
        <v>589</v>
      </c>
      <c r="V103" s="120">
        <v>520</v>
      </c>
      <c r="W103" s="120">
        <v>670</v>
      </c>
      <c r="X103" s="120">
        <v>454</v>
      </c>
      <c r="Y103" s="120">
        <v>599</v>
      </c>
      <c r="Z103" s="120">
        <v>702</v>
      </c>
      <c r="AA103" s="120">
        <v>332</v>
      </c>
      <c r="AB103" s="120">
        <v>110</v>
      </c>
      <c r="AC103" s="120">
        <v>34</v>
      </c>
      <c r="AD103" s="120">
        <v>591</v>
      </c>
      <c r="AE103" s="120">
        <v>299</v>
      </c>
      <c r="AF103" s="120">
        <v>265</v>
      </c>
      <c r="AG103" s="120">
        <v>304</v>
      </c>
      <c r="AH103" s="120">
        <v>241</v>
      </c>
      <c r="AI103" s="120">
        <v>271</v>
      </c>
      <c r="AJ103" s="120">
        <v>3027</v>
      </c>
      <c r="AK103" s="120">
        <v>2660</v>
      </c>
      <c r="AL103" s="120">
        <v>2867</v>
      </c>
      <c r="AM103" s="120">
        <v>2376</v>
      </c>
      <c r="AN103" s="120">
        <v>17</v>
      </c>
      <c r="AO103" s="120">
        <v>16</v>
      </c>
      <c r="AP103" s="120">
        <v>213</v>
      </c>
      <c r="AQ103" s="120">
        <v>41</v>
      </c>
      <c r="AR103" s="120">
        <v>167</v>
      </c>
      <c r="AS103" s="120">
        <v>138</v>
      </c>
      <c r="AT103" s="120">
        <v>103</v>
      </c>
      <c r="AU103" s="120">
        <v>72</v>
      </c>
      <c r="AV103" s="120">
        <v>64</v>
      </c>
      <c r="AW103" s="120">
        <v>65</v>
      </c>
      <c r="AX103" s="120">
        <v>673</v>
      </c>
      <c r="AY103" s="120">
        <v>310</v>
      </c>
      <c r="AZ103" s="120">
        <v>102</v>
      </c>
      <c r="BA103" s="120">
        <v>69</v>
      </c>
      <c r="BB103" s="120">
        <v>478</v>
      </c>
      <c r="BC103" s="120">
        <v>186</v>
      </c>
      <c r="BD103" s="120">
        <v>93</v>
      </c>
      <c r="BE103" s="120">
        <v>56</v>
      </c>
      <c r="BF103" s="120">
        <v>45</v>
      </c>
      <c r="BG103" s="120">
        <v>52</v>
      </c>
      <c r="BH103" s="120">
        <v>123</v>
      </c>
      <c r="BI103" s="120">
        <v>196</v>
      </c>
      <c r="BJ103" s="120">
        <v>80</v>
      </c>
      <c r="BK103" s="120">
        <v>156</v>
      </c>
      <c r="BL103" s="120">
        <v>43</v>
      </c>
      <c r="BM103" s="120">
        <v>39</v>
      </c>
      <c r="BN103" s="120">
        <v>639</v>
      </c>
      <c r="BO103" s="120">
        <v>564</v>
      </c>
      <c r="BP103" s="120">
        <v>373</v>
      </c>
      <c r="BQ103" s="120">
        <v>641</v>
      </c>
      <c r="BR103" s="120">
        <v>34</v>
      </c>
      <c r="BS103" s="120">
        <v>68</v>
      </c>
      <c r="BT103" s="120">
        <v>339</v>
      </c>
      <c r="BU103" s="120">
        <v>574</v>
      </c>
      <c r="BV103" s="120">
        <v>494</v>
      </c>
      <c r="BW103" s="120">
        <v>245</v>
      </c>
      <c r="BX103" s="120">
        <v>75</v>
      </c>
      <c r="BY103" s="120">
        <v>21</v>
      </c>
      <c r="BZ103" s="120">
        <v>419</v>
      </c>
      <c r="CA103" s="120">
        <v>224</v>
      </c>
      <c r="CB103" s="120">
        <v>125</v>
      </c>
      <c r="CC103" s="120">
        <v>173</v>
      </c>
      <c r="CD103" s="120">
        <v>160</v>
      </c>
      <c r="CE103" s="120">
        <v>283</v>
      </c>
      <c r="CF103" s="120">
        <v>20</v>
      </c>
      <c r="CG103" s="120">
        <v>30</v>
      </c>
      <c r="CH103" s="120">
        <v>140</v>
      </c>
      <c r="CI103" s="120">
        <v>254</v>
      </c>
    </row>
    <row r="104" spans="2:87" x14ac:dyDescent="0.25">
      <c r="B104" s="120" t="str">
        <f t="shared" ref="B104:B135" si="6">RIGHT(C104,4)</f>
        <v>2009</v>
      </c>
      <c r="C104" s="120" t="s">
        <v>1583</v>
      </c>
      <c r="D104" s="120">
        <v>4111</v>
      </c>
      <c r="E104" s="120">
        <v>2763</v>
      </c>
      <c r="F104" s="120">
        <v>3789</v>
      </c>
      <c r="G104" s="120">
        <v>2372</v>
      </c>
      <c r="H104" s="120">
        <v>356</v>
      </c>
      <c r="I104" s="120">
        <v>43</v>
      </c>
      <c r="J104" s="120">
        <v>206</v>
      </c>
      <c r="K104" s="120">
        <v>126</v>
      </c>
      <c r="L104" s="120">
        <v>97</v>
      </c>
      <c r="M104" s="120">
        <v>64</v>
      </c>
      <c r="N104" s="120">
        <v>109</v>
      </c>
      <c r="O104" s="120">
        <v>62</v>
      </c>
      <c r="P104" s="120">
        <v>810</v>
      </c>
      <c r="Q104" s="120">
        <v>431</v>
      </c>
      <c r="R104" s="120">
        <v>540</v>
      </c>
      <c r="S104" s="120">
        <v>315</v>
      </c>
      <c r="T104" s="120">
        <v>734</v>
      </c>
      <c r="U104" s="120">
        <v>537</v>
      </c>
      <c r="V104" s="120">
        <v>526</v>
      </c>
      <c r="W104" s="120">
        <v>596</v>
      </c>
      <c r="X104" s="120">
        <v>457</v>
      </c>
      <c r="Y104" s="120">
        <v>528</v>
      </c>
      <c r="Z104" s="120">
        <v>692</v>
      </c>
      <c r="AA104" s="120">
        <v>244</v>
      </c>
      <c r="AB104" s="120">
        <v>110</v>
      </c>
      <c r="AC104" s="120">
        <v>30</v>
      </c>
      <c r="AD104" s="120">
        <v>582</v>
      </c>
      <c r="AE104" s="120">
        <v>214</v>
      </c>
      <c r="AF104" s="120">
        <v>323</v>
      </c>
      <c r="AG104" s="120">
        <v>391</v>
      </c>
      <c r="AH104" s="120">
        <v>285</v>
      </c>
      <c r="AI104" s="120">
        <v>298</v>
      </c>
      <c r="AJ104" s="120">
        <v>3949</v>
      </c>
      <c r="AK104" s="120">
        <v>2838</v>
      </c>
      <c r="AL104" s="120">
        <v>3655</v>
      </c>
      <c r="AM104" s="120">
        <v>2492</v>
      </c>
      <c r="AN104" s="120">
        <v>23</v>
      </c>
      <c r="AO104" s="120">
        <v>16</v>
      </c>
      <c r="AP104" s="120">
        <v>313</v>
      </c>
      <c r="AQ104" s="120">
        <v>38</v>
      </c>
      <c r="AR104" s="120">
        <v>215</v>
      </c>
      <c r="AS104" s="120">
        <v>119</v>
      </c>
      <c r="AT104" s="120">
        <v>106</v>
      </c>
      <c r="AU104" s="120">
        <v>52</v>
      </c>
      <c r="AV104" s="120">
        <v>109</v>
      </c>
      <c r="AW104" s="120">
        <v>66</v>
      </c>
      <c r="AX104" s="120">
        <v>704</v>
      </c>
      <c r="AY104" s="120">
        <v>424</v>
      </c>
      <c r="AZ104" s="120">
        <v>154</v>
      </c>
      <c r="BA104" s="120">
        <v>54</v>
      </c>
      <c r="BB104" s="120">
        <v>423</v>
      </c>
      <c r="BC104" s="120">
        <v>298</v>
      </c>
      <c r="BD104" s="120">
        <v>127</v>
      </c>
      <c r="BE104" s="120">
        <v>73</v>
      </c>
      <c r="BF104" s="120">
        <v>65</v>
      </c>
      <c r="BG104" s="120">
        <v>83</v>
      </c>
      <c r="BH104" s="120">
        <v>200</v>
      </c>
      <c r="BI104" s="120">
        <v>213</v>
      </c>
      <c r="BJ104" s="120">
        <v>137</v>
      </c>
      <c r="BK104" s="120">
        <v>177</v>
      </c>
      <c r="BL104" s="120">
        <v>63</v>
      </c>
      <c r="BM104" s="120">
        <v>36</v>
      </c>
      <c r="BN104" s="120">
        <v>818</v>
      </c>
      <c r="BO104" s="120">
        <v>611</v>
      </c>
      <c r="BP104" s="120">
        <v>539</v>
      </c>
      <c r="BQ104" s="120">
        <v>636</v>
      </c>
      <c r="BR104" s="120">
        <v>72</v>
      </c>
      <c r="BS104" s="120">
        <v>69</v>
      </c>
      <c r="BT104" s="120">
        <v>466</v>
      </c>
      <c r="BU104" s="120">
        <v>567</v>
      </c>
      <c r="BV104" s="120">
        <v>580</v>
      </c>
      <c r="BW104" s="120">
        <v>220</v>
      </c>
      <c r="BX104" s="120">
        <v>88</v>
      </c>
      <c r="BY104" s="120">
        <v>27</v>
      </c>
      <c r="BZ104" s="120">
        <v>491</v>
      </c>
      <c r="CA104" s="120">
        <v>194</v>
      </c>
      <c r="CB104" s="120">
        <v>199</v>
      </c>
      <c r="CC104" s="120">
        <v>132</v>
      </c>
      <c r="CD104" s="120">
        <v>294</v>
      </c>
      <c r="CE104" s="120">
        <v>346</v>
      </c>
      <c r="CF104" s="120">
        <v>33</v>
      </c>
      <c r="CG104" s="120">
        <v>73</v>
      </c>
      <c r="CH104" s="120">
        <v>261</v>
      </c>
      <c r="CI104" s="120">
        <v>274</v>
      </c>
    </row>
    <row r="105" spans="2:87" x14ac:dyDescent="0.25">
      <c r="B105" s="120" t="str">
        <f t="shared" si="6"/>
        <v>2009</v>
      </c>
      <c r="C105" s="120" t="s">
        <v>1582</v>
      </c>
      <c r="D105" s="120">
        <v>4004</v>
      </c>
      <c r="E105" s="120">
        <v>2794</v>
      </c>
      <c r="F105" s="120">
        <v>3748</v>
      </c>
      <c r="G105" s="120">
        <v>2436</v>
      </c>
      <c r="H105" s="120">
        <v>335</v>
      </c>
      <c r="I105" s="120">
        <v>81</v>
      </c>
      <c r="J105" s="120">
        <v>242</v>
      </c>
      <c r="K105" s="120">
        <v>142</v>
      </c>
      <c r="L105" s="120">
        <v>137</v>
      </c>
      <c r="M105" s="120">
        <v>70</v>
      </c>
      <c r="N105" s="120">
        <v>106</v>
      </c>
      <c r="O105" s="120">
        <v>72</v>
      </c>
      <c r="P105" s="120">
        <v>771</v>
      </c>
      <c r="Q105" s="120">
        <v>425</v>
      </c>
      <c r="R105" s="120">
        <v>520</v>
      </c>
      <c r="S105" s="120">
        <v>306</v>
      </c>
      <c r="T105" s="120">
        <v>725</v>
      </c>
      <c r="U105" s="120">
        <v>512</v>
      </c>
      <c r="V105" s="120">
        <v>539</v>
      </c>
      <c r="W105" s="120">
        <v>560</v>
      </c>
      <c r="X105" s="120">
        <v>464</v>
      </c>
      <c r="Y105" s="120">
        <v>511</v>
      </c>
      <c r="Z105" s="120">
        <v>683</v>
      </c>
      <c r="AA105" s="120">
        <v>298</v>
      </c>
      <c r="AB105" s="120">
        <v>94</v>
      </c>
      <c r="AC105" s="120">
        <v>24</v>
      </c>
      <c r="AD105" s="120">
        <v>589</v>
      </c>
      <c r="AE105" s="120">
        <v>275</v>
      </c>
      <c r="AF105" s="120">
        <v>256</v>
      </c>
      <c r="AG105" s="120">
        <v>358</v>
      </c>
      <c r="AH105" s="120">
        <v>229</v>
      </c>
      <c r="AI105" s="120">
        <v>290</v>
      </c>
      <c r="AJ105" s="120">
        <v>3275</v>
      </c>
      <c r="AK105" s="120">
        <v>2620</v>
      </c>
      <c r="AL105" s="120">
        <v>3098</v>
      </c>
      <c r="AM105" s="120">
        <v>2285</v>
      </c>
      <c r="AN105" s="120">
        <v>13</v>
      </c>
      <c r="AO105" s="120">
        <v>9</v>
      </c>
      <c r="AP105" s="120">
        <v>269</v>
      </c>
      <c r="AQ105" s="120">
        <v>70</v>
      </c>
      <c r="AR105" s="120">
        <v>213</v>
      </c>
      <c r="AS105" s="120">
        <v>131</v>
      </c>
      <c r="AT105" s="120">
        <v>121</v>
      </c>
      <c r="AU105" s="120">
        <v>63</v>
      </c>
      <c r="AV105" s="120">
        <v>91</v>
      </c>
      <c r="AW105" s="120">
        <v>68</v>
      </c>
      <c r="AX105" s="120">
        <v>593</v>
      </c>
      <c r="AY105" s="120">
        <v>366</v>
      </c>
      <c r="AZ105" s="120">
        <v>95</v>
      </c>
      <c r="BA105" s="120">
        <v>81</v>
      </c>
      <c r="BB105" s="120">
        <v>386</v>
      </c>
      <c r="BC105" s="120">
        <v>249</v>
      </c>
      <c r="BD105" s="120">
        <v>112</v>
      </c>
      <c r="BE105" s="120">
        <v>36</v>
      </c>
      <c r="BF105" s="120">
        <v>42</v>
      </c>
      <c r="BG105" s="120">
        <v>61</v>
      </c>
      <c r="BH105" s="120">
        <v>141</v>
      </c>
      <c r="BI105" s="120">
        <v>176</v>
      </c>
      <c r="BJ105" s="120">
        <v>96</v>
      </c>
      <c r="BK105" s="120">
        <v>132</v>
      </c>
      <c r="BL105" s="120">
        <v>46</v>
      </c>
      <c r="BM105" s="120">
        <v>44</v>
      </c>
      <c r="BN105" s="120">
        <v>642</v>
      </c>
      <c r="BO105" s="120">
        <v>499</v>
      </c>
      <c r="BP105" s="120">
        <v>452</v>
      </c>
      <c r="BQ105" s="120">
        <v>544</v>
      </c>
      <c r="BR105" s="120">
        <v>62</v>
      </c>
      <c r="BS105" s="120">
        <v>44</v>
      </c>
      <c r="BT105" s="120">
        <v>390</v>
      </c>
      <c r="BU105" s="120">
        <v>500</v>
      </c>
      <c r="BV105" s="120">
        <v>562</v>
      </c>
      <c r="BW105" s="120">
        <v>281</v>
      </c>
      <c r="BX105" s="120">
        <v>67</v>
      </c>
      <c r="BY105" s="120">
        <v>24</v>
      </c>
      <c r="BZ105" s="120">
        <v>496</v>
      </c>
      <c r="CA105" s="120">
        <v>257</v>
      </c>
      <c r="CB105" s="120">
        <v>170</v>
      </c>
      <c r="CC105" s="120">
        <v>148</v>
      </c>
      <c r="CD105" s="120">
        <v>178</v>
      </c>
      <c r="CE105" s="120">
        <v>336</v>
      </c>
      <c r="CF105" s="120">
        <v>19</v>
      </c>
      <c r="CG105" s="120">
        <v>69</v>
      </c>
      <c r="CH105" s="120">
        <v>158</v>
      </c>
      <c r="CI105" s="120">
        <v>267</v>
      </c>
    </row>
    <row r="106" spans="2:87" x14ac:dyDescent="0.25">
      <c r="B106" s="120" t="str">
        <f t="shared" si="6"/>
        <v>2009</v>
      </c>
      <c r="C106" s="120" t="s">
        <v>1581</v>
      </c>
      <c r="D106" s="120">
        <v>3697</v>
      </c>
      <c r="E106" s="120">
        <v>2493</v>
      </c>
      <c r="F106" s="120">
        <v>3459</v>
      </c>
      <c r="G106" s="120">
        <v>2133</v>
      </c>
      <c r="H106" s="120">
        <v>304</v>
      </c>
      <c r="I106" s="120">
        <v>46</v>
      </c>
      <c r="J106" s="120">
        <v>230</v>
      </c>
      <c r="K106" s="120">
        <v>119</v>
      </c>
      <c r="L106" s="120">
        <v>136</v>
      </c>
      <c r="M106" s="120">
        <v>59</v>
      </c>
      <c r="N106" s="120">
        <v>94</v>
      </c>
      <c r="O106" s="120">
        <v>60</v>
      </c>
      <c r="P106" s="120">
        <v>797</v>
      </c>
      <c r="Q106" s="120">
        <v>390</v>
      </c>
      <c r="R106" s="120">
        <v>524</v>
      </c>
      <c r="S106" s="120">
        <v>251</v>
      </c>
      <c r="T106" s="120">
        <v>608</v>
      </c>
      <c r="U106" s="120">
        <v>415</v>
      </c>
      <c r="V106" s="120">
        <v>481</v>
      </c>
      <c r="W106" s="120">
        <v>508</v>
      </c>
      <c r="X106" s="120">
        <v>414</v>
      </c>
      <c r="Y106" s="120">
        <v>471</v>
      </c>
      <c r="Z106" s="120">
        <v>622</v>
      </c>
      <c r="AA106" s="120">
        <v>274</v>
      </c>
      <c r="AB106" s="120">
        <v>71</v>
      </c>
      <c r="AC106" s="120">
        <v>22</v>
      </c>
      <c r="AD106" s="120">
        <v>552</v>
      </c>
      <c r="AE106" s="120">
        <v>252</v>
      </c>
      <c r="AF106" s="120">
        <v>238</v>
      </c>
      <c r="AG106" s="120">
        <v>361</v>
      </c>
      <c r="AH106" s="120">
        <v>217</v>
      </c>
      <c r="AI106" s="120">
        <v>245</v>
      </c>
      <c r="AJ106" s="120">
        <v>3462</v>
      </c>
      <c r="AK106" s="120">
        <v>2445</v>
      </c>
      <c r="AL106" s="120">
        <v>3294</v>
      </c>
      <c r="AM106" s="120">
        <v>2089</v>
      </c>
      <c r="AN106" s="120">
        <v>13</v>
      </c>
      <c r="AO106" s="120">
        <v>10</v>
      </c>
      <c r="AP106" s="120">
        <v>314</v>
      </c>
      <c r="AQ106" s="120">
        <v>45</v>
      </c>
      <c r="AR106" s="120">
        <v>227</v>
      </c>
      <c r="AS106" s="120">
        <v>112</v>
      </c>
      <c r="AT106" s="120">
        <v>138</v>
      </c>
      <c r="AU106" s="120">
        <v>56</v>
      </c>
      <c r="AV106" s="120">
        <v>89</v>
      </c>
      <c r="AW106" s="120">
        <v>56</v>
      </c>
      <c r="AX106" s="120">
        <v>773</v>
      </c>
      <c r="AY106" s="120">
        <v>383</v>
      </c>
      <c r="AZ106" s="120">
        <v>122</v>
      </c>
      <c r="BA106" s="120">
        <v>88</v>
      </c>
      <c r="BB106" s="120">
        <v>510</v>
      </c>
      <c r="BC106" s="120">
        <v>233</v>
      </c>
      <c r="BD106" s="120">
        <v>141</v>
      </c>
      <c r="BE106" s="120">
        <v>62</v>
      </c>
      <c r="BF106" s="120">
        <v>53</v>
      </c>
      <c r="BG106" s="120">
        <v>53</v>
      </c>
      <c r="BH106" s="120">
        <v>160</v>
      </c>
      <c r="BI106" s="120">
        <v>180</v>
      </c>
      <c r="BJ106" s="120">
        <v>103</v>
      </c>
      <c r="BK106" s="120">
        <v>132</v>
      </c>
      <c r="BL106" s="120">
        <v>57</v>
      </c>
      <c r="BM106" s="120">
        <v>47</v>
      </c>
      <c r="BN106" s="120">
        <v>579</v>
      </c>
      <c r="BO106" s="120">
        <v>395</v>
      </c>
      <c r="BP106" s="120">
        <v>408</v>
      </c>
      <c r="BQ106" s="120">
        <v>489</v>
      </c>
      <c r="BR106" s="120">
        <v>38</v>
      </c>
      <c r="BS106" s="120">
        <v>33</v>
      </c>
      <c r="BT106" s="120">
        <v>370</v>
      </c>
      <c r="BU106" s="120">
        <v>456</v>
      </c>
      <c r="BV106" s="120">
        <v>624</v>
      </c>
      <c r="BW106" s="120">
        <v>295</v>
      </c>
      <c r="BX106" s="120">
        <v>70</v>
      </c>
      <c r="BY106" s="120">
        <v>22</v>
      </c>
      <c r="BZ106" s="120">
        <v>554</v>
      </c>
      <c r="CA106" s="120">
        <v>272</v>
      </c>
      <c r="CB106" s="120">
        <v>143</v>
      </c>
      <c r="CC106" s="120">
        <v>129</v>
      </c>
      <c r="CD106" s="120">
        <v>168</v>
      </c>
      <c r="CE106" s="120">
        <v>356</v>
      </c>
      <c r="CF106" s="120">
        <v>20</v>
      </c>
      <c r="CG106" s="120">
        <v>120</v>
      </c>
      <c r="CH106" s="120">
        <v>149</v>
      </c>
      <c r="CI106" s="120">
        <v>236</v>
      </c>
    </row>
    <row r="107" spans="2:87" x14ac:dyDescent="0.25">
      <c r="B107" s="120" t="str">
        <f t="shared" si="6"/>
        <v>2009</v>
      </c>
      <c r="C107" s="120" t="s">
        <v>1580</v>
      </c>
      <c r="D107" s="120">
        <v>3870</v>
      </c>
      <c r="E107" s="120">
        <v>2271</v>
      </c>
      <c r="F107" s="120">
        <v>3508</v>
      </c>
      <c r="G107" s="120">
        <v>1904</v>
      </c>
      <c r="H107" s="120">
        <v>306</v>
      </c>
      <c r="I107" s="120">
        <v>21</v>
      </c>
      <c r="J107" s="120">
        <v>197</v>
      </c>
      <c r="K107" s="120">
        <v>87</v>
      </c>
      <c r="L107" s="120">
        <v>112</v>
      </c>
      <c r="M107" s="120">
        <v>39</v>
      </c>
      <c r="N107" s="120">
        <v>85</v>
      </c>
      <c r="O107" s="120">
        <v>48</v>
      </c>
      <c r="P107" s="120">
        <v>850</v>
      </c>
      <c r="Q107" s="120">
        <v>314</v>
      </c>
      <c r="R107" s="120">
        <v>622</v>
      </c>
      <c r="S107" s="120">
        <v>194</v>
      </c>
      <c r="T107" s="120">
        <v>670</v>
      </c>
      <c r="U107" s="120">
        <v>409</v>
      </c>
      <c r="V107" s="120">
        <v>478</v>
      </c>
      <c r="W107" s="120">
        <v>502</v>
      </c>
      <c r="X107" s="120">
        <v>417</v>
      </c>
      <c r="Y107" s="120">
        <v>458</v>
      </c>
      <c r="Z107" s="120">
        <v>630</v>
      </c>
      <c r="AA107" s="120">
        <v>296</v>
      </c>
      <c r="AB107" s="120">
        <v>84</v>
      </c>
      <c r="AC107" s="120">
        <v>24</v>
      </c>
      <c r="AD107" s="120">
        <v>546</v>
      </c>
      <c r="AE107" s="120">
        <v>271</v>
      </c>
      <c r="AF107" s="120">
        <v>362</v>
      </c>
      <c r="AG107" s="120">
        <v>367</v>
      </c>
      <c r="AH107" s="120">
        <v>217</v>
      </c>
      <c r="AI107" s="120">
        <v>274</v>
      </c>
      <c r="AJ107" s="120">
        <v>4220</v>
      </c>
      <c r="AK107" s="120">
        <v>2570</v>
      </c>
      <c r="AL107" s="120">
        <v>3915</v>
      </c>
      <c r="AM107" s="120">
        <v>2189</v>
      </c>
      <c r="AN107" s="120">
        <v>14</v>
      </c>
      <c r="AO107" s="120">
        <v>9</v>
      </c>
      <c r="AP107" s="120">
        <v>414</v>
      </c>
      <c r="AQ107" s="120">
        <v>29</v>
      </c>
      <c r="AR107" s="120">
        <v>213</v>
      </c>
      <c r="AS107" s="120">
        <v>103</v>
      </c>
      <c r="AT107" s="120">
        <v>125</v>
      </c>
      <c r="AU107" s="120">
        <v>51</v>
      </c>
      <c r="AV107" s="120">
        <v>88</v>
      </c>
      <c r="AW107" s="120">
        <v>51</v>
      </c>
      <c r="AX107" s="120">
        <v>889</v>
      </c>
      <c r="AY107" s="120">
        <v>329</v>
      </c>
      <c r="AZ107" s="120">
        <v>132</v>
      </c>
      <c r="BA107" s="120">
        <v>67</v>
      </c>
      <c r="BB107" s="120">
        <v>635</v>
      </c>
      <c r="BC107" s="120">
        <v>196</v>
      </c>
      <c r="BD107" s="120">
        <v>121</v>
      </c>
      <c r="BE107" s="120">
        <v>66</v>
      </c>
      <c r="BF107" s="120">
        <v>61</v>
      </c>
      <c r="BG107" s="120">
        <v>41</v>
      </c>
      <c r="BH107" s="120">
        <v>148</v>
      </c>
      <c r="BI107" s="120">
        <v>157</v>
      </c>
      <c r="BJ107" s="120">
        <v>73</v>
      </c>
      <c r="BK107" s="120">
        <v>120</v>
      </c>
      <c r="BL107" s="120">
        <v>75</v>
      </c>
      <c r="BM107" s="120">
        <v>37</v>
      </c>
      <c r="BN107" s="120">
        <v>776</v>
      </c>
      <c r="BO107" s="120">
        <v>449</v>
      </c>
      <c r="BP107" s="120">
        <v>459</v>
      </c>
      <c r="BQ107" s="120">
        <v>551</v>
      </c>
      <c r="BR107" s="120">
        <v>43</v>
      </c>
      <c r="BS107" s="120">
        <v>56</v>
      </c>
      <c r="BT107" s="120">
        <v>416</v>
      </c>
      <c r="BU107" s="120">
        <v>496</v>
      </c>
      <c r="BV107" s="120">
        <v>744</v>
      </c>
      <c r="BW107" s="120">
        <v>401</v>
      </c>
      <c r="BX107" s="120">
        <v>110</v>
      </c>
      <c r="BY107" s="120">
        <v>32</v>
      </c>
      <c r="BZ107" s="120">
        <v>634</v>
      </c>
      <c r="CA107" s="120">
        <v>370</v>
      </c>
      <c r="CB107" s="120">
        <v>197</v>
      </c>
      <c r="CC107" s="120">
        <v>119</v>
      </c>
      <c r="CD107" s="120">
        <v>305</v>
      </c>
      <c r="CE107" s="120">
        <v>381</v>
      </c>
      <c r="CF107" s="120">
        <v>142</v>
      </c>
      <c r="CG107" s="120">
        <v>94</v>
      </c>
      <c r="CH107" s="120">
        <v>163</v>
      </c>
      <c r="CI107" s="120">
        <v>288</v>
      </c>
    </row>
    <row r="108" spans="2:87" x14ac:dyDescent="0.25">
      <c r="B108" s="120" t="str">
        <f t="shared" si="6"/>
        <v>2009</v>
      </c>
      <c r="C108" s="120" t="s">
        <v>1579</v>
      </c>
      <c r="D108" s="120">
        <v>3736</v>
      </c>
      <c r="E108" s="120">
        <v>2413</v>
      </c>
      <c r="F108" s="120">
        <v>3484</v>
      </c>
      <c r="G108" s="120">
        <v>2128</v>
      </c>
      <c r="H108" s="120">
        <v>325</v>
      </c>
      <c r="I108" s="120">
        <v>40</v>
      </c>
      <c r="J108" s="120">
        <v>193</v>
      </c>
      <c r="K108" s="120">
        <v>90</v>
      </c>
      <c r="L108" s="120">
        <v>85</v>
      </c>
      <c r="M108" s="120">
        <v>50</v>
      </c>
      <c r="N108" s="120">
        <v>108</v>
      </c>
      <c r="O108" s="120">
        <v>40</v>
      </c>
      <c r="P108" s="120">
        <v>790</v>
      </c>
      <c r="Q108" s="120">
        <v>464</v>
      </c>
      <c r="R108" s="120">
        <v>538</v>
      </c>
      <c r="S108" s="120">
        <v>319</v>
      </c>
      <c r="T108" s="120">
        <v>653</v>
      </c>
      <c r="U108" s="120">
        <v>401</v>
      </c>
      <c r="V108" s="120">
        <v>465</v>
      </c>
      <c r="W108" s="120">
        <v>535</v>
      </c>
      <c r="X108" s="120">
        <v>389</v>
      </c>
      <c r="Y108" s="120">
        <v>491</v>
      </c>
      <c r="Z108" s="120">
        <v>679</v>
      </c>
      <c r="AA108" s="120">
        <v>256</v>
      </c>
      <c r="AB108" s="120">
        <v>90</v>
      </c>
      <c r="AC108" s="120">
        <v>21</v>
      </c>
      <c r="AD108" s="120">
        <v>589</v>
      </c>
      <c r="AE108" s="120">
        <v>234</v>
      </c>
      <c r="AF108" s="120">
        <v>252</v>
      </c>
      <c r="AG108" s="120">
        <v>286</v>
      </c>
      <c r="AH108" s="120">
        <v>234</v>
      </c>
      <c r="AI108" s="120">
        <v>246</v>
      </c>
      <c r="AJ108" s="120">
        <v>4143</v>
      </c>
      <c r="AK108" s="120">
        <v>2411</v>
      </c>
      <c r="AL108" s="120">
        <v>3871</v>
      </c>
      <c r="AM108" s="120">
        <v>2113</v>
      </c>
      <c r="AN108" s="120">
        <v>13</v>
      </c>
      <c r="AO108" s="120">
        <v>9</v>
      </c>
      <c r="AP108" s="120">
        <v>407</v>
      </c>
      <c r="AQ108" s="120">
        <v>44</v>
      </c>
      <c r="AR108" s="120">
        <v>220</v>
      </c>
      <c r="AS108" s="120">
        <v>98</v>
      </c>
      <c r="AT108" s="120">
        <v>98</v>
      </c>
      <c r="AU108" s="120">
        <v>56</v>
      </c>
      <c r="AV108" s="120">
        <v>122</v>
      </c>
      <c r="AW108" s="120">
        <v>41</v>
      </c>
      <c r="AX108" s="120">
        <v>839</v>
      </c>
      <c r="AY108" s="120">
        <v>450</v>
      </c>
      <c r="AZ108" s="120">
        <v>133</v>
      </c>
      <c r="BA108" s="120">
        <v>74</v>
      </c>
      <c r="BB108" s="120">
        <v>583</v>
      </c>
      <c r="BC108" s="120">
        <v>311</v>
      </c>
      <c r="BD108" s="120">
        <v>122</v>
      </c>
      <c r="BE108" s="120">
        <v>66</v>
      </c>
      <c r="BF108" s="120">
        <v>50</v>
      </c>
      <c r="BG108" s="120">
        <v>41</v>
      </c>
      <c r="BH108" s="120">
        <v>174</v>
      </c>
      <c r="BI108" s="120">
        <v>172</v>
      </c>
      <c r="BJ108" s="120">
        <v>109</v>
      </c>
      <c r="BK108" s="120">
        <v>136</v>
      </c>
      <c r="BL108" s="120">
        <v>66</v>
      </c>
      <c r="BM108" s="120">
        <v>36</v>
      </c>
      <c r="BN108" s="120">
        <v>683</v>
      </c>
      <c r="BO108" s="120">
        <v>371</v>
      </c>
      <c r="BP108" s="120">
        <v>443</v>
      </c>
      <c r="BQ108" s="120">
        <v>526</v>
      </c>
      <c r="BR108" s="120">
        <v>52</v>
      </c>
      <c r="BS108" s="120">
        <v>45</v>
      </c>
      <c r="BT108" s="120">
        <v>391</v>
      </c>
      <c r="BU108" s="120">
        <v>482</v>
      </c>
      <c r="BV108" s="120">
        <v>860</v>
      </c>
      <c r="BW108" s="120">
        <v>287</v>
      </c>
      <c r="BX108" s="120">
        <v>139</v>
      </c>
      <c r="BY108" s="120">
        <v>27</v>
      </c>
      <c r="BZ108" s="120">
        <v>721</v>
      </c>
      <c r="CA108" s="120">
        <v>260</v>
      </c>
      <c r="CB108" s="120">
        <v>182</v>
      </c>
      <c r="CC108" s="120">
        <v>115</v>
      </c>
      <c r="CD108" s="120">
        <v>272</v>
      </c>
      <c r="CE108" s="120">
        <v>298</v>
      </c>
      <c r="CF108" s="120">
        <v>22</v>
      </c>
      <c r="CG108" s="120">
        <v>44</v>
      </c>
      <c r="CH108" s="120">
        <v>250</v>
      </c>
      <c r="CI108" s="120">
        <v>253</v>
      </c>
    </row>
    <row r="109" spans="2:87" x14ac:dyDescent="0.25">
      <c r="B109" s="120" t="str">
        <f t="shared" si="6"/>
        <v>2009</v>
      </c>
      <c r="C109" s="120" t="s">
        <v>1578</v>
      </c>
      <c r="D109" s="120">
        <v>3649</v>
      </c>
      <c r="E109" s="120">
        <v>2388</v>
      </c>
      <c r="F109" s="120">
        <v>3399</v>
      </c>
      <c r="G109" s="120">
        <v>2071</v>
      </c>
      <c r="H109" s="120">
        <v>258</v>
      </c>
      <c r="I109" s="120">
        <v>47</v>
      </c>
      <c r="J109" s="120">
        <v>203</v>
      </c>
      <c r="K109" s="120">
        <v>95</v>
      </c>
      <c r="L109" s="120">
        <v>94</v>
      </c>
      <c r="M109" s="120">
        <v>45</v>
      </c>
      <c r="N109" s="120">
        <v>109</v>
      </c>
      <c r="O109" s="120">
        <v>50</v>
      </c>
      <c r="P109" s="120">
        <v>717</v>
      </c>
      <c r="Q109" s="120">
        <v>411</v>
      </c>
      <c r="R109" s="120">
        <v>497</v>
      </c>
      <c r="S109" s="120">
        <v>260</v>
      </c>
      <c r="T109" s="120">
        <v>624</v>
      </c>
      <c r="U109" s="120">
        <v>361</v>
      </c>
      <c r="V109" s="120">
        <v>502</v>
      </c>
      <c r="W109" s="120">
        <v>525</v>
      </c>
      <c r="X109" s="120">
        <v>428</v>
      </c>
      <c r="Y109" s="120">
        <v>466</v>
      </c>
      <c r="Z109" s="120">
        <v>643</v>
      </c>
      <c r="AA109" s="120">
        <v>296</v>
      </c>
      <c r="AB109" s="120">
        <v>95</v>
      </c>
      <c r="AC109" s="120">
        <v>16</v>
      </c>
      <c r="AD109" s="120">
        <v>548</v>
      </c>
      <c r="AE109" s="120">
        <v>280</v>
      </c>
      <c r="AF109" s="120">
        <v>250</v>
      </c>
      <c r="AG109" s="120">
        <v>317</v>
      </c>
      <c r="AH109" s="120">
        <v>222</v>
      </c>
      <c r="AI109" s="120">
        <v>258</v>
      </c>
      <c r="AJ109" s="120">
        <v>4264</v>
      </c>
      <c r="AK109" s="120">
        <v>2372</v>
      </c>
      <c r="AL109" s="120">
        <v>3925</v>
      </c>
      <c r="AM109" s="120">
        <v>2033</v>
      </c>
      <c r="AN109" s="120">
        <v>18</v>
      </c>
      <c r="AO109" s="120">
        <v>5</v>
      </c>
      <c r="AP109" s="120">
        <v>319</v>
      </c>
      <c r="AQ109" s="120">
        <v>53</v>
      </c>
      <c r="AR109" s="120">
        <v>237</v>
      </c>
      <c r="AS109" s="120">
        <v>101</v>
      </c>
      <c r="AT109" s="120">
        <v>113</v>
      </c>
      <c r="AU109" s="120">
        <v>52</v>
      </c>
      <c r="AV109" s="120">
        <v>125</v>
      </c>
      <c r="AW109" s="120">
        <v>50</v>
      </c>
      <c r="AX109" s="120">
        <v>739</v>
      </c>
      <c r="AY109" s="120">
        <v>415</v>
      </c>
      <c r="AZ109" s="120">
        <v>108</v>
      </c>
      <c r="BA109" s="120">
        <v>83</v>
      </c>
      <c r="BB109" s="120">
        <v>510</v>
      </c>
      <c r="BC109" s="120">
        <v>269</v>
      </c>
      <c r="BD109" s="120">
        <v>122</v>
      </c>
      <c r="BE109" s="120">
        <v>62</v>
      </c>
      <c r="BF109" s="120">
        <v>66</v>
      </c>
      <c r="BG109" s="120">
        <v>41</v>
      </c>
      <c r="BH109" s="120">
        <v>194</v>
      </c>
      <c r="BI109" s="120">
        <v>143</v>
      </c>
      <c r="BJ109" s="120">
        <v>109</v>
      </c>
      <c r="BK109" s="120">
        <v>113</v>
      </c>
      <c r="BL109" s="120">
        <v>85</v>
      </c>
      <c r="BM109" s="120">
        <v>30</v>
      </c>
      <c r="BN109" s="120">
        <v>662</v>
      </c>
      <c r="BO109" s="120">
        <v>344</v>
      </c>
      <c r="BP109" s="120">
        <v>592</v>
      </c>
      <c r="BQ109" s="120">
        <v>499</v>
      </c>
      <c r="BR109" s="120">
        <v>89</v>
      </c>
      <c r="BS109" s="120">
        <v>58</v>
      </c>
      <c r="BT109" s="120">
        <v>503</v>
      </c>
      <c r="BU109" s="120">
        <v>441</v>
      </c>
      <c r="BV109" s="120">
        <v>782</v>
      </c>
      <c r="BW109" s="120">
        <v>293</v>
      </c>
      <c r="BX109" s="120">
        <v>141</v>
      </c>
      <c r="BY109" s="120">
        <v>15</v>
      </c>
      <c r="BZ109" s="120">
        <v>641</v>
      </c>
      <c r="CA109" s="120">
        <v>278</v>
      </c>
      <c r="CB109" s="120">
        <v>316</v>
      </c>
      <c r="CC109" s="120">
        <v>138</v>
      </c>
      <c r="CD109" s="120">
        <v>339</v>
      </c>
      <c r="CE109" s="120">
        <v>339</v>
      </c>
      <c r="CF109" s="120">
        <v>38</v>
      </c>
      <c r="CG109" s="120">
        <v>52</v>
      </c>
      <c r="CH109" s="120">
        <v>301</v>
      </c>
      <c r="CI109" s="120">
        <v>287</v>
      </c>
    </row>
    <row r="110" spans="2:87" x14ac:dyDescent="0.25">
      <c r="B110" s="120" t="str">
        <f t="shared" si="6"/>
        <v>2009</v>
      </c>
      <c r="C110" s="120" t="s">
        <v>1577</v>
      </c>
      <c r="D110" s="120">
        <v>3807</v>
      </c>
      <c r="E110" s="120">
        <v>2146</v>
      </c>
      <c r="F110" s="120">
        <v>3572</v>
      </c>
      <c r="G110" s="120">
        <v>1875</v>
      </c>
      <c r="H110" s="120">
        <v>311</v>
      </c>
      <c r="I110" s="120">
        <v>46</v>
      </c>
      <c r="J110" s="120">
        <v>243</v>
      </c>
      <c r="K110" s="120">
        <v>75</v>
      </c>
      <c r="L110" s="120">
        <v>124</v>
      </c>
      <c r="M110" s="120">
        <v>29</v>
      </c>
      <c r="N110" s="120">
        <v>119</v>
      </c>
      <c r="O110" s="120">
        <v>45</v>
      </c>
      <c r="P110" s="120">
        <v>725</v>
      </c>
      <c r="Q110" s="120">
        <v>306</v>
      </c>
      <c r="R110" s="120">
        <v>488</v>
      </c>
      <c r="S110" s="120">
        <v>194</v>
      </c>
      <c r="T110" s="120">
        <v>671</v>
      </c>
      <c r="U110" s="120">
        <v>414</v>
      </c>
      <c r="V110" s="120">
        <v>510</v>
      </c>
      <c r="W110" s="120">
        <v>539</v>
      </c>
      <c r="X110" s="120">
        <v>433</v>
      </c>
      <c r="Y110" s="120">
        <v>499</v>
      </c>
      <c r="Z110" s="120">
        <v>663</v>
      </c>
      <c r="AA110" s="120">
        <v>231</v>
      </c>
      <c r="AB110" s="120">
        <v>132</v>
      </c>
      <c r="AC110" s="120">
        <v>15</v>
      </c>
      <c r="AD110" s="120">
        <v>530</v>
      </c>
      <c r="AE110" s="120">
        <v>217</v>
      </c>
      <c r="AF110" s="120">
        <v>235</v>
      </c>
      <c r="AG110" s="120">
        <v>271</v>
      </c>
      <c r="AH110" s="120">
        <v>201</v>
      </c>
      <c r="AI110" s="120">
        <v>215</v>
      </c>
      <c r="AJ110" s="120">
        <v>4264</v>
      </c>
      <c r="AK110" s="120">
        <v>2338</v>
      </c>
      <c r="AL110" s="120">
        <v>3984</v>
      </c>
      <c r="AM110" s="120">
        <v>2054</v>
      </c>
      <c r="AN110" s="120">
        <v>16</v>
      </c>
      <c r="AO110" s="120">
        <v>4</v>
      </c>
      <c r="AP110" s="120">
        <v>367</v>
      </c>
      <c r="AQ110" s="120">
        <v>52</v>
      </c>
      <c r="AR110" s="120">
        <v>277</v>
      </c>
      <c r="AS110" s="120">
        <v>104</v>
      </c>
      <c r="AT110" s="120">
        <v>134</v>
      </c>
      <c r="AU110" s="120">
        <v>56</v>
      </c>
      <c r="AV110" s="120">
        <v>144</v>
      </c>
      <c r="AW110" s="120">
        <v>48</v>
      </c>
      <c r="AX110" s="120">
        <v>757</v>
      </c>
      <c r="AY110" s="120">
        <v>345</v>
      </c>
      <c r="AZ110" s="120">
        <v>118</v>
      </c>
      <c r="BA110" s="120">
        <v>68</v>
      </c>
      <c r="BB110" s="120">
        <v>489</v>
      </c>
      <c r="BC110" s="120">
        <v>226</v>
      </c>
      <c r="BD110" s="120">
        <v>151</v>
      </c>
      <c r="BE110" s="120">
        <v>52</v>
      </c>
      <c r="BF110" s="120">
        <v>61</v>
      </c>
      <c r="BG110" s="120">
        <v>40</v>
      </c>
      <c r="BH110" s="120">
        <v>211</v>
      </c>
      <c r="BI110" s="120">
        <v>141</v>
      </c>
      <c r="BJ110" s="120">
        <v>122</v>
      </c>
      <c r="BK110" s="120">
        <v>106</v>
      </c>
      <c r="BL110" s="120">
        <v>89</v>
      </c>
      <c r="BM110" s="120">
        <v>35</v>
      </c>
      <c r="BN110" s="120">
        <v>719</v>
      </c>
      <c r="BO110" s="120">
        <v>419</v>
      </c>
      <c r="BP110" s="120">
        <v>592</v>
      </c>
      <c r="BQ110" s="120">
        <v>580</v>
      </c>
      <c r="BR110" s="120">
        <v>98</v>
      </c>
      <c r="BS110" s="120">
        <v>45</v>
      </c>
      <c r="BT110" s="120">
        <v>494</v>
      </c>
      <c r="BU110" s="120">
        <v>535</v>
      </c>
      <c r="BV110" s="120">
        <v>731</v>
      </c>
      <c r="BW110" s="120">
        <v>266</v>
      </c>
      <c r="BX110" s="120">
        <v>142</v>
      </c>
      <c r="BY110" s="120">
        <v>14</v>
      </c>
      <c r="BZ110" s="120">
        <v>588</v>
      </c>
      <c r="CA110" s="120">
        <v>252</v>
      </c>
      <c r="CB110" s="120">
        <v>251</v>
      </c>
      <c r="CC110" s="120">
        <v>103</v>
      </c>
      <c r="CD110" s="120">
        <v>280</v>
      </c>
      <c r="CE110" s="120">
        <v>284</v>
      </c>
      <c r="CF110" s="120">
        <v>40</v>
      </c>
      <c r="CG110" s="120">
        <v>59</v>
      </c>
      <c r="CH110" s="120">
        <v>241</v>
      </c>
      <c r="CI110" s="120">
        <v>225</v>
      </c>
    </row>
    <row r="111" spans="2:87" x14ac:dyDescent="0.25">
      <c r="B111" s="120" t="str">
        <f t="shared" si="6"/>
        <v>2009</v>
      </c>
      <c r="C111" s="120" t="s">
        <v>1576</v>
      </c>
      <c r="D111" s="120">
        <v>3734</v>
      </c>
      <c r="E111" s="120">
        <v>2294</v>
      </c>
      <c r="F111" s="120">
        <v>3472</v>
      </c>
      <c r="G111" s="120">
        <v>2003</v>
      </c>
      <c r="H111" s="120">
        <v>256</v>
      </c>
      <c r="I111" s="120">
        <v>52</v>
      </c>
      <c r="J111" s="120">
        <v>245</v>
      </c>
      <c r="K111" s="120">
        <v>123</v>
      </c>
      <c r="L111" s="120">
        <v>126</v>
      </c>
      <c r="M111" s="120">
        <v>59</v>
      </c>
      <c r="N111" s="120">
        <v>119</v>
      </c>
      <c r="O111" s="120">
        <v>64</v>
      </c>
      <c r="P111" s="120">
        <v>748</v>
      </c>
      <c r="Q111" s="120">
        <v>416</v>
      </c>
      <c r="R111" s="120">
        <v>518</v>
      </c>
      <c r="S111" s="120">
        <v>238</v>
      </c>
      <c r="T111" s="120">
        <v>647</v>
      </c>
      <c r="U111" s="120">
        <v>370</v>
      </c>
      <c r="V111" s="120">
        <v>530</v>
      </c>
      <c r="W111" s="120">
        <v>540</v>
      </c>
      <c r="X111" s="120">
        <v>455</v>
      </c>
      <c r="Y111" s="120">
        <v>474</v>
      </c>
      <c r="Z111" s="120">
        <v>649</v>
      </c>
      <c r="AA111" s="120">
        <v>218</v>
      </c>
      <c r="AB111" s="120">
        <v>111</v>
      </c>
      <c r="AC111" s="120">
        <v>21</v>
      </c>
      <c r="AD111" s="120">
        <v>537</v>
      </c>
      <c r="AE111" s="120">
        <v>197</v>
      </c>
      <c r="AF111" s="120">
        <v>262</v>
      </c>
      <c r="AG111" s="120">
        <v>291</v>
      </c>
      <c r="AH111" s="120">
        <v>236</v>
      </c>
      <c r="AI111" s="120">
        <v>265</v>
      </c>
      <c r="AJ111" s="120">
        <v>4178</v>
      </c>
      <c r="AK111" s="120">
        <v>2362</v>
      </c>
      <c r="AL111" s="120">
        <v>3720</v>
      </c>
      <c r="AM111" s="120">
        <v>2046</v>
      </c>
      <c r="AN111" s="120">
        <v>12</v>
      </c>
      <c r="AO111" s="120">
        <v>4</v>
      </c>
      <c r="AP111" s="120">
        <v>254</v>
      </c>
      <c r="AQ111" s="120">
        <v>59</v>
      </c>
      <c r="AR111" s="120">
        <v>263</v>
      </c>
      <c r="AS111" s="120">
        <v>126</v>
      </c>
      <c r="AT111" s="120">
        <v>132</v>
      </c>
      <c r="AU111" s="120">
        <v>61</v>
      </c>
      <c r="AV111" s="120">
        <v>132</v>
      </c>
      <c r="AW111" s="120">
        <v>65</v>
      </c>
      <c r="AX111" s="120">
        <v>783</v>
      </c>
      <c r="AY111" s="120">
        <v>446</v>
      </c>
      <c r="AZ111" s="120">
        <v>103</v>
      </c>
      <c r="BA111" s="120">
        <v>95</v>
      </c>
      <c r="BB111" s="120">
        <v>552</v>
      </c>
      <c r="BC111" s="120">
        <v>264</v>
      </c>
      <c r="BD111" s="120">
        <v>128</v>
      </c>
      <c r="BE111" s="120">
        <v>87</v>
      </c>
      <c r="BF111" s="120">
        <v>45</v>
      </c>
      <c r="BG111" s="120">
        <v>43</v>
      </c>
      <c r="BH111" s="120">
        <v>179</v>
      </c>
      <c r="BI111" s="120">
        <v>117</v>
      </c>
      <c r="BJ111" s="120">
        <v>93</v>
      </c>
      <c r="BK111" s="120">
        <v>89</v>
      </c>
      <c r="BL111" s="120">
        <v>85</v>
      </c>
      <c r="BM111" s="120">
        <v>28</v>
      </c>
      <c r="BN111" s="120">
        <v>653</v>
      </c>
      <c r="BO111" s="120">
        <v>364</v>
      </c>
      <c r="BP111" s="120">
        <v>673</v>
      </c>
      <c r="BQ111" s="120">
        <v>541</v>
      </c>
      <c r="BR111" s="120">
        <v>128</v>
      </c>
      <c r="BS111" s="120">
        <v>71</v>
      </c>
      <c r="BT111" s="120">
        <v>545</v>
      </c>
      <c r="BU111" s="120">
        <v>470</v>
      </c>
      <c r="BV111" s="120">
        <v>687</v>
      </c>
      <c r="BW111" s="120">
        <v>219</v>
      </c>
      <c r="BX111" s="120">
        <v>101</v>
      </c>
      <c r="BY111" s="120">
        <v>24</v>
      </c>
      <c r="BZ111" s="120">
        <v>586</v>
      </c>
      <c r="CA111" s="120">
        <v>195</v>
      </c>
      <c r="CB111" s="120">
        <v>171</v>
      </c>
      <c r="CC111" s="120">
        <v>127</v>
      </c>
      <c r="CD111" s="120">
        <v>458</v>
      </c>
      <c r="CE111" s="120">
        <v>316</v>
      </c>
      <c r="CF111" s="120">
        <v>30</v>
      </c>
      <c r="CG111" s="120">
        <v>30</v>
      </c>
      <c r="CH111" s="120">
        <v>429</v>
      </c>
      <c r="CI111" s="120">
        <v>286</v>
      </c>
    </row>
    <row r="112" spans="2:87" x14ac:dyDescent="0.25">
      <c r="B112" s="120" t="str">
        <f t="shared" si="6"/>
        <v>2009</v>
      </c>
      <c r="C112" s="120" t="s">
        <v>1575</v>
      </c>
      <c r="D112" s="120">
        <v>3846</v>
      </c>
      <c r="E112" s="120">
        <v>2434</v>
      </c>
      <c r="F112" s="120">
        <v>3623</v>
      </c>
      <c r="G112" s="120">
        <v>2178</v>
      </c>
      <c r="H112" s="120">
        <v>311</v>
      </c>
      <c r="I112" s="120">
        <v>60</v>
      </c>
      <c r="J112" s="120">
        <v>271</v>
      </c>
      <c r="K112" s="120">
        <v>127</v>
      </c>
      <c r="L112" s="120">
        <v>142</v>
      </c>
      <c r="M112" s="120">
        <v>69</v>
      </c>
      <c r="N112" s="120">
        <v>129</v>
      </c>
      <c r="O112" s="120">
        <v>58</v>
      </c>
      <c r="P112" s="120">
        <v>832</v>
      </c>
      <c r="Q112" s="120">
        <v>374</v>
      </c>
      <c r="R112" s="120">
        <v>531</v>
      </c>
      <c r="S112" s="120">
        <v>262</v>
      </c>
      <c r="T112" s="120">
        <v>683</v>
      </c>
      <c r="U112" s="120">
        <v>447</v>
      </c>
      <c r="V112" s="120">
        <v>511</v>
      </c>
      <c r="W112" s="120">
        <v>546</v>
      </c>
      <c r="X112" s="120">
        <v>456</v>
      </c>
      <c r="Y112" s="120">
        <v>505</v>
      </c>
      <c r="Z112" s="120">
        <v>622</v>
      </c>
      <c r="AA112" s="120">
        <v>277</v>
      </c>
      <c r="AB112" s="120">
        <v>108</v>
      </c>
      <c r="AC112" s="120">
        <v>26</v>
      </c>
      <c r="AD112" s="120">
        <v>513</v>
      </c>
      <c r="AE112" s="120">
        <v>251</v>
      </c>
      <c r="AF112" s="120">
        <v>223</v>
      </c>
      <c r="AG112" s="120">
        <v>256</v>
      </c>
      <c r="AH112" s="120">
        <v>200</v>
      </c>
      <c r="AI112" s="120">
        <v>201</v>
      </c>
      <c r="AJ112" s="120">
        <v>3989</v>
      </c>
      <c r="AK112" s="120">
        <v>2452</v>
      </c>
      <c r="AL112" s="120">
        <v>3705</v>
      </c>
      <c r="AM112" s="120">
        <v>2202</v>
      </c>
      <c r="AN112" s="120">
        <v>13</v>
      </c>
      <c r="AO112" s="120">
        <v>11</v>
      </c>
      <c r="AP112" s="120">
        <v>292</v>
      </c>
      <c r="AQ112" s="120">
        <v>65</v>
      </c>
      <c r="AR112" s="120">
        <v>273</v>
      </c>
      <c r="AS112" s="120">
        <v>130</v>
      </c>
      <c r="AT112" s="120">
        <v>136</v>
      </c>
      <c r="AU112" s="120">
        <v>71</v>
      </c>
      <c r="AV112" s="120">
        <v>138</v>
      </c>
      <c r="AW112" s="120">
        <v>59</v>
      </c>
      <c r="AX112" s="120">
        <v>892</v>
      </c>
      <c r="AY112" s="120">
        <v>428</v>
      </c>
      <c r="AZ112" s="120">
        <v>127</v>
      </c>
      <c r="BA112" s="120">
        <v>64</v>
      </c>
      <c r="BB112" s="120">
        <v>573</v>
      </c>
      <c r="BC112" s="120">
        <v>304</v>
      </c>
      <c r="BD112" s="120">
        <v>192</v>
      </c>
      <c r="BE112" s="120">
        <v>61</v>
      </c>
      <c r="BF112" s="120">
        <v>50</v>
      </c>
      <c r="BG112" s="120">
        <v>61</v>
      </c>
      <c r="BH112" s="120">
        <v>143</v>
      </c>
      <c r="BI112" s="120">
        <v>180</v>
      </c>
      <c r="BJ112" s="120">
        <v>81</v>
      </c>
      <c r="BK112" s="120">
        <v>124</v>
      </c>
      <c r="BL112" s="120">
        <v>61</v>
      </c>
      <c r="BM112" s="120">
        <v>56</v>
      </c>
      <c r="BN112" s="120">
        <v>652</v>
      </c>
      <c r="BO112" s="120">
        <v>441</v>
      </c>
      <c r="BP112" s="120">
        <v>580</v>
      </c>
      <c r="BQ112" s="120">
        <v>522</v>
      </c>
      <c r="BR112" s="120">
        <v>97</v>
      </c>
      <c r="BS112" s="120">
        <v>32</v>
      </c>
      <c r="BT112" s="120">
        <v>483</v>
      </c>
      <c r="BU112" s="120">
        <v>490</v>
      </c>
      <c r="BV112" s="120">
        <v>622</v>
      </c>
      <c r="BW112" s="120">
        <v>283</v>
      </c>
      <c r="BX112" s="120">
        <v>102</v>
      </c>
      <c r="BY112" s="120">
        <v>24</v>
      </c>
      <c r="BZ112" s="120">
        <v>520</v>
      </c>
      <c r="CA112" s="120">
        <v>259</v>
      </c>
      <c r="CB112" s="120">
        <v>187</v>
      </c>
      <c r="CC112" s="120">
        <v>80</v>
      </c>
      <c r="CD112" s="120">
        <v>284</v>
      </c>
      <c r="CE112" s="120">
        <v>250</v>
      </c>
      <c r="CF112" s="120">
        <v>24</v>
      </c>
      <c r="CG112" s="120">
        <v>50</v>
      </c>
      <c r="CH112" s="120">
        <v>260</v>
      </c>
      <c r="CI112" s="120">
        <v>200</v>
      </c>
    </row>
    <row r="113" spans="2:87" x14ac:dyDescent="0.25">
      <c r="B113" s="120" t="str">
        <f t="shared" si="6"/>
        <v>2009</v>
      </c>
      <c r="C113" s="120" t="s">
        <v>1574</v>
      </c>
      <c r="D113" s="120">
        <v>3746</v>
      </c>
      <c r="E113" s="120">
        <v>2376</v>
      </c>
      <c r="F113" s="120">
        <v>3438</v>
      </c>
      <c r="G113" s="120">
        <v>1996</v>
      </c>
      <c r="H113" s="120">
        <v>305</v>
      </c>
      <c r="I113" s="120">
        <v>62</v>
      </c>
      <c r="J113" s="120">
        <v>236</v>
      </c>
      <c r="K113" s="120">
        <v>127</v>
      </c>
      <c r="L113" s="120">
        <v>121</v>
      </c>
      <c r="M113" s="120">
        <v>69</v>
      </c>
      <c r="N113" s="120">
        <v>115</v>
      </c>
      <c r="O113" s="120">
        <v>58</v>
      </c>
      <c r="P113" s="120">
        <v>704</v>
      </c>
      <c r="Q113" s="120">
        <v>334</v>
      </c>
      <c r="R113" s="120">
        <v>485</v>
      </c>
      <c r="S113" s="120">
        <v>223</v>
      </c>
      <c r="T113" s="120">
        <v>685</v>
      </c>
      <c r="U113" s="120">
        <v>403</v>
      </c>
      <c r="V113" s="120">
        <v>504</v>
      </c>
      <c r="W113" s="120">
        <v>522</v>
      </c>
      <c r="X113" s="120">
        <v>422</v>
      </c>
      <c r="Y113" s="120">
        <v>476</v>
      </c>
      <c r="Z113" s="120">
        <v>612</v>
      </c>
      <c r="AA113" s="120">
        <v>237</v>
      </c>
      <c r="AB113" s="120">
        <v>100</v>
      </c>
      <c r="AC113" s="120">
        <v>16</v>
      </c>
      <c r="AD113" s="120">
        <v>512</v>
      </c>
      <c r="AE113" s="120">
        <v>221</v>
      </c>
      <c r="AF113" s="120">
        <v>307</v>
      </c>
      <c r="AG113" s="120">
        <v>380</v>
      </c>
      <c r="AH113" s="120">
        <v>268</v>
      </c>
      <c r="AI113" s="120">
        <v>275</v>
      </c>
      <c r="AJ113" s="120">
        <v>3971</v>
      </c>
      <c r="AK113" s="120">
        <v>2529</v>
      </c>
      <c r="AL113" s="120">
        <v>3666</v>
      </c>
      <c r="AM113" s="120">
        <v>2137</v>
      </c>
      <c r="AN113" s="120">
        <v>17</v>
      </c>
      <c r="AO113" s="120">
        <v>7</v>
      </c>
      <c r="AP113" s="120">
        <v>305</v>
      </c>
      <c r="AQ113" s="120">
        <v>60</v>
      </c>
      <c r="AR113" s="120">
        <v>243</v>
      </c>
      <c r="AS113" s="120">
        <v>134</v>
      </c>
      <c r="AT113" s="120">
        <v>118</v>
      </c>
      <c r="AU113" s="120">
        <v>72</v>
      </c>
      <c r="AV113" s="120">
        <v>125</v>
      </c>
      <c r="AW113" s="120">
        <v>62</v>
      </c>
      <c r="AX113" s="120">
        <v>826</v>
      </c>
      <c r="AY113" s="120">
        <v>384</v>
      </c>
      <c r="AZ113" s="120">
        <v>106</v>
      </c>
      <c r="BA113" s="120">
        <v>63</v>
      </c>
      <c r="BB113" s="120">
        <v>585</v>
      </c>
      <c r="BC113" s="120">
        <v>270</v>
      </c>
      <c r="BD113" s="120">
        <v>135</v>
      </c>
      <c r="BE113" s="120">
        <v>51</v>
      </c>
      <c r="BF113" s="120">
        <v>55</v>
      </c>
      <c r="BG113" s="120">
        <v>72</v>
      </c>
      <c r="BH113" s="120">
        <v>206</v>
      </c>
      <c r="BI113" s="120">
        <v>159</v>
      </c>
      <c r="BJ113" s="120">
        <v>127</v>
      </c>
      <c r="BK113" s="120">
        <v>94</v>
      </c>
      <c r="BL113" s="120">
        <v>80</v>
      </c>
      <c r="BM113" s="120">
        <v>65</v>
      </c>
      <c r="BN113" s="120">
        <v>735</v>
      </c>
      <c r="BO113" s="120">
        <v>436</v>
      </c>
      <c r="BP113" s="120">
        <v>541</v>
      </c>
      <c r="BQ113" s="120">
        <v>551</v>
      </c>
      <c r="BR113" s="120">
        <v>86</v>
      </c>
      <c r="BS113" s="120">
        <v>50</v>
      </c>
      <c r="BT113" s="120">
        <v>454</v>
      </c>
      <c r="BU113" s="120">
        <v>501</v>
      </c>
      <c r="BV113" s="120">
        <v>600</v>
      </c>
      <c r="BW113" s="120">
        <v>244</v>
      </c>
      <c r="BX113" s="120">
        <v>78</v>
      </c>
      <c r="BY113" s="120">
        <v>16</v>
      </c>
      <c r="BZ113" s="120">
        <v>522</v>
      </c>
      <c r="CA113" s="120">
        <v>228</v>
      </c>
      <c r="CB113" s="120">
        <v>138</v>
      </c>
      <c r="CC113" s="120">
        <v>90</v>
      </c>
      <c r="CD113" s="120">
        <v>305</v>
      </c>
      <c r="CE113" s="120">
        <v>392</v>
      </c>
      <c r="CF113" s="120">
        <v>39</v>
      </c>
      <c r="CG113" s="120">
        <v>116</v>
      </c>
      <c r="CH113" s="120">
        <v>265</v>
      </c>
      <c r="CI113" s="120">
        <v>276</v>
      </c>
    </row>
    <row r="114" spans="2:87" x14ac:dyDescent="0.25">
      <c r="B114" s="120" t="str">
        <f t="shared" si="6"/>
        <v>2009</v>
      </c>
      <c r="C114" s="120" t="s">
        <v>1573</v>
      </c>
      <c r="D114" s="120">
        <v>3966</v>
      </c>
      <c r="E114" s="120">
        <v>2419</v>
      </c>
      <c r="F114" s="120">
        <v>3690</v>
      </c>
      <c r="G114" s="120">
        <v>2077</v>
      </c>
      <c r="H114" s="120">
        <v>314</v>
      </c>
      <c r="I114" s="120">
        <v>72</v>
      </c>
      <c r="J114" s="120">
        <v>247</v>
      </c>
      <c r="K114" s="120">
        <v>147</v>
      </c>
      <c r="L114" s="120">
        <v>135</v>
      </c>
      <c r="M114" s="120">
        <v>78</v>
      </c>
      <c r="N114" s="120">
        <v>112</v>
      </c>
      <c r="O114" s="120">
        <v>69</v>
      </c>
      <c r="P114" s="120">
        <v>791</v>
      </c>
      <c r="Q114" s="120">
        <v>333</v>
      </c>
      <c r="R114" s="120">
        <v>517</v>
      </c>
      <c r="S114" s="120">
        <v>216</v>
      </c>
      <c r="T114" s="120">
        <v>812</v>
      </c>
      <c r="U114" s="120">
        <v>407</v>
      </c>
      <c r="V114" s="120">
        <v>491</v>
      </c>
      <c r="W114" s="120">
        <v>530</v>
      </c>
      <c r="X114" s="120">
        <v>430</v>
      </c>
      <c r="Y114" s="120">
        <v>492</v>
      </c>
      <c r="Z114" s="120">
        <v>662</v>
      </c>
      <c r="AA114" s="120">
        <v>255</v>
      </c>
      <c r="AB114" s="120">
        <v>116</v>
      </c>
      <c r="AC114" s="120">
        <v>22</v>
      </c>
      <c r="AD114" s="120">
        <v>546</v>
      </c>
      <c r="AE114" s="120">
        <v>233</v>
      </c>
      <c r="AF114" s="120">
        <v>276</v>
      </c>
      <c r="AG114" s="120">
        <v>342</v>
      </c>
      <c r="AH114" s="120">
        <v>240</v>
      </c>
      <c r="AI114" s="120">
        <v>246</v>
      </c>
      <c r="AJ114" s="120">
        <v>3520</v>
      </c>
      <c r="AK114" s="120">
        <v>2132</v>
      </c>
      <c r="AL114" s="120">
        <v>3317</v>
      </c>
      <c r="AM114" s="120">
        <v>1805</v>
      </c>
      <c r="AN114" s="120">
        <v>17</v>
      </c>
      <c r="AO114" s="120">
        <v>5</v>
      </c>
      <c r="AP114" s="120">
        <v>226</v>
      </c>
      <c r="AQ114" s="120">
        <v>49</v>
      </c>
      <c r="AR114" s="120">
        <v>202</v>
      </c>
      <c r="AS114" s="120">
        <v>121</v>
      </c>
      <c r="AT114" s="120">
        <v>114</v>
      </c>
      <c r="AU114" s="120">
        <v>60</v>
      </c>
      <c r="AV114" s="120">
        <v>88</v>
      </c>
      <c r="AW114" s="120">
        <v>61</v>
      </c>
      <c r="AX114" s="120">
        <v>913</v>
      </c>
      <c r="AY114" s="120">
        <v>291</v>
      </c>
      <c r="AZ114" s="120">
        <v>97</v>
      </c>
      <c r="BA114" s="120">
        <v>49</v>
      </c>
      <c r="BB114" s="120">
        <v>652</v>
      </c>
      <c r="BC114" s="120">
        <v>200</v>
      </c>
      <c r="BD114" s="120">
        <v>164</v>
      </c>
      <c r="BE114" s="120">
        <v>43</v>
      </c>
      <c r="BF114" s="120">
        <v>61</v>
      </c>
      <c r="BG114" s="120">
        <v>37</v>
      </c>
      <c r="BH114" s="120">
        <v>112</v>
      </c>
      <c r="BI114" s="120">
        <v>157</v>
      </c>
      <c r="BJ114" s="120">
        <v>70</v>
      </c>
      <c r="BK114" s="120">
        <v>122</v>
      </c>
      <c r="BL114" s="120">
        <v>43</v>
      </c>
      <c r="BM114" s="120">
        <v>35</v>
      </c>
      <c r="BN114" s="120">
        <v>740</v>
      </c>
      <c r="BO114" s="120">
        <v>383</v>
      </c>
      <c r="BP114" s="120">
        <v>402</v>
      </c>
      <c r="BQ114" s="120">
        <v>493</v>
      </c>
      <c r="BR114" s="120">
        <v>41</v>
      </c>
      <c r="BS114" s="120">
        <v>33</v>
      </c>
      <c r="BT114" s="120">
        <v>361</v>
      </c>
      <c r="BU114" s="120">
        <v>461</v>
      </c>
      <c r="BV114" s="120">
        <v>536</v>
      </c>
      <c r="BW114" s="120">
        <v>181</v>
      </c>
      <c r="BX114" s="120">
        <v>89</v>
      </c>
      <c r="BY114" s="120">
        <v>20</v>
      </c>
      <c r="BZ114" s="120">
        <v>447</v>
      </c>
      <c r="CA114" s="120">
        <v>161</v>
      </c>
      <c r="CB114" s="120">
        <v>108</v>
      </c>
      <c r="CC114" s="120">
        <v>88</v>
      </c>
      <c r="CD114" s="120">
        <v>203</v>
      </c>
      <c r="CE114" s="120">
        <v>327</v>
      </c>
      <c r="CF114" s="120">
        <v>30</v>
      </c>
      <c r="CG114" s="120">
        <v>97</v>
      </c>
      <c r="CH114" s="120">
        <v>173</v>
      </c>
      <c r="CI114" s="120">
        <v>230</v>
      </c>
    </row>
    <row r="115" spans="2:87" x14ac:dyDescent="0.25">
      <c r="B115" s="120" t="str">
        <f t="shared" si="6"/>
        <v>2009</v>
      </c>
      <c r="C115" s="120" t="s">
        <v>1572</v>
      </c>
      <c r="D115" s="120">
        <v>3819</v>
      </c>
      <c r="E115" s="120">
        <v>2490</v>
      </c>
      <c r="F115" s="120">
        <v>3581</v>
      </c>
      <c r="G115" s="120">
        <v>2162</v>
      </c>
      <c r="H115" s="120">
        <v>330</v>
      </c>
      <c r="I115" s="120">
        <v>71</v>
      </c>
      <c r="J115" s="120">
        <v>235</v>
      </c>
      <c r="K115" s="120">
        <v>180</v>
      </c>
      <c r="L115" s="120">
        <v>125</v>
      </c>
      <c r="M115" s="120">
        <v>97</v>
      </c>
      <c r="N115" s="120">
        <v>111</v>
      </c>
      <c r="O115" s="120">
        <v>83</v>
      </c>
      <c r="P115" s="120">
        <v>771</v>
      </c>
      <c r="Q115" s="120">
        <v>351</v>
      </c>
      <c r="R115" s="120">
        <v>522</v>
      </c>
      <c r="S115" s="120">
        <v>230</v>
      </c>
      <c r="T115" s="120">
        <v>683</v>
      </c>
      <c r="U115" s="120">
        <v>418</v>
      </c>
      <c r="V115" s="120">
        <v>483</v>
      </c>
      <c r="W115" s="120">
        <v>552</v>
      </c>
      <c r="X115" s="120">
        <v>410</v>
      </c>
      <c r="Y115" s="120">
        <v>501</v>
      </c>
      <c r="Z115" s="120">
        <v>628</v>
      </c>
      <c r="AA115" s="120">
        <v>252</v>
      </c>
      <c r="AB115" s="120">
        <v>92</v>
      </c>
      <c r="AC115" s="120">
        <v>18</v>
      </c>
      <c r="AD115" s="120">
        <v>536</v>
      </c>
      <c r="AE115" s="120">
        <v>234</v>
      </c>
      <c r="AF115" s="120">
        <v>238</v>
      </c>
      <c r="AG115" s="120">
        <v>328</v>
      </c>
      <c r="AH115" s="120">
        <v>213</v>
      </c>
      <c r="AI115" s="120">
        <v>247</v>
      </c>
      <c r="AJ115" s="120">
        <v>2696</v>
      </c>
      <c r="AK115" s="120">
        <v>2138</v>
      </c>
      <c r="AL115" s="120">
        <v>2553</v>
      </c>
      <c r="AM115" s="120">
        <v>1832</v>
      </c>
      <c r="AN115" s="120">
        <v>15</v>
      </c>
      <c r="AO115" s="120">
        <v>4</v>
      </c>
      <c r="AP115" s="120">
        <v>200</v>
      </c>
      <c r="AQ115" s="120">
        <v>48</v>
      </c>
      <c r="AR115" s="120">
        <v>148</v>
      </c>
      <c r="AS115" s="120">
        <v>152</v>
      </c>
      <c r="AT115" s="120">
        <v>80</v>
      </c>
      <c r="AU115" s="120">
        <v>76</v>
      </c>
      <c r="AV115" s="120">
        <v>69</v>
      </c>
      <c r="AW115" s="120">
        <v>76</v>
      </c>
      <c r="AX115" s="120">
        <v>589</v>
      </c>
      <c r="AY115" s="120">
        <v>255</v>
      </c>
      <c r="AZ115" s="120">
        <v>77</v>
      </c>
      <c r="BA115" s="120">
        <v>65</v>
      </c>
      <c r="BB115" s="120">
        <v>389</v>
      </c>
      <c r="BC115" s="120">
        <v>161</v>
      </c>
      <c r="BD115" s="120">
        <v>123</v>
      </c>
      <c r="BE115" s="120">
        <v>28</v>
      </c>
      <c r="BF115" s="120">
        <v>53</v>
      </c>
      <c r="BG115" s="120">
        <v>59</v>
      </c>
      <c r="BH115" s="120">
        <v>132</v>
      </c>
      <c r="BI115" s="120">
        <v>122</v>
      </c>
      <c r="BJ115" s="120">
        <v>73</v>
      </c>
      <c r="BK115" s="120">
        <v>94</v>
      </c>
      <c r="BL115" s="120">
        <v>59</v>
      </c>
      <c r="BM115" s="120">
        <v>28</v>
      </c>
      <c r="BN115" s="120">
        <v>519</v>
      </c>
      <c r="BO115" s="120">
        <v>400</v>
      </c>
      <c r="BP115" s="120">
        <v>342</v>
      </c>
      <c r="BQ115" s="120">
        <v>522</v>
      </c>
      <c r="BR115" s="120">
        <v>37</v>
      </c>
      <c r="BS115" s="120">
        <v>47</v>
      </c>
      <c r="BT115" s="120">
        <v>305</v>
      </c>
      <c r="BU115" s="120">
        <v>474</v>
      </c>
      <c r="BV115" s="120">
        <v>435</v>
      </c>
      <c r="BW115" s="120">
        <v>167</v>
      </c>
      <c r="BX115" s="120">
        <v>62</v>
      </c>
      <c r="BY115" s="120">
        <v>11</v>
      </c>
      <c r="BZ115" s="120">
        <v>373</v>
      </c>
      <c r="CA115" s="120">
        <v>156</v>
      </c>
      <c r="CB115" s="120">
        <v>120</v>
      </c>
      <c r="CC115" s="120">
        <v>104</v>
      </c>
      <c r="CD115" s="120">
        <v>142</v>
      </c>
      <c r="CE115" s="120">
        <v>305</v>
      </c>
      <c r="CF115" s="120">
        <v>19</v>
      </c>
      <c r="CG115" s="120">
        <v>73</v>
      </c>
      <c r="CH115" s="120">
        <v>123</v>
      </c>
      <c r="CI115" s="120">
        <v>232</v>
      </c>
    </row>
    <row r="116" spans="2:87" x14ac:dyDescent="0.25">
      <c r="B116" s="120" t="str">
        <f t="shared" si="6"/>
        <v>2010</v>
      </c>
      <c r="C116" s="120" t="s">
        <v>1571</v>
      </c>
      <c r="D116" s="120">
        <v>3903</v>
      </c>
      <c r="E116" s="120">
        <v>2706</v>
      </c>
      <c r="F116" s="120">
        <v>3626</v>
      </c>
      <c r="G116" s="120">
        <v>2280</v>
      </c>
      <c r="H116" s="120">
        <v>315</v>
      </c>
      <c r="I116" s="120">
        <v>61</v>
      </c>
      <c r="J116" s="120">
        <v>273</v>
      </c>
      <c r="K116" s="120">
        <v>140</v>
      </c>
      <c r="L116" s="120">
        <v>178</v>
      </c>
      <c r="M116" s="120">
        <v>79</v>
      </c>
      <c r="N116" s="120">
        <v>95</v>
      </c>
      <c r="O116" s="120">
        <v>62</v>
      </c>
      <c r="P116" s="120">
        <v>791</v>
      </c>
      <c r="Q116" s="120">
        <v>365</v>
      </c>
      <c r="R116" s="120">
        <v>560</v>
      </c>
      <c r="S116" s="120">
        <v>248</v>
      </c>
      <c r="T116" s="120">
        <v>752</v>
      </c>
      <c r="U116" s="120">
        <v>418</v>
      </c>
      <c r="V116" s="120">
        <v>447</v>
      </c>
      <c r="W116" s="120">
        <v>626</v>
      </c>
      <c r="X116" s="120">
        <v>386</v>
      </c>
      <c r="Y116" s="120">
        <v>588</v>
      </c>
      <c r="Z116" s="120">
        <v>635</v>
      </c>
      <c r="AA116" s="120">
        <v>249</v>
      </c>
      <c r="AB116" s="120">
        <v>98</v>
      </c>
      <c r="AC116" s="120">
        <v>16</v>
      </c>
      <c r="AD116" s="120">
        <v>537</v>
      </c>
      <c r="AE116" s="120">
        <v>233</v>
      </c>
      <c r="AF116" s="120">
        <v>278</v>
      </c>
      <c r="AG116" s="120">
        <v>425</v>
      </c>
      <c r="AH116" s="120">
        <v>230</v>
      </c>
      <c r="AI116" s="120">
        <v>254</v>
      </c>
      <c r="AJ116" s="120">
        <v>3765</v>
      </c>
      <c r="AK116" s="120">
        <v>2783</v>
      </c>
      <c r="AL116" s="120">
        <v>3504</v>
      </c>
      <c r="AM116" s="120">
        <v>2402</v>
      </c>
      <c r="AN116" s="120">
        <v>26</v>
      </c>
      <c r="AO116" s="120">
        <v>9</v>
      </c>
      <c r="AP116" s="120">
        <v>278</v>
      </c>
      <c r="AQ116" s="120">
        <v>54</v>
      </c>
      <c r="AR116" s="120">
        <v>287</v>
      </c>
      <c r="AS116" s="120">
        <v>139</v>
      </c>
      <c r="AT116" s="120">
        <v>194</v>
      </c>
      <c r="AU116" s="120">
        <v>76</v>
      </c>
      <c r="AV116" s="120">
        <v>94</v>
      </c>
      <c r="AW116" s="120">
        <v>63</v>
      </c>
      <c r="AX116" s="120">
        <v>673</v>
      </c>
      <c r="AY116" s="120">
        <v>360</v>
      </c>
      <c r="AZ116" s="120">
        <v>108</v>
      </c>
      <c r="BA116" s="120">
        <v>85</v>
      </c>
      <c r="BB116" s="120">
        <v>444</v>
      </c>
      <c r="BC116" s="120">
        <v>231</v>
      </c>
      <c r="BD116" s="120">
        <v>122</v>
      </c>
      <c r="BE116" s="120">
        <v>44</v>
      </c>
      <c r="BF116" s="120">
        <v>64</v>
      </c>
      <c r="BG116" s="120">
        <v>114</v>
      </c>
      <c r="BH116" s="120">
        <v>184</v>
      </c>
      <c r="BI116" s="120">
        <v>195</v>
      </c>
      <c r="BJ116" s="120">
        <v>118</v>
      </c>
      <c r="BK116" s="120">
        <v>160</v>
      </c>
      <c r="BL116" s="120">
        <v>65</v>
      </c>
      <c r="BM116" s="120">
        <v>35</v>
      </c>
      <c r="BN116" s="120">
        <v>838</v>
      </c>
      <c r="BO116" s="120">
        <v>517</v>
      </c>
      <c r="BP116" s="120">
        <v>466</v>
      </c>
      <c r="BQ116" s="120">
        <v>645</v>
      </c>
      <c r="BR116" s="120">
        <v>64</v>
      </c>
      <c r="BS116" s="120">
        <v>35</v>
      </c>
      <c r="BT116" s="120">
        <v>402</v>
      </c>
      <c r="BU116" s="120">
        <v>610</v>
      </c>
      <c r="BV116" s="120">
        <v>531</v>
      </c>
      <c r="BW116" s="120">
        <v>225</v>
      </c>
      <c r="BX116" s="120">
        <v>78</v>
      </c>
      <c r="BY116" s="120">
        <v>15</v>
      </c>
      <c r="BZ116" s="120">
        <v>454</v>
      </c>
      <c r="CA116" s="120">
        <v>210</v>
      </c>
      <c r="CB116" s="120">
        <v>156</v>
      </c>
      <c r="CC116" s="120">
        <v>145</v>
      </c>
      <c r="CD116" s="120">
        <v>262</v>
      </c>
      <c r="CE116" s="120">
        <v>381</v>
      </c>
      <c r="CF116" s="120">
        <v>44</v>
      </c>
      <c r="CG116" s="120">
        <v>151</v>
      </c>
      <c r="CH116" s="120">
        <v>217</v>
      </c>
      <c r="CI116" s="120">
        <v>230</v>
      </c>
    </row>
    <row r="117" spans="2:87" x14ac:dyDescent="0.25">
      <c r="B117" s="120" t="str">
        <f t="shared" si="6"/>
        <v>2010</v>
      </c>
      <c r="C117" s="120" t="s">
        <v>1570</v>
      </c>
      <c r="D117" s="120">
        <v>3778</v>
      </c>
      <c r="E117" s="120">
        <v>2561</v>
      </c>
      <c r="F117" s="120">
        <v>3507</v>
      </c>
      <c r="G117" s="120">
        <v>2211</v>
      </c>
      <c r="H117" s="120">
        <v>286</v>
      </c>
      <c r="I117" s="120">
        <v>70</v>
      </c>
      <c r="J117" s="120">
        <v>254</v>
      </c>
      <c r="K117" s="120">
        <v>162</v>
      </c>
      <c r="L117" s="120">
        <v>138</v>
      </c>
      <c r="M117" s="120">
        <v>99</v>
      </c>
      <c r="N117" s="120">
        <v>116</v>
      </c>
      <c r="O117" s="120">
        <v>63</v>
      </c>
      <c r="P117" s="120">
        <v>773</v>
      </c>
      <c r="Q117" s="120">
        <v>395</v>
      </c>
      <c r="R117" s="120">
        <v>536</v>
      </c>
      <c r="S117" s="120">
        <v>274</v>
      </c>
      <c r="T117" s="120">
        <v>746</v>
      </c>
      <c r="U117" s="120">
        <v>394</v>
      </c>
      <c r="V117" s="120">
        <v>467</v>
      </c>
      <c r="W117" s="120">
        <v>530</v>
      </c>
      <c r="X117" s="120">
        <v>402</v>
      </c>
      <c r="Y117" s="120">
        <v>466</v>
      </c>
      <c r="Z117" s="120">
        <v>589</v>
      </c>
      <c r="AA117" s="120">
        <v>239</v>
      </c>
      <c r="AB117" s="120">
        <v>78</v>
      </c>
      <c r="AC117" s="120">
        <v>20</v>
      </c>
      <c r="AD117" s="120">
        <v>511</v>
      </c>
      <c r="AE117" s="120">
        <v>219</v>
      </c>
      <c r="AF117" s="120">
        <v>271</v>
      </c>
      <c r="AG117" s="120">
        <v>350</v>
      </c>
      <c r="AH117" s="120">
        <v>226</v>
      </c>
      <c r="AI117" s="120">
        <v>221</v>
      </c>
      <c r="AJ117" s="120">
        <v>3091</v>
      </c>
      <c r="AK117" s="120">
        <v>2391</v>
      </c>
      <c r="AL117" s="120">
        <v>2895</v>
      </c>
      <c r="AM117" s="120">
        <v>2050</v>
      </c>
      <c r="AN117" s="120">
        <v>19</v>
      </c>
      <c r="AO117" s="120">
        <v>12</v>
      </c>
      <c r="AP117" s="120">
        <v>233</v>
      </c>
      <c r="AQ117" s="120">
        <v>61</v>
      </c>
      <c r="AR117" s="120">
        <v>222</v>
      </c>
      <c r="AS117" s="120">
        <v>154</v>
      </c>
      <c r="AT117" s="120">
        <v>123</v>
      </c>
      <c r="AU117" s="120">
        <v>95</v>
      </c>
      <c r="AV117" s="120">
        <v>99</v>
      </c>
      <c r="AW117" s="120">
        <v>59</v>
      </c>
      <c r="AX117" s="120">
        <v>594</v>
      </c>
      <c r="AY117" s="120">
        <v>336</v>
      </c>
      <c r="AZ117" s="120">
        <v>110</v>
      </c>
      <c r="BA117" s="120">
        <v>64</v>
      </c>
      <c r="BB117" s="120">
        <v>396</v>
      </c>
      <c r="BC117" s="120">
        <v>216</v>
      </c>
      <c r="BD117" s="120">
        <v>88</v>
      </c>
      <c r="BE117" s="120">
        <v>55</v>
      </c>
      <c r="BF117" s="120">
        <v>39</v>
      </c>
      <c r="BG117" s="120">
        <v>75</v>
      </c>
      <c r="BH117" s="120">
        <v>129</v>
      </c>
      <c r="BI117" s="120">
        <v>139</v>
      </c>
      <c r="BJ117" s="120">
        <v>84</v>
      </c>
      <c r="BK117" s="120">
        <v>111</v>
      </c>
      <c r="BL117" s="120">
        <v>45</v>
      </c>
      <c r="BM117" s="120">
        <v>28</v>
      </c>
      <c r="BN117" s="120">
        <v>655</v>
      </c>
      <c r="BO117" s="120">
        <v>377</v>
      </c>
      <c r="BP117" s="120">
        <v>389</v>
      </c>
      <c r="BQ117" s="120">
        <v>512</v>
      </c>
      <c r="BR117" s="120">
        <v>52</v>
      </c>
      <c r="BS117" s="120">
        <v>60</v>
      </c>
      <c r="BT117" s="120">
        <v>337</v>
      </c>
      <c r="BU117" s="120">
        <v>452</v>
      </c>
      <c r="BV117" s="120">
        <v>480</v>
      </c>
      <c r="BW117" s="120">
        <v>218</v>
      </c>
      <c r="BX117" s="120">
        <v>54</v>
      </c>
      <c r="BY117" s="120">
        <v>19</v>
      </c>
      <c r="BZ117" s="120">
        <v>426</v>
      </c>
      <c r="CA117" s="120">
        <v>199</v>
      </c>
      <c r="CB117" s="120">
        <v>135</v>
      </c>
      <c r="CC117" s="120">
        <v>168</v>
      </c>
      <c r="CD117" s="120">
        <v>197</v>
      </c>
      <c r="CE117" s="120">
        <v>340</v>
      </c>
      <c r="CF117" s="120">
        <v>37</v>
      </c>
      <c r="CG117" s="120">
        <v>134</v>
      </c>
      <c r="CH117" s="120">
        <v>159</v>
      </c>
      <c r="CI117" s="120">
        <v>207</v>
      </c>
    </row>
    <row r="118" spans="2:87" x14ac:dyDescent="0.25">
      <c r="B118" s="120" t="str">
        <f t="shared" si="6"/>
        <v>2010</v>
      </c>
      <c r="C118" s="120" t="s">
        <v>1569</v>
      </c>
      <c r="D118" s="120">
        <v>4189</v>
      </c>
      <c r="E118" s="120">
        <v>2652</v>
      </c>
      <c r="F118" s="120">
        <v>3855</v>
      </c>
      <c r="G118" s="120">
        <v>2251</v>
      </c>
      <c r="H118" s="120">
        <v>404</v>
      </c>
      <c r="I118" s="120">
        <v>78</v>
      </c>
      <c r="J118" s="120">
        <v>253</v>
      </c>
      <c r="K118" s="120">
        <v>152</v>
      </c>
      <c r="L118" s="120">
        <v>140</v>
      </c>
      <c r="M118" s="120">
        <v>96</v>
      </c>
      <c r="N118" s="120">
        <v>113</v>
      </c>
      <c r="O118" s="120">
        <v>56</v>
      </c>
      <c r="P118" s="120">
        <v>905</v>
      </c>
      <c r="Q118" s="120">
        <v>485</v>
      </c>
      <c r="R118" s="120">
        <v>652</v>
      </c>
      <c r="S118" s="120">
        <v>343</v>
      </c>
      <c r="T118" s="120">
        <v>733</v>
      </c>
      <c r="U118" s="120">
        <v>427</v>
      </c>
      <c r="V118" s="120">
        <v>512</v>
      </c>
      <c r="W118" s="120">
        <v>525</v>
      </c>
      <c r="X118" s="120">
        <v>419</v>
      </c>
      <c r="Y118" s="120">
        <v>451</v>
      </c>
      <c r="Z118" s="120">
        <v>660</v>
      </c>
      <c r="AA118" s="120">
        <v>226</v>
      </c>
      <c r="AB118" s="120">
        <v>107</v>
      </c>
      <c r="AC118" s="120">
        <v>29</v>
      </c>
      <c r="AD118" s="120">
        <v>554</v>
      </c>
      <c r="AE118" s="120">
        <v>197</v>
      </c>
      <c r="AF118" s="120">
        <v>335</v>
      </c>
      <c r="AG118" s="120">
        <v>402</v>
      </c>
      <c r="AH118" s="120">
        <v>246</v>
      </c>
      <c r="AI118" s="120">
        <v>250</v>
      </c>
      <c r="AJ118" s="120">
        <v>3919</v>
      </c>
      <c r="AK118" s="120">
        <v>2612</v>
      </c>
      <c r="AL118" s="120">
        <v>3665</v>
      </c>
      <c r="AM118" s="120">
        <v>2208</v>
      </c>
      <c r="AN118" s="120">
        <v>22</v>
      </c>
      <c r="AO118" s="120">
        <v>11</v>
      </c>
      <c r="AP118" s="120">
        <v>415</v>
      </c>
      <c r="AQ118" s="120">
        <v>77</v>
      </c>
      <c r="AR118" s="120">
        <v>248</v>
      </c>
      <c r="AS118" s="120">
        <v>148</v>
      </c>
      <c r="AT118" s="120">
        <v>141</v>
      </c>
      <c r="AU118" s="120">
        <v>95</v>
      </c>
      <c r="AV118" s="120">
        <v>107</v>
      </c>
      <c r="AW118" s="120">
        <v>53</v>
      </c>
      <c r="AX118" s="120">
        <v>876</v>
      </c>
      <c r="AY118" s="120">
        <v>482</v>
      </c>
      <c r="AZ118" s="120">
        <v>129</v>
      </c>
      <c r="BA118" s="120">
        <v>94</v>
      </c>
      <c r="BB118" s="120">
        <v>634</v>
      </c>
      <c r="BC118" s="120">
        <v>326</v>
      </c>
      <c r="BD118" s="120">
        <v>112</v>
      </c>
      <c r="BE118" s="120">
        <v>62</v>
      </c>
      <c r="BF118" s="120">
        <v>42</v>
      </c>
      <c r="BG118" s="120">
        <v>50</v>
      </c>
      <c r="BH118" s="120">
        <v>128</v>
      </c>
      <c r="BI118" s="120">
        <v>152</v>
      </c>
      <c r="BJ118" s="120">
        <v>89</v>
      </c>
      <c r="BK118" s="120">
        <v>136</v>
      </c>
      <c r="BL118" s="120">
        <v>39</v>
      </c>
      <c r="BM118" s="120">
        <v>16</v>
      </c>
      <c r="BN118" s="120">
        <v>698</v>
      </c>
      <c r="BO118" s="120">
        <v>401</v>
      </c>
      <c r="BP118" s="120">
        <v>430</v>
      </c>
      <c r="BQ118" s="120">
        <v>511</v>
      </c>
      <c r="BR118" s="120">
        <v>53</v>
      </c>
      <c r="BS118" s="120">
        <v>70</v>
      </c>
      <c r="BT118" s="120">
        <v>377</v>
      </c>
      <c r="BU118" s="120">
        <v>441</v>
      </c>
      <c r="BV118" s="120">
        <v>660</v>
      </c>
      <c r="BW118" s="120">
        <v>245</v>
      </c>
      <c r="BX118" s="120">
        <v>102</v>
      </c>
      <c r="BY118" s="120">
        <v>28</v>
      </c>
      <c r="BZ118" s="120">
        <v>558</v>
      </c>
      <c r="CA118" s="120">
        <v>216</v>
      </c>
      <c r="CB118" s="120">
        <v>147</v>
      </c>
      <c r="CC118" s="120">
        <v>131</v>
      </c>
      <c r="CD118" s="120">
        <v>254</v>
      </c>
      <c r="CE118" s="120">
        <v>404</v>
      </c>
      <c r="CF118" s="120">
        <v>86</v>
      </c>
      <c r="CG118" s="120">
        <v>164</v>
      </c>
      <c r="CH118" s="120">
        <v>168</v>
      </c>
      <c r="CI118" s="120">
        <v>240</v>
      </c>
    </row>
    <row r="119" spans="2:87" x14ac:dyDescent="0.25">
      <c r="B119" s="120" t="str">
        <f t="shared" si="6"/>
        <v>2010</v>
      </c>
      <c r="C119" s="120" t="s">
        <v>1568</v>
      </c>
      <c r="D119" s="120">
        <v>4087</v>
      </c>
      <c r="E119" s="120">
        <v>3097</v>
      </c>
      <c r="F119" s="120">
        <v>3753</v>
      </c>
      <c r="G119" s="120">
        <v>2476</v>
      </c>
      <c r="H119" s="120">
        <v>373</v>
      </c>
      <c r="I119" s="120">
        <v>82</v>
      </c>
      <c r="J119" s="120">
        <v>271</v>
      </c>
      <c r="K119" s="120">
        <v>179</v>
      </c>
      <c r="L119" s="120">
        <v>154</v>
      </c>
      <c r="M119" s="120">
        <v>114</v>
      </c>
      <c r="N119" s="120">
        <v>117</v>
      </c>
      <c r="O119" s="120">
        <v>66</v>
      </c>
      <c r="P119" s="120">
        <v>789</v>
      </c>
      <c r="Q119" s="120">
        <v>436</v>
      </c>
      <c r="R119" s="120">
        <v>542</v>
      </c>
      <c r="S119" s="120">
        <v>278</v>
      </c>
      <c r="T119" s="120">
        <v>781</v>
      </c>
      <c r="U119" s="120">
        <v>516</v>
      </c>
      <c r="V119" s="120">
        <v>478</v>
      </c>
      <c r="W119" s="120">
        <v>520</v>
      </c>
      <c r="X119" s="120">
        <v>413</v>
      </c>
      <c r="Y119" s="120">
        <v>466</v>
      </c>
      <c r="Z119" s="120">
        <v>663</v>
      </c>
      <c r="AA119" s="120">
        <v>259</v>
      </c>
      <c r="AB119" s="120">
        <v>121</v>
      </c>
      <c r="AC119" s="120">
        <v>26</v>
      </c>
      <c r="AD119" s="120">
        <v>543</v>
      </c>
      <c r="AE119" s="120">
        <v>232</v>
      </c>
      <c r="AF119" s="120">
        <v>334</v>
      </c>
      <c r="AG119" s="120">
        <v>621</v>
      </c>
      <c r="AH119" s="120">
        <v>231</v>
      </c>
      <c r="AI119" s="120">
        <v>249</v>
      </c>
      <c r="AJ119" s="120">
        <v>4488</v>
      </c>
      <c r="AK119" s="120">
        <v>3428</v>
      </c>
      <c r="AL119" s="120">
        <v>4223</v>
      </c>
      <c r="AM119" s="120">
        <v>2793</v>
      </c>
      <c r="AN119" s="120">
        <v>27</v>
      </c>
      <c r="AO119" s="120">
        <v>22</v>
      </c>
      <c r="AP119" s="120">
        <v>492</v>
      </c>
      <c r="AQ119" s="120">
        <v>112</v>
      </c>
      <c r="AR119" s="120">
        <v>292</v>
      </c>
      <c r="AS119" s="120">
        <v>192</v>
      </c>
      <c r="AT119" s="120">
        <v>171</v>
      </c>
      <c r="AU119" s="120">
        <v>123</v>
      </c>
      <c r="AV119" s="120">
        <v>121</v>
      </c>
      <c r="AW119" s="120">
        <v>69</v>
      </c>
      <c r="AX119" s="120">
        <v>836</v>
      </c>
      <c r="AY119" s="120">
        <v>453</v>
      </c>
      <c r="AZ119" s="120">
        <v>151</v>
      </c>
      <c r="BA119" s="120">
        <v>90</v>
      </c>
      <c r="BB119" s="120">
        <v>564</v>
      </c>
      <c r="BC119" s="120">
        <v>282</v>
      </c>
      <c r="BD119" s="120">
        <v>121</v>
      </c>
      <c r="BE119" s="120">
        <v>81</v>
      </c>
      <c r="BF119" s="120">
        <v>48</v>
      </c>
      <c r="BG119" s="120">
        <v>99</v>
      </c>
      <c r="BH119" s="120">
        <v>202</v>
      </c>
      <c r="BI119" s="120">
        <v>253</v>
      </c>
      <c r="BJ119" s="120">
        <v>128</v>
      </c>
      <c r="BK119" s="120">
        <v>214</v>
      </c>
      <c r="BL119" s="120">
        <v>74</v>
      </c>
      <c r="BM119" s="120">
        <v>39</v>
      </c>
      <c r="BN119" s="120">
        <v>905</v>
      </c>
      <c r="BO119" s="120">
        <v>564</v>
      </c>
      <c r="BP119" s="120">
        <v>462</v>
      </c>
      <c r="BQ119" s="120">
        <v>561</v>
      </c>
      <c r="BR119" s="120">
        <v>43</v>
      </c>
      <c r="BS119" s="120">
        <v>63</v>
      </c>
      <c r="BT119" s="120">
        <v>419</v>
      </c>
      <c r="BU119" s="120">
        <v>498</v>
      </c>
      <c r="BV119" s="120">
        <v>798</v>
      </c>
      <c r="BW119" s="120">
        <v>357</v>
      </c>
      <c r="BX119" s="120">
        <v>163</v>
      </c>
      <c r="BY119" s="120">
        <v>35</v>
      </c>
      <c r="BZ119" s="120">
        <v>634</v>
      </c>
      <c r="CA119" s="120">
        <v>323</v>
      </c>
      <c r="CB119" s="120">
        <v>161</v>
      </c>
      <c r="CC119" s="120">
        <v>179</v>
      </c>
      <c r="CD119" s="120">
        <v>265</v>
      </c>
      <c r="CE119" s="120">
        <v>635</v>
      </c>
      <c r="CF119" s="120">
        <v>100</v>
      </c>
      <c r="CG119" s="120">
        <v>374</v>
      </c>
      <c r="CH119" s="120">
        <v>165</v>
      </c>
      <c r="CI119" s="120">
        <v>262</v>
      </c>
    </row>
    <row r="120" spans="2:87" x14ac:dyDescent="0.25">
      <c r="B120" s="120" t="str">
        <f t="shared" si="6"/>
        <v>2010</v>
      </c>
      <c r="C120" s="120" t="s">
        <v>1567</v>
      </c>
      <c r="D120" s="120">
        <v>4368</v>
      </c>
      <c r="E120" s="120">
        <v>2900</v>
      </c>
      <c r="F120" s="120">
        <v>3641</v>
      </c>
      <c r="G120" s="120">
        <v>2518</v>
      </c>
      <c r="H120" s="120">
        <v>302</v>
      </c>
      <c r="I120" s="120">
        <v>82</v>
      </c>
      <c r="J120" s="120">
        <v>247</v>
      </c>
      <c r="K120" s="120">
        <v>191</v>
      </c>
      <c r="L120" s="120">
        <v>142</v>
      </c>
      <c r="M120" s="120">
        <v>127</v>
      </c>
      <c r="N120" s="120">
        <v>105</v>
      </c>
      <c r="O120" s="120">
        <v>64</v>
      </c>
      <c r="P120" s="120">
        <v>787</v>
      </c>
      <c r="Q120" s="120">
        <v>429</v>
      </c>
      <c r="R120" s="120">
        <v>541</v>
      </c>
      <c r="S120" s="120">
        <v>266</v>
      </c>
      <c r="T120" s="120">
        <v>782</v>
      </c>
      <c r="U120" s="120">
        <v>580</v>
      </c>
      <c r="V120" s="120">
        <v>454</v>
      </c>
      <c r="W120" s="120">
        <v>504</v>
      </c>
      <c r="X120" s="120">
        <v>384</v>
      </c>
      <c r="Y120" s="120">
        <v>431</v>
      </c>
      <c r="Z120" s="120">
        <v>653</v>
      </c>
      <c r="AA120" s="120">
        <v>309</v>
      </c>
      <c r="AB120" s="120">
        <v>109</v>
      </c>
      <c r="AC120" s="120">
        <v>46</v>
      </c>
      <c r="AD120" s="120">
        <v>544</v>
      </c>
      <c r="AE120" s="120">
        <v>263</v>
      </c>
      <c r="AF120" s="120">
        <v>727</v>
      </c>
      <c r="AG120" s="120">
        <v>382</v>
      </c>
      <c r="AH120" s="120">
        <v>234</v>
      </c>
      <c r="AI120" s="120">
        <v>238</v>
      </c>
      <c r="AJ120" s="120">
        <v>4830</v>
      </c>
      <c r="AK120" s="120">
        <v>2922</v>
      </c>
      <c r="AL120" s="120">
        <v>4071</v>
      </c>
      <c r="AM120" s="120">
        <v>2520</v>
      </c>
      <c r="AN120" s="120">
        <v>30</v>
      </c>
      <c r="AO120" s="120">
        <v>17</v>
      </c>
      <c r="AP120" s="120">
        <v>382</v>
      </c>
      <c r="AQ120" s="120">
        <v>90</v>
      </c>
      <c r="AR120" s="120">
        <v>285</v>
      </c>
      <c r="AS120" s="120">
        <v>199</v>
      </c>
      <c r="AT120" s="120">
        <v>165</v>
      </c>
      <c r="AU120" s="120">
        <v>132</v>
      </c>
      <c r="AV120" s="120">
        <v>120</v>
      </c>
      <c r="AW120" s="120">
        <v>67</v>
      </c>
      <c r="AX120" s="120">
        <v>834</v>
      </c>
      <c r="AY120" s="120">
        <v>427</v>
      </c>
      <c r="AZ120" s="120">
        <v>115</v>
      </c>
      <c r="BA120" s="120">
        <v>103</v>
      </c>
      <c r="BB120" s="120">
        <v>587</v>
      </c>
      <c r="BC120" s="120">
        <v>262</v>
      </c>
      <c r="BD120" s="120">
        <v>132</v>
      </c>
      <c r="BE120" s="120">
        <v>62</v>
      </c>
      <c r="BF120" s="120">
        <v>46</v>
      </c>
      <c r="BG120" s="120">
        <v>76</v>
      </c>
      <c r="BH120" s="120">
        <v>191</v>
      </c>
      <c r="BI120" s="120">
        <v>215</v>
      </c>
      <c r="BJ120" s="120">
        <v>116</v>
      </c>
      <c r="BK120" s="120">
        <v>176</v>
      </c>
      <c r="BL120" s="120">
        <v>75</v>
      </c>
      <c r="BM120" s="120">
        <v>38</v>
      </c>
      <c r="BN120" s="120">
        <v>833</v>
      </c>
      <c r="BO120" s="120">
        <v>559</v>
      </c>
      <c r="BP120" s="120">
        <v>431</v>
      </c>
      <c r="BQ120" s="120">
        <v>495</v>
      </c>
      <c r="BR120" s="120">
        <v>46</v>
      </c>
      <c r="BS120" s="120">
        <v>73</v>
      </c>
      <c r="BT120" s="120">
        <v>384</v>
      </c>
      <c r="BU120" s="120">
        <v>422</v>
      </c>
      <c r="BV120" s="120">
        <v>843</v>
      </c>
      <c r="BW120" s="120">
        <v>334</v>
      </c>
      <c r="BX120" s="120">
        <v>174</v>
      </c>
      <c r="BY120" s="120">
        <v>57</v>
      </c>
      <c r="BZ120" s="120">
        <v>669</v>
      </c>
      <c r="CA120" s="120">
        <v>277</v>
      </c>
      <c r="CB120" s="120">
        <v>195</v>
      </c>
      <c r="CC120" s="120">
        <v>108</v>
      </c>
      <c r="CD120" s="120">
        <v>759</v>
      </c>
      <c r="CE120" s="120">
        <v>402</v>
      </c>
      <c r="CF120" s="120">
        <v>508</v>
      </c>
      <c r="CG120" s="120">
        <v>156</v>
      </c>
      <c r="CH120" s="120">
        <v>251</v>
      </c>
      <c r="CI120" s="120">
        <v>246</v>
      </c>
    </row>
    <row r="121" spans="2:87" x14ac:dyDescent="0.25">
      <c r="B121" s="120" t="str">
        <f t="shared" si="6"/>
        <v>2010</v>
      </c>
      <c r="C121" s="120" t="s">
        <v>1566</v>
      </c>
      <c r="D121" s="120">
        <v>4074</v>
      </c>
      <c r="E121" s="120">
        <v>2728</v>
      </c>
      <c r="F121" s="120">
        <v>3792</v>
      </c>
      <c r="G121" s="120">
        <v>2414</v>
      </c>
      <c r="H121" s="120">
        <v>285</v>
      </c>
      <c r="I121" s="120">
        <v>70</v>
      </c>
      <c r="J121" s="120">
        <v>253</v>
      </c>
      <c r="K121" s="120">
        <v>205</v>
      </c>
      <c r="L121" s="120">
        <v>143</v>
      </c>
      <c r="M121" s="120">
        <v>136</v>
      </c>
      <c r="N121" s="120">
        <v>110</v>
      </c>
      <c r="O121" s="120">
        <v>69</v>
      </c>
      <c r="P121" s="120">
        <v>831</v>
      </c>
      <c r="Q121" s="120">
        <v>435</v>
      </c>
      <c r="R121" s="120">
        <v>567</v>
      </c>
      <c r="S121" s="120">
        <v>259</v>
      </c>
      <c r="T121" s="120">
        <v>838</v>
      </c>
      <c r="U121" s="120">
        <v>511</v>
      </c>
      <c r="V121" s="120">
        <v>505</v>
      </c>
      <c r="W121" s="120">
        <v>477</v>
      </c>
      <c r="X121" s="120">
        <v>431</v>
      </c>
      <c r="Y121" s="120">
        <v>429</v>
      </c>
      <c r="Z121" s="120">
        <v>653</v>
      </c>
      <c r="AA121" s="120">
        <v>312</v>
      </c>
      <c r="AB121" s="120">
        <v>129</v>
      </c>
      <c r="AC121" s="120">
        <v>70</v>
      </c>
      <c r="AD121" s="120">
        <v>524</v>
      </c>
      <c r="AE121" s="120">
        <v>242</v>
      </c>
      <c r="AF121" s="120">
        <v>283</v>
      </c>
      <c r="AG121" s="120">
        <v>314</v>
      </c>
      <c r="AH121" s="120">
        <v>227</v>
      </c>
      <c r="AI121" s="120">
        <v>222</v>
      </c>
      <c r="AJ121" s="120">
        <v>4703</v>
      </c>
      <c r="AK121" s="120">
        <v>2705</v>
      </c>
      <c r="AL121" s="120">
        <v>4332</v>
      </c>
      <c r="AM121" s="120">
        <v>2377</v>
      </c>
      <c r="AN121" s="120">
        <v>27</v>
      </c>
      <c r="AO121" s="120">
        <v>15</v>
      </c>
      <c r="AP121" s="120">
        <v>356</v>
      </c>
      <c r="AQ121" s="120">
        <v>79</v>
      </c>
      <c r="AR121" s="120">
        <v>297</v>
      </c>
      <c r="AS121" s="120">
        <v>210</v>
      </c>
      <c r="AT121" s="120">
        <v>171</v>
      </c>
      <c r="AU121" s="120">
        <v>141</v>
      </c>
      <c r="AV121" s="120">
        <v>126</v>
      </c>
      <c r="AW121" s="120">
        <v>69</v>
      </c>
      <c r="AX121" s="120">
        <v>850</v>
      </c>
      <c r="AY121" s="120">
        <v>442</v>
      </c>
      <c r="AZ121" s="120">
        <v>113</v>
      </c>
      <c r="BA121" s="120">
        <v>78</v>
      </c>
      <c r="BB121" s="120">
        <v>577</v>
      </c>
      <c r="BC121" s="120">
        <v>274</v>
      </c>
      <c r="BD121" s="120">
        <v>160</v>
      </c>
      <c r="BE121" s="120">
        <v>90</v>
      </c>
      <c r="BF121" s="120">
        <v>57</v>
      </c>
      <c r="BG121" s="120">
        <v>65</v>
      </c>
      <c r="BH121" s="120">
        <v>220</v>
      </c>
      <c r="BI121" s="120">
        <v>207</v>
      </c>
      <c r="BJ121" s="120">
        <v>149</v>
      </c>
      <c r="BK121" s="120">
        <v>171</v>
      </c>
      <c r="BL121" s="120">
        <v>71</v>
      </c>
      <c r="BM121" s="120">
        <v>37</v>
      </c>
      <c r="BN121" s="120">
        <v>894</v>
      </c>
      <c r="BO121" s="120">
        <v>479</v>
      </c>
      <c r="BP121" s="120">
        <v>583</v>
      </c>
      <c r="BQ121" s="120">
        <v>454</v>
      </c>
      <c r="BR121" s="120">
        <v>85</v>
      </c>
      <c r="BS121" s="120">
        <v>49</v>
      </c>
      <c r="BT121" s="120">
        <v>498</v>
      </c>
      <c r="BU121" s="120">
        <v>404</v>
      </c>
      <c r="BV121" s="120">
        <v>811</v>
      </c>
      <c r="BW121" s="120">
        <v>312</v>
      </c>
      <c r="BX121" s="120">
        <v>195</v>
      </c>
      <c r="BY121" s="120">
        <v>63</v>
      </c>
      <c r="BZ121" s="120">
        <v>615</v>
      </c>
      <c r="CA121" s="120">
        <v>249</v>
      </c>
      <c r="CB121" s="120">
        <v>235</v>
      </c>
      <c r="CC121" s="120">
        <v>114</v>
      </c>
      <c r="CD121" s="120">
        <v>372</v>
      </c>
      <c r="CE121" s="120">
        <v>328</v>
      </c>
      <c r="CF121" s="120">
        <v>70</v>
      </c>
      <c r="CG121" s="120">
        <v>83</v>
      </c>
      <c r="CH121" s="120">
        <v>302</v>
      </c>
      <c r="CI121" s="120">
        <v>244</v>
      </c>
    </row>
    <row r="122" spans="2:87" x14ac:dyDescent="0.25">
      <c r="B122" s="120" t="str">
        <f t="shared" si="6"/>
        <v>2010</v>
      </c>
      <c r="C122" s="120" t="s">
        <v>1565</v>
      </c>
      <c r="D122" s="120">
        <v>4121</v>
      </c>
      <c r="E122" s="120">
        <v>2929</v>
      </c>
      <c r="F122" s="120">
        <v>3842</v>
      </c>
      <c r="G122" s="120">
        <v>2605</v>
      </c>
      <c r="H122" s="120">
        <v>337</v>
      </c>
      <c r="I122" s="120">
        <v>102</v>
      </c>
      <c r="J122" s="120">
        <v>267</v>
      </c>
      <c r="K122" s="120">
        <v>220</v>
      </c>
      <c r="L122" s="120">
        <v>160</v>
      </c>
      <c r="M122" s="120">
        <v>153</v>
      </c>
      <c r="N122" s="120">
        <v>107</v>
      </c>
      <c r="O122" s="120">
        <v>67</v>
      </c>
      <c r="P122" s="120">
        <v>857</v>
      </c>
      <c r="Q122" s="120">
        <v>414</v>
      </c>
      <c r="R122" s="120">
        <v>587</v>
      </c>
      <c r="S122" s="120">
        <v>262</v>
      </c>
      <c r="T122" s="120">
        <v>801</v>
      </c>
      <c r="U122" s="120">
        <v>547</v>
      </c>
      <c r="V122" s="120">
        <v>522</v>
      </c>
      <c r="W122" s="120">
        <v>520</v>
      </c>
      <c r="X122" s="120">
        <v>443</v>
      </c>
      <c r="Y122" s="120">
        <v>460</v>
      </c>
      <c r="Z122" s="120">
        <v>673</v>
      </c>
      <c r="AA122" s="120">
        <v>316</v>
      </c>
      <c r="AB122" s="120">
        <v>130</v>
      </c>
      <c r="AC122" s="120">
        <v>44</v>
      </c>
      <c r="AD122" s="120">
        <v>543</v>
      </c>
      <c r="AE122" s="120">
        <v>272</v>
      </c>
      <c r="AF122" s="120">
        <v>280</v>
      </c>
      <c r="AG122" s="120">
        <v>324</v>
      </c>
      <c r="AH122" s="120">
        <v>238</v>
      </c>
      <c r="AI122" s="120">
        <v>246</v>
      </c>
      <c r="AJ122" s="120">
        <v>4562</v>
      </c>
      <c r="AK122" s="120">
        <v>3163</v>
      </c>
      <c r="AL122" s="120">
        <v>4245</v>
      </c>
      <c r="AM122" s="120">
        <v>2813</v>
      </c>
      <c r="AN122" s="120">
        <v>27</v>
      </c>
      <c r="AO122" s="120">
        <v>13</v>
      </c>
      <c r="AP122" s="120">
        <v>401</v>
      </c>
      <c r="AQ122" s="120">
        <v>113</v>
      </c>
      <c r="AR122" s="120">
        <v>303</v>
      </c>
      <c r="AS122" s="120">
        <v>246</v>
      </c>
      <c r="AT122" s="120">
        <v>171</v>
      </c>
      <c r="AU122" s="120">
        <v>174</v>
      </c>
      <c r="AV122" s="120">
        <v>132</v>
      </c>
      <c r="AW122" s="120">
        <v>72</v>
      </c>
      <c r="AX122" s="120">
        <v>886</v>
      </c>
      <c r="AY122" s="120">
        <v>469</v>
      </c>
      <c r="AZ122" s="120">
        <v>144</v>
      </c>
      <c r="BA122" s="120">
        <v>88</v>
      </c>
      <c r="BB122" s="120">
        <v>587</v>
      </c>
      <c r="BC122" s="120">
        <v>309</v>
      </c>
      <c r="BD122" s="120">
        <v>155</v>
      </c>
      <c r="BE122" s="120">
        <v>72</v>
      </c>
      <c r="BF122" s="120">
        <v>56</v>
      </c>
      <c r="BG122" s="120">
        <v>106</v>
      </c>
      <c r="BH122" s="120">
        <v>188</v>
      </c>
      <c r="BI122" s="120">
        <v>231</v>
      </c>
      <c r="BJ122" s="120">
        <v>123</v>
      </c>
      <c r="BK122" s="120">
        <v>203</v>
      </c>
      <c r="BL122" s="120">
        <v>66</v>
      </c>
      <c r="BM122" s="120">
        <v>28</v>
      </c>
      <c r="BN122" s="120">
        <v>852</v>
      </c>
      <c r="BO122" s="120">
        <v>542</v>
      </c>
      <c r="BP122" s="120">
        <v>610</v>
      </c>
      <c r="BQ122" s="120">
        <v>573</v>
      </c>
      <c r="BR122" s="120">
        <v>105</v>
      </c>
      <c r="BS122" s="120">
        <v>68</v>
      </c>
      <c r="BT122" s="120">
        <v>505</v>
      </c>
      <c r="BU122" s="120">
        <v>505</v>
      </c>
      <c r="BV122" s="120">
        <v>737</v>
      </c>
      <c r="BW122" s="120">
        <v>359</v>
      </c>
      <c r="BX122" s="120">
        <v>135</v>
      </c>
      <c r="BY122" s="120">
        <v>41</v>
      </c>
      <c r="BZ122" s="120">
        <v>602</v>
      </c>
      <c r="CA122" s="120">
        <v>318</v>
      </c>
      <c r="CB122" s="120">
        <v>185</v>
      </c>
      <c r="CC122" s="120">
        <v>160</v>
      </c>
      <c r="CD122" s="120">
        <v>318</v>
      </c>
      <c r="CE122" s="120">
        <v>349</v>
      </c>
      <c r="CF122" s="120">
        <v>44</v>
      </c>
      <c r="CG122" s="120">
        <v>79</v>
      </c>
      <c r="CH122" s="120">
        <v>273</v>
      </c>
      <c r="CI122" s="120">
        <v>270</v>
      </c>
    </row>
    <row r="123" spans="2:87" x14ac:dyDescent="0.25">
      <c r="B123" s="120" t="str">
        <f t="shared" si="6"/>
        <v>2010</v>
      </c>
      <c r="C123" s="120" t="s">
        <v>1564</v>
      </c>
      <c r="D123" s="120">
        <v>3914</v>
      </c>
      <c r="E123" s="120">
        <v>2869</v>
      </c>
      <c r="F123" s="120">
        <v>3662</v>
      </c>
      <c r="G123" s="120">
        <v>2555</v>
      </c>
      <c r="H123" s="120">
        <v>337</v>
      </c>
      <c r="I123" s="120">
        <v>45</v>
      </c>
      <c r="J123" s="120">
        <v>257</v>
      </c>
      <c r="K123" s="120">
        <v>183</v>
      </c>
      <c r="L123" s="120">
        <v>147</v>
      </c>
      <c r="M123" s="120">
        <v>132</v>
      </c>
      <c r="N123" s="120">
        <v>110</v>
      </c>
      <c r="O123" s="120">
        <v>51</v>
      </c>
      <c r="P123" s="120">
        <v>755</v>
      </c>
      <c r="Q123" s="120">
        <v>411</v>
      </c>
      <c r="R123" s="120">
        <v>538</v>
      </c>
      <c r="S123" s="120">
        <v>246</v>
      </c>
      <c r="T123" s="120">
        <v>781</v>
      </c>
      <c r="U123" s="120">
        <v>613</v>
      </c>
      <c r="V123" s="120">
        <v>467</v>
      </c>
      <c r="W123" s="120">
        <v>461</v>
      </c>
      <c r="X123" s="120">
        <v>398</v>
      </c>
      <c r="Y123" s="120">
        <v>413</v>
      </c>
      <c r="Z123" s="120">
        <v>661</v>
      </c>
      <c r="AA123" s="120">
        <v>334</v>
      </c>
      <c r="AB123" s="120">
        <v>119</v>
      </c>
      <c r="AC123" s="120">
        <v>36</v>
      </c>
      <c r="AD123" s="120">
        <v>542</v>
      </c>
      <c r="AE123" s="120">
        <v>299</v>
      </c>
      <c r="AF123" s="120">
        <v>252</v>
      </c>
      <c r="AG123" s="120">
        <v>314</v>
      </c>
      <c r="AH123" s="120">
        <v>213</v>
      </c>
      <c r="AI123" s="120">
        <v>238</v>
      </c>
      <c r="AJ123" s="120">
        <v>4321</v>
      </c>
      <c r="AK123" s="120">
        <v>2962</v>
      </c>
      <c r="AL123" s="120">
        <v>3880</v>
      </c>
      <c r="AM123" s="120">
        <v>2616</v>
      </c>
      <c r="AN123" s="120">
        <v>28</v>
      </c>
      <c r="AO123" s="120">
        <v>15</v>
      </c>
      <c r="AP123" s="120">
        <v>333</v>
      </c>
      <c r="AQ123" s="120">
        <v>52</v>
      </c>
      <c r="AR123" s="120">
        <v>278</v>
      </c>
      <c r="AS123" s="120">
        <v>187</v>
      </c>
      <c r="AT123" s="120">
        <v>155</v>
      </c>
      <c r="AU123" s="120">
        <v>135</v>
      </c>
      <c r="AV123" s="120">
        <v>123</v>
      </c>
      <c r="AW123" s="120">
        <v>52</v>
      </c>
      <c r="AX123" s="120">
        <v>786</v>
      </c>
      <c r="AY123" s="120">
        <v>448</v>
      </c>
      <c r="AZ123" s="120">
        <v>107</v>
      </c>
      <c r="BA123" s="120">
        <v>84</v>
      </c>
      <c r="BB123" s="120">
        <v>569</v>
      </c>
      <c r="BC123" s="120">
        <v>280</v>
      </c>
      <c r="BD123" s="120">
        <v>111</v>
      </c>
      <c r="BE123" s="120">
        <v>84</v>
      </c>
      <c r="BF123" s="120">
        <v>58</v>
      </c>
      <c r="BG123" s="120">
        <v>93</v>
      </c>
      <c r="BH123" s="120">
        <v>159</v>
      </c>
      <c r="BI123" s="120">
        <v>243</v>
      </c>
      <c r="BJ123" s="120">
        <v>99</v>
      </c>
      <c r="BK123" s="120">
        <v>183</v>
      </c>
      <c r="BL123" s="120">
        <v>60</v>
      </c>
      <c r="BM123" s="120">
        <v>60</v>
      </c>
      <c r="BN123" s="120">
        <v>792</v>
      </c>
      <c r="BO123" s="120">
        <v>605</v>
      </c>
      <c r="BP123" s="120">
        <v>591</v>
      </c>
      <c r="BQ123" s="120">
        <v>469</v>
      </c>
      <c r="BR123" s="120">
        <v>120</v>
      </c>
      <c r="BS123" s="120">
        <v>52</v>
      </c>
      <c r="BT123" s="120">
        <v>471</v>
      </c>
      <c r="BU123" s="120">
        <v>416</v>
      </c>
      <c r="BV123" s="120">
        <v>691</v>
      </c>
      <c r="BW123" s="120">
        <v>345</v>
      </c>
      <c r="BX123" s="120">
        <v>102</v>
      </c>
      <c r="BY123" s="120">
        <v>43</v>
      </c>
      <c r="BZ123" s="120">
        <v>589</v>
      </c>
      <c r="CA123" s="120">
        <v>302</v>
      </c>
      <c r="CB123" s="120">
        <v>162</v>
      </c>
      <c r="CC123" s="120">
        <v>158</v>
      </c>
      <c r="CD123" s="120">
        <v>441</v>
      </c>
      <c r="CE123" s="120">
        <v>346</v>
      </c>
      <c r="CF123" s="120">
        <v>44</v>
      </c>
      <c r="CG123" s="120">
        <v>87</v>
      </c>
      <c r="CH123" s="120">
        <v>397</v>
      </c>
      <c r="CI123" s="120">
        <v>259</v>
      </c>
    </row>
    <row r="124" spans="2:87" x14ac:dyDescent="0.25">
      <c r="B124" s="120" t="str">
        <f t="shared" si="6"/>
        <v>2010</v>
      </c>
      <c r="C124" s="120" t="s">
        <v>1563</v>
      </c>
      <c r="D124" s="120">
        <v>3995</v>
      </c>
      <c r="E124" s="120">
        <v>2782</v>
      </c>
      <c r="F124" s="120">
        <v>3742</v>
      </c>
      <c r="G124" s="120">
        <v>2459</v>
      </c>
      <c r="H124" s="120">
        <v>324</v>
      </c>
      <c r="I124" s="120">
        <v>69</v>
      </c>
      <c r="J124" s="120">
        <v>263</v>
      </c>
      <c r="K124" s="120">
        <v>200</v>
      </c>
      <c r="L124" s="120">
        <v>150</v>
      </c>
      <c r="M124" s="120">
        <v>144</v>
      </c>
      <c r="N124" s="120">
        <v>113</v>
      </c>
      <c r="O124" s="120">
        <v>56</v>
      </c>
      <c r="P124" s="120">
        <v>826</v>
      </c>
      <c r="Q124" s="120">
        <v>399</v>
      </c>
      <c r="R124" s="120">
        <v>560</v>
      </c>
      <c r="S124" s="120">
        <v>223</v>
      </c>
      <c r="T124" s="120">
        <v>758</v>
      </c>
      <c r="U124" s="120">
        <v>585</v>
      </c>
      <c r="V124" s="120">
        <v>506</v>
      </c>
      <c r="W124" s="120">
        <v>513</v>
      </c>
      <c r="X124" s="120">
        <v>437</v>
      </c>
      <c r="Y124" s="120">
        <v>465</v>
      </c>
      <c r="Z124" s="120">
        <v>676</v>
      </c>
      <c r="AA124" s="120">
        <v>284</v>
      </c>
      <c r="AB124" s="120">
        <v>111</v>
      </c>
      <c r="AC124" s="120">
        <v>35</v>
      </c>
      <c r="AD124" s="120">
        <v>565</v>
      </c>
      <c r="AE124" s="120">
        <v>249</v>
      </c>
      <c r="AF124" s="120">
        <v>253</v>
      </c>
      <c r="AG124" s="120">
        <v>323</v>
      </c>
      <c r="AH124" s="120">
        <v>220</v>
      </c>
      <c r="AI124" s="120">
        <v>239</v>
      </c>
      <c r="AJ124" s="120">
        <v>4141</v>
      </c>
      <c r="AK124" s="120">
        <v>2795</v>
      </c>
      <c r="AL124" s="120">
        <v>3840</v>
      </c>
      <c r="AM124" s="120">
        <v>2488</v>
      </c>
      <c r="AN124" s="120">
        <v>21</v>
      </c>
      <c r="AO124" s="120">
        <v>16</v>
      </c>
      <c r="AP124" s="120">
        <v>306</v>
      </c>
      <c r="AQ124" s="120">
        <v>74</v>
      </c>
      <c r="AR124" s="120">
        <v>263</v>
      </c>
      <c r="AS124" s="120">
        <v>204</v>
      </c>
      <c r="AT124" s="120">
        <v>143</v>
      </c>
      <c r="AU124" s="120">
        <v>146</v>
      </c>
      <c r="AV124" s="120">
        <v>120</v>
      </c>
      <c r="AW124" s="120">
        <v>58</v>
      </c>
      <c r="AX124" s="120">
        <v>880</v>
      </c>
      <c r="AY124" s="120">
        <v>463</v>
      </c>
      <c r="AZ124" s="120">
        <v>138</v>
      </c>
      <c r="BA124" s="120">
        <v>78</v>
      </c>
      <c r="BB124" s="120">
        <v>600</v>
      </c>
      <c r="BC124" s="120">
        <v>280</v>
      </c>
      <c r="BD124" s="120">
        <v>142</v>
      </c>
      <c r="BE124" s="120">
        <v>105</v>
      </c>
      <c r="BF124" s="120">
        <v>49</v>
      </c>
      <c r="BG124" s="120">
        <v>55</v>
      </c>
      <c r="BH124" s="120">
        <v>161</v>
      </c>
      <c r="BI124" s="120">
        <v>231</v>
      </c>
      <c r="BJ124" s="120">
        <v>119</v>
      </c>
      <c r="BK124" s="120">
        <v>205</v>
      </c>
      <c r="BL124" s="120">
        <v>41</v>
      </c>
      <c r="BM124" s="120">
        <v>26</v>
      </c>
      <c r="BN124" s="120">
        <v>721</v>
      </c>
      <c r="BO124" s="120">
        <v>554</v>
      </c>
      <c r="BP124" s="120">
        <v>591</v>
      </c>
      <c r="BQ124" s="120">
        <v>495</v>
      </c>
      <c r="BR124" s="120">
        <v>129</v>
      </c>
      <c r="BS124" s="120">
        <v>40</v>
      </c>
      <c r="BT124" s="120">
        <v>462</v>
      </c>
      <c r="BU124" s="120">
        <v>455</v>
      </c>
      <c r="BV124" s="120">
        <v>687</v>
      </c>
      <c r="BW124" s="120">
        <v>295</v>
      </c>
      <c r="BX124" s="120">
        <v>108</v>
      </c>
      <c r="BY124" s="120">
        <v>34</v>
      </c>
      <c r="BZ124" s="120">
        <v>579</v>
      </c>
      <c r="CA124" s="120">
        <v>260</v>
      </c>
      <c r="CB124" s="120">
        <v>163</v>
      </c>
      <c r="CC124" s="120">
        <v>101</v>
      </c>
      <c r="CD124" s="120">
        <v>302</v>
      </c>
      <c r="CE124" s="120">
        <v>307</v>
      </c>
      <c r="CF124" s="120">
        <v>33</v>
      </c>
      <c r="CG124" s="120">
        <v>76</v>
      </c>
      <c r="CH124" s="120">
        <v>268</v>
      </c>
      <c r="CI124" s="120">
        <v>230</v>
      </c>
    </row>
    <row r="125" spans="2:87" x14ac:dyDescent="0.25">
      <c r="B125" s="120" t="str">
        <f t="shared" si="6"/>
        <v>2010</v>
      </c>
      <c r="C125" s="120" t="s">
        <v>1562</v>
      </c>
      <c r="D125" s="120">
        <v>4050</v>
      </c>
      <c r="E125" s="120">
        <v>3026</v>
      </c>
      <c r="F125" s="120">
        <v>3759</v>
      </c>
      <c r="G125" s="120">
        <v>2683</v>
      </c>
      <c r="H125" s="120">
        <v>364</v>
      </c>
      <c r="I125" s="120">
        <v>67</v>
      </c>
      <c r="J125" s="120">
        <v>272</v>
      </c>
      <c r="K125" s="120">
        <v>201</v>
      </c>
      <c r="L125" s="120">
        <v>150</v>
      </c>
      <c r="M125" s="120">
        <v>143</v>
      </c>
      <c r="N125" s="120">
        <v>122</v>
      </c>
      <c r="O125" s="120">
        <v>59</v>
      </c>
      <c r="P125" s="120">
        <v>797</v>
      </c>
      <c r="Q125" s="120">
        <v>462</v>
      </c>
      <c r="R125" s="120">
        <v>568</v>
      </c>
      <c r="S125" s="120">
        <v>268</v>
      </c>
      <c r="T125" s="120">
        <v>755</v>
      </c>
      <c r="U125" s="120">
        <v>617</v>
      </c>
      <c r="V125" s="120">
        <v>490</v>
      </c>
      <c r="W125" s="120">
        <v>595</v>
      </c>
      <c r="X125" s="120">
        <v>399</v>
      </c>
      <c r="Y125" s="120">
        <v>534</v>
      </c>
      <c r="Z125" s="120">
        <v>651</v>
      </c>
      <c r="AA125" s="120">
        <v>309</v>
      </c>
      <c r="AB125" s="120">
        <v>96</v>
      </c>
      <c r="AC125" s="120">
        <v>31</v>
      </c>
      <c r="AD125" s="120">
        <v>555</v>
      </c>
      <c r="AE125" s="120">
        <v>278</v>
      </c>
      <c r="AF125" s="120">
        <v>291</v>
      </c>
      <c r="AG125" s="120">
        <v>343</v>
      </c>
      <c r="AH125" s="120">
        <v>258</v>
      </c>
      <c r="AI125" s="120">
        <v>279</v>
      </c>
      <c r="AJ125" s="120">
        <v>4295</v>
      </c>
      <c r="AK125" s="120">
        <v>3200</v>
      </c>
      <c r="AL125" s="120">
        <v>4004</v>
      </c>
      <c r="AM125" s="120">
        <v>2855</v>
      </c>
      <c r="AN125" s="120">
        <v>23</v>
      </c>
      <c r="AO125" s="120">
        <v>20</v>
      </c>
      <c r="AP125" s="120">
        <v>367</v>
      </c>
      <c r="AQ125" s="120">
        <v>66</v>
      </c>
      <c r="AR125" s="120">
        <v>278</v>
      </c>
      <c r="AS125" s="120">
        <v>205</v>
      </c>
      <c r="AT125" s="120">
        <v>146</v>
      </c>
      <c r="AU125" s="120">
        <v>142</v>
      </c>
      <c r="AV125" s="120">
        <v>131</v>
      </c>
      <c r="AW125" s="120">
        <v>63</v>
      </c>
      <c r="AX125" s="120">
        <v>938</v>
      </c>
      <c r="AY125" s="120">
        <v>522</v>
      </c>
      <c r="AZ125" s="120">
        <v>107</v>
      </c>
      <c r="BA125" s="120">
        <v>84</v>
      </c>
      <c r="BB125" s="120">
        <v>689</v>
      </c>
      <c r="BC125" s="120">
        <v>331</v>
      </c>
      <c r="BD125" s="120">
        <v>143</v>
      </c>
      <c r="BE125" s="120">
        <v>108</v>
      </c>
      <c r="BF125" s="120">
        <v>63</v>
      </c>
      <c r="BG125" s="120">
        <v>74</v>
      </c>
      <c r="BH125" s="120">
        <v>184</v>
      </c>
      <c r="BI125" s="120">
        <v>255</v>
      </c>
      <c r="BJ125" s="120">
        <v>136</v>
      </c>
      <c r="BK125" s="120">
        <v>218</v>
      </c>
      <c r="BL125" s="120">
        <v>48</v>
      </c>
      <c r="BM125" s="120">
        <v>38</v>
      </c>
      <c r="BN125" s="120">
        <v>804</v>
      </c>
      <c r="BO125" s="120">
        <v>663</v>
      </c>
      <c r="BP125" s="120">
        <v>528</v>
      </c>
      <c r="BQ125" s="120">
        <v>626</v>
      </c>
      <c r="BR125" s="120">
        <v>95</v>
      </c>
      <c r="BS125" s="120">
        <v>67</v>
      </c>
      <c r="BT125" s="120">
        <v>432</v>
      </c>
      <c r="BU125" s="120">
        <v>559</v>
      </c>
      <c r="BV125" s="120">
        <v>633</v>
      </c>
      <c r="BW125" s="120">
        <v>318</v>
      </c>
      <c r="BX125" s="120">
        <v>75</v>
      </c>
      <c r="BY125" s="120">
        <v>32</v>
      </c>
      <c r="BZ125" s="120">
        <v>557</v>
      </c>
      <c r="CA125" s="120">
        <v>285</v>
      </c>
      <c r="CB125" s="120">
        <v>186</v>
      </c>
      <c r="CC125" s="120">
        <v>106</v>
      </c>
      <c r="CD125" s="120">
        <v>291</v>
      </c>
      <c r="CE125" s="120">
        <v>344</v>
      </c>
      <c r="CF125" s="120">
        <v>33</v>
      </c>
      <c r="CG125" s="120">
        <v>66</v>
      </c>
      <c r="CH125" s="120">
        <v>258</v>
      </c>
      <c r="CI125" s="120">
        <v>278</v>
      </c>
    </row>
    <row r="126" spans="2:87" x14ac:dyDescent="0.25">
      <c r="B126" s="120" t="str">
        <f t="shared" si="6"/>
        <v>2010</v>
      </c>
      <c r="C126" s="120" t="s">
        <v>1561</v>
      </c>
      <c r="D126" s="120">
        <v>4110</v>
      </c>
      <c r="E126" s="120">
        <v>3072</v>
      </c>
      <c r="F126" s="120">
        <v>3817</v>
      </c>
      <c r="G126" s="120">
        <v>2759</v>
      </c>
      <c r="H126" s="120">
        <v>337</v>
      </c>
      <c r="I126" s="120">
        <v>96</v>
      </c>
      <c r="J126" s="120">
        <v>288</v>
      </c>
      <c r="K126" s="120">
        <v>216</v>
      </c>
      <c r="L126" s="120">
        <v>153</v>
      </c>
      <c r="M126" s="120">
        <v>154</v>
      </c>
      <c r="N126" s="120">
        <v>134</v>
      </c>
      <c r="O126" s="120">
        <v>62</v>
      </c>
      <c r="P126" s="120">
        <v>809</v>
      </c>
      <c r="Q126" s="120">
        <v>435</v>
      </c>
      <c r="R126" s="120">
        <v>554</v>
      </c>
      <c r="S126" s="120">
        <v>264</v>
      </c>
      <c r="T126" s="120">
        <v>809</v>
      </c>
      <c r="U126" s="120">
        <v>665</v>
      </c>
      <c r="V126" s="120">
        <v>525</v>
      </c>
      <c r="W126" s="120">
        <v>550</v>
      </c>
      <c r="X126" s="120">
        <v>430</v>
      </c>
      <c r="Y126" s="120">
        <v>493</v>
      </c>
      <c r="Z126" s="120">
        <v>639</v>
      </c>
      <c r="AA126" s="120">
        <v>296</v>
      </c>
      <c r="AB126" s="120">
        <v>92</v>
      </c>
      <c r="AC126" s="120">
        <v>28</v>
      </c>
      <c r="AD126" s="120">
        <v>548</v>
      </c>
      <c r="AE126" s="120">
        <v>268</v>
      </c>
      <c r="AF126" s="120">
        <v>294</v>
      </c>
      <c r="AG126" s="120">
        <v>313</v>
      </c>
      <c r="AH126" s="120">
        <v>267</v>
      </c>
      <c r="AI126" s="120">
        <v>228</v>
      </c>
      <c r="AJ126" s="120">
        <v>3661</v>
      </c>
      <c r="AK126" s="120">
        <v>2733</v>
      </c>
      <c r="AL126" s="120">
        <v>3442</v>
      </c>
      <c r="AM126" s="120">
        <v>2444</v>
      </c>
      <c r="AN126" s="120">
        <v>20</v>
      </c>
      <c r="AO126" s="120">
        <v>21</v>
      </c>
      <c r="AP126" s="120">
        <v>243</v>
      </c>
      <c r="AQ126" s="120">
        <v>68</v>
      </c>
      <c r="AR126" s="120">
        <v>235</v>
      </c>
      <c r="AS126" s="120">
        <v>191</v>
      </c>
      <c r="AT126" s="120">
        <v>130</v>
      </c>
      <c r="AU126" s="120">
        <v>136</v>
      </c>
      <c r="AV126" s="120">
        <v>104</v>
      </c>
      <c r="AW126" s="120">
        <v>56</v>
      </c>
      <c r="AX126" s="120">
        <v>953</v>
      </c>
      <c r="AY126" s="120">
        <v>373</v>
      </c>
      <c r="AZ126" s="120">
        <v>92</v>
      </c>
      <c r="BA126" s="120">
        <v>77</v>
      </c>
      <c r="BB126" s="120">
        <v>703</v>
      </c>
      <c r="BC126" s="120">
        <v>232</v>
      </c>
      <c r="BD126" s="120">
        <v>158</v>
      </c>
      <c r="BE126" s="120">
        <v>64</v>
      </c>
      <c r="BF126" s="120">
        <v>63</v>
      </c>
      <c r="BG126" s="120">
        <v>73</v>
      </c>
      <c r="BH126" s="120">
        <v>131</v>
      </c>
      <c r="BI126" s="120">
        <v>234</v>
      </c>
      <c r="BJ126" s="120">
        <v>90</v>
      </c>
      <c r="BK126" s="120">
        <v>199</v>
      </c>
      <c r="BL126" s="120">
        <v>42</v>
      </c>
      <c r="BM126" s="120">
        <v>36</v>
      </c>
      <c r="BN126" s="120">
        <v>738</v>
      </c>
      <c r="BO126" s="120">
        <v>634</v>
      </c>
      <c r="BP126" s="120">
        <v>420</v>
      </c>
      <c r="BQ126" s="120">
        <v>513</v>
      </c>
      <c r="BR126" s="120">
        <v>60</v>
      </c>
      <c r="BS126" s="120">
        <v>52</v>
      </c>
      <c r="BT126" s="120">
        <v>360</v>
      </c>
      <c r="BU126" s="120">
        <v>461</v>
      </c>
      <c r="BV126" s="120">
        <v>518</v>
      </c>
      <c r="BW126" s="120">
        <v>223</v>
      </c>
      <c r="BX126" s="120">
        <v>70</v>
      </c>
      <c r="BY126" s="120">
        <v>24</v>
      </c>
      <c r="BZ126" s="120">
        <v>448</v>
      </c>
      <c r="CA126" s="120">
        <v>199</v>
      </c>
      <c r="CB126" s="120">
        <v>123</v>
      </c>
      <c r="CC126" s="120">
        <v>114</v>
      </c>
      <c r="CD126" s="120">
        <v>218</v>
      </c>
      <c r="CE126" s="120">
        <v>289</v>
      </c>
      <c r="CF126" s="120">
        <v>24</v>
      </c>
      <c r="CG126" s="120">
        <v>80</v>
      </c>
      <c r="CH126" s="120">
        <v>194</v>
      </c>
      <c r="CI126" s="120">
        <v>209</v>
      </c>
    </row>
    <row r="127" spans="2:87" x14ac:dyDescent="0.25">
      <c r="B127" s="120" t="str">
        <f t="shared" si="6"/>
        <v>2010</v>
      </c>
      <c r="C127" s="120" t="s">
        <v>1560</v>
      </c>
      <c r="D127" s="120">
        <v>4180</v>
      </c>
      <c r="E127" s="120">
        <v>2909</v>
      </c>
      <c r="F127" s="120">
        <v>3907</v>
      </c>
      <c r="G127" s="120">
        <v>2526</v>
      </c>
      <c r="H127" s="120">
        <v>367</v>
      </c>
      <c r="I127" s="120">
        <v>48</v>
      </c>
      <c r="J127" s="120">
        <v>263</v>
      </c>
      <c r="K127" s="120">
        <v>189</v>
      </c>
      <c r="L127" s="120">
        <v>150</v>
      </c>
      <c r="M127" s="120">
        <v>126</v>
      </c>
      <c r="N127" s="120">
        <v>113</v>
      </c>
      <c r="O127" s="120">
        <v>63</v>
      </c>
      <c r="P127" s="120">
        <v>792</v>
      </c>
      <c r="Q127" s="120">
        <v>461</v>
      </c>
      <c r="R127" s="120">
        <v>508</v>
      </c>
      <c r="S127" s="120">
        <v>281</v>
      </c>
      <c r="T127" s="120">
        <v>924</v>
      </c>
      <c r="U127" s="120">
        <v>564</v>
      </c>
      <c r="V127" s="120">
        <v>497</v>
      </c>
      <c r="W127" s="120">
        <v>549</v>
      </c>
      <c r="X127" s="120">
        <v>424</v>
      </c>
      <c r="Y127" s="120">
        <v>497</v>
      </c>
      <c r="Z127" s="120">
        <v>633</v>
      </c>
      <c r="AA127" s="120">
        <v>299</v>
      </c>
      <c r="AB127" s="120">
        <v>103</v>
      </c>
      <c r="AC127" s="120">
        <v>39</v>
      </c>
      <c r="AD127" s="120">
        <v>530</v>
      </c>
      <c r="AE127" s="120">
        <v>259</v>
      </c>
      <c r="AF127" s="120">
        <v>273</v>
      </c>
      <c r="AG127" s="120">
        <v>382</v>
      </c>
      <c r="AH127" s="120">
        <v>244</v>
      </c>
      <c r="AI127" s="120">
        <v>293</v>
      </c>
      <c r="AJ127" s="120">
        <v>2964</v>
      </c>
      <c r="AK127" s="120">
        <v>2529</v>
      </c>
      <c r="AL127" s="120">
        <v>2802</v>
      </c>
      <c r="AM127" s="120">
        <v>2170</v>
      </c>
      <c r="AN127" s="120">
        <v>12</v>
      </c>
      <c r="AO127" s="120">
        <v>21</v>
      </c>
      <c r="AP127" s="120">
        <v>216</v>
      </c>
      <c r="AQ127" s="120">
        <v>31</v>
      </c>
      <c r="AR127" s="120">
        <v>167</v>
      </c>
      <c r="AS127" s="120">
        <v>168</v>
      </c>
      <c r="AT127" s="120">
        <v>96</v>
      </c>
      <c r="AU127" s="120">
        <v>112</v>
      </c>
      <c r="AV127" s="120">
        <v>71</v>
      </c>
      <c r="AW127" s="120">
        <v>56</v>
      </c>
      <c r="AX127" s="120">
        <v>628</v>
      </c>
      <c r="AY127" s="120">
        <v>344</v>
      </c>
      <c r="AZ127" s="120">
        <v>91</v>
      </c>
      <c r="BA127" s="120">
        <v>65</v>
      </c>
      <c r="BB127" s="120">
        <v>375</v>
      </c>
      <c r="BC127" s="120">
        <v>181</v>
      </c>
      <c r="BD127" s="120">
        <v>161</v>
      </c>
      <c r="BE127" s="120">
        <v>98</v>
      </c>
      <c r="BF127" s="120">
        <v>57</v>
      </c>
      <c r="BG127" s="120">
        <v>75</v>
      </c>
      <c r="BH127" s="120">
        <v>140</v>
      </c>
      <c r="BI127" s="120">
        <v>178</v>
      </c>
      <c r="BJ127" s="120">
        <v>87</v>
      </c>
      <c r="BK127" s="120">
        <v>156</v>
      </c>
      <c r="BL127" s="120">
        <v>53</v>
      </c>
      <c r="BM127" s="120">
        <v>22</v>
      </c>
      <c r="BN127" s="120">
        <v>695</v>
      </c>
      <c r="BO127" s="120">
        <v>542</v>
      </c>
      <c r="BP127" s="120">
        <v>355</v>
      </c>
      <c r="BQ127" s="120">
        <v>523</v>
      </c>
      <c r="BR127" s="120">
        <v>37</v>
      </c>
      <c r="BS127" s="120">
        <v>46</v>
      </c>
      <c r="BT127" s="120">
        <v>318</v>
      </c>
      <c r="BU127" s="120">
        <v>476</v>
      </c>
      <c r="BV127" s="120">
        <v>435</v>
      </c>
      <c r="BW127" s="120">
        <v>202</v>
      </c>
      <c r="BX127" s="120">
        <v>70</v>
      </c>
      <c r="BY127" s="120">
        <v>26</v>
      </c>
      <c r="BZ127" s="120">
        <v>365</v>
      </c>
      <c r="CA127" s="120">
        <v>176</v>
      </c>
      <c r="CB127" s="120">
        <v>97</v>
      </c>
      <c r="CC127" s="120">
        <v>87</v>
      </c>
      <c r="CD127" s="120">
        <v>163</v>
      </c>
      <c r="CE127" s="120">
        <v>359</v>
      </c>
      <c r="CF127" s="120">
        <v>21</v>
      </c>
      <c r="CG127" s="120">
        <v>79</v>
      </c>
      <c r="CH127" s="120">
        <v>141</v>
      </c>
      <c r="CI127" s="120">
        <v>280</v>
      </c>
    </row>
    <row r="128" spans="2:87" x14ac:dyDescent="0.25">
      <c r="B128" s="120" t="str">
        <f t="shared" si="6"/>
        <v>2011</v>
      </c>
      <c r="C128" s="120" t="s">
        <v>1559</v>
      </c>
      <c r="D128" s="120">
        <v>3904</v>
      </c>
      <c r="E128" s="120">
        <v>2917</v>
      </c>
      <c r="F128" s="120">
        <v>3639</v>
      </c>
      <c r="G128" s="120">
        <v>2582</v>
      </c>
      <c r="H128" s="120">
        <v>283</v>
      </c>
      <c r="I128" s="120">
        <v>71</v>
      </c>
      <c r="J128" s="120">
        <v>263</v>
      </c>
      <c r="K128" s="120">
        <v>216</v>
      </c>
      <c r="L128" s="120">
        <v>156</v>
      </c>
      <c r="M128" s="120">
        <v>141</v>
      </c>
      <c r="N128" s="120">
        <v>107</v>
      </c>
      <c r="O128" s="120">
        <v>75</v>
      </c>
      <c r="P128" s="120">
        <v>812</v>
      </c>
      <c r="Q128" s="120">
        <v>496</v>
      </c>
      <c r="R128" s="120">
        <v>568</v>
      </c>
      <c r="S128" s="120">
        <v>292</v>
      </c>
      <c r="T128" s="120">
        <v>816</v>
      </c>
      <c r="U128" s="120">
        <v>452</v>
      </c>
      <c r="V128" s="120">
        <v>446</v>
      </c>
      <c r="W128" s="120">
        <v>546</v>
      </c>
      <c r="X128" s="120">
        <v>358</v>
      </c>
      <c r="Y128" s="120">
        <v>468</v>
      </c>
      <c r="Z128" s="120">
        <v>612</v>
      </c>
      <c r="AA128" s="120">
        <v>320</v>
      </c>
      <c r="AB128" s="120">
        <v>91</v>
      </c>
      <c r="AC128" s="120">
        <v>32</v>
      </c>
      <c r="AD128" s="120">
        <v>521</v>
      </c>
      <c r="AE128" s="120">
        <v>288</v>
      </c>
      <c r="AF128" s="120">
        <v>265</v>
      </c>
      <c r="AG128" s="120">
        <v>336</v>
      </c>
      <c r="AH128" s="120">
        <v>235</v>
      </c>
      <c r="AI128" s="120">
        <v>271</v>
      </c>
      <c r="AJ128" s="120">
        <v>3785</v>
      </c>
      <c r="AK128" s="120">
        <v>3008</v>
      </c>
      <c r="AL128" s="120">
        <v>3532</v>
      </c>
      <c r="AM128" s="120">
        <v>2707</v>
      </c>
      <c r="AN128" s="120">
        <v>22</v>
      </c>
      <c r="AO128" s="120">
        <v>32</v>
      </c>
      <c r="AP128" s="120">
        <v>250</v>
      </c>
      <c r="AQ128" s="120">
        <v>64</v>
      </c>
      <c r="AR128" s="120">
        <v>275</v>
      </c>
      <c r="AS128" s="120">
        <v>212</v>
      </c>
      <c r="AT128" s="120">
        <v>170</v>
      </c>
      <c r="AU128" s="120">
        <v>136</v>
      </c>
      <c r="AV128" s="120">
        <v>105</v>
      </c>
      <c r="AW128" s="120">
        <v>75</v>
      </c>
      <c r="AX128" s="120">
        <v>696</v>
      </c>
      <c r="AY128" s="120">
        <v>498</v>
      </c>
      <c r="AZ128" s="120">
        <v>133</v>
      </c>
      <c r="BA128" s="120">
        <v>132</v>
      </c>
      <c r="BB128" s="120">
        <v>452</v>
      </c>
      <c r="BC128" s="120">
        <v>275</v>
      </c>
      <c r="BD128" s="120">
        <v>111</v>
      </c>
      <c r="BE128" s="120">
        <v>91</v>
      </c>
      <c r="BF128" s="120">
        <v>70</v>
      </c>
      <c r="BG128" s="120">
        <v>105</v>
      </c>
      <c r="BH128" s="120">
        <v>165</v>
      </c>
      <c r="BI128" s="120">
        <v>257</v>
      </c>
      <c r="BJ128" s="120">
        <v>103</v>
      </c>
      <c r="BK128" s="120">
        <v>221</v>
      </c>
      <c r="BL128" s="120">
        <v>62</v>
      </c>
      <c r="BM128" s="120">
        <v>36</v>
      </c>
      <c r="BN128" s="120">
        <v>909</v>
      </c>
      <c r="BO128" s="120">
        <v>546</v>
      </c>
      <c r="BP128" s="120">
        <v>466</v>
      </c>
      <c r="BQ128" s="120">
        <v>560</v>
      </c>
      <c r="BR128" s="120">
        <v>92</v>
      </c>
      <c r="BS128" s="120">
        <v>74</v>
      </c>
      <c r="BT128" s="120">
        <v>374</v>
      </c>
      <c r="BU128" s="120">
        <v>486</v>
      </c>
      <c r="BV128" s="120">
        <v>515</v>
      </c>
      <c r="BW128" s="120">
        <v>290</v>
      </c>
      <c r="BX128" s="120">
        <v>71</v>
      </c>
      <c r="BY128" s="120">
        <v>30</v>
      </c>
      <c r="BZ128" s="120">
        <v>444</v>
      </c>
      <c r="CA128" s="120">
        <v>260</v>
      </c>
      <c r="CB128" s="120">
        <v>165</v>
      </c>
      <c r="CC128" s="120">
        <v>143</v>
      </c>
      <c r="CD128" s="120">
        <v>253</v>
      </c>
      <c r="CE128" s="120">
        <v>301</v>
      </c>
      <c r="CF128" s="120">
        <v>28</v>
      </c>
      <c r="CG128" s="120">
        <v>57</v>
      </c>
      <c r="CH128" s="120">
        <v>225</v>
      </c>
      <c r="CI128" s="120">
        <v>244</v>
      </c>
    </row>
    <row r="129" spans="2:87" x14ac:dyDescent="0.25">
      <c r="B129" s="120" t="str">
        <f t="shared" si="6"/>
        <v>2011</v>
      </c>
      <c r="C129" s="120" t="s">
        <v>1558</v>
      </c>
      <c r="D129" s="120">
        <v>4035</v>
      </c>
      <c r="E129" s="120">
        <v>3065</v>
      </c>
      <c r="F129" s="120">
        <v>3819</v>
      </c>
      <c r="G129" s="120">
        <v>2771</v>
      </c>
      <c r="H129" s="120">
        <v>354</v>
      </c>
      <c r="I129" s="120">
        <v>53</v>
      </c>
      <c r="J129" s="120">
        <v>265</v>
      </c>
      <c r="K129" s="120">
        <v>218</v>
      </c>
      <c r="L129" s="120">
        <v>158</v>
      </c>
      <c r="M129" s="120">
        <v>144</v>
      </c>
      <c r="N129" s="120">
        <v>107</v>
      </c>
      <c r="O129" s="120">
        <v>74</v>
      </c>
      <c r="P129" s="120">
        <v>855</v>
      </c>
      <c r="Q129" s="120">
        <v>514</v>
      </c>
      <c r="R129" s="120">
        <v>571</v>
      </c>
      <c r="S129" s="120">
        <v>268</v>
      </c>
      <c r="T129" s="120">
        <v>847</v>
      </c>
      <c r="U129" s="120">
        <v>610</v>
      </c>
      <c r="V129" s="120">
        <v>468</v>
      </c>
      <c r="W129" s="120">
        <v>542</v>
      </c>
      <c r="X129" s="120">
        <v>385</v>
      </c>
      <c r="Y129" s="120">
        <v>481</v>
      </c>
      <c r="Z129" s="120">
        <v>637</v>
      </c>
      <c r="AA129" s="120">
        <v>396</v>
      </c>
      <c r="AB129" s="120">
        <v>97</v>
      </c>
      <c r="AC129" s="120">
        <v>52</v>
      </c>
      <c r="AD129" s="120">
        <v>540</v>
      </c>
      <c r="AE129" s="120">
        <v>344</v>
      </c>
      <c r="AF129" s="120">
        <v>216</v>
      </c>
      <c r="AG129" s="120">
        <v>294</v>
      </c>
      <c r="AH129" s="120">
        <v>186</v>
      </c>
      <c r="AI129" s="120">
        <v>244</v>
      </c>
      <c r="AJ129" s="120">
        <v>3299</v>
      </c>
      <c r="AK129" s="120">
        <v>2886</v>
      </c>
      <c r="AL129" s="120">
        <v>3144</v>
      </c>
      <c r="AM129" s="120">
        <v>2600</v>
      </c>
      <c r="AN129" s="120">
        <v>18</v>
      </c>
      <c r="AO129" s="120">
        <v>20</v>
      </c>
      <c r="AP129" s="120">
        <v>288</v>
      </c>
      <c r="AQ129" s="120">
        <v>44</v>
      </c>
      <c r="AR129" s="120">
        <v>231</v>
      </c>
      <c r="AS129" s="120">
        <v>207</v>
      </c>
      <c r="AT129" s="120">
        <v>141</v>
      </c>
      <c r="AU129" s="120">
        <v>137</v>
      </c>
      <c r="AV129" s="120">
        <v>90</v>
      </c>
      <c r="AW129" s="120">
        <v>70</v>
      </c>
      <c r="AX129" s="120">
        <v>656</v>
      </c>
      <c r="AY129" s="120">
        <v>453</v>
      </c>
      <c r="AZ129" s="120">
        <v>129</v>
      </c>
      <c r="BA129" s="120">
        <v>133</v>
      </c>
      <c r="BB129" s="120">
        <v>422</v>
      </c>
      <c r="BC129" s="120">
        <v>211</v>
      </c>
      <c r="BD129" s="120">
        <v>105</v>
      </c>
      <c r="BE129" s="120">
        <v>110</v>
      </c>
      <c r="BF129" s="120">
        <v>37</v>
      </c>
      <c r="BG129" s="120">
        <v>72</v>
      </c>
      <c r="BH129" s="120">
        <v>116</v>
      </c>
      <c r="BI129" s="120">
        <v>184</v>
      </c>
      <c r="BJ129" s="120">
        <v>76</v>
      </c>
      <c r="BK129" s="120">
        <v>153</v>
      </c>
      <c r="BL129" s="120">
        <v>40</v>
      </c>
      <c r="BM129" s="120">
        <v>31</v>
      </c>
      <c r="BN129" s="120">
        <v>741</v>
      </c>
      <c r="BO129" s="120">
        <v>594</v>
      </c>
      <c r="BP129" s="120">
        <v>388</v>
      </c>
      <c r="BQ129" s="120">
        <v>523</v>
      </c>
      <c r="BR129" s="120">
        <v>65</v>
      </c>
      <c r="BS129" s="120">
        <v>58</v>
      </c>
      <c r="BT129" s="120">
        <v>323</v>
      </c>
      <c r="BU129" s="120">
        <v>465</v>
      </c>
      <c r="BV129" s="120">
        <v>512</v>
      </c>
      <c r="BW129" s="120">
        <v>375</v>
      </c>
      <c r="BX129" s="120">
        <v>67</v>
      </c>
      <c r="BY129" s="120">
        <v>50</v>
      </c>
      <c r="BZ129" s="120">
        <v>446</v>
      </c>
      <c r="CA129" s="120">
        <v>325</v>
      </c>
      <c r="CB129" s="120">
        <v>157</v>
      </c>
      <c r="CC129" s="120">
        <v>129</v>
      </c>
      <c r="CD129" s="120">
        <v>155</v>
      </c>
      <c r="CE129" s="120">
        <v>286</v>
      </c>
      <c r="CF129" s="120">
        <v>22</v>
      </c>
      <c r="CG129" s="120">
        <v>54</v>
      </c>
      <c r="CH129" s="120">
        <v>134</v>
      </c>
      <c r="CI129" s="120">
        <v>232</v>
      </c>
    </row>
    <row r="130" spans="2:87" x14ac:dyDescent="0.25">
      <c r="B130" s="120" t="str">
        <f t="shared" si="6"/>
        <v>2011</v>
      </c>
      <c r="C130" s="120" t="s">
        <v>1557</v>
      </c>
      <c r="D130" s="120">
        <v>4266</v>
      </c>
      <c r="E130" s="120">
        <v>3132</v>
      </c>
      <c r="F130" s="120">
        <v>4014</v>
      </c>
      <c r="G130" s="120">
        <v>2803</v>
      </c>
      <c r="H130" s="120">
        <v>372</v>
      </c>
      <c r="I130" s="120">
        <v>64</v>
      </c>
      <c r="J130" s="120">
        <v>263</v>
      </c>
      <c r="K130" s="120">
        <v>220</v>
      </c>
      <c r="L130" s="120">
        <v>147</v>
      </c>
      <c r="M130" s="120">
        <v>153</v>
      </c>
      <c r="N130" s="120">
        <v>116</v>
      </c>
      <c r="O130" s="120">
        <v>67</v>
      </c>
      <c r="P130" s="120">
        <v>855</v>
      </c>
      <c r="Q130" s="120">
        <v>523</v>
      </c>
      <c r="R130" s="120">
        <v>587</v>
      </c>
      <c r="S130" s="120">
        <v>283</v>
      </c>
      <c r="T130" s="120">
        <v>903</v>
      </c>
      <c r="U130" s="120">
        <v>595</v>
      </c>
      <c r="V130" s="120">
        <v>463</v>
      </c>
      <c r="W130" s="120">
        <v>584</v>
      </c>
      <c r="X130" s="120">
        <v>399</v>
      </c>
      <c r="Y130" s="120">
        <v>533</v>
      </c>
      <c r="Z130" s="120">
        <v>747</v>
      </c>
      <c r="AA130" s="120">
        <v>370</v>
      </c>
      <c r="AB130" s="120">
        <v>128</v>
      </c>
      <c r="AC130" s="120">
        <v>44</v>
      </c>
      <c r="AD130" s="120">
        <v>619</v>
      </c>
      <c r="AE130" s="120">
        <v>325</v>
      </c>
      <c r="AF130" s="120">
        <v>253</v>
      </c>
      <c r="AG130" s="120">
        <v>329</v>
      </c>
      <c r="AH130" s="120">
        <v>224</v>
      </c>
      <c r="AI130" s="120">
        <v>274</v>
      </c>
      <c r="AJ130" s="120">
        <v>4007</v>
      </c>
      <c r="AK130" s="120">
        <v>3097</v>
      </c>
      <c r="AL130" s="120">
        <v>3830</v>
      </c>
      <c r="AM130" s="120">
        <v>2769</v>
      </c>
      <c r="AN130" s="120">
        <v>26</v>
      </c>
      <c r="AO130" s="120">
        <v>32</v>
      </c>
      <c r="AP130" s="120">
        <v>379</v>
      </c>
      <c r="AQ130" s="120">
        <v>64</v>
      </c>
      <c r="AR130" s="120">
        <v>260</v>
      </c>
      <c r="AS130" s="120">
        <v>214</v>
      </c>
      <c r="AT130" s="120">
        <v>150</v>
      </c>
      <c r="AU130" s="120">
        <v>151</v>
      </c>
      <c r="AV130" s="120">
        <v>111</v>
      </c>
      <c r="AW130" s="120">
        <v>63</v>
      </c>
      <c r="AX130" s="120">
        <v>826</v>
      </c>
      <c r="AY130" s="120">
        <v>529</v>
      </c>
      <c r="AZ130" s="120">
        <v>132</v>
      </c>
      <c r="BA130" s="120">
        <v>126</v>
      </c>
      <c r="BB130" s="120">
        <v>573</v>
      </c>
      <c r="BC130" s="120">
        <v>276</v>
      </c>
      <c r="BD130" s="120">
        <v>120</v>
      </c>
      <c r="BE130" s="120">
        <v>127</v>
      </c>
      <c r="BF130" s="120">
        <v>53</v>
      </c>
      <c r="BG130" s="120">
        <v>101</v>
      </c>
      <c r="BH130" s="120">
        <v>143</v>
      </c>
      <c r="BI130" s="120">
        <v>190</v>
      </c>
      <c r="BJ130" s="120">
        <v>87</v>
      </c>
      <c r="BK130" s="120">
        <v>160</v>
      </c>
      <c r="BL130" s="120">
        <v>55</v>
      </c>
      <c r="BM130" s="120">
        <v>31</v>
      </c>
      <c r="BN130" s="120">
        <v>858</v>
      </c>
      <c r="BO130" s="120">
        <v>572</v>
      </c>
      <c r="BP130" s="120">
        <v>396</v>
      </c>
      <c r="BQ130" s="120">
        <v>567</v>
      </c>
      <c r="BR130" s="120">
        <v>38</v>
      </c>
      <c r="BS130" s="120">
        <v>47</v>
      </c>
      <c r="BT130" s="120">
        <v>358</v>
      </c>
      <c r="BU130" s="120">
        <v>520</v>
      </c>
      <c r="BV130" s="120">
        <v>751</v>
      </c>
      <c r="BW130" s="120">
        <v>390</v>
      </c>
      <c r="BX130" s="120">
        <v>122</v>
      </c>
      <c r="BY130" s="120">
        <v>43</v>
      </c>
      <c r="BZ130" s="120">
        <v>628</v>
      </c>
      <c r="CA130" s="120">
        <v>347</v>
      </c>
      <c r="CB130" s="120">
        <v>139</v>
      </c>
      <c r="CC130" s="120">
        <v>108</v>
      </c>
      <c r="CD130" s="120">
        <v>177</v>
      </c>
      <c r="CE130" s="120">
        <v>329</v>
      </c>
      <c r="CF130" s="120">
        <v>26</v>
      </c>
      <c r="CG130" s="120">
        <v>62</v>
      </c>
      <c r="CH130" s="120">
        <v>150</v>
      </c>
      <c r="CI130" s="120">
        <v>266</v>
      </c>
    </row>
    <row r="131" spans="2:87" x14ac:dyDescent="0.25">
      <c r="B131" s="120" t="str">
        <f t="shared" si="6"/>
        <v>2011</v>
      </c>
      <c r="C131" s="120" t="s">
        <v>1556</v>
      </c>
      <c r="D131" s="120">
        <v>4219</v>
      </c>
      <c r="E131" s="120">
        <v>3099</v>
      </c>
      <c r="F131" s="120">
        <v>3938</v>
      </c>
      <c r="G131" s="120">
        <v>2772</v>
      </c>
      <c r="H131" s="120">
        <v>380</v>
      </c>
      <c r="I131" s="120">
        <v>84</v>
      </c>
      <c r="J131" s="120">
        <v>258</v>
      </c>
      <c r="K131" s="120">
        <v>228</v>
      </c>
      <c r="L131" s="120">
        <v>144</v>
      </c>
      <c r="M131" s="120">
        <v>155</v>
      </c>
      <c r="N131" s="120">
        <v>114</v>
      </c>
      <c r="O131" s="120">
        <v>72</v>
      </c>
      <c r="P131" s="120">
        <v>841</v>
      </c>
      <c r="Q131" s="120">
        <v>515</v>
      </c>
      <c r="R131" s="120">
        <v>588</v>
      </c>
      <c r="S131" s="120">
        <v>290</v>
      </c>
      <c r="T131" s="120">
        <v>875</v>
      </c>
      <c r="U131" s="120">
        <v>573</v>
      </c>
      <c r="V131" s="120">
        <v>484</v>
      </c>
      <c r="W131" s="120">
        <v>588</v>
      </c>
      <c r="X131" s="120">
        <v>397</v>
      </c>
      <c r="Y131" s="120">
        <v>521</v>
      </c>
      <c r="Z131" s="120">
        <v>690</v>
      </c>
      <c r="AA131" s="120">
        <v>312</v>
      </c>
      <c r="AB131" s="120">
        <v>110</v>
      </c>
      <c r="AC131" s="120">
        <v>34</v>
      </c>
      <c r="AD131" s="120">
        <v>580</v>
      </c>
      <c r="AE131" s="120">
        <v>279</v>
      </c>
      <c r="AF131" s="120">
        <v>281</v>
      </c>
      <c r="AG131" s="120">
        <v>326</v>
      </c>
      <c r="AH131" s="120">
        <v>257</v>
      </c>
      <c r="AI131" s="120">
        <v>275</v>
      </c>
      <c r="AJ131" s="120">
        <v>4608</v>
      </c>
      <c r="AK131" s="120">
        <v>3434</v>
      </c>
      <c r="AL131" s="120">
        <v>4412</v>
      </c>
      <c r="AM131" s="120">
        <v>3095</v>
      </c>
      <c r="AN131" s="120">
        <v>40</v>
      </c>
      <c r="AO131" s="120">
        <v>28</v>
      </c>
      <c r="AP131" s="120">
        <v>500</v>
      </c>
      <c r="AQ131" s="120">
        <v>116</v>
      </c>
      <c r="AR131" s="120">
        <v>280</v>
      </c>
      <c r="AS131" s="120">
        <v>243</v>
      </c>
      <c r="AT131" s="120">
        <v>161</v>
      </c>
      <c r="AU131" s="120">
        <v>168</v>
      </c>
      <c r="AV131" s="120">
        <v>119</v>
      </c>
      <c r="AW131" s="120">
        <v>75</v>
      </c>
      <c r="AX131" s="120">
        <v>890</v>
      </c>
      <c r="AY131" s="120">
        <v>535</v>
      </c>
      <c r="AZ131" s="120">
        <v>137</v>
      </c>
      <c r="BA131" s="120">
        <v>114</v>
      </c>
      <c r="BB131" s="120">
        <v>617</v>
      </c>
      <c r="BC131" s="120">
        <v>296</v>
      </c>
      <c r="BD131" s="120">
        <v>136</v>
      </c>
      <c r="BE131" s="120">
        <v>125</v>
      </c>
      <c r="BF131" s="120">
        <v>75</v>
      </c>
      <c r="BG131" s="120">
        <v>114</v>
      </c>
      <c r="BH131" s="120">
        <v>143</v>
      </c>
      <c r="BI131" s="120">
        <v>279</v>
      </c>
      <c r="BJ131" s="120">
        <v>85</v>
      </c>
      <c r="BK131" s="120">
        <v>205</v>
      </c>
      <c r="BL131" s="120">
        <v>58</v>
      </c>
      <c r="BM131" s="120">
        <v>75</v>
      </c>
      <c r="BN131" s="120">
        <v>1011</v>
      </c>
      <c r="BO131" s="120">
        <v>622</v>
      </c>
      <c r="BP131" s="120">
        <v>460</v>
      </c>
      <c r="BQ131" s="120">
        <v>631</v>
      </c>
      <c r="BR131" s="120">
        <v>56</v>
      </c>
      <c r="BS131" s="120">
        <v>74</v>
      </c>
      <c r="BT131" s="120">
        <v>404</v>
      </c>
      <c r="BU131" s="120">
        <v>556</v>
      </c>
      <c r="BV131" s="120">
        <v>829</v>
      </c>
      <c r="BW131" s="120">
        <v>408</v>
      </c>
      <c r="BX131" s="120">
        <v>150</v>
      </c>
      <c r="BY131" s="120">
        <v>44</v>
      </c>
      <c r="BZ131" s="120">
        <v>679</v>
      </c>
      <c r="CA131" s="120">
        <v>364</v>
      </c>
      <c r="CB131" s="120">
        <v>184</v>
      </c>
      <c r="CC131" s="120">
        <v>120</v>
      </c>
      <c r="CD131" s="120">
        <v>196</v>
      </c>
      <c r="CE131" s="120">
        <v>339</v>
      </c>
      <c r="CF131" s="120">
        <v>22</v>
      </c>
      <c r="CG131" s="120">
        <v>52</v>
      </c>
      <c r="CH131" s="120">
        <v>175</v>
      </c>
      <c r="CI131" s="120">
        <v>286</v>
      </c>
    </row>
    <row r="132" spans="2:87" x14ac:dyDescent="0.25">
      <c r="B132" s="120" t="str">
        <f t="shared" si="6"/>
        <v>2011</v>
      </c>
      <c r="C132" s="120" t="s">
        <v>1555</v>
      </c>
      <c r="D132" s="120">
        <v>4125</v>
      </c>
      <c r="E132" s="120">
        <v>3032</v>
      </c>
      <c r="F132" s="120">
        <v>3875</v>
      </c>
      <c r="G132" s="120">
        <v>2744</v>
      </c>
      <c r="H132" s="120">
        <v>375</v>
      </c>
      <c r="I132" s="120">
        <v>116</v>
      </c>
      <c r="J132" s="120">
        <v>262</v>
      </c>
      <c r="K132" s="120">
        <v>208</v>
      </c>
      <c r="L132" s="120">
        <v>153</v>
      </c>
      <c r="M132" s="120">
        <v>137</v>
      </c>
      <c r="N132" s="120">
        <v>109</v>
      </c>
      <c r="O132" s="120">
        <v>70</v>
      </c>
      <c r="P132" s="120">
        <v>827</v>
      </c>
      <c r="Q132" s="120">
        <v>507</v>
      </c>
      <c r="R132" s="120">
        <v>569</v>
      </c>
      <c r="S132" s="120">
        <v>298</v>
      </c>
      <c r="T132" s="120">
        <v>886</v>
      </c>
      <c r="U132" s="120">
        <v>598</v>
      </c>
      <c r="V132" s="120">
        <v>463</v>
      </c>
      <c r="W132" s="120">
        <v>576</v>
      </c>
      <c r="X132" s="120">
        <v>403</v>
      </c>
      <c r="Y132" s="120">
        <v>527</v>
      </c>
      <c r="Z132" s="120">
        <v>653</v>
      </c>
      <c r="AA132" s="120">
        <v>315</v>
      </c>
      <c r="AB132" s="120">
        <v>116</v>
      </c>
      <c r="AC132" s="120">
        <v>33</v>
      </c>
      <c r="AD132" s="120">
        <v>537</v>
      </c>
      <c r="AE132" s="120">
        <v>281</v>
      </c>
      <c r="AF132" s="120">
        <v>250</v>
      </c>
      <c r="AG132" s="120">
        <v>289</v>
      </c>
      <c r="AH132" s="120">
        <v>219</v>
      </c>
      <c r="AI132" s="120">
        <v>240</v>
      </c>
      <c r="AJ132" s="120">
        <v>4647</v>
      </c>
      <c r="AK132" s="120">
        <v>3050</v>
      </c>
      <c r="AL132" s="120">
        <v>4367</v>
      </c>
      <c r="AM132" s="120">
        <v>2748</v>
      </c>
      <c r="AN132" s="120">
        <v>32</v>
      </c>
      <c r="AO132" s="120">
        <v>19</v>
      </c>
      <c r="AP132" s="120">
        <v>476</v>
      </c>
      <c r="AQ132" s="120">
        <v>126</v>
      </c>
      <c r="AR132" s="120">
        <v>303</v>
      </c>
      <c r="AS132" s="120">
        <v>218</v>
      </c>
      <c r="AT132" s="120">
        <v>178</v>
      </c>
      <c r="AU132" s="120">
        <v>143</v>
      </c>
      <c r="AV132" s="120">
        <v>125</v>
      </c>
      <c r="AW132" s="120">
        <v>75</v>
      </c>
      <c r="AX132" s="120">
        <v>879</v>
      </c>
      <c r="AY132" s="120">
        <v>508</v>
      </c>
      <c r="AZ132" s="120">
        <v>143</v>
      </c>
      <c r="BA132" s="120">
        <v>90</v>
      </c>
      <c r="BB132" s="120">
        <v>616</v>
      </c>
      <c r="BC132" s="120">
        <v>298</v>
      </c>
      <c r="BD132" s="120">
        <v>119</v>
      </c>
      <c r="BE132" s="120">
        <v>119</v>
      </c>
      <c r="BF132" s="120">
        <v>61</v>
      </c>
      <c r="BG132" s="120">
        <v>101</v>
      </c>
      <c r="BH132" s="120">
        <v>168</v>
      </c>
      <c r="BI132" s="120">
        <v>191</v>
      </c>
      <c r="BJ132" s="120">
        <v>116</v>
      </c>
      <c r="BK132" s="120">
        <v>153</v>
      </c>
      <c r="BL132" s="120">
        <v>52</v>
      </c>
      <c r="BM132" s="120">
        <v>38</v>
      </c>
      <c r="BN132" s="120">
        <v>957</v>
      </c>
      <c r="BO132" s="120">
        <v>582</v>
      </c>
      <c r="BP132" s="120">
        <v>442</v>
      </c>
      <c r="BQ132" s="120">
        <v>567</v>
      </c>
      <c r="BR132" s="120">
        <v>39</v>
      </c>
      <c r="BS132" s="120">
        <v>50</v>
      </c>
      <c r="BT132" s="120">
        <v>403</v>
      </c>
      <c r="BU132" s="120">
        <v>518</v>
      </c>
      <c r="BV132" s="120">
        <v>850</v>
      </c>
      <c r="BW132" s="120">
        <v>330</v>
      </c>
      <c r="BX132" s="120">
        <v>187</v>
      </c>
      <c r="BY132" s="120">
        <v>42</v>
      </c>
      <c r="BZ132" s="120">
        <v>663</v>
      </c>
      <c r="CA132" s="120">
        <v>287</v>
      </c>
      <c r="CB132" s="120">
        <v>198</v>
      </c>
      <c r="CC132" s="120">
        <v>107</v>
      </c>
      <c r="CD132" s="120">
        <v>280</v>
      </c>
      <c r="CE132" s="120">
        <v>302</v>
      </c>
      <c r="CF132" s="120">
        <v>41</v>
      </c>
      <c r="CG132" s="120">
        <v>53</v>
      </c>
      <c r="CH132" s="120">
        <v>239</v>
      </c>
      <c r="CI132" s="120">
        <v>249</v>
      </c>
    </row>
    <row r="133" spans="2:87" x14ac:dyDescent="0.25">
      <c r="B133" s="120" t="str">
        <f t="shared" si="6"/>
        <v>2011</v>
      </c>
      <c r="C133" s="120" t="s">
        <v>1554</v>
      </c>
      <c r="D133" s="120">
        <v>4297</v>
      </c>
      <c r="E133" s="120">
        <v>3194</v>
      </c>
      <c r="F133" s="120">
        <v>4025</v>
      </c>
      <c r="G133" s="120">
        <v>2857</v>
      </c>
      <c r="H133" s="120">
        <v>377</v>
      </c>
      <c r="I133" s="120">
        <v>58</v>
      </c>
      <c r="J133" s="120">
        <v>248</v>
      </c>
      <c r="K133" s="120">
        <v>219</v>
      </c>
      <c r="L133" s="120">
        <v>148</v>
      </c>
      <c r="M133" s="120">
        <v>155</v>
      </c>
      <c r="N133" s="120">
        <v>100</v>
      </c>
      <c r="O133" s="120">
        <v>64</v>
      </c>
      <c r="P133" s="120">
        <v>859</v>
      </c>
      <c r="Q133" s="120">
        <v>531</v>
      </c>
      <c r="R133" s="120">
        <v>588</v>
      </c>
      <c r="S133" s="120">
        <v>331</v>
      </c>
      <c r="T133" s="120">
        <v>847</v>
      </c>
      <c r="U133" s="120">
        <v>638</v>
      </c>
      <c r="V133" s="120">
        <v>518</v>
      </c>
      <c r="W133" s="120">
        <v>589</v>
      </c>
      <c r="X133" s="120">
        <v>441</v>
      </c>
      <c r="Y133" s="120">
        <v>524</v>
      </c>
      <c r="Z133" s="120">
        <v>735</v>
      </c>
      <c r="AA133" s="120">
        <v>383</v>
      </c>
      <c r="AB133" s="120">
        <v>123</v>
      </c>
      <c r="AC133" s="120">
        <v>66</v>
      </c>
      <c r="AD133" s="120">
        <v>612</v>
      </c>
      <c r="AE133" s="120">
        <v>317</v>
      </c>
      <c r="AF133" s="120">
        <v>272</v>
      </c>
      <c r="AG133" s="120">
        <v>338</v>
      </c>
      <c r="AH133" s="120">
        <v>249</v>
      </c>
      <c r="AI133" s="120">
        <v>292</v>
      </c>
      <c r="AJ133" s="120">
        <v>4962</v>
      </c>
      <c r="AK133" s="120">
        <v>3175</v>
      </c>
      <c r="AL133" s="120">
        <v>4601</v>
      </c>
      <c r="AM133" s="120">
        <v>2816</v>
      </c>
      <c r="AN133" s="120">
        <v>38</v>
      </c>
      <c r="AO133" s="120">
        <v>19</v>
      </c>
      <c r="AP133" s="120">
        <v>472</v>
      </c>
      <c r="AQ133" s="120">
        <v>64</v>
      </c>
      <c r="AR133" s="120">
        <v>292</v>
      </c>
      <c r="AS133" s="120">
        <v>225</v>
      </c>
      <c r="AT133" s="120">
        <v>177</v>
      </c>
      <c r="AU133" s="120">
        <v>161</v>
      </c>
      <c r="AV133" s="120">
        <v>115</v>
      </c>
      <c r="AW133" s="120">
        <v>64</v>
      </c>
      <c r="AX133" s="120">
        <v>873</v>
      </c>
      <c r="AY133" s="120">
        <v>534</v>
      </c>
      <c r="AZ133" s="120">
        <v>127</v>
      </c>
      <c r="BA133" s="120">
        <v>91</v>
      </c>
      <c r="BB133" s="120">
        <v>593</v>
      </c>
      <c r="BC133" s="120">
        <v>344</v>
      </c>
      <c r="BD133" s="120">
        <v>153</v>
      </c>
      <c r="BE133" s="120">
        <v>98</v>
      </c>
      <c r="BF133" s="120">
        <v>79</v>
      </c>
      <c r="BG133" s="120">
        <v>91</v>
      </c>
      <c r="BH133" s="120">
        <v>194</v>
      </c>
      <c r="BI133" s="120">
        <v>201</v>
      </c>
      <c r="BJ133" s="120">
        <v>117</v>
      </c>
      <c r="BK133" s="120">
        <v>164</v>
      </c>
      <c r="BL133" s="120">
        <v>77</v>
      </c>
      <c r="BM133" s="120">
        <v>37</v>
      </c>
      <c r="BN133" s="120">
        <v>911</v>
      </c>
      <c r="BO133" s="120">
        <v>607</v>
      </c>
      <c r="BP133" s="120">
        <v>594</v>
      </c>
      <c r="BQ133" s="120">
        <v>557</v>
      </c>
      <c r="BR133" s="120">
        <v>87</v>
      </c>
      <c r="BS133" s="120">
        <v>64</v>
      </c>
      <c r="BT133" s="120">
        <v>507</v>
      </c>
      <c r="BU133" s="120">
        <v>493</v>
      </c>
      <c r="BV133" s="120">
        <v>908</v>
      </c>
      <c r="BW133" s="120">
        <v>389</v>
      </c>
      <c r="BX133" s="120">
        <v>187</v>
      </c>
      <c r="BY133" s="120">
        <v>59</v>
      </c>
      <c r="BZ133" s="120">
        <v>720</v>
      </c>
      <c r="CA133" s="120">
        <v>330</v>
      </c>
      <c r="CB133" s="120">
        <v>241</v>
      </c>
      <c r="CC133" s="120">
        <v>129</v>
      </c>
      <c r="CD133" s="120">
        <v>360</v>
      </c>
      <c r="CE133" s="120">
        <v>359</v>
      </c>
      <c r="CF133" s="120">
        <v>31</v>
      </c>
      <c r="CG133" s="120">
        <v>41</v>
      </c>
      <c r="CH133" s="120">
        <v>329</v>
      </c>
      <c r="CI133" s="120">
        <v>318</v>
      </c>
    </row>
    <row r="134" spans="2:87" x14ac:dyDescent="0.25">
      <c r="B134" s="120" t="str">
        <f t="shared" si="6"/>
        <v>2011</v>
      </c>
      <c r="C134" s="120" t="s">
        <v>1553</v>
      </c>
      <c r="D134" s="120">
        <v>4180</v>
      </c>
      <c r="E134" s="120">
        <v>3417</v>
      </c>
      <c r="F134" s="120">
        <v>3923</v>
      </c>
      <c r="G134" s="120">
        <v>3093</v>
      </c>
      <c r="H134" s="120">
        <v>335</v>
      </c>
      <c r="I134" s="120">
        <v>85</v>
      </c>
      <c r="J134" s="120">
        <v>257</v>
      </c>
      <c r="K134" s="120">
        <v>244</v>
      </c>
      <c r="L134" s="120">
        <v>145</v>
      </c>
      <c r="M134" s="120">
        <v>167</v>
      </c>
      <c r="N134" s="120">
        <v>111</v>
      </c>
      <c r="O134" s="120">
        <v>77</v>
      </c>
      <c r="P134" s="120">
        <v>824</v>
      </c>
      <c r="Q134" s="120">
        <v>607</v>
      </c>
      <c r="R134" s="120">
        <v>584</v>
      </c>
      <c r="S134" s="120">
        <v>370</v>
      </c>
      <c r="T134" s="120">
        <v>851</v>
      </c>
      <c r="U134" s="120">
        <v>745</v>
      </c>
      <c r="V134" s="120">
        <v>481</v>
      </c>
      <c r="W134" s="120">
        <v>589</v>
      </c>
      <c r="X134" s="120">
        <v>404</v>
      </c>
      <c r="Y134" s="120">
        <v>521</v>
      </c>
      <c r="Z134" s="120">
        <v>731</v>
      </c>
      <c r="AA134" s="120">
        <v>327</v>
      </c>
      <c r="AB134" s="120">
        <v>121</v>
      </c>
      <c r="AC134" s="120">
        <v>72</v>
      </c>
      <c r="AD134" s="120">
        <v>610</v>
      </c>
      <c r="AE134" s="120">
        <v>255</v>
      </c>
      <c r="AF134" s="120">
        <v>257</v>
      </c>
      <c r="AG134" s="120">
        <v>325</v>
      </c>
      <c r="AH134" s="120">
        <v>228</v>
      </c>
      <c r="AI134" s="120">
        <v>265</v>
      </c>
      <c r="AJ134" s="120">
        <v>4610</v>
      </c>
      <c r="AK134" s="120">
        <v>3671</v>
      </c>
      <c r="AL134" s="120">
        <v>4315</v>
      </c>
      <c r="AM134" s="120">
        <v>3319</v>
      </c>
      <c r="AN134" s="120">
        <v>35</v>
      </c>
      <c r="AO134" s="120">
        <v>31</v>
      </c>
      <c r="AP134" s="120">
        <v>400</v>
      </c>
      <c r="AQ134" s="120">
        <v>92</v>
      </c>
      <c r="AR134" s="120">
        <v>291</v>
      </c>
      <c r="AS134" s="120">
        <v>272</v>
      </c>
      <c r="AT134" s="120">
        <v>155</v>
      </c>
      <c r="AU134" s="120">
        <v>190</v>
      </c>
      <c r="AV134" s="120">
        <v>136</v>
      </c>
      <c r="AW134" s="120">
        <v>82</v>
      </c>
      <c r="AX134" s="120">
        <v>844</v>
      </c>
      <c r="AY134" s="120">
        <v>665</v>
      </c>
      <c r="AZ134" s="120">
        <v>114</v>
      </c>
      <c r="BA134" s="120">
        <v>126</v>
      </c>
      <c r="BB134" s="120">
        <v>581</v>
      </c>
      <c r="BC134" s="120">
        <v>414</v>
      </c>
      <c r="BD134" s="120">
        <v>149</v>
      </c>
      <c r="BE134" s="120">
        <v>125</v>
      </c>
      <c r="BF134" s="120">
        <v>52</v>
      </c>
      <c r="BG134" s="120">
        <v>117</v>
      </c>
      <c r="BH134" s="120">
        <v>184</v>
      </c>
      <c r="BI134" s="120">
        <v>246</v>
      </c>
      <c r="BJ134" s="120">
        <v>128</v>
      </c>
      <c r="BK134" s="120">
        <v>185</v>
      </c>
      <c r="BL134" s="120">
        <v>56</v>
      </c>
      <c r="BM134" s="120">
        <v>61</v>
      </c>
      <c r="BN134" s="120">
        <v>900</v>
      </c>
      <c r="BO134" s="120">
        <v>737</v>
      </c>
      <c r="BP134" s="120">
        <v>565</v>
      </c>
      <c r="BQ134" s="120">
        <v>651</v>
      </c>
      <c r="BR134" s="120">
        <v>105</v>
      </c>
      <c r="BS134" s="120">
        <v>79</v>
      </c>
      <c r="BT134" s="120">
        <v>460</v>
      </c>
      <c r="BU134" s="120">
        <v>572</v>
      </c>
      <c r="BV134" s="120">
        <v>800</v>
      </c>
      <c r="BW134" s="120">
        <v>376</v>
      </c>
      <c r="BX134" s="120">
        <v>124</v>
      </c>
      <c r="BY134" s="120">
        <v>67</v>
      </c>
      <c r="BZ134" s="120">
        <v>676</v>
      </c>
      <c r="CA134" s="120">
        <v>309</v>
      </c>
      <c r="CB134" s="120">
        <v>244</v>
      </c>
      <c r="CC134" s="120">
        <v>131</v>
      </c>
      <c r="CD134" s="120">
        <v>296</v>
      </c>
      <c r="CE134" s="120">
        <v>352</v>
      </c>
      <c r="CF134" s="120">
        <v>29</v>
      </c>
      <c r="CG134" s="120">
        <v>60</v>
      </c>
      <c r="CH134" s="120">
        <v>266</v>
      </c>
      <c r="CI134" s="120">
        <v>292</v>
      </c>
    </row>
    <row r="135" spans="2:87" x14ac:dyDescent="0.25">
      <c r="B135" s="120" t="str">
        <f t="shared" si="6"/>
        <v>2011</v>
      </c>
      <c r="C135" s="120" t="s">
        <v>1552</v>
      </c>
      <c r="D135" s="120">
        <v>4193</v>
      </c>
      <c r="E135" s="120">
        <v>3138</v>
      </c>
      <c r="F135" s="120">
        <v>3943</v>
      </c>
      <c r="G135" s="120">
        <v>2818</v>
      </c>
      <c r="H135" s="120">
        <v>326</v>
      </c>
      <c r="I135" s="120">
        <v>88</v>
      </c>
      <c r="J135" s="120">
        <v>255</v>
      </c>
      <c r="K135" s="120">
        <v>233</v>
      </c>
      <c r="L135" s="120">
        <v>145</v>
      </c>
      <c r="M135" s="120">
        <v>166</v>
      </c>
      <c r="N135" s="120">
        <v>110</v>
      </c>
      <c r="O135" s="120">
        <v>67</v>
      </c>
      <c r="P135" s="120">
        <v>814</v>
      </c>
      <c r="Q135" s="120">
        <v>502</v>
      </c>
      <c r="R135" s="120">
        <v>545</v>
      </c>
      <c r="S135" s="120">
        <v>332</v>
      </c>
      <c r="T135" s="120">
        <v>887</v>
      </c>
      <c r="U135" s="120">
        <v>612</v>
      </c>
      <c r="V135" s="120">
        <v>499</v>
      </c>
      <c r="W135" s="120">
        <v>595</v>
      </c>
      <c r="X135" s="120">
        <v>420</v>
      </c>
      <c r="Y135" s="120">
        <v>528</v>
      </c>
      <c r="Z135" s="120">
        <v>730</v>
      </c>
      <c r="AA135" s="120">
        <v>391</v>
      </c>
      <c r="AB135" s="120">
        <v>126</v>
      </c>
      <c r="AC135" s="120">
        <v>37</v>
      </c>
      <c r="AD135" s="120">
        <v>604</v>
      </c>
      <c r="AE135" s="120">
        <v>354</v>
      </c>
      <c r="AF135" s="120">
        <v>249</v>
      </c>
      <c r="AG135" s="120">
        <v>319</v>
      </c>
      <c r="AH135" s="120">
        <v>224</v>
      </c>
      <c r="AI135" s="120">
        <v>276</v>
      </c>
      <c r="AJ135" s="120">
        <v>4627</v>
      </c>
      <c r="AK135" s="120">
        <v>3257</v>
      </c>
      <c r="AL135" s="120">
        <v>4182</v>
      </c>
      <c r="AM135" s="120">
        <v>2908</v>
      </c>
      <c r="AN135" s="120">
        <v>28</v>
      </c>
      <c r="AO135" s="120">
        <v>20</v>
      </c>
      <c r="AP135" s="120">
        <v>321</v>
      </c>
      <c r="AQ135" s="120">
        <v>104</v>
      </c>
      <c r="AR135" s="120">
        <v>276</v>
      </c>
      <c r="AS135" s="120">
        <v>240</v>
      </c>
      <c r="AT135" s="120">
        <v>152</v>
      </c>
      <c r="AU135" s="120">
        <v>170</v>
      </c>
      <c r="AV135" s="120">
        <v>124</v>
      </c>
      <c r="AW135" s="120">
        <v>70</v>
      </c>
      <c r="AX135" s="120">
        <v>843</v>
      </c>
      <c r="AY135" s="120">
        <v>537</v>
      </c>
      <c r="AZ135" s="120">
        <v>126</v>
      </c>
      <c r="BA135" s="120">
        <v>67</v>
      </c>
      <c r="BB135" s="120">
        <v>573</v>
      </c>
      <c r="BC135" s="120">
        <v>367</v>
      </c>
      <c r="BD135" s="120">
        <v>144</v>
      </c>
      <c r="BE135" s="120">
        <v>104</v>
      </c>
      <c r="BF135" s="120">
        <v>73</v>
      </c>
      <c r="BG135" s="120">
        <v>116</v>
      </c>
      <c r="BH135" s="120">
        <v>164</v>
      </c>
      <c r="BI135" s="120">
        <v>176</v>
      </c>
      <c r="BJ135" s="120">
        <v>90</v>
      </c>
      <c r="BK135" s="120">
        <v>130</v>
      </c>
      <c r="BL135" s="120">
        <v>73</v>
      </c>
      <c r="BM135" s="120">
        <v>46</v>
      </c>
      <c r="BN135" s="120">
        <v>906</v>
      </c>
      <c r="BO135" s="120">
        <v>610</v>
      </c>
      <c r="BP135" s="120">
        <v>633</v>
      </c>
      <c r="BQ135" s="120">
        <v>605</v>
      </c>
      <c r="BR135" s="120">
        <v>136</v>
      </c>
      <c r="BS135" s="120">
        <v>72</v>
      </c>
      <c r="BT135" s="120">
        <v>497</v>
      </c>
      <c r="BU135" s="120">
        <v>533</v>
      </c>
      <c r="BV135" s="120">
        <v>763</v>
      </c>
      <c r="BW135" s="120">
        <v>408</v>
      </c>
      <c r="BX135" s="120">
        <v>108</v>
      </c>
      <c r="BY135" s="120">
        <v>45</v>
      </c>
      <c r="BZ135" s="120">
        <v>655</v>
      </c>
      <c r="CA135" s="120">
        <v>363</v>
      </c>
      <c r="CB135" s="120">
        <v>175</v>
      </c>
      <c r="CC135" s="120">
        <v>92</v>
      </c>
      <c r="CD135" s="120">
        <v>446</v>
      </c>
      <c r="CE135" s="120">
        <v>349</v>
      </c>
      <c r="CF135" s="120">
        <v>29</v>
      </c>
      <c r="CG135" s="120">
        <v>49</v>
      </c>
      <c r="CH135" s="120">
        <v>417</v>
      </c>
      <c r="CI135" s="120">
        <v>300</v>
      </c>
    </row>
    <row r="136" spans="2:87" x14ac:dyDescent="0.25">
      <c r="B136" s="120" t="str">
        <f t="shared" ref="B136:B167" si="7">RIGHT(C136,4)</f>
        <v>2011</v>
      </c>
      <c r="C136" s="120" t="s">
        <v>1551</v>
      </c>
      <c r="D136" s="120">
        <v>4326</v>
      </c>
      <c r="E136" s="120">
        <v>3557</v>
      </c>
      <c r="F136" s="120">
        <v>4056</v>
      </c>
      <c r="G136" s="120">
        <v>3166</v>
      </c>
      <c r="H136" s="120">
        <v>390</v>
      </c>
      <c r="I136" s="120">
        <v>82</v>
      </c>
      <c r="J136" s="120">
        <v>237</v>
      </c>
      <c r="K136" s="120">
        <v>243</v>
      </c>
      <c r="L136" s="120">
        <v>138</v>
      </c>
      <c r="M136" s="120">
        <v>172</v>
      </c>
      <c r="N136" s="120">
        <v>99</v>
      </c>
      <c r="O136" s="120">
        <v>71</v>
      </c>
      <c r="P136" s="120">
        <v>836</v>
      </c>
      <c r="Q136" s="120">
        <v>592</v>
      </c>
      <c r="R136" s="120">
        <v>580</v>
      </c>
      <c r="S136" s="120">
        <v>352</v>
      </c>
      <c r="T136" s="120">
        <v>908</v>
      </c>
      <c r="U136" s="120">
        <v>769</v>
      </c>
      <c r="V136" s="120">
        <v>479</v>
      </c>
      <c r="W136" s="120">
        <v>596</v>
      </c>
      <c r="X136" s="120">
        <v>398</v>
      </c>
      <c r="Y136" s="120">
        <v>530</v>
      </c>
      <c r="Z136" s="120">
        <v>743</v>
      </c>
      <c r="AA136" s="120">
        <v>415</v>
      </c>
      <c r="AB136" s="120">
        <v>138</v>
      </c>
      <c r="AC136" s="120">
        <v>56</v>
      </c>
      <c r="AD136" s="120">
        <v>605</v>
      </c>
      <c r="AE136" s="120">
        <v>358</v>
      </c>
      <c r="AF136" s="120">
        <v>271</v>
      </c>
      <c r="AG136" s="120">
        <v>391</v>
      </c>
      <c r="AH136" s="120">
        <v>244</v>
      </c>
      <c r="AI136" s="120">
        <v>335</v>
      </c>
      <c r="AJ136" s="120">
        <v>4457</v>
      </c>
      <c r="AK136" s="120">
        <v>3530</v>
      </c>
      <c r="AL136" s="120">
        <v>4146</v>
      </c>
      <c r="AM136" s="120">
        <v>3161</v>
      </c>
      <c r="AN136" s="120">
        <v>30</v>
      </c>
      <c r="AO136" s="120">
        <v>28</v>
      </c>
      <c r="AP136" s="120">
        <v>369</v>
      </c>
      <c r="AQ136" s="120">
        <v>86</v>
      </c>
      <c r="AR136" s="120">
        <v>236</v>
      </c>
      <c r="AS136" s="120">
        <v>247</v>
      </c>
      <c r="AT136" s="120">
        <v>131</v>
      </c>
      <c r="AU136" s="120">
        <v>174</v>
      </c>
      <c r="AV136" s="120">
        <v>105</v>
      </c>
      <c r="AW136" s="120">
        <v>74</v>
      </c>
      <c r="AX136" s="120">
        <v>877</v>
      </c>
      <c r="AY136" s="120">
        <v>650</v>
      </c>
      <c r="AZ136" s="120">
        <v>125</v>
      </c>
      <c r="BA136" s="120">
        <v>130</v>
      </c>
      <c r="BB136" s="120">
        <v>611</v>
      </c>
      <c r="BC136" s="120">
        <v>408</v>
      </c>
      <c r="BD136" s="120">
        <v>141</v>
      </c>
      <c r="BE136" s="120">
        <v>112</v>
      </c>
      <c r="BF136" s="120">
        <v>59</v>
      </c>
      <c r="BG136" s="120">
        <v>121</v>
      </c>
      <c r="BH136" s="120">
        <v>151</v>
      </c>
      <c r="BI136" s="120">
        <v>183</v>
      </c>
      <c r="BJ136" s="120">
        <v>101</v>
      </c>
      <c r="BK136" s="120">
        <v>149</v>
      </c>
      <c r="BL136" s="120">
        <v>50</v>
      </c>
      <c r="BM136" s="120">
        <v>34</v>
      </c>
      <c r="BN136" s="120">
        <v>864</v>
      </c>
      <c r="BO136" s="120">
        <v>720</v>
      </c>
      <c r="BP136" s="120">
        <v>577</v>
      </c>
      <c r="BQ136" s="120">
        <v>579</v>
      </c>
      <c r="BR136" s="120">
        <v>155</v>
      </c>
      <c r="BS136" s="120">
        <v>59</v>
      </c>
      <c r="BT136" s="120">
        <v>422</v>
      </c>
      <c r="BU136" s="120">
        <v>520</v>
      </c>
      <c r="BV136" s="120">
        <v>760</v>
      </c>
      <c r="BW136" s="120">
        <v>420</v>
      </c>
      <c r="BX136" s="120">
        <v>134</v>
      </c>
      <c r="BY136" s="120">
        <v>54</v>
      </c>
      <c r="BZ136" s="120">
        <v>626</v>
      </c>
      <c r="CA136" s="120">
        <v>366</v>
      </c>
      <c r="CB136" s="120">
        <v>224</v>
      </c>
      <c r="CC136" s="120">
        <v>125</v>
      </c>
      <c r="CD136" s="120">
        <v>310</v>
      </c>
      <c r="CE136" s="120">
        <v>369</v>
      </c>
      <c r="CF136" s="120">
        <v>27</v>
      </c>
      <c r="CG136" s="120">
        <v>51</v>
      </c>
      <c r="CH136" s="120">
        <v>283</v>
      </c>
      <c r="CI136" s="120">
        <v>318</v>
      </c>
    </row>
    <row r="137" spans="2:87" x14ac:dyDescent="0.25">
      <c r="B137" s="120" t="str">
        <f t="shared" si="7"/>
        <v>2011</v>
      </c>
      <c r="C137" s="120" t="s">
        <v>1550</v>
      </c>
      <c r="D137" s="120">
        <v>4217</v>
      </c>
      <c r="E137" s="120">
        <v>3422</v>
      </c>
      <c r="F137" s="120">
        <v>3961</v>
      </c>
      <c r="G137" s="120">
        <v>3051</v>
      </c>
      <c r="H137" s="120">
        <v>323</v>
      </c>
      <c r="I137" s="120">
        <v>76</v>
      </c>
      <c r="J137" s="120">
        <v>237</v>
      </c>
      <c r="K137" s="120">
        <v>231</v>
      </c>
      <c r="L137" s="120">
        <v>143</v>
      </c>
      <c r="M137" s="120">
        <v>162</v>
      </c>
      <c r="N137" s="120">
        <v>95</v>
      </c>
      <c r="O137" s="120">
        <v>69</v>
      </c>
      <c r="P137" s="120">
        <v>834</v>
      </c>
      <c r="Q137" s="120">
        <v>613</v>
      </c>
      <c r="R137" s="120">
        <v>555</v>
      </c>
      <c r="S137" s="120">
        <v>340</v>
      </c>
      <c r="T137" s="120">
        <v>900</v>
      </c>
      <c r="U137" s="120">
        <v>612</v>
      </c>
      <c r="V137" s="120">
        <v>480</v>
      </c>
      <c r="W137" s="120">
        <v>637</v>
      </c>
      <c r="X137" s="120">
        <v>406</v>
      </c>
      <c r="Y137" s="120">
        <v>574</v>
      </c>
      <c r="Z137" s="120">
        <v>724</v>
      </c>
      <c r="AA137" s="120">
        <v>420</v>
      </c>
      <c r="AB137" s="120">
        <v>129</v>
      </c>
      <c r="AC137" s="120">
        <v>54</v>
      </c>
      <c r="AD137" s="120">
        <v>595</v>
      </c>
      <c r="AE137" s="120">
        <v>366</v>
      </c>
      <c r="AF137" s="120">
        <v>256</v>
      </c>
      <c r="AG137" s="120">
        <v>371</v>
      </c>
      <c r="AH137" s="120">
        <v>227</v>
      </c>
      <c r="AI137" s="120">
        <v>306</v>
      </c>
      <c r="AJ137" s="120">
        <v>4447</v>
      </c>
      <c r="AK137" s="120">
        <v>3608</v>
      </c>
      <c r="AL137" s="120">
        <v>4199</v>
      </c>
      <c r="AM137" s="120">
        <v>3235</v>
      </c>
      <c r="AN137" s="120">
        <v>28</v>
      </c>
      <c r="AO137" s="120">
        <v>22</v>
      </c>
      <c r="AP137" s="120">
        <v>325</v>
      </c>
      <c r="AQ137" s="120">
        <v>77</v>
      </c>
      <c r="AR137" s="120">
        <v>239</v>
      </c>
      <c r="AS137" s="120">
        <v>236</v>
      </c>
      <c r="AT137" s="120">
        <v>138</v>
      </c>
      <c r="AU137" s="120">
        <v>162</v>
      </c>
      <c r="AV137" s="120">
        <v>101</v>
      </c>
      <c r="AW137" s="120">
        <v>74</v>
      </c>
      <c r="AX137" s="120">
        <v>982</v>
      </c>
      <c r="AY137" s="120">
        <v>664</v>
      </c>
      <c r="AZ137" s="120">
        <v>139</v>
      </c>
      <c r="BA137" s="120">
        <v>147</v>
      </c>
      <c r="BB137" s="120">
        <v>678</v>
      </c>
      <c r="BC137" s="120">
        <v>401</v>
      </c>
      <c r="BD137" s="120">
        <v>165</v>
      </c>
      <c r="BE137" s="120">
        <v>116</v>
      </c>
      <c r="BF137" s="120">
        <v>66</v>
      </c>
      <c r="BG137" s="120">
        <v>125</v>
      </c>
      <c r="BH137" s="120">
        <v>179</v>
      </c>
      <c r="BI137" s="120">
        <v>239</v>
      </c>
      <c r="BJ137" s="120">
        <v>101</v>
      </c>
      <c r="BK137" s="120">
        <v>176</v>
      </c>
      <c r="BL137" s="120">
        <v>79</v>
      </c>
      <c r="BM137" s="120">
        <v>63</v>
      </c>
      <c r="BN137" s="120">
        <v>953</v>
      </c>
      <c r="BO137" s="120">
        <v>669</v>
      </c>
      <c r="BP137" s="120">
        <v>517</v>
      </c>
      <c r="BQ137" s="120">
        <v>671</v>
      </c>
      <c r="BR137" s="120">
        <v>78</v>
      </c>
      <c r="BS137" s="120">
        <v>70</v>
      </c>
      <c r="BT137" s="120">
        <v>440</v>
      </c>
      <c r="BU137" s="120">
        <v>601</v>
      </c>
      <c r="BV137" s="120">
        <v>693</v>
      </c>
      <c r="BW137" s="120">
        <v>430</v>
      </c>
      <c r="BX137" s="120">
        <v>101</v>
      </c>
      <c r="BY137" s="120">
        <v>55</v>
      </c>
      <c r="BZ137" s="120">
        <v>592</v>
      </c>
      <c r="CA137" s="120">
        <v>375</v>
      </c>
      <c r="CB137" s="120">
        <v>216</v>
      </c>
      <c r="CC137" s="120">
        <v>102</v>
      </c>
      <c r="CD137" s="120">
        <v>248</v>
      </c>
      <c r="CE137" s="120">
        <v>372</v>
      </c>
      <c r="CF137" s="120">
        <v>30</v>
      </c>
      <c r="CG137" s="120">
        <v>69</v>
      </c>
      <c r="CH137" s="120">
        <v>218</v>
      </c>
      <c r="CI137" s="120">
        <v>304</v>
      </c>
    </row>
    <row r="138" spans="2:87" x14ac:dyDescent="0.25">
      <c r="B138" s="120" t="str">
        <f t="shared" si="7"/>
        <v>2011</v>
      </c>
      <c r="C138" s="120" t="s">
        <v>1549</v>
      </c>
      <c r="D138" s="120">
        <v>4235</v>
      </c>
      <c r="E138" s="120">
        <v>3215</v>
      </c>
      <c r="F138" s="120">
        <v>3966</v>
      </c>
      <c r="G138" s="120">
        <v>2855</v>
      </c>
      <c r="H138" s="120">
        <v>314</v>
      </c>
      <c r="I138" s="120">
        <v>81</v>
      </c>
      <c r="J138" s="120">
        <v>231</v>
      </c>
      <c r="K138" s="120">
        <v>228</v>
      </c>
      <c r="L138" s="120">
        <v>135</v>
      </c>
      <c r="M138" s="120">
        <v>159</v>
      </c>
      <c r="N138" s="120">
        <v>96</v>
      </c>
      <c r="O138" s="120">
        <v>69</v>
      </c>
      <c r="P138" s="120">
        <v>828</v>
      </c>
      <c r="Q138" s="120">
        <v>582</v>
      </c>
      <c r="R138" s="120">
        <v>563</v>
      </c>
      <c r="S138" s="120">
        <v>327</v>
      </c>
      <c r="T138" s="120">
        <v>852</v>
      </c>
      <c r="U138" s="120">
        <v>494</v>
      </c>
      <c r="V138" s="120">
        <v>511</v>
      </c>
      <c r="W138" s="120">
        <v>639</v>
      </c>
      <c r="X138" s="120">
        <v>424</v>
      </c>
      <c r="Y138" s="120">
        <v>576</v>
      </c>
      <c r="Z138" s="120">
        <v>780</v>
      </c>
      <c r="AA138" s="120">
        <v>418</v>
      </c>
      <c r="AB138" s="120">
        <v>156</v>
      </c>
      <c r="AC138" s="120">
        <v>54</v>
      </c>
      <c r="AD138" s="120">
        <v>624</v>
      </c>
      <c r="AE138" s="120">
        <v>364</v>
      </c>
      <c r="AF138" s="120">
        <v>269</v>
      </c>
      <c r="AG138" s="120">
        <v>360</v>
      </c>
      <c r="AH138" s="120">
        <v>241</v>
      </c>
      <c r="AI138" s="120">
        <v>310</v>
      </c>
      <c r="AJ138" s="120">
        <v>3809</v>
      </c>
      <c r="AK138" s="120">
        <v>2876</v>
      </c>
      <c r="AL138" s="120">
        <v>3607</v>
      </c>
      <c r="AM138" s="120">
        <v>2542</v>
      </c>
      <c r="AN138" s="120">
        <v>21</v>
      </c>
      <c r="AO138" s="120">
        <v>25</v>
      </c>
      <c r="AP138" s="120">
        <v>227</v>
      </c>
      <c r="AQ138" s="120">
        <v>58</v>
      </c>
      <c r="AR138" s="120">
        <v>188</v>
      </c>
      <c r="AS138" s="120">
        <v>203</v>
      </c>
      <c r="AT138" s="120">
        <v>114</v>
      </c>
      <c r="AU138" s="120">
        <v>140</v>
      </c>
      <c r="AV138" s="120">
        <v>74</v>
      </c>
      <c r="AW138" s="120">
        <v>63</v>
      </c>
      <c r="AX138" s="120">
        <v>1000</v>
      </c>
      <c r="AY138" s="120">
        <v>511</v>
      </c>
      <c r="AZ138" s="120">
        <v>89</v>
      </c>
      <c r="BA138" s="120">
        <v>113</v>
      </c>
      <c r="BB138" s="120">
        <v>727</v>
      </c>
      <c r="BC138" s="120">
        <v>287</v>
      </c>
      <c r="BD138" s="120">
        <v>184</v>
      </c>
      <c r="BE138" s="120">
        <v>112</v>
      </c>
      <c r="BF138" s="120">
        <v>65</v>
      </c>
      <c r="BG138" s="120">
        <v>95</v>
      </c>
      <c r="BH138" s="120">
        <v>145</v>
      </c>
      <c r="BI138" s="120">
        <v>150</v>
      </c>
      <c r="BJ138" s="120">
        <v>96</v>
      </c>
      <c r="BK138" s="120">
        <v>116</v>
      </c>
      <c r="BL138" s="120">
        <v>50</v>
      </c>
      <c r="BM138" s="120">
        <v>34</v>
      </c>
      <c r="BN138" s="120">
        <v>779</v>
      </c>
      <c r="BO138" s="120">
        <v>470</v>
      </c>
      <c r="BP138" s="120">
        <v>408</v>
      </c>
      <c r="BQ138" s="120">
        <v>597</v>
      </c>
      <c r="BR138" s="120">
        <v>53</v>
      </c>
      <c r="BS138" s="120">
        <v>58</v>
      </c>
      <c r="BT138" s="120">
        <v>355</v>
      </c>
      <c r="BU138" s="120">
        <v>539</v>
      </c>
      <c r="BV138" s="120">
        <v>626</v>
      </c>
      <c r="BW138" s="120">
        <v>341</v>
      </c>
      <c r="BX138" s="120">
        <v>119</v>
      </c>
      <c r="BY138" s="120">
        <v>45</v>
      </c>
      <c r="BZ138" s="120">
        <v>507</v>
      </c>
      <c r="CA138" s="120">
        <v>295</v>
      </c>
      <c r="CB138" s="120">
        <v>148</v>
      </c>
      <c r="CC138" s="120">
        <v>92</v>
      </c>
      <c r="CD138" s="120">
        <v>202</v>
      </c>
      <c r="CE138" s="120">
        <v>334</v>
      </c>
      <c r="CF138" s="120">
        <v>27</v>
      </c>
      <c r="CG138" s="120">
        <v>47</v>
      </c>
      <c r="CH138" s="120">
        <v>175</v>
      </c>
      <c r="CI138" s="120">
        <v>287</v>
      </c>
    </row>
    <row r="139" spans="2:87" x14ac:dyDescent="0.25">
      <c r="B139" s="120" t="str">
        <f t="shared" si="7"/>
        <v>2011</v>
      </c>
      <c r="C139" s="120" t="s">
        <v>1548</v>
      </c>
      <c r="D139" s="120">
        <v>4254</v>
      </c>
      <c r="E139" s="120">
        <v>3527</v>
      </c>
      <c r="F139" s="120">
        <v>3961</v>
      </c>
      <c r="G139" s="120">
        <v>3171</v>
      </c>
      <c r="H139" s="120">
        <v>316</v>
      </c>
      <c r="I139" s="120">
        <v>81</v>
      </c>
      <c r="J139" s="120">
        <v>263</v>
      </c>
      <c r="K139" s="120">
        <v>257</v>
      </c>
      <c r="L139" s="120">
        <v>161</v>
      </c>
      <c r="M139" s="120">
        <v>180</v>
      </c>
      <c r="N139" s="120">
        <v>103</v>
      </c>
      <c r="O139" s="120">
        <v>77</v>
      </c>
      <c r="P139" s="120">
        <v>800</v>
      </c>
      <c r="Q139" s="120">
        <v>601</v>
      </c>
      <c r="R139" s="120">
        <v>497</v>
      </c>
      <c r="S139" s="120">
        <v>351</v>
      </c>
      <c r="T139" s="120">
        <v>893</v>
      </c>
      <c r="U139" s="120">
        <v>733</v>
      </c>
      <c r="V139" s="120">
        <v>501</v>
      </c>
      <c r="W139" s="120">
        <v>617</v>
      </c>
      <c r="X139" s="120">
        <v>417</v>
      </c>
      <c r="Y139" s="120">
        <v>562</v>
      </c>
      <c r="Z139" s="120">
        <v>737</v>
      </c>
      <c r="AA139" s="120">
        <v>428</v>
      </c>
      <c r="AB139" s="120">
        <v>121</v>
      </c>
      <c r="AC139" s="120">
        <v>33</v>
      </c>
      <c r="AD139" s="120">
        <v>616</v>
      </c>
      <c r="AE139" s="120">
        <v>396</v>
      </c>
      <c r="AF139" s="120">
        <v>293</v>
      </c>
      <c r="AG139" s="120">
        <v>356</v>
      </c>
      <c r="AH139" s="120">
        <v>263</v>
      </c>
      <c r="AI139" s="120">
        <v>302</v>
      </c>
      <c r="AJ139" s="120">
        <v>3025</v>
      </c>
      <c r="AK139" s="120">
        <v>3117</v>
      </c>
      <c r="AL139" s="120">
        <v>2844</v>
      </c>
      <c r="AM139" s="120">
        <v>2779</v>
      </c>
      <c r="AN139" s="120">
        <v>21</v>
      </c>
      <c r="AO139" s="120">
        <v>28</v>
      </c>
      <c r="AP139" s="120">
        <v>186</v>
      </c>
      <c r="AQ139" s="120">
        <v>53</v>
      </c>
      <c r="AR139" s="120">
        <v>169</v>
      </c>
      <c r="AS139" s="120">
        <v>229</v>
      </c>
      <c r="AT139" s="120">
        <v>104</v>
      </c>
      <c r="AU139" s="120">
        <v>160</v>
      </c>
      <c r="AV139" s="120">
        <v>65</v>
      </c>
      <c r="AW139" s="120">
        <v>69</v>
      </c>
      <c r="AX139" s="120">
        <v>635</v>
      </c>
      <c r="AY139" s="120">
        <v>486</v>
      </c>
      <c r="AZ139" s="120">
        <v>114</v>
      </c>
      <c r="BA139" s="120">
        <v>119</v>
      </c>
      <c r="BB139" s="120">
        <v>365</v>
      </c>
      <c r="BC139" s="120">
        <v>250</v>
      </c>
      <c r="BD139" s="120">
        <v>156</v>
      </c>
      <c r="BE139" s="120">
        <v>117</v>
      </c>
      <c r="BF139" s="120">
        <v>52</v>
      </c>
      <c r="BG139" s="120">
        <v>100</v>
      </c>
      <c r="BH139" s="120">
        <v>130</v>
      </c>
      <c r="BI139" s="120">
        <v>171</v>
      </c>
      <c r="BJ139" s="120">
        <v>93</v>
      </c>
      <c r="BK139" s="120">
        <v>152</v>
      </c>
      <c r="BL139" s="120">
        <v>37</v>
      </c>
      <c r="BM139" s="120">
        <v>19</v>
      </c>
      <c r="BN139" s="120">
        <v>669</v>
      </c>
      <c r="BO139" s="120">
        <v>701</v>
      </c>
      <c r="BP139" s="120">
        <v>355</v>
      </c>
      <c r="BQ139" s="120">
        <v>586</v>
      </c>
      <c r="BR139" s="120">
        <v>43</v>
      </c>
      <c r="BS139" s="120">
        <v>48</v>
      </c>
      <c r="BT139" s="120">
        <v>313</v>
      </c>
      <c r="BU139" s="120">
        <v>538</v>
      </c>
      <c r="BV139" s="120">
        <v>503</v>
      </c>
      <c r="BW139" s="120">
        <v>327</v>
      </c>
      <c r="BX139" s="120">
        <v>82</v>
      </c>
      <c r="BY139" s="120">
        <v>22</v>
      </c>
      <c r="BZ139" s="120">
        <v>421</v>
      </c>
      <c r="CA139" s="120">
        <v>304</v>
      </c>
      <c r="CB139" s="120">
        <v>125</v>
      </c>
      <c r="CC139" s="120">
        <v>99</v>
      </c>
      <c r="CD139" s="120">
        <v>181</v>
      </c>
      <c r="CE139" s="120">
        <v>338</v>
      </c>
      <c r="CF139" s="120">
        <v>23</v>
      </c>
      <c r="CG139" s="120">
        <v>49</v>
      </c>
      <c r="CH139" s="120">
        <v>158</v>
      </c>
      <c r="CI139" s="120">
        <v>289</v>
      </c>
    </row>
    <row r="140" spans="2:87" x14ac:dyDescent="0.25">
      <c r="B140" s="120" t="str">
        <f t="shared" si="7"/>
        <v>2012</v>
      </c>
      <c r="C140" s="120" t="s">
        <v>1547</v>
      </c>
      <c r="D140" s="120">
        <v>4296</v>
      </c>
      <c r="E140" s="120">
        <v>3653</v>
      </c>
      <c r="F140" s="120">
        <v>4018</v>
      </c>
      <c r="G140" s="120">
        <v>3307</v>
      </c>
      <c r="H140" s="120">
        <v>324</v>
      </c>
      <c r="I140" s="120">
        <v>84</v>
      </c>
      <c r="J140" s="120">
        <v>258</v>
      </c>
      <c r="K140" s="120">
        <v>263</v>
      </c>
      <c r="L140" s="120">
        <v>151</v>
      </c>
      <c r="M140" s="120">
        <v>195</v>
      </c>
      <c r="N140" s="120">
        <v>108</v>
      </c>
      <c r="O140" s="120">
        <v>68</v>
      </c>
      <c r="P140" s="120">
        <v>863</v>
      </c>
      <c r="Q140" s="120">
        <v>581</v>
      </c>
      <c r="R140" s="120">
        <v>582</v>
      </c>
      <c r="S140" s="120">
        <v>338</v>
      </c>
      <c r="T140" s="120">
        <v>810</v>
      </c>
      <c r="U140" s="120">
        <v>763</v>
      </c>
      <c r="V140" s="120">
        <v>540</v>
      </c>
      <c r="W140" s="120">
        <v>728</v>
      </c>
      <c r="X140" s="120">
        <v>455</v>
      </c>
      <c r="Y140" s="120">
        <v>669</v>
      </c>
      <c r="Z140" s="120">
        <v>780</v>
      </c>
      <c r="AA140" s="120">
        <v>449</v>
      </c>
      <c r="AB140" s="120">
        <v>147</v>
      </c>
      <c r="AC140" s="120">
        <v>64</v>
      </c>
      <c r="AD140" s="120">
        <v>633</v>
      </c>
      <c r="AE140" s="120">
        <v>386</v>
      </c>
      <c r="AF140" s="120">
        <v>278</v>
      </c>
      <c r="AG140" s="120">
        <v>346</v>
      </c>
      <c r="AH140" s="120">
        <v>261</v>
      </c>
      <c r="AI140" s="120">
        <v>294</v>
      </c>
      <c r="AJ140" s="120">
        <v>4135</v>
      </c>
      <c r="AK140" s="120">
        <v>3742</v>
      </c>
      <c r="AL140" s="120">
        <v>3874</v>
      </c>
      <c r="AM140" s="120">
        <v>3430</v>
      </c>
      <c r="AN140" s="120">
        <v>42</v>
      </c>
      <c r="AO140" s="120">
        <v>31</v>
      </c>
      <c r="AP140" s="120">
        <v>287</v>
      </c>
      <c r="AQ140" s="120">
        <v>80</v>
      </c>
      <c r="AR140" s="120">
        <v>269</v>
      </c>
      <c r="AS140" s="120">
        <v>257</v>
      </c>
      <c r="AT140" s="120">
        <v>163</v>
      </c>
      <c r="AU140" s="120">
        <v>189</v>
      </c>
      <c r="AV140" s="120">
        <v>106</v>
      </c>
      <c r="AW140" s="120">
        <v>68</v>
      </c>
      <c r="AX140" s="120">
        <v>740</v>
      </c>
      <c r="AY140" s="120">
        <v>591</v>
      </c>
      <c r="AZ140" s="120">
        <v>151</v>
      </c>
      <c r="BA140" s="120">
        <v>160</v>
      </c>
      <c r="BB140" s="120">
        <v>462</v>
      </c>
      <c r="BC140" s="120">
        <v>323</v>
      </c>
      <c r="BD140" s="120">
        <v>128</v>
      </c>
      <c r="BE140" s="120">
        <v>109</v>
      </c>
      <c r="BF140" s="120">
        <v>62</v>
      </c>
      <c r="BG140" s="120">
        <v>86</v>
      </c>
      <c r="BH140" s="120">
        <v>171</v>
      </c>
      <c r="BI140" s="120">
        <v>258</v>
      </c>
      <c r="BJ140" s="120">
        <v>117</v>
      </c>
      <c r="BK140" s="120">
        <v>176</v>
      </c>
      <c r="BL140" s="120">
        <v>53</v>
      </c>
      <c r="BM140" s="120">
        <v>82</v>
      </c>
      <c r="BN140" s="120">
        <v>897</v>
      </c>
      <c r="BO140" s="120">
        <v>848</v>
      </c>
      <c r="BP140" s="120">
        <v>563</v>
      </c>
      <c r="BQ140" s="120">
        <v>750</v>
      </c>
      <c r="BR140" s="120">
        <v>88</v>
      </c>
      <c r="BS140" s="120">
        <v>55</v>
      </c>
      <c r="BT140" s="120">
        <v>475</v>
      </c>
      <c r="BU140" s="120">
        <v>695</v>
      </c>
      <c r="BV140" s="120">
        <v>658</v>
      </c>
      <c r="BW140" s="120">
        <v>411</v>
      </c>
      <c r="BX140" s="120">
        <v>114</v>
      </c>
      <c r="BY140" s="120">
        <v>61</v>
      </c>
      <c r="BZ140" s="120">
        <v>545</v>
      </c>
      <c r="CA140" s="120">
        <v>350</v>
      </c>
      <c r="CB140" s="120">
        <v>184</v>
      </c>
      <c r="CC140" s="120">
        <v>119</v>
      </c>
      <c r="CD140" s="120">
        <v>261</v>
      </c>
      <c r="CE140" s="120">
        <v>312</v>
      </c>
      <c r="CF140" s="120">
        <v>16</v>
      </c>
      <c r="CG140" s="120">
        <v>46</v>
      </c>
      <c r="CH140" s="120">
        <v>245</v>
      </c>
      <c r="CI140" s="120">
        <v>265</v>
      </c>
    </row>
    <row r="141" spans="2:87" x14ac:dyDescent="0.25">
      <c r="B141" s="120" t="str">
        <f t="shared" si="7"/>
        <v>2012</v>
      </c>
      <c r="C141" s="120" t="s">
        <v>1546</v>
      </c>
      <c r="D141" s="120">
        <v>4451</v>
      </c>
      <c r="E141" s="120">
        <v>3517</v>
      </c>
      <c r="F141" s="120">
        <v>4162</v>
      </c>
      <c r="G141" s="120">
        <v>3129</v>
      </c>
      <c r="H141" s="120">
        <v>333</v>
      </c>
      <c r="I141" s="120">
        <v>76</v>
      </c>
      <c r="J141" s="120">
        <v>256</v>
      </c>
      <c r="K141" s="120">
        <v>260</v>
      </c>
      <c r="L141" s="120">
        <v>150</v>
      </c>
      <c r="M141" s="120">
        <v>176</v>
      </c>
      <c r="N141" s="120">
        <v>106</v>
      </c>
      <c r="O141" s="120">
        <v>83</v>
      </c>
      <c r="P141" s="120">
        <v>849</v>
      </c>
      <c r="Q141" s="120">
        <v>615</v>
      </c>
      <c r="R141" s="120">
        <v>572</v>
      </c>
      <c r="S141" s="120">
        <v>366</v>
      </c>
      <c r="T141" s="120">
        <v>975</v>
      </c>
      <c r="U141" s="120">
        <v>638</v>
      </c>
      <c r="V141" s="120">
        <v>567</v>
      </c>
      <c r="W141" s="120">
        <v>680</v>
      </c>
      <c r="X141" s="120">
        <v>485</v>
      </c>
      <c r="Y141" s="120">
        <v>621</v>
      </c>
      <c r="Z141" s="120">
        <v>761</v>
      </c>
      <c r="AA141" s="120">
        <v>403</v>
      </c>
      <c r="AB141" s="120">
        <v>154</v>
      </c>
      <c r="AC141" s="120">
        <v>54</v>
      </c>
      <c r="AD141" s="120">
        <v>607</v>
      </c>
      <c r="AE141" s="120">
        <v>349</v>
      </c>
      <c r="AF141" s="120">
        <v>290</v>
      </c>
      <c r="AG141" s="120">
        <v>388</v>
      </c>
      <c r="AH141" s="120">
        <v>259</v>
      </c>
      <c r="AI141" s="120">
        <v>323</v>
      </c>
      <c r="AJ141" s="120">
        <v>3626</v>
      </c>
      <c r="AK141" s="120">
        <v>3327</v>
      </c>
      <c r="AL141" s="120">
        <v>3413</v>
      </c>
      <c r="AM141" s="120">
        <v>2952</v>
      </c>
      <c r="AN141" s="120">
        <v>29</v>
      </c>
      <c r="AO141" s="120">
        <v>23</v>
      </c>
      <c r="AP141" s="120">
        <v>272</v>
      </c>
      <c r="AQ141" s="120">
        <v>63</v>
      </c>
      <c r="AR141" s="120">
        <v>223</v>
      </c>
      <c r="AS141" s="120">
        <v>246</v>
      </c>
      <c r="AT141" s="120">
        <v>134</v>
      </c>
      <c r="AU141" s="120">
        <v>167</v>
      </c>
      <c r="AV141" s="120">
        <v>88</v>
      </c>
      <c r="AW141" s="120">
        <v>79</v>
      </c>
      <c r="AX141" s="120">
        <v>651</v>
      </c>
      <c r="AY141" s="120">
        <v>549</v>
      </c>
      <c r="AZ141" s="120">
        <v>108</v>
      </c>
      <c r="BA141" s="120">
        <v>117</v>
      </c>
      <c r="BB141" s="120">
        <v>426</v>
      </c>
      <c r="BC141" s="120">
        <v>307</v>
      </c>
      <c r="BD141" s="120">
        <v>116</v>
      </c>
      <c r="BE141" s="120">
        <v>126</v>
      </c>
      <c r="BF141" s="120">
        <v>51</v>
      </c>
      <c r="BG141" s="120">
        <v>90</v>
      </c>
      <c r="BH141" s="120">
        <v>132</v>
      </c>
      <c r="BI141" s="120">
        <v>172</v>
      </c>
      <c r="BJ141" s="120">
        <v>84</v>
      </c>
      <c r="BK141" s="120">
        <v>127</v>
      </c>
      <c r="BL141" s="120">
        <v>47</v>
      </c>
      <c r="BM141" s="120">
        <v>45</v>
      </c>
      <c r="BN141" s="120">
        <v>851</v>
      </c>
      <c r="BO141" s="120">
        <v>628</v>
      </c>
      <c r="BP141" s="120">
        <v>470</v>
      </c>
      <c r="BQ141" s="120">
        <v>654</v>
      </c>
      <c r="BR141" s="120">
        <v>64</v>
      </c>
      <c r="BS141" s="120">
        <v>56</v>
      </c>
      <c r="BT141" s="120">
        <v>407</v>
      </c>
      <c r="BU141" s="120">
        <v>598</v>
      </c>
      <c r="BV141" s="120">
        <v>604</v>
      </c>
      <c r="BW141" s="120">
        <v>384</v>
      </c>
      <c r="BX141" s="120">
        <v>104</v>
      </c>
      <c r="BY141" s="120">
        <v>51</v>
      </c>
      <c r="BZ141" s="120">
        <v>500</v>
      </c>
      <c r="CA141" s="120">
        <v>333</v>
      </c>
      <c r="CB141" s="120">
        <v>131</v>
      </c>
      <c r="CC141" s="120">
        <v>142</v>
      </c>
      <c r="CD141" s="120">
        <v>212</v>
      </c>
      <c r="CE141" s="120">
        <v>375</v>
      </c>
      <c r="CF141" s="120">
        <v>22</v>
      </c>
      <c r="CG141" s="120">
        <v>70</v>
      </c>
      <c r="CH141" s="120">
        <v>190</v>
      </c>
      <c r="CI141" s="120">
        <v>305</v>
      </c>
    </row>
    <row r="142" spans="2:87" x14ac:dyDescent="0.25">
      <c r="B142" s="120" t="str">
        <f t="shared" si="7"/>
        <v>2012</v>
      </c>
      <c r="C142" s="120" t="s">
        <v>1545</v>
      </c>
      <c r="D142" s="120">
        <v>4472</v>
      </c>
      <c r="E142" s="120">
        <v>3837</v>
      </c>
      <c r="F142" s="120">
        <v>4182</v>
      </c>
      <c r="G142" s="120">
        <v>3432</v>
      </c>
      <c r="H142" s="120">
        <v>300</v>
      </c>
      <c r="I142" s="120">
        <v>94</v>
      </c>
      <c r="J142" s="120">
        <v>266</v>
      </c>
      <c r="K142" s="120">
        <v>323</v>
      </c>
      <c r="L142" s="120">
        <v>162</v>
      </c>
      <c r="M142" s="120">
        <v>201</v>
      </c>
      <c r="N142" s="120">
        <v>104</v>
      </c>
      <c r="O142" s="120">
        <v>122</v>
      </c>
      <c r="P142" s="120">
        <v>883</v>
      </c>
      <c r="Q142" s="120">
        <v>604</v>
      </c>
      <c r="R142" s="120">
        <v>589</v>
      </c>
      <c r="S142" s="120">
        <v>370</v>
      </c>
      <c r="T142" s="120">
        <v>909</v>
      </c>
      <c r="U142" s="120">
        <v>779</v>
      </c>
      <c r="V142" s="120">
        <v>524</v>
      </c>
      <c r="W142" s="120">
        <v>698</v>
      </c>
      <c r="X142" s="120">
        <v>445</v>
      </c>
      <c r="Y142" s="120">
        <v>635</v>
      </c>
      <c r="Z142" s="120">
        <v>832</v>
      </c>
      <c r="AA142" s="120">
        <v>426</v>
      </c>
      <c r="AB142" s="120">
        <v>155</v>
      </c>
      <c r="AC142" s="120">
        <v>49</v>
      </c>
      <c r="AD142" s="120">
        <v>676</v>
      </c>
      <c r="AE142" s="120">
        <v>377</v>
      </c>
      <c r="AF142" s="120">
        <v>290</v>
      </c>
      <c r="AG142" s="120">
        <v>405</v>
      </c>
      <c r="AH142" s="120">
        <v>259</v>
      </c>
      <c r="AI142" s="120">
        <v>331</v>
      </c>
      <c r="AJ142" s="120">
        <v>4195</v>
      </c>
      <c r="AK142" s="120">
        <v>3802</v>
      </c>
      <c r="AL142" s="120">
        <v>3985</v>
      </c>
      <c r="AM142" s="120">
        <v>3396</v>
      </c>
      <c r="AN142" s="120">
        <v>32</v>
      </c>
      <c r="AO142" s="120">
        <v>17</v>
      </c>
      <c r="AP142" s="120">
        <v>303</v>
      </c>
      <c r="AQ142" s="120">
        <v>95</v>
      </c>
      <c r="AR142" s="120">
        <v>265</v>
      </c>
      <c r="AS142" s="120">
        <v>314</v>
      </c>
      <c r="AT142" s="120">
        <v>164</v>
      </c>
      <c r="AU142" s="120">
        <v>200</v>
      </c>
      <c r="AV142" s="120">
        <v>101</v>
      </c>
      <c r="AW142" s="120">
        <v>114</v>
      </c>
      <c r="AX142" s="120">
        <v>852</v>
      </c>
      <c r="AY142" s="120">
        <v>610</v>
      </c>
      <c r="AZ142" s="120">
        <v>141</v>
      </c>
      <c r="BA142" s="120">
        <v>122</v>
      </c>
      <c r="BB142" s="120">
        <v>575</v>
      </c>
      <c r="BC142" s="120">
        <v>368</v>
      </c>
      <c r="BD142" s="120">
        <v>136</v>
      </c>
      <c r="BE142" s="120">
        <v>120</v>
      </c>
      <c r="BF142" s="120">
        <v>51</v>
      </c>
      <c r="BG142" s="120">
        <v>100</v>
      </c>
      <c r="BH142" s="120">
        <v>161</v>
      </c>
      <c r="BI142" s="120">
        <v>233</v>
      </c>
      <c r="BJ142" s="120">
        <v>104</v>
      </c>
      <c r="BK142" s="120">
        <v>186</v>
      </c>
      <c r="BL142" s="120">
        <v>57</v>
      </c>
      <c r="BM142" s="120">
        <v>47</v>
      </c>
      <c r="BN142" s="120">
        <v>864</v>
      </c>
      <c r="BO142" s="120">
        <v>759</v>
      </c>
      <c r="BP142" s="120">
        <v>448</v>
      </c>
      <c r="BQ142" s="120">
        <v>678</v>
      </c>
      <c r="BR142" s="120">
        <v>48</v>
      </c>
      <c r="BS142" s="120">
        <v>59</v>
      </c>
      <c r="BT142" s="120">
        <v>400</v>
      </c>
      <c r="BU142" s="120">
        <v>619</v>
      </c>
      <c r="BV142" s="120">
        <v>838</v>
      </c>
      <c r="BW142" s="120">
        <v>452</v>
      </c>
      <c r="BX142" s="120">
        <v>149</v>
      </c>
      <c r="BY142" s="120">
        <v>47</v>
      </c>
      <c r="BZ142" s="120">
        <v>689</v>
      </c>
      <c r="CA142" s="120">
        <v>404</v>
      </c>
      <c r="CB142" s="120">
        <v>171</v>
      </c>
      <c r="CC142" s="120">
        <v>138</v>
      </c>
      <c r="CD142" s="120">
        <v>210</v>
      </c>
      <c r="CE142" s="120">
        <v>406</v>
      </c>
      <c r="CF142" s="120">
        <v>30</v>
      </c>
      <c r="CG142" s="120">
        <v>85</v>
      </c>
      <c r="CH142" s="120">
        <v>180</v>
      </c>
      <c r="CI142" s="120">
        <v>322</v>
      </c>
    </row>
    <row r="143" spans="2:87" x14ac:dyDescent="0.25">
      <c r="B143" s="120" t="str">
        <f t="shared" si="7"/>
        <v>2012</v>
      </c>
      <c r="C143" s="120" t="s">
        <v>1544</v>
      </c>
      <c r="D143" s="120">
        <v>4305</v>
      </c>
      <c r="E143" s="120">
        <v>3627</v>
      </c>
      <c r="F143" s="120">
        <v>4023</v>
      </c>
      <c r="G143" s="120">
        <v>3291</v>
      </c>
      <c r="H143" s="120">
        <v>285</v>
      </c>
      <c r="I143" s="120">
        <v>90</v>
      </c>
      <c r="J143" s="120">
        <v>260</v>
      </c>
      <c r="K143" s="120">
        <v>263</v>
      </c>
      <c r="L143" s="120">
        <v>155</v>
      </c>
      <c r="M143" s="120">
        <v>159</v>
      </c>
      <c r="N143" s="120">
        <v>105</v>
      </c>
      <c r="O143" s="120">
        <v>105</v>
      </c>
      <c r="P143" s="120">
        <v>865</v>
      </c>
      <c r="Q143" s="120">
        <v>574</v>
      </c>
      <c r="R143" s="120">
        <v>572</v>
      </c>
      <c r="S143" s="120">
        <v>339</v>
      </c>
      <c r="T143" s="120">
        <v>885</v>
      </c>
      <c r="U143" s="120">
        <v>678</v>
      </c>
      <c r="V143" s="120">
        <v>497</v>
      </c>
      <c r="W143" s="120">
        <v>692</v>
      </c>
      <c r="X143" s="120">
        <v>428</v>
      </c>
      <c r="Y143" s="120">
        <v>637</v>
      </c>
      <c r="Z143" s="120">
        <v>750</v>
      </c>
      <c r="AA143" s="120">
        <v>477</v>
      </c>
      <c r="AB143" s="120">
        <v>137</v>
      </c>
      <c r="AC143" s="120">
        <v>77</v>
      </c>
      <c r="AD143" s="120">
        <v>613</v>
      </c>
      <c r="AE143" s="120">
        <v>400</v>
      </c>
      <c r="AF143" s="120">
        <v>282</v>
      </c>
      <c r="AG143" s="120">
        <v>336</v>
      </c>
      <c r="AH143" s="120">
        <v>251</v>
      </c>
      <c r="AI143" s="120">
        <v>264</v>
      </c>
      <c r="AJ143" s="120">
        <v>4694</v>
      </c>
      <c r="AK143" s="120">
        <v>3988</v>
      </c>
      <c r="AL143" s="120">
        <v>4489</v>
      </c>
      <c r="AM143" s="120">
        <v>3638</v>
      </c>
      <c r="AN143" s="120">
        <v>39</v>
      </c>
      <c r="AO143" s="120">
        <v>18</v>
      </c>
      <c r="AP143" s="120">
        <v>374</v>
      </c>
      <c r="AQ143" s="120">
        <v>122</v>
      </c>
      <c r="AR143" s="120">
        <v>282</v>
      </c>
      <c r="AS143" s="120">
        <v>279</v>
      </c>
      <c r="AT143" s="120">
        <v>174</v>
      </c>
      <c r="AU143" s="120">
        <v>171</v>
      </c>
      <c r="AV143" s="120">
        <v>108</v>
      </c>
      <c r="AW143" s="120">
        <v>109</v>
      </c>
      <c r="AX143" s="120">
        <v>916</v>
      </c>
      <c r="AY143" s="120">
        <v>599</v>
      </c>
      <c r="AZ143" s="120">
        <v>154</v>
      </c>
      <c r="BA143" s="120">
        <v>136</v>
      </c>
      <c r="BB143" s="120">
        <v>604</v>
      </c>
      <c r="BC143" s="120">
        <v>347</v>
      </c>
      <c r="BD143" s="120">
        <v>158</v>
      </c>
      <c r="BE143" s="120">
        <v>116</v>
      </c>
      <c r="BF143" s="120">
        <v>65</v>
      </c>
      <c r="BG143" s="120">
        <v>115</v>
      </c>
      <c r="BH143" s="120">
        <v>193</v>
      </c>
      <c r="BI143" s="120">
        <v>267</v>
      </c>
      <c r="BJ143" s="120">
        <v>121</v>
      </c>
      <c r="BK143" s="120">
        <v>211</v>
      </c>
      <c r="BL143" s="120">
        <v>72</v>
      </c>
      <c r="BM143" s="120">
        <v>56</v>
      </c>
      <c r="BN143" s="120">
        <v>1015</v>
      </c>
      <c r="BO143" s="120">
        <v>732</v>
      </c>
      <c r="BP143" s="120">
        <v>480</v>
      </c>
      <c r="BQ143" s="120">
        <v>742</v>
      </c>
      <c r="BR143" s="120">
        <v>44</v>
      </c>
      <c r="BS143" s="120">
        <v>62</v>
      </c>
      <c r="BT143" s="120">
        <v>435</v>
      </c>
      <c r="BU143" s="120">
        <v>680</v>
      </c>
      <c r="BV143" s="120">
        <v>908</v>
      </c>
      <c r="BW143" s="120">
        <v>583</v>
      </c>
      <c r="BX143" s="120">
        <v>187</v>
      </c>
      <c r="BY143" s="120">
        <v>101</v>
      </c>
      <c r="BZ143" s="120">
        <v>720</v>
      </c>
      <c r="CA143" s="120">
        <v>482</v>
      </c>
      <c r="CB143" s="120">
        <v>218</v>
      </c>
      <c r="CC143" s="120">
        <v>182</v>
      </c>
      <c r="CD143" s="120">
        <v>205</v>
      </c>
      <c r="CE143" s="120">
        <v>350</v>
      </c>
      <c r="CF143" s="120">
        <v>30</v>
      </c>
      <c r="CG143" s="120">
        <v>73</v>
      </c>
      <c r="CH143" s="120">
        <v>175</v>
      </c>
      <c r="CI143" s="120">
        <v>276</v>
      </c>
    </row>
    <row r="144" spans="2:87" x14ac:dyDescent="0.25">
      <c r="B144" s="120" t="str">
        <f t="shared" si="7"/>
        <v>2012</v>
      </c>
      <c r="C144" s="120" t="s">
        <v>1543</v>
      </c>
      <c r="D144" s="120">
        <v>4440</v>
      </c>
      <c r="E144" s="120">
        <v>3696</v>
      </c>
      <c r="F144" s="120">
        <v>4141</v>
      </c>
      <c r="G144" s="120">
        <v>3312</v>
      </c>
      <c r="H144" s="120">
        <v>326</v>
      </c>
      <c r="I144" s="120">
        <v>76</v>
      </c>
      <c r="J144" s="120">
        <v>250</v>
      </c>
      <c r="K144" s="120">
        <v>300</v>
      </c>
      <c r="L144" s="120">
        <v>143</v>
      </c>
      <c r="M144" s="120">
        <v>202</v>
      </c>
      <c r="N144" s="120">
        <v>106</v>
      </c>
      <c r="O144" s="120">
        <v>98</v>
      </c>
      <c r="P144" s="120">
        <v>869</v>
      </c>
      <c r="Q144" s="120">
        <v>584</v>
      </c>
      <c r="R144" s="120">
        <v>570</v>
      </c>
      <c r="S144" s="120">
        <v>342</v>
      </c>
      <c r="T144" s="120">
        <v>931</v>
      </c>
      <c r="U144" s="120">
        <v>697</v>
      </c>
      <c r="V144" s="120">
        <v>547</v>
      </c>
      <c r="W144" s="120">
        <v>713</v>
      </c>
      <c r="X144" s="120">
        <v>467</v>
      </c>
      <c r="Y144" s="120">
        <v>653</v>
      </c>
      <c r="Z144" s="120">
        <v>738</v>
      </c>
      <c r="AA144" s="120">
        <v>446</v>
      </c>
      <c r="AB144" s="120">
        <v>128</v>
      </c>
      <c r="AC144" s="120">
        <v>55</v>
      </c>
      <c r="AD144" s="120">
        <v>610</v>
      </c>
      <c r="AE144" s="120">
        <v>391</v>
      </c>
      <c r="AF144" s="120">
        <v>299</v>
      </c>
      <c r="AG144" s="120">
        <v>384</v>
      </c>
      <c r="AH144" s="120">
        <v>266</v>
      </c>
      <c r="AI144" s="120">
        <v>315</v>
      </c>
      <c r="AJ144" s="120">
        <v>4979</v>
      </c>
      <c r="AK144" s="120">
        <v>3722</v>
      </c>
      <c r="AL144" s="120">
        <v>4657</v>
      </c>
      <c r="AM144" s="120">
        <v>3318</v>
      </c>
      <c r="AN144" s="120">
        <v>40</v>
      </c>
      <c r="AO144" s="120">
        <v>23</v>
      </c>
      <c r="AP144" s="120">
        <v>417</v>
      </c>
      <c r="AQ144" s="120">
        <v>82</v>
      </c>
      <c r="AR144" s="120">
        <v>289</v>
      </c>
      <c r="AS144" s="120">
        <v>315</v>
      </c>
      <c r="AT144" s="120">
        <v>167</v>
      </c>
      <c r="AU144" s="120">
        <v>210</v>
      </c>
      <c r="AV144" s="120">
        <v>122</v>
      </c>
      <c r="AW144" s="120">
        <v>106</v>
      </c>
      <c r="AX144" s="120">
        <v>919</v>
      </c>
      <c r="AY144" s="120">
        <v>584</v>
      </c>
      <c r="AZ144" s="120">
        <v>130</v>
      </c>
      <c r="BA144" s="120">
        <v>125</v>
      </c>
      <c r="BB144" s="120">
        <v>618</v>
      </c>
      <c r="BC144" s="120">
        <v>345</v>
      </c>
      <c r="BD144" s="120">
        <v>171</v>
      </c>
      <c r="BE144" s="120">
        <v>114</v>
      </c>
      <c r="BF144" s="120">
        <v>67</v>
      </c>
      <c r="BG144" s="120">
        <v>90</v>
      </c>
      <c r="BH144" s="120">
        <v>204</v>
      </c>
      <c r="BI144" s="120">
        <v>232</v>
      </c>
      <c r="BJ144" s="120">
        <v>130</v>
      </c>
      <c r="BK144" s="120">
        <v>161</v>
      </c>
      <c r="BL144" s="120">
        <v>75</v>
      </c>
      <c r="BM144" s="120">
        <v>71</v>
      </c>
      <c r="BN144" s="120">
        <v>1012</v>
      </c>
      <c r="BO144" s="120">
        <v>681</v>
      </c>
      <c r="BP144" s="120">
        <v>518</v>
      </c>
      <c r="BQ144" s="120">
        <v>704</v>
      </c>
      <c r="BR144" s="120">
        <v>51</v>
      </c>
      <c r="BS144" s="120">
        <v>61</v>
      </c>
      <c r="BT144" s="120">
        <v>466</v>
      </c>
      <c r="BU144" s="120">
        <v>643</v>
      </c>
      <c r="BV144" s="120">
        <v>957</v>
      </c>
      <c r="BW144" s="120">
        <v>462</v>
      </c>
      <c r="BX144" s="120">
        <v>205</v>
      </c>
      <c r="BY144" s="120">
        <v>70</v>
      </c>
      <c r="BZ144" s="120">
        <v>752</v>
      </c>
      <c r="CA144" s="120">
        <v>392</v>
      </c>
      <c r="CB144" s="120">
        <v>235</v>
      </c>
      <c r="CC144" s="120">
        <v>146</v>
      </c>
      <c r="CD144" s="120">
        <v>322</v>
      </c>
      <c r="CE144" s="120">
        <v>404</v>
      </c>
      <c r="CF144" s="120">
        <v>43</v>
      </c>
      <c r="CG144" s="120">
        <v>74</v>
      </c>
      <c r="CH144" s="120">
        <v>279</v>
      </c>
      <c r="CI144" s="120">
        <v>329</v>
      </c>
    </row>
    <row r="145" spans="2:87" x14ac:dyDescent="0.25">
      <c r="B145" s="120" t="str">
        <f t="shared" si="7"/>
        <v>2012</v>
      </c>
      <c r="C145" s="120" t="s">
        <v>1542</v>
      </c>
      <c r="D145" s="120">
        <v>4338</v>
      </c>
      <c r="E145" s="120">
        <v>3785</v>
      </c>
      <c r="F145" s="120">
        <v>4062</v>
      </c>
      <c r="G145" s="120">
        <v>3420</v>
      </c>
      <c r="H145" s="120">
        <v>353</v>
      </c>
      <c r="I145" s="120">
        <v>77</v>
      </c>
      <c r="J145" s="120">
        <v>269</v>
      </c>
      <c r="K145" s="120">
        <v>312</v>
      </c>
      <c r="L145" s="120">
        <v>160</v>
      </c>
      <c r="M145" s="120">
        <v>200</v>
      </c>
      <c r="N145" s="120">
        <v>109</v>
      </c>
      <c r="O145" s="120">
        <v>113</v>
      </c>
      <c r="P145" s="120">
        <v>872</v>
      </c>
      <c r="Q145" s="120">
        <v>596</v>
      </c>
      <c r="R145" s="120">
        <v>575</v>
      </c>
      <c r="S145" s="120">
        <v>334</v>
      </c>
      <c r="T145" s="120">
        <v>895</v>
      </c>
      <c r="U145" s="120">
        <v>739</v>
      </c>
      <c r="V145" s="120">
        <v>516</v>
      </c>
      <c r="W145" s="120">
        <v>740</v>
      </c>
      <c r="X145" s="120">
        <v>448</v>
      </c>
      <c r="Y145" s="120">
        <v>681</v>
      </c>
      <c r="Z145" s="120">
        <v>723</v>
      </c>
      <c r="AA145" s="120">
        <v>467</v>
      </c>
      <c r="AB145" s="120">
        <v>116</v>
      </c>
      <c r="AC145" s="120">
        <v>54</v>
      </c>
      <c r="AD145" s="120">
        <v>607</v>
      </c>
      <c r="AE145" s="120">
        <v>413</v>
      </c>
      <c r="AF145" s="120">
        <v>277</v>
      </c>
      <c r="AG145" s="120">
        <v>366</v>
      </c>
      <c r="AH145" s="120">
        <v>245</v>
      </c>
      <c r="AI145" s="120">
        <v>286</v>
      </c>
      <c r="AJ145" s="120">
        <v>5013</v>
      </c>
      <c r="AK145" s="120">
        <v>3758</v>
      </c>
      <c r="AL145" s="120">
        <v>4626</v>
      </c>
      <c r="AM145" s="120">
        <v>3376</v>
      </c>
      <c r="AN145" s="120">
        <v>33</v>
      </c>
      <c r="AO145" s="120">
        <v>18</v>
      </c>
      <c r="AP145" s="120">
        <v>441</v>
      </c>
      <c r="AQ145" s="120">
        <v>86</v>
      </c>
      <c r="AR145" s="120">
        <v>317</v>
      </c>
      <c r="AS145" s="120">
        <v>319</v>
      </c>
      <c r="AT145" s="120">
        <v>190</v>
      </c>
      <c r="AU145" s="120">
        <v>207</v>
      </c>
      <c r="AV145" s="120">
        <v>126</v>
      </c>
      <c r="AW145" s="120">
        <v>112</v>
      </c>
      <c r="AX145" s="120">
        <v>877</v>
      </c>
      <c r="AY145" s="120">
        <v>591</v>
      </c>
      <c r="AZ145" s="120">
        <v>137</v>
      </c>
      <c r="BA145" s="120">
        <v>147</v>
      </c>
      <c r="BB145" s="120">
        <v>573</v>
      </c>
      <c r="BC145" s="120">
        <v>347</v>
      </c>
      <c r="BD145" s="120">
        <v>167</v>
      </c>
      <c r="BE145" s="120">
        <v>97</v>
      </c>
      <c r="BF145" s="120">
        <v>69</v>
      </c>
      <c r="BG145" s="120">
        <v>99</v>
      </c>
      <c r="BH145" s="120">
        <v>211</v>
      </c>
      <c r="BI145" s="120">
        <v>233</v>
      </c>
      <c r="BJ145" s="120">
        <v>135</v>
      </c>
      <c r="BK145" s="120">
        <v>178</v>
      </c>
      <c r="BL145" s="120">
        <v>76</v>
      </c>
      <c r="BM145" s="120">
        <v>56</v>
      </c>
      <c r="BN145" s="120">
        <v>964</v>
      </c>
      <c r="BO145" s="120">
        <v>710</v>
      </c>
      <c r="BP145" s="120">
        <v>591</v>
      </c>
      <c r="BQ145" s="120">
        <v>698</v>
      </c>
      <c r="BR145" s="120">
        <v>74</v>
      </c>
      <c r="BS145" s="120">
        <v>57</v>
      </c>
      <c r="BT145" s="120">
        <v>516</v>
      </c>
      <c r="BU145" s="120">
        <v>640</v>
      </c>
      <c r="BV145" s="120">
        <v>896</v>
      </c>
      <c r="BW145" s="120">
        <v>479</v>
      </c>
      <c r="BX145" s="120">
        <v>179</v>
      </c>
      <c r="BY145" s="120">
        <v>49</v>
      </c>
      <c r="BZ145" s="120">
        <v>717</v>
      </c>
      <c r="CA145" s="120">
        <v>431</v>
      </c>
      <c r="CB145" s="120">
        <v>228</v>
      </c>
      <c r="CC145" s="120">
        <v>143</v>
      </c>
      <c r="CD145" s="120">
        <v>386</v>
      </c>
      <c r="CE145" s="120">
        <v>382</v>
      </c>
      <c r="CF145" s="120">
        <v>42</v>
      </c>
      <c r="CG145" s="120">
        <v>71</v>
      </c>
      <c r="CH145" s="120">
        <v>344</v>
      </c>
      <c r="CI145" s="120">
        <v>311</v>
      </c>
    </row>
    <row r="146" spans="2:87" x14ac:dyDescent="0.25">
      <c r="B146" s="120" t="str">
        <f t="shared" si="7"/>
        <v>2012</v>
      </c>
      <c r="C146" s="120" t="s">
        <v>1541</v>
      </c>
      <c r="D146" s="120">
        <v>4285</v>
      </c>
      <c r="E146" s="120">
        <v>3587</v>
      </c>
      <c r="F146" s="120">
        <v>3971</v>
      </c>
      <c r="G146" s="120">
        <v>3217</v>
      </c>
      <c r="H146" s="120">
        <v>362</v>
      </c>
      <c r="I146" s="120">
        <v>75</v>
      </c>
      <c r="J146" s="120">
        <v>247</v>
      </c>
      <c r="K146" s="120">
        <v>282</v>
      </c>
      <c r="L146" s="120">
        <v>147</v>
      </c>
      <c r="M146" s="120">
        <v>182</v>
      </c>
      <c r="N146" s="120">
        <v>100</v>
      </c>
      <c r="O146" s="120">
        <v>99</v>
      </c>
      <c r="P146" s="120">
        <v>844</v>
      </c>
      <c r="Q146" s="120">
        <v>583</v>
      </c>
      <c r="R146" s="120">
        <v>561</v>
      </c>
      <c r="S146" s="120">
        <v>336</v>
      </c>
      <c r="T146" s="120">
        <v>876</v>
      </c>
      <c r="U146" s="120">
        <v>704</v>
      </c>
      <c r="V146" s="120">
        <v>489</v>
      </c>
      <c r="W146" s="120">
        <v>658</v>
      </c>
      <c r="X146" s="120">
        <v>420</v>
      </c>
      <c r="Y146" s="120">
        <v>579</v>
      </c>
      <c r="Z146" s="120">
        <v>737</v>
      </c>
      <c r="AA146" s="120">
        <v>467</v>
      </c>
      <c r="AB146" s="120">
        <v>114</v>
      </c>
      <c r="AC146" s="120">
        <v>56</v>
      </c>
      <c r="AD146" s="120">
        <v>623</v>
      </c>
      <c r="AE146" s="120">
        <v>411</v>
      </c>
      <c r="AF146" s="120">
        <v>314</v>
      </c>
      <c r="AG146" s="120">
        <v>370</v>
      </c>
      <c r="AH146" s="120">
        <v>293</v>
      </c>
      <c r="AI146" s="120">
        <v>319</v>
      </c>
      <c r="AJ146" s="120">
        <v>4716</v>
      </c>
      <c r="AK146" s="120">
        <v>3877</v>
      </c>
      <c r="AL146" s="120">
        <v>4361</v>
      </c>
      <c r="AM146" s="120">
        <v>3464</v>
      </c>
      <c r="AN146" s="120">
        <v>31</v>
      </c>
      <c r="AO146" s="120">
        <v>14</v>
      </c>
      <c r="AP146" s="120">
        <v>434</v>
      </c>
      <c r="AQ146" s="120">
        <v>80</v>
      </c>
      <c r="AR146" s="120">
        <v>277</v>
      </c>
      <c r="AS146" s="120">
        <v>314</v>
      </c>
      <c r="AT146" s="120">
        <v>156</v>
      </c>
      <c r="AU146" s="120">
        <v>208</v>
      </c>
      <c r="AV146" s="120">
        <v>121</v>
      </c>
      <c r="AW146" s="120">
        <v>106</v>
      </c>
      <c r="AX146" s="120">
        <v>860</v>
      </c>
      <c r="AY146" s="120">
        <v>648</v>
      </c>
      <c r="AZ146" s="120">
        <v>143</v>
      </c>
      <c r="BA146" s="120">
        <v>157</v>
      </c>
      <c r="BB146" s="120">
        <v>556</v>
      </c>
      <c r="BC146" s="120">
        <v>377</v>
      </c>
      <c r="BD146" s="120">
        <v>161</v>
      </c>
      <c r="BE146" s="120">
        <v>114</v>
      </c>
      <c r="BF146" s="120">
        <v>58</v>
      </c>
      <c r="BG146" s="120">
        <v>85</v>
      </c>
      <c r="BH146" s="120">
        <v>191</v>
      </c>
      <c r="BI146" s="120">
        <v>262</v>
      </c>
      <c r="BJ146" s="120">
        <v>121</v>
      </c>
      <c r="BK146" s="120">
        <v>185</v>
      </c>
      <c r="BL146" s="120">
        <v>69</v>
      </c>
      <c r="BM146" s="120">
        <v>77</v>
      </c>
      <c r="BN146" s="120">
        <v>924</v>
      </c>
      <c r="BO146" s="120">
        <v>691</v>
      </c>
      <c r="BP146" s="120">
        <v>574</v>
      </c>
      <c r="BQ146" s="120">
        <v>727</v>
      </c>
      <c r="BR146" s="120">
        <v>95</v>
      </c>
      <c r="BS146" s="120">
        <v>92</v>
      </c>
      <c r="BT146" s="120">
        <v>479</v>
      </c>
      <c r="BU146" s="120">
        <v>635</v>
      </c>
      <c r="BV146" s="120">
        <v>803</v>
      </c>
      <c r="BW146" s="120">
        <v>523</v>
      </c>
      <c r="BX146" s="120">
        <v>116</v>
      </c>
      <c r="BY146" s="120">
        <v>52</v>
      </c>
      <c r="BZ146" s="120">
        <v>687</v>
      </c>
      <c r="CA146" s="120">
        <v>471</v>
      </c>
      <c r="CB146" s="120">
        <v>209</v>
      </c>
      <c r="CC146" s="120">
        <v>120</v>
      </c>
      <c r="CD146" s="120">
        <v>355</v>
      </c>
      <c r="CE146" s="120">
        <v>413</v>
      </c>
      <c r="CF146" s="120">
        <v>20</v>
      </c>
      <c r="CG146" s="120">
        <v>50</v>
      </c>
      <c r="CH146" s="120">
        <v>334</v>
      </c>
      <c r="CI146" s="120">
        <v>363</v>
      </c>
    </row>
    <row r="147" spans="2:87" x14ac:dyDescent="0.25">
      <c r="B147" s="120" t="str">
        <f t="shared" si="7"/>
        <v>2012</v>
      </c>
      <c r="C147" s="120" t="s">
        <v>1540</v>
      </c>
      <c r="D147" s="120">
        <v>4460</v>
      </c>
      <c r="E147" s="120">
        <v>3637</v>
      </c>
      <c r="F147" s="120">
        <v>4153</v>
      </c>
      <c r="G147" s="120">
        <v>3220</v>
      </c>
      <c r="H147" s="120">
        <v>327</v>
      </c>
      <c r="I147" s="120">
        <v>97</v>
      </c>
      <c r="J147" s="120">
        <v>234</v>
      </c>
      <c r="K147" s="120">
        <v>264</v>
      </c>
      <c r="L147" s="120">
        <v>142</v>
      </c>
      <c r="M147" s="120">
        <v>161</v>
      </c>
      <c r="N147" s="120">
        <v>92</v>
      </c>
      <c r="O147" s="120">
        <v>103</v>
      </c>
      <c r="P147" s="120">
        <v>917</v>
      </c>
      <c r="Q147" s="120">
        <v>612</v>
      </c>
      <c r="R147" s="120">
        <v>607</v>
      </c>
      <c r="S147" s="120">
        <v>372</v>
      </c>
      <c r="T147" s="120">
        <v>873</v>
      </c>
      <c r="U147" s="120">
        <v>723</v>
      </c>
      <c r="V147" s="120">
        <v>498</v>
      </c>
      <c r="W147" s="120">
        <v>621</v>
      </c>
      <c r="X147" s="120">
        <v>428</v>
      </c>
      <c r="Y147" s="120">
        <v>563</v>
      </c>
      <c r="Z147" s="120">
        <v>808</v>
      </c>
      <c r="AA147" s="120">
        <v>424</v>
      </c>
      <c r="AB147" s="120">
        <v>138</v>
      </c>
      <c r="AC147" s="120">
        <v>51</v>
      </c>
      <c r="AD147" s="120">
        <v>670</v>
      </c>
      <c r="AE147" s="120">
        <v>373</v>
      </c>
      <c r="AF147" s="120">
        <v>308</v>
      </c>
      <c r="AG147" s="120">
        <v>417</v>
      </c>
      <c r="AH147" s="120">
        <v>272</v>
      </c>
      <c r="AI147" s="120">
        <v>335</v>
      </c>
      <c r="AJ147" s="120">
        <v>4949</v>
      </c>
      <c r="AK147" s="120">
        <v>3779</v>
      </c>
      <c r="AL147" s="120">
        <v>4392</v>
      </c>
      <c r="AM147" s="120">
        <v>3322</v>
      </c>
      <c r="AN147" s="120">
        <v>32</v>
      </c>
      <c r="AO147" s="120">
        <v>15</v>
      </c>
      <c r="AP147" s="120">
        <v>320</v>
      </c>
      <c r="AQ147" s="120">
        <v>114</v>
      </c>
      <c r="AR147" s="120">
        <v>254</v>
      </c>
      <c r="AS147" s="120">
        <v>272</v>
      </c>
      <c r="AT147" s="120">
        <v>150</v>
      </c>
      <c r="AU147" s="120">
        <v>165</v>
      </c>
      <c r="AV147" s="120">
        <v>104</v>
      </c>
      <c r="AW147" s="120">
        <v>107</v>
      </c>
      <c r="AX147" s="120">
        <v>947</v>
      </c>
      <c r="AY147" s="120">
        <v>650</v>
      </c>
      <c r="AZ147" s="120">
        <v>142</v>
      </c>
      <c r="BA147" s="120">
        <v>132</v>
      </c>
      <c r="BB147" s="120">
        <v>636</v>
      </c>
      <c r="BC147" s="120">
        <v>408</v>
      </c>
      <c r="BD147" s="120">
        <v>169</v>
      </c>
      <c r="BE147" s="120">
        <v>110</v>
      </c>
      <c r="BF147" s="120">
        <v>91</v>
      </c>
      <c r="BG147" s="120">
        <v>114</v>
      </c>
      <c r="BH147" s="120">
        <v>203</v>
      </c>
      <c r="BI147" s="120">
        <v>268</v>
      </c>
      <c r="BJ147" s="120">
        <v>132</v>
      </c>
      <c r="BK147" s="120">
        <v>209</v>
      </c>
      <c r="BL147" s="120">
        <v>71</v>
      </c>
      <c r="BM147" s="120">
        <v>59</v>
      </c>
      <c r="BN147" s="120">
        <v>897</v>
      </c>
      <c r="BO147" s="120">
        <v>721</v>
      </c>
      <c r="BP147" s="120">
        <v>630</v>
      </c>
      <c r="BQ147" s="120">
        <v>632</v>
      </c>
      <c r="BR147" s="120">
        <v>123</v>
      </c>
      <c r="BS147" s="120">
        <v>64</v>
      </c>
      <c r="BT147" s="120">
        <v>507</v>
      </c>
      <c r="BU147" s="120">
        <v>569</v>
      </c>
      <c r="BV147" s="120">
        <v>841</v>
      </c>
      <c r="BW147" s="120">
        <v>449</v>
      </c>
      <c r="BX147" s="120">
        <v>118</v>
      </c>
      <c r="BY147" s="120">
        <v>62</v>
      </c>
      <c r="BZ147" s="120">
        <v>722</v>
      </c>
      <c r="CA147" s="120">
        <v>387</v>
      </c>
      <c r="CB147" s="120">
        <v>178</v>
      </c>
      <c r="CC147" s="120">
        <v>87</v>
      </c>
      <c r="CD147" s="120">
        <v>557</v>
      </c>
      <c r="CE147" s="120">
        <v>457</v>
      </c>
      <c r="CF147" s="120">
        <v>39</v>
      </c>
      <c r="CG147" s="120">
        <v>90</v>
      </c>
      <c r="CH147" s="120">
        <v>519</v>
      </c>
      <c r="CI147" s="120">
        <v>368</v>
      </c>
    </row>
    <row r="148" spans="2:87" x14ac:dyDescent="0.25">
      <c r="B148" s="120" t="str">
        <f t="shared" si="7"/>
        <v>2012</v>
      </c>
      <c r="C148" s="120" t="s">
        <v>1539</v>
      </c>
      <c r="D148" s="120">
        <v>4220</v>
      </c>
      <c r="E148" s="120">
        <v>3614</v>
      </c>
      <c r="F148" s="120">
        <v>3947</v>
      </c>
      <c r="G148" s="120">
        <v>3238</v>
      </c>
      <c r="H148" s="120">
        <v>365</v>
      </c>
      <c r="I148" s="120">
        <v>87</v>
      </c>
      <c r="J148" s="120">
        <v>224</v>
      </c>
      <c r="K148" s="120">
        <v>250</v>
      </c>
      <c r="L148" s="120">
        <v>133</v>
      </c>
      <c r="M148" s="120">
        <v>143</v>
      </c>
      <c r="N148" s="120">
        <v>92</v>
      </c>
      <c r="O148" s="120">
        <v>106</v>
      </c>
      <c r="P148" s="120">
        <v>840</v>
      </c>
      <c r="Q148" s="120">
        <v>619</v>
      </c>
      <c r="R148" s="120">
        <v>574</v>
      </c>
      <c r="S148" s="120">
        <v>362</v>
      </c>
      <c r="T148" s="120">
        <v>830</v>
      </c>
      <c r="U148" s="120">
        <v>635</v>
      </c>
      <c r="V148" s="120">
        <v>501</v>
      </c>
      <c r="W148" s="120">
        <v>729</v>
      </c>
      <c r="X148" s="120">
        <v>422</v>
      </c>
      <c r="Y148" s="120">
        <v>662</v>
      </c>
      <c r="Z148" s="120">
        <v>721</v>
      </c>
      <c r="AA148" s="120">
        <v>369</v>
      </c>
      <c r="AB148" s="120">
        <v>98</v>
      </c>
      <c r="AC148" s="120">
        <v>49</v>
      </c>
      <c r="AD148" s="120">
        <v>623</v>
      </c>
      <c r="AE148" s="120">
        <v>320</v>
      </c>
      <c r="AF148" s="120">
        <v>273</v>
      </c>
      <c r="AG148" s="120">
        <v>376</v>
      </c>
      <c r="AH148" s="120">
        <v>238</v>
      </c>
      <c r="AI148" s="120">
        <v>300</v>
      </c>
      <c r="AJ148" s="120">
        <v>4363</v>
      </c>
      <c r="AK148" s="120">
        <v>3569</v>
      </c>
      <c r="AL148" s="120">
        <v>4051</v>
      </c>
      <c r="AM148" s="120">
        <v>3220</v>
      </c>
      <c r="AN148" s="120">
        <v>23</v>
      </c>
      <c r="AO148" s="120">
        <v>15</v>
      </c>
      <c r="AP148" s="120">
        <v>348</v>
      </c>
      <c r="AQ148" s="120">
        <v>87</v>
      </c>
      <c r="AR148" s="120">
        <v>224</v>
      </c>
      <c r="AS148" s="120">
        <v>255</v>
      </c>
      <c r="AT148" s="120">
        <v>127</v>
      </c>
      <c r="AU148" s="120">
        <v>144</v>
      </c>
      <c r="AV148" s="120">
        <v>97</v>
      </c>
      <c r="AW148" s="120">
        <v>111</v>
      </c>
      <c r="AX148" s="120">
        <v>869</v>
      </c>
      <c r="AY148" s="120">
        <v>677</v>
      </c>
      <c r="AZ148" s="120">
        <v>128</v>
      </c>
      <c r="BA148" s="120">
        <v>124</v>
      </c>
      <c r="BB148" s="120">
        <v>594</v>
      </c>
      <c r="BC148" s="120">
        <v>421</v>
      </c>
      <c r="BD148" s="120">
        <v>147</v>
      </c>
      <c r="BE148" s="120">
        <v>132</v>
      </c>
      <c r="BF148" s="120">
        <v>57</v>
      </c>
      <c r="BG148" s="120">
        <v>108</v>
      </c>
      <c r="BH148" s="120">
        <v>191</v>
      </c>
      <c r="BI148" s="120">
        <v>283</v>
      </c>
      <c r="BJ148" s="120">
        <v>121</v>
      </c>
      <c r="BK148" s="120">
        <v>219</v>
      </c>
      <c r="BL148" s="120">
        <v>70</v>
      </c>
      <c r="BM148" s="120">
        <v>64</v>
      </c>
      <c r="BN148" s="120">
        <v>795</v>
      </c>
      <c r="BO148" s="120">
        <v>576</v>
      </c>
      <c r="BP148" s="120">
        <v>603</v>
      </c>
      <c r="BQ148" s="120">
        <v>712</v>
      </c>
      <c r="BR148" s="120">
        <v>154</v>
      </c>
      <c r="BS148" s="120">
        <v>62</v>
      </c>
      <c r="BT148" s="120">
        <v>449</v>
      </c>
      <c r="BU148" s="120">
        <v>650</v>
      </c>
      <c r="BV148" s="120">
        <v>744</v>
      </c>
      <c r="BW148" s="120">
        <v>372</v>
      </c>
      <c r="BX148" s="120">
        <v>96</v>
      </c>
      <c r="BY148" s="120">
        <v>47</v>
      </c>
      <c r="BZ148" s="120">
        <v>648</v>
      </c>
      <c r="CA148" s="120">
        <v>325</v>
      </c>
      <c r="CB148" s="120">
        <v>196</v>
      </c>
      <c r="CC148" s="120">
        <v>134</v>
      </c>
      <c r="CD148" s="120">
        <v>313</v>
      </c>
      <c r="CE148" s="120">
        <v>348</v>
      </c>
      <c r="CF148" s="120">
        <v>35</v>
      </c>
      <c r="CG148" s="120">
        <v>70</v>
      </c>
      <c r="CH148" s="120">
        <v>278</v>
      </c>
      <c r="CI148" s="120">
        <v>279</v>
      </c>
    </row>
    <row r="149" spans="2:87" x14ac:dyDescent="0.25">
      <c r="B149" s="120" t="str">
        <f t="shared" si="7"/>
        <v>2012</v>
      </c>
      <c r="C149" s="120" t="s">
        <v>1538</v>
      </c>
      <c r="D149" s="120">
        <v>4322</v>
      </c>
      <c r="E149" s="120">
        <v>3729</v>
      </c>
      <c r="F149" s="120">
        <v>4065</v>
      </c>
      <c r="G149" s="120">
        <v>3368</v>
      </c>
      <c r="H149" s="120">
        <v>318</v>
      </c>
      <c r="I149" s="120">
        <v>101</v>
      </c>
      <c r="J149" s="120">
        <v>238</v>
      </c>
      <c r="K149" s="120">
        <v>268</v>
      </c>
      <c r="L149" s="120">
        <v>150</v>
      </c>
      <c r="M149" s="120">
        <v>166</v>
      </c>
      <c r="N149" s="120">
        <v>89</v>
      </c>
      <c r="O149" s="120">
        <v>102</v>
      </c>
      <c r="P149" s="120">
        <v>891</v>
      </c>
      <c r="Q149" s="120">
        <v>612</v>
      </c>
      <c r="R149" s="120">
        <v>601</v>
      </c>
      <c r="S149" s="120">
        <v>387</v>
      </c>
      <c r="T149" s="120">
        <v>863</v>
      </c>
      <c r="U149" s="120">
        <v>689</v>
      </c>
      <c r="V149" s="120">
        <v>537</v>
      </c>
      <c r="W149" s="120">
        <v>738</v>
      </c>
      <c r="X149" s="120">
        <v>472</v>
      </c>
      <c r="Y149" s="120">
        <v>692</v>
      </c>
      <c r="Z149" s="120">
        <v>753</v>
      </c>
      <c r="AA149" s="120">
        <v>435</v>
      </c>
      <c r="AB149" s="120">
        <v>120</v>
      </c>
      <c r="AC149" s="120">
        <v>48</v>
      </c>
      <c r="AD149" s="120">
        <v>633</v>
      </c>
      <c r="AE149" s="120">
        <v>387</v>
      </c>
      <c r="AF149" s="120">
        <v>257</v>
      </c>
      <c r="AG149" s="120">
        <v>361</v>
      </c>
      <c r="AH149" s="120">
        <v>225</v>
      </c>
      <c r="AI149" s="120">
        <v>289</v>
      </c>
      <c r="AJ149" s="120">
        <v>4562</v>
      </c>
      <c r="AK149" s="120">
        <v>3942</v>
      </c>
      <c r="AL149" s="120">
        <v>4322</v>
      </c>
      <c r="AM149" s="120">
        <v>3581</v>
      </c>
      <c r="AN149" s="120">
        <v>29</v>
      </c>
      <c r="AO149" s="120">
        <v>14</v>
      </c>
      <c r="AP149" s="120">
        <v>320</v>
      </c>
      <c r="AQ149" s="120">
        <v>104</v>
      </c>
      <c r="AR149" s="120">
        <v>239</v>
      </c>
      <c r="AS149" s="120">
        <v>275</v>
      </c>
      <c r="AT149" s="120">
        <v>145</v>
      </c>
      <c r="AU149" s="120">
        <v>165</v>
      </c>
      <c r="AV149" s="120">
        <v>94</v>
      </c>
      <c r="AW149" s="120">
        <v>110</v>
      </c>
      <c r="AX149" s="120">
        <v>1060</v>
      </c>
      <c r="AY149" s="120">
        <v>665</v>
      </c>
      <c r="AZ149" s="120">
        <v>134</v>
      </c>
      <c r="BA149" s="120">
        <v>112</v>
      </c>
      <c r="BB149" s="120">
        <v>741</v>
      </c>
      <c r="BC149" s="120">
        <v>446</v>
      </c>
      <c r="BD149" s="120">
        <v>184</v>
      </c>
      <c r="BE149" s="120">
        <v>106</v>
      </c>
      <c r="BF149" s="120">
        <v>69</v>
      </c>
      <c r="BG149" s="120">
        <v>110</v>
      </c>
      <c r="BH149" s="120">
        <v>214</v>
      </c>
      <c r="BI149" s="120">
        <v>279</v>
      </c>
      <c r="BJ149" s="120">
        <v>145</v>
      </c>
      <c r="BK149" s="120">
        <v>217</v>
      </c>
      <c r="BL149" s="120">
        <v>70</v>
      </c>
      <c r="BM149" s="120">
        <v>62</v>
      </c>
      <c r="BN149" s="120">
        <v>914</v>
      </c>
      <c r="BO149" s="120">
        <v>757</v>
      </c>
      <c r="BP149" s="120">
        <v>576</v>
      </c>
      <c r="BQ149" s="120">
        <v>780</v>
      </c>
      <c r="BR149" s="120">
        <v>67</v>
      </c>
      <c r="BS149" s="120">
        <v>53</v>
      </c>
      <c r="BT149" s="120">
        <v>509</v>
      </c>
      <c r="BU149" s="120">
        <v>727</v>
      </c>
      <c r="BV149" s="120">
        <v>719</v>
      </c>
      <c r="BW149" s="120">
        <v>447</v>
      </c>
      <c r="BX149" s="120">
        <v>94</v>
      </c>
      <c r="BY149" s="120">
        <v>49</v>
      </c>
      <c r="BZ149" s="120">
        <v>626</v>
      </c>
      <c r="CA149" s="120">
        <v>397</v>
      </c>
      <c r="CB149" s="120">
        <v>182</v>
      </c>
      <c r="CC149" s="120">
        <v>151</v>
      </c>
      <c r="CD149" s="120">
        <v>240</v>
      </c>
      <c r="CE149" s="120">
        <v>361</v>
      </c>
      <c r="CF149" s="120">
        <v>32</v>
      </c>
      <c r="CG149" s="120">
        <v>76</v>
      </c>
      <c r="CH149" s="120">
        <v>208</v>
      </c>
      <c r="CI149" s="120">
        <v>285</v>
      </c>
    </row>
    <row r="150" spans="2:87" x14ac:dyDescent="0.25">
      <c r="B150" s="120" t="str">
        <f t="shared" si="7"/>
        <v>2012</v>
      </c>
      <c r="C150" s="120" t="s">
        <v>1537</v>
      </c>
      <c r="D150" s="120">
        <v>4417</v>
      </c>
      <c r="E150" s="120">
        <v>3741</v>
      </c>
      <c r="F150" s="120">
        <v>4138</v>
      </c>
      <c r="G150" s="120">
        <v>3377</v>
      </c>
      <c r="H150" s="120">
        <v>383</v>
      </c>
      <c r="I150" s="120">
        <v>88</v>
      </c>
      <c r="J150" s="120">
        <v>232</v>
      </c>
      <c r="K150" s="120">
        <v>246</v>
      </c>
      <c r="L150" s="120">
        <v>152</v>
      </c>
      <c r="M150" s="120">
        <v>165</v>
      </c>
      <c r="N150" s="120">
        <v>80</v>
      </c>
      <c r="O150" s="120">
        <v>81</v>
      </c>
      <c r="P150" s="120">
        <v>869</v>
      </c>
      <c r="Q150" s="120">
        <v>672</v>
      </c>
      <c r="R150" s="120">
        <v>595</v>
      </c>
      <c r="S150" s="120">
        <v>447</v>
      </c>
      <c r="T150" s="120">
        <v>900</v>
      </c>
      <c r="U150" s="120">
        <v>663</v>
      </c>
      <c r="V150" s="120">
        <v>484</v>
      </c>
      <c r="W150" s="120">
        <v>712</v>
      </c>
      <c r="X150" s="120">
        <v>431</v>
      </c>
      <c r="Y150" s="120">
        <v>657</v>
      </c>
      <c r="Z150" s="120">
        <v>740</v>
      </c>
      <c r="AA150" s="120">
        <v>490</v>
      </c>
      <c r="AB150" s="120">
        <v>116</v>
      </c>
      <c r="AC150" s="120">
        <v>56</v>
      </c>
      <c r="AD150" s="120">
        <v>624</v>
      </c>
      <c r="AE150" s="120">
        <v>433</v>
      </c>
      <c r="AF150" s="120">
        <v>279</v>
      </c>
      <c r="AG150" s="120">
        <v>364</v>
      </c>
      <c r="AH150" s="120">
        <v>253</v>
      </c>
      <c r="AI150" s="120">
        <v>307</v>
      </c>
      <c r="AJ150" s="120">
        <v>4021</v>
      </c>
      <c r="AK150" s="120">
        <v>3381</v>
      </c>
      <c r="AL150" s="120">
        <v>3811</v>
      </c>
      <c r="AM150" s="120">
        <v>3044</v>
      </c>
      <c r="AN150" s="120">
        <v>29</v>
      </c>
      <c r="AO150" s="120">
        <v>16</v>
      </c>
      <c r="AP150" s="120">
        <v>278</v>
      </c>
      <c r="AQ150" s="120">
        <v>64</v>
      </c>
      <c r="AR150" s="120">
        <v>191</v>
      </c>
      <c r="AS150" s="120">
        <v>219</v>
      </c>
      <c r="AT150" s="120">
        <v>128</v>
      </c>
      <c r="AU150" s="120">
        <v>146</v>
      </c>
      <c r="AV150" s="120">
        <v>62</v>
      </c>
      <c r="AW150" s="120">
        <v>74</v>
      </c>
      <c r="AX150" s="120">
        <v>1077</v>
      </c>
      <c r="AY150" s="120">
        <v>605</v>
      </c>
      <c r="AZ150" s="120">
        <v>87</v>
      </c>
      <c r="BA150" s="120">
        <v>109</v>
      </c>
      <c r="BB150" s="120">
        <v>783</v>
      </c>
      <c r="BC150" s="120">
        <v>402</v>
      </c>
      <c r="BD150" s="120">
        <v>207</v>
      </c>
      <c r="BE150" s="120">
        <v>94</v>
      </c>
      <c r="BF150" s="120">
        <v>71</v>
      </c>
      <c r="BG150" s="120">
        <v>93</v>
      </c>
      <c r="BH150" s="120">
        <v>182</v>
      </c>
      <c r="BI150" s="120">
        <v>215</v>
      </c>
      <c r="BJ150" s="120">
        <v>126</v>
      </c>
      <c r="BK150" s="120">
        <v>172</v>
      </c>
      <c r="BL150" s="120">
        <v>56</v>
      </c>
      <c r="BM150" s="120">
        <v>43</v>
      </c>
      <c r="BN150" s="120">
        <v>826</v>
      </c>
      <c r="BO150" s="120">
        <v>640</v>
      </c>
      <c r="BP150" s="120">
        <v>392</v>
      </c>
      <c r="BQ150" s="120">
        <v>664</v>
      </c>
      <c r="BR150" s="120">
        <v>32</v>
      </c>
      <c r="BS150" s="120">
        <v>50</v>
      </c>
      <c r="BT150" s="120">
        <v>360</v>
      </c>
      <c r="BU150" s="120">
        <v>614</v>
      </c>
      <c r="BV150" s="120">
        <v>593</v>
      </c>
      <c r="BW150" s="120">
        <v>411</v>
      </c>
      <c r="BX150" s="120">
        <v>88</v>
      </c>
      <c r="BY150" s="120">
        <v>47</v>
      </c>
      <c r="BZ150" s="120">
        <v>505</v>
      </c>
      <c r="CA150" s="120">
        <v>364</v>
      </c>
      <c r="CB150" s="120">
        <v>172</v>
      </c>
      <c r="CC150" s="120">
        <v>117</v>
      </c>
      <c r="CD150" s="120">
        <v>210</v>
      </c>
      <c r="CE150" s="120">
        <v>337</v>
      </c>
      <c r="CF150" s="120">
        <v>26</v>
      </c>
      <c r="CG150" s="120">
        <v>54</v>
      </c>
      <c r="CH150" s="120">
        <v>184</v>
      </c>
      <c r="CI150" s="120">
        <v>282</v>
      </c>
    </row>
    <row r="151" spans="2:87" x14ac:dyDescent="0.25">
      <c r="B151" s="120" t="str">
        <f t="shared" si="7"/>
        <v>2012</v>
      </c>
      <c r="C151" s="120" t="s">
        <v>1536</v>
      </c>
      <c r="D151" s="120">
        <v>4361</v>
      </c>
      <c r="E151" s="120">
        <v>3640</v>
      </c>
      <c r="F151" s="120">
        <v>4073</v>
      </c>
      <c r="G151" s="120">
        <v>3249</v>
      </c>
      <c r="H151" s="120">
        <v>300</v>
      </c>
      <c r="I151" s="120">
        <v>112</v>
      </c>
      <c r="J151" s="120">
        <v>233</v>
      </c>
      <c r="K151" s="120">
        <v>246</v>
      </c>
      <c r="L151" s="120">
        <v>145</v>
      </c>
      <c r="M151" s="120">
        <v>172</v>
      </c>
      <c r="N151" s="120">
        <v>88</v>
      </c>
      <c r="O151" s="120">
        <v>75</v>
      </c>
      <c r="P151" s="120">
        <v>894</v>
      </c>
      <c r="Q151" s="120">
        <v>649</v>
      </c>
      <c r="R151" s="120">
        <v>588</v>
      </c>
      <c r="S151" s="120">
        <v>401</v>
      </c>
      <c r="T151" s="120">
        <v>861</v>
      </c>
      <c r="U151" s="120">
        <v>553</v>
      </c>
      <c r="V151" s="120">
        <v>539</v>
      </c>
      <c r="W151" s="120">
        <v>700</v>
      </c>
      <c r="X151" s="120">
        <v>455</v>
      </c>
      <c r="Y151" s="120">
        <v>640</v>
      </c>
      <c r="Z151" s="120">
        <v>788</v>
      </c>
      <c r="AA151" s="120">
        <v>471</v>
      </c>
      <c r="AB151" s="120">
        <v>133</v>
      </c>
      <c r="AC151" s="120">
        <v>58</v>
      </c>
      <c r="AD151" s="120">
        <v>655</v>
      </c>
      <c r="AE151" s="120">
        <v>413</v>
      </c>
      <c r="AF151" s="120">
        <v>287</v>
      </c>
      <c r="AG151" s="120">
        <v>392</v>
      </c>
      <c r="AH151" s="120">
        <v>250</v>
      </c>
      <c r="AI151" s="120">
        <v>323</v>
      </c>
      <c r="AJ151" s="120">
        <v>3114</v>
      </c>
      <c r="AK151" s="120">
        <v>3189</v>
      </c>
      <c r="AL151" s="120">
        <v>2935</v>
      </c>
      <c r="AM151" s="120">
        <v>2816</v>
      </c>
      <c r="AN151" s="120">
        <v>20</v>
      </c>
      <c r="AO151" s="120">
        <v>20</v>
      </c>
      <c r="AP151" s="120">
        <v>175</v>
      </c>
      <c r="AQ151" s="120">
        <v>75</v>
      </c>
      <c r="AR151" s="120">
        <v>152</v>
      </c>
      <c r="AS151" s="120">
        <v>219</v>
      </c>
      <c r="AT151" s="120">
        <v>95</v>
      </c>
      <c r="AU151" s="120">
        <v>154</v>
      </c>
      <c r="AV151" s="120">
        <v>57</v>
      </c>
      <c r="AW151" s="120">
        <v>66</v>
      </c>
      <c r="AX151" s="120">
        <v>712</v>
      </c>
      <c r="AY151" s="120">
        <v>536</v>
      </c>
      <c r="AZ151" s="120">
        <v>103</v>
      </c>
      <c r="BA151" s="120">
        <v>110</v>
      </c>
      <c r="BB151" s="120">
        <v>431</v>
      </c>
      <c r="BC151" s="120">
        <v>300</v>
      </c>
      <c r="BD151" s="120">
        <v>178</v>
      </c>
      <c r="BE151" s="120">
        <v>125</v>
      </c>
      <c r="BF151" s="120">
        <v>56</v>
      </c>
      <c r="BG151" s="120">
        <v>73</v>
      </c>
      <c r="BH151" s="120">
        <v>130</v>
      </c>
      <c r="BI151" s="120">
        <v>249</v>
      </c>
      <c r="BJ151" s="120">
        <v>76</v>
      </c>
      <c r="BK151" s="120">
        <v>181</v>
      </c>
      <c r="BL151" s="120">
        <v>55</v>
      </c>
      <c r="BM151" s="120">
        <v>68</v>
      </c>
      <c r="BN151" s="120">
        <v>645</v>
      </c>
      <c r="BO151" s="120">
        <v>517</v>
      </c>
      <c r="BP151" s="120">
        <v>384</v>
      </c>
      <c r="BQ151" s="120">
        <v>663</v>
      </c>
      <c r="BR151" s="120">
        <v>43</v>
      </c>
      <c r="BS151" s="120">
        <v>51</v>
      </c>
      <c r="BT151" s="120">
        <v>341</v>
      </c>
      <c r="BU151" s="120">
        <v>612</v>
      </c>
      <c r="BV151" s="120">
        <v>538</v>
      </c>
      <c r="BW151" s="120">
        <v>356</v>
      </c>
      <c r="BX151" s="120">
        <v>90</v>
      </c>
      <c r="BY151" s="120">
        <v>41</v>
      </c>
      <c r="BZ151" s="120">
        <v>448</v>
      </c>
      <c r="CA151" s="120">
        <v>315</v>
      </c>
      <c r="CB151" s="120">
        <v>122</v>
      </c>
      <c r="CC151" s="120">
        <v>108</v>
      </c>
      <c r="CD151" s="120">
        <v>179</v>
      </c>
      <c r="CE151" s="120">
        <v>372</v>
      </c>
      <c r="CF151" s="120">
        <v>29</v>
      </c>
      <c r="CG151" s="120">
        <v>63</v>
      </c>
      <c r="CH151" s="120">
        <v>150</v>
      </c>
      <c r="CI151" s="120">
        <v>309</v>
      </c>
    </row>
    <row r="152" spans="2:87" x14ac:dyDescent="0.25">
      <c r="B152" s="120" t="str">
        <f t="shared" si="7"/>
        <v>2013</v>
      </c>
      <c r="C152" s="120" t="s">
        <v>1535</v>
      </c>
      <c r="D152" s="120">
        <v>4411</v>
      </c>
      <c r="E152" s="120">
        <v>3770</v>
      </c>
      <c r="F152" s="120">
        <v>4134</v>
      </c>
      <c r="G152" s="120">
        <v>3348</v>
      </c>
      <c r="H152" s="120">
        <v>328</v>
      </c>
      <c r="I152" s="120">
        <v>118</v>
      </c>
      <c r="J152" s="120">
        <v>237</v>
      </c>
      <c r="K152" s="120">
        <v>270</v>
      </c>
      <c r="L152" s="120">
        <v>147</v>
      </c>
      <c r="M152" s="120">
        <v>177</v>
      </c>
      <c r="N152" s="120">
        <v>90</v>
      </c>
      <c r="O152" s="120">
        <v>94</v>
      </c>
      <c r="P152" s="120">
        <v>887</v>
      </c>
      <c r="Q152" s="120">
        <v>685</v>
      </c>
      <c r="R152" s="120">
        <v>598</v>
      </c>
      <c r="S152" s="120">
        <v>422</v>
      </c>
      <c r="T152" s="120">
        <v>881</v>
      </c>
      <c r="U152" s="120">
        <v>679</v>
      </c>
      <c r="V152" s="120">
        <v>534</v>
      </c>
      <c r="W152" s="120">
        <v>641</v>
      </c>
      <c r="X152" s="120">
        <v>469</v>
      </c>
      <c r="Y152" s="120">
        <v>582</v>
      </c>
      <c r="Z152" s="120">
        <v>792</v>
      </c>
      <c r="AA152" s="120">
        <v>466</v>
      </c>
      <c r="AB152" s="120">
        <v>123</v>
      </c>
      <c r="AC152" s="120">
        <v>51</v>
      </c>
      <c r="AD152" s="120">
        <v>669</v>
      </c>
      <c r="AE152" s="120">
        <v>415</v>
      </c>
      <c r="AF152" s="120">
        <v>277</v>
      </c>
      <c r="AG152" s="120">
        <v>422</v>
      </c>
      <c r="AH152" s="120">
        <v>242</v>
      </c>
      <c r="AI152" s="120">
        <v>337</v>
      </c>
      <c r="AJ152" s="120">
        <v>4232</v>
      </c>
      <c r="AK152" s="120">
        <v>3838</v>
      </c>
      <c r="AL152" s="120">
        <v>3979</v>
      </c>
      <c r="AM152" s="120">
        <v>3454</v>
      </c>
      <c r="AN152" s="120">
        <v>33</v>
      </c>
      <c r="AO152" s="120">
        <v>18</v>
      </c>
      <c r="AP152" s="120">
        <v>289</v>
      </c>
      <c r="AQ152" s="120">
        <v>115</v>
      </c>
      <c r="AR152" s="120">
        <v>248</v>
      </c>
      <c r="AS152" s="120">
        <v>264</v>
      </c>
      <c r="AT152" s="120">
        <v>159</v>
      </c>
      <c r="AU152" s="120">
        <v>171</v>
      </c>
      <c r="AV152" s="120">
        <v>89</v>
      </c>
      <c r="AW152" s="120">
        <v>93</v>
      </c>
      <c r="AX152" s="120">
        <v>754</v>
      </c>
      <c r="AY152" s="120">
        <v>694</v>
      </c>
      <c r="AZ152" s="120">
        <v>148</v>
      </c>
      <c r="BA152" s="120">
        <v>158</v>
      </c>
      <c r="BB152" s="120">
        <v>469</v>
      </c>
      <c r="BC152" s="120">
        <v>405</v>
      </c>
      <c r="BD152" s="120">
        <v>136</v>
      </c>
      <c r="BE152" s="120">
        <v>131</v>
      </c>
      <c r="BF152" s="120">
        <v>68</v>
      </c>
      <c r="BG152" s="120">
        <v>88</v>
      </c>
      <c r="BH152" s="120">
        <v>217</v>
      </c>
      <c r="BI152" s="120">
        <v>265</v>
      </c>
      <c r="BJ152" s="120">
        <v>143</v>
      </c>
      <c r="BK152" s="120">
        <v>180</v>
      </c>
      <c r="BL152" s="120">
        <v>74</v>
      </c>
      <c r="BM152" s="120">
        <v>85</v>
      </c>
      <c r="BN152" s="120">
        <v>968</v>
      </c>
      <c r="BO152" s="120">
        <v>757</v>
      </c>
      <c r="BP152" s="120">
        <v>556</v>
      </c>
      <c r="BQ152" s="120">
        <v>660</v>
      </c>
      <c r="BR152" s="120">
        <v>67</v>
      </c>
      <c r="BS152" s="120">
        <v>56</v>
      </c>
      <c r="BT152" s="120">
        <v>489</v>
      </c>
      <c r="BU152" s="120">
        <v>604</v>
      </c>
      <c r="BV152" s="120">
        <v>673</v>
      </c>
      <c r="BW152" s="120">
        <v>424</v>
      </c>
      <c r="BX152" s="120">
        <v>93</v>
      </c>
      <c r="BY152" s="120">
        <v>50</v>
      </c>
      <c r="BZ152" s="120">
        <v>579</v>
      </c>
      <c r="CA152" s="120">
        <v>374</v>
      </c>
      <c r="CB152" s="120">
        <v>172</v>
      </c>
      <c r="CC152" s="120">
        <v>172</v>
      </c>
      <c r="CD152" s="120">
        <v>254</v>
      </c>
      <c r="CE152" s="120">
        <v>384</v>
      </c>
      <c r="CF152" s="120">
        <v>31</v>
      </c>
      <c r="CG152" s="120">
        <v>75</v>
      </c>
      <c r="CH152" s="120">
        <v>222</v>
      </c>
      <c r="CI152" s="120">
        <v>309</v>
      </c>
    </row>
    <row r="153" spans="2:87" x14ac:dyDescent="0.25">
      <c r="B153" s="120" t="str">
        <f t="shared" si="7"/>
        <v>2013</v>
      </c>
      <c r="C153" s="120" t="s">
        <v>1534</v>
      </c>
      <c r="D153" s="120">
        <v>4574</v>
      </c>
      <c r="E153" s="120">
        <v>4023</v>
      </c>
      <c r="F153" s="120">
        <v>4266</v>
      </c>
      <c r="G153" s="120">
        <v>3609</v>
      </c>
      <c r="H153" s="120">
        <v>390</v>
      </c>
      <c r="I153" s="120">
        <v>128</v>
      </c>
      <c r="J153" s="120">
        <v>247</v>
      </c>
      <c r="K153" s="120">
        <v>306</v>
      </c>
      <c r="L153" s="120">
        <v>150</v>
      </c>
      <c r="M153" s="120">
        <v>198</v>
      </c>
      <c r="N153" s="120">
        <v>98</v>
      </c>
      <c r="O153" s="120">
        <v>108</v>
      </c>
      <c r="P153" s="120">
        <v>946</v>
      </c>
      <c r="Q153" s="120">
        <v>650</v>
      </c>
      <c r="R153" s="120">
        <v>661</v>
      </c>
      <c r="S153" s="120">
        <v>406</v>
      </c>
      <c r="T153" s="120">
        <v>842</v>
      </c>
      <c r="U153" s="120">
        <v>743</v>
      </c>
      <c r="V153" s="120">
        <v>527</v>
      </c>
      <c r="W153" s="120">
        <v>695</v>
      </c>
      <c r="X153" s="120">
        <v>467</v>
      </c>
      <c r="Y153" s="120">
        <v>637</v>
      </c>
      <c r="Z153" s="120">
        <v>795</v>
      </c>
      <c r="AA153" s="120">
        <v>511</v>
      </c>
      <c r="AB153" s="120">
        <v>121</v>
      </c>
      <c r="AC153" s="120">
        <v>59</v>
      </c>
      <c r="AD153" s="120">
        <v>674</v>
      </c>
      <c r="AE153" s="120">
        <v>452</v>
      </c>
      <c r="AF153" s="120">
        <v>307</v>
      </c>
      <c r="AG153" s="120">
        <v>414</v>
      </c>
      <c r="AH153" s="120">
        <v>260</v>
      </c>
      <c r="AI153" s="120">
        <v>347</v>
      </c>
      <c r="AJ153" s="120">
        <v>3718</v>
      </c>
      <c r="AK153" s="120">
        <v>3785</v>
      </c>
      <c r="AL153" s="120">
        <v>3490</v>
      </c>
      <c r="AM153" s="120">
        <v>3388</v>
      </c>
      <c r="AN153" s="120">
        <v>27</v>
      </c>
      <c r="AO153" s="120">
        <v>25</v>
      </c>
      <c r="AP153" s="120">
        <v>318</v>
      </c>
      <c r="AQ153" s="120">
        <v>108</v>
      </c>
      <c r="AR153" s="120">
        <v>215</v>
      </c>
      <c r="AS153" s="120">
        <v>290</v>
      </c>
      <c r="AT153" s="120">
        <v>133</v>
      </c>
      <c r="AU153" s="120">
        <v>188</v>
      </c>
      <c r="AV153" s="120">
        <v>81</v>
      </c>
      <c r="AW153" s="120">
        <v>103</v>
      </c>
      <c r="AX153" s="120">
        <v>727</v>
      </c>
      <c r="AY153" s="120">
        <v>579</v>
      </c>
      <c r="AZ153" s="120">
        <v>114</v>
      </c>
      <c r="BA153" s="120">
        <v>105</v>
      </c>
      <c r="BB153" s="120">
        <v>496</v>
      </c>
      <c r="BC153" s="120">
        <v>346</v>
      </c>
      <c r="BD153" s="120">
        <v>117</v>
      </c>
      <c r="BE153" s="120">
        <v>129</v>
      </c>
      <c r="BF153" s="120">
        <v>64</v>
      </c>
      <c r="BG153" s="120">
        <v>92</v>
      </c>
      <c r="BH153" s="120">
        <v>176</v>
      </c>
      <c r="BI153" s="120">
        <v>290</v>
      </c>
      <c r="BJ153" s="120">
        <v>109</v>
      </c>
      <c r="BK153" s="120">
        <v>231</v>
      </c>
      <c r="BL153" s="120">
        <v>66</v>
      </c>
      <c r="BM153" s="120">
        <v>59</v>
      </c>
      <c r="BN153" s="120">
        <v>734</v>
      </c>
      <c r="BO153" s="120">
        <v>735</v>
      </c>
      <c r="BP153" s="120">
        <v>436</v>
      </c>
      <c r="BQ153" s="120">
        <v>665</v>
      </c>
      <c r="BR153" s="120">
        <v>46</v>
      </c>
      <c r="BS153" s="120">
        <v>54</v>
      </c>
      <c r="BT153" s="120">
        <v>391</v>
      </c>
      <c r="BU153" s="120">
        <v>611</v>
      </c>
      <c r="BV153" s="120">
        <v>637</v>
      </c>
      <c r="BW153" s="120">
        <v>490</v>
      </c>
      <c r="BX153" s="120">
        <v>81</v>
      </c>
      <c r="BY153" s="120">
        <v>55</v>
      </c>
      <c r="BZ153" s="120">
        <v>556</v>
      </c>
      <c r="CA153" s="120">
        <v>436</v>
      </c>
      <c r="CB153" s="120">
        <v>155</v>
      </c>
      <c r="CC153" s="120">
        <v>112</v>
      </c>
      <c r="CD153" s="120">
        <v>228</v>
      </c>
      <c r="CE153" s="120">
        <v>397</v>
      </c>
      <c r="CF153" s="120">
        <v>35</v>
      </c>
      <c r="CG153" s="120">
        <v>72</v>
      </c>
      <c r="CH153" s="120">
        <v>193</v>
      </c>
      <c r="CI153" s="120">
        <v>325</v>
      </c>
    </row>
    <row r="154" spans="2:87" x14ac:dyDescent="0.25">
      <c r="B154" s="120" t="str">
        <f t="shared" si="7"/>
        <v>2013</v>
      </c>
      <c r="C154" s="120" t="s">
        <v>1533</v>
      </c>
      <c r="D154" s="120">
        <v>4289</v>
      </c>
      <c r="E154" s="120">
        <v>3891</v>
      </c>
      <c r="F154" s="120">
        <v>4011</v>
      </c>
      <c r="G154" s="120">
        <v>3515</v>
      </c>
      <c r="H154" s="120">
        <v>343</v>
      </c>
      <c r="I154" s="120">
        <v>105</v>
      </c>
      <c r="J154" s="120">
        <v>205</v>
      </c>
      <c r="K154" s="120">
        <v>285</v>
      </c>
      <c r="L154" s="120">
        <v>129</v>
      </c>
      <c r="M154" s="120">
        <v>196</v>
      </c>
      <c r="N154" s="120">
        <v>76</v>
      </c>
      <c r="O154" s="120">
        <v>89</v>
      </c>
      <c r="P154" s="120">
        <v>817</v>
      </c>
      <c r="Q154" s="120">
        <v>633</v>
      </c>
      <c r="R154" s="120">
        <v>565</v>
      </c>
      <c r="S154" s="120">
        <v>400</v>
      </c>
      <c r="T154" s="120">
        <v>845</v>
      </c>
      <c r="U154" s="120">
        <v>695</v>
      </c>
      <c r="V154" s="120">
        <v>532</v>
      </c>
      <c r="W154" s="120">
        <v>708</v>
      </c>
      <c r="X154" s="120">
        <v>453</v>
      </c>
      <c r="Y154" s="120">
        <v>641</v>
      </c>
      <c r="Z154" s="120">
        <v>791</v>
      </c>
      <c r="AA154" s="120">
        <v>506</v>
      </c>
      <c r="AB154" s="120">
        <v>127</v>
      </c>
      <c r="AC154" s="120">
        <v>64</v>
      </c>
      <c r="AD154" s="120">
        <v>665</v>
      </c>
      <c r="AE154" s="120">
        <v>442</v>
      </c>
      <c r="AF154" s="120">
        <v>278</v>
      </c>
      <c r="AG154" s="120">
        <v>377</v>
      </c>
      <c r="AH154" s="120">
        <v>253</v>
      </c>
      <c r="AI154" s="120">
        <v>329</v>
      </c>
      <c r="AJ154" s="120">
        <v>4024</v>
      </c>
      <c r="AK154" s="120">
        <v>3860</v>
      </c>
      <c r="AL154" s="120">
        <v>3821</v>
      </c>
      <c r="AM154" s="120">
        <v>3485</v>
      </c>
      <c r="AN154" s="120">
        <v>29</v>
      </c>
      <c r="AO154" s="120">
        <v>15</v>
      </c>
      <c r="AP154" s="120">
        <v>345</v>
      </c>
      <c r="AQ154" s="120">
        <v>106</v>
      </c>
      <c r="AR154" s="120">
        <v>205</v>
      </c>
      <c r="AS154" s="120">
        <v>279</v>
      </c>
      <c r="AT154" s="120">
        <v>130</v>
      </c>
      <c r="AU154" s="120">
        <v>195</v>
      </c>
      <c r="AV154" s="120">
        <v>75</v>
      </c>
      <c r="AW154" s="120">
        <v>83</v>
      </c>
      <c r="AX154" s="120">
        <v>786</v>
      </c>
      <c r="AY154" s="120">
        <v>637</v>
      </c>
      <c r="AZ154" s="120">
        <v>112</v>
      </c>
      <c r="BA154" s="120">
        <v>126</v>
      </c>
      <c r="BB154" s="120">
        <v>549</v>
      </c>
      <c r="BC154" s="120">
        <v>405</v>
      </c>
      <c r="BD154" s="120">
        <v>126</v>
      </c>
      <c r="BE154" s="120">
        <v>107</v>
      </c>
      <c r="BF154" s="120">
        <v>41</v>
      </c>
      <c r="BG154" s="120">
        <v>95</v>
      </c>
      <c r="BH154" s="120">
        <v>163</v>
      </c>
      <c r="BI154" s="120">
        <v>271</v>
      </c>
      <c r="BJ154" s="120">
        <v>105</v>
      </c>
      <c r="BK154" s="120">
        <v>225</v>
      </c>
      <c r="BL154" s="120">
        <v>58</v>
      </c>
      <c r="BM154" s="120">
        <v>45</v>
      </c>
      <c r="BN154" s="120">
        <v>801</v>
      </c>
      <c r="BO154" s="120">
        <v>679</v>
      </c>
      <c r="BP154" s="120">
        <v>457</v>
      </c>
      <c r="BQ154" s="120">
        <v>689</v>
      </c>
      <c r="BR154" s="120">
        <v>50</v>
      </c>
      <c r="BS154" s="120">
        <v>63</v>
      </c>
      <c r="BT154" s="120">
        <v>407</v>
      </c>
      <c r="BU154" s="120">
        <v>626</v>
      </c>
      <c r="BV154" s="120">
        <v>801</v>
      </c>
      <c r="BW154" s="120">
        <v>536</v>
      </c>
      <c r="BX154" s="120">
        <v>122</v>
      </c>
      <c r="BY154" s="120">
        <v>62</v>
      </c>
      <c r="BZ154" s="120">
        <v>678</v>
      </c>
      <c r="CA154" s="120">
        <v>473</v>
      </c>
      <c r="CB154" s="120">
        <v>194</v>
      </c>
      <c r="CC154" s="120">
        <v>179</v>
      </c>
      <c r="CD154" s="120">
        <v>203</v>
      </c>
      <c r="CE154" s="120">
        <v>375</v>
      </c>
      <c r="CF154" s="120">
        <v>24</v>
      </c>
      <c r="CG154" s="120">
        <v>55</v>
      </c>
      <c r="CH154" s="120">
        <v>178</v>
      </c>
      <c r="CI154" s="120">
        <v>320</v>
      </c>
    </row>
    <row r="155" spans="2:87" x14ac:dyDescent="0.25">
      <c r="B155" s="120" t="str">
        <f t="shared" si="7"/>
        <v>2013</v>
      </c>
      <c r="C155" s="120" t="s">
        <v>1532</v>
      </c>
      <c r="D155" s="120">
        <v>4490</v>
      </c>
      <c r="E155" s="120">
        <v>3840</v>
      </c>
      <c r="F155" s="120">
        <v>4198</v>
      </c>
      <c r="G155" s="120">
        <v>3433</v>
      </c>
      <c r="H155" s="120">
        <v>288</v>
      </c>
      <c r="I155" s="120">
        <v>103</v>
      </c>
      <c r="J155" s="120">
        <v>239</v>
      </c>
      <c r="K155" s="120">
        <v>246</v>
      </c>
      <c r="L155" s="120">
        <v>150</v>
      </c>
      <c r="M155" s="120">
        <v>160</v>
      </c>
      <c r="N155" s="120">
        <v>90</v>
      </c>
      <c r="O155" s="120">
        <v>85</v>
      </c>
      <c r="P155" s="120">
        <v>873</v>
      </c>
      <c r="Q155" s="120">
        <v>710</v>
      </c>
      <c r="R155" s="120">
        <v>604</v>
      </c>
      <c r="S155" s="120">
        <v>443</v>
      </c>
      <c r="T155" s="120">
        <v>894</v>
      </c>
      <c r="U155" s="120">
        <v>711</v>
      </c>
      <c r="V155" s="120">
        <v>565</v>
      </c>
      <c r="W155" s="120">
        <v>716</v>
      </c>
      <c r="X155" s="120">
        <v>488</v>
      </c>
      <c r="Y155" s="120">
        <v>652</v>
      </c>
      <c r="Z155" s="120">
        <v>864</v>
      </c>
      <c r="AA155" s="120">
        <v>467</v>
      </c>
      <c r="AB155" s="120">
        <v>134</v>
      </c>
      <c r="AC155" s="120">
        <v>52</v>
      </c>
      <c r="AD155" s="120">
        <v>730</v>
      </c>
      <c r="AE155" s="120">
        <v>416</v>
      </c>
      <c r="AF155" s="120">
        <v>291</v>
      </c>
      <c r="AG155" s="120">
        <v>407</v>
      </c>
      <c r="AH155" s="120">
        <v>255</v>
      </c>
      <c r="AI155" s="120">
        <v>330</v>
      </c>
      <c r="AJ155" s="120">
        <v>4902</v>
      </c>
      <c r="AK155" s="120">
        <v>4215</v>
      </c>
      <c r="AL155" s="120">
        <v>4676</v>
      </c>
      <c r="AM155" s="120">
        <v>3794</v>
      </c>
      <c r="AN155" s="120">
        <v>34</v>
      </c>
      <c r="AO155" s="120">
        <v>22</v>
      </c>
      <c r="AP155" s="120">
        <v>377</v>
      </c>
      <c r="AQ155" s="120">
        <v>133</v>
      </c>
      <c r="AR155" s="120">
        <v>259</v>
      </c>
      <c r="AS155" s="120">
        <v>262</v>
      </c>
      <c r="AT155" s="120">
        <v>167</v>
      </c>
      <c r="AU155" s="120">
        <v>173</v>
      </c>
      <c r="AV155" s="120">
        <v>91</v>
      </c>
      <c r="AW155" s="120">
        <v>88</v>
      </c>
      <c r="AX155" s="120">
        <v>921</v>
      </c>
      <c r="AY155" s="120">
        <v>738</v>
      </c>
      <c r="AZ155" s="120">
        <v>129</v>
      </c>
      <c r="BA155" s="120">
        <v>139</v>
      </c>
      <c r="BB155" s="120">
        <v>639</v>
      </c>
      <c r="BC155" s="120">
        <v>453</v>
      </c>
      <c r="BD155" s="120">
        <v>152</v>
      </c>
      <c r="BE155" s="120">
        <v>146</v>
      </c>
      <c r="BF155" s="120">
        <v>69</v>
      </c>
      <c r="BG155" s="120">
        <v>79</v>
      </c>
      <c r="BH155" s="120">
        <v>204</v>
      </c>
      <c r="BI155" s="120">
        <v>321</v>
      </c>
      <c r="BJ155" s="120">
        <v>139</v>
      </c>
      <c r="BK155" s="120">
        <v>260</v>
      </c>
      <c r="BL155" s="120">
        <v>65</v>
      </c>
      <c r="BM155" s="120">
        <v>60</v>
      </c>
      <c r="BN155" s="120">
        <v>1020</v>
      </c>
      <c r="BO155" s="120">
        <v>773</v>
      </c>
      <c r="BP155" s="120">
        <v>547</v>
      </c>
      <c r="BQ155" s="120">
        <v>767</v>
      </c>
      <c r="BR155" s="120">
        <v>48</v>
      </c>
      <c r="BS155" s="120">
        <v>69</v>
      </c>
      <c r="BT155" s="120">
        <v>499</v>
      </c>
      <c r="BU155" s="120">
        <v>698</v>
      </c>
      <c r="BV155" s="120">
        <v>1045</v>
      </c>
      <c r="BW155" s="120">
        <v>566</v>
      </c>
      <c r="BX155" s="120">
        <v>186</v>
      </c>
      <c r="BY155" s="120">
        <v>67</v>
      </c>
      <c r="BZ155" s="120">
        <v>859</v>
      </c>
      <c r="CA155" s="120">
        <v>499</v>
      </c>
      <c r="CB155" s="120">
        <v>201</v>
      </c>
      <c r="CC155" s="120">
        <v>133</v>
      </c>
      <c r="CD155" s="120">
        <v>226</v>
      </c>
      <c r="CE155" s="120">
        <v>421</v>
      </c>
      <c r="CF155" s="120">
        <v>35</v>
      </c>
      <c r="CG155" s="120">
        <v>79</v>
      </c>
      <c r="CH155" s="120">
        <v>190</v>
      </c>
      <c r="CI155" s="120">
        <v>341</v>
      </c>
    </row>
    <row r="156" spans="2:87" x14ac:dyDescent="0.25">
      <c r="B156" s="120" t="str">
        <f t="shared" si="7"/>
        <v>2013</v>
      </c>
      <c r="C156" s="120" t="s">
        <v>1531</v>
      </c>
      <c r="D156" s="120">
        <v>4554</v>
      </c>
      <c r="E156" s="120">
        <v>3829</v>
      </c>
      <c r="F156" s="120">
        <v>4275</v>
      </c>
      <c r="G156" s="120">
        <v>3425</v>
      </c>
      <c r="H156" s="120">
        <v>334</v>
      </c>
      <c r="I156" s="120">
        <v>109</v>
      </c>
      <c r="J156" s="120">
        <v>252</v>
      </c>
      <c r="K156" s="120">
        <v>234</v>
      </c>
      <c r="L156" s="120">
        <v>150</v>
      </c>
      <c r="M156" s="120">
        <v>148</v>
      </c>
      <c r="N156" s="120">
        <v>101</v>
      </c>
      <c r="O156" s="120">
        <v>86</v>
      </c>
      <c r="P156" s="120">
        <v>887</v>
      </c>
      <c r="Q156" s="120">
        <v>735</v>
      </c>
      <c r="R156" s="120">
        <v>621</v>
      </c>
      <c r="S156" s="120">
        <v>470</v>
      </c>
      <c r="T156" s="120">
        <v>926</v>
      </c>
      <c r="U156" s="120">
        <v>674</v>
      </c>
      <c r="V156" s="120">
        <v>564</v>
      </c>
      <c r="W156" s="120">
        <v>682</v>
      </c>
      <c r="X156" s="120">
        <v>479</v>
      </c>
      <c r="Y156" s="120">
        <v>616</v>
      </c>
      <c r="Z156" s="120">
        <v>795</v>
      </c>
      <c r="AA156" s="120">
        <v>447</v>
      </c>
      <c r="AB156" s="120">
        <v>134</v>
      </c>
      <c r="AC156" s="120">
        <v>43</v>
      </c>
      <c r="AD156" s="120">
        <v>661</v>
      </c>
      <c r="AE156" s="120">
        <v>404</v>
      </c>
      <c r="AF156" s="120">
        <v>278</v>
      </c>
      <c r="AG156" s="120">
        <v>404</v>
      </c>
      <c r="AH156" s="120">
        <v>255</v>
      </c>
      <c r="AI156" s="120">
        <v>358</v>
      </c>
      <c r="AJ156" s="120">
        <v>5122</v>
      </c>
      <c r="AK156" s="120">
        <v>3849</v>
      </c>
      <c r="AL156" s="120">
        <v>4820</v>
      </c>
      <c r="AM156" s="120">
        <v>3424</v>
      </c>
      <c r="AN156" s="120">
        <v>29</v>
      </c>
      <c r="AO156" s="120">
        <v>19</v>
      </c>
      <c r="AP156" s="120">
        <v>430</v>
      </c>
      <c r="AQ156" s="120">
        <v>118</v>
      </c>
      <c r="AR156" s="120">
        <v>291</v>
      </c>
      <c r="AS156" s="120">
        <v>245</v>
      </c>
      <c r="AT156" s="120">
        <v>175</v>
      </c>
      <c r="AU156" s="120">
        <v>153</v>
      </c>
      <c r="AV156" s="120">
        <v>116</v>
      </c>
      <c r="AW156" s="120">
        <v>93</v>
      </c>
      <c r="AX156" s="120">
        <v>941</v>
      </c>
      <c r="AY156" s="120">
        <v>735</v>
      </c>
      <c r="AZ156" s="120">
        <v>116</v>
      </c>
      <c r="BA156" s="120">
        <v>121</v>
      </c>
      <c r="BB156" s="120">
        <v>673</v>
      </c>
      <c r="BC156" s="120">
        <v>474</v>
      </c>
      <c r="BD156" s="120">
        <v>151</v>
      </c>
      <c r="BE156" s="120">
        <v>139</v>
      </c>
      <c r="BF156" s="120">
        <v>82</v>
      </c>
      <c r="BG156" s="120">
        <v>90</v>
      </c>
      <c r="BH156" s="120">
        <v>237</v>
      </c>
      <c r="BI156" s="120">
        <v>288</v>
      </c>
      <c r="BJ156" s="120">
        <v>162</v>
      </c>
      <c r="BK156" s="120">
        <v>214</v>
      </c>
      <c r="BL156" s="120">
        <v>74</v>
      </c>
      <c r="BM156" s="120">
        <v>74</v>
      </c>
      <c r="BN156" s="120">
        <v>1005</v>
      </c>
      <c r="BO156" s="120">
        <v>655</v>
      </c>
      <c r="BP156" s="120">
        <v>533</v>
      </c>
      <c r="BQ156" s="120">
        <v>674</v>
      </c>
      <c r="BR156" s="120">
        <v>54</v>
      </c>
      <c r="BS156" s="120">
        <v>66</v>
      </c>
      <c r="BT156" s="120">
        <v>479</v>
      </c>
      <c r="BU156" s="120">
        <v>607</v>
      </c>
      <c r="BV156" s="120">
        <v>1030</v>
      </c>
      <c r="BW156" s="120">
        <v>463</v>
      </c>
      <c r="BX156" s="120">
        <v>216</v>
      </c>
      <c r="BY156" s="120">
        <v>55</v>
      </c>
      <c r="BZ156" s="120">
        <v>814</v>
      </c>
      <c r="CA156" s="120">
        <v>408</v>
      </c>
      <c r="CB156" s="120">
        <v>243</v>
      </c>
      <c r="CC156" s="120">
        <v>138</v>
      </c>
      <c r="CD156" s="120">
        <v>302</v>
      </c>
      <c r="CE156" s="120">
        <v>425</v>
      </c>
      <c r="CF156" s="120">
        <v>31</v>
      </c>
      <c r="CG156" s="120">
        <v>49</v>
      </c>
      <c r="CH156" s="120">
        <v>272</v>
      </c>
      <c r="CI156" s="120">
        <v>376</v>
      </c>
    </row>
    <row r="157" spans="2:87" x14ac:dyDescent="0.25">
      <c r="B157" s="120" t="str">
        <f t="shared" si="7"/>
        <v>2013</v>
      </c>
      <c r="C157" s="120" t="s">
        <v>1530</v>
      </c>
      <c r="D157" s="120">
        <v>4410</v>
      </c>
      <c r="E157" s="120">
        <v>3864</v>
      </c>
      <c r="F157" s="120">
        <v>4157</v>
      </c>
      <c r="G157" s="120">
        <v>3497</v>
      </c>
      <c r="H157" s="120">
        <v>333</v>
      </c>
      <c r="I157" s="120">
        <v>125</v>
      </c>
      <c r="J157" s="120">
        <v>232</v>
      </c>
      <c r="K157" s="120">
        <v>209</v>
      </c>
      <c r="L157" s="120">
        <v>136</v>
      </c>
      <c r="M157" s="120">
        <v>138</v>
      </c>
      <c r="N157" s="120">
        <v>95</v>
      </c>
      <c r="O157" s="120">
        <v>71</v>
      </c>
      <c r="P157" s="120">
        <v>864</v>
      </c>
      <c r="Q157" s="120">
        <v>763</v>
      </c>
      <c r="R157" s="120">
        <v>607</v>
      </c>
      <c r="S157" s="120">
        <v>520</v>
      </c>
      <c r="T157" s="120">
        <v>940</v>
      </c>
      <c r="U157" s="120">
        <v>647</v>
      </c>
      <c r="V157" s="120">
        <v>486</v>
      </c>
      <c r="W157" s="120">
        <v>678</v>
      </c>
      <c r="X157" s="120">
        <v>444</v>
      </c>
      <c r="Y157" s="120">
        <v>624</v>
      </c>
      <c r="Z157" s="120">
        <v>801</v>
      </c>
      <c r="AA157" s="120">
        <v>496</v>
      </c>
      <c r="AB157" s="120">
        <v>141</v>
      </c>
      <c r="AC157" s="120">
        <v>47</v>
      </c>
      <c r="AD157" s="120">
        <v>660</v>
      </c>
      <c r="AE157" s="120">
        <v>449</v>
      </c>
      <c r="AF157" s="120">
        <v>253</v>
      </c>
      <c r="AG157" s="120">
        <v>367</v>
      </c>
      <c r="AH157" s="120">
        <v>224</v>
      </c>
      <c r="AI157" s="120">
        <v>321</v>
      </c>
      <c r="AJ157" s="120">
        <v>5079</v>
      </c>
      <c r="AK157" s="120">
        <v>3860</v>
      </c>
      <c r="AL157" s="120">
        <v>4738</v>
      </c>
      <c r="AM157" s="120">
        <v>3472</v>
      </c>
      <c r="AN157" s="120">
        <v>37</v>
      </c>
      <c r="AO157" s="120">
        <v>22</v>
      </c>
      <c r="AP157" s="120">
        <v>416</v>
      </c>
      <c r="AQ157" s="120">
        <v>139</v>
      </c>
      <c r="AR157" s="120">
        <v>273</v>
      </c>
      <c r="AS157" s="120">
        <v>214</v>
      </c>
      <c r="AT157" s="120">
        <v>162</v>
      </c>
      <c r="AU157" s="120">
        <v>143</v>
      </c>
      <c r="AV157" s="120">
        <v>111</v>
      </c>
      <c r="AW157" s="120">
        <v>71</v>
      </c>
      <c r="AX157" s="120">
        <v>860</v>
      </c>
      <c r="AY157" s="120">
        <v>757</v>
      </c>
      <c r="AZ157" s="120">
        <v>120</v>
      </c>
      <c r="BA157" s="120">
        <v>101</v>
      </c>
      <c r="BB157" s="120">
        <v>600</v>
      </c>
      <c r="BC157" s="120">
        <v>529</v>
      </c>
      <c r="BD157" s="120">
        <v>140</v>
      </c>
      <c r="BE157" s="120">
        <v>126</v>
      </c>
      <c r="BF157" s="120">
        <v>98</v>
      </c>
      <c r="BG157" s="120">
        <v>95</v>
      </c>
      <c r="BH157" s="120">
        <v>238</v>
      </c>
      <c r="BI157" s="120">
        <v>332</v>
      </c>
      <c r="BJ157" s="120">
        <v>152</v>
      </c>
      <c r="BK157" s="120">
        <v>269</v>
      </c>
      <c r="BL157" s="120">
        <v>85</v>
      </c>
      <c r="BM157" s="120">
        <v>63</v>
      </c>
      <c r="BN157" s="120">
        <v>1015</v>
      </c>
      <c r="BO157" s="120">
        <v>621</v>
      </c>
      <c r="BP157" s="120">
        <v>556</v>
      </c>
      <c r="BQ157" s="120">
        <v>638</v>
      </c>
      <c r="BR157" s="120">
        <v>46</v>
      </c>
      <c r="BS157" s="120">
        <v>52</v>
      </c>
      <c r="BT157" s="120">
        <v>510</v>
      </c>
      <c r="BU157" s="120">
        <v>586</v>
      </c>
      <c r="BV157" s="120">
        <v>1001</v>
      </c>
      <c r="BW157" s="120">
        <v>512</v>
      </c>
      <c r="BX157" s="120">
        <v>220</v>
      </c>
      <c r="BY157" s="120">
        <v>42</v>
      </c>
      <c r="BZ157" s="120">
        <v>781</v>
      </c>
      <c r="CA157" s="120">
        <v>469</v>
      </c>
      <c r="CB157" s="120">
        <v>245</v>
      </c>
      <c r="CC157" s="120">
        <v>142</v>
      </c>
      <c r="CD157" s="120">
        <v>341</v>
      </c>
      <c r="CE157" s="120">
        <v>387</v>
      </c>
      <c r="CF157" s="120">
        <v>39</v>
      </c>
      <c r="CG157" s="120">
        <v>41</v>
      </c>
      <c r="CH157" s="120">
        <v>302</v>
      </c>
      <c r="CI157" s="120">
        <v>346</v>
      </c>
    </row>
    <row r="158" spans="2:87" x14ac:dyDescent="0.25">
      <c r="B158" s="120" t="str">
        <f t="shared" si="7"/>
        <v>2013</v>
      </c>
      <c r="C158" s="120" t="s">
        <v>1529</v>
      </c>
      <c r="D158" s="120">
        <v>4493</v>
      </c>
      <c r="E158" s="120">
        <v>3829</v>
      </c>
      <c r="F158" s="120">
        <v>4209</v>
      </c>
      <c r="G158" s="120">
        <v>3443</v>
      </c>
      <c r="H158" s="120">
        <v>305</v>
      </c>
      <c r="I158" s="120">
        <v>109</v>
      </c>
      <c r="J158" s="120">
        <v>228</v>
      </c>
      <c r="K158" s="120">
        <v>238</v>
      </c>
      <c r="L158" s="120">
        <v>136</v>
      </c>
      <c r="M158" s="120">
        <v>134</v>
      </c>
      <c r="N158" s="120">
        <v>92</v>
      </c>
      <c r="O158" s="120">
        <v>104</v>
      </c>
      <c r="P158" s="120">
        <v>902</v>
      </c>
      <c r="Q158" s="120">
        <v>688</v>
      </c>
      <c r="R158" s="120">
        <v>630</v>
      </c>
      <c r="S158" s="120">
        <v>443</v>
      </c>
      <c r="T158" s="120">
        <v>942</v>
      </c>
      <c r="U158" s="120">
        <v>638</v>
      </c>
      <c r="V158" s="120">
        <v>553</v>
      </c>
      <c r="W158" s="120">
        <v>667</v>
      </c>
      <c r="X158" s="120">
        <v>464</v>
      </c>
      <c r="Y158" s="120">
        <v>601</v>
      </c>
      <c r="Z158" s="120">
        <v>782</v>
      </c>
      <c r="AA158" s="120">
        <v>527</v>
      </c>
      <c r="AB158" s="120">
        <v>122</v>
      </c>
      <c r="AC158" s="120">
        <v>49</v>
      </c>
      <c r="AD158" s="120">
        <v>660</v>
      </c>
      <c r="AE158" s="120">
        <v>478</v>
      </c>
      <c r="AF158" s="120">
        <v>284</v>
      </c>
      <c r="AG158" s="120">
        <v>386</v>
      </c>
      <c r="AH158" s="120">
        <v>257</v>
      </c>
      <c r="AI158" s="120">
        <v>333</v>
      </c>
      <c r="AJ158" s="120">
        <v>4922</v>
      </c>
      <c r="AK158" s="120">
        <v>4121</v>
      </c>
      <c r="AL158" s="120">
        <v>4604</v>
      </c>
      <c r="AM158" s="120">
        <v>3695</v>
      </c>
      <c r="AN158" s="120">
        <v>32</v>
      </c>
      <c r="AO158" s="120">
        <v>24</v>
      </c>
      <c r="AP158" s="120">
        <v>367</v>
      </c>
      <c r="AQ158" s="120">
        <v>117</v>
      </c>
      <c r="AR158" s="120">
        <v>255</v>
      </c>
      <c r="AS158" s="120">
        <v>264</v>
      </c>
      <c r="AT158" s="120">
        <v>143</v>
      </c>
      <c r="AU158" s="120">
        <v>154</v>
      </c>
      <c r="AV158" s="120">
        <v>111</v>
      </c>
      <c r="AW158" s="120">
        <v>110</v>
      </c>
      <c r="AX158" s="120">
        <v>913</v>
      </c>
      <c r="AY158" s="120">
        <v>755</v>
      </c>
      <c r="AZ158" s="120">
        <v>135</v>
      </c>
      <c r="BA158" s="120">
        <v>153</v>
      </c>
      <c r="BB158" s="120">
        <v>623</v>
      </c>
      <c r="BC158" s="120">
        <v>482</v>
      </c>
      <c r="BD158" s="120">
        <v>154</v>
      </c>
      <c r="BE158" s="120">
        <v>121</v>
      </c>
      <c r="BF158" s="120">
        <v>80</v>
      </c>
      <c r="BG158" s="120">
        <v>97</v>
      </c>
      <c r="BH158" s="120">
        <v>243</v>
      </c>
      <c r="BI158" s="120">
        <v>328</v>
      </c>
      <c r="BJ158" s="120">
        <v>166</v>
      </c>
      <c r="BK158" s="120">
        <v>277</v>
      </c>
      <c r="BL158" s="120">
        <v>78</v>
      </c>
      <c r="BM158" s="120">
        <v>51</v>
      </c>
      <c r="BN158" s="120">
        <v>994</v>
      </c>
      <c r="BO158" s="120">
        <v>623</v>
      </c>
      <c r="BP158" s="120">
        <v>650</v>
      </c>
      <c r="BQ158" s="120">
        <v>737</v>
      </c>
      <c r="BR158" s="120">
        <v>120</v>
      </c>
      <c r="BS158" s="120">
        <v>80</v>
      </c>
      <c r="BT158" s="120">
        <v>530</v>
      </c>
      <c r="BU158" s="120">
        <v>657</v>
      </c>
      <c r="BV158" s="120">
        <v>848</v>
      </c>
      <c r="BW158" s="120">
        <v>585</v>
      </c>
      <c r="BX158" s="120">
        <v>124</v>
      </c>
      <c r="BY158" s="120">
        <v>45</v>
      </c>
      <c r="BZ158" s="120">
        <v>724</v>
      </c>
      <c r="CA158" s="120">
        <v>540</v>
      </c>
      <c r="CB158" s="120">
        <v>222</v>
      </c>
      <c r="CC158" s="120">
        <v>165</v>
      </c>
      <c r="CD158" s="120">
        <v>317</v>
      </c>
      <c r="CE158" s="120">
        <v>426</v>
      </c>
      <c r="CF158" s="120">
        <v>24</v>
      </c>
      <c r="CG158" s="120">
        <v>51</v>
      </c>
      <c r="CH158" s="120">
        <v>293</v>
      </c>
      <c r="CI158" s="120">
        <v>375</v>
      </c>
    </row>
    <row r="159" spans="2:87" x14ac:dyDescent="0.25">
      <c r="B159" s="120" t="str">
        <f t="shared" si="7"/>
        <v>2013</v>
      </c>
      <c r="C159" s="120" t="s">
        <v>1528</v>
      </c>
      <c r="D159" s="120">
        <v>4647</v>
      </c>
      <c r="E159" s="120">
        <v>3893</v>
      </c>
      <c r="F159" s="120">
        <v>4351</v>
      </c>
      <c r="G159" s="120">
        <v>3505</v>
      </c>
      <c r="H159" s="120">
        <v>293</v>
      </c>
      <c r="I159" s="120">
        <v>109</v>
      </c>
      <c r="J159" s="120">
        <v>259</v>
      </c>
      <c r="K159" s="120">
        <v>279</v>
      </c>
      <c r="L159" s="120">
        <v>152</v>
      </c>
      <c r="M159" s="120">
        <v>189</v>
      </c>
      <c r="N159" s="120">
        <v>107</v>
      </c>
      <c r="O159" s="120">
        <v>90</v>
      </c>
      <c r="P159" s="120">
        <v>978</v>
      </c>
      <c r="Q159" s="120">
        <v>732</v>
      </c>
      <c r="R159" s="120">
        <v>690</v>
      </c>
      <c r="S159" s="120">
        <v>438</v>
      </c>
      <c r="T159" s="120">
        <v>969</v>
      </c>
      <c r="U159" s="120">
        <v>671</v>
      </c>
      <c r="V159" s="120">
        <v>579</v>
      </c>
      <c r="W159" s="120">
        <v>725</v>
      </c>
      <c r="X159" s="120">
        <v>479</v>
      </c>
      <c r="Y159" s="120">
        <v>656</v>
      </c>
      <c r="Z159" s="120">
        <v>789</v>
      </c>
      <c r="AA159" s="120">
        <v>547</v>
      </c>
      <c r="AB159" s="120">
        <v>119</v>
      </c>
      <c r="AC159" s="120">
        <v>76</v>
      </c>
      <c r="AD159" s="120">
        <v>670</v>
      </c>
      <c r="AE159" s="120">
        <v>471</v>
      </c>
      <c r="AF159" s="120">
        <v>295</v>
      </c>
      <c r="AG159" s="120">
        <v>388</v>
      </c>
      <c r="AH159" s="120">
        <v>268</v>
      </c>
      <c r="AI159" s="120">
        <v>347</v>
      </c>
      <c r="AJ159" s="120">
        <v>5197</v>
      </c>
      <c r="AK159" s="120">
        <v>4043</v>
      </c>
      <c r="AL159" s="120">
        <v>4631</v>
      </c>
      <c r="AM159" s="120">
        <v>3621</v>
      </c>
      <c r="AN159" s="120">
        <v>27</v>
      </c>
      <c r="AO159" s="120">
        <v>20</v>
      </c>
      <c r="AP159" s="120">
        <v>285</v>
      </c>
      <c r="AQ159" s="120">
        <v>125</v>
      </c>
      <c r="AR159" s="120">
        <v>282</v>
      </c>
      <c r="AS159" s="120">
        <v>285</v>
      </c>
      <c r="AT159" s="120">
        <v>161</v>
      </c>
      <c r="AU159" s="120">
        <v>192</v>
      </c>
      <c r="AV159" s="120">
        <v>121</v>
      </c>
      <c r="AW159" s="120">
        <v>93</v>
      </c>
      <c r="AX159" s="120">
        <v>1012</v>
      </c>
      <c r="AY159" s="120">
        <v>774</v>
      </c>
      <c r="AZ159" s="120">
        <v>118</v>
      </c>
      <c r="BA159" s="120">
        <v>141</v>
      </c>
      <c r="BB159" s="120">
        <v>722</v>
      </c>
      <c r="BC159" s="120">
        <v>477</v>
      </c>
      <c r="BD159" s="120">
        <v>172</v>
      </c>
      <c r="BE159" s="120">
        <v>156</v>
      </c>
      <c r="BF159" s="120">
        <v>72</v>
      </c>
      <c r="BG159" s="120">
        <v>76</v>
      </c>
      <c r="BH159" s="120">
        <v>218</v>
      </c>
      <c r="BI159" s="120">
        <v>256</v>
      </c>
      <c r="BJ159" s="120">
        <v>148</v>
      </c>
      <c r="BK159" s="120">
        <v>195</v>
      </c>
      <c r="BL159" s="120">
        <v>70</v>
      </c>
      <c r="BM159" s="120">
        <v>61</v>
      </c>
      <c r="BN159" s="120">
        <v>1000</v>
      </c>
      <c r="BO159" s="120">
        <v>669</v>
      </c>
      <c r="BP159" s="120">
        <v>743</v>
      </c>
      <c r="BQ159" s="120">
        <v>739</v>
      </c>
      <c r="BR159" s="120">
        <v>177</v>
      </c>
      <c r="BS159" s="120">
        <v>75</v>
      </c>
      <c r="BT159" s="120">
        <v>566</v>
      </c>
      <c r="BU159" s="120">
        <v>663</v>
      </c>
      <c r="BV159" s="120">
        <v>819</v>
      </c>
      <c r="BW159" s="120">
        <v>579</v>
      </c>
      <c r="BX159" s="120">
        <v>100</v>
      </c>
      <c r="BY159" s="120">
        <v>93</v>
      </c>
      <c r="BZ159" s="120">
        <v>719</v>
      </c>
      <c r="CA159" s="120">
        <v>486</v>
      </c>
      <c r="CB159" s="120">
        <v>174</v>
      </c>
      <c r="CC159" s="120">
        <v>98</v>
      </c>
      <c r="CD159" s="120">
        <v>565</v>
      </c>
      <c r="CE159" s="120">
        <v>422</v>
      </c>
      <c r="CF159" s="120">
        <v>29</v>
      </c>
      <c r="CG159" s="120">
        <v>43</v>
      </c>
      <c r="CH159" s="120">
        <v>536</v>
      </c>
      <c r="CI159" s="120">
        <v>379</v>
      </c>
    </row>
    <row r="160" spans="2:87" x14ac:dyDescent="0.25">
      <c r="B160" s="120" t="str">
        <f t="shared" si="7"/>
        <v>2013</v>
      </c>
      <c r="C160" s="120" t="s">
        <v>1527</v>
      </c>
      <c r="D160" s="120">
        <v>4651</v>
      </c>
      <c r="E160" s="120">
        <v>3955</v>
      </c>
      <c r="F160" s="120">
        <v>4354</v>
      </c>
      <c r="G160" s="120">
        <v>3561</v>
      </c>
      <c r="H160" s="120">
        <v>308</v>
      </c>
      <c r="I160" s="120">
        <v>114</v>
      </c>
      <c r="J160" s="120">
        <v>258</v>
      </c>
      <c r="K160" s="120">
        <v>250</v>
      </c>
      <c r="L160" s="120">
        <v>161</v>
      </c>
      <c r="M160" s="120">
        <v>168</v>
      </c>
      <c r="N160" s="120">
        <v>97</v>
      </c>
      <c r="O160" s="120">
        <v>81</v>
      </c>
      <c r="P160" s="120">
        <v>968</v>
      </c>
      <c r="Q160" s="120">
        <v>756</v>
      </c>
      <c r="R160" s="120">
        <v>667</v>
      </c>
      <c r="S160" s="120">
        <v>487</v>
      </c>
      <c r="T160" s="120">
        <v>973</v>
      </c>
      <c r="U160" s="120">
        <v>680</v>
      </c>
      <c r="V160" s="120">
        <v>530</v>
      </c>
      <c r="W160" s="120">
        <v>674</v>
      </c>
      <c r="X160" s="120">
        <v>469</v>
      </c>
      <c r="Y160" s="120">
        <v>611</v>
      </c>
      <c r="Z160" s="120">
        <v>812</v>
      </c>
      <c r="AA160" s="120">
        <v>559</v>
      </c>
      <c r="AB160" s="120">
        <v>136</v>
      </c>
      <c r="AC160" s="120">
        <v>59</v>
      </c>
      <c r="AD160" s="120">
        <v>676</v>
      </c>
      <c r="AE160" s="120">
        <v>501</v>
      </c>
      <c r="AF160" s="120">
        <v>297</v>
      </c>
      <c r="AG160" s="120">
        <v>393</v>
      </c>
      <c r="AH160" s="120">
        <v>269</v>
      </c>
      <c r="AI160" s="120">
        <v>343</v>
      </c>
      <c r="AJ160" s="120">
        <v>4791</v>
      </c>
      <c r="AK160" s="120">
        <v>3905</v>
      </c>
      <c r="AL160" s="120">
        <v>4444</v>
      </c>
      <c r="AM160" s="120">
        <v>3541</v>
      </c>
      <c r="AN160" s="120">
        <v>27</v>
      </c>
      <c r="AO160" s="120">
        <v>16</v>
      </c>
      <c r="AP160" s="120">
        <v>296</v>
      </c>
      <c r="AQ160" s="120">
        <v>113</v>
      </c>
      <c r="AR160" s="120">
        <v>259</v>
      </c>
      <c r="AS160" s="120">
        <v>254</v>
      </c>
      <c r="AT160" s="120">
        <v>155</v>
      </c>
      <c r="AU160" s="120">
        <v>169</v>
      </c>
      <c r="AV160" s="120">
        <v>103</v>
      </c>
      <c r="AW160" s="120">
        <v>85</v>
      </c>
      <c r="AX160" s="120">
        <v>987</v>
      </c>
      <c r="AY160" s="120">
        <v>816</v>
      </c>
      <c r="AZ160" s="120">
        <v>132</v>
      </c>
      <c r="BA160" s="120">
        <v>120</v>
      </c>
      <c r="BB160" s="120">
        <v>678</v>
      </c>
      <c r="BC160" s="120">
        <v>547</v>
      </c>
      <c r="BD160" s="120">
        <v>178</v>
      </c>
      <c r="BE160" s="120">
        <v>149</v>
      </c>
      <c r="BF160" s="120">
        <v>72</v>
      </c>
      <c r="BG160" s="120">
        <v>103</v>
      </c>
      <c r="BH160" s="120">
        <v>216</v>
      </c>
      <c r="BI160" s="120">
        <v>249</v>
      </c>
      <c r="BJ160" s="120">
        <v>134</v>
      </c>
      <c r="BK160" s="120">
        <v>215</v>
      </c>
      <c r="BL160" s="120">
        <v>82</v>
      </c>
      <c r="BM160" s="120">
        <v>34</v>
      </c>
      <c r="BN160" s="120">
        <v>938</v>
      </c>
      <c r="BO160" s="120">
        <v>617</v>
      </c>
      <c r="BP160" s="120">
        <v>622</v>
      </c>
      <c r="BQ160" s="120">
        <v>660</v>
      </c>
      <c r="BR160" s="120">
        <v>123</v>
      </c>
      <c r="BS160" s="120">
        <v>59</v>
      </c>
      <c r="BT160" s="120">
        <v>499</v>
      </c>
      <c r="BU160" s="120">
        <v>600</v>
      </c>
      <c r="BV160" s="120">
        <v>839</v>
      </c>
      <c r="BW160" s="120">
        <v>557</v>
      </c>
      <c r="BX160" s="120">
        <v>134</v>
      </c>
      <c r="BY160" s="120">
        <v>54</v>
      </c>
      <c r="BZ160" s="120">
        <v>705</v>
      </c>
      <c r="CA160" s="120">
        <v>502</v>
      </c>
      <c r="CB160" s="120">
        <v>189</v>
      </c>
      <c r="CC160" s="120">
        <v>158</v>
      </c>
      <c r="CD160" s="120">
        <v>347</v>
      </c>
      <c r="CE160" s="120">
        <v>364</v>
      </c>
      <c r="CF160" s="120">
        <v>28</v>
      </c>
      <c r="CG160" s="120">
        <v>47</v>
      </c>
      <c r="CH160" s="120">
        <v>319</v>
      </c>
      <c r="CI160" s="120">
        <v>317</v>
      </c>
    </row>
    <row r="161" spans="2:87" x14ac:dyDescent="0.25">
      <c r="B161" s="120" t="str">
        <f t="shared" si="7"/>
        <v>2013</v>
      </c>
      <c r="C161" s="120" t="s">
        <v>1526</v>
      </c>
      <c r="D161" s="120">
        <v>4458</v>
      </c>
      <c r="E161" s="120">
        <v>4076</v>
      </c>
      <c r="F161" s="120">
        <v>4174</v>
      </c>
      <c r="G161" s="120">
        <v>3669</v>
      </c>
      <c r="H161" s="120">
        <v>334</v>
      </c>
      <c r="I161" s="120">
        <v>125</v>
      </c>
      <c r="J161" s="120">
        <v>230</v>
      </c>
      <c r="K161" s="120">
        <v>295</v>
      </c>
      <c r="L161" s="120">
        <v>141</v>
      </c>
      <c r="M161" s="120">
        <v>174</v>
      </c>
      <c r="N161" s="120">
        <v>89</v>
      </c>
      <c r="O161" s="120">
        <v>121</v>
      </c>
      <c r="P161" s="120">
        <v>957</v>
      </c>
      <c r="Q161" s="120">
        <v>698</v>
      </c>
      <c r="R161" s="120">
        <v>684</v>
      </c>
      <c r="S161" s="120">
        <v>443</v>
      </c>
      <c r="T161" s="120">
        <v>865</v>
      </c>
      <c r="U161" s="120">
        <v>746</v>
      </c>
      <c r="V161" s="120">
        <v>520</v>
      </c>
      <c r="W161" s="120">
        <v>666</v>
      </c>
      <c r="X161" s="120">
        <v>443</v>
      </c>
      <c r="Y161" s="120">
        <v>591</v>
      </c>
      <c r="Z161" s="120">
        <v>809</v>
      </c>
      <c r="AA161" s="120">
        <v>575</v>
      </c>
      <c r="AB161" s="120">
        <v>137</v>
      </c>
      <c r="AC161" s="120">
        <v>88</v>
      </c>
      <c r="AD161" s="120">
        <v>672</v>
      </c>
      <c r="AE161" s="120">
        <v>488</v>
      </c>
      <c r="AF161" s="120">
        <v>284</v>
      </c>
      <c r="AG161" s="120">
        <v>408</v>
      </c>
      <c r="AH161" s="120">
        <v>254</v>
      </c>
      <c r="AI161" s="120">
        <v>365</v>
      </c>
      <c r="AJ161" s="120">
        <v>4718</v>
      </c>
      <c r="AK161" s="120">
        <v>4304</v>
      </c>
      <c r="AL161" s="120">
        <v>4451</v>
      </c>
      <c r="AM161" s="120">
        <v>3900</v>
      </c>
      <c r="AN161" s="120">
        <v>31</v>
      </c>
      <c r="AO161" s="120">
        <v>23</v>
      </c>
      <c r="AP161" s="120">
        <v>336</v>
      </c>
      <c r="AQ161" s="120">
        <v>131</v>
      </c>
      <c r="AR161" s="120">
        <v>232</v>
      </c>
      <c r="AS161" s="120">
        <v>302</v>
      </c>
      <c r="AT161" s="120">
        <v>138</v>
      </c>
      <c r="AU161" s="120">
        <v>173</v>
      </c>
      <c r="AV161" s="120">
        <v>94</v>
      </c>
      <c r="AW161" s="120">
        <v>130</v>
      </c>
      <c r="AX161" s="120">
        <v>1157</v>
      </c>
      <c r="AY161" s="120">
        <v>754</v>
      </c>
      <c r="AZ161" s="120">
        <v>126</v>
      </c>
      <c r="BA161" s="120">
        <v>102</v>
      </c>
      <c r="BB161" s="120">
        <v>855</v>
      </c>
      <c r="BC161" s="120">
        <v>503</v>
      </c>
      <c r="BD161" s="120">
        <v>176</v>
      </c>
      <c r="BE161" s="120">
        <v>150</v>
      </c>
      <c r="BF161" s="120">
        <v>74</v>
      </c>
      <c r="BG161" s="120">
        <v>132</v>
      </c>
      <c r="BH161" s="120">
        <v>207</v>
      </c>
      <c r="BI161" s="120">
        <v>271</v>
      </c>
      <c r="BJ161" s="120">
        <v>132</v>
      </c>
      <c r="BK161" s="120">
        <v>233</v>
      </c>
      <c r="BL161" s="120">
        <v>76</v>
      </c>
      <c r="BM161" s="120">
        <v>38</v>
      </c>
      <c r="BN161" s="120">
        <v>920</v>
      </c>
      <c r="BO161" s="120">
        <v>823</v>
      </c>
      <c r="BP161" s="120">
        <v>555</v>
      </c>
      <c r="BQ161" s="120">
        <v>704</v>
      </c>
      <c r="BR161" s="120">
        <v>79</v>
      </c>
      <c r="BS161" s="120">
        <v>80</v>
      </c>
      <c r="BT161" s="120">
        <v>476</v>
      </c>
      <c r="BU161" s="120">
        <v>624</v>
      </c>
      <c r="BV161" s="120">
        <v>770</v>
      </c>
      <c r="BW161" s="120">
        <v>589</v>
      </c>
      <c r="BX161" s="120">
        <v>106</v>
      </c>
      <c r="BY161" s="120">
        <v>89</v>
      </c>
      <c r="BZ161" s="120">
        <v>664</v>
      </c>
      <c r="CA161" s="120">
        <v>500</v>
      </c>
      <c r="CB161" s="120">
        <v>171</v>
      </c>
      <c r="CC161" s="120">
        <v>171</v>
      </c>
      <c r="CD161" s="120">
        <v>267</v>
      </c>
      <c r="CE161" s="120">
        <v>403</v>
      </c>
      <c r="CF161" s="120">
        <v>30</v>
      </c>
      <c r="CG161" s="120">
        <v>44</v>
      </c>
      <c r="CH161" s="120">
        <v>237</v>
      </c>
      <c r="CI161" s="120">
        <v>359</v>
      </c>
    </row>
    <row r="162" spans="2:87" x14ac:dyDescent="0.25">
      <c r="B162" s="120" t="str">
        <f t="shared" si="7"/>
        <v>2013</v>
      </c>
      <c r="C162" s="120" t="s">
        <v>1525</v>
      </c>
      <c r="D162" s="120">
        <v>4616</v>
      </c>
      <c r="E162" s="120">
        <v>4073</v>
      </c>
      <c r="F162" s="120">
        <v>4313</v>
      </c>
      <c r="G162" s="120">
        <v>3690</v>
      </c>
      <c r="H162" s="120">
        <v>311</v>
      </c>
      <c r="I162" s="120">
        <v>141</v>
      </c>
      <c r="J162" s="120">
        <v>256</v>
      </c>
      <c r="K162" s="120">
        <v>288</v>
      </c>
      <c r="L162" s="120">
        <v>144</v>
      </c>
      <c r="M162" s="120">
        <v>168</v>
      </c>
      <c r="N162" s="120">
        <v>112</v>
      </c>
      <c r="O162" s="120">
        <v>119</v>
      </c>
      <c r="P162" s="120">
        <v>1020</v>
      </c>
      <c r="Q162" s="120">
        <v>752</v>
      </c>
      <c r="R162" s="120">
        <v>718</v>
      </c>
      <c r="S162" s="120">
        <v>439</v>
      </c>
      <c r="T162" s="120">
        <v>942</v>
      </c>
      <c r="U162" s="120">
        <v>706</v>
      </c>
      <c r="V162" s="120">
        <v>541</v>
      </c>
      <c r="W162" s="120">
        <v>688</v>
      </c>
      <c r="X162" s="120">
        <v>453</v>
      </c>
      <c r="Y162" s="120">
        <v>611</v>
      </c>
      <c r="Z162" s="120">
        <v>792</v>
      </c>
      <c r="AA162" s="120">
        <v>588</v>
      </c>
      <c r="AB162" s="120">
        <v>132</v>
      </c>
      <c r="AC162" s="120">
        <v>89</v>
      </c>
      <c r="AD162" s="120">
        <v>661</v>
      </c>
      <c r="AE162" s="120">
        <v>499</v>
      </c>
      <c r="AF162" s="120">
        <v>303</v>
      </c>
      <c r="AG162" s="120">
        <v>382</v>
      </c>
      <c r="AH162" s="120">
        <v>268</v>
      </c>
      <c r="AI162" s="120">
        <v>332</v>
      </c>
      <c r="AJ162" s="120">
        <v>4273</v>
      </c>
      <c r="AK162" s="120">
        <v>3690</v>
      </c>
      <c r="AL162" s="120">
        <v>4043</v>
      </c>
      <c r="AM162" s="120">
        <v>3337</v>
      </c>
      <c r="AN162" s="120">
        <v>19</v>
      </c>
      <c r="AO162" s="120">
        <v>17</v>
      </c>
      <c r="AP162" s="120">
        <v>228</v>
      </c>
      <c r="AQ162" s="120">
        <v>104</v>
      </c>
      <c r="AR162" s="120">
        <v>210</v>
      </c>
      <c r="AS162" s="120">
        <v>258</v>
      </c>
      <c r="AT162" s="120">
        <v>121</v>
      </c>
      <c r="AU162" s="120">
        <v>149</v>
      </c>
      <c r="AV162" s="120">
        <v>89</v>
      </c>
      <c r="AW162" s="120">
        <v>109</v>
      </c>
      <c r="AX162" s="120">
        <v>1295</v>
      </c>
      <c r="AY162" s="120">
        <v>687</v>
      </c>
      <c r="AZ162" s="120">
        <v>90</v>
      </c>
      <c r="BA162" s="120">
        <v>139</v>
      </c>
      <c r="BB162" s="120">
        <v>958</v>
      </c>
      <c r="BC162" s="120">
        <v>394</v>
      </c>
      <c r="BD162" s="120">
        <v>247</v>
      </c>
      <c r="BE162" s="120">
        <v>154</v>
      </c>
      <c r="BF162" s="120">
        <v>68</v>
      </c>
      <c r="BG162" s="120">
        <v>130</v>
      </c>
      <c r="BH162" s="120">
        <v>159</v>
      </c>
      <c r="BI162" s="120">
        <v>191</v>
      </c>
      <c r="BJ162" s="120">
        <v>107</v>
      </c>
      <c r="BK162" s="120">
        <v>159</v>
      </c>
      <c r="BL162" s="120">
        <v>52</v>
      </c>
      <c r="BM162" s="120">
        <v>32</v>
      </c>
      <c r="BN162" s="120">
        <v>869</v>
      </c>
      <c r="BO162" s="120">
        <v>680</v>
      </c>
      <c r="BP162" s="120">
        <v>429</v>
      </c>
      <c r="BQ162" s="120">
        <v>643</v>
      </c>
      <c r="BR162" s="120">
        <v>50</v>
      </c>
      <c r="BS162" s="120">
        <v>73</v>
      </c>
      <c r="BT162" s="120">
        <v>379</v>
      </c>
      <c r="BU162" s="120">
        <v>570</v>
      </c>
      <c r="BV162" s="120">
        <v>631</v>
      </c>
      <c r="BW162" s="120">
        <v>501</v>
      </c>
      <c r="BX162" s="120">
        <v>98</v>
      </c>
      <c r="BY162" s="120">
        <v>73</v>
      </c>
      <c r="BZ162" s="120">
        <v>533</v>
      </c>
      <c r="CA162" s="120">
        <v>428</v>
      </c>
      <c r="CB162" s="120">
        <v>136</v>
      </c>
      <c r="CC162" s="120">
        <v>127</v>
      </c>
      <c r="CD162" s="120">
        <v>230</v>
      </c>
      <c r="CE162" s="120">
        <v>353</v>
      </c>
      <c r="CF162" s="120">
        <v>37</v>
      </c>
      <c r="CG162" s="120">
        <v>47</v>
      </c>
      <c r="CH162" s="120">
        <v>193</v>
      </c>
      <c r="CI162" s="120">
        <v>305</v>
      </c>
    </row>
    <row r="163" spans="2:87" x14ac:dyDescent="0.25">
      <c r="B163" s="120" t="str">
        <f t="shared" si="7"/>
        <v>2013</v>
      </c>
      <c r="C163" s="120" t="s">
        <v>1524</v>
      </c>
      <c r="D163" s="120">
        <v>4545</v>
      </c>
      <c r="E163" s="120">
        <v>3977</v>
      </c>
      <c r="F163" s="120">
        <v>4265</v>
      </c>
      <c r="G163" s="120">
        <v>3628</v>
      </c>
      <c r="H163" s="120">
        <v>271</v>
      </c>
      <c r="I163" s="120">
        <v>125</v>
      </c>
      <c r="J163" s="120">
        <v>253</v>
      </c>
      <c r="K163" s="120">
        <v>298</v>
      </c>
      <c r="L163" s="120">
        <v>145</v>
      </c>
      <c r="M163" s="120">
        <v>180</v>
      </c>
      <c r="N163" s="120">
        <v>108</v>
      </c>
      <c r="O163" s="120">
        <v>118</v>
      </c>
      <c r="P163" s="120">
        <v>1014</v>
      </c>
      <c r="Q163" s="120">
        <v>743</v>
      </c>
      <c r="R163" s="120">
        <v>743</v>
      </c>
      <c r="S163" s="120">
        <v>438</v>
      </c>
      <c r="T163" s="120">
        <v>939</v>
      </c>
      <c r="U163" s="120">
        <v>714</v>
      </c>
      <c r="V163" s="120">
        <v>531</v>
      </c>
      <c r="W163" s="120">
        <v>613</v>
      </c>
      <c r="X163" s="120">
        <v>454</v>
      </c>
      <c r="Y163" s="120">
        <v>540</v>
      </c>
      <c r="Z163" s="120">
        <v>787</v>
      </c>
      <c r="AA163" s="120">
        <v>570</v>
      </c>
      <c r="AB163" s="120">
        <v>131</v>
      </c>
      <c r="AC163" s="120">
        <v>70</v>
      </c>
      <c r="AD163" s="120">
        <v>657</v>
      </c>
      <c r="AE163" s="120">
        <v>500</v>
      </c>
      <c r="AF163" s="120">
        <v>279</v>
      </c>
      <c r="AG163" s="120">
        <v>349</v>
      </c>
      <c r="AH163" s="120">
        <v>249</v>
      </c>
      <c r="AI163" s="120">
        <v>303</v>
      </c>
      <c r="AJ163" s="120">
        <v>3263</v>
      </c>
      <c r="AK163" s="120">
        <v>3507</v>
      </c>
      <c r="AL163" s="120">
        <v>3090</v>
      </c>
      <c r="AM163" s="120">
        <v>3175</v>
      </c>
      <c r="AN163" s="120">
        <v>21</v>
      </c>
      <c r="AO163" s="120">
        <v>25</v>
      </c>
      <c r="AP163" s="120">
        <v>157</v>
      </c>
      <c r="AQ163" s="120">
        <v>85</v>
      </c>
      <c r="AR163" s="120">
        <v>166</v>
      </c>
      <c r="AS163" s="120">
        <v>265</v>
      </c>
      <c r="AT163" s="120">
        <v>96</v>
      </c>
      <c r="AU163" s="120">
        <v>162</v>
      </c>
      <c r="AV163" s="120">
        <v>70</v>
      </c>
      <c r="AW163" s="120">
        <v>102</v>
      </c>
      <c r="AX163" s="120">
        <v>800</v>
      </c>
      <c r="AY163" s="120">
        <v>624</v>
      </c>
      <c r="AZ163" s="120">
        <v>82</v>
      </c>
      <c r="BA163" s="120">
        <v>145</v>
      </c>
      <c r="BB163" s="120">
        <v>548</v>
      </c>
      <c r="BC163" s="120">
        <v>335</v>
      </c>
      <c r="BD163" s="120">
        <v>170</v>
      </c>
      <c r="BE163" s="120">
        <v>144</v>
      </c>
      <c r="BF163" s="120">
        <v>56</v>
      </c>
      <c r="BG163" s="120">
        <v>84</v>
      </c>
      <c r="BH163" s="120">
        <v>128</v>
      </c>
      <c r="BI163" s="120">
        <v>231</v>
      </c>
      <c r="BJ163" s="120">
        <v>83</v>
      </c>
      <c r="BK163" s="120">
        <v>179</v>
      </c>
      <c r="BL163" s="120">
        <v>45</v>
      </c>
      <c r="BM163" s="120">
        <v>52</v>
      </c>
      <c r="BN163" s="120">
        <v>706</v>
      </c>
      <c r="BO163" s="120">
        <v>675</v>
      </c>
      <c r="BP163" s="120">
        <v>379</v>
      </c>
      <c r="BQ163" s="120">
        <v>579</v>
      </c>
      <c r="BR163" s="120">
        <v>40</v>
      </c>
      <c r="BS163" s="120">
        <v>65</v>
      </c>
      <c r="BT163" s="120">
        <v>340</v>
      </c>
      <c r="BU163" s="120">
        <v>514</v>
      </c>
      <c r="BV163" s="120">
        <v>540</v>
      </c>
      <c r="BW163" s="120">
        <v>447</v>
      </c>
      <c r="BX163" s="120">
        <v>89</v>
      </c>
      <c r="BY163" s="120">
        <v>51</v>
      </c>
      <c r="BZ163" s="120">
        <v>451</v>
      </c>
      <c r="CA163" s="120">
        <v>396</v>
      </c>
      <c r="CB163" s="120">
        <v>139</v>
      </c>
      <c r="CC163" s="120">
        <v>160</v>
      </c>
      <c r="CD163" s="120">
        <v>173</v>
      </c>
      <c r="CE163" s="120">
        <v>332</v>
      </c>
      <c r="CF163" s="120">
        <v>25</v>
      </c>
      <c r="CG163" s="120">
        <v>44</v>
      </c>
      <c r="CH163" s="120">
        <v>149</v>
      </c>
      <c r="CI163" s="120">
        <v>288</v>
      </c>
    </row>
    <row r="164" spans="2:87" x14ac:dyDescent="0.25">
      <c r="B164" s="120" t="str">
        <f t="shared" si="7"/>
        <v>2014</v>
      </c>
      <c r="C164" s="120" t="s">
        <v>1523</v>
      </c>
      <c r="D164" s="120">
        <v>4600</v>
      </c>
      <c r="E164" s="120">
        <v>3906</v>
      </c>
      <c r="F164" s="120">
        <v>4317</v>
      </c>
      <c r="G164" s="120">
        <v>3518</v>
      </c>
      <c r="H164" s="120">
        <v>295</v>
      </c>
      <c r="I164" s="120">
        <v>131</v>
      </c>
      <c r="J164" s="120">
        <v>248</v>
      </c>
      <c r="K164" s="120">
        <v>263</v>
      </c>
      <c r="L164" s="120">
        <v>143</v>
      </c>
      <c r="M164" s="120">
        <v>166</v>
      </c>
      <c r="N164" s="120">
        <v>106</v>
      </c>
      <c r="O164" s="120">
        <v>96</v>
      </c>
      <c r="P164" s="120">
        <v>947</v>
      </c>
      <c r="Q164" s="120">
        <v>670</v>
      </c>
      <c r="R164" s="120">
        <v>627</v>
      </c>
      <c r="S164" s="120">
        <v>381</v>
      </c>
      <c r="T164" s="120">
        <v>961</v>
      </c>
      <c r="U164" s="120">
        <v>644</v>
      </c>
      <c r="V164" s="120">
        <v>571</v>
      </c>
      <c r="W164" s="120">
        <v>721</v>
      </c>
      <c r="X164" s="120">
        <v>482</v>
      </c>
      <c r="Y164" s="120">
        <v>646</v>
      </c>
      <c r="Z164" s="120">
        <v>819</v>
      </c>
      <c r="AA164" s="120">
        <v>599</v>
      </c>
      <c r="AB164" s="120">
        <v>132</v>
      </c>
      <c r="AC164" s="120">
        <v>88</v>
      </c>
      <c r="AD164" s="120">
        <v>687</v>
      </c>
      <c r="AE164" s="120">
        <v>512</v>
      </c>
      <c r="AF164" s="120">
        <v>283</v>
      </c>
      <c r="AG164" s="120">
        <v>388</v>
      </c>
      <c r="AH164" s="120">
        <v>258</v>
      </c>
      <c r="AI164" s="120">
        <v>339</v>
      </c>
      <c r="AJ164" s="120">
        <v>4398</v>
      </c>
      <c r="AK164" s="120">
        <v>3966</v>
      </c>
      <c r="AL164" s="120">
        <v>4141</v>
      </c>
      <c r="AM164" s="120">
        <v>3613</v>
      </c>
      <c r="AN164" s="120">
        <v>35</v>
      </c>
      <c r="AO164" s="120">
        <v>31</v>
      </c>
      <c r="AP164" s="120">
        <v>260</v>
      </c>
      <c r="AQ164" s="120">
        <v>128</v>
      </c>
      <c r="AR164" s="120">
        <v>257</v>
      </c>
      <c r="AS164" s="120">
        <v>256</v>
      </c>
      <c r="AT164" s="120">
        <v>154</v>
      </c>
      <c r="AU164" s="120">
        <v>161</v>
      </c>
      <c r="AV164" s="120">
        <v>104</v>
      </c>
      <c r="AW164" s="120">
        <v>94</v>
      </c>
      <c r="AX164" s="120">
        <v>794</v>
      </c>
      <c r="AY164" s="120">
        <v>677</v>
      </c>
      <c r="AZ164" s="120">
        <v>134</v>
      </c>
      <c r="BA164" s="120">
        <v>149</v>
      </c>
      <c r="BB164" s="120">
        <v>486</v>
      </c>
      <c r="BC164" s="120">
        <v>361</v>
      </c>
      <c r="BD164" s="120">
        <v>174</v>
      </c>
      <c r="BE164" s="120">
        <v>167</v>
      </c>
      <c r="BF164" s="120">
        <v>89</v>
      </c>
      <c r="BG164" s="120">
        <v>107</v>
      </c>
      <c r="BH164" s="120">
        <v>171</v>
      </c>
      <c r="BI164" s="120">
        <v>248</v>
      </c>
      <c r="BJ164" s="120">
        <v>111</v>
      </c>
      <c r="BK164" s="120">
        <v>203</v>
      </c>
      <c r="BL164" s="120">
        <v>60</v>
      </c>
      <c r="BM164" s="120">
        <v>45</v>
      </c>
      <c r="BN164" s="120">
        <v>1050</v>
      </c>
      <c r="BO164" s="120">
        <v>712</v>
      </c>
      <c r="BP164" s="120">
        <v>594</v>
      </c>
      <c r="BQ164" s="120">
        <v>742</v>
      </c>
      <c r="BR164" s="120">
        <v>90</v>
      </c>
      <c r="BS164" s="120">
        <v>73</v>
      </c>
      <c r="BT164" s="120">
        <v>504</v>
      </c>
      <c r="BU164" s="120">
        <v>669</v>
      </c>
      <c r="BV164" s="120">
        <v>695</v>
      </c>
      <c r="BW164" s="120">
        <v>556</v>
      </c>
      <c r="BX164" s="120">
        <v>100</v>
      </c>
      <c r="BY164" s="120">
        <v>89</v>
      </c>
      <c r="BZ164" s="120">
        <v>595</v>
      </c>
      <c r="CA164" s="120">
        <v>467</v>
      </c>
      <c r="CB164" s="120">
        <v>197</v>
      </c>
      <c r="CC164" s="120">
        <v>155</v>
      </c>
      <c r="CD164" s="120">
        <v>257</v>
      </c>
      <c r="CE164" s="120">
        <v>353</v>
      </c>
      <c r="CF164" s="120">
        <v>22</v>
      </c>
      <c r="CG164" s="120">
        <v>43</v>
      </c>
      <c r="CH164" s="120">
        <v>235</v>
      </c>
      <c r="CI164" s="120">
        <v>310</v>
      </c>
    </row>
    <row r="165" spans="2:87" x14ac:dyDescent="0.25">
      <c r="B165" s="120" t="str">
        <f t="shared" si="7"/>
        <v>2014</v>
      </c>
      <c r="C165" s="120" t="s">
        <v>1522</v>
      </c>
      <c r="D165" s="120">
        <v>4698</v>
      </c>
      <c r="E165" s="120">
        <v>4160</v>
      </c>
      <c r="F165" s="120">
        <v>4398</v>
      </c>
      <c r="G165" s="120">
        <v>3744</v>
      </c>
      <c r="H165" s="120">
        <v>289</v>
      </c>
      <c r="I165" s="120">
        <v>122</v>
      </c>
      <c r="J165" s="120">
        <v>236</v>
      </c>
      <c r="K165" s="120">
        <v>261</v>
      </c>
      <c r="L165" s="120">
        <v>140</v>
      </c>
      <c r="M165" s="120">
        <v>152</v>
      </c>
      <c r="N165" s="120">
        <v>96</v>
      </c>
      <c r="O165" s="120">
        <v>109</v>
      </c>
      <c r="P165" s="120">
        <v>1013</v>
      </c>
      <c r="Q165" s="120">
        <v>731</v>
      </c>
      <c r="R165" s="120">
        <v>715</v>
      </c>
      <c r="S165" s="120">
        <v>463</v>
      </c>
      <c r="T165" s="120">
        <v>993</v>
      </c>
      <c r="U165" s="120">
        <v>793</v>
      </c>
      <c r="V165" s="120">
        <v>537</v>
      </c>
      <c r="W165" s="120">
        <v>723</v>
      </c>
      <c r="X165" s="120">
        <v>451</v>
      </c>
      <c r="Y165" s="120">
        <v>648</v>
      </c>
      <c r="Z165" s="120">
        <v>869</v>
      </c>
      <c r="AA165" s="120">
        <v>601</v>
      </c>
      <c r="AB165" s="120">
        <v>136</v>
      </c>
      <c r="AC165" s="120">
        <v>71</v>
      </c>
      <c r="AD165" s="120">
        <v>733</v>
      </c>
      <c r="AE165" s="120">
        <v>531</v>
      </c>
      <c r="AF165" s="120">
        <v>300</v>
      </c>
      <c r="AG165" s="120">
        <v>416</v>
      </c>
      <c r="AH165" s="120">
        <v>269</v>
      </c>
      <c r="AI165" s="120">
        <v>361</v>
      </c>
      <c r="AJ165" s="120">
        <v>3828</v>
      </c>
      <c r="AK165" s="120">
        <v>3941</v>
      </c>
      <c r="AL165" s="120">
        <v>3604</v>
      </c>
      <c r="AM165" s="120">
        <v>3541</v>
      </c>
      <c r="AN165" s="120">
        <v>27</v>
      </c>
      <c r="AO165" s="120">
        <v>26</v>
      </c>
      <c r="AP165" s="120">
        <v>237</v>
      </c>
      <c r="AQ165" s="120">
        <v>108</v>
      </c>
      <c r="AR165" s="120">
        <v>204</v>
      </c>
      <c r="AS165" s="120">
        <v>247</v>
      </c>
      <c r="AT165" s="120">
        <v>124</v>
      </c>
      <c r="AU165" s="120">
        <v>144</v>
      </c>
      <c r="AV165" s="120">
        <v>80</v>
      </c>
      <c r="AW165" s="120">
        <v>104</v>
      </c>
      <c r="AX165" s="120">
        <v>781</v>
      </c>
      <c r="AY165" s="120">
        <v>653</v>
      </c>
      <c r="AZ165" s="120">
        <v>114</v>
      </c>
      <c r="BA165" s="120">
        <v>131</v>
      </c>
      <c r="BB165" s="120">
        <v>540</v>
      </c>
      <c r="BC165" s="120">
        <v>400</v>
      </c>
      <c r="BD165" s="120">
        <v>127</v>
      </c>
      <c r="BE165" s="120">
        <v>121</v>
      </c>
      <c r="BF165" s="120">
        <v>50</v>
      </c>
      <c r="BG165" s="120">
        <v>96</v>
      </c>
      <c r="BH165" s="120">
        <v>140</v>
      </c>
      <c r="BI165" s="120">
        <v>205</v>
      </c>
      <c r="BJ165" s="120">
        <v>94</v>
      </c>
      <c r="BK165" s="120">
        <v>155</v>
      </c>
      <c r="BL165" s="120">
        <v>46</v>
      </c>
      <c r="BM165" s="120">
        <v>49</v>
      </c>
      <c r="BN165" s="120">
        <v>866</v>
      </c>
      <c r="BO165" s="120">
        <v>791</v>
      </c>
      <c r="BP165" s="120">
        <v>441</v>
      </c>
      <c r="BQ165" s="120">
        <v>689</v>
      </c>
      <c r="BR165" s="120">
        <v>65</v>
      </c>
      <c r="BS165" s="120">
        <v>69</v>
      </c>
      <c r="BT165" s="120">
        <v>376</v>
      </c>
      <c r="BU165" s="120">
        <v>620</v>
      </c>
      <c r="BV165" s="120">
        <v>700</v>
      </c>
      <c r="BW165" s="120">
        <v>581</v>
      </c>
      <c r="BX165" s="120">
        <v>90</v>
      </c>
      <c r="BY165" s="120">
        <v>66</v>
      </c>
      <c r="BZ165" s="120">
        <v>610</v>
      </c>
      <c r="CA165" s="120">
        <v>516</v>
      </c>
      <c r="CB165" s="120">
        <v>158</v>
      </c>
      <c r="CC165" s="120">
        <v>145</v>
      </c>
      <c r="CD165" s="120">
        <v>224</v>
      </c>
      <c r="CE165" s="120">
        <v>400</v>
      </c>
      <c r="CF165" s="120">
        <v>24</v>
      </c>
      <c r="CG165" s="120">
        <v>60</v>
      </c>
      <c r="CH165" s="120">
        <v>201</v>
      </c>
      <c r="CI165" s="120">
        <v>340</v>
      </c>
    </row>
    <row r="166" spans="2:87" x14ac:dyDescent="0.25">
      <c r="B166" s="120" t="str">
        <f t="shared" si="7"/>
        <v>2014</v>
      </c>
      <c r="C166" s="120" t="s">
        <v>1521</v>
      </c>
      <c r="D166" s="120">
        <v>4744</v>
      </c>
      <c r="E166" s="120">
        <v>4210</v>
      </c>
      <c r="F166" s="120">
        <v>4434</v>
      </c>
      <c r="G166" s="120">
        <v>3794</v>
      </c>
      <c r="H166" s="120">
        <v>259</v>
      </c>
      <c r="I166" s="120">
        <v>123</v>
      </c>
      <c r="J166" s="120">
        <v>252</v>
      </c>
      <c r="K166" s="120">
        <v>278</v>
      </c>
      <c r="L166" s="120">
        <v>145</v>
      </c>
      <c r="M166" s="120">
        <v>163</v>
      </c>
      <c r="N166" s="120">
        <v>107</v>
      </c>
      <c r="O166" s="120">
        <v>115</v>
      </c>
      <c r="P166" s="120">
        <v>1027</v>
      </c>
      <c r="Q166" s="120">
        <v>755</v>
      </c>
      <c r="R166" s="120">
        <v>712</v>
      </c>
      <c r="S166" s="120">
        <v>495</v>
      </c>
      <c r="T166" s="120">
        <v>1000</v>
      </c>
      <c r="U166" s="120">
        <v>779</v>
      </c>
      <c r="V166" s="120">
        <v>574</v>
      </c>
      <c r="W166" s="120">
        <v>715</v>
      </c>
      <c r="X166" s="120">
        <v>486</v>
      </c>
      <c r="Y166" s="120">
        <v>647</v>
      </c>
      <c r="Z166" s="120">
        <v>821</v>
      </c>
      <c r="AA166" s="120">
        <v>633</v>
      </c>
      <c r="AB166" s="120">
        <v>126</v>
      </c>
      <c r="AC166" s="120">
        <v>64</v>
      </c>
      <c r="AD166" s="120">
        <v>695</v>
      </c>
      <c r="AE166" s="120">
        <v>569</v>
      </c>
      <c r="AF166" s="120">
        <v>309</v>
      </c>
      <c r="AG166" s="120">
        <v>415</v>
      </c>
      <c r="AH166" s="120">
        <v>276</v>
      </c>
      <c r="AI166" s="120">
        <v>349</v>
      </c>
      <c r="AJ166" s="120">
        <v>4435</v>
      </c>
      <c r="AK166" s="120">
        <v>4177</v>
      </c>
      <c r="AL166" s="120">
        <v>4206</v>
      </c>
      <c r="AM166" s="120">
        <v>3761</v>
      </c>
      <c r="AN166" s="120">
        <v>35</v>
      </c>
      <c r="AO166" s="120">
        <v>30</v>
      </c>
      <c r="AP166" s="120">
        <v>259</v>
      </c>
      <c r="AQ166" s="120">
        <v>123</v>
      </c>
      <c r="AR166" s="120">
        <v>251</v>
      </c>
      <c r="AS166" s="120">
        <v>273</v>
      </c>
      <c r="AT166" s="120">
        <v>146</v>
      </c>
      <c r="AU166" s="120">
        <v>164</v>
      </c>
      <c r="AV166" s="120">
        <v>105</v>
      </c>
      <c r="AW166" s="120">
        <v>109</v>
      </c>
      <c r="AX166" s="120">
        <v>982</v>
      </c>
      <c r="AY166" s="120">
        <v>755</v>
      </c>
      <c r="AZ166" s="120">
        <v>123</v>
      </c>
      <c r="BA166" s="120">
        <v>114</v>
      </c>
      <c r="BB166" s="120">
        <v>687</v>
      </c>
      <c r="BC166" s="120">
        <v>499</v>
      </c>
      <c r="BD166" s="120">
        <v>172</v>
      </c>
      <c r="BE166" s="120">
        <v>141</v>
      </c>
      <c r="BF166" s="120">
        <v>76</v>
      </c>
      <c r="BG166" s="120">
        <v>101</v>
      </c>
      <c r="BH166" s="120">
        <v>180</v>
      </c>
      <c r="BI166" s="120">
        <v>233</v>
      </c>
      <c r="BJ166" s="120">
        <v>110</v>
      </c>
      <c r="BK166" s="120">
        <v>197</v>
      </c>
      <c r="BL166" s="120">
        <v>69</v>
      </c>
      <c r="BM166" s="120">
        <v>36</v>
      </c>
      <c r="BN166" s="120">
        <v>942</v>
      </c>
      <c r="BO166" s="120">
        <v>760</v>
      </c>
      <c r="BP166" s="120">
        <v>494</v>
      </c>
      <c r="BQ166" s="120">
        <v>696</v>
      </c>
      <c r="BR166" s="120">
        <v>56</v>
      </c>
      <c r="BS166" s="120">
        <v>63</v>
      </c>
      <c r="BT166" s="120">
        <v>438</v>
      </c>
      <c r="BU166" s="120">
        <v>633</v>
      </c>
      <c r="BV166" s="120">
        <v>832</v>
      </c>
      <c r="BW166" s="120">
        <v>664</v>
      </c>
      <c r="BX166" s="120">
        <v>122</v>
      </c>
      <c r="BY166" s="120">
        <v>62</v>
      </c>
      <c r="BZ166" s="120">
        <v>710</v>
      </c>
      <c r="CA166" s="120">
        <v>602</v>
      </c>
      <c r="CB166" s="120">
        <v>156</v>
      </c>
      <c r="CC166" s="120">
        <v>126</v>
      </c>
      <c r="CD166" s="120">
        <v>229</v>
      </c>
      <c r="CE166" s="120">
        <v>416</v>
      </c>
      <c r="CF166" s="120">
        <v>32</v>
      </c>
      <c r="CG166" s="120">
        <v>77</v>
      </c>
      <c r="CH166" s="120">
        <v>197</v>
      </c>
      <c r="CI166" s="120">
        <v>339</v>
      </c>
    </row>
    <row r="167" spans="2:87" x14ac:dyDescent="0.25">
      <c r="B167" s="120" t="str">
        <f t="shared" si="7"/>
        <v>2014</v>
      </c>
      <c r="C167" s="120" t="s">
        <v>1520</v>
      </c>
      <c r="D167" s="120">
        <v>4790</v>
      </c>
      <c r="E167" s="120">
        <v>4417</v>
      </c>
      <c r="F167" s="120">
        <v>4497</v>
      </c>
      <c r="G167" s="120">
        <v>4050</v>
      </c>
      <c r="H167" s="120">
        <v>304</v>
      </c>
      <c r="I167" s="120">
        <v>110</v>
      </c>
      <c r="J167" s="120">
        <v>251</v>
      </c>
      <c r="K167" s="120">
        <v>282</v>
      </c>
      <c r="L167" s="120">
        <v>150</v>
      </c>
      <c r="M167" s="120">
        <v>183</v>
      </c>
      <c r="N167" s="120">
        <v>101</v>
      </c>
      <c r="O167" s="120">
        <v>99</v>
      </c>
      <c r="P167" s="120">
        <v>1051</v>
      </c>
      <c r="Q167" s="120">
        <v>848</v>
      </c>
      <c r="R167" s="120">
        <v>742</v>
      </c>
      <c r="S167" s="120">
        <v>541</v>
      </c>
      <c r="T167" s="120">
        <v>987</v>
      </c>
      <c r="U167" s="120">
        <v>866</v>
      </c>
      <c r="V167" s="120">
        <v>590</v>
      </c>
      <c r="W167" s="120">
        <v>732</v>
      </c>
      <c r="X167" s="120">
        <v>510</v>
      </c>
      <c r="Y167" s="120">
        <v>661</v>
      </c>
      <c r="Z167" s="120">
        <v>849</v>
      </c>
      <c r="AA167" s="120">
        <v>679</v>
      </c>
      <c r="AB167" s="120">
        <v>151</v>
      </c>
      <c r="AC167" s="120">
        <v>90</v>
      </c>
      <c r="AD167" s="120">
        <v>698</v>
      </c>
      <c r="AE167" s="120">
        <v>589</v>
      </c>
      <c r="AF167" s="120">
        <v>292</v>
      </c>
      <c r="AG167" s="120">
        <v>367</v>
      </c>
      <c r="AH167" s="120">
        <v>262</v>
      </c>
      <c r="AI167" s="120">
        <v>305</v>
      </c>
      <c r="AJ167" s="120">
        <v>5216</v>
      </c>
      <c r="AK167" s="120">
        <v>4816</v>
      </c>
      <c r="AL167" s="120">
        <v>5001</v>
      </c>
      <c r="AM167" s="120">
        <v>4437</v>
      </c>
      <c r="AN167" s="120">
        <v>44</v>
      </c>
      <c r="AO167" s="120">
        <v>25</v>
      </c>
      <c r="AP167" s="120">
        <v>395</v>
      </c>
      <c r="AQ167" s="120">
        <v>136</v>
      </c>
      <c r="AR167" s="120">
        <v>268</v>
      </c>
      <c r="AS167" s="120">
        <v>301</v>
      </c>
      <c r="AT167" s="120">
        <v>167</v>
      </c>
      <c r="AU167" s="120">
        <v>199</v>
      </c>
      <c r="AV167" s="120">
        <v>102</v>
      </c>
      <c r="AW167" s="120">
        <v>102</v>
      </c>
      <c r="AX167" s="120">
        <v>1111</v>
      </c>
      <c r="AY167" s="120">
        <v>880</v>
      </c>
      <c r="AZ167" s="120">
        <v>166</v>
      </c>
      <c r="BA167" s="120">
        <v>166</v>
      </c>
      <c r="BB167" s="120">
        <v>786</v>
      </c>
      <c r="BC167" s="120">
        <v>555</v>
      </c>
      <c r="BD167" s="120">
        <v>159</v>
      </c>
      <c r="BE167" s="120">
        <v>158</v>
      </c>
      <c r="BF167" s="120">
        <v>79</v>
      </c>
      <c r="BG167" s="120">
        <v>131</v>
      </c>
      <c r="BH167" s="120">
        <v>195</v>
      </c>
      <c r="BI167" s="120">
        <v>295</v>
      </c>
      <c r="BJ167" s="120">
        <v>114</v>
      </c>
      <c r="BK167" s="120">
        <v>248</v>
      </c>
      <c r="BL167" s="120">
        <v>81</v>
      </c>
      <c r="BM167" s="120">
        <v>47</v>
      </c>
      <c r="BN167" s="120">
        <v>1120</v>
      </c>
      <c r="BO167" s="120">
        <v>935</v>
      </c>
      <c r="BP167" s="120">
        <v>573</v>
      </c>
      <c r="BQ167" s="120">
        <v>785</v>
      </c>
      <c r="BR167" s="120">
        <v>50</v>
      </c>
      <c r="BS167" s="120">
        <v>76</v>
      </c>
      <c r="BT167" s="120">
        <v>523</v>
      </c>
      <c r="BU167" s="120">
        <v>709</v>
      </c>
      <c r="BV167" s="120">
        <v>1035</v>
      </c>
      <c r="BW167" s="120">
        <v>793</v>
      </c>
      <c r="BX167" s="120">
        <v>212</v>
      </c>
      <c r="BY167" s="120">
        <v>118</v>
      </c>
      <c r="BZ167" s="120">
        <v>823</v>
      </c>
      <c r="CA167" s="120">
        <v>675</v>
      </c>
      <c r="CB167" s="120">
        <v>180</v>
      </c>
      <c r="CC167" s="120">
        <v>156</v>
      </c>
      <c r="CD167" s="120">
        <v>216</v>
      </c>
      <c r="CE167" s="120">
        <v>379</v>
      </c>
      <c r="CF167" s="120">
        <v>30</v>
      </c>
      <c r="CG167" s="120">
        <v>66</v>
      </c>
      <c r="CH167" s="120">
        <v>185</v>
      </c>
      <c r="CI167" s="120">
        <v>314</v>
      </c>
    </row>
    <row r="168" spans="2:87" x14ac:dyDescent="0.25">
      <c r="B168" s="120" t="str">
        <f t="shared" ref="B168:B182" si="8">RIGHT(C168,4)</f>
        <v>2014</v>
      </c>
      <c r="C168" s="120" t="s">
        <v>1519</v>
      </c>
      <c r="D168" s="120">
        <v>4805</v>
      </c>
      <c r="E168" s="120">
        <v>4608</v>
      </c>
      <c r="F168" s="120">
        <v>4517</v>
      </c>
      <c r="G168" s="120">
        <v>4179</v>
      </c>
      <c r="H168" s="120">
        <v>323</v>
      </c>
      <c r="I168" s="120">
        <v>127</v>
      </c>
      <c r="J168" s="120">
        <v>241</v>
      </c>
      <c r="K168" s="120">
        <v>292</v>
      </c>
      <c r="L168" s="120">
        <v>152</v>
      </c>
      <c r="M168" s="120">
        <v>174</v>
      </c>
      <c r="N168" s="120">
        <v>89</v>
      </c>
      <c r="O168" s="120">
        <v>118</v>
      </c>
      <c r="P168" s="120">
        <v>1080</v>
      </c>
      <c r="Q168" s="120">
        <v>762</v>
      </c>
      <c r="R168" s="120">
        <v>754</v>
      </c>
      <c r="S168" s="120">
        <v>437</v>
      </c>
      <c r="T168" s="120">
        <v>955</v>
      </c>
      <c r="U168" s="120">
        <v>881</v>
      </c>
      <c r="V168" s="120">
        <v>550</v>
      </c>
      <c r="W168" s="120">
        <v>806</v>
      </c>
      <c r="X168" s="120">
        <v>479</v>
      </c>
      <c r="Y168" s="120">
        <v>729</v>
      </c>
      <c r="Z168" s="120">
        <v>879</v>
      </c>
      <c r="AA168" s="120">
        <v>762</v>
      </c>
      <c r="AB168" s="120">
        <v>154</v>
      </c>
      <c r="AC168" s="120">
        <v>85</v>
      </c>
      <c r="AD168" s="120">
        <v>725</v>
      </c>
      <c r="AE168" s="120">
        <v>676</v>
      </c>
      <c r="AF168" s="120">
        <v>288</v>
      </c>
      <c r="AG168" s="120">
        <v>430</v>
      </c>
      <c r="AH168" s="120">
        <v>258</v>
      </c>
      <c r="AI168" s="120">
        <v>370</v>
      </c>
      <c r="AJ168" s="120">
        <v>5435</v>
      </c>
      <c r="AK168" s="120">
        <v>4639</v>
      </c>
      <c r="AL168" s="120">
        <v>5108</v>
      </c>
      <c r="AM168" s="120">
        <v>4188</v>
      </c>
      <c r="AN168" s="120">
        <v>40</v>
      </c>
      <c r="AO168" s="120">
        <v>32</v>
      </c>
      <c r="AP168" s="120">
        <v>417</v>
      </c>
      <c r="AQ168" s="120">
        <v>137</v>
      </c>
      <c r="AR168" s="120">
        <v>279</v>
      </c>
      <c r="AS168" s="120">
        <v>305</v>
      </c>
      <c r="AT168" s="120">
        <v>177</v>
      </c>
      <c r="AU168" s="120">
        <v>177</v>
      </c>
      <c r="AV168" s="120">
        <v>102</v>
      </c>
      <c r="AW168" s="120">
        <v>128</v>
      </c>
      <c r="AX168" s="120">
        <v>1149</v>
      </c>
      <c r="AY168" s="120">
        <v>761</v>
      </c>
      <c r="AZ168" s="120">
        <v>160</v>
      </c>
      <c r="BA168" s="120">
        <v>150</v>
      </c>
      <c r="BB168" s="120">
        <v>821</v>
      </c>
      <c r="BC168" s="120">
        <v>442</v>
      </c>
      <c r="BD168" s="120">
        <v>167</v>
      </c>
      <c r="BE168" s="120">
        <v>169</v>
      </c>
      <c r="BF168" s="120">
        <v>77</v>
      </c>
      <c r="BG168" s="120">
        <v>92</v>
      </c>
      <c r="BH168" s="120">
        <v>217</v>
      </c>
      <c r="BI168" s="120">
        <v>292</v>
      </c>
      <c r="BJ168" s="120">
        <v>129</v>
      </c>
      <c r="BK168" s="120">
        <v>227</v>
      </c>
      <c r="BL168" s="120">
        <v>88</v>
      </c>
      <c r="BM168" s="120">
        <v>64</v>
      </c>
      <c r="BN168" s="120">
        <v>1030</v>
      </c>
      <c r="BO168" s="120">
        <v>859</v>
      </c>
      <c r="BP168" s="120">
        <v>527</v>
      </c>
      <c r="BQ168" s="120">
        <v>798</v>
      </c>
      <c r="BR168" s="120">
        <v>46</v>
      </c>
      <c r="BS168" s="120">
        <v>78</v>
      </c>
      <c r="BT168" s="120">
        <v>482</v>
      </c>
      <c r="BU168" s="120">
        <v>720</v>
      </c>
      <c r="BV168" s="120">
        <v>1140</v>
      </c>
      <c r="BW168" s="120">
        <v>791</v>
      </c>
      <c r="BX168" s="120">
        <v>249</v>
      </c>
      <c r="BY168" s="120">
        <v>106</v>
      </c>
      <c r="BZ168" s="120">
        <v>891</v>
      </c>
      <c r="CA168" s="120">
        <v>685</v>
      </c>
      <c r="CB168" s="120">
        <v>230</v>
      </c>
      <c r="CC168" s="120">
        <v>122</v>
      </c>
      <c r="CD168" s="120">
        <v>327</v>
      </c>
      <c r="CE168" s="120">
        <v>451</v>
      </c>
      <c r="CF168" s="120">
        <v>38</v>
      </c>
      <c r="CG168" s="120">
        <v>62</v>
      </c>
      <c r="CH168" s="120">
        <v>289</v>
      </c>
      <c r="CI168" s="120">
        <v>388</v>
      </c>
    </row>
    <row r="169" spans="2:87" x14ac:dyDescent="0.25">
      <c r="B169" s="120" t="str">
        <f t="shared" si="8"/>
        <v>2014</v>
      </c>
      <c r="C169" s="120" t="s">
        <v>1518</v>
      </c>
      <c r="D169" s="120">
        <v>4820</v>
      </c>
      <c r="E169" s="120">
        <v>4710</v>
      </c>
      <c r="F169" s="120">
        <v>4522</v>
      </c>
      <c r="G169" s="120">
        <v>4201</v>
      </c>
      <c r="H169" s="120">
        <v>267</v>
      </c>
      <c r="I169" s="120">
        <v>150</v>
      </c>
      <c r="J169" s="120">
        <v>273</v>
      </c>
      <c r="K169" s="120">
        <v>299</v>
      </c>
      <c r="L169" s="120">
        <v>154</v>
      </c>
      <c r="M169" s="120">
        <v>182</v>
      </c>
      <c r="N169" s="120">
        <v>118</v>
      </c>
      <c r="O169" s="120">
        <v>116</v>
      </c>
      <c r="P169" s="120">
        <v>1097</v>
      </c>
      <c r="Q169" s="120">
        <v>807</v>
      </c>
      <c r="R169" s="120">
        <v>747</v>
      </c>
      <c r="S169" s="120">
        <v>464</v>
      </c>
      <c r="T169" s="120">
        <v>990</v>
      </c>
      <c r="U169" s="120">
        <v>888</v>
      </c>
      <c r="V169" s="120">
        <v>540</v>
      </c>
      <c r="W169" s="120">
        <v>815</v>
      </c>
      <c r="X169" s="120">
        <v>455</v>
      </c>
      <c r="Y169" s="120">
        <v>728</v>
      </c>
      <c r="Z169" s="120">
        <v>881</v>
      </c>
      <c r="AA169" s="120">
        <v>678</v>
      </c>
      <c r="AB169" s="120">
        <v>147</v>
      </c>
      <c r="AC169" s="120">
        <v>72</v>
      </c>
      <c r="AD169" s="120">
        <v>735</v>
      </c>
      <c r="AE169" s="120">
        <v>606</v>
      </c>
      <c r="AF169" s="120">
        <v>298</v>
      </c>
      <c r="AG169" s="120">
        <v>509</v>
      </c>
      <c r="AH169" s="120">
        <v>264</v>
      </c>
      <c r="AI169" s="120">
        <v>440</v>
      </c>
      <c r="AJ169" s="120">
        <v>5510</v>
      </c>
      <c r="AK169" s="120">
        <v>4717</v>
      </c>
      <c r="AL169" s="120">
        <v>5110</v>
      </c>
      <c r="AM169" s="120">
        <v>4178</v>
      </c>
      <c r="AN169" s="120">
        <v>41</v>
      </c>
      <c r="AO169" s="120">
        <v>30</v>
      </c>
      <c r="AP169" s="120">
        <v>335</v>
      </c>
      <c r="AQ169" s="120">
        <v>169</v>
      </c>
      <c r="AR169" s="120">
        <v>321</v>
      </c>
      <c r="AS169" s="120">
        <v>304</v>
      </c>
      <c r="AT169" s="120">
        <v>183</v>
      </c>
      <c r="AU169" s="120">
        <v>189</v>
      </c>
      <c r="AV169" s="120">
        <v>138</v>
      </c>
      <c r="AW169" s="120">
        <v>116</v>
      </c>
      <c r="AX169" s="120">
        <v>1087</v>
      </c>
      <c r="AY169" s="120">
        <v>800</v>
      </c>
      <c r="AZ169" s="120">
        <v>186</v>
      </c>
      <c r="BA169" s="120">
        <v>155</v>
      </c>
      <c r="BB169" s="120">
        <v>733</v>
      </c>
      <c r="BC169" s="120">
        <v>472</v>
      </c>
      <c r="BD169" s="120">
        <v>168</v>
      </c>
      <c r="BE169" s="120">
        <v>173</v>
      </c>
      <c r="BF169" s="120">
        <v>91</v>
      </c>
      <c r="BG169" s="120">
        <v>106</v>
      </c>
      <c r="BH169" s="120">
        <v>219</v>
      </c>
      <c r="BI169" s="120">
        <v>335</v>
      </c>
      <c r="BJ169" s="120">
        <v>141</v>
      </c>
      <c r="BK169" s="120">
        <v>265</v>
      </c>
      <c r="BL169" s="120">
        <v>78</v>
      </c>
      <c r="BM169" s="120">
        <v>70</v>
      </c>
      <c r="BN169" s="120">
        <v>1068</v>
      </c>
      <c r="BO169" s="120">
        <v>862</v>
      </c>
      <c r="BP169" s="120">
        <v>613</v>
      </c>
      <c r="BQ169" s="120">
        <v>772</v>
      </c>
      <c r="BR169" s="120">
        <v>91</v>
      </c>
      <c r="BS169" s="120">
        <v>86</v>
      </c>
      <c r="BT169" s="120">
        <v>522</v>
      </c>
      <c r="BU169" s="120">
        <v>686</v>
      </c>
      <c r="BV169" s="120">
        <v>1100</v>
      </c>
      <c r="BW169" s="120">
        <v>691</v>
      </c>
      <c r="BX169" s="120">
        <v>229</v>
      </c>
      <c r="BY169" s="120">
        <v>64</v>
      </c>
      <c r="BZ169" s="120">
        <v>871</v>
      </c>
      <c r="CA169" s="120">
        <v>627</v>
      </c>
      <c r="CB169" s="120">
        <v>236</v>
      </c>
      <c r="CC169" s="120">
        <v>108</v>
      </c>
      <c r="CD169" s="120">
        <v>400</v>
      </c>
      <c r="CE169" s="120">
        <v>540</v>
      </c>
      <c r="CF169" s="120">
        <v>45</v>
      </c>
      <c r="CG169" s="120">
        <v>62</v>
      </c>
      <c r="CH169" s="120">
        <v>355</v>
      </c>
      <c r="CI169" s="120">
        <v>477</v>
      </c>
    </row>
    <row r="170" spans="2:87" x14ac:dyDescent="0.25">
      <c r="B170" s="120" t="str">
        <f t="shared" si="8"/>
        <v>2014</v>
      </c>
      <c r="C170" s="120" t="s">
        <v>1517</v>
      </c>
      <c r="D170" s="120">
        <v>5003</v>
      </c>
      <c r="E170" s="120">
        <v>4726</v>
      </c>
      <c r="F170" s="120">
        <v>4718</v>
      </c>
      <c r="G170" s="120">
        <v>4256</v>
      </c>
      <c r="H170" s="120">
        <v>385</v>
      </c>
      <c r="I170" s="120">
        <v>138</v>
      </c>
      <c r="J170" s="120">
        <v>266</v>
      </c>
      <c r="K170" s="120">
        <v>286</v>
      </c>
      <c r="L170" s="120">
        <v>158</v>
      </c>
      <c r="M170" s="120">
        <v>185</v>
      </c>
      <c r="N170" s="120">
        <v>108</v>
      </c>
      <c r="O170" s="120">
        <v>101</v>
      </c>
      <c r="P170" s="120">
        <v>1102</v>
      </c>
      <c r="Q170" s="120">
        <v>835</v>
      </c>
      <c r="R170" s="120">
        <v>764</v>
      </c>
      <c r="S170" s="120">
        <v>490</v>
      </c>
      <c r="T170" s="120">
        <v>1000</v>
      </c>
      <c r="U170" s="120">
        <v>911</v>
      </c>
      <c r="V170" s="120">
        <v>579</v>
      </c>
      <c r="W170" s="120">
        <v>856</v>
      </c>
      <c r="X170" s="120">
        <v>507</v>
      </c>
      <c r="Y170" s="120">
        <v>776</v>
      </c>
      <c r="Z170" s="120">
        <v>872</v>
      </c>
      <c r="AA170" s="120">
        <v>646</v>
      </c>
      <c r="AB170" s="120">
        <v>151</v>
      </c>
      <c r="AC170" s="120">
        <v>71</v>
      </c>
      <c r="AD170" s="120">
        <v>721</v>
      </c>
      <c r="AE170" s="120">
        <v>575</v>
      </c>
      <c r="AF170" s="120">
        <v>286</v>
      </c>
      <c r="AG170" s="120">
        <v>470</v>
      </c>
      <c r="AH170" s="120">
        <v>259</v>
      </c>
      <c r="AI170" s="120">
        <v>417</v>
      </c>
      <c r="AJ170" s="120">
        <v>5459</v>
      </c>
      <c r="AK170" s="120">
        <v>5062</v>
      </c>
      <c r="AL170" s="120">
        <v>5139</v>
      </c>
      <c r="AM170" s="120">
        <v>4538</v>
      </c>
      <c r="AN170" s="120">
        <v>37</v>
      </c>
      <c r="AO170" s="120">
        <v>29</v>
      </c>
      <c r="AP170" s="120">
        <v>465</v>
      </c>
      <c r="AQ170" s="120">
        <v>151</v>
      </c>
      <c r="AR170" s="120">
        <v>295</v>
      </c>
      <c r="AS170" s="120">
        <v>319</v>
      </c>
      <c r="AT170" s="120">
        <v>165</v>
      </c>
      <c r="AU170" s="120">
        <v>212</v>
      </c>
      <c r="AV170" s="120">
        <v>130</v>
      </c>
      <c r="AW170" s="120">
        <v>107</v>
      </c>
      <c r="AX170" s="120">
        <v>1112</v>
      </c>
      <c r="AY170" s="120">
        <v>907</v>
      </c>
      <c r="AZ170" s="120">
        <v>167</v>
      </c>
      <c r="BA170" s="120">
        <v>188</v>
      </c>
      <c r="BB170" s="120">
        <v>754</v>
      </c>
      <c r="BC170" s="120">
        <v>526</v>
      </c>
      <c r="BD170" s="120">
        <v>191</v>
      </c>
      <c r="BE170" s="120">
        <v>193</v>
      </c>
      <c r="BF170" s="120">
        <v>85</v>
      </c>
      <c r="BG170" s="120">
        <v>120</v>
      </c>
      <c r="BH170" s="120">
        <v>224</v>
      </c>
      <c r="BI170" s="120">
        <v>318</v>
      </c>
      <c r="BJ170" s="120">
        <v>152</v>
      </c>
      <c r="BK170" s="120">
        <v>235</v>
      </c>
      <c r="BL170" s="120">
        <v>72</v>
      </c>
      <c r="BM170" s="120">
        <v>83</v>
      </c>
      <c r="BN170" s="120">
        <v>1059</v>
      </c>
      <c r="BO170" s="120">
        <v>896</v>
      </c>
      <c r="BP170" s="120">
        <v>676</v>
      </c>
      <c r="BQ170" s="120">
        <v>939</v>
      </c>
      <c r="BR170" s="120">
        <v>96</v>
      </c>
      <c r="BS170" s="120">
        <v>92</v>
      </c>
      <c r="BT170" s="120">
        <v>580</v>
      </c>
      <c r="BU170" s="120">
        <v>847</v>
      </c>
      <c r="BV170" s="120">
        <v>938</v>
      </c>
      <c r="BW170" s="120">
        <v>700</v>
      </c>
      <c r="BX170" s="120">
        <v>152</v>
      </c>
      <c r="BY170" s="120">
        <v>65</v>
      </c>
      <c r="BZ170" s="120">
        <v>786</v>
      </c>
      <c r="CA170" s="120">
        <v>636</v>
      </c>
      <c r="CB170" s="120">
        <v>248</v>
      </c>
      <c r="CC170" s="120">
        <v>159</v>
      </c>
      <c r="CD170" s="120">
        <v>320</v>
      </c>
      <c r="CE170" s="120">
        <v>524</v>
      </c>
      <c r="CF170" s="120">
        <v>24</v>
      </c>
      <c r="CG170" s="120">
        <v>51</v>
      </c>
      <c r="CH170" s="120">
        <v>296</v>
      </c>
      <c r="CI170" s="120">
        <v>473</v>
      </c>
    </row>
    <row r="171" spans="2:87" x14ac:dyDescent="0.25">
      <c r="B171" s="120" t="str">
        <f t="shared" si="8"/>
        <v>2014</v>
      </c>
      <c r="C171" s="120" t="s">
        <v>1516</v>
      </c>
      <c r="D171" s="120">
        <v>4792</v>
      </c>
      <c r="E171" s="120">
        <v>4925</v>
      </c>
      <c r="F171" s="120">
        <v>4506</v>
      </c>
      <c r="G171" s="120">
        <v>4478</v>
      </c>
      <c r="H171" s="120">
        <v>346</v>
      </c>
      <c r="I171" s="120">
        <v>127</v>
      </c>
      <c r="J171" s="120">
        <v>242</v>
      </c>
      <c r="K171" s="120">
        <v>307</v>
      </c>
      <c r="L171" s="120">
        <v>141</v>
      </c>
      <c r="M171" s="120">
        <v>183</v>
      </c>
      <c r="N171" s="120">
        <v>100</v>
      </c>
      <c r="O171" s="120">
        <v>124</v>
      </c>
      <c r="P171" s="120">
        <v>1017</v>
      </c>
      <c r="Q171" s="120">
        <v>888</v>
      </c>
      <c r="R171" s="120">
        <v>688</v>
      </c>
      <c r="S171" s="120">
        <v>560</v>
      </c>
      <c r="T171" s="120">
        <v>1020</v>
      </c>
      <c r="U171" s="120">
        <v>919</v>
      </c>
      <c r="V171" s="120">
        <v>521</v>
      </c>
      <c r="W171" s="120">
        <v>882</v>
      </c>
      <c r="X171" s="120">
        <v>440</v>
      </c>
      <c r="Y171" s="120">
        <v>799</v>
      </c>
      <c r="Z171" s="120">
        <v>862</v>
      </c>
      <c r="AA171" s="120">
        <v>697</v>
      </c>
      <c r="AB171" s="120">
        <v>144</v>
      </c>
      <c r="AC171" s="120">
        <v>67</v>
      </c>
      <c r="AD171" s="120">
        <v>718</v>
      </c>
      <c r="AE171" s="120">
        <v>630</v>
      </c>
      <c r="AF171" s="120">
        <v>286</v>
      </c>
      <c r="AG171" s="120">
        <v>447</v>
      </c>
      <c r="AH171" s="120">
        <v>258</v>
      </c>
      <c r="AI171" s="120">
        <v>380</v>
      </c>
      <c r="AJ171" s="120">
        <v>5274</v>
      </c>
      <c r="AK171" s="120">
        <v>5076</v>
      </c>
      <c r="AL171" s="120">
        <v>4763</v>
      </c>
      <c r="AM171" s="120">
        <v>4597</v>
      </c>
      <c r="AN171" s="120">
        <v>31</v>
      </c>
      <c r="AO171" s="120">
        <v>31</v>
      </c>
      <c r="AP171" s="120">
        <v>336</v>
      </c>
      <c r="AQ171" s="120">
        <v>143</v>
      </c>
      <c r="AR171" s="120">
        <v>263</v>
      </c>
      <c r="AS171" s="120">
        <v>313</v>
      </c>
      <c r="AT171" s="120">
        <v>151</v>
      </c>
      <c r="AU171" s="120">
        <v>184</v>
      </c>
      <c r="AV171" s="120">
        <v>113</v>
      </c>
      <c r="AW171" s="120">
        <v>129</v>
      </c>
      <c r="AX171" s="120">
        <v>1052</v>
      </c>
      <c r="AY171" s="120">
        <v>935</v>
      </c>
      <c r="AZ171" s="120">
        <v>157</v>
      </c>
      <c r="BA171" s="120">
        <v>157</v>
      </c>
      <c r="BB171" s="120">
        <v>720</v>
      </c>
      <c r="BC171" s="120">
        <v>601</v>
      </c>
      <c r="BD171" s="120">
        <v>175</v>
      </c>
      <c r="BE171" s="120">
        <v>176</v>
      </c>
      <c r="BF171" s="120">
        <v>87</v>
      </c>
      <c r="BG171" s="120">
        <v>90</v>
      </c>
      <c r="BH171" s="120">
        <v>204</v>
      </c>
      <c r="BI171" s="120">
        <v>359</v>
      </c>
      <c r="BJ171" s="120">
        <v>142</v>
      </c>
      <c r="BK171" s="120">
        <v>271</v>
      </c>
      <c r="BL171" s="120">
        <v>62</v>
      </c>
      <c r="BM171" s="120">
        <v>88</v>
      </c>
      <c r="BN171" s="120">
        <v>1055</v>
      </c>
      <c r="BO171" s="120">
        <v>913</v>
      </c>
      <c r="BP171" s="120">
        <v>664</v>
      </c>
      <c r="BQ171" s="120">
        <v>901</v>
      </c>
      <c r="BR171" s="120">
        <v>145</v>
      </c>
      <c r="BS171" s="120">
        <v>89</v>
      </c>
      <c r="BT171" s="120">
        <v>519</v>
      </c>
      <c r="BU171" s="120">
        <v>812</v>
      </c>
      <c r="BV171" s="120">
        <v>888</v>
      </c>
      <c r="BW171" s="120">
        <v>727</v>
      </c>
      <c r="BX171" s="120">
        <v>119</v>
      </c>
      <c r="BY171" s="120">
        <v>83</v>
      </c>
      <c r="BZ171" s="120">
        <v>768</v>
      </c>
      <c r="CA171" s="120">
        <v>644</v>
      </c>
      <c r="CB171" s="120">
        <v>183</v>
      </c>
      <c r="CC171" s="120">
        <v>184</v>
      </c>
      <c r="CD171" s="120">
        <v>511</v>
      </c>
      <c r="CE171" s="120">
        <v>479</v>
      </c>
      <c r="CF171" s="120">
        <v>30</v>
      </c>
      <c r="CG171" s="120">
        <v>72</v>
      </c>
      <c r="CH171" s="120">
        <v>482</v>
      </c>
      <c r="CI171" s="120">
        <v>407</v>
      </c>
    </row>
    <row r="172" spans="2:87" x14ac:dyDescent="0.25">
      <c r="B172" s="120" t="str">
        <f t="shared" si="8"/>
        <v>2014</v>
      </c>
      <c r="C172" s="120" t="s">
        <v>1515</v>
      </c>
      <c r="D172" s="120">
        <v>5061</v>
      </c>
      <c r="E172" s="120">
        <v>4678</v>
      </c>
      <c r="F172" s="120">
        <v>4719</v>
      </c>
      <c r="G172" s="120">
        <v>4195</v>
      </c>
      <c r="H172" s="120">
        <v>291</v>
      </c>
      <c r="I172" s="120">
        <v>103</v>
      </c>
      <c r="J172" s="120">
        <v>279</v>
      </c>
      <c r="K172" s="120">
        <v>292</v>
      </c>
      <c r="L172" s="120">
        <v>162</v>
      </c>
      <c r="M172" s="120">
        <v>178</v>
      </c>
      <c r="N172" s="120">
        <v>116</v>
      </c>
      <c r="O172" s="120">
        <v>114</v>
      </c>
      <c r="P172" s="120">
        <v>1018</v>
      </c>
      <c r="Q172" s="120">
        <v>834</v>
      </c>
      <c r="R172" s="120">
        <v>690</v>
      </c>
      <c r="S172" s="120">
        <v>511</v>
      </c>
      <c r="T172" s="120">
        <v>1116</v>
      </c>
      <c r="U172" s="120">
        <v>861</v>
      </c>
      <c r="V172" s="120">
        <v>635</v>
      </c>
      <c r="W172" s="120">
        <v>872</v>
      </c>
      <c r="X172" s="120">
        <v>540</v>
      </c>
      <c r="Y172" s="120">
        <v>771</v>
      </c>
      <c r="Z172" s="120">
        <v>886</v>
      </c>
      <c r="AA172" s="120">
        <v>662</v>
      </c>
      <c r="AB172" s="120">
        <v>139</v>
      </c>
      <c r="AC172" s="120">
        <v>52</v>
      </c>
      <c r="AD172" s="120">
        <v>747</v>
      </c>
      <c r="AE172" s="120">
        <v>610</v>
      </c>
      <c r="AF172" s="120">
        <v>342</v>
      </c>
      <c r="AG172" s="120">
        <v>483</v>
      </c>
      <c r="AH172" s="120">
        <v>311</v>
      </c>
      <c r="AI172" s="120">
        <v>419</v>
      </c>
      <c r="AJ172" s="120">
        <v>5263</v>
      </c>
      <c r="AK172" s="120">
        <v>4623</v>
      </c>
      <c r="AL172" s="120">
        <v>4860</v>
      </c>
      <c r="AM172" s="120">
        <v>4175</v>
      </c>
      <c r="AN172" s="120">
        <v>37</v>
      </c>
      <c r="AO172" s="120">
        <v>32</v>
      </c>
      <c r="AP172" s="120">
        <v>281</v>
      </c>
      <c r="AQ172" s="120">
        <v>102</v>
      </c>
      <c r="AR172" s="120">
        <v>283</v>
      </c>
      <c r="AS172" s="120">
        <v>297</v>
      </c>
      <c r="AT172" s="120">
        <v>158</v>
      </c>
      <c r="AU172" s="120">
        <v>177</v>
      </c>
      <c r="AV172" s="120">
        <v>125</v>
      </c>
      <c r="AW172" s="120">
        <v>120</v>
      </c>
      <c r="AX172" s="120">
        <v>1031</v>
      </c>
      <c r="AY172" s="120">
        <v>894</v>
      </c>
      <c r="AZ172" s="120">
        <v>152</v>
      </c>
      <c r="BA172" s="120">
        <v>137</v>
      </c>
      <c r="BB172" s="120">
        <v>694</v>
      </c>
      <c r="BC172" s="120">
        <v>573</v>
      </c>
      <c r="BD172" s="120">
        <v>185</v>
      </c>
      <c r="BE172" s="120">
        <v>184</v>
      </c>
      <c r="BF172" s="120">
        <v>67</v>
      </c>
      <c r="BG172" s="120">
        <v>96</v>
      </c>
      <c r="BH172" s="120">
        <v>202</v>
      </c>
      <c r="BI172" s="120">
        <v>280</v>
      </c>
      <c r="BJ172" s="120">
        <v>143</v>
      </c>
      <c r="BK172" s="120">
        <v>208</v>
      </c>
      <c r="BL172" s="120">
        <v>60</v>
      </c>
      <c r="BM172" s="120">
        <v>72</v>
      </c>
      <c r="BN172" s="120">
        <v>1085</v>
      </c>
      <c r="BO172" s="120">
        <v>804</v>
      </c>
      <c r="BP172" s="120">
        <v>768</v>
      </c>
      <c r="BQ172" s="120">
        <v>855</v>
      </c>
      <c r="BR172" s="120">
        <v>195</v>
      </c>
      <c r="BS172" s="120">
        <v>98</v>
      </c>
      <c r="BT172" s="120">
        <v>573</v>
      </c>
      <c r="BU172" s="120">
        <v>757</v>
      </c>
      <c r="BV172" s="120">
        <v>916</v>
      </c>
      <c r="BW172" s="120">
        <v>657</v>
      </c>
      <c r="BX172" s="120">
        <v>137</v>
      </c>
      <c r="BY172" s="120">
        <v>47</v>
      </c>
      <c r="BZ172" s="120">
        <v>779</v>
      </c>
      <c r="CA172" s="120">
        <v>610</v>
      </c>
      <c r="CB172" s="120">
        <v>189</v>
      </c>
      <c r="CC172" s="120">
        <v>156</v>
      </c>
      <c r="CD172" s="120">
        <v>404</v>
      </c>
      <c r="CE172" s="120">
        <v>448</v>
      </c>
      <c r="CF172" s="120">
        <v>30</v>
      </c>
      <c r="CG172" s="120">
        <v>61</v>
      </c>
      <c r="CH172" s="120">
        <v>374</v>
      </c>
      <c r="CI172" s="120">
        <v>388</v>
      </c>
    </row>
    <row r="173" spans="2:87" x14ac:dyDescent="0.25">
      <c r="B173" s="120" t="str">
        <f t="shared" si="8"/>
        <v>2014</v>
      </c>
      <c r="C173" s="120" t="s">
        <v>1514</v>
      </c>
      <c r="D173" s="120">
        <v>5106</v>
      </c>
      <c r="E173" s="120">
        <v>4849</v>
      </c>
      <c r="F173" s="120">
        <v>4802</v>
      </c>
      <c r="G173" s="120">
        <v>4440</v>
      </c>
      <c r="H173" s="120">
        <v>322</v>
      </c>
      <c r="I173" s="120">
        <v>139</v>
      </c>
      <c r="J173" s="120">
        <v>286</v>
      </c>
      <c r="K173" s="120">
        <v>283</v>
      </c>
      <c r="L173" s="120">
        <v>174</v>
      </c>
      <c r="M173" s="120">
        <v>180</v>
      </c>
      <c r="N173" s="120">
        <v>112</v>
      </c>
      <c r="O173" s="120">
        <v>103</v>
      </c>
      <c r="P173" s="120">
        <v>1129</v>
      </c>
      <c r="Q173" s="120">
        <v>873</v>
      </c>
      <c r="R173" s="120">
        <v>779</v>
      </c>
      <c r="S173" s="120">
        <v>500</v>
      </c>
      <c r="T173" s="120">
        <v>1085</v>
      </c>
      <c r="U173" s="120">
        <v>964</v>
      </c>
      <c r="V173" s="120">
        <v>601</v>
      </c>
      <c r="W173" s="120">
        <v>854</v>
      </c>
      <c r="X173" s="120">
        <v>518</v>
      </c>
      <c r="Y173" s="120">
        <v>769</v>
      </c>
      <c r="Z173" s="120">
        <v>903</v>
      </c>
      <c r="AA173" s="120">
        <v>698</v>
      </c>
      <c r="AB173" s="120">
        <v>149</v>
      </c>
      <c r="AC173" s="120">
        <v>54</v>
      </c>
      <c r="AD173" s="120">
        <v>754</v>
      </c>
      <c r="AE173" s="120">
        <v>644</v>
      </c>
      <c r="AF173" s="120">
        <v>303</v>
      </c>
      <c r="AG173" s="120">
        <v>409</v>
      </c>
      <c r="AH173" s="120">
        <v>275</v>
      </c>
      <c r="AI173" s="120">
        <v>355</v>
      </c>
      <c r="AJ173" s="120">
        <v>5413</v>
      </c>
      <c r="AK173" s="120">
        <v>5098</v>
      </c>
      <c r="AL173" s="120">
        <v>5133</v>
      </c>
      <c r="AM173" s="120">
        <v>4696</v>
      </c>
      <c r="AN173" s="120">
        <v>31</v>
      </c>
      <c r="AO173" s="120">
        <v>35</v>
      </c>
      <c r="AP173" s="120">
        <v>322</v>
      </c>
      <c r="AQ173" s="120">
        <v>147</v>
      </c>
      <c r="AR173" s="120">
        <v>290</v>
      </c>
      <c r="AS173" s="120">
        <v>288</v>
      </c>
      <c r="AT173" s="120">
        <v>171</v>
      </c>
      <c r="AU173" s="120">
        <v>177</v>
      </c>
      <c r="AV173" s="120">
        <v>119</v>
      </c>
      <c r="AW173" s="120">
        <v>111</v>
      </c>
      <c r="AX173" s="120">
        <v>1368</v>
      </c>
      <c r="AY173" s="120">
        <v>924</v>
      </c>
      <c r="AZ173" s="120">
        <v>165</v>
      </c>
      <c r="BA173" s="120">
        <v>167</v>
      </c>
      <c r="BB173" s="120">
        <v>979</v>
      </c>
      <c r="BC173" s="120">
        <v>559</v>
      </c>
      <c r="BD173" s="120">
        <v>224</v>
      </c>
      <c r="BE173" s="120">
        <v>197</v>
      </c>
      <c r="BF173" s="120">
        <v>90</v>
      </c>
      <c r="BG173" s="120">
        <v>91</v>
      </c>
      <c r="BH173" s="120">
        <v>193</v>
      </c>
      <c r="BI173" s="120">
        <v>361</v>
      </c>
      <c r="BJ173" s="120">
        <v>129</v>
      </c>
      <c r="BK173" s="120">
        <v>290</v>
      </c>
      <c r="BL173" s="120">
        <v>64</v>
      </c>
      <c r="BM173" s="120">
        <v>71</v>
      </c>
      <c r="BN173" s="120">
        <v>1157</v>
      </c>
      <c r="BO173" s="120">
        <v>1047</v>
      </c>
      <c r="BP173" s="120">
        <v>641</v>
      </c>
      <c r="BQ173" s="120">
        <v>904</v>
      </c>
      <c r="BR173" s="120">
        <v>84</v>
      </c>
      <c r="BS173" s="120">
        <v>90</v>
      </c>
      <c r="BT173" s="120">
        <v>557</v>
      </c>
      <c r="BU173" s="120">
        <v>814</v>
      </c>
      <c r="BV173" s="120">
        <v>860</v>
      </c>
      <c r="BW173" s="120">
        <v>714</v>
      </c>
      <c r="BX173" s="120">
        <v>115</v>
      </c>
      <c r="BY173" s="120">
        <v>55</v>
      </c>
      <c r="BZ173" s="120">
        <v>745</v>
      </c>
      <c r="CA173" s="120">
        <v>658</v>
      </c>
      <c r="CB173" s="120">
        <v>182</v>
      </c>
      <c r="CC173" s="120">
        <v>185</v>
      </c>
      <c r="CD173" s="120">
        <v>280</v>
      </c>
      <c r="CE173" s="120">
        <v>402</v>
      </c>
      <c r="CF173" s="120">
        <v>28</v>
      </c>
      <c r="CG173" s="120">
        <v>54</v>
      </c>
      <c r="CH173" s="120">
        <v>252</v>
      </c>
      <c r="CI173" s="120">
        <v>348</v>
      </c>
    </row>
    <row r="174" spans="2:87" x14ac:dyDescent="0.25">
      <c r="B174" s="120" t="str">
        <f t="shared" si="8"/>
        <v>2014</v>
      </c>
      <c r="C174" s="120" t="s">
        <v>1513</v>
      </c>
      <c r="D174" s="120">
        <v>5026</v>
      </c>
      <c r="E174" s="120">
        <v>4886</v>
      </c>
      <c r="F174" s="120">
        <v>4714</v>
      </c>
      <c r="G174" s="120">
        <v>4424</v>
      </c>
      <c r="H174" s="120">
        <v>326</v>
      </c>
      <c r="I174" s="120">
        <v>130</v>
      </c>
      <c r="J174" s="120">
        <v>269</v>
      </c>
      <c r="K174" s="120">
        <v>332</v>
      </c>
      <c r="L174" s="120">
        <v>158</v>
      </c>
      <c r="M174" s="120">
        <v>206</v>
      </c>
      <c r="N174" s="120">
        <v>111</v>
      </c>
      <c r="O174" s="120">
        <v>126</v>
      </c>
      <c r="P174" s="120">
        <v>1123</v>
      </c>
      <c r="Q174" s="120">
        <v>850</v>
      </c>
      <c r="R174" s="120">
        <v>774</v>
      </c>
      <c r="S174" s="120">
        <v>497</v>
      </c>
      <c r="T174" s="120">
        <v>968</v>
      </c>
      <c r="U174" s="120">
        <v>1009</v>
      </c>
      <c r="V174" s="120">
        <v>578</v>
      </c>
      <c r="W174" s="120">
        <v>825</v>
      </c>
      <c r="X174" s="120">
        <v>512</v>
      </c>
      <c r="Y174" s="120">
        <v>752</v>
      </c>
      <c r="Z174" s="120">
        <v>908</v>
      </c>
      <c r="AA174" s="120">
        <v>616</v>
      </c>
      <c r="AB174" s="120">
        <v>135</v>
      </c>
      <c r="AC174" s="120">
        <v>44</v>
      </c>
      <c r="AD174" s="120">
        <v>774</v>
      </c>
      <c r="AE174" s="120">
        <v>571</v>
      </c>
      <c r="AF174" s="120">
        <v>312</v>
      </c>
      <c r="AG174" s="120">
        <v>462</v>
      </c>
      <c r="AH174" s="120">
        <v>268</v>
      </c>
      <c r="AI174" s="120">
        <v>400</v>
      </c>
      <c r="AJ174" s="120">
        <v>4676</v>
      </c>
      <c r="AK174" s="120">
        <v>4463</v>
      </c>
      <c r="AL174" s="120">
        <v>4434</v>
      </c>
      <c r="AM174" s="120">
        <v>4035</v>
      </c>
      <c r="AN174" s="120">
        <v>28</v>
      </c>
      <c r="AO174" s="120">
        <v>26</v>
      </c>
      <c r="AP174" s="120">
        <v>240</v>
      </c>
      <c r="AQ174" s="120">
        <v>99</v>
      </c>
      <c r="AR174" s="120">
        <v>223</v>
      </c>
      <c r="AS174" s="120">
        <v>298</v>
      </c>
      <c r="AT174" s="120">
        <v>134</v>
      </c>
      <c r="AU174" s="120">
        <v>183</v>
      </c>
      <c r="AV174" s="120">
        <v>89</v>
      </c>
      <c r="AW174" s="120">
        <v>115</v>
      </c>
      <c r="AX174" s="120">
        <v>1425</v>
      </c>
      <c r="AY174" s="120">
        <v>788</v>
      </c>
      <c r="AZ174" s="120">
        <v>119</v>
      </c>
      <c r="BA174" s="120">
        <v>170</v>
      </c>
      <c r="BB174" s="120">
        <v>1044</v>
      </c>
      <c r="BC174" s="120">
        <v>453</v>
      </c>
      <c r="BD174" s="120">
        <v>262</v>
      </c>
      <c r="BE174" s="120">
        <v>165</v>
      </c>
      <c r="BF174" s="120">
        <v>73</v>
      </c>
      <c r="BG174" s="120">
        <v>108</v>
      </c>
      <c r="BH174" s="120">
        <v>207</v>
      </c>
      <c r="BI174" s="120">
        <v>293</v>
      </c>
      <c r="BJ174" s="120">
        <v>139</v>
      </c>
      <c r="BK174" s="120">
        <v>242</v>
      </c>
      <c r="BL174" s="120">
        <v>68</v>
      </c>
      <c r="BM174" s="120">
        <v>51</v>
      </c>
      <c r="BN174" s="120">
        <v>894</v>
      </c>
      <c r="BO174" s="120">
        <v>979</v>
      </c>
      <c r="BP174" s="120">
        <v>463</v>
      </c>
      <c r="BQ174" s="120">
        <v>768</v>
      </c>
      <c r="BR174" s="120">
        <v>36</v>
      </c>
      <c r="BS174" s="120">
        <v>69</v>
      </c>
      <c r="BT174" s="120">
        <v>427</v>
      </c>
      <c r="BU174" s="120">
        <v>698</v>
      </c>
      <c r="BV174" s="120">
        <v>724</v>
      </c>
      <c r="BW174" s="120">
        <v>534</v>
      </c>
      <c r="BX174" s="120">
        <v>100</v>
      </c>
      <c r="BY174" s="120">
        <v>37</v>
      </c>
      <c r="BZ174" s="120">
        <v>624</v>
      </c>
      <c r="CA174" s="120">
        <v>498</v>
      </c>
      <c r="CB174" s="120">
        <v>157</v>
      </c>
      <c r="CC174" s="120">
        <v>142</v>
      </c>
      <c r="CD174" s="120">
        <v>242</v>
      </c>
      <c r="CE174" s="120">
        <v>428</v>
      </c>
      <c r="CF174" s="120">
        <v>47</v>
      </c>
      <c r="CG174" s="120">
        <v>57</v>
      </c>
      <c r="CH174" s="120">
        <v>195</v>
      </c>
      <c r="CI174" s="120">
        <v>371</v>
      </c>
    </row>
    <row r="175" spans="2:87" x14ac:dyDescent="0.25">
      <c r="B175" s="120" t="str">
        <f t="shared" si="8"/>
        <v>2014</v>
      </c>
      <c r="C175" s="120" t="s">
        <v>1512</v>
      </c>
      <c r="D175" s="120">
        <v>5239</v>
      </c>
      <c r="E175" s="120">
        <v>4877</v>
      </c>
      <c r="F175" s="120">
        <v>4920</v>
      </c>
      <c r="G175" s="120">
        <v>4396</v>
      </c>
      <c r="H175" s="120">
        <v>438</v>
      </c>
      <c r="I175" s="120">
        <v>140</v>
      </c>
      <c r="J175" s="120">
        <v>276</v>
      </c>
      <c r="K175" s="120">
        <v>310</v>
      </c>
      <c r="L175" s="120">
        <v>164</v>
      </c>
      <c r="M175" s="120">
        <v>195</v>
      </c>
      <c r="N175" s="120">
        <v>112</v>
      </c>
      <c r="O175" s="120">
        <v>115</v>
      </c>
      <c r="P175" s="120">
        <v>1118</v>
      </c>
      <c r="Q175" s="120">
        <v>831</v>
      </c>
      <c r="R175" s="120">
        <v>787</v>
      </c>
      <c r="S175" s="120">
        <v>516</v>
      </c>
      <c r="T175" s="120">
        <v>1040</v>
      </c>
      <c r="U175" s="120">
        <v>967</v>
      </c>
      <c r="V175" s="120">
        <v>602</v>
      </c>
      <c r="W175" s="120">
        <v>923</v>
      </c>
      <c r="X175" s="120">
        <v>528</v>
      </c>
      <c r="Y175" s="120">
        <v>837</v>
      </c>
      <c r="Z175" s="120">
        <v>930</v>
      </c>
      <c r="AA175" s="120">
        <v>651</v>
      </c>
      <c r="AB175" s="120">
        <v>137</v>
      </c>
      <c r="AC175" s="120">
        <v>65</v>
      </c>
      <c r="AD175" s="120">
        <v>793</v>
      </c>
      <c r="AE175" s="120">
        <v>586</v>
      </c>
      <c r="AF175" s="120">
        <v>319</v>
      </c>
      <c r="AG175" s="120">
        <v>482</v>
      </c>
      <c r="AH175" s="120">
        <v>289</v>
      </c>
      <c r="AI175" s="120">
        <v>409</v>
      </c>
      <c r="AJ175" s="120">
        <v>3750</v>
      </c>
      <c r="AK175" s="120">
        <v>4373</v>
      </c>
      <c r="AL175" s="120">
        <v>3549</v>
      </c>
      <c r="AM175" s="120">
        <v>3913</v>
      </c>
      <c r="AN175" s="120">
        <v>21</v>
      </c>
      <c r="AO175" s="120">
        <v>19</v>
      </c>
      <c r="AP175" s="120">
        <v>252</v>
      </c>
      <c r="AQ175" s="120">
        <v>97</v>
      </c>
      <c r="AR175" s="120">
        <v>181</v>
      </c>
      <c r="AS175" s="120">
        <v>275</v>
      </c>
      <c r="AT175" s="120">
        <v>108</v>
      </c>
      <c r="AU175" s="120">
        <v>176</v>
      </c>
      <c r="AV175" s="120">
        <v>73</v>
      </c>
      <c r="AW175" s="120">
        <v>99</v>
      </c>
      <c r="AX175" s="120">
        <v>884</v>
      </c>
      <c r="AY175" s="120">
        <v>707</v>
      </c>
      <c r="AZ175" s="120">
        <v>117</v>
      </c>
      <c r="BA175" s="120">
        <v>152</v>
      </c>
      <c r="BB175" s="120">
        <v>583</v>
      </c>
      <c r="BC175" s="120">
        <v>411</v>
      </c>
      <c r="BD175" s="120">
        <v>183</v>
      </c>
      <c r="BE175" s="120">
        <v>144</v>
      </c>
      <c r="BF175" s="120">
        <v>62</v>
      </c>
      <c r="BG175" s="120">
        <v>96</v>
      </c>
      <c r="BH175" s="120">
        <v>170</v>
      </c>
      <c r="BI175" s="120">
        <v>244</v>
      </c>
      <c r="BJ175" s="120">
        <v>130</v>
      </c>
      <c r="BK175" s="120">
        <v>191</v>
      </c>
      <c r="BL175" s="120">
        <v>40</v>
      </c>
      <c r="BM175" s="120">
        <v>53</v>
      </c>
      <c r="BN175" s="120">
        <v>783</v>
      </c>
      <c r="BO175" s="120">
        <v>927</v>
      </c>
      <c r="BP175" s="120">
        <v>433</v>
      </c>
      <c r="BQ175" s="120">
        <v>871</v>
      </c>
      <c r="BR175" s="120">
        <v>38</v>
      </c>
      <c r="BS175" s="120">
        <v>78</v>
      </c>
      <c r="BT175" s="120">
        <v>395</v>
      </c>
      <c r="BU175" s="120">
        <v>793</v>
      </c>
      <c r="BV175" s="120">
        <v>641</v>
      </c>
      <c r="BW175" s="120">
        <v>527</v>
      </c>
      <c r="BX175" s="120">
        <v>94</v>
      </c>
      <c r="BY175" s="120">
        <v>48</v>
      </c>
      <c r="BZ175" s="120">
        <v>547</v>
      </c>
      <c r="CA175" s="120">
        <v>478</v>
      </c>
      <c r="CB175" s="120">
        <v>122</v>
      </c>
      <c r="CC175" s="120">
        <v>149</v>
      </c>
      <c r="CD175" s="120">
        <v>201</v>
      </c>
      <c r="CE175" s="120">
        <v>460</v>
      </c>
      <c r="CF175" s="120">
        <v>25</v>
      </c>
      <c r="CG175" s="120">
        <v>70</v>
      </c>
      <c r="CH175" s="120">
        <v>176</v>
      </c>
      <c r="CI175" s="120">
        <v>390</v>
      </c>
    </row>
    <row r="176" spans="2:87" x14ac:dyDescent="0.25">
      <c r="B176" s="120" t="str">
        <f t="shared" si="8"/>
        <v>2015</v>
      </c>
      <c r="C176" s="120" t="s">
        <v>1511</v>
      </c>
      <c r="D176" s="120">
        <v>4994</v>
      </c>
      <c r="E176" s="120">
        <v>4965</v>
      </c>
      <c r="F176" s="120">
        <v>4679</v>
      </c>
      <c r="G176" s="120">
        <v>4459</v>
      </c>
      <c r="H176" s="120">
        <v>353</v>
      </c>
      <c r="I176" s="120">
        <v>137</v>
      </c>
      <c r="J176" s="120">
        <v>259</v>
      </c>
      <c r="K176" s="120">
        <v>324</v>
      </c>
      <c r="L176" s="120">
        <v>157</v>
      </c>
      <c r="M176" s="120">
        <v>199</v>
      </c>
      <c r="N176" s="120">
        <v>102</v>
      </c>
      <c r="O176" s="120">
        <v>125</v>
      </c>
      <c r="P176" s="120">
        <v>1080</v>
      </c>
      <c r="Q176" s="120">
        <v>844</v>
      </c>
      <c r="R176" s="120">
        <v>760</v>
      </c>
      <c r="S176" s="120">
        <v>494</v>
      </c>
      <c r="T176" s="120">
        <v>1003</v>
      </c>
      <c r="U176" s="120">
        <v>929</v>
      </c>
      <c r="V176" s="120">
        <v>563</v>
      </c>
      <c r="W176" s="120">
        <v>907</v>
      </c>
      <c r="X176" s="120">
        <v>499</v>
      </c>
      <c r="Y176" s="120">
        <v>812</v>
      </c>
      <c r="Z176" s="120">
        <v>901</v>
      </c>
      <c r="AA176" s="120">
        <v>727</v>
      </c>
      <c r="AB176" s="120">
        <v>144</v>
      </c>
      <c r="AC176" s="120">
        <v>64</v>
      </c>
      <c r="AD176" s="120">
        <v>757</v>
      </c>
      <c r="AE176" s="120">
        <v>663</v>
      </c>
      <c r="AF176" s="120">
        <v>315</v>
      </c>
      <c r="AG176" s="120">
        <v>506</v>
      </c>
      <c r="AH176" s="120">
        <v>280</v>
      </c>
      <c r="AI176" s="120">
        <v>432</v>
      </c>
      <c r="AJ176" s="120">
        <v>4753</v>
      </c>
      <c r="AK176" s="120">
        <v>4988</v>
      </c>
      <c r="AL176" s="120">
        <v>4468</v>
      </c>
      <c r="AM176" s="120">
        <v>4520</v>
      </c>
      <c r="AN176" s="120">
        <v>37</v>
      </c>
      <c r="AO176" s="120">
        <v>17</v>
      </c>
      <c r="AP176" s="120">
        <v>310</v>
      </c>
      <c r="AQ176" s="120">
        <v>134</v>
      </c>
      <c r="AR176" s="120">
        <v>269</v>
      </c>
      <c r="AS176" s="120">
        <v>317</v>
      </c>
      <c r="AT176" s="120">
        <v>168</v>
      </c>
      <c r="AU176" s="120">
        <v>196</v>
      </c>
      <c r="AV176" s="120">
        <v>101</v>
      </c>
      <c r="AW176" s="120">
        <v>121</v>
      </c>
      <c r="AX176" s="120">
        <v>909</v>
      </c>
      <c r="AY176" s="120">
        <v>829</v>
      </c>
      <c r="AZ176" s="120">
        <v>146</v>
      </c>
      <c r="BA176" s="120">
        <v>175</v>
      </c>
      <c r="BB176" s="120">
        <v>591</v>
      </c>
      <c r="BC176" s="120">
        <v>458</v>
      </c>
      <c r="BD176" s="120">
        <v>172</v>
      </c>
      <c r="BE176" s="120">
        <v>196</v>
      </c>
      <c r="BF176" s="120">
        <v>89</v>
      </c>
      <c r="BG176" s="120">
        <v>110</v>
      </c>
      <c r="BH176" s="120">
        <v>227</v>
      </c>
      <c r="BI176" s="120">
        <v>322</v>
      </c>
      <c r="BJ176" s="120">
        <v>155</v>
      </c>
      <c r="BK176" s="120">
        <v>261</v>
      </c>
      <c r="BL176" s="120">
        <v>72</v>
      </c>
      <c r="BM176" s="120">
        <v>61</v>
      </c>
      <c r="BN176" s="120">
        <v>1090</v>
      </c>
      <c r="BO176" s="120">
        <v>993</v>
      </c>
      <c r="BP176" s="120">
        <v>587</v>
      </c>
      <c r="BQ176" s="120">
        <v>938</v>
      </c>
      <c r="BR176" s="120">
        <v>64</v>
      </c>
      <c r="BS176" s="120">
        <v>93</v>
      </c>
      <c r="BT176" s="120">
        <v>523</v>
      </c>
      <c r="BU176" s="120">
        <v>846</v>
      </c>
      <c r="BV176" s="120">
        <v>761</v>
      </c>
      <c r="BW176" s="120">
        <v>681</v>
      </c>
      <c r="BX176" s="120">
        <v>107</v>
      </c>
      <c r="BY176" s="120">
        <v>65</v>
      </c>
      <c r="BZ176" s="120">
        <v>653</v>
      </c>
      <c r="CA176" s="120">
        <v>615</v>
      </c>
      <c r="CB176" s="120">
        <v>189</v>
      </c>
      <c r="CC176" s="120">
        <v>180</v>
      </c>
      <c r="CD176" s="120">
        <v>285</v>
      </c>
      <c r="CE176" s="120">
        <v>468</v>
      </c>
      <c r="CF176" s="120">
        <v>31</v>
      </c>
      <c r="CG176" s="120">
        <v>69</v>
      </c>
      <c r="CH176" s="120">
        <v>254</v>
      </c>
      <c r="CI176" s="120">
        <v>398</v>
      </c>
    </row>
    <row r="177" spans="2:87" x14ac:dyDescent="0.25">
      <c r="B177" s="120" t="str">
        <f t="shared" si="8"/>
        <v>2015</v>
      </c>
      <c r="C177" s="120" t="s">
        <v>1510</v>
      </c>
      <c r="D177" s="120">
        <v>5011</v>
      </c>
      <c r="E177" s="120">
        <v>5144</v>
      </c>
      <c r="F177" s="120">
        <v>4700</v>
      </c>
      <c r="G177" s="120">
        <v>4656</v>
      </c>
      <c r="H177" s="120">
        <v>326</v>
      </c>
      <c r="I177" s="120">
        <v>160</v>
      </c>
      <c r="J177" s="120">
        <v>259</v>
      </c>
      <c r="K177" s="120">
        <v>323</v>
      </c>
      <c r="L177" s="120">
        <v>154</v>
      </c>
      <c r="M177" s="120">
        <v>206</v>
      </c>
      <c r="N177" s="120">
        <v>105</v>
      </c>
      <c r="O177" s="120">
        <v>117</v>
      </c>
      <c r="P177" s="120">
        <v>1042</v>
      </c>
      <c r="Q177" s="120">
        <v>903</v>
      </c>
      <c r="R177" s="120">
        <v>714</v>
      </c>
      <c r="S177" s="120">
        <v>543</v>
      </c>
      <c r="T177" s="120">
        <v>1033</v>
      </c>
      <c r="U177" s="120">
        <v>940</v>
      </c>
      <c r="V177" s="120">
        <v>619</v>
      </c>
      <c r="W177" s="120">
        <v>925</v>
      </c>
      <c r="X177" s="120">
        <v>527</v>
      </c>
      <c r="Y177" s="120">
        <v>818</v>
      </c>
      <c r="Z177" s="120">
        <v>919</v>
      </c>
      <c r="AA177" s="120">
        <v>734</v>
      </c>
      <c r="AB177" s="120">
        <v>147</v>
      </c>
      <c r="AC177" s="120">
        <v>73</v>
      </c>
      <c r="AD177" s="120">
        <v>772</v>
      </c>
      <c r="AE177" s="120">
        <v>661</v>
      </c>
      <c r="AF177" s="120">
        <v>311</v>
      </c>
      <c r="AG177" s="120">
        <v>488</v>
      </c>
      <c r="AH177" s="120">
        <v>278</v>
      </c>
      <c r="AI177" s="120">
        <v>420</v>
      </c>
      <c r="AJ177" s="120">
        <v>4092</v>
      </c>
      <c r="AK177" s="120">
        <v>4910</v>
      </c>
      <c r="AL177" s="120">
        <v>3859</v>
      </c>
      <c r="AM177" s="120">
        <v>4439</v>
      </c>
      <c r="AN177" s="120">
        <v>24</v>
      </c>
      <c r="AO177" s="120">
        <v>13</v>
      </c>
      <c r="AP177" s="120">
        <v>270</v>
      </c>
      <c r="AQ177" s="120">
        <v>150</v>
      </c>
      <c r="AR177" s="120">
        <v>222</v>
      </c>
      <c r="AS177" s="120">
        <v>304</v>
      </c>
      <c r="AT177" s="120">
        <v>136</v>
      </c>
      <c r="AU177" s="120">
        <v>193</v>
      </c>
      <c r="AV177" s="120">
        <v>86</v>
      </c>
      <c r="AW177" s="120">
        <v>111</v>
      </c>
      <c r="AX177" s="120">
        <v>792</v>
      </c>
      <c r="AY177" s="120">
        <v>830</v>
      </c>
      <c r="AZ177" s="120">
        <v>134</v>
      </c>
      <c r="BA177" s="120">
        <v>163</v>
      </c>
      <c r="BB177" s="120">
        <v>532</v>
      </c>
      <c r="BC177" s="120">
        <v>487</v>
      </c>
      <c r="BD177" s="120">
        <v>126</v>
      </c>
      <c r="BE177" s="120">
        <v>179</v>
      </c>
      <c r="BF177" s="120">
        <v>65</v>
      </c>
      <c r="BG177" s="120">
        <v>113</v>
      </c>
      <c r="BH177" s="120">
        <v>136</v>
      </c>
      <c r="BI177" s="120">
        <v>319</v>
      </c>
      <c r="BJ177" s="120">
        <v>92</v>
      </c>
      <c r="BK177" s="120">
        <v>237</v>
      </c>
      <c r="BL177" s="120">
        <v>43</v>
      </c>
      <c r="BM177" s="120">
        <v>82</v>
      </c>
      <c r="BN177" s="120">
        <v>904</v>
      </c>
      <c r="BO177" s="120">
        <v>930</v>
      </c>
      <c r="BP177" s="120">
        <v>512</v>
      </c>
      <c r="BQ177" s="120">
        <v>893</v>
      </c>
      <c r="BR177" s="120">
        <v>68</v>
      </c>
      <c r="BS177" s="120">
        <v>105</v>
      </c>
      <c r="BT177" s="120">
        <v>444</v>
      </c>
      <c r="BU177" s="120">
        <v>789</v>
      </c>
      <c r="BV177" s="120">
        <v>739</v>
      </c>
      <c r="BW177" s="120">
        <v>717</v>
      </c>
      <c r="BX177" s="120">
        <v>98</v>
      </c>
      <c r="BY177" s="120">
        <v>68</v>
      </c>
      <c r="BZ177" s="120">
        <v>641</v>
      </c>
      <c r="CA177" s="120">
        <v>649</v>
      </c>
      <c r="CB177" s="120">
        <v>196</v>
      </c>
      <c r="CC177" s="120">
        <v>169</v>
      </c>
      <c r="CD177" s="120">
        <v>233</v>
      </c>
      <c r="CE177" s="120">
        <v>471</v>
      </c>
      <c r="CF177" s="120">
        <v>26</v>
      </c>
      <c r="CG177" s="120">
        <v>74</v>
      </c>
      <c r="CH177" s="120">
        <v>207</v>
      </c>
      <c r="CI177" s="120">
        <v>397</v>
      </c>
    </row>
    <row r="178" spans="2:87" x14ac:dyDescent="0.25">
      <c r="B178" s="120" t="str">
        <f t="shared" si="8"/>
        <v>2015</v>
      </c>
      <c r="C178" s="120" t="s">
        <v>1509</v>
      </c>
      <c r="D178" s="120">
        <v>5088</v>
      </c>
      <c r="E178" s="120">
        <v>5109</v>
      </c>
      <c r="F178" s="120">
        <v>4759</v>
      </c>
      <c r="G178" s="120">
        <v>4626</v>
      </c>
      <c r="H178" s="120">
        <v>307</v>
      </c>
      <c r="I178" s="120">
        <v>168</v>
      </c>
      <c r="J178" s="120">
        <v>257</v>
      </c>
      <c r="K178" s="120">
        <v>333</v>
      </c>
      <c r="L178" s="120">
        <v>152</v>
      </c>
      <c r="M178" s="120">
        <v>211</v>
      </c>
      <c r="N178" s="120">
        <v>105</v>
      </c>
      <c r="O178" s="120">
        <v>122</v>
      </c>
      <c r="P178" s="120">
        <v>1105</v>
      </c>
      <c r="Q178" s="120">
        <v>880</v>
      </c>
      <c r="R178" s="120">
        <v>756</v>
      </c>
      <c r="S178" s="120">
        <v>515</v>
      </c>
      <c r="T178" s="120">
        <v>1073</v>
      </c>
      <c r="U178" s="120">
        <v>1014</v>
      </c>
      <c r="V178" s="120">
        <v>591</v>
      </c>
      <c r="W178" s="120">
        <v>903</v>
      </c>
      <c r="X178" s="120">
        <v>518</v>
      </c>
      <c r="Y178" s="120">
        <v>810</v>
      </c>
      <c r="Z178" s="120">
        <v>928</v>
      </c>
      <c r="AA178" s="120">
        <v>740</v>
      </c>
      <c r="AB178" s="120">
        <v>152</v>
      </c>
      <c r="AC178" s="120">
        <v>92</v>
      </c>
      <c r="AD178" s="120">
        <v>776</v>
      </c>
      <c r="AE178" s="120">
        <v>649</v>
      </c>
      <c r="AF178" s="120">
        <v>329</v>
      </c>
      <c r="AG178" s="120">
        <v>483</v>
      </c>
      <c r="AH178" s="120">
        <v>294</v>
      </c>
      <c r="AI178" s="120">
        <v>416</v>
      </c>
      <c r="AJ178" s="120">
        <v>4781</v>
      </c>
      <c r="AK178" s="120">
        <v>5048</v>
      </c>
      <c r="AL178" s="120">
        <v>4534</v>
      </c>
      <c r="AM178" s="120">
        <v>4569</v>
      </c>
      <c r="AN178" s="120">
        <v>29</v>
      </c>
      <c r="AO178" s="120">
        <v>18</v>
      </c>
      <c r="AP178" s="120">
        <v>296</v>
      </c>
      <c r="AQ178" s="120">
        <v>173</v>
      </c>
      <c r="AR178" s="120">
        <v>254</v>
      </c>
      <c r="AS178" s="120">
        <v>332</v>
      </c>
      <c r="AT178" s="120">
        <v>152</v>
      </c>
      <c r="AU178" s="120">
        <v>214</v>
      </c>
      <c r="AV178" s="120">
        <v>102</v>
      </c>
      <c r="AW178" s="120">
        <v>117</v>
      </c>
      <c r="AX178" s="120">
        <v>1056</v>
      </c>
      <c r="AY178" s="120">
        <v>859</v>
      </c>
      <c r="AZ178" s="120">
        <v>165</v>
      </c>
      <c r="BA178" s="120">
        <v>139</v>
      </c>
      <c r="BB178" s="120">
        <v>736</v>
      </c>
      <c r="BC178" s="120">
        <v>511</v>
      </c>
      <c r="BD178" s="120">
        <v>154</v>
      </c>
      <c r="BE178" s="120">
        <v>209</v>
      </c>
      <c r="BF178" s="120">
        <v>72</v>
      </c>
      <c r="BG178" s="120">
        <v>102</v>
      </c>
      <c r="BH178" s="120">
        <v>171</v>
      </c>
      <c r="BI178" s="120">
        <v>244</v>
      </c>
      <c r="BJ178" s="120">
        <v>124</v>
      </c>
      <c r="BK178" s="120">
        <v>173</v>
      </c>
      <c r="BL178" s="120">
        <v>47</v>
      </c>
      <c r="BM178" s="120">
        <v>71</v>
      </c>
      <c r="BN178" s="120">
        <v>1021</v>
      </c>
      <c r="BO178" s="120">
        <v>994</v>
      </c>
      <c r="BP178" s="120">
        <v>515</v>
      </c>
      <c r="BQ178" s="120">
        <v>869</v>
      </c>
      <c r="BR178" s="120">
        <v>48</v>
      </c>
      <c r="BS178" s="120">
        <v>86</v>
      </c>
      <c r="BT178" s="120">
        <v>468</v>
      </c>
      <c r="BU178" s="120">
        <v>783</v>
      </c>
      <c r="BV178" s="120">
        <v>941</v>
      </c>
      <c r="BW178" s="120">
        <v>778</v>
      </c>
      <c r="BX178" s="120">
        <v>151</v>
      </c>
      <c r="BY178" s="120">
        <v>96</v>
      </c>
      <c r="BZ178" s="120">
        <v>790</v>
      </c>
      <c r="CA178" s="120">
        <v>682</v>
      </c>
      <c r="CB178" s="120">
        <v>179</v>
      </c>
      <c r="CC178" s="120">
        <v>200</v>
      </c>
      <c r="CD178" s="120">
        <v>247</v>
      </c>
      <c r="CE178" s="120">
        <v>479</v>
      </c>
      <c r="CF178" s="120">
        <v>35</v>
      </c>
      <c r="CG178" s="120">
        <v>79</v>
      </c>
      <c r="CH178" s="120">
        <v>212</v>
      </c>
      <c r="CI178" s="120">
        <v>400</v>
      </c>
    </row>
    <row r="179" spans="2:87" x14ac:dyDescent="0.25">
      <c r="B179" s="120" t="str">
        <f t="shared" si="8"/>
        <v>2015</v>
      </c>
      <c r="C179" s="120" t="s">
        <v>1508</v>
      </c>
      <c r="D179" s="120">
        <v>5034</v>
      </c>
      <c r="E179" s="120">
        <v>5334</v>
      </c>
      <c r="F179" s="120">
        <v>4698</v>
      </c>
      <c r="G179" s="120">
        <v>4849</v>
      </c>
      <c r="H179" s="120">
        <v>345</v>
      </c>
      <c r="I179" s="120">
        <v>137</v>
      </c>
      <c r="J179" s="120">
        <v>252</v>
      </c>
      <c r="K179" s="120">
        <v>335</v>
      </c>
      <c r="L179" s="120">
        <v>144</v>
      </c>
      <c r="M179" s="120">
        <v>215</v>
      </c>
      <c r="N179" s="120">
        <v>109</v>
      </c>
      <c r="O179" s="120">
        <v>120</v>
      </c>
      <c r="P179" s="120">
        <v>1039</v>
      </c>
      <c r="Q179" s="120">
        <v>951</v>
      </c>
      <c r="R179" s="120">
        <v>722</v>
      </c>
      <c r="S179" s="120">
        <v>530</v>
      </c>
      <c r="T179" s="120">
        <v>1040</v>
      </c>
      <c r="U179" s="120">
        <v>1070</v>
      </c>
      <c r="V179" s="120">
        <v>598</v>
      </c>
      <c r="W179" s="120">
        <v>992</v>
      </c>
      <c r="X179" s="120">
        <v>517</v>
      </c>
      <c r="Y179" s="120">
        <v>893</v>
      </c>
      <c r="Z179" s="120">
        <v>907</v>
      </c>
      <c r="AA179" s="120">
        <v>716</v>
      </c>
      <c r="AB179" s="120">
        <v>130</v>
      </c>
      <c r="AC179" s="120">
        <v>67</v>
      </c>
      <c r="AD179" s="120">
        <v>777</v>
      </c>
      <c r="AE179" s="120">
        <v>649</v>
      </c>
      <c r="AF179" s="120">
        <v>336</v>
      </c>
      <c r="AG179" s="120">
        <v>485</v>
      </c>
      <c r="AH179" s="120">
        <v>300</v>
      </c>
      <c r="AI179" s="120">
        <v>414</v>
      </c>
      <c r="AJ179" s="120">
        <v>5465</v>
      </c>
      <c r="AK179" s="120">
        <v>5800</v>
      </c>
      <c r="AL179" s="120">
        <v>5206</v>
      </c>
      <c r="AM179" s="120">
        <v>5304</v>
      </c>
      <c r="AN179" s="120">
        <v>33</v>
      </c>
      <c r="AO179" s="120">
        <v>14</v>
      </c>
      <c r="AP179" s="120">
        <v>447</v>
      </c>
      <c r="AQ179" s="120">
        <v>160</v>
      </c>
      <c r="AR179" s="120">
        <v>268</v>
      </c>
      <c r="AS179" s="120">
        <v>358</v>
      </c>
      <c r="AT179" s="120">
        <v>157</v>
      </c>
      <c r="AU179" s="120">
        <v>236</v>
      </c>
      <c r="AV179" s="120">
        <v>110</v>
      </c>
      <c r="AW179" s="120">
        <v>122</v>
      </c>
      <c r="AX179" s="120">
        <v>1078</v>
      </c>
      <c r="AY179" s="120">
        <v>995</v>
      </c>
      <c r="AZ179" s="120">
        <v>150</v>
      </c>
      <c r="BA179" s="120">
        <v>189</v>
      </c>
      <c r="BB179" s="120">
        <v>748</v>
      </c>
      <c r="BC179" s="120">
        <v>545</v>
      </c>
      <c r="BD179" s="120">
        <v>180</v>
      </c>
      <c r="BE179" s="120">
        <v>261</v>
      </c>
      <c r="BF179" s="120">
        <v>80</v>
      </c>
      <c r="BG179" s="120">
        <v>124</v>
      </c>
      <c r="BH179" s="120">
        <v>236</v>
      </c>
      <c r="BI179" s="120">
        <v>410</v>
      </c>
      <c r="BJ179" s="120">
        <v>155</v>
      </c>
      <c r="BK179" s="120">
        <v>302</v>
      </c>
      <c r="BL179" s="120">
        <v>81</v>
      </c>
      <c r="BM179" s="120">
        <v>108</v>
      </c>
      <c r="BN179" s="120">
        <v>1184</v>
      </c>
      <c r="BO179" s="120">
        <v>1163</v>
      </c>
      <c r="BP179" s="120">
        <v>582</v>
      </c>
      <c r="BQ179" s="120">
        <v>1072</v>
      </c>
      <c r="BR179" s="120">
        <v>50</v>
      </c>
      <c r="BS179" s="120">
        <v>103</v>
      </c>
      <c r="BT179" s="120">
        <v>532</v>
      </c>
      <c r="BU179" s="120">
        <v>969</v>
      </c>
      <c r="BV179" s="120">
        <v>1095</v>
      </c>
      <c r="BW179" s="120">
        <v>824</v>
      </c>
      <c r="BX179" s="120">
        <v>180</v>
      </c>
      <c r="BY179" s="120">
        <v>86</v>
      </c>
      <c r="BZ179" s="120">
        <v>915</v>
      </c>
      <c r="CA179" s="120">
        <v>737</v>
      </c>
      <c r="CB179" s="120">
        <v>202</v>
      </c>
      <c r="CC179" s="120">
        <v>184</v>
      </c>
      <c r="CD179" s="120">
        <v>260</v>
      </c>
      <c r="CE179" s="120">
        <v>496</v>
      </c>
      <c r="CF179" s="120">
        <v>37</v>
      </c>
      <c r="CG179" s="120">
        <v>79</v>
      </c>
      <c r="CH179" s="120">
        <v>223</v>
      </c>
      <c r="CI179" s="120">
        <v>417</v>
      </c>
    </row>
    <row r="180" spans="2:87" x14ac:dyDescent="0.25">
      <c r="B180" s="120" t="str">
        <f t="shared" si="8"/>
        <v>2015</v>
      </c>
      <c r="C180" s="120" t="s">
        <v>1507</v>
      </c>
      <c r="D180" s="120">
        <v>5060</v>
      </c>
      <c r="E180" s="120">
        <v>5357</v>
      </c>
      <c r="F180" s="120">
        <v>4732</v>
      </c>
      <c r="G180" s="120">
        <v>4857</v>
      </c>
      <c r="H180" s="120">
        <v>320</v>
      </c>
      <c r="I180" s="120">
        <v>163</v>
      </c>
      <c r="J180" s="120">
        <v>245</v>
      </c>
      <c r="K180" s="120">
        <v>333</v>
      </c>
      <c r="L180" s="120">
        <v>141</v>
      </c>
      <c r="M180" s="120">
        <v>194</v>
      </c>
      <c r="N180" s="120">
        <v>104</v>
      </c>
      <c r="O180" s="120">
        <v>139</v>
      </c>
      <c r="P180" s="120">
        <v>1107</v>
      </c>
      <c r="Q180" s="120">
        <v>957</v>
      </c>
      <c r="R180" s="120">
        <v>782</v>
      </c>
      <c r="S180" s="120">
        <v>537</v>
      </c>
      <c r="T180" s="120">
        <v>1040</v>
      </c>
      <c r="U180" s="120">
        <v>1103</v>
      </c>
      <c r="V180" s="120">
        <v>598</v>
      </c>
      <c r="W180" s="120">
        <v>968</v>
      </c>
      <c r="X180" s="120">
        <v>515</v>
      </c>
      <c r="Y180" s="120">
        <v>883</v>
      </c>
      <c r="Z180" s="120">
        <v>932</v>
      </c>
      <c r="AA180" s="120">
        <v>735</v>
      </c>
      <c r="AB180" s="120">
        <v>154</v>
      </c>
      <c r="AC180" s="120">
        <v>77</v>
      </c>
      <c r="AD180" s="120">
        <v>778</v>
      </c>
      <c r="AE180" s="120">
        <v>658</v>
      </c>
      <c r="AF180" s="120">
        <v>328</v>
      </c>
      <c r="AG180" s="120">
        <v>499</v>
      </c>
      <c r="AH180" s="120">
        <v>286</v>
      </c>
      <c r="AI180" s="120">
        <v>427</v>
      </c>
      <c r="AJ180" s="120">
        <v>5677</v>
      </c>
      <c r="AK180" s="120">
        <v>5450</v>
      </c>
      <c r="AL180" s="120">
        <v>5318</v>
      </c>
      <c r="AM180" s="120">
        <v>4926</v>
      </c>
      <c r="AN180" s="120">
        <v>24</v>
      </c>
      <c r="AO180" s="120">
        <v>18</v>
      </c>
      <c r="AP180" s="120">
        <v>412</v>
      </c>
      <c r="AQ180" s="120">
        <v>183</v>
      </c>
      <c r="AR180" s="120">
        <v>273</v>
      </c>
      <c r="AS180" s="120">
        <v>348</v>
      </c>
      <c r="AT180" s="120">
        <v>161</v>
      </c>
      <c r="AU180" s="120">
        <v>191</v>
      </c>
      <c r="AV180" s="120">
        <v>113</v>
      </c>
      <c r="AW180" s="120">
        <v>157</v>
      </c>
      <c r="AX180" s="120">
        <v>1176</v>
      </c>
      <c r="AY180" s="120">
        <v>975</v>
      </c>
      <c r="AZ180" s="120">
        <v>142</v>
      </c>
      <c r="BA180" s="120">
        <v>165</v>
      </c>
      <c r="BB180" s="120">
        <v>855</v>
      </c>
      <c r="BC180" s="120">
        <v>547</v>
      </c>
      <c r="BD180" s="120">
        <v>179</v>
      </c>
      <c r="BE180" s="120">
        <v>263</v>
      </c>
      <c r="BF180" s="120">
        <v>84</v>
      </c>
      <c r="BG180" s="120">
        <v>100</v>
      </c>
      <c r="BH180" s="120">
        <v>219</v>
      </c>
      <c r="BI180" s="120">
        <v>321</v>
      </c>
      <c r="BJ180" s="120">
        <v>146</v>
      </c>
      <c r="BK180" s="120">
        <v>234</v>
      </c>
      <c r="BL180" s="120">
        <v>72</v>
      </c>
      <c r="BM180" s="120">
        <v>88</v>
      </c>
      <c r="BN180" s="120">
        <v>1113</v>
      </c>
      <c r="BO180" s="120">
        <v>1097</v>
      </c>
      <c r="BP180" s="120">
        <v>573</v>
      </c>
      <c r="BQ180" s="120">
        <v>961</v>
      </c>
      <c r="BR180" s="120">
        <v>52</v>
      </c>
      <c r="BS180" s="120">
        <v>83</v>
      </c>
      <c r="BT180" s="120">
        <v>521</v>
      </c>
      <c r="BU180" s="120">
        <v>878</v>
      </c>
      <c r="BV180" s="120">
        <v>1213</v>
      </c>
      <c r="BW180" s="120">
        <v>775</v>
      </c>
      <c r="BX180" s="120">
        <v>257</v>
      </c>
      <c r="BY180" s="120">
        <v>95</v>
      </c>
      <c r="BZ180" s="120">
        <v>956</v>
      </c>
      <c r="CA180" s="120">
        <v>680</v>
      </c>
      <c r="CB180" s="120">
        <v>231</v>
      </c>
      <c r="CC180" s="120">
        <v>146</v>
      </c>
      <c r="CD180" s="120">
        <v>358</v>
      </c>
      <c r="CE180" s="120">
        <v>524</v>
      </c>
      <c r="CF180" s="120">
        <v>55</v>
      </c>
      <c r="CG180" s="120">
        <v>75</v>
      </c>
      <c r="CH180" s="120">
        <v>304</v>
      </c>
      <c r="CI180" s="120">
        <v>450</v>
      </c>
    </row>
    <row r="181" spans="2:87" x14ac:dyDescent="0.25">
      <c r="B181" s="120" t="str">
        <f t="shared" si="8"/>
        <v>2015</v>
      </c>
      <c r="C181" s="120" t="s">
        <v>1506</v>
      </c>
      <c r="D181" s="120">
        <v>5182</v>
      </c>
      <c r="E181" s="120">
        <v>5323</v>
      </c>
      <c r="F181" s="120">
        <v>4854</v>
      </c>
      <c r="G181" s="120">
        <v>4859</v>
      </c>
      <c r="H181" s="120">
        <v>325</v>
      </c>
      <c r="I181" s="120">
        <v>137</v>
      </c>
      <c r="J181" s="120">
        <v>271</v>
      </c>
      <c r="K181" s="120">
        <v>310</v>
      </c>
      <c r="L181" s="120">
        <v>158</v>
      </c>
      <c r="M181" s="120">
        <v>190</v>
      </c>
      <c r="N181" s="120">
        <v>113</v>
      </c>
      <c r="O181" s="120">
        <v>120</v>
      </c>
      <c r="P181" s="120">
        <v>1146</v>
      </c>
      <c r="Q181" s="120">
        <v>945</v>
      </c>
      <c r="R181" s="120">
        <v>786</v>
      </c>
      <c r="S181" s="120">
        <v>543</v>
      </c>
      <c r="T181" s="120">
        <v>1054</v>
      </c>
      <c r="U181" s="120">
        <v>1209</v>
      </c>
      <c r="V181" s="120">
        <v>585</v>
      </c>
      <c r="W181" s="120">
        <v>1002</v>
      </c>
      <c r="X181" s="120">
        <v>499</v>
      </c>
      <c r="Y181" s="120">
        <v>910</v>
      </c>
      <c r="Z181" s="120">
        <v>923</v>
      </c>
      <c r="AA181" s="120">
        <v>701</v>
      </c>
      <c r="AB181" s="120">
        <v>136</v>
      </c>
      <c r="AC181" s="120">
        <v>77</v>
      </c>
      <c r="AD181" s="120">
        <v>787</v>
      </c>
      <c r="AE181" s="120">
        <v>624</v>
      </c>
      <c r="AF181" s="120">
        <v>328</v>
      </c>
      <c r="AG181" s="120">
        <v>463</v>
      </c>
      <c r="AH181" s="120">
        <v>292</v>
      </c>
      <c r="AI181" s="120">
        <v>395</v>
      </c>
      <c r="AJ181" s="120">
        <v>5945</v>
      </c>
      <c r="AK181" s="120">
        <v>5308</v>
      </c>
      <c r="AL181" s="120">
        <v>5507</v>
      </c>
      <c r="AM181" s="120">
        <v>4807</v>
      </c>
      <c r="AN181" s="120">
        <v>30</v>
      </c>
      <c r="AO181" s="120">
        <v>22</v>
      </c>
      <c r="AP181" s="120">
        <v>412</v>
      </c>
      <c r="AQ181" s="120">
        <v>163</v>
      </c>
      <c r="AR181" s="120">
        <v>329</v>
      </c>
      <c r="AS181" s="120">
        <v>302</v>
      </c>
      <c r="AT181" s="120">
        <v>189</v>
      </c>
      <c r="AU181" s="120">
        <v>191</v>
      </c>
      <c r="AV181" s="120">
        <v>140</v>
      </c>
      <c r="AW181" s="120">
        <v>111</v>
      </c>
      <c r="AX181" s="120">
        <v>1141</v>
      </c>
      <c r="AY181" s="120">
        <v>920</v>
      </c>
      <c r="AZ181" s="120">
        <v>184</v>
      </c>
      <c r="BA181" s="120">
        <v>159</v>
      </c>
      <c r="BB181" s="120">
        <v>775</v>
      </c>
      <c r="BC181" s="120">
        <v>539</v>
      </c>
      <c r="BD181" s="120">
        <v>182</v>
      </c>
      <c r="BE181" s="120">
        <v>223</v>
      </c>
      <c r="BF181" s="120">
        <v>92</v>
      </c>
      <c r="BG181" s="120">
        <v>93</v>
      </c>
      <c r="BH181" s="120">
        <v>238</v>
      </c>
      <c r="BI181" s="120">
        <v>274</v>
      </c>
      <c r="BJ181" s="120">
        <v>162</v>
      </c>
      <c r="BK181" s="120">
        <v>200</v>
      </c>
      <c r="BL181" s="120">
        <v>76</v>
      </c>
      <c r="BM181" s="120">
        <v>75</v>
      </c>
      <c r="BN181" s="120">
        <v>1151</v>
      </c>
      <c r="BO181" s="120">
        <v>1205</v>
      </c>
      <c r="BP181" s="120">
        <v>663</v>
      </c>
      <c r="BQ181" s="120">
        <v>953</v>
      </c>
      <c r="BR181" s="120">
        <v>98</v>
      </c>
      <c r="BS181" s="120">
        <v>88</v>
      </c>
      <c r="BT181" s="120">
        <v>565</v>
      </c>
      <c r="BU181" s="120">
        <v>865</v>
      </c>
      <c r="BV181" s="120">
        <v>1143</v>
      </c>
      <c r="BW181" s="120">
        <v>708</v>
      </c>
      <c r="BX181" s="120">
        <v>214</v>
      </c>
      <c r="BY181" s="120">
        <v>70</v>
      </c>
      <c r="BZ181" s="120">
        <v>928</v>
      </c>
      <c r="CA181" s="120">
        <v>638</v>
      </c>
      <c r="CB181" s="120">
        <v>308</v>
      </c>
      <c r="CC181" s="120">
        <v>167</v>
      </c>
      <c r="CD181" s="120">
        <v>438</v>
      </c>
      <c r="CE181" s="120">
        <v>501</v>
      </c>
      <c r="CF181" s="120">
        <v>47</v>
      </c>
      <c r="CG181" s="120">
        <v>62</v>
      </c>
      <c r="CH181" s="120">
        <v>391</v>
      </c>
      <c r="CI181" s="120">
        <v>439</v>
      </c>
    </row>
    <row r="182" spans="2:87" x14ac:dyDescent="0.25">
      <c r="B182" s="120" t="str">
        <f t="shared" si="8"/>
        <v>2015</v>
      </c>
      <c r="C182" s="120" t="s">
        <v>1505</v>
      </c>
      <c r="D182" s="120">
        <v>4983</v>
      </c>
      <c r="E182" s="120">
        <v>5753</v>
      </c>
      <c r="F182" s="120">
        <v>4653</v>
      </c>
      <c r="G182" s="120">
        <v>5266</v>
      </c>
      <c r="H182" s="120">
        <v>300</v>
      </c>
      <c r="I182" s="120">
        <v>137</v>
      </c>
      <c r="J182" s="120">
        <v>267</v>
      </c>
      <c r="K182" s="120">
        <v>342</v>
      </c>
      <c r="L182" s="120">
        <v>160</v>
      </c>
      <c r="M182" s="120">
        <v>195</v>
      </c>
      <c r="N182" s="120">
        <v>107</v>
      </c>
      <c r="O182" s="120">
        <v>147</v>
      </c>
      <c r="P182" s="120">
        <v>1130</v>
      </c>
      <c r="Q182" s="120">
        <v>1018</v>
      </c>
      <c r="R182" s="120">
        <v>786</v>
      </c>
      <c r="S182" s="120">
        <v>620</v>
      </c>
      <c r="T182" s="120">
        <v>948</v>
      </c>
      <c r="U182" s="120">
        <v>1331</v>
      </c>
      <c r="V182" s="120">
        <v>580</v>
      </c>
      <c r="W182" s="120">
        <v>1030</v>
      </c>
      <c r="X182" s="120">
        <v>498</v>
      </c>
      <c r="Y182" s="120">
        <v>928</v>
      </c>
      <c r="Z182" s="120">
        <v>935</v>
      </c>
      <c r="AA182" s="120">
        <v>770</v>
      </c>
      <c r="AB182" s="120">
        <v>119</v>
      </c>
      <c r="AC182" s="120">
        <v>64</v>
      </c>
      <c r="AD182" s="120">
        <v>816</v>
      </c>
      <c r="AE182" s="120">
        <v>706</v>
      </c>
      <c r="AF182" s="120">
        <v>330</v>
      </c>
      <c r="AG182" s="120">
        <v>486</v>
      </c>
      <c r="AH182" s="120">
        <v>286</v>
      </c>
      <c r="AI182" s="120">
        <v>416</v>
      </c>
      <c r="AJ182" s="120">
        <v>5417</v>
      </c>
      <c r="AK182" s="120">
        <v>6197</v>
      </c>
      <c r="AL182" s="120">
        <v>5056</v>
      </c>
      <c r="AM182" s="120">
        <v>5657</v>
      </c>
      <c r="AN182" s="120">
        <v>34</v>
      </c>
      <c r="AO182" s="120">
        <v>21</v>
      </c>
      <c r="AP182" s="120">
        <v>356</v>
      </c>
      <c r="AQ182" s="120">
        <v>143</v>
      </c>
      <c r="AR182" s="120">
        <v>300</v>
      </c>
      <c r="AS182" s="120">
        <v>393</v>
      </c>
      <c r="AT182" s="120">
        <v>170</v>
      </c>
      <c r="AU182" s="120">
        <v>223</v>
      </c>
      <c r="AV182" s="120">
        <v>129</v>
      </c>
      <c r="AW182" s="120">
        <v>170</v>
      </c>
      <c r="AX182" s="120">
        <v>1148</v>
      </c>
      <c r="AY182" s="120">
        <v>1100</v>
      </c>
      <c r="AZ182" s="120">
        <v>162</v>
      </c>
      <c r="BA182" s="120">
        <v>234</v>
      </c>
      <c r="BB182" s="120">
        <v>781</v>
      </c>
      <c r="BC182" s="120">
        <v>662</v>
      </c>
      <c r="BD182" s="120">
        <v>205</v>
      </c>
      <c r="BE182" s="120">
        <v>204</v>
      </c>
      <c r="BF182" s="120">
        <v>78</v>
      </c>
      <c r="BG182" s="120">
        <v>120</v>
      </c>
      <c r="BH182" s="120">
        <v>203</v>
      </c>
      <c r="BI182" s="120">
        <v>369</v>
      </c>
      <c r="BJ182" s="120">
        <v>136</v>
      </c>
      <c r="BK182" s="120">
        <v>247</v>
      </c>
      <c r="BL182" s="120">
        <v>67</v>
      </c>
      <c r="BM182" s="120">
        <v>122</v>
      </c>
      <c r="BN182" s="120">
        <v>999</v>
      </c>
      <c r="BO182" s="120">
        <v>1348</v>
      </c>
      <c r="BP182" s="120">
        <v>670</v>
      </c>
      <c r="BQ182" s="120">
        <v>1137</v>
      </c>
      <c r="BR182" s="120">
        <v>105</v>
      </c>
      <c r="BS182" s="120">
        <v>116</v>
      </c>
      <c r="BT182" s="120">
        <v>565</v>
      </c>
      <c r="BU182" s="120">
        <v>1021</v>
      </c>
      <c r="BV182" s="120">
        <v>1014</v>
      </c>
      <c r="BW182" s="120">
        <v>833</v>
      </c>
      <c r="BX182" s="120">
        <v>115</v>
      </c>
      <c r="BY182" s="120">
        <v>56</v>
      </c>
      <c r="BZ182" s="120">
        <v>899</v>
      </c>
      <c r="CA182" s="120">
        <v>777</v>
      </c>
      <c r="CB182" s="120">
        <v>255</v>
      </c>
      <c r="CC182" s="120">
        <v>195</v>
      </c>
      <c r="CD182" s="120">
        <v>361</v>
      </c>
      <c r="CE182" s="120">
        <v>540</v>
      </c>
      <c r="CF182" s="120">
        <v>37</v>
      </c>
      <c r="CG182" s="120">
        <v>65</v>
      </c>
      <c r="CH182" s="120">
        <v>324</v>
      </c>
      <c r="CI182" s="120">
        <v>475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14"/>
  <sheetViews>
    <sheetView workbookViewId="0">
      <selection activeCell="J26" sqref="J26"/>
    </sheetView>
  </sheetViews>
  <sheetFormatPr defaultColWidth="12.5703125" defaultRowHeight="15.75" x14ac:dyDescent="0.25"/>
  <cols>
    <col min="1" max="4" width="12.5703125" style="11"/>
    <col min="5" max="5" width="13" style="11" bestFit="1" customWidth="1"/>
    <col min="6" max="6" width="12.28515625" style="11" customWidth="1"/>
    <col min="7" max="16384" width="12.5703125" style="11"/>
  </cols>
  <sheetData>
    <row r="1" spans="1:19" x14ac:dyDescent="0.25">
      <c r="A1" s="11" t="s">
        <v>39</v>
      </c>
      <c r="I1" s="12">
        <f>AVERAGE(I26:I88)</f>
        <v>2.1533755531790752E-2</v>
      </c>
      <c r="J1" s="11">
        <v>0.69854973073468585</v>
      </c>
    </row>
    <row r="2" spans="1:19" x14ac:dyDescent="0.25">
      <c r="A2" s="11" t="s">
        <v>40</v>
      </c>
    </row>
    <row r="3" spans="1:19" x14ac:dyDescent="0.25">
      <c r="B3" s="13" t="s">
        <v>41</v>
      </c>
      <c r="C3" s="13" t="s">
        <v>0</v>
      </c>
    </row>
    <row r="4" spans="1:19" x14ac:dyDescent="0.25">
      <c r="A4" s="11" t="s">
        <v>42</v>
      </c>
      <c r="B4" s="11">
        <v>1.8293754502589001E-2</v>
      </c>
      <c r="C4" s="13" t="str">
        <f>LEFT(A4,4)</f>
        <v>1929</v>
      </c>
      <c r="E4" t="s">
        <v>43</v>
      </c>
      <c r="F4" t="s">
        <v>44</v>
      </c>
      <c r="G4" s="14" t="s">
        <v>45</v>
      </c>
      <c r="H4" s="13" t="s">
        <v>46</v>
      </c>
      <c r="I4" s="13" t="s">
        <v>47</v>
      </c>
      <c r="J4" s="13" t="s">
        <v>48</v>
      </c>
      <c r="K4" s="13"/>
      <c r="L4" s="13"/>
      <c r="M4" s="13"/>
      <c r="N4" s="13"/>
      <c r="O4" s="13"/>
      <c r="P4" s="13"/>
      <c r="Q4" s="13"/>
      <c r="R4" s="13"/>
      <c r="S4" s="13"/>
    </row>
    <row r="5" spans="1:19" x14ac:dyDescent="0.25">
      <c r="A5" s="11" t="s">
        <v>49</v>
      </c>
      <c r="B5" s="11">
        <v>1.7789632753314601E-2</v>
      </c>
      <c r="C5" s="13" t="str">
        <f t="shared" ref="C5:C68" si="0">LEFT(A5,4)</f>
        <v>1929</v>
      </c>
      <c r="E5" s="15" t="s">
        <v>50</v>
      </c>
      <c r="F5" s="16">
        <v>1.7078896340992702E-2</v>
      </c>
      <c r="G5" s="5">
        <f>LN(F5)</f>
        <v>-4.069911709747382</v>
      </c>
    </row>
    <row r="6" spans="1:19" x14ac:dyDescent="0.25">
      <c r="A6" s="11" t="s">
        <v>51</v>
      </c>
      <c r="B6" s="11">
        <v>1.7453182992621701E-2</v>
      </c>
      <c r="C6" s="13" t="str">
        <f t="shared" si="0"/>
        <v>1929</v>
      </c>
      <c r="E6" s="15" t="s">
        <v>52</v>
      </c>
      <c r="F6" s="16">
        <v>1.0142690094640685E-2</v>
      </c>
      <c r="G6" s="5">
        <f t="shared" ref="G6:G69" si="1">LN(F6)</f>
        <v>-4.5910020206742272</v>
      </c>
    </row>
    <row r="7" spans="1:19" x14ac:dyDescent="0.25">
      <c r="A7" s="11" t="s">
        <v>53</v>
      </c>
      <c r="B7" s="11">
        <v>1.7910257264686001E-2</v>
      </c>
      <c r="C7" s="13" t="str">
        <f t="shared" si="0"/>
        <v>1929</v>
      </c>
      <c r="E7" s="15" t="s">
        <v>54</v>
      </c>
      <c r="F7" s="16">
        <v>7.8938642367026215E-3</v>
      </c>
      <c r="G7" s="5">
        <f t="shared" si="1"/>
        <v>-4.8416695001788819</v>
      </c>
    </row>
    <row r="8" spans="1:19" x14ac:dyDescent="0.25">
      <c r="A8" s="11" t="s">
        <v>55</v>
      </c>
      <c r="B8" s="11">
        <v>1.6795827145586899E-2</v>
      </c>
      <c r="C8" s="13" t="str">
        <f t="shared" si="0"/>
        <v>1929</v>
      </c>
      <c r="E8" s="15" t="s">
        <v>56</v>
      </c>
      <c r="F8" s="16">
        <v>5.7322802769602639E-3</v>
      </c>
      <c r="G8" s="5">
        <f t="shared" si="1"/>
        <v>-5.1616418733239309</v>
      </c>
    </row>
    <row r="9" spans="1:19" x14ac:dyDescent="0.25">
      <c r="A9" s="11" t="s">
        <v>57</v>
      </c>
      <c r="B9" s="11">
        <v>1.9326367752681699E-2</v>
      </c>
      <c r="C9" s="13" t="str">
        <f t="shared" si="0"/>
        <v>1929</v>
      </c>
      <c r="E9" s="15" t="s">
        <v>58</v>
      </c>
      <c r="F9" s="16">
        <v>5.5551828737498317E-3</v>
      </c>
      <c r="G9" s="5">
        <f t="shared" si="1"/>
        <v>-5.1930239358653871</v>
      </c>
    </row>
    <row r="10" spans="1:19" x14ac:dyDescent="0.25">
      <c r="A10" s="11" t="s">
        <v>59</v>
      </c>
      <c r="B10" s="11">
        <v>1.7590712460952802E-2</v>
      </c>
      <c r="C10" s="13" t="str">
        <f t="shared" si="0"/>
        <v>1929</v>
      </c>
      <c r="E10" s="15" t="s">
        <v>60</v>
      </c>
      <c r="F10" s="16">
        <v>5.8584508587997972E-3</v>
      </c>
      <c r="G10" s="5">
        <f t="shared" si="1"/>
        <v>-5.1398700689086887</v>
      </c>
    </row>
    <row r="11" spans="1:19" x14ac:dyDescent="0.25">
      <c r="A11" s="11" t="s">
        <v>61</v>
      </c>
      <c r="B11" s="11">
        <v>1.4741004427696E-2</v>
      </c>
      <c r="C11" s="13" t="str">
        <f t="shared" si="0"/>
        <v>1929</v>
      </c>
      <c r="E11" s="15" t="s">
        <v>62</v>
      </c>
      <c r="F11" s="16">
        <v>6.4549808541709761E-3</v>
      </c>
      <c r="G11" s="5">
        <f t="shared" si="1"/>
        <v>-5.0429032207342548</v>
      </c>
    </row>
    <row r="12" spans="1:19" x14ac:dyDescent="0.25">
      <c r="A12" s="11" t="s">
        <v>63</v>
      </c>
      <c r="B12" s="11">
        <v>1.38093277688056E-2</v>
      </c>
      <c r="C12" s="13" t="str">
        <f t="shared" si="0"/>
        <v>1929</v>
      </c>
      <c r="E12" s="15" t="s">
        <v>64</v>
      </c>
      <c r="F12" s="16">
        <v>8.7632496026278997E-3</v>
      </c>
      <c r="G12" s="5">
        <f t="shared" si="1"/>
        <v>-4.7371884836180929</v>
      </c>
    </row>
    <row r="13" spans="1:19" x14ac:dyDescent="0.25">
      <c r="A13" s="11" t="s">
        <v>65</v>
      </c>
      <c r="B13" s="11">
        <v>1.1647215305205899E-2</v>
      </c>
      <c r="C13" s="13" t="str">
        <f t="shared" si="0"/>
        <v>1930</v>
      </c>
      <c r="E13" s="15" t="s">
        <v>66</v>
      </c>
      <c r="F13" s="16">
        <v>8.7595359105683019E-3</v>
      </c>
      <c r="G13" s="5">
        <f t="shared" si="1"/>
        <v>-4.7376123536828612</v>
      </c>
    </row>
    <row r="14" spans="1:19" x14ac:dyDescent="0.25">
      <c r="A14" s="11" t="s">
        <v>67</v>
      </c>
      <c r="B14" s="11">
        <v>1.18072461997164E-2</v>
      </c>
      <c r="C14" s="13" t="str">
        <f t="shared" si="0"/>
        <v>1930</v>
      </c>
      <c r="E14" s="15" t="s">
        <v>68</v>
      </c>
      <c r="F14" s="16">
        <v>5.8823542622952292E-3</v>
      </c>
      <c r="G14" s="5">
        <f t="shared" si="1"/>
        <v>-5.1357982124600978</v>
      </c>
    </row>
    <row r="15" spans="1:19" x14ac:dyDescent="0.25">
      <c r="A15" s="11" t="s">
        <v>69</v>
      </c>
      <c r="B15" s="11">
        <v>1.1238119788736199E-2</v>
      </c>
      <c r="C15" s="13" t="str">
        <f t="shared" si="0"/>
        <v>1930</v>
      </c>
      <c r="E15" s="15" t="s">
        <v>70</v>
      </c>
      <c r="F15" s="16">
        <v>6.6315030096419951E-3</v>
      </c>
      <c r="G15" s="5">
        <f t="shared" si="1"/>
        <v>-5.015923802189663</v>
      </c>
    </row>
    <row r="16" spans="1:19" x14ac:dyDescent="0.25">
      <c r="A16" s="11" t="s">
        <v>71</v>
      </c>
      <c r="B16" s="11">
        <v>1.1198322550827E-2</v>
      </c>
      <c r="C16" s="13" t="str">
        <f t="shared" si="0"/>
        <v>1930</v>
      </c>
      <c r="E16" s="15" t="s">
        <v>72</v>
      </c>
      <c r="F16" s="16">
        <v>7.402679794269171E-3</v>
      </c>
      <c r="G16" s="5">
        <f t="shared" si="1"/>
        <v>-4.905913209966136</v>
      </c>
    </row>
    <row r="17" spans="1:10" x14ac:dyDescent="0.25">
      <c r="A17" s="11" t="s">
        <v>73</v>
      </c>
      <c r="B17" s="11">
        <v>1.07293916613011E-2</v>
      </c>
      <c r="C17" s="13" t="str">
        <f t="shared" si="0"/>
        <v>1930</v>
      </c>
      <c r="E17" s="15" t="s">
        <v>74</v>
      </c>
      <c r="F17" s="16">
        <v>1.1678422762034943E-2</v>
      </c>
      <c r="G17" s="5">
        <f t="shared" si="1"/>
        <v>-4.4500123481974478</v>
      </c>
    </row>
    <row r="18" spans="1:10" x14ac:dyDescent="0.25">
      <c r="A18" s="11" t="s">
        <v>75</v>
      </c>
      <c r="B18" s="11">
        <v>1.02911670213208E-2</v>
      </c>
      <c r="C18" s="13" t="str">
        <f t="shared" si="0"/>
        <v>1930</v>
      </c>
      <c r="E18" s="15" t="s">
        <v>76</v>
      </c>
      <c r="F18" s="16">
        <v>1.9685572927309249E-2</v>
      </c>
      <c r="G18" s="5">
        <f t="shared" si="1"/>
        <v>-3.9278692502444521</v>
      </c>
    </row>
    <row r="19" spans="1:10" x14ac:dyDescent="0.25">
      <c r="A19" s="11" t="s">
        <v>77</v>
      </c>
      <c r="B19" s="11">
        <v>9.6375366757224593E-3</v>
      </c>
      <c r="C19" s="13" t="str">
        <f t="shared" si="0"/>
        <v>1930</v>
      </c>
      <c r="E19" s="15" t="s">
        <v>78</v>
      </c>
      <c r="F19" s="16">
        <v>3.3604470534099408E-2</v>
      </c>
      <c r="G19" s="5">
        <f t="shared" si="1"/>
        <v>-3.3930961692534574</v>
      </c>
    </row>
    <row r="20" spans="1:10" x14ac:dyDescent="0.25">
      <c r="A20" s="11" t="s">
        <v>79</v>
      </c>
      <c r="B20" s="11">
        <v>9.6286218037526204E-3</v>
      </c>
      <c r="C20" s="13" t="str">
        <f t="shared" si="0"/>
        <v>1930</v>
      </c>
      <c r="E20" s="15" t="s">
        <v>80</v>
      </c>
      <c r="F20" s="16">
        <v>4.0101692545161986E-2</v>
      </c>
      <c r="G20" s="5">
        <f t="shared" si="1"/>
        <v>-3.2163367374515728</v>
      </c>
    </row>
    <row r="21" spans="1:10" x14ac:dyDescent="0.25">
      <c r="A21" s="11" t="s">
        <v>81</v>
      </c>
      <c r="B21" s="11">
        <v>9.1069101150394096E-3</v>
      </c>
      <c r="C21" s="13" t="str">
        <f t="shared" si="0"/>
        <v>1930</v>
      </c>
      <c r="E21" s="15" t="s">
        <v>82</v>
      </c>
      <c r="F21" s="16">
        <v>4.2010717751480527E-2</v>
      </c>
      <c r="G21" s="5">
        <f t="shared" si="1"/>
        <v>-3.1698305086937499</v>
      </c>
    </row>
    <row r="22" spans="1:10" x14ac:dyDescent="0.25">
      <c r="A22" s="11" t="s">
        <v>83</v>
      </c>
      <c r="B22" s="11">
        <v>8.7973421760159203E-3</v>
      </c>
      <c r="C22" s="13" t="str">
        <f t="shared" si="0"/>
        <v>1930</v>
      </c>
      <c r="E22" s="15" t="s">
        <v>84</v>
      </c>
      <c r="F22" s="16">
        <v>3.2140667357134528E-2</v>
      </c>
      <c r="G22" s="5">
        <f t="shared" si="1"/>
        <v>-3.4376331548206829</v>
      </c>
    </row>
    <row r="23" spans="1:10" x14ac:dyDescent="0.25">
      <c r="A23" s="11" t="s">
        <v>85</v>
      </c>
      <c r="B23" s="11">
        <v>8.9479663946720796E-3</v>
      </c>
      <c r="C23" s="13" t="str">
        <f t="shared" si="0"/>
        <v>1930</v>
      </c>
      <c r="E23" s="15" t="s">
        <v>86</v>
      </c>
      <c r="F23" s="16">
        <v>2.7958950064783435E-2</v>
      </c>
      <c r="G23" s="5">
        <f t="shared" si="1"/>
        <v>-3.5770179136526608</v>
      </c>
    </row>
    <row r="24" spans="1:10" x14ac:dyDescent="0.25">
      <c r="A24" s="11" t="s">
        <v>87</v>
      </c>
      <c r="B24" s="11">
        <v>8.6824414433783192E-3</v>
      </c>
      <c r="C24" s="13" t="str">
        <f t="shared" si="0"/>
        <v>1930</v>
      </c>
      <c r="E24" s="15" t="s">
        <v>88</v>
      </c>
      <c r="F24" s="16">
        <v>2.3276192728461629E-2</v>
      </c>
      <c r="G24" s="5">
        <f t="shared" si="1"/>
        <v>-3.7603242120853024</v>
      </c>
    </row>
    <row r="25" spans="1:10" x14ac:dyDescent="0.25">
      <c r="A25" s="11" t="s">
        <v>89</v>
      </c>
      <c r="B25" s="11">
        <v>8.7757422357782507E-3</v>
      </c>
      <c r="C25" s="13" t="str">
        <f t="shared" si="0"/>
        <v>1931</v>
      </c>
      <c r="E25" s="15" t="s">
        <v>90</v>
      </c>
      <c r="F25" s="16">
        <v>1.4135462065975046E-2</v>
      </c>
      <c r="G25" s="5">
        <f t="shared" si="1"/>
        <v>-4.2590685988784749</v>
      </c>
    </row>
    <row r="26" spans="1:10" x14ac:dyDescent="0.25">
      <c r="A26" s="11" t="s">
        <v>91</v>
      </c>
      <c r="B26" s="11">
        <v>9.0527981526962297E-3</v>
      </c>
      <c r="C26" s="13" t="str">
        <f t="shared" si="0"/>
        <v>1931</v>
      </c>
      <c r="E26" s="15" t="s">
        <v>92</v>
      </c>
      <c r="F26" s="16">
        <v>1.6853287359946983E-2</v>
      </c>
      <c r="G26" s="5">
        <f t="shared" si="1"/>
        <v>-4.0832095456666124</v>
      </c>
      <c r="H26" s="11">
        <v>0</v>
      </c>
      <c r="I26" s="12">
        <f>EXP(G26-H26*$I$111)</f>
        <v>1.6853287359946983E-2</v>
      </c>
      <c r="J26" s="17">
        <f>I26*$J$1/$I$1</f>
        <v>0.54671649494231145</v>
      </c>
    </row>
    <row r="27" spans="1:10" x14ac:dyDescent="0.25">
      <c r="A27" s="11" t="s">
        <v>93</v>
      </c>
      <c r="B27" s="11">
        <v>9.0987226519218603E-3</v>
      </c>
      <c r="C27" s="13" t="str">
        <f t="shared" si="0"/>
        <v>1931</v>
      </c>
      <c r="E27" s="15" t="s">
        <v>94</v>
      </c>
      <c r="F27" s="16">
        <v>2.4783471808634674E-2</v>
      </c>
      <c r="G27" s="5">
        <f t="shared" si="1"/>
        <v>-3.6975783073231892</v>
      </c>
      <c r="H27" s="11">
        <f>1+H26</f>
        <v>1</v>
      </c>
      <c r="I27" s="12">
        <f t="shared" ref="I27:I89" si="2">EXP(G27-H27*$I$111)</f>
        <v>2.4932070491639206E-2</v>
      </c>
      <c r="J27" s="17">
        <f t="shared" ref="J27:J89" si="3">I27*$J$1/$I$1</f>
        <v>0.80879023182373933</v>
      </c>
    </row>
    <row r="28" spans="1:10" x14ac:dyDescent="0.25">
      <c r="A28" s="11" t="s">
        <v>95</v>
      </c>
      <c r="B28" s="11">
        <v>8.7562300661624196E-3</v>
      </c>
      <c r="C28" s="13" t="str">
        <f t="shared" si="0"/>
        <v>1931</v>
      </c>
      <c r="E28" s="15" t="s">
        <v>96</v>
      </c>
      <c r="F28" s="16">
        <v>2.5122638539643239E-2</v>
      </c>
      <c r="G28" s="5">
        <f t="shared" si="1"/>
        <v>-3.6839859054920012</v>
      </c>
      <c r="H28" s="11">
        <f t="shared" ref="H28:H89" si="4">1+H27</f>
        <v>2</v>
      </c>
      <c r="I28" s="12">
        <f t="shared" si="2"/>
        <v>2.5424806283462369E-2</v>
      </c>
      <c r="J28" s="17">
        <f t="shared" si="3"/>
        <v>0.82477445966515162</v>
      </c>
    </row>
    <row r="29" spans="1:10" x14ac:dyDescent="0.25">
      <c r="A29" s="11" t="s">
        <v>97</v>
      </c>
      <c r="B29" s="11">
        <v>8.1887754979519407E-3</v>
      </c>
      <c r="C29" s="13" t="str">
        <f t="shared" si="0"/>
        <v>1931</v>
      </c>
      <c r="E29" s="15" t="s">
        <v>98</v>
      </c>
      <c r="F29" s="16">
        <v>2.2799007361135094E-2</v>
      </c>
      <c r="G29" s="5">
        <f t="shared" si="1"/>
        <v>-3.7810382807618161</v>
      </c>
      <c r="H29" s="11">
        <f t="shared" si="4"/>
        <v>3</v>
      </c>
      <c r="I29" s="12">
        <f t="shared" si="2"/>
        <v>2.3211571413198608E-2</v>
      </c>
      <c r="J29" s="17">
        <f t="shared" si="3"/>
        <v>0.75297766507477493</v>
      </c>
    </row>
    <row r="30" spans="1:10" x14ac:dyDescent="0.25">
      <c r="A30" s="11" t="s">
        <v>99</v>
      </c>
      <c r="B30" s="11">
        <v>7.7319197360983596E-3</v>
      </c>
      <c r="C30" s="13" t="str">
        <f t="shared" si="0"/>
        <v>1931</v>
      </c>
      <c r="E30" s="15" t="s">
        <v>100</v>
      </c>
      <c r="F30" s="16">
        <v>1.3392911584039198E-2</v>
      </c>
      <c r="G30" s="5">
        <f t="shared" si="1"/>
        <v>-4.3130296982535983</v>
      </c>
      <c r="H30" s="11">
        <f t="shared" si="4"/>
        <v>4</v>
      </c>
      <c r="I30" s="12">
        <f t="shared" si="2"/>
        <v>1.3717021121326842E-2</v>
      </c>
      <c r="J30" s="17">
        <f t="shared" si="3"/>
        <v>0.44497678988872691</v>
      </c>
    </row>
    <row r="31" spans="1:10" x14ac:dyDescent="0.25">
      <c r="A31" s="11" t="s">
        <v>101</v>
      </c>
      <c r="B31" s="11">
        <v>7.8331356511498994E-3</v>
      </c>
      <c r="C31" s="13" t="str">
        <f t="shared" si="0"/>
        <v>1931</v>
      </c>
      <c r="E31" s="15" t="s">
        <v>102</v>
      </c>
      <c r="F31" s="16">
        <v>1.8532197880405717E-2</v>
      </c>
      <c r="G31" s="5">
        <f t="shared" si="1"/>
        <v>-3.9882456337162489</v>
      </c>
      <c r="H31" s="11">
        <f t="shared" si="4"/>
        <v>5</v>
      </c>
      <c r="I31" s="12">
        <f t="shared" si="2"/>
        <v>1.9094484399696115E-2</v>
      </c>
      <c r="J31" s="17">
        <f t="shared" si="3"/>
        <v>0.6194203754302654</v>
      </c>
    </row>
    <row r="32" spans="1:10" x14ac:dyDescent="0.25">
      <c r="A32" s="11" t="s">
        <v>103</v>
      </c>
      <c r="B32" s="11">
        <v>7.5408968197303999E-3</v>
      </c>
      <c r="C32" s="13" t="str">
        <f t="shared" si="0"/>
        <v>1931</v>
      </c>
      <c r="E32" s="15" t="s">
        <v>104</v>
      </c>
      <c r="F32" s="16">
        <v>2.060685569207556E-2</v>
      </c>
      <c r="G32" s="5">
        <f t="shared" si="1"/>
        <v>-3.8821314579662412</v>
      </c>
      <c r="H32" s="11">
        <f t="shared" si="4"/>
        <v>6</v>
      </c>
      <c r="I32" s="12">
        <f t="shared" si="2"/>
        <v>2.1359394554291075E-2</v>
      </c>
      <c r="J32" s="17">
        <f t="shared" si="3"/>
        <v>0.69289350352883594</v>
      </c>
    </row>
    <row r="33" spans="1:10" x14ac:dyDescent="0.25">
      <c r="A33" s="11" t="s">
        <v>105</v>
      </c>
      <c r="B33" s="11">
        <v>6.8706491763281903E-3</v>
      </c>
      <c r="C33" s="13" t="str">
        <f t="shared" si="0"/>
        <v>1931</v>
      </c>
      <c r="E33" s="15" t="s">
        <v>106</v>
      </c>
      <c r="F33" s="16">
        <v>1.6940933808940194E-2</v>
      </c>
      <c r="G33" s="5">
        <f t="shared" si="1"/>
        <v>-4.0780224667828291</v>
      </c>
      <c r="H33" s="11">
        <f t="shared" si="4"/>
        <v>7</v>
      </c>
      <c r="I33" s="12">
        <f t="shared" si="2"/>
        <v>1.766488259642687E-2</v>
      </c>
      <c r="J33" s="17">
        <f t="shared" si="3"/>
        <v>0.57304444470804516</v>
      </c>
    </row>
    <row r="34" spans="1:10" x14ac:dyDescent="0.25">
      <c r="A34" s="11" t="s">
        <v>107</v>
      </c>
      <c r="B34" s="11">
        <v>6.5206502472149701E-3</v>
      </c>
      <c r="C34" s="13" t="str">
        <f t="shared" si="0"/>
        <v>1931</v>
      </c>
      <c r="E34" s="15" t="s">
        <v>108</v>
      </c>
      <c r="F34" s="16">
        <v>1.1542205420745756E-2</v>
      </c>
      <c r="G34" s="5">
        <f t="shared" si="1"/>
        <v>-4.4617449251783938</v>
      </c>
      <c r="H34" s="11">
        <f t="shared" si="4"/>
        <v>8</v>
      </c>
      <c r="I34" s="12">
        <f t="shared" si="2"/>
        <v>1.2107609641483195E-2</v>
      </c>
      <c r="J34" s="17">
        <f t="shared" si="3"/>
        <v>0.39276787750341019</v>
      </c>
    </row>
    <row r="35" spans="1:10" x14ac:dyDescent="0.25">
      <c r="A35" s="11" t="s">
        <v>109</v>
      </c>
      <c r="B35" s="11">
        <v>7.1784789146942902E-3</v>
      </c>
      <c r="C35" s="13" t="str">
        <f t="shared" si="0"/>
        <v>1931</v>
      </c>
      <c r="E35" s="15" t="s">
        <v>110</v>
      </c>
      <c r="F35" s="16">
        <v>1.5721884639011318E-2</v>
      </c>
      <c r="G35" s="5">
        <f t="shared" si="1"/>
        <v>-4.1527016111892463</v>
      </c>
      <c r="H35" s="11">
        <f t="shared" si="4"/>
        <v>9</v>
      </c>
      <c r="I35" s="12">
        <f t="shared" si="2"/>
        <v>1.6590918038810826E-2</v>
      </c>
      <c r="J35" s="17">
        <f t="shared" si="3"/>
        <v>0.53820529872472045</v>
      </c>
    </row>
    <row r="36" spans="1:10" x14ac:dyDescent="0.25">
      <c r="A36" s="11" t="s">
        <v>111</v>
      </c>
      <c r="B36" s="11">
        <v>7.17837169070463E-3</v>
      </c>
      <c r="C36" s="13" t="str">
        <f t="shared" si="0"/>
        <v>1931</v>
      </c>
      <c r="E36" s="15" t="s">
        <v>112</v>
      </c>
      <c r="F36" s="16">
        <v>1.4164398861311217E-2</v>
      </c>
      <c r="G36" s="5">
        <f t="shared" si="1"/>
        <v>-4.2570235849121385</v>
      </c>
      <c r="H36" s="11">
        <f t="shared" si="4"/>
        <v>10</v>
      </c>
      <c r="I36" s="12">
        <f t="shared" si="2"/>
        <v>1.5036964060502844E-2</v>
      </c>
      <c r="J36" s="17">
        <f t="shared" si="3"/>
        <v>0.48779541404303706</v>
      </c>
    </row>
    <row r="37" spans="1:10" x14ac:dyDescent="0.25">
      <c r="A37" s="11" t="s">
        <v>113</v>
      </c>
      <c r="B37" s="11">
        <v>6.6298046636779403E-3</v>
      </c>
      <c r="C37" s="13" t="str">
        <f t="shared" si="0"/>
        <v>1932</v>
      </c>
      <c r="E37" s="15" t="s">
        <v>114</v>
      </c>
      <c r="F37" s="16">
        <v>1.2897418058022858E-2</v>
      </c>
      <c r="G37" s="5">
        <f t="shared" si="1"/>
        <v>-4.3507281381881668</v>
      </c>
      <c r="H37" s="11">
        <f t="shared" si="4"/>
        <v>11</v>
      </c>
      <c r="I37" s="12">
        <f t="shared" si="2"/>
        <v>1.3774028990271057E-2</v>
      </c>
      <c r="J37" s="17">
        <f t="shared" si="3"/>
        <v>0.44682611112960141</v>
      </c>
    </row>
    <row r="38" spans="1:10" x14ac:dyDescent="0.25">
      <c r="A38" s="11" t="s">
        <v>115</v>
      </c>
      <c r="B38" s="11">
        <v>6.79611159889708E-3</v>
      </c>
      <c r="C38" s="13" t="str">
        <f t="shared" si="0"/>
        <v>1932</v>
      </c>
      <c r="E38" s="15" t="s">
        <v>116</v>
      </c>
      <c r="F38" s="16">
        <v>1.4897929985762998E-2</v>
      </c>
      <c r="G38" s="5">
        <f t="shared" si="1"/>
        <v>-4.2065330028119909</v>
      </c>
      <c r="H38" s="11">
        <f t="shared" si="4"/>
        <v>12</v>
      </c>
      <c r="I38" s="12">
        <f t="shared" si="2"/>
        <v>1.6005909084592377E-2</v>
      </c>
      <c r="J38" s="17">
        <f t="shared" si="3"/>
        <v>0.51922775220045692</v>
      </c>
    </row>
    <row r="39" spans="1:10" x14ac:dyDescent="0.25">
      <c r="A39" s="11" t="s">
        <v>117</v>
      </c>
      <c r="B39" s="11">
        <v>6.3005791355401899E-3</v>
      </c>
      <c r="C39" s="13" t="str">
        <f t="shared" si="0"/>
        <v>1932</v>
      </c>
      <c r="E39" s="15" t="s">
        <v>118</v>
      </c>
      <c r="F39" s="16">
        <v>1.4490154072805466E-2</v>
      </c>
      <c r="G39" s="5">
        <f t="shared" si="1"/>
        <v>-4.2342858896622211</v>
      </c>
      <c r="H39" s="11">
        <f t="shared" si="4"/>
        <v>13</v>
      </c>
      <c r="I39" s="12">
        <f t="shared" si="2"/>
        <v>1.5661149001825848E-2</v>
      </c>
      <c r="J39" s="17">
        <f t="shared" si="3"/>
        <v>0.50804381994910941</v>
      </c>
    </row>
    <row r="40" spans="1:10" x14ac:dyDescent="0.25">
      <c r="A40" s="11" t="s">
        <v>119</v>
      </c>
      <c r="B40" s="11">
        <v>5.4913535892126396E-3</v>
      </c>
      <c r="C40" s="13" t="str">
        <f t="shared" si="0"/>
        <v>1932</v>
      </c>
      <c r="E40" s="15" t="s">
        <v>120</v>
      </c>
      <c r="F40" s="16">
        <v>1.6199764642577951E-2</v>
      </c>
      <c r="G40" s="5">
        <f t="shared" si="1"/>
        <v>-4.1227585650852632</v>
      </c>
      <c r="H40" s="11">
        <f t="shared" si="4"/>
        <v>14</v>
      </c>
      <c r="I40" s="12">
        <f t="shared" si="2"/>
        <v>1.7613899925788618E-2</v>
      </c>
      <c r="J40" s="17">
        <f t="shared" si="3"/>
        <v>0.57139057941762206</v>
      </c>
    </row>
    <row r="41" spans="1:10" x14ac:dyDescent="0.25">
      <c r="A41" s="11" t="s">
        <v>121</v>
      </c>
      <c r="B41" s="11">
        <v>5.4460836545646299E-3</v>
      </c>
      <c r="C41" s="13" t="str">
        <f t="shared" si="0"/>
        <v>1932</v>
      </c>
      <c r="E41" s="15" t="s">
        <v>122</v>
      </c>
      <c r="F41" s="16">
        <v>1.999999999999999E-2</v>
      </c>
      <c r="G41" s="5">
        <f t="shared" si="1"/>
        <v>-3.9120230054281464</v>
      </c>
      <c r="H41" s="11">
        <f t="shared" si="4"/>
        <v>15</v>
      </c>
      <c r="I41" s="12">
        <f t="shared" si="2"/>
        <v>2.187625699340728E-2</v>
      </c>
      <c r="J41" s="17">
        <f t="shared" si="3"/>
        <v>0.70966039387169633</v>
      </c>
    </row>
    <row r="42" spans="1:10" x14ac:dyDescent="0.25">
      <c r="A42" s="11" t="s">
        <v>123</v>
      </c>
      <c r="B42" s="11">
        <v>5.4760241865294398E-3</v>
      </c>
      <c r="C42" s="13" t="str">
        <f t="shared" si="0"/>
        <v>1932</v>
      </c>
      <c r="E42" s="15" t="s">
        <v>124</v>
      </c>
      <c r="F42" s="16">
        <v>2.4321393160284394E-2</v>
      </c>
      <c r="G42" s="5">
        <f t="shared" si="1"/>
        <v>-3.7163989389737004</v>
      </c>
      <c r="H42" s="11">
        <f t="shared" si="4"/>
        <v>16</v>
      </c>
      <c r="I42" s="12">
        <f t="shared" si="2"/>
        <v>2.6762561027315852E-2</v>
      </c>
      <c r="J42" s="17">
        <f t="shared" si="3"/>
        <v>0.8681708943803268</v>
      </c>
    </row>
    <row r="43" spans="1:10" x14ac:dyDescent="0.25">
      <c r="A43" s="11" t="s">
        <v>125</v>
      </c>
      <c r="B43" s="11">
        <v>5.2448079157210404E-3</v>
      </c>
      <c r="C43" s="13" t="str">
        <f t="shared" si="0"/>
        <v>1932</v>
      </c>
      <c r="E43" s="15" t="s">
        <v>126</v>
      </c>
      <c r="F43" s="16">
        <v>2.2934113168005043E-2</v>
      </c>
      <c r="G43" s="5">
        <f t="shared" si="1"/>
        <v>-3.7751298188702616</v>
      </c>
      <c r="H43" s="11">
        <f t="shared" si="4"/>
        <v>17</v>
      </c>
      <c r="I43" s="12">
        <f t="shared" si="2"/>
        <v>2.5387350266976826E-2</v>
      </c>
      <c r="J43" s="17">
        <f t="shared" si="3"/>
        <v>0.82355939570699799</v>
      </c>
    </row>
    <row r="44" spans="1:10" x14ac:dyDescent="0.25">
      <c r="A44" s="11" t="s">
        <v>127</v>
      </c>
      <c r="B44" s="11">
        <v>5.2973296039093998E-3</v>
      </c>
      <c r="C44" s="13" t="str">
        <f t="shared" si="0"/>
        <v>1932</v>
      </c>
      <c r="E44" s="15" t="s">
        <v>128</v>
      </c>
      <c r="F44" s="16">
        <v>2.4670934775025122E-2</v>
      </c>
      <c r="G44" s="5">
        <f t="shared" si="1"/>
        <v>-3.7021294579943489</v>
      </c>
      <c r="H44" s="11">
        <f t="shared" si="4"/>
        <v>18</v>
      </c>
      <c r="I44" s="12">
        <f t="shared" si="2"/>
        <v>2.7473704974733604E-2</v>
      </c>
      <c r="J44" s="17">
        <f t="shared" si="3"/>
        <v>0.89124022904649214</v>
      </c>
    </row>
    <row r="45" spans="1:10" x14ac:dyDescent="0.25">
      <c r="A45" s="11" t="s">
        <v>129</v>
      </c>
      <c r="B45" s="11">
        <v>5.4001365372471901E-3</v>
      </c>
      <c r="C45" s="13" t="str">
        <f t="shared" si="0"/>
        <v>1932</v>
      </c>
      <c r="E45" s="15" t="s">
        <v>130</v>
      </c>
      <c r="F45" s="16">
        <v>2.6525268906649899E-2</v>
      </c>
      <c r="G45" s="5">
        <f t="shared" si="1"/>
        <v>-3.629657456676743</v>
      </c>
      <c r="H45" s="11">
        <f t="shared" si="4"/>
        <v>19</v>
      </c>
      <c r="I45" s="12">
        <f t="shared" si="2"/>
        <v>2.9715813359409676E-2</v>
      </c>
      <c r="J45" s="17">
        <f t="shared" si="3"/>
        <v>0.96397367333962547</v>
      </c>
    </row>
    <row r="46" spans="1:10" x14ac:dyDescent="0.25">
      <c r="A46" s="11" t="s">
        <v>131</v>
      </c>
      <c r="B46" s="11">
        <v>5.8224814764297498E-3</v>
      </c>
      <c r="C46" s="13" t="str">
        <f t="shared" si="0"/>
        <v>1932</v>
      </c>
      <c r="E46" s="15" t="s">
        <v>132</v>
      </c>
      <c r="F46" s="16">
        <v>1.9950554728026208E-2</v>
      </c>
      <c r="G46" s="5">
        <f t="shared" si="1"/>
        <v>-3.9144983301167411</v>
      </c>
      <c r="H46" s="11">
        <f t="shared" si="4"/>
        <v>20</v>
      </c>
      <c r="I46" s="12">
        <f t="shared" si="2"/>
        <v>2.2484280973472749E-2</v>
      </c>
      <c r="J46" s="17">
        <f t="shared" si="3"/>
        <v>0.72938454217123094</v>
      </c>
    </row>
    <row r="47" spans="1:10" x14ac:dyDescent="0.25">
      <c r="A47" s="11" t="s">
        <v>133</v>
      </c>
      <c r="B47" s="11">
        <v>5.4786474479653E-3</v>
      </c>
      <c r="C47" s="13" t="str">
        <f t="shared" si="0"/>
        <v>1932</v>
      </c>
      <c r="E47" s="15" t="s">
        <v>134</v>
      </c>
      <c r="F47" s="16">
        <v>1.7403773756677246E-2</v>
      </c>
      <c r="G47" s="5">
        <f t="shared" si="1"/>
        <v>-4.0510682137096197</v>
      </c>
      <c r="H47" s="11">
        <f t="shared" si="4"/>
        <v>21</v>
      </c>
      <c r="I47" s="12">
        <f t="shared" si="2"/>
        <v>1.9731661585948287E-2</v>
      </c>
      <c r="J47" s="17">
        <f t="shared" si="3"/>
        <v>0.64009024656489522</v>
      </c>
    </row>
    <row r="48" spans="1:10" x14ac:dyDescent="0.25">
      <c r="A48" s="11" t="s">
        <v>135</v>
      </c>
      <c r="B48" s="11">
        <v>5.4040035138285796E-3</v>
      </c>
      <c r="C48" s="13" t="str">
        <f t="shared" si="0"/>
        <v>1932</v>
      </c>
      <c r="E48" s="15" t="s">
        <v>136</v>
      </c>
      <c r="F48" s="16">
        <v>2.0898288618444744E-2</v>
      </c>
      <c r="G48" s="5">
        <f t="shared" si="1"/>
        <v>-3.8680880076490132</v>
      </c>
      <c r="H48" s="11">
        <f t="shared" si="4"/>
        <v>22</v>
      </c>
      <c r="I48" s="12">
        <f t="shared" si="2"/>
        <v>2.383565844497099E-2</v>
      </c>
      <c r="J48" s="17">
        <f t="shared" si="3"/>
        <v>0.77322289481911721</v>
      </c>
    </row>
    <row r="49" spans="1:10" x14ac:dyDescent="0.25">
      <c r="A49" s="11" t="s">
        <v>137</v>
      </c>
      <c r="B49" s="11">
        <v>5.4408932733484997E-3</v>
      </c>
      <c r="C49" s="13" t="str">
        <f t="shared" si="0"/>
        <v>1933</v>
      </c>
      <c r="E49" s="15" t="s">
        <v>138</v>
      </c>
      <c r="F49" s="16">
        <v>2.4986539896250323E-2</v>
      </c>
      <c r="G49" s="5">
        <f t="shared" si="1"/>
        <v>-3.6894180032554829</v>
      </c>
      <c r="H49" s="11">
        <f t="shared" si="4"/>
        <v>23</v>
      </c>
      <c r="I49" s="12">
        <f t="shared" si="2"/>
        <v>2.8669409763683644E-2</v>
      </c>
      <c r="J49" s="17">
        <f t="shared" si="3"/>
        <v>0.93002859817820782</v>
      </c>
    </row>
    <row r="50" spans="1:10" x14ac:dyDescent="0.25">
      <c r="A50" s="11" t="s">
        <v>139</v>
      </c>
      <c r="B50" s="11">
        <v>5.2584450508240902E-3</v>
      </c>
      <c r="C50" s="13" t="str">
        <f t="shared" si="0"/>
        <v>1933</v>
      </c>
      <c r="E50" s="15" t="s">
        <v>140</v>
      </c>
      <c r="F50" s="16">
        <v>2.1229671969419762E-2</v>
      </c>
      <c r="G50" s="5">
        <f t="shared" si="1"/>
        <v>-3.8523554546619092</v>
      </c>
      <c r="H50" s="11">
        <f t="shared" si="4"/>
        <v>24</v>
      </c>
      <c r="I50" s="12">
        <f t="shared" si="2"/>
        <v>2.4504853884716678E-2</v>
      </c>
      <c r="J50" s="17">
        <f t="shared" si="3"/>
        <v>0.794931430218486</v>
      </c>
    </row>
    <row r="51" spans="1:10" x14ac:dyDescent="0.25">
      <c r="A51" s="11" t="s">
        <v>141</v>
      </c>
      <c r="B51" s="11">
        <v>4.3168301668207697E-3</v>
      </c>
      <c r="C51" s="13" t="str">
        <f t="shared" si="0"/>
        <v>1933</v>
      </c>
      <c r="E51" s="15" t="s">
        <v>142</v>
      </c>
      <c r="F51" s="16">
        <v>1.5174110698661055E-2</v>
      </c>
      <c r="G51" s="5">
        <f t="shared" si="1"/>
        <v>-4.188164546807438</v>
      </c>
      <c r="H51" s="11">
        <f t="shared" si="4"/>
        <v>25</v>
      </c>
      <c r="I51" s="12">
        <f t="shared" si="2"/>
        <v>1.7620096516590623E-2</v>
      </c>
      <c r="J51" s="17">
        <f t="shared" si="3"/>
        <v>0.57159159529847126</v>
      </c>
    </row>
    <row r="52" spans="1:10" x14ac:dyDescent="0.25">
      <c r="A52" s="11" t="s">
        <v>143</v>
      </c>
      <c r="B52" s="11">
        <v>5.2652994593044402E-3</v>
      </c>
      <c r="C52" s="13" t="str">
        <f t="shared" si="0"/>
        <v>1933</v>
      </c>
      <c r="E52" s="15" t="s">
        <v>144</v>
      </c>
      <c r="F52" s="16">
        <v>1.7497677872725079E-2</v>
      </c>
      <c r="G52" s="5">
        <f t="shared" si="1"/>
        <v>-4.0456870998443</v>
      </c>
      <c r="H52" s="11">
        <f t="shared" si="4"/>
        <v>26</v>
      </c>
      <c r="I52" s="12">
        <f t="shared" si="2"/>
        <v>2.0440035860639284E-2</v>
      </c>
      <c r="J52" s="17">
        <f t="shared" si="3"/>
        <v>0.66306973372932598</v>
      </c>
    </row>
    <row r="53" spans="1:10" x14ac:dyDescent="0.25">
      <c r="A53" s="11" t="s">
        <v>145</v>
      </c>
      <c r="B53" s="11">
        <v>5.4037555217241098E-3</v>
      </c>
      <c r="C53" s="13" t="str">
        <f t="shared" si="0"/>
        <v>1933</v>
      </c>
      <c r="E53" s="15" t="s">
        <v>146</v>
      </c>
      <c r="F53" s="16">
        <v>2.1056737529948317E-2</v>
      </c>
      <c r="G53" s="5">
        <f t="shared" si="1"/>
        <v>-3.8605346973844497</v>
      </c>
      <c r="H53" s="11">
        <f t="shared" si="4"/>
        <v>27</v>
      </c>
      <c r="I53" s="12">
        <f t="shared" si="2"/>
        <v>2.4745060587316067E-2</v>
      </c>
      <c r="J53" s="17">
        <f t="shared" si="3"/>
        <v>0.80272367654420218</v>
      </c>
    </row>
    <row r="54" spans="1:10" x14ac:dyDescent="0.25">
      <c r="A54" s="11" t="s">
        <v>147</v>
      </c>
      <c r="B54" s="11">
        <v>5.9515074001589702E-3</v>
      </c>
      <c r="C54" s="13" t="str">
        <f t="shared" si="0"/>
        <v>1933</v>
      </c>
      <c r="E54" s="15" t="s">
        <v>148</v>
      </c>
      <c r="F54" s="16">
        <v>2.5804500083574124E-2</v>
      </c>
      <c r="G54" s="5">
        <f t="shared" si="1"/>
        <v>-3.6572063804203281</v>
      </c>
      <c r="H54" s="11">
        <f t="shared" si="4"/>
        <v>28</v>
      </c>
      <c r="I54" s="12">
        <f t="shared" si="2"/>
        <v>3.0506268542262505E-2</v>
      </c>
      <c r="J54" s="17">
        <f t="shared" si="3"/>
        <v>0.98961584496753752</v>
      </c>
    </row>
    <row r="55" spans="1:10" x14ac:dyDescent="0.25">
      <c r="A55" s="11" t="s">
        <v>149</v>
      </c>
      <c r="B55" s="11">
        <v>6.0153157392839303E-3</v>
      </c>
      <c r="C55" s="13" t="str">
        <f t="shared" si="0"/>
        <v>1933</v>
      </c>
      <c r="E55" s="15" t="s">
        <v>150</v>
      </c>
      <c r="F55" s="16">
        <v>2.653287447463093E-2</v>
      </c>
      <c r="G55" s="5">
        <f t="shared" si="1"/>
        <v>-3.6293707686191352</v>
      </c>
      <c r="H55" s="11">
        <f t="shared" si="4"/>
        <v>29</v>
      </c>
      <c r="I55" s="12">
        <f t="shared" si="2"/>
        <v>3.1555432933664695E-2</v>
      </c>
      <c r="J55" s="17">
        <f t="shared" si="3"/>
        <v>1.0236504796613528</v>
      </c>
    </row>
    <row r="56" spans="1:10" x14ac:dyDescent="0.25">
      <c r="A56" s="11" t="s">
        <v>151</v>
      </c>
      <c r="B56" s="11">
        <v>6.2191384818318296E-3</v>
      </c>
      <c r="C56" s="13" t="str">
        <f t="shared" si="0"/>
        <v>1933</v>
      </c>
      <c r="E56" s="15" t="s">
        <v>152</v>
      </c>
      <c r="F56" s="16">
        <v>2.1309989262694812E-2</v>
      </c>
      <c r="G56" s="5">
        <f t="shared" si="1"/>
        <v>-3.8485793367340184</v>
      </c>
      <c r="H56" s="11">
        <f t="shared" si="4"/>
        <v>30</v>
      </c>
      <c r="I56" s="12">
        <f t="shared" si="2"/>
        <v>2.549583693631929E-2</v>
      </c>
      <c r="J56" s="17">
        <f t="shared" si="3"/>
        <v>0.8270786765656295</v>
      </c>
    </row>
    <row r="57" spans="1:10" x14ac:dyDescent="0.25">
      <c r="A57" s="11" t="s">
        <v>153</v>
      </c>
      <c r="B57" s="11">
        <v>5.56869723001814E-3</v>
      </c>
      <c r="C57" s="13" t="str">
        <f t="shared" si="0"/>
        <v>1933</v>
      </c>
      <c r="E57" s="15" t="s">
        <v>154</v>
      </c>
      <c r="F57" s="16">
        <v>1.9382886440444575E-2</v>
      </c>
      <c r="G57" s="5">
        <f t="shared" si="1"/>
        <v>-3.9433647444744215</v>
      </c>
      <c r="H57" s="11">
        <f t="shared" si="4"/>
        <v>31</v>
      </c>
      <c r="I57" s="12">
        <f t="shared" si="2"/>
        <v>2.3329245573729396E-2</v>
      </c>
      <c r="J57" s="17">
        <f t="shared" si="3"/>
        <v>0.75679498588683003</v>
      </c>
    </row>
    <row r="58" spans="1:10" x14ac:dyDescent="0.25">
      <c r="A58" s="11" t="s">
        <v>155</v>
      </c>
      <c r="B58" s="11">
        <v>5.7919008211017101E-3</v>
      </c>
      <c r="C58" s="13" t="str">
        <f t="shared" si="0"/>
        <v>1933</v>
      </c>
      <c r="E58" s="15" t="s">
        <v>156</v>
      </c>
      <c r="F58" s="16">
        <v>1.3887714745771745E-2</v>
      </c>
      <c r="G58" s="5">
        <f t="shared" si="1"/>
        <v>-4.2767506608940531</v>
      </c>
      <c r="H58" s="11">
        <f t="shared" si="4"/>
        <v>32</v>
      </c>
      <c r="I58" s="12">
        <f t="shared" si="2"/>
        <v>1.6815478584649601E-2</v>
      </c>
      <c r="J58" s="17">
        <f t="shared" si="3"/>
        <v>0.54548998757510359</v>
      </c>
    </row>
    <row r="59" spans="1:10" x14ac:dyDescent="0.25">
      <c r="A59" s="11" t="s">
        <v>157</v>
      </c>
      <c r="B59" s="11">
        <v>5.7334944567484E-3</v>
      </c>
      <c r="C59" s="13" t="str">
        <f t="shared" si="0"/>
        <v>1933</v>
      </c>
      <c r="E59" s="15" t="s">
        <v>158</v>
      </c>
      <c r="F59" s="16">
        <v>1.5303582744923258E-2</v>
      </c>
      <c r="G59" s="5">
        <f t="shared" si="1"/>
        <v>-4.1796683116615503</v>
      </c>
      <c r="H59" s="11">
        <f t="shared" si="4"/>
        <v>33</v>
      </c>
      <c r="I59" s="12">
        <f t="shared" si="2"/>
        <v>1.8640938010230521E-2</v>
      </c>
      <c r="J59" s="17">
        <f t="shared" si="3"/>
        <v>0.60470744215816863</v>
      </c>
    </row>
    <row r="60" spans="1:10" x14ac:dyDescent="0.25">
      <c r="A60" s="11" t="s">
        <v>159</v>
      </c>
      <c r="B60" s="11">
        <v>5.6969168838330803E-3</v>
      </c>
      <c r="C60" s="13" t="str">
        <f t="shared" si="0"/>
        <v>1933</v>
      </c>
      <c r="E60" s="15" t="s">
        <v>160</v>
      </c>
      <c r="F60" s="16">
        <v>2.0632997501602576E-2</v>
      </c>
      <c r="G60" s="5">
        <f t="shared" si="1"/>
        <v>-3.8808636642665046</v>
      </c>
      <c r="H60" s="11">
        <f t="shared" si="4"/>
        <v>34</v>
      </c>
      <c r="I60" s="12">
        <f t="shared" si="2"/>
        <v>2.5283265961855778E-2</v>
      </c>
      <c r="J60" s="17">
        <f t="shared" si="3"/>
        <v>0.82018292646043889</v>
      </c>
    </row>
    <row r="61" spans="1:10" x14ac:dyDescent="0.25">
      <c r="A61" s="11" t="s">
        <v>161</v>
      </c>
      <c r="B61" s="11">
        <v>6.1968177314415604E-3</v>
      </c>
      <c r="C61" s="13" t="str">
        <f t="shared" si="0"/>
        <v>1934</v>
      </c>
      <c r="E61" s="15" t="s">
        <v>162</v>
      </c>
      <c r="F61" s="16">
        <v>2.1632458658446634E-2</v>
      </c>
      <c r="G61" s="5">
        <f t="shared" si="1"/>
        <v>-3.8335603765705346</v>
      </c>
      <c r="H61" s="11">
        <f t="shared" si="4"/>
        <v>35</v>
      </c>
      <c r="I61" s="12">
        <f t="shared" si="2"/>
        <v>2.6666924502395512E-2</v>
      </c>
      <c r="J61" s="17">
        <f t="shared" si="3"/>
        <v>0.86506846904477042</v>
      </c>
    </row>
    <row r="62" spans="1:10" x14ac:dyDescent="0.25">
      <c r="A62" s="11" t="s">
        <v>163</v>
      </c>
      <c r="B62" s="11">
        <v>6.1562320729912296E-3</v>
      </c>
      <c r="C62" s="13" t="str">
        <f t="shared" si="0"/>
        <v>1934</v>
      </c>
      <c r="E62" s="15" t="s">
        <v>164</v>
      </c>
      <c r="F62" s="16">
        <v>2.1330479417330562E-2</v>
      </c>
      <c r="G62" s="5">
        <f t="shared" si="1"/>
        <v>-3.8476182705521875</v>
      </c>
      <c r="H62" s="11">
        <f t="shared" si="4"/>
        <v>36</v>
      </c>
      <c r="I62" s="12">
        <f t="shared" si="2"/>
        <v>2.6452326039955735E-2</v>
      </c>
      <c r="J62" s="17">
        <f t="shared" si="3"/>
        <v>0.85810694772852469</v>
      </c>
    </row>
    <row r="63" spans="1:10" x14ac:dyDescent="0.25">
      <c r="A63" s="11" t="s">
        <v>165</v>
      </c>
      <c r="B63" s="11">
        <v>5.96051244048359E-3</v>
      </c>
      <c r="C63" s="13" t="str">
        <f t="shared" si="0"/>
        <v>1934</v>
      </c>
      <c r="E63" s="15" t="s">
        <v>166</v>
      </c>
      <c r="F63" s="16">
        <v>2.2775457777487421E-2</v>
      </c>
      <c r="G63" s="5">
        <f t="shared" si="1"/>
        <v>-3.7820717360386698</v>
      </c>
      <c r="H63" s="11">
        <f t="shared" si="4"/>
        <v>37</v>
      </c>
      <c r="I63" s="12">
        <f t="shared" si="2"/>
        <v>2.8413619913013617E-2</v>
      </c>
      <c r="J63" s="17">
        <f t="shared" si="3"/>
        <v>0.92173083836355685</v>
      </c>
    </row>
    <row r="64" spans="1:10" x14ac:dyDescent="0.25">
      <c r="A64" s="11" t="s">
        <v>167</v>
      </c>
      <c r="B64" s="11">
        <v>6.1770532746023904E-3</v>
      </c>
      <c r="C64" s="13" t="str">
        <f t="shared" si="0"/>
        <v>1934</v>
      </c>
      <c r="E64" s="15" t="s">
        <v>168</v>
      </c>
      <c r="F64" s="16">
        <v>2.3112781159100388E-2</v>
      </c>
      <c r="G64" s="5">
        <f t="shared" si="1"/>
        <v>-3.7673695175359452</v>
      </c>
      <c r="H64" s="11">
        <f t="shared" si="4"/>
        <v>38</v>
      </c>
      <c r="I64" s="12">
        <f t="shared" si="2"/>
        <v>2.9007336993182895E-2</v>
      </c>
      <c r="J64" s="17">
        <f t="shared" si="3"/>
        <v>0.94099087435089512</v>
      </c>
    </row>
    <row r="65" spans="1:10" x14ac:dyDescent="0.25">
      <c r="A65" s="11" t="s">
        <v>169</v>
      </c>
      <c r="B65" s="11">
        <v>6.2423619977510399E-3</v>
      </c>
      <c r="C65" s="13" t="str">
        <f t="shared" si="0"/>
        <v>1934</v>
      </c>
      <c r="E65" s="15" t="s">
        <v>170</v>
      </c>
      <c r="F65" s="16">
        <v>2.1623215736057941E-2</v>
      </c>
      <c r="G65" s="5">
        <f t="shared" si="1"/>
        <v>-3.8339877388835144</v>
      </c>
      <c r="H65" s="11">
        <f t="shared" si="4"/>
        <v>39</v>
      </c>
      <c r="I65" s="12">
        <f t="shared" si="2"/>
        <v>2.7300596480217029E-2</v>
      </c>
      <c r="J65" s="17">
        <f t="shared" si="3"/>
        <v>0.88562463208042119</v>
      </c>
    </row>
    <row r="66" spans="1:10" x14ac:dyDescent="0.25">
      <c r="A66" s="11" t="s">
        <v>171</v>
      </c>
      <c r="B66" s="11">
        <v>5.6813509532661699E-3</v>
      </c>
      <c r="C66" s="13" t="str">
        <f t="shared" si="0"/>
        <v>1934</v>
      </c>
      <c r="E66" s="15" t="s">
        <v>172</v>
      </c>
      <c r="F66" s="16">
        <v>1.8202179339131121E-2</v>
      </c>
      <c r="G66" s="5">
        <f t="shared" si="1"/>
        <v>-4.0062139481598136</v>
      </c>
      <c r="H66" s="11">
        <f t="shared" si="4"/>
        <v>40</v>
      </c>
      <c r="I66" s="12">
        <f t="shared" si="2"/>
        <v>2.3119127759048674E-2</v>
      </c>
      <c r="J66" s="17">
        <f t="shared" si="3"/>
        <v>0.74997881568135483</v>
      </c>
    </row>
    <row r="67" spans="1:10" x14ac:dyDescent="0.25">
      <c r="A67" s="11" t="s">
        <v>173</v>
      </c>
      <c r="B67" s="11">
        <v>5.6775936330050502E-3</v>
      </c>
      <c r="C67" s="13" t="str">
        <f t="shared" si="0"/>
        <v>1934</v>
      </c>
      <c r="E67" s="15" t="s">
        <v>174</v>
      </c>
      <c r="F67" s="16">
        <v>1.3408195804774425E-2</v>
      </c>
      <c r="G67" s="5">
        <f t="shared" si="1"/>
        <v>-4.3118891317709958</v>
      </c>
      <c r="H67" s="11">
        <f t="shared" si="4"/>
        <v>41</v>
      </c>
      <c r="I67" s="12">
        <f t="shared" si="2"/>
        <v>1.7132257798846341E-2</v>
      </c>
      <c r="J67" s="17">
        <f t="shared" si="3"/>
        <v>0.55576622733517644</v>
      </c>
    </row>
    <row r="68" spans="1:10" x14ac:dyDescent="0.25">
      <c r="A68" s="11" t="s">
        <v>175</v>
      </c>
      <c r="B68" s="11">
        <v>5.45542797878577E-3</v>
      </c>
      <c r="C68" s="13" t="str">
        <f t="shared" si="0"/>
        <v>1934</v>
      </c>
      <c r="E68" s="15" t="s">
        <v>176</v>
      </c>
      <c r="F68" s="16">
        <v>1.3330784245400766E-2</v>
      </c>
      <c r="G68" s="5">
        <f t="shared" si="1"/>
        <v>-4.3176793134087834</v>
      </c>
      <c r="H68" s="11">
        <f t="shared" si="4"/>
        <v>42</v>
      </c>
      <c r="I68" s="12">
        <f t="shared" si="2"/>
        <v>1.7135475419080656E-2</v>
      </c>
      <c r="J68" s="17">
        <f t="shared" si="3"/>
        <v>0.55587060614383199</v>
      </c>
    </row>
    <row r="69" spans="1:10" x14ac:dyDescent="0.25">
      <c r="A69" s="11" t="s">
        <v>177</v>
      </c>
      <c r="B69" s="11">
        <v>5.4790616846536102E-3</v>
      </c>
      <c r="C69" s="13" t="str">
        <f t="shared" ref="C69:C132" si="5">LEFT(A69,4)</f>
        <v>1934</v>
      </c>
      <c r="E69" s="15" t="s">
        <v>178</v>
      </c>
      <c r="F69" s="16">
        <v>1.4680181703064123E-2</v>
      </c>
      <c r="G69" s="5">
        <f t="shared" si="1"/>
        <v>-4.2212568782794451</v>
      </c>
      <c r="H69" s="11">
        <f t="shared" si="4"/>
        <v>43</v>
      </c>
      <c r="I69" s="12">
        <f t="shared" si="2"/>
        <v>1.8983141773140661E-2</v>
      </c>
      <c r="J69" s="17">
        <f t="shared" si="3"/>
        <v>0.61580844802239731</v>
      </c>
    </row>
    <row r="70" spans="1:10" x14ac:dyDescent="0.25">
      <c r="A70" s="11" t="s">
        <v>179</v>
      </c>
      <c r="B70" s="11">
        <v>5.5152867292826997E-3</v>
      </c>
      <c r="C70" s="13" t="str">
        <f t="shared" si="5"/>
        <v>1934</v>
      </c>
      <c r="E70" s="15" t="s">
        <v>180</v>
      </c>
      <c r="F70" s="16">
        <v>1.7286093248982278E-2</v>
      </c>
      <c r="G70" s="5">
        <f t="shared" ref="G70:G89" si="6">LN(F70)</f>
        <v>-4.0578529591861834</v>
      </c>
      <c r="H70" s="11">
        <f t="shared" si="4"/>
        <v>44</v>
      </c>
      <c r="I70" s="12">
        <f t="shared" si="2"/>
        <v>2.2486906442699212E-2</v>
      </c>
      <c r="J70" s="17">
        <f t="shared" si="3"/>
        <v>0.72946971174689967</v>
      </c>
    </row>
    <row r="71" spans="1:10" x14ac:dyDescent="0.25">
      <c r="A71" s="11" t="s">
        <v>181</v>
      </c>
      <c r="B71" s="11">
        <v>5.7456582559548301E-3</v>
      </c>
      <c r="C71" s="13" t="str">
        <f t="shared" si="5"/>
        <v>1934</v>
      </c>
      <c r="E71" s="15" t="s">
        <v>182</v>
      </c>
      <c r="F71" s="16">
        <v>1.7708059269123118E-2</v>
      </c>
      <c r="G71" s="5">
        <f t="shared" si="6"/>
        <v>-4.0337354170925943</v>
      </c>
      <c r="H71" s="11">
        <f t="shared" si="4"/>
        <v>45</v>
      </c>
      <c r="I71" s="12">
        <f t="shared" si="2"/>
        <v>2.3173948092575909E-2</v>
      </c>
      <c r="J71" s="17">
        <f t="shared" si="3"/>
        <v>0.75175717381157969</v>
      </c>
    </row>
    <row r="72" spans="1:10" x14ac:dyDescent="0.25">
      <c r="A72" s="11" t="s">
        <v>183</v>
      </c>
      <c r="B72" s="11">
        <v>6.0140535533796304E-3</v>
      </c>
      <c r="C72" s="13" t="str">
        <f t="shared" si="5"/>
        <v>1934</v>
      </c>
      <c r="E72" s="15" t="s">
        <v>184</v>
      </c>
      <c r="F72" s="16">
        <v>1.7741873362062722E-2</v>
      </c>
      <c r="G72" s="5">
        <f t="shared" si="6"/>
        <v>-4.0318277066579071</v>
      </c>
      <c r="H72" s="11">
        <f t="shared" si="4"/>
        <v>46</v>
      </c>
      <c r="I72" s="12">
        <f t="shared" si="2"/>
        <v>2.3357412971577209E-2</v>
      </c>
      <c r="J72" s="17">
        <f t="shared" si="3"/>
        <v>0.75770872934198541</v>
      </c>
    </row>
    <row r="73" spans="1:10" x14ac:dyDescent="0.25">
      <c r="A73" s="11" t="s">
        <v>185</v>
      </c>
      <c r="B73" s="11">
        <v>5.9067668483276502E-3</v>
      </c>
      <c r="C73" s="13" t="str">
        <f t="shared" si="5"/>
        <v>1935</v>
      </c>
      <c r="E73" s="15" t="s">
        <v>186</v>
      </c>
      <c r="F73" s="16">
        <v>1.8879091286575375E-2</v>
      </c>
      <c r="G73" s="5">
        <f t="shared" si="6"/>
        <v>-3.9697002504307766</v>
      </c>
      <c r="H73" s="11">
        <f t="shared" si="4"/>
        <v>47</v>
      </c>
      <c r="I73" s="12">
        <f t="shared" si="2"/>
        <v>2.5003600552905975E-2</v>
      </c>
      <c r="J73" s="17">
        <f t="shared" si="3"/>
        <v>0.81111064941014566</v>
      </c>
    </row>
    <row r="74" spans="1:10" x14ac:dyDescent="0.25">
      <c r="A74" s="11" t="s">
        <v>187</v>
      </c>
      <c r="B74" s="11">
        <v>5.9146549581504896E-3</v>
      </c>
      <c r="C74" s="13" t="str">
        <f t="shared" si="5"/>
        <v>1935</v>
      </c>
      <c r="E74" s="15" t="s">
        <v>188</v>
      </c>
      <c r="F74" s="16">
        <v>1.9936764806442967E-2</v>
      </c>
      <c r="G74" s="5">
        <f t="shared" si="6"/>
        <v>-3.9151897740289217</v>
      </c>
      <c r="H74" s="11">
        <f t="shared" si="4"/>
        <v>48</v>
      </c>
      <c r="I74" s="12">
        <f t="shared" si="2"/>
        <v>2.6562708276611533E-2</v>
      </c>
      <c r="J74" s="17">
        <f t="shared" si="3"/>
        <v>0.8616877203243668</v>
      </c>
    </row>
    <row r="75" spans="1:10" x14ac:dyDescent="0.25">
      <c r="A75" s="11" t="s">
        <v>189</v>
      </c>
      <c r="B75" s="11">
        <v>6.1741764706408396E-3</v>
      </c>
      <c r="C75" s="13" t="str">
        <f t="shared" si="5"/>
        <v>1935</v>
      </c>
      <c r="E75" s="15" t="s">
        <v>190</v>
      </c>
      <c r="F75" s="16">
        <v>2.0247523608517799E-2</v>
      </c>
      <c r="G75" s="5">
        <f t="shared" si="6"/>
        <v>-3.899722783845128</v>
      </c>
      <c r="H75" s="11">
        <f t="shared" si="4"/>
        <v>49</v>
      </c>
      <c r="I75" s="12">
        <f t="shared" si="2"/>
        <v>2.7138496433336864E-2</v>
      </c>
      <c r="J75" s="17">
        <f t="shared" si="3"/>
        <v>0.88036614644687494</v>
      </c>
    </row>
    <row r="76" spans="1:10" x14ac:dyDescent="0.25">
      <c r="A76" s="11" t="s">
        <v>191</v>
      </c>
      <c r="B76" s="11">
        <v>6.1575210355865797E-3</v>
      </c>
      <c r="C76" s="13" t="str">
        <f t="shared" si="5"/>
        <v>1935</v>
      </c>
      <c r="E76" s="15" t="s">
        <v>192</v>
      </c>
      <c r="F76" s="16">
        <v>1.9875955743953237E-2</v>
      </c>
      <c r="G76" s="5">
        <f t="shared" si="6"/>
        <v>-3.9182445318518453</v>
      </c>
      <c r="H76" s="11">
        <f t="shared" si="4"/>
        <v>50</v>
      </c>
      <c r="I76" s="12">
        <f t="shared" si="2"/>
        <v>2.680020345552574E-2</v>
      </c>
      <c r="J76" s="17">
        <f t="shared" si="3"/>
        <v>0.86939200548894857</v>
      </c>
    </row>
    <row r="77" spans="1:10" x14ac:dyDescent="0.25">
      <c r="A77" s="11" t="s">
        <v>193</v>
      </c>
      <c r="B77" s="11">
        <v>5.9325862328602798E-3</v>
      </c>
      <c r="C77" s="13" t="str">
        <f t="shared" si="5"/>
        <v>1935</v>
      </c>
      <c r="E77" s="15" t="s">
        <v>194</v>
      </c>
      <c r="F77" s="16">
        <v>1.5778330484367685E-2</v>
      </c>
      <c r="G77" s="5">
        <f t="shared" si="6"/>
        <v>-4.1491177686312959</v>
      </c>
      <c r="H77" s="11">
        <f t="shared" si="4"/>
        <v>51</v>
      </c>
      <c r="I77" s="12">
        <f t="shared" si="2"/>
        <v>2.1402638674475904E-2</v>
      </c>
      <c r="J77" s="17">
        <f t="shared" si="3"/>
        <v>0.69429633214674114</v>
      </c>
    </row>
    <row r="78" spans="1:10" x14ac:dyDescent="0.25">
      <c r="A78" s="11" t="s">
        <v>195</v>
      </c>
      <c r="B78" s="11">
        <v>6.1648819874689804E-3</v>
      </c>
      <c r="C78" s="13" t="str">
        <f t="shared" si="5"/>
        <v>1935</v>
      </c>
      <c r="E78" s="15" t="s">
        <v>196</v>
      </c>
      <c r="F78" s="16">
        <v>1.2501328476357607E-2</v>
      </c>
      <c r="G78" s="5">
        <f t="shared" si="6"/>
        <v>-4.3819203622123908</v>
      </c>
      <c r="H78" s="11">
        <f t="shared" si="4"/>
        <v>52</v>
      </c>
      <c r="I78" s="12">
        <f t="shared" si="2"/>
        <v>1.7059199153599474E-2</v>
      </c>
      <c r="J78" s="17">
        <f t="shared" si="3"/>
        <v>0.55339622286058798</v>
      </c>
    </row>
    <row r="79" spans="1:10" x14ac:dyDescent="0.25">
      <c r="A79" s="11" t="s">
        <v>197</v>
      </c>
      <c r="B79" s="11">
        <v>6.4245091612437502E-3</v>
      </c>
      <c r="C79" s="13" t="str">
        <f t="shared" si="5"/>
        <v>1935</v>
      </c>
      <c r="E79" s="15" t="s">
        <v>198</v>
      </c>
      <c r="F79" s="16">
        <v>1.1646141603381953E-2</v>
      </c>
      <c r="G79" s="5">
        <f t="shared" si="6"/>
        <v>-4.4527803466696403</v>
      </c>
      <c r="H79" s="11">
        <f t="shared" si="4"/>
        <v>53</v>
      </c>
      <c r="I79" s="12">
        <f t="shared" si="2"/>
        <v>1.5987506735666932E-2</v>
      </c>
      <c r="J79" s="17">
        <f t="shared" si="3"/>
        <v>0.51863078452950062</v>
      </c>
    </row>
    <row r="80" spans="1:10" x14ac:dyDescent="0.25">
      <c r="A80" s="11" t="s">
        <v>199</v>
      </c>
      <c r="B80" s="11">
        <v>6.3307427803242604E-3</v>
      </c>
      <c r="C80" s="13" t="str">
        <f t="shared" si="5"/>
        <v>1935</v>
      </c>
      <c r="E80" s="15" t="s">
        <v>200</v>
      </c>
      <c r="F80" s="16">
        <v>1.2906576967242893E-2</v>
      </c>
      <c r="G80" s="5">
        <f t="shared" si="6"/>
        <v>-4.3500182551180693</v>
      </c>
      <c r="H80" s="11">
        <f t="shared" si="4"/>
        <v>54</v>
      </c>
      <c r="I80" s="12">
        <f t="shared" si="2"/>
        <v>1.782403191674414E-2</v>
      </c>
      <c r="J80" s="17">
        <f t="shared" si="3"/>
        <v>0.57820720949796345</v>
      </c>
    </row>
    <row r="81" spans="1:16" x14ac:dyDescent="0.25">
      <c r="A81" s="11" t="s">
        <v>201</v>
      </c>
      <c r="B81" s="11">
        <v>7.0493042928540996E-3</v>
      </c>
      <c r="C81" s="13" t="str">
        <f t="shared" si="5"/>
        <v>1935</v>
      </c>
      <c r="E81" s="15" t="s">
        <v>202</v>
      </c>
      <c r="F81" s="16">
        <v>1.4481937616203325E-2</v>
      </c>
      <c r="G81" s="5">
        <f t="shared" si="6"/>
        <v>-4.2348530877030539</v>
      </c>
      <c r="H81" s="11">
        <f t="shared" si="4"/>
        <v>55</v>
      </c>
      <c r="I81" s="12">
        <f t="shared" si="2"/>
        <v>2.0119526204276424E-2</v>
      </c>
      <c r="J81" s="17">
        <f t="shared" si="3"/>
        <v>0.65267247934331762</v>
      </c>
    </row>
    <row r="82" spans="1:16" x14ac:dyDescent="0.25">
      <c r="A82" s="11" t="s">
        <v>203</v>
      </c>
      <c r="B82" s="11">
        <v>6.9854152850192999E-3</v>
      </c>
      <c r="C82" s="13" t="str">
        <f t="shared" si="5"/>
        <v>1935</v>
      </c>
      <c r="E82" s="15" t="s">
        <v>204</v>
      </c>
      <c r="F82" s="16">
        <v>1.556648387646214E-2</v>
      </c>
      <c r="G82" s="5">
        <f t="shared" si="6"/>
        <v>-4.1626351454557637</v>
      </c>
      <c r="H82" s="11">
        <f t="shared" si="4"/>
        <v>56</v>
      </c>
      <c r="I82" s="12">
        <f t="shared" si="2"/>
        <v>2.1755937599209876E-2</v>
      </c>
      <c r="J82" s="17">
        <f t="shared" si="3"/>
        <v>0.70575726233039715</v>
      </c>
    </row>
    <row r="83" spans="1:16" x14ac:dyDescent="0.25">
      <c r="A83" s="11" t="s">
        <v>205</v>
      </c>
      <c r="B83" s="11">
        <v>7.0935400729837403E-3</v>
      </c>
      <c r="C83" s="13" t="str">
        <f t="shared" si="5"/>
        <v>1935</v>
      </c>
      <c r="E83" s="15" t="s">
        <v>206</v>
      </c>
      <c r="F83" s="16">
        <v>1.5582181517343268E-2</v>
      </c>
      <c r="G83" s="5">
        <f t="shared" si="6"/>
        <v>-4.1616272279728408</v>
      </c>
      <c r="H83" s="11">
        <f t="shared" si="4"/>
        <v>57</v>
      </c>
      <c r="I83" s="12">
        <f t="shared" si="2"/>
        <v>2.1908454344800439E-2</v>
      </c>
      <c r="J83" s="17">
        <f t="shared" si="3"/>
        <v>0.71070486802822963</v>
      </c>
    </row>
    <row r="84" spans="1:16" x14ac:dyDescent="0.25">
      <c r="A84" s="11" t="s">
        <v>207</v>
      </c>
      <c r="B84" s="11">
        <v>7.3256711245917403E-3</v>
      </c>
      <c r="C84" s="13" t="str">
        <f t="shared" si="5"/>
        <v>1935</v>
      </c>
      <c r="E84" s="15" t="s">
        <v>208</v>
      </c>
      <c r="F84" s="16">
        <v>1.2669519360872648E-2</v>
      </c>
      <c r="G84" s="5">
        <f t="shared" si="6"/>
        <v>-4.3685562205799622</v>
      </c>
      <c r="H84" s="11">
        <f t="shared" si="4"/>
        <v>58</v>
      </c>
      <c r="I84" s="12">
        <f t="shared" si="2"/>
        <v>1.7920074904937171E-2</v>
      </c>
      <c r="J84" s="17">
        <f t="shared" si="3"/>
        <v>0.58132282040206928</v>
      </c>
    </row>
    <row r="85" spans="1:16" x14ac:dyDescent="0.25">
      <c r="A85" s="11" t="s">
        <v>209</v>
      </c>
      <c r="B85" s="11">
        <v>6.9777371994423302E-3</v>
      </c>
      <c r="C85" s="13" t="str">
        <f t="shared" si="5"/>
        <v>1936</v>
      </c>
      <c r="E85" s="15" t="s">
        <v>210</v>
      </c>
      <c r="F85" s="16">
        <v>8.4770607071396643E-3</v>
      </c>
      <c r="G85" s="5">
        <f t="shared" si="6"/>
        <v>-4.7703915039871898</v>
      </c>
      <c r="H85" s="11">
        <f t="shared" si="4"/>
        <v>59</v>
      </c>
      <c r="I85" s="12">
        <f t="shared" si="2"/>
        <v>1.2062051428915414E-2</v>
      </c>
      <c r="J85" s="17">
        <f t="shared" si="3"/>
        <v>0.39128998029802059</v>
      </c>
    </row>
    <row r="86" spans="1:16" x14ac:dyDescent="0.25">
      <c r="A86" s="11" t="s">
        <v>211</v>
      </c>
      <c r="B86" s="11">
        <v>7.1714591603434302E-3</v>
      </c>
      <c r="C86" s="13" t="str">
        <f t="shared" si="5"/>
        <v>1936</v>
      </c>
      <c r="E86" s="15" t="s">
        <v>212</v>
      </c>
      <c r="F86" s="16">
        <v>9.8529898992830208E-3</v>
      </c>
      <c r="G86" s="5">
        <f t="shared" si="6"/>
        <v>-4.6199803267835993</v>
      </c>
      <c r="H86" s="11">
        <f t="shared" si="4"/>
        <v>60</v>
      </c>
      <c r="I86" s="12">
        <f t="shared" si="2"/>
        <v>1.410392927540312E-2</v>
      </c>
      <c r="J86" s="17">
        <f t="shared" si="3"/>
        <v>0.45752799520217197</v>
      </c>
    </row>
    <row r="87" spans="1:16" x14ac:dyDescent="0.25">
      <c r="A87" s="11" t="s">
        <v>213</v>
      </c>
      <c r="B87" s="11">
        <v>8.4804496830157804E-3</v>
      </c>
      <c r="C87" s="13" t="str">
        <f t="shared" si="5"/>
        <v>1936</v>
      </c>
      <c r="E87" s="15" t="s">
        <v>214</v>
      </c>
      <c r="F87" s="16">
        <v>1.0926580910585277E-2</v>
      </c>
      <c r="G87" s="5">
        <f t="shared" si="6"/>
        <v>-4.5165568426949578</v>
      </c>
      <c r="H87" s="11">
        <f t="shared" si="4"/>
        <v>61</v>
      </c>
      <c r="I87" s="12">
        <f t="shared" si="2"/>
        <v>1.5734486398920982E-2</v>
      </c>
      <c r="J87" s="17">
        <f t="shared" si="3"/>
        <v>0.51042286706506457</v>
      </c>
    </row>
    <row r="88" spans="1:16" x14ac:dyDescent="0.25">
      <c r="A88" s="11" t="s">
        <v>215</v>
      </c>
      <c r="B88" s="11">
        <v>8.14888446623779E-3</v>
      </c>
      <c r="C88" s="13" t="str">
        <f t="shared" si="5"/>
        <v>1936</v>
      </c>
      <c r="E88" s="15" t="s">
        <v>216</v>
      </c>
      <c r="F88" s="16">
        <v>1.2489855305954365E-2</v>
      </c>
      <c r="G88" s="5">
        <f t="shared" si="6"/>
        <v>-4.382838539703239</v>
      </c>
      <c r="H88" s="11">
        <f t="shared" si="4"/>
        <v>62</v>
      </c>
      <c r="I88" s="12">
        <f t="shared" si="2"/>
        <v>1.8093471216598073E-2</v>
      </c>
      <c r="J88" s="17">
        <f t="shared" si="3"/>
        <v>0.5869477540854805</v>
      </c>
    </row>
    <row r="89" spans="1:16" x14ac:dyDescent="0.25">
      <c r="A89" s="11" t="s">
        <v>217</v>
      </c>
      <c r="B89" s="11">
        <v>8.9404868387234805E-3</v>
      </c>
      <c r="C89" s="13" t="str">
        <f t="shared" si="5"/>
        <v>1936</v>
      </c>
      <c r="E89" s="15" t="s">
        <v>218</v>
      </c>
      <c r="F89" s="16">
        <v>1.3093486759569934E-2</v>
      </c>
      <c r="G89" s="5">
        <f t="shared" si="6"/>
        <v>-4.3356403663428749</v>
      </c>
      <c r="H89" s="11">
        <f t="shared" si="4"/>
        <v>63</v>
      </c>
      <c r="I89" s="12">
        <f t="shared" si="2"/>
        <v>1.9081653332949564E-2</v>
      </c>
      <c r="J89" s="17">
        <f t="shared" si="3"/>
        <v>0.61900413878229144</v>
      </c>
    </row>
    <row r="90" spans="1:16" x14ac:dyDescent="0.25">
      <c r="A90" s="11" t="s">
        <v>219</v>
      </c>
      <c r="B90" s="11">
        <v>9.1025147168238493E-3</v>
      </c>
      <c r="C90" s="13" t="str">
        <f t="shared" si="5"/>
        <v>1936</v>
      </c>
      <c r="E90" s="15" t="s">
        <v>220</v>
      </c>
      <c r="F90" s="16">
        <v>1.7520754754740173E-2</v>
      </c>
    </row>
    <row r="91" spans="1:16" x14ac:dyDescent="0.25">
      <c r="A91" s="11" t="s">
        <v>221</v>
      </c>
      <c r="B91" s="11">
        <v>8.9990904786683007E-3</v>
      </c>
      <c r="C91" s="13" t="str">
        <f t="shared" si="5"/>
        <v>1936</v>
      </c>
    </row>
    <row r="92" spans="1:16" x14ac:dyDescent="0.25">
      <c r="A92" s="11" t="s">
        <v>222</v>
      </c>
      <c r="B92" s="11">
        <v>9.2602873709200593E-3</v>
      </c>
      <c r="C92" s="13" t="str">
        <f t="shared" si="5"/>
        <v>1936</v>
      </c>
    </row>
    <row r="93" spans="1:16" x14ac:dyDescent="0.25">
      <c r="A93" s="11" t="s">
        <v>223</v>
      </c>
      <c r="B93" s="11">
        <v>9.4239086564946607E-3</v>
      </c>
      <c r="C93" s="13" t="str">
        <f t="shared" si="5"/>
        <v>1936</v>
      </c>
    </row>
    <row r="94" spans="1:16" x14ac:dyDescent="0.25">
      <c r="A94" s="11" t="s">
        <v>224</v>
      </c>
      <c r="B94" s="11">
        <v>9.2762384109625895E-3</v>
      </c>
      <c r="C94" s="13" t="str">
        <f t="shared" si="5"/>
        <v>1936</v>
      </c>
      <c r="H94" t="s">
        <v>225</v>
      </c>
      <c r="I94"/>
      <c r="J94"/>
      <c r="K94"/>
      <c r="L94"/>
      <c r="M94"/>
      <c r="N94"/>
      <c r="O94"/>
      <c r="P94"/>
    </row>
    <row r="95" spans="1:16" ht="16.5" thickBot="1" x14ac:dyDescent="0.3">
      <c r="A95" s="11" t="s">
        <v>226</v>
      </c>
      <c r="B95" s="11">
        <v>9.7609850553278497E-3</v>
      </c>
      <c r="C95" s="13" t="str">
        <f t="shared" si="5"/>
        <v>1936</v>
      </c>
      <c r="H95"/>
      <c r="I95"/>
      <c r="J95"/>
      <c r="K95"/>
      <c r="L95"/>
      <c r="M95"/>
      <c r="N95"/>
      <c r="O95"/>
      <c r="P95"/>
    </row>
    <row r="96" spans="1:16" x14ac:dyDescent="0.25">
      <c r="A96" s="11" t="s">
        <v>227</v>
      </c>
      <c r="B96" s="11">
        <v>9.6169531945746803E-3</v>
      </c>
      <c r="C96" s="13" t="str">
        <f t="shared" si="5"/>
        <v>1936</v>
      </c>
      <c r="H96" s="7" t="s">
        <v>15</v>
      </c>
      <c r="I96" s="7"/>
      <c r="J96"/>
      <c r="K96"/>
      <c r="L96"/>
      <c r="M96"/>
      <c r="N96"/>
      <c r="O96"/>
      <c r="P96"/>
    </row>
    <row r="97" spans="1:16" x14ac:dyDescent="0.25">
      <c r="A97" s="11" t="s">
        <v>228</v>
      </c>
      <c r="B97" s="11">
        <v>9.6505387674801196E-3</v>
      </c>
      <c r="C97" s="13" t="str">
        <f t="shared" si="5"/>
        <v>1937</v>
      </c>
      <c r="H97" s="8" t="s">
        <v>16</v>
      </c>
      <c r="I97" s="8">
        <v>0.4222387244611861</v>
      </c>
      <c r="J97"/>
      <c r="K97"/>
      <c r="L97"/>
      <c r="M97"/>
      <c r="N97"/>
      <c r="O97"/>
      <c r="P97"/>
    </row>
    <row r="98" spans="1:16" x14ac:dyDescent="0.25">
      <c r="A98" s="11" t="s">
        <v>229</v>
      </c>
      <c r="B98" s="11">
        <v>9.5706978619627507E-3</v>
      </c>
      <c r="C98" s="13" t="str">
        <f t="shared" si="5"/>
        <v>1937</v>
      </c>
      <c r="H98" s="8" t="s">
        <v>17</v>
      </c>
      <c r="I98" s="8">
        <v>0.17828554043460942</v>
      </c>
      <c r="J98"/>
      <c r="K98"/>
      <c r="L98"/>
      <c r="M98"/>
      <c r="N98"/>
      <c r="O98"/>
      <c r="P98"/>
    </row>
    <row r="99" spans="1:16" x14ac:dyDescent="0.25">
      <c r="A99" s="11" t="s">
        <v>230</v>
      </c>
      <c r="B99" s="11">
        <v>9.5800772133518303E-3</v>
      </c>
      <c r="C99" s="13" t="str">
        <f t="shared" si="5"/>
        <v>1937</v>
      </c>
      <c r="H99" s="8" t="s">
        <v>18</v>
      </c>
      <c r="I99" s="8">
        <v>0.16503208140936118</v>
      </c>
      <c r="J99"/>
      <c r="K99"/>
      <c r="L99"/>
      <c r="M99"/>
      <c r="N99"/>
      <c r="O99"/>
      <c r="P99"/>
    </row>
    <row r="100" spans="1:16" x14ac:dyDescent="0.25">
      <c r="A100" s="11" t="s">
        <v>231</v>
      </c>
      <c r="B100" s="11">
        <v>9.9162642696689497E-3</v>
      </c>
      <c r="C100" s="13" t="str">
        <f t="shared" si="5"/>
        <v>1937</v>
      </c>
      <c r="H100" s="8" t="s">
        <v>19</v>
      </c>
      <c r="I100" s="8">
        <v>0.24087234697581167</v>
      </c>
      <c r="J100"/>
      <c r="K100"/>
      <c r="L100"/>
      <c r="M100"/>
      <c r="N100"/>
      <c r="O100"/>
      <c r="P100"/>
    </row>
    <row r="101" spans="1:16" ht="16.5" thickBot="1" x14ac:dyDescent="0.3">
      <c r="A101" s="11" t="s">
        <v>232</v>
      </c>
      <c r="B101" s="11">
        <v>9.98908900584871E-3</v>
      </c>
      <c r="C101" s="13" t="str">
        <f t="shared" si="5"/>
        <v>1937</v>
      </c>
      <c r="H101" s="9" t="s">
        <v>20</v>
      </c>
      <c r="I101" s="9">
        <v>64</v>
      </c>
      <c r="J101"/>
      <c r="K101"/>
      <c r="L101"/>
      <c r="M101"/>
      <c r="N101"/>
      <c r="O101"/>
      <c r="P101"/>
    </row>
    <row r="102" spans="1:16" x14ac:dyDescent="0.25">
      <c r="A102" s="11" t="s">
        <v>233</v>
      </c>
      <c r="B102" s="11">
        <v>9.5568846145567092E-3</v>
      </c>
      <c r="C102" s="13" t="str">
        <f t="shared" si="5"/>
        <v>1937</v>
      </c>
      <c r="H102"/>
      <c r="I102"/>
      <c r="J102"/>
      <c r="K102"/>
      <c r="L102"/>
      <c r="M102"/>
      <c r="N102"/>
      <c r="O102"/>
      <c r="P102"/>
    </row>
    <row r="103" spans="1:16" ht="16.5" thickBot="1" x14ac:dyDescent="0.3">
      <c r="A103" s="11" t="s">
        <v>234</v>
      </c>
      <c r="B103" s="11">
        <v>8.4254320230312506E-3</v>
      </c>
      <c r="C103" s="13" t="str">
        <f t="shared" si="5"/>
        <v>1937</v>
      </c>
      <c r="H103" t="s">
        <v>21</v>
      </c>
      <c r="I103"/>
      <c r="J103"/>
      <c r="K103"/>
      <c r="L103"/>
      <c r="M103"/>
      <c r="N103"/>
      <c r="O103"/>
      <c r="P103"/>
    </row>
    <row r="104" spans="1:16" x14ac:dyDescent="0.25">
      <c r="A104" s="11" t="s">
        <v>235</v>
      </c>
      <c r="B104" s="11">
        <v>8.9363351626269502E-3</v>
      </c>
      <c r="C104" s="13" t="str">
        <f t="shared" si="5"/>
        <v>1937</v>
      </c>
      <c r="H104" s="10"/>
      <c r="I104" s="10" t="s">
        <v>22</v>
      </c>
      <c r="J104" s="10" t="s">
        <v>23</v>
      </c>
      <c r="K104" s="10" t="s">
        <v>24</v>
      </c>
      <c r="L104" s="10" t="s">
        <v>25</v>
      </c>
      <c r="M104" s="10" t="s">
        <v>26</v>
      </c>
      <c r="N104"/>
      <c r="O104"/>
      <c r="P104"/>
    </row>
    <row r="105" spans="1:16" x14ac:dyDescent="0.25">
      <c r="A105" s="11" t="s">
        <v>236</v>
      </c>
      <c r="B105" s="11">
        <v>8.9374168703622008E-3</v>
      </c>
      <c r="C105" s="13" t="str">
        <f t="shared" si="5"/>
        <v>1937</v>
      </c>
      <c r="H105" s="8" t="s">
        <v>27</v>
      </c>
      <c r="I105" s="8">
        <v>1</v>
      </c>
      <c r="J105" s="8">
        <v>0.78047818850013329</v>
      </c>
      <c r="K105" s="8">
        <v>0.78047818850013329</v>
      </c>
      <c r="L105" s="8">
        <v>13.452000726374159</v>
      </c>
      <c r="M105" s="8">
        <v>5.1012442302946024E-4</v>
      </c>
      <c r="N105"/>
      <c r="O105"/>
      <c r="P105"/>
    </row>
    <row r="106" spans="1:16" x14ac:dyDescent="0.25">
      <c r="A106" s="11" t="s">
        <v>237</v>
      </c>
      <c r="B106" s="11">
        <v>7.8953843306340601E-3</v>
      </c>
      <c r="C106" s="13" t="str">
        <f t="shared" si="5"/>
        <v>1937</v>
      </c>
      <c r="H106" s="8" t="s">
        <v>28</v>
      </c>
      <c r="I106" s="8">
        <v>62</v>
      </c>
      <c r="J106" s="8">
        <v>3.5972082273334198</v>
      </c>
      <c r="K106" s="8">
        <v>5.8019487537635805E-2</v>
      </c>
      <c r="L106" s="8"/>
      <c r="M106" s="8"/>
      <c r="N106"/>
      <c r="O106"/>
      <c r="P106"/>
    </row>
    <row r="107" spans="1:16" ht="16.5" thickBot="1" x14ac:dyDescent="0.3">
      <c r="A107" s="11" t="s">
        <v>238</v>
      </c>
      <c r="B107" s="11">
        <v>6.7136350652370301E-3</v>
      </c>
      <c r="C107" s="13" t="str">
        <f t="shared" si="5"/>
        <v>1937</v>
      </c>
      <c r="H107" s="9" t="s">
        <v>29</v>
      </c>
      <c r="I107" s="9">
        <v>63</v>
      </c>
      <c r="J107" s="9">
        <v>4.3776864158335531</v>
      </c>
      <c r="K107" s="9"/>
      <c r="L107" s="9"/>
      <c r="M107" s="9"/>
      <c r="N107"/>
      <c r="O107"/>
      <c r="P107"/>
    </row>
    <row r="108" spans="1:16" ht="16.5" thickBot="1" x14ac:dyDescent="0.3">
      <c r="A108" s="11" t="s">
        <v>239</v>
      </c>
      <c r="B108" s="11">
        <v>5.9426757420590502E-3</v>
      </c>
      <c r="C108" s="13" t="str">
        <f t="shared" si="5"/>
        <v>1937</v>
      </c>
      <c r="H108"/>
      <c r="I108"/>
      <c r="J108"/>
      <c r="K108"/>
      <c r="L108"/>
      <c r="M108"/>
      <c r="N108"/>
      <c r="O108"/>
      <c r="P108"/>
    </row>
    <row r="109" spans="1:16" x14ac:dyDescent="0.25">
      <c r="A109" s="11" t="s">
        <v>240</v>
      </c>
      <c r="B109" s="11">
        <v>6.1281104682918098E-3</v>
      </c>
      <c r="C109" s="13" t="str">
        <f t="shared" si="5"/>
        <v>1938</v>
      </c>
      <c r="H109" s="10"/>
      <c r="I109" s="10" t="s">
        <v>30</v>
      </c>
      <c r="J109" s="10" t="s">
        <v>19</v>
      </c>
      <c r="K109" s="10" t="s">
        <v>31</v>
      </c>
      <c r="L109" s="10" t="s">
        <v>32</v>
      </c>
      <c r="M109" s="10" t="s">
        <v>33</v>
      </c>
      <c r="N109" s="10" t="s">
        <v>34</v>
      </c>
      <c r="O109" s="10" t="s">
        <v>35</v>
      </c>
      <c r="P109" s="10" t="s">
        <v>36</v>
      </c>
    </row>
    <row r="110" spans="1:16" x14ac:dyDescent="0.25">
      <c r="A110" s="11" t="s">
        <v>241</v>
      </c>
      <c r="B110" s="11">
        <v>5.9512149652471398E-3</v>
      </c>
      <c r="C110" s="13" t="str">
        <f t="shared" si="5"/>
        <v>1938</v>
      </c>
      <c r="H110" s="8" t="s">
        <v>37</v>
      </c>
      <c r="I110" s="8">
        <v>-3.8671439588449088</v>
      </c>
      <c r="J110" s="8">
        <v>5.9519207134528886E-2</v>
      </c>
      <c r="K110" s="8">
        <v>-64.973042233310636</v>
      </c>
      <c r="L110" s="8">
        <v>9.67056494464073E-59</v>
      </c>
      <c r="M110" s="8">
        <v>-3.9861211586232419</v>
      </c>
      <c r="N110" s="8">
        <v>-3.7481667590665757</v>
      </c>
      <c r="O110" s="8">
        <v>-3.9861211586232419</v>
      </c>
      <c r="P110" s="8">
        <v>-3.7481667590665757</v>
      </c>
    </row>
    <row r="111" spans="1:16" ht="16.5" thickBot="1" x14ac:dyDescent="0.3">
      <c r="A111" s="11" t="s">
        <v>242</v>
      </c>
      <c r="B111" s="11">
        <v>5.8199776652701502E-3</v>
      </c>
      <c r="C111" s="13" t="str">
        <f t="shared" si="5"/>
        <v>1938</v>
      </c>
      <c r="H111" s="9" t="s">
        <v>38</v>
      </c>
      <c r="I111" s="9">
        <v>-5.9779746396359541E-3</v>
      </c>
      <c r="J111" s="9">
        <v>1.6298987521313835E-3</v>
      </c>
      <c r="K111" s="9">
        <v>-3.6676969240075099</v>
      </c>
      <c r="L111" s="9">
        <v>5.1012442302946263E-4</v>
      </c>
      <c r="M111" s="9">
        <v>-9.2360958207948381E-3</v>
      </c>
      <c r="N111" s="9">
        <v>-2.7198534584770705E-3</v>
      </c>
      <c r="O111" s="9">
        <v>-9.2360958207948381E-3</v>
      </c>
      <c r="P111" s="9">
        <v>-2.7198534584770705E-3</v>
      </c>
    </row>
    <row r="112" spans="1:16" x14ac:dyDescent="0.25">
      <c r="A112" s="11" t="s">
        <v>243</v>
      </c>
      <c r="B112" s="11">
        <v>5.5978975400604999E-3</v>
      </c>
      <c r="C112" s="13" t="str">
        <f t="shared" si="5"/>
        <v>1938</v>
      </c>
      <c r="H112"/>
      <c r="I112"/>
      <c r="J112"/>
      <c r="K112"/>
      <c r="L112"/>
      <c r="M112"/>
      <c r="N112"/>
      <c r="O112"/>
      <c r="P112"/>
    </row>
    <row r="113" spans="1:16" x14ac:dyDescent="0.25">
      <c r="A113" s="11" t="s">
        <v>244</v>
      </c>
      <c r="B113" s="11">
        <v>5.4335033112594203E-3</v>
      </c>
      <c r="C113" s="13" t="str">
        <f t="shared" si="5"/>
        <v>1938</v>
      </c>
      <c r="H113"/>
      <c r="I113"/>
      <c r="J113"/>
      <c r="K113"/>
      <c r="L113"/>
      <c r="M113"/>
      <c r="N113"/>
      <c r="O113"/>
      <c r="P113"/>
    </row>
    <row r="114" spans="1:16" x14ac:dyDescent="0.25">
      <c r="A114" s="11" t="s">
        <v>245</v>
      </c>
      <c r="B114" s="11">
        <v>5.36078195422331E-3</v>
      </c>
      <c r="C114" s="13" t="str">
        <f t="shared" si="5"/>
        <v>1938</v>
      </c>
      <c r="H114"/>
      <c r="I114"/>
      <c r="J114"/>
      <c r="K114"/>
      <c r="L114"/>
      <c r="M114"/>
      <c r="N114"/>
      <c r="O114"/>
      <c r="P114"/>
    </row>
    <row r="115" spans="1:16" x14ac:dyDescent="0.25">
      <c r="A115" s="11" t="s">
        <v>246</v>
      </c>
      <c r="B115" s="11">
        <v>5.7733179158068098E-3</v>
      </c>
      <c r="C115" s="13" t="str">
        <f t="shared" si="5"/>
        <v>1938</v>
      </c>
    </row>
    <row r="116" spans="1:16" x14ac:dyDescent="0.25">
      <c r="A116" s="11" t="s">
        <v>247</v>
      </c>
      <c r="B116" s="11">
        <v>5.8902915521789204E-3</v>
      </c>
      <c r="C116" s="13" t="str">
        <f t="shared" si="5"/>
        <v>1938</v>
      </c>
    </row>
    <row r="117" spans="1:16" x14ac:dyDescent="0.25">
      <c r="A117" s="11" t="s">
        <v>248</v>
      </c>
      <c r="B117" s="11">
        <v>5.8450109843022303E-3</v>
      </c>
      <c r="C117" s="13" t="str">
        <f t="shared" si="5"/>
        <v>1938</v>
      </c>
    </row>
    <row r="118" spans="1:16" x14ac:dyDescent="0.25">
      <c r="A118" s="11" t="s">
        <v>249</v>
      </c>
      <c r="B118" s="11">
        <v>6.1414116145497404E-3</v>
      </c>
      <c r="C118" s="13" t="str">
        <f t="shared" si="5"/>
        <v>1938</v>
      </c>
    </row>
    <row r="119" spans="1:16" x14ac:dyDescent="0.25">
      <c r="A119" s="11" t="s">
        <v>250</v>
      </c>
      <c r="B119" s="11">
        <v>6.4025656244668201E-3</v>
      </c>
      <c r="C119" s="13" t="str">
        <f t="shared" si="5"/>
        <v>1938</v>
      </c>
    </row>
    <row r="120" spans="1:16" x14ac:dyDescent="0.25">
      <c r="A120" s="11" t="s">
        <v>251</v>
      </c>
      <c r="B120" s="11">
        <v>6.2441675518858999E-3</v>
      </c>
      <c r="C120" s="13" t="str">
        <f t="shared" si="5"/>
        <v>1938</v>
      </c>
    </row>
    <row r="121" spans="1:16" x14ac:dyDescent="0.25">
      <c r="A121" s="11" t="s">
        <v>252</v>
      </c>
      <c r="B121" s="11">
        <v>6.3296122949282599E-3</v>
      </c>
      <c r="C121" s="13" t="str">
        <f t="shared" si="5"/>
        <v>1939</v>
      </c>
    </row>
    <row r="122" spans="1:16" x14ac:dyDescent="0.25">
      <c r="A122" s="11" t="s">
        <v>253</v>
      </c>
      <c r="B122" s="11">
        <v>6.1662846850556998E-3</v>
      </c>
      <c r="C122" s="13" t="str">
        <f t="shared" si="5"/>
        <v>1939</v>
      </c>
    </row>
    <row r="123" spans="1:16" x14ac:dyDescent="0.25">
      <c r="A123" s="11" t="s">
        <v>254</v>
      </c>
      <c r="B123" s="11">
        <v>6.4963593620721303E-3</v>
      </c>
      <c r="C123" s="13" t="str">
        <f t="shared" si="5"/>
        <v>1939</v>
      </c>
    </row>
    <row r="124" spans="1:16" x14ac:dyDescent="0.25">
      <c r="A124" s="11" t="s">
        <v>255</v>
      </c>
      <c r="B124" s="11">
        <v>6.4176846408091097E-3</v>
      </c>
      <c r="C124" s="13" t="str">
        <f t="shared" si="5"/>
        <v>1939</v>
      </c>
    </row>
    <row r="125" spans="1:16" x14ac:dyDescent="0.25">
      <c r="A125" s="11" t="s">
        <v>256</v>
      </c>
      <c r="B125" s="11">
        <v>6.2745957759377004E-3</v>
      </c>
      <c r="C125" s="13" t="str">
        <f t="shared" si="5"/>
        <v>1939</v>
      </c>
    </row>
    <row r="126" spans="1:16" x14ac:dyDescent="0.25">
      <c r="A126" s="11" t="s">
        <v>257</v>
      </c>
      <c r="B126" s="11">
        <v>6.5750622744617402E-3</v>
      </c>
      <c r="C126" s="13" t="str">
        <f t="shared" si="5"/>
        <v>1939</v>
      </c>
    </row>
    <row r="127" spans="1:16" x14ac:dyDescent="0.25">
      <c r="A127" s="11" t="s">
        <v>258</v>
      </c>
      <c r="B127" s="11">
        <v>6.5528749804049597E-3</v>
      </c>
      <c r="C127" s="13" t="str">
        <f t="shared" si="5"/>
        <v>1939</v>
      </c>
    </row>
    <row r="128" spans="1:16" x14ac:dyDescent="0.25">
      <c r="A128" s="11" t="s">
        <v>259</v>
      </c>
      <c r="B128" s="11">
        <v>6.4958415690524098E-3</v>
      </c>
      <c r="C128" s="13" t="str">
        <f t="shared" si="5"/>
        <v>1939</v>
      </c>
    </row>
    <row r="129" spans="1:3" x14ac:dyDescent="0.25">
      <c r="A129" s="11" t="s">
        <v>260</v>
      </c>
      <c r="B129" s="11">
        <v>6.5751697691928896E-3</v>
      </c>
      <c r="C129" s="13" t="str">
        <f t="shared" si="5"/>
        <v>1939</v>
      </c>
    </row>
    <row r="130" spans="1:3" x14ac:dyDescent="0.25">
      <c r="A130" s="11" t="s">
        <v>261</v>
      </c>
      <c r="B130" s="11">
        <v>7.3976479081855999E-3</v>
      </c>
      <c r="C130" s="13" t="str">
        <f t="shared" si="5"/>
        <v>1939</v>
      </c>
    </row>
    <row r="131" spans="1:3" x14ac:dyDescent="0.25">
      <c r="A131" s="11" t="s">
        <v>262</v>
      </c>
      <c r="B131" s="11">
        <v>7.1097970877283898E-3</v>
      </c>
      <c r="C131" s="13" t="str">
        <f t="shared" si="5"/>
        <v>1939</v>
      </c>
    </row>
    <row r="132" spans="1:3" x14ac:dyDescent="0.25">
      <c r="A132" s="11" t="s">
        <v>263</v>
      </c>
      <c r="B132" s="11">
        <v>7.1871057678750397E-3</v>
      </c>
      <c r="C132" s="13" t="str">
        <f t="shared" si="5"/>
        <v>1939</v>
      </c>
    </row>
    <row r="133" spans="1:3" x14ac:dyDescent="0.25">
      <c r="A133" s="11" t="s">
        <v>264</v>
      </c>
      <c r="B133" s="11">
        <v>7.3187728950244004E-3</v>
      </c>
      <c r="C133" s="13" t="str">
        <f t="shared" ref="C133:C196" si="7">LEFT(A133,4)</f>
        <v>1940</v>
      </c>
    </row>
    <row r="134" spans="1:3" x14ac:dyDescent="0.25">
      <c r="A134" s="11" t="s">
        <v>265</v>
      </c>
      <c r="B134" s="11">
        <v>7.5118397984185598E-3</v>
      </c>
      <c r="C134" s="13" t="str">
        <f t="shared" si="7"/>
        <v>1940</v>
      </c>
    </row>
    <row r="135" spans="1:3" x14ac:dyDescent="0.25">
      <c r="A135" s="11" t="s">
        <v>266</v>
      </c>
      <c r="B135" s="11">
        <v>6.91094945137459E-3</v>
      </c>
      <c r="C135" s="13" t="str">
        <f t="shared" si="7"/>
        <v>1940</v>
      </c>
    </row>
    <row r="136" spans="1:3" x14ac:dyDescent="0.25">
      <c r="A136" s="11" t="s">
        <v>267</v>
      </c>
      <c r="B136" s="11">
        <v>6.74976318897805E-3</v>
      </c>
      <c r="C136" s="13" t="str">
        <f t="shared" si="7"/>
        <v>1940</v>
      </c>
    </row>
    <row r="137" spans="1:3" x14ac:dyDescent="0.25">
      <c r="A137" s="11" t="s">
        <v>268</v>
      </c>
      <c r="B137" s="11">
        <v>6.8888896295218301E-3</v>
      </c>
      <c r="C137" s="13" t="str">
        <f t="shared" si="7"/>
        <v>1940</v>
      </c>
    </row>
    <row r="138" spans="1:3" x14ac:dyDescent="0.25">
      <c r="A138" s="11" t="s">
        <v>269</v>
      </c>
      <c r="B138" s="11">
        <v>7.06156293891394E-3</v>
      </c>
      <c r="C138" s="13" t="str">
        <f t="shared" si="7"/>
        <v>1940</v>
      </c>
    </row>
    <row r="139" spans="1:3" x14ac:dyDescent="0.25">
      <c r="A139" s="11" t="s">
        <v>270</v>
      </c>
      <c r="B139" s="11">
        <v>6.8077509063677799E-3</v>
      </c>
      <c r="C139" s="13" t="str">
        <f t="shared" si="7"/>
        <v>1940</v>
      </c>
    </row>
    <row r="140" spans="1:3" x14ac:dyDescent="0.25">
      <c r="A140" s="11" t="s">
        <v>271</v>
      </c>
      <c r="B140" s="11">
        <v>6.8637365410856898E-3</v>
      </c>
      <c r="C140" s="13" t="str">
        <f t="shared" si="7"/>
        <v>1940</v>
      </c>
    </row>
    <row r="141" spans="1:3" x14ac:dyDescent="0.25">
      <c r="A141" s="11" t="s">
        <v>272</v>
      </c>
      <c r="B141" s="11">
        <v>8.0653973885380301E-3</v>
      </c>
      <c r="C141" s="13" t="str">
        <f t="shared" si="7"/>
        <v>1940</v>
      </c>
    </row>
    <row r="142" spans="1:3" x14ac:dyDescent="0.25">
      <c r="A142" s="11" t="s">
        <v>273</v>
      </c>
      <c r="B142" s="11">
        <v>7.8340544657267801E-3</v>
      </c>
      <c r="C142" s="13" t="str">
        <f t="shared" si="7"/>
        <v>1940</v>
      </c>
    </row>
    <row r="143" spans="1:3" x14ac:dyDescent="0.25">
      <c r="A143" s="11" t="s">
        <v>274</v>
      </c>
      <c r="B143" s="11">
        <v>8.0763361896137205E-3</v>
      </c>
      <c r="C143" s="13" t="str">
        <f t="shared" si="7"/>
        <v>1940</v>
      </c>
    </row>
    <row r="144" spans="1:3" x14ac:dyDescent="0.25">
      <c r="A144" s="11" t="s">
        <v>275</v>
      </c>
      <c r="B144" s="11">
        <v>8.7431041376666904E-3</v>
      </c>
      <c r="C144" s="13" t="str">
        <f t="shared" si="7"/>
        <v>1940</v>
      </c>
    </row>
    <row r="145" spans="1:3" x14ac:dyDescent="0.25">
      <c r="A145" s="11" t="s">
        <v>276</v>
      </c>
      <c r="B145" s="11">
        <v>9.3428206285092793E-3</v>
      </c>
      <c r="C145" s="13" t="str">
        <f t="shared" si="7"/>
        <v>1941</v>
      </c>
    </row>
    <row r="146" spans="1:3" x14ac:dyDescent="0.25">
      <c r="A146" s="11" t="s">
        <v>277</v>
      </c>
      <c r="B146" s="11">
        <v>9.9122737935977995E-3</v>
      </c>
      <c r="C146" s="13" t="str">
        <f t="shared" si="7"/>
        <v>1941</v>
      </c>
    </row>
    <row r="147" spans="1:3" x14ac:dyDescent="0.25">
      <c r="A147" s="11" t="s">
        <v>278</v>
      </c>
      <c r="B147" s="11">
        <v>1.02679460833672E-2</v>
      </c>
      <c r="C147" s="13" t="str">
        <f t="shared" si="7"/>
        <v>1941</v>
      </c>
    </row>
    <row r="148" spans="1:3" x14ac:dyDescent="0.25">
      <c r="A148" s="11" t="s">
        <v>279</v>
      </c>
      <c r="B148" s="11">
        <v>1.1144138839101401E-2</v>
      </c>
      <c r="C148" s="13" t="str">
        <f t="shared" si="7"/>
        <v>1941</v>
      </c>
    </row>
    <row r="149" spans="1:3" x14ac:dyDescent="0.25">
      <c r="A149" s="11" t="s">
        <v>280</v>
      </c>
      <c r="B149" s="11">
        <v>1.16947603426058E-2</v>
      </c>
      <c r="C149" s="13" t="str">
        <f t="shared" si="7"/>
        <v>1941</v>
      </c>
    </row>
    <row r="150" spans="1:3" x14ac:dyDescent="0.25">
      <c r="A150" s="11" t="s">
        <v>281</v>
      </c>
      <c r="B150" s="11">
        <v>1.24029862113052E-2</v>
      </c>
      <c r="C150" s="13" t="str">
        <f t="shared" si="7"/>
        <v>1941</v>
      </c>
    </row>
    <row r="151" spans="1:3" x14ac:dyDescent="0.25">
      <c r="A151" s="11" t="s">
        <v>282</v>
      </c>
      <c r="B151" s="11">
        <v>1.28292042430148E-2</v>
      </c>
      <c r="C151" s="13" t="str">
        <f t="shared" si="7"/>
        <v>1941</v>
      </c>
    </row>
    <row r="152" spans="1:3" x14ac:dyDescent="0.25">
      <c r="A152" s="11" t="s">
        <v>283</v>
      </c>
      <c r="B152" s="11">
        <v>1.26879215476483E-2</v>
      </c>
      <c r="C152" s="13" t="str">
        <f t="shared" si="7"/>
        <v>1941</v>
      </c>
    </row>
    <row r="153" spans="1:3" x14ac:dyDescent="0.25">
      <c r="A153" s="11" t="s">
        <v>284</v>
      </c>
      <c r="B153" s="11">
        <v>1.26299179038177E-2</v>
      </c>
      <c r="C153" s="13" t="str">
        <f t="shared" si="7"/>
        <v>1941</v>
      </c>
    </row>
    <row r="154" spans="1:3" x14ac:dyDescent="0.25">
      <c r="A154" s="11" t="s">
        <v>285</v>
      </c>
      <c r="B154" s="11">
        <v>1.20813470711785E-2</v>
      </c>
      <c r="C154" s="13" t="str">
        <f t="shared" si="7"/>
        <v>1941</v>
      </c>
    </row>
    <row r="155" spans="1:3" x14ac:dyDescent="0.25">
      <c r="A155" s="11" t="s">
        <v>286</v>
      </c>
      <c r="B155" s="11">
        <v>1.23379443083755E-2</v>
      </c>
      <c r="C155" s="13" t="str">
        <f t="shared" si="7"/>
        <v>1941</v>
      </c>
    </row>
    <row r="156" spans="1:3" x14ac:dyDescent="0.25">
      <c r="A156" s="11" t="s">
        <v>287</v>
      </c>
      <c r="B156" s="11">
        <v>1.28098121718978E-2</v>
      </c>
      <c r="C156" s="13" t="str">
        <f t="shared" si="7"/>
        <v>1941</v>
      </c>
    </row>
    <row r="157" spans="1:3" x14ac:dyDescent="0.25">
      <c r="A157" s="11" t="s">
        <v>288</v>
      </c>
      <c r="B157" s="11">
        <v>1.31415539664633E-2</v>
      </c>
      <c r="C157" s="13" t="str">
        <f t="shared" si="7"/>
        <v>1942</v>
      </c>
    </row>
    <row r="158" spans="1:3" x14ac:dyDescent="0.25">
      <c r="A158" s="11" t="s">
        <v>289</v>
      </c>
      <c r="B158" s="11">
        <v>1.3647514150145E-2</v>
      </c>
      <c r="C158" s="13" t="str">
        <f t="shared" si="7"/>
        <v>1942</v>
      </c>
    </row>
    <row r="159" spans="1:3" x14ac:dyDescent="0.25">
      <c r="A159" s="11" t="s">
        <v>290</v>
      </c>
      <c r="B159" s="11">
        <v>1.49507353428491E-2</v>
      </c>
      <c r="C159" s="13" t="str">
        <f t="shared" si="7"/>
        <v>1942</v>
      </c>
    </row>
    <row r="160" spans="1:3" x14ac:dyDescent="0.25">
      <c r="A160" s="11" t="s">
        <v>291</v>
      </c>
      <c r="B160" s="11">
        <v>1.6460610223220502E-2</v>
      </c>
      <c r="C160" s="13" t="str">
        <f t="shared" si="7"/>
        <v>1942</v>
      </c>
    </row>
    <row r="161" spans="1:3" x14ac:dyDescent="0.25">
      <c r="A161" s="11" t="s">
        <v>292</v>
      </c>
      <c r="B161" s="11">
        <v>1.6995671321525001E-2</v>
      </c>
      <c r="C161" s="13" t="str">
        <f t="shared" si="7"/>
        <v>1942</v>
      </c>
    </row>
    <row r="162" spans="1:3" x14ac:dyDescent="0.25">
      <c r="A162" s="11" t="s">
        <v>293</v>
      </c>
      <c r="B162" s="11">
        <v>1.6945133976810599E-2</v>
      </c>
      <c r="C162" s="13" t="str">
        <f t="shared" si="7"/>
        <v>1942</v>
      </c>
    </row>
    <row r="163" spans="1:3" x14ac:dyDescent="0.25">
      <c r="A163" s="11" t="s">
        <v>294</v>
      </c>
      <c r="B163" s="11">
        <v>1.79702515922881E-2</v>
      </c>
      <c r="C163" s="13" t="str">
        <f t="shared" si="7"/>
        <v>1942</v>
      </c>
    </row>
    <row r="164" spans="1:3" x14ac:dyDescent="0.25">
      <c r="A164" s="11" t="s">
        <v>295</v>
      </c>
      <c r="B164" s="11">
        <v>2.1038703893467101E-2</v>
      </c>
      <c r="C164" s="13" t="str">
        <f t="shared" si="7"/>
        <v>1942</v>
      </c>
    </row>
    <row r="165" spans="1:3" x14ac:dyDescent="0.25">
      <c r="A165" s="11" t="s">
        <v>296</v>
      </c>
      <c r="B165" s="11">
        <v>2.4304623175163301E-2</v>
      </c>
      <c r="C165" s="13" t="str">
        <f t="shared" si="7"/>
        <v>1942</v>
      </c>
    </row>
    <row r="166" spans="1:3" x14ac:dyDescent="0.25">
      <c r="A166" s="11" t="s">
        <v>297</v>
      </c>
      <c r="B166" s="11">
        <v>2.5622558744685602E-2</v>
      </c>
      <c r="C166" s="13" t="str">
        <f t="shared" si="7"/>
        <v>1942</v>
      </c>
    </row>
    <row r="167" spans="1:3" x14ac:dyDescent="0.25">
      <c r="A167" s="11" t="s">
        <v>298</v>
      </c>
      <c r="B167" s="11">
        <v>2.7983529893136301E-2</v>
      </c>
      <c r="C167" s="13" t="str">
        <f t="shared" si="7"/>
        <v>1942</v>
      </c>
    </row>
    <row r="168" spans="1:3" x14ac:dyDescent="0.25">
      <c r="A168" s="11" t="s">
        <v>299</v>
      </c>
      <c r="B168" s="11">
        <v>2.7165988847957099E-2</v>
      </c>
      <c r="C168" s="13" t="str">
        <f t="shared" si="7"/>
        <v>1942</v>
      </c>
    </row>
    <row r="169" spans="1:3" x14ac:dyDescent="0.25">
      <c r="A169" s="11" t="s">
        <v>300</v>
      </c>
      <c r="B169" s="11">
        <v>2.8575592653539698E-2</v>
      </c>
      <c r="C169" s="13" t="str">
        <f t="shared" si="7"/>
        <v>1943</v>
      </c>
    </row>
    <row r="170" spans="1:3" x14ac:dyDescent="0.25">
      <c r="A170" s="11" t="s">
        <v>301</v>
      </c>
      <c r="B170" s="11">
        <v>3.1452349513211901E-2</v>
      </c>
      <c r="C170" s="13" t="str">
        <f t="shared" si="7"/>
        <v>1943</v>
      </c>
    </row>
    <row r="171" spans="1:3" x14ac:dyDescent="0.25">
      <c r="A171" s="11" t="s">
        <v>302</v>
      </c>
      <c r="B171" s="11">
        <v>3.2605089633193599E-2</v>
      </c>
      <c r="C171" s="13" t="str">
        <f t="shared" si="7"/>
        <v>1943</v>
      </c>
    </row>
    <row r="172" spans="1:3" x14ac:dyDescent="0.25">
      <c r="A172" s="11" t="s">
        <v>303</v>
      </c>
      <c r="B172" s="11">
        <v>3.2884351909356402E-2</v>
      </c>
      <c r="C172" s="13" t="str">
        <f t="shared" si="7"/>
        <v>1943</v>
      </c>
    </row>
    <row r="173" spans="1:3" x14ac:dyDescent="0.25">
      <c r="A173" s="11" t="s">
        <v>304</v>
      </c>
      <c r="B173" s="11">
        <v>3.3333590538280097E-2</v>
      </c>
      <c r="C173" s="13" t="str">
        <f t="shared" si="7"/>
        <v>1943</v>
      </c>
    </row>
    <row r="174" spans="1:3" x14ac:dyDescent="0.25">
      <c r="A174" s="11" t="s">
        <v>305</v>
      </c>
      <c r="B174" s="11">
        <v>3.3687015032228297E-2</v>
      </c>
      <c r="C174" s="13" t="str">
        <f t="shared" si="7"/>
        <v>1943</v>
      </c>
    </row>
    <row r="175" spans="1:3" x14ac:dyDescent="0.25">
      <c r="A175" s="11" t="s">
        <v>306</v>
      </c>
      <c r="B175" s="11">
        <v>3.4502389922864897E-2</v>
      </c>
      <c r="C175" s="13" t="str">
        <f t="shared" si="7"/>
        <v>1943</v>
      </c>
    </row>
    <row r="176" spans="1:3" x14ac:dyDescent="0.25">
      <c r="A176" s="11" t="s">
        <v>307</v>
      </c>
      <c r="B176" s="11">
        <v>3.5551033127189997E-2</v>
      </c>
      <c r="C176" s="13" t="str">
        <f t="shared" si="7"/>
        <v>1943</v>
      </c>
    </row>
    <row r="177" spans="1:3" x14ac:dyDescent="0.25">
      <c r="A177" s="11" t="s">
        <v>308</v>
      </c>
      <c r="B177" s="11">
        <v>3.42631741795002E-2</v>
      </c>
      <c r="C177" s="13" t="str">
        <f t="shared" si="7"/>
        <v>1943</v>
      </c>
    </row>
    <row r="178" spans="1:3" x14ac:dyDescent="0.25">
      <c r="A178" s="11" t="s">
        <v>309</v>
      </c>
      <c r="B178" s="11">
        <v>3.4383424717496398E-2</v>
      </c>
      <c r="C178" s="13" t="str">
        <f t="shared" si="7"/>
        <v>1943</v>
      </c>
    </row>
    <row r="179" spans="1:3" x14ac:dyDescent="0.25">
      <c r="A179" s="11" t="s">
        <v>310</v>
      </c>
      <c r="B179" s="11">
        <v>3.4533931100078498E-2</v>
      </c>
      <c r="C179" s="13" t="str">
        <f t="shared" si="7"/>
        <v>1943</v>
      </c>
    </row>
    <row r="180" spans="1:3" x14ac:dyDescent="0.25">
      <c r="A180" s="11" t="s">
        <v>311</v>
      </c>
      <c r="B180" s="11">
        <v>3.7481704082252897E-2</v>
      </c>
      <c r="C180" s="13" t="str">
        <f t="shared" si="7"/>
        <v>1943</v>
      </c>
    </row>
    <row r="181" spans="1:3" x14ac:dyDescent="0.25">
      <c r="A181" s="11" t="s">
        <v>312</v>
      </c>
      <c r="B181" s="11">
        <v>3.7520188757691197E-2</v>
      </c>
      <c r="C181" s="13" t="str">
        <f t="shared" si="7"/>
        <v>1944</v>
      </c>
    </row>
    <row r="182" spans="1:3" x14ac:dyDescent="0.25">
      <c r="A182" s="11" t="s">
        <v>313</v>
      </c>
      <c r="B182" s="11">
        <v>3.9734655332323697E-2</v>
      </c>
      <c r="C182" s="13" t="str">
        <f t="shared" si="7"/>
        <v>1944</v>
      </c>
    </row>
    <row r="183" spans="1:3" x14ac:dyDescent="0.25">
      <c r="A183" s="11" t="s">
        <v>314</v>
      </c>
      <c r="B183" s="11">
        <v>3.9537639203001601E-2</v>
      </c>
      <c r="C183" s="13" t="str">
        <f t="shared" si="7"/>
        <v>1944</v>
      </c>
    </row>
    <row r="184" spans="1:3" x14ac:dyDescent="0.25">
      <c r="A184" s="11" t="s">
        <v>315</v>
      </c>
      <c r="B184" s="11">
        <v>3.91885926856912E-2</v>
      </c>
      <c r="C184" s="13" t="str">
        <f t="shared" si="7"/>
        <v>1944</v>
      </c>
    </row>
    <row r="185" spans="1:3" x14ac:dyDescent="0.25">
      <c r="A185" s="11" t="s">
        <v>316</v>
      </c>
      <c r="B185" s="11">
        <v>4.2932259207176901E-2</v>
      </c>
      <c r="C185" s="13" t="str">
        <f t="shared" si="7"/>
        <v>1944</v>
      </c>
    </row>
    <row r="186" spans="1:3" x14ac:dyDescent="0.25">
      <c r="A186" s="11" t="s">
        <v>317</v>
      </c>
      <c r="B186" s="11">
        <v>4.3157478088777998E-2</v>
      </c>
      <c r="C186" s="13" t="str">
        <f t="shared" si="7"/>
        <v>1944</v>
      </c>
    </row>
    <row r="187" spans="1:3" x14ac:dyDescent="0.25">
      <c r="A187" s="11" t="s">
        <v>318</v>
      </c>
      <c r="B187" s="11">
        <v>3.4383595374916601E-2</v>
      </c>
      <c r="C187" s="13" t="str">
        <f t="shared" si="7"/>
        <v>1944</v>
      </c>
    </row>
    <row r="188" spans="1:3" x14ac:dyDescent="0.25">
      <c r="A188" s="11" t="s">
        <v>319</v>
      </c>
      <c r="B188" s="11">
        <v>3.5670044779653201E-2</v>
      </c>
      <c r="C188" s="13" t="str">
        <f t="shared" si="7"/>
        <v>1944</v>
      </c>
    </row>
    <row r="189" spans="1:3" x14ac:dyDescent="0.25">
      <c r="A189" s="11" t="s">
        <v>320</v>
      </c>
      <c r="B189" s="11">
        <v>3.6948685566320701E-2</v>
      </c>
      <c r="C189" s="13" t="str">
        <f t="shared" si="7"/>
        <v>1944</v>
      </c>
    </row>
    <row r="190" spans="1:3" x14ac:dyDescent="0.25">
      <c r="A190" s="11" t="s">
        <v>321</v>
      </c>
      <c r="B190" s="11">
        <v>4.1932908448087003E-2</v>
      </c>
      <c r="C190" s="13" t="str">
        <f t="shared" si="7"/>
        <v>1944</v>
      </c>
    </row>
    <row r="191" spans="1:3" x14ac:dyDescent="0.25">
      <c r="A191" s="11" t="s">
        <v>322</v>
      </c>
      <c r="B191" s="11">
        <v>4.4133675281242297E-2</v>
      </c>
      <c r="C191" s="13" t="str">
        <f t="shared" si="7"/>
        <v>1944</v>
      </c>
    </row>
    <row r="192" spans="1:3" x14ac:dyDescent="0.25">
      <c r="A192" s="11" t="s">
        <v>323</v>
      </c>
      <c r="B192" s="11">
        <v>4.6080587817061397E-2</v>
      </c>
      <c r="C192" s="13" t="str">
        <f t="shared" si="7"/>
        <v>1944</v>
      </c>
    </row>
    <row r="193" spans="1:3" x14ac:dyDescent="0.25">
      <c r="A193" s="11" t="s">
        <v>324</v>
      </c>
      <c r="B193" s="11">
        <v>4.5642736420279897E-2</v>
      </c>
      <c r="C193" s="13" t="str">
        <f t="shared" si="7"/>
        <v>1945</v>
      </c>
    </row>
    <row r="194" spans="1:3" x14ac:dyDescent="0.25">
      <c r="A194" s="11" t="s">
        <v>325</v>
      </c>
      <c r="B194" s="11">
        <v>4.47347210867967E-2</v>
      </c>
      <c r="C194" s="13" t="str">
        <f t="shared" si="7"/>
        <v>1945</v>
      </c>
    </row>
    <row r="195" spans="1:3" x14ac:dyDescent="0.25">
      <c r="A195" s="11" t="s">
        <v>326</v>
      </c>
      <c r="B195" s="11">
        <v>4.4169762854518103E-2</v>
      </c>
      <c r="C195" s="13" t="str">
        <f t="shared" si="7"/>
        <v>1945</v>
      </c>
    </row>
    <row r="196" spans="1:3" x14ac:dyDescent="0.25">
      <c r="A196" s="11" t="s">
        <v>327</v>
      </c>
      <c r="B196" s="11">
        <v>4.4922279609092397E-2</v>
      </c>
      <c r="C196" s="13" t="str">
        <f t="shared" si="7"/>
        <v>1945</v>
      </c>
    </row>
    <row r="197" spans="1:3" x14ac:dyDescent="0.25">
      <c r="A197" s="11" t="s">
        <v>328</v>
      </c>
      <c r="B197" s="11">
        <v>4.4002632390212702E-2</v>
      </c>
      <c r="C197" s="13" t="str">
        <f t="shared" ref="C197:C260" si="8">LEFT(A197,4)</f>
        <v>1945</v>
      </c>
    </row>
    <row r="198" spans="1:3" x14ac:dyDescent="0.25">
      <c r="A198" s="11" t="s">
        <v>329</v>
      </c>
      <c r="B198" s="11">
        <v>4.47463860227552E-2</v>
      </c>
      <c r="C198" s="13" t="str">
        <f t="shared" si="8"/>
        <v>1945</v>
      </c>
    </row>
    <row r="199" spans="1:3" x14ac:dyDescent="0.25">
      <c r="A199" s="11" t="s">
        <v>330</v>
      </c>
      <c r="B199" s="11">
        <v>4.8929916333332102E-2</v>
      </c>
      <c r="C199" s="13" t="str">
        <f t="shared" si="8"/>
        <v>1945</v>
      </c>
    </row>
    <row r="200" spans="1:3" x14ac:dyDescent="0.25">
      <c r="A200" s="11" t="s">
        <v>331</v>
      </c>
      <c r="B200" s="11">
        <v>4.2816388256039097E-2</v>
      </c>
      <c r="C200" s="13" t="str">
        <f t="shared" si="8"/>
        <v>1945</v>
      </c>
    </row>
    <row r="201" spans="1:3" x14ac:dyDescent="0.25">
      <c r="A201" s="11" t="s">
        <v>332</v>
      </c>
      <c r="B201" s="11">
        <v>3.7715065594345003E-2</v>
      </c>
      <c r="C201" s="13" t="str">
        <f t="shared" si="8"/>
        <v>1945</v>
      </c>
    </row>
    <row r="202" spans="1:3" x14ac:dyDescent="0.25">
      <c r="A202" s="11" t="s">
        <v>333</v>
      </c>
      <c r="B202" s="11">
        <v>3.6023309682835201E-2</v>
      </c>
      <c r="C202" s="13" t="str">
        <f t="shared" si="8"/>
        <v>1945</v>
      </c>
    </row>
    <row r="203" spans="1:3" x14ac:dyDescent="0.25">
      <c r="A203" s="11" t="s">
        <v>334</v>
      </c>
      <c r="B203" s="11">
        <v>3.5821724132423002E-2</v>
      </c>
      <c r="C203" s="13" t="str">
        <f t="shared" si="8"/>
        <v>1945</v>
      </c>
    </row>
    <row r="204" spans="1:3" x14ac:dyDescent="0.25">
      <c r="A204" s="11" t="s">
        <v>335</v>
      </c>
      <c r="B204" s="11">
        <v>3.4603690635136901E-2</v>
      </c>
      <c r="C204" s="13" t="str">
        <f t="shared" si="8"/>
        <v>1945</v>
      </c>
    </row>
    <row r="205" spans="1:3" x14ac:dyDescent="0.25">
      <c r="A205" s="11" t="s">
        <v>336</v>
      </c>
      <c r="B205" s="11">
        <v>3.4281038220414603E-2</v>
      </c>
      <c r="C205" s="13" t="str">
        <f t="shared" si="8"/>
        <v>1946</v>
      </c>
    </row>
    <row r="206" spans="1:3" x14ac:dyDescent="0.25">
      <c r="A206" s="11" t="s">
        <v>337</v>
      </c>
      <c r="B206" s="11">
        <v>3.1522091656477902E-2</v>
      </c>
      <c r="C206" s="13" t="str">
        <f t="shared" si="8"/>
        <v>1946</v>
      </c>
    </row>
    <row r="207" spans="1:3" x14ac:dyDescent="0.25">
      <c r="A207" s="11" t="s">
        <v>338</v>
      </c>
      <c r="B207" s="11">
        <v>3.2967662824174702E-2</v>
      </c>
      <c r="C207" s="13" t="str">
        <f t="shared" si="8"/>
        <v>1946</v>
      </c>
    </row>
    <row r="208" spans="1:3" x14ac:dyDescent="0.25">
      <c r="A208" s="11" t="s">
        <v>339</v>
      </c>
      <c r="B208" s="11">
        <v>3.3312467706747097E-2</v>
      </c>
      <c r="C208" s="13" t="str">
        <f t="shared" si="8"/>
        <v>1946</v>
      </c>
    </row>
    <row r="209" spans="1:3" x14ac:dyDescent="0.25">
      <c r="A209" s="11" t="s">
        <v>340</v>
      </c>
      <c r="B209" s="11">
        <v>2.96653889401257E-2</v>
      </c>
      <c r="C209" s="13" t="str">
        <f t="shared" si="8"/>
        <v>1946</v>
      </c>
    </row>
    <row r="210" spans="1:3" x14ac:dyDescent="0.25">
      <c r="A210" s="11" t="s">
        <v>341</v>
      </c>
      <c r="B210" s="11">
        <v>3.3147530925676301E-2</v>
      </c>
      <c r="C210" s="13" t="str">
        <f t="shared" si="8"/>
        <v>1946</v>
      </c>
    </row>
    <row r="211" spans="1:3" x14ac:dyDescent="0.25">
      <c r="A211" s="11" t="s">
        <v>342</v>
      </c>
      <c r="B211" s="11">
        <v>3.4907095215439297E-2</v>
      </c>
      <c r="C211" s="13" t="str">
        <f t="shared" si="8"/>
        <v>1946</v>
      </c>
    </row>
    <row r="212" spans="1:3" x14ac:dyDescent="0.25">
      <c r="A212" s="11" t="s">
        <v>343</v>
      </c>
      <c r="B212" s="11">
        <v>3.2686595160876498E-2</v>
      </c>
      <c r="C212" s="13" t="str">
        <f t="shared" si="8"/>
        <v>1946</v>
      </c>
    </row>
    <row r="213" spans="1:3" x14ac:dyDescent="0.25">
      <c r="A213" s="11" t="s">
        <v>344</v>
      </c>
      <c r="B213" s="11">
        <v>3.2235997803706097E-2</v>
      </c>
      <c r="C213" s="13" t="str">
        <f t="shared" si="8"/>
        <v>1946</v>
      </c>
    </row>
    <row r="214" spans="1:3" x14ac:dyDescent="0.25">
      <c r="A214" s="11" t="s">
        <v>345</v>
      </c>
      <c r="B214" s="11">
        <v>3.1076106505050799E-2</v>
      </c>
      <c r="C214" s="13" t="str">
        <f t="shared" si="8"/>
        <v>1946</v>
      </c>
    </row>
    <row r="215" spans="1:3" x14ac:dyDescent="0.25">
      <c r="A215" s="11" t="s">
        <v>346</v>
      </c>
      <c r="B215" s="11">
        <v>3.0344195929641101E-2</v>
      </c>
      <c r="C215" s="13" t="str">
        <f t="shared" si="8"/>
        <v>1946</v>
      </c>
    </row>
    <row r="216" spans="1:3" x14ac:dyDescent="0.25">
      <c r="A216" s="11" t="s">
        <v>347</v>
      </c>
      <c r="B216" s="11">
        <v>2.95418373972842E-2</v>
      </c>
      <c r="C216" s="13" t="str">
        <f t="shared" si="8"/>
        <v>1946</v>
      </c>
    </row>
    <row r="217" spans="1:3" x14ac:dyDescent="0.25">
      <c r="A217" s="11" t="s">
        <v>348</v>
      </c>
      <c r="B217" s="11">
        <v>2.9230163191005201E-2</v>
      </c>
      <c r="C217" s="13" t="str">
        <f t="shared" si="8"/>
        <v>1947</v>
      </c>
    </row>
    <row r="218" spans="1:3" x14ac:dyDescent="0.25">
      <c r="A218" s="11" t="s">
        <v>349</v>
      </c>
      <c r="B218" s="11">
        <v>2.9517519057838001E-2</v>
      </c>
      <c r="C218" s="13" t="str">
        <f t="shared" si="8"/>
        <v>1947</v>
      </c>
    </row>
    <row r="219" spans="1:3" x14ac:dyDescent="0.25">
      <c r="A219" s="11" t="s">
        <v>350</v>
      </c>
      <c r="B219" s="11">
        <v>2.8587851164610399E-2</v>
      </c>
      <c r="C219" s="13" t="str">
        <f t="shared" si="8"/>
        <v>1947</v>
      </c>
    </row>
    <row r="220" spans="1:3" x14ac:dyDescent="0.25">
      <c r="A220" s="11" t="s">
        <v>351</v>
      </c>
      <c r="B220" s="11">
        <v>2.7547475457765501E-2</v>
      </c>
      <c r="C220" s="13" t="str">
        <f t="shared" si="8"/>
        <v>1947</v>
      </c>
    </row>
    <row r="221" spans="1:3" x14ac:dyDescent="0.25">
      <c r="A221" s="11" t="s">
        <v>352</v>
      </c>
      <c r="B221" s="11">
        <v>2.72541247735173E-2</v>
      </c>
      <c r="C221" s="13" t="str">
        <f t="shared" si="8"/>
        <v>1947</v>
      </c>
    </row>
    <row r="222" spans="1:3" x14ac:dyDescent="0.25">
      <c r="A222" s="11" t="s">
        <v>353</v>
      </c>
      <c r="B222" s="11">
        <v>2.63357544028727E-2</v>
      </c>
      <c r="C222" s="13" t="str">
        <f t="shared" si="8"/>
        <v>1947</v>
      </c>
    </row>
    <row r="223" spans="1:3" x14ac:dyDescent="0.25">
      <c r="A223" s="11" t="s">
        <v>354</v>
      </c>
      <c r="B223" s="11">
        <v>2.5714541675772199E-2</v>
      </c>
      <c r="C223" s="13" t="str">
        <f t="shared" si="8"/>
        <v>1947</v>
      </c>
    </row>
    <row r="224" spans="1:3" x14ac:dyDescent="0.25">
      <c r="A224" s="11" t="s">
        <v>355</v>
      </c>
      <c r="B224" s="11">
        <v>2.6748395231076399E-2</v>
      </c>
      <c r="C224" s="13" t="str">
        <f t="shared" si="8"/>
        <v>1947</v>
      </c>
    </row>
    <row r="225" spans="1:3" x14ac:dyDescent="0.25">
      <c r="A225" s="11" t="s">
        <v>356</v>
      </c>
      <c r="B225" s="11">
        <v>3.0758354927822199E-2</v>
      </c>
      <c r="C225" s="13" t="str">
        <f t="shared" si="8"/>
        <v>1947</v>
      </c>
    </row>
    <row r="226" spans="1:3" x14ac:dyDescent="0.25">
      <c r="A226" s="11" t="s">
        <v>357</v>
      </c>
      <c r="B226" s="11">
        <v>2.86307849568306E-2</v>
      </c>
      <c r="C226" s="13" t="str">
        <f t="shared" si="8"/>
        <v>1947</v>
      </c>
    </row>
    <row r="227" spans="1:3" x14ac:dyDescent="0.25">
      <c r="A227" s="11" t="s">
        <v>358</v>
      </c>
      <c r="B227" s="11">
        <v>2.7805688966304001E-2</v>
      </c>
      <c r="C227" s="13" t="str">
        <f t="shared" si="8"/>
        <v>1947</v>
      </c>
    </row>
    <row r="228" spans="1:3" x14ac:dyDescent="0.25">
      <c r="A228" s="11" t="s">
        <v>359</v>
      </c>
      <c r="B228" s="11">
        <v>2.73767469719868E-2</v>
      </c>
      <c r="C228" s="13" t="str">
        <f t="shared" si="8"/>
        <v>1947</v>
      </c>
    </row>
    <row r="229" spans="1:3" x14ac:dyDescent="0.25">
      <c r="A229" s="11" t="s">
        <v>360</v>
      </c>
      <c r="B229" s="11">
        <v>2.55049675067257E-2</v>
      </c>
      <c r="C229" s="13" t="str">
        <f t="shared" si="8"/>
        <v>1948</v>
      </c>
    </row>
    <row r="230" spans="1:3" x14ac:dyDescent="0.25">
      <c r="A230" s="11" t="s">
        <v>361</v>
      </c>
      <c r="B230" s="11">
        <v>2.50964255853586E-2</v>
      </c>
      <c r="C230" s="13" t="str">
        <f t="shared" si="8"/>
        <v>1948</v>
      </c>
    </row>
    <row r="231" spans="1:3" x14ac:dyDescent="0.25">
      <c r="A231" s="11" t="s">
        <v>362</v>
      </c>
      <c r="B231" s="11">
        <v>2.38308124434836E-2</v>
      </c>
      <c r="C231" s="13" t="str">
        <f t="shared" si="8"/>
        <v>1948</v>
      </c>
    </row>
    <row r="232" spans="1:3" x14ac:dyDescent="0.25">
      <c r="A232" s="11" t="s">
        <v>363</v>
      </c>
      <c r="B232" s="11">
        <v>2.3753264886732899E-2</v>
      </c>
      <c r="C232" s="13" t="str">
        <f t="shared" si="8"/>
        <v>1948</v>
      </c>
    </row>
    <row r="233" spans="1:3" x14ac:dyDescent="0.25">
      <c r="A233" s="11" t="s">
        <v>364</v>
      </c>
      <c r="B233" s="11">
        <v>2.43476779737197E-2</v>
      </c>
      <c r="C233" s="13" t="str">
        <f t="shared" si="8"/>
        <v>1948</v>
      </c>
    </row>
    <row r="234" spans="1:3" x14ac:dyDescent="0.25">
      <c r="A234" s="11" t="s">
        <v>365</v>
      </c>
      <c r="B234" s="11">
        <v>2.3765830869250298E-2</v>
      </c>
      <c r="C234" s="13" t="str">
        <f t="shared" si="8"/>
        <v>1948</v>
      </c>
    </row>
    <row r="235" spans="1:3" x14ac:dyDescent="0.25">
      <c r="A235" s="11" t="s">
        <v>366</v>
      </c>
      <c r="B235" s="11">
        <v>2.3487051663621202E-2</v>
      </c>
      <c r="C235" s="13" t="str">
        <f t="shared" si="8"/>
        <v>1948</v>
      </c>
    </row>
    <row r="236" spans="1:3" x14ac:dyDescent="0.25">
      <c r="A236" s="11" t="s">
        <v>367</v>
      </c>
      <c r="B236" s="11">
        <v>2.3029972712097699E-2</v>
      </c>
      <c r="C236" s="13" t="str">
        <f t="shared" si="8"/>
        <v>1948</v>
      </c>
    </row>
    <row r="237" spans="1:3" x14ac:dyDescent="0.25">
      <c r="A237" s="11" t="s">
        <v>368</v>
      </c>
      <c r="B237" s="11">
        <v>2.4389334671134001E-2</v>
      </c>
      <c r="C237" s="13" t="str">
        <f t="shared" si="8"/>
        <v>1948</v>
      </c>
    </row>
    <row r="238" spans="1:3" x14ac:dyDescent="0.25">
      <c r="A238" s="11" t="s">
        <v>369</v>
      </c>
      <c r="B238" s="11">
        <v>2.2004253018619999E-2</v>
      </c>
      <c r="C238" s="13" t="str">
        <f t="shared" si="8"/>
        <v>1948</v>
      </c>
    </row>
    <row r="239" spans="1:3" x14ac:dyDescent="0.25">
      <c r="A239" s="11" t="s">
        <v>370</v>
      </c>
      <c r="B239" s="11">
        <v>2.09457765059782E-2</v>
      </c>
      <c r="C239" s="13" t="str">
        <f t="shared" si="8"/>
        <v>1948</v>
      </c>
    </row>
    <row r="240" spans="1:3" x14ac:dyDescent="0.25">
      <c r="A240" s="11" t="s">
        <v>371</v>
      </c>
      <c r="B240" s="11">
        <v>1.9158944904817701E-2</v>
      </c>
      <c r="C240" s="13" t="str">
        <f t="shared" si="8"/>
        <v>1948</v>
      </c>
    </row>
    <row r="241" spans="1:3" x14ac:dyDescent="0.25">
      <c r="A241" s="11" t="s">
        <v>372</v>
      </c>
      <c r="B241" s="11">
        <v>1.8147526264019401E-2</v>
      </c>
      <c r="C241" s="13" t="str">
        <f t="shared" si="8"/>
        <v>1949</v>
      </c>
    </row>
    <row r="242" spans="1:3" x14ac:dyDescent="0.25">
      <c r="A242" s="11" t="s">
        <v>373</v>
      </c>
      <c r="B242" s="11">
        <v>1.5905752457675702E-2</v>
      </c>
      <c r="C242" s="13" t="str">
        <f t="shared" si="8"/>
        <v>1949</v>
      </c>
    </row>
    <row r="243" spans="1:3" x14ac:dyDescent="0.25">
      <c r="A243" s="11" t="s">
        <v>374</v>
      </c>
      <c r="B243" s="11">
        <v>1.5985602834243599E-2</v>
      </c>
      <c r="C243" s="13" t="str">
        <f t="shared" si="8"/>
        <v>1949</v>
      </c>
    </row>
    <row r="244" spans="1:3" x14ac:dyDescent="0.25">
      <c r="A244" s="11" t="s">
        <v>375</v>
      </c>
      <c r="B244" s="11">
        <v>1.53264825674666E-2</v>
      </c>
      <c r="C244" s="13" t="str">
        <f t="shared" si="8"/>
        <v>1949</v>
      </c>
    </row>
    <row r="245" spans="1:3" x14ac:dyDescent="0.25">
      <c r="A245" s="11" t="s">
        <v>376</v>
      </c>
      <c r="B245" s="11">
        <v>1.5073579897723699E-2</v>
      </c>
      <c r="C245" s="13" t="str">
        <f t="shared" si="8"/>
        <v>1949</v>
      </c>
    </row>
    <row r="246" spans="1:3" x14ac:dyDescent="0.25">
      <c r="A246" s="11" t="s">
        <v>377</v>
      </c>
      <c r="B246" s="11">
        <v>1.4629886090733801E-2</v>
      </c>
      <c r="C246" s="13" t="str">
        <f t="shared" si="8"/>
        <v>1949</v>
      </c>
    </row>
    <row r="247" spans="1:3" x14ac:dyDescent="0.25">
      <c r="A247" s="11" t="s">
        <v>378</v>
      </c>
      <c r="B247" s="11">
        <v>1.36968734423556E-2</v>
      </c>
      <c r="C247" s="13" t="str">
        <f t="shared" si="8"/>
        <v>1949</v>
      </c>
    </row>
    <row r="248" spans="1:3" x14ac:dyDescent="0.25">
      <c r="A248" s="11" t="s">
        <v>379</v>
      </c>
      <c r="B248" s="11">
        <v>1.31223848596144E-2</v>
      </c>
      <c r="C248" s="13" t="str">
        <f t="shared" si="8"/>
        <v>1949</v>
      </c>
    </row>
    <row r="249" spans="1:3" x14ac:dyDescent="0.25">
      <c r="A249" s="11" t="s">
        <v>380</v>
      </c>
      <c r="B249" s="11">
        <v>1.2550317540260999E-2</v>
      </c>
      <c r="C249" s="13" t="str">
        <f t="shared" si="8"/>
        <v>1949</v>
      </c>
    </row>
    <row r="250" spans="1:3" x14ac:dyDescent="0.25">
      <c r="A250" s="11" t="s">
        <v>381</v>
      </c>
      <c r="B250" s="11">
        <v>1.1836341341908399E-2</v>
      </c>
      <c r="C250" s="13" t="str">
        <f t="shared" si="8"/>
        <v>1949</v>
      </c>
    </row>
    <row r="251" spans="1:3" x14ac:dyDescent="0.25">
      <c r="A251" s="11" t="s">
        <v>382</v>
      </c>
      <c r="B251" s="11">
        <v>1.1656150381049399E-2</v>
      </c>
      <c r="C251" s="13" t="str">
        <f t="shared" si="8"/>
        <v>1949</v>
      </c>
    </row>
    <row r="252" spans="1:3" x14ac:dyDescent="0.25">
      <c r="A252" s="11" t="s">
        <v>383</v>
      </c>
      <c r="B252" s="11">
        <v>1.1694647114648999E-2</v>
      </c>
      <c r="C252" s="13" t="str">
        <f t="shared" si="8"/>
        <v>1949</v>
      </c>
    </row>
    <row r="253" spans="1:3" x14ac:dyDescent="0.25">
      <c r="A253" s="11" t="s">
        <v>384</v>
      </c>
      <c r="B253" s="11">
        <v>1.32559342247553E-2</v>
      </c>
      <c r="C253" s="13" t="str">
        <f t="shared" si="8"/>
        <v>1950</v>
      </c>
    </row>
    <row r="254" spans="1:3" x14ac:dyDescent="0.25">
      <c r="A254" s="11" t="s">
        <v>385</v>
      </c>
      <c r="B254" s="11">
        <v>1.3609593899392701E-2</v>
      </c>
      <c r="C254" s="13" t="str">
        <f t="shared" si="8"/>
        <v>1950</v>
      </c>
    </row>
    <row r="255" spans="1:3" x14ac:dyDescent="0.25">
      <c r="A255" s="11" t="s">
        <v>386</v>
      </c>
      <c r="B255" s="11">
        <v>1.38070043603727E-2</v>
      </c>
      <c r="C255" s="13" t="str">
        <f t="shared" si="8"/>
        <v>1950</v>
      </c>
    </row>
    <row r="256" spans="1:3" x14ac:dyDescent="0.25">
      <c r="A256" s="11" t="s">
        <v>387</v>
      </c>
      <c r="B256" s="11">
        <v>1.43788120303939E-2</v>
      </c>
      <c r="C256" s="13" t="str">
        <f t="shared" si="8"/>
        <v>1950</v>
      </c>
    </row>
    <row r="257" spans="1:3" x14ac:dyDescent="0.25">
      <c r="A257" s="11" t="s">
        <v>388</v>
      </c>
      <c r="B257" s="11">
        <v>1.4726163788507E-2</v>
      </c>
      <c r="C257" s="13" t="str">
        <f t="shared" si="8"/>
        <v>1950</v>
      </c>
    </row>
    <row r="258" spans="1:3" x14ac:dyDescent="0.25">
      <c r="A258" s="11" t="s">
        <v>389</v>
      </c>
      <c r="B258" s="11">
        <v>1.57966763190651E-2</v>
      </c>
      <c r="C258" s="13" t="str">
        <f t="shared" si="8"/>
        <v>1950</v>
      </c>
    </row>
    <row r="259" spans="1:3" x14ac:dyDescent="0.25">
      <c r="A259" s="11" t="s">
        <v>390</v>
      </c>
      <c r="B259" s="11">
        <v>1.7006236239145399E-2</v>
      </c>
      <c r="C259" s="13" t="str">
        <f t="shared" si="8"/>
        <v>1950</v>
      </c>
    </row>
    <row r="260" spans="1:3" x14ac:dyDescent="0.25">
      <c r="A260" s="11" t="s">
        <v>391</v>
      </c>
      <c r="B260" s="11">
        <v>1.9118843356806699E-2</v>
      </c>
      <c r="C260" s="13" t="str">
        <f t="shared" si="8"/>
        <v>1950</v>
      </c>
    </row>
    <row r="261" spans="1:3" x14ac:dyDescent="0.25">
      <c r="A261" s="11" t="s">
        <v>392</v>
      </c>
      <c r="B261" s="11">
        <v>1.8873737483094601E-2</v>
      </c>
      <c r="C261" s="13" t="str">
        <f t="shared" ref="C261:C324" si="9">LEFT(A261,4)</f>
        <v>1950</v>
      </c>
    </row>
    <row r="262" spans="1:3" x14ac:dyDescent="0.25">
      <c r="A262" s="11" t="s">
        <v>393</v>
      </c>
      <c r="B262" s="11">
        <v>2.0123541123348899E-2</v>
      </c>
      <c r="C262" s="13" t="str">
        <f t="shared" si="9"/>
        <v>1950</v>
      </c>
    </row>
    <row r="263" spans="1:3" x14ac:dyDescent="0.25">
      <c r="A263" s="11" t="s">
        <v>394</v>
      </c>
      <c r="B263" s="11">
        <v>2.0491174641549498E-2</v>
      </c>
      <c r="C263" s="13" t="str">
        <f t="shared" si="9"/>
        <v>1950</v>
      </c>
    </row>
    <row r="264" spans="1:3" x14ac:dyDescent="0.25">
      <c r="A264" s="11" t="s">
        <v>395</v>
      </c>
      <c r="B264" s="11">
        <v>2.1051730852932E-2</v>
      </c>
      <c r="C264" s="13" t="str">
        <f t="shared" si="9"/>
        <v>1950</v>
      </c>
    </row>
    <row r="265" spans="1:3" x14ac:dyDescent="0.25">
      <c r="A265" s="11" t="s">
        <v>396</v>
      </c>
      <c r="B265" s="11">
        <v>2.3150428702298699E-2</v>
      </c>
      <c r="C265" s="13" t="str">
        <f t="shared" si="9"/>
        <v>1951</v>
      </c>
    </row>
    <row r="266" spans="1:3" x14ac:dyDescent="0.25">
      <c r="A266" s="11" t="s">
        <v>397</v>
      </c>
      <c r="B266" s="11">
        <v>2.3267742318639401E-2</v>
      </c>
      <c r="C266" s="13" t="str">
        <f t="shared" si="9"/>
        <v>1951</v>
      </c>
    </row>
    <row r="267" spans="1:3" x14ac:dyDescent="0.25">
      <c r="A267" s="11" t="s">
        <v>398</v>
      </c>
      <c r="B267" s="11">
        <v>2.50821092186027E-2</v>
      </c>
      <c r="C267" s="13" t="str">
        <f t="shared" si="9"/>
        <v>1951</v>
      </c>
    </row>
    <row r="268" spans="1:3" x14ac:dyDescent="0.25">
      <c r="A268" s="11" t="s">
        <v>399</v>
      </c>
      <c r="B268" s="11">
        <v>2.55642003890054E-2</v>
      </c>
      <c r="C268" s="13" t="str">
        <f t="shared" si="9"/>
        <v>1951</v>
      </c>
    </row>
    <row r="269" spans="1:3" x14ac:dyDescent="0.25">
      <c r="A269" s="11" t="s">
        <v>400</v>
      </c>
      <c r="B269" s="11">
        <v>2.56996873592071E-2</v>
      </c>
      <c r="C269" s="13" t="str">
        <f t="shared" si="9"/>
        <v>1951</v>
      </c>
    </row>
    <row r="270" spans="1:3" x14ac:dyDescent="0.25">
      <c r="A270" s="11" t="s">
        <v>401</v>
      </c>
      <c r="B270" s="11">
        <v>2.50793833650922E-2</v>
      </c>
      <c r="C270" s="13" t="str">
        <f t="shared" si="9"/>
        <v>1951</v>
      </c>
    </row>
    <row r="271" spans="1:3" x14ac:dyDescent="0.25">
      <c r="A271" s="11" t="s">
        <v>402</v>
      </c>
      <c r="B271" s="11">
        <v>2.4817342787746499E-2</v>
      </c>
      <c r="C271" s="13" t="str">
        <f t="shared" si="9"/>
        <v>1951</v>
      </c>
    </row>
    <row r="272" spans="1:3" x14ac:dyDescent="0.25">
      <c r="A272" s="11" t="s">
        <v>403</v>
      </c>
      <c r="B272" s="11">
        <v>2.47146511010682E-2</v>
      </c>
      <c r="C272" s="13" t="str">
        <f t="shared" si="9"/>
        <v>1951</v>
      </c>
    </row>
    <row r="273" spans="1:3" x14ac:dyDescent="0.25">
      <c r="A273" s="11" t="s">
        <v>404</v>
      </c>
      <c r="B273" s="11">
        <v>2.4950719421733401E-2</v>
      </c>
      <c r="C273" s="13" t="str">
        <f t="shared" si="9"/>
        <v>1951</v>
      </c>
    </row>
    <row r="274" spans="1:3" x14ac:dyDescent="0.25">
      <c r="A274" s="11" t="s">
        <v>405</v>
      </c>
      <c r="B274" s="11">
        <v>2.4662012527944598E-2</v>
      </c>
      <c r="C274" s="13" t="str">
        <f t="shared" si="9"/>
        <v>1951</v>
      </c>
    </row>
    <row r="275" spans="1:3" x14ac:dyDescent="0.25">
      <c r="A275" s="11" t="s">
        <v>406</v>
      </c>
      <c r="B275" s="11">
        <v>2.4862392924289999E-2</v>
      </c>
      <c r="C275" s="13" t="str">
        <f t="shared" si="9"/>
        <v>1951</v>
      </c>
    </row>
    <row r="276" spans="1:3" x14ac:dyDescent="0.25">
      <c r="A276" s="11" t="s">
        <v>407</v>
      </c>
      <c r="B276" s="11">
        <v>2.55509915879879E-2</v>
      </c>
      <c r="C276" s="13" t="str">
        <f t="shared" si="9"/>
        <v>1951</v>
      </c>
    </row>
    <row r="277" spans="1:3" x14ac:dyDescent="0.25">
      <c r="A277" s="11" t="s">
        <v>408</v>
      </c>
      <c r="B277" s="11">
        <v>2.4993390105646902E-2</v>
      </c>
      <c r="C277" s="13" t="str">
        <f t="shared" si="9"/>
        <v>1952</v>
      </c>
    </row>
    <row r="278" spans="1:3" x14ac:dyDescent="0.25">
      <c r="A278" s="11" t="s">
        <v>409</v>
      </c>
      <c r="B278" s="11">
        <v>2.5613567184611601E-2</v>
      </c>
      <c r="C278" s="13" t="str">
        <f t="shared" si="9"/>
        <v>1952</v>
      </c>
    </row>
    <row r="279" spans="1:3" x14ac:dyDescent="0.25">
      <c r="A279" s="11" t="s">
        <v>410</v>
      </c>
      <c r="B279" s="11">
        <v>2.47763114693175E-2</v>
      </c>
      <c r="C279" s="13" t="str">
        <f t="shared" si="9"/>
        <v>1952</v>
      </c>
    </row>
    <row r="280" spans="1:3" x14ac:dyDescent="0.25">
      <c r="A280" s="11" t="s">
        <v>411</v>
      </c>
      <c r="B280" s="11">
        <v>2.5123761771738199E-2</v>
      </c>
      <c r="C280" s="13" t="str">
        <f t="shared" si="9"/>
        <v>1952</v>
      </c>
    </row>
    <row r="281" spans="1:3" x14ac:dyDescent="0.25">
      <c r="A281" s="11" t="s">
        <v>412</v>
      </c>
      <c r="B281" s="11">
        <v>2.41027992320882E-2</v>
      </c>
      <c r="C281" s="13" t="str">
        <f t="shared" si="9"/>
        <v>1952</v>
      </c>
    </row>
    <row r="282" spans="1:3" x14ac:dyDescent="0.25">
      <c r="A282" s="11" t="s">
        <v>413</v>
      </c>
      <c r="B282" s="11">
        <v>2.3561975551396198E-2</v>
      </c>
      <c r="C282" s="13" t="str">
        <f t="shared" si="9"/>
        <v>1952</v>
      </c>
    </row>
    <row r="283" spans="1:3" x14ac:dyDescent="0.25">
      <c r="A283" s="11" t="s">
        <v>414</v>
      </c>
      <c r="B283" s="11">
        <v>2.2537668116312502E-2</v>
      </c>
      <c r="C283" s="13" t="str">
        <f t="shared" si="9"/>
        <v>1952</v>
      </c>
    </row>
    <row r="284" spans="1:3" x14ac:dyDescent="0.25">
      <c r="A284" s="11" t="s">
        <v>415</v>
      </c>
      <c r="B284" s="11">
        <v>2.4007228094187601E-2</v>
      </c>
      <c r="C284" s="13" t="str">
        <f t="shared" si="9"/>
        <v>1952</v>
      </c>
    </row>
    <row r="285" spans="1:3" x14ac:dyDescent="0.25">
      <c r="A285" s="11" t="s">
        <v>416</v>
      </c>
      <c r="B285" s="11">
        <v>2.5791782675048999E-2</v>
      </c>
      <c r="C285" s="13" t="str">
        <f t="shared" si="9"/>
        <v>1952</v>
      </c>
    </row>
    <row r="286" spans="1:3" x14ac:dyDescent="0.25">
      <c r="A286" s="11" t="s">
        <v>417</v>
      </c>
      <c r="B286" s="11">
        <v>2.6449361407944901E-2</v>
      </c>
      <c r="C286" s="13" t="str">
        <f t="shared" si="9"/>
        <v>1952</v>
      </c>
    </row>
    <row r="287" spans="1:3" x14ac:dyDescent="0.25">
      <c r="A287" s="11" t="s">
        <v>418</v>
      </c>
      <c r="B287" s="11">
        <v>2.7402636451982699E-2</v>
      </c>
      <c r="C287" s="13" t="str">
        <f t="shared" si="9"/>
        <v>1952</v>
      </c>
    </row>
    <row r="288" spans="1:3" x14ac:dyDescent="0.25">
      <c r="A288" s="11" t="s">
        <v>419</v>
      </c>
      <c r="B288" s="11">
        <v>2.7111180415443598E-2</v>
      </c>
      <c r="C288" s="13" t="str">
        <f t="shared" si="9"/>
        <v>1952</v>
      </c>
    </row>
    <row r="289" spans="1:3" x14ac:dyDescent="0.25">
      <c r="A289" s="11" t="s">
        <v>420</v>
      </c>
      <c r="B289" s="11">
        <v>2.5519983709027499E-2</v>
      </c>
      <c r="C289" s="13" t="str">
        <f t="shared" si="9"/>
        <v>1953</v>
      </c>
    </row>
    <row r="290" spans="1:3" x14ac:dyDescent="0.25">
      <c r="A290" s="11" t="s">
        <v>421</v>
      </c>
      <c r="B290" s="11">
        <v>2.6743151574860999E-2</v>
      </c>
      <c r="C290" s="13" t="str">
        <f t="shared" si="9"/>
        <v>1953</v>
      </c>
    </row>
    <row r="291" spans="1:3" x14ac:dyDescent="0.25">
      <c r="A291" s="11" t="s">
        <v>422</v>
      </c>
      <c r="B291" s="11">
        <v>2.6848994629468499E-2</v>
      </c>
      <c r="C291" s="13" t="str">
        <f t="shared" si="9"/>
        <v>1953</v>
      </c>
    </row>
    <row r="292" spans="1:3" x14ac:dyDescent="0.25">
      <c r="A292" s="11" t="s">
        <v>423</v>
      </c>
      <c r="B292" s="11">
        <v>2.5525109979893899E-2</v>
      </c>
      <c r="C292" s="13" t="str">
        <f t="shared" si="9"/>
        <v>1953</v>
      </c>
    </row>
    <row r="293" spans="1:3" x14ac:dyDescent="0.25">
      <c r="A293" s="11" t="s">
        <v>424</v>
      </c>
      <c r="B293" s="11">
        <v>2.5798585597113E-2</v>
      </c>
      <c r="C293" s="13" t="str">
        <f t="shared" si="9"/>
        <v>1953</v>
      </c>
    </row>
    <row r="294" spans="1:3" x14ac:dyDescent="0.25">
      <c r="A294" s="11" t="s">
        <v>425</v>
      </c>
      <c r="B294" s="11">
        <v>2.4339732890052399E-2</v>
      </c>
      <c r="C294" s="13" t="str">
        <f t="shared" si="9"/>
        <v>1953</v>
      </c>
    </row>
    <row r="295" spans="1:3" x14ac:dyDescent="0.25">
      <c r="A295" s="11" t="s">
        <v>426</v>
      </c>
      <c r="B295" s="11">
        <v>2.26869107385652E-2</v>
      </c>
      <c r="C295" s="13" t="str">
        <f t="shared" si="9"/>
        <v>1953</v>
      </c>
    </row>
    <row r="296" spans="1:3" x14ac:dyDescent="0.25">
      <c r="A296" s="11" t="s">
        <v>427</v>
      </c>
      <c r="B296" s="11">
        <v>2.21242408239537E-2</v>
      </c>
      <c r="C296" s="13" t="str">
        <f t="shared" si="9"/>
        <v>1953</v>
      </c>
    </row>
    <row r="297" spans="1:3" x14ac:dyDescent="0.25">
      <c r="A297" s="11" t="s">
        <v>428</v>
      </c>
      <c r="B297" s="11">
        <v>2.1334504733761001E-2</v>
      </c>
      <c r="C297" s="13" t="str">
        <f t="shared" si="9"/>
        <v>1953</v>
      </c>
    </row>
    <row r="298" spans="1:3" x14ac:dyDescent="0.25">
      <c r="A298" s="11" t="s">
        <v>429</v>
      </c>
      <c r="B298" s="11">
        <v>1.9329864561736701E-2</v>
      </c>
      <c r="C298" s="13" t="str">
        <f t="shared" si="9"/>
        <v>1953</v>
      </c>
    </row>
    <row r="299" spans="1:3" x14ac:dyDescent="0.25">
      <c r="A299" s="11" t="s">
        <v>430</v>
      </c>
      <c r="B299" s="11">
        <v>1.74597322753356E-2</v>
      </c>
      <c r="C299" s="13" t="str">
        <f t="shared" si="9"/>
        <v>1953</v>
      </c>
    </row>
    <row r="300" spans="1:3" x14ac:dyDescent="0.25">
      <c r="A300" s="11" t="s">
        <v>431</v>
      </c>
      <c r="B300" s="11">
        <v>1.5877276819852602E-2</v>
      </c>
      <c r="C300" s="13" t="str">
        <f t="shared" si="9"/>
        <v>1953</v>
      </c>
    </row>
    <row r="301" spans="1:3" x14ac:dyDescent="0.25">
      <c r="A301" s="11" t="s">
        <v>432</v>
      </c>
      <c r="B301" s="11">
        <v>1.4720188457562599E-2</v>
      </c>
      <c r="C301" s="13" t="str">
        <f t="shared" si="9"/>
        <v>1954</v>
      </c>
    </row>
    <row r="302" spans="1:3" x14ac:dyDescent="0.25">
      <c r="A302" s="11" t="s">
        <v>433</v>
      </c>
      <c r="B302" s="11">
        <v>1.39773701091721E-2</v>
      </c>
      <c r="C302" s="13" t="str">
        <f t="shared" si="9"/>
        <v>1954</v>
      </c>
    </row>
    <row r="303" spans="1:3" x14ac:dyDescent="0.25">
      <c r="A303" s="11" t="s">
        <v>434</v>
      </c>
      <c r="B303" s="11">
        <v>1.3530394535609801E-2</v>
      </c>
      <c r="C303" s="13" t="str">
        <f t="shared" si="9"/>
        <v>1954</v>
      </c>
    </row>
    <row r="304" spans="1:3" x14ac:dyDescent="0.25">
      <c r="A304" s="11" t="s">
        <v>435</v>
      </c>
      <c r="B304" s="11">
        <v>1.3184086169421599E-2</v>
      </c>
      <c r="C304" s="13" t="str">
        <f t="shared" si="9"/>
        <v>1954</v>
      </c>
    </row>
    <row r="305" spans="1:3" x14ac:dyDescent="0.25">
      <c r="A305" s="11" t="s">
        <v>436</v>
      </c>
      <c r="B305" s="11">
        <v>1.2744016119937E-2</v>
      </c>
      <c r="C305" s="13" t="str">
        <f t="shared" si="9"/>
        <v>1954</v>
      </c>
    </row>
    <row r="306" spans="1:3" x14ac:dyDescent="0.25">
      <c r="A306" s="11" t="s">
        <v>437</v>
      </c>
      <c r="B306" s="11">
        <v>1.3258870738033E-2</v>
      </c>
      <c r="C306" s="13" t="str">
        <f t="shared" si="9"/>
        <v>1954</v>
      </c>
    </row>
    <row r="307" spans="1:3" x14ac:dyDescent="0.25">
      <c r="A307" s="11" t="s">
        <v>438</v>
      </c>
      <c r="B307" s="11">
        <v>1.3072365252418399E-2</v>
      </c>
      <c r="C307" s="13" t="str">
        <f t="shared" si="9"/>
        <v>1954</v>
      </c>
    </row>
    <row r="308" spans="1:3" x14ac:dyDescent="0.25">
      <c r="A308" s="11" t="s">
        <v>439</v>
      </c>
      <c r="B308" s="11">
        <v>1.29431273581924E-2</v>
      </c>
      <c r="C308" s="13" t="str">
        <f t="shared" si="9"/>
        <v>1954</v>
      </c>
    </row>
    <row r="309" spans="1:3" x14ac:dyDescent="0.25">
      <c r="A309" s="11" t="s">
        <v>440</v>
      </c>
      <c r="B309" s="11">
        <v>1.2238416027588701E-2</v>
      </c>
      <c r="C309" s="13" t="str">
        <f t="shared" si="9"/>
        <v>1954</v>
      </c>
    </row>
    <row r="310" spans="1:3" x14ac:dyDescent="0.25">
      <c r="A310" s="11" t="s">
        <v>441</v>
      </c>
      <c r="B310" s="11">
        <v>1.2865168842784399E-2</v>
      </c>
      <c r="C310" s="13" t="str">
        <f t="shared" si="9"/>
        <v>1954</v>
      </c>
    </row>
    <row r="311" spans="1:3" x14ac:dyDescent="0.25">
      <c r="A311" s="11" t="s">
        <v>442</v>
      </c>
      <c r="B311" s="11">
        <v>1.37514436357687E-2</v>
      </c>
      <c r="C311" s="13" t="str">
        <f t="shared" si="9"/>
        <v>1954</v>
      </c>
    </row>
    <row r="312" spans="1:3" x14ac:dyDescent="0.25">
      <c r="A312" s="11" t="s">
        <v>443</v>
      </c>
      <c r="B312" s="11">
        <v>1.4429491761981701E-2</v>
      </c>
      <c r="C312" s="13" t="str">
        <f t="shared" si="9"/>
        <v>1954</v>
      </c>
    </row>
    <row r="313" spans="1:3" x14ac:dyDescent="0.25">
      <c r="A313" s="11" t="s">
        <v>444</v>
      </c>
      <c r="B313" s="11">
        <v>1.4924689944396099E-2</v>
      </c>
      <c r="C313" s="13" t="str">
        <f t="shared" si="9"/>
        <v>1955</v>
      </c>
    </row>
    <row r="314" spans="1:3" x14ac:dyDescent="0.25">
      <c r="A314" s="11" t="s">
        <v>445</v>
      </c>
      <c r="B314" s="11">
        <v>1.53671673499236E-2</v>
      </c>
      <c r="C314" s="13" t="str">
        <f t="shared" si="9"/>
        <v>1955</v>
      </c>
    </row>
    <row r="315" spans="1:3" x14ac:dyDescent="0.25">
      <c r="A315" s="11" t="s">
        <v>446</v>
      </c>
      <c r="B315" s="11">
        <v>1.64871331833179E-2</v>
      </c>
      <c r="C315" s="13" t="str">
        <f t="shared" si="9"/>
        <v>1955</v>
      </c>
    </row>
    <row r="316" spans="1:3" x14ac:dyDescent="0.25">
      <c r="A316" s="11" t="s">
        <v>447</v>
      </c>
      <c r="B316" s="11">
        <v>1.7180817200080099E-2</v>
      </c>
      <c r="C316" s="13" t="str">
        <f t="shared" si="9"/>
        <v>1955</v>
      </c>
    </row>
    <row r="317" spans="1:3" x14ac:dyDescent="0.25">
      <c r="A317" s="11" t="s">
        <v>448</v>
      </c>
      <c r="B317" s="11">
        <v>1.81922904476511E-2</v>
      </c>
      <c r="C317" s="13" t="str">
        <f t="shared" si="9"/>
        <v>1955</v>
      </c>
    </row>
    <row r="318" spans="1:3" x14ac:dyDescent="0.25">
      <c r="A318" s="11" t="s">
        <v>449</v>
      </c>
      <c r="B318" s="11">
        <v>1.80894534351589E-2</v>
      </c>
      <c r="C318" s="13" t="str">
        <f t="shared" si="9"/>
        <v>1955</v>
      </c>
    </row>
    <row r="319" spans="1:3" x14ac:dyDescent="0.25">
      <c r="A319" s="11" t="s">
        <v>450</v>
      </c>
      <c r="B319" s="11">
        <v>1.9313115585111899E-2</v>
      </c>
      <c r="C319" s="13" t="str">
        <f t="shared" si="9"/>
        <v>1955</v>
      </c>
    </row>
    <row r="320" spans="1:3" x14ac:dyDescent="0.25">
      <c r="A320" s="11" t="s">
        <v>451</v>
      </c>
      <c r="B320" s="11">
        <v>2.0050564047098599E-2</v>
      </c>
      <c r="C320" s="13" t="str">
        <f t="shared" si="9"/>
        <v>1955</v>
      </c>
    </row>
    <row r="321" spans="1:3" x14ac:dyDescent="0.25">
      <c r="A321" s="11" t="s">
        <v>452</v>
      </c>
      <c r="B321" s="11">
        <v>1.9922918190911201E-2</v>
      </c>
      <c r="C321" s="13" t="str">
        <f t="shared" si="9"/>
        <v>1955</v>
      </c>
    </row>
    <row r="322" spans="1:3" x14ac:dyDescent="0.25">
      <c r="A322" s="11" t="s">
        <v>453</v>
      </c>
      <c r="B322" s="11">
        <v>2.1011954608117701E-2</v>
      </c>
      <c r="C322" s="13" t="str">
        <f t="shared" si="9"/>
        <v>1955</v>
      </c>
    </row>
    <row r="323" spans="1:3" x14ac:dyDescent="0.25">
      <c r="A323" s="11" t="s">
        <v>454</v>
      </c>
      <c r="B323" s="11">
        <v>2.10109510336982E-2</v>
      </c>
      <c r="C323" s="13" t="str">
        <f t="shared" si="9"/>
        <v>1955</v>
      </c>
    </row>
    <row r="324" spans="1:3" x14ac:dyDescent="0.25">
      <c r="A324" s="11" t="s">
        <v>455</v>
      </c>
      <c r="B324" s="11">
        <v>2.0835319539403301E-2</v>
      </c>
      <c r="C324" s="13" t="str">
        <f t="shared" si="9"/>
        <v>1955</v>
      </c>
    </row>
    <row r="325" spans="1:3" x14ac:dyDescent="0.25">
      <c r="A325" s="11" t="s">
        <v>456</v>
      </c>
      <c r="B325" s="11">
        <v>2.1627137291346601E-2</v>
      </c>
      <c r="C325" s="13" t="str">
        <f t="shared" ref="C325:C388" si="10">LEFT(A325,4)</f>
        <v>1956</v>
      </c>
    </row>
    <row r="326" spans="1:3" x14ac:dyDescent="0.25">
      <c r="A326" s="11" t="s">
        <v>457</v>
      </c>
      <c r="B326" s="11">
        <v>2.2455659688408999E-2</v>
      </c>
      <c r="C326" s="13" t="str">
        <f t="shared" si="10"/>
        <v>1956</v>
      </c>
    </row>
    <row r="327" spans="1:3" x14ac:dyDescent="0.25">
      <c r="A327" s="11" t="s">
        <v>458</v>
      </c>
      <c r="B327" s="11">
        <v>2.0431618959600901E-2</v>
      </c>
      <c r="C327" s="13" t="str">
        <f t="shared" si="10"/>
        <v>1956</v>
      </c>
    </row>
    <row r="328" spans="1:3" x14ac:dyDescent="0.25">
      <c r="A328" s="11" t="s">
        <v>459</v>
      </c>
      <c r="B328" s="11">
        <v>2.1187350784290501E-2</v>
      </c>
      <c r="C328" s="13" t="str">
        <f t="shared" si="10"/>
        <v>1956</v>
      </c>
    </row>
    <row r="329" spans="1:3" x14ac:dyDescent="0.25">
      <c r="A329" s="11" t="s">
        <v>460</v>
      </c>
      <c r="B329" s="11">
        <v>2.0603041333018698E-2</v>
      </c>
      <c r="C329" s="13" t="str">
        <f t="shared" si="10"/>
        <v>1956</v>
      </c>
    </row>
    <row r="330" spans="1:3" x14ac:dyDescent="0.25">
      <c r="A330" s="11" t="s">
        <v>461</v>
      </c>
      <c r="B330" s="11">
        <v>2.0383695350154499E-2</v>
      </c>
      <c r="C330" s="13" t="str">
        <f t="shared" si="10"/>
        <v>1956</v>
      </c>
    </row>
    <row r="331" spans="1:3" x14ac:dyDescent="0.25">
      <c r="A331" s="11" t="s">
        <v>462</v>
      </c>
      <c r="B331" s="11">
        <v>1.93852680431316E-2</v>
      </c>
      <c r="C331" s="13" t="str">
        <f t="shared" si="10"/>
        <v>1956</v>
      </c>
    </row>
    <row r="332" spans="1:3" x14ac:dyDescent="0.25">
      <c r="A332" s="11" t="s">
        <v>463</v>
      </c>
      <c r="B332" s="11">
        <v>1.9599906022246202E-2</v>
      </c>
      <c r="C332" s="13" t="str">
        <f t="shared" si="10"/>
        <v>1956</v>
      </c>
    </row>
    <row r="333" spans="1:3" x14ac:dyDescent="0.25">
      <c r="A333" s="11" t="s">
        <v>464</v>
      </c>
      <c r="B333" s="11">
        <v>2.00700551221536E-2</v>
      </c>
      <c r="C333" s="13" t="str">
        <f t="shared" si="10"/>
        <v>1956</v>
      </c>
    </row>
    <row r="334" spans="1:3" x14ac:dyDescent="0.25">
      <c r="A334" s="11" t="s">
        <v>465</v>
      </c>
      <c r="B334" s="11">
        <v>2.0941542509237899E-2</v>
      </c>
      <c r="C334" s="13" t="str">
        <f t="shared" si="10"/>
        <v>1956</v>
      </c>
    </row>
    <row r="335" spans="1:3" x14ac:dyDescent="0.25">
      <c r="A335" s="11" t="s">
        <v>466</v>
      </c>
      <c r="B335" s="11">
        <v>2.02088804963888E-2</v>
      </c>
      <c r="C335" s="13" t="str">
        <f t="shared" si="10"/>
        <v>1956</v>
      </c>
    </row>
    <row r="336" spans="1:3" x14ac:dyDescent="0.25">
      <c r="A336" s="11" t="s">
        <v>467</v>
      </c>
      <c r="B336" s="11">
        <v>2.03881127049284E-2</v>
      </c>
      <c r="C336" s="13" t="str">
        <f t="shared" si="10"/>
        <v>1956</v>
      </c>
    </row>
    <row r="337" spans="1:3" x14ac:dyDescent="0.25">
      <c r="A337" s="11" t="s">
        <v>468</v>
      </c>
      <c r="B337" s="11">
        <v>2.0259644244700802E-2</v>
      </c>
      <c r="C337" s="13" t="str">
        <f t="shared" si="10"/>
        <v>1957</v>
      </c>
    </row>
    <row r="338" spans="1:3" x14ac:dyDescent="0.25">
      <c r="A338" s="11" t="s">
        <v>469</v>
      </c>
      <c r="B338" s="11">
        <v>1.9571569475106999E-2</v>
      </c>
      <c r="C338" s="13" t="str">
        <f t="shared" si="10"/>
        <v>1957</v>
      </c>
    </row>
    <row r="339" spans="1:3" x14ac:dyDescent="0.25">
      <c r="A339" s="11" t="s">
        <v>470</v>
      </c>
      <c r="B339" s="11">
        <v>1.9161140541095099E-2</v>
      </c>
      <c r="C339" s="13" t="str">
        <f t="shared" si="10"/>
        <v>1957</v>
      </c>
    </row>
    <row r="340" spans="1:3" x14ac:dyDescent="0.25">
      <c r="A340" s="11" t="s">
        <v>471</v>
      </c>
      <c r="B340" s="11">
        <v>1.83636989550406E-2</v>
      </c>
      <c r="C340" s="13" t="str">
        <f t="shared" si="10"/>
        <v>1957</v>
      </c>
    </row>
    <row r="341" spans="1:3" x14ac:dyDescent="0.25">
      <c r="A341" s="11" t="s">
        <v>472</v>
      </c>
      <c r="B341" s="11">
        <v>1.8144509430573399E-2</v>
      </c>
      <c r="C341" s="13" t="str">
        <f t="shared" si="10"/>
        <v>1957</v>
      </c>
    </row>
    <row r="342" spans="1:3" x14ac:dyDescent="0.25">
      <c r="A342" s="11" t="s">
        <v>473</v>
      </c>
      <c r="B342" s="11">
        <v>1.7423797726316699E-2</v>
      </c>
      <c r="C342" s="13" t="str">
        <f t="shared" si="10"/>
        <v>1957</v>
      </c>
    </row>
    <row r="343" spans="1:3" x14ac:dyDescent="0.25">
      <c r="A343" s="11" t="s">
        <v>474</v>
      </c>
      <c r="B343" s="11">
        <v>1.7194072561354901E-2</v>
      </c>
      <c r="C343" s="13" t="str">
        <f t="shared" si="10"/>
        <v>1957</v>
      </c>
    </row>
    <row r="344" spans="1:3" x14ac:dyDescent="0.25">
      <c r="A344" s="11" t="s">
        <v>475</v>
      </c>
      <c r="B344" s="11">
        <v>1.6447516259513201E-2</v>
      </c>
      <c r="C344" s="13" t="str">
        <f t="shared" si="10"/>
        <v>1957</v>
      </c>
    </row>
    <row r="345" spans="1:3" x14ac:dyDescent="0.25">
      <c r="A345" s="11" t="s">
        <v>476</v>
      </c>
      <c r="B345" s="11">
        <v>1.61675976588034E-2</v>
      </c>
      <c r="C345" s="13" t="str">
        <f t="shared" si="10"/>
        <v>1957</v>
      </c>
    </row>
    <row r="346" spans="1:3" x14ac:dyDescent="0.25">
      <c r="A346" s="11" t="s">
        <v>477</v>
      </c>
      <c r="B346" s="11">
        <v>1.43106890449864E-2</v>
      </c>
      <c r="C346" s="13" t="str">
        <f t="shared" si="10"/>
        <v>1957</v>
      </c>
    </row>
    <row r="347" spans="1:3" x14ac:dyDescent="0.25">
      <c r="A347" s="11" t="s">
        <v>478</v>
      </c>
      <c r="B347" s="11">
        <v>1.31197233350241E-2</v>
      </c>
      <c r="C347" s="13" t="str">
        <f t="shared" si="10"/>
        <v>1957</v>
      </c>
    </row>
    <row r="348" spans="1:3" x14ac:dyDescent="0.25">
      <c r="A348" s="11" t="s">
        <v>479</v>
      </c>
      <c r="B348" s="11">
        <v>1.31272464747667E-2</v>
      </c>
      <c r="C348" s="13" t="str">
        <f t="shared" si="10"/>
        <v>1957</v>
      </c>
    </row>
    <row r="349" spans="1:3" x14ac:dyDescent="0.25">
      <c r="A349" s="11" t="s">
        <v>480</v>
      </c>
      <c r="B349" s="11">
        <v>1.2161445027003399E-2</v>
      </c>
      <c r="C349" s="13" t="str">
        <f t="shared" si="10"/>
        <v>1958</v>
      </c>
    </row>
    <row r="350" spans="1:3" x14ac:dyDescent="0.25">
      <c r="A350" s="11" t="s">
        <v>481</v>
      </c>
      <c r="B350" s="11">
        <v>1.1550320807565099E-2</v>
      </c>
      <c r="C350" s="13" t="str">
        <f t="shared" si="10"/>
        <v>1958</v>
      </c>
    </row>
    <row r="351" spans="1:3" x14ac:dyDescent="0.25">
      <c r="A351" s="11" t="s">
        <v>482</v>
      </c>
      <c r="B351" s="11">
        <v>1.09860469925664E-2</v>
      </c>
      <c r="C351" s="13" t="str">
        <f t="shared" si="10"/>
        <v>1958</v>
      </c>
    </row>
    <row r="352" spans="1:3" x14ac:dyDescent="0.25">
      <c r="A352" s="11" t="s">
        <v>483</v>
      </c>
      <c r="B352" s="11">
        <v>1.05674766732941E-2</v>
      </c>
      <c r="C352" s="13" t="str">
        <f t="shared" si="10"/>
        <v>1958</v>
      </c>
    </row>
    <row r="353" spans="1:3" x14ac:dyDescent="0.25">
      <c r="A353" s="11" t="s">
        <v>484</v>
      </c>
      <c r="B353" s="11">
        <v>1.03960429412597E-2</v>
      </c>
      <c r="C353" s="13" t="str">
        <f t="shared" si="10"/>
        <v>1958</v>
      </c>
    </row>
    <row r="354" spans="1:3" x14ac:dyDescent="0.25">
      <c r="A354" s="11" t="s">
        <v>485</v>
      </c>
      <c r="B354" s="11">
        <v>1.0996584625513801E-2</v>
      </c>
      <c r="C354" s="13" t="str">
        <f t="shared" si="10"/>
        <v>1958</v>
      </c>
    </row>
    <row r="355" spans="1:3" x14ac:dyDescent="0.25">
      <c r="A355" s="11" t="s">
        <v>486</v>
      </c>
      <c r="B355" s="11">
        <v>1.12212239059195E-2</v>
      </c>
      <c r="C355" s="13" t="str">
        <f t="shared" si="10"/>
        <v>1958</v>
      </c>
    </row>
    <row r="356" spans="1:3" x14ac:dyDescent="0.25">
      <c r="A356" s="11" t="s">
        <v>487</v>
      </c>
      <c r="B356" s="11">
        <v>1.13976927797384E-2</v>
      </c>
      <c r="C356" s="13" t="str">
        <f t="shared" si="10"/>
        <v>1958</v>
      </c>
    </row>
    <row r="357" spans="1:3" x14ac:dyDescent="0.25">
      <c r="A357" s="11" t="s">
        <v>488</v>
      </c>
      <c r="B357" s="11">
        <v>1.1483043720264E-2</v>
      </c>
      <c r="C357" s="13" t="str">
        <f t="shared" si="10"/>
        <v>1958</v>
      </c>
    </row>
    <row r="358" spans="1:3" x14ac:dyDescent="0.25">
      <c r="A358" s="11" t="s">
        <v>489</v>
      </c>
      <c r="B358" s="11">
        <v>1.20727106129796E-2</v>
      </c>
      <c r="C358" s="13" t="str">
        <f t="shared" si="10"/>
        <v>1958</v>
      </c>
    </row>
    <row r="359" spans="1:3" x14ac:dyDescent="0.25">
      <c r="A359" s="11" t="s">
        <v>490</v>
      </c>
      <c r="B359" s="11">
        <v>1.26192996474771E-2</v>
      </c>
      <c r="C359" s="13" t="str">
        <f t="shared" si="10"/>
        <v>1958</v>
      </c>
    </row>
    <row r="360" spans="1:3" x14ac:dyDescent="0.25">
      <c r="A360" s="11" t="s">
        <v>491</v>
      </c>
      <c r="B360" s="11">
        <v>1.3054577315368E-2</v>
      </c>
      <c r="C360" s="13" t="str">
        <f t="shared" si="10"/>
        <v>1958</v>
      </c>
    </row>
    <row r="361" spans="1:3" x14ac:dyDescent="0.25">
      <c r="A361" s="11" t="s">
        <v>492</v>
      </c>
      <c r="B361" s="11">
        <v>1.30206844454651E-2</v>
      </c>
      <c r="C361" s="13" t="str">
        <f t="shared" si="10"/>
        <v>1959</v>
      </c>
    </row>
    <row r="362" spans="1:3" x14ac:dyDescent="0.25">
      <c r="A362" s="11" t="s">
        <v>493</v>
      </c>
      <c r="B362" s="11">
        <v>1.45799410542181E-2</v>
      </c>
      <c r="C362" s="13" t="str">
        <f t="shared" si="10"/>
        <v>1959</v>
      </c>
    </row>
    <row r="363" spans="1:3" x14ac:dyDescent="0.25">
      <c r="A363" s="11" t="s">
        <v>494</v>
      </c>
      <c r="B363" s="11">
        <v>1.52410545519325E-2</v>
      </c>
      <c r="C363" s="13" t="str">
        <f t="shared" si="10"/>
        <v>1959</v>
      </c>
    </row>
    <row r="364" spans="1:3" x14ac:dyDescent="0.25">
      <c r="A364" s="11" t="s">
        <v>495</v>
      </c>
      <c r="B364" s="11">
        <v>1.61822526629508E-2</v>
      </c>
      <c r="C364" s="13" t="str">
        <f t="shared" si="10"/>
        <v>1959</v>
      </c>
    </row>
    <row r="365" spans="1:3" x14ac:dyDescent="0.25">
      <c r="A365" s="11" t="s">
        <v>496</v>
      </c>
      <c r="B365" s="11">
        <v>1.6446557686301801E-2</v>
      </c>
      <c r="C365" s="13" t="str">
        <f t="shared" si="10"/>
        <v>1959</v>
      </c>
    </row>
    <row r="366" spans="1:3" x14ac:dyDescent="0.25">
      <c r="A366" s="11" t="s">
        <v>497</v>
      </c>
      <c r="B366" s="11">
        <v>1.6527516880155801E-2</v>
      </c>
      <c r="C366" s="13" t="str">
        <f t="shared" si="10"/>
        <v>1959</v>
      </c>
    </row>
    <row r="367" spans="1:3" x14ac:dyDescent="0.25">
      <c r="A367" s="11" t="s">
        <v>498</v>
      </c>
      <c r="B367" s="11">
        <v>1.6279818682260399E-2</v>
      </c>
      <c r="C367" s="13" t="str">
        <f t="shared" si="10"/>
        <v>1959</v>
      </c>
    </row>
    <row r="368" spans="1:3" x14ac:dyDescent="0.25">
      <c r="A368" s="11" t="s">
        <v>499</v>
      </c>
      <c r="B368" s="11">
        <v>1.6135976401563699E-2</v>
      </c>
      <c r="C368" s="13" t="str">
        <f t="shared" si="10"/>
        <v>1959</v>
      </c>
    </row>
    <row r="369" spans="1:3" x14ac:dyDescent="0.25">
      <c r="A369" s="11" t="s">
        <v>500</v>
      </c>
      <c r="B369" s="11">
        <v>1.6299422882256401E-2</v>
      </c>
      <c r="C369" s="13" t="str">
        <f t="shared" si="10"/>
        <v>1959</v>
      </c>
    </row>
    <row r="370" spans="1:3" x14ac:dyDescent="0.25">
      <c r="A370" s="11" t="s">
        <v>501</v>
      </c>
      <c r="B370" s="11">
        <v>1.5875903773969399E-2</v>
      </c>
      <c r="C370" s="13" t="str">
        <f t="shared" si="10"/>
        <v>1959</v>
      </c>
    </row>
    <row r="371" spans="1:3" x14ac:dyDescent="0.25">
      <c r="A371" s="11" t="s">
        <v>502</v>
      </c>
      <c r="B371" s="11">
        <v>1.6134294367006901E-2</v>
      </c>
      <c r="C371" s="13" t="str">
        <f t="shared" si="10"/>
        <v>1959</v>
      </c>
    </row>
    <row r="372" spans="1:3" x14ac:dyDescent="0.25">
      <c r="A372" s="11" t="s">
        <v>503</v>
      </c>
      <c r="B372" s="11">
        <v>1.5939192280054901E-2</v>
      </c>
      <c r="C372" s="13" t="str">
        <f t="shared" si="10"/>
        <v>1959</v>
      </c>
    </row>
    <row r="373" spans="1:3" x14ac:dyDescent="0.25">
      <c r="A373" s="11" t="s">
        <v>504</v>
      </c>
      <c r="B373" s="11">
        <v>1.62448519247642E-2</v>
      </c>
      <c r="C373" s="13" t="str">
        <f t="shared" si="10"/>
        <v>1960</v>
      </c>
    </row>
    <row r="374" spans="1:3" x14ac:dyDescent="0.25">
      <c r="A374" s="11" t="s">
        <v>505</v>
      </c>
      <c r="B374" s="11">
        <v>1.62479148129137E-2</v>
      </c>
      <c r="C374" s="13" t="str">
        <f t="shared" si="10"/>
        <v>1960</v>
      </c>
    </row>
    <row r="375" spans="1:3" x14ac:dyDescent="0.25">
      <c r="A375" s="11" t="s">
        <v>506</v>
      </c>
      <c r="B375" s="11">
        <v>1.5579610762740399E-2</v>
      </c>
      <c r="C375" s="13" t="str">
        <f t="shared" si="10"/>
        <v>1960</v>
      </c>
    </row>
    <row r="376" spans="1:3" x14ac:dyDescent="0.25">
      <c r="A376" s="11" t="s">
        <v>507</v>
      </c>
      <c r="B376" s="11">
        <v>1.4922691553819801E-2</v>
      </c>
      <c r="C376" s="13" t="str">
        <f t="shared" si="10"/>
        <v>1960</v>
      </c>
    </row>
    <row r="377" spans="1:3" x14ac:dyDescent="0.25">
      <c r="A377" s="11" t="s">
        <v>508</v>
      </c>
      <c r="B377" s="11">
        <v>1.49126182119212E-2</v>
      </c>
      <c r="C377" s="13" t="str">
        <f t="shared" si="10"/>
        <v>1960</v>
      </c>
    </row>
    <row r="378" spans="1:3" x14ac:dyDescent="0.25">
      <c r="A378" s="11" t="s">
        <v>509</v>
      </c>
      <c r="B378" s="11">
        <v>1.4456231799779401E-2</v>
      </c>
      <c r="C378" s="13" t="str">
        <f t="shared" si="10"/>
        <v>1960</v>
      </c>
    </row>
    <row r="379" spans="1:3" x14ac:dyDescent="0.25">
      <c r="A379" s="11" t="s">
        <v>510</v>
      </c>
      <c r="B379" s="11">
        <v>1.41036385941404E-2</v>
      </c>
      <c r="C379" s="13" t="str">
        <f t="shared" si="10"/>
        <v>1960</v>
      </c>
    </row>
    <row r="380" spans="1:3" x14ac:dyDescent="0.25">
      <c r="A380" s="11" t="s">
        <v>511</v>
      </c>
      <c r="B380" s="11">
        <v>1.36930231928361E-2</v>
      </c>
      <c r="C380" s="13" t="str">
        <f t="shared" si="10"/>
        <v>1960</v>
      </c>
    </row>
    <row r="381" spans="1:3" x14ac:dyDescent="0.25">
      <c r="A381" s="11" t="s">
        <v>512</v>
      </c>
      <c r="B381" s="11">
        <v>1.32430128134084E-2</v>
      </c>
      <c r="C381" s="13" t="str">
        <f t="shared" si="10"/>
        <v>1960</v>
      </c>
    </row>
    <row r="382" spans="1:3" x14ac:dyDescent="0.25">
      <c r="A382" s="11" t="s">
        <v>513</v>
      </c>
      <c r="B382" s="11">
        <v>1.25116322763223E-2</v>
      </c>
      <c r="C382" s="13" t="str">
        <f t="shared" si="10"/>
        <v>1960</v>
      </c>
    </row>
    <row r="383" spans="1:3" x14ac:dyDescent="0.25">
      <c r="A383" s="11" t="s">
        <v>514</v>
      </c>
      <c r="B383" s="11">
        <v>1.2413051150619799E-2</v>
      </c>
      <c r="C383" s="13" t="str">
        <f t="shared" si="10"/>
        <v>1960</v>
      </c>
    </row>
    <row r="384" spans="1:3" x14ac:dyDescent="0.25">
      <c r="A384" s="11" t="s">
        <v>515</v>
      </c>
      <c r="B384" s="11">
        <v>1.16445092424689E-2</v>
      </c>
      <c r="C384" s="13" t="str">
        <f t="shared" si="10"/>
        <v>1960</v>
      </c>
    </row>
    <row r="385" spans="1:3" x14ac:dyDescent="0.25">
      <c r="A385" s="11" t="s">
        <v>516</v>
      </c>
      <c r="B385" s="11">
        <v>1.16359139228583E-2</v>
      </c>
      <c r="C385" s="13" t="str">
        <f t="shared" si="10"/>
        <v>1961</v>
      </c>
    </row>
    <row r="386" spans="1:3" x14ac:dyDescent="0.25">
      <c r="A386" s="11" t="s">
        <v>517</v>
      </c>
      <c r="B386" s="11">
        <v>1.16403752928657E-2</v>
      </c>
      <c r="C386" s="13" t="str">
        <f t="shared" si="10"/>
        <v>1961</v>
      </c>
    </row>
    <row r="387" spans="1:3" x14ac:dyDescent="0.25">
      <c r="A387" s="11" t="s">
        <v>518</v>
      </c>
      <c r="B387" s="11">
        <v>1.1593782839817299E-2</v>
      </c>
      <c r="C387" s="13" t="str">
        <f t="shared" si="10"/>
        <v>1961</v>
      </c>
    </row>
    <row r="388" spans="1:3" x14ac:dyDescent="0.25">
      <c r="A388" s="11" t="s">
        <v>519</v>
      </c>
      <c r="B388" s="11">
        <v>1.16657211510894E-2</v>
      </c>
      <c r="C388" s="13" t="str">
        <f t="shared" si="10"/>
        <v>1961</v>
      </c>
    </row>
    <row r="389" spans="1:3" x14ac:dyDescent="0.25">
      <c r="A389" s="11" t="s">
        <v>520</v>
      </c>
      <c r="B389" s="11">
        <v>1.24107606597188E-2</v>
      </c>
      <c r="C389" s="13" t="str">
        <f t="shared" ref="C389:C452" si="11">LEFT(A389,4)</f>
        <v>1961</v>
      </c>
    </row>
    <row r="390" spans="1:3" x14ac:dyDescent="0.25">
      <c r="A390" s="11" t="s">
        <v>521</v>
      </c>
      <c r="B390" s="11">
        <v>1.2336167922324399E-2</v>
      </c>
      <c r="C390" s="13" t="str">
        <f t="shared" si="11"/>
        <v>1961</v>
      </c>
    </row>
    <row r="391" spans="1:3" x14ac:dyDescent="0.25">
      <c r="A391" s="11" t="s">
        <v>522</v>
      </c>
      <c r="B391" s="11">
        <v>1.27833553211971E-2</v>
      </c>
      <c r="C391" s="13" t="str">
        <f t="shared" si="11"/>
        <v>1961</v>
      </c>
    </row>
    <row r="392" spans="1:3" x14ac:dyDescent="0.25">
      <c r="A392" s="11" t="s">
        <v>523</v>
      </c>
      <c r="B392" s="11">
        <v>1.3171103182485299E-2</v>
      </c>
      <c r="C392" s="13" t="str">
        <f t="shared" si="11"/>
        <v>1961</v>
      </c>
    </row>
    <row r="393" spans="1:3" x14ac:dyDescent="0.25">
      <c r="A393" s="11" t="s">
        <v>524</v>
      </c>
      <c r="B393" s="11">
        <v>1.3619699400584899E-2</v>
      </c>
      <c r="C393" s="13" t="str">
        <f t="shared" si="11"/>
        <v>1961</v>
      </c>
    </row>
    <row r="394" spans="1:3" x14ac:dyDescent="0.25">
      <c r="A394" s="11" t="s">
        <v>525</v>
      </c>
      <c r="B394" s="11">
        <v>1.4341799277730501E-2</v>
      </c>
      <c r="C394" s="13" t="str">
        <f t="shared" si="11"/>
        <v>1961</v>
      </c>
    </row>
    <row r="395" spans="1:3" x14ac:dyDescent="0.25">
      <c r="A395" s="11" t="s">
        <v>526</v>
      </c>
      <c r="B395" s="11">
        <v>1.475369381072E-2</v>
      </c>
      <c r="C395" s="13" t="str">
        <f t="shared" si="11"/>
        <v>1961</v>
      </c>
    </row>
    <row r="396" spans="1:3" x14ac:dyDescent="0.25">
      <c r="A396" s="11" t="s">
        <v>527</v>
      </c>
      <c r="B396" s="11">
        <v>1.4816643914882599E-2</v>
      </c>
      <c r="C396" s="13" t="str">
        <f t="shared" si="11"/>
        <v>1961</v>
      </c>
    </row>
    <row r="397" spans="1:3" x14ac:dyDescent="0.25">
      <c r="A397" s="11" t="s">
        <v>528</v>
      </c>
      <c r="B397" s="11">
        <v>1.5571580126489E-2</v>
      </c>
      <c r="C397" s="13" t="str">
        <f t="shared" si="11"/>
        <v>1962</v>
      </c>
    </row>
    <row r="398" spans="1:3" x14ac:dyDescent="0.25">
      <c r="A398" s="11" t="s">
        <v>529</v>
      </c>
      <c r="B398" s="11">
        <v>1.51348520297218E-2</v>
      </c>
      <c r="C398" s="13" t="str">
        <f t="shared" si="11"/>
        <v>1962</v>
      </c>
    </row>
    <row r="399" spans="1:3" x14ac:dyDescent="0.25">
      <c r="A399" s="11" t="s">
        <v>530</v>
      </c>
      <c r="B399" s="11">
        <v>1.5133777324973501E-2</v>
      </c>
      <c r="C399" s="13" t="str">
        <f t="shared" si="11"/>
        <v>1962</v>
      </c>
    </row>
    <row r="400" spans="1:3" x14ac:dyDescent="0.25">
      <c r="A400" s="11" t="s">
        <v>531</v>
      </c>
      <c r="B400" s="11">
        <v>1.51630637832705E-2</v>
      </c>
      <c r="C400" s="13" t="str">
        <f t="shared" si="11"/>
        <v>1962</v>
      </c>
    </row>
    <row r="401" spans="1:3" x14ac:dyDescent="0.25">
      <c r="A401" s="11" t="s">
        <v>532</v>
      </c>
      <c r="B401" s="11">
        <v>1.54916817266677E-2</v>
      </c>
      <c r="C401" s="13" t="str">
        <f t="shared" si="11"/>
        <v>1962</v>
      </c>
    </row>
    <row r="402" spans="1:3" x14ac:dyDescent="0.25">
      <c r="A402" s="11" t="s">
        <v>533</v>
      </c>
      <c r="B402" s="11">
        <v>1.5112315236133E-2</v>
      </c>
      <c r="C402" s="13" t="str">
        <f t="shared" si="11"/>
        <v>1962</v>
      </c>
    </row>
    <row r="403" spans="1:3" x14ac:dyDescent="0.25">
      <c r="A403" s="11" t="s">
        <v>534</v>
      </c>
      <c r="B403" s="11">
        <v>1.5157887351151899E-2</v>
      </c>
      <c r="C403" s="13" t="str">
        <f t="shared" si="11"/>
        <v>1962</v>
      </c>
    </row>
    <row r="404" spans="1:3" x14ac:dyDescent="0.25">
      <c r="A404" s="11" t="s">
        <v>535</v>
      </c>
      <c r="B404" s="11">
        <v>1.46279420636963E-2</v>
      </c>
      <c r="C404" s="13" t="str">
        <f t="shared" si="11"/>
        <v>1962</v>
      </c>
    </row>
    <row r="405" spans="1:3" x14ac:dyDescent="0.25">
      <c r="A405" s="11" t="s">
        <v>536</v>
      </c>
      <c r="B405" s="11">
        <v>1.45925815583774E-2</v>
      </c>
      <c r="C405" s="13" t="str">
        <f t="shared" si="11"/>
        <v>1962</v>
      </c>
    </row>
    <row r="406" spans="1:3" x14ac:dyDescent="0.25">
      <c r="A406" s="11" t="s">
        <v>537</v>
      </c>
      <c r="B406" s="11">
        <v>1.42558500033247E-2</v>
      </c>
      <c r="C406" s="13" t="str">
        <f t="shared" si="11"/>
        <v>1962</v>
      </c>
    </row>
    <row r="407" spans="1:3" x14ac:dyDescent="0.25">
      <c r="A407" s="11" t="s">
        <v>538</v>
      </c>
      <c r="B407" s="11">
        <v>1.42651029996159E-2</v>
      </c>
      <c r="C407" s="13" t="str">
        <f t="shared" si="11"/>
        <v>1962</v>
      </c>
    </row>
    <row r="408" spans="1:3" x14ac:dyDescent="0.25">
      <c r="A408" s="11" t="s">
        <v>539</v>
      </c>
      <c r="B408" s="11">
        <v>1.42685256257343E-2</v>
      </c>
      <c r="C408" s="13" t="str">
        <f t="shared" si="11"/>
        <v>1962</v>
      </c>
    </row>
    <row r="409" spans="1:3" x14ac:dyDescent="0.25">
      <c r="A409" s="11" t="s">
        <v>540</v>
      </c>
      <c r="B409" s="11">
        <v>1.45940173112083E-2</v>
      </c>
      <c r="C409" s="13" t="str">
        <f t="shared" si="11"/>
        <v>1963</v>
      </c>
    </row>
    <row r="410" spans="1:3" x14ac:dyDescent="0.25">
      <c r="A410" s="11" t="s">
        <v>541</v>
      </c>
      <c r="B410" s="11">
        <v>1.45702612279087E-2</v>
      </c>
      <c r="C410" s="13" t="str">
        <f t="shared" si="11"/>
        <v>1963</v>
      </c>
    </row>
    <row r="411" spans="1:3" x14ac:dyDescent="0.25">
      <c r="A411" s="11" t="s">
        <v>542</v>
      </c>
      <c r="B411" s="11">
        <v>1.45374172972744E-2</v>
      </c>
      <c r="C411" s="13" t="str">
        <f t="shared" si="11"/>
        <v>1963</v>
      </c>
    </row>
    <row r="412" spans="1:3" x14ac:dyDescent="0.25">
      <c r="A412" s="11" t="s">
        <v>543</v>
      </c>
      <c r="B412" s="11">
        <v>1.44818605467904E-2</v>
      </c>
      <c r="C412" s="13" t="str">
        <f t="shared" si="11"/>
        <v>1963</v>
      </c>
    </row>
    <row r="413" spans="1:3" x14ac:dyDescent="0.25">
      <c r="A413" s="11" t="s">
        <v>544</v>
      </c>
      <c r="B413" s="11">
        <v>1.40742581953137E-2</v>
      </c>
      <c r="C413" s="13" t="str">
        <f t="shared" si="11"/>
        <v>1963</v>
      </c>
    </row>
    <row r="414" spans="1:3" x14ac:dyDescent="0.25">
      <c r="A414" s="11" t="s">
        <v>545</v>
      </c>
      <c r="B414" s="11">
        <v>1.41147364739868E-2</v>
      </c>
      <c r="C414" s="13" t="str">
        <f t="shared" si="11"/>
        <v>1963</v>
      </c>
    </row>
    <row r="415" spans="1:3" x14ac:dyDescent="0.25">
      <c r="A415" s="11" t="s">
        <v>546</v>
      </c>
      <c r="B415" s="11">
        <v>1.4429734221235601E-2</v>
      </c>
      <c r="C415" s="13" t="str">
        <f t="shared" si="11"/>
        <v>1963</v>
      </c>
    </row>
    <row r="416" spans="1:3" x14ac:dyDescent="0.25">
      <c r="A416" s="11" t="s">
        <v>547</v>
      </c>
      <c r="B416" s="11">
        <v>1.44639059931355E-2</v>
      </c>
      <c r="C416" s="13" t="str">
        <f t="shared" si="11"/>
        <v>1963</v>
      </c>
    </row>
    <row r="417" spans="1:3" x14ac:dyDescent="0.25">
      <c r="A417" s="11" t="s">
        <v>548</v>
      </c>
      <c r="B417" s="11">
        <v>1.4394725646715401E-2</v>
      </c>
      <c r="C417" s="13" t="str">
        <f t="shared" si="11"/>
        <v>1963</v>
      </c>
    </row>
    <row r="418" spans="1:3" x14ac:dyDescent="0.25">
      <c r="A418" s="11" t="s">
        <v>549</v>
      </c>
      <c r="B418" s="11">
        <v>1.47428756735613E-2</v>
      </c>
      <c r="C418" s="13" t="str">
        <f t="shared" si="11"/>
        <v>1963</v>
      </c>
    </row>
    <row r="419" spans="1:3" x14ac:dyDescent="0.25">
      <c r="A419" s="11" t="s">
        <v>550</v>
      </c>
      <c r="B419" s="11">
        <v>1.433767786494E-2</v>
      </c>
      <c r="C419" s="13" t="str">
        <f t="shared" si="11"/>
        <v>1963</v>
      </c>
    </row>
    <row r="420" spans="1:3" x14ac:dyDescent="0.25">
      <c r="A420" s="11" t="s">
        <v>551</v>
      </c>
      <c r="B420" s="11">
        <v>1.5140378421595499E-2</v>
      </c>
      <c r="C420" s="13" t="str">
        <f t="shared" si="11"/>
        <v>1963</v>
      </c>
    </row>
    <row r="421" spans="1:3" x14ac:dyDescent="0.25">
      <c r="A421" s="11" t="s">
        <v>552</v>
      </c>
      <c r="B421" s="11">
        <v>1.51052246876297E-2</v>
      </c>
      <c r="C421" s="13" t="str">
        <f t="shared" si="11"/>
        <v>1964</v>
      </c>
    </row>
    <row r="422" spans="1:3" x14ac:dyDescent="0.25">
      <c r="A422" s="11" t="s">
        <v>553</v>
      </c>
      <c r="B422" s="11">
        <v>1.5037266451551699E-2</v>
      </c>
      <c r="C422" s="13" t="str">
        <f t="shared" si="11"/>
        <v>1964</v>
      </c>
    </row>
    <row r="423" spans="1:3" x14ac:dyDescent="0.25">
      <c r="A423" s="11" t="s">
        <v>554</v>
      </c>
      <c r="B423" s="11">
        <v>1.5031062361587799E-2</v>
      </c>
      <c r="C423" s="13" t="str">
        <f t="shared" si="11"/>
        <v>1964</v>
      </c>
    </row>
    <row r="424" spans="1:3" x14ac:dyDescent="0.25">
      <c r="A424" s="11" t="s">
        <v>555</v>
      </c>
      <c r="B424" s="11">
        <v>1.566178070493E-2</v>
      </c>
      <c r="C424" s="13" t="str">
        <f t="shared" si="11"/>
        <v>1964</v>
      </c>
    </row>
    <row r="425" spans="1:3" x14ac:dyDescent="0.25">
      <c r="A425" s="11" t="s">
        <v>556</v>
      </c>
      <c r="B425" s="11">
        <v>1.56359604792294E-2</v>
      </c>
      <c r="C425" s="13" t="str">
        <f t="shared" si="11"/>
        <v>1964</v>
      </c>
    </row>
    <row r="426" spans="1:3" x14ac:dyDescent="0.25">
      <c r="A426" s="11" t="s">
        <v>557</v>
      </c>
      <c r="B426" s="11">
        <v>1.6087813017725001E-2</v>
      </c>
      <c r="C426" s="13" t="str">
        <f t="shared" si="11"/>
        <v>1964</v>
      </c>
    </row>
    <row r="427" spans="1:3" x14ac:dyDescent="0.25">
      <c r="A427" s="11" t="s">
        <v>558</v>
      </c>
      <c r="B427" s="11">
        <v>1.6841848619795399E-2</v>
      </c>
      <c r="C427" s="13" t="str">
        <f t="shared" si="11"/>
        <v>1964</v>
      </c>
    </row>
    <row r="428" spans="1:3" x14ac:dyDescent="0.25">
      <c r="A428" s="11" t="s">
        <v>559</v>
      </c>
      <c r="B428" s="11">
        <v>1.64425859740139E-2</v>
      </c>
      <c r="C428" s="13" t="str">
        <f t="shared" si="11"/>
        <v>1964</v>
      </c>
    </row>
    <row r="429" spans="1:3" x14ac:dyDescent="0.25">
      <c r="A429" s="11" t="s">
        <v>560</v>
      </c>
      <c r="B429" s="11">
        <v>1.6776815966508402E-2</v>
      </c>
      <c r="C429" s="13" t="str">
        <f t="shared" si="11"/>
        <v>1964</v>
      </c>
    </row>
    <row r="430" spans="1:3" x14ac:dyDescent="0.25">
      <c r="A430" s="11" t="s">
        <v>561</v>
      </c>
      <c r="B430" s="11">
        <v>1.6772696597716501E-2</v>
      </c>
      <c r="C430" s="13" t="str">
        <f t="shared" si="11"/>
        <v>1964</v>
      </c>
    </row>
    <row r="431" spans="1:3" x14ac:dyDescent="0.25">
      <c r="A431" s="11" t="s">
        <v>562</v>
      </c>
      <c r="B431" s="11">
        <v>1.7523408619112901E-2</v>
      </c>
      <c r="C431" s="13" t="str">
        <f t="shared" si="11"/>
        <v>1964</v>
      </c>
    </row>
    <row r="432" spans="1:3" x14ac:dyDescent="0.25">
      <c r="A432" s="11" t="s">
        <v>563</v>
      </c>
      <c r="B432" s="11">
        <v>1.7480712231134701E-2</v>
      </c>
      <c r="C432" s="13" t="str">
        <f t="shared" si="11"/>
        <v>1964</v>
      </c>
    </row>
    <row r="433" spans="1:3" x14ac:dyDescent="0.25">
      <c r="A433" s="11" t="s">
        <v>564</v>
      </c>
      <c r="B433" s="11">
        <v>1.7456000816380698E-2</v>
      </c>
      <c r="C433" s="13" t="str">
        <f t="shared" si="11"/>
        <v>1965</v>
      </c>
    </row>
    <row r="434" spans="1:3" x14ac:dyDescent="0.25">
      <c r="A434" s="11" t="s">
        <v>565</v>
      </c>
      <c r="B434" s="11">
        <v>1.8127844428222298E-2</v>
      </c>
      <c r="C434" s="13" t="str">
        <f t="shared" si="11"/>
        <v>1965</v>
      </c>
    </row>
    <row r="435" spans="1:3" x14ac:dyDescent="0.25">
      <c r="A435" s="11" t="s">
        <v>566</v>
      </c>
      <c r="B435" s="11">
        <v>1.8474787311155899E-2</v>
      </c>
      <c r="C435" s="13" t="str">
        <f t="shared" si="11"/>
        <v>1965</v>
      </c>
    </row>
    <row r="436" spans="1:3" x14ac:dyDescent="0.25">
      <c r="A436" s="11" t="s">
        <v>567</v>
      </c>
      <c r="B436" s="11">
        <v>1.8773453249583998E-2</v>
      </c>
      <c r="C436" s="13" t="str">
        <f t="shared" si="11"/>
        <v>1965</v>
      </c>
    </row>
    <row r="437" spans="1:3" x14ac:dyDescent="0.25">
      <c r="A437" s="11" t="s">
        <v>568</v>
      </c>
      <c r="B437" s="11">
        <v>1.9447312460519301E-2</v>
      </c>
      <c r="C437" s="13" t="str">
        <f t="shared" si="11"/>
        <v>1965</v>
      </c>
    </row>
    <row r="438" spans="1:3" x14ac:dyDescent="0.25">
      <c r="A438" s="11" t="s">
        <v>569</v>
      </c>
      <c r="B438" s="11">
        <v>1.9461425169126301E-2</v>
      </c>
      <c r="C438" s="13" t="str">
        <f t="shared" si="11"/>
        <v>1965</v>
      </c>
    </row>
    <row r="439" spans="1:3" x14ac:dyDescent="0.25">
      <c r="A439" s="11" t="s">
        <v>570</v>
      </c>
      <c r="B439" s="11">
        <v>1.9370575161983199E-2</v>
      </c>
      <c r="C439" s="13" t="str">
        <f t="shared" si="11"/>
        <v>1965</v>
      </c>
    </row>
    <row r="440" spans="1:3" x14ac:dyDescent="0.25">
      <c r="A440" s="11" t="s">
        <v>571</v>
      </c>
      <c r="B440" s="11">
        <v>2.0140603242735301E-2</v>
      </c>
      <c r="C440" s="13" t="str">
        <f t="shared" si="11"/>
        <v>1965</v>
      </c>
    </row>
    <row r="441" spans="1:3" x14ac:dyDescent="0.25">
      <c r="A441" s="11" t="s">
        <v>572</v>
      </c>
      <c r="B441" s="11">
        <v>2.0904927833277499E-2</v>
      </c>
      <c r="C441" s="13" t="str">
        <f t="shared" si="11"/>
        <v>1965</v>
      </c>
    </row>
    <row r="442" spans="1:3" x14ac:dyDescent="0.25">
      <c r="A442" s="11" t="s">
        <v>573</v>
      </c>
      <c r="B442" s="11">
        <v>2.15412840443324E-2</v>
      </c>
      <c r="C442" s="13" t="str">
        <f t="shared" si="11"/>
        <v>1965</v>
      </c>
    </row>
    <row r="443" spans="1:3" x14ac:dyDescent="0.25">
      <c r="A443" s="11" t="s">
        <v>574</v>
      </c>
      <c r="B443" s="11">
        <v>2.3014318476136199E-2</v>
      </c>
      <c r="C443" s="13" t="str">
        <f t="shared" si="11"/>
        <v>1965</v>
      </c>
    </row>
    <row r="444" spans="1:3" x14ac:dyDescent="0.25">
      <c r="A444" s="11" t="s">
        <v>575</v>
      </c>
      <c r="B444" s="11">
        <v>2.3287467806546801E-2</v>
      </c>
      <c r="C444" s="13" t="str">
        <f t="shared" si="11"/>
        <v>1965</v>
      </c>
    </row>
    <row r="445" spans="1:3" x14ac:dyDescent="0.25">
      <c r="A445" s="11" t="s">
        <v>576</v>
      </c>
      <c r="B445" s="11">
        <v>2.3622079388908399E-2</v>
      </c>
      <c r="C445" s="13" t="str">
        <f t="shared" si="11"/>
        <v>1966</v>
      </c>
    </row>
    <row r="446" spans="1:3" x14ac:dyDescent="0.25">
      <c r="A446" s="11" t="s">
        <v>577</v>
      </c>
      <c r="B446" s="11">
        <v>2.4059736663445901E-2</v>
      </c>
      <c r="C446" s="13" t="str">
        <f t="shared" si="11"/>
        <v>1966</v>
      </c>
    </row>
    <row r="447" spans="1:3" x14ac:dyDescent="0.25">
      <c r="A447" s="11" t="s">
        <v>578</v>
      </c>
      <c r="B447" s="11">
        <v>2.5476774766856301E-2</v>
      </c>
      <c r="C447" s="13" t="str">
        <f t="shared" si="11"/>
        <v>1966</v>
      </c>
    </row>
    <row r="448" spans="1:3" x14ac:dyDescent="0.25">
      <c r="A448" s="11" t="s">
        <v>579</v>
      </c>
      <c r="B448" s="11">
        <v>2.4299786864655001E-2</v>
      </c>
      <c r="C448" s="13" t="str">
        <f t="shared" si="11"/>
        <v>1966</v>
      </c>
    </row>
    <row r="449" spans="1:3" x14ac:dyDescent="0.25">
      <c r="A449" s="11" t="s">
        <v>580</v>
      </c>
      <c r="B449" s="11">
        <v>2.46268398179759E-2</v>
      </c>
      <c r="C449" s="13" t="str">
        <f t="shared" si="11"/>
        <v>1966</v>
      </c>
    </row>
    <row r="450" spans="1:3" x14ac:dyDescent="0.25">
      <c r="A450" s="11" t="s">
        <v>581</v>
      </c>
      <c r="B450" s="11">
        <v>2.4922931837142E-2</v>
      </c>
      <c r="C450" s="13" t="str">
        <f t="shared" si="11"/>
        <v>1966</v>
      </c>
    </row>
    <row r="451" spans="1:3" x14ac:dyDescent="0.25">
      <c r="A451" s="11" t="s">
        <v>582</v>
      </c>
      <c r="B451" s="11">
        <v>2.4893644035653899E-2</v>
      </c>
      <c r="C451" s="13" t="str">
        <f t="shared" si="11"/>
        <v>1966</v>
      </c>
    </row>
    <row r="452" spans="1:3" x14ac:dyDescent="0.25">
      <c r="A452" s="11" t="s">
        <v>583</v>
      </c>
      <c r="B452" s="11">
        <v>2.4432858845262501E-2</v>
      </c>
      <c r="C452" s="13" t="str">
        <f t="shared" si="11"/>
        <v>1966</v>
      </c>
    </row>
    <row r="453" spans="1:3" x14ac:dyDescent="0.25">
      <c r="A453" s="11" t="s">
        <v>584</v>
      </c>
      <c r="B453" s="11">
        <v>2.4070386857175999E-2</v>
      </c>
      <c r="C453" s="13" t="str">
        <f t="shared" ref="C453:C516" si="12">LEFT(A453,4)</f>
        <v>1966</v>
      </c>
    </row>
    <row r="454" spans="1:3" x14ac:dyDescent="0.25">
      <c r="A454" s="11" t="s">
        <v>585</v>
      </c>
      <c r="B454" s="11">
        <v>2.40252148034669E-2</v>
      </c>
      <c r="C454" s="13" t="str">
        <f t="shared" si="12"/>
        <v>1966</v>
      </c>
    </row>
    <row r="455" spans="1:3" x14ac:dyDescent="0.25">
      <c r="A455" s="11" t="s">
        <v>586</v>
      </c>
      <c r="B455" s="11">
        <v>2.3896323493138999E-2</v>
      </c>
      <c r="C455" s="13" t="str">
        <f t="shared" si="12"/>
        <v>1966</v>
      </c>
    </row>
    <row r="456" spans="1:3" x14ac:dyDescent="0.25">
      <c r="A456" s="11" t="s">
        <v>587</v>
      </c>
      <c r="B456" s="11">
        <v>2.3530140549730901E-2</v>
      </c>
      <c r="C456" s="13" t="str">
        <f t="shared" si="12"/>
        <v>1966</v>
      </c>
    </row>
    <row r="457" spans="1:3" x14ac:dyDescent="0.25">
      <c r="A457" s="11" t="s">
        <v>588</v>
      </c>
      <c r="B457" s="11">
        <v>2.3887281185941599E-2</v>
      </c>
      <c r="C457" s="13" t="str">
        <f t="shared" si="12"/>
        <v>1967</v>
      </c>
    </row>
    <row r="458" spans="1:3" x14ac:dyDescent="0.25">
      <c r="A458" s="11" t="s">
        <v>589</v>
      </c>
      <c r="B458" s="11">
        <v>2.3567040444739701E-2</v>
      </c>
      <c r="C458" s="13" t="str">
        <f t="shared" si="12"/>
        <v>1967</v>
      </c>
    </row>
    <row r="459" spans="1:3" x14ac:dyDescent="0.25">
      <c r="A459" s="11" t="s">
        <v>590</v>
      </c>
      <c r="B459" s="11">
        <v>2.2910672623375601E-2</v>
      </c>
      <c r="C459" s="13" t="str">
        <f t="shared" si="12"/>
        <v>1967</v>
      </c>
    </row>
    <row r="460" spans="1:3" x14ac:dyDescent="0.25">
      <c r="A460" s="11" t="s">
        <v>591</v>
      </c>
      <c r="B460" s="11">
        <v>2.3132574350840401E-2</v>
      </c>
      <c r="C460" s="13" t="str">
        <f t="shared" si="12"/>
        <v>1967</v>
      </c>
    </row>
    <row r="461" spans="1:3" x14ac:dyDescent="0.25">
      <c r="A461" s="11" t="s">
        <v>592</v>
      </c>
      <c r="B461" s="11">
        <v>2.2777875294661101E-2</v>
      </c>
      <c r="C461" s="13" t="str">
        <f t="shared" si="12"/>
        <v>1967</v>
      </c>
    </row>
    <row r="462" spans="1:3" x14ac:dyDescent="0.25">
      <c r="A462" s="11" t="s">
        <v>593</v>
      </c>
      <c r="B462" s="11">
        <v>2.26313681894269E-2</v>
      </c>
      <c r="C462" s="13" t="str">
        <f t="shared" si="12"/>
        <v>1967</v>
      </c>
    </row>
    <row r="463" spans="1:3" x14ac:dyDescent="0.25">
      <c r="A463" s="11" t="s">
        <v>594</v>
      </c>
      <c r="B463" s="11">
        <v>2.2221960898734398E-2</v>
      </c>
      <c r="C463" s="13" t="str">
        <f t="shared" si="12"/>
        <v>1967</v>
      </c>
    </row>
    <row r="464" spans="1:3" x14ac:dyDescent="0.25">
      <c r="A464" s="11" t="s">
        <v>595</v>
      </c>
      <c r="B464" s="11">
        <v>2.2854252379741501E-2</v>
      </c>
      <c r="C464" s="13" t="str">
        <f t="shared" si="12"/>
        <v>1967</v>
      </c>
    </row>
    <row r="465" spans="1:3" x14ac:dyDescent="0.25">
      <c r="A465" s="11" t="s">
        <v>596</v>
      </c>
      <c r="B465" s="11">
        <v>2.2473729244808199E-2</v>
      </c>
      <c r="C465" s="13" t="str">
        <f t="shared" si="12"/>
        <v>1967</v>
      </c>
    </row>
    <row r="466" spans="1:3" x14ac:dyDescent="0.25">
      <c r="A466" s="11" t="s">
        <v>597</v>
      </c>
      <c r="B466" s="11">
        <v>2.30628117486242E-2</v>
      </c>
      <c r="C466" s="13" t="str">
        <f t="shared" si="12"/>
        <v>1967</v>
      </c>
    </row>
    <row r="467" spans="1:3" x14ac:dyDescent="0.25">
      <c r="A467" s="11" t="s">
        <v>598</v>
      </c>
      <c r="B467" s="11">
        <v>2.2714246664379101E-2</v>
      </c>
      <c r="C467" s="13" t="str">
        <f t="shared" si="12"/>
        <v>1967</v>
      </c>
    </row>
    <row r="468" spans="1:3" x14ac:dyDescent="0.25">
      <c r="A468" s="11" t="s">
        <v>599</v>
      </c>
      <c r="B468" s="11">
        <v>2.29755449907878E-2</v>
      </c>
      <c r="C468" s="13" t="str">
        <f t="shared" si="12"/>
        <v>1967</v>
      </c>
    </row>
    <row r="469" spans="1:3" x14ac:dyDescent="0.25">
      <c r="A469" s="11" t="s">
        <v>600</v>
      </c>
      <c r="B469" s="11">
        <v>2.35981508006055E-2</v>
      </c>
      <c r="C469" s="13" t="str">
        <f t="shared" si="12"/>
        <v>1968</v>
      </c>
    </row>
    <row r="470" spans="1:3" x14ac:dyDescent="0.25">
      <c r="A470" s="11" t="s">
        <v>601</v>
      </c>
      <c r="B470" s="11">
        <v>2.3052198668949499E-2</v>
      </c>
      <c r="C470" s="13" t="str">
        <f t="shared" si="12"/>
        <v>1968</v>
      </c>
    </row>
    <row r="471" spans="1:3" x14ac:dyDescent="0.25">
      <c r="A471" s="11" t="s">
        <v>602</v>
      </c>
      <c r="B471" s="11">
        <v>2.33936994327512E-2</v>
      </c>
      <c r="C471" s="13" t="str">
        <f t="shared" si="12"/>
        <v>1968</v>
      </c>
    </row>
    <row r="472" spans="1:3" x14ac:dyDescent="0.25">
      <c r="A472" s="11" t="s">
        <v>603</v>
      </c>
      <c r="B472" s="11">
        <v>2.40877095270766E-2</v>
      </c>
      <c r="C472" s="13" t="str">
        <f t="shared" si="12"/>
        <v>1968</v>
      </c>
    </row>
    <row r="473" spans="1:3" x14ac:dyDescent="0.25">
      <c r="A473" s="11" t="s">
        <v>604</v>
      </c>
      <c r="B473" s="11">
        <v>2.3911436385458999E-2</v>
      </c>
      <c r="C473" s="13" t="str">
        <f t="shared" si="12"/>
        <v>1968</v>
      </c>
    </row>
    <row r="474" spans="1:3" x14ac:dyDescent="0.25">
      <c r="A474" s="11" t="s">
        <v>605</v>
      </c>
      <c r="B474" s="11">
        <v>2.3828931050104699E-2</v>
      </c>
      <c r="C474" s="13" t="str">
        <f t="shared" si="12"/>
        <v>1968</v>
      </c>
    </row>
    <row r="475" spans="1:3" x14ac:dyDescent="0.25">
      <c r="A475" s="11" t="s">
        <v>606</v>
      </c>
      <c r="B475" s="11">
        <v>2.45661986394731E-2</v>
      </c>
      <c r="C475" s="13" t="str">
        <f t="shared" si="12"/>
        <v>1968</v>
      </c>
    </row>
    <row r="476" spans="1:3" x14ac:dyDescent="0.25">
      <c r="A476" s="11" t="s">
        <v>607</v>
      </c>
      <c r="B476" s="11">
        <v>2.4962461426661801E-2</v>
      </c>
      <c r="C476" s="13" t="str">
        <f t="shared" si="12"/>
        <v>1968</v>
      </c>
    </row>
    <row r="477" spans="1:3" x14ac:dyDescent="0.25">
      <c r="A477" s="11" t="s">
        <v>608</v>
      </c>
      <c r="B477" s="11">
        <v>2.5294077816253199E-2</v>
      </c>
      <c r="C477" s="13" t="str">
        <f t="shared" si="12"/>
        <v>1968</v>
      </c>
    </row>
    <row r="478" spans="1:3" x14ac:dyDescent="0.25">
      <c r="A478" s="11" t="s">
        <v>609</v>
      </c>
      <c r="B478" s="11">
        <v>2.6661459483024501E-2</v>
      </c>
      <c r="C478" s="13" t="str">
        <f t="shared" si="12"/>
        <v>1968</v>
      </c>
    </row>
    <row r="479" spans="1:3" x14ac:dyDescent="0.25">
      <c r="A479" s="11" t="s">
        <v>610</v>
      </c>
      <c r="B479" s="11">
        <v>2.6561826966429398E-2</v>
      </c>
      <c r="C479" s="13" t="str">
        <f t="shared" si="12"/>
        <v>1968</v>
      </c>
    </row>
    <row r="480" spans="1:3" x14ac:dyDescent="0.25">
      <c r="A480" s="11" t="s">
        <v>611</v>
      </c>
      <c r="B480" s="11">
        <v>2.6133067103513E-2</v>
      </c>
      <c r="C480" s="13" t="str">
        <f t="shared" si="12"/>
        <v>1968</v>
      </c>
    </row>
    <row r="481" spans="1:3" x14ac:dyDescent="0.25">
      <c r="A481" s="11" t="s">
        <v>612</v>
      </c>
      <c r="B481" s="11">
        <v>2.7144139859648399E-2</v>
      </c>
      <c r="C481" s="13" t="str">
        <f t="shared" si="12"/>
        <v>1969</v>
      </c>
    </row>
    <row r="482" spans="1:3" x14ac:dyDescent="0.25">
      <c r="A482" s="11" t="s">
        <v>613</v>
      </c>
      <c r="B482" s="11">
        <v>2.6975886152773899E-2</v>
      </c>
      <c r="C482" s="13" t="str">
        <f t="shared" si="12"/>
        <v>1969</v>
      </c>
    </row>
    <row r="483" spans="1:3" x14ac:dyDescent="0.25">
      <c r="A483" s="11" t="s">
        <v>614</v>
      </c>
      <c r="B483" s="11">
        <v>2.72968852632559E-2</v>
      </c>
      <c r="C483" s="13" t="str">
        <f t="shared" si="12"/>
        <v>1969</v>
      </c>
    </row>
    <row r="484" spans="1:3" x14ac:dyDescent="0.25">
      <c r="A484" s="11" t="s">
        <v>615</v>
      </c>
      <c r="B484" s="11">
        <v>2.7228201878355701E-2</v>
      </c>
      <c r="C484" s="13" t="str">
        <f t="shared" si="12"/>
        <v>1969</v>
      </c>
    </row>
    <row r="485" spans="1:3" x14ac:dyDescent="0.25">
      <c r="A485" s="11" t="s">
        <v>616</v>
      </c>
      <c r="B485" s="11">
        <v>2.72812140405151E-2</v>
      </c>
      <c r="C485" s="13" t="str">
        <f t="shared" si="12"/>
        <v>1969</v>
      </c>
    </row>
    <row r="486" spans="1:3" x14ac:dyDescent="0.25">
      <c r="A486" s="11" t="s">
        <v>617</v>
      </c>
      <c r="B486" s="11">
        <v>2.6410969479545E-2</v>
      </c>
      <c r="C486" s="13" t="str">
        <f t="shared" si="12"/>
        <v>1969</v>
      </c>
    </row>
    <row r="487" spans="1:3" x14ac:dyDescent="0.25">
      <c r="A487" s="11" t="s">
        <v>618</v>
      </c>
      <c r="B487" s="11">
        <v>2.6030110633623801E-2</v>
      </c>
      <c r="C487" s="13" t="str">
        <f t="shared" si="12"/>
        <v>1969</v>
      </c>
    </row>
    <row r="488" spans="1:3" x14ac:dyDescent="0.25">
      <c r="A488" s="11" t="s">
        <v>619</v>
      </c>
      <c r="B488" s="11">
        <v>2.5603678041654799E-2</v>
      </c>
      <c r="C488" s="13" t="str">
        <f t="shared" si="12"/>
        <v>1969</v>
      </c>
    </row>
    <row r="489" spans="1:3" x14ac:dyDescent="0.25">
      <c r="A489" s="11" t="s">
        <v>620</v>
      </c>
      <c r="B489" s="11">
        <v>2.6890235883826701E-2</v>
      </c>
      <c r="C489" s="13" t="str">
        <f t="shared" si="12"/>
        <v>1969</v>
      </c>
    </row>
    <row r="490" spans="1:3" x14ac:dyDescent="0.25">
      <c r="A490" s="11" t="s">
        <v>621</v>
      </c>
      <c r="B490" s="11">
        <v>2.6487636317505801E-2</v>
      </c>
      <c r="C490" s="13" t="str">
        <f t="shared" si="12"/>
        <v>1969</v>
      </c>
    </row>
    <row r="491" spans="1:3" x14ac:dyDescent="0.25">
      <c r="A491" s="11" t="s">
        <v>622</v>
      </c>
      <c r="B491" s="11">
        <v>2.58478291851531E-2</v>
      </c>
      <c r="C491" s="13" t="str">
        <f t="shared" si="12"/>
        <v>1969</v>
      </c>
    </row>
    <row r="492" spans="1:3" x14ac:dyDescent="0.25">
      <c r="A492" s="11" t="s">
        <v>623</v>
      </c>
      <c r="B492" s="11">
        <v>2.51064401439406E-2</v>
      </c>
      <c r="C492" s="13" t="str">
        <f t="shared" si="12"/>
        <v>1969</v>
      </c>
    </row>
    <row r="493" spans="1:3" x14ac:dyDescent="0.25">
      <c r="A493" s="11" t="s">
        <v>624</v>
      </c>
      <c r="B493" s="11">
        <v>2.3663930746870499E-2</v>
      </c>
      <c r="C493" s="13" t="str">
        <f t="shared" si="12"/>
        <v>1970</v>
      </c>
    </row>
    <row r="494" spans="1:3" x14ac:dyDescent="0.25">
      <c r="A494" s="11" t="s">
        <v>625</v>
      </c>
      <c r="B494" s="11">
        <v>2.3614961553227499E-2</v>
      </c>
      <c r="C494" s="13" t="str">
        <f t="shared" si="12"/>
        <v>1970</v>
      </c>
    </row>
    <row r="495" spans="1:3" x14ac:dyDescent="0.25">
      <c r="A495" s="11" t="s">
        <v>626</v>
      </c>
      <c r="B495" s="11">
        <v>2.2190808780932599E-2</v>
      </c>
      <c r="C495" s="13" t="str">
        <f t="shared" si="12"/>
        <v>1970</v>
      </c>
    </row>
    <row r="496" spans="1:3" x14ac:dyDescent="0.25">
      <c r="A496" s="11" t="s">
        <v>627</v>
      </c>
      <c r="B496" s="11">
        <v>2.1468802941415399E-2</v>
      </c>
      <c r="C496" s="13" t="str">
        <f t="shared" si="12"/>
        <v>1970</v>
      </c>
    </row>
    <row r="497" spans="1:3" x14ac:dyDescent="0.25">
      <c r="A497" s="11" t="s">
        <v>628</v>
      </c>
      <c r="B497" s="11">
        <v>2.0207246307538E-2</v>
      </c>
      <c r="C497" s="13" t="str">
        <f t="shared" si="12"/>
        <v>1970</v>
      </c>
    </row>
    <row r="498" spans="1:3" x14ac:dyDescent="0.25">
      <c r="A498" s="11" t="s">
        <v>629</v>
      </c>
      <c r="B498" s="11">
        <v>1.9875739006924999E-2</v>
      </c>
      <c r="C498" s="13" t="str">
        <f t="shared" si="12"/>
        <v>1970</v>
      </c>
    </row>
    <row r="499" spans="1:3" x14ac:dyDescent="0.25">
      <c r="A499" s="11" t="s">
        <v>630</v>
      </c>
      <c r="B499" s="11">
        <v>1.9116570057928099E-2</v>
      </c>
      <c r="C499" s="13" t="str">
        <f t="shared" si="12"/>
        <v>1970</v>
      </c>
    </row>
    <row r="500" spans="1:3" x14ac:dyDescent="0.25">
      <c r="A500" s="11" t="s">
        <v>631</v>
      </c>
      <c r="B500" s="11">
        <v>1.8791734235459E-2</v>
      </c>
      <c r="C500" s="13" t="str">
        <f t="shared" si="12"/>
        <v>1970</v>
      </c>
    </row>
    <row r="501" spans="1:3" x14ac:dyDescent="0.25">
      <c r="A501" s="11" t="s">
        <v>632</v>
      </c>
      <c r="B501" s="11">
        <v>1.84455854147767E-2</v>
      </c>
      <c r="C501" s="13" t="str">
        <f t="shared" si="12"/>
        <v>1970</v>
      </c>
    </row>
    <row r="502" spans="1:3" x14ac:dyDescent="0.25">
      <c r="A502" s="11" t="s">
        <v>633</v>
      </c>
      <c r="B502" s="11">
        <v>1.7389927106069299E-2</v>
      </c>
      <c r="C502" s="13" t="str">
        <f t="shared" si="12"/>
        <v>1970</v>
      </c>
    </row>
    <row r="503" spans="1:3" x14ac:dyDescent="0.25">
      <c r="A503" s="11" t="s">
        <v>634</v>
      </c>
      <c r="B503" s="11">
        <v>1.7333312223931498E-2</v>
      </c>
      <c r="C503" s="13" t="str">
        <f t="shared" si="12"/>
        <v>1970</v>
      </c>
    </row>
    <row r="504" spans="1:3" x14ac:dyDescent="0.25">
      <c r="A504" s="11" t="s">
        <v>635</v>
      </c>
      <c r="B504" s="11">
        <v>1.73080383612409E-2</v>
      </c>
      <c r="C504" s="13" t="str">
        <f t="shared" si="12"/>
        <v>1970</v>
      </c>
    </row>
    <row r="505" spans="1:3" x14ac:dyDescent="0.25">
      <c r="A505" s="11" t="s">
        <v>636</v>
      </c>
      <c r="B505" s="11">
        <v>1.6619151911867899E-2</v>
      </c>
      <c r="C505" s="13" t="str">
        <f t="shared" si="12"/>
        <v>1971</v>
      </c>
    </row>
    <row r="506" spans="1:3" x14ac:dyDescent="0.25">
      <c r="A506" s="11" t="s">
        <v>637</v>
      </c>
      <c r="B506" s="11">
        <v>1.69950806639424E-2</v>
      </c>
      <c r="C506" s="13" t="str">
        <f t="shared" si="12"/>
        <v>1971</v>
      </c>
    </row>
    <row r="507" spans="1:3" x14ac:dyDescent="0.25">
      <c r="A507" s="11" t="s">
        <v>638</v>
      </c>
      <c r="B507" s="11">
        <v>1.7000774498923999E-2</v>
      </c>
      <c r="C507" s="13" t="str">
        <f t="shared" si="12"/>
        <v>1971</v>
      </c>
    </row>
    <row r="508" spans="1:3" x14ac:dyDescent="0.25">
      <c r="A508" s="11" t="s">
        <v>639</v>
      </c>
      <c r="B508" s="11">
        <v>1.6925639443780199E-2</v>
      </c>
      <c r="C508" s="13" t="str">
        <f t="shared" si="12"/>
        <v>1971</v>
      </c>
    </row>
    <row r="509" spans="1:3" x14ac:dyDescent="0.25">
      <c r="A509" s="11" t="s">
        <v>640</v>
      </c>
      <c r="B509" s="11">
        <v>1.72123797430918E-2</v>
      </c>
      <c r="C509" s="13" t="str">
        <f t="shared" si="12"/>
        <v>1971</v>
      </c>
    </row>
    <row r="510" spans="1:3" x14ac:dyDescent="0.25">
      <c r="A510" s="11" t="s">
        <v>641</v>
      </c>
      <c r="B510" s="11">
        <v>1.79534472028282E-2</v>
      </c>
      <c r="C510" s="13" t="str">
        <f t="shared" si="12"/>
        <v>1971</v>
      </c>
    </row>
    <row r="511" spans="1:3" x14ac:dyDescent="0.25">
      <c r="A511" s="11" t="s">
        <v>642</v>
      </c>
      <c r="B511" s="11">
        <v>1.7494515184046499E-2</v>
      </c>
      <c r="C511" s="13" t="str">
        <f t="shared" si="12"/>
        <v>1971</v>
      </c>
    </row>
    <row r="512" spans="1:3" x14ac:dyDescent="0.25">
      <c r="A512" s="11" t="s">
        <v>643</v>
      </c>
      <c r="B512" s="11">
        <v>1.7748411554568001E-2</v>
      </c>
      <c r="C512" s="13" t="str">
        <f t="shared" si="12"/>
        <v>1971</v>
      </c>
    </row>
    <row r="513" spans="1:3" x14ac:dyDescent="0.25">
      <c r="A513" s="11" t="s">
        <v>644</v>
      </c>
      <c r="B513" s="11">
        <v>1.7413784926679499E-2</v>
      </c>
      <c r="C513" s="13" t="str">
        <f t="shared" si="12"/>
        <v>1971</v>
      </c>
    </row>
    <row r="514" spans="1:3" x14ac:dyDescent="0.25">
      <c r="A514" s="11" t="s">
        <v>645</v>
      </c>
      <c r="B514" s="11">
        <v>1.7706796724007198E-2</v>
      </c>
      <c r="C514" s="13" t="str">
        <f t="shared" si="12"/>
        <v>1971</v>
      </c>
    </row>
    <row r="515" spans="1:3" x14ac:dyDescent="0.25">
      <c r="A515" s="11" t="s">
        <v>646</v>
      </c>
      <c r="B515" s="11">
        <v>1.79051123651079E-2</v>
      </c>
      <c r="C515" s="13" t="str">
        <f t="shared" si="12"/>
        <v>1971</v>
      </c>
    </row>
    <row r="516" spans="1:3" x14ac:dyDescent="0.25">
      <c r="A516" s="11" t="s">
        <v>647</v>
      </c>
      <c r="B516" s="11">
        <v>1.78701908612834E-2</v>
      </c>
      <c r="C516" s="13" t="str">
        <f t="shared" si="12"/>
        <v>1971</v>
      </c>
    </row>
    <row r="517" spans="1:3" x14ac:dyDescent="0.25">
      <c r="A517" s="11" t="s">
        <v>648</v>
      </c>
      <c r="B517" s="11">
        <v>1.87502223279182E-2</v>
      </c>
      <c r="C517" s="13" t="str">
        <f t="shared" ref="C517:C580" si="13">LEFT(A517,4)</f>
        <v>1972</v>
      </c>
    </row>
    <row r="518" spans="1:3" x14ac:dyDescent="0.25">
      <c r="A518" s="11" t="s">
        <v>649</v>
      </c>
      <c r="B518" s="11">
        <v>1.9055168258022299E-2</v>
      </c>
      <c r="C518" s="13" t="str">
        <f t="shared" si="13"/>
        <v>1972</v>
      </c>
    </row>
    <row r="519" spans="1:3" x14ac:dyDescent="0.25">
      <c r="A519" s="11" t="s">
        <v>650</v>
      </c>
      <c r="B519" s="11">
        <v>1.95596187334416E-2</v>
      </c>
      <c r="C519" s="13" t="str">
        <f t="shared" si="13"/>
        <v>1972</v>
      </c>
    </row>
    <row r="520" spans="1:3" x14ac:dyDescent="0.25">
      <c r="A520" s="11" t="s">
        <v>651</v>
      </c>
      <c r="B520" s="11">
        <v>1.9558941258019599E-2</v>
      </c>
      <c r="C520" s="13" t="str">
        <f t="shared" si="13"/>
        <v>1972</v>
      </c>
    </row>
    <row r="521" spans="1:3" x14ac:dyDescent="0.25">
      <c r="A521" s="11" t="s">
        <v>652</v>
      </c>
      <c r="B521" s="11">
        <v>2.0144522111728201E-2</v>
      </c>
      <c r="C521" s="13" t="str">
        <f t="shared" si="13"/>
        <v>1972</v>
      </c>
    </row>
    <row r="522" spans="1:3" x14ac:dyDescent="0.25">
      <c r="A522" s="11" t="s">
        <v>653</v>
      </c>
      <c r="B522" s="11">
        <v>2.0098910649805901E-2</v>
      </c>
      <c r="C522" s="13" t="str">
        <f t="shared" si="13"/>
        <v>1972</v>
      </c>
    </row>
    <row r="523" spans="1:3" x14ac:dyDescent="0.25">
      <c r="A523" s="11" t="s">
        <v>654</v>
      </c>
      <c r="B523" s="11">
        <v>2.0694416096208802E-2</v>
      </c>
      <c r="C523" s="13" t="str">
        <f t="shared" si="13"/>
        <v>1972</v>
      </c>
    </row>
    <row r="524" spans="1:3" x14ac:dyDescent="0.25">
      <c r="A524" s="11" t="s">
        <v>655</v>
      </c>
      <c r="B524" s="11">
        <v>2.1230403050228299E-2</v>
      </c>
      <c r="C524" s="13" t="str">
        <f t="shared" si="13"/>
        <v>1972</v>
      </c>
    </row>
    <row r="525" spans="1:3" x14ac:dyDescent="0.25">
      <c r="A525" s="11" t="s">
        <v>656</v>
      </c>
      <c r="B525" s="11">
        <v>2.1573428056163999E-2</v>
      </c>
      <c r="C525" s="13" t="str">
        <f t="shared" si="13"/>
        <v>1972</v>
      </c>
    </row>
    <row r="526" spans="1:3" x14ac:dyDescent="0.25">
      <c r="A526" s="11" t="s">
        <v>657</v>
      </c>
      <c r="B526" s="11">
        <v>2.2485930524244101E-2</v>
      </c>
      <c r="C526" s="13" t="str">
        <f t="shared" si="13"/>
        <v>1972</v>
      </c>
    </row>
    <row r="527" spans="1:3" x14ac:dyDescent="0.25">
      <c r="A527" s="11" t="s">
        <v>658</v>
      </c>
      <c r="B527" s="11">
        <v>2.2771947077747899E-2</v>
      </c>
      <c r="C527" s="13" t="str">
        <f t="shared" si="13"/>
        <v>1972</v>
      </c>
    </row>
    <row r="528" spans="1:3" x14ac:dyDescent="0.25">
      <c r="A528" s="11" t="s">
        <v>659</v>
      </c>
      <c r="B528" s="11">
        <v>2.4855955277808001E-2</v>
      </c>
      <c r="C528" s="13" t="str">
        <f t="shared" si="13"/>
        <v>1972</v>
      </c>
    </row>
    <row r="529" spans="1:3" x14ac:dyDescent="0.25">
      <c r="A529" s="11" t="s">
        <v>660</v>
      </c>
      <c r="B529" s="11">
        <v>2.56101473004124E-2</v>
      </c>
      <c r="C529" s="13" t="str">
        <f t="shared" si="13"/>
        <v>1973</v>
      </c>
    </row>
    <row r="530" spans="1:3" x14ac:dyDescent="0.25">
      <c r="A530" s="11" t="s">
        <v>661</v>
      </c>
      <c r="B530" s="11">
        <v>2.5355970269240601E-2</v>
      </c>
      <c r="C530" s="13" t="str">
        <f t="shared" si="13"/>
        <v>1973</v>
      </c>
    </row>
    <row r="531" spans="1:3" x14ac:dyDescent="0.25">
      <c r="A531" s="11" t="s">
        <v>662</v>
      </c>
      <c r="B531" s="11">
        <v>2.5218411148179701E-2</v>
      </c>
      <c r="C531" s="13" t="str">
        <f t="shared" si="13"/>
        <v>1973</v>
      </c>
    </row>
    <row r="532" spans="1:3" x14ac:dyDescent="0.25">
      <c r="A532" s="11" t="s">
        <v>663</v>
      </c>
      <c r="B532" s="11">
        <v>2.48627369288652E-2</v>
      </c>
      <c r="C532" s="13" t="str">
        <f t="shared" si="13"/>
        <v>1973</v>
      </c>
    </row>
    <row r="533" spans="1:3" x14ac:dyDescent="0.25">
      <c r="A533" s="11" t="s">
        <v>664</v>
      </c>
      <c r="B533" s="11">
        <v>2.51812823187023E-2</v>
      </c>
      <c r="C533" s="13" t="str">
        <f t="shared" si="13"/>
        <v>1973</v>
      </c>
    </row>
    <row r="534" spans="1:3" x14ac:dyDescent="0.25">
      <c r="A534" s="11" t="s">
        <v>665</v>
      </c>
      <c r="B534" s="11">
        <v>2.50207146655556E-2</v>
      </c>
      <c r="C534" s="13" t="str">
        <f t="shared" si="13"/>
        <v>1973</v>
      </c>
    </row>
    <row r="535" spans="1:3" x14ac:dyDescent="0.25">
      <c r="A535" s="11" t="s">
        <v>666</v>
      </c>
      <c r="B535" s="11">
        <v>2.56149573539807E-2</v>
      </c>
      <c r="C535" s="13" t="str">
        <f t="shared" si="13"/>
        <v>1973</v>
      </c>
    </row>
    <row r="536" spans="1:3" x14ac:dyDescent="0.25">
      <c r="A536" s="11" t="s">
        <v>667</v>
      </c>
      <c r="B536" s="11">
        <v>2.50316164505377E-2</v>
      </c>
      <c r="C536" s="13" t="str">
        <f t="shared" si="13"/>
        <v>1973</v>
      </c>
    </row>
    <row r="537" spans="1:3" x14ac:dyDescent="0.25">
      <c r="A537" s="11" t="s">
        <v>668</v>
      </c>
      <c r="B537" s="11">
        <v>2.4635801286022899E-2</v>
      </c>
      <c r="C537" s="13" t="str">
        <f t="shared" si="13"/>
        <v>1973</v>
      </c>
    </row>
    <row r="538" spans="1:3" x14ac:dyDescent="0.25">
      <c r="A538" s="11" t="s">
        <v>669</v>
      </c>
      <c r="B538" s="11">
        <v>2.4858871607673E-2</v>
      </c>
      <c r="C538" s="13" t="str">
        <f t="shared" si="13"/>
        <v>1973</v>
      </c>
    </row>
    <row r="539" spans="1:3" x14ac:dyDescent="0.25">
      <c r="A539" s="11" t="s">
        <v>670</v>
      </c>
      <c r="B539" s="11">
        <v>2.4698564276105402E-2</v>
      </c>
      <c r="C539" s="13" t="str">
        <f t="shared" si="13"/>
        <v>1973</v>
      </c>
    </row>
    <row r="540" spans="1:3" x14ac:dyDescent="0.25">
      <c r="A540" s="11" t="s">
        <v>671</v>
      </c>
      <c r="B540" s="11">
        <v>2.3749405149728401E-2</v>
      </c>
      <c r="C540" s="13" t="str">
        <f t="shared" si="13"/>
        <v>1973</v>
      </c>
    </row>
    <row r="541" spans="1:3" x14ac:dyDescent="0.25">
      <c r="A541" s="11" t="s">
        <v>672</v>
      </c>
      <c r="B541" s="11">
        <v>2.3369330728641401E-2</v>
      </c>
      <c r="C541" s="13" t="str">
        <f t="shared" si="13"/>
        <v>1974</v>
      </c>
    </row>
    <row r="542" spans="1:3" x14ac:dyDescent="0.25">
      <c r="A542" s="11" t="s">
        <v>673</v>
      </c>
      <c r="B542" s="11">
        <v>2.2997603456128401E-2</v>
      </c>
      <c r="C542" s="13" t="str">
        <f t="shared" si="13"/>
        <v>1974</v>
      </c>
    </row>
    <row r="543" spans="1:3" x14ac:dyDescent="0.25">
      <c r="A543" s="11" t="s">
        <v>674</v>
      </c>
      <c r="B543" s="11">
        <v>2.3005650467277299E-2</v>
      </c>
      <c r="C543" s="13" t="str">
        <f t="shared" si="13"/>
        <v>1974</v>
      </c>
    </row>
    <row r="544" spans="1:3" x14ac:dyDescent="0.25">
      <c r="A544" s="11" t="s">
        <v>675</v>
      </c>
      <c r="B544" s="11">
        <v>2.3646120850272401E-2</v>
      </c>
      <c r="C544" s="13" t="str">
        <f t="shared" si="13"/>
        <v>1974</v>
      </c>
    </row>
    <row r="545" spans="1:3" x14ac:dyDescent="0.25">
      <c r="A545" s="11" t="s">
        <v>676</v>
      </c>
      <c r="B545" s="11">
        <v>2.3268042197490801E-2</v>
      </c>
      <c r="C545" s="13" t="str">
        <f t="shared" si="13"/>
        <v>1974</v>
      </c>
    </row>
    <row r="546" spans="1:3" x14ac:dyDescent="0.25">
      <c r="A546" s="11" t="s">
        <v>677</v>
      </c>
      <c r="B546" s="11">
        <v>2.2604300858258101E-2</v>
      </c>
      <c r="C546" s="13" t="str">
        <f t="shared" si="13"/>
        <v>1974</v>
      </c>
    </row>
    <row r="547" spans="1:3" x14ac:dyDescent="0.25">
      <c r="A547" s="11" t="s">
        <v>678</v>
      </c>
      <c r="B547" s="11">
        <v>2.1927343831296901E-2</v>
      </c>
      <c r="C547" s="13" t="str">
        <f t="shared" si="13"/>
        <v>1974</v>
      </c>
    </row>
    <row r="548" spans="1:3" x14ac:dyDescent="0.25">
      <c r="A548" s="11" t="s">
        <v>679</v>
      </c>
      <c r="B548" s="11">
        <v>2.1370170732863101E-2</v>
      </c>
      <c r="C548" s="13" t="str">
        <f t="shared" si="13"/>
        <v>1974</v>
      </c>
    </row>
    <row r="549" spans="1:3" x14ac:dyDescent="0.25">
      <c r="A549" s="11" t="s">
        <v>680</v>
      </c>
      <c r="B549" s="11">
        <v>2.0384752883447401E-2</v>
      </c>
      <c r="C549" s="13" t="str">
        <f t="shared" si="13"/>
        <v>1974</v>
      </c>
    </row>
    <row r="550" spans="1:3" x14ac:dyDescent="0.25">
      <c r="A550" s="11" t="s">
        <v>681</v>
      </c>
      <c r="B550" s="11">
        <v>1.8901465876878201E-2</v>
      </c>
      <c r="C550" s="13" t="str">
        <f t="shared" si="13"/>
        <v>1974</v>
      </c>
    </row>
    <row r="551" spans="1:3" x14ac:dyDescent="0.25">
      <c r="A551" s="11" t="s">
        <v>682</v>
      </c>
      <c r="B551" s="11">
        <v>1.7378205542006201E-2</v>
      </c>
      <c r="C551" s="13" t="str">
        <f t="shared" si="13"/>
        <v>1974</v>
      </c>
    </row>
    <row r="552" spans="1:3" x14ac:dyDescent="0.25">
      <c r="A552" s="11" t="s">
        <v>683</v>
      </c>
      <c r="B552" s="11">
        <v>1.5903076208476901E-2</v>
      </c>
      <c r="C552" s="13" t="str">
        <f t="shared" si="13"/>
        <v>1974</v>
      </c>
    </row>
    <row r="553" spans="1:3" x14ac:dyDescent="0.25">
      <c r="A553" s="11" t="s">
        <v>684</v>
      </c>
      <c r="B553" s="11">
        <v>1.49634469526901E-2</v>
      </c>
      <c r="C553" s="13" t="str">
        <f t="shared" si="13"/>
        <v>1975</v>
      </c>
    </row>
    <row r="554" spans="1:3" x14ac:dyDescent="0.25">
      <c r="A554" s="11" t="s">
        <v>685</v>
      </c>
      <c r="B554" s="11">
        <v>1.47257054289112E-2</v>
      </c>
      <c r="C554" s="13" t="str">
        <f t="shared" si="13"/>
        <v>1975</v>
      </c>
    </row>
    <row r="555" spans="1:3" x14ac:dyDescent="0.25">
      <c r="A555" s="11" t="s">
        <v>686</v>
      </c>
      <c r="B555" s="11">
        <v>1.43709355008342E-2</v>
      </c>
      <c r="C555" s="13" t="str">
        <f t="shared" si="13"/>
        <v>1975</v>
      </c>
    </row>
    <row r="556" spans="1:3" x14ac:dyDescent="0.25">
      <c r="A556" s="11" t="s">
        <v>687</v>
      </c>
      <c r="B556" s="11">
        <v>1.4334930844390401E-2</v>
      </c>
      <c r="C556" s="13" t="str">
        <f t="shared" si="13"/>
        <v>1975</v>
      </c>
    </row>
    <row r="557" spans="1:3" x14ac:dyDescent="0.25">
      <c r="A557" s="11" t="s">
        <v>688</v>
      </c>
      <c r="B557" s="11">
        <v>1.42608773159986E-2</v>
      </c>
      <c r="C557" s="13" t="str">
        <f t="shared" si="13"/>
        <v>1975</v>
      </c>
    </row>
    <row r="558" spans="1:3" x14ac:dyDescent="0.25">
      <c r="A558" s="11" t="s">
        <v>689</v>
      </c>
      <c r="B558" s="11">
        <v>1.5183967178707699E-2</v>
      </c>
      <c r="C558" s="13" t="str">
        <f t="shared" si="13"/>
        <v>1975</v>
      </c>
    </row>
    <row r="559" spans="1:3" x14ac:dyDescent="0.25">
      <c r="A559" s="11" t="s">
        <v>690</v>
      </c>
      <c r="B559" s="11">
        <v>1.5402554425979599E-2</v>
      </c>
      <c r="C559" s="13" t="str">
        <f t="shared" si="13"/>
        <v>1975</v>
      </c>
    </row>
    <row r="560" spans="1:3" x14ac:dyDescent="0.25">
      <c r="A560" s="11" t="s">
        <v>691</v>
      </c>
      <c r="B560" s="11">
        <v>1.50893112800023E-2</v>
      </c>
      <c r="C560" s="13" t="str">
        <f t="shared" si="13"/>
        <v>1975</v>
      </c>
    </row>
    <row r="561" spans="1:3" x14ac:dyDescent="0.25">
      <c r="A561" s="11" t="s">
        <v>692</v>
      </c>
      <c r="B561" s="11">
        <v>1.5663015759989001E-2</v>
      </c>
      <c r="C561" s="13" t="str">
        <f t="shared" si="13"/>
        <v>1975</v>
      </c>
    </row>
    <row r="562" spans="1:3" x14ac:dyDescent="0.25">
      <c r="A562" s="11" t="s">
        <v>693</v>
      </c>
      <c r="B562" s="11">
        <v>1.5652215628188901E-2</v>
      </c>
      <c r="C562" s="13" t="str">
        <f t="shared" si="13"/>
        <v>1975</v>
      </c>
    </row>
    <row r="563" spans="1:3" x14ac:dyDescent="0.25">
      <c r="A563" s="11" t="s">
        <v>694</v>
      </c>
      <c r="B563" s="11">
        <v>1.6234855092810498E-2</v>
      </c>
      <c r="C563" s="13" t="str">
        <f t="shared" si="13"/>
        <v>1975</v>
      </c>
    </row>
    <row r="564" spans="1:3" x14ac:dyDescent="0.25">
      <c r="A564" s="11" t="s">
        <v>695</v>
      </c>
      <c r="B564" s="11">
        <v>1.6207512975430199E-2</v>
      </c>
      <c r="C564" s="13" t="str">
        <f t="shared" si="13"/>
        <v>1975</v>
      </c>
    </row>
    <row r="565" spans="1:3" x14ac:dyDescent="0.25">
      <c r="A565" s="11" t="s">
        <v>696</v>
      </c>
      <c r="B565" s="11">
        <v>1.6405702208216699E-2</v>
      </c>
      <c r="C565" s="13" t="str">
        <f t="shared" si="13"/>
        <v>1976</v>
      </c>
    </row>
    <row r="566" spans="1:3" x14ac:dyDescent="0.25">
      <c r="A566" s="11" t="s">
        <v>697</v>
      </c>
      <c r="B566" s="11">
        <v>1.7257526013676101E-2</v>
      </c>
      <c r="C566" s="13" t="str">
        <f t="shared" si="13"/>
        <v>1976</v>
      </c>
    </row>
    <row r="567" spans="1:3" x14ac:dyDescent="0.25">
      <c r="A567" s="11" t="s">
        <v>698</v>
      </c>
      <c r="B567" s="11">
        <v>1.7505165122981201E-2</v>
      </c>
      <c r="C567" s="13" t="str">
        <f t="shared" si="13"/>
        <v>1976</v>
      </c>
    </row>
    <row r="568" spans="1:3" x14ac:dyDescent="0.25">
      <c r="A568" s="11" t="s">
        <v>699</v>
      </c>
      <c r="B568" s="11">
        <v>1.7122704407987799E-2</v>
      </c>
      <c r="C568" s="13" t="str">
        <f t="shared" si="13"/>
        <v>1976</v>
      </c>
    </row>
    <row r="569" spans="1:3" x14ac:dyDescent="0.25">
      <c r="A569" s="11" t="s">
        <v>700</v>
      </c>
      <c r="B569" s="11">
        <v>1.7674816510919601E-2</v>
      </c>
      <c r="C569" s="13" t="str">
        <f t="shared" si="13"/>
        <v>1976</v>
      </c>
    </row>
    <row r="570" spans="1:3" x14ac:dyDescent="0.25">
      <c r="A570" s="11" t="s">
        <v>701</v>
      </c>
      <c r="B570" s="11">
        <v>1.766781183837E-2</v>
      </c>
      <c r="C570" s="13" t="str">
        <f t="shared" si="13"/>
        <v>1976</v>
      </c>
    </row>
    <row r="571" spans="1:3" x14ac:dyDescent="0.25">
      <c r="A571" s="11" t="s">
        <v>702</v>
      </c>
      <c r="B571" s="11">
        <v>1.75401275392368E-2</v>
      </c>
      <c r="C571" s="13" t="str">
        <f t="shared" si="13"/>
        <v>1976</v>
      </c>
    </row>
    <row r="572" spans="1:3" x14ac:dyDescent="0.25">
      <c r="A572" s="11" t="s">
        <v>703</v>
      </c>
      <c r="B572" s="11">
        <v>1.75114805317509E-2</v>
      </c>
      <c r="C572" s="13" t="str">
        <f t="shared" si="13"/>
        <v>1976</v>
      </c>
    </row>
    <row r="573" spans="1:3" x14ac:dyDescent="0.25">
      <c r="A573" s="11" t="s">
        <v>704</v>
      </c>
      <c r="B573" s="11">
        <v>1.7262584250977799E-2</v>
      </c>
      <c r="C573" s="13" t="str">
        <f t="shared" si="13"/>
        <v>1976</v>
      </c>
    </row>
    <row r="574" spans="1:3" x14ac:dyDescent="0.25">
      <c r="A574" s="11" t="s">
        <v>705</v>
      </c>
      <c r="B574" s="11">
        <v>1.7518180614267301E-2</v>
      </c>
      <c r="C574" s="13" t="str">
        <f t="shared" si="13"/>
        <v>1976</v>
      </c>
    </row>
    <row r="575" spans="1:3" x14ac:dyDescent="0.25">
      <c r="A575" s="11" t="s">
        <v>706</v>
      </c>
      <c r="B575" s="11">
        <v>1.7981016924723099E-2</v>
      </c>
      <c r="C575" s="13" t="str">
        <f t="shared" si="13"/>
        <v>1976</v>
      </c>
    </row>
    <row r="576" spans="1:3" x14ac:dyDescent="0.25">
      <c r="A576" s="11" t="s">
        <v>707</v>
      </c>
      <c r="B576" s="11">
        <v>1.8525018509593701E-2</v>
      </c>
      <c r="C576" s="13" t="str">
        <f t="shared" si="13"/>
        <v>1976</v>
      </c>
    </row>
    <row r="577" spans="1:3" x14ac:dyDescent="0.25">
      <c r="A577" s="11" t="s">
        <v>708</v>
      </c>
      <c r="B577" s="11">
        <v>1.9113871119114001E-2</v>
      </c>
      <c r="C577" s="13" t="str">
        <f t="shared" si="13"/>
        <v>1977</v>
      </c>
    </row>
    <row r="578" spans="1:3" x14ac:dyDescent="0.25">
      <c r="A578" s="11" t="s">
        <v>709</v>
      </c>
      <c r="B578" s="11">
        <v>1.90010858899303E-2</v>
      </c>
      <c r="C578" s="13" t="str">
        <f t="shared" si="13"/>
        <v>1977</v>
      </c>
    </row>
    <row r="579" spans="1:3" x14ac:dyDescent="0.25">
      <c r="A579" s="11" t="s">
        <v>710</v>
      </c>
      <c r="B579" s="11">
        <v>1.94941534487258E-2</v>
      </c>
      <c r="C579" s="13" t="str">
        <f t="shared" si="13"/>
        <v>1977</v>
      </c>
    </row>
    <row r="580" spans="1:3" x14ac:dyDescent="0.25">
      <c r="A580" s="11" t="s">
        <v>711</v>
      </c>
      <c r="B580" s="11">
        <v>2.0007287170717401E-2</v>
      </c>
      <c r="C580" s="13" t="str">
        <f t="shared" si="13"/>
        <v>1977</v>
      </c>
    </row>
    <row r="581" spans="1:3" x14ac:dyDescent="0.25">
      <c r="A581" s="11" t="s">
        <v>712</v>
      </c>
      <c r="B581" s="11">
        <v>2.04932268724629E-2</v>
      </c>
      <c r="C581" s="13" t="str">
        <f t="shared" ref="C581:C644" si="14">LEFT(A581,4)</f>
        <v>1977</v>
      </c>
    </row>
    <row r="582" spans="1:3" x14ac:dyDescent="0.25">
      <c r="A582" s="11" t="s">
        <v>713</v>
      </c>
      <c r="B582" s="11">
        <v>2.0680452406416201E-2</v>
      </c>
      <c r="C582" s="13" t="str">
        <f t="shared" si="14"/>
        <v>1977</v>
      </c>
    </row>
    <row r="583" spans="1:3" x14ac:dyDescent="0.25">
      <c r="A583" s="11" t="s">
        <v>714</v>
      </c>
      <c r="B583" s="11">
        <v>2.1270568602548799E-2</v>
      </c>
      <c r="C583" s="13" t="str">
        <f t="shared" si="14"/>
        <v>1977</v>
      </c>
    </row>
    <row r="584" spans="1:3" x14ac:dyDescent="0.25">
      <c r="A584" s="11" t="s">
        <v>715</v>
      </c>
      <c r="B584" s="11">
        <v>2.1723561721905E-2</v>
      </c>
      <c r="C584" s="13" t="str">
        <f t="shared" si="14"/>
        <v>1977</v>
      </c>
    </row>
    <row r="585" spans="1:3" x14ac:dyDescent="0.25">
      <c r="A585" s="11" t="s">
        <v>716</v>
      </c>
      <c r="B585" s="11">
        <v>2.1429817030369801E-2</v>
      </c>
      <c r="C585" s="13" t="str">
        <f t="shared" si="14"/>
        <v>1977</v>
      </c>
    </row>
    <row r="586" spans="1:3" x14ac:dyDescent="0.25">
      <c r="A586" s="11" t="s">
        <v>717</v>
      </c>
      <c r="B586" s="11">
        <v>2.2447076660533801E-2</v>
      </c>
      <c r="C586" s="13" t="str">
        <f t="shared" si="14"/>
        <v>1977</v>
      </c>
    </row>
    <row r="587" spans="1:3" x14ac:dyDescent="0.25">
      <c r="A587" s="11" t="s">
        <v>718</v>
      </c>
      <c r="B587" s="11">
        <v>2.3092253417152601E-2</v>
      </c>
      <c r="C587" s="13" t="str">
        <f t="shared" si="14"/>
        <v>1977</v>
      </c>
    </row>
    <row r="588" spans="1:3" x14ac:dyDescent="0.25">
      <c r="A588" s="11" t="s">
        <v>719</v>
      </c>
      <c r="B588" s="11">
        <v>2.3927496019503201E-2</v>
      </c>
      <c r="C588" s="13" t="str">
        <f t="shared" si="14"/>
        <v>1977</v>
      </c>
    </row>
    <row r="589" spans="1:3" x14ac:dyDescent="0.25">
      <c r="A589" s="11" t="s">
        <v>720</v>
      </c>
      <c r="B589" s="11">
        <v>2.38368840273998E-2</v>
      </c>
      <c r="C589" s="13" t="str">
        <f t="shared" si="14"/>
        <v>1978</v>
      </c>
    </row>
    <row r="590" spans="1:3" x14ac:dyDescent="0.25">
      <c r="A590" s="11" t="s">
        <v>721</v>
      </c>
      <c r="B590" s="11">
        <v>2.4116364463771699E-2</v>
      </c>
      <c r="C590" s="13" t="str">
        <f t="shared" si="14"/>
        <v>1978</v>
      </c>
    </row>
    <row r="591" spans="1:3" x14ac:dyDescent="0.25">
      <c r="A591" s="11" t="s">
        <v>722</v>
      </c>
      <c r="B591" s="11">
        <v>2.4596105777987001E-2</v>
      </c>
      <c r="C591" s="13" t="str">
        <f t="shared" si="14"/>
        <v>1978</v>
      </c>
    </row>
    <row r="592" spans="1:3" x14ac:dyDescent="0.25">
      <c r="A592" s="11" t="s">
        <v>723</v>
      </c>
      <c r="B592" s="11">
        <v>2.6093415351694099E-2</v>
      </c>
      <c r="C592" s="13" t="str">
        <f t="shared" si="14"/>
        <v>1978</v>
      </c>
    </row>
    <row r="593" spans="1:3" x14ac:dyDescent="0.25">
      <c r="A593" s="11" t="s">
        <v>724</v>
      </c>
      <c r="B593" s="11">
        <v>2.5742803741025399E-2</v>
      </c>
      <c r="C593" s="13" t="str">
        <f t="shared" si="14"/>
        <v>1978</v>
      </c>
    </row>
    <row r="594" spans="1:3" x14ac:dyDescent="0.25">
      <c r="A594" s="11" t="s">
        <v>725</v>
      </c>
      <c r="B594" s="11">
        <v>2.5890267467671299E-2</v>
      </c>
      <c r="C594" s="13" t="str">
        <f t="shared" si="14"/>
        <v>1978</v>
      </c>
    </row>
    <row r="595" spans="1:3" x14ac:dyDescent="0.25">
      <c r="A595" s="11" t="s">
        <v>726</v>
      </c>
      <c r="B595" s="11">
        <v>2.5616351038540701E-2</v>
      </c>
      <c r="C595" s="13" t="str">
        <f t="shared" si="14"/>
        <v>1978</v>
      </c>
    </row>
    <row r="596" spans="1:3" x14ac:dyDescent="0.25">
      <c r="A596" s="11" t="s">
        <v>727</v>
      </c>
      <c r="B596" s="11">
        <v>2.6121454398751701E-2</v>
      </c>
      <c r="C596" s="13" t="str">
        <f t="shared" si="14"/>
        <v>1978</v>
      </c>
    </row>
    <row r="597" spans="1:3" x14ac:dyDescent="0.25">
      <c r="A597" s="11" t="s">
        <v>728</v>
      </c>
      <c r="B597" s="11">
        <v>2.6315095605894099E-2</v>
      </c>
      <c r="C597" s="13" t="str">
        <f t="shared" si="14"/>
        <v>1978</v>
      </c>
    </row>
    <row r="598" spans="1:3" x14ac:dyDescent="0.25">
      <c r="A598" s="11" t="s">
        <v>729</v>
      </c>
      <c r="B598" s="11">
        <v>2.7302635007350601E-2</v>
      </c>
      <c r="C598" s="13" t="str">
        <f t="shared" si="14"/>
        <v>1978</v>
      </c>
    </row>
    <row r="599" spans="1:3" x14ac:dyDescent="0.25">
      <c r="A599" s="11" t="s">
        <v>730</v>
      </c>
      <c r="B599" s="11">
        <v>2.6911722211045E-2</v>
      </c>
      <c r="C599" s="13" t="str">
        <f t="shared" si="14"/>
        <v>1978</v>
      </c>
    </row>
    <row r="600" spans="1:3" x14ac:dyDescent="0.25">
      <c r="A600" s="11" t="s">
        <v>731</v>
      </c>
      <c r="B600" s="11">
        <v>2.7110901911758099E-2</v>
      </c>
      <c r="C600" s="13" t="str">
        <f t="shared" si="14"/>
        <v>1978</v>
      </c>
    </row>
    <row r="601" spans="1:3" x14ac:dyDescent="0.25">
      <c r="A601" s="11" t="s">
        <v>732</v>
      </c>
      <c r="B601" s="11">
        <v>2.67837029283974E-2</v>
      </c>
      <c r="C601" s="13" t="str">
        <f t="shared" si="14"/>
        <v>1979</v>
      </c>
    </row>
    <row r="602" spans="1:3" x14ac:dyDescent="0.25">
      <c r="A602" s="11" t="s">
        <v>733</v>
      </c>
      <c r="B602" s="11">
        <v>2.61467157924761E-2</v>
      </c>
      <c r="C602" s="13" t="str">
        <f t="shared" si="14"/>
        <v>1979</v>
      </c>
    </row>
    <row r="603" spans="1:3" x14ac:dyDescent="0.25">
      <c r="A603" s="11" t="s">
        <v>734</v>
      </c>
      <c r="B603" s="11">
        <v>2.6124966236844599E-2</v>
      </c>
      <c r="C603" s="13" t="str">
        <f t="shared" si="14"/>
        <v>1979</v>
      </c>
    </row>
    <row r="604" spans="1:3" x14ac:dyDescent="0.25">
      <c r="A604" s="11" t="s">
        <v>735</v>
      </c>
      <c r="B604" s="11">
        <v>2.7278726121175999E-2</v>
      </c>
      <c r="C604" s="13" t="str">
        <f t="shared" si="14"/>
        <v>1979</v>
      </c>
    </row>
    <row r="605" spans="1:3" x14ac:dyDescent="0.25">
      <c r="A605" s="11" t="s">
        <v>736</v>
      </c>
      <c r="B605" s="11">
        <v>2.70166900246489E-2</v>
      </c>
      <c r="C605" s="13" t="str">
        <f t="shared" si="14"/>
        <v>1979</v>
      </c>
    </row>
    <row r="606" spans="1:3" x14ac:dyDescent="0.25">
      <c r="A606" s="11" t="s">
        <v>737</v>
      </c>
      <c r="B606" s="11">
        <v>2.6373859732437499E-2</v>
      </c>
      <c r="C606" s="13" t="str">
        <f t="shared" si="14"/>
        <v>1979</v>
      </c>
    </row>
    <row r="607" spans="1:3" x14ac:dyDescent="0.25">
      <c r="A607" s="11" t="s">
        <v>738</v>
      </c>
      <c r="B607" s="11">
        <v>2.6282432093510499E-2</v>
      </c>
      <c r="C607" s="13" t="str">
        <f t="shared" si="14"/>
        <v>1979</v>
      </c>
    </row>
    <row r="608" spans="1:3" x14ac:dyDescent="0.25">
      <c r="A608" s="11" t="s">
        <v>739</v>
      </c>
      <c r="B608" s="11">
        <v>2.65189139036714E-2</v>
      </c>
      <c r="C608" s="13" t="str">
        <f t="shared" si="14"/>
        <v>1979</v>
      </c>
    </row>
    <row r="609" spans="1:3" x14ac:dyDescent="0.25">
      <c r="A609" s="11" t="s">
        <v>740</v>
      </c>
      <c r="B609" s="11">
        <v>2.71866132704691E-2</v>
      </c>
      <c r="C609" s="13" t="str">
        <f t="shared" si="14"/>
        <v>1979</v>
      </c>
    </row>
    <row r="610" spans="1:3" x14ac:dyDescent="0.25">
      <c r="A610" s="11" t="s">
        <v>741</v>
      </c>
      <c r="B610" s="11">
        <v>2.7401392047020402E-2</v>
      </c>
      <c r="C610" s="13" t="str">
        <f t="shared" si="14"/>
        <v>1979</v>
      </c>
    </row>
    <row r="611" spans="1:3" x14ac:dyDescent="0.25">
      <c r="A611" s="11" t="s">
        <v>742</v>
      </c>
      <c r="B611" s="11">
        <v>2.5823007728285399E-2</v>
      </c>
      <c r="C611" s="13" t="str">
        <f t="shared" si="14"/>
        <v>1979</v>
      </c>
    </row>
    <row r="612" spans="1:3" x14ac:dyDescent="0.25">
      <c r="A612" s="11" t="s">
        <v>743</v>
      </c>
      <c r="B612" s="11">
        <v>2.5457473816633901E-2</v>
      </c>
      <c r="C612" s="13" t="str">
        <f t="shared" si="14"/>
        <v>1979</v>
      </c>
    </row>
    <row r="613" spans="1:3" x14ac:dyDescent="0.25">
      <c r="A613" s="11" t="s">
        <v>744</v>
      </c>
      <c r="B613" s="11">
        <v>2.48720235255811E-2</v>
      </c>
      <c r="C613" s="13" t="str">
        <f t="shared" si="14"/>
        <v>1980</v>
      </c>
    </row>
    <row r="614" spans="1:3" x14ac:dyDescent="0.25">
      <c r="A614" s="11" t="s">
        <v>745</v>
      </c>
      <c r="B614" s="11">
        <v>2.4072289268869999E-2</v>
      </c>
      <c r="C614" s="13" t="str">
        <f t="shared" si="14"/>
        <v>1980</v>
      </c>
    </row>
    <row r="615" spans="1:3" x14ac:dyDescent="0.25">
      <c r="A615" s="11" t="s">
        <v>746</v>
      </c>
      <c r="B615" s="11">
        <v>2.38732568646133E-2</v>
      </c>
      <c r="C615" s="13" t="str">
        <f t="shared" si="14"/>
        <v>1980</v>
      </c>
    </row>
    <row r="616" spans="1:3" x14ac:dyDescent="0.25">
      <c r="A616" s="11" t="s">
        <v>747</v>
      </c>
      <c r="B616" s="11">
        <v>2.10201138639395E-2</v>
      </c>
      <c r="C616" s="13" t="str">
        <f t="shared" si="14"/>
        <v>1980</v>
      </c>
    </row>
    <row r="617" spans="1:3" x14ac:dyDescent="0.25">
      <c r="A617" s="11" t="s">
        <v>748</v>
      </c>
      <c r="B617" s="11">
        <v>1.9420474438613101E-2</v>
      </c>
      <c r="C617" s="13" t="str">
        <f t="shared" si="14"/>
        <v>1980</v>
      </c>
    </row>
    <row r="618" spans="1:3" x14ac:dyDescent="0.25">
      <c r="A618" s="11" t="s">
        <v>749</v>
      </c>
      <c r="B618" s="11">
        <v>1.9703462747554901E-2</v>
      </c>
      <c r="C618" s="13" t="str">
        <f t="shared" si="14"/>
        <v>1980</v>
      </c>
    </row>
    <row r="619" spans="1:3" x14ac:dyDescent="0.25">
      <c r="A619" s="11" t="s">
        <v>750</v>
      </c>
      <c r="B619" s="11">
        <v>1.9633775531536401E-2</v>
      </c>
      <c r="C619" s="13" t="str">
        <f t="shared" si="14"/>
        <v>1980</v>
      </c>
    </row>
    <row r="620" spans="1:3" x14ac:dyDescent="0.25">
      <c r="A620" s="11" t="s">
        <v>751</v>
      </c>
      <c r="B620" s="11">
        <v>1.9898787107244E-2</v>
      </c>
      <c r="C620" s="13" t="str">
        <f t="shared" si="14"/>
        <v>1980</v>
      </c>
    </row>
    <row r="621" spans="1:3" x14ac:dyDescent="0.25">
      <c r="A621" s="11" t="s">
        <v>752</v>
      </c>
      <c r="B621" s="11">
        <v>2.0665475694538901E-2</v>
      </c>
      <c r="C621" s="13" t="str">
        <f t="shared" si="14"/>
        <v>1980</v>
      </c>
    </row>
    <row r="622" spans="1:3" x14ac:dyDescent="0.25">
      <c r="A622" s="11" t="s">
        <v>753</v>
      </c>
      <c r="B622" s="11">
        <v>2.0606406740223699E-2</v>
      </c>
      <c r="C622" s="13" t="str">
        <f t="shared" si="14"/>
        <v>1980</v>
      </c>
    </row>
    <row r="623" spans="1:3" x14ac:dyDescent="0.25">
      <c r="A623" s="11" t="s">
        <v>754</v>
      </c>
      <c r="B623" s="11">
        <v>2.1337225185427699E-2</v>
      </c>
      <c r="C623" s="13" t="str">
        <f t="shared" si="14"/>
        <v>1980</v>
      </c>
    </row>
    <row r="624" spans="1:3" x14ac:dyDescent="0.25">
      <c r="A624" s="11" t="s">
        <v>755</v>
      </c>
      <c r="B624" s="11">
        <v>2.06165801841952E-2</v>
      </c>
      <c r="C624" s="13" t="str">
        <f t="shared" si="14"/>
        <v>1980</v>
      </c>
    </row>
    <row r="625" spans="1:3" x14ac:dyDescent="0.25">
      <c r="A625" s="11" t="s">
        <v>756</v>
      </c>
      <c r="B625" s="11">
        <v>2.0235010784406302E-2</v>
      </c>
      <c r="C625" s="13" t="str">
        <f t="shared" si="14"/>
        <v>1981</v>
      </c>
    </row>
    <row r="626" spans="1:3" x14ac:dyDescent="0.25">
      <c r="A626" s="11" t="s">
        <v>757</v>
      </c>
      <c r="B626" s="11">
        <v>2.0447064133457701E-2</v>
      </c>
      <c r="C626" s="13" t="str">
        <f t="shared" si="14"/>
        <v>1981</v>
      </c>
    </row>
    <row r="627" spans="1:3" x14ac:dyDescent="0.25">
      <c r="A627" s="11" t="s">
        <v>758</v>
      </c>
      <c r="B627" s="11">
        <v>2.0388484113140301E-2</v>
      </c>
      <c r="C627" s="13" t="str">
        <f t="shared" si="14"/>
        <v>1981</v>
      </c>
    </row>
    <row r="628" spans="1:3" x14ac:dyDescent="0.25">
      <c r="A628" s="11" t="s">
        <v>759</v>
      </c>
      <c r="B628" s="11">
        <v>2.0318853485735401E-2</v>
      </c>
      <c r="C628" s="13" t="str">
        <f t="shared" si="14"/>
        <v>1981</v>
      </c>
    </row>
    <row r="629" spans="1:3" x14ac:dyDescent="0.25">
      <c r="A629" s="11" t="s">
        <v>760</v>
      </c>
      <c r="B629" s="11">
        <v>2.0013433877756E-2</v>
      </c>
      <c r="C629" s="13" t="str">
        <f t="shared" si="14"/>
        <v>1981</v>
      </c>
    </row>
    <row r="630" spans="1:3" x14ac:dyDescent="0.25">
      <c r="A630" s="11" t="s">
        <v>761</v>
      </c>
      <c r="B630" s="11">
        <v>2.0165940394445098E-2</v>
      </c>
      <c r="C630" s="13" t="str">
        <f t="shared" si="14"/>
        <v>1981</v>
      </c>
    </row>
    <row r="631" spans="1:3" x14ac:dyDescent="0.25">
      <c r="A631" s="11" t="s">
        <v>762</v>
      </c>
      <c r="B631" s="11">
        <v>2.01362179427786E-2</v>
      </c>
      <c r="C631" s="13" t="str">
        <f t="shared" si="14"/>
        <v>1981</v>
      </c>
    </row>
    <row r="632" spans="1:3" x14ac:dyDescent="0.25">
      <c r="A632" s="11" t="s">
        <v>763</v>
      </c>
      <c r="B632" s="11">
        <v>1.9853607119418901E-2</v>
      </c>
      <c r="C632" s="13" t="str">
        <f t="shared" si="14"/>
        <v>1981</v>
      </c>
    </row>
    <row r="633" spans="1:3" x14ac:dyDescent="0.25">
      <c r="A633" s="11" t="s">
        <v>764</v>
      </c>
      <c r="B633" s="11">
        <v>1.8923375905488801E-2</v>
      </c>
      <c r="C633" s="13" t="str">
        <f t="shared" si="14"/>
        <v>1981</v>
      </c>
    </row>
    <row r="634" spans="1:3" x14ac:dyDescent="0.25">
      <c r="A634" s="11" t="s">
        <v>765</v>
      </c>
      <c r="B634" s="11">
        <v>1.7794180240673502E-2</v>
      </c>
      <c r="C634" s="13" t="str">
        <f t="shared" si="14"/>
        <v>1981</v>
      </c>
    </row>
    <row r="635" spans="1:3" x14ac:dyDescent="0.25">
      <c r="A635" s="11" t="s">
        <v>766</v>
      </c>
      <c r="B635" s="11">
        <v>1.75095102861853E-2</v>
      </c>
      <c r="C635" s="13" t="str">
        <f t="shared" si="14"/>
        <v>1981</v>
      </c>
    </row>
    <row r="636" spans="1:3" x14ac:dyDescent="0.25">
      <c r="A636" s="11" t="s">
        <v>767</v>
      </c>
      <c r="B636" s="11">
        <v>1.6808959001848998E-2</v>
      </c>
      <c r="C636" s="13" t="str">
        <f t="shared" si="14"/>
        <v>1981</v>
      </c>
    </row>
    <row r="637" spans="1:3" x14ac:dyDescent="0.25">
      <c r="A637" s="11" t="s">
        <v>768</v>
      </c>
      <c r="B637" s="11">
        <v>1.6781685988590801E-2</v>
      </c>
      <c r="C637" s="13" t="str">
        <f t="shared" si="14"/>
        <v>1982</v>
      </c>
    </row>
    <row r="638" spans="1:3" x14ac:dyDescent="0.25">
      <c r="A638" s="11" t="s">
        <v>769</v>
      </c>
      <c r="B638" s="11">
        <v>1.59749131701519E-2</v>
      </c>
      <c r="C638" s="13" t="str">
        <f t="shared" si="14"/>
        <v>1982</v>
      </c>
    </row>
    <row r="639" spans="1:3" x14ac:dyDescent="0.25">
      <c r="A639" s="11" t="s">
        <v>770</v>
      </c>
      <c r="B639" s="11">
        <v>1.54615727191774E-2</v>
      </c>
      <c r="C639" s="13" t="str">
        <f t="shared" si="14"/>
        <v>1982</v>
      </c>
    </row>
    <row r="640" spans="1:3" x14ac:dyDescent="0.25">
      <c r="A640" s="11" t="s">
        <v>771</v>
      </c>
      <c r="B640" s="11">
        <v>1.4928341433684199E-2</v>
      </c>
      <c r="C640" s="13" t="str">
        <f t="shared" si="14"/>
        <v>1982</v>
      </c>
    </row>
    <row r="641" spans="1:3" x14ac:dyDescent="0.25">
      <c r="A641" s="11" t="s">
        <v>772</v>
      </c>
      <c r="B641" s="11">
        <v>1.45956724276806E-2</v>
      </c>
      <c r="C641" s="13" t="str">
        <f t="shared" si="14"/>
        <v>1982</v>
      </c>
    </row>
    <row r="642" spans="1:3" x14ac:dyDescent="0.25">
      <c r="A642" s="11" t="s">
        <v>773</v>
      </c>
      <c r="B642" s="11">
        <v>1.3900083506666799E-2</v>
      </c>
      <c r="C642" s="13" t="str">
        <f t="shared" si="14"/>
        <v>1982</v>
      </c>
    </row>
    <row r="643" spans="1:3" x14ac:dyDescent="0.25">
      <c r="A643" s="11" t="s">
        <v>774</v>
      </c>
      <c r="B643" s="11">
        <v>1.31243186609363E-2</v>
      </c>
      <c r="C643" s="13" t="str">
        <f t="shared" si="14"/>
        <v>1982</v>
      </c>
    </row>
    <row r="644" spans="1:3" x14ac:dyDescent="0.25">
      <c r="A644" s="11" t="s">
        <v>775</v>
      </c>
      <c r="B644" s="11">
        <v>1.28566491914832E-2</v>
      </c>
      <c r="C644" s="13" t="str">
        <f t="shared" si="14"/>
        <v>1982</v>
      </c>
    </row>
    <row r="645" spans="1:3" x14ac:dyDescent="0.25">
      <c r="A645" s="11" t="s">
        <v>776</v>
      </c>
      <c r="B645" s="11">
        <v>1.20922698127294E-2</v>
      </c>
      <c r="C645" s="13" t="str">
        <f t="shared" ref="C645:C708" si="15">LEFT(A645,4)</f>
        <v>1982</v>
      </c>
    </row>
    <row r="646" spans="1:3" x14ac:dyDescent="0.25">
      <c r="A646" s="11" t="s">
        <v>777</v>
      </c>
      <c r="B646" s="11">
        <v>1.20897584152208E-2</v>
      </c>
      <c r="C646" s="13" t="str">
        <f t="shared" si="15"/>
        <v>1982</v>
      </c>
    </row>
    <row r="647" spans="1:3" x14ac:dyDescent="0.25">
      <c r="A647" s="11" t="s">
        <v>778</v>
      </c>
      <c r="B647" s="11">
        <v>1.23024947939907E-2</v>
      </c>
      <c r="C647" s="13" t="str">
        <f t="shared" si="15"/>
        <v>1982</v>
      </c>
    </row>
    <row r="648" spans="1:3" x14ac:dyDescent="0.25">
      <c r="A648" s="11" t="s">
        <v>779</v>
      </c>
      <c r="B648" s="11">
        <v>1.2544816828948801E-2</v>
      </c>
      <c r="C648" s="13" t="str">
        <f t="shared" si="15"/>
        <v>1982</v>
      </c>
    </row>
    <row r="649" spans="1:3" x14ac:dyDescent="0.25">
      <c r="A649" s="11" t="s">
        <v>780</v>
      </c>
      <c r="B649" s="11">
        <v>1.28356269817749E-2</v>
      </c>
      <c r="C649" s="13" t="str">
        <f t="shared" si="15"/>
        <v>1983</v>
      </c>
    </row>
    <row r="650" spans="1:3" x14ac:dyDescent="0.25">
      <c r="A650" s="11" t="s">
        <v>781</v>
      </c>
      <c r="B650" s="11">
        <v>1.28427041302635E-2</v>
      </c>
      <c r="C650" s="13" t="str">
        <f t="shared" si="15"/>
        <v>1983</v>
      </c>
    </row>
    <row r="651" spans="1:3" x14ac:dyDescent="0.25">
      <c r="A651" s="11" t="s">
        <v>782</v>
      </c>
      <c r="B651" s="11">
        <v>1.3342322430507E-2</v>
      </c>
      <c r="C651" s="13" t="str">
        <f t="shared" si="15"/>
        <v>1983</v>
      </c>
    </row>
    <row r="652" spans="1:3" x14ac:dyDescent="0.25">
      <c r="A652" s="11" t="s">
        <v>783</v>
      </c>
      <c r="B652" s="11">
        <v>1.35598517663401E-2</v>
      </c>
      <c r="C652" s="13" t="str">
        <f t="shared" si="15"/>
        <v>1983</v>
      </c>
    </row>
    <row r="653" spans="1:3" x14ac:dyDescent="0.25">
      <c r="A653" s="11" t="s">
        <v>784</v>
      </c>
      <c r="B653" s="11">
        <v>1.47968379386187E-2</v>
      </c>
      <c r="C653" s="13" t="str">
        <f t="shared" si="15"/>
        <v>1983</v>
      </c>
    </row>
    <row r="654" spans="1:3" x14ac:dyDescent="0.25">
      <c r="A654" s="11" t="s">
        <v>785</v>
      </c>
      <c r="B654" s="11">
        <v>1.46536030555082E-2</v>
      </c>
      <c r="C654" s="13" t="str">
        <f t="shared" si="15"/>
        <v>1983</v>
      </c>
    </row>
    <row r="655" spans="1:3" x14ac:dyDescent="0.25">
      <c r="A655" s="11" t="s">
        <v>786</v>
      </c>
      <c r="B655" s="11">
        <v>1.5647713053411099E-2</v>
      </c>
      <c r="C655" s="13" t="str">
        <f t="shared" si="15"/>
        <v>1983</v>
      </c>
    </row>
    <row r="656" spans="1:3" x14ac:dyDescent="0.25">
      <c r="A656" s="11" t="s">
        <v>787</v>
      </c>
      <c r="B656" s="11">
        <v>1.5824947304527898E-2</v>
      </c>
      <c r="C656" s="13" t="str">
        <f t="shared" si="15"/>
        <v>1983</v>
      </c>
    </row>
    <row r="657" spans="1:3" x14ac:dyDescent="0.25">
      <c r="A657" s="11" t="s">
        <v>788</v>
      </c>
      <c r="B657" s="11">
        <v>1.6302136661466599E-2</v>
      </c>
      <c r="C657" s="13" t="str">
        <f t="shared" si="15"/>
        <v>1983</v>
      </c>
    </row>
    <row r="658" spans="1:3" x14ac:dyDescent="0.25">
      <c r="A658" s="11" t="s">
        <v>789</v>
      </c>
      <c r="B658" s="11">
        <v>1.7576939652061599E-2</v>
      </c>
      <c r="C658" s="13" t="str">
        <f t="shared" si="15"/>
        <v>1983</v>
      </c>
    </row>
    <row r="659" spans="1:3" x14ac:dyDescent="0.25">
      <c r="A659" s="11" t="s">
        <v>790</v>
      </c>
      <c r="B659" s="11">
        <v>1.7773108212158301E-2</v>
      </c>
      <c r="C659" s="13" t="str">
        <f t="shared" si="15"/>
        <v>1983</v>
      </c>
    </row>
    <row r="660" spans="1:3" x14ac:dyDescent="0.25">
      <c r="A660" s="11" t="s">
        <v>791</v>
      </c>
      <c r="B660" s="11">
        <v>1.8487201752441201E-2</v>
      </c>
      <c r="C660" s="13" t="str">
        <f t="shared" si="15"/>
        <v>1983</v>
      </c>
    </row>
    <row r="661" spans="1:3" x14ac:dyDescent="0.25">
      <c r="A661" s="11" t="s">
        <v>792</v>
      </c>
      <c r="B661" s="11">
        <v>1.8993659983792401E-2</v>
      </c>
      <c r="C661" s="13" t="str">
        <f t="shared" si="15"/>
        <v>1984</v>
      </c>
    </row>
    <row r="662" spans="1:3" x14ac:dyDescent="0.25">
      <c r="A662" s="11" t="s">
        <v>793</v>
      </c>
      <c r="B662" s="11">
        <v>1.9653075664287398E-2</v>
      </c>
      <c r="C662" s="13" t="str">
        <f t="shared" si="15"/>
        <v>1984</v>
      </c>
    </row>
    <row r="663" spans="1:3" x14ac:dyDescent="0.25">
      <c r="A663" s="11" t="s">
        <v>794</v>
      </c>
      <c r="B663" s="11">
        <v>1.9635988004344899E-2</v>
      </c>
      <c r="C663" s="13" t="str">
        <f t="shared" si="15"/>
        <v>1984</v>
      </c>
    </row>
    <row r="664" spans="1:3" x14ac:dyDescent="0.25">
      <c r="A664" s="11" t="s">
        <v>795</v>
      </c>
      <c r="B664" s="11">
        <v>2.0535522110767101E-2</v>
      </c>
      <c r="C664" s="13" t="str">
        <f t="shared" si="15"/>
        <v>1984</v>
      </c>
    </row>
    <row r="665" spans="1:3" x14ac:dyDescent="0.25">
      <c r="A665" s="11" t="s">
        <v>796</v>
      </c>
      <c r="B665" s="11">
        <v>2.0676383607607599E-2</v>
      </c>
      <c r="C665" s="13" t="str">
        <f t="shared" si="15"/>
        <v>1984</v>
      </c>
    </row>
    <row r="666" spans="1:3" x14ac:dyDescent="0.25">
      <c r="A666" s="11" t="s">
        <v>797</v>
      </c>
      <c r="B666" s="11">
        <v>2.0885932343660801E-2</v>
      </c>
      <c r="C666" s="13" t="str">
        <f t="shared" si="15"/>
        <v>1984</v>
      </c>
    </row>
    <row r="667" spans="1:3" x14ac:dyDescent="0.25">
      <c r="A667" s="11" t="s">
        <v>798</v>
      </c>
      <c r="B667" s="11">
        <v>2.1337011225856801E-2</v>
      </c>
      <c r="C667" s="13" t="str">
        <f t="shared" si="15"/>
        <v>1984</v>
      </c>
    </row>
    <row r="668" spans="1:3" x14ac:dyDescent="0.25">
      <c r="A668" s="11" t="s">
        <v>799</v>
      </c>
      <c r="B668" s="11">
        <v>2.06703815962157E-2</v>
      </c>
      <c r="C668" s="13" t="str">
        <f t="shared" si="15"/>
        <v>1984</v>
      </c>
    </row>
    <row r="669" spans="1:3" x14ac:dyDescent="0.25">
      <c r="A669" s="11" t="s">
        <v>800</v>
      </c>
      <c r="B669" s="11">
        <v>2.1118578589773999E-2</v>
      </c>
      <c r="C669" s="13" t="str">
        <f t="shared" si="15"/>
        <v>1984</v>
      </c>
    </row>
    <row r="670" spans="1:3" x14ac:dyDescent="0.25">
      <c r="A670" s="11" t="s">
        <v>801</v>
      </c>
      <c r="B670" s="11">
        <v>2.1328215853790598E-2</v>
      </c>
      <c r="C670" s="13" t="str">
        <f t="shared" si="15"/>
        <v>1984</v>
      </c>
    </row>
    <row r="671" spans="1:3" x14ac:dyDescent="0.25">
      <c r="A671" s="11" t="s">
        <v>802</v>
      </c>
      <c r="B671" s="11">
        <v>2.1060681461819199E-2</v>
      </c>
      <c r="C671" s="13" t="str">
        <f t="shared" si="15"/>
        <v>1984</v>
      </c>
    </row>
    <row r="672" spans="1:3" x14ac:dyDescent="0.25">
      <c r="A672" s="11" t="s">
        <v>803</v>
      </c>
      <c r="B672" s="11">
        <v>2.1700539577314399E-2</v>
      </c>
      <c r="C672" s="13" t="str">
        <f t="shared" si="15"/>
        <v>1984</v>
      </c>
    </row>
    <row r="673" spans="1:3" x14ac:dyDescent="0.25">
      <c r="A673" s="11" t="s">
        <v>804</v>
      </c>
      <c r="B673" s="11">
        <v>2.1196965294690399E-2</v>
      </c>
      <c r="C673" s="13" t="str">
        <f t="shared" si="15"/>
        <v>1985</v>
      </c>
    </row>
    <row r="674" spans="1:3" x14ac:dyDescent="0.25">
      <c r="A674" s="11" t="s">
        <v>805</v>
      </c>
      <c r="B674" s="11">
        <v>2.1406957801201301E-2</v>
      </c>
      <c r="C674" s="13" t="str">
        <f t="shared" si="15"/>
        <v>1985</v>
      </c>
    </row>
    <row r="675" spans="1:3" x14ac:dyDescent="0.25">
      <c r="A675" s="11" t="s">
        <v>806</v>
      </c>
      <c r="B675" s="11">
        <v>2.1796904188451299E-2</v>
      </c>
      <c r="C675" s="13" t="str">
        <f t="shared" si="15"/>
        <v>1985</v>
      </c>
    </row>
    <row r="676" spans="1:3" x14ac:dyDescent="0.25">
      <c r="A676" s="11" t="s">
        <v>807</v>
      </c>
      <c r="B676" s="11">
        <v>2.1559420496729001E-2</v>
      </c>
      <c r="C676" s="13" t="str">
        <f t="shared" si="15"/>
        <v>1985</v>
      </c>
    </row>
    <row r="677" spans="1:3" x14ac:dyDescent="0.25">
      <c r="A677" s="11" t="s">
        <v>808</v>
      </c>
      <c r="B677" s="11">
        <v>2.1814684609105899E-2</v>
      </c>
      <c r="C677" s="13" t="str">
        <f t="shared" si="15"/>
        <v>1985</v>
      </c>
    </row>
    <row r="678" spans="1:3" x14ac:dyDescent="0.25">
      <c r="A678" s="11" t="s">
        <v>809</v>
      </c>
      <c r="B678" s="11">
        <v>2.1865727536604301E-2</v>
      </c>
      <c r="C678" s="13" t="str">
        <f t="shared" si="15"/>
        <v>1985</v>
      </c>
    </row>
    <row r="679" spans="1:3" x14ac:dyDescent="0.25">
      <c r="A679" s="11" t="s">
        <v>810</v>
      </c>
      <c r="B679" s="11">
        <v>2.1561476979780201E-2</v>
      </c>
      <c r="C679" s="13" t="str">
        <f t="shared" si="15"/>
        <v>1985</v>
      </c>
    </row>
    <row r="680" spans="1:3" x14ac:dyDescent="0.25">
      <c r="A680" s="11" t="s">
        <v>811</v>
      </c>
      <c r="B680" s="11">
        <v>2.1803899404513001E-2</v>
      </c>
      <c r="C680" s="13" t="str">
        <f t="shared" si="15"/>
        <v>1985</v>
      </c>
    </row>
    <row r="681" spans="1:3" x14ac:dyDescent="0.25">
      <c r="A681" s="11" t="s">
        <v>812</v>
      </c>
      <c r="B681" s="11">
        <v>2.1924137933507299E-2</v>
      </c>
      <c r="C681" s="13" t="str">
        <f t="shared" si="15"/>
        <v>1985</v>
      </c>
    </row>
    <row r="682" spans="1:3" x14ac:dyDescent="0.25">
      <c r="A682" s="11" t="s">
        <v>813</v>
      </c>
      <c r="B682" s="11">
        <v>2.1643577995141501E-2</v>
      </c>
      <c r="C682" s="13" t="str">
        <f t="shared" si="15"/>
        <v>1985</v>
      </c>
    </row>
    <row r="683" spans="1:3" x14ac:dyDescent="0.25">
      <c r="A683" s="11" t="s">
        <v>814</v>
      </c>
      <c r="B683" s="11">
        <v>2.18807181916146E-2</v>
      </c>
      <c r="C683" s="13" t="str">
        <f t="shared" si="15"/>
        <v>1985</v>
      </c>
    </row>
    <row r="684" spans="1:3" x14ac:dyDescent="0.25">
      <c r="A684" s="11" t="s">
        <v>815</v>
      </c>
      <c r="B684" s="11">
        <v>2.1135033470020801E-2</v>
      </c>
      <c r="C684" s="13" t="str">
        <f t="shared" si="15"/>
        <v>1985</v>
      </c>
    </row>
    <row r="685" spans="1:3" x14ac:dyDescent="0.25">
      <c r="A685" s="11" t="s">
        <v>816</v>
      </c>
      <c r="B685" s="11">
        <v>2.1309795215271099E-2</v>
      </c>
      <c r="C685" s="13" t="str">
        <f t="shared" si="15"/>
        <v>1986</v>
      </c>
    </row>
    <row r="686" spans="1:3" x14ac:dyDescent="0.25">
      <c r="A686" s="11" t="s">
        <v>817</v>
      </c>
      <c r="B686" s="11">
        <v>2.1273331439471101E-2</v>
      </c>
      <c r="C686" s="13" t="str">
        <f t="shared" si="15"/>
        <v>1986</v>
      </c>
    </row>
    <row r="687" spans="1:3" x14ac:dyDescent="0.25">
      <c r="A687" s="11" t="s">
        <v>818</v>
      </c>
      <c r="B687" s="11">
        <v>2.1211990490601101E-2</v>
      </c>
      <c r="C687" s="13" t="str">
        <f t="shared" si="15"/>
        <v>1986</v>
      </c>
    </row>
    <row r="688" spans="1:3" x14ac:dyDescent="0.25">
      <c r="A688" s="11" t="s">
        <v>819</v>
      </c>
      <c r="B688" s="11">
        <v>2.1194632661429499E-2</v>
      </c>
      <c r="C688" s="13" t="str">
        <f t="shared" si="15"/>
        <v>1986</v>
      </c>
    </row>
    <row r="689" spans="1:3" x14ac:dyDescent="0.25">
      <c r="A689" s="11" t="s">
        <v>820</v>
      </c>
      <c r="B689" s="11">
        <v>2.0923913317429099E-2</v>
      </c>
      <c r="C689" s="13" t="str">
        <f t="shared" si="15"/>
        <v>1986</v>
      </c>
    </row>
    <row r="690" spans="1:3" x14ac:dyDescent="0.25">
      <c r="A690" s="11" t="s">
        <v>821</v>
      </c>
      <c r="B690" s="11">
        <v>2.1288179315112201E-2</v>
      </c>
      <c r="C690" s="13" t="str">
        <f t="shared" si="15"/>
        <v>1986</v>
      </c>
    </row>
    <row r="691" spans="1:3" x14ac:dyDescent="0.25">
      <c r="A691" s="11" t="s">
        <v>822</v>
      </c>
      <c r="B691" s="11">
        <v>2.1048764700524501E-2</v>
      </c>
      <c r="C691" s="13" t="str">
        <f t="shared" si="15"/>
        <v>1986</v>
      </c>
    </row>
    <row r="692" spans="1:3" x14ac:dyDescent="0.25">
      <c r="A692" s="11" t="s">
        <v>823</v>
      </c>
      <c r="B692" s="11">
        <v>2.1276287484093999E-2</v>
      </c>
      <c r="C692" s="13" t="str">
        <f t="shared" si="15"/>
        <v>1986</v>
      </c>
    </row>
    <row r="693" spans="1:3" x14ac:dyDescent="0.25">
      <c r="A693" s="11" t="s">
        <v>824</v>
      </c>
      <c r="B693" s="11">
        <v>2.1463044952769701E-2</v>
      </c>
      <c r="C693" s="13" t="str">
        <f t="shared" si="15"/>
        <v>1986</v>
      </c>
    </row>
    <row r="694" spans="1:3" x14ac:dyDescent="0.25">
      <c r="A694" s="11" t="s">
        <v>825</v>
      </c>
      <c r="B694" s="11">
        <v>2.1441132059664199E-2</v>
      </c>
      <c r="C694" s="13" t="str">
        <f t="shared" si="15"/>
        <v>1986</v>
      </c>
    </row>
    <row r="695" spans="1:3" x14ac:dyDescent="0.25">
      <c r="A695" s="11" t="s">
        <v>826</v>
      </c>
      <c r="B695" s="11">
        <v>2.2341087470143298E-2</v>
      </c>
      <c r="C695" s="13" t="str">
        <f t="shared" si="15"/>
        <v>1986</v>
      </c>
    </row>
    <row r="696" spans="1:3" x14ac:dyDescent="0.25">
      <c r="A696" s="11" t="s">
        <v>827</v>
      </c>
      <c r="B696" s="11">
        <v>2.1193593901456999E-2</v>
      </c>
      <c r="C696" s="13" t="str">
        <f t="shared" si="15"/>
        <v>1986</v>
      </c>
    </row>
    <row r="697" spans="1:3" x14ac:dyDescent="0.25">
      <c r="A697" s="11" t="s">
        <v>828</v>
      </c>
      <c r="B697" s="11">
        <v>2.09219531768964E-2</v>
      </c>
      <c r="C697" s="13" t="str">
        <f t="shared" si="15"/>
        <v>1987</v>
      </c>
    </row>
    <row r="698" spans="1:3" x14ac:dyDescent="0.25">
      <c r="A698" s="11" t="s">
        <v>829</v>
      </c>
      <c r="B698" s="11">
        <v>2.1790810169893701E-2</v>
      </c>
      <c r="C698" s="13" t="str">
        <f t="shared" si="15"/>
        <v>1987</v>
      </c>
    </row>
    <row r="699" spans="1:3" x14ac:dyDescent="0.25">
      <c r="A699" s="11" t="s">
        <v>830</v>
      </c>
      <c r="B699" s="11">
        <v>2.2680139622770899E-2</v>
      </c>
      <c r="C699" s="13" t="str">
        <f t="shared" si="15"/>
        <v>1987</v>
      </c>
    </row>
    <row r="700" spans="1:3" x14ac:dyDescent="0.25">
      <c r="A700" s="11" t="s">
        <v>831</v>
      </c>
      <c r="B700" s="11">
        <v>2.2209664903574601E-2</v>
      </c>
      <c r="C700" s="13" t="str">
        <f t="shared" si="15"/>
        <v>1987</v>
      </c>
    </row>
    <row r="701" spans="1:3" x14ac:dyDescent="0.25">
      <c r="A701" s="11" t="s">
        <v>832</v>
      </c>
      <c r="B701" s="11">
        <v>2.2540666062328199E-2</v>
      </c>
      <c r="C701" s="13" t="str">
        <f t="shared" si="15"/>
        <v>1987</v>
      </c>
    </row>
    <row r="702" spans="1:3" x14ac:dyDescent="0.25">
      <c r="A702" s="11" t="s">
        <v>833</v>
      </c>
      <c r="B702" s="11">
        <v>2.2837619051062599E-2</v>
      </c>
      <c r="C702" s="13" t="str">
        <f t="shared" si="15"/>
        <v>1987</v>
      </c>
    </row>
    <row r="703" spans="1:3" x14ac:dyDescent="0.25">
      <c r="A703" s="11" t="s">
        <v>834</v>
      </c>
      <c r="B703" s="11">
        <v>2.2788478038275699E-2</v>
      </c>
      <c r="C703" s="13" t="str">
        <f t="shared" si="15"/>
        <v>1987</v>
      </c>
    </row>
    <row r="704" spans="1:3" x14ac:dyDescent="0.25">
      <c r="A704" s="11" t="s">
        <v>835</v>
      </c>
      <c r="B704" s="11">
        <v>2.3618074249032998E-2</v>
      </c>
      <c r="C704" s="13" t="str">
        <f t="shared" si="15"/>
        <v>1987</v>
      </c>
    </row>
    <row r="705" spans="1:3" x14ac:dyDescent="0.25">
      <c r="A705" s="11" t="s">
        <v>836</v>
      </c>
      <c r="B705" s="11">
        <v>2.3450813813381301E-2</v>
      </c>
      <c r="C705" s="13" t="str">
        <f t="shared" si="15"/>
        <v>1987</v>
      </c>
    </row>
    <row r="706" spans="1:3" x14ac:dyDescent="0.25">
      <c r="A706" s="11" t="s">
        <v>837</v>
      </c>
      <c r="B706" s="11">
        <v>2.3580640927193398E-2</v>
      </c>
      <c r="C706" s="13" t="str">
        <f t="shared" si="15"/>
        <v>1987</v>
      </c>
    </row>
    <row r="707" spans="1:3" x14ac:dyDescent="0.25">
      <c r="A707" s="11" t="s">
        <v>838</v>
      </c>
      <c r="B707" s="11">
        <v>2.4027933792683399E-2</v>
      </c>
      <c r="C707" s="13" t="str">
        <f t="shared" si="15"/>
        <v>1987</v>
      </c>
    </row>
    <row r="708" spans="1:3" x14ac:dyDescent="0.25">
      <c r="A708" s="11" t="s">
        <v>839</v>
      </c>
      <c r="B708" s="11">
        <v>2.2858699522755901E-2</v>
      </c>
      <c r="C708" s="13" t="str">
        <f t="shared" si="15"/>
        <v>1987</v>
      </c>
    </row>
    <row r="709" spans="1:3" x14ac:dyDescent="0.25">
      <c r="A709" s="11" t="s">
        <v>840</v>
      </c>
      <c r="B709" s="11">
        <v>2.30392230705408E-2</v>
      </c>
      <c r="C709" s="13" t="str">
        <f t="shared" ref="C709:C772" si="16">LEFT(A709,4)</f>
        <v>1988</v>
      </c>
    </row>
    <row r="710" spans="1:3" x14ac:dyDescent="0.25">
      <c r="A710" s="11" t="s">
        <v>841</v>
      </c>
      <c r="B710" s="11">
        <v>2.30036628447641E-2</v>
      </c>
      <c r="C710" s="13" t="str">
        <f t="shared" si="16"/>
        <v>1988</v>
      </c>
    </row>
    <row r="711" spans="1:3" x14ac:dyDescent="0.25">
      <c r="A711" s="11" t="s">
        <v>842</v>
      </c>
      <c r="B711" s="11">
        <v>2.35018522201513E-2</v>
      </c>
      <c r="C711" s="13" t="str">
        <f t="shared" si="16"/>
        <v>1988</v>
      </c>
    </row>
    <row r="712" spans="1:3" x14ac:dyDescent="0.25">
      <c r="A712" s="11" t="s">
        <v>843</v>
      </c>
      <c r="B712" s="11">
        <v>2.2985639504995801E-2</v>
      </c>
      <c r="C712" s="13" t="str">
        <f t="shared" si="16"/>
        <v>1988</v>
      </c>
    </row>
    <row r="713" spans="1:3" x14ac:dyDescent="0.25">
      <c r="A713" s="11" t="s">
        <v>844</v>
      </c>
      <c r="B713" s="11">
        <v>2.36968662886455E-2</v>
      </c>
      <c r="C713" s="13" t="str">
        <f t="shared" si="16"/>
        <v>1988</v>
      </c>
    </row>
    <row r="714" spans="1:3" x14ac:dyDescent="0.25">
      <c r="A714" s="11" t="s">
        <v>845</v>
      </c>
      <c r="B714" s="11">
        <v>2.2943631717503001E-2</v>
      </c>
      <c r="C714" s="13" t="str">
        <f t="shared" si="16"/>
        <v>1988</v>
      </c>
    </row>
    <row r="715" spans="1:3" x14ac:dyDescent="0.25">
      <c r="A715" s="11" t="s">
        <v>846</v>
      </c>
      <c r="B715" s="11">
        <v>2.33565894669392E-2</v>
      </c>
      <c r="C715" s="13" t="str">
        <f t="shared" si="16"/>
        <v>1988</v>
      </c>
    </row>
    <row r="716" spans="1:3" x14ac:dyDescent="0.25">
      <c r="A716" s="11" t="s">
        <v>847</v>
      </c>
      <c r="B716" s="11">
        <v>2.32686137768283E-2</v>
      </c>
      <c r="C716" s="13" t="str">
        <f t="shared" si="16"/>
        <v>1988</v>
      </c>
    </row>
    <row r="717" spans="1:3" x14ac:dyDescent="0.25">
      <c r="A717" s="11" t="s">
        <v>848</v>
      </c>
      <c r="B717" s="11">
        <v>2.2403936485284801E-2</v>
      </c>
      <c r="C717" s="13" t="str">
        <f t="shared" si="16"/>
        <v>1988</v>
      </c>
    </row>
    <row r="718" spans="1:3" x14ac:dyDescent="0.25">
      <c r="A718" s="11" t="s">
        <v>849</v>
      </c>
      <c r="B718" s="11">
        <v>2.3253190984854701E-2</v>
      </c>
      <c r="C718" s="13" t="str">
        <f t="shared" si="16"/>
        <v>1988</v>
      </c>
    </row>
    <row r="719" spans="1:3" x14ac:dyDescent="0.25">
      <c r="A719" s="11" t="s">
        <v>850</v>
      </c>
      <c r="B719" s="11">
        <v>2.2725863936823701E-2</v>
      </c>
      <c r="C719" s="13" t="str">
        <f t="shared" si="16"/>
        <v>1988</v>
      </c>
    </row>
    <row r="720" spans="1:3" x14ac:dyDescent="0.25">
      <c r="A720" s="11" t="s">
        <v>851</v>
      </c>
      <c r="B720" s="11">
        <v>2.31743036118735E-2</v>
      </c>
      <c r="C720" s="13" t="str">
        <f t="shared" si="16"/>
        <v>1988</v>
      </c>
    </row>
    <row r="721" spans="1:3" x14ac:dyDescent="0.25">
      <c r="A721" s="11" t="s">
        <v>852</v>
      </c>
      <c r="B721" s="11">
        <v>2.30300628697232E-2</v>
      </c>
      <c r="C721" s="13" t="str">
        <f t="shared" si="16"/>
        <v>1989</v>
      </c>
    </row>
    <row r="722" spans="1:3" x14ac:dyDescent="0.25">
      <c r="A722" s="11" t="s">
        <v>853</v>
      </c>
      <c r="B722" s="11">
        <v>2.2855854278293699E-2</v>
      </c>
      <c r="C722" s="13" t="str">
        <f t="shared" si="16"/>
        <v>1989</v>
      </c>
    </row>
    <row r="723" spans="1:3" x14ac:dyDescent="0.25">
      <c r="A723" s="11" t="s">
        <v>854</v>
      </c>
      <c r="B723" s="11">
        <v>2.19518470206033E-2</v>
      </c>
      <c r="C723" s="13" t="str">
        <f t="shared" si="16"/>
        <v>1989</v>
      </c>
    </row>
    <row r="724" spans="1:3" x14ac:dyDescent="0.25">
      <c r="A724" s="11" t="s">
        <v>855</v>
      </c>
      <c r="B724" s="11">
        <v>2.27763170522211E-2</v>
      </c>
      <c r="C724" s="13" t="str">
        <f t="shared" si="16"/>
        <v>1989</v>
      </c>
    </row>
    <row r="725" spans="1:3" x14ac:dyDescent="0.25">
      <c r="A725" s="11" t="s">
        <v>856</v>
      </c>
      <c r="B725" s="11">
        <v>2.1686641818281002E-2</v>
      </c>
      <c r="C725" s="13" t="str">
        <f t="shared" si="16"/>
        <v>1989</v>
      </c>
    </row>
    <row r="726" spans="1:3" x14ac:dyDescent="0.25">
      <c r="A726" s="11" t="s">
        <v>857</v>
      </c>
      <c r="B726" s="11">
        <v>2.1154794386834298E-2</v>
      </c>
      <c r="C726" s="13" t="str">
        <f t="shared" si="16"/>
        <v>1989</v>
      </c>
    </row>
    <row r="727" spans="1:3" x14ac:dyDescent="0.25">
      <c r="A727" s="11" t="s">
        <v>858</v>
      </c>
      <c r="B727" s="11">
        <v>2.1159572547496699E-2</v>
      </c>
      <c r="C727" s="13" t="str">
        <f t="shared" si="16"/>
        <v>1989</v>
      </c>
    </row>
    <row r="728" spans="1:3" x14ac:dyDescent="0.25">
      <c r="A728" s="11" t="s">
        <v>859</v>
      </c>
      <c r="B728" s="11">
        <v>2.0905601284233001E-2</v>
      </c>
      <c r="C728" s="13" t="str">
        <f t="shared" si="16"/>
        <v>1989</v>
      </c>
    </row>
    <row r="729" spans="1:3" x14ac:dyDescent="0.25">
      <c r="A729" s="11" t="s">
        <v>860</v>
      </c>
      <c r="B729" s="11">
        <v>2.0943045964775E-2</v>
      </c>
      <c r="C729" s="13" t="str">
        <f t="shared" si="16"/>
        <v>1989</v>
      </c>
    </row>
    <row r="730" spans="1:3" x14ac:dyDescent="0.25">
      <c r="A730" s="11" t="s">
        <v>861</v>
      </c>
      <c r="B730" s="11">
        <v>2.1337985934683501E-2</v>
      </c>
      <c r="C730" s="13" t="str">
        <f t="shared" si="16"/>
        <v>1989</v>
      </c>
    </row>
    <row r="731" spans="1:3" x14ac:dyDescent="0.25">
      <c r="A731" s="11" t="s">
        <v>862</v>
      </c>
      <c r="B731" s="11">
        <v>2.0607372193815799E-2</v>
      </c>
      <c r="C731" s="13" t="str">
        <f t="shared" si="16"/>
        <v>1989</v>
      </c>
    </row>
    <row r="732" spans="1:3" x14ac:dyDescent="0.25">
      <c r="A732" s="11" t="s">
        <v>863</v>
      </c>
      <c r="B732" s="11">
        <v>2.1069493481734699E-2</v>
      </c>
      <c r="C732" s="13" t="str">
        <f t="shared" si="16"/>
        <v>1989</v>
      </c>
    </row>
    <row r="733" spans="1:3" x14ac:dyDescent="0.25">
      <c r="A733" s="11" t="s">
        <v>864</v>
      </c>
      <c r="B733" s="11">
        <v>2.10629371542678E-2</v>
      </c>
      <c r="C733" s="13" t="str">
        <f t="shared" si="16"/>
        <v>1990</v>
      </c>
    </row>
    <row r="734" spans="1:3" x14ac:dyDescent="0.25">
      <c r="A734" s="11" t="s">
        <v>865</v>
      </c>
      <c r="B734" s="11">
        <v>1.9996765303044398E-2</v>
      </c>
      <c r="C734" s="13" t="str">
        <f t="shared" si="16"/>
        <v>1990</v>
      </c>
    </row>
    <row r="735" spans="1:3" x14ac:dyDescent="0.25">
      <c r="A735" s="11" t="s">
        <v>866</v>
      </c>
      <c r="B735" s="11">
        <v>1.9547902515646198E-2</v>
      </c>
      <c r="C735" s="13" t="str">
        <f t="shared" si="16"/>
        <v>1990</v>
      </c>
    </row>
    <row r="736" spans="1:3" x14ac:dyDescent="0.25">
      <c r="A736" s="11" t="s">
        <v>867</v>
      </c>
      <c r="B736" s="11">
        <v>1.9571549987431699E-2</v>
      </c>
      <c r="C736" s="13" t="str">
        <f t="shared" si="16"/>
        <v>1990</v>
      </c>
    </row>
    <row r="737" spans="1:3" x14ac:dyDescent="0.25">
      <c r="A737" s="11" t="s">
        <v>868</v>
      </c>
      <c r="B737" s="11">
        <v>1.86654565434217E-2</v>
      </c>
      <c r="C737" s="13" t="str">
        <f t="shared" si="16"/>
        <v>1990</v>
      </c>
    </row>
    <row r="738" spans="1:3" x14ac:dyDescent="0.25">
      <c r="A738" s="11" t="s">
        <v>869</v>
      </c>
      <c r="B738" s="11">
        <v>1.8713022071790798E-2</v>
      </c>
      <c r="C738" s="13" t="str">
        <f t="shared" si="16"/>
        <v>1990</v>
      </c>
    </row>
    <row r="739" spans="1:3" x14ac:dyDescent="0.25">
      <c r="A739" s="11" t="s">
        <v>870</v>
      </c>
      <c r="B739" s="11">
        <v>1.8472039573724602E-2</v>
      </c>
      <c r="C739" s="13" t="str">
        <f t="shared" si="16"/>
        <v>1990</v>
      </c>
    </row>
    <row r="740" spans="1:3" x14ac:dyDescent="0.25">
      <c r="A740" s="11" t="s">
        <v>871</v>
      </c>
      <c r="B740" s="11">
        <v>1.7783593593707299E-2</v>
      </c>
      <c r="C740" s="13" t="str">
        <f t="shared" si="16"/>
        <v>1990</v>
      </c>
    </row>
    <row r="741" spans="1:3" x14ac:dyDescent="0.25">
      <c r="A741" s="11" t="s">
        <v>872</v>
      </c>
      <c r="B741" s="11">
        <v>1.7580395227128998E-2</v>
      </c>
      <c r="C741" s="13" t="str">
        <f t="shared" si="16"/>
        <v>1990</v>
      </c>
    </row>
    <row r="742" spans="1:3" x14ac:dyDescent="0.25">
      <c r="A742" s="11" t="s">
        <v>873</v>
      </c>
      <c r="B742" s="11">
        <v>1.6264836464216899E-2</v>
      </c>
      <c r="C742" s="13" t="str">
        <f t="shared" si="16"/>
        <v>1990</v>
      </c>
    </row>
    <row r="743" spans="1:3" x14ac:dyDescent="0.25">
      <c r="A743" s="11" t="s">
        <v>874</v>
      </c>
      <c r="B743" s="11">
        <v>1.53882185020956E-2</v>
      </c>
      <c r="C743" s="13" t="str">
        <f t="shared" si="16"/>
        <v>1990</v>
      </c>
    </row>
    <row r="744" spans="1:3" x14ac:dyDescent="0.25">
      <c r="A744" s="11" t="s">
        <v>875</v>
      </c>
      <c r="B744" s="11">
        <v>1.53794351330975E-2</v>
      </c>
      <c r="C744" s="13" t="str">
        <f t="shared" si="16"/>
        <v>1990</v>
      </c>
    </row>
    <row r="745" spans="1:3" x14ac:dyDescent="0.25">
      <c r="A745" s="11" t="s">
        <v>876</v>
      </c>
      <c r="B745" s="11">
        <v>1.45345348958706E-2</v>
      </c>
      <c r="C745" s="13" t="str">
        <f t="shared" si="16"/>
        <v>1991</v>
      </c>
    </row>
    <row r="746" spans="1:3" x14ac:dyDescent="0.25">
      <c r="A746" s="11" t="s">
        <v>877</v>
      </c>
      <c r="B746" s="11">
        <v>1.3876573718433699E-2</v>
      </c>
      <c r="C746" s="13" t="str">
        <f t="shared" si="16"/>
        <v>1991</v>
      </c>
    </row>
    <row r="747" spans="1:3" x14ac:dyDescent="0.25">
      <c r="A747" s="11" t="s">
        <v>878</v>
      </c>
      <c r="B747" s="11">
        <v>1.36361632714362E-2</v>
      </c>
      <c r="C747" s="13" t="str">
        <f t="shared" si="16"/>
        <v>1991</v>
      </c>
    </row>
    <row r="748" spans="1:3" x14ac:dyDescent="0.25">
      <c r="A748" s="11" t="s">
        <v>879</v>
      </c>
      <c r="B748" s="11">
        <v>1.36027592617786E-2</v>
      </c>
      <c r="C748" s="13" t="str">
        <f t="shared" si="16"/>
        <v>1991</v>
      </c>
    </row>
    <row r="749" spans="1:3" x14ac:dyDescent="0.25">
      <c r="A749" s="11" t="s">
        <v>880</v>
      </c>
      <c r="B749" s="11">
        <v>1.32097569837739E-2</v>
      </c>
      <c r="C749" s="13" t="str">
        <f t="shared" si="16"/>
        <v>1991</v>
      </c>
    </row>
    <row r="750" spans="1:3" x14ac:dyDescent="0.25">
      <c r="A750" s="11" t="s">
        <v>881</v>
      </c>
      <c r="B750" s="11">
        <v>1.3842412551131699E-2</v>
      </c>
      <c r="C750" s="13" t="str">
        <f t="shared" si="16"/>
        <v>1991</v>
      </c>
    </row>
    <row r="751" spans="1:3" x14ac:dyDescent="0.25">
      <c r="A751" s="11" t="s">
        <v>882</v>
      </c>
      <c r="B751" s="11">
        <v>1.3212060633706901E-2</v>
      </c>
      <c r="C751" s="13" t="str">
        <f t="shared" si="16"/>
        <v>1991</v>
      </c>
    </row>
    <row r="752" spans="1:3" x14ac:dyDescent="0.25">
      <c r="A752" s="11" t="s">
        <v>883</v>
      </c>
      <c r="B752" s="11">
        <v>1.2995881539811399E-2</v>
      </c>
      <c r="C752" s="13" t="str">
        <f t="shared" si="16"/>
        <v>1991</v>
      </c>
    </row>
    <row r="753" spans="1:3" x14ac:dyDescent="0.25">
      <c r="A753" s="11" t="s">
        <v>884</v>
      </c>
      <c r="B753" s="11">
        <v>1.3376061098477001E-2</v>
      </c>
      <c r="C753" s="13" t="str">
        <f t="shared" si="16"/>
        <v>1991</v>
      </c>
    </row>
    <row r="754" spans="1:3" x14ac:dyDescent="0.25">
      <c r="A754" s="11" t="s">
        <v>885</v>
      </c>
      <c r="B754" s="11">
        <v>1.27296364184848E-2</v>
      </c>
      <c r="C754" s="13" t="str">
        <f t="shared" si="16"/>
        <v>1991</v>
      </c>
    </row>
    <row r="755" spans="1:3" x14ac:dyDescent="0.25">
      <c r="A755" s="11" t="s">
        <v>886</v>
      </c>
      <c r="B755" s="11">
        <v>1.29393647741312E-2</v>
      </c>
      <c r="C755" s="13" t="str">
        <f t="shared" si="16"/>
        <v>1991</v>
      </c>
    </row>
    <row r="756" spans="1:3" x14ac:dyDescent="0.25">
      <c r="A756" s="11" t="s">
        <v>887</v>
      </c>
      <c r="B756" s="11">
        <v>1.2943144510257101E-2</v>
      </c>
      <c r="C756" s="13" t="str">
        <f t="shared" si="16"/>
        <v>1991</v>
      </c>
    </row>
    <row r="757" spans="1:3" x14ac:dyDescent="0.25">
      <c r="A757" s="11" t="s">
        <v>888</v>
      </c>
      <c r="B757" s="11">
        <v>1.26677192172759E-2</v>
      </c>
      <c r="C757" s="13" t="str">
        <f t="shared" si="16"/>
        <v>1992</v>
      </c>
    </row>
    <row r="758" spans="1:3" x14ac:dyDescent="0.25">
      <c r="A758" s="11" t="s">
        <v>889</v>
      </c>
      <c r="B758" s="11">
        <v>1.3102693225881101E-2</v>
      </c>
      <c r="C758" s="13" t="str">
        <f t="shared" si="16"/>
        <v>1992</v>
      </c>
    </row>
    <row r="759" spans="1:3" x14ac:dyDescent="0.25">
      <c r="A759" s="11" t="s">
        <v>890</v>
      </c>
      <c r="B759" s="11">
        <v>1.37043182031677E-2</v>
      </c>
      <c r="C759" s="13" t="str">
        <f t="shared" si="16"/>
        <v>1992</v>
      </c>
    </row>
    <row r="760" spans="1:3" x14ac:dyDescent="0.25">
      <c r="A760" s="11" t="s">
        <v>891</v>
      </c>
      <c r="B760" s="11">
        <v>1.3037713231159501E-2</v>
      </c>
      <c r="C760" s="13" t="str">
        <f t="shared" si="16"/>
        <v>1992</v>
      </c>
    </row>
    <row r="761" spans="1:3" x14ac:dyDescent="0.25">
      <c r="A761" s="11" t="s">
        <v>892</v>
      </c>
      <c r="B761" s="11">
        <v>1.3435961715745201E-2</v>
      </c>
      <c r="C761" s="13" t="str">
        <f t="shared" si="16"/>
        <v>1992</v>
      </c>
    </row>
    <row r="762" spans="1:3" x14ac:dyDescent="0.25">
      <c r="A762" s="11" t="s">
        <v>893</v>
      </c>
      <c r="B762" s="11">
        <v>1.34003999646546E-2</v>
      </c>
      <c r="C762" s="13" t="str">
        <f t="shared" si="16"/>
        <v>1992</v>
      </c>
    </row>
    <row r="763" spans="1:3" x14ac:dyDescent="0.25">
      <c r="A763" s="11" t="s">
        <v>894</v>
      </c>
      <c r="B763" s="11">
        <v>1.29644944282932E-2</v>
      </c>
      <c r="C763" s="13" t="str">
        <f t="shared" si="16"/>
        <v>1992</v>
      </c>
    </row>
    <row r="764" spans="1:3" x14ac:dyDescent="0.25">
      <c r="A764" s="11" t="s">
        <v>895</v>
      </c>
      <c r="B764" s="11">
        <v>1.3384354451412899E-2</v>
      </c>
      <c r="C764" s="13" t="str">
        <f t="shared" si="16"/>
        <v>1992</v>
      </c>
    </row>
    <row r="765" spans="1:3" x14ac:dyDescent="0.25">
      <c r="A765" s="11" t="s">
        <v>896</v>
      </c>
      <c r="B765" s="11">
        <v>1.31833848617685E-2</v>
      </c>
      <c r="C765" s="13" t="str">
        <f t="shared" si="16"/>
        <v>1992</v>
      </c>
    </row>
    <row r="766" spans="1:3" x14ac:dyDescent="0.25">
      <c r="A766" s="11" t="s">
        <v>897</v>
      </c>
      <c r="B766" s="11">
        <v>1.32322976436201E-2</v>
      </c>
      <c r="C766" s="13" t="str">
        <f t="shared" si="16"/>
        <v>1992</v>
      </c>
    </row>
    <row r="767" spans="1:3" x14ac:dyDescent="0.25">
      <c r="A767" s="11" t="s">
        <v>898</v>
      </c>
      <c r="B767" s="11">
        <v>1.4040481636486199E-2</v>
      </c>
      <c r="C767" s="13" t="str">
        <f t="shared" si="16"/>
        <v>1992</v>
      </c>
    </row>
    <row r="768" spans="1:3" x14ac:dyDescent="0.25">
      <c r="A768" s="11" t="s">
        <v>899</v>
      </c>
      <c r="B768" s="11">
        <v>1.38155923653443E-2</v>
      </c>
      <c r="C768" s="13" t="str">
        <f t="shared" si="16"/>
        <v>1992</v>
      </c>
    </row>
    <row r="769" spans="1:3" x14ac:dyDescent="0.25">
      <c r="A769" s="11" t="s">
        <v>900</v>
      </c>
      <c r="B769" s="11">
        <v>1.4044964967849899E-2</v>
      </c>
      <c r="C769" s="13" t="str">
        <f t="shared" si="16"/>
        <v>1993</v>
      </c>
    </row>
    <row r="770" spans="1:3" x14ac:dyDescent="0.25">
      <c r="A770" s="11" t="s">
        <v>901</v>
      </c>
      <c r="B770" s="11">
        <v>1.4251329950718299E-2</v>
      </c>
      <c r="C770" s="13" t="str">
        <f t="shared" si="16"/>
        <v>1993</v>
      </c>
    </row>
    <row r="771" spans="1:3" x14ac:dyDescent="0.25">
      <c r="A771" s="11" t="s">
        <v>902</v>
      </c>
      <c r="B771" s="11">
        <v>1.40233401909199E-2</v>
      </c>
      <c r="C771" s="13" t="str">
        <f t="shared" si="16"/>
        <v>1993</v>
      </c>
    </row>
    <row r="772" spans="1:3" x14ac:dyDescent="0.25">
      <c r="A772" s="11" t="s">
        <v>903</v>
      </c>
      <c r="B772" s="11">
        <v>1.40248670275612E-2</v>
      </c>
      <c r="C772" s="13" t="str">
        <f t="shared" si="16"/>
        <v>1993</v>
      </c>
    </row>
    <row r="773" spans="1:3" x14ac:dyDescent="0.25">
      <c r="A773" s="11" t="s">
        <v>904</v>
      </c>
      <c r="B773" s="11">
        <v>1.43738487416978E-2</v>
      </c>
      <c r="C773" s="13" t="str">
        <f t="shared" ref="C773:C836" si="17">LEFT(A773,4)</f>
        <v>1993</v>
      </c>
    </row>
    <row r="774" spans="1:3" x14ac:dyDescent="0.25">
      <c r="A774" s="11" t="s">
        <v>905</v>
      </c>
      <c r="B774" s="11">
        <v>1.4146381241234299E-2</v>
      </c>
      <c r="C774" s="13" t="str">
        <f t="shared" si="17"/>
        <v>1993</v>
      </c>
    </row>
    <row r="775" spans="1:3" x14ac:dyDescent="0.25">
      <c r="A775" s="11" t="s">
        <v>906</v>
      </c>
      <c r="B775" s="11">
        <v>1.4359074659743501E-2</v>
      </c>
      <c r="C775" s="13" t="str">
        <f t="shared" si="17"/>
        <v>1993</v>
      </c>
    </row>
    <row r="776" spans="1:3" x14ac:dyDescent="0.25">
      <c r="A776" s="11" t="s">
        <v>907</v>
      </c>
      <c r="B776" s="11">
        <v>1.49668853066232E-2</v>
      </c>
      <c r="C776" s="13" t="str">
        <f t="shared" si="17"/>
        <v>1993</v>
      </c>
    </row>
    <row r="777" spans="1:3" x14ac:dyDescent="0.25">
      <c r="A777" s="11" t="s">
        <v>908</v>
      </c>
      <c r="B777" s="11">
        <v>1.50075247281554E-2</v>
      </c>
      <c r="C777" s="13" t="str">
        <f t="shared" si="17"/>
        <v>1993</v>
      </c>
    </row>
    <row r="778" spans="1:3" x14ac:dyDescent="0.25">
      <c r="A778" s="11" t="s">
        <v>909</v>
      </c>
      <c r="B778" s="11">
        <v>1.56048268495099E-2</v>
      </c>
      <c r="C778" s="13" t="str">
        <f t="shared" si="17"/>
        <v>1993</v>
      </c>
    </row>
    <row r="779" spans="1:3" x14ac:dyDescent="0.25">
      <c r="A779" s="11" t="s">
        <v>910</v>
      </c>
      <c r="B779" s="11">
        <v>1.55882248180305E-2</v>
      </c>
      <c r="C779" s="13" t="str">
        <f t="shared" si="17"/>
        <v>1993</v>
      </c>
    </row>
    <row r="780" spans="1:3" x14ac:dyDescent="0.25">
      <c r="A780" s="11" t="s">
        <v>911</v>
      </c>
      <c r="B780" s="11">
        <v>1.5770911954725599E-2</v>
      </c>
      <c r="C780" s="13" t="str">
        <f t="shared" si="17"/>
        <v>1993</v>
      </c>
    </row>
    <row r="781" spans="1:3" x14ac:dyDescent="0.25">
      <c r="A781" s="11" t="s">
        <v>912</v>
      </c>
      <c r="B781" s="11">
        <v>1.6110261816471499E-2</v>
      </c>
      <c r="C781" s="13" t="str">
        <f t="shared" si="17"/>
        <v>1994</v>
      </c>
    </row>
    <row r="782" spans="1:3" x14ac:dyDescent="0.25">
      <c r="A782" s="11" t="s">
        <v>913</v>
      </c>
      <c r="B782" s="11">
        <v>1.65194761883753E-2</v>
      </c>
      <c r="C782" s="13" t="str">
        <f t="shared" si="17"/>
        <v>1994</v>
      </c>
    </row>
    <row r="783" spans="1:3" x14ac:dyDescent="0.25">
      <c r="A783" s="11" t="s">
        <v>914</v>
      </c>
      <c r="B783" s="11">
        <v>1.6763092599664599E-2</v>
      </c>
      <c r="C783" s="13" t="str">
        <f t="shared" si="17"/>
        <v>1994</v>
      </c>
    </row>
    <row r="784" spans="1:3" x14ac:dyDescent="0.25">
      <c r="A784" s="11" t="s">
        <v>915</v>
      </c>
      <c r="B784" s="11">
        <v>1.6734730824264601E-2</v>
      </c>
      <c r="C784" s="13" t="str">
        <f t="shared" si="17"/>
        <v>1994</v>
      </c>
    </row>
    <row r="785" spans="1:3" x14ac:dyDescent="0.25">
      <c r="A785" s="11" t="s">
        <v>916</v>
      </c>
      <c r="B785" s="11">
        <v>1.7341307073831701E-2</v>
      </c>
      <c r="C785" s="13" t="str">
        <f t="shared" si="17"/>
        <v>1994</v>
      </c>
    </row>
    <row r="786" spans="1:3" x14ac:dyDescent="0.25">
      <c r="A786" s="11" t="s">
        <v>917</v>
      </c>
      <c r="B786" s="11">
        <v>1.69517016255522E-2</v>
      </c>
      <c r="C786" s="13" t="str">
        <f t="shared" si="17"/>
        <v>1994</v>
      </c>
    </row>
    <row r="787" spans="1:3" x14ac:dyDescent="0.25">
      <c r="A787" s="11" t="s">
        <v>918</v>
      </c>
      <c r="B787" s="11">
        <v>1.7776432658386701E-2</v>
      </c>
      <c r="C787" s="13" t="str">
        <f t="shared" si="17"/>
        <v>1994</v>
      </c>
    </row>
    <row r="788" spans="1:3" x14ac:dyDescent="0.25">
      <c r="A788" s="11" t="s">
        <v>919</v>
      </c>
      <c r="B788" s="11">
        <v>1.7067643929698499E-2</v>
      </c>
      <c r="C788" s="13" t="str">
        <f t="shared" si="17"/>
        <v>1994</v>
      </c>
    </row>
    <row r="789" spans="1:3" x14ac:dyDescent="0.25">
      <c r="A789" s="11" t="s">
        <v>920</v>
      </c>
      <c r="B789" s="11">
        <v>1.72565936783971E-2</v>
      </c>
      <c r="C789" s="13" t="str">
        <f t="shared" si="17"/>
        <v>1994</v>
      </c>
    </row>
    <row r="790" spans="1:3" x14ac:dyDescent="0.25">
      <c r="A790" s="11" t="s">
        <v>921</v>
      </c>
      <c r="B790" s="11">
        <v>1.82512904002907E-2</v>
      </c>
      <c r="C790" s="13" t="str">
        <f t="shared" si="17"/>
        <v>1994</v>
      </c>
    </row>
    <row r="791" spans="1:3" x14ac:dyDescent="0.25">
      <c r="A791" s="11" t="s">
        <v>922</v>
      </c>
      <c r="B791" s="11">
        <v>1.8023778434907899E-2</v>
      </c>
      <c r="C791" s="13" t="str">
        <f t="shared" si="17"/>
        <v>1994</v>
      </c>
    </row>
    <row r="792" spans="1:3" x14ac:dyDescent="0.25">
      <c r="A792" s="11" t="s">
        <v>923</v>
      </c>
      <c r="B792" s="11">
        <v>1.8636809757946501E-2</v>
      </c>
      <c r="C792" s="13" t="str">
        <f t="shared" si="17"/>
        <v>1994</v>
      </c>
    </row>
    <row r="793" spans="1:3" x14ac:dyDescent="0.25">
      <c r="A793" s="11" t="s">
        <v>924</v>
      </c>
      <c r="B793" s="11">
        <v>1.8003712276454101E-2</v>
      </c>
      <c r="C793" s="13" t="str">
        <f t="shared" si="17"/>
        <v>1995</v>
      </c>
    </row>
    <row r="794" spans="1:3" x14ac:dyDescent="0.25">
      <c r="A794" s="11" t="s">
        <v>925</v>
      </c>
      <c r="B794" s="11">
        <v>1.8038719347270801E-2</v>
      </c>
      <c r="C794" s="13" t="str">
        <f t="shared" si="17"/>
        <v>1995</v>
      </c>
    </row>
    <row r="795" spans="1:3" x14ac:dyDescent="0.25">
      <c r="A795" s="11" t="s">
        <v>926</v>
      </c>
      <c r="B795" s="11">
        <v>1.76673819365766E-2</v>
      </c>
      <c r="C795" s="13" t="str">
        <f t="shared" si="17"/>
        <v>1995</v>
      </c>
    </row>
    <row r="796" spans="1:3" x14ac:dyDescent="0.25">
      <c r="A796" s="11" t="s">
        <v>927</v>
      </c>
      <c r="B796" s="11">
        <v>1.7854571074899801E-2</v>
      </c>
      <c r="C796" s="13" t="str">
        <f t="shared" si="17"/>
        <v>1995</v>
      </c>
    </row>
    <row r="797" spans="1:3" x14ac:dyDescent="0.25">
      <c r="A797" s="11" t="s">
        <v>928</v>
      </c>
      <c r="B797" s="11">
        <v>1.67444035141655E-2</v>
      </c>
      <c r="C797" s="13" t="str">
        <f t="shared" si="17"/>
        <v>1995</v>
      </c>
    </row>
    <row r="798" spans="1:3" x14ac:dyDescent="0.25">
      <c r="A798" s="11" t="s">
        <v>929</v>
      </c>
      <c r="B798" s="11">
        <v>1.6982532609421501E-2</v>
      </c>
      <c r="C798" s="13" t="str">
        <f t="shared" si="17"/>
        <v>1995</v>
      </c>
    </row>
    <row r="799" spans="1:3" x14ac:dyDescent="0.25">
      <c r="A799" s="11" t="s">
        <v>930</v>
      </c>
      <c r="B799" s="11">
        <v>1.7813567745052501E-2</v>
      </c>
      <c r="C799" s="13" t="str">
        <f t="shared" si="17"/>
        <v>1995</v>
      </c>
    </row>
    <row r="800" spans="1:3" x14ac:dyDescent="0.25">
      <c r="A800" s="11" t="s">
        <v>931</v>
      </c>
      <c r="B800" s="11">
        <v>1.76493314240533E-2</v>
      </c>
      <c r="C800" s="13" t="str">
        <f t="shared" si="17"/>
        <v>1995</v>
      </c>
    </row>
    <row r="801" spans="1:3" x14ac:dyDescent="0.25">
      <c r="A801" s="11" t="s">
        <v>932</v>
      </c>
      <c r="B801" s="11">
        <v>1.7656000859132201E-2</v>
      </c>
      <c r="C801" s="13" t="str">
        <f t="shared" si="17"/>
        <v>1995</v>
      </c>
    </row>
    <row r="802" spans="1:3" x14ac:dyDescent="0.25">
      <c r="A802" s="11" t="s">
        <v>933</v>
      </c>
      <c r="B802" s="11">
        <v>1.7897325813713699E-2</v>
      </c>
      <c r="C802" s="13" t="str">
        <f t="shared" si="17"/>
        <v>1995</v>
      </c>
    </row>
    <row r="803" spans="1:3" x14ac:dyDescent="0.25">
      <c r="A803" s="11" t="s">
        <v>934</v>
      </c>
      <c r="B803" s="11">
        <v>1.7323876408381299E-2</v>
      </c>
      <c r="C803" s="13" t="str">
        <f t="shared" si="17"/>
        <v>1995</v>
      </c>
    </row>
    <row r="804" spans="1:3" x14ac:dyDescent="0.25">
      <c r="A804" s="11" t="s">
        <v>935</v>
      </c>
      <c r="B804" s="11">
        <v>1.8865288220356099E-2</v>
      </c>
      <c r="C804" s="13" t="str">
        <f t="shared" si="17"/>
        <v>1995</v>
      </c>
    </row>
    <row r="805" spans="1:3" x14ac:dyDescent="0.25">
      <c r="A805" s="11" t="s">
        <v>936</v>
      </c>
      <c r="B805" s="11">
        <v>1.7836647990855801E-2</v>
      </c>
      <c r="C805" s="13" t="str">
        <f t="shared" si="17"/>
        <v>1996</v>
      </c>
    </row>
    <row r="806" spans="1:3" x14ac:dyDescent="0.25">
      <c r="A806" s="11" t="s">
        <v>937</v>
      </c>
      <c r="B806" s="11">
        <v>1.7413420201504499E-2</v>
      </c>
      <c r="C806" s="13" t="str">
        <f t="shared" si="17"/>
        <v>1996</v>
      </c>
    </row>
    <row r="807" spans="1:3" x14ac:dyDescent="0.25">
      <c r="A807" s="11" t="s">
        <v>938</v>
      </c>
      <c r="B807" s="11">
        <v>1.7853436239504399E-2</v>
      </c>
      <c r="C807" s="13" t="str">
        <f t="shared" si="17"/>
        <v>1996</v>
      </c>
    </row>
    <row r="808" spans="1:3" x14ac:dyDescent="0.25">
      <c r="A808" s="11" t="s">
        <v>939</v>
      </c>
      <c r="B808" s="11">
        <v>1.74438870888988E-2</v>
      </c>
      <c r="C808" s="13" t="str">
        <f t="shared" si="17"/>
        <v>1996</v>
      </c>
    </row>
    <row r="809" spans="1:3" x14ac:dyDescent="0.25">
      <c r="A809" s="11" t="s">
        <v>940</v>
      </c>
      <c r="B809" s="11">
        <v>1.68174073924326E-2</v>
      </c>
      <c r="C809" s="13" t="str">
        <f t="shared" si="17"/>
        <v>1996</v>
      </c>
    </row>
    <row r="810" spans="1:3" x14ac:dyDescent="0.25">
      <c r="A810" s="11" t="s">
        <v>941</v>
      </c>
      <c r="B810" s="11">
        <v>1.8352550290457601E-2</v>
      </c>
      <c r="C810" s="13" t="str">
        <f t="shared" si="17"/>
        <v>1996</v>
      </c>
    </row>
    <row r="811" spans="1:3" x14ac:dyDescent="0.25">
      <c r="A811" s="11" t="s">
        <v>942</v>
      </c>
      <c r="B811" s="11">
        <v>1.7256969928699E-2</v>
      </c>
      <c r="C811" s="13" t="str">
        <f t="shared" si="17"/>
        <v>1996</v>
      </c>
    </row>
    <row r="812" spans="1:3" x14ac:dyDescent="0.25">
      <c r="A812" s="11" t="s">
        <v>943</v>
      </c>
      <c r="B812" s="11">
        <v>1.7333458407216801E-2</v>
      </c>
      <c r="C812" s="13" t="str">
        <f t="shared" si="17"/>
        <v>1996</v>
      </c>
    </row>
    <row r="813" spans="1:3" x14ac:dyDescent="0.25">
      <c r="A813" s="11" t="s">
        <v>944</v>
      </c>
      <c r="B813" s="11">
        <v>1.8175945337570699E-2</v>
      </c>
      <c r="C813" s="13" t="str">
        <f t="shared" si="17"/>
        <v>1996</v>
      </c>
    </row>
    <row r="814" spans="1:3" x14ac:dyDescent="0.25">
      <c r="A814" s="11" t="s">
        <v>945</v>
      </c>
      <c r="B814" s="11">
        <v>1.7317257050879001E-2</v>
      </c>
      <c r="C814" s="13" t="str">
        <f t="shared" si="17"/>
        <v>1996</v>
      </c>
    </row>
    <row r="815" spans="1:3" x14ac:dyDescent="0.25">
      <c r="A815" s="11" t="s">
        <v>946</v>
      </c>
      <c r="B815" s="11">
        <v>1.8639964967294E-2</v>
      </c>
      <c r="C815" s="13" t="str">
        <f t="shared" si="17"/>
        <v>1996</v>
      </c>
    </row>
    <row r="816" spans="1:3" x14ac:dyDescent="0.25">
      <c r="A816" s="11" t="s">
        <v>947</v>
      </c>
      <c r="B816" s="11">
        <v>1.8461535449439501E-2</v>
      </c>
      <c r="C816" s="13" t="str">
        <f t="shared" si="17"/>
        <v>1996</v>
      </c>
    </row>
    <row r="817" spans="1:3" x14ac:dyDescent="0.25">
      <c r="A817" s="11" t="s">
        <v>948</v>
      </c>
      <c r="B817" s="11">
        <v>1.8253413406790101E-2</v>
      </c>
      <c r="C817" s="13" t="str">
        <f t="shared" si="17"/>
        <v>1997</v>
      </c>
    </row>
    <row r="818" spans="1:3" x14ac:dyDescent="0.25">
      <c r="A818" s="11" t="s">
        <v>949</v>
      </c>
      <c r="B818" s="11">
        <v>1.89591939148726E-2</v>
      </c>
      <c r="C818" s="13" t="str">
        <f t="shared" si="17"/>
        <v>1997</v>
      </c>
    </row>
    <row r="819" spans="1:3" x14ac:dyDescent="0.25">
      <c r="A819" s="11" t="s">
        <v>950</v>
      </c>
      <c r="B819" s="11">
        <v>1.8731844064236499E-2</v>
      </c>
      <c r="C819" s="13" t="str">
        <f t="shared" si="17"/>
        <v>1997</v>
      </c>
    </row>
    <row r="820" spans="1:3" x14ac:dyDescent="0.25">
      <c r="A820" s="11" t="s">
        <v>951</v>
      </c>
      <c r="B820" s="11">
        <v>1.8553919751964399E-2</v>
      </c>
      <c r="C820" s="13" t="str">
        <f t="shared" si="17"/>
        <v>1997</v>
      </c>
    </row>
    <row r="821" spans="1:3" x14ac:dyDescent="0.25">
      <c r="A821" s="11" t="s">
        <v>952</v>
      </c>
      <c r="B821" s="11">
        <v>1.7514124565951899E-2</v>
      </c>
      <c r="C821" s="13" t="str">
        <f t="shared" si="17"/>
        <v>1997</v>
      </c>
    </row>
    <row r="822" spans="1:3" x14ac:dyDescent="0.25">
      <c r="A822" s="11" t="s">
        <v>953</v>
      </c>
      <c r="B822" s="11">
        <v>1.9072988204572799E-2</v>
      </c>
      <c r="C822" s="13" t="str">
        <f t="shared" si="17"/>
        <v>1997</v>
      </c>
    </row>
    <row r="823" spans="1:3" x14ac:dyDescent="0.25">
      <c r="A823" s="11" t="s">
        <v>954</v>
      </c>
      <c r="B823" s="11">
        <v>1.8443197221203599E-2</v>
      </c>
      <c r="C823" s="13" t="str">
        <f t="shared" si="17"/>
        <v>1997</v>
      </c>
    </row>
    <row r="824" spans="1:3" x14ac:dyDescent="0.25">
      <c r="A824" s="11" t="s">
        <v>955</v>
      </c>
      <c r="B824" s="11">
        <v>1.8698164877560201E-2</v>
      </c>
      <c r="C824" s="13" t="str">
        <f t="shared" si="17"/>
        <v>1997</v>
      </c>
    </row>
    <row r="825" spans="1:3" x14ac:dyDescent="0.25">
      <c r="A825" s="11" t="s">
        <v>956</v>
      </c>
      <c r="B825" s="11">
        <v>1.9621986376521301E-2</v>
      </c>
      <c r="C825" s="13" t="str">
        <f t="shared" si="17"/>
        <v>1997</v>
      </c>
    </row>
    <row r="826" spans="1:3" x14ac:dyDescent="0.25">
      <c r="A826" s="11" t="s">
        <v>957</v>
      </c>
      <c r="B826" s="11">
        <v>1.9252055997077099E-2</v>
      </c>
      <c r="C826" s="13" t="str">
        <f t="shared" si="17"/>
        <v>1997</v>
      </c>
    </row>
    <row r="827" spans="1:3" x14ac:dyDescent="0.25">
      <c r="A827" s="11" t="s">
        <v>958</v>
      </c>
      <c r="B827" s="11">
        <v>2.0363055501097901E-2</v>
      </c>
      <c r="C827" s="13" t="str">
        <f t="shared" si="17"/>
        <v>1997</v>
      </c>
    </row>
    <row r="828" spans="1:3" x14ac:dyDescent="0.25">
      <c r="A828" s="11" t="s">
        <v>959</v>
      </c>
      <c r="B828" s="11">
        <v>1.9085151557056101E-2</v>
      </c>
      <c r="C828" s="13" t="str">
        <f t="shared" si="17"/>
        <v>1997</v>
      </c>
    </row>
    <row r="829" spans="1:3" x14ac:dyDescent="0.25">
      <c r="A829" s="11" t="s">
        <v>960</v>
      </c>
      <c r="B829" s="11">
        <v>1.9818977663812399E-2</v>
      </c>
      <c r="C829" s="13" t="str">
        <f t="shared" si="17"/>
        <v>1998</v>
      </c>
    </row>
    <row r="830" spans="1:3" x14ac:dyDescent="0.25">
      <c r="A830" s="11" t="s">
        <v>961</v>
      </c>
      <c r="B830" s="11">
        <v>2.0324687388491702E-2</v>
      </c>
      <c r="C830" s="13" t="str">
        <f t="shared" si="17"/>
        <v>1998</v>
      </c>
    </row>
    <row r="831" spans="1:3" x14ac:dyDescent="0.25">
      <c r="A831" s="11" t="s">
        <v>962</v>
      </c>
      <c r="B831" s="11">
        <v>2.0155006106986499E-2</v>
      </c>
      <c r="C831" s="13" t="str">
        <f t="shared" si="17"/>
        <v>1998</v>
      </c>
    </row>
    <row r="832" spans="1:3" x14ac:dyDescent="0.25">
      <c r="A832" s="11" t="s">
        <v>963</v>
      </c>
      <c r="B832" s="11">
        <v>2.0237373404495201E-2</v>
      </c>
      <c r="C832" s="13" t="str">
        <f t="shared" si="17"/>
        <v>1998</v>
      </c>
    </row>
    <row r="833" spans="1:3" x14ac:dyDescent="0.25">
      <c r="A833" s="11" t="s">
        <v>964</v>
      </c>
      <c r="B833" s="11">
        <v>2.0276274241941599E-2</v>
      </c>
      <c r="C833" s="13" t="str">
        <f t="shared" si="17"/>
        <v>1998</v>
      </c>
    </row>
    <row r="834" spans="1:3" x14ac:dyDescent="0.25">
      <c r="A834" s="11" t="s">
        <v>965</v>
      </c>
      <c r="B834" s="11">
        <v>1.9890317007032001E-2</v>
      </c>
      <c r="C834" s="13" t="str">
        <f t="shared" si="17"/>
        <v>1998</v>
      </c>
    </row>
    <row r="835" spans="1:3" x14ac:dyDescent="0.25">
      <c r="A835" s="11" t="s">
        <v>966</v>
      </c>
      <c r="B835" s="11">
        <v>1.9944568896622099E-2</v>
      </c>
      <c r="C835" s="13" t="str">
        <f t="shared" si="17"/>
        <v>1998</v>
      </c>
    </row>
    <row r="836" spans="1:3" x14ac:dyDescent="0.25">
      <c r="A836" s="11" t="s">
        <v>967</v>
      </c>
      <c r="B836" s="11">
        <v>2.0247091263822001E-2</v>
      </c>
      <c r="C836" s="13" t="str">
        <f t="shared" si="17"/>
        <v>1998</v>
      </c>
    </row>
    <row r="837" spans="1:3" x14ac:dyDescent="0.25">
      <c r="A837" s="11" t="s">
        <v>968</v>
      </c>
      <c r="B837" s="11">
        <v>1.93183108084319E-2</v>
      </c>
      <c r="C837" s="13" t="str">
        <f t="shared" ref="C837:C900" si="18">LEFT(A837,4)</f>
        <v>1998</v>
      </c>
    </row>
    <row r="838" spans="1:3" x14ac:dyDescent="0.25">
      <c r="A838" s="11" t="s">
        <v>969</v>
      </c>
      <c r="B838" s="11">
        <v>1.9169113237312602E-2</v>
      </c>
      <c r="C838" s="13" t="str">
        <f t="shared" si="18"/>
        <v>1998</v>
      </c>
    </row>
    <row r="839" spans="1:3" x14ac:dyDescent="0.25">
      <c r="A839" s="11" t="s">
        <v>970</v>
      </c>
      <c r="B839" s="11">
        <v>2.0134354141046199E-2</v>
      </c>
      <c r="C839" s="13" t="str">
        <f t="shared" si="18"/>
        <v>1998</v>
      </c>
    </row>
    <row r="840" spans="1:3" x14ac:dyDescent="0.25">
      <c r="A840" s="11" t="s">
        <v>971</v>
      </c>
      <c r="B840" s="11">
        <v>1.9725103517321398E-2</v>
      </c>
      <c r="C840" s="13" t="str">
        <f t="shared" si="18"/>
        <v>1998</v>
      </c>
    </row>
    <row r="841" spans="1:3" x14ac:dyDescent="0.25">
      <c r="A841" s="11" t="s">
        <v>972</v>
      </c>
      <c r="B841" s="11">
        <v>2.08875444271979E-2</v>
      </c>
      <c r="C841" s="13" t="str">
        <f t="shared" si="18"/>
        <v>1999</v>
      </c>
    </row>
    <row r="842" spans="1:3" x14ac:dyDescent="0.25">
      <c r="A842" s="11" t="s">
        <v>973</v>
      </c>
      <c r="B842" s="11">
        <v>2.1205582944903101E-2</v>
      </c>
      <c r="C842" s="13" t="str">
        <f t="shared" si="18"/>
        <v>1999</v>
      </c>
    </row>
    <row r="843" spans="1:3" x14ac:dyDescent="0.25">
      <c r="A843" s="11" t="s">
        <v>974</v>
      </c>
      <c r="B843" s="11">
        <v>2.0414590306112899E-2</v>
      </c>
      <c r="C843" s="13" t="str">
        <f t="shared" si="18"/>
        <v>1999</v>
      </c>
    </row>
    <row r="844" spans="1:3" x14ac:dyDescent="0.25">
      <c r="A844" s="11" t="s">
        <v>975</v>
      </c>
      <c r="B844" s="11">
        <v>2.0237406064254199E-2</v>
      </c>
      <c r="C844" s="13" t="str">
        <f t="shared" si="18"/>
        <v>1999</v>
      </c>
    </row>
    <row r="845" spans="1:3" x14ac:dyDescent="0.25">
      <c r="A845" s="11" t="s">
        <v>976</v>
      </c>
      <c r="B845" s="11">
        <v>2.0534080467563699E-2</v>
      </c>
      <c r="C845" s="13" t="str">
        <f t="shared" si="18"/>
        <v>1999</v>
      </c>
    </row>
    <row r="846" spans="1:3" x14ac:dyDescent="0.25">
      <c r="A846" s="11" t="s">
        <v>977</v>
      </c>
      <c r="B846" s="11">
        <v>1.9665932930027701E-2</v>
      </c>
      <c r="C846" s="13" t="str">
        <f t="shared" si="18"/>
        <v>1999</v>
      </c>
    </row>
    <row r="847" spans="1:3" x14ac:dyDescent="0.25">
      <c r="A847" s="11" t="s">
        <v>978</v>
      </c>
      <c r="B847" s="11">
        <v>1.9969826446947201E-2</v>
      </c>
      <c r="C847" s="13" t="str">
        <f t="shared" si="18"/>
        <v>1999</v>
      </c>
    </row>
    <row r="848" spans="1:3" x14ac:dyDescent="0.25">
      <c r="A848" s="11" t="s">
        <v>979</v>
      </c>
      <c r="B848" s="11">
        <v>2.0063220506178599E-2</v>
      </c>
      <c r="C848" s="13" t="str">
        <f t="shared" si="18"/>
        <v>1999</v>
      </c>
    </row>
    <row r="849" spans="1:3" x14ac:dyDescent="0.25">
      <c r="A849" s="11" t="s">
        <v>980</v>
      </c>
      <c r="B849" s="11">
        <v>1.9425050861981801E-2</v>
      </c>
      <c r="C849" s="13" t="str">
        <f t="shared" si="18"/>
        <v>1999</v>
      </c>
    </row>
    <row r="850" spans="1:3" x14ac:dyDescent="0.25">
      <c r="A850" s="11" t="s">
        <v>981</v>
      </c>
      <c r="B850" s="11">
        <v>2.0201942623837801E-2</v>
      </c>
      <c r="C850" s="13" t="str">
        <f t="shared" si="18"/>
        <v>1999</v>
      </c>
    </row>
    <row r="851" spans="1:3" x14ac:dyDescent="0.25">
      <c r="A851" s="11" t="s">
        <v>982</v>
      </c>
      <c r="B851" s="11">
        <v>2.0026750904558799E-2</v>
      </c>
      <c r="C851" s="13" t="str">
        <f t="shared" si="18"/>
        <v>1999</v>
      </c>
    </row>
    <row r="852" spans="1:3" x14ac:dyDescent="0.25">
      <c r="A852" s="11" t="s">
        <v>983</v>
      </c>
      <c r="B852" s="11">
        <v>2.0338354818649901E-2</v>
      </c>
      <c r="C852" s="13" t="str">
        <f t="shared" si="18"/>
        <v>1999</v>
      </c>
    </row>
    <row r="853" spans="1:3" x14ac:dyDescent="0.25">
      <c r="A853" s="11" t="s">
        <v>984</v>
      </c>
      <c r="B853" s="11">
        <v>2.1076695962353401E-2</v>
      </c>
      <c r="C853" s="13" t="str">
        <f t="shared" si="18"/>
        <v>2000</v>
      </c>
    </row>
    <row r="854" spans="1:3" x14ac:dyDescent="0.25">
      <c r="A854" s="11" t="s">
        <v>985</v>
      </c>
      <c r="B854" s="11">
        <v>2.1390146721407301E-2</v>
      </c>
      <c r="C854" s="13" t="str">
        <f t="shared" si="18"/>
        <v>2000</v>
      </c>
    </row>
    <row r="855" spans="1:3" x14ac:dyDescent="0.25">
      <c r="A855" s="11" t="s">
        <v>986</v>
      </c>
      <c r="B855" s="11">
        <v>2.1030882247026799E-2</v>
      </c>
      <c r="C855" s="13" t="str">
        <f t="shared" si="18"/>
        <v>2000</v>
      </c>
    </row>
    <row r="856" spans="1:3" x14ac:dyDescent="0.25">
      <c r="A856" s="11" t="s">
        <v>987</v>
      </c>
      <c r="B856" s="11">
        <v>2.1095197299610801E-2</v>
      </c>
      <c r="C856" s="13" t="str">
        <f t="shared" si="18"/>
        <v>2000</v>
      </c>
    </row>
    <row r="857" spans="1:3" x14ac:dyDescent="0.25">
      <c r="A857" s="11" t="s">
        <v>988</v>
      </c>
      <c r="B857" s="11">
        <v>1.9828724921110302E-2</v>
      </c>
      <c r="C857" s="13" t="str">
        <f t="shared" si="18"/>
        <v>2000</v>
      </c>
    </row>
    <row r="858" spans="1:3" x14ac:dyDescent="0.25">
      <c r="A858" s="11" t="s">
        <v>989</v>
      </c>
      <c r="B858" s="11">
        <v>1.9428745381183901E-2</v>
      </c>
      <c r="C858" s="13" t="str">
        <f t="shared" si="18"/>
        <v>2000</v>
      </c>
    </row>
    <row r="859" spans="1:3" x14ac:dyDescent="0.25">
      <c r="A859" s="11" t="s">
        <v>990</v>
      </c>
      <c r="B859" s="11">
        <v>1.9821009735549899E-2</v>
      </c>
      <c r="C859" s="13" t="str">
        <f t="shared" si="18"/>
        <v>2000</v>
      </c>
    </row>
    <row r="860" spans="1:3" x14ac:dyDescent="0.25">
      <c r="A860" s="11" t="s">
        <v>991</v>
      </c>
      <c r="B860" s="11">
        <v>1.8685753945326102E-2</v>
      </c>
      <c r="C860" s="13" t="str">
        <f t="shared" si="18"/>
        <v>2000</v>
      </c>
    </row>
    <row r="861" spans="1:3" x14ac:dyDescent="0.25">
      <c r="A861" s="11" t="s">
        <v>992</v>
      </c>
      <c r="B861" s="11">
        <v>1.9279567806665201E-2</v>
      </c>
      <c r="C861" s="13" t="str">
        <f t="shared" si="18"/>
        <v>2000</v>
      </c>
    </row>
    <row r="862" spans="1:3" x14ac:dyDescent="0.25">
      <c r="A862" s="11" t="s">
        <v>993</v>
      </c>
      <c r="B862" s="11">
        <v>1.9133317401406998E-2</v>
      </c>
      <c r="C862" s="13" t="str">
        <f t="shared" si="18"/>
        <v>2000</v>
      </c>
    </row>
    <row r="863" spans="1:3" x14ac:dyDescent="0.25">
      <c r="A863" s="11" t="s">
        <v>994</v>
      </c>
      <c r="B863" s="11">
        <v>1.8462829525034599E-2</v>
      </c>
      <c r="C863" s="13" t="str">
        <f t="shared" si="18"/>
        <v>2000</v>
      </c>
    </row>
    <row r="864" spans="1:3" x14ac:dyDescent="0.25">
      <c r="A864" s="11" t="s">
        <v>995</v>
      </c>
      <c r="B864" s="11">
        <v>1.92785979807635E-2</v>
      </c>
      <c r="C864" s="13" t="str">
        <f t="shared" si="18"/>
        <v>2000</v>
      </c>
    </row>
    <row r="865" spans="1:3" x14ac:dyDescent="0.25">
      <c r="A865" s="11" t="s">
        <v>996</v>
      </c>
      <c r="B865" s="11">
        <v>1.91860959336678E-2</v>
      </c>
      <c r="C865" s="13" t="str">
        <f t="shared" si="18"/>
        <v>2001</v>
      </c>
    </row>
    <row r="866" spans="1:3" x14ac:dyDescent="0.25">
      <c r="A866" s="11" t="s">
        <v>997</v>
      </c>
      <c r="B866" s="11">
        <v>1.7407476587367E-2</v>
      </c>
      <c r="C866" s="13" t="str">
        <f t="shared" si="18"/>
        <v>2001</v>
      </c>
    </row>
    <row r="867" spans="1:3" x14ac:dyDescent="0.25">
      <c r="A867" s="11" t="s">
        <v>998</v>
      </c>
      <c r="B867" s="11">
        <v>1.76466462328299E-2</v>
      </c>
      <c r="C867" s="13" t="str">
        <f t="shared" si="18"/>
        <v>2001</v>
      </c>
    </row>
    <row r="868" spans="1:3" x14ac:dyDescent="0.25">
      <c r="A868" s="11" t="s">
        <v>999</v>
      </c>
      <c r="B868" s="11">
        <v>1.7241909547804701E-2</v>
      </c>
      <c r="C868" s="13" t="str">
        <f t="shared" si="18"/>
        <v>2001</v>
      </c>
    </row>
    <row r="869" spans="1:3" x14ac:dyDescent="0.25">
      <c r="A869" s="11" t="s">
        <v>1000</v>
      </c>
      <c r="B869" s="11">
        <v>1.6525986817649899E-2</v>
      </c>
      <c r="C869" s="13" t="str">
        <f t="shared" si="18"/>
        <v>2001</v>
      </c>
    </row>
    <row r="870" spans="1:3" x14ac:dyDescent="0.25">
      <c r="A870" s="11" t="s">
        <v>1001</v>
      </c>
      <c r="B870" s="11">
        <v>1.60947228815564E-2</v>
      </c>
      <c r="C870" s="13" t="str">
        <f t="shared" si="18"/>
        <v>2001</v>
      </c>
    </row>
    <row r="871" spans="1:3" x14ac:dyDescent="0.25">
      <c r="A871" s="11" t="s">
        <v>1002</v>
      </c>
      <c r="B871" s="11">
        <v>1.5668892007512401E-2</v>
      </c>
      <c r="C871" s="13" t="str">
        <f t="shared" si="18"/>
        <v>2001</v>
      </c>
    </row>
    <row r="872" spans="1:3" x14ac:dyDescent="0.25">
      <c r="A872" s="11" t="s">
        <v>1003</v>
      </c>
      <c r="B872" s="11">
        <v>1.5367765137535599E-2</v>
      </c>
      <c r="C872" s="13" t="str">
        <f t="shared" si="18"/>
        <v>2001</v>
      </c>
    </row>
    <row r="873" spans="1:3" x14ac:dyDescent="0.25">
      <c r="A873" s="11" t="s">
        <v>1004</v>
      </c>
      <c r="B873" s="11">
        <v>1.48011211935136E-2</v>
      </c>
      <c r="C873" s="13" t="str">
        <f t="shared" si="18"/>
        <v>2001</v>
      </c>
    </row>
    <row r="874" spans="1:3" x14ac:dyDescent="0.25">
      <c r="A874" s="11" t="s">
        <v>1005</v>
      </c>
      <c r="B874" s="11">
        <v>1.3229334830961101E-2</v>
      </c>
      <c r="C874" s="13" t="str">
        <f t="shared" si="18"/>
        <v>2001</v>
      </c>
    </row>
    <row r="875" spans="1:3" x14ac:dyDescent="0.25">
      <c r="A875" s="11" t="s">
        <v>1006</v>
      </c>
      <c r="B875" s="11">
        <v>1.3049236438373401E-2</v>
      </c>
      <c r="C875" s="13" t="str">
        <f t="shared" si="18"/>
        <v>2001</v>
      </c>
    </row>
    <row r="876" spans="1:3" x14ac:dyDescent="0.25">
      <c r="A876" s="11" t="s">
        <v>1007</v>
      </c>
      <c r="B876" s="11">
        <v>1.3120778203640399E-2</v>
      </c>
      <c r="C876" s="13" t="str">
        <f t="shared" si="18"/>
        <v>2001</v>
      </c>
    </row>
    <row r="877" spans="1:3" x14ac:dyDescent="0.25">
      <c r="A877" s="11" t="s">
        <v>1008</v>
      </c>
      <c r="B877" s="11">
        <v>1.32073276219045E-2</v>
      </c>
      <c r="C877" s="13" t="str">
        <f t="shared" si="18"/>
        <v>2002</v>
      </c>
    </row>
    <row r="878" spans="1:3" x14ac:dyDescent="0.25">
      <c r="A878" s="11" t="s">
        <v>1009</v>
      </c>
      <c r="B878" s="11">
        <v>1.23941127071562E-2</v>
      </c>
      <c r="C878" s="13" t="str">
        <f t="shared" si="18"/>
        <v>2002</v>
      </c>
    </row>
    <row r="879" spans="1:3" x14ac:dyDescent="0.25">
      <c r="A879" s="11" t="s">
        <v>1010</v>
      </c>
      <c r="B879" s="11">
        <v>1.3108477241531601E-2</v>
      </c>
      <c r="C879" s="13" t="str">
        <f t="shared" si="18"/>
        <v>2002</v>
      </c>
    </row>
    <row r="880" spans="1:3" x14ac:dyDescent="0.25">
      <c r="A880" s="11" t="s">
        <v>1011</v>
      </c>
      <c r="B880" s="11">
        <v>1.23989745406838E-2</v>
      </c>
      <c r="C880" s="13" t="str">
        <f t="shared" si="18"/>
        <v>2002</v>
      </c>
    </row>
    <row r="881" spans="1:3" x14ac:dyDescent="0.25">
      <c r="A881" s="11" t="s">
        <v>1012</v>
      </c>
      <c r="B881" s="11">
        <v>1.27808426434527E-2</v>
      </c>
      <c r="C881" s="13" t="str">
        <f t="shared" si="18"/>
        <v>2002</v>
      </c>
    </row>
    <row r="882" spans="1:3" x14ac:dyDescent="0.25">
      <c r="A882" s="11" t="s">
        <v>1013</v>
      </c>
      <c r="B882" s="11">
        <v>1.1943659108599101E-2</v>
      </c>
      <c r="C882" s="13" t="str">
        <f t="shared" si="18"/>
        <v>2002</v>
      </c>
    </row>
    <row r="883" spans="1:3" x14ac:dyDescent="0.25">
      <c r="A883" s="11" t="s">
        <v>1014</v>
      </c>
      <c r="B883" s="11">
        <v>1.25025147277499E-2</v>
      </c>
      <c r="C883" s="13" t="str">
        <f t="shared" si="18"/>
        <v>2002</v>
      </c>
    </row>
    <row r="884" spans="1:3" x14ac:dyDescent="0.25">
      <c r="A884" s="11" t="s">
        <v>1015</v>
      </c>
      <c r="B884" s="11">
        <v>1.25287786276103E-2</v>
      </c>
      <c r="C884" s="13" t="str">
        <f t="shared" si="18"/>
        <v>2002</v>
      </c>
    </row>
    <row r="885" spans="1:3" x14ac:dyDescent="0.25">
      <c r="A885" s="11" t="s">
        <v>1016</v>
      </c>
      <c r="B885" s="11">
        <v>1.2025155633976201E-2</v>
      </c>
      <c r="C885" s="13" t="str">
        <f t="shared" si="18"/>
        <v>2002</v>
      </c>
    </row>
    <row r="886" spans="1:3" x14ac:dyDescent="0.25">
      <c r="A886" s="11" t="s">
        <v>1017</v>
      </c>
      <c r="B886" s="11">
        <v>1.30333340237948E-2</v>
      </c>
      <c r="C886" s="13" t="str">
        <f t="shared" si="18"/>
        <v>2002</v>
      </c>
    </row>
    <row r="887" spans="1:3" x14ac:dyDescent="0.25">
      <c r="A887" s="11" t="s">
        <v>1018</v>
      </c>
      <c r="B887" s="11">
        <v>1.28854725383585E-2</v>
      </c>
      <c r="C887" s="13" t="str">
        <f t="shared" si="18"/>
        <v>2002</v>
      </c>
    </row>
    <row r="888" spans="1:3" x14ac:dyDescent="0.25">
      <c r="A888" s="11" t="s">
        <v>1019</v>
      </c>
      <c r="B888" s="11">
        <v>1.1207292301473701E-2</v>
      </c>
      <c r="C888" s="13" t="str">
        <f t="shared" si="18"/>
        <v>2002</v>
      </c>
    </row>
    <row r="889" spans="1:3" x14ac:dyDescent="0.25">
      <c r="A889" s="11" t="s">
        <v>1020</v>
      </c>
      <c r="B889" s="11">
        <v>1.3189129531666101E-2</v>
      </c>
      <c r="C889" s="13" t="str">
        <f t="shared" si="18"/>
        <v>2003</v>
      </c>
    </row>
    <row r="890" spans="1:3" x14ac:dyDescent="0.25">
      <c r="A890" s="11" t="s">
        <v>1021</v>
      </c>
      <c r="B890" s="11">
        <v>1.2300490066307001E-2</v>
      </c>
      <c r="C890" s="13" t="str">
        <f t="shared" si="18"/>
        <v>2003</v>
      </c>
    </row>
    <row r="891" spans="1:3" x14ac:dyDescent="0.25">
      <c r="A891" s="11" t="s">
        <v>1022</v>
      </c>
      <c r="B891" s="11">
        <v>1.1133918621889701E-2</v>
      </c>
      <c r="C891" s="13" t="str">
        <f t="shared" si="18"/>
        <v>2003</v>
      </c>
    </row>
    <row r="892" spans="1:3" x14ac:dyDescent="0.25">
      <c r="A892" s="11" t="s">
        <v>1023</v>
      </c>
      <c r="B892" s="11">
        <v>1.1284795591933201E-2</v>
      </c>
      <c r="C892" s="13" t="str">
        <f t="shared" si="18"/>
        <v>2003</v>
      </c>
    </row>
    <row r="893" spans="1:3" x14ac:dyDescent="0.25">
      <c r="A893" s="11" t="s">
        <v>1024</v>
      </c>
      <c r="B893" s="11">
        <v>1.1286424240206301E-2</v>
      </c>
      <c r="C893" s="13" t="str">
        <f t="shared" si="18"/>
        <v>2003</v>
      </c>
    </row>
    <row r="894" spans="1:3" x14ac:dyDescent="0.25">
      <c r="A894" s="11" t="s">
        <v>1025</v>
      </c>
      <c r="B894" s="11">
        <v>1.1562107612346099E-2</v>
      </c>
      <c r="C894" s="13" t="str">
        <f t="shared" si="18"/>
        <v>2003</v>
      </c>
    </row>
    <row r="895" spans="1:3" x14ac:dyDescent="0.25">
      <c r="A895" s="11" t="s">
        <v>1026</v>
      </c>
      <c r="B895" s="11">
        <v>1.12803164001463E-2</v>
      </c>
      <c r="C895" s="13" t="str">
        <f t="shared" si="18"/>
        <v>2003</v>
      </c>
    </row>
    <row r="896" spans="1:3" x14ac:dyDescent="0.25">
      <c r="A896" s="11" t="s">
        <v>1027</v>
      </c>
      <c r="B896" s="11">
        <v>1.1559488366537699E-2</v>
      </c>
      <c r="C896" s="13" t="str">
        <f t="shared" si="18"/>
        <v>2003</v>
      </c>
    </row>
    <row r="897" spans="1:3" x14ac:dyDescent="0.25">
      <c r="A897" s="11" t="s">
        <v>1028</v>
      </c>
      <c r="B897" s="11">
        <v>1.1077165472726301E-2</v>
      </c>
      <c r="C897" s="13" t="str">
        <f t="shared" si="18"/>
        <v>2003</v>
      </c>
    </row>
    <row r="898" spans="1:3" x14ac:dyDescent="0.25">
      <c r="A898" s="11" t="s">
        <v>1029</v>
      </c>
      <c r="B898" s="11">
        <v>1.1385842063762201E-2</v>
      </c>
      <c r="C898" s="13" t="str">
        <f t="shared" si="18"/>
        <v>2003</v>
      </c>
    </row>
    <row r="899" spans="1:3" x14ac:dyDescent="0.25">
      <c r="A899" s="11" t="s">
        <v>1030</v>
      </c>
      <c r="B899" s="11">
        <v>1.1892227525217101E-2</v>
      </c>
      <c r="C899" s="13" t="str">
        <f t="shared" si="18"/>
        <v>2003</v>
      </c>
    </row>
    <row r="900" spans="1:3" x14ac:dyDescent="0.25">
      <c r="A900" s="11" t="s">
        <v>1031</v>
      </c>
      <c r="B900" s="11">
        <v>1.18017937478454E-2</v>
      </c>
      <c r="C900" s="13" t="str">
        <f t="shared" si="18"/>
        <v>2003</v>
      </c>
    </row>
    <row r="901" spans="1:3" x14ac:dyDescent="0.25">
      <c r="A901" s="11" t="s">
        <v>1032</v>
      </c>
      <c r="B901" s="11">
        <v>1.20354497069858E-2</v>
      </c>
      <c r="C901" s="13" t="str">
        <f t="shared" ref="C901:C964" si="19">LEFT(A901,4)</f>
        <v>2004</v>
      </c>
    </row>
    <row r="902" spans="1:3" x14ac:dyDescent="0.25">
      <c r="A902" s="11" t="s">
        <v>1033</v>
      </c>
      <c r="B902" s="11">
        <v>1.23836005971763E-2</v>
      </c>
      <c r="C902" s="13" t="str">
        <f t="shared" si="19"/>
        <v>2004</v>
      </c>
    </row>
    <row r="903" spans="1:3" x14ac:dyDescent="0.25">
      <c r="A903" s="11" t="s">
        <v>1034</v>
      </c>
      <c r="B903" s="11">
        <v>1.2287766939826099E-2</v>
      </c>
      <c r="C903" s="13" t="str">
        <f t="shared" si="19"/>
        <v>2004</v>
      </c>
    </row>
    <row r="904" spans="1:3" x14ac:dyDescent="0.25">
      <c r="A904" s="11" t="s">
        <v>1035</v>
      </c>
      <c r="B904" s="11">
        <v>1.2766590675297399E-2</v>
      </c>
      <c r="C904" s="13" t="str">
        <f t="shared" si="19"/>
        <v>2004</v>
      </c>
    </row>
    <row r="905" spans="1:3" x14ac:dyDescent="0.25">
      <c r="A905" s="11" t="s">
        <v>1036</v>
      </c>
      <c r="B905" s="11">
        <v>1.30952027999697E-2</v>
      </c>
      <c r="C905" s="13" t="str">
        <f t="shared" si="19"/>
        <v>2004</v>
      </c>
    </row>
    <row r="906" spans="1:3" x14ac:dyDescent="0.25">
      <c r="A906" s="11" t="s">
        <v>1037</v>
      </c>
      <c r="B906" s="11">
        <v>1.2349394230776601E-2</v>
      </c>
      <c r="C906" s="13" t="str">
        <f t="shared" si="19"/>
        <v>2004</v>
      </c>
    </row>
    <row r="907" spans="1:3" x14ac:dyDescent="0.25">
      <c r="A907" s="11" t="s">
        <v>1038</v>
      </c>
      <c r="B907" s="11">
        <v>1.37132025411722E-2</v>
      </c>
      <c r="C907" s="13" t="str">
        <f t="shared" si="19"/>
        <v>2004</v>
      </c>
    </row>
    <row r="908" spans="1:3" x14ac:dyDescent="0.25">
      <c r="A908" s="11" t="s">
        <v>1039</v>
      </c>
      <c r="B908" s="11">
        <v>1.3061735956939E-2</v>
      </c>
      <c r="C908" s="13" t="str">
        <f t="shared" si="19"/>
        <v>2004</v>
      </c>
    </row>
    <row r="909" spans="1:3" x14ac:dyDescent="0.25">
      <c r="A909" s="11" t="s">
        <v>1040</v>
      </c>
      <c r="B909" s="11">
        <v>1.35477001788743E-2</v>
      </c>
      <c r="C909" s="13" t="str">
        <f t="shared" si="19"/>
        <v>2004</v>
      </c>
    </row>
    <row r="910" spans="1:3" x14ac:dyDescent="0.25">
      <c r="A910" s="11" t="s">
        <v>1041</v>
      </c>
      <c r="B910" s="11">
        <v>1.3808220671989399E-2</v>
      </c>
      <c r="C910" s="13" t="str">
        <f t="shared" si="19"/>
        <v>2004</v>
      </c>
    </row>
    <row r="911" spans="1:3" x14ac:dyDescent="0.25">
      <c r="A911" s="11" t="s">
        <v>1042</v>
      </c>
      <c r="B911" s="11">
        <v>1.21472550787276E-2</v>
      </c>
      <c r="C911" s="13" t="str">
        <f t="shared" si="19"/>
        <v>2004</v>
      </c>
    </row>
    <row r="912" spans="1:3" x14ac:dyDescent="0.25">
      <c r="A912" s="11" t="s">
        <v>1043</v>
      </c>
      <c r="B912" s="11">
        <v>1.36828042291803E-2</v>
      </c>
      <c r="C912" s="13" t="str">
        <f t="shared" si="19"/>
        <v>2004</v>
      </c>
    </row>
    <row r="913" spans="1:3" x14ac:dyDescent="0.25">
      <c r="A913" s="11" t="s">
        <v>1044</v>
      </c>
      <c r="B913" s="11">
        <v>1.3074613958148001E-2</v>
      </c>
      <c r="C913" s="13" t="str">
        <f t="shared" si="19"/>
        <v>2005</v>
      </c>
    </row>
    <row r="914" spans="1:3" x14ac:dyDescent="0.25">
      <c r="A914" s="11" t="s">
        <v>1045</v>
      </c>
      <c r="B914" s="11">
        <v>1.3471800617676499E-2</v>
      </c>
      <c r="C914" s="13" t="str">
        <f t="shared" si="19"/>
        <v>2005</v>
      </c>
    </row>
    <row r="915" spans="1:3" x14ac:dyDescent="0.25">
      <c r="A915" s="11" t="s">
        <v>1046</v>
      </c>
      <c r="B915" s="11">
        <v>1.4039385746892299E-2</v>
      </c>
      <c r="C915" s="13" t="str">
        <f t="shared" si="19"/>
        <v>2005</v>
      </c>
    </row>
    <row r="916" spans="1:3" x14ac:dyDescent="0.25">
      <c r="A916" s="11" t="s">
        <v>1047</v>
      </c>
      <c r="B916" s="11">
        <v>1.44926387874521E-2</v>
      </c>
      <c r="C916" s="13" t="str">
        <f t="shared" si="19"/>
        <v>2005</v>
      </c>
    </row>
    <row r="917" spans="1:3" x14ac:dyDescent="0.25">
      <c r="A917" s="11" t="s">
        <v>1048</v>
      </c>
      <c r="B917" s="11">
        <v>1.38185488890508E-2</v>
      </c>
      <c r="C917" s="13" t="str">
        <f t="shared" si="19"/>
        <v>2005</v>
      </c>
    </row>
    <row r="918" spans="1:3" x14ac:dyDescent="0.25">
      <c r="A918" s="11" t="s">
        <v>1049</v>
      </c>
      <c r="B918" s="11">
        <v>1.4487293689689399E-2</v>
      </c>
      <c r="C918" s="13" t="str">
        <f t="shared" si="19"/>
        <v>2005</v>
      </c>
    </row>
    <row r="919" spans="1:3" x14ac:dyDescent="0.25">
      <c r="A919" s="11" t="s">
        <v>1050</v>
      </c>
      <c r="B919" s="11">
        <v>1.47924600251954E-2</v>
      </c>
      <c r="C919" s="13" t="str">
        <f t="shared" si="19"/>
        <v>2005</v>
      </c>
    </row>
    <row r="920" spans="1:3" x14ac:dyDescent="0.25">
      <c r="A920" s="11" t="s">
        <v>1051</v>
      </c>
      <c r="B920" s="11">
        <v>1.4569938366813501E-2</v>
      </c>
      <c r="C920" s="13" t="str">
        <f t="shared" si="19"/>
        <v>2005</v>
      </c>
    </row>
    <row r="921" spans="1:3" x14ac:dyDescent="0.25">
      <c r="A921" s="11" t="s">
        <v>1052</v>
      </c>
      <c r="B921" s="11">
        <v>1.51666983566471E-2</v>
      </c>
      <c r="C921" s="13" t="str">
        <f t="shared" si="19"/>
        <v>2005</v>
      </c>
    </row>
    <row r="922" spans="1:3" x14ac:dyDescent="0.25">
      <c r="A922" s="11" t="s">
        <v>1053</v>
      </c>
      <c r="B922" s="11">
        <v>1.4970426836309199E-2</v>
      </c>
      <c r="C922" s="13" t="str">
        <f t="shared" si="19"/>
        <v>2005</v>
      </c>
    </row>
    <row r="923" spans="1:3" x14ac:dyDescent="0.25">
      <c r="A923" s="11" t="s">
        <v>1054</v>
      </c>
      <c r="B923" s="11">
        <v>1.5729792782267601E-2</v>
      </c>
      <c r="C923" s="13" t="str">
        <f t="shared" si="19"/>
        <v>2005</v>
      </c>
    </row>
    <row r="924" spans="1:3" x14ac:dyDescent="0.25">
      <c r="A924" s="11" t="s">
        <v>1055</v>
      </c>
      <c r="B924" s="11">
        <v>1.5169653338298001E-2</v>
      </c>
      <c r="C924" s="13" t="str">
        <f t="shared" si="19"/>
        <v>2005</v>
      </c>
    </row>
    <row r="925" spans="1:3" x14ac:dyDescent="0.25">
      <c r="A925" s="11" t="s">
        <v>1056</v>
      </c>
      <c r="B925" s="11">
        <v>1.52148209899077E-2</v>
      </c>
      <c r="C925" s="13" t="str">
        <f t="shared" si="19"/>
        <v>2006</v>
      </c>
    </row>
    <row r="926" spans="1:3" x14ac:dyDescent="0.25">
      <c r="A926" s="11" t="s">
        <v>1057</v>
      </c>
      <c r="B926" s="11">
        <v>1.5122251558171E-2</v>
      </c>
      <c r="C926" s="13" t="str">
        <f t="shared" si="19"/>
        <v>2006</v>
      </c>
    </row>
    <row r="927" spans="1:3" x14ac:dyDescent="0.25">
      <c r="A927" s="11" t="s">
        <v>1058</v>
      </c>
      <c r="B927" s="11">
        <v>1.5775240939971302E-2</v>
      </c>
      <c r="C927" s="13" t="str">
        <f t="shared" si="19"/>
        <v>2006</v>
      </c>
    </row>
    <row r="928" spans="1:3" x14ac:dyDescent="0.25">
      <c r="A928" s="11" t="s">
        <v>1059</v>
      </c>
      <c r="B928" s="11">
        <v>1.5648248325026901E-2</v>
      </c>
      <c r="C928" s="13" t="str">
        <f t="shared" si="19"/>
        <v>2006</v>
      </c>
    </row>
    <row r="929" spans="1:3" x14ac:dyDescent="0.25">
      <c r="A929" s="11" t="s">
        <v>1060</v>
      </c>
      <c r="B929" s="11">
        <v>1.5801332084946901E-2</v>
      </c>
      <c r="C929" s="13" t="str">
        <f t="shared" si="19"/>
        <v>2006</v>
      </c>
    </row>
    <row r="930" spans="1:3" x14ac:dyDescent="0.25">
      <c r="A930" s="11" t="s">
        <v>1061</v>
      </c>
      <c r="B930" s="11">
        <v>1.5230275919379E-2</v>
      </c>
      <c r="C930" s="13" t="str">
        <f t="shared" si="19"/>
        <v>2006</v>
      </c>
    </row>
    <row r="931" spans="1:3" x14ac:dyDescent="0.25">
      <c r="A931" s="11" t="s">
        <v>1062</v>
      </c>
      <c r="B931" s="11">
        <v>1.4324757100158099E-2</v>
      </c>
      <c r="C931" s="13" t="str">
        <f t="shared" si="19"/>
        <v>2006</v>
      </c>
    </row>
    <row r="932" spans="1:3" x14ac:dyDescent="0.25">
      <c r="A932" s="11" t="s">
        <v>1063</v>
      </c>
      <c r="B932" s="11">
        <v>1.5772518751959001E-2</v>
      </c>
      <c r="C932" s="13" t="str">
        <f t="shared" si="19"/>
        <v>2006</v>
      </c>
    </row>
    <row r="933" spans="1:3" x14ac:dyDescent="0.25">
      <c r="A933" s="11" t="s">
        <v>1064</v>
      </c>
      <c r="B933" s="11">
        <v>1.6006142360664E-2</v>
      </c>
      <c r="C933" s="13" t="str">
        <f t="shared" si="19"/>
        <v>2006</v>
      </c>
    </row>
    <row r="934" spans="1:3" x14ac:dyDescent="0.25">
      <c r="A934" s="11" t="s">
        <v>1065</v>
      </c>
      <c r="B934" s="11">
        <v>1.5514863417754401E-2</v>
      </c>
      <c r="C934" s="13" t="str">
        <f t="shared" si="19"/>
        <v>2006</v>
      </c>
    </row>
    <row r="935" spans="1:3" x14ac:dyDescent="0.25">
      <c r="A935" s="11" t="s">
        <v>1066</v>
      </c>
      <c r="B935" s="11">
        <v>1.6423682781868301E-2</v>
      </c>
      <c r="C935" s="13" t="str">
        <f t="shared" si="19"/>
        <v>2006</v>
      </c>
    </row>
    <row r="936" spans="1:3" x14ac:dyDescent="0.25">
      <c r="A936" s="11" t="s">
        <v>1067</v>
      </c>
      <c r="B936" s="11">
        <v>1.5963672287739102E-2</v>
      </c>
      <c r="C936" s="13" t="str">
        <f t="shared" si="19"/>
        <v>2006</v>
      </c>
    </row>
    <row r="937" spans="1:3" x14ac:dyDescent="0.25">
      <c r="A937" s="11" t="s">
        <v>1068</v>
      </c>
      <c r="B937" s="11">
        <v>1.5986729008916501E-2</v>
      </c>
      <c r="C937" s="13" t="str">
        <f t="shared" si="19"/>
        <v>2007</v>
      </c>
    </row>
    <row r="938" spans="1:3" x14ac:dyDescent="0.25">
      <c r="A938" s="11" t="s">
        <v>1069</v>
      </c>
      <c r="B938" s="11">
        <v>1.5589728467288899E-2</v>
      </c>
      <c r="C938" s="13" t="str">
        <f t="shared" si="19"/>
        <v>2007</v>
      </c>
    </row>
    <row r="939" spans="1:3" x14ac:dyDescent="0.25">
      <c r="A939" s="11" t="s">
        <v>1070</v>
      </c>
      <c r="B939" s="11">
        <v>1.63614207118425E-2</v>
      </c>
      <c r="C939" s="13" t="str">
        <f t="shared" si="19"/>
        <v>2007</v>
      </c>
    </row>
    <row r="940" spans="1:3" x14ac:dyDescent="0.25">
      <c r="A940" s="11" t="s">
        <v>1071</v>
      </c>
      <c r="B940" s="11">
        <v>1.5698123495078001E-2</v>
      </c>
      <c r="C940" s="13" t="str">
        <f t="shared" si="19"/>
        <v>2007</v>
      </c>
    </row>
    <row r="941" spans="1:3" x14ac:dyDescent="0.25">
      <c r="A941" s="11" t="s">
        <v>1072</v>
      </c>
      <c r="B941" s="11">
        <v>1.5607751512947301E-2</v>
      </c>
      <c r="C941" s="13" t="str">
        <f t="shared" si="19"/>
        <v>2007</v>
      </c>
    </row>
    <row r="942" spans="1:3" x14ac:dyDescent="0.25">
      <c r="A942" s="11" t="s">
        <v>1073</v>
      </c>
      <c r="B942" s="11">
        <v>1.63033943400295E-2</v>
      </c>
      <c r="C942" s="13" t="str">
        <f t="shared" si="19"/>
        <v>2007</v>
      </c>
    </row>
    <row r="943" spans="1:3" x14ac:dyDescent="0.25">
      <c r="A943" s="11" t="s">
        <v>1074</v>
      </c>
      <c r="B943" s="11">
        <v>1.5307899820827199E-2</v>
      </c>
      <c r="C943" s="13" t="str">
        <f t="shared" si="19"/>
        <v>2007</v>
      </c>
    </row>
    <row r="944" spans="1:3" x14ac:dyDescent="0.25">
      <c r="A944" s="11" t="s">
        <v>1075</v>
      </c>
      <c r="B944" s="11">
        <v>1.56414735505334E-2</v>
      </c>
      <c r="C944" s="13" t="str">
        <f t="shared" si="19"/>
        <v>2007</v>
      </c>
    </row>
    <row r="945" spans="1:3" x14ac:dyDescent="0.25">
      <c r="A945" s="11" t="s">
        <v>1076</v>
      </c>
      <c r="B945" s="11">
        <v>1.5729721654824901E-2</v>
      </c>
      <c r="C945" s="13" t="str">
        <f t="shared" si="19"/>
        <v>2007</v>
      </c>
    </row>
    <row r="946" spans="1:3" x14ac:dyDescent="0.25">
      <c r="A946" s="11" t="s">
        <v>1077</v>
      </c>
      <c r="B946" s="11">
        <v>1.4846994022656899E-2</v>
      </c>
      <c r="C946" s="13" t="str">
        <f t="shared" si="19"/>
        <v>2007</v>
      </c>
    </row>
    <row r="947" spans="1:3" x14ac:dyDescent="0.25">
      <c r="A947" s="11" t="s">
        <v>1078</v>
      </c>
      <c r="B947" s="11">
        <v>1.5202517540986799E-2</v>
      </c>
      <c r="C947" s="13" t="str">
        <f t="shared" si="19"/>
        <v>2007</v>
      </c>
    </row>
    <row r="948" spans="1:3" x14ac:dyDescent="0.25">
      <c r="A948" s="11" t="s">
        <v>1079</v>
      </c>
      <c r="B948" s="11">
        <v>1.47104240821873E-2</v>
      </c>
      <c r="C948" s="13" t="str">
        <f t="shared" si="19"/>
        <v>2007</v>
      </c>
    </row>
    <row r="949" spans="1:3" x14ac:dyDescent="0.25">
      <c r="A949" s="11" t="s">
        <v>1080</v>
      </c>
      <c r="B949" s="11">
        <v>1.4586078427950899E-2</v>
      </c>
      <c r="C949" s="13" t="str">
        <f t="shared" si="19"/>
        <v>2008</v>
      </c>
    </row>
    <row r="950" spans="1:3" x14ac:dyDescent="0.25">
      <c r="A950" s="11" t="s">
        <v>1081</v>
      </c>
      <c r="B950" s="11">
        <v>1.39394523548566E-2</v>
      </c>
      <c r="C950" s="13" t="str">
        <f t="shared" si="19"/>
        <v>2008</v>
      </c>
    </row>
    <row r="951" spans="1:3" x14ac:dyDescent="0.25">
      <c r="A951" s="11" t="s">
        <v>1082</v>
      </c>
      <c r="B951" s="11">
        <v>1.38368547090511E-2</v>
      </c>
      <c r="C951" s="13" t="str">
        <f t="shared" si="19"/>
        <v>2008</v>
      </c>
    </row>
    <row r="952" spans="1:3" x14ac:dyDescent="0.25">
      <c r="A952" s="11" t="s">
        <v>1083</v>
      </c>
      <c r="B952" s="11">
        <v>1.3513767233923101E-2</v>
      </c>
      <c r="C952" s="13" t="str">
        <f t="shared" si="19"/>
        <v>2008</v>
      </c>
    </row>
    <row r="953" spans="1:3" x14ac:dyDescent="0.25">
      <c r="A953" s="11" t="s">
        <v>1084</v>
      </c>
      <c r="B953" s="11">
        <v>1.36083585007836E-2</v>
      </c>
      <c r="C953" s="13" t="str">
        <f t="shared" si="19"/>
        <v>2008</v>
      </c>
    </row>
    <row r="954" spans="1:3" x14ac:dyDescent="0.25">
      <c r="A954" s="11" t="s">
        <v>1085</v>
      </c>
      <c r="B954" s="11">
        <v>1.30213932720438E-2</v>
      </c>
      <c r="C954" s="13" t="str">
        <f t="shared" si="19"/>
        <v>2008</v>
      </c>
    </row>
    <row r="955" spans="1:3" x14ac:dyDescent="0.25">
      <c r="A955" s="11" t="s">
        <v>1086</v>
      </c>
      <c r="B955" s="11">
        <v>1.30323512911372E-2</v>
      </c>
      <c r="C955" s="13" t="str">
        <f t="shared" si="19"/>
        <v>2008</v>
      </c>
    </row>
    <row r="956" spans="1:3" x14ac:dyDescent="0.25">
      <c r="A956" s="11" t="s">
        <v>1087</v>
      </c>
      <c r="B956" s="11">
        <v>1.2532782624903401E-2</v>
      </c>
      <c r="C956" s="13" t="str">
        <f t="shared" si="19"/>
        <v>2008</v>
      </c>
    </row>
    <row r="957" spans="1:3" x14ac:dyDescent="0.25">
      <c r="A957" s="11" t="s">
        <v>1088</v>
      </c>
      <c r="B957" s="11">
        <v>1.11273944385383E-2</v>
      </c>
      <c r="C957" s="13" t="str">
        <f t="shared" si="19"/>
        <v>2008</v>
      </c>
    </row>
    <row r="958" spans="1:3" x14ac:dyDescent="0.25">
      <c r="A958" s="11" t="s">
        <v>1089</v>
      </c>
      <c r="B958" s="11">
        <v>1.1624096752446E-2</v>
      </c>
      <c r="C958" s="13" t="str">
        <f t="shared" si="19"/>
        <v>2008</v>
      </c>
    </row>
    <row r="959" spans="1:3" x14ac:dyDescent="0.25">
      <c r="A959" s="11" t="s">
        <v>1090</v>
      </c>
      <c r="B959" s="11">
        <v>1.08540874494008E-2</v>
      </c>
      <c r="C959" s="13" t="str">
        <f t="shared" si="19"/>
        <v>2008</v>
      </c>
    </row>
    <row r="960" spans="1:3" x14ac:dyDescent="0.25">
      <c r="A960" s="11" t="s">
        <v>1091</v>
      </c>
      <c r="B960" s="11">
        <v>1.0357615275437E-2</v>
      </c>
      <c r="C960" s="13" t="str">
        <f t="shared" si="19"/>
        <v>2008</v>
      </c>
    </row>
    <row r="961" spans="1:3" x14ac:dyDescent="0.25">
      <c r="A961" s="11" t="s">
        <v>1092</v>
      </c>
      <c r="B961" s="11">
        <v>9.8410234487911908E-3</v>
      </c>
      <c r="C961" s="13" t="str">
        <f t="shared" si="19"/>
        <v>2009</v>
      </c>
    </row>
    <row r="962" spans="1:3" x14ac:dyDescent="0.25">
      <c r="A962" s="11" t="s">
        <v>1093</v>
      </c>
      <c r="B962" s="11">
        <v>9.6639313275027894E-3</v>
      </c>
      <c r="C962" s="13" t="str">
        <f t="shared" si="19"/>
        <v>2009</v>
      </c>
    </row>
    <row r="963" spans="1:3" x14ac:dyDescent="0.25">
      <c r="A963" s="11" t="s">
        <v>1094</v>
      </c>
      <c r="B963" s="11">
        <v>8.8010031423144692E-3</v>
      </c>
      <c r="C963" s="13" t="str">
        <f t="shared" si="19"/>
        <v>2009</v>
      </c>
    </row>
    <row r="964" spans="1:3" x14ac:dyDescent="0.25">
      <c r="A964" s="11" t="s">
        <v>1095</v>
      </c>
      <c r="B964" s="11">
        <v>7.8932916367543994E-3</v>
      </c>
      <c r="C964" s="13" t="str">
        <f t="shared" si="19"/>
        <v>2009</v>
      </c>
    </row>
    <row r="965" spans="1:3" x14ac:dyDescent="0.25">
      <c r="A965" s="11" t="s">
        <v>1096</v>
      </c>
      <c r="B965" s="11">
        <v>8.3027491089298806E-3</v>
      </c>
      <c r="C965" s="13" t="str">
        <f t="shared" ref="C965:C1014" si="20">LEFT(A965,4)</f>
        <v>2009</v>
      </c>
    </row>
    <row r="966" spans="1:3" x14ac:dyDescent="0.25">
      <c r="A966" s="11" t="s">
        <v>1097</v>
      </c>
      <c r="B966" s="11">
        <v>8.1737957445086797E-3</v>
      </c>
      <c r="C966" s="13" t="str">
        <f t="shared" si="20"/>
        <v>2009</v>
      </c>
    </row>
    <row r="967" spans="1:3" x14ac:dyDescent="0.25">
      <c r="A967" s="11" t="s">
        <v>1098</v>
      </c>
      <c r="B967" s="11">
        <v>7.5028744148623603E-3</v>
      </c>
      <c r="C967" s="13" t="str">
        <f t="shared" si="20"/>
        <v>2009</v>
      </c>
    </row>
    <row r="968" spans="1:3" x14ac:dyDescent="0.25">
      <c r="A968" s="11" t="s">
        <v>1099</v>
      </c>
      <c r="B968" s="11">
        <v>7.8679700724576199E-3</v>
      </c>
      <c r="C968" s="13" t="str">
        <f t="shared" si="20"/>
        <v>2009</v>
      </c>
    </row>
    <row r="969" spans="1:3" x14ac:dyDescent="0.25">
      <c r="A969" s="11" t="s">
        <v>1100</v>
      </c>
      <c r="B969" s="11">
        <v>8.5672275485007901E-3</v>
      </c>
      <c r="C969" s="13" t="str">
        <f t="shared" si="20"/>
        <v>2009</v>
      </c>
    </row>
    <row r="970" spans="1:3" x14ac:dyDescent="0.25">
      <c r="A970" s="11" t="s">
        <v>1101</v>
      </c>
      <c r="B970" s="11">
        <v>8.3326310932722494E-3</v>
      </c>
      <c r="C970" s="13" t="str">
        <f t="shared" si="20"/>
        <v>2009</v>
      </c>
    </row>
    <row r="971" spans="1:3" x14ac:dyDescent="0.25">
      <c r="A971" s="11" t="s">
        <v>1102</v>
      </c>
      <c r="B971" s="11">
        <v>8.2624520666404605E-3</v>
      </c>
      <c r="C971" s="13" t="str">
        <f t="shared" si="20"/>
        <v>2009</v>
      </c>
    </row>
    <row r="972" spans="1:3" x14ac:dyDescent="0.25">
      <c r="A972" s="11" t="s">
        <v>1103</v>
      </c>
      <c r="B972" s="11">
        <v>8.5157788811410905E-3</v>
      </c>
      <c r="C972" s="13" t="str">
        <f t="shared" si="20"/>
        <v>2009</v>
      </c>
    </row>
    <row r="973" spans="1:3" x14ac:dyDescent="0.25">
      <c r="A973" s="11" t="s">
        <v>1104</v>
      </c>
      <c r="B973" s="11">
        <v>9.5372360594275698E-3</v>
      </c>
      <c r="C973" s="13" t="str">
        <f t="shared" si="20"/>
        <v>2010</v>
      </c>
    </row>
    <row r="974" spans="1:3" x14ac:dyDescent="0.25">
      <c r="A974" s="11" t="s">
        <v>1105</v>
      </c>
      <c r="B974" s="11">
        <v>8.9196514756630391E-3</v>
      </c>
      <c r="C974" s="13" t="str">
        <f t="shared" si="20"/>
        <v>2010</v>
      </c>
    </row>
    <row r="975" spans="1:3" x14ac:dyDescent="0.25">
      <c r="A975" s="11" t="s">
        <v>1106</v>
      </c>
      <c r="B975" s="11">
        <v>9.0325560693430302E-3</v>
      </c>
      <c r="C975" s="13" t="str">
        <f t="shared" si="20"/>
        <v>2010</v>
      </c>
    </row>
    <row r="976" spans="1:3" x14ac:dyDescent="0.25">
      <c r="A976" s="11" t="s">
        <v>1107</v>
      </c>
      <c r="B976" s="11">
        <v>1.0813699370163301E-2</v>
      </c>
      <c r="C976" s="13" t="str">
        <f t="shared" si="20"/>
        <v>2010</v>
      </c>
    </row>
    <row r="977" spans="1:3" x14ac:dyDescent="0.25">
      <c r="A977" s="11" t="s">
        <v>1108</v>
      </c>
      <c r="B977" s="11">
        <v>9.8350056578053006E-3</v>
      </c>
      <c r="C977" s="13" t="str">
        <f t="shared" si="20"/>
        <v>2010</v>
      </c>
    </row>
    <row r="978" spans="1:3" x14ac:dyDescent="0.25">
      <c r="A978" s="11" t="s">
        <v>1109</v>
      </c>
      <c r="B978" s="11">
        <v>9.1597246754415908E-3</v>
      </c>
      <c r="C978" s="13" t="str">
        <f t="shared" si="20"/>
        <v>2010</v>
      </c>
    </row>
    <row r="979" spans="1:3" x14ac:dyDescent="0.25">
      <c r="A979" s="11" t="s">
        <v>1110</v>
      </c>
      <c r="B979" s="11">
        <v>1.01133235068497E-2</v>
      </c>
      <c r="C979" s="13" t="str">
        <f t="shared" si="20"/>
        <v>2010</v>
      </c>
    </row>
    <row r="980" spans="1:3" x14ac:dyDescent="0.25">
      <c r="A980" s="11" t="s">
        <v>1111</v>
      </c>
      <c r="B980" s="11">
        <v>1.00304054747505E-2</v>
      </c>
      <c r="C980" s="13" t="str">
        <f t="shared" si="20"/>
        <v>2010</v>
      </c>
    </row>
    <row r="981" spans="1:3" x14ac:dyDescent="0.25">
      <c r="A981" s="11" t="s">
        <v>1112</v>
      </c>
      <c r="B981" s="11">
        <v>9.61960831737892E-3</v>
      </c>
      <c r="C981" s="13" t="str">
        <f t="shared" si="20"/>
        <v>2010</v>
      </c>
    </row>
    <row r="982" spans="1:3" x14ac:dyDescent="0.25">
      <c r="A982" s="11" t="s">
        <v>1113</v>
      </c>
      <c r="B982" s="11">
        <v>1.04994177997634E-2</v>
      </c>
      <c r="C982" s="13" t="str">
        <f t="shared" si="20"/>
        <v>2010</v>
      </c>
    </row>
    <row r="983" spans="1:3" x14ac:dyDescent="0.25">
      <c r="A983" s="11" t="s">
        <v>1114</v>
      </c>
      <c r="B983" s="11">
        <v>1.0530278037619E-2</v>
      </c>
      <c r="C983" s="13" t="str">
        <f t="shared" si="20"/>
        <v>2010</v>
      </c>
    </row>
    <row r="984" spans="1:3" x14ac:dyDescent="0.25">
      <c r="A984" s="11" t="s">
        <v>1115</v>
      </c>
      <c r="B984" s="11">
        <v>1.01449723471909E-2</v>
      </c>
      <c r="C984" s="13" t="str">
        <f t="shared" si="20"/>
        <v>2010</v>
      </c>
    </row>
    <row r="985" spans="1:3" x14ac:dyDescent="0.25">
      <c r="A985" s="11" t="s">
        <v>1116</v>
      </c>
      <c r="B985" s="11">
        <v>9.9565448135974007E-3</v>
      </c>
      <c r="C985" s="13" t="str">
        <f t="shared" si="20"/>
        <v>2011</v>
      </c>
    </row>
    <row r="986" spans="1:3" x14ac:dyDescent="0.25">
      <c r="A986" s="11" t="s">
        <v>1117</v>
      </c>
      <c r="B986" s="11">
        <v>1.0472104602803499E-2</v>
      </c>
      <c r="C986" s="13" t="str">
        <f t="shared" si="20"/>
        <v>2011</v>
      </c>
    </row>
    <row r="987" spans="1:3" x14ac:dyDescent="0.25">
      <c r="A987" s="11" t="s">
        <v>1118</v>
      </c>
      <c r="B987" s="11">
        <v>1.0767831769849899E-2</v>
      </c>
      <c r="C987" s="13" t="str">
        <f t="shared" si="20"/>
        <v>2011</v>
      </c>
    </row>
    <row r="988" spans="1:3" x14ac:dyDescent="0.25">
      <c r="A988" s="11" t="s">
        <v>1119</v>
      </c>
      <c r="B988" s="11">
        <v>1.0485574568513199E-2</v>
      </c>
      <c r="C988" s="13" t="str">
        <f t="shared" si="20"/>
        <v>2011</v>
      </c>
    </row>
    <row r="989" spans="1:3" x14ac:dyDescent="0.25">
      <c r="A989" s="11" t="s">
        <v>1120</v>
      </c>
      <c r="B989" s="11">
        <v>1.0175633451699201E-2</v>
      </c>
      <c r="C989" s="13" t="str">
        <f t="shared" si="20"/>
        <v>2011</v>
      </c>
    </row>
    <row r="990" spans="1:3" x14ac:dyDescent="0.25">
      <c r="A990" s="11" t="s">
        <v>1121</v>
      </c>
      <c r="B990" s="11">
        <v>1.10306859308127E-2</v>
      </c>
      <c r="C990" s="13" t="str">
        <f t="shared" si="20"/>
        <v>2011</v>
      </c>
    </row>
    <row r="991" spans="1:3" x14ac:dyDescent="0.25">
      <c r="A991" s="11" t="s">
        <v>1122</v>
      </c>
      <c r="B991" s="11">
        <v>1.1401646477788401E-2</v>
      </c>
      <c r="C991" s="13" t="str">
        <f t="shared" si="20"/>
        <v>2011</v>
      </c>
    </row>
    <row r="992" spans="1:3" x14ac:dyDescent="0.25">
      <c r="A992" s="11" t="s">
        <v>1123</v>
      </c>
      <c r="B992" s="11">
        <v>1.09787404429443E-2</v>
      </c>
      <c r="C992" s="13" t="str">
        <f t="shared" si="20"/>
        <v>2011</v>
      </c>
    </row>
    <row r="993" spans="1:3" x14ac:dyDescent="0.25">
      <c r="A993" s="11" t="s">
        <v>1124</v>
      </c>
      <c r="B993" s="11">
        <v>1.1964288217875801E-2</v>
      </c>
      <c r="C993" s="13" t="str">
        <f t="shared" si="20"/>
        <v>2011</v>
      </c>
    </row>
    <row r="994" spans="1:3" x14ac:dyDescent="0.25">
      <c r="A994" s="11" t="s">
        <v>1125</v>
      </c>
      <c r="B994" s="11">
        <v>1.1426929956948601E-2</v>
      </c>
      <c r="C994" s="13" t="str">
        <f t="shared" si="20"/>
        <v>2011</v>
      </c>
    </row>
    <row r="995" spans="1:3" x14ac:dyDescent="0.25">
      <c r="A995" s="11" t="s">
        <v>1126</v>
      </c>
      <c r="B995" s="11">
        <v>1.07645958867472E-2</v>
      </c>
      <c r="C995" s="13" t="str">
        <f t="shared" si="20"/>
        <v>2011</v>
      </c>
    </row>
    <row r="996" spans="1:3" x14ac:dyDescent="0.25">
      <c r="A996" s="11" t="s">
        <v>1127</v>
      </c>
      <c r="B996" s="11">
        <v>1.1694394807443101E-2</v>
      </c>
      <c r="C996" s="13" t="str">
        <f t="shared" si="20"/>
        <v>2011</v>
      </c>
    </row>
    <row r="997" spans="1:3" x14ac:dyDescent="0.25">
      <c r="A997" s="11" t="s">
        <v>1128</v>
      </c>
      <c r="B997" s="11">
        <v>1.17701006764307E-2</v>
      </c>
      <c r="C997" s="13" t="str">
        <f t="shared" si="20"/>
        <v>2012</v>
      </c>
    </row>
    <row r="998" spans="1:3" x14ac:dyDescent="0.25">
      <c r="A998" s="11" t="s">
        <v>1129</v>
      </c>
      <c r="B998" s="11">
        <v>1.2115858834052799E-2</v>
      </c>
      <c r="C998" s="13" t="str">
        <f t="shared" si="20"/>
        <v>2012</v>
      </c>
    </row>
    <row r="999" spans="1:3" x14ac:dyDescent="0.25">
      <c r="A999" s="11" t="s">
        <v>1130</v>
      </c>
      <c r="B999" s="11">
        <v>1.32323836520913E-2</v>
      </c>
      <c r="C999" s="13" t="str">
        <f t="shared" si="20"/>
        <v>2012</v>
      </c>
    </row>
    <row r="1000" spans="1:3" x14ac:dyDescent="0.25">
      <c r="A1000" s="11" t="s">
        <v>1131</v>
      </c>
      <c r="B1000" s="11">
        <v>1.2134863736783999E-2</v>
      </c>
      <c r="C1000" s="13" t="str">
        <f t="shared" si="20"/>
        <v>2012</v>
      </c>
    </row>
    <row r="1001" spans="1:3" x14ac:dyDescent="0.25">
      <c r="A1001" s="11" t="s">
        <v>1132</v>
      </c>
      <c r="B1001" s="11">
        <v>1.2953549433003701E-2</v>
      </c>
      <c r="C1001" s="13" t="str">
        <f t="shared" si="20"/>
        <v>2012</v>
      </c>
    </row>
    <row r="1002" spans="1:3" x14ac:dyDescent="0.25">
      <c r="A1002" s="11" t="s">
        <v>1133</v>
      </c>
      <c r="B1002" s="11">
        <v>1.3002663793191401E-2</v>
      </c>
      <c r="C1002" s="13" t="str">
        <f t="shared" si="20"/>
        <v>2012</v>
      </c>
    </row>
    <row r="1003" spans="1:3" x14ac:dyDescent="0.25">
      <c r="A1003" s="11" t="s">
        <v>1134</v>
      </c>
      <c r="B1003" s="11">
        <v>1.20098957981386E-2</v>
      </c>
      <c r="C1003" s="13" t="str">
        <f t="shared" si="20"/>
        <v>2012</v>
      </c>
    </row>
    <row r="1004" spans="1:3" x14ac:dyDescent="0.25">
      <c r="A1004" s="11" t="s">
        <v>1135</v>
      </c>
      <c r="B1004" s="11">
        <v>1.24944552410736E-2</v>
      </c>
      <c r="C1004" s="13" t="str">
        <f t="shared" si="20"/>
        <v>2012</v>
      </c>
    </row>
    <row r="1005" spans="1:3" x14ac:dyDescent="0.25">
      <c r="A1005" s="11" t="s">
        <v>1136</v>
      </c>
      <c r="B1005" s="11">
        <v>1.2361998062646999E-2</v>
      </c>
      <c r="C1005" s="13" t="str">
        <f t="shared" si="20"/>
        <v>2012</v>
      </c>
    </row>
    <row r="1006" spans="1:3" x14ac:dyDescent="0.25">
      <c r="A1006" s="11" t="s">
        <v>1137</v>
      </c>
      <c r="B1006" s="11">
        <v>1.24677202323615E-2</v>
      </c>
      <c r="C1006" s="13" t="str">
        <f t="shared" si="20"/>
        <v>2012</v>
      </c>
    </row>
    <row r="1007" spans="1:3" x14ac:dyDescent="0.25">
      <c r="A1007" s="11" t="s">
        <v>1138</v>
      </c>
      <c r="B1007" s="11">
        <v>1.29781564385404E-2</v>
      </c>
      <c r="C1007" s="13" t="str">
        <f t="shared" si="20"/>
        <v>2012</v>
      </c>
    </row>
    <row r="1008" spans="1:3" x14ac:dyDescent="0.25">
      <c r="A1008" s="11" t="s">
        <v>1139</v>
      </c>
      <c r="B1008" s="11">
        <v>1.23566177731374E-2</v>
      </c>
      <c r="C1008" s="13" t="str">
        <f t="shared" si="20"/>
        <v>2012</v>
      </c>
    </row>
    <row r="1009" spans="1:3" x14ac:dyDescent="0.25">
      <c r="A1009" s="11" t="s">
        <v>1140</v>
      </c>
      <c r="B1009" s="11">
        <v>1.2341847847539901E-2</v>
      </c>
      <c r="C1009" s="13" t="str">
        <f t="shared" si="20"/>
        <v>2013</v>
      </c>
    </row>
    <row r="1010" spans="1:3" x14ac:dyDescent="0.25">
      <c r="A1010" s="11" t="s">
        <v>1141</v>
      </c>
      <c r="B1010" s="11">
        <v>1.3337327114730501E-2</v>
      </c>
      <c r="C1010" s="13" t="str">
        <f t="shared" si="20"/>
        <v>2013</v>
      </c>
    </row>
    <row r="1011" spans="1:3" x14ac:dyDescent="0.25">
      <c r="A1011" s="11" t="s">
        <v>1142</v>
      </c>
      <c r="B1011" s="11">
        <v>1.3297639280735201E-2</v>
      </c>
      <c r="C1011" s="13" t="str">
        <f t="shared" si="20"/>
        <v>2013</v>
      </c>
    </row>
    <row r="1012" spans="1:3" x14ac:dyDescent="0.25">
      <c r="A1012" s="11" t="s">
        <v>1143</v>
      </c>
      <c r="B1012" s="11">
        <v>1.3022625247098201E-2</v>
      </c>
      <c r="C1012" s="13" t="str">
        <f t="shared" si="20"/>
        <v>2013</v>
      </c>
    </row>
    <row r="1013" spans="1:3" x14ac:dyDescent="0.25">
      <c r="A1013" s="11" t="s">
        <v>1144</v>
      </c>
      <c r="B1013" s="11">
        <v>1.33531876000624E-2</v>
      </c>
      <c r="C1013" s="13" t="str">
        <f t="shared" si="20"/>
        <v>2013</v>
      </c>
    </row>
    <row r="1014" spans="1:3" x14ac:dyDescent="0.25">
      <c r="A1014" s="11" t="s">
        <v>1145</v>
      </c>
      <c r="B1014" s="11">
        <v>1.32082934672534E-2</v>
      </c>
      <c r="C1014" s="13" t="str">
        <f t="shared" si="20"/>
        <v>2013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2"/>
  <sheetViews>
    <sheetView workbookViewId="0">
      <pane ySplit="2" topLeftCell="A3" activePane="bottomLeft" state="frozen"/>
      <selection activeCell="I24" sqref="I24"/>
      <selection pane="bottomLeft" activeCell="I24" sqref="I24"/>
    </sheetView>
  </sheetViews>
  <sheetFormatPr defaultColWidth="9.140625" defaultRowHeight="12.75" x14ac:dyDescent="0.2"/>
  <cols>
    <col min="1" max="1" width="20" style="18" customWidth="1"/>
    <col min="2" max="255" width="8" style="18" customWidth="1"/>
    <col min="256" max="16384" width="9.140625" style="18"/>
  </cols>
  <sheetData>
    <row r="1" spans="1:6" ht="15.75" x14ac:dyDescent="0.25">
      <c r="A1" s="312" t="s">
        <v>1146</v>
      </c>
      <c r="B1" s="313"/>
      <c r="C1" s="313"/>
      <c r="D1" s="313"/>
      <c r="E1" s="313"/>
      <c r="F1" s="313"/>
    </row>
    <row r="2" spans="1:6" ht="15.75" x14ac:dyDescent="0.25">
      <c r="A2" s="312" t="s">
        <v>1147</v>
      </c>
      <c r="B2" s="313"/>
      <c r="C2" s="313"/>
      <c r="D2" s="313"/>
      <c r="E2" s="313"/>
      <c r="F2" s="313"/>
    </row>
    <row r="6" spans="1:6" ht="15" x14ac:dyDescent="0.25">
      <c r="A6" s="22" t="s">
        <v>1155</v>
      </c>
      <c r="B6" s="22" t="s">
        <v>1156</v>
      </c>
    </row>
    <row r="7" spans="1:6" ht="15" x14ac:dyDescent="0.25">
      <c r="A7" s="22" t="s">
        <v>1157</v>
      </c>
      <c r="B7" s="22" t="s">
        <v>1158</v>
      </c>
    </row>
    <row r="8" spans="1:6" ht="15" x14ac:dyDescent="0.25">
      <c r="A8" s="22" t="s">
        <v>1159</v>
      </c>
      <c r="B8" s="22" t="s">
        <v>1160</v>
      </c>
    </row>
    <row r="9" spans="1:6" ht="15" x14ac:dyDescent="0.25">
      <c r="A9" s="22" t="s">
        <v>1161</v>
      </c>
      <c r="B9" s="22" t="s">
        <v>1162</v>
      </c>
    </row>
    <row r="10" spans="1:6" ht="15" x14ac:dyDescent="0.25">
      <c r="A10" s="22" t="s">
        <v>1163</v>
      </c>
      <c r="B10" s="22" t="s">
        <v>1151</v>
      </c>
    </row>
    <row r="11" spans="1:6" ht="15" x14ac:dyDescent="0.25">
      <c r="A11" s="22" t="s">
        <v>1164</v>
      </c>
      <c r="B11" s="22" t="s">
        <v>1165</v>
      </c>
    </row>
    <row r="12" spans="1:6" ht="15" x14ac:dyDescent="0.25">
      <c r="A12" s="22" t="s">
        <v>1166</v>
      </c>
      <c r="B12" s="22" t="s">
        <v>1167</v>
      </c>
    </row>
    <row r="13" spans="1:6" ht="15" x14ac:dyDescent="0.25">
      <c r="A13" s="22" t="s">
        <v>1168</v>
      </c>
      <c r="B13" s="22" t="s">
        <v>1169</v>
      </c>
    </row>
    <row r="14" spans="1:6" ht="15" x14ac:dyDescent="0.25">
      <c r="A14" s="22" t="s">
        <v>1170</v>
      </c>
      <c r="B14" s="22" t="s">
        <v>1171</v>
      </c>
    </row>
    <row r="15" spans="1:6" ht="15" x14ac:dyDescent="0.25">
      <c r="A15" s="22" t="s">
        <v>1172</v>
      </c>
      <c r="B15" s="22" t="s">
        <v>1173</v>
      </c>
    </row>
    <row r="16" spans="1:6" ht="15" x14ac:dyDescent="0.25">
      <c r="A16"/>
      <c r="B16"/>
    </row>
    <row r="17" spans="1:2" ht="15" x14ac:dyDescent="0.25">
      <c r="A17" s="22" t="s">
        <v>1174</v>
      </c>
      <c r="B17" s="22" t="s">
        <v>1175</v>
      </c>
    </row>
    <row r="18" spans="1:2" ht="15" x14ac:dyDescent="0.25">
      <c r="A18" s="23">
        <v>36861</v>
      </c>
      <c r="B18" s="24">
        <v>4934</v>
      </c>
    </row>
    <row r="19" spans="1:2" ht="15" x14ac:dyDescent="0.25">
      <c r="A19" s="23">
        <v>36892</v>
      </c>
      <c r="B19" s="24">
        <v>5273</v>
      </c>
    </row>
    <row r="20" spans="1:2" ht="15" x14ac:dyDescent="0.25">
      <c r="A20" s="23">
        <v>36923</v>
      </c>
      <c r="B20" s="24">
        <v>4706</v>
      </c>
    </row>
    <row r="21" spans="1:2" ht="15" x14ac:dyDescent="0.25">
      <c r="A21" s="23">
        <v>36951</v>
      </c>
      <c r="B21" s="24">
        <v>4618</v>
      </c>
    </row>
    <row r="22" spans="1:2" ht="15" x14ac:dyDescent="0.25">
      <c r="A22" s="23">
        <v>36982</v>
      </c>
      <c r="B22" s="24">
        <v>4668</v>
      </c>
    </row>
    <row r="23" spans="1:2" ht="15" x14ac:dyDescent="0.25">
      <c r="A23" s="23">
        <v>37012</v>
      </c>
      <c r="B23" s="24">
        <v>4444</v>
      </c>
    </row>
    <row r="24" spans="1:2" ht="15" x14ac:dyDescent="0.25">
      <c r="A24" s="23">
        <v>37043</v>
      </c>
      <c r="B24" s="24">
        <v>4232</v>
      </c>
    </row>
    <row r="25" spans="1:2" ht="15" x14ac:dyDescent="0.25">
      <c r="A25" s="23">
        <v>37073</v>
      </c>
      <c r="B25" s="24">
        <v>4354</v>
      </c>
    </row>
    <row r="26" spans="1:2" ht="15" x14ac:dyDescent="0.25">
      <c r="A26" s="23">
        <v>37104</v>
      </c>
      <c r="B26" s="24">
        <v>4095</v>
      </c>
    </row>
    <row r="27" spans="1:2" ht="15" x14ac:dyDescent="0.25">
      <c r="A27" s="23">
        <v>37135</v>
      </c>
      <c r="B27" s="24">
        <v>3973</v>
      </c>
    </row>
    <row r="28" spans="1:2" ht="15" x14ac:dyDescent="0.25">
      <c r="A28" s="23">
        <v>37165</v>
      </c>
      <c r="B28" s="24">
        <v>3594</v>
      </c>
    </row>
    <row r="29" spans="1:2" ht="15" x14ac:dyDescent="0.25">
      <c r="A29" s="23">
        <v>37196</v>
      </c>
      <c r="B29" s="24">
        <v>3545</v>
      </c>
    </row>
    <row r="30" spans="1:2" ht="15" x14ac:dyDescent="0.25">
      <c r="A30" s="23">
        <v>37226</v>
      </c>
      <c r="B30" s="24">
        <v>3586</v>
      </c>
    </row>
    <row r="31" spans="1:2" ht="15" x14ac:dyDescent="0.25">
      <c r="A31" s="23">
        <v>37257</v>
      </c>
      <c r="B31" s="24">
        <v>3587</v>
      </c>
    </row>
    <row r="32" spans="1:2" ht="15" x14ac:dyDescent="0.25">
      <c r="A32" s="23">
        <v>37288</v>
      </c>
      <c r="B32" s="24">
        <v>3412</v>
      </c>
    </row>
    <row r="33" spans="1:2" ht="15" x14ac:dyDescent="0.25">
      <c r="A33" s="23">
        <v>37316</v>
      </c>
      <c r="B33" s="24">
        <v>3605</v>
      </c>
    </row>
    <row r="34" spans="1:2" ht="15" x14ac:dyDescent="0.25">
      <c r="A34" s="23">
        <v>37347</v>
      </c>
      <c r="B34" s="24">
        <v>3357</v>
      </c>
    </row>
    <row r="35" spans="1:2" ht="15" x14ac:dyDescent="0.25">
      <c r="A35" s="23">
        <v>37377</v>
      </c>
      <c r="B35" s="24">
        <v>3525</v>
      </c>
    </row>
    <row r="36" spans="1:2" ht="15" x14ac:dyDescent="0.25">
      <c r="A36" s="23">
        <v>37408</v>
      </c>
      <c r="B36" s="24">
        <v>3325</v>
      </c>
    </row>
    <row r="37" spans="1:2" ht="15" x14ac:dyDescent="0.25">
      <c r="A37" s="23">
        <v>37438</v>
      </c>
      <c r="B37" s="24">
        <v>3343</v>
      </c>
    </row>
    <row r="38" spans="1:2" ht="15" x14ac:dyDescent="0.25">
      <c r="A38" s="23">
        <v>37469</v>
      </c>
      <c r="B38" s="24">
        <v>3462</v>
      </c>
    </row>
    <row r="39" spans="1:2" ht="15" x14ac:dyDescent="0.25">
      <c r="A39" s="23">
        <v>37500</v>
      </c>
      <c r="B39" s="24">
        <v>3319</v>
      </c>
    </row>
    <row r="40" spans="1:2" ht="15" x14ac:dyDescent="0.25">
      <c r="A40" s="23">
        <v>37530</v>
      </c>
      <c r="B40" s="24">
        <v>3502</v>
      </c>
    </row>
    <row r="41" spans="1:2" ht="15" x14ac:dyDescent="0.25">
      <c r="A41" s="23">
        <v>37561</v>
      </c>
      <c r="B41" s="24">
        <v>3585</v>
      </c>
    </row>
    <row r="42" spans="1:2" ht="15" x14ac:dyDescent="0.25">
      <c r="A42" s="23">
        <v>37591</v>
      </c>
      <c r="B42" s="24">
        <v>3074</v>
      </c>
    </row>
    <row r="43" spans="1:2" ht="15" x14ac:dyDescent="0.25">
      <c r="A43" s="23">
        <v>37622</v>
      </c>
      <c r="B43" s="24">
        <v>3686</v>
      </c>
    </row>
    <row r="44" spans="1:2" ht="15" x14ac:dyDescent="0.25">
      <c r="A44" s="23">
        <v>37653</v>
      </c>
      <c r="B44" s="24">
        <v>3402</v>
      </c>
    </row>
    <row r="45" spans="1:2" ht="15" x14ac:dyDescent="0.25">
      <c r="A45" s="23">
        <v>37681</v>
      </c>
      <c r="B45" s="24">
        <v>3101</v>
      </c>
    </row>
    <row r="46" spans="1:2" ht="15" x14ac:dyDescent="0.25">
      <c r="A46" s="23">
        <v>37712</v>
      </c>
      <c r="B46" s="24">
        <v>3182</v>
      </c>
    </row>
    <row r="47" spans="1:2" ht="15" x14ac:dyDescent="0.25">
      <c r="A47" s="23">
        <v>37742</v>
      </c>
      <c r="B47" s="24">
        <v>3201</v>
      </c>
    </row>
    <row r="48" spans="1:2" ht="15" x14ac:dyDescent="0.25">
      <c r="A48" s="23">
        <v>37773</v>
      </c>
      <c r="B48" s="24">
        <v>3356</v>
      </c>
    </row>
    <row r="49" spans="1:2" ht="15" x14ac:dyDescent="0.25">
      <c r="A49" s="23">
        <v>37803</v>
      </c>
      <c r="B49" s="24">
        <v>3195</v>
      </c>
    </row>
    <row r="50" spans="1:2" ht="15" x14ac:dyDescent="0.25">
      <c r="A50" s="23">
        <v>37834</v>
      </c>
      <c r="B50" s="24">
        <v>3239</v>
      </c>
    </row>
    <row r="51" spans="1:2" ht="15" x14ac:dyDescent="0.25">
      <c r="A51" s="23">
        <v>37865</v>
      </c>
      <c r="B51" s="24">
        <v>3054</v>
      </c>
    </row>
    <row r="52" spans="1:2" ht="15" x14ac:dyDescent="0.25">
      <c r="A52" s="23">
        <v>37895</v>
      </c>
      <c r="B52" s="24">
        <v>3196</v>
      </c>
    </row>
    <row r="53" spans="1:2" ht="15" x14ac:dyDescent="0.25">
      <c r="A53" s="23">
        <v>37926</v>
      </c>
      <c r="B53" s="24">
        <v>3316</v>
      </c>
    </row>
    <row r="54" spans="1:2" ht="15" x14ac:dyDescent="0.25">
      <c r="A54" s="23">
        <v>37956</v>
      </c>
      <c r="B54" s="24">
        <v>3334</v>
      </c>
    </row>
    <row r="55" spans="1:2" ht="15" x14ac:dyDescent="0.25">
      <c r="A55" s="23">
        <v>37987</v>
      </c>
      <c r="B55" s="24">
        <v>3391</v>
      </c>
    </row>
    <row r="56" spans="1:2" ht="15" x14ac:dyDescent="0.25">
      <c r="A56" s="23">
        <v>38018</v>
      </c>
      <c r="B56" s="24">
        <v>3437</v>
      </c>
    </row>
    <row r="57" spans="1:2" ht="15" x14ac:dyDescent="0.25">
      <c r="A57" s="23">
        <v>38047</v>
      </c>
      <c r="B57" s="24">
        <v>3420</v>
      </c>
    </row>
    <row r="58" spans="1:2" ht="15" x14ac:dyDescent="0.25">
      <c r="A58" s="23">
        <v>38078</v>
      </c>
      <c r="B58" s="24">
        <v>3466</v>
      </c>
    </row>
    <row r="59" spans="1:2" ht="15" x14ac:dyDescent="0.25">
      <c r="A59" s="23">
        <v>38108</v>
      </c>
      <c r="B59" s="24">
        <v>3658</v>
      </c>
    </row>
    <row r="60" spans="1:2" ht="15" x14ac:dyDescent="0.25">
      <c r="A60" s="23">
        <v>38139</v>
      </c>
      <c r="B60" s="24">
        <v>3384</v>
      </c>
    </row>
    <row r="61" spans="1:2" ht="15" x14ac:dyDescent="0.25">
      <c r="A61" s="23">
        <v>38169</v>
      </c>
      <c r="B61" s="24">
        <v>3835</v>
      </c>
    </row>
    <row r="62" spans="1:2" ht="15" x14ac:dyDescent="0.25">
      <c r="A62" s="23">
        <v>38200</v>
      </c>
      <c r="B62" s="24">
        <v>3578</v>
      </c>
    </row>
    <row r="63" spans="1:2" ht="15" x14ac:dyDescent="0.25">
      <c r="A63" s="23">
        <v>38231</v>
      </c>
      <c r="B63" s="24">
        <v>3704</v>
      </c>
    </row>
    <row r="64" spans="1:2" ht="15" x14ac:dyDescent="0.25">
      <c r="A64" s="23">
        <v>38261</v>
      </c>
      <c r="B64" s="24">
        <v>3779</v>
      </c>
    </row>
    <row r="65" spans="1:2" ht="15" x14ac:dyDescent="0.25">
      <c r="A65" s="23">
        <v>38292</v>
      </c>
      <c r="B65" s="24">
        <v>3456</v>
      </c>
    </row>
    <row r="66" spans="1:2" ht="15" x14ac:dyDescent="0.25">
      <c r="A66" s="23">
        <v>38322</v>
      </c>
      <c r="B66" s="24">
        <v>3846</v>
      </c>
    </row>
    <row r="67" spans="1:2" ht="15" x14ac:dyDescent="0.25">
      <c r="A67" s="23">
        <v>38353</v>
      </c>
      <c r="B67" s="24">
        <v>3595</v>
      </c>
    </row>
    <row r="68" spans="1:2" ht="15" x14ac:dyDescent="0.25">
      <c r="A68" s="23">
        <v>38384</v>
      </c>
      <c r="B68" s="24">
        <v>3842</v>
      </c>
    </row>
    <row r="69" spans="1:2" ht="15" x14ac:dyDescent="0.25">
      <c r="A69" s="23">
        <v>38412</v>
      </c>
      <c r="B69" s="24">
        <v>3891</v>
      </c>
    </row>
    <row r="70" spans="1:2" ht="15" x14ac:dyDescent="0.25">
      <c r="A70" s="23">
        <v>38443</v>
      </c>
      <c r="B70" s="24">
        <v>4115</v>
      </c>
    </row>
    <row r="71" spans="1:2" ht="15" x14ac:dyDescent="0.25">
      <c r="A71" s="23">
        <v>38473</v>
      </c>
      <c r="B71" s="24">
        <v>3824</v>
      </c>
    </row>
    <row r="72" spans="1:2" ht="15" x14ac:dyDescent="0.25">
      <c r="A72" s="23">
        <v>38504</v>
      </c>
      <c r="B72" s="24">
        <v>4018</v>
      </c>
    </row>
    <row r="73" spans="1:2" ht="15" x14ac:dyDescent="0.25">
      <c r="A73" s="23">
        <v>38534</v>
      </c>
      <c r="B73" s="24">
        <v>4162</v>
      </c>
    </row>
    <row r="74" spans="1:2" ht="15" x14ac:dyDescent="0.25">
      <c r="A74" s="23">
        <v>38565</v>
      </c>
      <c r="B74" s="24">
        <v>4085</v>
      </c>
    </row>
    <row r="75" spans="1:2" ht="15" x14ac:dyDescent="0.25">
      <c r="A75" s="23">
        <v>38596</v>
      </c>
      <c r="B75" s="24">
        <v>4227</v>
      </c>
    </row>
    <row r="76" spans="1:2" ht="15" x14ac:dyDescent="0.25">
      <c r="A76" s="23">
        <v>38626</v>
      </c>
      <c r="B76" s="24">
        <v>4230</v>
      </c>
    </row>
    <row r="77" spans="1:2" ht="15" x14ac:dyDescent="0.25">
      <c r="A77" s="23">
        <v>38657</v>
      </c>
      <c r="B77" s="24">
        <v>4341</v>
      </c>
    </row>
    <row r="78" spans="1:2" ht="15" x14ac:dyDescent="0.25">
      <c r="A78" s="23">
        <v>38687</v>
      </c>
      <c r="B78" s="24">
        <v>4249</v>
      </c>
    </row>
    <row r="79" spans="1:2" ht="15" x14ac:dyDescent="0.25">
      <c r="A79" s="23">
        <v>38718</v>
      </c>
      <c r="B79" s="24">
        <v>4278</v>
      </c>
    </row>
    <row r="80" spans="1:2" ht="15" x14ac:dyDescent="0.25">
      <c r="A80" s="23">
        <v>38749</v>
      </c>
      <c r="B80" s="24">
        <v>4308</v>
      </c>
    </row>
    <row r="81" spans="1:2" ht="15" x14ac:dyDescent="0.25">
      <c r="A81" s="23">
        <v>38777</v>
      </c>
      <c r="B81" s="24">
        <v>4537</v>
      </c>
    </row>
    <row r="82" spans="1:2" ht="15" x14ac:dyDescent="0.25">
      <c r="A82" s="23">
        <v>38808</v>
      </c>
      <c r="B82" s="24">
        <v>4495</v>
      </c>
    </row>
    <row r="83" spans="1:2" ht="15" x14ac:dyDescent="0.25">
      <c r="A83" s="23">
        <v>38838</v>
      </c>
      <c r="B83" s="24">
        <v>4432</v>
      </c>
    </row>
    <row r="84" spans="1:2" ht="15" x14ac:dyDescent="0.25">
      <c r="A84" s="23">
        <v>38869</v>
      </c>
      <c r="B84" s="24">
        <v>4331</v>
      </c>
    </row>
    <row r="85" spans="1:2" ht="15" x14ac:dyDescent="0.25">
      <c r="A85" s="23">
        <v>38899</v>
      </c>
      <c r="B85" s="24">
        <v>4081</v>
      </c>
    </row>
    <row r="86" spans="1:2" ht="15" x14ac:dyDescent="0.25">
      <c r="A86" s="23">
        <v>38930</v>
      </c>
      <c r="B86" s="24">
        <v>4411</v>
      </c>
    </row>
    <row r="87" spans="1:2" ht="15" x14ac:dyDescent="0.25">
      <c r="A87" s="23">
        <v>38961</v>
      </c>
      <c r="B87" s="24">
        <v>4498</v>
      </c>
    </row>
    <row r="88" spans="1:2" ht="15" x14ac:dyDescent="0.25">
      <c r="A88" s="23">
        <v>38991</v>
      </c>
      <c r="B88" s="24">
        <v>4454</v>
      </c>
    </row>
    <row r="89" spans="1:2" ht="15" x14ac:dyDescent="0.25">
      <c r="A89" s="23">
        <v>39022</v>
      </c>
      <c r="B89" s="24">
        <v>4622</v>
      </c>
    </row>
    <row r="90" spans="1:2" ht="15" x14ac:dyDescent="0.25">
      <c r="A90" s="23">
        <v>39052</v>
      </c>
      <c r="B90" s="24">
        <v>4552</v>
      </c>
    </row>
    <row r="91" spans="1:2" ht="15" x14ac:dyDescent="0.25">
      <c r="A91" s="23">
        <v>39083</v>
      </c>
      <c r="B91" s="24">
        <v>4590</v>
      </c>
    </row>
    <row r="92" spans="1:2" ht="15" x14ac:dyDescent="0.25">
      <c r="A92" s="23">
        <v>39114</v>
      </c>
      <c r="B92" s="24">
        <v>4481</v>
      </c>
    </row>
    <row r="93" spans="1:2" ht="15" x14ac:dyDescent="0.25">
      <c r="A93" s="23">
        <v>39142</v>
      </c>
      <c r="B93" s="24">
        <v>4657</v>
      </c>
    </row>
    <row r="94" spans="1:2" ht="15" x14ac:dyDescent="0.25">
      <c r="A94" s="23">
        <v>39173</v>
      </c>
      <c r="B94" s="24">
        <v>4534</v>
      </c>
    </row>
    <row r="95" spans="1:2" ht="15" x14ac:dyDescent="0.25">
      <c r="A95" s="23">
        <v>39203</v>
      </c>
      <c r="B95" s="24">
        <v>4531</v>
      </c>
    </row>
    <row r="96" spans="1:2" ht="15" x14ac:dyDescent="0.25">
      <c r="A96" s="23">
        <v>39234</v>
      </c>
      <c r="B96" s="24">
        <v>4639</v>
      </c>
    </row>
    <row r="97" spans="1:2" ht="15" x14ac:dyDescent="0.25">
      <c r="A97" s="23">
        <v>39264</v>
      </c>
      <c r="B97" s="24">
        <v>4430</v>
      </c>
    </row>
    <row r="98" spans="1:2" ht="15" x14ac:dyDescent="0.25">
      <c r="A98" s="23">
        <v>39295</v>
      </c>
      <c r="B98" s="24">
        <v>4508</v>
      </c>
    </row>
    <row r="99" spans="1:2" ht="15" x14ac:dyDescent="0.25">
      <c r="A99" s="23">
        <v>39326</v>
      </c>
      <c r="B99" s="24">
        <v>4481</v>
      </c>
    </row>
    <row r="100" spans="1:2" ht="15" x14ac:dyDescent="0.25">
      <c r="A100" s="23">
        <v>39356</v>
      </c>
      <c r="B100" s="24">
        <v>4278</v>
      </c>
    </row>
    <row r="101" spans="1:2" ht="15" x14ac:dyDescent="0.25">
      <c r="A101" s="23">
        <v>39387</v>
      </c>
      <c r="B101" s="24">
        <v>4278</v>
      </c>
    </row>
    <row r="102" spans="1:2" ht="15" x14ac:dyDescent="0.25">
      <c r="A102" s="23">
        <v>39417</v>
      </c>
      <c r="B102" s="24">
        <v>4323</v>
      </c>
    </row>
    <row r="103" spans="1:2" ht="15" x14ac:dyDescent="0.25">
      <c r="A103" s="23">
        <v>39448</v>
      </c>
      <c r="B103" s="24">
        <v>4223</v>
      </c>
    </row>
    <row r="104" spans="1:2" ht="15" x14ac:dyDescent="0.25">
      <c r="A104" s="23">
        <v>39479</v>
      </c>
      <c r="B104" s="24">
        <v>4039</v>
      </c>
    </row>
    <row r="105" spans="1:2" ht="15" x14ac:dyDescent="0.25">
      <c r="A105" s="23">
        <v>39508</v>
      </c>
      <c r="B105" s="24">
        <v>4012</v>
      </c>
    </row>
    <row r="106" spans="1:2" ht="15" x14ac:dyDescent="0.25">
      <c r="A106" s="23">
        <v>39539</v>
      </c>
      <c r="B106" s="24">
        <v>3850</v>
      </c>
    </row>
    <row r="107" spans="1:2" ht="15" x14ac:dyDescent="0.25">
      <c r="A107" s="23">
        <v>39569</v>
      </c>
      <c r="B107" s="24">
        <v>4000</v>
      </c>
    </row>
    <row r="108" spans="1:2" ht="15" x14ac:dyDescent="0.25">
      <c r="A108" s="23">
        <v>39600</v>
      </c>
      <c r="B108" s="24">
        <v>3670</v>
      </c>
    </row>
    <row r="109" spans="1:2" ht="15" x14ac:dyDescent="0.25">
      <c r="A109" s="23">
        <v>39630</v>
      </c>
      <c r="B109" s="24">
        <v>3762</v>
      </c>
    </row>
    <row r="110" spans="1:2" ht="15" x14ac:dyDescent="0.25">
      <c r="A110" s="23">
        <v>39661</v>
      </c>
      <c r="B110" s="24">
        <v>3584</v>
      </c>
    </row>
    <row r="111" spans="1:2" ht="15" x14ac:dyDescent="0.25">
      <c r="A111" s="23">
        <v>39692</v>
      </c>
      <c r="B111" s="24">
        <v>3210</v>
      </c>
    </row>
    <row r="112" spans="1:2" ht="15" x14ac:dyDescent="0.25">
      <c r="A112" s="23">
        <v>39722</v>
      </c>
      <c r="B112" s="24">
        <v>3273</v>
      </c>
    </row>
    <row r="113" spans="1:2" ht="15" x14ac:dyDescent="0.25">
      <c r="A113" s="23">
        <v>39753</v>
      </c>
      <c r="B113" s="24">
        <v>3059</v>
      </c>
    </row>
    <row r="114" spans="1:2" ht="15" x14ac:dyDescent="0.25">
      <c r="A114" s="23">
        <v>39783</v>
      </c>
      <c r="B114" s="24">
        <v>3049</v>
      </c>
    </row>
    <row r="115" spans="1:2" ht="15" x14ac:dyDescent="0.25">
      <c r="A115" s="23">
        <v>39814</v>
      </c>
      <c r="B115" s="24">
        <v>2763</v>
      </c>
    </row>
    <row r="116" spans="1:2" ht="15" x14ac:dyDescent="0.25">
      <c r="A116" s="23">
        <v>39845</v>
      </c>
      <c r="B116" s="24">
        <v>2794</v>
      </c>
    </row>
    <row r="117" spans="1:2" ht="15" x14ac:dyDescent="0.25">
      <c r="A117" s="23">
        <v>39873</v>
      </c>
      <c r="B117" s="24">
        <v>2493</v>
      </c>
    </row>
    <row r="118" spans="1:2" ht="15" x14ac:dyDescent="0.25">
      <c r="A118" s="23">
        <v>39904</v>
      </c>
      <c r="B118" s="24">
        <v>2271</v>
      </c>
    </row>
    <row r="119" spans="1:2" ht="15" x14ac:dyDescent="0.25">
      <c r="A119" s="23">
        <v>39934</v>
      </c>
      <c r="B119" s="24">
        <v>2413</v>
      </c>
    </row>
    <row r="120" spans="1:2" ht="15" x14ac:dyDescent="0.25">
      <c r="A120" s="23">
        <v>39965</v>
      </c>
      <c r="B120" s="24">
        <v>2388</v>
      </c>
    </row>
    <row r="121" spans="1:2" ht="15" x14ac:dyDescent="0.25">
      <c r="A121" s="23">
        <v>39995</v>
      </c>
      <c r="B121" s="24">
        <v>2146</v>
      </c>
    </row>
    <row r="122" spans="1:2" ht="15" x14ac:dyDescent="0.25">
      <c r="A122" s="23">
        <v>40026</v>
      </c>
      <c r="B122" s="24">
        <v>2294</v>
      </c>
    </row>
    <row r="123" spans="1:2" ht="15" x14ac:dyDescent="0.25">
      <c r="A123" s="23">
        <v>40057</v>
      </c>
      <c r="B123" s="24">
        <v>2434</v>
      </c>
    </row>
    <row r="124" spans="1:2" ht="15" x14ac:dyDescent="0.25">
      <c r="A124" s="23">
        <v>40087</v>
      </c>
      <c r="B124" s="24">
        <v>2376</v>
      </c>
    </row>
    <row r="125" spans="1:2" ht="15" x14ac:dyDescent="0.25">
      <c r="A125" s="23">
        <v>40118</v>
      </c>
      <c r="B125" s="24">
        <v>2419</v>
      </c>
    </row>
    <row r="126" spans="1:2" ht="15" x14ac:dyDescent="0.25">
      <c r="A126" s="23">
        <v>40148</v>
      </c>
      <c r="B126" s="24">
        <v>2490</v>
      </c>
    </row>
    <row r="127" spans="1:2" ht="15" x14ac:dyDescent="0.25">
      <c r="A127" s="23">
        <v>40179</v>
      </c>
      <c r="B127" s="24">
        <v>2706</v>
      </c>
    </row>
    <row r="128" spans="1:2" ht="15" x14ac:dyDescent="0.25">
      <c r="A128" s="23">
        <v>40210</v>
      </c>
      <c r="B128" s="24">
        <v>2561</v>
      </c>
    </row>
    <row r="129" spans="1:2" ht="15" x14ac:dyDescent="0.25">
      <c r="A129" s="23">
        <v>40238</v>
      </c>
      <c r="B129" s="24">
        <v>2652</v>
      </c>
    </row>
    <row r="130" spans="1:2" ht="15" x14ac:dyDescent="0.25">
      <c r="A130" s="23">
        <v>40269</v>
      </c>
      <c r="B130" s="24">
        <v>3097</v>
      </c>
    </row>
    <row r="131" spans="1:2" ht="15" x14ac:dyDescent="0.25">
      <c r="A131" s="23">
        <v>40299</v>
      </c>
      <c r="B131" s="24">
        <v>2900</v>
      </c>
    </row>
    <row r="132" spans="1:2" ht="15" x14ac:dyDescent="0.25">
      <c r="A132" s="23">
        <v>40330</v>
      </c>
      <c r="B132" s="24">
        <v>2728</v>
      </c>
    </row>
    <row r="133" spans="1:2" ht="15" x14ac:dyDescent="0.25">
      <c r="A133" s="23">
        <v>40360</v>
      </c>
      <c r="B133" s="24">
        <v>2929</v>
      </c>
    </row>
    <row r="134" spans="1:2" ht="15" x14ac:dyDescent="0.25">
      <c r="A134" s="23">
        <v>40391</v>
      </c>
      <c r="B134" s="24">
        <v>2869</v>
      </c>
    </row>
    <row r="135" spans="1:2" ht="15" x14ac:dyDescent="0.25">
      <c r="A135" s="23">
        <v>40422</v>
      </c>
      <c r="B135" s="24">
        <v>2782</v>
      </c>
    </row>
    <row r="136" spans="1:2" ht="15" x14ac:dyDescent="0.25">
      <c r="A136" s="23">
        <v>40452</v>
      </c>
      <c r="B136" s="24">
        <v>3026</v>
      </c>
    </row>
    <row r="137" spans="1:2" ht="15" x14ac:dyDescent="0.25">
      <c r="A137" s="23">
        <v>40483</v>
      </c>
      <c r="B137" s="24">
        <v>3072</v>
      </c>
    </row>
    <row r="138" spans="1:2" ht="15" x14ac:dyDescent="0.25">
      <c r="A138" s="23">
        <v>40513</v>
      </c>
      <c r="B138" s="24">
        <v>2909</v>
      </c>
    </row>
    <row r="139" spans="1:2" ht="15" x14ac:dyDescent="0.25">
      <c r="A139" s="23">
        <v>40544</v>
      </c>
      <c r="B139" s="24">
        <v>2917</v>
      </c>
    </row>
    <row r="140" spans="1:2" ht="15" x14ac:dyDescent="0.25">
      <c r="A140" s="23">
        <v>40575</v>
      </c>
      <c r="B140" s="24">
        <v>3065</v>
      </c>
    </row>
    <row r="141" spans="1:2" ht="15" x14ac:dyDescent="0.25">
      <c r="A141" s="23">
        <v>40603</v>
      </c>
      <c r="B141" s="24">
        <v>3132</v>
      </c>
    </row>
    <row r="142" spans="1:2" ht="15" x14ac:dyDescent="0.25">
      <c r="A142" s="23">
        <v>40634</v>
      </c>
      <c r="B142" s="24">
        <v>3099</v>
      </c>
    </row>
    <row r="143" spans="1:2" ht="15" x14ac:dyDescent="0.25">
      <c r="A143" s="23">
        <v>40664</v>
      </c>
      <c r="B143" s="24">
        <v>3032</v>
      </c>
    </row>
    <row r="144" spans="1:2" ht="15" x14ac:dyDescent="0.25">
      <c r="A144" s="23">
        <v>40695</v>
      </c>
      <c r="B144" s="24">
        <v>3194</v>
      </c>
    </row>
    <row r="145" spans="1:2" ht="15" x14ac:dyDescent="0.25">
      <c r="A145" s="23">
        <v>40725</v>
      </c>
      <c r="B145" s="24">
        <v>3417</v>
      </c>
    </row>
    <row r="146" spans="1:2" ht="15" x14ac:dyDescent="0.25">
      <c r="A146" s="23">
        <v>40756</v>
      </c>
      <c r="B146" s="24">
        <v>3138</v>
      </c>
    </row>
    <row r="147" spans="1:2" ht="15" x14ac:dyDescent="0.25">
      <c r="A147" s="23">
        <v>40787</v>
      </c>
      <c r="B147" s="24">
        <v>3557</v>
      </c>
    </row>
    <row r="148" spans="1:2" ht="15" x14ac:dyDescent="0.25">
      <c r="A148" s="23">
        <v>40817</v>
      </c>
      <c r="B148" s="24">
        <v>3422</v>
      </c>
    </row>
    <row r="149" spans="1:2" ht="15" x14ac:dyDescent="0.25">
      <c r="A149" s="23">
        <v>40848</v>
      </c>
      <c r="B149" s="24">
        <v>3215</v>
      </c>
    </row>
    <row r="150" spans="1:2" ht="15" x14ac:dyDescent="0.25">
      <c r="A150" s="23">
        <v>40878</v>
      </c>
      <c r="B150" s="24">
        <v>3527</v>
      </c>
    </row>
    <row r="151" spans="1:2" ht="15" x14ac:dyDescent="0.25">
      <c r="A151" s="23">
        <v>40909</v>
      </c>
      <c r="B151" s="24">
        <v>3653</v>
      </c>
    </row>
    <row r="152" spans="1:2" ht="15" x14ac:dyDescent="0.25">
      <c r="A152" s="23">
        <v>40940</v>
      </c>
      <c r="B152" s="24">
        <v>3517</v>
      </c>
    </row>
    <row r="153" spans="1:2" ht="15" x14ac:dyDescent="0.25">
      <c r="A153" s="23">
        <v>40969</v>
      </c>
      <c r="B153" s="24">
        <v>3837</v>
      </c>
    </row>
    <row r="154" spans="1:2" ht="15" x14ac:dyDescent="0.25">
      <c r="A154" s="23">
        <v>41000</v>
      </c>
      <c r="B154" s="24">
        <v>3627</v>
      </c>
    </row>
    <row r="155" spans="1:2" ht="15" x14ac:dyDescent="0.25">
      <c r="A155" s="23">
        <v>41030</v>
      </c>
      <c r="B155" s="24">
        <v>3696</v>
      </c>
    </row>
    <row r="156" spans="1:2" ht="15" x14ac:dyDescent="0.25">
      <c r="A156" s="23">
        <v>41061</v>
      </c>
      <c r="B156" s="24">
        <v>3785</v>
      </c>
    </row>
    <row r="157" spans="1:2" ht="15" x14ac:dyDescent="0.25">
      <c r="A157" s="23">
        <v>41091</v>
      </c>
      <c r="B157" s="24">
        <v>3587</v>
      </c>
    </row>
    <row r="158" spans="1:2" ht="15" x14ac:dyDescent="0.25">
      <c r="A158" s="23">
        <v>41122</v>
      </c>
      <c r="B158" s="24">
        <v>3637</v>
      </c>
    </row>
    <row r="159" spans="1:2" ht="15" x14ac:dyDescent="0.25">
      <c r="A159" s="23">
        <v>41153</v>
      </c>
      <c r="B159" s="24">
        <v>3614</v>
      </c>
    </row>
    <row r="160" spans="1:2" ht="15" x14ac:dyDescent="0.25">
      <c r="A160" s="23">
        <v>41183</v>
      </c>
      <c r="B160" s="24">
        <v>3729</v>
      </c>
    </row>
    <row r="161" spans="1:2" ht="15" x14ac:dyDescent="0.25">
      <c r="A161" s="23">
        <v>41214</v>
      </c>
      <c r="B161" s="24">
        <v>3741</v>
      </c>
    </row>
    <row r="162" spans="1:2" ht="15" x14ac:dyDescent="0.25">
      <c r="A162" s="23">
        <v>41244</v>
      </c>
      <c r="B162" s="24">
        <v>3640</v>
      </c>
    </row>
    <row r="163" spans="1:2" ht="15" x14ac:dyDescent="0.25">
      <c r="A163" s="23">
        <v>41275</v>
      </c>
      <c r="B163" s="24">
        <v>3770</v>
      </c>
    </row>
    <row r="164" spans="1:2" ht="15" x14ac:dyDescent="0.25">
      <c r="A164" s="23">
        <v>41306</v>
      </c>
      <c r="B164" s="24">
        <v>4023</v>
      </c>
    </row>
    <row r="165" spans="1:2" ht="15" x14ac:dyDescent="0.25">
      <c r="A165" s="23">
        <v>41334</v>
      </c>
      <c r="B165" s="24">
        <v>3891</v>
      </c>
    </row>
    <row r="166" spans="1:2" ht="15" x14ac:dyDescent="0.25">
      <c r="A166" s="23">
        <v>41365</v>
      </c>
      <c r="B166" s="24">
        <v>3840</v>
      </c>
    </row>
    <row r="167" spans="1:2" ht="15" x14ac:dyDescent="0.25">
      <c r="A167" s="23">
        <v>41395</v>
      </c>
      <c r="B167" s="24">
        <v>3829</v>
      </c>
    </row>
    <row r="168" spans="1:2" ht="15" x14ac:dyDescent="0.25">
      <c r="A168" s="23">
        <v>41426</v>
      </c>
      <c r="B168" s="24">
        <v>3864</v>
      </c>
    </row>
    <row r="169" spans="1:2" ht="15" x14ac:dyDescent="0.25">
      <c r="A169" s="23">
        <v>41456</v>
      </c>
      <c r="B169" s="24">
        <v>3829</v>
      </c>
    </row>
    <row r="170" spans="1:2" ht="15" x14ac:dyDescent="0.25">
      <c r="A170" s="23">
        <v>41487</v>
      </c>
      <c r="B170" s="24">
        <v>3893</v>
      </c>
    </row>
    <row r="171" spans="1:2" ht="15" x14ac:dyDescent="0.25">
      <c r="A171" s="23">
        <v>41518</v>
      </c>
      <c r="B171" s="24">
        <v>3955</v>
      </c>
    </row>
    <row r="172" spans="1:2" ht="15" x14ac:dyDescent="0.25">
      <c r="A172" s="23">
        <v>41548</v>
      </c>
      <c r="B172" s="24">
        <v>4076</v>
      </c>
    </row>
    <row r="173" spans="1:2" ht="15" x14ac:dyDescent="0.25">
      <c r="A173" s="23">
        <v>41579</v>
      </c>
      <c r="B173" s="24">
        <v>4073</v>
      </c>
    </row>
    <row r="174" spans="1:2" ht="15" x14ac:dyDescent="0.25">
      <c r="A174" s="23">
        <v>41609</v>
      </c>
      <c r="B174" s="24">
        <v>3977</v>
      </c>
    </row>
    <row r="175" spans="1:2" ht="15" x14ac:dyDescent="0.25">
      <c r="A175" s="23">
        <v>41640</v>
      </c>
      <c r="B175" s="24">
        <v>3906</v>
      </c>
    </row>
    <row r="176" spans="1:2" ht="15" x14ac:dyDescent="0.25">
      <c r="A176" s="23">
        <v>41671</v>
      </c>
      <c r="B176" s="24">
        <v>4160</v>
      </c>
    </row>
    <row r="177" spans="1:2" ht="15" x14ac:dyDescent="0.25">
      <c r="A177" s="23">
        <v>41699</v>
      </c>
      <c r="B177" s="24">
        <v>4210</v>
      </c>
    </row>
    <row r="178" spans="1:2" ht="15" x14ac:dyDescent="0.25">
      <c r="A178" s="23">
        <v>41730</v>
      </c>
      <c r="B178" s="24">
        <v>4417</v>
      </c>
    </row>
    <row r="179" spans="1:2" ht="15" x14ac:dyDescent="0.25">
      <c r="A179" s="23">
        <v>41760</v>
      </c>
      <c r="B179" s="24">
        <v>4608</v>
      </c>
    </row>
    <row r="180" spans="1:2" ht="15" x14ac:dyDescent="0.25">
      <c r="A180" s="23">
        <v>41791</v>
      </c>
      <c r="B180" s="24">
        <v>4710</v>
      </c>
    </row>
    <row r="181" spans="1:2" ht="15" x14ac:dyDescent="0.25">
      <c r="A181" s="23">
        <v>41821</v>
      </c>
      <c r="B181" s="24">
        <v>4726</v>
      </c>
    </row>
    <row r="182" spans="1:2" ht="15" x14ac:dyDescent="0.25">
      <c r="A182" s="23">
        <v>41852</v>
      </c>
      <c r="B182" s="24">
        <v>4925</v>
      </c>
    </row>
    <row r="183" spans="1:2" ht="15" x14ac:dyDescent="0.25">
      <c r="A183" s="23">
        <v>41883</v>
      </c>
      <c r="B183" s="24">
        <v>4678</v>
      </c>
    </row>
    <row r="184" spans="1:2" ht="15" x14ac:dyDescent="0.25">
      <c r="A184" s="23">
        <v>41913</v>
      </c>
      <c r="B184" s="24">
        <v>4849</v>
      </c>
    </row>
    <row r="185" spans="1:2" ht="15" x14ac:dyDescent="0.25">
      <c r="A185" s="23">
        <v>41944</v>
      </c>
      <c r="B185" s="24">
        <v>4886</v>
      </c>
    </row>
    <row r="186" spans="1:2" ht="15" x14ac:dyDescent="0.25">
      <c r="A186" s="23">
        <v>41974</v>
      </c>
      <c r="B186" s="24">
        <v>4877</v>
      </c>
    </row>
    <row r="187" spans="1:2" ht="15" x14ac:dyDescent="0.25">
      <c r="A187" s="23">
        <v>42005</v>
      </c>
      <c r="B187" s="24">
        <v>4965</v>
      </c>
    </row>
    <row r="188" spans="1:2" ht="15" x14ac:dyDescent="0.25">
      <c r="A188" s="23">
        <v>42036</v>
      </c>
      <c r="B188" s="24">
        <v>5144</v>
      </c>
    </row>
    <row r="189" spans="1:2" ht="15" x14ac:dyDescent="0.25">
      <c r="A189" s="23">
        <v>42064</v>
      </c>
      <c r="B189" s="24">
        <v>5109</v>
      </c>
    </row>
    <row r="190" spans="1:2" ht="15" x14ac:dyDescent="0.25">
      <c r="A190" s="23">
        <v>42095</v>
      </c>
      <c r="B190" s="24">
        <v>5334</v>
      </c>
    </row>
    <row r="191" spans="1:2" ht="15" x14ac:dyDescent="0.25">
      <c r="A191" s="23">
        <v>42125</v>
      </c>
      <c r="B191" s="24">
        <v>5357</v>
      </c>
    </row>
    <row r="192" spans="1:2" ht="15" x14ac:dyDescent="0.25">
      <c r="A192" s="23">
        <v>42156</v>
      </c>
      <c r="B192" s="24">
        <v>5249</v>
      </c>
    </row>
  </sheetData>
  <mergeCells count="2">
    <mergeCell ref="A1:F1"/>
    <mergeCell ref="A2:F2"/>
  </mergeCells>
  <pageMargins left="0.75" right="0.75" top="1" bottom="1" header="0.5" footer="0.5"/>
  <pageSetup orientation="landscape" horizontalDpi="300" verticalDpi="300" r:id="rId1"/>
  <headerFooter alignWithMargins="0">
    <oddHeader>&amp;CBureau of Labor Statistics&amp;L&amp;R</oddHeader>
    <oddFooter>&amp;C&amp;LSource: Bureau of Labor Statistics&amp;RGenerated on: December 17, 2013 (03:45:34 PM)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8"/>
  <sheetViews>
    <sheetView workbookViewId="0">
      <selection activeCell="I24" sqref="I24"/>
    </sheetView>
  </sheetViews>
  <sheetFormatPr defaultColWidth="9.140625" defaultRowHeight="12.75" x14ac:dyDescent="0.2"/>
  <cols>
    <col min="1" max="2" width="20.7109375" style="96" customWidth="1"/>
    <col min="3" max="16384" width="9.140625" style="96"/>
  </cols>
  <sheetData>
    <row r="1" spans="1:2" x14ac:dyDescent="0.2">
      <c r="A1" s="54" t="s">
        <v>1155</v>
      </c>
      <c r="B1" s="54" t="s">
        <v>1396</v>
      </c>
    </row>
    <row r="2" spans="1:2" x14ac:dyDescent="0.2">
      <c r="A2" s="54" t="s">
        <v>1157</v>
      </c>
      <c r="B2" s="54" t="s">
        <v>1395</v>
      </c>
    </row>
    <row r="3" spans="1:2" x14ac:dyDescent="0.2">
      <c r="A3" s="54" t="s">
        <v>1159</v>
      </c>
      <c r="B3" s="54" t="s">
        <v>1160</v>
      </c>
    </row>
    <row r="4" spans="1:2" x14ac:dyDescent="0.2">
      <c r="A4" s="54" t="s">
        <v>1161</v>
      </c>
      <c r="B4" s="54" t="s">
        <v>1162</v>
      </c>
    </row>
    <row r="5" spans="1:2" x14ac:dyDescent="0.2">
      <c r="A5" s="54" t="s">
        <v>1163</v>
      </c>
      <c r="B5" s="54" t="s">
        <v>1151</v>
      </c>
    </row>
    <row r="6" spans="1:2" x14ac:dyDescent="0.2">
      <c r="A6" s="54" t="s">
        <v>1164</v>
      </c>
      <c r="B6" s="54" t="s">
        <v>1165</v>
      </c>
    </row>
    <row r="7" spans="1:2" x14ac:dyDescent="0.2">
      <c r="A7" s="54" t="s">
        <v>1166</v>
      </c>
      <c r="B7" s="54" t="s">
        <v>1167</v>
      </c>
    </row>
    <row r="8" spans="1:2" x14ac:dyDescent="0.2">
      <c r="A8" s="54" t="s">
        <v>1168</v>
      </c>
      <c r="B8" s="54" t="s">
        <v>1324</v>
      </c>
    </row>
    <row r="9" spans="1:2" x14ac:dyDescent="0.2">
      <c r="A9" s="54" t="s">
        <v>1170</v>
      </c>
      <c r="B9" s="54" t="s">
        <v>1323</v>
      </c>
    </row>
    <row r="10" spans="1:2" x14ac:dyDescent="0.2">
      <c r="A10" s="54" t="s">
        <v>1172</v>
      </c>
      <c r="B10" s="54" t="s">
        <v>1173</v>
      </c>
    </row>
    <row r="12" spans="1:2" x14ac:dyDescent="0.2">
      <c r="A12" s="54" t="s">
        <v>1174</v>
      </c>
      <c r="B12" s="54" t="s">
        <v>1175</v>
      </c>
    </row>
    <row r="13" spans="1:2" x14ac:dyDescent="0.2">
      <c r="A13" s="53">
        <v>36861</v>
      </c>
      <c r="B13" s="119">
        <v>5395</v>
      </c>
    </row>
    <row r="14" spans="1:2" x14ac:dyDescent="0.2">
      <c r="A14" s="53">
        <v>36892</v>
      </c>
      <c r="B14" s="119">
        <v>5801</v>
      </c>
    </row>
    <row r="15" spans="1:2" x14ac:dyDescent="0.2">
      <c r="A15" s="53">
        <v>36923</v>
      </c>
      <c r="B15" s="119">
        <v>5434</v>
      </c>
    </row>
    <row r="16" spans="1:2" x14ac:dyDescent="0.2">
      <c r="A16" s="53">
        <v>36951</v>
      </c>
      <c r="B16" s="119">
        <v>5619</v>
      </c>
    </row>
    <row r="17" spans="1:2" x14ac:dyDescent="0.2">
      <c r="A17" s="53">
        <v>36982</v>
      </c>
      <c r="B17" s="119">
        <v>5335</v>
      </c>
    </row>
    <row r="18" spans="1:2" x14ac:dyDescent="0.2">
      <c r="A18" s="53">
        <v>37012</v>
      </c>
      <c r="B18" s="119">
        <v>5358</v>
      </c>
    </row>
    <row r="19" spans="1:2" x14ac:dyDescent="0.2">
      <c r="A19" s="53">
        <v>37043</v>
      </c>
      <c r="B19" s="119">
        <v>5083</v>
      </c>
    </row>
    <row r="20" spans="1:2" x14ac:dyDescent="0.2">
      <c r="A20" s="53">
        <v>37073</v>
      </c>
      <c r="B20" s="119">
        <v>5173</v>
      </c>
    </row>
    <row r="21" spans="1:2" x14ac:dyDescent="0.2">
      <c r="A21" s="53">
        <v>37104</v>
      </c>
      <c r="B21" s="119">
        <v>5076</v>
      </c>
    </row>
    <row r="22" spans="1:2" x14ac:dyDescent="0.2">
      <c r="A22" s="53">
        <v>37135</v>
      </c>
      <c r="B22" s="119">
        <v>4961</v>
      </c>
    </row>
    <row r="23" spans="1:2" x14ac:dyDescent="0.2">
      <c r="A23" s="53">
        <v>37165</v>
      </c>
      <c r="B23" s="119">
        <v>5016</v>
      </c>
    </row>
    <row r="24" spans="1:2" x14ac:dyDescent="0.2">
      <c r="A24" s="53">
        <v>37196</v>
      </c>
      <c r="B24" s="119">
        <v>4887</v>
      </c>
    </row>
    <row r="25" spans="1:2" x14ac:dyDescent="0.2">
      <c r="A25" s="53">
        <v>37226</v>
      </c>
      <c r="B25" s="119">
        <v>4788</v>
      </c>
    </row>
    <row r="26" spans="1:2" x14ac:dyDescent="0.2">
      <c r="A26" s="53">
        <v>37257</v>
      </c>
      <c r="B26" s="119">
        <v>4900</v>
      </c>
    </row>
    <row r="27" spans="1:2" x14ac:dyDescent="0.2">
      <c r="A27" s="53">
        <v>37288</v>
      </c>
      <c r="B27" s="119">
        <v>4883</v>
      </c>
    </row>
    <row r="28" spans="1:2" x14ac:dyDescent="0.2">
      <c r="A28" s="53">
        <v>37316</v>
      </c>
      <c r="B28" s="119">
        <v>4626</v>
      </c>
    </row>
    <row r="29" spans="1:2" x14ac:dyDescent="0.2">
      <c r="A29" s="53">
        <v>37347</v>
      </c>
      <c r="B29" s="119">
        <v>4930</v>
      </c>
    </row>
    <row r="30" spans="1:2" x14ac:dyDescent="0.2">
      <c r="A30" s="53">
        <v>37377</v>
      </c>
      <c r="B30" s="119">
        <v>4923</v>
      </c>
    </row>
    <row r="31" spans="1:2" x14ac:dyDescent="0.2">
      <c r="A31" s="53">
        <v>37408</v>
      </c>
      <c r="B31" s="119">
        <v>4821</v>
      </c>
    </row>
    <row r="32" spans="1:2" x14ac:dyDescent="0.2">
      <c r="A32" s="53">
        <v>37438</v>
      </c>
      <c r="B32" s="119">
        <v>5014</v>
      </c>
    </row>
    <row r="33" spans="1:2" x14ac:dyDescent="0.2">
      <c r="A33" s="53">
        <v>37469</v>
      </c>
      <c r="B33" s="119">
        <v>4881</v>
      </c>
    </row>
    <row r="34" spans="1:2" x14ac:dyDescent="0.2">
      <c r="A34" s="53">
        <v>37500</v>
      </c>
      <c r="B34" s="119">
        <v>4870</v>
      </c>
    </row>
    <row r="35" spans="1:2" x14ac:dyDescent="0.2">
      <c r="A35" s="53">
        <v>37530</v>
      </c>
      <c r="B35" s="119">
        <v>4803</v>
      </c>
    </row>
    <row r="36" spans="1:2" x14ac:dyDescent="0.2">
      <c r="A36" s="53">
        <v>37561</v>
      </c>
      <c r="B36" s="119">
        <v>4941</v>
      </c>
    </row>
    <row r="37" spans="1:2" x14ac:dyDescent="0.2">
      <c r="A37" s="53">
        <v>37591</v>
      </c>
      <c r="B37" s="119">
        <v>4930</v>
      </c>
    </row>
    <row r="38" spans="1:2" x14ac:dyDescent="0.2">
      <c r="A38" s="53">
        <v>37622</v>
      </c>
      <c r="B38" s="119">
        <v>5008</v>
      </c>
    </row>
    <row r="39" spans="1:2" x14ac:dyDescent="0.2">
      <c r="A39" s="53">
        <v>37653</v>
      </c>
      <c r="B39" s="119">
        <v>4681</v>
      </c>
    </row>
    <row r="40" spans="1:2" x14ac:dyDescent="0.2">
      <c r="A40" s="53">
        <v>37681</v>
      </c>
      <c r="B40" s="119">
        <v>4444</v>
      </c>
    </row>
    <row r="41" spans="1:2" x14ac:dyDescent="0.2">
      <c r="A41" s="53">
        <v>37712</v>
      </c>
      <c r="B41" s="119">
        <v>4689</v>
      </c>
    </row>
    <row r="42" spans="1:2" x14ac:dyDescent="0.2">
      <c r="A42" s="53">
        <v>37742</v>
      </c>
      <c r="B42" s="119">
        <v>4618</v>
      </c>
    </row>
    <row r="43" spans="1:2" x14ac:dyDescent="0.2">
      <c r="A43" s="53">
        <v>37773</v>
      </c>
      <c r="B43" s="119">
        <v>4772</v>
      </c>
    </row>
    <row r="44" spans="1:2" x14ac:dyDescent="0.2">
      <c r="A44" s="53">
        <v>37803</v>
      </c>
      <c r="B44" s="119">
        <v>4721</v>
      </c>
    </row>
    <row r="45" spans="1:2" x14ac:dyDescent="0.2">
      <c r="A45" s="53">
        <v>37834</v>
      </c>
      <c r="B45" s="119">
        <v>4666</v>
      </c>
    </row>
    <row r="46" spans="1:2" x14ac:dyDescent="0.2">
      <c r="A46" s="53">
        <v>37865</v>
      </c>
      <c r="B46" s="119">
        <v>4870</v>
      </c>
    </row>
    <row r="47" spans="1:2" x14ac:dyDescent="0.2">
      <c r="A47" s="53">
        <v>37895</v>
      </c>
      <c r="B47" s="119">
        <v>4898</v>
      </c>
    </row>
    <row r="48" spans="1:2" x14ac:dyDescent="0.2">
      <c r="A48" s="53">
        <v>37926</v>
      </c>
      <c r="B48" s="119">
        <v>4726</v>
      </c>
    </row>
    <row r="49" spans="1:2" x14ac:dyDescent="0.2">
      <c r="A49" s="53">
        <v>37956</v>
      </c>
      <c r="B49" s="119">
        <v>4967</v>
      </c>
    </row>
    <row r="50" spans="1:2" x14ac:dyDescent="0.2">
      <c r="A50" s="53">
        <v>37987</v>
      </c>
      <c r="B50" s="119">
        <v>4839</v>
      </c>
    </row>
    <row r="51" spans="1:2" x14ac:dyDescent="0.2">
      <c r="A51" s="53">
        <v>38018</v>
      </c>
      <c r="B51" s="119">
        <v>4690</v>
      </c>
    </row>
    <row r="52" spans="1:2" x14ac:dyDescent="0.2">
      <c r="A52" s="53">
        <v>38047</v>
      </c>
      <c r="B52" s="119">
        <v>5170</v>
      </c>
    </row>
    <row r="53" spans="1:2" x14ac:dyDescent="0.2">
      <c r="A53" s="53">
        <v>38078</v>
      </c>
      <c r="B53" s="119">
        <v>5115</v>
      </c>
    </row>
    <row r="54" spans="1:2" x14ac:dyDescent="0.2">
      <c r="A54" s="53">
        <v>38108</v>
      </c>
      <c r="B54" s="119">
        <v>4951</v>
      </c>
    </row>
    <row r="55" spans="1:2" x14ac:dyDescent="0.2">
      <c r="A55" s="53">
        <v>38139</v>
      </c>
      <c r="B55" s="119">
        <v>4949</v>
      </c>
    </row>
    <row r="56" spans="1:2" x14ac:dyDescent="0.2">
      <c r="A56" s="53">
        <v>38169</v>
      </c>
      <c r="B56" s="119">
        <v>4858</v>
      </c>
    </row>
    <row r="57" spans="1:2" x14ac:dyDescent="0.2">
      <c r="A57" s="53">
        <v>38200</v>
      </c>
      <c r="B57" s="119">
        <v>5129</v>
      </c>
    </row>
    <row r="58" spans="1:2" x14ac:dyDescent="0.2">
      <c r="A58" s="53">
        <v>38231</v>
      </c>
      <c r="B58" s="119">
        <v>4984</v>
      </c>
    </row>
    <row r="59" spans="1:2" x14ac:dyDescent="0.2">
      <c r="A59" s="53">
        <v>38261</v>
      </c>
      <c r="B59" s="119">
        <v>5122</v>
      </c>
    </row>
    <row r="60" spans="1:2" x14ac:dyDescent="0.2">
      <c r="A60" s="53">
        <v>38292</v>
      </c>
      <c r="B60" s="119">
        <v>5204</v>
      </c>
    </row>
    <row r="61" spans="1:2" x14ac:dyDescent="0.2">
      <c r="A61" s="53">
        <v>38322</v>
      </c>
      <c r="B61" s="119">
        <v>5239</v>
      </c>
    </row>
    <row r="62" spans="1:2" x14ac:dyDescent="0.2">
      <c r="A62" s="53">
        <v>38353</v>
      </c>
      <c r="B62" s="119">
        <v>5187</v>
      </c>
    </row>
    <row r="63" spans="1:2" x14ac:dyDescent="0.2">
      <c r="A63" s="53">
        <v>38384</v>
      </c>
      <c r="B63" s="119">
        <v>5203</v>
      </c>
    </row>
    <row r="64" spans="1:2" x14ac:dyDescent="0.2">
      <c r="A64" s="53">
        <v>38412</v>
      </c>
      <c r="B64" s="119">
        <v>5207</v>
      </c>
    </row>
    <row r="65" spans="1:2" x14ac:dyDescent="0.2">
      <c r="A65" s="53">
        <v>38443</v>
      </c>
      <c r="B65" s="119">
        <v>5291</v>
      </c>
    </row>
    <row r="66" spans="1:2" x14ac:dyDescent="0.2">
      <c r="A66" s="53">
        <v>38473</v>
      </c>
      <c r="B66" s="119">
        <v>5271</v>
      </c>
    </row>
    <row r="67" spans="1:2" x14ac:dyDescent="0.2">
      <c r="A67" s="53">
        <v>38504</v>
      </c>
      <c r="B67" s="119">
        <v>5286</v>
      </c>
    </row>
    <row r="68" spans="1:2" x14ac:dyDescent="0.2">
      <c r="A68" s="53">
        <v>38534</v>
      </c>
      <c r="B68" s="119">
        <v>5301</v>
      </c>
    </row>
    <row r="69" spans="1:2" x14ac:dyDescent="0.2">
      <c r="A69" s="53">
        <v>38565</v>
      </c>
      <c r="B69" s="119">
        <v>5431</v>
      </c>
    </row>
    <row r="70" spans="1:2" x14ac:dyDescent="0.2">
      <c r="A70" s="53">
        <v>38596</v>
      </c>
      <c r="B70" s="119">
        <v>5429</v>
      </c>
    </row>
    <row r="71" spans="1:2" x14ac:dyDescent="0.2">
      <c r="A71" s="53">
        <v>38626</v>
      </c>
      <c r="B71" s="119">
        <v>5065</v>
      </c>
    </row>
    <row r="72" spans="1:2" x14ac:dyDescent="0.2">
      <c r="A72" s="53">
        <v>38657</v>
      </c>
      <c r="B72" s="119">
        <v>5227</v>
      </c>
    </row>
    <row r="73" spans="1:2" x14ac:dyDescent="0.2">
      <c r="A73" s="53">
        <v>38687</v>
      </c>
      <c r="B73" s="119">
        <v>5057</v>
      </c>
    </row>
    <row r="74" spans="1:2" x14ac:dyDescent="0.2">
      <c r="A74" s="53">
        <v>38718</v>
      </c>
      <c r="B74" s="119">
        <v>5218</v>
      </c>
    </row>
    <row r="75" spans="1:2" x14ac:dyDescent="0.2">
      <c r="A75" s="53">
        <v>38749</v>
      </c>
      <c r="B75" s="119">
        <v>5347</v>
      </c>
    </row>
    <row r="76" spans="1:2" x14ac:dyDescent="0.2">
      <c r="A76" s="53">
        <v>38777</v>
      </c>
      <c r="B76" s="119">
        <v>5294</v>
      </c>
    </row>
    <row r="77" spans="1:2" x14ac:dyDescent="0.2">
      <c r="A77" s="53">
        <v>38808</v>
      </c>
      <c r="B77" s="119">
        <v>5125</v>
      </c>
    </row>
    <row r="78" spans="1:2" x14ac:dyDescent="0.2">
      <c r="A78" s="53">
        <v>38838</v>
      </c>
      <c r="B78" s="119">
        <v>5470</v>
      </c>
    </row>
    <row r="79" spans="1:2" x14ac:dyDescent="0.2">
      <c r="A79" s="53">
        <v>38869</v>
      </c>
      <c r="B79" s="119">
        <v>5256</v>
      </c>
    </row>
    <row r="80" spans="1:2" x14ac:dyDescent="0.2">
      <c r="A80" s="53">
        <v>38899</v>
      </c>
      <c r="B80" s="119">
        <v>5357</v>
      </c>
    </row>
    <row r="81" spans="1:2" x14ac:dyDescent="0.2">
      <c r="A81" s="53">
        <v>38930</v>
      </c>
      <c r="B81" s="119">
        <v>5208</v>
      </c>
    </row>
    <row r="82" spans="1:2" x14ac:dyDescent="0.2">
      <c r="A82" s="53">
        <v>38961</v>
      </c>
      <c r="B82" s="119">
        <v>5213</v>
      </c>
    </row>
    <row r="83" spans="1:2" x14ac:dyDescent="0.2">
      <c r="A83" s="53">
        <v>38991</v>
      </c>
      <c r="B83" s="119">
        <v>5170</v>
      </c>
    </row>
    <row r="84" spans="1:2" x14ac:dyDescent="0.2">
      <c r="A84" s="53">
        <v>39022</v>
      </c>
      <c r="B84" s="119">
        <v>5469</v>
      </c>
    </row>
    <row r="85" spans="1:2" x14ac:dyDescent="0.2">
      <c r="A85" s="53">
        <v>39052</v>
      </c>
      <c r="B85" s="119">
        <v>5190</v>
      </c>
    </row>
    <row r="86" spans="1:2" x14ac:dyDescent="0.2">
      <c r="A86" s="53">
        <v>39083</v>
      </c>
      <c r="B86" s="119">
        <v>5195</v>
      </c>
    </row>
    <row r="87" spans="1:2" x14ac:dyDescent="0.2">
      <c r="A87" s="53">
        <v>39114</v>
      </c>
      <c r="B87" s="119">
        <v>5178</v>
      </c>
    </row>
    <row r="88" spans="1:2" x14ac:dyDescent="0.2">
      <c r="A88" s="53">
        <v>39142</v>
      </c>
      <c r="B88" s="119">
        <v>5287</v>
      </c>
    </row>
    <row r="89" spans="1:2" x14ac:dyDescent="0.2">
      <c r="A89" s="53">
        <v>39173</v>
      </c>
      <c r="B89" s="119">
        <v>5153</v>
      </c>
    </row>
    <row r="90" spans="1:2" x14ac:dyDescent="0.2">
      <c r="A90" s="53">
        <v>39203</v>
      </c>
      <c r="B90" s="119">
        <v>5217</v>
      </c>
    </row>
    <row r="91" spans="1:2" x14ac:dyDescent="0.2">
      <c r="A91" s="53">
        <v>39234</v>
      </c>
      <c r="B91" s="119">
        <v>5180</v>
      </c>
    </row>
    <row r="92" spans="1:2" x14ac:dyDescent="0.2">
      <c r="A92" s="53">
        <v>39264</v>
      </c>
      <c r="B92" s="119">
        <v>5106</v>
      </c>
    </row>
    <row r="93" spans="1:2" x14ac:dyDescent="0.2">
      <c r="A93" s="53">
        <v>39295</v>
      </c>
      <c r="B93" s="119">
        <v>5131</v>
      </c>
    </row>
    <row r="94" spans="1:2" x14ac:dyDescent="0.2">
      <c r="A94" s="53">
        <v>39326</v>
      </c>
      <c r="B94" s="119">
        <v>5136</v>
      </c>
    </row>
    <row r="95" spans="1:2" x14ac:dyDescent="0.2">
      <c r="A95" s="53">
        <v>39356</v>
      </c>
      <c r="B95" s="119">
        <v>5203</v>
      </c>
    </row>
    <row r="96" spans="1:2" x14ac:dyDescent="0.2">
      <c r="A96" s="53">
        <v>39387</v>
      </c>
      <c r="B96" s="119">
        <v>5177</v>
      </c>
    </row>
    <row r="97" spans="1:2" x14ac:dyDescent="0.2">
      <c r="A97" s="53">
        <v>39417</v>
      </c>
      <c r="B97" s="119">
        <v>5035</v>
      </c>
    </row>
    <row r="98" spans="1:2" x14ac:dyDescent="0.2">
      <c r="A98" s="53">
        <v>39448</v>
      </c>
      <c r="B98" s="119">
        <v>4868</v>
      </c>
    </row>
    <row r="99" spans="1:2" x14ac:dyDescent="0.2">
      <c r="A99" s="53">
        <v>39479</v>
      </c>
      <c r="B99" s="119">
        <v>4863</v>
      </c>
    </row>
    <row r="100" spans="1:2" x14ac:dyDescent="0.2">
      <c r="A100" s="53">
        <v>39508</v>
      </c>
      <c r="B100" s="119">
        <v>4759</v>
      </c>
    </row>
    <row r="101" spans="1:2" x14ac:dyDescent="0.2">
      <c r="A101" s="53">
        <v>39539</v>
      </c>
      <c r="B101" s="119">
        <v>4857</v>
      </c>
    </row>
    <row r="102" spans="1:2" x14ac:dyDescent="0.2">
      <c r="A102" s="53">
        <v>39569</v>
      </c>
      <c r="B102" s="119">
        <v>4604</v>
      </c>
    </row>
    <row r="103" spans="1:2" x14ac:dyDescent="0.2">
      <c r="A103" s="53">
        <v>39600</v>
      </c>
      <c r="B103" s="119">
        <v>4782</v>
      </c>
    </row>
    <row r="104" spans="1:2" x14ac:dyDescent="0.2">
      <c r="A104" s="53">
        <v>39630</v>
      </c>
      <c r="B104" s="119">
        <v>4467</v>
      </c>
    </row>
    <row r="105" spans="1:2" x14ac:dyDescent="0.2">
      <c r="A105" s="53">
        <v>39661</v>
      </c>
      <c r="B105" s="119">
        <v>4580</v>
      </c>
    </row>
    <row r="106" spans="1:2" x14ac:dyDescent="0.2">
      <c r="A106" s="53">
        <v>39692</v>
      </c>
      <c r="B106" s="119">
        <v>4297</v>
      </c>
    </row>
    <row r="107" spans="1:2" x14ac:dyDescent="0.2">
      <c r="A107" s="53">
        <v>39722</v>
      </c>
      <c r="B107" s="119">
        <v>4454</v>
      </c>
    </row>
    <row r="108" spans="1:2" x14ac:dyDescent="0.2">
      <c r="A108" s="53">
        <v>39753</v>
      </c>
      <c r="B108" s="119">
        <v>3899</v>
      </c>
    </row>
    <row r="109" spans="1:2" x14ac:dyDescent="0.2">
      <c r="A109" s="53">
        <v>39783</v>
      </c>
      <c r="B109" s="119">
        <v>4271</v>
      </c>
    </row>
    <row r="110" spans="1:2" x14ac:dyDescent="0.2">
      <c r="A110" s="53">
        <v>39814</v>
      </c>
      <c r="B110" s="119">
        <v>4111</v>
      </c>
    </row>
    <row r="111" spans="1:2" x14ac:dyDescent="0.2">
      <c r="A111" s="53">
        <v>39845</v>
      </c>
      <c r="B111" s="119">
        <v>4004</v>
      </c>
    </row>
    <row r="112" spans="1:2" x14ac:dyDescent="0.2">
      <c r="A112" s="53">
        <v>39873</v>
      </c>
      <c r="B112" s="119">
        <v>3697</v>
      </c>
    </row>
    <row r="113" spans="1:2" x14ac:dyDescent="0.2">
      <c r="A113" s="53">
        <v>39904</v>
      </c>
      <c r="B113" s="119">
        <v>3870</v>
      </c>
    </row>
    <row r="114" spans="1:2" x14ac:dyDescent="0.2">
      <c r="A114" s="53">
        <v>39934</v>
      </c>
      <c r="B114" s="119">
        <v>3736</v>
      </c>
    </row>
    <row r="115" spans="1:2" x14ac:dyDescent="0.2">
      <c r="A115" s="53">
        <v>39965</v>
      </c>
      <c r="B115" s="119">
        <v>3649</v>
      </c>
    </row>
    <row r="116" spans="1:2" x14ac:dyDescent="0.2">
      <c r="A116" s="53">
        <v>39995</v>
      </c>
      <c r="B116" s="119">
        <v>3807</v>
      </c>
    </row>
    <row r="117" spans="1:2" x14ac:dyDescent="0.2">
      <c r="A117" s="53">
        <v>40026</v>
      </c>
      <c r="B117" s="119">
        <v>3734</v>
      </c>
    </row>
    <row r="118" spans="1:2" x14ac:dyDescent="0.2">
      <c r="A118" s="53">
        <v>40057</v>
      </c>
      <c r="B118" s="119">
        <v>3846</v>
      </c>
    </row>
    <row r="119" spans="1:2" x14ac:dyDescent="0.2">
      <c r="A119" s="53">
        <v>40087</v>
      </c>
      <c r="B119" s="119">
        <v>3746</v>
      </c>
    </row>
    <row r="120" spans="1:2" x14ac:dyDescent="0.2">
      <c r="A120" s="53">
        <v>40118</v>
      </c>
      <c r="B120" s="119">
        <v>3966</v>
      </c>
    </row>
    <row r="121" spans="1:2" x14ac:dyDescent="0.2">
      <c r="A121" s="53">
        <v>40148</v>
      </c>
      <c r="B121" s="119">
        <v>3819</v>
      </c>
    </row>
    <row r="122" spans="1:2" x14ac:dyDescent="0.2">
      <c r="A122" s="53">
        <v>40179</v>
      </c>
      <c r="B122" s="119">
        <v>3903</v>
      </c>
    </row>
    <row r="123" spans="1:2" x14ac:dyDescent="0.2">
      <c r="A123" s="53">
        <v>40210</v>
      </c>
      <c r="B123" s="119">
        <v>3778</v>
      </c>
    </row>
    <row r="124" spans="1:2" x14ac:dyDescent="0.2">
      <c r="A124" s="53">
        <v>40238</v>
      </c>
      <c r="B124" s="119">
        <v>4189</v>
      </c>
    </row>
    <row r="125" spans="1:2" x14ac:dyDescent="0.2">
      <c r="A125" s="53">
        <v>40269</v>
      </c>
      <c r="B125" s="119">
        <v>4087</v>
      </c>
    </row>
    <row r="126" spans="1:2" x14ac:dyDescent="0.2">
      <c r="A126" s="53">
        <v>40299</v>
      </c>
      <c r="B126" s="119">
        <v>4368</v>
      </c>
    </row>
    <row r="127" spans="1:2" x14ac:dyDescent="0.2">
      <c r="A127" s="53">
        <v>40330</v>
      </c>
      <c r="B127" s="119">
        <v>4074</v>
      </c>
    </row>
    <row r="128" spans="1:2" x14ac:dyDescent="0.2">
      <c r="A128" s="53">
        <v>40360</v>
      </c>
      <c r="B128" s="119">
        <v>4121</v>
      </c>
    </row>
    <row r="129" spans="1:2" x14ac:dyDescent="0.2">
      <c r="A129" s="53">
        <v>40391</v>
      </c>
      <c r="B129" s="119">
        <v>3914</v>
      </c>
    </row>
    <row r="130" spans="1:2" x14ac:dyDescent="0.2">
      <c r="A130" s="53">
        <v>40422</v>
      </c>
      <c r="B130" s="119">
        <v>3995</v>
      </c>
    </row>
    <row r="131" spans="1:2" x14ac:dyDescent="0.2">
      <c r="A131" s="53">
        <v>40452</v>
      </c>
      <c r="B131" s="119">
        <v>4050</v>
      </c>
    </row>
    <row r="132" spans="1:2" x14ac:dyDescent="0.2">
      <c r="A132" s="53">
        <v>40483</v>
      </c>
      <c r="B132" s="119">
        <v>4110</v>
      </c>
    </row>
    <row r="133" spans="1:2" x14ac:dyDescent="0.2">
      <c r="A133" s="53">
        <v>40513</v>
      </c>
      <c r="B133" s="119">
        <v>4180</v>
      </c>
    </row>
    <row r="134" spans="1:2" x14ac:dyDescent="0.2">
      <c r="A134" s="53">
        <v>40544</v>
      </c>
      <c r="B134" s="119">
        <v>3904</v>
      </c>
    </row>
    <row r="135" spans="1:2" x14ac:dyDescent="0.2">
      <c r="A135" s="53">
        <v>40575</v>
      </c>
      <c r="B135" s="119">
        <v>4035</v>
      </c>
    </row>
    <row r="136" spans="1:2" x14ac:dyDescent="0.2">
      <c r="A136" s="53">
        <v>40603</v>
      </c>
      <c r="B136" s="119">
        <v>4266</v>
      </c>
    </row>
    <row r="137" spans="1:2" x14ac:dyDescent="0.2">
      <c r="A137" s="53">
        <v>40634</v>
      </c>
      <c r="B137" s="119">
        <v>4219</v>
      </c>
    </row>
    <row r="138" spans="1:2" x14ac:dyDescent="0.2">
      <c r="A138" s="53">
        <v>40664</v>
      </c>
      <c r="B138" s="119">
        <v>4125</v>
      </c>
    </row>
    <row r="139" spans="1:2" x14ac:dyDescent="0.2">
      <c r="A139" s="53">
        <v>40695</v>
      </c>
      <c r="B139" s="119">
        <v>4297</v>
      </c>
    </row>
    <row r="140" spans="1:2" x14ac:dyDescent="0.2">
      <c r="A140" s="53">
        <v>40725</v>
      </c>
      <c r="B140" s="119">
        <v>4180</v>
      </c>
    </row>
    <row r="141" spans="1:2" x14ac:dyDescent="0.2">
      <c r="A141" s="53">
        <v>40756</v>
      </c>
      <c r="B141" s="119">
        <v>4193</v>
      </c>
    </row>
    <row r="142" spans="1:2" x14ac:dyDescent="0.2">
      <c r="A142" s="53">
        <v>40787</v>
      </c>
      <c r="B142" s="119">
        <v>4326</v>
      </c>
    </row>
    <row r="143" spans="1:2" x14ac:dyDescent="0.2">
      <c r="A143" s="53">
        <v>40817</v>
      </c>
      <c r="B143" s="119">
        <v>4217</v>
      </c>
    </row>
    <row r="144" spans="1:2" x14ac:dyDescent="0.2">
      <c r="A144" s="53">
        <v>40848</v>
      </c>
      <c r="B144" s="119">
        <v>4235</v>
      </c>
    </row>
    <row r="145" spans="1:2" x14ac:dyDescent="0.2">
      <c r="A145" s="53">
        <v>40878</v>
      </c>
      <c r="B145" s="119">
        <v>4254</v>
      </c>
    </row>
    <row r="146" spans="1:2" x14ac:dyDescent="0.2">
      <c r="A146" s="53">
        <v>40909</v>
      </c>
      <c r="B146" s="119">
        <v>4296</v>
      </c>
    </row>
    <row r="147" spans="1:2" x14ac:dyDescent="0.2">
      <c r="A147" s="53">
        <v>40940</v>
      </c>
      <c r="B147" s="119">
        <v>4451</v>
      </c>
    </row>
    <row r="148" spans="1:2" x14ac:dyDescent="0.2">
      <c r="A148" s="53">
        <v>40969</v>
      </c>
      <c r="B148" s="119">
        <v>4472</v>
      </c>
    </row>
    <row r="149" spans="1:2" x14ac:dyDescent="0.2">
      <c r="A149" s="53">
        <v>41000</v>
      </c>
      <c r="B149" s="119">
        <v>4305</v>
      </c>
    </row>
    <row r="150" spans="1:2" x14ac:dyDescent="0.2">
      <c r="A150" s="53">
        <v>41030</v>
      </c>
      <c r="B150" s="119">
        <v>4440</v>
      </c>
    </row>
    <row r="151" spans="1:2" x14ac:dyDescent="0.2">
      <c r="A151" s="53">
        <v>41061</v>
      </c>
      <c r="B151" s="119">
        <v>4338</v>
      </c>
    </row>
    <row r="152" spans="1:2" x14ac:dyDescent="0.2">
      <c r="A152" s="53">
        <v>41091</v>
      </c>
      <c r="B152" s="119">
        <v>4285</v>
      </c>
    </row>
    <row r="153" spans="1:2" x14ac:dyDescent="0.2">
      <c r="A153" s="53">
        <v>41122</v>
      </c>
      <c r="B153" s="119">
        <v>4460</v>
      </c>
    </row>
    <row r="154" spans="1:2" x14ac:dyDescent="0.2">
      <c r="A154" s="53">
        <v>41153</v>
      </c>
      <c r="B154" s="119">
        <v>4220</v>
      </c>
    </row>
    <row r="155" spans="1:2" x14ac:dyDescent="0.2">
      <c r="A155" s="53">
        <v>41183</v>
      </c>
      <c r="B155" s="119">
        <v>4322</v>
      </c>
    </row>
    <row r="156" spans="1:2" x14ac:dyDescent="0.2">
      <c r="A156" s="53">
        <v>41214</v>
      </c>
      <c r="B156" s="119">
        <v>4417</v>
      </c>
    </row>
    <row r="157" spans="1:2" x14ac:dyDescent="0.2">
      <c r="A157" s="53">
        <v>41244</v>
      </c>
      <c r="B157" s="119">
        <v>4361</v>
      </c>
    </row>
    <row r="158" spans="1:2" x14ac:dyDescent="0.2">
      <c r="A158" s="53">
        <v>41275</v>
      </c>
      <c r="B158" s="119">
        <v>4411</v>
      </c>
    </row>
    <row r="159" spans="1:2" x14ac:dyDescent="0.2">
      <c r="A159" s="53">
        <v>41306</v>
      </c>
      <c r="B159" s="119">
        <v>4574</v>
      </c>
    </row>
    <row r="160" spans="1:2" x14ac:dyDescent="0.2">
      <c r="A160" s="53">
        <v>41334</v>
      </c>
      <c r="B160" s="119">
        <v>4289</v>
      </c>
    </row>
    <row r="161" spans="1:2" x14ac:dyDescent="0.2">
      <c r="A161" s="53">
        <v>41365</v>
      </c>
      <c r="B161" s="119">
        <v>4490</v>
      </c>
    </row>
    <row r="162" spans="1:2" x14ac:dyDescent="0.2">
      <c r="A162" s="53">
        <v>41395</v>
      </c>
      <c r="B162" s="119">
        <v>4554</v>
      </c>
    </row>
    <row r="163" spans="1:2" x14ac:dyDescent="0.2">
      <c r="A163" s="53">
        <v>41426</v>
      </c>
      <c r="B163" s="119">
        <v>4410</v>
      </c>
    </row>
    <row r="164" spans="1:2" x14ac:dyDescent="0.2">
      <c r="A164" s="53">
        <v>41456</v>
      </c>
      <c r="B164" s="119">
        <v>4493</v>
      </c>
    </row>
    <row r="165" spans="1:2" x14ac:dyDescent="0.2">
      <c r="A165" s="53">
        <v>41487</v>
      </c>
      <c r="B165" s="119">
        <v>4647</v>
      </c>
    </row>
    <row r="166" spans="1:2" x14ac:dyDescent="0.2">
      <c r="A166" s="53">
        <v>41518</v>
      </c>
      <c r="B166" s="119">
        <v>4651</v>
      </c>
    </row>
    <row r="167" spans="1:2" x14ac:dyDescent="0.2">
      <c r="A167" s="53">
        <v>41548</v>
      </c>
      <c r="B167" s="119">
        <v>4458</v>
      </c>
    </row>
    <row r="168" spans="1:2" x14ac:dyDescent="0.2">
      <c r="A168" s="53">
        <v>41579</v>
      </c>
      <c r="B168" s="119">
        <v>4616</v>
      </c>
    </row>
    <row r="169" spans="1:2" x14ac:dyDescent="0.2">
      <c r="A169" s="53">
        <v>41609</v>
      </c>
      <c r="B169" s="119">
        <v>4545</v>
      </c>
    </row>
    <row r="170" spans="1:2" x14ac:dyDescent="0.2">
      <c r="A170" s="53">
        <v>41640</v>
      </c>
      <c r="B170" s="119">
        <v>4600</v>
      </c>
    </row>
    <row r="171" spans="1:2" x14ac:dyDescent="0.2">
      <c r="A171" s="53">
        <v>41671</v>
      </c>
      <c r="B171" s="119">
        <v>4698</v>
      </c>
    </row>
    <row r="172" spans="1:2" x14ac:dyDescent="0.2">
      <c r="A172" s="53">
        <v>41699</v>
      </c>
      <c r="B172" s="119">
        <v>4744</v>
      </c>
    </row>
    <row r="173" spans="1:2" x14ac:dyDescent="0.2">
      <c r="A173" s="53">
        <v>41730</v>
      </c>
      <c r="B173" s="119">
        <v>4790</v>
      </c>
    </row>
    <row r="174" spans="1:2" x14ac:dyDescent="0.2">
      <c r="A174" s="53">
        <v>41760</v>
      </c>
      <c r="B174" s="119">
        <v>4805</v>
      </c>
    </row>
    <row r="175" spans="1:2" x14ac:dyDescent="0.2">
      <c r="A175" s="53">
        <v>41791</v>
      </c>
      <c r="B175" s="119">
        <v>4820</v>
      </c>
    </row>
    <row r="176" spans="1:2" x14ac:dyDescent="0.2">
      <c r="A176" s="53">
        <v>41821</v>
      </c>
      <c r="B176" s="119">
        <v>5003</v>
      </c>
    </row>
    <row r="177" spans="1:2" x14ac:dyDescent="0.2">
      <c r="A177" s="53">
        <v>41852</v>
      </c>
      <c r="B177" s="119">
        <v>4792</v>
      </c>
    </row>
    <row r="178" spans="1:2" x14ac:dyDescent="0.2">
      <c r="A178" s="53">
        <v>41883</v>
      </c>
      <c r="B178" s="119">
        <v>5061</v>
      </c>
    </row>
    <row r="179" spans="1:2" x14ac:dyDescent="0.2">
      <c r="A179" s="53">
        <v>41913</v>
      </c>
      <c r="B179" s="119">
        <v>5106</v>
      </c>
    </row>
    <row r="180" spans="1:2" x14ac:dyDescent="0.2">
      <c r="A180" s="53">
        <v>41944</v>
      </c>
      <c r="B180" s="119">
        <v>5026</v>
      </c>
    </row>
    <row r="181" spans="1:2" x14ac:dyDescent="0.2">
      <c r="A181" s="53">
        <v>41974</v>
      </c>
      <c r="B181" s="119">
        <v>5239</v>
      </c>
    </row>
    <row r="182" spans="1:2" x14ac:dyDescent="0.2">
      <c r="A182" s="53">
        <v>42005</v>
      </c>
      <c r="B182" s="119">
        <v>4994</v>
      </c>
    </row>
    <row r="183" spans="1:2" x14ac:dyDescent="0.2">
      <c r="A183" s="53">
        <v>42036</v>
      </c>
      <c r="B183" s="119">
        <v>5011</v>
      </c>
    </row>
    <row r="184" spans="1:2" x14ac:dyDescent="0.2">
      <c r="A184" s="53">
        <v>42064</v>
      </c>
      <c r="B184" s="119">
        <v>5088</v>
      </c>
    </row>
    <row r="185" spans="1:2" x14ac:dyDescent="0.2">
      <c r="A185" s="53">
        <v>42095</v>
      </c>
      <c r="B185" s="119">
        <v>5034</v>
      </c>
    </row>
    <row r="186" spans="1:2" x14ac:dyDescent="0.2">
      <c r="A186" s="53">
        <v>42125</v>
      </c>
      <c r="B186" s="119">
        <v>5060</v>
      </c>
    </row>
    <row r="187" spans="1:2" x14ac:dyDescent="0.2">
      <c r="A187" s="53">
        <v>42156</v>
      </c>
      <c r="B187" s="119">
        <v>5182</v>
      </c>
    </row>
    <row r="188" spans="1:2" x14ac:dyDescent="0.2">
      <c r="A188" s="53">
        <v>42186</v>
      </c>
      <c r="B188" s="119">
        <v>4983</v>
      </c>
    </row>
  </sheetData>
  <pageMargins left="0.75" right="0.75" top="1" bottom="1" header="0.5" footer="0.5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28"/>
  <sheetViews>
    <sheetView workbookViewId="0">
      <pane ySplit="1" topLeftCell="A2" activePane="bottomLeft" state="frozen"/>
      <selection activeCell="I24" sqref="I24"/>
      <selection pane="bottomLeft" activeCell="I24" sqref="I24"/>
    </sheetView>
  </sheetViews>
  <sheetFormatPr defaultColWidth="9.140625" defaultRowHeight="12.75" x14ac:dyDescent="0.2"/>
  <cols>
    <col min="1" max="1" width="20" style="18" customWidth="1"/>
    <col min="2" max="255" width="8" style="18" customWidth="1"/>
    <col min="256" max="16384" width="9.140625" style="18"/>
  </cols>
  <sheetData>
    <row r="1" spans="1:6" ht="15.75" x14ac:dyDescent="0.25">
      <c r="A1" s="312" t="s">
        <v>1150</v>
      </c>
      <c r="B1" s="313"/>
      <c r="C1" s="313"/>
      <c r="D1" s="313"/>
      <c r="E1" s="313"/>
      <c r="F1" s="313"/>
    </row>
    <row r="3" spans="1:6" ht="15" x14ac:dyDescent="0.25">
      <c r="A3" s="22" t="s">
        <v>1155</v>
      </c>
      <c r="B3" s="22" t="s">
        <v>1176</v>
      </c>
    </row>
    <row r="4" spans="1:6" ht="15" x14ac:dyDescent="0.25">
      <c r="A4" s="22" t="s">
        <v>1157</v>
      </c>
      <c r="B4" s="22" t="s">
        <v>1177</v>
      </c>
    </row>
    <row r="5" spans="1:6" ht="15" x14ac:dyDescent="0.25">
      <c r="A5" s="22" t="s">
        <v>1159</v>
      </c>
      <c r="B5" s="22" t="s">
        <v>1160</v>
      </c>
    </row>
    <row r="6" spans="1:6" ht="15" x14ac:dyDescent="0.25">
      <c r="A6" s="22" t="s">
        <v>1161</v>
      </c>
      <c r="B6" s="22" t="s">
        <v>1178</v>
      </c>
    </row>
    <row r="7" spans="1:6" ht="15" x14ac:dyDescent="0.25">
      <c r="A7" s="22" t="s">
        <v>1163</v>
      </c>
      <c r="B7" s="22" t="s">
        <v>1151</v>
      </c>
    </row>
    <row r="8" spans="1:6" ht="15" x14ac:dyDescent="0.25">
      <c r="A8" s="22" t="s">
        <v>1164</v>
      </c>
      <c r="B8" s="22" t="s">
        <v>1165</v>
      </c>
    </row>
    <row r="9" spans="1:6" ht="15" x14ac:dyDescent="0.25">
      <c r="A9" s="22" t="s">
        <v>1166</v>
      </c>
      <c r="B9" s="22" t="s">
        <v>1179</v>
      </c>
    </row>
    <row r="10" spans="1:6" ht="15" x14ac:dyDescent="0.25">
      <c r="A10" s="22" t="s">
        <v>1168</v>
      </c>
      <c r="B10" s="22" t="s">
        <v>1180</v>
      </c>
    </row>
    <row r="11" spans="1:6" ht="15" x14ac:dyDescent="0.25">
      <c r="A11" s="22" t="s">
        <v>1170</v>
      </c>
      <c r="B11" s="22" t="s">
        <v>1181</v>
      </c>
    </row>
    <row r="12" spans="1:6" ht="15" x14ac:dyDescent="0.25">
      <c r="A12" s="22" t="s">
        <v>1172</v>
      </c>
      <c r="B12" s="22" t="s">
        <v>1182</v>
      </c>
    </row>
    <row r="13" spans="1:6" ht="15" x14ac:dyDescent="0.25">
      <c r="A13"/>
      <c r="B13" s="22" t="s">
        <v>1183</v>
      </c>
    </row>
    <row r="14" spans="1:6" ht="15" x14ac:dyDescent="0.25">
      <c r="A14"/>
      <c r="B14" s="22" t="s">
        <v>1173</v>
      </c>
    </row>
    <row r="15" spans="1:6" ht="15" x14ac:dyDescent="0.25">
      <c r="A15"/>
      <c r="B15" s="22" t="s">
        <v>1184</v>
      </c>
    </row>
    <row r="16" spans="1:6" ht="15" x14ac:dyDescent="0.25">
      <c r="A16"/>
      <c r="B16"/>
    </row>
    <row r="17" spans="1:2" ht="15" x14ac:dyDescent="0.25">
      <c r="A17" s="22" t="s">
        <v>1174</v>
      </c>
      <c r="B17" s="22" t="s">
        <v>1175</v>
      </c>
    </row>
    <row r="18" spans="1:2" ht="15" x14ac:dyDescent="0.25">
      <c r="A18" s="23">
        <v>17533</v>
      </c>
      <c r="B18" s="24">
        <v>2034</v>
      </c>
    </row>
    <row r="19" spans="1:2" ht="15" x14ac:dyDescent="0.25">
      <c r="A19" s="23">
        <v>17564</v>
      </c>
      <c r="B19" s="24">
        <v>2328</v>
      </c>
    </row>
    <row r="20" spans="1:2" ht="15" x14ac:dyDescent="0.25">
      <c r="A20" s="23">
        <v>17593</v>
      </c>
      <c r="B20" s="24">
        <v>2399</v>
      </c>
    </row>
    <row r="21" spans="1:2" ht="15" x14ac:dyDescent="0.25">
      <c r="A21" s="23">
        <v>17624</v>
      </c>
      <c r="B21" s="24">
        <v>2386</v>
      </c>
    </row>
    <row r="22" spans="1:2" ht="15" x14ac:dyDescent="0.25">
      <c r="A22" s="23">
        <v>17654</v>
      </c>
      <c r="B22" s="24">
        <v>2118</v>
      </c>
    </row>
    <row r="23" spans="1:2" ht="15" x14ac:dyDescent="0.25">
      <c r="A23" s="23">
        <v>17685</v>
      </c>
      <c r="B23" s="24">
        <v>2214</v>
      </c>
    </row>
    <row r="24" spans="1:2" ht="15" x14ac:dyDescent="0.25">
      <c r="A24" s="23">
        <v>17715</v>
      </c>
      <c r="B24" s="24">
        <v>2213</v>
      </c>
    </row>
    <row r="25" spans="1:2" ht="15" x14ac:dyDescent="0.25">
      <c r="A25" s="23">
        <v>17746</v>
      </c>
      <c r="B25" s="24">
        <v>2350</v>
      </c>
    </row>
    <row r="26" spans="1:2" ht="15" x14ac:dyDescent="0.25">
      <c r="A26" s="23">
        <v>17777</v>
      </c>
      <c r="B26" s="24">
        <v>2302</v>
      </c>
    </row>
    <row r="27" spans="1:2" ht="15" x14ac:dyDescent="0.25">
      <c r="A27" s="23">
        <v>17807</v>
      </c>
      <c r="B27" s="24">
        <v>2259</v>
      </c>
    </row>
    <row r="28" spans="1:2" ht="15" x14ac:dyDescent="0.25">
      <c r="A28" s="23">
        <v>17838</v>
      </c>
      <c r="B28" s="24">
        <v>2285</v>
      </c>
    </row>
    <row r="29" spans="1:2" ht="15" x14ac:dyDescent="0.25">
      <c r="A29" s="23">
        <v>17868</v>
      </c>
      <c r="B29" s="24">
        <v>2429</v>
      </c>
    </row>
    <row r="30" spans="1:2" ht="15" x14ac:dyDescent="0.25">
      <c r="A30" s="23">
        <v>17899</v>
      </c>
      <c r="B30" s="24">
        <v>2596</v>
      </c>
    </row>
    <row r="31" spans="1:2" ht="15" x14ac:dyDescent="0.25">
      <c r="A31" s="23">
        <v>17930</v>
      </c>
      <c r="B31" s="24">
        <v>2849</v>
      </c>
    </row>
    <row r="32" spans="1:2" ht="15" x14ac:dyDescent="0.25">
      <c r="A32" s="23">
        <v>17958</v>
      </c>
      <c r="B32" s="24">
        <v>3030</v>
      </c>
    </row>
    <row r="33" spans="1:2" ht="15" x14ac:dyDescent="0.25">
      <c r="A33" s="23">
        <v>17989</v>
      </c>
      <c r="B33" s="24">
        <v>3260</v>
      </c>
    </row>
    <row r="34" spans="1:2" ht="15" x14ac:dyDescent="0.25">
      <c r="A34" s="23">
        <v>18019</v>
      </c>
      <c r="B34" s="24">
        <v>3707</v>
      </c>
    </row>
    <row r="35" spans="1:2" ht="15" x14ac:dyDescent="0.25">
      <c r="A35" s="23">
        <v>18050</v>
      </c>
      <c r="B35" s="24">
        <v>3776</v>
      </c>
    </row>
    <row r="36" spans="1:2" ht="15" x14ac:dyDescent="0.25">
      <c r="A36" s="23">
        <v>18080</v>
      </c>
      <c r="B36" s="24">
        <v>4111</v>
      </c>
    </row>
    <row r="37" spans="1:2" ht="15" x14ac:dyDescent="0.25">
      <c r="A37" s="23">
        <v>18111</v>
      </c>
      <c r="B37" s="24">
        <v>4193</v>
      </c>
    </row>
    <row r="38" spans="1:2" ht="15" x14ac:dyDescent="0.25">
      <c r="A38" s="23">
        <v>18142</v>
      </c>
      <c r="B38" s="24">
        <v>4049</v>
      </c>
    </row>
    <row r="39" spans="1:2" ht="15" x14ac:dyDescent="0.25">
      <c r="A39" s="23">
        <v>18172</v>
      </c>
      <c r="B39" s="24">
        <v>4916</v>
      </c>
    </row>
    <row r="40" spans="1:2" ht="15" x14ac:dyDescent="0.25">
      <c r="A40" s="23">
        <v>18203</v>
      </c>
      <c r="B40" s="24">
        <v>3996</v>
      </c>
    </row>
    <row r="41" spans="1:2" ht="15" x14ac:dyDescent="0.25">
      <c r="A41" s="23">
        <v>18233</v>
      </c>
      <c r="B41" s="24">
        <v>4063</v>
      </c>
    </row>
    <row r="42" spans="1:2" ht="15" x14ac:dyDescent="0.25">
      <c r="A42" s="23">
        <v>18264</v>
      </c>
      <c r="B42" s="24">
        <v>4026</v>
      </c>
    </row>
    <row r="43" spans="1:2" ht="15" x14ac:dyDescent="0.25">
      <c r="A43" s="23">
        <v>18295</v>
      </c>
      <c r="B43" s="24">
        <v>3936</v>
      </c>
    </row>
    <row r="44" spans="1:2" ht="15" x14ac:dyDescent="0.25">
      <c r="A44" s="23">
        <v>18323</v>
      </c>
      <c r="B44" s="24">
        <v>3876</v>
      </c>
    </row>
    <row r="45" spans="1:2" ht="15" x14ac:dyDescent="0.25">
      <c r="A45" s="23">
        <v>18354</v>
      </c>
      <c r="B45" s="24">
        <v>3575</v>
      </c>
    </row>
    <row r="46" spans="1:2" ht="15" x14ac:dyDescent="0.25">
      <c r="A46" s="23">
        <v>18384</v>
      </c>
      <c r="B46" s="24">
        <v>3434</v>
      </c>
    </row>
    <row r="47" spans="1:2" ht="15" x14ac:dyDescent="0.25">
      <c r="A47" s="23">
        <v>18415</v>
      </c>
      <c r="B47" s="24">
        <v>3367</v>
      </c>
    </row>
    <row r="48" spans="1:2" ht="15" x14ac:dyDescent="0.25">
      <c r="A48" s="23">
        <v>18445</v>
      </c>
      <c r="B48" s="24">
        <v>3120</v>
      </c>
    </row>
    <row r="49" spans="1:2" ht="15" x14ac:dyDescent="0.25">
      <c r="A49" s="23">
        <v>18476</v>
      </c>
      <c r="B49" s="24">
        <v>2799</v>
      </c>
    </row>
    <row r="50" spans="1:2" ht="15" x14ac:dyDescent="0.25">
      <c r="A50" s="23">
        <v>18507</v>
      </c>
      <c r="B50" s="24">
        <v>2774</v>
      </c>
    </row>
    <row r="51" spans="1:2" ht="15" x14ac:dyDescent="0.25">
      <c r="A51" s="23">
        <v>18537</v>
      </c>
      <c r="B51" s="24">
        <v>2625</v>
      </c>
    </row>
    <row r="52" spans="1:2" ht="15" x14ac:dyDescent="0.25">
      <c r="A52" s="23">
        <v>18568</v>
      </c>
      <c r="B52" s="24">
        <v>2589</v>
      </c>
    </row>
    <row r="53" spans="1:2" ht="15" x14ac:dyDescent="0.25">
      <c r="A53" s="23">
        <v>18598</v>
      </c>
      <c r="B53" s="24">
        <v>2639</v>
      </c>
    </row>
    <row r="54" spans="1:2" ht="15" x14ac:dyDescent="0.25">
      <c r="A54" s="23">
        <v>18629</v>
      </c>
      <c r="B54" s="24">
        <v>2305</v>
      </c>
    </row>
    <row r="55" spans="1:2" ht="15" x14ac:dyDescent="0.25">
      <c r="A55" s="23">
        <v>18660</v>
      </c>
      <c r="B55" s="24">
        <v>2117</v>
      </c>
    </row>
    <row r="56" spans="1:2" ht="15" x14ac:dyDescent="0.25">
      <c r="A56" s="23">
        <v>18688</v>
      </c>
      <c r="B56" s="24">
        <v>2125</v>
      </c>
    </row>
    <row r="57" spans="1:2" ht="15" x14ac:dyDescent="0.25">
      <c r="A57" s="23">
        <v>18719</v>
      </c>
      <c r="B57" s="24">
        <v>1919</v>
      </c>
    </row>
    <row r="58" spans="1:2" ht="15" x14ac:dyDescent="0.25">
      <c r="A58" s="23">
        <v>18749</v>
      </c>
      <c r="B58" s="24">
        <v>1856</v>
      </c>
    </row>
    <row r="59" spans="1:2" ht="15" x14ac:dyDescent="0.25">
      <c r="A59" s="23">
        <v>18780</v>
      </c>
      <c r="B59" s="24">
        <v>1995</v>
      </c>
    </row>
    <row r="60" spans="1:2" ht="15" x14ac:dyDescent="0.25">
      <c r="A60" s="23">
        <v>18810</v>
      </c>
      <c r="B60" s="24">
        <v>1950</v>
      </c>
    </row>
    <row r="61" spans="1:2" ht="15" x14ac:dyDescent="0.25">
      <c r="A61" s="23">
        <v>18841</v>
      </c>
      <c r="B61" s="24">
        <v>1933</v>
      </c>
    </row>
    <row r="62" spans="1:2" ht="15" x14ac:dyDescent="0.25">
      <c r="A62" s="23">
        <v>18872</v>
      </c>
      <c r="B62" s="24">
        <v>2067</v>
      </c>
    </row>
    <row r="63" spans="1:2" ht="15" x14ac:dyDescent="0.25">
      <c r="A63" s="23">
        <v>18902</v>
      </c>
      <c r="B63" s="24">
        <v>2194</v>
      </c>
    </row>
    <row r="64" spans="1:2" ht="15" x14ac:dyDescent="0.25">
      <c r="A64" s="23">
        <v>18933</v>
      </c>
      <c r="B64" s="24">
        <v>2178</v>
      </c>
    </row>
    <row r="65" spans="1:2" ht="15" x14ac:dyDescent="0.25">
      <c r="A65" s="23">
        <v>18963</v>
      </c>
      <c r="B65" s="24">
        <v>1960</v>
      </c>
    </row>
    <row r="66" spans="1:2" ht="15" x14ac:dyDescent="0.25">
      <c r="A66" s="23">
        <v>18994</v>
      </c>
      <c r="B66" s="24">
        <v>1972</v>
      </c>
    </row>
    <row r="67" spans="1:2" ht="15" x14ac:dyDescent="0.25">
      <c r="A67" s="23">
        <v>19025</v>
      </c>
      <c r="B67" s="24">
        <v>1957</v>
      </c>
    </row>
    <row r="68" spans="1:2" ht="15" x14ac:dyDescent="0.25">
      <c r="A68" s="23">
        <v>19054</v>
      </c>
      <c r="B68" s="24">
        <v>1813</v>
      </c>
    </row>
    <row r="69" spans="1:2" ht="15" x14ac:dyDescent="0.25">
      <c r="A69" s="23">
        <v>19085</v>
      </c>
      <c r="B69" s="24">
        <v>1811</v>
      </c>
    </row>
    <row r="70" spans="1:2" ht="15" x14ac:dyDescent="0.25">
      <c r="A70" s="23">
        <v>19115</v>
      </c>
      <c r="B70" s="24">
        <v>1863</v>
      </c>
    </row>
    <row r="71" spans="1:2" ht="15" x14ac:dyDescent="0.25">
      <c r="A71" s="23">
        <v>19146</v>
      </c>
      <c r="B71" s="24">
        <v>1884</v>
      </c>
    </row>
    <row r="72" spans="1:2" ht="15" x14ac:dyDescent="0.25">
      <c r="A72" s="23">
        <v>19176</v>
      </c>
      <c r="B72" s="24">
        <v>1991</v>
      </c>
    </row>
    <row r="73" spans="1:2" ht="15" x14ac:dyDescent="0.25">
      <c r="A73" s="23">
        <v>19207</v>
      </c>
      <c r="B73" s="24">
        <v>2087</v>
      </c>
    </row>
    <row r="74" spans="1:2" ht="15" x14ac:dyDescent="0.25">
      <c r="A74" s="23">
        <v>19238</v>
      </c>
      <c r="B74" s="24">
        <v>1936</v>
      </c>
    </row>
    <row r="75" spans="1:2" ht="15" x14ac:dyDescent="0.25">
      <c r="A75" s="23">
        <v>19268</v>
      </c>
      <c r="B75" s="24">
        <v>1839</v>
      </c>
    </row>
    <row r="76" spans="1:2" ht="15" x14ac:dyDescent="0.25">
      <c r="A76" s="23">
        <v>19299</v>
      </c>
      <c r="B76" s="24">
        <v>1743</v>
      </c>
    </row>
    <row r="77" spans="1:2" ht="15" x14ac:dyDescent="0.25">
      <c r="A77" s="23">
        <v>19329</v>
      </c>
      <c r="B77" s="24">
        <v>1667</v>
      </c>
    </row>
    <row r="78" spans="1:2" ht="15" x14ac:dyDescent="0.25">
      <c r="A78" s="23">
        <v>19360</v>
      </c>
      <c r="B78" s="24">
        <v>1839</v>
      </c>
    </row>
    <row r="79" spans="1:2" ht="15" x14ac:dyDescent="0.25">
      <c r="A79" s="23">
        <v>19391</v>
      </c>
      <c r="B79" s="24">
        <v>1636</v>
      </c>
    </row>
    <row r="80" spans="1:2" ht="15" x14ac:dyDescent="0.25">
      <c r="A80" s="23">
        <v>19419</v>
      </c>
      <c r="B80" s="24">
        <v>1647</v>
      </c>
    </row>
    <row r="81" spans="1:2" ht="15" x14ac:dyDescent="0.25">
      <c r="A81" s="23">
        <v>19450</v>
      </c>
      <c r="B81" s="24">
        <v>1723</v>
      </c>
    </row>
    <row r="82" spans="1:2" ht="15" x14ac:dyDescent="0.25">
      <c r="A82" s="23">
        <v>19480</v>
      </c>
      <c r="B82" s="24">
        <v>1596</v>
      </c>
    </row>
    <row r="83" spans="1:2" ht="15" x14ac:dyDescent="0.25">
      <c r="A83" s="23">
        <v>19511</v>
      </c>
      <c r="B83" s="24">
        <v>1607</v>
      </c>
    </row>
    <row r="84" spans="1:2" ht="15" x14ac:dyDescent="0.25">
      <c r="A84" s="23">
        <v>19541</v>
      </c>
      <c r="B84" s="24">
        <v>1660</v>
      </c>
    </row>
    <row r="85" spans="1:2" ht="15" x14ac:dyDescent="0.25">
      <c r="A85" s="23">
        <v>19572</v>
      </c>
      <c r="B85" s="24">
        <v>1665</v>
      </c>
    </row>
    <row r="86" spans="1:2" ht="15" x14ac:dyDescent="0.25">
      <c r="A86" s="23">
        <v>19603</v>
      </c>
      <c r="B86" s="24">
        <v>1821</v>
      </c>
    </row>
    <row r="87" spans="1:2" ht="15" x14ac:dyDescent="0.25">
      <c r="A87" s="23">
        <v>19633</v>
      </c>
      <c r="B87" s="24">
        <v>1974</v>
      </c>
    </row>
    <row r="88" spans="1:2" ht="15" x14ac:dyDescent="0.25">
      <c r="A88" s="23">
        <v>19664</v>
      </c>
      <c r="B88" s="24">
        <v>2211</v>
      </c>
    </row>
    <row r="89" spans="1:2" ht="15" x14ac:dyDescent="0.25">
      <c r="A89" s="23">
        <v>19694</v>
      </c>
      <c r="B89" s="24">
        <v>2818</v>
      </c>
    </row>
    <row r="90" spans="1:2" ht="15" x14ac:dyDescent="0.25">
      <c r="A90" s="23">
        <v>19725</v>
      </c>
      <c r="B90" s="24">
        <v>3077</v>
      </c>
    </row>
    <row r="91" spans="1:2" ht="15" x14ac:dyDescent="0.25">
      <c r="A91" s="23">
        <v>19756</v>
      </c>
      <c r="B91" s="24">
        <v>3331</v>
      </c>
    </row>
    <row r="92" spans="1:2" ht="15" x14ac:dyDescent="0.25">
      <c r="A92" s="23">
        <v>19784</v>
      </c>
      <c r="B92" s="24">
        <v>3607</v>
      </c>
    </row>
    <row r="93" spans="1:2" ht="15" x14ac:dyDescent="0.25">
      <c r="A93" s="23">
        <v>19815</v>
      </c>
      <c r="B93" s="24">
        <v>3749</v>
      </c>
    </row>
    <row r="94" spans="1:2" ht="15" x14ac:dyDescent="0.25">
      <c r="A94" s="23">
        <v>19845</v>
      </c>
      <c r="B94" s="24">
        <v>3767</v>
      </c>
    </row>
    <row r="95" spans="1:2" ht="15" x14ac:dyDescent="0.25">
      <c r="A95" s="23">
        <v>19876</v>
      </c>
      <c r="B95" s="24">
        <v>3551</v>
      </c>
    </row>
    <row r="96" spans="1:2" ht="15" x14ac:dyDescent="0.25">
      <c r="A96" s="23">
        <v>19906</v>
      </c>
      <c r="B96" s="24">
        <v>3659</v>
      </c>
    </row>
    <row r="97" spans="1:2" ht="15" x14ac:dyDescent="0.25">
      <c r="A97" s="23">
        <v>19937</v>
      </c>
      <c r="B97" s="24">
        <v>3854</v>
      </c>
    </row>
    <row r="98" spans="1:2" ht="15" x14ac:dyDescent="0.25">
      <c r="A98" s="23">
        <v>19968</v>
      </c>
      <c r="B98" s="24">
        <v>3927</v>
      </c>
    </row>
    <row r="99" spans="1:2" ht="15" x14ac:dyDescent="0.25">
      <c r="A99" s="23">
        <v>19998</v>
      </c>
      <c r="B99" s="24">
        <v>3666</v>
      </c>
    </row>
    <row r="100" spans="1:2" ht="15" x14ac:dyDescent="0.25">
      <c r="A100" s="23">
        <v>20029</v>
      </c>
      <c r="B100" s="24">
        <v>3402</v>
      </c>
    </row>
    <row r="101" spans="1:2" ht="15" x14ac:dyDescent="0.25">
      <c r="A101" s="23">
        <v>20059</v>
      </c>
      <c r="B101" s="24">
        <v>3196</v>
      </c>
    </row>
    <row r="102" spans="1:2" ht="15" x14ac:dyDescent="0.25">
      <c r="A102" s="23">
        <v>20090</v>
      </c>
      <c r="B102" s="24">
        <v>3157</v>
      </c>
    </row>
    <row r="103" spans="1:2" ht="15" x14ac:dyDescent="0.25">
      <c r="A103" s="23">
        <v>20121</v>
      </c>
      <c r="B103" s="24">
        <v>2969</v>
      </c>
    </row>
    <row r="104" spans="1:2" ht="15" x14ac:dyDescent="0.25">
      <c r="A104" s="23">
        <v>20149</v>
      </c>
      <c r="B104" s="24">
        <v>2918</v>
      </c>
    </row>
    <row r="105" spans="1:2" ht="15" x14ac:dyDescent="0.25">
      <c r="A105" s="23">
        <v>20180</v>
      </c>
      <c r="B105" s="24">
        <v>3049</v>
      </c>
    </row>
    <row r="106" spans="1:2" ht="15" x14ac:dyDescent="0.25">
      <c r="A106" s="23">
        <v>20210</v>
      </c>
      <c r="B106" s="24">
        <v>2747</v>
      </c>
    </row>
    <row r="107" spans="1:2" ht="15" x14ac:dyDescent="0.25">
      <c r="A107" s="23">
        <v>20241</v>
      </c>
      <c r="B107" s="24">
        <v>2701</v>
      </c>
    </row>
    <row r="108" spans="1:2" ht="15" x14ac:dyDescent="0.25">
      <c r="A108" s="23">
        <v>20271</v>
      </c>
      <c r="B108" s="24">
        <v>2632</v>
      </c>
    </row>
    <row r="109" spans="1:2" ht="15" x14ac:dyDescent="0.25">
      <c r="A109" s="23">
        <v>20302</v>
      </c>
      <c r="B109" s="24">
        <v>2784</v>
      </c>
    </row>
    <row r="110" spans="1:2" ht="15" x14ac:dyDescent="0.25">
      <c r="A110" s="23">
        <v>20333</v>
      </c>
      <c r="B110" s="24">
        <v>2678</v>
      </c>
    </row>
    <row r="111" spans="1:2" ht="15" x14ac:dyDescent="0.25">
      <c r="A111" s="23">
        <v>20363</v>
      </c>
      <c r="B111" s="24">
        <v>2830</v>
      </c>
    </row>
    <row r="112" spans="1:2" ht="15" x14ac:dyDescent="0.25">
      <c r="A112" s="23">
        <v>20394</v>
      </c>
      <c r="B112" s="24">
        <v>2780</v>
      </c>
    </row>
    <row r="113" spans="1:2" ht="15" x14ac:dyDescent="0.25">
      <c r="A113" s="23">
        <v>20424</v>
      </c>
      <c r="B113" s="24">
        <v>2761</v>
      </c>
    </row>
    <row r="114" spans="1:2" ht="15" x14ac:dyDescent="0.25">
      <c r="A114" s="23">
        <v>20455</v>
      </c>
      <c r="B114" s="24">
        <v>2666</v>
      </c>
    </row>
    <row r="115" spans="1:2" ht="15" x14ac:dyDescent="0.25">
      <c r="A115" s="23">
        <v>20486</v>
      </c>
      <c r="B115" s="24">
        <v>2606</v>
      </c>
    </row>
    <row r="116" spans="1:2" ht="15" x14ac:dyDescent="0.25">
      <c r="A116" s="23">
        <v>20515</v>
      </c>
      <c r="B116" s="24">
        <v>2764</v>
      </c>
    </row>
    <row r="117" spans="1:2" ht="15" x14ac:dyDescent="0.25">
      <c r="A117" s="23">
        <v>20546</v>
      </c>
      <c r="B117" s="24">
        <v>2650</v>
      </c>
    </row>
    <row r="118" spans="1:2" ht="15" x14ac:dyDescent="0.25">
      <c r="A118" s="23">
        <v>20576</v>
      </c>
      <c r="B118" s="24">
        <v>2861</v>
      </c>
    </row>
    <row r="119" spans="1:2" ht="15" x14ac:dyDescent="0.25">
      <c r="A119" s="23">
        <v>20607</v>
      </c>
      <c r="B119" s="24">
        <v>2882</v>
      </c>
    </row>
    <row r="120" spans="1:2" ht="15" x14ac:dyDescent="0.25">
      <c r="A120" s="23">
        <v>20637</v>
      </c>
      <c r="B120" s="24">
        <v>2952</v>
      </c>
    </row>
    <row r="121" spans="1:2" ht="15" x14ac:dyDescent="0.25">
      <c r="A121" s="23">
        <v>20668</v>
      </c>
      <c r="B121" s="24">
        <v>2701</v>
      </c>
    </row>
    <row r="122" spans="1:2" ht="15" x14ac:dyDescent="0.25">
      <c r="A122" s="23">
        <v>20699</v>
      </c>
      <c r="B122" s="24">
        <v>2635</v>
      </c>
    </row>
    <row r="123" spans="1:2" ht="15" x14ac:dyDescent="0.25">
      <c r="A123" s="23">
        <v>20729</v>
      </c>
      <c r="B123" s="24">
        <v>2571</v>
      </c>
    </row>
    <row r="124" spans="1:2" ht="15" x14ac:dyDescent="0.25">
      <c r="A124" s="23">
        <v>20760</v>
      </c>
      <c r="B124" s="24">
        <v>2861</v>
      </c>
    </row>
    <row r="125" spans="1:2" ht="15" x14ac:dyDescent="0.25">
      <c r="A125" s="23">
        <v>20790</v>
      </c>
      <c r="B125" s="24">
        <v>2790</v>
      </c>
    </row>
    <row r="126" spans="1:2" ht="15" x14ac:dyDescent="0.25">
      <c r="A126" s="23">
        <v>20821</v>
      </c>
      <c r="B126" s="24">
        <v>2796</v>
      </c>
    </row>
    <row r="127" spans="1:2" ht="15" x14ac:dyDescent="0.25">
      <c r="A127" s="23">
        <v>20852</v>
      </c>
      <c r="B127" s="24">
        <v>2622</v>
      </c>
    </row>
    <row r="128" spans="1:2" ht="15" x14ac:dyDescent="0.25">
      <c r="A128" s="23">
        <v>20880</v>
      </c>
      <c r="B128" s="24">
        <v>2509</v>
      </c>
    </row>
    <row r="129" spans="1:2" ht="15" x14ac:dyDescent="0.25">
      <c r="A129" s="23">
        <v>20911</v>
      </c>
      <c r="B129" s="24">
        <v>2600</v>
      </c>
    </row>
    <row r="130" spans="1:2" ht="15" x14ac:dyDescent="0.25">
      <c r="A130" s="23">
        <v>20941</v>
      </c>
      <c r="B130" s="24">
        <v>2710</v>
      </c>
    </row>
    <row r="131" spans="1:2" ht="15" x14ac:dyDescent="0.25">
      <c r="A131" s="23">
        <v>20972</v>
      </c>
      <c r="B131" s="24">
        <v>2856</v>
      </c>
    </row>
    <row r="132" spans="1:2" ht="15" x14ac:dyDescent="0.25">
      <c r="A132" s="23">
        <v>21002</v>
      </c>
      <c r="B132" s="24">
        <v>2796</v>
      </c>
    </row>
    <row r="133" spans="1:2" ht="15" x14ac:dyDescent="0.25">
      <c r="A133" s="23">
        <v>21033</v>
      </c>
      <c r="B133" s="24">
        <v>2747</v>
      </c>
    </row>
    <row r="134" spans="1:2" ht="15" x14ac:dyDescent="0.25">
      <c r="A134" s="23">
        <v>21064</v>
      </c>
      <c r="B134" s="24">
        <v>2943</v>
      </c>
    </row>
    <row r="135" spans="1:2" ht="15" x14ac:dyDescent="0.25">
      <c r="A135" s="23">
        <v>21094</v>
      </c>
      <c r="B135" s="24">
        <v>3020</v>
      </c>
    </row>
    <row r="136" spans="1:2" ht="15" x14ac:dyDescent="0.25">
      <c r="A136" s="23">
        <v>21125</v>
      </c>
      <c r="B136" s="24">
        <v>3454</v>
      </c>
    </row>
    <row r="137" spans="1:2" ht="15" x14ac:dyDescent="0.25">
      <c r="A137" s="23">
        <v>21155</v>
      </c>
      <c r="B137" s="24">
        <v>3476</v>
      </c>
    </row>
    <row r="138" spans="1:2" ht="15" x14ac:dyDescent="0.25">
      <c r="A138" s="23">
        <v>21186</v>
      </c>
      <c r="B138" s="24">
        <v>3875</v>
      </c>
    </row>
    <row r="139" spans="1:2" ht="15" x14ac:dyDescent="0.25">
      <c r="A139" s="23">
        <v>21217</v>
      </c>
      <c r="B139" s="24">
        <v>4303</v>
      </c>
    </row>
    <row r="140" spans="1:2" ht="15" x14ac:dyDescent="0.25">
      <c r="A140" s="23">
        <v>21245</v>
      </c>
      <c r="B140" s="24">
        <v>4492</v>
      </c>
    </row>
    <row r="141" spans="1:2" ht="15" x14ac:dyDescent="0.25">
      <c r="A141" s="23">
        <v>21276</v>
      </c>
      <c r="B141" s="24">
        <v>5016</v>
      </c>
    </row>
    <row r="142" spans="1:2" ht="15" x14ac:dyDescent="0.25">
      <c r="A142" s="23">
        <v>21306</v>
      </c>
      <c r="B142" s="24">
        <v>5021</v>
      </c>
    </row>
    <row r="143" spans="1:2" ht="15" x14ac:dyDescent="0.25">
      <c r="A143" s="23">
        <v>21337</v>
      </c>
      <c r="B143" s="24">
        <v>4944</v>
      </c>
    </row>
    <row r="144" spans="1:2" ht="15" x14ac:dyDescent="0.25">
      <c r="A144" s="23">
        <v>21367</v>
      </c>
      <c r="B144" s="24">
        <v>5079</v>
      </c>
    </row>
    <row r="145" spans="1:2" ht="15" x14ac:dyDescent="0.25">
      <c r="A145" s="23">
        <v>21398</v>
      </c>
      <c r="B145" s="24">
        <v>5025</v>
      </c>
    </row>
    <row r="146" spans="1:2" ht="15" x14ac:dyDescent="0.25">
      <c r="A146" s="23">
        <v>21429</v>
      </c>
      <c r="B146" s="24">
        <v>4821</v>
      </c>
    </row>
    <row r="147" spans="1:2" ht="15" x14ac:dyDescent="0.25">
      <c r="A147" s="23">
        <v>21459</v>
      </c>
      <c r="B147" s="24">
        <v>4570</v>
      </c>
    </row>
    <row r="148" spans="1:2" ht="15" x14ac:dyDescent="0.25">
      <c r="A148" s="23">
        <v>21490</v>
      </c>
      <c r="B148" s="24">
        <v>4188</v>
      </c>
    </row>
    <row r="149" spans="1:2" ht="15" x14ac:dyDescent="0.25">
      <c r="A149" s="23">
        <v>21520</v>
      </c>
      <c r="B149" s="24">
        <v>4191</v>
      </c>
    </row>
    <row r="150" spans="1:2" ht="15" x14ac:dyDescent="0.25">
      <c r="A150" s="23">
        <v>21551</v>
      </c>
      <c r="B150" s="24">
        <v>4068</v>
      </c>
    </row>
    <row r="151" spans="1:2" ht="15" x14ac:dyDescent="0.25">
      <c r="A151" s="23">
        <v>21582</v>
      </c>
      <c r="B151" s="24">
        <v>3965</v>
      </c>
    </row>
    <row r="152" spans="1:2" ht="15" x14ac:dyDescent="0.25">
      <c r="A152" s="23">
        <v>21610</v>
      </c>
      <c r="B152" s="24">
        <v>3801</v>
      </c>
    </row>
    <row r="153" spans="1:2" ht="15" x14ac:dyDescent="0.25">
      <c r="A153" s="23">
        <v>21641</v>
      </c>
      <c r="B153" s="24">
        <v>3571</v>
      </c>
    </row>
    <row r="154" spans="1:2" ht="15" x14ac:dyDescent="0.25">
      <c r="A154" s="23">
        <v>21671</v>
      </c>
      <c r="B154" s="24">
        <v>3479</v>
      </c>
    </row>
    <row r="155" spans="1:2" ht="15" x14ac:dyDescent="0.25">
      <c r="A155" s="23">
        <v>21702</v>
      </c>
      <c r="B155" s="24">
        <v>3429</v>
      </c>
    </row>
    <row r="156" spans="1:2" ht="15" x14ac:dyDescent="0.25">
      <c r="A156" s="23">
        <v>21732</v>
      </c>
      <c r="B156" s="24">
        <v>3528</v>
      </c>
    </row>
    <row r="157" spans="1:2" ht="15" x14ac:dyDescent="0.25">
      <c r="A157" s="23">
        <v>21763</v>
      </c>
      <c r="B157" s="24">
        <v>3588</v>
      </c>
    </row>
    <row r="158" spans="1:2" ht="15" x14ac:dyDescent="0.25">
      <c r="A158" s="23">
        <v>21794</v>
      </c>
      <c r="B158" s="24">
        <v>3775</v>
      </c>
    </row>
    <row r="159" spans="1:2" ht="15" x14ac:dyDescent="0.25">
      <c r="A159" s="23">
        <v>21824</v>
      </c>
      <c r="B159" s="24">
        <v>3910</v>
      </c>
    </row>
    <row r="160" spans="1:2" ht="15" x14ac:dyDescent="0.25">
      <c r="A160" s="23">
        <v>21855</v>
      </c>
      <c r="B160" s="24">
        <v>4003</v>
      </c>
    </row>
    <row r="161" spans="1:2" ht="15" x14ac:dyDescent="0.25">
      <c r="A161" s="23">
        <v>21885</v>
      </c>
      <c r="B161" s="24">
        <v>3653</v>
      </c>
    </row>
    <row r="162" spans="1:2" ht="15" x14ac:dyDescent="0.25">
      <c r="A162" s="23">
        <v>21916</v>
      </c>
      <c r="B162" s="24">
        <v>3615</v>
      </c>
    </row>
    <row r="163" spans="1:2" ht="15" x14ac:dyDescent="0.25">
      <c r="A163" s="23">
        <v>21947</v>
      </c>
      <c r="B163" s="24">
        <v>3329</v>
      </c>
    </row>
    <row r="164" spans="1:2" ht="15" x14ac:dyDescent="0.25">
      <c r="A164" s="23">
        <v>21976</v>
      </c>
      <c r="B164" s="24">
        <v>3726</v>
      </c>
    </row>
    <row r="165" spans="1:2" ht="15" x14ac:dyDescent="0.25">
      <c r="A165" s="23">
        <v>22007</v>
      </c>
      <c r="B165" s="24">
        <v>3620</v>
      </c>
    </row>
    <row r="166" spans="1:2" ht="15" x14ac:dyDescent="0.25">
      <c r="A166" s="23">
        <v>22037</v>
      </c>
      <c r="B166" s="24">
        <v>3569</v>
      </c>
    </row>
    <row r="167" spans="1:2" ht="15" x14ac:dyDescent="0.25">
      <c r="A167" s="23">
        <v>22068</v>
      </c>
      <c r="B167" s="24">
        <v>3766</v>
      </c>
    </row>
    <row r="168" spans="1:2" ht="15" x14ac:dyDescent="0.25">
      <c r="A168" s="23">
        <v>22098</v>
      </c>
      <c r="B168" s="24">
        <v>3836</v>
      </c>
    </row>
    <row r="169" spans="1:2" ht="15" x14ac:dyDescent="0.25">
      <c r="A169" s="23">
        <v>22129</v>
      </c>
      <c r="B169" s="24">
        <v>3946</v>
      </c>
    </row>
    <row r="170" spans="1:2" ht="15" x14ac:dyDescent="0.25">
      <c r="A170" s="23">
        <v>22160</v>
      </c>
      <c r="B170" s="24">
        <v>3884</v>
      </c>
    </row>
    <row r="171" spans="1:2" ht="15" x14ac:dyDescent="0.25">
      <c r="A171" s="23">
        <v>22190</v>
      </c>
      <c r="B171" s="24">
        <v>4252</v>
      </c>
    </row>
    <row r="172" spans="1:2" ht="15" x14ac:dyDescent="0.25">
      <c r="A172" s="23">
        <v>22221</v>
      </c>
      <c r="B172" s="24">
        <v>4330</v>
      </c>
    </row>
    <row r="173" spans="1:2" ht="15" x14ac:dyDescent="0.25">
      <c r="A173" s="23">
        <v>22251</v>
      </c>
      <c r="B173" s="24">
        <v>4617</v>
      </c>
    </row>
    <row r="174" spans="1:2" ht="15" x14ac:dyDescent="0.25">
      <c r="A174" s="23">
        <v>22282</v>
      </c>
      <c r="B174" s="24">
        <v>4671</v>
      </c>
    </row>
    <row r="175" spans="1:2" ht="15" x14ac:dyDescent="0.25">
      <c r="A175" s="23">
        <v>22313</v>
      </c>
      <c r="B175" s="24">
        <v>4832</v>
      </c>
    </row>
    <row r="176" spans="1:2" ht="15" x14ac:dyDescent="0.25">
      <c r="A176" s="23">
        <v>22341</v>
      </c>
      <c r="B176" s="24">
        <v>4853</v>
      </c>
    </row>
    <row r="177" spans="1:2" ht="15" x14ac:dyDescent="0.25">
      <c r="A177" s="23">
        <v>22372</v>
      </c>
      <c r="B177" s="24">
        <v>4893</v>
      </c>
    </row>
    <row r="178" spans="1:2" ht="15" x14ac:dyDescent="0.25">
      <c r="A178" s="23">
        <v>22402</v>
      </c>
      <c r="B178" s="24">
        <v>5003</v>
      </c>
    </row>
    <row r="179" spans="1:2" ht="15" x14ac:dyDescent="0.25">
      <c r="A179" s="23">
        <v>22433</v>
      </c>
      <c r="B179" s="24">
        <v>4885</v>
      </c>
    </row>
    <row r="180" spans="1:2" ht="15" x14ac:dyDescent="0.25">
      <c r="A180" s="23">
        <v>22463</v>
      </c>
      <c r="B180" s="24">
        <v>4928</v>
      </c>
    </row>
    <row r="181" spans="1:2" ht="15" x14ac:dyDescent="0.25">
      <c r="A181" s="23">
        <v>22494</v>
      </c>
      <c r="B181" s="24">
        <v>4682</v>
      </c>
    </row>
    <row r="182" spans="1:2" ht="15" x14ac:dyDescent="0.25">
      <c r="A182" s="23">
        <v>22525</v>
      </c>
      <c r="B182" s="24">
        <v>4676</v>
      </c>
    </row>
    <row r="183" spans="1:2" ht="15" x14ac:dyDescent="0.25">
      <c r="A183" s="23">
        <v>22555</v>
      </c>
      <c r="B183" s="24">
        <v>4573</v>
      </c>
    </row>
    <row r="184" spans="1:2" ht="15" x14ac:dyDescent="0.25">
      <c r="A184" s="23">
        <v>22586</v>
      </c>
      <c r="B184" s="24">
        <v>4295</v>
      </c>
    </row>
    <row r="185" spans="1:2" ht="15" x14ac:dyDescent="0.25">
      <c r="A185" s="23">
        <v>22616</v>
      </c>
      <c r="B185" s="24">
        <v>4177</v>
      </c>
    </row>
    <row r="186" spans="1:2" ht="15" x14ac:dyDescent="0.25">
      <c r="A186" s="23">
        <v>22647</v>
      </c>
      <c r="B186" s="24">
        <v>4081</v>
      </c>
    </row>
    <row r="187" spans="1:2" ht="15" x14ac:dyDescent="0.25">
      <c r="A187" s="23">
        <v>22678</v>
      </c>
      <c r="B187" s="24">
        <v>3871</v>
      </c>
    </row>
    <row r="188" spans="1:2" ht="15" x14ac:dyDescent="0.25">
      <c r="A188" s="23">
        <v>22706</v>
      </c>
      <c r="B188" s="24">
        <v>3921</v>
      </c>
    </row>
    <row r="189" spans="1:2" ht="15" x14ac:dyDescent="0.25">
      <c r="A189" s="23">
        <v>22737</v>
      </c>
      <c r="B189" s="24">
        <v>3906</v>
      </c>
    </row>
    <row r="190" spans="1:2" ht="15" x14ac:dyDescent="0.25">
      <c r="A190" s="23">
        <v>22767</v>
      </c>
      <c r="B190" s="24">
        <v>3863</v>
      </c>
    </row>
    <row r="191" spans="1:2" ht="15" x14ac:dyDescent="0.25">
      <c r="A191" s="23">
        <v>22798</v>
      </c>
      <c r="B191" s="24">
        <v>3844</v>
      </c>
    </row>
    <row r="192" spans="1:2" ht="15" x14ac:dyDescent="0.25">
      <c r="A192" s="23">
        <v>22828</v>
      </c>
      <c r="B192" s="24">
        <v>3819</v>
      </c>
    </row>
    <row r="193" spans="1:2" ht="15" x14ac:dyDescent="0.25">
      <c r="A193" s="23">
        <v>22859</v>
      </c>
      <c r="B193" s="24">
        <v>4013</v>
      </c>
    </row>
    <row r="194" spans="1:2" ht="15" x14ac:dyDescent="0.25">
      <c r="A194" s="23">
        <v>22890</v>
      </c>
      <c r="B194" s="24">
        <v>3961</v>
      </c>
    </row>
    <row r="195" spans="1:2" ht="15" x14ac:dyDescent="0.25">
      <c r="A195" s="23">
        <v>22920</v>
      </c>
      <c r="B195" s="24">
        <v>3803</v>
      </c>
    </row>
    <row r="196" spans="1:2" ht="15" x14ac:dyDescent="0.25">
      <c r="A196" s="23">
        <v>22951</v>
      </c>
      <c r="B196" s="24">
        <v>4024</v>
      </c>
    </row>
    <row r="197" spans="1:2" ht="15" x14ac:dyDescent="0.25">
      <c r="A197" s="23">
        <v>22981</v>
      </c>
      <c r="B197" s="24">
        <v>3907</v>
      </c>
    </row>
    <row r="198" spans="1:2" ht="15" x14ac:dyDescent="0.25">
      <c r="A198" s="23">
        <v>23012</v>
      </c>
      <c r="B198" s="24">
        <v>4074</v>
      </c>
    </row>
    <row r="199" spans="1:2" ht="15" x14ac:dyDescent="0.25">
      <c r="A199" s="23">
        <v>23043</v>
      </c>
      <c r="B199" s="24">
        <v>4238</v>
      </c>
    </row>
    <row r="200" spans="1:2" ht="15" x14ac:dyDescent="0.25">
      <c r="A200" s="23">
        <v>23071</v>
      </c>
      <c r="B200" s="24">
        <v>4072</v>
      </c>
    </row>
    <row r="201" spans="1:2" ht="15" x14ac:dyDescent="0.25">
      <c r="A201" s="23">
        <v>23102</v>
      </c>
      <c r="B201" s="24">
        <v>4055</v>
      </c>
    </row>
    <row r="202" spans="1:2" ht="15" x14ac:dyDescent="0.25">
      <c r="A202" s="23">
        <v>23132</v>
      </c>
      <c r="B202" s="24">
        <v>4217</v>
      </c>
    </row>
    <row r="203" spans="1:2" ht="15" x14ac:dyDescent="0.25">
      <c r="A203" s="23">
        <v>23163</v>
      </c>
      <c r="B203" s="24">
        <v>3977</v>
      </c>
    </row>
    <row r="204" spans="1:2" ht="15" x14ac:dyDescent="0.25">
      <c r="A204" s="23">
        <v>23193</v>
      </c>
      <c r="B204" s="24">
        <v>4051</v>
      </c>
    </row>
    <row r="205" spans="1:2" ht="15" x14ac:dyDescent="0.25">
      <c r="A205" s="23">
        <v>23224</v>
      </c>
      <c r="B205" s="24">
        <v>3878</v>
      </c>
    </row>
    <row r="206" spans="1:2" ht="15" x14ac:dyDescent="0.25">
      <c r="A206" s="23">
        <v>23255</v>
      </c>
      <c r="B206" s="24">
        <v>3957</v>
      </c>
    </row>
    <row r="207" spans="1:2" ht="15" x14ac:dyDescent="0.25">
      <c r="A207" s="23">
        <v>23285</v>
      </c>
      <c r="B207" s="24">
        <v>3987</v>
      </c>
    </row>
    <row r="208" spans="1:2" ht="15" x14ac:dyDescent="0.25">
      <c r="A208" s="23">
        <v>23316</v>
      </c>
      <c r="B208" s="24">
        <v>4151</v>
      </c>
    </row>
    <row r="209" spans="1:2" ht="15" x14ac:dyDescent="0.25">
      <c r="A209" s="23">
        <v>23346</v>
      </c>
      <c r="B209" s="24">
        <v>3975</v>
      </c>
    </row>
    <row r="210" spans="1:2" ht="15" x14ac:dyDescent="0.25">
      <c r="A210" s="23">
        <v>23377</v>
      </c>
      <c r="B210" s="24">
        <v>4029</v>
      </c>
    </row>
    <row r="211" spans="1:2" ht="15" x14ac:dyDescent="0.25">
      <c r="A211" s="23">
        <v>23408</v>
      </c>
      <c r="B211" s="24">
        <v>3932</v>
      </c>
    </row>
    <row r="212" spans="1:2" ht="15" x14ac:dyDescent="0.25">
      <c r="A212" s="23">
        <v>23437</v>
      </c>
      <c r="B212" s="24">
        <v>3950</v>
      </c>
    </row>
    <row r="213" spans="1:2" ht="15" x14ac:dyDescent="0.25">
      <c r="A213" s="23">
        <v>23468</v>
      </c>
      <c r="B213" s="24">
        <v>3918</v>
      </c>
    </row>
    <row r="214" spans="1:2" ht="15" x14ac:dyDescent="0.25">
      <c r="A214" s="23">
        <v>23498</v>
      </c>
      <c r="B214" s="24">
        <v>3764</v>
      </c>
    </row>
    <row r="215" spans="1:2" ht="15" x14ac:dyDescent="0.25">
      <c r="A215" s="23">
        <v>23529</v>
      </c>
      <c r="B215" s="24">
        <v>3814</v>
      </c>
    </row>
    <row r="216" spans="1:2" ht="15" x14ac:dyDescent="0.25">
      <c r="A216" s="23">
        <v>23559</v>
      </c>
      <c r="B216" s="24">
        <v>3608</v>
      </c>
    </row>
    <row r="217" spans="1:2" ht="15" x14ac:dyDescent="0.25">
      <c r="A217" s="23">
        <v>23590</v>
      </c>
      <c r="B217" s="24">
        <v>3655</v>
      </c>
    </row>
    <row r="218" spans="1:2" ht="15" x14ac:dyDescent="0.25">
      <c r="A218" s="23">
        <v>23621</v>
      </c>
      <c r="B218" s="24">
        <v>3712</v>
      </c>
    </row>
    <row r="219" spans="1:2" ht="15" x14ac:dyDescent="0.25">
      <c r="A219" s="23">
        <v>23651</v>
      </c>
      <c r="B219" s="24">
        <v>3726</v>
      </c>
    </row>
    <row r="220" spans="1:2" ht="15" x14ac:dyDescent="0.25">
      <c r="A220" s="23">
        <v>23682</v>
      </c>
      <c r="B220" s="24">
        <v>3551</v>
      </c>
    </row>
    <row r="221" spans="1:2" ht="15" x14ac:dyDescent="0.25">
      <c r="A221" s="23">
        <v>23712</v>
      </c>
      <c r="B221" s="24">
        <v>3651</v>
      </c>
    </row>
    <row r="222" spans="1:2" ht="15" x14ac:dyDescent="0.25">
      <c r="A222" s="23">
        <v>23743</v>
      </c>
      <c r="B222" s="24">
        <v>3572</v>
      </c>
    </row>
    <row r="223" spans="1:2" ht="15" x14ac:dyDescent="0.25">
      <c r="A223" s="23">
        <v>23774</v>
      </c>
      <c r="B223" s="24">
        <v>3730</v>
      </c>
    </row>
    <row r="224" spans="1:2" ht="15" x14ac:dyDescent="0.25">
      <c r="A224" s="23">
        <v>23802</v>
      </c>
      <c r="B224" s="24">
        <v>3510</v>
      </c>
    </row>
    <row r="225" spans="1:2" ht="15" x14ac:dyDescent="0.25">
      <c r="A225" s="23">
        <v>23833</v>
      </c>
      <c r="B225" s="24">
        <v>3595</v>
      </c>
    </row>
    <row r="226" spans="1:2" ht="15" x14ac:dyDescent="0.25">
      <c r="A226" s="23">
        <v>23863</v>
      </c>
      <c r="B226" s="24">
        <v>3432</v>
      </c>
    </row>
    <row r="227" spans="1:2" ht="15" x14ac:dyDescent="0.25">
      <c r="A227" s="23">
        <v>23894</v>
      </c>
      <c r="B227" s="24">
        <v>3387</v>
      </c>
    </row>
    <row r="228" spans="1:2" ht="15" x14ac:dyDescent="0.25">
      <c r="A228" s="23">
        <v>23924</v>
      </c>
      <c r="B228" s="24">
        <v>3301</v>
      </c>
    </row>
    <row r="229" spans="1:2" ht="15" x14ac:dyDescent="0.25">
      <c r="A229" s="23">
        <v>23955</v>
      </c>
      <c r="B229" s="24">
        <v>3254</v>
      </c>
    </row>
    <row r="230" spans="1:2" ht="15" x14ac:dyDescent="0.25">
      <c r="A230" s="23">
        <v>23986</v>
      </c>
      <c r="B230" s="24">
        <v>3216</v>
      </c>
    </row>
    <row r="231" spans="1:2" ht="15" x14ac:dyDescent="0.25">
      <c r="A231" s="23">
        <v>24016</v>
      </c>
      <c r="B231" s="24">
        <v>3143</v>
      </c>
    </row>
    <row r="232" spans="1:2" ht="15" x14ac:dyDescent="0.25">
      <c r="A232" s="23">
        <v>24047</v>
      </c>
      <c r="B232" s="24">
        <v>3073</v>
      </c>
    </row>
    <row r="233" spans="1:2" ht="15" x14ac:dyDescent="0.25">
      <c r="A233" s="23">
        <v>24077</v>
      </c>
      <c r="B233" s="24">
        <v>3031</v>
      </c>
    </row>
    <row r="234" spans="1:2" ht="15" x14ac:dyDescent="0.25">
      <c r="A234" s="23">
        <v>24108</v>
      </c>
      <c r="B234" s="24">
        <v>2988</v>
      </c>
    </row>
    <row r="235" spans="1:2" ht="15" x14ac:dyDescent="0.25">
      <c r="A235" s="23">
        <v>24139</v>
      </c>
      <c r="B235" s="24">
        <v>2820</v>
      </c>
    </row>
    <row r="236" spans="1:2" ht="15" x14ac:dyDescent="0.25">
      <c r="A236" s="23">
        <v>24167</v>
      </c>
      <c r="B236" s="24">
        <v>2887</v>
      </c>
    </row>
    <row r="237" spans="1:2" ht="15" x14ac:dyDescent="0.25">
      <c r="A237" s="23">
        <v>24198</v>
      </c>
      <c r="B237" s="24">
        <v>2828</v>
      </c>
    </row>
    <row r="238" spans="1:2" ht="15" x14ac:dyDescent="0.25">
      <c r="A238" s="23">
        <v>24228</v>
      </c>
      <c r="B238" s="24">
        <v>2950</v>
      </c>
    </row>
    <row r="239" spans="1:2" ht="15" x14ac:dyDescent="0.25">
      <c r="A239" s="23">
        <v>24259</v>
      </c>
      <c r="B239" s="24">
        <v>2872</v>
      </c>
    </row>
    <row r="240" spans="1:2" ht="15" x14ac:dyDescent="0.25">
      <c r="A240" s="23">
        <v>24289</v>
      </c>
      <c r="B240" s="24">
        <v>2876</v>
      </c>
    </row>
    <row r="241" spans="1:2" ht="15" x14ac:dyDescent="0.25">
      <c r="A241" s="23">
        <v>24320</v>
      </c>
      <c r="B241" s="24">
        <v>2900</v>
      </c>
    </row>
    <row r="242" spans="1:2" ht="15" x14ac:dyDescent="0.25">
      <c r="A242" s="23">
        <v>24351</v>
      </c>
      <c r="B242" s="24">
        <v>2798</v>
      </c>
    </row>
    <row r="243" spans="1:2" ht="15" x14ac:dyDescent="0.25">
      <c r="A243" s="23">
        <v>24381</v>
      </c>
      <c r="B243" s="24">
        <v>2798</v>
      </c>
    </row>
    <row r="244" spans="1:2" ht="15" x14ac:dyDescent="0.25">
      <c r="A244" s="23">
        <v>24412</v>
      </c>
      <c r="B244" s="24">
        <v>2770</v>
      </c>
    </row>
    <row r="245" spans="1:2" ht="15" x14ac:dyDescent="0.25">
      <c r="A245" s="23">
        <v>24442</v>
      </c>
      <c r="B245" s="24">
        <v>2912</v>
      </c>
    </row>
    <row r="246" spans="1:2" ht="15" x14ac:dyDescent="0.25">
      <c r="A246" s="23">
        <v>24473</v>
      </c>
      <c r="B246" s="24">
        <v>2968</v>
      </c>
    </row>
    <row r="247" spans="1:2" ht="15" x14ac:dyDescent="0.25">
      <c r="A247" s="23">
        <v>24504</v>
      </c>
      <c r="B247" s="24">
        <v>2915</v>
      </c>
    </row>
    <row r="248" spans="1:2" ht="15" x14ac:dyDescent="0.25">
      <c r="A248" s="23">
        <v>24532</v>
      </c>
      <c r="B248" s="24">
        <v>2889</v>
      </c>
    </row>
    <row r="249" spans="1:2" ht="15" x14ac:dyDescent="0.25">
      <c r="A249" s="23">
        <v>24563</v>
      </c>
      <c r="B249" s="24">
        <v>2895</v>
      </c>
    </row>
    <row r="250" spans="1:2" ht="15" x14ac:dyDescent="0.25">
      <c r="A250" s="23">
        <v>24593</v>
      </c>
      <c r="B250" s="24">
        <v>2929</v>
      </c>
    </row>
    <row r="251" spans="1:2" ht="15" x14ac:dyDescent="0.25">
      <c r="A251" s="23">
        <v>24624</v>
      </c>
      <c r="B251" s="24">
        <v>2992</v>
      </c>
    </row>
    <row r="252" spans="1:2" ht="15" x14ac:dyDescent="0.25">
      <c r="A252" s="23">
        <v>24654</v>
      </c>
      <c r="B252" s="24">
        <v>2944</v>
      </c>
    </row>
    <row r="253" spans="1:2" ht="15" x14ac:dyDescent="0.25">
      <c r="A253" s="23">
        <v>24685</v>
      </c>
      <c r="B253" s="24">
        <v>2945</v>
      </c>
    </row>
    <row r="254" spans="1:2" ht="15" x14ac:dyDescent="0.25">
      <c r="A254" s="23">
        <v>24716</v>
      </c>
      <c r="B254" s="24">
        <v>2958</v>
      </c>
    </row>
    <row r="255" spans="1:2" ht="15" x14ac:dyDescent="0.25">
      <c r="A255" s="23">
        <v>24746</v>
      </c>
      <c r="B255" s="24">
        <v>3143</v>
      </c>
    </row>
    <row r="256" spans="1:2" ht="15" x14ac:dyDescent="0.25">
      <c r="A256" s="23">
        <v>24777</v>
      </c>
      <c r="B256" s="24">
        <v>3066</v>
      </c>
    </row>
    <row r="257" spans="1:2" ht="15" x14ac:dyDescent="0.25">
      <c r="A257" s="23">
        <v>24807</v>
      </c>
      <c r="B257" s="24">
        <v>3018</v>
      </c>
    </row>
    <row r="258" spans="1:2" ht="15" x14ac:dyDescent="0.25">
      <c r="A258" s="23">
        <v>24838</v>
      </c>
      <c r="B258" s="24">
        <v>2878</v>
      </c>
    </row>
    <row r="259" spans="1:2" ht="15" x14ac:dyDescent="0.25">
      <c r="A259" s="23">
        <v>24869</v>
      </c>
      <c r="B259" s="24">
        <v>3001</v>
      </c>
    </row>
    <row r="260" spans="1:2" ht="15" x14ac:dyDescent="0.25">
      <c r="A260" s="23">
        <v>24898</v>
      </c>
      <c r="B260" s="24">
        <v>2877</v>
      </c>
    </row>
    <row r="261" spans="1:2" ht="15" x14ac:dyDescent="0.25">
      <c r="A261" s="23">
        <v>24929</v>
      </c>
      <c r="B261" s="24">
        <v>2709</v>
      </c>
    </row>
    <row r="262" spans="1:2" ht="15" x14ac:dyDescent="0.25">
      <c r="A262" s="23">
        <v>24959</v>
      </c>
      <c r="B262" s="24">
        <v>2740</v>
      </c>
    </row>
    <row r="263" spans="1:2" ht="15" x14ac:dyDescent="0.25">
      <c r="A263" s="23">
        <v>24990</v>
      </c>
      <c r="B263" s="24">
        <v>2938</v>
      </c>
    </row>
    <row r="264" spans="1:2" ht="15" x14ac:dyDescent="0.25">
      <c r="A264" s="23">
        <v>25020</v>
      </c>
      <c r="B264" s="24">
        <v>2883</v>
      </c>
    </row>
    <row r="265" spans="1:2" ht="15" x14ac:dyDescent="0.25">
      <c r="A265" s="23">
        <v>25051</v>
      </c>
      <c r="B265" s="24">
        <v>2768</v>
      </c>
    </row>
    <row r="266" spans="1:2" ht="15" x14ac:dyDescent="0.25">
      <c r="A266" s="23">
        <v>25082</v>
      </c>
      <c r="B266" s="24">
        <v>2686</v>
      </c>
    </row>
    <row r="267" spans="1:2" ht="15" x14ac:dyDescent="0.25">
      <c r="A267" s="23">
        <v>25112</v>
      </c>
      <c r="B267" s="24">
        <v>2689</v>
      </c>
    </row>
    <row r="268" spans="1:2" ht="15" x14ac:dyDescent="0.25">
      <c r="A268" s="23">
        <v>25143</v>
      </c>
      <c r="B268" s="24">
        <v>2715</v>
      </c>
    </row>
    <row r="269" spans="1:2" ht="15" x14ac:dyDescent="0.25">
      <c r="A269" s="23">
        <v>25173</v>
      </c>
      <c r="B269" s="24">
        <v>2685</v>
      </c>
    </row>
    <row r="270" spans="1:2" ht="15" x14ac:dyDescent="0.25">
      <c r="A270" s="23">
        <v>25204</v>
      </c>
      <c r="B270" s="24">
        <v>2718</v>
      </c>
    </row>
    <row r="271" spans="1:2" ht="15" x14ac:dyDescent="0.25">
      <c r="A271" s="23">
        <v>25235</v>
      </c>
      <c r="B271" s="24">
        <v>2692</v>
      </c>
    </row>
    <row r="272" spans="1:2" ht="15" x14ac:dyDescent="0.25">
      <c r="A272" s="23">
        <v>25263</v>
      </c>
      <c r="B272" s="24">
        <v>2712</v>
      </c>
    </row>
    <row r="273" spans="1:2" ht="15" x14ac:dyDescent="0.25">
      <c r="A273" s="23">
        <v>25294</v>
      </c>
      <c r="B273" s="24">
        <v>2758</v>
      </c>
    </row>
    <row r="274" spans="1:2" ht="15" x14ac:dyDescent="0.25">
      <c r="A274" s="23">
        <v>25324</v>
      </c>
      <c r="B274" s="24">
        <v>2713</v>
      </c>
    </row>
    <row r="275" spans="1:2" ht="15" x14ac:dyDescent="0.25">
      <c r="A275" s="23">
        <v>25355</v>
      </c>
      <c r="B275" s="24">
        <v>2816</v>
      </c>
    </row>
    <row r="276" spans="1:2" ht="15" x14ac:dyDescent="0.25">
      <c r="A276" s="23">
        <v>25385</v>
      </c>
      <c r="B276" s="24">
        <v>2868</v>
      </c>
    </row>
    <row r="277" spans="1:2" ht="15" x14ac:dyDescent="0.25">
      <c r="A277" s="23">
        <v>25416</v>
      </c>
      <c r="B277" s="24">
        <v>2856</v>
      </c>
    </row>
    <row r="278" spans="1:2" ht="15" x14ac:dyDescent="0.25">
      <c r="A278" s="23">
        <v>25447</v>
      </c>
      <c r="B278" s="24">
        <v>3040</v>
      </c>
    </row>
    <row r="279" spans="1:2" ht="15" x14ac:dyDescent="0.25">
      <c r="A279" s="23">
        <v>25477</v>
      </c>
      <c r="B279" s="24">
        <v>3049</v>
      </c>
    </row>
    <row r="280" spans="1:2" ht="15" x14ac:dyDescent="0.25">
      <c r="A280" s="23">
        <v>25508</v>
      </c>
      <c r="B280" s="24">
        <v>2856</v>
      </c>
    </row>
    <row r="281" spans="1:2" ht="15" x14ac:dyDescent="0.25">
      <c r="A281" s="23">
        <v>25538</v>
      </c>
      <c r="B281" s="24">
        <v>2884</v>
      </c>
    </row>
    <row r="282" spans="1:2" ht="15" x14ac:dyDescent="0.25">
      <c r="A282" s="23">
        <v>25569</v>
      </c>
      <c r="B282" s="24">
        <v>3201</v>
      </c>
    </row>
    <row r="283" spans="1:2" ht="15" x14ac:dyDescent="0.25">
      <c r="A283" s="23">
        <v>25600</v>
      </c>
      <c r="B283" s="24">
        <v>3453</v>
      </c>
    </row>
    <row r="284" spans="1:2" ht="15" x14ac:dyDescent="0.25">
      <c r="A284" s="23">
        <v>25628</v>
      </c>
      <c r="B284" s="24">
        <v>3635</v>
      </c>
    </row>
    <row r="285" spans="1:2" ht="15" x14ac:dyDescent="0.25">
      <c r="A285" s="23">
        <v>25659</v>
      </c>
      <c r="B285" s="24">
        <v>3797</v>
      </c>
    </row>
    <row r="286" spans="1:2" ht="15" x14ac:dyDescent="0.25">
      <c r="A286" s="23">
        <v>25689</v>
      </c>
      <c r="B286" s="24">
        <v>3919</v>
      </c>
    </row>
    <row r="287" spans="1:2" ht="15" x14ac:dyDescent="0.25">
      <c r="A287" s="23">
        <v>25720</v>
      </c>
      <c r="B287" s="24">
        <v>4071</v>
      </c>
    </row>
    <row r="288" spans="1:2" ht="15" x14ac:dyDescent="0.25">
      <c r="A288" s="23">
        <v>25750</v>
      </c>
      <c r="B288" s="24">
        <v>4175</v>
      </c>
    </row>
    <row r="289" spans="1:2" ht="15" x14ac:dyDescent="0.25">
      <c r="A289" s="23">
        <v>25781</v>
      </c>
      <c r="B289" s="24">
        <v>4256</v>
      </c>
    </row>
    <row r="290" spans="1:2" ht="15" x14ac:dyDescent="0.25">
      <c r="A290" s="23">
        <v>25812</v>
      </c>
      <c r="B290" s="24">
        <v>4456</v>
      </c>
    </row>
    <row r="291" spans="1:2" ht="15" x14ac:dyDescent="0.25">
      <c r="A291" s="23">
        <v>25842</v>
      </c>
      <c r="B291" s="24">
        <v>4591</v>
      </c>
    </row>
    <row r="292" spans="1:2" ht="15" x14ac:dyDescent="0.25">
      <c r="A292" s="23">
        <v>25873</v>
      </c>
      <c r="B292" s="24">
        <v>4898</v>
      </c>
    </row>
    <row r="293" spans="1:2" ht="15" x14ac:dyDescent="0.25">
      <c r="A293" s="23">
        <v>25903</v>
      </c>
      <c r="B293" s="24">
        <v>5076</v>
      </c>
    </row>
    <row r="294" spans="1:2" ht="15" x14ac:dyDescent="0.25">
      <c r="A294" s="23">
        <v>25934</v>
      </c>
      <c r="B294" s="24">
        <v>4986</v>
      </c>
    </row>
    <row r="295" spans="1:2" ht="15" x14ac:dyDescent="0.25">
      <c r="A295" s="23">
        <v>25965</v>
      </c>
      <c r="B295" s="24">
        <v>4903</v>
      </c>
    </row>
    <row r="296" spans="1:2" ht="15" x14ac:dyDescent="0.25">
      <c r="A296" s="23">
        <v>25993</v>
      </c>
      <c r="B296" s="24">
        <v>4987</v>
      </c>
    </row>
    <row r="297" spans="1:2" ht="15" x14ac:dyDescent="0.25">
      <c r="A297" s="23">
        <v>26024</v>
      </c>
      <c r="B297" s="24">
        <v>4959</v>
      </c>
    </row>
    <row r="298" spans="1:2" ht="15" x14ac:dyDescent="0.25">
      <c r="A298" s="23">
        <v>26054</v>
      </c>
      <c r="B298" s="24">
        <v>4996</v>
      </c>
    </row>
    <row r="299" spans="1:2" ht="15" x14ac:dyDescent="0.25">
      <c r="A299" s="23">
        <v>26085</v>
      </c>
      <c r="B299" s="24">
        <v>4949</v>
      </c>
    </row>
    <row r="300" spans="1:2" ht="15" x14ac:dyDescent="0.25">
      <c r="A300" s="23">
        <v>26115</v>
      </c>
      <c r="B300" s="24">
        <v>5035</v>
      </c>
    </row>
    <row r="301" spans="1:2" ht="15" x14ac:dyDescent="0.25">
      <c r="A301" s="23">
        <v>26146</v>
      </c>
      <c r="B301" s="24">
        <v>5134</v>
      </c>
    </row>
    <row r="302" spans="1:2" ht="15" x14ac:dyDescent="0.25">
      <c r="A302" s="23">
        <v>26177</v>
      </c>
      <c r="B302" s="24">
        <v>5042</v>
      </c>
    </row>
    <row r="303" spans="1:2" ht="15" x14ac:dyDescent="0.25">
      <c r="A303" s="23">
        <v>26207</v>
      </c>
      <c r="B303" s="24">
        <v>4954</v>
      </c>
    </row>
    <row r="304" spans="1:2" ht="15" x14ac:dyDescent="0.25">
      <c r="A304" s="23">
        <v>26238</v>
      </c>
      <c r="B304" s="24">
        <v>5161</v>
      </c>
    </row>
    <row r="305" spans="1:2" ht="15" x14ac:dyDescent="0.25">
      <c r="A305" s="23">
        <v>26268</v>
      </c>
      <c r="B305" s="24">
        <v>5154</v>
      </c>
    </row>
    <row r="306" spans="1:2" ht="15" x14ac:dyDescent="0.25">
      <c r="A306" s="23">
        <v>26299</v>
      </c>
      <c r="B306" s="24">
        <v>5019</v>
      </c>
    </row>
    <row r="307" spans="1:2" ht="15" x14ac:dyDescent="0.25">
      <c r="A307" s="23">
        <v>26330</v>
      </c>
      <c r="B307" s="24">
        <v>4928</v>
      </c>
    </row>
    <row r="308" spans="1:2" ht="15" x14ac:dyDescent="0.25">
      <c r="A308" s="23">
        <v>26359</v>
      </c>
      <c r="B308" s="24">
        <v>5038</v>
      </c>
    </row>
    <row r="309" spans="1:2" ht="15" x14ac:dyDescent="0.25">
      <c r="A309" s="23">
        <v>26390</v>
      </c>
      <c r="B309" s="24">
        <v>4959</v>
      </c>
    </row>
    <row r="310" spans="1:2" ht="15" x14ac:dyDescent="0.25">
      <c r="A310" s="23">
        <v>26420</v>
      </c>
      <c r="B310" s="24">
        <v>4922</v>
      </c>
    </row>
    <row r="311" spans="1:2" ht="15" x14ac:dyDescent="0.25">
      <c r="A311" s="23">
        <v>26451</v>
      </c>
      <c r="B311" s="24">
        <v>4923</v>
      </c>
    </row>
    <row r="312" spans="1:2" ht="15" x14ac:dyDescent="0.25">
      <c r="A312" s="23">
        <v>26481</v>
      </c>
      <c r="B312" s="24">
        <v>4913</v>
      </c>
    </row>
    <row r="313" spans="1:2" ht="15" x14ac:dyDescent="0.25">
      <c r="A313" s="23">
        <v>26512</v>
      </c>
      <c r="B313" s="24">
        <v>4939</v>
      </c>
    </row>
    <row r="314" spans="1:2" ht="15" x14ac:dyDescent="0.25">
      <c r="A314" s="23">
        <v>26543</v>
      </c>
      <c r="B314" s="24">
        <v>4849</v>
      </c>
    </row>
    <row r="315" spans="1:2" ht="15" x14ac:dyDescent="0.25">
      <c r="A315" s="23">
        <v>26573</v>
      </c>
      <c r="B315" s="24">
        <v>4875</v>
      </c>
    </row>
    <row r="316" spans="1:2" ht="15" x14ac:dyDescent="0.25">
      <c r="A316" s="23">
        <v>26604</v>
      </c>
      <c r="B316" s="24">
        <v>4602</v>
      </c>
    </row>
    <row r="317" spans="1:2" ht="15" x14ac:dyDescent="0.25">
      <c r="A317" s="23">
        <v>26634</v>
      </c>
      <c r="B317" s="24">
        <v>4543</v>
      </c>
    </row>
    <row r="318" spans="1:2" ht="15" x14ac:dyDescent="0.25">
      <c r="A318" s="23">
        <v>26665</v>
      </c>
      <c r="B318" s="24">
        <v>4326</v>
      </c>
    </row>
    <row r="319" spans="1:2" ht="15" x14ac:dyDescent="0.25">
      <c r="A319" s="23">
        <v>26696</v>
      </c>
      <c r="B319" s="24">
        <v>4452</v>
      </c>
    </row>
    <row r="320" spans="1:2" ht="15" x14ac:dyDescent="0.25">
      <c r="A320" s="23">
        <v>26724</v>
      </c>
      <c r="B320" s="24">
        <v>4394</v>
      </c>
    </row>
    <row r="321" spans="1:2" ht="15" x14ac:dyDescent="0.25">
      <c r="A321" s="23">
        <v>26755</v>
      </c>
      <c r="B321" s="24">
        <v>4459</v>
      </c>
    </row>
    <row r="322" spans="1:2" ht="15" x14ac:dyDescent="0.25">
      <c r="A322" s="23">
        <v>26785</v>
      </c>
      <c r="B322" s="24">
        <v>4329</v>
      </c>
    </row>
    <row r="323" spans="1:2" ht="15" x14ac:dyDescent="0.25">
      <c r="A323" s="23">
        <v>26816</v>
      </c>
      <c r="B323" s="24">
        <v>4363</v>
      </c>
    </row>
    <row r="324" spans="1:2" ht="15" x14ac:dyDescent="0.25">
      <c r="A324" s="23">
        <v>26846</v>
      </c>
      <c r="B324" s="24">
        <v>4305</v>
      </c>
    </row>
    <row r="325" spans="1:2" ht="15" x14ac:dyDescent="0.25">
      <c r="A325" s="23">
        <v>26877</v>
      </c>
      <c r="B325" s="24">
        <v>4305</v>
      </c>
    </row>
    <row r="326" spans="1:2" ht="15" x14ac:dyDescent="0.25">
      <c r="A326" s="23">
        <v>26908</v>
      </c>
      <c r="B326" s="24">
        <v>4350</v>
      </c>
    </row>
    <row r="327" spans="1:2" ht="15" x14ac:dyDescent="0.25">
      <c r="A327" s="23">
        <v>26938</v>
      </c>
      <c r="B327" s="24">
        <v>4144</v>
      </c>
    </row>
    <row r="328" spans="1:2" ht="15" x14ac:dyDescent="0.25">
      <c r="A328" s="23">
        <v>26969</v>
      </c>
      <c r="B328" s="24">
        <v>4396</v>
      </c>
    </row>
    <row r="329" spans="1:2" ht="15" x14ac:dyDescent="0.25">
      <c r="A329" s="23">
        <v>26999</v>
      </c>
      <c r="B329" s="24">
        <v>4489</v>
      </c>
    </row>
    <row r="330" spans="1:2" ht="15" x14ac:dyDescent="0.25">
      <c r="A330" s="23">
        <v>27030</v>
      </c>
      <c r="B330" s="24">
        <v>4644</v>
      </c>
    </row>
    <row r="331" spans="1:2" ht="15" x14ac:dyDescent="0.25">
      <c r="A331" s="23">
        <v>27061</v>
      </c>
      <c r="B331" s="24">
        <v>4731</v>
      </c>
    </row>
    <row r="332" spans="1:2" ht="15" x14ac:dyDescent="0.25">
      <c r="A332" s="23">
        <v>27089</v>
      </c>
      <c r="B332" s="24">
        <v>4634</v>
      </c>
    </row>
    <row r="333" spans="1:2" ht="15" x14ac:dyDescent="0.25">
      <c r="A333" s="23">
        <v>27120</v>
      </c>
      <c r="B333" s="24">
        <v>4618</v>
      </c>
    </row>
    <row r="334" spans="1:2" ht="15" x14ac:dyDescent="0.25">
      <c r="A334" s="23">
        <v>27150</v>
      </c>
      <c r="B334" s="24">
        <v>4705</v>
      </c>
    </row>
    <row r="335" spans="1:2" ht="15" x14ac:dyDescent="0.25">
      <c r="A335" s="23">
        <v>27181</v>
      </c>
      <c r="B335" s="24">
        <v>4927</v>
      </c>
    </row>
    <row r="336" spans="1:2" ht="15" x14ac:dyDescent="0.25">
      <c r="A336" s="23">
        <v>27211</v>
      </c>
      <c r="B336" s="24">
        <v>5063</v>
      </c>
    </row>
    <row r="337" spans="1:2" ht="15" x14ac:dyDescent="0.25">
      <c r="A337" s="23">
        <v>27242</v>
      </c>
      <c r="B337" s="24">
        <v>5022</v>
      </c>
    </row>
    <row r="338" spans="1:2" ht="15" x14ac:dyDescent="0.25">
      <c r="A338" s="23">
        <v>27273</v>
      </c>
      <c r="B338" s="24">
        <v>5437</v>
      </c>
    </row>
    <row r="339" spans="1:2" ht="15" x14ac:dyDescent="0.25">
      <c r="A339" s="23">
        <v>27303</v>
      </c>
      <c r="B339" s="24">
        <v>5523</v>
      </c>
    </row>
    <row r="340" spans="1:2" ht="15" x14ac:dyDescent="0.25">
      <c r="A340" s="23">
        <v>27334</v>
      </c>
      <c r="B340" s="24">
        <v>6140</v>
      </c>
    </row>
    <row r="341" spans="1:2" ht="15" x14ac:dyDescent="0.25">
      <c r="A341" s="23">
        <v>27364</v>
      </c>
      <c r="B341" s="24">
        <v>6636</v>
      </c>
    </row>
    <row r="342" spans="1:2" ht="15" x14ac:dyDescent="0.25">
      <c r="A342" s="23">
        <v>27395</v>
      </c>
      <c r="B342" s="24">
        <v>7501</v>
      </c>
    </row>
    <row r="343" spans="1:2" ht="15" x14ac:dyDescent="0.25">
      <c r="A343" s="23">
        <v>27426</v>
      </c>
      <c r="B343" s="24">
        <v>7520</v>
      </c>
    </row>
    <row r="344" spans="1:2" ht="15" x14ac:dyDescent="0.25">
      <c r="A344" s="23">
        <v>27454</v>
      </c>
      <c r="B344" s="24">
        <v>7978</v>
      </c>
    </row>
    <row r="345" spans="1:2" ht="15" x14ac:dyDescent="0.25">
      <c r="A345" s="23">
        <v>27485</v>
      </c>
      <c r="B345" s="24">
        <v>8210</v>
      </c>
    </row>
    <row r="346" spans="1:2" ht="15" x14ac:dyDescent="0.25">
      <c r="A346" s="23">
        <v>27515</v>
      </c>
      <c r="B346" s="24">
        <v>8433</v>
      </c>
    </row>
    <row r="347" spans="1:2" ht="15" x14ac:dyDescent="0.25">
      <c r="A347" s="23">
        <v>27546</v>
      </c>
      <c r="B347" s="24">
        <v>8220</v>
      </c>
    </row>
    <row r="348" spans="1:2" ht="15" x14ac:dyDescent="0.25">
      <c r="A348" s="23">
        <v>27576</v>
      </c>
      <c r="B348" s="24">
        <v>8127</v>
      </c>
    </row>
    <row r="349" spans="1:2" ht="15" x14ac:dyDescent="0.25">
      <c r="A349" s="23">
        <v>27607</v>
      </c>
      <c r="B349" s="24">
        <v>7928</v>
      </c>
    </row>
    <row r="350" spans="1:2" ht="15" x14ac:dyDescent="0.25">
      <c r="A350" s="23">
        <v>27638</v>
      </c>
      <c r="B350" s="24">
        <v>7923</v>
      </c>
    </row>
    <row r="351" spans="1:2" ht="15" x14ac:dyDescent="0.25">
      <c r="A351" s="23">
        <v>27668</v>
      </c>
      <c r="B351" s="24">
        <v>7897</v>
      </c>
    </row>
    <row r="352" spans="1:2" ht="15" x14ac:dyDescent="0.25">
      <c r="A352" s="23">
        <v>27699</v>
      </c>
      <c r="B352" s="24">
        <v>7794</v>
      </c>
    </row>
    <row r="353" spans="1:2" ht="15" x14ac:dyDescent="0.25">
      <c r="A353" s="23">
        <v>27729</v>
      </c>
      <c r="B353" s="24">
        <v>7744</v>
      </c>
    </row>
    <row r="354" spans="1:2" ht="15" x14ac:dyDescent="0.25">
      <c r="A354" s="23">
        <v>27760</v>
      </c>
      <c r="B354" s="24">
        <v>7534</v>
      </c>
    </row>
    <row r="355" spans="1:2" ht="15" x14ac:dyDescent="0.25">
      <c r="A355" s="23">
        <v>27791</v>
      </c>
      <c r="B355" s="24">
        <v>7326</v>
      </c>
    </row>
    <row r="356" spans="1:2" ht="15" x14ac:dyDescent="0.25">
      <c r="A356" s="23">
        <v>27820</v>
      </c>
      <c r="B356" s="24">
        <v>7230</v>
      </c>
    </row>
    <row r="357" spans="1:2" ht="15" x14ac:dyDescent="0.25">
      <c r="A357" s="23">
        <v>27851</v>
      </c>
      <c r="B357" s="24">
        <v>7330</v>
      </c>
    </row>
    <row r="358" spans="1:2" ht="15" x14ac:dyDescent="0.25">
      <c r="A358" s="23">
        <v>27881</v>
      </c>
      <c r="B358" s="24">
        <v>7053</v>
      </c>
    </row>
    <row r="359" spans="1:2" ht="15" x14ac:dyDescent="0.25">
      <c r="A359" s="23">
        <v>27912</v>
      </c>
      <c r="B359" s="24">
        <v>7322</v>
      </c>
    </row>
    <row r="360" spans="1:2" ht="15" x14ac:dyDescent="0.25">
      <c r="A360" s="23">
        <v>27942</v>
      </c>
      <c r="B360" s="24">
        <v>7490</v>
      </c>
    </row>
    <row r="361" spans="1:2" ht="15" x14ac:dyDescent="0.25">
      <c r="A361" s="23">
        <v>27973</v>
      </c>
      <c r="B361" s="24">
        <v>7518</v>
      </c>
    </row>
    <row r="362" spans="1:2" ht="15" x14ac:dyDescent="0.25">
      <c r="A362" s="23">
        <v>28004</v>
      </c>
      <c r="B362" s="24">
        <v>7380</v>
      </c>
    </row>
    <row r="363" spans="1:2" ht="15" x14ac:dyDescent="0.25">
      <c r="A363" s="23">
        <v>28034</v>
      </c>
      <c r="B363" s="24">
        <v>7430</v>
      </c>
    </row>
    <row r="364" spans="1:2" ht="15" x14ac:dyDescent="0.25">
      <c r="A364" s="23">
        <v>28065</v>
      </c>
      <c r="B364" s="24">
        <v>7620</v>
      </c>
    </row>
    <row r="365" spans="1:2" ht="15" x14ac:dyDescent="0.25">
      <c r="A365" s="23">
        <v>28095</v>
      </c>
      <c r="B365" s="24">
        <v>7545</v>
      </c>
    </row>
    <row r="366" spans="1:2" ht="15" x14ac:dyDescent="0.25">
      <c r="A366" s="23">
        <v>28126</v>
      </c>
      <c r="B366" s="24">
        <v>7280</v>
      </c>
    </row>
    <row r="367" spans="1:2" ht="15" x14ac:dyDescent="0.25">
      <c r="A367" s="23">
        <v>28157</v>
      </c>
      <c r="B367" s="24">
        <v>7443</v>
      </c>
    </row>
    <row r="368" spans="1:2" ht="15" x14ac:dyDescent="0.25">
      <c r="A368" s="23">
        <v>28185</v>
      </c>
      <c r="B368" s="24">
        <v>7307</v>
      </c>
    </row>
    <row r="369" spans="1:2" ht="15" x14ac:dyDescent="0.25">
      <c r="A369" s="23">
        <v>28216</v>
      </c>
      <c r="B369" s="24">
        <v>7059</v>
      </c>
    </row>
    <row r="370" spans="1:2" ht="15" x14ac:dyDescent="0.25">
      <c r="A370" s="23">
        <v>28246</v>
      </c>
      <c r="B370" s="24">
        <v>6911</v>
      </c>
    </row>
    <row r="371" spans="1:2" ht="15" x14ac:dyDescent="0.25">
      <c r="A371" s="23">
        <v>28277</v>
      </c>
      <c r="B371" s="24">
        <v>7134</v>
      </c>
    </row>
    <row r="372" spans="1:2" ht="15" x14ac:dyDescent="0.25">
      <c r="A372" s="23">
        <v>28307</v>
      </c>
      <c r="B372" s="24">
        <v>6829</v>
      </c>
    </row>
    <row r="373" spans="1:2" ht="15" x14ac:dyDescent="0.25">
      <c r="A373" s="23">
        <v>28338</v>
      </c>
      <c r="B373" s="24">
        <v>6925</v>
      </c>
    </row>
    <row r="374" spans="1:2" ht="15" x14ac:dyDescent="0.25">
      <c r="A374" s="23">
        <v>28369</v>
      </c>
      <c r="B374" s="24">
        <v>6751</v>
      </c>
    </row>
    <row r="375" spans="1:2" ht="15" x14ac:dyDescent="0.25">
      <c r="A375" s="23">
        <v>28399</v>
      </c>
      <c r="B375" s="24">
        <v>6763</v>
      </c>
    </row>
    <row r="376" spans="1:2" ht="15" x14ac:dyDescent="0.25">
      <c r="A376" s="23">
        <v>28430</v>
      </c>
      <c r="B376" s="24">
        <v>6815</v>
      </c>
    </row>
    <row r="377" spans="1:2" ht="15" x14ac:dyDescent="0.25">
      <c r="A377" s="23">
        <v>28460</v>
      </c>
      <c r="B377" s="24">
        <v>6386</v>
      </c>
    </row>
    <row r="378" spans="1:2" ht="15" x14ac:dyDescent="0.25">
      <c r="A378" s="23">
        <v>28491</v>
      </c>
      <c r="B378" s="24">
        <v>6489</v>
      </c>
    </row>
    <row r="379" spans="1:2" ht="15" x14ac:dyDescent="0.25">
      <c r="A379" s="23">
        <v>28522</v>
      </c>
      <c r="B379" s="24">
        <v>6318</v>
      </c>
    </row>
    <row r="380" spans="1:2" ht="15" x14ac:dyDescent="0.25">
      <c r="A380" s="23">
        <v>28550</v>
      </c>
      <c r="B380" s="24">
        <v>6337</v>
      </c>
    </row>
    <row r="381" spans="1:2" ht="15" x14ac:dyDescent="0.25">
      <c r="A381" s="23">
        <v>28581</v>
      </c>
      <c r="B381" s="24">
        <v>6180</v>
      </c>
    </row>
    <row r="382" spans="1:2" ht="15" x14ac:dyDescent="0.25">
      <c r="A382" s="23">
        <v>28611</v>
      </c>
      <c r="B382" s="24">
        <v>6127</v>
      </c>
    </row>
    <row r="383" spans="1:2" ht="15" x14ac:dyDescent="0.25">
      <c r="A383" s="23">
        <v>28642</v>
      </c>
      <c r="B383" s="24">
        <v>6028</v>
      </c>
    </row>
    <row r="384" spans="1:2" ht="15" x14ac:dyDescent="0.25">
      <c r="A384" s="23">
        <v>28672</v>
      </c>
      <c r="B384" s="24">
        <v>6309</v>
      </c>
    </row>
    <row r="385" spans="1:2" ht="15" x14ac:dyDescent="0.25">
      <c r="A385" s="23">
        <v>28703</v>
      </c>
      <c r="B385" s="24">
        <v>6080</v>
      </c>
    </row>
    <row r="386" spans="1:2" ht="15" x14ac:dyDescent="0.25">
      <c r="A386" s="23">
        <v>28734</v>
      </c>
      <c r="B386" s="24">
        <v>6125</v>
      </c>
    </row>
    <row r="387" spans="1:2" ht="15" x14ac:dyDescent="0.25">
      <c r="A387" s="23">
        <v>28764</v>
      </c>
      <c r="B387" s="24">
        <v>5947</v>
      </c>
    </row>
    <row r="388" spans="1:2" ht="15" x14ac:dyDescent="0.25">
      <c r="A388" s="23">
        <v>28795</v>
      </c>
      <c r="B388" s="24">
        <v>6077</v>
      </c>
    </row>
    <row r="389" spans="1:2" ht="15" x14ac:dyDescent="0.25">
      <c r="A389" s="23">
        <v>28825</v>
      </c>
      <c r="B389" s="24">
        <v>6228</v>
      </c>
    </row>
    <row r="390" spans="1:2" ht="15" x14ac:dyDescent="0.25">
      <c r="A390" s="23">
        <v>28856</v>
      </c>
      <c r="B390" s="24">
        <v>6109</v>
      </c>
    </row>
    <row r="391" spans="1:2" ht="15" x14ac:dyDescent="0.25">
      <c r="A391" s="23">
        <v>28887</v>
      </c>
      <c r="B391" s="24">
        <v>6173</v>
      </c>
    </row>
    <row r="392" spans="1:2" ht="15" x14ac:dyDescent="0.25">
      <c r="A392" s="23">
        <v>28915</v>
      </c>
      <c r="B392" s="24">
        <v>6109</v>
      </c>
    </row>
    <row r="393" spans="1:2" ht="15" x14ac:dyDescent="0.25">
      <c r="A393" s="23">
        <v>28946</v>
      </c>
      <c r="B393" s="24">
        <v>6069</v>
      </c>
    </row>
    <row r="394" spans="1:2" ht="15" x14ac:dyDescent="0.25">
      <c r="A394" s="23">
        <v>28976</v>
      </c>
      <c r="B394" s="24">
        <v>5840</v>
      </c>
    </row>
    <row r="395" spans="1:2" ht="15" x14ac:dyDescent="0.25">
      <c r="A395" s="23">
        <v>29007</v>
      </c>
      <c r="B395" s="24">
        <v>5959</v>
      </c>
    </row>
    <row r="396" spans="1:2" ht="15" x14ac:dyDescent="0.25">
      <c r="A396" s="23">
        <v>29037</v>
      </c>
      <c r="B396" s="24">
        <v>5996</v>
      </c>
    </row>
    <row r="397" spans="1:2" ht="15" x14ac:dyDescent="0.25">
      <c r="A397" s="23">
        <v>29068</v>
      </c>
      <c r="B397" s="24">
        <v>6320</v>
      </c>
    </row>
    <row r="398" spans="1:2" ht="15" x14ac:dyDescent="0.25">
      <c r="A398" s="23">
        <v>29099</v>
      </c>
      <c r="B398" s="24">
        <v>6190</v>
      </c>
    </row>
    <row r="399" spans="1:2" ht="15" x14ac:dyDescent="0.25">
      <c r="A399" s="23">
        <v>29129</v>
      </c>
      <c r="B399" s="24">
        <v>6296</v>
      </c>
    </row>
    <row r="400" spans="1:2" ht="15" x14ac:dyDescent="0.25">
      <c r="A400" s="23">
        <v>29160</v>
      </c>
      <c r="B400" s="24">
        <v>6238</v>
      </c>
    </row>
    <row r="401" spans="1:2" ht="15" x14ac:dyDescent="0.25">
      <c r="A401" s="23">
        <v>29190</v>
      </c>
      <c r="B401" s="24">
        <v>6325</v>
      </c>
    </row>
    <row r="402" spans="1:2" ht="15" x14ac:dyDescent="0.25">
      <c r="A402" s="23">
        <v>29221</v>
      </c>
      <c r="B402" s="24">
        <v>6683</v>
      </c>
    </row>
    <row r="403" spans="1:2" ht="15" x14ac:dyDescent="0.25">
      <c r="A403" s="23">
        <v>29252</v>
      </c>
      <c r="B403" s="24">
        <v>6702</v>
      </c>
    </row>
    <row r="404" spans="1:2" ht="15" x14ac:dyDescent="0.25">
      <c r="A404" s="23">
        <v>29281</v>
      </c>
      <c r="B404" s="24">
        <v>6729</v>
      </c>
    </row>
    <row r="405" spans="1:2" ht="15" x14ac:dyDescent="0.25">
      <c r="A405" s="23">
        <v>29312</v>
      </c>
      <c r="B405" s="24">
        <v>7358</v>
      </c>
    </row>
    <row r="406" spans="1:2" ht="15" x14ac:dyDescent="0.25">
      <c r="A406" s="23">
        <v>29342</v>
      </c>
      <c r="B406" s="24">
        <v>7984</v>
      </c>
    </row>
    <row r="407" spans="1:2" ht="15" x14ac:dyDescent="0.25">
      <c r="A407" s="23">
        <v>29373</v>
      </c>
      <c r="B407" s="24">
        <v>8098</v>
      </c>
    </row>
    <row r="408" spans="1:2" ht="15" x14ac:dyDescent="0.25">
      <c r="A408" s="23">
        <v>29403</v>
      </c>
      <c r="B408" s="24">
        <v>8363</v>
      </c>
    </row>
    <row r="409" spans="1:2" ht="15" x14ac:dyDescent="0.25">
      <c r="A409" s="23">
        <v>29434</v>
      </c>
      <c r="B409" s="24">
        <v>8281</v>
      </c>
    </row>
    <row r="410" spans="1:2" ht="15" x14ac:dyDescent="0.25">
      <c r="A410" s="23">
        <v>29465</v>
      </c>
      <c r="B410" s="24">
        <v>8021</v>
      </c>
    </row>
    <row r="411" spans="1:2" ht="15" x14ac:dyDescent="0.25">
      <c r="A411" s="23">
        <v>29495</v>
      </c>
      <c r="B411" s="24">
        <v>8088</v>
      </c>
    </row>
    <row r="412" spans="1:2" ht="15" x14ac:dyDescent="0.25">
      <c r="A412" s="23">
        <v>29526</v>
      </c>
      <c r="B412" s="24">
        <v>8023</v>
      </c>
    </row>
    <row r="413" spans="1:2" ht="15" x14ac:dyDescent="0.25">
      <c r="A413" s="23">
        <v>29556</v>
      </c>
      <c r="B413" s="24">
        <v>7718</v>
      </c>
    </row>
    <row r="414" spans="1:2" ht="15" x14ac:dyDescent="0.25">
      <c r="A414" s="23">
        <v>29587</v>
      </c>
      <c r="B414" s="24">
        <v>8071</v>
      </c>
    </row>
    <row r="415" spans="1:2" ht="15" x14ac:dyDescent="0.25">
      <c r="A415" s="23">
        <v>29618</v>
      </c>
      <c r="B415" s="24">
        <v>8051</v>
      </c>
    </row>
    <row r="416" spans="1:2" ht="15" x14ac:dyDescent="0.25">
      <c r="A416" s="23">
        <v>29646</v>
      </c>
      <c r="B416" s="24">
        <v>7982</v>
      </c>
    </row>
    <row r="417" spans="1:2" ht="15" x14ac:dyDescent="0.25">
      <c r="A417" s="23">
        <v>29677</v>
      </c>
      <c r="B417" s="24">
        <v>7869</v>
      </c>
    </row>
    <row r="418" spans="1:2" ht="15" x14ac:dyDescent="0.25">
      <c r="A418" s="23">
        <v>29707</v>
      </c>
      <c r="B418" s="24">
        <v>8174</v>
      </c>
    </row>
    <row r="419" spans="1:2" ht="15" x14ac:dyDescent="0.25">
      <c r="A419" s="23">
        <v>29738</v>
      </c>
      <c r="B419" s="24">
        <v>8098</v>
      </c>
    </row>
    <row r="420" spans="1:2" ht="15" x14ac:dyDescent="0.25">
      <c r="A420" s="23">
        <v>29768</v>
      </c>
      <c r="B420" s="24">
        <v>7863</v>
      </c>
    </row>
    <row r="421" spans="1:2" ht="15" x14ac:dyDescent="0.25">
      <c r="A421" s="23">
        <v>29799</v>
      </c>
      <c r="B421" s="24">
        <v>8036</v>
      </c>
    </row>
    <row r="422" spans="1:2" ht="15" x14ac:dyDescent="0.25">
      <c r="A422" s="23">
        <v>29830</v>
      </c>
      <c r="B422" s="24">
        <v>8230</v>
      </c>
    </row>
    <row r="423" spans="1:2" ht="15" x14ac:dyDescent="0.25">
      <c r="A423" s="23">
        <v>29860</v>
      </c>
      <c r="B423" s="24">
        <v>8646</v>
      </c>
    </row>
    <row r="424" spans="1:2" ht="15" x14ac:dyDescent="0.25">
      <c r="A424" s="23">
        <v>29891</v>
      </c>
      <c r="B424" s="24">
        <v>9029</v>
      </c>
    </row>
    <row r="425" spans="1:2" ht="15" x14ac:dyDescent="0.25">
      <c r="A425" s="23">
        <v>29921</v>
      </c>
      <c r="B425" s="24">
        <v>9267</v>
      </c>
    </row>
    <row r="426" spans="1:2" ht="15" x14ac:dyDescent="0.25">
      <c r="A426" s="23">
        <v>29952</v>
      </c>
      <c r="B426" s="24">
        <v>9397</v>
      </c>
    </row>
    <row r="427" spans="1:2" ht="15" x14ac:dyDescent="0.25">
      <c r="A427" s="23">
        <v>29983</v>
      </c>
      <c r="B427" s="24">
        <v>9705</v>
      </c>
    </row>
    <row r="428" spans="1:2" ht="15" x14ac:dyDescent="0.25">
      <c r="A428" s="23">
        <v>30011</v>
      </c>
      <c r="B428" s="24">
        <v>9895</v>
      </c>
    </row>
    <row r="429" spans="1:2" ht="15" x14ac:dyDescent="0.25">
      <c r="A429" s="23">
        <v>30042</v>
      </c>
      <c r="B429" s="24">
        <v>10244</v>
      </c>
    </row>
    <row r="430" spans="1:2" ht="15" x14ac:dyDescent="0.25">
      <c r="A430" s="23">
        <v>30072</v>
      </c>
      <c r="B430" s="24">
        <v>10335</v>
      </c>
    </row>
    <row r="431" spans="1:2" ht="15" x14ac:dyDescent="0.25">
      <c r="A431" s="23">
        <v>30103</v>
      </c>
      <c r="B431" s="24">
        <v>10538</v>
      </c>
    </row>
    <row r="432" spans="1:2" ht="15" x14ac:dyDescent="0.25">
      <c r="A432" s="23">
        <v>30133</v>
      </c>
      <c r="B432" s="24">
        <v>10849</v>
      </c>
    </row>
    <row r="433" spans="1:2" ht="15" x14ac:dyDescent="0.25">
      <c r="A433" s="23">
        <v>30164</v>
      </c>
      <c r="B433" s="24">
        <v>10881</v>
      </c>
    </row>
    <row r="434" spans="1:2" ht="15" x14ac:dyDescent="0.25">
      <c r="A434" s="23">
        <v>30195</v>
      </c>
      <c r="B434" s="24">
        <v>11217</v>
      </c>
    </row>
    <row r="435" spans="1:2" ht="15" x14ac:dyDescent="0.25">
      <c r="A435" s="23">
        <v>30225</v>
      </c>
      <c r="B435" s="24">
        <v>11529</v>
      </c>
    </row>
    <row r="436" spans="1:2" ht="15" x14ac:dyDescent="0.25">
      <c r="A436" s="23">
        <v>30256</v>
      </c>
      <c r="B436" s="24">
        <v>11938</v>
      </c>
    </row>
    <row r="437" spans="1:2" ht="15" x14ac:dyDescent="0.25">
      <c r="A437" s="23">
        <v>30286</v>
      </c>
      <c r="B437" s="24">
        <v>12051</v>
      </c>
    </row>
    <row r="438" spans="1:2" ht="15" x14ac:dyDescent="0.25">
      <c r="A438" s="23">
        <v>30317</v>
      </c>
      <c r="B438" s="24">
        <v>11534</v>
      </c>
    </row>
    <row r="439" spans="1:2" ht="15" x14ac:dyDescent="0.25">
      <c r="A439" s="23">
        <v>30348</v>
      </c>
      <c r="B439" s="24">
        <v>11545</v>
      </c>
    </row>
    <row r="440" spans="1:2" ht="15" x14ac:dyDescent="0.25">
      <c r="A440" s="23">
        <v>30376</v>
      </c>
      <c r="B440" s="24">
        <v>11408</v>
      </c>
    </row>
    <row r="441" spans="1:2" ht="15" x14ac:dyDescent="0.25">
      <c r="A441" s="23">
        <v>30407</v>
      </c>
      <c r="B441" s="24">
        <v>11268</v>
      </c>
    </row>
    <row r="442" spans="1:2" ht="15" x14ac:dyDescent="0.25">
      <c r="A442" s="23">
        <v>30437</v>
      </c>
      <c r="B442" s="24">
        <v>11154</v>
      </c>
    </row>
    <row r="443" spans="1:2" ht="15" x14ac:dyDescent="0.25">
      <c r="A443" s="23">
        <v>30468</v>
      </c>
      <c r="B443" s="24">
        <v>11246</v>
      </c>
    </row>
    <row r="444" spans="1:2" ht="15" x14ac:dyDescent="0.25">
      <c r="A444" s="23">
        <v>30498</v>
      </c>
      <c r="B444" s="24">
        <v>10548</v>
      </c>
    </row>
    <row r="445" spans="1:2" ht="15" x14ac:dyDescent="0.25">
      <c r="A445" s="23">
        <v>30529</v>
      </c>
      <c r="B445" s="24">
        <v>10623</v>
      </c>
    </row>
    <row r="446" spans="1:2" ht="15" x14ac:dyDescent="0.25">
      <c r="A446" s="23">
        <v>30560</v>
      </c>
      <c r="B446" s="24">
        <v>10282</v>
      </c>
    </row>
    <row r="447" spans="1:2" ht="15" x14ac:dyDescent="0.25">
      <c r="A447" s="23">
        <v>30590</v>
      </c>
      <c r="B447" s="24">
        <v>9887</v>
      </c>
    </row>
    <row r="448" spans="1:2" ht="15" x14ac:dyDescent="0.25">
      <c r="A448" s="23">
        <v>30621</v>
      </c>
      <c r="B448" s="24">
        <v>9499</v>
      </c>
    </row>
    <row r="449" spans="1:2" ht="15" x14ac:dyDescent="0.25">
      <c r="A449" s="23">
        <v>30651</v>
      </c>
      <c r="B449" s="24">
        <v>9331</v>
      </c>
    </row>
    <row r="450" spans="1:2" ht="15" x14ac:dyDescent="0.25">
      <c r="A450" s="23">
        <v>30682</v>
      </c>
      <c r="B450" s="24">
        <v>9008</v>
      </c>
    </row>
    <row r="451" spans="1:2" ht="15" x14ac:dyDescent="0.25">
      <c r="A451" s="23">
        <v>30713</v>
      </c>
      <c r="B451" s="24">
        <v>8791</v>
      </c>
    </row>
    <row r="452" spans="1:2" ht="15" x14ac:dyDescent="0.25">
      <c r="A452" s="23">
        <v>30742</v>
      </c>
      <c r="B452" s="24">
        <v>8746</v>
      </c>
    </row>
    <row r="453" spans="1:2" ht="15" x14ac:dyDescent="0.25">
      <c r="A453" s="23">
        <v>30773</v>
      </c>
      <c r="B453" s="24">
        <v>8762</v>
      </c>
    </row>
    <row r="454" spans="1:2" ht="15" x14ac:dyDescent="0.25">
      <c r="A454" s="23">
        <v>30803</v>
      </c>
      <c r="B454" s="24">
        <v>8456</v>
      </c>
    </row>
    <row r="455" spans="1:2" ht="15" x14ac:dyDescent="0.25">
      <c r="A455" s="23">
        <v>30834</v>
      </c>
      <c r="B455" s="24">
        <v>8226</v>
      </c>
    </row>
    <row r="456" spans="1:2" ht="15" x14ac:dyDescent="0.25">
      <c r="A456" s="23">
        <v>30864</v>
      </c>
      <c r="B456" s="24">
        <v>8537</v>
      </c>
    </row>
    <row r="457" spans="1:2" ht="15" x14ac:dyDescent="0.25">
      <c r="A457" s="23">
        <v>30895</v>
      </c>
      <c r="B457" s="24">
        <v>8519</v>
      </c>
    </row>
    <row r="458" spans="1:2" ht="15" x14ac:dyDescent="0.25">
      <c r="A458" s="23">
        <v>30926</v>
      </c>
      <c r="B458" s="24">
        <v>8367</v>
      </c>
    </row>
    <row r="459" spans="1:2" ht="15" x14ac:dyDescent="0.25">
      <c r="A459" s="23">
        <v>30956</v>
      </c>
      <c r="B459" s="24">
        <v>8381</v>
      </c>
    </row>
    <row r="460" spans="1:2" ht="15" x14ac:dyDescent="0.25">
      <c r="A460" s="23">
        <v>30987</v>
      </c>
      <c r="B460" s="24">
        <v>8198</v>
      </c>
    </row>
    <row r="461" spans="1:2" ht="15" x14ac:dyDescent="0.25">
      <c r="A461" s="23">
        <v>31017</v>
      </c>
      <c r="B461" s="24">
        <v>8358</v>
      </c>
    </row>
    <row r="462" spans="1:2" ht="15" x14ac:dyDescent="0.25">
      <c r="A462" s="23">
        <v>31048</v>
      </c>
      <c r="B462" s="24">
        <v>8423</v>
      </c>
    </row>
    <row r="463" spans="1:2" ht="15" x14ac:dyDescent="0.25">
      <c r="A463" s="23">
        <v>31079</v>
      </c>
      <c r="B463" s="24">
        <v>8321</v>
      </c>
    </row>
    <row r="464" spans="1:2" ht="15" x14ac:dyDescent="0.25">
      <c r="A464" s="23">
        <v>31107</v>
      </c>
      <c r="B464" s="24">
        <v>8339</v>
      </c>
    </row>
    <row r="465" spans="1:2" ht="15" x14ac:dyDescent="0.25">
      <c r="A465" s="23">
        <v>31138</v>
      </c>
      <c r="B465" s="24">
        <v>8395</v>
      </c>
    </row>
    <row r="466" spans="1:2" ht="15" x14ac:dyDescent="0.25">
      <c r="A466" s="23">
        <v>31168</v>
      </c>
      <c r="B466" s="24">
        <v>8302</v>
      </c>
    </row>
    <row r="467" spans="1:2" ht="15" x14ac:dyDescent="0.25">
      <c r="A467" s="23">
        <v>31199</v>
      </c>
      <c r="B467" s="24">
        <v>8460</v>
      </c>
    </row>
    <row r="468" spans="1:2" ht="15" x14ac:dyDescent="0.25">
      <c r="A468" s="23">
        <v>31229</v>
      </c>
      <c r="B468" s="24">
        <v>8513</v>
      </c>
    </row>
    <row r="469" spans="1:2" ht="15" x14ac:dyDescent="0.25">
      <c r="A469" s="23">
        <v>31260</v>
      </c>
      <c r="B469" s="24">
        <v>8196</v>
      </c>
    </row>
    <row r="470" spans="1:2" ht="15" x14ac:dyDescent="0.25">
      <c r="A470" s="23">
        <v>31291</v>
      </c>
      <c r="B470" s="24">
        <v>8248</v>
      </c>
    </row>
    <row r="471" spans="1:2" ht="15" x14ac:dyDescent="0.25">
      <c r="A471" s="23">
        <v>31321</v>
      </c>
      <c r="B471" s="24">
        <v>8298</v>
      </c>
    </row>
    <row r="472" spans="1:2" ht="15" x14ac:dyDescent="0.25">
      <c r="A472" s="23">
        <v>31352</v>
      </c>
      <c r="B472" s="24">
        <v>8128</v>
      </c>
    </row>
    <row r="473" spans="1:2" ht="15" x14ac:dyDescent="0.25">
      <c r="A473" s="23">
        <v>31382</v>
      </c>
      <c r="B473" s="24">
        <v>8138</v>
      </c>
    </row>
    <row r="474" spans="1:2" ht="15" x14ac:dyDescent="0.25">
      <c r="A474" s="23">
        <v>31413</v>
      </c>
      <c r="B474" s="24">
        <v>7795</v>
      </c>
    </row>
    <row r="475" spans="1:2" ht="15" x14ac:dyDescent="0.25">
      <c r="A475" s="23">
        <v>31444</v>
      </c>
      <c r="B475" s="24">
        <v>8402</v>
      </c>
    </row>
    <row r="476" spans="1:2" ht="15" x14ac:dyDescent="0.25">
      <c r="A476" s="23">
        <v>31472</v>
      </c>
      <c r="B476" s="24">
        <v>8383</v>
      </c>
    </row>
    <row r="477" spans="1:2" ht="15" x14ac:dyDescent="0.25">
      <c r="A477" s="23">
        <v>31503</v>
      </c>
      <c r="B477" s="24">
        <v>8364</v>
      </c>
    </row>
    <row r="478" spans="1:2" ht="15" x14ac:dyDescent="0.25">
      <c r="A478" s="23">
        <v>31533</v>
      </c>
      <c r="B478" s="24">
        <v>8439</v>
      </c>
    </row>
    <row r="479" spans="1:2" ht="15" x14ac:dyDescent="0.25">
      <c r="A479" s="23">
        <v>31564</v>
      </c>
      <c r="B479" s="24">
        <v>8508</v>
      </c>
    </row>
    <row r="480" spans="1:2" ht="15" x14ac:dyDescent="0.25">
      <c r="A480" s="23">
        <v>31594</v>
      </c>
      <c r="B480" s="24">
        <v>8319</v>
      </c>
    </row>
    <row r="481" spans="1:2" ht="15" x14ac:dyDescent="0.25">
      <c r="A481" s="23">
        <v>31625</v>
      </c>
      <c r="B481" s="24">
        <v>8135</v>
      </c>
    </row>
    <row r="482" spans="1:2" ht="15" x14ac:dyDescent="0.25">
      <c r="A482" s="23">
        <v>31656</v>
      </c>
      <c r="B482" s="24">
        <v>8310</v>
      </c>
    </row>
    <row r="483" spans="1:2" ht="15" x14ac:dyDescent="0.25">
      <c r="A483" s="23">
        <v>31686</v>
      </c>
      <c r="B483" s="24">
        <v>8243</v>
      </c>
    </row>
    <row r="484" spans="1:2" ht="15" x14ac:dyDescent="0.25">
      <c r="A484" s="23">
        <v>31717</v>
      </c>
      <c r="B484" s="24">
        <v>8159</v>
      </c>
    </row>
    <row r="485" spans="1:2" ht="15" x14ac:dyDescent="0.25">
      <c r="A485" s="23">
        <v>31747</v>
      </c>
      <c r="B485" s="24">
        <v>7883</v>
      </c>
    </row>
    <row r="486" spans="1:2" ht="15" x14ac:dyDescent="0.25">
      <c r="A486" s="23">
        <v>31778</v>
      </c>
      <c r="B486" s="24">
        <v>7892</v>
      </c>
    </row>
    <row r="487" spans="1:2" ht="15" x14ac:dyDescent="0.25">
      <c r="A487" s="23">
        <v>31809</v>
      </c>
      <c r="B487" s="24">
        <v>7865</v>
      </c>
    </row>
    <row r="488" spans="1:2" ht="15" x14ac:dyDescent="0.25">
      <c r="A488" s="23">
        <v>31837</v>
      </c>
      <c r="B488" s="24">
        <v>7862</v>
      </c>
    </row>
    <row r="489" spans="1:2" ht="15" x14ac:dyDescent="0.25">
      <c r="A489" s="23">
        <v>31868</v>
      </c>
      <c r="B489" s="24">
        <v>7542</v>
      </c>
    </row>
    <row r="490" spans="1:2" ht="15" x14ac:dyDescent="0.25">
      <c r="A490" s="23">
        <v>31898</v>
      </c>
      <c r="B490" s="24">
        <v>7574</v>
      </c>
    </row>
    <row r="491" spans="1:2" ht="15" x14ac:dyDescent="0.25">
      <c r="A491" s="23">
        <v>31929</v>
      </c>
      <c r="B491" s="24">
        <v>7398</v>
      </c>
    </row>
    <row r="492" spans="1:2" ht="15" x14ac:dyDescent="0.25">
      <c r="A492" s="23">
        <v>31959</v>
      </c>
      <c r="B492" s="24">
        <v>7268</v>
      </c>
    </row>
    <row r="493" spans="1:2" ht="15" x14ac:dyDescent="0.25">
      <c r="A493" s="23">
        <v>31990</v>
      </c>
      <c r="B493" s="24">
        <v>7261</v>
      </c>
    </row>
    <row r="494" spans="1:2" ht="15" x14ac:dyDescent="0.25">
      <c r="A494" s="23">
        <v>32021</v>
      </c>
      <c r="B494" s="24">
        <v>7102</v>
      </c>
    </row>
    <row r="495" spans="1:2" ht="15" x14ac:dyDescent="0.25">
      <c r="A495" s="23">
        <v>32051</v>
      </c>
      <c r="B495" s="24">
        <v>7227</v>
      </c>
    </row>
    <row r="496" spans="1:2" ht="15" x14ac:dyDescent="0.25">
      <c r="A496" s="23">
        <v>32082</v>
      </c>
      <c r="B496" s="24">
        <v>7035</v>
      </c>
    </row>
    <row r="497" spans="1:2" ht="15" x14ac:dyDescent="0.25">
      <c r="A497" s="23">
        <v>32112</v>
      </c>
      <c r="B497" s="24">
        <v>6936</v>
      </c>
    </row>
    <row r="498" spans="1:2" ht="15" x14ac:dyDescent="0.25">
      <c r="A498" s="23">
        <v>32143</v>
      </c>
      <c r="B498" s="24">
        <v>6953</v>
      </c>
    </row>
    <row r="499" spans="1:2" ht="15" x14ac:dyDescent="0.25">
      <c r="A499" s="23">
        <v>32174</v>
      </c>
      <c r="B499" s="24">
        <v>6929</v>
      </c>
    </row>
    <row r="500" spans="1:2" ht="15" x14ac:dyDescent="0.25">
      <c r="A500" s="23">
        <v>32203</v>
      </c>
      <c r="B500" s="24">
        <v>6876</v>
      </c>
    </row>
    <row r="501" spans="1:2" ht="15" x14ac:dyDescent="0.25">
      <c r="A501" s="23">
        <v>32234</v>
      </c>
      <c r="B501" s="24">
        <v>6601</v>
      </c>
    </row>
    <row r="502" spans="1:2" ht="15" x14ac:dyDescent="0.25">
      <c r="A502" s="23">
        <v>32264</v>
      </c>
      <c r="B502" s="24">
        <v>6779</v>
      </c>
    </row>
    <row r="503" spans="1:2" ht="15" x14ac:dyDescent="0.25">
      <c r="A503" s="23">
        <v>32295</v>
      </c>
      <c r="B503" s="24">
        <v>6546</v>
      </c>
    </row>
    <row r="504" spans="1:2" ht="15" x14ac:dyDescent="0.25">
      <c r="A504" s="23">
        <v>32325</v>
      </c>
      <c r="B504" s="24">
        <v>6605</v>
      </c>
    </row>
    <row r="505" spans="1:2" ht="15" x14ac:dyDescent="0.25">
      <c r="A505" s="23">
        <v>32356</v>
      </c>
      <c r="B505" s="24">
        <v>6843</v>
      </c>
    </row>
    <row r="506" spans="1:2" ht="15" x14ac:dyDescent="0.25">
      <c r="A506" s="23">
        <v>32387</v>
      </c>
      <c r="B506" s="24">
        <v>6604</v>
      </c>
    </row>
    <row r="507" spans="1:2" ht="15" x14ac:dyDescent="0.25">
      <c r="A507" s="23">
        <v>32417</v>
      </c>
      <c r="B507" s="24">
        <v>6568</v>
      </c>
    </row>
    <row r="508" spans="1:2" ht="15" x14ac:dyDescent="0.25">
      <c r="A508" s="23">
        <v>32448</v>
      </c>
      <c r="B508" s="24">
        <v>6537</v>
      </c>
    </row>
    <row r="509" spans="1:2" ht="15" x14ac:dyDescent="0.25">
      <c r="A509" s="23">
        <v>32478</v>
      </c>
      <c r="B509" s="24">
        <v>6518</v>
      </c>
    </row>
    <row r="510" spans="1:2" ht="15" x14ac:dyDescent="0.25">
      <c r="A510" s="23">
        <v>32509</v>
      </c>
      <c r="B510" s="24">
        <v>6682</v>
      </c>
    </row>
    <row r="511" spans="1:2" ht="15" x14ac:dyDescent="0.25">
      <c r="A511" s="23">
        <v>32540</v>
      </c>
      <c r="B511" s="24">
        <v>6359</v>
      </c>
    </row>
    <row r="512" spans="1:2" ht="15" x14ac:dyDescent="0.25">
      <c r="A512" s="23">
        <v>32568</v>
      </c>
      <c r="B512" s="24">
        <v>6205</v>
      </c>
    </row>
    <row r="513" spans="1:2" ht="15" x14ac:dyDescent="0.25">
      <c r="A513" s="23">
        <v>32599</v>
      </c>
      <c r="B513" s="24">
        <v>6468</v>
      </c>
    </row>
    <row r="514" spans="1:2" ht="15" x14ac:dyDescent="0.25">
      <c r="A514" s="23">
        <v>32629</v>
      </c>
      <c r="B514" s="24">
        <v>6375</v>
      </c>
    </row>
    <row r="515" spans="1:2" ht="15" x14ac:dyDescent="0.25">
      <c r="A515" s="23">
        <v>32660</v>
      </c>
      <c r="B515" s="24">
        <v>6577</v>
      </c>
    </row>
    <row r="516" spans="1:2" ht="15" x14ac:dyDescent="0.25">
      <c r="A516" s="23">
        <v>32690</v>
      </c>
      <c r="B516" s="24">
        <v>6495</v>
      </c>
    </row>
    <row r="517" spans="1:2" ht="15" x14ac:dyDescent="0.25">
      <c r="A517" s="23">
        <v>32721</v>
      </c>
      <c r="B517" s="24">
        <v>6511</v>
      </c>
    </row>
    <row r="518" spans="1:2" ht="15" x14ac:dyDescent="0.25">
      <c r="A518" s="23">
        <v>32752</v>
      </c>
      <c r="B518" s="24">
        <v>6590</v>
      </c>
    </row>
    <row r="519" spans="1:2" ht="15" x14ac:dyDescent="0.25">
      <c r="A519" s="23">
        <v>32782</v>
      </c>
      <c r="B519" s="24">
        <v>6630</v>
      </c>
    </row>
    <row r="520" spans="1:2" ht="15" x14ac:dyDescent="0.25">
      <c r="A520" s="23">
        <v>32813</v>
      </c>
      <c r="B520" s="24">
        <v>6725</v>
      </c>
    </row>
    <row r="521" spans="1:2" ht="15" x14ac:dyDescent="0.25">
      <c r="A521" s="23">
        <v>32843</v>
      </c>
      <c r="B521" s="24">
        <v>6667</v>
      </c>
    </row>
    <row r="522" spans="1:2" ht="15" x14ac:dyDescent="0.25">
      <c r="A522" s="23">
        <v>32874</v>
      </c>
      <c r="B522" s="24">
        <v>6752</v>
      </c>
    </row>
    <row r="523" spans="1:2" ht="15" x14ac:dyDescent="0.25">
      <c r="A523" s="23">
        <v>32905</v>
      </c>
      <c r="B523" s="24">
        <v>6651</v>
      </c>
    </row>
    <row r="524" spans="1:2" ht="15" x14ac:dyDescent="0.25">
      <c r="A524" s="23">
        <v>32933</v>
      </c>
      <c r="B524" s="24">
        <v>6598</v>
      </c>
    </row>
    <row r="525" spans="1:2" ht="15" x14ac:dyDescent="0.25">
      <c r="A525" s="23">
        <v>32964</v>
      </c>
      <c r="B525" s="24">
        <v>6797</v>
      </c>
    </row>
    <row r="526" spans="1:2" ht="15" x14ac:dyDescent="0.25">
      <c r="A526" s="23">
        <v>32994</v>
      </c>
      <c r="B526" s="24">
        <v>6742</v>
      </c>
    </row>
    <row r="527" spans="1:2" ht="15" x14ac:dyDescent="0.25">
      <c r="A527" s="23">
        <v>33025</v>
      </c>
      <c r="B527" s="24">
        <v>6590</v>
      </c>
    </row>
    <row r="528" spans="1:2" ht="15" x14ac:dyDescent="0.25">
      <c r="A528" s="23">
        <v>33055</v>
      </c>
      <c r="B528" s="24">
        <v>6922</v>
      </c>
    </row>
    <row r="529" spans="1:2" ht="15" x14ac:dyDescent="0.25">
      <c r="A529" s="23">
        <v>33086</v>
      </c>
      <c r="B529" s="24">
        <v>7188</v>
      </c>
    </row>
    <row r="530" spans="1:2" ht="15" x14ac:dyDescent="0.25">
      <c r="A530" s="23">
        <v>33117</v>
      </c>
      <c r="B530" s="24">
        <v>7368</v>
      </c>
    </row>
    <row r="531" spans="1:2" ht="15" x14ac:dyDescent="0.25">
      <c r="A531" s="23">
        <v>33147</v>
      </c>
      <c r="B531" s="24">
        <v>7459</v>
      </c>
    </row>
    <row r="532" spans="1:2" ht="15" x14ac:dyDescent="0.25">
      <c r="A532" s="23">
        <v>33178</v>
      </c>
      <c r="B532" s="24">
        <v>7764</v>
      </c>
    </row>
    <row r="533" spans="1:2" ht="15" x14ac:dyDescent="0.25">
      <c r="A533" s="23">
        <v>33208</v>
      </c>
      <c r="B533" s="24">
        <v>7901</v>
      </c>
    </row>
    <row r="534" spans="1:2" ht="15" x14ac:dyDescent="0.25">
      <c r="A534" s="23">
        <v>33239</v>
      </c>
      <c r="B534" s="24">
        <v>8015</v>
      </c>
    </row>
    <row r="535" spans="1:2" ht="15" x14ac:dyDescent="0.25">
      <c r="A535" s="23">
        <v>33270</v>
      </c>
      <c r="B535" s="24">
        <v>8265</v>
      </c>
    </row>
    <row r="536" spans="1:2" ht="15" x14ac:dyDescent="0.25">
      <c r="A536" s="23">
        <v>33298</v>
      </c>
      <c r="B536" s="24">
        <v>8586</v>
      </c>
    </row>
    <row r="537" spans="1:2" ht="15" x14ac:dyDescent="0.25">
      <c r="A537" s="23">
        <v>33329</v>
      </c>
      <c r="B537" s="24">
        <v>8439</v>
      </c>
    </row>
    <row r="538" spans="1:2" ht="15" x14ac:dyDescent="0.25">
      <c r="A538" s="23">
        <v>33359</v>
      </c>
      <c r="B538" s="24">
        <v>8736</v>
      </c>
    </row>
    <row r="539" spans="1:2" ht="15" x14ac:dyDescent="0.25">
      <c r="A539" s="23">
        <v>33390</v>
      </c>
      <c r="B539" s="24">
        <v>8692</v>
      </c>
    </row>
    <row r="540" spans="1:2" ht="15" x14ac:dyDescent="0.25">
      <c r="A540" s="23">
        <v>33420</v>
      </c>
      <c r="B540" s="24">
        <v>8586</v>
      </c>
    </row>
    <row r="541" spans="1:2" ht="15" x14ac:dyDescent="0.25">
      <c r="A541" s="23">
        <v>33451</v>
      </c>
      <c r="B541" s="24">
        <v>8666</v>
      </c>
    </row>
    <row r="542" spans="1:2" ht="15" x14ac:dyDescent="0.25">
      <c r="A542" s="23">
        <v>33482</v>
      </c>
      <c r="B542" s="24">
        <v>8722</v>
      </c>
    </row>
    <row r="543" spans="1:2" ht="15" x14ac:dyDescent="0.25">
      <c r="A543" s="23">
        <v>33512</v>
      </c>
      <c r="B543" s="24">
        <v>8842</v>
      </c>
    </row>
    <row r="544" spans="1:2" ht="15" x14ac:dyDescent="0.25">
      <c r="A544" s="23">
        <v>33543</v>
      </c>
      <c r="B544" s="24">
        <v>8931</v>
      </c>
    </row>
    <row r="545" spans="1:2" ht="15" x14ac:dyDescent="0.25">
      <c r="A545" s="23">
        <v>33573</v>
      </c>
      <c r="B545" s="24">
        <v>9198</v>
      </c>
    </row>
    <row r="546" spans="1:2" ht="15" x14ac:dyDescent="0.25">
      <c r="A546" s="23">
        <v>33604</v>
      </c>
      <c r="B546" s="24">
        <v>9283</v>
      </c>
    </row>
    <row r="547" spans="1:2" ht="15" x14ac:dyDescent="0.25">
      <c r="A547" s="23">
        <v>33635</v>
      </c>
      <c r="B547" s="24">
        <v>9454</v>
      </c>
    </row>
    <row r="548" spans="1:2" ht="15" x14ac:dyDescent="0.25">
      <c r="A548" s="23">
        <v>33664</v>
      </c>
      <c r="B548" s="24">
        <v>9460</v>
      </c>
    </row>
    <row r="549" spans="1:2" ht="15" x14ac:dyDescent="0.25">
      <c r="A549" s="23">
        <v>33695</v>
      </c>
      <c r="B549" s="24">
        <v>9415</v>
      </c>
    </row>
    <row r="550" spans="1:2" ht="15" x14ac:dyDescent="0.25">
      <c r="A550" s="23">
        <v>33725</v>
      </c>
      <c r="B550" s="24">
        <v>9744</v>
      </c>
    </row>
    <row r="551" spans="1:2" ht="15" x14ac:dyDescent="0.25">
      <c r="A551" s="23">
        <v>33756</v>
      </c>
      <c r="B551" s="24">
        <v>10040</v>
      </c>
    </row>
    <row r="552" spans="1:2" ht="15" x14ac:dyDescent="0.25">
      <c r="A552" s="23">
        <v>33786</v>
      </c>
      <c r="B552" s="24">
        <v>9850</v>
      </c>
    </row>
    <row r="553" spans="1:2" ht="15" x14ac:dyDescent="0.25">
      <c r="A553" s="23">
        <v>33817</v>
      </c>
      <c r="B553" s="24">
        <v>9787</v>
      </c>
    </row>
    <row r="554" spans="1:2" ht="15" x14ac:dyDescent="0.25">
      <c r="A554" s="23">
        <v>33848</v>
      </c>
      <c r="B554" s="24">
        <v>9781</v>
      </c>
    </row>
    <row r="555" spans="1:2" ht="15" x14ac:dyDescent="0.25">
      <c r="A555" s="23">
        <v>33878</v>
      </c>
      <c r="B555" s="24">
        <v>9398</v>
      </c>
    </row>
    <row r="556" spans="1:2" ht="15" x14ac:dyDescent="0.25">
      <c r="A556" s="23">
        <v>33909</v>
      </c>
      <c r="B556" s="24">
        <v>9565</v>
      </c>
    </row>
    <row r="557" spans="1:2" ht="15" x14ac:dyDescent="0.25">
      <c r="A557" s="23">
        <v>33939</v>
      </c>
      <c r="B557" s="24">
        <v>9557</v>
      </c>
    </row>
    <row r="558" spans="1:2" ht="15" x14ac:dyDescent="0.25">
      <c r="A558" s="23">
        <v>33970</v>
      </c>
      <c r="B558" s="24">
        <v>9325</v>
      </c>
    </row>
    <row r="559" spans="1:2" ht="15" x14ac:dyDescent="0.25">
      <c r="A559" s="23">
        <v>34001</v>
      </c>
      <c r="B559" s="24">
        <v>9183</v>
      </c>
    </row>
    <row r="560" spans="1:2" ht="15" x14ac:dyDescent="0.25">
      <c r="A560" s="23">
        <v>34029</v>
      </c>
      <c r="B560" s="24">
        <v>9056</v>
      </c>
    </row>
    <row r="561" spans="1:2" ht="15" x14ac:dyDescent="0.25">
      <c r="A561" s="23">
        <v>34060</v>
      </c>
      <c r="B561" s="24">
        <v>9110</v>
      </c>
    </row>
    <row r="562" spans="1:2" ht="15" x14ac:dyDescent="0.25">
      <c r="A562" s="23">
        <v>34090</v>
      </c>
      <c r="B562" s="24">
        <v>9149</v>
      </c>
    </row>
    <row r="563" spans="1:2" ht="15" x14ac:dyDescent="0.25">
      <c r="A563" s="23">
        <v>34121</v>
      </c>
      <c r="B563" s="24">
        <v>9121</v>
      </c>
    </row>
    <row r="564" spans="1:2" ht="15" x14ac:dyDescent="0.25">
      <c r="A564" s="23">
        <v>34151</v>
      </c>
      <c r="B564" s="24">
        <v>8930</v>
      </c>
    </row>
    <row r="565" spans="1:2" ht="15" x14ac:dyDescent="0.25">
      <c r="A565" s="23">
        <v>34182</v>
      </c>
      <c r="B565" s="24">
        <v>8763</v>
      </c>
    </row>
    <row r="566" spans="1:2" ht="15" x14ac:dyDescent="0.25">
      <c r="A566" s="23">
        <v>34213</v>
      </c>
      <c r="B566" s="24">
        <v>8714</v>
      </c>
    </row>
    <row r="567" spans="1:2" ht="15" x14ac:dyDescent="0.25">
      <c r="A567" s="23">
        <v>34243</v>
      </c>
      <c r="B567" s="24">
        <v>8750</v>
      </c>
    </row>
    <row r="568" spans="1:2" ht="15" x14ac:dyDescent="0.25">
      <c r="A568" s="23">
        <v>34274</v>
      </c>
      <c r="B568" s="24">
        <v>8542</v>
      </c>
    </row>
    <row r="569" spans="1:2" ht="15" x14ac:dyDescent="0.25">
      <c r="A569" s="23">
        <v>34304</v>
      </c>
      <c r="B569" s="24">
        <v>8477</v>
      </c>
    </row>
    <row r="570" spans="1:2" ht="15" x14ac:dyDescent="0.25">
      <c r="A570" s="23">
        <v>34335</v>
      </c>
      <c r="B570" s="24">
        <v>8630</v>
      </c>
    </row>
    <row r="571" spans="1:2" ht="15" x14ac:dyDescent="0.25">
      <c r="A571" s="23">
        <v>34366</v>
      </c>
      <c r="B571" s="24">
        <v>8583</v>
      </c>
    </row>
    <row r="572" spans="1:2" ht="15" x14ac:dyDescent="0.25">
      <c r="A572" s="23">
        <v>34394</v>
      </c>
      <c r="B572" s="24">
        <v>8470</v>
      </c>
    </row>
    <row r="573" spans="1:2" ht="15" x14ac:dyDescent="0.25">
      <c r="A573" s="23">
        <v>34425</v>
      </c>
      <c r="B573" s="24">
        <v>8331</v>
      </c>
    </row>
    <row r="574" spans="1:2" ht="15" x14ac:dyDescent="0.25">
      <c r="A574" s="23">
        <v>34455</v>
      </c>
      <c r="B574" s="24">
        <v>7915</v>
      </c>
    </row>
    <row r="575" spans="1:2" ht="15" x14ac:dyDescent="0.25">
      <c r="A575" s="23">
        <v>34486</v>
      </c>
      <c r="B575" s="24">
        <v>7927</v>
      </c>
    </row>
    <row r="576" spans="1:2" ht="15" x14ac:dyDescent="0.25">
      <c r="A576" s="23">
        <v>34516</v>
      </c>
      <c r="B576" s="24">
        <v>7946</v>
      </c>
    </row>
    <row r="577" spans="1:2" ht="15" x14ac:dyDescent="0.25">
      <c r="A577" s="23">
        <v>34547</v>
      </c>
      <c r="B577" s="24">
        <v>7933</v>
      </c>
    </row>
    <row r="578" spans="1:2" ht="15" x14ac:dyDescent="0.25">
      <c r="A578" s="23">
        <v>34578</v>
      </c>
      <c r="B578" s="24">
        <v>7734</v>
      </c>
    </row>
    <row r="579" spans="1:2" ht="15" x14ac:dyDescent="0.25">
      <c r="A579" s="23">
        <v>34608</v>
      </c>
      <c r="B579" s="24">
        <v>7632</v>
      </c>
    </row>
    <row r="580" spans="1:2" ht="15" x14ac:dyDescent="0.25">
      <c r="A580" s="23">
        <v>34639</v>
      </c>
      <c r="B580" s="24">
        <v>7375</v>
      </c>
    </row>
    <row r="581" spans="1:2" ht="15" x14ac:dyDescent="0.25">
      <c r="A581" s="23">
        <v>34669</v>
      </c>
      <c r="B581" s="24">
        <v>7230</v>
      </c>
    </row>
    <row r="582" spans="1:2" ht="15" x14ac:dyDescent="0.25">
      <c r="A582" s="23">
        <v>34700</v>
      </c>
      <c r="B582" s="24">
        <v>7375</v>
      </c>
    </row>
    <row r="583" spans="1:2" ht="15" x14ac:dyDescent="0.25">
      <c r="A583" s="23">
        <v>34731</v>
      </c>
      <c r="B583" s="24">
        <v>7187</v>
      </c>
    </row>
    <row r="584" spans="1:2" ht="15" x14ac:dyDescent="0.25">
      <c r="A584" s="23">
        <v>34759</v>
      </c>
      <c r="B584" s="24">
        <v>7153</v>
      </c>
    </row>
    <row r="585" spans="1:2" ht="15" x14ac:dyDescent="0.25">
      <c r="A585" s="23">
        <v>34790</v>
      </c>
      <c r="B585" s="24">
        <v>7645</v>
      </c>
    </row>
    <row r="586" spans="1:2" ht="15" x14ac:dyDescent="0.25">
      <c r="A586" s="23">
        <v>34820</v>
      </c>
      <c r="B586" s="24">
        <v>7430</v>
      </c>
    </row>
    <row r="587" spans="1:2" ht="15" x14ac:dyDescent="0.25">
      <c r="A587" s="23">
        <v>34851</v>
      </c>
      <c r="B587" s="24">
        <v>7427</v>
      </c>
    </row>
    <row r="588" spans="1:2" ht="15" x14ac:dyDescent="0.25">
      <c r="A588" s="23">
        <v>34881</v>
      </c>
      <c r="B588" s="24">
        <v>7527</v>
      </c>
    </row>
    <row r="589" spans="1:2" ht="15" x14ac:dyDescent="0.25">
      <c r="A589" s="23">
        <v>34912</v>
      </c>
      <c r="B589" s="24">
        <v>7484</v>
      </c>
    </row>
    <row r="590" spans="1:2" ht="15" x14ac:dyDescent="0.25">
      <c r="A590" s="23">
        <v>34943</v>
      </c>
      <c r="B590" s="24">
        <v>7478</v>
      </c>
    </row>
    <row r="591" spans="1:2" ht="15" x14ac:dyDescent="0.25">
      <c r="A591" s="23">
        <v>34973</v>
      </c>
      <c r="B591" s="24">
        <v>7328</v>
      </c>
    </row>
    <row r="592" spans="1:2" ht="15" x14ac:dyDescent="0.25">
      <c r="A592" s="23">
        <v>35004</v>
      </c>
      <c r="B592" s="24">
        <v>7426</v>
      </c>
    </row>
    <row r="593" spans="1:2" ht="15" x14ac:dyDescent="0.25">
      <c r="A593" s="23">
        <v>35034</v>
      </c>
      <c r="B593" s="24">
        <v>7423</v>
      </c>
    </row>
    <row r="594" spans="1:2" ht="15" x14ac:dyDescent="0.25">
      <c r="A594" s="23">
        <v>35065</v>
      </c>
      <c r="B594" s="24">
        <v>7491</v>
      </c>
    </row>
    <row r="595" spans="1:2" ht="15" x14ac:dyDescent="0.25">
      <c r="A595" s="23">
        <v>35096</v>
      </c>
      <c r="B595" s="24">
        <v>7313</v>
      </c>
    </row>
    <row r="596" spans="1:2" ht="15" x14ac:dyDescent="0.25">
      <c r="A596" s="23">
        <v>35125</v>
      </c>
      <c r="B596" s="24">
        <v>7318</v>
      </c>
    </row>
    <row r="597" spans="1:2" ht="15" x14ac:dyDescent="0.25">
      <c r="A597" s="23">
        <v>35156</v>
      </c>
      <c r="B597" s="24">
        <v>7415</v>
      </c>
    </row>
    <row r="598" spans="1:2" ht="15" x14ac:dyDescent="0.25">
      <c r="A598" s="23">
        <v>35186</v>
      </c>
      <c r="B598" s="24">
        <v>7423</v>
      </c>
    </row>
    <row r="599" spans="1:2" ht="15" x14ac:dyDescent="0.25">
      <c r="A599" s="23">
        <v>35217</v>
      </c>
      <c r="B599" s="24">
        <v>7095</v>
      </c>
    </row>
    <row r="600" spans="1:2" ht="15" x14ac:dyDescent="0.25">
      <c r="A600" s="23">
        <v>35247</v>
      </c>
      <c r="B600" s="24">
        <v>7337</v>
      </c>
    </row>
    <row r="601" spans="1:2" ht="15" x14ac:dyDescent="0.25">
      <c r="A601" s="23">
        <v>35278</v>
      </c>
      <c r="B601" s="24">
        <v>6882</v>
      </c>
    </row>
    <row r="602" spans="1:2" ht="15" x14ac:dyDescent="0.25">
      <c r="A602" s="23">
        <v>35309</v>
      </c>
      <c r="B602" s="24">
        <v>6979</v>
      </c>
    </row>
    <row r="603" spans="1:2" ht="15" x14ac:dyDescent="0.25">
      <c r="A603" s="23">
        <v>35339</v>
      </c>
      <c r="B603" s="24">
        <v>7031</v>
      </c>
    </row>
    <row r="604" spans="1:2" ht="15" x14ac:dyDescent="0.25">
      <c r="A604" s="23">
        <v>35370</v>
      </c>
      <c r="B604" s="24">
        <v>7236</v>
      </c>
    </row>
    <row r="605" spans="1:2" ht="15" x14ac:dyDescent="0.25">
      <c r="A605" s="23">
        <v>35400</v>
      </c>
      <c r="B605" s="24">
        <v>7253</v>
      </c>
    </row>
    <row r="606" spans="1:2" ht="15" x14ac:dyDescent="0.25">
      <c r="A606" s="23">
        <v>35431</v>
      </c>
      <c r="B606" s="24">
        <v>7158</v>
      </c>
    </row>
    <row r="607" spans="1:2" ht="15" x14ac:dyDescent="0.25">
      <c r="A607" s="23">
        <v>35462</v>
      </c>
      <c r="B607" s="24">
        <v>7102</v>
      </c>
    </row>
    <row r="608" spans="1:2" ht="15" x14ac:dyDescent="0.25">
      <c r="A608" s="23">
        <v>35490</v>
      </c>
      <c r="B608" s="24">
        <v>7000</v>
      </c>
    </row>
    <row r="609" spans="1:2" ht="15" x14ac:dyDescent="0.25">
      <c r="A609" s="23">
        <v>35521</v>
      </c>
      <c r="B609" s="24">
        <v>6873</v>
      </c>
    </row>
    <row r="610" spans="1:2" ht="15" x14ac:dyDescent="0.25">
      <c r="A610" s="23">
        <v>35551</v>
      </c>
      <c r="B610" s="24">
        <v>6655</v>
      </c>
    </row>
    <row r="611" spans="1:2" ht="15" x14ac:dyDescent="0.25">
      <c r="A611" s="23">
        <v>35582</v>
      </c>
      <c r="B611" s="24">
        <v>6799</v>
      </c>
    </row>
    <row r="612" spans="1:2" ht="15" x14ac:dyDescent="0.25">
      <c r="A612" s="23">
        <v>35612</v>
      </c>
      <c r="B612" s="24">
        <v>6655</v>
      </c>
    </row>
    <row r="613" spans="1:2" ht="15" x14ac:dyDescent="0.25">
      <c r="A613" s="23">
        <v>35643</v>
      </c>
      <c r="B613" s="24">
        <v>6608</v>
      </c>
    </row>
    <row r="614" spans="1:2" ht="15" x14ac:dyDescent="0.25">
      <c r="A614" s="23">
        <v>35674</v>
      </c>
      <c r="B614" s="24">
        <v>6656</v>
      </c>
    </row>
    <row r="615" spans="1:2" ht="15" x14ac:dyDescent="0.25">
      <c r="A615" s="23">
        <v>35704</v>
      </c>
      <c r="B615" s="24">
        <v>6454</v>
      </c>
    </row>
    <row r="616" spans="1:2" ht="15" x14ac:dyDescent="0.25">
      <c r="A616" s="23">
        <v>35735</v>
      </c>
      <c r="B616" s="24">
        <v>6308</v>
      </c>
    </row>
    <row r="617" spans="1:2" ht="15" x14ac:dyDescent="0.25">
      <c r="A617" s="23">
        <v>35765</v>
      </c>
      <c r="B617" s="24">
        <v>6476</v>
      </c>
    </row>
    <row r="618" spans="1:2" ht="15" x14ac:dyDescent="0.25">
      <c r="A618" s="23">
        <v>35796</v>
      </c>
      <c r="B618" s="24">
        <v>6368</v>
      </c>
    </row>
    <row r="619" spans="1:2" ht="15" x14ac:dyDescent="0.25">
      <c r="A619" s="23">
        <v>35827</v>
      </c>
      <c r="B619" s="24">
        <v>6306</v>
      </c>
    </row>
    <row r="620" spans="1:2" ht="15" x14ac:dyDescent="0.25">
      <c r="A620" s="23">
        <v>35855</v>
      </c>
      <c r="B620" s="24">
        <v>6422</v>
      </c>
    </row>
    <row r="621" spans="1:2" ht="15" x14ac:dyDescent="0.25">
      <c r="A621" s="23">
        <v>35886</v>
      </c>
      <c r="B621" s="24">
        <v>5941</v>
      </c>
    </row>
    <row r="622" spans="1:2" ht="15" x14ac:dyDescent="0.25">
      <c r="A622" s="23">
        <v>35916</v>
      </c>
      <c r="B622" s="24">
        <v>6047</v>
      </c>
    </row>
    <row r="623" spans="1:2" ht="15" x14ac:dyDescent="0.25">
      <c r="A623" s="23">
        <v>35947</v>
      </c>
      <c r="B623" s="24">
        <v>6212</v>
      </c>
    </row>
    <row r="624" spans="1:2" ht="15" x14ac:dyDescent="0.25">
      <c r="A624" s="23">
        <v>35977</v>
      </c>
      <c r="B624" s="24">
        <v>6259</v>
      </c>
    </row>
    <row r="625" spans="1:2" ht="15" x14ac:dyDescent="0.25">
      <c r="A625" s="23">
        <v>36008</v>
      </c>
      <c r="B625" s="24">
        <v>6179</v>
      </c>
    </row>
    <row r="626" spans="1:2" ht="15" x14ac:dyDescent="0.25">
      <c r="A626" s="23">
        <v>36039</v>
      </c>
      <c r="B626" s="24">
        <v>6300</v>
      </c>
    </row>
    <row r="627" spans="1:2" ht="15" x14ac:dyDescent="0.25">
      <c r="A627" s="23">
        <v>36069</v>
      </c>
      <c r="B627" s="24">
        <v>6280</v>
      </c>
    </row>
    <row r="628" spans="1:2" ht="15" x14ac:dyDescent="0.25">
      <c r="A628" s="23">
        <v>36100</v>
      </c>
      <c r="B628" s="24">
        <v>6100</v>
      </c>
    </row>
    <row r="629" spans="1:2" ht="15" x14ac:dyDescent="0.25">
      <c r="A629" s="23">
        <v>36130</v>
      </c>
      <c r="B629" s="24">
        <v>6032</v>
      </c>
    </row>
    <row r="630" spans="1:2" ht="15" x14ac:dyDescent="0.25">
      <c r="A630" s="23">
        <v>36161</v>
      </c>
      <c r="B630" s="24">
        <v>5976</v>
      </c>
    </row>
    <row r="631" spans="1:2" ht="15" x14ac:dyDescent="0.25">
      <c r="A631" s="23">
        <v>36192</v>
      </c>
      <c r="B631" s="24">
        <v>6111</v>
      </c>
    </row>
    <row r="632" spans="1:2" ht="15" x14ac:dyDescent="0.25">
      <c r="A632" s="23">
        <v>36220</v>
      </c>
      <c r="B632" s="24">
        <v>5783</v>
      </c>
    </row>
    <row r="633" spans="1:2" ht="15" x14ac:dyDescent="0.25">
      <c r="A633" s="23">
        <v>36251</v>
      </c>
      <c r="B633" s="24">
        <v>6004</v>
      </c>
    </row>
    <row r="634" spans="1:2" ht="15" x14ac:dyDescent="0.25">
      <c r="A634" s="23">
        <v>36281</v>
      </c>
      <c r="B634" s="24">
        <v>5796</v>
      </c>
    </row>
    <row r="635" spans="1:2" ht="15" x14ac:dyDescent="0.25">
      <c r="A635" s="23">
        <v>36312</v>
      </c>
      <c r="B635" s="24">
        <v>5951</v>
      </c>
    </row>
    <row r="636" spans="1:2" ht="15" x14ac:dyDescent="0.25">
      <c r="A636" s="23">
        <v>36342</v>
      </c>
      <c r="B636" s="24">
        <v>6025</v>
      </c>
    </row>
    <row r="637" spans="1:2" ht="15" x14ac:dyDescent="0.25">
      <c r="A637" s="23">
        <v>36373</v>
      </c>
      <c r="B637" s="24">
        <v>5838</v>
      </c>
    </row>
    <row r="638" spans="1:2" ht="15" x14ac:dyDescent="0.25">
      <c r="A638" s="23">
        <v>36404</v>
      </c>
      <c r="B638" s="24">
        <v>5915</v>
      </c>
    </row>
    <row r="639" spans="1:2" ht="15" x14ac:dyDescent="0.25">
      <c r="A639" s="23">
        <v>36434</v>
      </c>
      <c r="B639" s="24">
        <v>5778</v>
      </c>
    </row>
    <row r="640" spans="1:2" ht="15" x14ac:dyDescent="0.25">
      <c r="A640" s="23">
        <v>36465</v>
      </c>
      <c r="B640" s="24">
        <v>5716</v>
      </c>
    </row>
    <row r="641" spans="1:2" ht="15" x14ac:dyDescent="0.25">
      <c r="A641" s="23">
        <v>36495</v>
      </c>
      <c r="B641" s="24">
        <v>5653</v>
      </c>
    </row>
    <row r="642" spans="1:2" ht="15" x14ac:dyDescent="0.25">
      <c r="A642" s="23">
        <v>36526</v>
      </c>
      <c r="B642" s="24">
        <v>5708</v>
      </c>
    </row>
    <row r="643" spans="1:2" ht="15" x14ac:dyDescent="0.25">
      <c r="A643" s="23">
        <v>36557</v>
      </c>
      <c r="B643" s="24">
        <v>5858</v>
      </c>
    </row>
    <row r="644" spans="1:2" ht="15" x14ac:dyDescent="0.25">
      <c r="A644" s="23">
        <v>36586</v>
      </c>
      <c r="B644" s="24">
        <v>5733</v>
      </c>
    </row>
    <row r="645" spans="1:2" ht="15" x14ac:dyDescent="0.25">
      <c r="A645" s="23">
        <v>36617</v>
      </c>
      <c r="B645" s="24">
        <v>5481</v>
      </c>
    </row>
    <row r="646" spans="1:2" ht="15" x14ac:dyDescent="0.25">
      <c r="A646" s="23">
        <v>36647</v>
      </c>
      <c r="B646" s="24">
        <v>5758</v>
      </c>
    </row>
    <row r="647" spans="1:2" ht="15" x14ac:dyDescent="0.25">
      <c r="A647" s="23">
        <v>36678</v>
      </c>
      <c r="B647" s="24">
        <v>5651</v>
      </c>
    </row>
    <row r="648" spans="1:2" ht="15" x14ac:dyDescent="0.25">
      <c r="A648" s="23">
        <v>36708</v>
      </c>
      <c r="B648" s="24">
        <v>5747</v>
      </c>
    </row>
    <row r="649" spans="1:2" ht="15" x14ac:dyDescent="0.25">
      <c r="A649" s="23">
        <v>36739</v>
      </c>
      <c r="B649" s="24">
        <v>5853</v>
      </c>
    </row>
    <row r="650" spans="1:2" ht="15" x14ac:dyDescent="0.25">
      <c r="A650" s="23">
        <v>36770</v>
      </c>
      <c r="B650" s="24">
        <v>5625</v>
      </c>
    </row>
    <row r="651" spans="1:2" ht="15" x14ac:dyDescent="0.25">
      <c r="A651" s="23">
        <v>36800</v>
      </c>
      <c r="B651" s="24">
        <v>5534</v>
      </c>
    </row>
    <row r="652" spans="1:2" ht="15" x14ac:dyDescent="0.25">
      <c r="A652" s="23">
        <v>36831</v>
      </c>
      <c r="B652" s="24">
        <v>5639</v>
      </c>
    </row>
    <row r="653" spans="1:2" ht="15" x14ac:dyDescent="0.25">
      <c r="A653" s="23">
        <v>36861</v>
      </c>
      <c r="B653" s="24">
        <v>5634</v>
      </c>
    </row>
    <row r="654" spans="1:2" ht="15" x14ac:dyDescent="0.25">
      <c r="A654" s="23">
        <v>36892</v>
      </c>
      <c r="B654" s="24">
        <v>6023</v>
      </c>
    </row>
    <row r="655" spans="1:2" ht="15" x14ac:dyDescent="0.25">
      <c r="A655" s="23">
        <v>36923</v>
      </c>
      <c r="B655" s="24">
        <v>6089</v>
      </c>
    </row>
    <row r="656" spans="1:2" ht="15" x14ac:dyDescent="0.25">
      <c r="A656" s="23">
        <v>36951</v>
      </c>
      <c r="B656" s="24">
        <v>6141</v>
      </c>
    </row>
    <row r="657" spans="1:2" ht="15" x14ac:dyDescent="0.25">
      <c r="A657" s="23">
        <v>36982</v>
      </c>
      <c r="B657" s="24">
        <v>6271</v>
      </c>
    </row>
    <row r="658" spans="1:2" ht="15" x14ac:dyDescent="0.25">
      <c r="A658" s="23">
        <v>37012</v>
      </c>
      <c r="B658" s="24">
        <v>6226</v>
      </c>
    </row>
    <row r="659" spans="1:2" ht="15" x14ac:dyDescent="0.25">
      <c r="A659" s="23">
        <v>37043</v>
      </c>
      <c r="B659" s="24">
        <v>6484</v>
      </c>
    </row>
    <row r="660" spans="1:2" ht="15" x14ac:dyDescent="0.25">
      <c r="A660" s="23">
        <v>37073</v>
      </c>
      <c r="B660" s="24">
        <v>6583</v>
      </c>
    </row>
    <row r="661" spans="1:2" ht="15" x14ac:dyDescent="0.25">
      <c r="A661" s="23">
        <v>37104</v>
      </c>
      <c r="B661" s="24">
        <v>7042</v>
      </c>
    </row>
    <row r="662" spans="1:2" ht="15" x14ac:dyDescent="0.25">
      <c r="A662" s="23">
        <v>37135</v>
      </c>
      <c r="B662" s="24">
        <v>7142</v>
      </c>
    </row>
    <row r="663" spans="1:2" ht="15" x14ac:dyDescent="0.25">
      <c r="A663" s="23">
        <v>37165</v>
      </c>
      <c r="B663" s="24">
        <v>7694</v>
      </c>
    </row>
    <row r="664" spans="1:2" ht="15" x14ac:dyDescent="0.25">
      <c r="A664" s="23">
        <v>37196</v>
      </c>
      <c r="B664" s="24">
        <v>8003</v>
      </c>
    </row>
    <row r="665" spans="1:2" ht="15" x14ac:dyDescent="0.25">
      <c r="A665" s="23">
        <v>37226</v>
      </c>
      <c r="B665" s="24">
        <v>8258</v>
      </c>
    </row>
    <row r="666" spans="1:2" ht="15" x14ac:dyDescent="0.25">
      <c r="A666" s="23">
        <v>37257</v>
      </c>
      <c r="B666" s="24">
        <v>8182</v>
      </c>
    </row>
    <row r="667" spans="1:2" ht="15" x14ac:dyDescent="0.25">
      <c r="A667" s="23">
        <v>37288</v>
      </c>
      <c r="B667" s="24">
        <v>8215</v>
      </c>
    </row>
    <row r="668" spans="1:2" ht="15" x14ac:dyDescent="0.25">
      <c r="A668" s="23">
        <v>37316</v>
      </c>
      <c r="B668" s="24">
        <v>8304</v>
      </c>
    </row>
    <row r="669" spans="1:2" ht="15" x14ac:dyDescent="0.25">
      <c r="A669" s="23">
        <v>37347</v>
      </c>
      <c r="B669" s="24">
        <v>8599</v>
      </c>
    </row>
    <row r="670" spans="1:2" ht="15" x14ac:dyDescent="0.25">
      <c r="A670" s="23">
        <v>37377</v>
      </c>
      <c r="B670" s="24">
        <v>8399</v>
      </c>
    </row>
    <row r="671" spans="1:2" ht="15" x14ac:dyDescent="0.25">
      <c r="A671" s="23">
        <v>37408</v>
      </c>
      <c r="B671" s="24">
        <v>8393</v>
      </c>
    </row>
    <row r="672" spans="1:2" ht="15" x14ac:dyDescent="0.25">
      <c r="A672" s="23">
        <v>37438</v>
      </c>
      <c r="B672" s="24">
        <v>8390</v>
      </c>
    </row>
    <row r="673" spans="1:2" ht="15" x14ac:dyDescent="0.25">
      <c r="A673" s="23">
        <v>37469</v>
      </c>
      <c r="B673" s="24">
        <v>8304</v>
      </c>
    </row>
    <row r="674" spans="1:2" ht="15" x14ac:dyDescent="0.25">
      <c r="A674" s="23">
        <v>37500</v>
      </c>
      <c r="B674" s="24">
        <v>8251</v>
      </c>
    </row>
    <row r="675" spans="1:2" ht="15" x14ac:dyDescent="0.25">
      <c r="A675" s="23">
        <v>37530</v>
      </c>
      <c r="B675" s="24">
        <v>8307</v>
      </c>
    </row>
    <row r="676" spans="1:2" ht="15" x14ac:dyDescent="0.25">
      <c r="A676" s="23">
        <v>37561</v>
      </c>
      <c r="B676" s="24">
        <v>8520</v>
      </c>
    </row>
    <row r="677" spans="1:2" ht="15" x14ac:dyDescent="0.25">
      <c r="A677" s="23">
        <v>37591</v>
      </c>
      <c r="B677" s="24">
        <v>8640</v>
      </c>
    </row>
    <row r="678" spans="1:2" ht="15" x14ac:dyDescent="0.25">
      <c r="A678" s="23">
        <v>37622</v>
      </c>
      <c r="B678" s="24">
        <v>8520</v>
      </c>
    </row>
    <row r="679" spans="1:2" ht="15" x14ac:dyDescent="0.25">
      <c r="A679" s="23">
        <v>37653</v>
      </c>
      <c r="B679" s="24">
        <v>8618</v>
      </c>
    </row>
    <row r="680" spans="1:2" ht="15" x14ac:dyDescent="0.25">
      <c r="A680" s="23">
        <v>37681</v>
      </c>
      <c r="B680" s="24">
        <v>8588</v>
      </c>
    </row>
    <row r="681" spans="1:2" ht="15" x14ac:dyDescent="0.25">
      <c r="A681" s="23">
        <v>37712</v>
      </c>
      <c r="B681" s="24">
        <v>8842</v>
      </c>
    </row>
    <row r="682" spans="1:2" ht="15" x14ac:dyDescent="0.25">
      <c r="A682" s="23">
        <v>37742</v>
      </c>
      <c r="B682" s="24">
        <v>8957</v>
      </c>
    </row>
    <row r="683" spans="1:2" ht="15" x14ac:dyDescent="0.25">
      <c r="A683" s="23">
        <v>37773</v>
      </c>
      <c r="B683" s="24">
        <v>9266</v>
      </c>
    </row>
    <row r="684" spans="1:2" ht="15" x14ac:dyDescent="0.25">
      <c r="A684" s="23">
        <v>37803</v>
      </c>
      <c r="B684" s="24">
        <v>9011</v>
      </c>
    </row>
    <row r="685" spans="1:2" ht="15" x14ac:dyDescent="0.25">
      <c r="A685" s="23">
        <v>37834</v>
      </c>
      <c r="B685" s="24">
        <v>8896</v>
      </c>
    </row>
    <row r="686" spans="1:2" ht="15" x14ac:dyDescent="0.25">
      <c r="A686" s="23">
        <v>37865</v>
      </c>
      <c r="B686" s="24">
        <v>8921</v>
      </c>
    </row>
    <row r="687" spans="1:2" ht="15" x14ac:dyDescent="0.25">
      <c r="A687" s="23">
        <v>37895</v>
      </c>
      <c r="B687" s="24">
        <v>8732</v>
      </c>
    </row>
    <row r="688" spans="1:2" ht="15" x14ac:dyDescent="0.25">
      <c r="A688" s="23">
        <v>37926</v>
      </c>
      <c r="B688" s="24">
        <v>8576</v>
      </c>
    </row>
    <row r="689" spans="1:2" ht="15" x14ac:dyDescent="0.25">
      <c r="A689" s="23">
        <v>37956</v>
      </c>
      <c r="B689" s="24">
        <v>8317</v>
      </c>
    </row>
    <row r="690" spans="1:2" ht="15" x14ac:dyDescent="0.25">
      <c r="A690" s="23">
        <v>37987</v>
      </c>
      <c r="B690" s="24">
        <v>8370</v>
      </c>
    </row>
    <row r="691" spans="1:2" ht="15" x14ac:dyDescent="0.25">
      <c r="A691" s="23">
        <v>38018</v>
      </c>
      <c r="B691" s="24">
        <v>8167</v>
      </c>
    </row>
    <row r="692" spans="1:2" ht="15" x14ac:dyDescent="0.25">
      <c r="A692" s="23">
        <v>38047</v>
      </c>
      <c r="B692" s="24">
        <v>8491</v>
      </c>
    </row>
    <row r="693" spans="1:2" ht="15" x14ac:dyDescent="0.25">
      <c r="A693" s="23">
        <v>38078</v>
      </c>
      <c r="B693" s="24">
        <v>8170</v>
      </c>
    </row>
    <row r="694" spans="1:2" ht="15" x14ac:dyDescent="0.25">
      <c r="A694" s="23">
        <v>38108</v>
      </c>
      <c r="B694" s="24">
        <v>8212</v>
      </c>
    </row>
    <row r="695" spans="1:2" ht="15" x14ac:dyDescent="0.25">
      <c r="A695" s="23">
        <v>38139</v>
      </c>
      <c r="B695" s="24">
        <v>8286</v>
      </c>
    </row>
    <row r="696" spans="1:2" ht="15" x14ac:dyDescent="0.25">
      <c r="A696" s="23">
        <v>38169</v>
      </c>
      <c r="B696" s="24">
        <v>8136</v>
      </c>
    </row>
    <row r="697" spans="1:2" ht="15" x14ac:dyDescent="0.25">
      <c r="A697" s="23">
        <v>38200</v>
      </c>
      <c r="B697" s="24">
        <v>7990</v>
      </c>
    </row>
    <row r="698" spans="1:2" ht="15" x14ac:dyDescent="0.25">
      <c r="A698" s="23">
        <v>38231</v>
      </c>
      <c r="B698" s="24">
        <v>7927</v>
      </c>
    </row>
    <row r="699" spans="1:2" ht="15" x14ac:dyDescent="0.25">
      <c r="A699" s="23">
        <v>38261</v>
      </c>
      <c r="B699" s="24">
        <v>8061</v>
      </c>
    </row>
    <row r="700" spans="1:2" ht="15" x14ac:dyDescent="0.25">
      <c r="A700" s="23">
        <v>38292</v>
      </c>
      <c r="B700" s="24">
        <v>7932</v>
      </c>
    </row>
    <row r="701" spans="1:2" ht="15" x14ac:dyDescent="0.25">
      <c r="A701" s="23">
        <v>38322</v>
      </c>
      <c r="B701" s="24">
        <v>7934</v>
      </c>
    </row>
    <row r="702" spans="1:2" ht="15" x14ac:dyDescent="0.25">
      <c r="A702" s="23">
        <v>38353</v>
      </c>
      <c r="B702" s="24">
        <v>7784</v>
      </c>
    </row>
    <row r="703" spans="1:2" ht="15" x14ac:dyDescent="0.25">
      <c r="A703" s="23">
        <v>38384</v>
      </c>
      <c r="B703" s="24">
        <v>7980</v>
      </c>
    </row>
    <row r="704" spans="1:2" ht="15" x14ac:dyDescent="0.25">
      <c r="A704" s="23">
        <v>38412</v>
      </c>
      <c r="B704" s="24">
        <v>7737</v>
      </c>
    </row>
    <row r="705" spans="1:2" ht="15" x14ac:dyDescent="0.25">
      <c r="A705" s="23">
        <v>38443</v>
      </c>
      <c r="B705" s="24">
        <v>7672</v>
      </c>
    </row>
    <row r="706" spans="1:2" ht="15" x14ac:dyDescent="0.25">
      <c r="A706" s="23">
        <v>38473</v>
      </c>
      <c r="B706" s="24">
        <v>7651</v>
      </c>
    </row>
    <row r="707" spans="1:2" ht="15" x14ac:dyDescent="0.25">
      <c r="A707" s="23">
        <v>38504</v>
      </c>
      <c r="B707" s="24">
        <v>7524</v>
      </c>
    </row>
    <row r="708" spans="1:2" ht="15" x14ac:dyDescent="0.25">
      <c r="A708" s="23">
        <v>38534</v>
      </c>
      <c r="B708" s="24">
        <v>7406</v>
      </c>
    </row>
    <row r="709" spans="1:2" ht="15" x14ac:dyDescent="0.25">
      <c r="A709" s="23">
        <v>38565</v>
      </c>
      <c r="B709" s="24">
        <v>7345</v>
      </c>
    </row>
    <row r="710" spans="1:2" ht="15" x14ac:dyDescent="0.25">
      <c r="A710" s="23">
        <v>38596</v>
      </c>
      <c r="B710" s="24">
        <v>7553</v>
      </c>
    </row>
    <row r="711" spans="1:2" ht="15" x14ac:dyDescent="0.25">
      <c r="A711" s="23">
        <v>38626</v>
      </c>
      <c r="B711" s="24">
        <v>7453</v>
      </c>
    </row>
    <row r="712" spans="1:2" ht="15" x14ac:dyDescent="0.25">
      <c r="A712" s="23">
        <v>38657</v>
      </c>
      <c r="B712" s="24">
        <v>7566</v>
      </c>
    </row>
    <row r="713" spans="1:2" ht="15" x14ac:dyDescent="0.25">
      <c r="A713" s="23">
        <v>38687</v>
      </c>
      <c r="B713" s="24">
        <v>7279</v>
      </c>
    </row>
    <row r="714" spans="1:2" ht="15" x14ac:dyDescent="0.25">
      <c r="A714" s="23">
        <v>38718</v>
      </c>
      <c r="B714" s="24">
        <v>7064</v>
      </c>
    </row>
    <row r="715" spans="1:2" ht="15" x14ac:dyDescent="0.25">
      <c r="A715" s="23">
        <v>38749</v>
      </c>
      <c r="B715" s="24">
        <v>7184</v>
      </c>
    </row>
    <row r="716" spans="1:2" ht="15" x14ac:dyDescent="0.25">
      <c r="A716" s="23">
        <v>38777</v>
      </c>
      <c r="B716" s="24">
        <v>7072</v>
      </c>
    </row>
    <row r="717" spans="1:2" ht="15" x14ac:dyDescent="0.25">
      <c r="A717" s="23">
        <v>38808</v>
      </c>
      <c r="B717" s="24">
        <v>7120</v>
      </c>
    </row>
    <row r="718" spans="1:2" ht="15" x14ac:dyDescent="0.25">
      <c r="A718" s="23">
        <v>38838</v>
      </c>
      <c r="B718" s="24">
        <v>6980</v>
      </c>
    </row>
    <row r="719" spans="1:2" ht="15" x14ac:dyDescent="0.25">
      <c r="A719" s="23">
        <v>38869</v>
      </c>
      <c r="B719" s="24">
        <v>7001</v>
      </c>
    </row>
    <row r="720" spans="1:2" ht="15" x14ac:dyDescent="0.25">
      <c r="A720" s="23">
        <v>38899</v>
      </c>
      <c r="B720" s="24">
        <v>7175</v>
      </c>
    </row>
    <row r="721" spans="1:2" ht="15" x14ac:dyDescent="0.25">
      <c r="A721" s="23">
        <v>38930</v>
      </c>
      <c r="B721" s="24">
        <v>7091</v>
      </c>
    </row>
    <row r="722" spans="1:2" ht="15" x14ac:dyDescent="0.25">
      <c r="A722" s="23">
        <v>38961</v>
      </c>
      <c r="B722" s="24">
        <v>6847</v>
      </c>
    </row>
    <row r="723" spans="1:2" ht="15" x14ac:dyDescent="0.25">
      <c r="A723" s="23">
        <v>38991</v>
      </c>
      <c r="B723" s="24">
        <v>6727</v>
      </c>
    </row>
    <row r="724" spans="1:2" ht="15" x14ac:dyDescent="0.25">
      <c r="A724" s="23">
        <v>39022</v>
      </c>
      <c r="B724" s="24">
        <v>6872</v>
      </c>
    </row>
    <row r="725" spans="1:2" ht="15" x14ac:dyDescent="0.25">
      <c r="A725" s="23">
        <v>39052</v>
      </c>
      <c r="B725" s="24">
        <v>6762</v>
      </c>
    </row>
    <row r="726" spans="1:2" ht="15" x14ac:dyDescent="0.25">
      <c r="A726" s="23">
        <v>39083</v>
      </c>
      <c r="B726" s="24">
        <v>7116</v>
      </c>
    </row>
    <row r="727" spans="1:2" ht="15" x14ac:dyDescent="0.25">
      <c r="A727" s="23">
        <v>39114</v>
      </c>
      <c r="B727" s="24">
        <v>6927</v>
      </c>
    </row>
    <row r="728" spans="1:2" ht="15" x14ac:dyDescent="0.25">
      <c r="A728" s="23">
        <v>39142</v>
      </c>
      <c r="B728" s="24">
        <v>6731</v>
      </c>
    </row>
    <row r="729" spans="1:2" ht="15" x14ac:dyDescent="0.25">
      <c r="A729" s="23">
        <v>39173</v>
      </c>
      <c r="B729" s="24">
        <v>6850</v>
      </c>
    </row>
    <row r="730" spans="1:2" ht="15" x14ac:dyDescent="0.25">
      <c r="A730" s="23">
        <v>39203</v>
      </c>
      <c r="B730" s="24">
        <v>6766</v>
      </c>
    </row>
    <row r="731" spans="1:2" ht="15" x14ac:dyDescent="0.25">
      <c r="A731" s="23">
        <v>39234</v>
      </c>
      <c r="B731" s="24">
        <v>6979</v>
      </c>
    </row>
    <row r="732" spans="1:2" ht="15" x14ac:dyDescent="0.25">
      <c r="A732" s="23">
        <v>39264</v>
      </c>
      <c r="B732" s="24">
        <v>7149</v>
      </c>
    </row>
    <row r="733" spans="1:2" ht="15" x14ac:dyDescent="0.25">
      <c r="A733" s="23">
        <v>39295</v>
      </c>
      <c r="B733" s="24">
        <v>7067</v>
      </c>
    </row>
    <row r="734" spans="1:2" ht="15" x14ac:dyDescent="0.25">
      <c r="A734" s="23">
        <v>39326</v>
      </c>
      <c r="B734" s="24">
        <v>7170</v>
      </c>
    </row>
    <row r="735" spans="1:2" ht="15" x14ac:dyDescent="0.25">
      <c r="A735" s="23">
        <v>39356</v>
      </c>
      <c r="B735" s="24">
        <v>7237</v>
      </c>
    </row>
    <row r="736" spans="1:2" ht="15" x14ac:dyDescent="0.25">
      <c r="A736" s="23">
        <v>39387</v>
      </c>
      <c r="B736" s="24">
        <v>7240</v>
      </c>
    </row>
    <row r="737" spans="1:2" ht="15" x14ac:dyDescent="0.25">
      <c r="A737" s="23">
        <v>39417</v>
      </c>
      <c r="B737" s="24">
        <v>7645</v>
      </c>
    </row>
    <row r="738" spans="1:2" ht="15" x14ac:dyDescent="0.25">
      <c r="A738" s="23">
        <v>39448</v>
      </c>
      <c r="B738" s="24">
        <v>7685</v>
      </c>
    </row>
    <row r="739" spans="1:2" ht="15" x14ac:dyDescent="0.25">
      <c r="A739" s="23">
        <v>39479</v>
      </c>
      <c r="B739" s="24">
        <v>7497</v>
      </c>
    </row>
    <row r="740" spans="1:2" ht="15" x14ac:dyDescent="0.25">
      <c r="A740" s="23">
        <v>39508</v>
      </c>
      <c r="B740" s="24">
        <v>7822</v>
      </c>
    </row>
    <row r="741" spans="1:2" ht="15" x14ac:dyDescent="0.25">
      <c r="A741" s="23">
        <v>39539</v>
      </c>
      <c r="B741" s="24">
        <v>7637</v>
      </c>
    </row>
    <row r="742" spans="1:2" ht="15" x14ac:dyDescent="0.25">
      <c r="A742" s="23">
        <v>39569</v>
      </c>
      <c r="B742" s="24">
        <v>8395</v>
      </c>
    </row>
    <row r="743" spans="1:2" ht="15" x14ac:dyDescent="0.25">
      <c r="A743" s="23">
        <v>39600</v>
      </c>
      <c r="B743" s="24">
        <v>8575</v>
      </c>
    </row>
    <row r="744" spans="1:2" ht="15" x14ac:dyDescent="0.25">
      <c r="A744" s="23">
        <v>39630</v>
      </c>
      <c r="B744" s="24">
        <v>8937</v>
      </c>
    </row>
    <row r="745" spans="1:2" ht="15" x14ac:dyDescent="0.25">
      <c r="A745" s="23">
        <v>39661</v>
      </c>
      <c r="B745" s="24">
        <v>9438</v>
      </c>
    </row>
    <row r="746" spans="1:2" ht="15" x14ac:dyDescent="0.25">
      <c r="A746" s="23">
        <v>39692</v>
      </c>
      <c r="B746" s="24">
        <v>9494</v>
      </c>
    </row>
    <row r="747" spans="1:2" ht="15" x14ac:dyDescent="0.25">
      <c r="A747" s="23">
        <v>39722</v>
      </c>
      <c r="B747" s="24">
        <v>10074</v>
      </c>
    </row>
    <row r="748" spans="1:2" ht="15" x14ac:dyDescent="0.25">
      <c r="A748" s="23">
        <v>39753</v>
      </c>
      <c r="B748" s="24">
        <v>10538</v>
      </c>
    </row>
    <row r="749" spans="1:2" ht="15" x14ac:dyDescent="0.25">
      <c r="A749" s="23">
        <v>39783</v>
      </c>
      <c r="B749" s="24">
        <v>11286</v>
      </c>
    </row>
    <row r="750" spans="1:2" ht="15" x14ac:dyDescent="0.25">
      <c r="A750" s="23">
        <v>39814</v>
      </c>
      <c r="B750" s="24">
        <v>12058</v>
      </c>
    </row>
    <row r="751" spans="1:2" ht="15" x14ac:dyDescent="0.25">
      <c r="A751" s="23">
        <v>39845</v>
      </c>
      <c r="B751" s="24">
        <v>12898</v>
      </c>
    </row>
    <row r="752" spans="1:2" ht="15" x14ac:dyDescent="0.25">
      <c r="A752" s="23">
        <v>39873</v>
      </c>
      <c r="B752" s="24">
        <v>13426</v>
      </c>
    </row>
    <row r="753" spans="1:2" ht="15" x14ac:dyDescent="0.25">
      <c r="A753" s="23">
        <v>39904</v>
      </c>
      <c r="B753" s="24">
        <v>13853</v>
      </c>
    </row>
    <row r="754" spans="1:2" ht="15" x14ac:dyDescent="0.25">
      <c r="A754" s="23">
        <v>39934</v>
      </c>
      <c r="B754" s="24">
        <v>14499</v>
      </c>
    </row>
    <row r="755" spans="1:2" ht="15" x14ac:dyDescent="0.25">
      <c r="A755" s="23">
        <v>39965</v>
      </c>
      <c r="B755" s="24">
        <v>14707</v>
      </c>
    </row>
    <row r="756" spans="1:2" ht="15" x14ac:dyDescent="0.25">
      <c r="A756" s="23">
        <v>39995</v>
      </c>
      <c r="B756" s="24">
        <v>14601</v>
      </c>
    </row>
    <row r="757" spans="1:2" ht="15" x14ac:dyDescent="0.25">
      <c r="A757" s="23">
        <v>40026</v>
      </c>
      <c r="B757" s="24">
        <v>14814</v>
      </c>
    </row>
    <row r="758" spans="1:2" ht="15" x14ac:dyDescent="0.25">
      <c r="A758" s="23">
        <v>40057</v>
      </c>
      <c r="B758" s="24">
        <v>15009</v>
      </c>
    </row>
    <row r="759" spans="1:2" ht="15" x14ac:dyDescent="0.25">
      <c r="A759" s="23">
        <v>40087</v>
      </c>
      <c r="B759" s="24">
        <v>15352</v>
      </c>
    </row>
    <row r="760" spans="1:2" ht="15" x14ac:dyDescent="0.25">
      <c r="A760" s="23">
        <v>40118</v>
      </c>
      <c r="B760" s="24">
        <v>15219</v>
      </c>
    </row>
    <row r="761" spans="1:2" ht="15" x14ac:dyDescent="0.25">
      <c r="A761" s="23">
        <v>40148</v>
      </c>
      <c r="B761" s="24">
        <v>15098</v>
      </c>
    </row>
    <row r="762" spans="1:2" ht="15" x14ac:dyDescent="0.25">
      <c r="A762" s="23">
        <v>40179</v>
      </c>
      <c r="B762" s="24">
        <v>15046</v>
      </c>
    </row>
    <row r="763" spans="1:2" ht="15" x14ac:dyDescent="0.25">
      <c r="A763" s="23">
        <v>40210</v>
      </c>
      <c r="B763" s="24">
        <v>15113</v>
      </c>
    </row>
    <row r="764" spans="1:2" ht="15" x14ac:dyDescent="0.25">
      <c r="A764" s="23">
        <v>40238</v>
      </c>
      <c r="B764" s="24">
        <v>15202</v>
      </c>
    </row>
    <row r="765" spans="1:2" ht="15" x14ac:dyDescent="0.25">
      <c r="A765" s="23">
        <v>40269</v>
      </c>
      <c r="B765" s="24">
        <v>15325</v>
      </c>
    </row>
    <row r="766" spans="1:2" ht="15" x14ac:dyDescent="0.25">
      <c r="A766" s="23">
        <v>40299</v>
      </c>
      <c r="B766" s="24">
        <v>14849</v>
      </c>
    </row>
    <row r="767" spans="1:2" ht="15" x14ac:dyDescent="0.25">
      <c r="A767" s="23">
        <v>40330</v>
      </c>
      <c r="B767" s="24">
        <v>14474</v>
      </c>
    </row>
    <row r="768" spans="1:2" ht="15" x14ac:dyDescent="0.25">
      <c r="A768" s="23">
        <v>40360</v>
      </c>
      <c r="B768" s="24">
        <v>14512</v>
      </c>
    </row>
    <row r="769" spans="1:2" ht="15" x14ac:dyDescent="0.25">
      <c r="A769" s="23">
        <v>40391</v>
      </c>
      <c r="B769" s="24">
        <v>14648</v>
      </c>
    </row>
    <row r="770" spans="1:2" ht="15" x14ac:dyDescent="0.25">
      <c r="A770" s="23">
        <v>40422</v>
      </c>
      <c r="B770" s="24">
        <v>14579</v>
      </c>
    </row>
    <row r="771" spans="1:2" ht="15" x14ac:dyDescent="0.25">
      <c r="A771" s="23">
        <v>40452</v>
      </c>
      <c r="B771" s="24">
        <v>14516</v>
      </c>
    </row>
    <row r="772" spans="1:2" ht="15" x14ac:dyDescent="0.25">
      <c r="A772" s="23">
        <v>40483</v>
      </c>
      <c r="B772" s="24">
        <v>15081</v>
      </c>
    </row>
    <row r="773" spans="1:2" ht="15" x14ac:dyDescent="0.25">
      <c r="A773" s="23">
        <v>40513</v>
      </c>
      <c r="B773" s="24">
        <v>14348</v>
      </c>
    </row>
    <row r="774" spans="1:2" ht="15" x14ac:dyDescent="0.25">
      <c r="A774" s="23">
        <v>40544</v>
      </c>
      <c r="B774" s="24">
        <v>14046</v>
      </c>
    </row>
    <row r="775" spans="1:2" ht="15" x14ac:dyDescent="0.25">
      <c r="A775" s="23">
        <v>40575</v>
      </c>
      <c r="B775" s="24">
        <v>13828</v>
      </c>
    </row>
    <row r="776" spans="1:2" ht="15" x14ac:dyDescent="0.25">
      <c r="A776" s="23">
        <v>40603</v>
      </c>
      <c r="B776" s="24">
        <v>13728</v>
      </c>
    </row>
    <row r="777" spans="1:2" ht="15" x14ac:dyDescent="0.25">
      <c r="A777" s="23">
        <v>40634</v>
      </c>
      <c r="B777" s="24">
        <v>13956</v>
      </c>
    </row>
    <row r="778" spans="1:2" ht="15" x14ac:dyDescent="0.25">
      <c r="A778" s="23">
        <v>40664</v>
      </c>
      <c r="B778" s="24">
        <v>13853</v>
      </c>
    </row>
    <row r="779" spans="1:2" ht="15" x14ac:dyDescent="0.25">
      <c r="A779" s="23">
        <v>40695</v>
      </c>
      <c r="B779" s="24">
        <v>13958</v>
      </c>
    </row>
    <row r="780" spans="1:2" ht="15" x14ac:dyDescent="0.25">
      <c r="A780" s="23">
        <v>40725</v>
      </c>
      <c r="B780" s="24">
        <v>13756</v>
      </c>
    </row>
    <row r="781" spans="1:2" ht="15" x14ac:dyDescent="0.25">
      <c r="A781" s="23">
        <v>40756</v>
      </c>
      <c r="B781" s="24">
        <v>13806</v>
      </c>
    </row>
    <row r="782" spans="1:2" ht="15" x14ac:dyDescent="0.25">
      <c r="A782" s="23">
        <v>40787</v>
      </c>
      <c r="B782" s="24">
        <v>13929</v>
      </c>
    </row>
    <row r="783" spans="1:2" ht="15" x14ac:dyDescent="0.25">
      <c r="A783" s="23">
        <v>40817</v>
      </c>
      <c r="B783" s="24">
        <v>13599</v>
      </c>
    </row>
    <row r="784" spans="1:2" ht="15" x14ac:dyDescent="0.25">
      <c r="A784" s="23">
        <v>40848</v>
      </c>
      <c r="B784" s="24">
        <v>13309</v>
      </c>
    </row>
    <row r="785" spans="1:2" ht="15" x14ac:dyDescent="0.25">
      <c r="A785" s="23">
        <v>40878</v>
      </c>
      <c r="B785" s="24">
        <v>13071</v>
      </c>
    </row>
    <row r="786" spans="1:2" ht="15" x14ac:dyDescent="0.25">
      <c r="A786" s="23">
        <v>40909</v>
      </c>
      <c r="B786" s="24">
        <v>12812</v>
      </c>
    </row>
    <row r="787" spans="1:2" ht="15" x14ac:dyDescent="0.25">
      <c r="A787" s="23">
        <v>40940</v>
      </c>
      <c r="B787" s="24">
        <v>12828</v>
      </c>
    </row>
    <row r="788" spans="1:2" ht="15" x14ac:dyDescent="0.25">
      <c r="A788" s="23">
        <v>40969</v>
      </c>
      <c r="B788" s="24">
        <v>12696</v>
      </c>
    </row>
    <row r="789" spans="1:2" ht="15" x14ac:dyDescent="0.25">
      <c r="A789" s="23">
        <v>41000</v>
      </c>
      <c r="B789" s="24">
        <v>12636</v>
      </c>
    </row>
    <row r="790" spans="1:2" ht="15" x14ac:dyDescent="0.25">
      <c r="A790" s="23">
        <v>41030</v>
      </c>
      <c r="B790" s="24">
        <v>12668</v>
      </c>
    </row>
    <row r="791" spans="1:2" ht="15" x14ac:dyDescent="0.25">
      <c r="A791" s="23">
        <v>41061</v>
      </c>
      <c r="B791" s="24">
        <v>12688</v>
      </c>
    </row>
    <row r="792" spans="1:2" ht="15" x14ac:dyDescent="0.25">
      <c r="A792" s="23">
        <v>41091</v>
      </c>
      <c r="B792" s="24">
        <v>12657</v>
      </c>
    </row>
    <row r="793" spans="1:2" ht="15" x14ac:dyDescent="0.25">
      <c r="A793" s="23">
        <v>41122</v>
      </c>
      <c r="B793" s="24">
        <v>12449</v>
      </c>
    </row>
    <row r="794" spans="1:2" ht="15" x14ac:dyDescent="0.25">
      <c r="A794" s="23">
        <v>41153</v>
      </c>
      <c r="B794" s="24">
        <v>12106</v>
      </c>
    </row>
    <row r="795" spans="1:2" ht="15" x14ac:dyDescent="0.25">
      <c r="A795" s="23">
        <v>41183</v>
      </c>
      <c r="B795" s="24">
        <v>12141</v>
      </c>
    </row>
    <row r="796" spans="1:2" ht="15" x14ac:dyDescent="0.25">
      <c r="A796" s="23">
        <v>41214</v>
      </c>
      <c r="B796" s="24">
        <v>12026</v>
      </c>
    </row>
    <row r="797" spans="1:2" ht="15" x14ac:dyDescent="0.25">
      <c r="A797" s="23">
        <v>41244</v>
      </c>
      <c r="B797" s="24">
        <v>12272</v>
      </c>
    </row>
    <row r="798" spans="1:2" ht="15" x14ac:dyDescent="0.25">
      <c r="A798" s="23">
        <v>41275</v>
      </c>
      <c r="B798" s="24">
        <v>12497</v>
      </c>
    </row>
    <row r="799" spans="1:2" ht="15" x14ac:dyDescent="0.25">
      <c r="A799" s="23">
        <v>41306</v>
      </c>
      <c r="B799" s="24">
        <v>11967</v>
      </c>
    </row>
    <row r="800" spans="1:2" ht="15" x14ac:dyDescent="0.25">
      <c r="A800" s="23">
        <v>41334</v>
      </c>
      <c r="B800" s="24">
        <v>11653</v>
      </c>
    </row>
    <row r="801" spans="1:2" ht="15" x14ac:dyDescent="0.25">
      <c r="A801" s="23">
        <v>41365</v>
      </c>
      <c r="B801" s="24">
        <v>11735</v>
      </c>
    </row>
    <row r="802" spans="1:2" ht="15" x14ac:dyDescent="0.25">
      <c r="A802" s="23">
        <v>41395</v>
      </c>
      <c r="B802" s="24">
        <v>11671</v>
      </c>
    </row>
    <row r="803" spans="1:2" ht="15" x14ac:dyDescent="0.25">
      <c r="A803" s="23">
        <v>41426</v>
      </c>
      <c r="B803" s="24">
        <v>11736</v>
      </c>
    </row>
    <row r="804" spans="1:2" ht="15" x14ac:dyDescent="0.25">
      <c r="A804" s="23">
        <v>41456</v>
      </c>
      <c r="B804" s="24">
        <v>11357</v>
      </c>
    </row>
    <row r="805" spans="1:2" ht="15" x14ac:dyDescent="0.25">
      <c r="A805" s="23">
        <v>41487</v>
      </c>
      <c r="B805" s="24">
        <v>11241</v>
      </c>
    </row>
    <row r="806" spans="1:2" ht="15" x14ac:dyDescent="0.25">
      <c r="A806" s="23">
        <v>41518</v>
      </c>
      <c r="B806" s="24">
        <v>11251</v>
      </c>
    </row>
    <row r="807" spans="1:2" ht="15" x14ac:dyDescent="0.25">
      <c r="A807" s="23">
        <v>41548</v>
      </c>
      <c r="B807" s="24">
        <v>11161</v>
      </c>
    </row>
    <row r="808" spans="1:2" ht="15" x14ac:dyDescent="0.25">
      <c r="A808" s="23">
        <v>41579</v>
      </c>
      <c r="B808" s="24">
        <v>10814</v>
      </c>
    </row>
    <row r="809" spans="1:2" ht="15" x14ac:dyDescent="0.25">
      <c r="A809" s="23">
        <v>41609</v>
      </c>
      <c r="B809" s="24">
        <v>10376</v>
      </c>
    </row>
    <row r="810" spans="1:2" ht="15" x14ac:dyDescent="0.25">
      <c r="A810" s="23">
        <v>41640</v>
      </c>
      <c r="B810" s="24">
        <v>10280</v>
      </c>
    </row>
    <row r="811" spans="1:2" ht="15" x14ac:dyDescent="0.25">
      <c r="A811" s="23">
        <v>41671</v>
      </c>
      <c r="B811" s="24">
        <v>10387</v>
      </c>
    </row>
    <row r="812" spans="1:2" ht="15" x14ac:dyDescent="0.25">
      <c r="A812" s="23">
        <v>41699</v>
      </c>
      <c r="B812" s="24">
        <v>10384</v>
      </c>
    </row>
    <row r="813" spans="1:2" ht="15" x14ac:dyDescent="0.25">
      <c r="A813" s="23">
        <v>41730</v>
      </c>
      <c r="B813" s="24">
        <v>9696</v>
      </c>
    </row>
    <row r="814" spans="1:2" ht="15" x14ac:dyDescent="0.25">
      <c r="A814" s="23">
        <v>41760</v>
      </c>
      <c r="B814" s="24">
        <v>9761</v>
      </c>
    </row>
    <row r="815" spans="1:2" ht="15" x14ac:dyDescent="0.25">
      <c r="A815" s="23">
        <v>41791</v>
      </c>
      <c r="B815" s="24">
        <v>9453</v>
      </c>
    </row>
    <row r="816" spans="1:2" ht="15" x14ac:dyDescent="0.25">
      <c r="A816" s="23">
        <v>41821</v>
      </c>
      <c r="B816" s="24">
        <v>9648</v>
      </c>
    </row>
    <row r="817" spans="1:2" ht="15" x14ac:dyDescent="0.25">
      <c r="A817" s="23">
        <v>41852</v>
      </c>
      <c r="B817" s="24">
        <v>9568</v>
      </c>
    </row>
    <row r="818" spans="1:2" ht="15" x14ac:dyDescent="0.25">
      <c r="A818" s="23">
        <v>41883</v>
      </c>
      <c r="B818" s="24">
        <v>9237</v>
      </c>
    </row>
    <row r="819" spans="1:2" ht="15" x14ac:dyDescent="0.25">
      <c r="A819" s="23">
        <v>41913</v>
      </c>
      <c r="B819" s="24">
        <v>8983</v>
      </c>
    </row>
    <row r="820" spans="1:2" ht="15" x14ac:dyDescent="0.25">
      <c r="A820" s="23">
        <v>41944</v>
      </c>
      <c r="B820" s="24">
        <v>9071</v>
      </c>
    </row>
    <row r="821" spans="1:2" ht="15" x14ac:dyDescent="0.25">
      <c r="A821" s="23">
        <v>41974</v>
      </c>
      <c r="B821" s="24">
        <v>8688</v>
      </c>
    </row>
    <row r="822" spans="1:2" ht="15" x14ac:dyDescent="0.25">
      <c r="A822" s="23">
        <v>42005</v>
      </c>
      <c r="B822" s="24">
        <v>8979</v>
      </c>
    </row>
    <row r="823" spans="1:2" ht="15" x14ac:dyDescent="0.25">
      <c r="A823" s="23">
        <v>42036</v>
      </c>
      <c r="B823" s="24">
        <v>8705</v>
      </c>
    </row>
    <row r="824" spans="1:2" ht="15" x14ac:dyDescent="0.25">
      <c r="A824" s="23">
        <v>42064</v>
      </c>
      <c r="B824" s="24">
        <v>8575</v>
      </c>
    </row>
    <row r="825" spans="1:2" ht="15" x14ac:dyDescent="0.25">
      <c r="A825" s="23">
        <v>42095</v>
      </c>
      <c r="B825" s="24">
        <v>8549</v>
      </c>
    </row>
    <row r="826" spans="1:2" ht="15" x14ac:dyDescent="0.25">
      <c r="A826" s="23">
        <v>42125</v>
      </c>
      <c r="B826" s="24">
        <v>8674</v>
      </c>
    </row>
    <row r="827" spans="1:2" ht="15" x14ac:dyDescent="0.25">
      <c r="A827" s="23">
        <v>42156</v>
      </c>
      <c r="B827" s="24">
        <v>8299</v>
      </c>
    </row>
    <row r="828" spans="1:2" ht="15" x14ac:dyDescent="0.25">
      <c r="A828" s="23">
        <v>42186</v>
      </c>
      <c r="B828" s="24">
        <v>8266</v>
      </c>
    </row>
  </sheetData>
  <mergeCells count="1">
    <mergeCell ref="A1:F1"/>
  </mergeCells>
  <pageMargins left="0.75" right="0.75" top="1" bottom="1" header="0.5" footer="0.5"/>
  <pageSetup orientation="landscape" horizontalDpi="300" verticalDpi="300" r:id="rId1"/>
  <headerFooter alignWithMargins="0">
    <oddHeader>&amp;CBureau of Labor Statistics&amp;L&amp;R</oddHeader>
    <oddFooter>&amp;C&amp;LSource: Bureau of Labor Statistics&amp;RGenerated on: December 17, 2013 (03:29:18 PM)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38"/>
  <sheetViews>
    <sheetView workbookViewId="0">
      <pane ySplit="1" topLeftCell="A2" activePane="bottomLeft" state="frozen"/>
      <selection activeCell="I24" sqref="I24"/>
      <selection pane="bottomLeft" activeCell="J15" sqref="J15"/>
    </sheetView>
  </sheetViews>
  <sheetFormatPr defaultColWidth="9.140625" defaultRowHeight="12.75" x14ac:dyDescent="0.2"/>
  <cols>
    <col min="1" max="1" width="20" style="18" customWidth="1"/>
    <col min="2" max="255" width="8" style="18" customWidth="1"/>
    <col min="256" max="16384" width="9.140625" style="18"/>
  </cols>
  <sheetData>
    <row r="1" spans="1:6" ht="15.75" x14ac:dyDescent="0.25">
      <c r="A1" s="312" t="s">
        <v>1150</v>
      </c>
      <c r="B1" s="313"/>
      <c r="C1" s="313"/>
      <c r="D1" s="313"/>
      <c r="E1" s="313"/>
      <c r="F1" s="313"/>
    </row>
    <row r="3" spans="1:6" ht="15" x14ac:dyDescent="0.25">
      <c r="A3" s="22" t="s">
        <v>1155</v>
      </c>
      <c r="B3" s="22" t="s">
        <v>1185</v>
      </c>
    </row>
    <row r="4" spans="1:6" ht="15" x14ac:dyDescent="0.25">
      <c r="A4" s="22" t="s">
        <v>1157</v>
      </c>
      <c r="B4" s="22" t="s">
        <v>1186</v>
      </c>
    </row>
    <row r="5" spans="1:6" ht="15" x14ac:dyDescent="0.25">
      <c r="A5" s="22" t="s">
        <v>1159</v>
      </c>
      <c r="B5" s="22" t="s">
        <v>1160</v>
      </c>
    </row>
    <row r="6" spans="1:6" ht="15" x14ac:dyDescent="0.25">
      <c r="A6" s="22" t="s">
        <v>1161</v>
      </c>
      <c r="B6" s="22" t="s">
        <v>1178</v>
      </c>
    </row>
    <row r="7" spans="1:6" ht="15" x14ac:dyDescent="0.25">
      <c r="A7" s="22" t="s">
        <v>1163</v>
      </c>
      <c r="B7" s="22" t="s">
        <v>1151</v>
      </c>
    </row>
    <row r="8" spans="1:6" ht="15" x14ac:dyDescent="0.25">
      <c r="A8" s="22" t="s">
        <v>1164</v>
      </c>
      <c r="B8" s="22" t="s">
        <v>1165</v>
      </c>
    </row>
    <row r="9" spans="1:6" ht="15" x14ac:dyDescent="0.25">
      <c r="A9" s="22" t="s">
        <v>1166</v>
      </c>
      <c r="B9" s="22" t="s">
        <v>1187</v>
      </c>
    </row>
    <row r="10" spans="1:6" ht="15" x14ac:dyDescent="0.25">
      <c r="A10" s="22" t="s">
        <v>1168</v>
      </c>
      <c r="B10" s="22" t="s">
        <v>1180</v>
      </c>
    </row>
    <row r="11" spans="1:6" ht="15" x14ac:dyDescent="0.25">
      <c r="A11" s="22" t="s">
        <v>1170</v>
      </c>
      <c r="B11" s="22" t="s">
        <v>1181</v>
      </c>
    </row>
    <row r="12" spans="1:6" ht="15" x14ac:dyDescent="0.25">
      <c r="A12" s="22" t="s">
        <v>1172</v>
      </c>
      <c r="B12" s="22" t="s">
        <v>1188</v>
      </c>
    </row>
    <row r="13" spans="1:6" ht="15" x14ac:dyDescent="0.25">
      <c r="A13"/>
      <c r="B13" s="22" t="s">
        <v>1189</v>
      </c>
    </row>
    <row r="14" spans="1:6" ht="15" x14ac:dyDescent="0.25">
      <c r="A14"/>
      <c r="B14" s="22" t="s">
        <v>1190</v>
      </c>
    </row>
    <row r="15" spans="1:6" ht="15" x14ac:dyDescent="0.25">
      <c r="A15"/>
      <c r="B15" s="22" t="s">
        <v>1191</v>
      </c>
    </row>
    <row r="16" spans="1:6" ht="15" x14ac:dyDescent="0.25">
      <c r="A16"/>
      <c r="B16" s="22" t="s">
        <v>1192</v>
      </c>
    </row>
    <row r="17" spans="1:2" ht="15" x14ac:dyDescent="0.25">
      <c r="A17"/>
      <c r="B17" s="22" t="s">
        <v>1193</v>
      </c>
    </row>
    <row r="18" spans="1:2" ht="15" x14ac:dyDescent="0.25">
      <c r="A18"/>
      <c r="B18" s="22" t="s">
        <v>1173</v>
      </c>
    </row>
    <row r="19" spans="1:2" ht="15" x14ac:dyDescent="0.25">
      <c r="A19"/>
      <c r="B19" s="22" t="s">
        <v>1194</v>
      </c>
    </row>
    <row r="20" spans="1:2" ht="15" x14ac:dyDescent="0.25">
      <c r="A20"/>
      <c r="B20" s="22" t="s">
        <v>1195</v>
      </c>
    </row>
    <row r="21" spans="1:2" ht="15" x14ac:dyDescent="0.25">
      <c r="A21"/>
      <c r="B21" s="22" t="s">
        <v>1173</v>
      </c>
    </row>
    <row r="22" spans="1:2" ht="15" x14ac:dyDescent="0.25">
      <c r="A22"/>
      <c r="B22" s="22" t="s">
        <v>1182</v>
      </c>
    </row>
    <row r="23" spans="1:2" ht="15" x14ac:dyDescent="0.25">
      <c r="A23"/>
      <c r="B23" s="22" t="s">
        <v>1183</v>
      </c>
    </row>
    <row r="24" spans="1:2" ht="15" x14ac:dyDescent="0.25">
      <c r="A24"/>
      <c r="B24" s="22" t="s">
        <v>1173</v>
      </c>
    </row>
    <row r="25" spans="1:2" ht="15" x14ac:dyDescent="0.25">
      <c r="A25"/>
      <c r="B25" s="22" t="s">
        <v>1196</v>
      </c>
    </row>
    <row r="26" spans="1:2" ht="15" x14ac:dyDescent="0.25">
      <c r="A26"/>
      <c r="B26"/>
    </row>
    <row r="27" spans="1:2" ht="15" x14ac:dyDescent="0.25">
      <c r="A27" s="22" t="s">
        <v>1174</v>
      </c>
      <c r="B27" s="22" t="s">
        <v>1175</v>
      </c>
    </row>
    <row r="28" spans="1:2" ht="15" x14ac:dyDescent="0.25">
      <c r="A28" s="23">
        <v>17533</v>
      </c>
      <c r="B28" s="25">
        <v>3.4</v>
      </c>
    </row>
    <row r="29" spans="1:2" ht="15" x14ac:dyDescent="0.25">
      <c r="A29" s="23">
        <v>17564</v>
      </c>
      <c r="B29" s="25">
        <v>3.8</v>
      </c>
    </row>
    <row r="30" spans="1:2" ht="15" x14ac:dyDescent="0.25">
      <c r="A30" s="23">
        <v>17593</v>
      </c>
      <c r="B30" s="25">
        <v>4</v>
      </c>
    </row>
    <row r="31" spans="1:2" ht="15" x14ac:dyDescent="0.25">
      <c r="A31" s="23">
        <v>17624</v>
      </c>
      <c r="B31" s="25">
        <v>3.9</v>
      </c>
    </row>
    <row r="32" spans="1:2" ht="15" x14ac:dyDescent="0.25">
      <c r="A32" s="23">
        <v>17654</v>
      </c>
      <c r="B32" s="25">
        <v>3.5</v>
      </c>
    </row>
    <row r="33" spans="1:2" ht="15" x14ac:dyDescent="0.25">
      <c r="A33" s="23">
        <v>17685</v>
      </c>
      <c r="B33" s="25">
        <v>3.6</v>
      </c>
    </row>
    <row r="34" spans="1:2" ht="15" x14ac:dyDescent="0.25">
      <c r="A34" s="23">
        <v>17715</v>
      </c>
      <c r="B34" s="25">
        <v>3.6</v>
      </c>
    </row>
    <row r="35" spans="1:2" ht="15" x14ac:dyDescent="0.25">
      <c r="A35" s="23">
        <v>17746</v>
      </c>
      <c r="B35" s="25">
        <v>3.9</v>
      </c>
    </row>
    <row r="36" spans="1:2" ht="15" x14ac:dyDescent="0.25">
      <c r="A36" s="23">
        <v>17777</v>
      </c>
      <c r="B36" s="25">
        <v>3.8</v>
      </c>
    </row>
    <row r="37" spans="1:2" ht="15" x14ac:dyDescent="0.25">
      <c r="A37" s="23">
        <v>17807</v>
      </c>
      <c r="B37" s="25">
        <v>3.7</v>
      </c>
    </row>
    <row r="38" spans="1:2" ht="15" x14ac:dyDescent="0.25">
      <c r="A38" s="23">
        <v>17838</v>
      </c>
      <c r="B38" s="25">
        <v>3.8</v>
      </c>
    </row>
    <row r="39" spans="1:2" ht="15" x14ac:dyDescent="0.25">
      <c r="A39" s="23">
        <v>17868</v>
      </c>
      <c r="B39" s="25">
        <v>4</v>
      </c>
    </row>
    <row r="40" spans="1:2" ht="15" x14ac:dyDescent="0.25">
      <c r="A40" s="23">
        <v>17899</v>
      </c>
      <c r="B40" s="25">
        <v>4.3</v>
      </c>
    </row>
    <row r="41" spans="1:2" ht="15" x14ac:dyDescent="0.25">
      <c r="A41" s="23">
        <v>17930</v>
      </c>
      <c r="B41" s="25">
        <v>4.7</v>
      </c>
    </row>
    <row r="42" spans="1:2" ht="15" x14ac:dyDescent="0.25">
      <c r="A42" s="23">
        <v>17958</v>
      </c>
      <c r="B42" s="25">
        <v>5</v>
      </c>
    </row>
    <row r="43" spans="1:2" ht="15" x14ac:dyDescent="0.25">
      <c r="A43" s="23">
        <v>17989</v>
      </c>
      <c r="B43" s="25">
        <v>5.3</v>
      </c>
    </row>
    <row r="44" spans="1:2" ht="15" x14ac:dyDescent="0.25">
      <c r="A44" s="23">
        <v>18019</v>
      </c>
      <c r="B44" s="25">
        <v>6.1</v>
      </c>
    </row>
    <row r="45" spans="1:2" ht="15" x14ac:dyDescent="0.25">
      <c r="A45" s="23">
        <v>18050</v>
      </c>
      <c r="B45" s="25">
        <v>6.2</v>
      </c>
    </row>
    <row r="46" spans="1:2" ht="15" x14ac:dyDescent="0.25">
      <c r="A46" s="23">
        <v>18080</v>
      </c>
      <c r="B46" s="25">
        <v>6.7</v>
      </c>
    </row>
    <row r="47" spans="1:2" ht="15" x14ac:dyDescent="0.25">
      <c r="A47" s="23">
        <v>18111</v>
      </c>
      <c r="B47" s="25">
        <v>6.8</v>
      </c>
    </row>
    <row r="48" spans="1:2" ht="15" x14ac:dyDescent="0.25">
      <c r="A48" s="23">
        <v>18142</v>
      </c>
      <c r="B48" s="25">
        <v>6.6</v>
      </c>
    </row>
    <row r="49" spans="1:2" ht="15" x14ac:dyDescent="0.25">
      <c r="A49" s="23">
        <v>18172</v>
      </c>
      <c r="B49" s="25">
        <v>7.9</v>
      </c>
    </row>
    <row r="50" spans="1:2" ht="15" x14ac:dyDescent="0.25">
      <c r="A50" s="23">
        <v>18203</v>
      </c>
      <c r="B50" s="25">
        <v>6.4</v>
      </c>
    </row>
    <row r="51" spans="1:2" ht="15" x14ac:dyDescent="0.25">
      <c r="A51" s="23">
        <v>18233</v>
      </c>
      <c r="B51" s="25">
        <v>6.6</v>
      </c>
    </row>
    <row r="52" spans="1:2" ht="15" x14ac:dyDescent="0.25">
      <c r="A52" s="23">
        <v>18264</v>
      </c>
      <c r="B52" s="25">
        <v>6.5</v>
      </c>
    </row>
    <row r="53" spans="1:2" ht="15" x14ac:dyDescent="0.25">
      <c r="A53" s="23">
        <v>18295</v>
      </c>
      <c r="B53" s="25">
        <v>6.4</v>
      </c>
    </row>
    <row r="54" spans="1:2" ht="15" x14ac:dyDescent="0.25">
      <c r="A54" s="23">
        <v>18323</v>
      </c>
      <c r="B54" s="25">
        <v>6.3</v>
      </c>
    </row>
    <row r="55" spans="1:2" ht="15" x14ac:dyDescent="0.25">
      <c r="A55" s="23">
        <v>18354</v>
      </c>
      <c r="B55" s="25">
        <v>5.8</v>
      </c>
    </row>
    <row r="56" spans="1:2" ht="15" x14ac:dyDescent="0.25">
      <c r="A56" s="23">
        <v>18384</v>
      </c>
      <c r="B56" s="25">
        <v>5.5</v>
      </c>
    </row>
    <row r="57" spans="1:2" ht="15" x14ac:dyDescent="0.25">
      <c r="A57" s="23">
        <v>18415</v>
      </c>
      <c r="B57" s="25">
        <v>5.4</v>
      </c>
    </row>
    <row r="58" spans="1:2" ht="15" x14ac:dyDescent="0.25">
      <c r="A58" s="23">
        <v>18445</v>
      </c>
      <c r="B58" s="25">
        <v>5</v>
      </c>
    </row>
    <row r="59" spans="1:2" ht="15" x14ac:dyDescent="0.25">
      <c r="A59" s="23">
        <v>18476</v>
      </c>
      <c r="B59" s="25">
        <v>4.5</v>
      </c>
    </row>
    <row r="60" spans="1:2" ht="15" x14ac:dyDescent="0.25">
      <c r="A60" s="23">
        <v>18507</v>
      </c>
      <c r="B60" s="25">
        <v>4.4000000000000004</v>
      </c>
    </row>
    <row r="61" spans="1:2" ht="15" x14ac:dyDescent="0.25">
      <c r="A61" s="23">
        <v>18537</v>
      </c>
      <c r="B61" s="25">
        <v>4.2</v>
      </c>
    </row>
    <row r="62" spans="1:2" ht="15" x14ac:dyDescent="0.25">
      <c r="A62" s="23">
        <v>18568</v>
      </c>
      <c r="B62" s="25">
        <v>4.2</v>
      </c>
    </row>
    <row r="63" spans="1:2" ht="15" x14ac:dyDescent="0.25">
      <c r="A63" s="23">
        <v>18598</v>
      </c>
      <c r="B63" s="25">
        <v>4.3</v>
      </c>
    </row>
    <row r="64" spans="1:2" ht="15" x14ac:dyDescent="0.25">
      <c r="A64" s="23">
        <v>18629</v>
      </c>
      <c r="B64" s="25">
        <v>3.7</v>
      </c>
    </row>
    <row r="65" spans="1:2" ht="15" x14ac:dyDescent="0.25">
      <c r="A65" s="23">
        <v>18660</v>
      </c>
      <c r="B65" s="25">
        <v>3.4</v>
      </c>
    </row>
    <row r="66" spans="1:2" ht="15" x14ac:dyDescent="0.25">
      <c r="A66" s="23">
        <v>18688</v>
      </c>
      <c r="B66" s="25">
        <v>3.4</v>
      </c>
    </row>
    <row r="67" spans="1:2" ht="15" x14ac:dyDescent="0.25">
      <c r="A67" s="23">
        <v>18719</v>
      </c>
      <c r="B67" s="25">
        <v>3.1</v>
      </c>
    </row>
    <row r="68" spans="1:2" ht="15" x14ac:dyDescent="0.25">
      <c r="A68" s="23">
        <v>18749</v>
      </c>
      <c r="B68" s="25">
        <v>3</v>
      </c>
    </row>
    <row r="69" spans="1:2" ht="15" x14ac:dyDescent="0.25">
      <c r="A69" s="23">
        <v>18780</v>
      </c>
      <c r="B69" s="25">
        <v>3.2</v>
      </c>
    </row>
    <row r="70" spans="1:2" ht="15" x14ac:dyDescent="0.25">
      <c r="A70" s="23">
        <v>18810</v>
      </c>
      <c r="B70" s="25">
        <v>3.1</v>
      </c>
    </row>
    <row r="71" spans="1:2" ht="15" x14ac:dyDescent="0.25">
      <c r="A71" s="23">
        <v>18841</v>
      </c>
      <c r="B71" s="25">
        <v>3.1</v>
      </c>
    </row>
    <row r="72" spans="1:2" ht="15" x14ac:dyDescent="0.25">
      <c r="A72" s="23">
        <v>18872</v>
      </c>
      <c r="B72" s="25">
        <v>3.3</v>
      </c>
    </row>
    <row r="73" spans="1:2" ht="15" x14ac:dyDescent="0.25">
      <c r="A73" s="23">
        <v>18902</v>
      </c>
      <c r="B73" s="25">
        <v>3.5</v>
      </c>
    </row>
    <row r="74" spans="1:2" ht="15" x14ac:dyDescent="0.25">
      <c r="A74" s="23">
        <v>18933</v>
      </c>
      <c r="B74" s="25">
        <v>3.5</v>
      </c>
    </row>
    <row r="75" spans="1:2" ht="15" x14ac:dyDescent="0.25">
      <c r="A75" s="23">
        <v>18963</v>
      </c>
      <c r="B75" s="25">
        <v>3.1</v>
      </c>
    </row>
    <row r="76" spans="1:2" ht="15" x14ac:dyDescent="0.25">
      <c r="A76" s="23">
        <v>18994</v>
      </c>
      <c r="B76" s="25">
        <v>3.2</v>
      </c>
    </row>
    <row r="77" spans="1:2" ht="15" x14ac:dyDescent="0.25">
      <c r="A77" s="23">
        <v>19025</v>
      </c>
      <c r="B77" s="25">
        <v>3.1</v>
      </c>
    </row>
    <row r="78" spans="1:2" ht="15" x14ac:dyDescent="0.25">
      <c r="A78" s="23">
        <v>19054</v>
      </c>
      <c r="B78" s="25">
        <v>2.9</v>
      </c>
    </row>
    <row r="79" spans="1:2" ht="15" x14ac:dyDescent="0.25">
      <c r="A79" s="23">
        <v>19085</v>
      </c>
      <c r="B79" s="25">
        <v>2.9</v>
      </c>
    </row>
    <row r="80" spans="1:2" ht="15" x14ac:dyDescent="0.25">
      <c r="A80" s="23">
        <v>19115</v>
      </c>
      <c r="B80" s="25">
        <v>3</v>
      </c>
    </row>
    <row r="81" spans="1:2" ht="15" x14ac:dyDescent="0.25">
      <c r="A81" s="23">
        <v>19146</v>
      </c>
      <c r="B81" s="25">
        <v>3</v>
      </c>
    </row>
    <row r="82" spans="1:2" ht="15" x14ac:dyDescent="0.25">
      <c r="A82" s="23">
        <v>19176</v>
      </c>
      <c r="B82" s="25">
        <v>3.2</v>
      </c>
    </row>
    <row r="83" spans="1:2" ht="15" x14ac:dyDescent="0.25">
      <c r="A83" s="23">
        <v>19207</v>
      </c>
      <c r="B83" s="25">
        <v>3.4</v>
      </c>
    </row>
    <row r="84" spans="1:2" ht="15" x14ac:dyDescent="0.25">
      <c r="A84" s="23">
        <v>19238</v>
      </c>
      <c r="B84" s="25">
        <v>3.1</v>
      </c>
    </row>
    <row r="85" spans="1:2" ht="15" x14ac:dyDescent="0.25">
      <c r="A85" s="23">
        <v>19268</v>
      </c>
      <c r="B85" s="25">
        <v>3</v>
      </c>
    </row>
    <row r="86" spans="1:2" ht="15" x14ac:dyDescent="0.25">
      <c r="A86" s="23">
        <v>19299</v>
      </c>
      <c r="B86" s="25">
        <v>2.8</v>
      </c>
    </row>
    <row r="87" spans="1:2" ht="15" x14ac:dyDescent="0.25">
      <c r="A87" s="23">
        <v>19329</v>
      </c>
      <c r="B87" s="25">
        <v>2.7</v>
      </c>
    </row>
    <row r="88" spans="1:2" ht="15" x14ac:dyDescent="0.25">
      <c r="A88" s="23">
        <v>19360</v>
      </c>
      <c r="B88" s="25">
        <v>2.9</v>
      </c>
    </row>
    <row r="89" spans="1:2" ht="15" x14ac:dyDescent="0.25">
      <c r="A89" s="23">
        <v>19391</v>
      </c>
      <c r="B89" s="25">
        <v>2.6</v>
      </c>
    </row>
    <row r="90" spans="1:2" ht="15" x14ac:dyDescent="0.25">
      <c r="A90" s="23">
        <v>19419</v>
      </c>
      <c r="B90" s="25">
        <v>2.6</v>
      </c>
    </row>
    <row r="91" spans="1:2" ht="15" x14ac:dyDescent="0.25">
      <c r="A91" s="23">
        <v>19450</v>
      </c>
      <c r="B91" s="25">
        <v>2.7</v>
      </c>
    </row>
    <row r="92" spans="1:2" ht="15" x14ac:dyDescent="0.25">
      <c r="A92" s="23">
        <v>19480</v>
      </c>
      <c r="B92" s="25">
        <v>2.5</v>
      </c>
    </row>
    <row r="93" spans="1:2" ht="15" x14ac:dyDescent="0.25">
      <c r="A93" s="23">
        <v>19511</v>
      </c>
      <c r="B93" s="25">
        <v>2.5</v>
      </c>
    </row>
    <row r="94" spans="1:2" ht="15" x14ac:dyDescent="0.25">
      <c r="A94" s="23">
        <v>19541</v>
      </c>
      <c r="B94" s="25">
        <v>2.6</v>
      </c>
    </row>
    <row r="95" spans="1:2" ht="15" x14ac:dyDescent="0.25">
      <c r="A95" s="23">
        <v>19572</v>
      </c>
      <c r="B95" s="25">
        <v>2.7</v>
      </c>
    </row>
    <row r="96" spans="1:2" ht="15" x14ac:dyDescent="0.25">
      <c r="A96" s="23">
        <v>19603</v>
      </c>
      <c r="B96" s="25">
        <v>2.9</v>
      </c>
    </row>
    <row r="97" spans="1:2" ht="15" x14ac:dyDescent="0.25">
      <c r="A97" s="23">
        <v>19633</v>
      </c>
      <c r="B97" s="25">
        <v>3.1</v>
      </c>
    </row>
    <row r="98" spans="1:2" ht="15" x14ac:dyDescent="0.25">
      <c r="A98" s="23">
        <v>19664</v>
      </c>
      <c r="B98" s="25">
        <v>3.5</v>
      </c>
    </row>
    <row r="99" spans="1:2" ht="15" x14ac:dyDescent="0.25">
      <c r="A99" s="23">
        <v>19694</v>
      </c>
      <c r="B99" s="25">
        <v>4.5</v>
      </c>
    </row>
    <row r="100" spans="1:2" ht="15" x14ac:dyDescent="0.25">
      <c r="A100" s="23">
        <v>19725</v>
      </c>
      <c r="B100" s="25">
        <v>4.9000000000000004</v>
      </c>
    </row>
    <row r="101" spans="1:2" ht="15" x14ac:dyDescent="0.25">
      <c r="A101" s="23">
        <v>19756</v>
      </c>
      <c r="B101" s="25">
        <v>5.2</v>
      </c>
    </row>
    <row r="102" spans="1:2" ht="15" x14ac:dyDescent="0.25">
      <c r="A102" s="23">
        <v>19784</v>
      </c>
      <c r="B102" s="25">
        <v>5.7</v>
      </c>
    </row>
    <row r="103" spans="1:2" ht="15" x14ac:dyDescent="0.25">
      <c r="A103" s="23">
        <v>19815</v>
      </c>
      <c r="B103" s="25">
        <v>5.9</v>
      </c>
    </row>
    <row r="104" spans="1:2" ht="15" x14ac:dyDescent="0.25">
      <c r="A104" s="23">
        <v>19845</v>
      </c>
      <c r="B104" s="25">
        <v>5.9</v>
      </c>
    </row>
    <row r="105" spans="1:2" ht="15" x14ac:dyDescent="0.25">
      <c r="A105" s="23">
        <v>19876</v>
      </c>
      <c r="B105" s="25">
        <v>5.6</v>
      </c>
    </row>
    <row r="106" spans="1:2" ht="15" x14ac:dyDescent="0.25">
      <c r="A106" s="23">
        <v>19906</v>
      </c>
      <c r="B106" s="25">
        <v>5.8</v>
      </c>
    </row>
    <row r="107" spans="1:2" ht="15" x14ac:dyDescent="0.25">
      <c r="A107" s="23">
        <v>19937</v>
      </c>
      <c r="B107" s="25">
        <v>6</v>
      </c>
    </row>
    <row r="108" spans="1:2" ht="15" x14ac:dyDescent="0.25">
      <c r="A108" s="23">
        <v>19968</v>
      </c>
      <c r="B108" s="25">
        <v>6.1</v>
      </c>
    </row>
    <row r="109" spans="1:2" ht="15" x14ac:dyDescent="0.25">
      <c r="A109" s="23">
        <v>19998</v>
      </c>
      <c r="B109" s="25">
        <v>5.7</v>
      </c>
    </row>
    <row r="110" spans="1:2" ht="15" x14ac:dyDescent="0.25">
      <c r="A110" s="23">
        <v>20029</v>
      </c>
      <c r="B110" s="25">
        <v>5.3</v>
      </c>
    </row>
    <row r="111" spans="1:2" ht="15" x14ac:dyDescent="0.25">
      <c r="A111" s="23">
        <v>20059</v>
      </c>
      <c r="B111" s="25">
        <v>5</v>
      </c>
    </row>
    <row r="112" spans="1:2" ht="15" x14ac:dyDescent="0.25">
      <c r="A112" s="23">
        <v>20090</v>
      </c>
      <c r="B112" s="25">
        <v>4.9000000000000004</v>
      </c>
    </row>
    <row r="113" spans="1:2" ht="15" x14ac:dyDescent="0.25">
      <c r="A113" s="23">
        <v>20121</v>
      </c>
      <c r="B113" s="25">
        <v>4.7</v>
      </c>
    </row>
    <row r="114" spans="1:2" ht="15" x14ac:dyDescent="0.25">
      <c r="A114" s="23">
        <v>20149</v>
      </c>
      <c r="B114" s="25">
        <v>4.5999999999999996</v>
      </c>
    </row>
    <row r="115" spans="1:2" ht="15" x14ac:dyDescent="0.25">
      <c r="A115" s="23">
        <v>20180</v>
      </c>
      <c r="B115" s="25">
        <v>4.7</v>
      </c>
    </row>
    <row r="116" spans="1:2" ht="15" x14ac:dyDescent="0.25">
      <c r="A116" s="23">
        <v>20210</v>
      </c>
      <c r="B116" s="25">
        <v>4.3</v>
      </c>
    </row>
    <row r="117" spans="1:2" ht="15" x14ac:dyDescent="0.25">
      <c r="A117" s="23">
        <v>20241</v>
      </c>
      <c r="B117" s="25">
        <v>4.2</v>
      </c>
    </row>
    <row r="118" spans="1:2" ht="15" x14ac:dyDescent="0.25">
      <c r="A118" s="23">
        <v>20271</v>
      </c>
      <c r="B118" s="25">
        <v>4</v>
      </c>
    </row>
    <row r="119" spans="1:2" ht="15" x14ac:dyDescent="0.25">
      <c r="A119" s="23">
        <v>20302</v>
      </c>
      <c r="B119" s="25">
        <v>4.2</v>
      </c>
    </row>
    <row r="120" spans="1:2" ht="15" x14ac:dyDescent="0.25">
      <c r="A120" s="23">
        <v>20333</v>
      </c>
      <c r="B120" s="25">
        <v>4.0999999999999996</v>
      </c>
    </row>
    <row r="121" spans="1:2" ht="15" x14ac:dyDescent="0.25">
      <c r="A121" s="23">
        <v>20363</v>
      </c>
      <c r="B121" s="25">
        <v>4.3</v>
      </c>
    </row>
    <row r="122" spans="1:2" ht="15" x14ac:dyDescent="0.25">
      <c r="A122" s="23">
        <v>20394</v>
      </c>
      <c r="B122" s="25">
        <v>4.2</v>
      </c>
    </row>
    <row r="123" spans="1:2" ht="15" x14ac:dyDescent="0.25">
      <c r="A123" s="23">
        <v>20424</v>
      </c>
      <c r="B123" s="25">
        <v>4.2</v>
      </c>
    </row>
    <row r="124" spans="1:2" ht="15" x14ac:dyDescent="0.25">
      <c r="A124" s="23">
        <v>20455</v>
      </c>
      <c r="B124" s="25">
        <v>4</v>
      </c>
    </row>
    <row r="125" spans="1:2" ht="15" x14ac:dyDescent="0.25">
      <c r="A125" s="23">
        <v>20486</v>
      </c>
      <c r="B125" s="25">
        <v>3.9</v>
      </c>
    </row>
    <row r="126" spans="1:2" ht="15" x14ac:dyDescent="0.25">
      <c r="A126" s="23">
        <v>20515</v>
      </c>
      <c r="B126" s="25">
        <v>4.2</v>
      </c>
    </row>
    <row r="127" spans="1:2" ht="15" x14ac:dyDescent="0.25">
      <c r="A127" s="23">
        <v>20546</v>
      </c>
      <c r="B127" s="25">
        <v>4</v>
      </c>
    </row>
    <row r="128" spans="1:2" ht="15" x14ac:dyDescent="0.25">
      <c r="A128" s="23">
        <v>20576</v>
      </c>
      <c r="B128" s="25">
        <v>4.3</v>
      </c>
    </row>
    <row r="129" spans="1:2" ht="15" x14ac:dyDescent="0.25">
      <c r="A129" s="23">
        <v>20607</v>
      </c>
      <c r="B129" s="25">
        <v>4.3</v>
      </c>
    </row>
    <row r="130" spans="1:2" ht="15" x14ac:dyDescent="0.25">
      <c r="A130" s="23">
        <v>20637</v>
      </c>
      <c r="B130" s="25">
        <v>4.4000000000000004</v>
      </c>
    </row>
    <row r="131" spans="1:2" ht="15" x14ac:dyDescent="0.25">
      <c r="A131" s="23">
        <v>20668</v>
      </c>
      <c r="B131" s="25">
        <v>4.0999999999999996</v>
      </c>
    </row>
    <row r="132" spans="1:2" ht="15" x14ac:dyDescent="0.25">
      <c r="A132" s="23">
        <v>20699</v>
      </c>
      <c r="B132" s="25">
        <v>3.9</v>
      </c>
    </row>
    <row r="133" spans="1:2" ht="15" x14ac:dyDescent="0.25">
      <c r="A133" s="23">
        <v>20729</v>
      </c>
      <c r="B133" s="25">
        <v>3.9</v>
      </c>
    </row>
    <row r="134" spans="1:2" ht="15" x14ac:dyDescent="0.25">
      <c r="A134" s="23">
        <v>20760</v>
      </c>
      <c r="B134" s="25">
        <v>4.3</v>
      </c>
    </row>
    <row r="135" spans="1:2" ht="15" x14ac:dyDescent="0.25">
      <c r="A135" s="23">
        <v>20790</v>
      </c>
      <c r="B135" s="25">
        <v>4.2</v>
      </c>
    </row>
    <row r="136" spans="1:2" ht="15" x14ac:dyDescent="0.25">
      <c r="A136" s="23">
        <v>20821</v>
      </c>
      <c r="B136" s="25">
        <v>4.2</v>
      </c>
    </row>
    <row r="137" spans="1:2" ht="15" x14ac:dyDescent="0.25">
      <c r="A137" s="23">
        <v>20852</v>
      </c>
      <c r="B137" s="25">
        <v>3.9</v>
      </c>
    </row>
    <row r="138" spans="1:2" ht="15" x14ac:dyDescent="0.25">
      <c r="A138" s="23">
        <v>20880</v>
      </c>
      <c r="B138" s="25">
        <v>3.7</v>
      </c>
    </row>
    <row r="139" spans="1:2" ht="15" x14ac:dyDescent="0.25">
      <c r="A139" s="23">
        <v>20911</v>
      </c>
      <c r="B139" s="25">
        <v>3.9</v>
      </c>
    </row>
    <row r="140" spans="1:2" ht="15" x14ac:dyDescent="0.25">
      <c r="A140" s="23">
        <v>20941</v>
      </c>
      <c r="B140" s="25">
        <v>4.0999999999999996</v>
      </c>
    </row>
    <row r="141" spans="1:2" ht="15" x14ac:dyDescent="0.25">
      <c r="A141" s="23">
        <v>20972</v>
      </c>
      <c r="B141" s="25">
        <v>4.3</v>
      </c>
    </row>
    <row r="142" spans="1:2" ht="15" x14ac:dyDescent="0.25">
      <c r="A142" s="23">
        <v>21002</v>
      </c>
      <c r="B142" s="25">
        <v>4.2</v>
      </c>
    </row>
    <row r="143" spans="1:2" ht="15" x14ac:dyDescent="0.25">
      <c r="A143" s="23">
        <v>21033</v>
      </c>
      <c r="B143" s="25">
        <v>4.0999999999999996</v>
      </c>
    </row>
    <row r="144" spans="1:2" ht="15" x14ac:dyDescent="0.25">
      <c r="A144" s="23">
        <v>21064</v>
      </c>
      <c r="B144" s="25">
        <v>4.4000000000000004</v>
      </c>
    </row>
    <row r="145" spans="1:2" ht="15" x14ac:dyDescent="0.25">
      <c r="A145" s="23">
        <v>21094</v>
      </c>
      <c r="B145" s="25">
        <v>4.5</v>
      </c>
    </row>
    <row r="146" spans="1:2" ht="15" x14ac:dyDescent="0.25">
      <c r="A146" s="23">
        <v>21125</v>
      </c>
      <c r="B146" s="25">
        <v>5.0999999999999996</v>
      </c>
    </row>
    <row r="147" spans="1:2" ht="15" x14ac:dyDescent="0.25">
      <c r="A147" s="23">
        <v>21155</v>
      </c>
      <c r="B147" s="25">
        <v>5.2</v>
      </c>
    </row>
    <row r="148" spans="1:2" ht="15" x14ac:dyDescent="0.25">
      <c r="A148" s="23">
        <v>21186</v>
      </c>
      <c r="B148" s="25">
        <v>5.8</v>
      </c>
    </row>
    <row r="149" spans="1:2" ht="15" x14ac:dyDescent="0.25">
      <c r="A149" s="23">
        <v>21217</v>
      </c>
      <c r="B149" s="25">
        <v>6.4</v>
      </c>
    </row>
    <row r="150" spans="1:2" ht="15" x14ac:dyDescent="0.25">
      <c r="A150" s="23">
        <v>21245</v>
      </c>
      <c r="B150" s="25">
        <v>6.7</v>
      </c>
    </row>
    <row r="151" spans="1:2" ht="15" x14ac:dyDescent="0.25">
      <c r="A151" s="23">
        <v>21276</v>
      </c>
      <c r="B151" s="25">
        <v>7.4</v>
      </c>
    </row>
    <row r="152" spans="1:2" ht="15" x14ac:dyDescent="0.25">
      <c r="A152" s="23">
        <v>21306</v>
      </c>
      <c r="B152" s="25">
        <v>7.4</v>
      </c>
    </row>
    <row r="153" spans="1:2" ht="15" x14ac:dyDescent="0.25">
      <c r="A153" s="23">
        <v>21337</v>
      </c>
      <c r="B153" s="25">
        <v>7.3</v>
      </c>
    </row>
    <row r="154" spans="1:2" ht="15" x14ac:dyDescent="0.25">
      <c r="A154" s="23">
        <v>21367</v>
      </c>
      <c r="B154" s="25">
        <v>7.5</v>
      </c>
    </row>
    <row r="155" spans="1:2" ht="15" x14ac:dyDescent="0.25">
      <c r="A155" s="23">
        <v>21398</v>
      </c>
      <c r="B155" s="25">
        <v>7.4</v>
      </c>
    </row>
    <row r="156" spans="1:2" ht="15" x14ac:dyDescent="0.25">
      <c r="A156" s="23">
        <v>21429</v>
      </c>
      <c r="B156" s="25">
        <v>7.1</v>
      </c>
    </row>
    <row r="157" spans="1:2" ht="15" x14ac:dyDescent="0.25">
      <c r="A157" s="23">
        <v>21459</v>
      </c>
      <c r="B157" s="25">
        <v>6.7</v>
      </c>
    </row>
    <row r="158" spans="1:2" ht="15" x14ac:dyDescent="0.25">
      <c r="A158" s="23">
        <v>21490</v>
      </c>
      <c r="B158" s="25">
        <v>6.2</v>
      </c>
    </row>
    <row r="159" spans="1:2" ht="15" x14ac:dyDescent="0.25">
      <c r="A159" s="23">
        <v>21520</v>
      </c>
      <c r="B159" s="25">
        <v>6.2</v>
      </c>
    </row>
    <row r="160" spans="1:2" ht="15" x14ac:dyDescent="0.25">
      <c r="A160" s="23">
        <v>21551</v>
      </c>
      <c r="B160" s="25">
        <v>6</v>
      </c>
    </row>
    <row r="161" spans="1:2" ht="15" x14ac:dyDescent="0.25">
      <c r="A161" s="23">
        <v>21582</v>
      </c>
      <c r="B161" s="25">
        <v>5.9</v>
      </c>
    </row>
    <row r="162" spans="1:2" ht="15" x14ac:dyDescent="0.25">
      <c r="A162" s="23">
        <v>21610</v>
      </c>
      <c r="B162" s="25">
        <v>5.6</v>
      </c>
    </row>
    <row r="163" spans="1:2" ht="15" x14ac:dyDescent="0.25">
      <c r="A163" s="23">
        <v>21641</v>
      </c>
      <c r="B163" s="25">
        <v>5.2</v>
      </c>
    </row>
    <row r="164" spans="1:2" ht="15" x14ac:dyDescent="0.25">
      <c r="A164" s="23">
        <v>21671</v>
      </c>
      <c r="B164" s="25">
        <v>5.0999999999999996</v>
      </c>
    </row>
    <row r="165" spans="1:2" ht="15" x14ac:dyDescent="0.25">
      <c r="A165" s="23">
        <v>21702</v>
      </c>
      <c r="B165" s="25">
        <v>5</v>
      </c>
    </row>
    <row r="166" spans="1:2" ht="15" x14ac:dyDescent="0.25">
      <c r="A166" s="23">
        <v>21732</v>
      </c>
      <c r="B166" s="25">
        <v>5.0999999999999996</v>
      </c>
    </row>
    <row r="167" spans="1:2" ht="15" x14ac:dyDescent="0.25">
      <c r="A167" s="23">
        <v>21763</v>
      </c>
      <c r="B167" s="25">
        <v>5.2</v>
      </c>
    </row>
    <row r="168" spans="1:2" ht="15" x14ac:dyDescent="0.25">
      <c r="A168" s="23">
        <v>21794</v>
      </c>
      <c r="B168" s="25">
        <v>5.5</v>
      </c>
    </row>
    <row r="169" spans="1:2" ht="15" x14ac:dyDescent="0.25">
      <c r="A169" s="23">
        <v>21824</v>
      </c>
      <c r="B169" s="25">
        <v>5.7</v>
      </c>
    </row>
    <row r="170" spans="1:2" ht="15" x14ac:dyDescent="0.25">
      <c r="A170" s="23">
        <v>21855</v>
      </c>
      <c r="B170" s="25">
        <v>5.8</v>
      </c>
    </row>
    <row r="171" spans="1:2" ht="15" x14ac:dyDescent="0.25">
      <c r="A171" s="23">
        <v>21885</v>
      </c>
      <c r="B171" s="25">
        <v>5.3</v>
      </c>
    </row>
    <row r="172" spans="1:2" ht="15" x14ac:dyDescent="0.25">
      <c r="A172" s="23">
        <v>21916</v>
      </c>
      <c r="B172" s="25">
        <v>5.2</v>
      </c>
    </row>
    <row r="173" spans="1:2" ht="15" x14ac:dyDescent="0.25">
      <c r="A173" s="23">
        <v>21947</v>
      </c>
      <c r="B173" s="25">
        <v>4.8</v>
      </c>
    </row>
    <row r="174" spans="1:2" ht="15" x14ac:dyDescent="0.25">
      <c r="A174" s="23">
        <v>21976</v>
      </c>
      <c r="B174" s="25">
        <v>5.4</v>
      </c>
    </row>
    <row r="175" spans="1:2" ht="15" x14ac:dyDescent="0.25">
      <c r="A175" s="23">
        <v>22007</v>
      </c>
      <c r="B175" s="25">
        <v>5.2</v>
      </c>
    </row>
    <row r="176" spans="1:2" ht="15" x14ac:dyDescent="0.25">
      <c r="A176" s="23">
        <v>22037</v>
      </c>
      <c r="B176" s="25">
        <v>5.0999999999999996</v>
      </c>
    </row>
    <row r="177" spans="1:2" ht="15" x14ac:dyDescent="0.25">
      <c r="A177" s="23">
        <v>22068</v>
      </c>
      <c r="B177" s="25">
        <v>5.4</v>
      </c>
    </row>
    <row r="178" spans="1:2" ht="15" x14ac:dyDescent="0.25">
      <c r="A178" s="23">
        <v>22098</v>
      </c>
      <c r="B178" s="25">
        <v>5.5</v>
      </c>
    </row>
    <row r="179" spans="1:2" ht="15" x14ac:dyDescent="0.25">
      <c r="A179" s="23">
        <v>22129</v>
      </c>
      <c r="B179" s="25">
        <v>5.6</v>
      </c>
    </row>
    <row r="180" spans="1:2" ht="15" x14ac:dyDescent="0.25">
      <c r="A180" s="23">
        <v>22160</v>
      </c>
      <c r="B180" s="25">
        <v>5.5</v>
      </c>
    </row>
    <row r="181" spans="1:2" ht="15" x14ac:dyDescent="0.25">
      <c r="A181" s="23">
        <v>22190</v>
      </c>
      <c r="B181" s="25">
        <v>6.1</v>
      </c>
    </row>
    <row r="182" spans="1:2" ht="15" x14ac:dyDescent="0.25">
      <c r="A182" s="23">
        <v>22221</v>
      </c>
      <c r="B182" s="25">
        <v>6.1</v>
      </c>
    </row>
    <row r="183" spans="1:2" ht="15" x14ac:dyDescent="0.25">
      <c r="A183" s="23">
        <v>22251</v>
      </c>
      <c r="B183" s="25">
        <v>6.6</v>
      </c>
    </row>
    <row r="184" spans="1:2" ht="15" x14ac:dyDescent="0.25">
      <c r="A184" s="23">
        <v>22282</v>
      </c>
      <c r="B184" s="25">
        <v>6.6</v>
      </c>
    </row>
    <row r="185" spans="1:2" ht="15" x14ac:dyDescent="0.25">
      <c r="A185" s="23">
        <v>22313</v>
      </c>
      <c r="B185" s="25">
        <v>6.9</v>
      </c>
    </row>
    <row r="186" spans="1:2" ht="15" x14ac:dyDescent="0.25">
      <c r="A186" s="23">
        <v>22341</v>
      </c>
      <c r="B186" s="25">
        <v>6.9</v>
      </c>
    </row>
    <row r="187" spans="1:2" ht="15" x14ac:dyDescent="0.25">
      <c r="A187" s="23">
        <v>22372</v>
      </c>
      <c r="B187" s="25">
        <v>7</v>
      </c>
    </row>
    <row r="188" spans="1:2" ht="15" x14ac:dyDescent="0.25">
      <c r="A188" s="23">
        <v>22402</v>
      </c>
      <c r="B188" s="25">
        <v>7.1</v>
      </c>
    </row>
    <row r="189" spans="1:2" ht="15" x14ac:dyDescent="0.25">
      <c r="A189" s="23">
        <v>22433</v>
      </c>
      <c r="B189" s="25">
        <v>6.9</v>
      </c>
    </row>
    <row r="190" spans="1:2" ht="15" x14ac:dyDescent="0.25">
      <c r="A190" s="23">
        <v>22463</v>
      </c>
      <c r="B190" s="25">
        <v>7</v>
      </c>
    </row>
    <row r="191" spans="1:2" ht="15" x14ac:dyDescent="0.25">
      <c r="A191" s="23">
        <v>22494</v>
      </c>
      <c r="B191" s="25">
        <v>6.6</v>
      </c>
    </row>
    <row r="192" spans="1:2" ht="15" x14ac:dyDescent="0.25">
      <c r="A192" s="23">
        <v>22525</v>
      </c>
      <c r="B192" s="25">
        <v>6.7</v>
      </c>
    </row>
    <row r="193" spans="1:2" ht="15" x14ac:dyDescent="0.25">
      <c r="A193" s="23">
        <v>22555</v>
      </c>
      <c r="B193" s="25">
        <v>6.5</v>
      </c>
    </row>
    <row r="194" spans="1:2" ht="15" x14ac:dyDescent="0.25">
      <c r="A194" s="23">
        <v>22586</v>
      </c>
      <c r="B194" s="25">
        <v>6.1</v>
      </c>
    </row>
    <row r="195" spans="1:2" ht="15" x14ac:dyDescent="0.25">
      <c r="A195" s="23">
        <v>22616</v>
      </c>
      <c r="B195" s="25">
        <v>6</v>
      </c>
    </row>
    <row r="196" spans="1:2" ht="15" x14ac:dyDescent="0.25">
      <c r="A196" s="23">
        <v>22647</v>
      </c>
      <c r="B196" s="25">
        <v>5.8</v>
      </c>
    </row>
    <row r="197" spans="1:2" ht="15" x14ac:dyDescent="0.25">
      <c r="A197" s="23">
        <v>22678</v>
      </c>
      <c r="B197" s="25">
        <v>5.5</v>
      </c>
    </row>
    <row r="198" spans="1:2" ht="15" x14ac:dyDescent="0.25">
      <c r="A198" s="23">
        <v>22706</v>
      </c>
      <c r="B198" s="25">
        <v>5.6</v>
      </c>
    </row>
    <row r="199" spans="1:2" ht="15" x14ac:dyDescent="0.25">
      <c r="A199" s="23">
        <v>22737</v>
      </c>
      <c r="B199" s="25">
        <v>5.6</v>
      </c>
    </row>
    <row r="200" spans="1:2" ht="15" x14ac:dyDescent="0.25">
      <c r="A200" s="23">
        <v>22767</v>
      </c>
      <c r="B200" s="25">
        <v>5.5</v>
      </c>
    </row>
    <row r="201" spans="1:2" ht="15" x14ac:dyDescent="0.25">
      <c r="A201" s="23">
        <v>22798</v>
      </c>
      <c r="B201" s="25">
        <v>5.5</v>
      </c>
    </row>
    <row r="202" spans="1:2" ht="15" x14ac:dyDescent="0.25">
      <c r="A202" s="23">
        <v>22828</v>
      </c>
      <c r="B202" s="25">
        <v>5.4</v>
      </c>
    </row>
    <row r="203" spans="1:2" ht="15" x14ac:dyDescent="0.25">
      <c r="A203" s="23">
        <v>22859</v>
      </c>
      <c r="B203" s="25">
        <v>5.7</v>
      </c>
    </row>
    <row r="204" spans="1:2" ht="15" x14ac:dyDescent="0.25">
      <c r="A204" s="23">
        <v>22890</v>
      </c>
      <c r="B204" s="25">
        <v>5.6</v>
      </c>
    </row>
    <row r="205" spans="1:2" ht="15" x14ac:dyDescent="0.25">
      <c r="A205" s="23">
        <v>22920</v>
      </c>
      <c r="B205" s="25">
        <v>5.4</v>
      </c>
    </row>
    <row r="206" spans="1:2" ht="15" x14ac:dyDescent="0.25">
      <c r="A206" s="23">
        <v>22951</v>
      </c>
      <c r="B206" s="25">
        <v>5.7</v>
      </c>
    </row>
    <row r="207" spans="1:2" ht="15" x14ac:dyDescent="0.25">
      <c r="A207" s="23">
        <v>22981</v>
      </c>
      <c r="B207" s="25">
        <v>5.5</v>
      </c>
    </row>
    <row r="208" spans="1:2" ht="15" x14ac:dyDescent="0.25">
      <c r="A208" s="23">
        <v>23012</v>
      </c>
      <c r="B208" s="25">
        <v>5.7</v>
      </c>
    </row>
    <row r="209" spans="1:2" ht="15" x14ac:dyDescent="0.25">
      <c r="A209" s="23">
        <v>23043</v>
      </c>
      <c r="B209" s="25">
        <v>5.9</v>
      </c>
    </row>
    <row r="210" spans="1:2" ht="15" x14ac:dyDescent="0.25">
      <c r="A210" s="23">
        <v>23071</v>
      </c>
      <c r="B210" s="25">
        <v>5.7</v>
      </c>
    </row>
    <row r="211" spans="1:2" ht="15" x14ac:dyDescent="0.25">
      <c r="A211" s="23">
        <v>23102</v>
      </c>
      <c r="B211" s="25">
        <v>5.7</v>
      </c>
    </row>
    <row r="212" spans="1:2" ht="15" x14ac:dyDescent="0.25">
      <c r="A212" s="23">
        <v>23132</v>
      </c>
      <c r="B212" s="25">
        <v>5.9</v>
      </c>
    </row>
    <row r="213" spans="1:2" ht="15" x14ac:dyDescent="0.25">
      <c r="A213" s="23">
        <v>23163</v>
      </c>
      <c r="B213" s="25">
        <v>5.6</v>
      </c>
    </row>
    <row r="214" spans="1:2" ht="15" x14ac:dyDescent="0.25">
      <c r="A214" s="23">
        <v>23193</v>
      </c>
      <c r="B214" s="25">
        <v>5.6</v>
      </c>
    </row>
    <row r="215" spans="1:2" ht="15" x14ac:dyDescent="0.25">
      <c r="A215" s="23">
        <v>23224</v>
      </c>
      <c r="B215" s="25">
        <v>5.4</v>
      </c>
    </row>
    <row r="216" spans="1:2" ht="15" x14ac:dyDescent="0.25">
      <c r="A216" s="23">
        <v>23255</v>
      </c>
      <c r="B216" s="25">
        <v>5.5</v>
      </c>
    </row>
    <row r="217" spans="1:2" ht="15" x14ac:dyDescent="0.25">
      <c r="A217" s="23">
        <v>23285</v>
      </c>
      <c r="B217" s="25">
        <v>5.5</v>
      </c>
    </row>
    <row r="218" spans="1:2" ht="15" x14ac:dyDescent="0.25">
      <c r="A218" s="23">
        <v>23316</v>
      </c>
      <c r="B218" s="25">
        <v>5.7</v>
      </c>
    </row>
    <row r="219" spans="1:2" ht="15" x14ac:dyDescent="0.25">
      <c r="A219" s="23">
        <v>23346</v>
      </c>
      <c r="B219" s="25">
        <v>5.5</v>
      </c>
    </row>
    <row r="220" spans="1:2" ht="15" x14ac:dyDescent="0.25">
      <c r="A220" s="23">
        <v>23377</v>
      </c>
      <c r="B220" s="25">
        <v>5.6</v>
      </c>
    </row>
    <row r="221" spans="1:2" ht="15" x14ac:dyDescent="0.25">
      <c r="A221" s="23">
        <v>23408</v>
      </c>
      <c r="B221" s="25">
        <v>5.4</v>
      </c>
    </row>
    <row r="222" spans="1:2" ht="15" x14ac:dyDescent="0.25">
      <c r="A222" s="23">
        <v>23437</v>
      </c>
      <c r="B222" s="25">
        <v>5.4</v>
      </c>
    </row>
    <row r="223" spans="1:2" ht="15" x14ac:dyDescent="0.25">
      <c r="A223" s="23">
        <v>23468</v>
      </c>
      <c r="B223" s="25">
        <v>5.3</v>
      </c>
    </row>
    <row r="224" spans="1:2" ht="15" x14ac:dyDescent="0.25">
      <c r="A224" s="23">
        <v>23498</v>
      </c>
      <c r="B224" s="25">
        <v>5.0999999999999996</v>
      </c>
    </row>
    <row r="225" spans="1:2" ht="15" x14ac:dyDescent="0.25">
      <c r="A225" s="23">
        <v>23529</v>
      </c>
      <c r="B225" s="25">
        <v>5.2</v>
      </c>
    </row>
    <row r="226" spans="1:2" ht="15" x14ac:dyDescent="0.25">
      <c r="A226" s="23">
        <v>23559</v>
      </c>
      <c r="B226" s="25">
        <v>4.9000000000000004</v>
      </c>
    </row>
    <row r="227" spans="1:2" ht="15" x14ac:dyDescent="0.25">
      <c r="A227" s="23">
        <v>23590</v>
      </c>
      <c r="B227" s="25">
        <v>5</v>
      </c>
    </row>
    <row r="228" spans="1:2" ht="15" x14ac:dyDescent="0.25">
      <c r="A228" s="23">
        <v>23621</v>
      </c>
      <c r="B228" s="25">
        <v>5.0999999999999996</v>
      </c>
    </row>
    <row r="229" spans="1:2" ht="15" x14ac:dyDescent="0.25">
      <c r="A229" s="23">
        <v>23651</v>
      </c>
      <c r="B229" s="25">
        <v>5.0999999999999996</v>
      </c>
    </row>
    <row r="230" spans="1:2" ht="15" x14ac:dyDescent="0.25">
      <c r="A230" s="23">
        <v>23682</v>
      </c>
      <c r="B230" s="25">
        <v>4.8</v>
      </c>
    </row>
    <row r="231" spans="1:2" ht="15" x14ac:dyDescent="0.25">
      <c r="A231" s="23">
        <v>23712</v>
      </c>
      <c r="B231" s="25">
        <v>5</v>
      </c>
    </row>
    <row r="232" spans="1:2" ht="15" x14ac:dyDescent="0.25">
      <c r="A232" s="23">
        <v>23743</v>
      </c>
      <c r="B232" s="25">
        <v>4.9000000000000004</v>
      </c>
    </row>
    <row r="233" spans="1:2" ht="15" x14ac:dyDescent="0.25">
      <c r="A233" s="23">
        <v>23774</v>
      </c>
      <c r="B233" s="25">
        <v>5.0999999999999996</v>
      </c>
    </row>
    <row r="234" spans="1:2" ht="15" x14ac:dyDescent="0.25">
      <c r="A234" s="23">
        <v>23802</v>
      </c>
      <c r="B234" s="25">
        <v>4.7</v>
      </c>
    </row>
    <row r="235" spans="1:2" ht="15" x14ac:dyDescent="0.25">
      <c r="A235" s="23">
        <v>23833</v>
      </c>
      <c r="B235" s="25">
        <v>4.8</v>
      </c>
    </row>
    <row r="236" spans="1:2" ht="15" x14ac:dyDescent="0.25">
      <c r="A236" s="23">
        <v>23863</v>
      </c>
      <c r="B236" s="25">
        <v>4.5999999999999996</v>
      </c>
    </row>
    <row r="237" spans="1:2" ht="15" x14ac:dyDescent="0.25">
      <c r="A237" s="23">
        <v>23894</v>
      </c>
      <c r="B237" s="25">
        <v>4.5999999999999996</v>
      </c>
    </row>
    <row r="238" spans="1:2" ht="15" x14ac:dyDescent="0.25">
      <c r="A238" s="23">
        <v>23924</v>
      </c>
      <c r="B238" s="25">
        <v>4.4000000000000004</v>
      </c>
    </row>
    <row r="239" spans="1:2" ht="15" x14ac:dyDescent="0.25">
      <c r="A239" s="23">
        <v>23955</v>
      </c>
      <c r="B239" s="25">
        <v>4.4000000000000004</v>
      </c>
    </row>
    <row r="240" spans="1:2" ht="15" x14ac:dyDescent="0.25">
      <c r="A240" s="23">
        <v>23986</v>
      </c>
      <c r="B240" s="25">
        <v>4.3</v>
      </c>
    </row>
    <row r="241" spans="1:2" ht="15" x14ac:dyDescent="0.25">
      <c r="A241" s="23">
        <v>24016</v>
      </c>
      <c r="B241" s="25">
        <v>4.2</v>
      </c>
    </row>
    <row r="242" spans="1:2" ht="15" x14ac:dyDescent="0.25">
      <c r="A242" s="23">
        <v>24047</v>
      </c>
      <c r="B242" s="25">
        <v>4.0999999999999996</v>
      </c>
    </row>
    <row r="243" spans="1:2" ht="15" x14ac:dyDescent="0.25">
      <c r="A243" s="23">
        <v>24077</v>
      </c>
      <c r="B243" s="25">
        <v>4</v>
      </c>
    </row>
    <row r="244" spans="1:2" ht="15" x14ac:dyDescent="0.25">
      <c r="A244" s="23">
        <v>24108</v>
      </c>
      <c r="B244" s="25">
        <v>4</v>
      </c>
    </row>
    <row r="245" spans="1:2" ht="15" x14ac:dyDescent="0.25">
      <c r="A245" s="23">
        <v>24139</v>
      </c>
      <c r="B245" s="25">
        <v>3.8</v>
      </c>
    </row>
    <row r="246" spans="1:2" ht="15" x14ac:dyDescent="0.25">
      <c r="A246" s="23">
        <v>24167</v>
      </c>
      <c r="B246" s="25">
        <v>3.8</v>
      </c>
    </row>
    <row r="247" spans="1:2" ht="15" x14ac:dyDescent="0.25">
      <c r="A247" s="23">
        <v>24198</v>
      </c>
      <c r="B247" s="25">
        <v>3.8</v>
      </c>
    </row>
    <row r="248" spans="1:2" ht="15" x14ac:dyDescent="0.25">
      <c r="A248" s="23">
        <v>24228</v>
      </c>
      <c r="B248" s="25">
        <v>3.9</v>
      </c>
    </row>
    <row r="249" spans="1:2" ht="15" x14ac:dyDescent="0.25">
      <c r="A249" s="23">
        <v>24259</v>
      </c>
      <c r="B249" s="25">
        <v>3.8</v>
      </c>
    </row>
    <row r="250" spans="1:2" ht="15" x14ac:dyDescent="0.25">
      <c r="A250" s="23">
        <v>24289</v>
      </c>
      <c r="B250" s="25">
        <v>3.8</v>
      </c>
    </row>
    <row r="251" spans="1:2" ht="15" x14ac:dyDescent="0.25">
      <c r="A251" s="23">
        <v>24320</v>
      </c>
      <c r="B251" s="25">
        <v>3.8</v>
      </c>
    </row>
    <row r="252" spans="1:2" ht="15" x14ac:dyDescent="0.25">
      <c r="A252" s="23">
        <v>24351</v>
      </c>
      <c r="B252" s="25">
        <v>3.7</v>
      </c>
    </row>
    <row r="253" spans="1:2" ht="15" x14ac:dyDescent="0.25">
      <c r="A253" s="23">
        <v>24381</v>
      </c>
      <c r="B253" s="25">
        <v>3.7</v>
      </c>
    </row>
    <row r="254" spans="1:2" ht="15" x14ac:dyDescent="0.25">
      <c r="A254" s="23">
        <v>24412</v>
      </c>
      <c r="B254" s="25">
        <v>3.6</v>
      </c>
    </row>
    <row r="255" spans="1:2" ht="15" x14ac:dyDescent="0.25">
      <c r="A255" s="23">
        <v>24442</v>
      </c>
      <c r="B255" s="25">
        <v>3.8</v>
      </c>
    </row>
    <row r="256" spans="1:2" ht="15" x14ac:dyDescent="0.25">
      <c r="A256" s="23">
        <v>24473</v>
      </c>
      <c r="B256" s="25">
        <v>3.9</v>
      </c>
    </row>
    <row r="257" spans="1:2" ht="15" x14ac:dyDescent="0.25">
      <c r="A257" s="23">
        <v>24504</v>
      </c>
      <c r="B257" s="25">
        <v>3.8</v>
      </c>
    </row>
    <row r="258" spans="1:2" ht="15" x14ac:dyDescent="0.25">
      <c r="A258" s="23">
        <v>24532</v>
      </c>
      <c r="B258" s="25">
        <v>3.8</v>
      </c>
    </row>
    <row r="259" spans="1:2" ht="15" x14ac:dyDescent="0.25">
      <c r="A259" s="23">
        <v>24563</v>
      </c>
      <c r="B259" s="25">
        <v>3.8</v>
      </c>
    </row>
    <row r="260" spans="1:2" ht="15" x14ac:dyDescent="0.25">
      <c r="A260" s="23">
        <v>24593</v>
      </c>
      <c r="B260" s="25">
        <v>3.8</v>
      </c>
    </row>
    <row r="261" spans="1:2" ht="15" x14ac:dyDescent="0.25">
      <c r="A261" s="23">
        <v>24624</v>
      </c>
      <c r="B261" s="25">
        <v>3.9</v>
      </c>
    </row>
    <row r="262" spans="1:2" ht="15" x14ac:dyDescent="0.25">
      <c r="A262" s="23">
        <v>24654</v>
      </c>
      <c r="B262" s="25">
        <v>3.8</v>
      </c>
    </row>
    <row r="263" spans="1:2" ht="15" x14ac:dyDescent="0.25">
      <c r="A263" s="23">
        <v>24685</v>
      </c>
      <c r="B263" s="25">
        <v>3.8</v>
      </c>
    </row>
    <row r="264" spans="1:2" ht="15" x14ac:dyDescent="0.25">
      <c r="A264" s="23">
        <v>24716</v>
      </c>
      <c r="B264" s="25">
        <v>3.8</v>
      </c>
    </row>
    <row r="265" spans="1:2" ht="15" x14ac:dyDescent="0.25">
      <c r="A265" s="23">
        <v>24746</v>
      </c>
      <c r="B265" s="25">
        <v>4</v>
      </c>
    </row>
    <row r="266" spans="1:2" ht="15" x14ac:dyDescent="0.25">
      <c r="A266" s="23">
        <v>24777</v>
      </c>
      <c r="B266" s="25">
        <v>3.9</v>
      </c>
    </row>
    <row r="267" spans="1:2" ht="15" x14ac:dyDescent="0.25">
      <c r="A267" s="23">
        <v>24807</v>
      </c>
      <c r="B267" s="25">
        <v>3.8</v>
      </c>
    </row>
    <row r="268" spans="1:2" ht="15" x14ac:dyDescent="0.25">
      <c r="A268" s="23">
        <v>24838</v>
      </c>
      <c r="B268" s="25">
        <v>3.7</v>
      </c>
    </row>
    <row r="269" spans="1:2" ht="15" x14ac:dyDescent="0.25">
      <c r="A269" s="23">
        <v>24869</v>
      </c>
      <c r="B269" s="25">
        <v>3.8</v>
      </c>
    </row>
    <row r="270" spans="1:2" ht="15" x14ac:dyDescent="0.25">
      <c r="A270" s="23">
        <v>24898</v>
      </c>
      <c r="B270" s="25">
        <v>3.7</v>
      </c>
    </row>
    <row r="271" spans="1:2" ht="15" x14ac:dyDescent="0.25">
      <c r="A271" s="23">
        <v>24929</v>
      </c>
      <c r="B271" s="25">
        <v>3.5</v>
      </c>
    </row>
    <row r="272" spans="1:2" ht="15" x14ac:dyDescent="0.25">
      <c r="A272" s="23">
        <v>24959</v>
      </c>
      <c r="B272" s="25">
        <v>3.5</v>
      </c>
    </row>
    <row r="273" spans="1:2" ht="15" x14ac:dyDescent="0.25">
      <c r="A273" s="23">
        <v>24990</v>
      </c>
      <c r="B273" s="25">
        <v>3.7</v>
      </c>
    </row>
    <row r="274" spans="1:2" ht="15" x14ac:dyDescent="0.25">
      <c r="A274" s="23">
        <v>25020</v>
      </c>
      <c r="B274" s="25">
        <v>3.7</v>
      </c>
    </row>
    <row r="275" spans="1:2" ht="15" x14ac:dyDescent="0.25">
      <c r="A275" s="23">
        <v>25051</v>
      </c>
      <c r="B275" s="25">
        <v>3.5</v>
      </c>
    </row>
    <row r="276" spans="1:2" ht="15" x14ac:dyDescent="0.25">
      <c r="A276" s="23">
        <v>25082</v>
      </c>
      <c r="B276" s="25">
        <v>3.4</v>
      </c>
    </row>
    <row r="277" spans="1:2" ht="15" x14ac:dyDescent="0.25">
      <c r="A277" s="23">
        <v>25112</v>
      </c>
      <c r="B277" s="25">
        <v>3.4</v>
      </c>
    </row>
    <row r="278" spans="1:2" ht="15" x14ac:dyDescent="0.25">
      <c r="A278" s="23">
        <v>25143</v>
      </c>
      <c r="B278" s="25">
        <v>3.4</v>
      </c>
    </row>
    <row r="279" spans="1:2" ht="15" x14ac:dyDescent="0.25">
      <c r="A279" s="23">
        <v>25173</v>
      </c>
      <c r="B279" s="25">
        <v>3.4</v>
      </c>
    </row>
    <row r="280" spans="1:2" ht="15" x14ac:dyDescent="0.25">
      <c r="A280" s="23">
        <v>25204</v>
      </c>
      <c r="B280" s="25">
        <v>3.4</v>
      </c>
    </row>
    <row r="281" spans="1:2" ht="15" x14ac:dyDescent="0.25">
      <c r="A281" s="23">
        <v>25235</v>
      </c>
      <c r="B281" s="25">
        <v>3.4</v>
      </c>
    </row>
    <row r="282" spans="1:2" ht="15" x14ac:dyDescent="0.25">
      <c r="A282" s="23">
        <v>25263</v>
      </c>
      <c r="B282" s="25">
        <v>3.4</v>
      </c>
    </row>
    <row r="283" spans="1:2" ht="15" x14ac:dyDescent="0.25">
      <c r="A283" s="23">
        <v>25294</v>
      </c>
      <c r="B283" s="25">
        <v>3.4</v>
      </c>
    </row>
    <row r="284" spans="1:2" ht="15" x14ac:dyDescent="0.25">
      <c r="A284" s="23">
        <v>25324</v>
      </c>
      <c r="B284" s="25">
        <v>3.4</v>
      </c>
    </row>
    <row r="285" spans="1:2" ht="15" x14ac:dyDescent="0.25">
      <c r="A285" s="23">
        <v>25355</v>
      </c>
      <c r="B285" s="25">
        <v>3.5</v>
      </c>
    </row>
    <row r="286" spans="1:2" ht="15" x14ac:dyDescent="0.25">
      <c r="A286" s="23">
        <v>25385</v>
      </c>
      <c r="B286" s="25">
        <v>3.5</v>
      </c>
    </row>
    <row r="287" spans="1:2" ht="15" x14ac:dyDescent="0.25">
      <c r="A287" s="23">
        <v>25416</v>
      </c>
      <c r="B287" s="25">
        <v>3.5</v>
      </c>
    </row>
    <row r="288" spans="1:2" ht="15" x14ac:dyDescent="0.25">
      <c r="A288" s="23">
        <v>25447</v>
      </c>
      <c r="B288" s="25">
        <v>3.7</v>
      </c>
    </row>
    <row r="289" spans="1:2" ht="15" x14ac:dyDescent="0.25">
      <c r="A289" s="23">
        <v>25477</v>
      </c>
      <c r="B289" s="25">
        <v>3.7</v>
      </c>
    </row>
    <row r="290" spans="1:2" ht="15" x14ac:dyDescent="0.25">
      <c r="A290" s="23">
        <v>25508</v>
      </c>
      <c r="B290" s="25">
        <v>3.5</v>
      </c>
    </row>
    <row r="291" spans="1:2" ht="15" x14ac:dyDescent="0.25">
      <c r="A291" s="23">
        <v>25538</v>
      </c>
      <c r="B291" s="25">
        <v>3.5</v>
      </c>
    </row>
    <row r="292" spans="1:2" ht="15" x14ac:dyDescent="0.25">
      <c r="A292" s="23">
        <v>25569</v>
      </c>
      <c r="B292" s="25">
        <v>3.9</v>
      </c>
    </row>
    <row r="293" spans="1:2" ht="15" x14ac:dyDescent="0.25">
      <c r="A293" s="23">
        <v>25600</v>
      </c>
      <c r="B293" s="25">
        <v>4.2</v>
      </c>
    </row>
    <row r="294" spans="1:2" ht="15" x14ac:dyDescent="0.25">
      <c r="A294" s="23">
        <v>25628</v>
      </c>
      <c r="B294" s="25">
        <v>4.4000000000000004</v>
      </c>
    </row>
    <row r="295" spans="1:2" ht="15" x14ac:dyDescent="0.25">
      <c r="A295" s="23">
        <v>25659</v>
      </c>
      <c r="B295" s="25">
        <v>4.5999999999999996</v>
      </c>
    </row>
    <row r="296" spans="1:2" ht="15" x14ac:dyDescent="0.25">
      <c r="A296" s="23">
        <v>25689</v>
      </c>
      <c r="B296" s="25">
        <v>4.8</v>
      </c>
    </row>
    <row r="297" spans="1:2" ht="15" x14ac:dyDescent="0.25">
      <c r="A297" s="23">
        <v>25720</v>
      </c>
      <c r="B297" s="25">
        <v>4.9000000000000004</v>
      </c>
    </row>
    <row r="298" spans="1:2" ht="15" x14ac:dyDescent="0.25">
      <c r="A298" s="23">
        <v>25750</v>
      </c>
      <c r="B298" s="25">
        <v>5</v>
      </c>
    </row>
    <row r="299" spans="1:2" ht="15" x14ac:dyDescent="0.25">
      <c r="A299" s="23">
        <v>25781</v>
      </c>
      <c r="B299" s="25">
        <v>5.0999999999999996</v>
      </c>
    </row>
    <row r="300" spans="1:2" ht="15" x14ac:dyDescent="0.25">
      <c r="A300" s="23">
        <v>25812</v>
      </c>
      <c r="B300" s="25">
        <v>5.4</v>
      </c>
    </row>
    <row r="301" spans="1:2" ht="15" x14ac:dyDescent="0.25">
      <c r="A301" s="23">
        <v>25842</v>
      </c>
      <c r="B301" s="25">
        <v>5.5</v>
      </c>
    </row>
    <row r="302" spans="1:2" ht="15" x14ac:dyDescent="0.25">
      <c r="A302" s="23">
        <v>25873</v>
      </c>
      <c r="B302" s="25">
        <v>5.9</v>
      </c>
    </row>
    <row r="303" spans="1:2" ht="15" x14ac:dyDescent="0.25">
      <c r="A303" s="23">
        <v>25903</v>
      </c>
      <c r="B303" s="25">
        <v>6.1</v>
      </c>
    </row>
    <row r="304" spans="1:2" ht="15" x14ac:dyDescent="0.25">
      <c r="A304" s="23">
        <v>25934</v>
      </c>
      <c r="B304" s="25">
        <v>5.9</v>
      </c>
    </row>
    <row r="305" spans="1:2" ht="15" x14ac:dyDescent="0.25">
      <c r="A305" s="23">
        <v>25965</v>
      </c>
      <c r="B305" s="25">
        <v>5.9</v>
      </c>
    </row>
    <row r="306" spans="1:2" ht="15" x14ac:dyDescent="0.25">
      <c r="A306" s="23">
        <v>25993</v>
      </c>
      <c r="B306" s="25">
        <v>6</v>
      </c>
    </row>
    <row r="307" spans="1:2" ht="15" x14ac:dyDescent="0.25">
      <c r="A307" s="23">
        <v>26024</v>
      </c>
      <c r="B307" s="25">
        <v>5.9</v>
      </c>
    </row>
    <row r="308" spans="1:2" ht="15" x14ac:dyDescent="0.25">
      <c r="A308" s="23">
        <v>26054</v>
      </c>
      <c r="B308" s="25">
        <v>5.9</v>
      </c>
    </row>
    <row r="309" spans="1:2" ht="15" x14ac:dyDescent="0.25">
      <c r="A309" s="23">
        <v>26085</v>
      </c>
      <c r="B309" s="25">
        <v>5.9</v>
      </c>
    </row>
    <row r="310" spans="1:2" ht="15" x14ac:dyDescent="0.25">
      <c r="A310" s="23">
        <v>26115</v>
      </c>
      <c r="B310" s="25">
        <v>6</v>
      </c>
    </row>
    <row r="311" spans="1:2" ht="15" x14ac:dyDescent="0.25">
      <c r="A311" s="23">
        <v>26146</v>
      </c>
      <c r="B311" s="25">
        <v>6.1</v>
      </c>
    </row>
    <row r="312" spans="1:2" ht="15" x14ac:dyDescent="0.25">
      <c r="A312" s="23">
        <v>26177</v>
      </c>
      <c r="B312" s="25">
        <v>6</v>
      </c>
    </row>
    <row r="313" spans="1:2" ht="15" x14ac:dyDescent="0.25">
      <c r="A313" s="23">
        <v>26207</v>
      </c>
      <c r="B313" s="25">
        <v>5.8</v>
      </c>
    </row>
    <row r="314" spans="1:2" ht="15" x14ac:dyDescent="0.25">
      <c r="A314" s="23">
        <v>26238</v>
      </c>
      <c r="B314" s="25">
        <v>6</v>
      </c>
    </row>
    <row r="315" spans="1:2" ht="15" x14ac:dyDescent="0.25">
      <c r="A315" s="23">
        <v>26268</v>
      </c>
      <c r="B315" s="25">
        <v>6</v>
      </c>
    </row>
    <row r="316" spans="1:2" ht="15" x14ac:dyDescent="0.25">
      <c r="A316" s="23">
        <v>26299</v>
      </c>
      <c r="B316" s="25">
        <v>5.8</v>
      </c>
    </row>
    <row r="317" spans="1:2" ht="15" x14ac:dyDescent="0.25">
      <c r="A317" s="23">
        <v>26330</v>
      </c>
      <c r="B317" s="25">
        <v>5.7</v>
      </c>
    </row>
    <row r="318" spans="1:2" ht="15" x14ac:dyDescent="0.25">
      <c r="A318" s="23">
        <v>26359</v>
      </c>
      <c r="B318" s="25">
        <v>5.8</v>
      </c>
    </row>
    <row r="319" spans="1:2" ht="15" x14ac:dyDescent="0.25">
      <c r="A319" s="23">
        <v>26390</v>
      </c>
      <c r="B319" s="25">
        <v>5.7</v>
      </c>
    </row>
    <row r="320" spans="1:2" ht="15" x14ac:dyDescent="0.25">
      <c r="A320" s="23">
        <v>26420</v>
      </c>
      <c r="B320" s="25">
        <v>5.7</v>
      </c>
    </row>
    <row r="321" spans="1:2" ht="15" x14ac:dyDescent="0.25">
      <c r="A321" s="23">
        <v>26451</v>
      </c>
      <c r="B321" s="25">
        <v>5.7</v>
      </c>
    </row>
    <row r="322" spans="1:2" ht="15" x14ac:dyDescent="0.25">
      <c r="A322" s="23">
        <v>26481</v>
      </c>
      <c r="B322" s="25">
        <v>5.6</v>
      </c>
    </row>
    <row r="323" spans="1:2" ht="15" x14ac:dyDescent="0.25">
      <c r="A323" s="23">
        <v>26512</v>
      </c>
      <c r="B323" s="25">
        <v>5.6</v>
      </c>
    </row>
    <row r="324" spans="1:2" ht="15" x14ac:dyDescent="0.25">
      <c r="A324" s="23">
        <v>26543</v>
      </c>
      <c r="B324" s="25">
        <v>5.5</v>
      </c>
    </row>
    <row r="325" spans="1:2" ht="15" x14ac:dyDescent="0.25">
      <c r="A325" s="23">
        <v>26573</v>
      </c>
      <c r="B325" s="25">
        <v>5.6</v>
      </c>
    </row>
    <row r="326" spans="1:2" ht="15" x14ac:dyDescent="0.25">
      <c r="A326" s="23">
        <v>26604</v>
      </c>
      <c r="B326" s="25">
        <v>5.3</v>
      </c>
    </row>
    <row r="327" spans="1:2" ht="15" x14ac:dyDescent="0.25">
      <c r="A327" s="23">
        <v>26634</v>
      </c>
      <c r="B327" s="25">
        <v>5.2</v>
      </c>
    </row>
    <row r="328" spans="1:2" ht="15" x14ac:dyDescent="0.25">
      <c r="A328" s="23">
        <v>26665</v>
      </c>
      <c r="B328" s="25">
        <v>4.9000000000000004</v>
      </c>
    </row>
    <row r="329" spans="1:2" ht="15" x14ac:dyDescent="0.25">
      <c r="A329" s="23">
        <v>26696</v>
      </c>
      <c r="B329" s="25">
        <v>5</v>
      </c>
    </row>
    <row r="330" spans="1:2" ht="15" x14ac:dyDescent="0.25">
      <c r="A330" s="23">
        <v>26724</v>
      </c>
      <c r="B330" s="25">
        <v>4.9000000000000004</v>
      </c>
    </row>
    <row r="331" spans="1:2" ht="15" x14ac:dyDescent="0.25">
      <c r="A331" s="23">
        <v>26755</v>
      </c>
      <c r="B331" s="25">
        <v>5</v>
      </c>
    </row>
    <row r="332" spans="1:2" ht="15" x14ac:dyDescent="0.25">
      <c r="A332" s="23">
        <v>26785</v>
      </c>
      <c r="B332" s="25">
        <v>4.9000000000000004</v>
      </c>
    </row>
    <row r="333" spans="1:2" ht="15" x14ac:dyDescent="0.25">
      <c r="A333" s="23">
        <v>26816</v>
      </c>
      <c r="B333" s="25">
        <v>4.9000000000000004</v>
      </c>
    </row>
    <row r="334" spans="1:2" ht="15" x14ac:dyDescent="0.25">
      <c r="A334" s="23">
        <v>26846</v>
      </c>
      <c r="B334" s="25">
        <v>4.8</v>
      </c>
    </row>
    <row r="335" spans="1:2" ht="15" x14ac:dyDescent="0.25">
      <c r="A335" s="23">
        <v>26877</v>
      </c>
      <c r="B335" s="25">
        <v>4.8</v>
      </c>
    </row>
    <row r="336" spans="1:2" ht="15" x14ac:dyDescent="0.25">
      <c r="A336" s="23">
        <v>26908</v>
      </c>
      <c r="B336" s="25">
        <v>4.8</v>
      </c>
    </row>
    <row r="337" spans="1:2" ht="15" x14ac:dyDescent="0.25">
      <c r="A337" s="23">
        <v>26938</v>
      </c>
      <c r="B337" s="25">
        <v>4.5999999999999996</v>
      </c>
    </row>
    <row r="338" spans="1:2" ht="15" x14ac:dyDescent="0.25">
      <c r="A338" s="23">
        <v>26969</v>
      </c>
      <c r="B338" s="25">
        <v>4.8</v>
      </c>
    </row>
    <row r="339" spans="1:2" ht="15" x14ac:dyDescent="0.25">
      <c r="A339" s="23">
        <v>26999</v>
      </c>
      <c r="B339" s="25">
        <v>4.9000000000000004</v>
      </c>
    </row>
    <row r="340" spans="1:2" ht="15" x14ac:dyDescent="0.25">
      <c r="A340" s="23">
        <v>27030</v>
      </c>
      <c r="B340" s="25">
        <v>5.0999999999999996</v>
      </c>
    </row>
    <row r="341" spans="1:2" ht="15" x14ac:dyDescent="0.25">
      <c r="A341" s="23">
        <v>27061</v>
      </c>
      <c r="B341" s="25">
        <v>5.2</v>
      </c>
    </row>
    <row r="342" spans="1:2" ht="15" x14ac:dyDescent="0.25">
      <c r="A342" s="23">
        <v>27089</v>
      </c>
      <c r="B342" s="25">
        <v>5.0999999999999996</v>
      </c>
    </row>
    <row r="343" spans="1:2" ht="15" x14ac:dyDescent="0.25">
      <c r="A343" s="23">
        <v>27120</v>
      </c>
      <c r="B343" s="25">
        <v>5.0999999999999996</v>
      </c>
    </row>
    <row r="344" spans="1:2" ht="15" x14ac:dyDescent="0.25">
      <c r="A344" s="23">
        <v>27150</v>
      </c>
      <c r="B344" s="25">
        <v>5.0999999999999996</v>
      </c>
    </row>
    <row r="345" spans="1:2" ht="15" x14ac:dyDescent="0.25">
      <c r="A345" s="23">
        <v>27181</v>
      </c>
      <c r="B345" s="25">
        <v>5.4</v>
      </c>
    </row>
    <row r="346" spans="1:2" ht="15" x14ac:dyDescent="0.25">
      <c r="A346" s="23">
        <v>27211</v>
      </c>
      <c r="B346" s="25">
        <v>5.5</v>
      </c>
    </row>
    <row r="347" spans="1:2" ht="15" x14ac:dyDescent="0.25">
      <c r="A347" s="23">
        <v>27242</v>
      </c>
      <c r="B347" s="25">
        <v>5.5</v>
      </c>
    </row>
    <row r="348" spans="1:2" ht="15" x14ac:dyDescent="0.25">
      <c r="A348" s="23">
        <v>27273</v>
      </c>
      <c r="B348" s="25">
        <v>5.9</v>
      </c>
    </row>
    <row r="349" spans="1:2" ht="15" x14ac:dyDescent="0.25">
      <c r="A349" s="23">
        <v>27303</v>
      </c>
      <c r="B349" s="25">
        <v>6</v>
      </c>
    </row>
    <row r="350" spans="1:2" ht="15" x14ac:dyDescent="0.25">
      <c r="A350" s="23">
        <v>27334</v>
      </c>
      <c r="B350" s="25">
        <v>6.6</v>
      </c>
    </row>
    <row r="351" spans="1:2" ht="15" x14ac:dyDescent="0.25">
      <c r="A351" s="23">
        <v>27364</v>
      </c>
      <c r="B351" s="25">
        <v>7.2</v>
      </c>
    </row>
    <row r="352" spans="1:2" ht="15" x14ac:dyDescent="0.25">
      <c r="A352" s="23">
        <v>27395</v>
      </c>
      <c r="B352" s="25">
        <v>8.1</v>
      </c>
    </row>
    <row r="353" spans="1:2" ht="15" x14ac:dyDescent="0.25">
      <c r="A353" s="23">
        <v>27426</v>
      </c>
      <c r="B353" s="25">
        <v>8.1</v>
      </c>
    </row>
    <row r="354" spans="1:2" ht="15" x14ac:dyDescent="0.25">
      <c r="A354" s="23">
        <v>27454</v>
      </c>
      <c r="B354" s="25">
        <v>8.6</v>
      </c>
    </row>
    <row r="355" spans="1:2" ht="15" x14ac:dyDescent="0.25">
      <c r="A355" s="23">
        <v>27485</v>
      </c>
      <c r="B355" s="25">
        <v>8.8000000000000007</v>
      </c>
    </row>
    <row r="356" spans="1:2" ht="15" x14ac:dyDescent="0.25">
      <c r="A356" s="23">
        <v>27515</v>
      </c>
      <c r="B356" s="25">
        <v>9</v>
      </c>
    </row>
    <row r="357" spans="1:2" ht="15" x14ac:dyDescent="0.25">
      <c r="A357" s="23">
        <v>27546</v>
      </c>
      <c r="B357" s="25">
        <v>8.8000000000000007</v>
      </c>
    </row>
    <row r="358" spans="1:2" ht="15" x14ac:dyDescent="0.25">
      <c r="A358" s="23">
        <v>27576</v>
      </c>
      <c r="B358" s="25">
        <v>8.6</v>
      </c>
    </row>
    <row r="359" spans="1:2" ht="15" x14ac:dyDescent="0.25">
      <c r="A359" s="23">
        <v>27607</v>
      </c>
      <c r="B359" s="25">
        <v>8.4</v>
      </c>
    </row>
    <row r="360" spans="1:2" ht="15" x14ac:dyDescent="0.25">
      <c r="A360" s="23">
        <v>27638</v>
      </c>
      <c r="B360" s="25">
        <v>8.4</v>
      </c>
    </row>
    <row r="361" spans="1:2" ht="15" x14ac:dyDescent="0.25">
      <c r="A361" s="23">
        <v>27668</v>
      </c>
      <c r="B361" s="25">
        <v>8.4</v>
      </c>
    </row>
    <row r="362" spans="1:2" ht="15" x14ac:dyDescent="0.25">
      <c r="A362" s="23">
        <v>27699</v>
      </c>
      <c r="B362" s="25">
        <v>8.3000000000000007</v>
      </c>
    </row>
    <row r="363" spans="1:2" ht="15" x14ac:dyDescent="0.25">
      <c r="A363" s="23">
        <v>27729</v>
      </c>
      <c r="B363" s="25">
        <v>8.1999999999999993</v>
      </c>
    </row>
    <row r="364" spans="1:2" ht="15" x14ac:dyDescent="0.25">
      <c r="A364" s="23">
        <v>27760</v>
      </c>
      <c r="B364" s="25">
        <v>7.9</v>
      </c>
    </row>
    <row r="365" spans="1:2" ht="15" x14ac:dyDescent="0.25">
      <c r="A365" s="23">
        <v>27791</v>
      </c>
      <c r="B365" s="25">
        <v>7.7</v>
      </c>
    </row>
    <row r="366" spans="1:2" ht="15" x14ac:dyDescent="0.25">
      <c r="A366" s="23">
        <v>27820</v>
      </c>
      <c r="B366" s="25">
        <v>7.6</v>
      </c>
    </row>
    <row r="367" spans="1:2" ht="15" x14ac:dyDescent="0.25">
      <c r="A367" s="23">
        <v>27851</v>
      </c>
      <c r="B367" s="25">
        <v>7.7</v>
      </c>
    </row>
    <row r="368" spans="1:2" ht="15" x14ac:dyDescent="0.25">
      <c r="A368" s="23">
        <v>27881</v>
      </c>
      <c r="B368" s="25">
        <v>7.4</v>
      </c>
    </row>
    <row r="369" spans="1:2" ht="15" x14ac:dyDescent="0.25">
      <c r="A369" s="23">
        <v>27912</v>
      </c>
      <c r="B369" s="25">
        <v>7.6</v>
      </c>
    </row>
    <row r="370" spans="1:2" ht="15" x14ac:dyDescent="0.25">
      <c r="A370" s="23">
        <v>27942</v>
      </c>
      <c r="B370" s="25">
        <v>7.8</v>
      </c>
    </row>
    <row r="371" spans="1:2" ht="15" x14ac:dyDescent="0.25">
      <c r="A371" s="23">
        <v>27973</v>
      </c>
      <c r="B371" s="25">
        <v>7.8</v>
      </c>
    </row>
    <row r="372" spans="1:2" ht="15" x14ac:dyDescent="0.25">
      <c r="A372" s="23">
        <v>28004</v>
      </c>
      <c r="B372" s="25">
        <v>7.6</v>
      </c>
    </row>
    <row r="373" spans="1:2" ht="15" x14ac:dyDescent="0.25">
      <c r="A373" s="23">
        <v>28034</v>
      </c>
      <c r="B373" s="25">
        <v>7.7</v>
      </c>
    </row>
    <row r="374" spans="1:2" ht="15" x14ac:dyDescent="0.25">
      <c r="A374" s="23">
        <v>28065</v>
      </c>
      <c r="B374" s="25">
        <v>7.8</v>
      </c>
    </row>
    <row r="375" spans="1:2" ht="15" x14ac:dyDescent="0.25">
      <c r="A375" s="23">
        <v>28095</v>
      </c>
      <c r="B375" s="25">
        <v>7.8</v>
      </c>
    </row>
    <row r="376" spans="1:2" ht="15" x14ac:dyDescent="0.25">
      <c r="A376" s="23">
        <v>28126</v>
      </c>
      <c r="B376" s="25">
        <v>7.5</v>
      </c>
    </row>
    <row r="377" spans="1:2" ht="15" x14ac:dyDescent="0.25">
      <c r="A377" s="23">
        <v>28157</v>
      </c>
      <c r="B377" s="25">
        <v>7.6</v>
      </c>
    </row>
    <row r="378" spans="1:2" ht="15" x14ac:dyDescent="0.25">
      <c r="A378" s="23">
        <v>28185</v>
      </c>
      <c r="B378" s="25">
        <v>7.4</v>
      </c>
    </row>
    <row r="379" spans="1:2" ht="15" x14ac:dyDescent="0.25">
      <c r="A379" s="23">
        <v>28216</v>
      </c>
      <c r="B379" s="25">
        <v>7.2</v>
      </c>
    </row>
    <row r="380" spans="1:2" ht="15" x14ac:dyDescent="0.25">
      <c r="A380" s="23">
        <v>28246</v>
      </c>
      <c r="B380" s="25">
        <v>7</v>
      </c>
    </row>
    <row r="381" spans="1:2" ht="15" x14ac:dyDescent="0.25">
      <c r="A381" s="23">
        <v>28277</v>
      </c>
      <c r="B381" s="25">
        <v>7.2</v>
      </c>
    </row>
    <row r="382" spans="1:2" ht="15" x14ac:dyDescent="0.25">
      <c r="A382" s="23">
        <v>28307</v>
      </c>
      <c r="B382" s="25">
        <v>6.9</v>
      </c>
    </row>
    <row r="383" spans="1:2" ht="15" x14ac:dyDescent="0.25">
      <c r="A383" s="23">
        <v>28338</v>
      </c>
      <c r="B383" s="25">
        <v>7</v>
      </c>
    </row>
    <row r="384" spans="1:2" ht="15" x14ac:dyDescent="0.25">
      <c r="A384" s="23">
        <v>28369</v>
      </c>
      <c r="B384" s="25">
        <v>6.8</v>
      </c>
    </row>
    <row r="385" spans="1:2" ht="15" x14ac:dyDescent="0.25">
      <c r="A385" s="23">
        <v>28399</v>
      </c>
      <c r="B385" s="25">
        <v>6.8</v>
      </c>
    </row>
    <row r="386" spans="1:2" ht="15" x14ac:dyDescent="0.25">
      <c r="A386" s="23">
        <v>28430</v>
      </c>
      <c r="B386" s="25">
        <v>6.8</v>
      </c>
    </row>
    <row r="387" spans="1:2" ht="15" x14ac:dyDescent="0.25">
      <c r="A387" s="23">
        <v>28460</v>
      </c>
      <c r="B387" s="25">
        <v>6.4</v>
      </c>
    </row>
    <row r="388" spans="1:2" ht="15" x14ac:dyDescent="0.25">
      <c r="A388" s="23">
        <v>28491</v>
      </c>
      <c r="B388" s="25">
        <v>6.4</v>
      </c>
    </row>
    <row r="389" spans="1:2" ht="15" x14ac:dyDescent="0.25">
      <c r="A389" s="23">
        <v>28522</v>
      </c>
      <c r="B389" s="25">
        <v>6.3</v>
      </c>
    </row>
    <row r="390" spans="1:2" ht="15" x14ac:dyDescent="0.25">
      <c r="A390" s="23">
        <v>28550</v>
      </c>
      <c r="B390" s="25">
        <v>6.3</v>
      </c>
    </row>
    <row r="391" spans="1:2" ht="15" x14ac:dyDescent="0.25">
      <c r="A391" s="23">
        <v>28581</v>
      </c>
      <c r="B391" s="25">
        <v>6.1</v>
      </c>
    </row>
    <row r="392" spans="1:2" ht="15" x14ac:dyDescent="0.25">
      <c r="A392" s="23">
        <v>28611</v>
      </c>
      <c r="B392" s="25">
        <v>6</v>
      </c>
    </row>
    <row r="393" spans="1:2" ht="15" x14ac:dyDescent="0.25">
      <c r="A393" s="23">
        <v>28642</v>
      </c>
      <c r="B393" s="25">
        <v>5.9</v>
      </c>
    </row>
    <row r="394" spans="1:2" ht="15" x14ac:dyDescent="0.25">
      <c r="A394" s="23">
        <v>28672</v>
      </c>
      <c r="B394" s="25">
        <v>6.2</v>
      </c>
    </row>
    <row r="395" spans="1:2" ht="15" x14ac:dyDescent="0.25">
      <c r="A395" s="23">
        <v>28703</v>
      </c>
      <c r="B395" s="25">
        <v>5.9</v>
      </c>
    </row>
    <row r="396" spans="1:2" ht="15" x14ac:dyDescent="0.25">
      <c r="A396" s="23">
        <v>28734</v>
      </c>
      <c r="B396" s="25">
        <v>6</v>
      </c>
    </row>
    <row r="397" spans="1:2" ht="15" x14ac:dyDescent="0.25">
      <c r="A397" s="23">
        <v>28764</v>
      </c>
      <c r="B397" s="25">
        <v>5.8</v>
      </c>
    </row>
    <row r="398" spans="1:2" ht="15" x14ac:dyDescent="0.25">
      <c r="A398" s="23">
        <v>28795</v>
      </c>
      <c r="B398" s="25">
        <v>5.9</v>
      </c>
    </row>
    <row r="399" spans="1:2" ht="15" x14ac:dyDescent="0.25">
      <c r="A399" s="23">
        <v>28825</v>
      </c>
      <c r="B399" s="25">
        <v>6</v>
      </c>
    </row>
    <row r="400" spans="1:2" ht="15" x14ac:dyDescent="0.25">
      <c r="A400" s="23">
        <v>28856</v>
      </c>
      <c r="B400" s="25">
        <v>5.9</v>
      </c>
    </row>
    <row r="401" spans="1:2" ht="15" x14ac:dyDescent="0.25">
      <c r="A401" s="23">
        <v>28887</v>
      </c>
      <c r="B401" s="25">
        <v>5.9</v>
      </c>
    </row>
    <row r="402" spans="1:2" ht="15" x14ac:dyDescent="0.25">
      <c r="A402" s="23">
        <v>28915</v>
      </c>
      <c r="B402" s="25">
        <v>5.8</v>
      </c>
    </row>
    <row r="403" spans="1:2" ht="15" x14ac:dyDescent="0.25">
      <c r="A403" s="23">
        <v>28946</v>
      </c>
      <c r="B403" s="25">
        <v>5.8</v>
      </c>
    </row>
    <row r="404" spans="1:2" ht="15" x14ac:dyDescent="0.25">
      <c r="A404" s="23">
        <v>28976</v>
      </c>
      <c r="B404" s="25">
        <v>5.6</v>
      </c>
    </row>
    <row r="405" spans="1:2" ht="15" x14ac:dyDescent="0.25">
      <c r="A405" s="23">
        <v>29007</v>
      </c>
      <c r="B405" s="25">
        <v>5.7</v>
      </c>
    </row>
    <row r="406" spans="1:2" ht="15" x14ac:dyDescent="0.25">
      <c r="A406" s="23">
        <v>29037</v>
      </c>
      <c r="B406" s="25">
        <v>5.7</v>
      </c>
    </row>
    <row r="407" spans="1:2" ht="15" x14ac:dyDescent="0.25">
      <c r="A407" s="23">
        <v>29068</v>
      </c>
      <c r="B407" s="25">
        <v>6</v>
      </c>
    </row>
    <row r="408" spans="1:2" ht="15" x14ac:dyDescent="0.25">
      <c r="A408" s="23">
        <v>29099</v>
      </c>
      <c r="B408" s="25">
        <v>5.9</v>
      </c>
    </row>
    <row r="409" spans="1:2" ht="15" x14ac:dyDescent="0.25">
      <c r="A409" s="23">
        <v>29129</v>
      </c>
      <c r="B409" s="25">
        <v>6</v>
      </c>
    </row>
    <row r="410" spans="1:2" ht="15" x14ac:dyDescent="0.25">
      <c r="A410" s="23">
        <v>29160</v>
      </c>
      <c r="B410" s="25">
        <v>5.9</v>
      </c>
    </row>
    <row r="411" spans="1:2" ht="15" x14ac:dyDescent="0.25">
      <c r="A411" s="23">
        <v>29190</v>
      </c>
      <c r="B411" s="25">
        <v>6</v>
      </c>
    </row>
    <row r="412" spans="1:2" ht="15" x14ac:dyDescent="0.25">
      <c r="A412" s="23">
        <v>29221</v>
      </c>
      <c r="B412" s="25">
        <v>6.3</v>
      </c>
    </row>
    <row r="413" spans="1:2" ht="15" x14ac:dyDescent="0.25">
      <c r="A413" s="23">
        <v>29252</v>
      </c>
      <c r="B413" s="25">
        <v>6.3</v>
      </c>
    </row>
    <row r="414" spans="1:2" ht="15" x14ac:dyDescent="0.25">
      <c r="A414" s="23">
        <v>29281</v>
      </c>
      <c r="B414" s="25">
        <v>6.3</v>
      </c>
    </row>
    <row r="415" spans="1:2" ht="15" x14ac:dyDescent="0.25">
      <c r="A415" s="23">
        <v>29312</v>
      </c>
      <c r="B415" s="25">
        <v>6.9</v>
      </c>
    </row>
    <row r="416" spans="1:2" ht="15" x14ac:dyDescent="0.25">
      <c r="A416" s="23">
        <v>29342</v>
      </c>
      <c r="B416" s="25">
        <v>7.5</v>
      </c>
    </row>
    <row r="417" spans="1:2" ht="15" x14ac:dyDescent="0.25">
      <c r="A417" s="23">
        <v>29373</v>
      </c>
      <c r="B417" s="25">
        <v>7.6</v>
      </c>
    </row>
    <row r="418" spans="1:2" ht="15" x14ac:dyDescent="0.25">
      <c r="A418" s="23">
        <v>29403</v>
      </c>
      <c r="B418" s="25">
        <v>7.8</v>
      </c>
    </row>
    <row r="419" spans="1:2" ht="15" x14ac:dyDescent="0.25">
      <c r="A419" s="23">
        <v>29434</v>
      </c>
      <c r="B419" s="25">
        <v>7.7</v>
      </c>
    </row>
    <row r="420" spans="1:2" ht="15" x14ac:dyDescent="0.25">
      <c r="A420" s="23">
        <v>29465</v>
      </c>
      <c r="B420" s="25">
        <v>7.5</v>
      </c>
    </row>
    <row r="421" spans="1:2" ht="15" x14ac:dyDescent="0.25">
      <c r="A421" s="23">
        <v>29495</v>
      </c>
      <c r="B421" s="25">
        <v>7.5</v>
      </c>
    </row>
    <row r="422" spans="1:2" ht="15" x14ac:dyDescent="0.25">
      <c r="A422" s="23">
        <v>29526</v>
      </c>
      <c r="B422" s="25">
        <v>7.5</v>
      </c>
    </row>
    <row r="423" spans="1:2" ht="15" x14ac:dyDescent="0.25">
      <c r="A423" s="23">
        <v>29556</v>
      </c>
      <c r="B423" s="25">
        <v>7.2</v>
      </c>
    </row>
    <row r="424" spans="1:2" ht="15" x14ac:dyDescent="0.25">
      <c r="A424" s="23">
        <v>29587</v>
      </c>
      <c r="B424" s="25">
        <v>7.5</v>
      </c>
    </row>
    <row r="425" spans="1:2" ht="15" x14ac:dyDescent="0.25">
      <c r="A425" s="23">
        <v>29618</v>
      </c>
      <c r="B425" s="25">
        <v>7.4</v>
      </c>
    </row>
    <row r="426" spans="1:2" ht="15" x14ac:dyDescent="0.25">
      <c r="A426" s="23">
        <v>29646</v>
      </c>
      <c r="B426" s="25">
        <v>7.4</v>
      </c>
    </row>
    <row r="427" spans="1:2" ht="15" x14ac:dyDescent="0.25">
      <c r="A427" s="23">
        <v>29677</v>
      </c>
      <c r="B427" s="25">
        <v>7.2</v>
      </c>
    </row>
    <row r="428" spans="1:2" ht="15" x14ac:dyDescent="0.25">
      <c r="A428" s="23">
        <v>29707</v>
      </c>
      <c r="B428" s="25">
        <v>7.5</v>
      </c>
    </row>
    <row r="429" spans="1:2" ht="15" x14ac:dyDescent="0.25">
      <c r="A429" s="23">
        <v>29738</v>
      </c>
      <c r="B429" s="25">
        <v>7.5</v>
      </c>
    </row>
    <row r="430" spans="1:2" ht="15" x14ac:dyDescent="0.25">
      <c r="A430" s="23">
        <v>29768</v>
      </c>
      <c r="B430" s="25">
        <v>7.2</v>
      </c>
    </row>
    <row r="431" spans="1:2" ht="15" x14ac:dyDescent="0.25">
      <c r="A431" s="23">
        <v>29799</v>
      </c>
      <c r="B431" s="25">
        <v>7.4</v>
      </c>
    </row>
    <row r="432" spans="1:2" ht="15" x14ac:dyDescent="0.25">
      <c r="A432" s="23">
        <v>29830</v>
      </c>
      <c r="B432" s="25">
        <v>7.6</v>
      </c>
    </row>
    <row r="433" spans="1:2" ht="15" x14ac:dyDescent="0.25">
      <c r="A433" s="23">
        <v>29860</v>
      </c>
      <c r="B433" s="25">
        <v>7.9</v>
      </c>
    </row>
    <row r="434" spans="1:2" ht="15" x14ac:dyDescent="0.25">
      <c r="A434" s="23">
        <v>29891</v>
      </c>
      <c r="B434" s="25">
        <v>8.3000000000000007</v>
      </c>
    </row>
    <row r="435" spans="1:2" ht="15" x14ac:dyDescent="0.25">
      <c r="A435" s="23">
        <v>29921</v>
      </c>
      <c r="B435" s="25">
        <v>8.5</v>
      </c>
    </row>
    <row r="436" spans="1:2" ht="15" x14ac:dyDescent="0.25">
      <c r="A436" s="23">
        <v>29952</v>
      </c>
      <c r="B436" s="25">
        <v>8.6</v>
      </c>
    </row>
    <row r="437" spans="1:2" ht="15" x14ac:dyDescent="0.25">
      <c r="A437" s="23">
        <v>29983</v>
      </c>
      <c r="B437" s="25">
        <v>8.9</v>
      </c>
    </row>
    <row r="438" spans="1:2" ht="15" x14ac:dyDescent="0.25">
      <c r="A438" s="23">
        <v>30011</v>
      </c>
      <c r="B438" s="25">
        <v>9</v>
      </c>
    </row>
    <row r="439" spans="1:2" ht="15" x14ac:dyDescent="0.25">
      <c r="A439" s="23">
        <v>30042</v>
      </c>
      <c r="B439" s="25">
        <v>9.3000000000000007</v>
      </c>
    </row>
    <row r="440" spans="1:2" ht="15" x14ac:dyDescent="0.25">
      <c r="A440" s="23">
        <v>30072</v>
      </c>
      <c r="B440" s="25">
        <v>9.4</v>
      </c>
    </row>
    <row r="441" spans="1:2" ht="15" x14ac:dyDescent="0.25">
      <c r="A441" s="23">
        <v>30103</v>
      </c>
      <c r="B441" s="25">
        <v>9.6</v>
      </c>
    </row>
    <row r="442" spans="1:2" ht="15" x14ac:dyDescent="0.25">
      <c r="A442" s="23">
        <v>30133</v>
      </c>
      <c r="B442" s="25">
        <v>9.8000000000000007</v>
      </c>
    </row>
    <row r="443" spans="1:2" ht="15" x14ac:dyDescent="0.25">
      <c r="A443" s="23">
        <v>30164</v>
      </c>
      <c r="B443" s="25">
        <v>9.8000000000000007</v>
      </c>
    </row>
    <row r="444" spans="1:2" ht="15" x14ac:dyDescent="0.25">
      <c r="A444" s="23">
        <v>30195</v>
      </c>
      <c r="B444" s="25">
        <v>10.1</v>
      </c>
    </row>
    <row r="445" spans="1:2" ht="15" x14ac:dyDescent="0.25">
      <c r="A445" s="23">
        <v>30225</v>
      </c>
      <c r="B445" s="25">
        <v>10.4</v>
      </c>
    </row>
    <row r="446" spans="1:2" ht="15" x14ac:dyDescent="0.25">
      <c r="A446" s="23">
        <v>30256</v>
      </c>
      <c r="B446" s="25">
        <v>10.8</v>
      </c>
    </row>
    <row r="447" spans="1:2" ht="15" x14ac:dyDescent="0.25">
      <c r="A447" s="23">
        <v>30286</v>
      </c>
      <c r="B447" s="25">
        <v>10.8</v>
      </c>
    </row>
    <row r="448" spans="1:2" ht="15" x14ac:dyDescent="0.25">
      <c r="A448" s="23">
        <v>30317</v>
      </c>
      <c r="B448" s="25">
        <v>10.4</v>
      </c>
    </row>
    <row r="449" spans="1:2" ht="15" x14ac:dyDescent="0.25">
      <c r="A449" s="23">
        <v>30348</v>
      </c>
      <c r="B449" s="25">
        <v>10.4</v>
      </c>
    </row>
    <row r="450" spans="1:2" ht="15" x14ac:dyDescent="0.25">
      <c r="A450" s="23">
        <v>30376</v>
      </c>
      <c r="B450" s="25">
        <v>10.3</v>
      </c>
    </row>
    <row r="451" spans="1:2" ht="15" x14ac:dyDescent="0.25">
      <c r="A451" s="23">
        <v>30407</v>
      </c>
      <c r="B451" s="25">
        <v>10.199999999999999</v>
      </c>
    </row>
    <row r="452" spans="1:2" ht="15" x14ac:dyDescent="0.25">
      <c r="A452" s="23">
        <v>30437</v>
      </c>
      <c r="B452" s="25">
        <v>10.1</v>
      </c>
    </row>
    <row r="453" spans="1:2" ht="15" x14ac:dyDescent="0.25">
      <c r="A453" s="23">
        <v>30468</v>
      </c>
      <c r="B453" s="25">
        <v>10.1</v>
      </c>
    </row>
    <row r="454" spans="1:2" ht="15" x14ac:dyDescent="0.25">
      <c r="A454" s="23">
        <v>30498</v>
      </c>
      <c r="B454" s="25">
        <v>9.4</v>
      </c>
    </row>
    <row r="455" spans="1:2" ht="15" x14ac:dyDescent="0.25">
      <c r="A455" s="23">
        <v>30529</v>
      </c>
      <c r="B455" s="25">
        <v>9.5</v>
      </c>
    </row>
    <row r="456" spans="1:2" ht="15" x14ac:dyDescent="0.25">
      <c r="A456" s="23">
        <v>30560</v>
      </c>
      <c r="B456" s="25">
        <v>9.1999999999999993</v>
      </c>
    </row>
    <row r="457" spans="1:2" ht="15" x14ac:dyDescent="0.25">
      <c r="A457" s="23">
        <v>30590</v>
      </c>
      <c r="B457" s="25">
        <v>8.8000000000000007</v>
      </c>
    </row>
    <row r="458" spans="1:2" ht="15" x14ac:dyDescent="0.25">
      <c r="A458" s="23">
        <v>30621</v>
      </c>
      <c r="B458" s="25">
        <v>8.5</v>
      </c>
    </row>
    <row r="459" spans="1:2" ht="15" x14ac:dyDescent="0.25">
      <c r="A459" s="23">
        <v>30651</v>
      </c>
      <c r="B459" s="25">
        <v>8.3000000000000007</v>
      </c>
    </row>
    <row r="460" spans="1:2" ht="15" x14ac:dyDescent="0.25">
      <c r="A460" s="23">
        <v>30682</v>
      </c>
      <c r="B460" s="25">
        <v>8</v>
      </c>
    </row>
    <row r="461" spans="1:2" ht="15" x14ac:dyDescent="0.25">
      <c r="A461" s="23">
        <v>30713</v>
      </c>
      <c r="B461" s="25">
        <v>7.8</v>
      </c>
    </row>
    <row r="462" spans="1:2" ht="15" x14ac:dyDescent="0.25">
      <c r="A462" s="23">
        <v>30742</v>
      </c>
      <c r="B462" s="25">
        <v>7.8</v>
      </c>
    </row>
    <row r="463" spans="1:2" ht="15" x14ac:dyDescent="0.25">
      <c r="A463" s="23">
        <v>30773</v>
      </c>
      <c r="B463" s="25">
        <v>7.7</v>
      </c>
    </row>
    <row r="464" spans="1:2" ht="15" x14ac:dyDescent="0.25">
      <c r="A464" s="23">
        <v>30803</v>
      </c>
      <c r="B464" s="25">
        <v>7.4</v>
      </c>
    </row>
    <row r="465" spans="1:2" ht="15" x14ac:dyDescent="0.25">
      <c r="A465" s="23">
        <v>30834</v>
      </c>
      <c r="B465" s="25">
        <v>7.2</v>
      </c>
    </row>
    <row r="466" spans="1:2" ht="15" x14ac:dyDescent="0.25">
      <c r="A466" s="23">
        <v>30864</v>
      </c>
      <c r="B466" s="25">
        <v>7.5</v>
      </c>
    </row>
    <row r="467" spans="1:2" ht="15" x14ac:dyDescent="0.25">
      <c r="A467" s="23">
        <v>30895</v>
      </c>
      <c r="B467" s="25">
        <v>7.5</v>
      </c>
    </row>
    <row r="468" spans="1:2" ht="15" x14ac:dyDescent="0.25">
      <c r="A468" s="23">
        <v>30926</v>
      </c>
      <c r="B468" s="25">
        <v>7.3</v>
      </c>
    </row>
    <row r="469" spans="1:2" ht="15" x14ac:dyDescent="0.25">
      <c r="A469" s="23">
        <v>30956</v>
      </c>
      <c r="B469" s="25">
        <v>7.4</v>
      </c>
    </row>
    <row r="470" spans="1:2" ht="15" x14ac:dyDescent="0.25">
      <c r="A470" s="23">
        <v>30987</v>
      </c>
      <c r="B470" s="25">
        <v>7.2</v>
      </c>
    </row>
    <row r="471" spans="1:2" ht="15" x14ac:dyDescent="0.25">
      <c r="A471" s="23">
        <v>31017</v>
      </c>
      <c r="B471" s="25">
        <v>7.3</v>
      </c>
    </row>
    <row r="472" spans="1:2" ht="15" x14ac:dyDescent="0.25">
      <c r="A472" s="23">
        <v>31048</v>
      </c>
      <c r="B472" s="25">
        <v>7.3</v>
      </c>
    </row>
    <row r="473" spans="1:2" ht="15" x14ac:dyDescent="0.25">
      <c r="A473" s="23">
        <v>31079</v>
      </c>
      <c r="B473" s="25">
        <v>7.2</v>
      </c>
    </row>
    <row r="474" spans="1:2" ht="15" x14ac:dyDescent="0.25">
      <c r="A474" s="23">
        <v>31107</v>
      </c>
      <c r="B474" s="25">
        <v>7.2</v>
      </c>
    </row>
    <row r="475" spans="1:2" ht="15" x14ac:dyDescent="0.25">
      <c r="A475" s="23">
        <v>31138</v>
      </c>
      <c r="B475" s="25">
        <v>7.3</v>
      </c>
    </row>
    <row r="476" spans="1:2" ht="15" x14ac:dyDescent="0.25">
      <c r="A476" s="23">
        <v>31168</v>
      </c>
      <c r="B476" s="25">
        <v>7.2</v>
      </c>
    </row>
    <row r="477" spans="1:2" ht="15" x14ac:dyDescent="0.25">
      <c r="A477" s="23">
        <v>31199</v>
      </c>
      <c r="B477" s="25">
        <v>7.4</v>
      </c>
    </row>
    <row r="478" spans="1:2" ht="15" x14ac:dyDescent="0.25">
      <c r="A478" s="23">
        <v>31229</v>
      </c>
      <c r="B478" s="25">
        <v>7.4</v>
      </c>
    </row>
    <row r="479" spans="1:2" ht="15" x14ac:dyDescent="0.25">
      <c r="A479" s="23">
        <v>31260</v>
      </c>
      <c r="B479" s="25">
        <v>7.1</v>
      </c>
    </row>
    <row r="480" spans="1:2" ht="15" x14ac:dyDescent="0.25">
      <c r="A480" s="23">
        <v>31291</v>
      </c>
      <c r="B480" s="25">
        <v>7.1</v>
      </c>
    </row>
    <row r="481" spans="1:2" ht="15" x14ac:dyDescent="0.25">
      <c r="A481" s="23">
        <v>31321</v>
      </c>
      <c r="B481" s="25">
        <v>7.1</v>
      </c>
    </row>
    <row r="482" spans="1:2" ht="15" x14ac:dyDescent="0.25">
      <c r="A482" s="23">
        <v>31352</v>
      </c>
      <c r="B482" s="25">
        <v>7</v>
      </c>
    </row>
    <row r="483" spans="1:2" ht="15" x14ac:dyDescent="0.25">
      <c r="A483" s="23">
        <v>31382</v>
      </c>
      <c r="B483" s="25">
        <v>7</v>
      </c>
    </row>
    <row r="484" spans="1:2" ht="15" x14ac:dyDescent="0.25">
      <c r="A484" s="23">
        <v>31413</v>
      </c>
      <c r="B484" s="25">
        <v>6.7</v>
      </c>
    </row>
    <row r="485" spans="1:2" ht="15" x14ac:dyDescent="0.25">
      <c r="A485" s="23">
        <v>31444</v>
      </c>
      <c r="B485" s="25">
        <v>7.2</v>
      </c>
    </row>
    <row r="486" spans="1:2" ht="15" x14ac:dyDescent="0.25">
      <c r="A486" s="23">
        <v>31472</v>
      </c>
      <c r="B486" s="25">
        <v>7.2</v>
      </c>
    </row>
    <row r="487" spans="1:2" ht="15" x14ac:dyDescent="0.25">
      <c r="A487" s="23">
        <v>31503</v>
      </c>
      <c r="B487" s="25">
        <v>7.1</v>
      </c>
    </row>
    <row r="488" spans="1:2" ht="15" x14ac:dyDescent="0.25">
      <c r="A488" s="23">
        <v>31533</v>
      </c>
      <c r="B488" s="25">
        <v>7.2</v>
      </c>
    </row>
    <row r="489" spans="1:2" ht="15" x14ac:dyDescent="0.25">
      <c r="A489" s="23">
        <v>31564</v>
      </c>
      <c r="B489" s="25">
        <v>7.2</v>
      </c>
    </row>
    <row r="490" spans="1:2" ht="15" x14ac:dyDescent="0.25">
      <c r="A490" s="23">
        <v>31594</v>
      </c>
      <c r="B490" s="25">
        <v>7</v>
      </c>
    </row>
    <row r="491" spans="1:2" ht="15" x14ac:dyDescent="0.25">
      <c r="A491" s="23">
        <v>31625</v>
      </c>
      <c r="B491" s="25">
        <v>6.9</v>
      </c>
    </row>
    <row r="492" spans="1:2" ht="15" x14ac:dyDescent="0.25">
      <c r="A492" s="23">
        <v>31656</v>
      </c>
      <c r="B492" s="25">
        <v>7</v>
      </c>
    </row>
    <row r="493" spans="1:2" ht="15" x14ac:dyDescent="0.25">
      <c r="A493" s="23">
        <v>31686</v>
      </c>
      <c r="B493" s="25">
        <v>7</v>
      </c>
    </row>
    <row r="494" spans="1:2" ht="15" x14ac:dyDescent="0.25">
      <c r="A494" s="23">
        <v>31717</v>
      </c>
      <c r="B494" s="25">
        <v>6.9</v>
      </c>
    </row>
    <row r="495" spans="1:2" ht="15" x14ac:dyDescent="0.25">
      <c r="A495" s="23">
        <v>31747</v>
      </c>
      <c r="B495" s="25">
        <v>6.6</v>
      </c>
    </row>
    <row r="496" spans="1:2" ht="15" x14ac:dyDescent="0.25">
      <c r="A496" s="23">
        <v>31778</v>
      </c>
      <c r="B496" s="25">
        <v>6.6</v>
      </c>
    </row>
    <row r="497" spans="1:2" ht="15" x14ac:dyDescent="0.25">
      <c r="A497" s="23">
        <v>31809</v>
      </c>
      <c r="B497" s="25">
        <v>6.6</v>
      </c>
    </row>
    <row r="498" spans="1:2" ht="15" x14ac:dyDescent="0.25">
      <c r="A498" s="23">
        <v>31837</v>
      </c>
      <c r="B498" s="25">
        <v>6.6</v>
      </c>
    </row>
    <row r="499" spans="1:2" ht="15" x14ac:dyDescent="0.25">
      <c r="A499" s="23">
        <v>31868</v>
      </c>
      <c r="B499" s="25">
        <v>6.3</v>
      </c>
    </row>
    <row r="500" spans="1:2" ht="15" x14ac:dyDescent="0.25">
      <c r="A500" s="23">
        <v>31898</v>
      </c>
      <c r="B500" s="25">
        <v>6.3</v>
      </c>
    </row>
    <row r="501" spans="1:2" ht="15" x14ac:dyDescent="0.25">
      <c r="A501" s="23">
        <v>31929</v>
      </c>
      <c r="B501" s="25">
        <v>6.2</v>
      </c>
    </row>
    <row r="502" spans="1:2" ht="15" x14ac:dyDescent="0.25">
      <c r="A502" s="23">
        <v>31959</v>
      </c>
      <c r="B502" s="25">
        <v>6.1</v>
      </c>
    </row>
    <row r="503" spans="1:2" ht="15" x14ac:dyDescent="0.25">
      <c r="A503" s="23">
        <v>31990</v>
      </c>
      <c r="B503" s="25">
        <v>6</v>
      </c>
    </row>
    <row r="504" spans="1:2" ht="15" x14ac:dyDescent="0.25">
      <c r="A504" s="23">
        <v>32021</v>
      </c>
      <c r="B504" s="25">
        <v>5.9</v>
      </c>
    </row>
    <row r="505" spans="1:2" ht="15" x14ac:dyDescent="0.25">
      <c r="A505" s="23">
        <v>32051</v>
      </c>
      <c r="B505" s="25">
        <v>6</v>
      </c>
    </row>
    <row r="506" spans="1:2" ht="15" x14ac:dyDescent="0.25">
      <c r="A506" s="23">
        <v>32082</v>
      </c>
      <c r="B506" s="25">
        <v>5.8</v>
      </c>
    </row>
    <row r="507" spans="1:2" ht="15" x14ac:dyDescent="0.25">
      <c r="A507" s="23">
        <v>32112</v>
      </c>
      <c r="B507" s="25">
        <v>5.7</v>
      </c>
    </row>
    <row r="508" spans="1:2" ht="15" x14ac:dyDescent="0.25">
      <c r="A508" s="23">
        <v>32143</v>
      </c>
      <c r="B508" s="25">
        <v>5.7</v>
      </c>
    </row>
    <row r="509" spans="1:2" ht="15" x14ac:dyDescent="0.25">
      <c r="A509" s="23">
        <v>32174</v>
      </c>
      <c r="B509" s="25">
        <v>5.7</v>
      </c>
    </row>
    <row r="510" spans="1:2" ht="15" x14ac:dyDescent="0.25">
      <c r="A510" s="23">
        <v>32203</v>
      </c>
      <c r="B510" s="25">
        <v>5.7</v>
      </c>
    </row>
    <row r="511" spans="1:2" ht="15" x14ac:dyDescent="0.25">
      <c r="A511" s="23">
        <v>32234</v>
      </c>
      <c r="B511" s="25">
        <v>5.4</v>
      </c>
    </row>
    <row r="512" spans="1:2" ht="15" x14ac:dyDescent="0.25">
      <c r="A512" s="23">
        <v>32264</v>
      </c>
      <c r="B512" s="25">
        <v>5.6</v>
      </c>
    </row>
    <row r="513" spans="1:2" ht="15" x14ac:dyDescent="0.25">
      <c r="A513" s="23">
        <v>32295</v>
      </c>
      <c r="B513" s="25">
        <v>5.4</v>
      </c>
    </row>
    <row r="514" spans="1:2" ht="15" x14ac:dyDescent="0.25">
      <c r="A514" s="23">
        <v>32325</v>
      </c>
      <c r="B514" s="25">
        <v>5.4</v>
      </c>
    </row>
    <row r="515" spans="1:2" ht="15" x14ac:dyDescent="0.25">
      <c r="A515" s="23">
        <v>32356</v>
      </c>
      <c r="B515" s="25">
        <v>5.6</v>
      </c>
    </row>
    <row r="516" spans="1:2" ht="15" x14ac:dyDescent="0.25">
      <c r="A516" s="23">
        <v>32387</v>
      </c>
      <c r="B516" s="25">
        <v>5.4</v>
      </c>
    </row>
    <row r="517" spans="1:2" ht="15" x14ac:dyDescent="0.25">
      <c r="A517" s="23">
        <v>32417</v>
      </c>
      <c r="B517" s="25">
        <v>5.4</v>
      </c>
    </row>
    <row r="518" spans="1:2" ht="15" x14ac:dyDescent="0.25">
      <c r="A518" s="23">
        <v>32448</v>
      </c>
      <c r="B518" s="25">
        <v>5.3</v>
      </c>
    </row>
    <row r="519" spans="1:2" ht="15" x14ac:dyDescent="0.25">
      <c r="A519" s="23">
        <v>32478</v>
      </c>
      <c r="B519" s="25">
        <v>5.3</v>
      </c>
    </row>
    <row r="520" spans="1:2" ht="15" x14ac:dyDescent="0.25">
      <c r="A520" s="23">
        <v>32509</v>
      </c>
      <c r="B520" s="25">
        <v>5.4</v>
      </c>
    </row>
    <row r="521" spans="1:2" ht="15" x14ac:dyDescent="0.25">
      <c r="A521" s="23">
        <v>32540</v>
      </c>
      <c r="B521" s="25">
        <v>5.2</v>
      </c>
    </row>
    <row r="522" spans="1:2" ht="15" x14ac:dyDescent="0.25">
      <c r="A522" s="23">
        <v>32568</v>
      </c>
      <c r="B522" s="25">
        <v>5</v>
      </c>
    </row>
    <row r="523" spans="1:2" ht="15" x14ac:dyDescent="0.25">
      <c r="A523" s="23">
        <v>32599</v>
      </c>
      <c r="B523" s="25">
        <v>5.2</v>
      </c>
    </row>
    <row r="524" spans="1:2" ht="15" x14ac:dyDescent="0.25">
      <c r="A524" s="23">
        <v>32629</v>
      </c>
      <c r="B524" s="25">
        <v>5.2</v>
      </c>
    </row>
    <row r="525" spans="1:2" ht="15" x14ac:dyDescent="0.25">
      <c r="A525" s="23">
        <v>32660</v>
      </c>
      <c r="B525" s="25">
        <v>5.3</v>
      </c>
    </row>
    <row r="526" spans="1:2" ht="15" x14ac:dyDescent="0.25">
      <c r="A526" s="23">
        <v>32690</v>
      </c>
      <c r="B526" s="25">
        <v>5.2</v>
      </c>
    </row>
    <row r="527" spans="1:2" ht="15" x14ac:dyDescent="0.25">
      <c r="A527" s="23">
        <v>32721</v>
      </c>
      <c r="B527" s="25">
        <v>5.2</v>
      </c>
    </row>
    <row r="528" spans="1:2" ht="15" x14ac:dyDescent="0.25">
      <c r="A528" s="23">
        <v>32752</v>
      </c>
      <c r="B528" s="25">
        <v>5.3</v>
      </c>
    </row>
    <row r="529" spans="1:2" ht="15" x14ac:dyDescent="0.25">
      <c r="A529" s="23">
        <v>32782</v>
      </c>
      <c r="B529" s="25">
        <v>5.3</v>
      </c>
    </row>
    <row r="530" spans="1:2" ht="15" x14ac:dyDescent="0.25">
      <c r="A530" s="23">
        <v>32813</v>
      </c>
      <c r="B530" s="25">
        <v>5.4</v>
      </c>
    </row>
    <row r="531" spans="1:2" ht="15" x14ac:dyDescent="0.25">
      <c r="A531" s="23">
        <v>32843</v>
      </c>
      <c r="B531" s="25">
        <v>5.4</v>
      </c>
    </row>
    <row r="532" spans="1:2" ht="15" x14ac:dyDescent="0.25">
      <c r="A532" s="23">
        <v>32874</v>
      </c>
      <c r="B532" s="25">
        <v>5.4</v>
      </c>
    </row>
    <row r="533" spans="1:2" ht="15" x14ac:dyDescent="0.25">
      <c r="A533" s="23">
        <v>32905</v>
      </c>
      <c r="B533" s="25">
        <v>5.3</v>
      </c>
    </row>
    <row r="534" spans="1:2" ht="15" x14ac:dyDescent="0.25">
      <c r="A534" s="23">
        <v>32933</v>
      </c>
      <c r="B534" s="25">
        <v>5.2</v>
      </c>
    </row>
    <row r="535" spans="1:2" ht="15" x14ac:dyDescent="0.25">
      <c r="A535" s="23">
        <v>32964</v>
      </c>
      <c r="B535" s="25">
        <v>5.4</v>
      </c>
    </row>
    <row r="536" spans="1:2" ht="15" x14ac:dyDescent="0.25">
      <c r="A536" s="23">
        <v>32994</v>
      </c>
      <c r="B536" s="25">
        <v>5.4</v>
      </c>
    </row>
    <row r="537" spans="1:2" ht="15" x14ac:dyDescent="0.25">
      <c r="A537" s="23">
        <v>33025</v>
      </c>
      <c r="B537" s="25">
        <v>5.2</v>
      </c>
    </row>
    <row r="538" spans="1:2" ht="15" x14ac:dyDescent="0.25">
      <c r="A538" s="23">
        <v>33055</v>
      </c>
      <c r="B538" s="25">
        <v>5.5</v>
      </c>
    </row>
    <row r="539" spans="1:2" ht="15" x14ac:dyDescent="0.25">
      <c r="A539" s="23">
        <v>33086</v>
      </c>
      <c r="B539" s="25">
        <v>5.7</v>
      </c>
    </row>
    <row r="540" spans="1:2" ht="15" x14ac:dyDescent="0.25">
      <c r="A540" s="23">
        <v>33117</v>
      </c>
      <c r="B540" s="25">
        <v>5.9</v>
      </c>
    </row>
    <row r="541" spans="1:2" ht="15" x14ac:dyDescent="0.25">
      <c r="A541" s="23">
        <v>33147</v>
      </c>
      <c r="B541" s="25">
        <v>5.9</v>
      </c>
    </row>
    <row r="542" spans="1:2" ht="15" x14ac:dyDescent="0.25">
      <c r="A542" s="23">
        <v>33178</v>
      </c>
      <c r="B542" s="25">
        <v>6.2</v>
      </c>
    </row>
    <row r="543" spans="1:2" ht="15" x14ac:dyDescent="0.25">
      <c r="A543" s="23">
        <v>33208</v>
      </c>
      <c r="B543" s="25">
        <v>6.3</v>
      </c>
    </row>
    <row r="544" spans="1:2" ht="15" x14ac:dyDescent="0.25">
      <c r="A544" s="23">
        <v>33239</v>
      </c>
      <c r="B544" s="25">
        <v>6.4</v>
      </c>
    </row>
    <row r="545" spans="1:2" ht="15" x14ac:dyDescent="0.25">
      <c r="A545" s="23">
        <v>33270</v>
      </c>
      <c r="B545" s="25">
        <v>6.6</v>
      </c>
    </row>
    <row r="546" spans="1:2" ht="15" x14ac:dyDescent="0.25">
      <c r="A546" s="23">
        <v>33298</v>
      </c>
      <c r="B546" s="25">
        <v>6.8</v>
      </c>
    </row>
    <row r="547" spans="1:2" ht="15" x14ac:dyDescent="0.25">
      <c r="A547" s="23">
        <v>33329</v>
      </c>
      <c r="B547" s="25">
        <v>6.7</v>
      </c>
    </row>
    <row r="548" spans="1:2" ht="15" x14ac:dyDescent="0.25">
      <c r="A548" s="23">
        <v>33359</v>
      </c>
      <c r="B548" s="25">
        <v>6.9</v>
      </c>
    </row>
    <row r="549" spans="1:2" ht="15" x14ac:dyDescent="0.25">
      <c r="A549" s="23">
        <v>33390</v>
      </c>
      <c r="B549" s="25">
        <v>6.9</v>
      </c>
    </row>
    <row r="550" spans="1:2" ht="15" x14ac:dyDescent="0.25">
      <c r="A550" s="23">
        <v>33420</v>
      </c>
      <c r="B550" s="25">
        <v>6.8</v>
      </c>
    </row>
    <row r="551" spans="1:2" ht="15" x14ac:dyDescent="0.25">
      <c r="A551" s="23">
        <v>33451</v>
      </c>
      <c r="B551" s="25">
        <v>6.9</v>
      </c>
    </row>
    <row r="552" spans="1:2" ht="15" x14ac:dyDescent="0.25">
      <c r="A552" s="23">
        <v>33482</v>
      </c>
      <c r="B552" s="25">
        <v>6.9</v>
      </c>
    </row>
    <row r="553" spans="1:2" ht="15" x14ac:dyDescent="0.25">
      <c r="A553" s="23">
        <v>33512</v>
      </c>
      <c r="B553" s="25">
        <v>7</v>
      </c>
    </row>
    <row r="554" spans="1:2" ht="15" x14ac:dyDescent="0.25">
      <c r="A554" s="23">
        <v>33543</v>
      </c>
      <c r="B554" s="25">
        <v>7</v>
      </c>
    </row>
    <row r="555" spans="1:2" ht="15" x14ac:dyDescent="0.25">
      <c r="A555" s="23">
        <v>33573</v>
      </c>
      <c r="B555" s="25">
        <v>7.3</v>
      </c>
    </row>
    <row r="556" spans="1:2" ht="15" x14ac:dyDescent="0.25">
      <c r="A556" s="23">
        <v>33604</v>
      </c>
      <c r="B556" s="25">
        <v>7.3</v>
      </c>
    </row>
    <row r="557" spans="1:2" ht="15" x14ac:dyDescent="0.25">
      <c r="A557" s="23">
        <v>33635</v>
      </c>
      <c r="B557" s="25">
        <v>7.4</v>
      </c>
    </row>
    <row r="558" spans="1:2" ht="15" x14ac:dyDescent="0.25">
      <c r="A558" s="23">
        <v>33664</v>
      </c>
      <c r="B558" s="25">
        <v>7.4</v>
      </c>
    </row>
    <row r="559" spans="1:2" ht="15" x14ac:dyDescent="0.25">
      <c r="A559" s="23">
        <v>33695</v>
      </c>
      <c r="B559" s="25">
        <v>7.4</v>
      </c>
    </row>
    <row r="560" spans="1:2" ht="15" x14ac:dyDescent="0.25">
      <c r="A560" s="23">
        <v>33725</v>
      </c>
      <c r="B560" s="25">
        <v>7.6</v>
      </c>
    </row>
    <row r="561" spans="1:2" ht="15" x14ac:dyDescent="0.25">
      <c r="A561" s="23">
        <v>33756</v>
      </c>
      <c r="B561" s="25">
        <v>7.8</v>
      </c>
    </row>
    <row r="562" spans="1:2" ht="15" x14ac:dyDescent="0.25">
      <c r="A562" s="23">
        <v>33786</v>
      </c>
      <c r="B562" s="25">
        <v>7.7</v>
      </c>
    </row>
    <row r="563" spans="1:2" ht="15" x14ac:dyDescent="0.25">
      <c r="A563" s="23">
        <v>33817</v>
      </c>
      <c r="B563" s="25">
        <v>7.6</v>
      </c>
    </row>
    <row r="564" spans="1:2" ht="15" x14ac:dyDescent="0.25">
      <c r="A564" s="23">
        <v>33848</v>
      </c>
      <c r="B564" s="25">
        <v>7.6</v>
      </c>
    </row>
    <row r="565" spans="1:2" ht="15" x14ac:dyDescent="0.25">
      <c r="A565" s="23">
        <v>33878</v>
      </c>
      <c r="B565" s="25">
        <v>7.3</v>
      </c>
    </row>
    <row r="566" spans="1:2" ht="15" x14ac:dyDescent="0.25">
      <c r="A566" s="23">
        <v>33909</v>
      </c>
      <c r="B566" s="25">
        <v>7.4</v>
      </c>
    </row>
    <row r="567" spans="1:2" ht="15" x14ac:dyDescent="0.25">
      <c r="A567" s="23">
        <v>33939</v>
      </c>
      <c r="B567" s="25">
        <v>7.4</v>
      </c>
    </row>
    <row r="568" spans="1:2" ht="15" x14ac:dyDescent="0.25">
      <c r="A568" s="23">
        <v>33970</v>
      </c>
      <c r="B568" s="25">
        <v>7.3</v>
      </c>
    </row>
    <row r="569" spans="1:2" ht="15" x14ac:dyDescent="0.25">
      <c r="A569" s="23">
        <v>34001</v>
      </c>
      <c r="B569" s="25">
        <v>7.1</v>
      </c>
    </row>
    <row r="570" spans="1:2" ht="15" x14ac:dyDescent="0.25">
      <c r="A570" s="23">
        <v>34029</v>
      </c>
      <c r="B570" s="25">
        <v>7</v>
      </c>
    </row>
    <row r="571" spans="1:2" ht="15" x14ac:dyDescent="0.25">
      <c r="A571" s="23">
        <v>34060</v>
      </c>
      <c r="B571" s="25">
        <v>7.1</v>
      </c>
    </row>
    <row r="572" spans="1:2" ht="15" x14ac:dyDescent="0.25">
      <c r="A572" s="23">
        <v>34090</v>
      </c>
      <c r="B572" s="25">
        <v>7.1</v>
      </c>
    </row>
    <row r="573" spans="1:2" ht="15" x14ac:dyDescent="0.25">
      <c r="A573" s="23">
        <v>34121</v>
      </c>
      <c r="B573" s="25">
        <v>7</v>
      </c>
    </row>
    <row r="574" spans="1:2" ht="15" x14ac:dyDescent="0.25">
      <c r="A574" s="23">
        <v>34151</v>
      </c>
      <c r="B574" s="25">
        <v>6.9</v>
      </c>
    </row>
    <row r="575" spans="1:2" ht="15" x14ac:dyDescent="0.25">
      <c r="A575" s="23">
        <v>34182</v>
      </c>
      <c r="B575" s="25">
        <v>6.8</v>
      </c>
    </row>
    <row r="576" spans="1:2" ht="15" x14ac:dyDescent="0.25">
      <c r="A576" s="23">
        <v>34213</v>
      </c>
      <c r="B576" s="25">
        <v>6.7</v>
      </c>
    </row>
    <row r="577" spans="1:2" ht="15" x14ac:dyDescent="0.25">
      <c r="A577" s="23">
        <v>34243</v>
      </c>
      <c r="B577" s="25">
        <v>6.8</v>
      </c>
    </row>
    <row r="578" spans="1:2" ht="15" x14ac:dyDescent="0.25">
      <c r="A578" s="23">
        <v>34274</v>
      </c>
      <c r="B578" s="25">
        <v>6.6</v>
      </c>
    </row>
    <row r="579" spans="1:2" ht="15" x14ac:dyDescent="0.25">
      <c r="A579" s="23">
        <v>34304</v>
      </c>
      <c r="B579" s="25">
        <v>6.5</v>
      </c>
    </row>
    <row r="580" spans="1:2" ht="15" x14ac:dyDescent="0.25">
      <c r="A580" s="23">
        <v>34335</v>
      </c>
      <c r="B580" s="25">
        <v>6.6</v>
      </c>
    </row>
    <row r="581" spans="1:2" ht="15" x14ac:dyDescent="0.25">
      <c r="A581" s="23">
        <v>34366</v>
      </c>
      <c r="B581" s="25">
        <v>6.6</v>
      </c>
    </row>
    <row r="582" spans="1:2" ht="15" x14ac:dyDescent="0.25">
      <c r="A582" s="23">
        <v>34394</v>
      </c>
      <c r="B582" s="25">
        <v>6.5</v>
      </c>
    </row>
    <row r="583" spans="1:2" ht="15" x14ac:dyDescent="0.25">
      <c r="A583" s="23">
        <v>34425</v>
      </c>
      <c r="B583" s="25">
        <v>6.4</v>
      </c>
    </row>
    <row r="584" spans="1:2" ht="15" x14ac:dyDescent="0.25">
      <c r="A584" s="23">
        <v>34455</v>
      </c>
      <c r="B584" s="25">
        <v>6.1</v>
      </c>
    </row>
    <row r="585" spans="1:2" ht="15" x14ac:dyDescent="0.25">
      <c r="A585" s="23">
        <v>34486</v>
      </c>
      <c r="B585" s="25">
        <v>6.1</v>
      </c>
    </row>
    <row r="586" spans="1:2" ht="15" x14ac:dyDescent="0.25">
      <c r="A586" s="23">
        <v>34516</v>
      </c>
      <c r="B586" s="25">
        <v>6.1</v>
      </c>
    </row>
    <row r="587" spans="1:2" ht="15" x14ac:dyDescent="0.25">
      <c r="A587" s="23">
        <v>34547</v>
      </c>
      <c r="B587" s="25">
        <v>6</v>
      </c>
    </row>
    <row r="588" spans="1:2" ht="15" x14ac:dyDescent="0.25">
      <c r="A588" s="23">
        <v>34578</v>
      </c>
      <c r="B588" s="25">
        <v>5.9</v>
      </c>
    </row>
    <row r="589" spans="1:2" ht="15" x14ac:dyDescent="0.25">
      <c r="A589" s="23">
        <v>34608</v>
      </c>
      <c r="B589" s="25">
        <v>5.8</v>
      </c>
    </row>
    <row r="590" spans="1:2" ht="15" x14ac:dyDescent="0.25">
      <c r="A590" s="23">
        <v>34639</v>
      </c>
      <c r="B590" s="25">
        <v>5.6</v>
      </c>
    </row>
    <row r="591" spans="1:2" ht="15" x14ac:dyDescent="0.25">
      <c r="A591" s="23">
        <v>34669</v>
      </c>
      <c r="B591" s="25">
        <v>5.5</v>
      </c>
    </row>
    <row r="592" spans="1:2" ht="15" x14ac:dyDescent="0.25">
      <c r="A592" s="23">
        <v>34700</v>
      </c>
      <c r="B592" s="25">
        <v>5.6</v>
      </c>
    </row>
    <row r="593" spans="1:2" ht="15" x14ac:dyDescent="0.25">
      <c r="A593" s="23">
        <v>34731</v>
      </c>
      <c r="B593" s="25">
        <v>5.4</v>
      </c>
    </row>
    <row r="594" spans="1:2" ht="15" x14ac:dyDescent="0.25">
      <c r="A594" s="23">
        <v>34759</v>
      </c>
      <c r="B594" s="25">
        <v>5.4</v>
      </c>
    </row>
    <row r="595" spans="1:2" ht="15" x14ac:dyDescent="0.25">
      <c r="A595" s="23">
        <v>34790</v>
      </c>
      <c r="B595" s="25">
        <v>5.8</v>
      </c>
    </row>
    <row r="596" spans="1:2" ht="15" x14ac:dyDescent="0.25">
      <c r="A596" s="23">
        <v>34820</v>
      </c>
      <c r="B596" s="25">
        <v>5.6</v>
      </c>
    </row>
    <row r="597" spans="1:2" ht="15" x14ac:dyDescent="0.25">
      <c r="A597" s="23">
        <v>34851</v>
      </c>
      <c r="B597" s="25">
        <v>5.6</v>
      </c>
    </row>
    <row r="598" spans="1:2" ht="15" x14ac:dyDescent="0.25">
      <c r="A598" s="23">
        <v>34881</v>
      </c>
      <c r="B598" s="25">
        <v>5.7</v>
      </c>
    </row>
    <row r="599" spans="1:2" ht="15" x14ac:dyDescent="0.25">
      <c r="A599" s="23">
        <v>34912</v>
      </c>
      <c r="B599" s="25">
        <v>5.7</v>
      </c>
    </row>
    <row r="600" spans="1:2" ht="15" x14ac:dyDescent="0.25">
      <c r="A600" s="23">
        <v>34943</v>
      </c>
      <c r="B600" s="25">
        <v>5.6</v>
      </c>
    </row>
    <row r="601" spans="1:2" ht="15" x14ac:dyDescent="0.25">
      <c r="A601" s="23">
        <v>34973</v>
      </c>
      <c r="B601" s="25">
        <v>5.5</v>
      </c>
    </row>
    <row r="602" spans="1:2" ht="15" x14ac:dyDescent="0.25">
      <c r="A602" s="23">
        <v>35004</v>
      </c>
      <c r="B602" s="25">
        <v>5.6</v>
      </c>
    </row>
    <row r="603" spans="1:2" ht="15" x14ac:dyDescent="0.25">
      <c r="A603" s="23">
        <v>35034</v>
      </c>
      <c r="B603" s="25">
        <v>5.6</v>
      </c>
    </row>
    <row r="604" spans="1:2" ht="15" x14ac:dyDescent="0.25">
      <c r="A604" s="23">
        <v>35065</v>
      </c>
      <c r="B604" s="25">
        <v>5.6</v>
      </c>
    </row>
    <row r="605" spans="1:2" ht="15" x14ac:dyDescent="0.25">
      <c r="A605" s="23">
        <v>35096</v>
      </c>
      <c r="B605" s="25">
        <v>5.5</v>
      </c>
    </row>
    <row r="606" spans="1:2" ht="15" x14ac:dyDescent="0.25">
      <c r="A606" s="23">
        <v>35125</v>
      </c>
      <c r="B606" s="25">
        <v>5.5</v>
      </c>
    </row>
    <row r="607" spans="1:2" ht="15" x14ac:dyDescent="0.25">
      <c r="A607" s="23">
        <v>35156</v>
      </c>
      <c r="B607" s="25">
        <v>5.6</v>
      </c>
    </row>
    <row r="608" spans="1:2" ht="15" x14ac:dyDescent="0.25">
      <c r="A608" s="23">
        <v>35186</v>
      </c>
      <c r="B608" s="25">
        <v>5.6</v>
      </c>
    </row>
    <row r="609" spans="1:2" ht="15" x14ac:dyDescent="0.25">
      <c r="A609" s="23">
        <v>35217</v>
      </c>
      <c r="B609" s="25">
        <v>5.3</v>
      </c>
    </row>
    <row r="610" spans="1:2" ht="15" x14ac:dyDescent="0.25">
      <c r="A610" s="23">
        <v>35247</v>
      </c>
      <c r="B610" s="25">
        <v>5.5</v>
      </c>
    </row>
    <row r="611" spans="1:2" ht="15" x14ac:dyDescent="0.25">
      <c r="A611" s="23">
        <v>35278</v>
      </c>
      <c r="B611" s="25">
        <v>5.0999999999999996</v>
      </c>
    </row>
    <row r="612" spans="1:2" ht="15" x14ac:dyDescent="0.25">
      <c r="A612" s="23">
        <v>35309</v>
      </c>
      <c r="B612" s="25">
        <v>5.2</v>
      </c>
    </row>
    <row r="613" spans="1:2" ht="15" x14ac:dyDescent="0.25">
      <c r="A613" s="23">
        <v>35339</v>
      </c>
      <c r="B613" s="25">
        <v>5.2</v>
      </c>
    </row>
    <row r="614" spans="1:2" ht="15" x14ac:dyDescent="0.25">
      <c r="A614" s="23">
        <v>35370</v>
      </c>
      <c r="B614" s="25">
        <v>5.4</v>
      </c>
    </row>
    <row r="615" spans="1:2" ht="15" x14ac:dyDescent="0.25">
      <c r="A615" s="23">
        <v>35400</v>
      </c>
      <c r="B615" s="25">
        <v>5.4</v>
      </c>
    </row>
    <row r="616" spans="1:2" ht="15" x14ac:dyDescent="0.25">
      <c r="A616" s="23">
        <v>35431</v>
      </c>
      <c r="B616" s="25">
        <v>5.3</v>
      </c>
    </row>
    <row r="617" spans="1:2" ht="15" x14ac:dyDescent="0.25">
      <c r="A617" s="23">
        <v>35462</v>
      </c>
      <c r="B617" s="25">
        <v>5.2</v>
      </c>
    </row>
    <row r="618" spans="1:2" ht="15" x14ac:dyDescent="0.25">
      <c r="A618" s="23">
        <v>35490</v>
      </c>
      <c r="B618" s="25">
        <v>5.2</v>
      </c>
    </row>
    <row r="619" spans="1:2" ht="15" x14ac:dyDescent="0.25">
      <c r="A619" s="23">
        <v>35521</v>
      </c>
      <c r="B619" s="25">
        <v>5.0999999999999996</v>
      </c>
    </row>
    <row r="620" spans="1:2" ht="15" x14ac:dyDescent="0.25">
      <c r="A620" s="23">
        <v>35551</v>
      </c>
      <c r="B620" s="25">
        <v>4.9000000000000004</v>
      </c>
    </row>
    <row r="621" spans="1:2" ht="15" x14ac:dyDescent="0.25">
      <c r="A621" s="23">
        <v>35582</v>
      </c>
      <c r="B621" s="25">
        <v>5</v>
      </c>
    </row>
    <row r="622" spans="1:2" ht="15" x14ac:dyDescent="0.25">
      <c r="A622" s="23">
        <v>35612</v>
      </c>
      <c r="B622" s="25">
        <v>4.9000000000000004</v>
      </c>
    </row>
    <row r="623" spans="1:2" ht="15" x14ac:dyDescent="0.25">
      <c r="A623" s="23">
        <v>35643</v>
      </c>
      <c r="B623" s="25">
        <v>4.8</v>
      </c>
    </row>
    <row r="624" spans="1:2" ht="15" x14ac:dyDescent="0.25">
      <c r="A624" s="23">
        <v>35674</v>
      </c>
      <c r="B624" s="25">
        <v>4.9000000000000004</v>
      </c>
    </row>
    <row r="625" spans="1:2" ht="15" x14ac:dyDescent="0.25">
      <c r="A625" s="23">
        <v>35704</v>
      </c>
      <c r="B625" s="25">
        <v>4.7</v>
      </c>
    </row>
    <row r="626" spans="1:2" ht="15" x14ac:dyDescent="0.25">
      <c r="A626" s="23">
        <v>35735</v>
      </c>
      <c r="B626" s="25">
        <v>4.5999999999999996</v>
      </c>
    </row>
    <row r="627" spans="1:2" ht="15" x14ac:dyDescent="0.25">
      <c r="A627" s="23">
        <v>35765</v>
      </c>
      <c r="B627" s="25">
        <v>4.7</v>
      </c>
    </row>
    <row r="628" spans="1:2" ht="15" x14ac:dyDescent="0.25">
      <c r="A628" s="23">
        <v>35796</v>
      </c>
      <c r="B628" s="25">
        <v>4.5999999999999996</v>
      </c>
    </row>
    <row r="629" spans="1:2" ht="15" x14ac:dyDescent="0.25">
      <c r="A629" s="23">
        <v>35827</v>
      </c>
      <c r="B629" s="25">
        <v>4.5999999999999996</v>
      </c>
    </row>
    <row r="630" spans="1:2" ht="15" x14ac:dyDescent="0.25">
      <c r="A630" s="23">
        <v>35855</v>
      </c>
      <c r="B630" s="25">
        <v>4.7</v>
      </c>
    </row>
    <row r="631" spans="1:2" ht="15" x14ac:dyDescent="0.25">
      <c r="A631" s="23">
        <v>35886</v>
      </c>
      <c r="B631" s="25">
        <v>4.3</v>
      </c>
    </row>
    <row r="632" spans="1:2" ht="15" x14ac:dyDescent="0.25">
      <c r="A632" s="23">
        <v>35916</v>
      </c>
      <c r="B632" s="25">
        <v>4.4000000000000004</v>
      </c>
    </row>
    <row r="633" spans="1:2" ht="15" x14ac:dyDescent="0.25">
      <c r="A633" s="23">
        <v>35947</v>
      </c>
      <c r="B633" s="25">
        <v>4.5</v>
      </c>
    </row>
    <row r="634" spans="1:2" ht="15" x14ac:dyDescent="0.25">
      <c r="A634" s="23">
        <v>35977</v>
      </c>
      <c r="B634" s="25">
        <v>4.5</v>
      </c>
    </row>
    <row r="635" spans="1:2" ht="15" x14ac:dyDescent="0.25">
      <c r="A635" s="23">
        <v>36008</v>
      </c>
      <c r="B635" s="25">
        <v>4.5</v>
      </c>
    </row>
    <row r="636" spans="1:2" ht="15" x14ac:dyDescent="0.25">
      <c r="A636" s="23">
        <v>36039</v>
      </c>
      <c r="B636" s="25">
        <v>4.5999999999999996</v>
      </c>
    </row>
    <row r="637" spans="1:2" ht="15" x14ac:dyDescent="0.25">
      <c r="A637" s="23">
        <v>36069</v>
      </c>
      <c r="B637" s="25">
        <v>4.5</v>
      </c>
    </row>
    <row r="638" spans="1:2" ht="15" x14ac:dyDescent="0.25">
      <c r="A638" s="23">
        <v>36100</v>
      </c>
      <c r="B638" s="25">
        <v>4.4000000000000004</v>
      </c>
    </row>
    <row r="639" spans="1:2" ht="15" x14ac:dyDescent="0.25">
      <c r="A639" s="23">
        <v>36130</v>
      </c>
      <c r="B639" s="25">
        <v>4.4000000000000004</v>
      </c>
    </row>
    <row r="640" spans="1:2" ht="15" x14ac:dyDescent="0.25">
      <c r="A640" s="23">
        <v>36161</v>
      </c>
      <c r="B640" s="25">
        <v>4.3</v>
      </c>
    </row>
    <row r="641" spans="1:2" ht="15" x14ac:dyDescent="0.25">
      <c r="A641" s="23">
        <v>36192</v>
      </c>
      <c r="B641" s="25">
        <v>4.4000000000000004</v>
      </c>
    </row>
    <row r="642" spans="1:2" ht="15" x14ac:dyDescent="0.25">
      <c r="A642" s="23">
        <v>36220</v>
      </c>
      <c r="B642" s="25">
        <v>4.2</v>
      </c>
    </row>
    <row r="643" spans="1:2" ht="15" x14ac:dyDescent="0.25">
      <c r="A643" s="23">
        <v>36251</v>
      </c>
      <c r="B643" s="25">
        <v>4.3</v>
      </c>
    </row>
    <row r="644" spans="1:2" ht="15" x14ac:dyDescent="0.25">
      <c r="A644" s="23">
        <v>36281</v>
      </c>
      <c r="B644" s="25">
        <v>4.2</v>
      </c>
    </row>
    <row r="645" spans="1:2" ht="15" x14ac:dyDescent="0.25">
      <c r="A645" s="23">
        <v>36312</v>
      </c>
      <c r="B645" s="25">
        <v>4.3</v>
      </c>
    </row>
    <row r="646" spans="1:2" ht="15" x14ac:dyDescent="0.25">
      <c r="A646" s="23">
        <v>36342</v>
      </c>
      <c r="B646" s="25">
        <v>4.3</v>
      </c>
    </row>
    <row r="647" spans="1:2" ht="15" x14ac:dyDescent="0.25">
      <c r="A647" s="23">
        <v>36373</v>
      </c>
      <c r="B647" s="25">
        <v>4.2</v>
      </c>
    </row>
    <row r="648" spans="1:2" ht="15" x14ac:dyDescent="0.25">
      <c r="A648" s="23">
        <v>36404</v>
      </c>
      <c r="B648" s="25">
        <v>4.2</v>
      </c>
    </row>
    <row r="649" spans="1:2" ht="15" x14ac:dyDescent="0.25">
      <c r="A649" s="23">
        <v>36434</v>
      </c>
      <c r="B649" s="25">
        <v>4.0999999999999996</v>
      </c>
    </row>
    <row r="650" spans="1:2" ht="15" x14ac:dyDescent="0.25">
      <c r="A650" s="23">
        <v>36465</v>
      </c>
      <c r="B650" s="25">
        <v>4.0999999999999996</v>
      </c>
    </row>
    <row r="651" spans="1:2" ht="15" x14ac:dyDescent="0.25">
      <c r="A651" s="23">
        <v>36495</v>
      </c>
      <c r="B651" s="25">
        <v>4</v>
      </c>
    </row>
    <row r="652" spans="1:2" ht="15" x14ac:dyDescent="0.25">
      <c r="A652" s="23">
        <v>36526</v>
      </c>
      <c r="B652" s="25">
        <v>4</v>
      </c>
    </row>
    <row r="653" spans="1:2" ht="15" x14ac:dyDescent="0.25">
      <c r="A653" s="23">
        <v>36557</v>
      </c>
      <c r="B653" s="25">
        <v>4.0999999999999996</v>
      </c>
    </row>
    <row r="654" spans="1:2" ht="15" x14ac:dyDescent="0.25">
      <c r="A654" s="23">
        <v>36586</v>
      </c>
      <c r="B654" s="25">
        <v>4</v>
      </c>
    </row>
    <row r="655" spans="1:2" ht="15" x14ac:dyDescent="0.25">
      <c r="A655" s="23">
        <v>36617</v>
      </c>
      <c r="B655" s="25">
        <v>3.8</v>
      </c>
    </row>
    <row r="656" spans="1:2" ht="15" x14ac:dyDescent="0.25">
      <c r="A656" s="23">
        <v>36647</v>
      </c>
      <c r="B656" s="25">
        <v>4</v>
      </c>
    </row>
    <row r="657" spans="1:2" ht="15" x14ac:dyDescent="0.25">
      <c r="A657" s="23">
        <v>36678</v>
      </c>
      <c r="B657" s="25">
        <v>4</v>
      </c>
    </row>
    <row r="658" spans="1:2" ht="15" x14ac:dyDescent="0.25">
      <c r="A658" s="23">
        <v>36708</v>
      </c>
      <c r="B658" s="25">
        <v>4</v>
      </c>
    </row>
    <row r="659" spans="1:2" ht="15" x14ac:dyDescent="0.25">
      <c r="A659" s="23">
        <v>36739</v>
      </c>
      <c r="B659" s="25">
        <v>4.0999999999999996</v>
      </c>
    </row>
    <row r="660" spans="1:2" ht="15" x14ac:dyDescent="0.25">
      <c r="A660" s="23">
        <v>36770</v>
      </c>
      <c r="B660" s="25">
        <v>3.9</v>
      </c>
    </row>
    <row r="661" spans="1:2" ht="15" x14ac:dyDescent="0.25">
      <c r="A661" s="23">
        <v>36800</v>
      </c>
      <c r="B661" s="25">
        <v>3.9</v>
      </c>
    </row>
    <row r="662" spans="1:2" ht="15" x14ac:dyDescent="0.25">
      <c r="A662" s="23">
        <v>36831</v>
      </c>
      <c r="B662" s="25">
        <v>3.9</v>
      </c>
    </row>
    <row r="663" spans="1:2" ht="15" x14ac:dyDescent="0.25">
      <c r="A663" s="23">
        <v>36861</v>
      </c>
      <c r="B663" s="25">
        <v>3.9</v>
      </c>
    </row>
    <row r="664" spans="1:2" ht="15" x14ac:dyDescent="0.25">
      <c r="A664" s="23">
        <v>36892</v>
      </c>
      <c r="B664" s="25">
        <v>4.2</v>
      </c>
    </row>
    <row r="665" spans="1:2" ht="15" x14ac:dyDescent="0.25">
      <c r="A665" s="23">
        <v>36923</v>
      </c>
      <c r="B665" s="25">
        <v>4.2</v>
      </c>
    </row>
    <row r="666" spans="1:2" ht="15" x14ac:dyDescent="0.25">
      <c r="A666" s="23">
        <v>36951</v>
      </c>
      <c r="B666" s="25">
        <v>4.3</v>
      </c>
    </row>
    <row r="667" spans="1:2" ht="15" x14ac:dyDescent="0.25">
      <c r="A667" s="23">
        <v>36982</v>
      </c>
      <c r="B667" s="25">
        <v>4.4000000000000004</v>
      </c>
    </row>
    <row r="668" spans="1:2" ht="15" x14ac:dyDescent="0.25">
      <c r="A668" s="23">
        <v>37012</v>
      </c>
      <c r="B668" s="25">
        <v>4.3</v>
      </c>
    </row>
    <row r="669" spans="1:2" ht="15" x14ac:dyDescent="0.25">
      <c r="A669" s="23">
        <v>37043</v>
      </c>
      <c r="B669" s="25">
        <v>4.5</v>
      </c>
    </row>
    <row r="670" spans="1:2" ht="15" x14ac:dyDescent="0.25">
      <c r="A670" s="23">
        <v>37073</v>
      </c>
      <c r="B670" s="25">
        <v>4.5999999999999996</v>
      </c>
    </row>
    <row r="671" spans="1:2" ht="15" x14ac:dyDescent="0.25">
      <c r="A671" s="23">
        <v>37104</v>
      </c>
      <c r="B671" s="25">
        <v>4.9000000000000004</v>
      </c>
    </row>
    <row r="672" spans="1:2" ht="15" x14ac:dyDescent="0.25">
      <c r="A672" s="23">
        <v>37135</v>
      </c>
      <c r="B672" s="25">
        <v>5</v>
      </c>
    </row>
    <row r="673" spans="1:2" ht="15" x14ac:dyDescent="0.25">
      <c r="A673" s="23">
        <v>37165</v>
      </c>
      <c r="B673" s="25">
        <v>5.3</v>
      </c>
    </row>
    <row r="674" spans="1:2" ht="15" x14ac:dyDescent="0.25">
      <c r="A674" s="23">
        <v>37196</v>
      </c>
      <c r="B674" s="25">
        <v>5.5</v>
      </c>
    </row>
    <row r="675" spans="1:2" ht="15" x14ac:dyDescent="0.25">
      <c r="A675" s="23">
        <v>37226</v>
      </c>
      <c r="B675" s="25">
        <v>5.7</v>
      </c>
    </row>
    <row r="676" spans="1:2" ht="15" x14ac:dyDescent="0.25">
      <c r="A676" s="23">
        <v>37257</v>
      </c>
      <c r="B676" s="25">
        <v>5.7</v>
      </c>
    </row>
    <row r="677" spans="1:2" ht="15" x14ac:dyDescent="0.25">
      <c r="A677" s="23">
        <v>37288</v>
      </c>
      <c r="B677" s="25">
        <v>5.7</v>
      </c>
    </row>
    <row r="678" spans="1:2" ht="15" x14ac:dyDescent="0.25">
      <c r="A678" s="23">
        <v>37316</v>
      </c>
      <c r="B678" s="25">
        <v>5.7</v>
      </c>
    </row>
    <row r="679" spans="1:2" ht="15" x14ac:dyDescent="0.25">
      <c r="A679" s="23">
        <v>37347</v>
      </c>
      <c r="B679" s="25">
        <v>5.9</v>
      </c>
    </row>
    <row r="680" spans="1:2" ht="15" x14ac:dyDescent="0.25">
      <c r="A680" s="23">
        <v>37377</v>
      </c>
      <c r="B680" s="25">
        <v>5.8</v>
      </c>
    </row>
    <row r="681" spans="1:2" ht="15" x14ac:dyDescent="0.25">
      <c r="A681" s="23">
        <v>37408</v>
      </c>
      <c r="B681" s="25">
        <v>5.8</v>
      </c>
    </row>
    <row r="682" spans="1:2" ht="15" x14ac:dyDescent="0.25">
      <c r="A682" s="23">
        <v>37438</v>
      </c>
      <c r="B682" s="25">
        <v>5.8</v>
      </c>
    </row>
    <row r="683" spans="1:2" ht="15" x14ac:dyDescent="0.25">
      <c r="A683" s="23">
        <v>37469</v>
      </c>
      <c r="B683" s="25">
        <v>5.7</v>
      </c>
    </row>
    <row r="684" spans="1:2" ht="15" x14ac:dyDescent="0.25">
      <c r="A684" s="23">
        <v>37500</v>
      </c>
      <c r="B684" s="25">
        <v>5.7</v>
      </c>
    </row>
    <row r="685" spans="1:2" ht="15" x14ac:dyDescent="0.25">
      <c r="A685" s="23">
        <v>37530</v>
      </c>
      <c r="B685" s="25">
        <v>5.7</v>
      </c>
    </row>
    <row r="686" spans="1:2" ht="15" x14ac:dyDescent="0.25">
      <c r="A686" s="23">
        <v>37561</v>
      </c>
      <c r="B686" s="25">
        <v>5.9</v>
      </c>
    </row>
    <row r="687" spans="1:2" ht="15" x14ac:dyDescent="0.25">
      <c r="A687" s="23">
        <v>37591</v>
      </c>
      <c r="B687" s="25">
        <v>6</v>
      </c>
    </row>
    <row r="688" spans="1:2" ht="15" x14ac:dyDescent="0.25">
      <c r="A688" s="23">
        <v>37622</v>
      </c>
      <c r="B688" s="25">
        <v>5.8</v>
      </c>
    </row>
    <row r="689" spans="1:2" ht="15" x14ac:dyDescent="0.25">
      <c r="A689" s="23">
        <v>37653</v>
      </c>
      <c r="B689" s="25">
        <v>5.9</v>
      </c>
    </row>
    <row r="690" spans="1:2" ht="15" x14ac:dyDescent="0.25">
      <c r="A690" s="23">
        <v>37681</v>
      </c>
      <c r="B690" s="25">
        <v>5.9</v>
      </c>
    </row>
    <row r="691" spans="1:2" ht="15" x14ac:dyDescent="0.25">
      <c r="A691" s="23">
        <v>37712</v>
      </c>
      <c r="B691" s="25">
        <v>6</v>
      </c>
    </row>
    <row r="692" spans="1:2" ht="15" x14ac:dyDescent="0.25">
      <c r="A692" s="23">
        <v>37742</v>
      </c>
      <c r="B692" s="25">
        <v>6.1</v>
      </c>
    </row>
    <row r="693" spans="1:2" ht="15" x14ac:dyDescent="0.25">
      <c r="A693" s="23">
        <v>37773</v>
      </c>
      <c r="B693" s="25">
        <v>6.3</v>
      </c>
    </row>
    <row r="694" spans="1:2" ht="15" x14ac:dyDescent="0.25">
      <c r="A694" s="23">
        <v>37803</v>
      </c>
      <c r="B694" s="25">
        <v>6.2</v>
      </c>
    </row>
    <row r="695" spans="1:2" ht="15" x14ac:dyDescent="0.25">
      <c r="A695" s="23">
        <v>37834</v>
      </c>
      <c r="B695" s="25">
        <v>6.1</v>
      </c>
    </row>
    <row r="696" spans="1:2" ht="15" x14ac:dyDescent="0.25">
      <c r="A696" s="23">
        <v>37865</v>
      </c>
      <c r="B696" s="25">
        <v>6.1</v>
      </c>
    </row>
    <row r="697" spans="1:2" ht="15" x14ac:dyDescent="0.25">
      <c r="A697" s="23">
        <v>37895</v>
      </c>
      <c r="B697" s="25">
        <v>6</v>
      </c>
    </row>
    <row r="698" spans="1:2" ht="15" x14ac:dyDescent="0.25">
      <c r="A698" s="23">
        <v>37926</v>
      </c>
      <c r="B698" s="25">
        <v>5.8</v>
      </c>
    </row>
    <row r="699" spans="1:2" ht="15" x14ac:dyDescent="0.25">
      <c r="A699" s="23">
        <v>37956</v>
      </c>
      <c r="B699" s="25">
        <v>5.7</v>
      </c>
    </row>
    <row r="700" spans="1:2" ht="15" x14ac:dyDescent="0.25">
      <c r="A700" s="23">
        <v>37987</v>
      </c>
      <c r="B700" s="25">
        <v>5.7</v>
      </c>
    </row>
    <row r="701" spans="1:2" ht="15" x14ac:dyDescent="0.25">
      <c r="A701" s="23">
        <v>38018</v>
      </c>
      <c r="B701" s="25">
        <v>5.6</v>
      </c>
    </row>
    <row r="702" spans="1:2" ht="15" x14ac:dyDescent="0.25">
      <c r="A702" s="23">
        <v>38047</v>
      </c>
      <c r="B702" s="25">
        <v>5.8</v>
      </c>
    </row>
    <row r="703" spans="1:2" ht="15" x14ac:dyDescent="0.25">
      <c r="A703" s="23">
        <v>38078</v>
      </c>
      <c r="B703" s="25">
        <v>5.6</v>
      </c>
    </row>
    <row r="704" spans="1:2" ht="15" x14ac:dyDescent="0.25">
      <c r="A704" s="23">
        <v>38108</v>
      </c>
      <c r="B704" s="25">
        <v>5.6</v>
      </c>
    </row>
    <row r="705" spans="1:2" ht="15" x14ac:dyDescent="0.25">
      <c r="A705" s="23">
        <v>38139</v>
      </c>
      <c r="B705" s="25">
        <v>5.6</v>
      </c>
    </row>
    <row r="706" spans="1:2" ht="15" x14ac:dyDescent="0.25">
      <c r="A706" s="23">
        <v>38169</v>
      </c>
      <c r="B706" s="25">
        <v>5.5</v>
      </c>
    </row>
    <row r="707" spans="1:2" ht="15" x14ac:dyDescent="0.25">
      <c r="A707" s="23">
        <v>38200</v>
      </c>
      <c r="B707" s="25">
        <v>5.4</v>
      </c>
    </row>
    <row r="708" spans="1:2" ht="15" x14ac:dyDescent="0.25">
      <c r="A708" s="23">
        <v>38231</v>
      </c>
      <c r="B708" s="25">
        <v>5.4</v>
      </c>
    </row>
    <row r="709" spans="1:2" ht="15" x14ac:dyDescent="0.25">
      <c r="A709" s="23">
        <v>38261</v>
      </c>
      <c r="B709" s="25">
        <v>5.5</v>
      </c>
    </row>
    <row r="710" spans="1:2" ht="15" x14ac:dyDescent="0.25">
      <c r="A710" s="23">
        <v>38292</v>
      </c>
      <c r="B710" s="25">
        <v>5.4</v>
      </c>
    </row>
    <row r="711" spans="1:2" ht="15" x14ac:dyDescent="0.25">
      <c r="A711" s="23">
        <v>38322</v>
      </c>
      <c r="B711" s="25">
        <v>5.4</v>
      </c>
    </row>
    <row r="712" spans="1:2" ht="15" x14ac:dyDescent="0.25">
      <c r="A712" s="23">
        <v>38353</v>
      </c>
      <c r="B712" s="25">
        <v>5.3</v>
      </c>
    </row>
    <row r="713" spans="1:2" ht="15" x14ac:dyDescent="0.25">
      <c r="A713" s="23">
        <v>38384</v>
      </c>
      <c r="B713" s="25">
        <v>5.4</v>
      </c>
    </row>
    <row r="714" spans="1:2" ht="15" x14ac:dyDescent="0.25">
      <c r="A714" s="23">
        <v>38412</v>
      </c>
      <c r="B714" s="25">
        <v>5.2</v>
      </c>
    </row>
    <row r="715" spans="1:2" ht="15" x14ac:dyDescent="0.25">
      <c r="A715" s="23">
        <v>38443</v>
      </c>
      <c r="B715" s="25">
        <v>5.2</v>
      </c>
    </row>
    <row r="716" spans="1:2" ht="15" x14ac:dyDescent="0.25">
      <c r="A716" s="23">
        <v>38473</v>
      </c>
      <c r="B716" s="25">
        <v>5.0999999999999996</v>
      </c>
    </row>
    <row r="717" spans="1:2" ht="15" x14ac:dyDescent="0.25">
      <c r="A717" s="23">
        <v>38504</v>
      </c>
      <c r="B717" s="25">
        <v>5</v>
      </c>
    </row>
    <row r="718" spans="1:2" ht="15" x14ac:dyDescent="0.25">
      <c r="A718" s="23">
        <v>38534</v>
      </c>
      <c r="B718" s="25">
        <v>5</v>
      </c>
    </row>
    <row r="719" spans="1:2" ht="15" x14ac:dyDescent="0.25">
      <c r="A719" s="23">
        <v>38565</v>
      </c>
      <c r="B719" s="25">
        <v>4.9000000000000004</v>
      </c>
    </row>
    <row r="720" spans="1:2" ht="15" x14ac:dyDescent="0.25">
      <c r="A720" s="23">
        <v>38596</v>
      </c>
      <c r="B720" s="25">
        <v>5</v>
      </c>
    </row>
    <row r="721" spans="1:2" ht="15" x14ac:dyDescent="0.25">
      <c r="A721" s="23">
        <v>38626</v>
      </c>
      <c r="B721" s="25">
        <v>5</v>
      </c>
    </row>
    <row r="722" spans="1:2" ht="15" x14ac:dyDescent="0.25">
      <c r="A722" s="23">
        <v>38657</v>
      </c>
      <c r="B722" s="25">
        <v>5</v>
      </c>
    </row>
    <row r="723" spans="1:2" ht="15" x14ac:dyDescent="0.25">
      <c r="A723" s="23">
        <v>38687</v>
      </c>
      <c r="B723" s="25">
        <v>4.9000000000000004</v>
      </c>
    </row>
    <row r="724" spans="1:2" ht="15" x14ac:dyDescent="0.25">
      <c r="A724" s="23">
        <v>38718</v>
      </c>
      <c r="B724" s="25">
        <v>4.7</v>
      </c>
    </row>
    <row r="725" spans="1:2" ht="15" x14ac:dyDescent="0.25">
      <c r="A725" s="23">
        <v>38749</v>
      </c>
      <c r="B725" s="25">
        <v>4.8</v>
      </c>
    </row>
    <row r="726" spans="1:2" ht="15" x14ac:dyDescent="0.25">
      <c r="A726" s="23">
        <v>38777</v>
      </c>
      <c r="B726" s="25">
        <v>4.7</v>
      </c>
    </row>
    <row r="727" spans="1:2" ht="15" x14ac:dyDescent="0.25">
      <c r="A727" s="23">
        <v>38808</v>
      </c>
      <c r="B727" s="25">
        <v>4.7</v>
      </c>
    </row>
    <row r="728" spans="1:2" ht="15" x14ac:dyDescent="0.25">
      <c r="A728" s="23">
        <v>38838</v>
      </c>
      <c r="B728" s="25">
        <v>4.5999999999999996</v>
      </c>
    </row>
    <row r="729" spans="1:2" ht="15" x14ac:dyDescent="0.25">
      <c r="A729" s="23">
        <v>38869</v>
      </c>
      <c r="B729" s="25">
        <v>4.5999999999999996</v>
      </c>
    </row>
    <row r="730" spans="1:2" ht="15" x14ac:dyDescent="0.25">
      <c r="A730" s="23">
        <v>38899</v>
      </c>
      <c r="B730" s="25">
        <v>4.7</v>
      </c>
    </row>
    <row r="731" spans="1:2" ht="15" x14ac:dyDescent="0.25">
      <c r="A731" s="23">
        <v>38930</v>
      </c>
      <c r="B731" s="25">
        <v>4.7</v>
      </c>
    </row>
    <row r="732" spans="1:2" ht="15" x14ac:dyDescent="0.25">
      <c r="A732" s="23">
        <v>38961</v>
      </c>
      <c r="B732" s="25">
        <v>4.5</v>
      </c>
    </row>
    <row r="733" spans="1:2" ht="15" x14ac:dyDescent="0.25">
      <c r="A733" s="23">
        <v>38991</v>
      </c>
      <c r="B733" s="25">
        <v>4.4000000000000004</v>
      </c>
    </row>
    <row r="734" spans="1:2" ht="15" x14ac:dyDescent="0.25">
      <c r="A734" s="23">
        <v>39022</v>
      </c>
      <c r="B734" s="25">
        <v>4.5</v>
      </c>
    </row>
    <row r="735" spans="1:2" ht="15" x14ac:dyDescent="0.25">
      <c r="A735" s="23">
        <v>39052</v>
      </c>
      <c r="B735" s="25">
        <v>4.4000000000000004</v>
      </c>
    </row>
    <row r="736" spans="1:2" ht="15" x14ac:dyDescent="0.25">
      <c r="A736" s="23">
        <v>39083</v>
      </c>
      <c r="B736" s="25">
        <v>4.5999999999999996</v>
      </c>
    </row>
    <row r="737" spans="1:2" ht="15" x14ac:dyDescent="0.25">
      <c r="A737" s="23">
        <v>39114</v>
      </c>
      <c r="B737" s="25">
        <v>4.5</v>
      </c>
    </row>
    <row r="738" spans="1:2" ht="15" x14ac:dyDescent="0.25">
      <c r="A738" s="23">
        <v>39142</v>
      </c>
      <c r="B738" s="25">
        <v>4.4000000000000004</v>
      </c>
    </row>
    <row r="739" spans="1:2" ht="15" x14ac:dyDescent="0.25">
      <c r="A739" s="23">
        <v>39173</v>
      </c>
      <c r="B739" s="25">
        <v>4.5</v>
      </c>
    </row>
    <row r="740" spans="1:2" ht="15" x14ac:dyDescent="0.25">
      <c r="A740" s="23">
        <v>39203</v>
      </c>
      <c r="B740" s="25">
        <v>4.4000000000000004</v>
      </c>
    </row>
    <row r="741" spans="1:2" ht="15" x14ac:dyDescent="0.25">
      <c r="A741" s="23">
        <v>39234</v>
      </c>
      <c r="B741" s="25">
        <v>4.5999999999999996</v>
      </c>
    </row>
    <row r="742" spans="1:2" ht="15" x14ac:dyDescent="0.25">
      <c r="A742" s="23">
        <v>39264</v>
      </c>
      <c r="B742" s="25">
        <v>4.7</v>
      </c>
    </row>
    <row r="743" spans="1:2" ht="15" x14ac:dyDescent="0.25">
      <c r="A743" s="23">
        <v>39295</v>
      </c>
      <c r="B743" s="25">
        <v>4.5999999999999996</v>
      </c>
    </row>
    <row r="744" spans="1:2" ht="15" x14ac:dyDescent="0.25">
      <c r="A744" s="23">
        <v>39326</v>
      </c>
      <c r="B744" s="25">
        <v>4.7</v>
      </c>
    </row>
    <row r="745" spans="1:2" ht="15" x14ac:dyDescent="0.25">
      <c r="A745" s="23">
        <v>39356</v>
      </c>
      <c r="B745" s="25">
        <v>4.7</v>
      </c>
    </row>
    <row r="746" spans="1:2" ht="15" x14ac:dyDescent="0.25">
      <c r="A746" s="23">
        <v>39387</v>
      </c>
      <c r="B746" s="25">
        <v>4.7</v>
      </c>
    </row>
    <row r="747" spans="1:2" ht="15" x14ac:dyDescent="0.25">
      <c r="A747" s="23">
        <v>39417</v>
      </c>
      <c r="B747" s="25">
        <v>5</v>
      </c>
    </row>
    <row r="748" spans="1:2" ht="15" x14ac:dyDescent="0.25">
      <c r="A748" s="23">
        <v>39448</v>
      </c>
      <c r="B748" s="25">
        <v>5</v>
      </c>
    </row>
    <row r="749" spans="1:2" ht="15" x14ac:dyDescent="0.25">
      <c r="A749" s="23">
        <v>39479</v>
      </c>
      <c r="B749" s="25">
        <v>4.9000000000000004</v>
      </c>
    </row>
    <row r="750" spans="1:2" ht="15" x14ac:dyDescent="0.25">
      <c r="A750" s="23">
        <v>39508</v>
      </c>
      <c r="B750" s="25">
        <v>5.0999999999999996</v>
      </c>
    </row>
    <row r="751" spans="1:2" ht="15" x14ac:dyDescent="0.25">
      <c r="A751" s="23">
        <v>39539</v>
      </c>
      <c r="B751" s="25">
        <v>5</v>
      </c>
    </row>
    <row r="752" spans="1:2" ht="15" x14ac:dyDescent="0.25">
      <c r="A752" s="23">
        <v>39569</v>
      </c>
      <c r="B752" s="25">
        <v>5.4</v>
      </c>
    </row>
    <row r="753" spans="1:2" ht="15" x14ac:dyDescent="0.25">
      <c r="A753" s="23">
        <v>39600</v>
      </c>
      <c r="B753" s="25">
        <v>5.6</v>
      </c>
    </row>
    <row r="754" spans="1:2" ht="15" x14ac:dyDescent="0.25">
      <c r="A754" s="23">
        <v>39630</v>
      </c>
      <c r="B754" s="25">
        <v>5.8</v>
      </c>
    </row>
    <row r="755" spans="1:2" ht="15" x14ac:dyDescent="0.25">
      <c r="A755" s="23">
        <v>39661</v>
      </c>
      <c r="B755" s="25">
        <v>6.1</v>
      </c>
    </row>
    <row r="756" spans="1:2" ht="15" x14ac:dyDescent="0.25">
      <c r="A756" s="23">
        <v>39692</v>
      </c>
      <c r="B756" s="25">
        <v>6.1</v>
      </c>
    </row>
    <row r="757" spans="1:2" ht="15" x14ac:dyDescent="0.25">
      <c r="A757" s="23">
        <v>39722</v>
      </c>
      <c r="B757" s="25">
        <v>6.5</v>
      </c>
    </row>
    <row r="758" spans="1:2" ht="15" x14ac:dyDescent="0.25">
      <c r="A758" s="23">
        <v>39753</v>
      </c>
      <c r="B758" s="25">
        <v>6.8</v>
      </c>
    </row>
    <row r="759" spans="1:2" ht="15" x14ac:dyDescent="0.25">
      <c r="A759" s="23">
        <v>39783</v>
      </c>
      <c r="B759" s="25">
        <v>7.3</v>
      </c>
    </row>
    <row r="760" spans="1:2" ht="15" x14ac:dyDescent="0.25">
      <c r="A760" s="23">
        <v>39814</v>
      </c>
      <c r="B760" s="25">
        <v>7.8</v>
      </c>
    </row>
    <row r="761" spans="1:2" ht="15" x14ac:dyDescent="0.25">
      <c r="A761" s="23">
        <v>39845</v>
      </c>
      <c r="B761" s="25">
        <v>8.3000000000000007</v>
      </c>
    </row>
    <row r="762" spans="1:2" ht="15" x14ac:dyDescent="0.25">
      <c r="A762" s="23">
        <v>39873</v>
      </c>
      <c r="B762" s="25">
        <v>8.6999999999999993</v>
      </c>
    </row>
    <row r="763" spans="1:2" ht="15" x14ac:dyDescent="0.25">
      <c r="A763" s="23">
        <v>39904</v>
      </c>
      <c r="B763" s="25">
        <v>9</v>
      </c>
    </row>
    <row r="764" spans="1:2" ht="15" x14ac:dyDescent="0.25">
      <c r="A764" s="23">
        <v>39934</v>
      </c>
      <c r="B764" s="25">
        <v>9.4</v>
      </c>
    </row>
    <row r="765" spans="1:2" ht="15" x14ac:dyDescent="0.25">
      <c r="A765" s="23">
        <v>39965</v>
      </c>
      <c r="B765" s="25">
        <v>9.5</v>
      </c>
    </row>
    <row r="766" spans="1:2" ht="15" x14ac:dyDescent="0.25">
      <c r="A766" s="23">
        <v>39995</v>
      </c>
      <c r="B766" s="25">
        <v>9.5</v>
      </c>
    </row>
    <row r="767" spans="1:2" ht="15" x14ac:dyDescent="0.25">
      <c r="A767" s="23">
        <v>40026</v>
      </c>
      <c r="B767" s="25">
        <v>9.6</v>
      </c>
    </row>
    <row r="768" spans="1:2" ht="15" x14ac:dyDescent="0.25">
      <c r="A768" s="23">
        <v>40057</v>
      </c>
      <c r="B768" s="25">
        <v>9.8000000000000007</v>
      </c>
    </row>
    <row r="769" spans="1:2" ht="15" x14ac:dyDescent="0.25">
      <c r="A769" s="23">
        <v>40087</v>
      </c>
      <c r="B769" s="25">
        <v>10</v>
      </c>
    </row>
    <row r="770" spans="1:2" ht="15" x14ac:dyDescent="0.25">
      <c r="A770" s="23">
        <v>40118</v>
      </c>
      <c r="B770" s="25">
        <v>9.9</v>
      </c>
    </row>
    <row r="771" spans="1:2" ht="15" x14ac:dyDescent="0.25">
      <c r="A771" s="23">
        <v>40148</v>
      </c>
      <c r="B771" s="25">
        <v>9.9</v>
      </c>
    </row>
    <row r="772" spans="1:2" ht="15" x14ac:dyDescent="0.25">
      <c r="A772" s="23">
        <v>40179</v>
      </c>
      <c r="B772" s="25">
        <v>9.8000000000000007</v>
      </c>
    </row>
    <row r="773" spans="1:2" ht="15" x14ac:dyDescent="0.25">
      <c r="A773" s="23">
        <v>40210</v>
      </c>
      <c r="B773" s="25">
        <v>9.8000000000000007</v>
      </c>
    </row>
    <row r="774" spans="1:2" ht="15" x14ac:dyDescent="0.25">
      <c r="A774" s="23">
        <v>40238</v>
      </c>
      <c r="B774" s="25">
        <v>9.9</v>
      </c>
    </row>
    <row r="775" spans="1:2" ht="15" x14ac:dyDescent="0.25">
      <c r="A775" s="23">
        <v>40269</v>
      </c>
      <c r="B775" s="25">
        <v>9.9</v>
      </c>
    </row>
    <row r="776" spans="1:2" ht="15" x14ac:dyDescent="0.25">
      <c r="A776" s="23">
        <v>40299</v>
      </c>
      <c r="B776" s="25">
        <v>9.6</v>
      </c>
    </row>
    <row r="777" spans="1:2" ht="15" x14ac:dyDescent="0.25">
      <c r="A777" s="23">
        <v>40330</v>
      </c>
      <c r="B777" s="25">
        <v>9.4</v>
      </c>
    </row>
    <row r="778" spans="1:2" ht="15" x14ac:dyDescent="0.25">
      <c r="A778" s="23">
        <v>40360</v>
      </c>
      <c r="B778" s="25">
        <v>9.4</v>
      </c>
    </row>
    <row r="779" spans="1:2" ht="15" x14ac:dyDescent="0.25">
      <c r="A779" s="23">
        <v>40391</v>
      </c>
      <c r="B779" s="25">
        <v>9.5</v>
      </c>
    </row>
    <row r="780" spans="1:2" ht="15" x14ac:dyDescent="0.25">
      <c r="A780" s="23">
        <v>40422</v>
      </c>
      <c r="B780" s="25">
        <v>9.5</v>
      </c>
    </row>
    <row r="781" spans="1:2" ht="15" x14ac:dyDescent="0.25">
      <c r="A781" s="23">
        <v>40452</v>
      </c>
      <c r="B781" s="25">
        <v>9.4</v>
      </c>
    </row>
    <row r="782" spans="1:2" ht="15" x14ac:dyDescent="0.25">
      <c r="A782" s="23">
        <v>40483</v>
      </c>
      <c r="B782" s="25">
        <v>9.8000000000000007</v>
      </c>
    </row>
    <row r="783" spans="1:2" ht="15" x14ac:dyDescent="0.25">
      <c r="A783" s="23">
        <v>40513</v>
      </c>
      <c r="B783" s="25">
        <v>9.3000000000000007</v>
      </c>
    </row>
    <row r="784" spans="1:2" ht="15" x14ac:dyDescent="0.25">
      <c r="A784" s="23">
        <v>40544</v>
      </c>
      <c r="B784" s="25">
        <v>9.1999999999999993</v>
      </c>
    </row>
    <row r="785" spans="1:2" ht="15" x14ac:dyDescent="0.25">
      <c r="A785" s="23">
        <v>40575</v>
      </c>
      <c r="B785" s="25">
        <v>9</v>
      </c>
    </row>
    <row r="786" spans="1:2" ht="15" x14ac:dyDescent="0.25">
      <c r="A786" s="23">
        <v>40603</v>
      </c>
      <c r="B786" s="25">
        <v>9</v>
      </c>
    </row>
    <row r="787" spans="1:2" ht="15" x14ac:dyDescent="0.25">
      <c r="A787" s="23">
        <v>40634</v>
      </c>
      <c r="B787" s="25">
        <v>9.1</v>
      </c>
    </row>
    <row r="788" spans="1:2" ht="15" x14ac:dyDescent="0.25">
      <c r="A788" s="23">
        <v>40664</v>
      </c>
      <c r="B788" s="25">
        <v>9</v>
      </c>
    </row>
    <row r="789" spans="1:2" ht="15" x14ac:dyDescent="0.25">
      <c r="A789" s="23">
        <v>40695</v>
      </c>
      <c r="B789" s="25">
        <v>9.1</v>
      </c>
    </row>
    <row r="790" spans="1:2" ht="15" x14ac:dyDescent="0.25">
      <c r="A790" s="23">
        <v>40725</v>
      </c>
      <c r="B790" s="25">
        <v>9</v>
      </c>
    </row>
    <row r="791" spans="1:2" ht="15" x14ac:dyDescent="0.25">
      <c r="A791" s="23">
        <v>40756</v>
      </c>
      <c r="B791" s="25">
        <v>9</v>
      </c>
    </row>
    <row r="792" spans="1:2" ht="15" x14ac:dyDescent="0.25">
      <c r="A792" s="23">
        <v>40787</v>
      </c>
      <c r="B792" s="25">
        <v>9</v>
      </c>
    </row>
    <row r="793" spans="1:2" ht="15" x14ac:dyDescent="0.25">
      <c r="A793" s="23">
        <v>40817</v>
      </c>
      <c r="B793" s="25">
        <v>8.8000000000000007</v>
      </c>
    </row>
    <row r="794" spans="1:2" ht="15" x14ac:dyDescent="0.25">
      <c r="A794" s="23">
        <v>40848</v>
      </c>
      <c r="B794" s="25">
        <v>8.6</v>
      </c>
    </row>
    <row r="795" spans="1:2" ht="15" x14ac:dyDescent="0.25">
      <c r="A795" s="23">
        <v>40878</v>
      </c>
      <c r="B795" s="25">
        <v>8.5</v>
      </c>
    </row>
    <row r="796" spans="1:2" ht="15" x14ac:dyDescent="0.25">
      <c r="A796" s="23">
        <v>40909</v>
      </c>
      <c r="B796" s="25">
        <v>8.3000000000000007</v>
      </c>
    </row>
    <row r="797" spans="1:2" ht="15" x14ac:dyDescent="0.25">
      <c r="A797" s="23">
        <v>40940</v>
      </c>
      <c r="B797" s="25">
        <v>8.3000000000000007</v>
      </c>
    </row>
    <row r="798" spans="1:2" ht="15" x14ac:dyDescent="0.25">
      <c r="A798" s="23">
        <v>40969</v>
      </c>
      <c r="B798" s="25">
        <v>8.1999999999999993</v>
      </c>
    </row>
    <row r="799" spans="1:2" ht="15" x14ac:dyDescent="0.25">
      <c r="A799" s="23">
        <v>41000</v>
      </c>
      <c r="B799" s="25">
        <v>8.1999999999999993</v>
      </c>
    </row>
    <row r="800" spans="1:2" ht="15" x14ac:dyDescent="0.25">
      <c r="A800" s="23">
        <v>41030</v>
      </c>
      <c r="B800" s="25">
        <v>8.1999999999999993</v>
      </c>
    </row>
    <row r="801" spans="1:2" ht="15" x14ac:dyDescent="0.25">
      <c r="A801" s="23">
        <v>41061</v>
      </c>
      <c r="B801" s="25">
        <v>8.1999999999999993</v>
      </c>
    </row>
    <row r="802" spans="1:2" ht="15" x14ac:dyDescent="0.25">
      <c r="A802" s="23">
        <v>41091</v>
      </c>
      <c r="B802" s="25">
        <v>8.1999999999999993</v>
      </c>
    </row>
    <row r="803" spans="1:2" ht="15" x14ac:dyDescent="0.25">
      <c r="A803" s="23">
        <v>41122</v>
      </c>
      <c r="B803" s="25">
        <v>8</v>
      </c>
    </row>
    <row r="804" spans="1:2" ht="15" x14ac:dyDescent="0.25">
      <c r="A804" s="23">
        <v>41153</v>
      </c>
      <c r="B804" s="25">
        <v>7.8</v>
      </c>
    </row>
    <row r="805" spans="1:2" ht="15" x14ac:dyDescent="0.25">
      <c r="A805" s="23">
        <v>41183</v>
      </c>
      <c r="B805" s="25">
        <v>7.8</v>
      </c>
    </row>
    <row r="806" spans="1:2" ht="15" x14ac:dyDescent="0.25">
      <c r="A806" s="23">
        <v>41214</v>
      </c>
      <c r="B806" s="25">
        <v>7.7</v>
      </c>
    </row>
    <row r="807" spans="1:2" ht="15" x14ac:dyDescent="0.25">
      <c r="A807" s="23">
        <v>41244</v>
      </c>
      <c r="B807" s="25">
        <v>7.9</v>
      </c>
    </row>
    <row r="808" spans="1:2" ht="15" x14ac:dyDescent="0.25">
      <c r="A808" s="23">
        <v>41275</v>
      </c>
      <c r="B808" s="25">
        <v>8</v>
      </c>
    </row>
    <row r="809" spans="1:2" ht="15" x14ac:dyDescent="0.25">
      <c r="A809" s="23">
        <v>41306</v>
      </c>
      <c r="B809" s="25">
        <v>7.7</v>
      </c>
    </row>
    <row r="810" spans="1:2" ht="15" x14ac:dyDescent="0.25">
      <c r="A810" s="23">
        <v>41334</v>
      </c>
      <c r="B810" s="25">
        <v>7.5</v>
      </c>
    </row>
    <row r="811" spans="1:2" ht="15" x14ac:dyDescent="0.25">
      <c r="A811" s="23">
        <v>41365</v>
      </c>
      <c r="B811" s="25">
        <v>7.6</v>
      </c>
    </row>
    <row r="812" spans="1:2" ht="15" x14ac:dyDescent="0.25">
      <c r="A812" s="23">
        <v>41395</v>
      </c>
      <c r="B812" s="25">
        <v>7.5</v>
      </c>
    </row>
    <row r="813" spans="1:2" ht="15" x14ac:dyDescent="0.25">
      <c r="A813" s="23">
        <v>41426</v>
      </c>
      <c r="B813" s="25">
        <v>7.5</v>
      </c>
    </row>
    <row r="814" spans="1:2" ht="15" x14ac:dyDescent="0.25">
      <c r="A814" s="23">
        <v>41456</v>
      </c>
      <c r="B814" s="25">
        <v>7.3</v>
      </c>
    </row>
    <row r="815" spans="1:2" ht="15" x14ac:dyDescent="0.25">
      <c r="A815" s="23">
        <v>41487</v>
      </c>
      <c r="B815" s="25">
        <v>7.2</v>
      </c>
    </row>
    <row r="816" spans="1:2" ht="15" x14ac:dyDescent="0.25">
      <c r="A816" s="23">
        <v>41518</v>
      </c>
      <c r="B816" s="25">
        <v>7.2</v>
      </c>
    </row>
    <row r="817" spans="1:2" ht="15" x14ac:dyDescent="0.25">
      <c r="A817" s="23">
        <v>41548</v>
      </c>
      <c r="B817" s="25">
        <v>7.2</v>
      </c>
    </row>
    <row r="818" spans="1:2" ht="15" x14ac:dyDescent="0.25">
      <c r="A818" s="23">
        <v>41579</v>
      </c>
      <c r="B818" s="25">
        <v>7</v>
      </c>
    </row>
    <row r="819" spans="1:2" ht="15" x14ac:dyDescent="0.25">
      <c r="A819" s="23">
        <v>41609</v>
      </c>
      <c r="B819" s="25">
        <v>6.7</v>
      </c>
    </row>
    <row r="820" spans="1:2" ht="15" x14ac:dyDescent="0.25">
      <c r="A820" s="23">
        <v>41640</v>
      </c>
      <c r="B820" s="25">
        <v>6.6</v>
      </c>
    </row>
    <row r="821" spans="1:2" ht="15" x14ac:dyDescent="0.25">
      <c r="A821" s="23">
        <v>41671</v>
      </c>
      <c r="B821" s="25">
        <v>6.7</v>
      </c>
    </row>
    <row r="822" spans="1:2" ht="15" x14ac:dyDescent="0.25">
      <c r="A822" s="23">
        <v>41699</v>
      </c>
      <c r="B822" s="25">
        <v>6.6</v>
      </c>
    </row>
    <row r="823" spans="1:2" ht="15" x14ac:dyDescent="0.25">
      <c r="A823" s="23">
        <v>41730</v>
      </c>
      <c r="B823" s="25">
        <v>6.2</v>
      </c>
    </row>
    <row r="824" spans="1:2" ht="15" x14ac:dyDescent="0.25">
      <c r="A824" s="23">
        <v>41760</v>
      </c>
      <c r="B824" s="25">
        <v>6.3</v>
      </c>
    </row>
    <row r="825" spans="1:2" ht="15" x14ac:dyDescent="0.25">
      <c r="A825" s="23">
        <v>41791</v>
      </c>
      <c r="B825" s="25">
        <v>6.1</v>
      </c>
    </row>
    <row r="826" spans="1:2" ht="15" x14ac:dyDescent="0.25">
      <c r="A826" s="23">
        <v>41821</v>
      </c>
      <c r="B826" s="25">
        <v>6.2</v>
      </c>
    </row>
    <row r="827" spans="1:2" ht="15" x14ac:dyDescent="0.25">
      <c r="A827" s="23">
        <v>41852</v>
      </c>
      <c r="B827" s="25">
        <v>6.1</v>
      </c>
    </row>
    <row r="828" spans="1:2" ht="15" x14ac:dyDescent="0.25">
      <c r="A828" s="23">
        <v>41883</v>
      </c>
      <c r="B828" s="25">
        <v>5.9</v>
      </c>
    </row>
    <row r="829" spans="1:2" ht="15" x14ac:dyDescent="0.25">
      <c r="A829" s="23">
        <v>41913</v>
      </c>
      <c r="B829" s="25">
        <v>5.7</v>
      </c>
    </row>
    <row r="830" spans="1:2" ht="15" x14ac:dyDescent="0.25">
      <c r="A830" s="23">
        <v>41944</v>
      </c>
      <c r="B830" s="25">
        <v>5.8</v>
      </c>
    </row>
    <row r="831" spans="1:2" ht="15" x14ac:dyDescent="0.25">
      <c r="A831" s="23">
        <v>41974</v>
      </c>
      <c r="B831" s="25">
        <v>5.6</v>
      </c>
    </row>
    <row r="832" spans="1:2" ht="15" x14ac:dyDescent="0.25">
      <c r="A832" s="23">
        <v>42005</v>
      </c>
      <c r="B832" s="25">
        <v>5.7</v>
      </c>
    </row>
    <row r="833" spans="1:2" ht="15" x14ac:dyDescent="0.25">
      <c r="A833" s="23">
        <v>42036</v>
      </c>
      <c r="B833" s="25">
        <v>5.5</v>
      </c>
    </row>
    <row r="834" spans="1:2" ht="15" x14ac:dyDescent="0.25">
      <c r="A834" s="23">
        <v>42064</v>
      </c>
      <c r="B834" s="25">
        <v>5.5</v>
      </c>
    </row>
    <row r="835" spans="1:2" ht="15" x14ac:dyDescent="0.25">
      <c r="A835" s="23">
        <v>42095</v>
      </c>
      <c r="B835" s="25">
        <v>5.4</v>
      </c>
    </row>
    <row r="836" spans="1:2" ht="15" x14ac:dyDescent="0.25">
      <c r="A836" s="23">
        <v>42125</v>
      </c>
      <c r="B836" s="25">
        <v>5.5</v>
      </c>
    </row>
    <row r="837" spans="1:2" ht="15" x14ac:dyDescent="0.25">
      <c r="A837" s="23">
        <v>42156</v>
      </c>
      <c r="B837" s="25">
        <v>5.3</v>
      </c>
    </row>
    <row r="838" spans="1:2" ht="15" x14ac:dyDescent="0.25">
      <c r="A838" s="23">
        <v>42186</v>
      </c>
      <c r="B838" s="25">
        <v>5.3</v>
      </c>
    </row>
  </sheetData>
  <mergeCells count="1">
    <mergeCell ref="A1:F1"/>
  </mergeCells>
  <pageMargins left="0.75" right="0.75" top="1" bottom="1" header="0.5" footer="0.5"/>
  <pageSetup orientation="landscape" horizontalDpi="300" verticalDpi="300" r:id="rId1"/>
  <headerFooter alignWithMargins="0">
    <oddHeader>&amp;CBureau of Labor Statistics&amp;L&amp;R</oddHeader>
    <oddFooter>&amp;C&amp;LSource: Bureau of Labor Statistics&amp;RGenerated on: December 17, 2013 (03:50:15 PM)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6"/>
  <sheetViews>
    <sheetView workbookViewId="0">
      <selection activeCell="D588" sqref="D588"/>
    </sheetView>
  </sheetViews>
  <sheetFormatPr defaultColWidth="8.85546875" defaultRowHeight="12.75" x14ac:dyDescent="0.2"/>
  <cols>
    <col min="1" max="2" width="19.5703125" style="178" customWidth="1"/>
    <col min="3" max="16384" width="8.85546875" style="178"/>
  </cols>
  <sheetData>
    <row r="1" spans="1:2" x14ac:dyDescent="0.2">
      <c r="A1" s="177" t="s">
        <v>1155</v>
      </c>
      <c r="B1" s="177" t="s">
        <v>3452</v>
      </c>
    </row>
    <row r="2" spans="1:2" x14ac:dyDescent="0.2">
      <c r="A2" s="177" t="s">
        <v>1157</v>
      </c>
      <c r="B2" s="177" t="s">
        <v>3453</v>
      </c>
    </row>
    <row r="3" spans="1:2" x14ac:dyDescent="0.2">
      <c r="A3" s="177" t="s">
        <v>1159</v>
      </c>
      <c r="B3" s="177" t="s">
        <v>3454</v>
      </c>
    </row>
    <row r="4" spans="1:2" x14ac:dyDescent="0.2">
      <c r="A4" s="177" t="s">
        <v>1161</v>
      </c>
      <c r="B4" s="177" t="s">
        <v>3455</v>
      </c>
    </row>
    <row r="5" spans="1:2" x14ac:dyDescent="0.2">
      <c r="A5" s="177" t="s">
        <v>1163</v>
      </c>
      <c r="B5" s="177" t="s">
        <v>3456</v>
      </c>
    </row>
    <row r="6" spans="1:2" x14ac:dyDescent="0.2">
      <c r="A6" s="177" t="s">
        <v>1164</v>
      </c>
      <c r="B6" s="177" t="s">
        <v>1165</v>
      </c>
    </row>
    <row r="7" spans="1:2" x14ac:dyDescent="0.2">
      <c r="A7" s="177" t="s">
        <v>1166</v>
      </c>
      <c r="B7" s="177" t="s">
        <v>1187</v>
      </c>
    </row>
    <row r="8" spans="1:2" x14ac:dyDescent="0.2">
      <c r="A8" s="177" t="s">
        <v>1168</v>
      </c>
      <c r="B8" s="177" t="s">
        <v>3457</v>
      </c>
    </row>
    <row r="9" spans="1:2" x14ac:dyDescent="0.2">
      <c r="A9" s="177" t="s">
        <v>1170</v>
      </c>
      <c r="B9" s="177" t="s">
        <v>3458</v>
      </c>
    </row>
    <row r="10" spans="1:2" x14ac:dyDescent="0.2">
      <c r="A10" s="177" t="s">
        <v>1172</v>
      </c>
      <c r="B10" s="177" t="s">
        <v>3459</v>
      </c>
    </row>
    <row r="12" spans="1:2" x14ac:dyDescent="0.2">
      <c r="A12" s="177" t="s">
        <v>1174</v>
      </c>
      <c r="B12" s="177" t="s">
        <v>1175</v>
      </c>
    </row>
    <row r="13" spans="1:2" x14ac:dyDescent="0.2">
      <c r="A13" s="179">
        <v>21732</v>
      </c>
      <c r="B13" s="180">
        <v>4.34</v>
      </c>
    </row>
    <row r="14" spans="1:2" x14ac:dyDescent="0.2">
      <c r="A14" s="179">
        <v>21763</v>
      </c>
      <c r="B14" s="180">
        <v>4.3099999999999996</v>
      </c>
    </row>
    <row r="15" spans="1:2" x14ac:dyDescent="0.2">
      <c r="A15" s="179">
        <v>21794</v>
      </c>
      <c r="B15" s="180">
        <v>4.83</v>
      </c>
    </row>
    <row r="16" spans="1:2" x14ac:dyDescent="0.2">
      <c r="A16" s="179">
        <v>21824</v>
      </c>
      <c r="B16" s="180">
        <v>4.6900000000000004</v>
      </c>
    </row>
    <row r="17" spans="1:2" x14ac:dyDescent="0.2">
      <c r="A17" s="179">
        <v>21855</v>
      </c>
      <c r="B17" s="180">
        <v>4.54</v>
      </c>
    </row>
    <row r="18" spans="1:2" x14ac:dyDescent="0.2">
      <c r="A18" s="179">
        <v>21885</v>
      </c>
      <c r="B18" s="180">
        <v>4.99</v>
      </c>
    </row>
    <row r="19" spans="1:2" x14ac:dyDescent="0.2">
      <c r="A19" s="179">
        <v>21916</v>
      </c>
      <c r="B19" s="180">
        <v>4.95</v>
      </c>
    </row>
    <row r="20" spans="1:2" x14ac:dyDescent="0.2">
      <c r="A20" s="179">
        <v>21947</v>
      </c>
      <c r="B20" s="180">
        <v>4.45</v>
      </c>
    </row>
    <row r="21" spans="1:2" x14ac:dyDescent="0.2">
      <c r="A21" s="179">
        <v>21976</v>
      </c>
      <c r="B21" s="180">
        <v>3.68</v>
      </c>
    </row>
    <row r="22" spans="1:2" x14ac:dyDescent="0.2">
      <c r="A22" s="179">
        <v>22007</v>
      </c>
      <c r="B22" s="180">
        <v>3.83</v>
      </c>
    </row>
    <row r="23" spans="1:2" x14ac:dyDescent="0.2">
      <c r="A23" s="179">
        <v>22037</v>
      </c>
      <c r="B23" s="180">
        <v>4.01</v>
      </c>
    </row>
    <row r="24" spans="1:2" x14ac:dyDescent="0.2">
      <c r="A24" s="179">
        <v>22068</v>
      </c>
      <c r="B24" s="180">
        <v>3.1</v>
      </c>
    </row>
    <row r="25" spans="1:2" x14ac:dyDescent="0.2">
      <c r="A25" s="179">
        <v>22098</v>
      </c>
      <c r="B25" s="180">
        <v>3.03</v>
      </c>
    </row>
    <row r="26" spans="1:2" x14ac:dyDescent="0.2">
      <c r="A26" s="179">
        <v>22129</v>
      </c>
      <c r="B26" s="180">
        <v>2.82</v>
      </c>
    </row>
    <row r="27" spans="1:2" x14ac:dyDescent="0.2">
      <c r="A27" s="179">
        <v>22160</v>
      </c>
      <c r="B27" s="180">
        <v>2.86</v>
      </c>
    </row>
    <row r="28" spans="1:2" x14ac:dyDescent="0.2">
      <c r="A28" s="179">
        <v>22190</v>
      </c>
      <c r="B28" s="180">
        <v>2.92</v>
      </c>
    </row>
    <row r="29" spans="1:2" x14ac:dyDescent="0.2">
      <c r="A29" s="179">
        <v>22221</v>
      </c>
      <c r="B29" s="180">
        <v>2.87</v>
      </c>
    </row>
    <row r="30" spans="1:2" x14ac:dyDescent="0.2">
      <c r="A30" s="179">
        <v>22251</v>
      </c>
      <c r="B30" s="180">
        <v>2.64</v>
      </c>
    </row>
    <row r="31" spans="1:2" x14ac:dyDescent="0.2">
      <c r="A31" s="179">
        <v>22282</v>
      </c>
      <c r="B31" s="180">
        <v>2.63</v>
      </c>
    </row>
    <row r="32" spans="1:2" x14ac:dyDescent="0.2">
      <c r="A32" s="179">
        <v>22313</v>
      </c>
      <c r="B32" s="180">
        <v>2.75</v>
      </c>
    </row>
    <row r="33" spans="1:2" x14ac:dyDescent="0.2">
      <c r="A33" s="179">
        <v>22341</v>
      </c>
      <c r="B33" s="180">
        <v>2.76</v>
      </c>
    </row>
    <row r="34" spans="1:2" x14ac:dyDescent="0.2">
      <c r="A34" s="179">
        <v>22372</v>
      </c>
      <c r="B34" s="180">
        <v>2.74</v>
      </c>
    </row>
    <row r="35" spans="1:2" x14ac:dyDescent="0.2">
      <c r="A35" s="179">
        <v>22402</v>
      </c>
      <c r="B35" s="180">
        <v>2.72</v>
      </c>
    </row>
    <row r="36" spans="1:2" x14ac:dyDescent="0.2">
      <c r="A36" s="179">
        <v>22433</v>
      </c>
      <c r="B36" s="180">
        <v>2.8</v>
      </c>
    </row>
    <row r="37" spans="1:2" x14ac:dyDescent="0.2">
      <c r="A37" s="179">
        <v>22463</v>
      </c>
      <c r="B37" s="180">
        <v>2.79</v>
      </c>
    </row>
    <row r="38" spans="1:2" x14ac:dyDescent="0.2">
      <c r="A38" s="179">
        <v>22494</v>
      </c>
      <c r="B38" s="180">
        <v>2.91</v>
      </c>
    </row>
    <row r="39" spans="1:2" x14ac:dyDescent="0.2">
      <c r="A39" s="179">
        <v>22525</v>
      </c>
      <c r="B39" s="180">
        <v>2.88</v>
      </c>
    </row>
    <row r="40" spans="1:2" x14ac:dyDescent="0.2">
      <c r="A40" s="179">
        <v>22555</v>
      </c>
      <c r="B40" s="180">
        <v>2.9</v>
      </c>
    </row>
    <row r="41" spans="1:2" x14ac:dyDescent="0.2">
      <c r="A41" s="179">
        <v>22586</v>
      </c>
      <c r="B41" s="180">
        <v>2.9</v>
      </c>
    </row>
    <row r="42" spans="1:2" x14ac:dyDescent="0.2">
      <c r="A42" s="179">
        <v>22616</v>
      </c>
      <c r="B42" s="180">
        <v>2.97</v>
      </c>
    </row>
    <row r="43" spans="1:2" x14ac:dyDescent="0.2">
      <c r="A43" s="179">
        <v>22647</v>
      </c>
      <c r="B43" s="180">
        <v>3.19</v>
      </c>
    </row>
    <row r="44" spans="1:2" x14ac:dyDescent="0.2">
      <c r="A44" s="179">
        <v>22678</v>
      </c>
      <c r="B44" s="180">
        <v>3.21</v>
      </c>
    </row>
    <row r="45" spans="1:2" x14ac:dyDescent="0.2">
      <c r="A45" s="179">
        <v>22706</v>
      </c>
      <c r="B45" s="180">
        <v>2.98</v>
      </c>
    </row>
    <row r="46" spans="1:2" x14ac:dyDescent="0.2">
      <c r="A46" s="179">
        <v>22737</v>
      </c>
      <c r="B46" s="180">
        <v>2.9</v>
      </c>
    </row>
    <row r="47" spans="1:2" x14ac:dyDescent="0.2">
      <c r="A47" s="179">
        <v>22767</v>
      </c>
      <c r="B47" s="180">
        <v>2.91</v>
      </c>
    </row>
    <row r="48" spans="1:2" x14ac:dyDescent="0.2">
      <c r="A48" s="179">
        <v>22798</v>
      </c>
      <c r="B48" s="180">
        <v>2.89</v>
      </c>
    </row>
    <row r="49" spans="1:2" x14ac:dyDescent="0.2">
      <c r="A49" s="179">
        <v>22828</v>
      </c>
      <c r="B49" s="180">
        <v>3.17</v>
      </c>
    </row>
    <row r="50" spans="1:2" x14ac:dyDescent="0.2">
      <c r="A50" s="179">
        <v>22859</v>
      </c>
      <c r="B50" s="180">
        <v>3.1</v>
      </c>
    </row>
    <row r="51" spans="1:2" x14ac:dyDescent="0.2">
      <c r="A51" s="179">
        <v>22890</v>
      </c>
      <c r="B51" s="180">
        <v>2.99</v>
      </c>
    </row>
    <row r="52" spans="1:2" x14ac:dyDescent="0.2">
      <c r="A52" s="179">
        <v>22920</v>
      </c>
      <c r="B52" s="180">
        <v>2.9</v>
      </c>
    </row>
    <row r="53" spans="1:2" x14ac:dyDescent="0.2">
      <c r="A53" s="179">
        <v>22951</v>
      </c>
      <c r="B53" s="180">
        <v>2.94</v>
      </c>
    </row>
    <row r="54" spans="1:2" x14ac:dyDescent="0.2">
      <c r="A54" s="179">
        <v>22981</v>
      </c>
      <c r="B54" s="180">
        <v>2.94</v>
      </c>
    </row>
    <row r="55" spans="1:2" x14ac:dyDescent="0.2">
      <c r="A55" s="179">
        <v>23012</v>
      </c>
      <c r="B55" s="180">
        <v>3</v>
      </c>
    </row>
    <row r="56" spans="1:2" x14ac:dyDescent="0.2">
      <c r="A56" s="179">
        <v>23043</v>
      </c>
      <c r="B56" s="180">
        <v>3</v>
      </c>
    </row>
    <row r="57" spans="1:2" x14ac:dyDescent="0.2">
      <c r="A57" s="179">
        <v>23071</v>
      </c>
      <c r="B57" s="180">
        <v>2.97</v>
      </c>
    </row>
    <row r="58" spans="1:2" x14ac:dyDescent="0.2">
      <c r="A58" s="179">
        <v>23102</v>
      </c>
      <c r="B58" s="180">
        <v>3.03</v>
      </c>
    </row>
    <row r="59" spans="1:2" x14ac:dyDescent="0.2">
      <c r="A59" s="179">
        <v>23132</v>
      </c>
      <c r="B59" s="180">
        <v>3.06</v>
      </c>
    </row>
    <row r="60" spans="1:2" x14ac:dyDescent="0.2">
      <c r="A60" s="179">
        <v>23163</v>
      </c>
      <c r="B60" s="180">
        <v>3.11</v>
      </c>
    </row>
    <row r="61" spans="1:2" x14ac:dyDescent="0.2">
      <c r="A61" s="179">
        <v>23193</v>
      </c>
      <c r="B61" s="180">
        <v>3.4</v>
      </c>
    </row>
    <row r="62" spans="1:2" x14ac:dyDescent="0.2">
      <c r="A62" s="179">
        <v>23224</v>
      </c>
      <c r="B62" s="180">
        <v>3.5</v>
      </c>
    </row>
    <row r="63" spans="1:2" x14ac:dyDescent="0.2">
      <c r="A63" s="179">
        <v>23255</v>
      </c>
      <c r="B63" s="180">
        <v>3.57</v>
      </c>
    </row>
    <row r="64" spans="1:2" x14ac:dyDescent="0.2">
      <c r="A64" s="179">
        <v>23285</v>
      </c>
      <c r="B64" s="180">
        <v>3.61</v>
      </c>
    </row>
    <row r="65" spans="1:2" x14ac:dyDescent="0.2">
      <c r="A65" s="179">
        <v>23316</v>
      </c>
      <c r="B65" s="180">
        <v>3.67</v>
      </c>
    </row>
    <row r="66" spans="1:2" x14ac:dyDescent="0.2">
      <c r="A66" s="179">
        <v>23346</v>
      </c>
      <c r="B66" s="180">
        <v>3.69</v>
      </c>
    </row>
    <row r="67" spans="1:2" x14ac:dyDescent="0.2">
      <c r="A67" s="179">
        <v>23377</v>
      </c>
      <c r="B67" s="180">
        <v>3.68</v>
      </c>
    </row>
    <row r="68" spans="1:2" x14ac:dyDescent="0.2">
      <c r="A68" s="179">
        <v>23408</v>
      </c>
      <c r="B68" s="180">
        <v>3.71</v>
      </c>
    </row>
    <row r="69" spans="1:2" x14ac:dyDescent="0.2">
      <c r="A69" s="179">
        <v>23437</v>
      </c>
      <c r="B69" s="180">
        <v>3.78</v>
      </c>
    </row>
    <row r="70" spans="1:2" x14ac:dyDescent="0.2">
      <c r="A70" s="179">
        <v>23468</v>
      </c>
      <c r="B70" s="180">
        <v>3.75</v>
      </c>
    </row>
    <row r="71" spans="1:2" x14ac:dyDescent="0.2">
      <c r="A71" s="179">
        <v>23498</v>
      </c>
      <c r="B71" s="180">
        <v>3.71</v>
      </c>
    </row>
    <row r="72" spans="1:2" x14ac:dyDescent="0.2">
      <c r="A72" s="179">
        <v>23529</v>
      </c>
      <c r="B72" s="180">
        <v>3.7</v>
      </c>
    </row>
    <row r="73" spans="1:2" x14ac:dyDescent="0.2">
      <c r="A73" s="179">
        <v>23559</v>
      </c>
      <c r="B73" s="180">
        <v>3.64</v>
      </c>
    </row>
    <row r="74" spans="1:2" x14ac:dyDescent="0.2">
      <c r="A74" s="179">
        <v>23590</v>
      </c>
      <c r="B74" s="180">
        <v>3.67</v>
      </c>
    </row>
    <row r="75" spans="1:2" x14ac:dyDescent="0.2">
      <c r="A75" s="179">
        <v>23621</v>
      </c>
      <c r="B75" s="180">
        <v>3.73</v>
      </c>
    </row>
    <row r="76" spans="1:2" x14ac:dyDescent="0.2">
      <c r="A76" s="179">
        <v>23651</v>
      </c>
      <c r="B76" s="180">
        <v>3.79</v>
      </c>
    </row>
    <row r="77" spans="1:2" x14ac:dyDescent="0.2">
      <c r="A77" s="179">
        <v>23682</v>
      </c>
      <c r="B77" s="180">
        <v>3.86</v>
      </c>
    </row>
    <row r="78" spans="1:2" x14ac:dyDescent="0.2">
      <c r="A78" s="179">
        <v>23712</v>
      </c>
      <c r="B78" s="180">
        <v>3.96</v>
      </c>
    </row>
    <row r="79" spans="1:2" x14ac:dyDescent="0.2">
      <c r="A79" s="179">
        <v>23743</v>
      </c>
      <c r="B79" s="180">
        <v>3.91</v>
      </c>
    </row>
    <row r="80" spans="1:2" x14ac:dyDescent="0.2">
      <c r="A80" s="179">
        <v>23774</v>
      </c>
      <c r="B80" s="180">
        <v>4</v>
      </c>
    </row>
    <row r="81" spans="1:2" x14ac:dyDescent="0.2">
      <c r="A81" s="179">
        <v>23802</v>
      </c>
      <c r="B81" s="180">
        <v>4.0199999999999996</v>
      </c>
    </row>
    <row r="82" spans="1:2" x14ac:dyDescent="0.2">
      <c r="A82" s="179">
        <v>23833</v>
      </c>
      <c r="B82" s="180">
        <v>4</v>
      </c>
    </row>
    <row r="83" spans="1:2" x14ac:dyDescent="0.2">
      <c r="A83" s="179">
        <v>23863</v>
      </c>
      <c r="B83" s="180">
        <v>3.96</v>
      </c>
    </row>
    <row r="84" spans="1:2" x14ac:dyDescent="0.2">
      <c r="A84" s="179">
        <v>23894</v>
      </c>
      <c r="B84" s="180">
        <v>3.89</v>
      </c>
    </row>
    <row r="85" spans="1:2" x14ac:dyDescent="0.2">
      <c r="A85" s="179">
        <v>23924</v>
      </c>
      <c r="B85" s="180">
        <v>3.89</v>
      </c>
    </row>
    <row r="86" spans="1:2" x14ac:dyDescent="0.2">
      <c r="A86" s="179">
        <v>23955</v>
      </c>
      <c r="B86" s="180">
        <v>3.96</v>
      </c>
    </row>
    <row r="87" spans="1:2" x14ac:dyDescent="0.2">
      <c r="A87" s="179">
        <v>23986</v>
      </c>
      <c r="B87" s="180">
        <v>4.09</v>
      </c>
    </row>
    <row r="88" spans="1:2" x14ac:dyDescent="0.2">
      <c r="A88" s="179">
        <v>24016</v>
      </c>
      <c r="B88" s="180">
        <v>4.16</v>
      </c>
    </row>
    <row r="89" spans="1:2" x14ac:dyDescent="0.2">
      <c r="A89" s="179">
        <v>24047</v>
      </c>
      <c r="B89" s="180">
        <v>4.2300000000000004</v>
      </c>
    </row>
    <row r="90" spans="1:2" x14ac:dyDescent="0.2">
      <c r="A90" s="179">
        <v>24077</v>
      </c>
      <c r="B90" s="180">
        <v>4.5599999999999996</v>
      </c>
    </row>
    <row r="91" spans="1:2" x14ac:dyDescent="0.2">
      <c r="A91" s="179">
        <v>24108</v>
      </c>
      <c r="B91" s="180">
        <v>4.6900000000000004</v>
      </c>
    </row>
    <row r="92" spans="1:2" x14ac:dyDescent="0.2">
      <c r="A92" s="179">
        <v>24139</v>
      </c>
      <c r="B92" s="180">
        <v>4.8099999999999996</v>
      </c>
    </row>
    <row r="93" spans="1:2" x14ac:dyDescent="0.2">
      <c r="A93" s="179">
        <v>24167</v>
      </c>
      <c r="B93" s="180">
        <v>4.8099999999999996</v>
      </c>
    </row>
    <row r="94" spans="1:2" x14ac:dyDescent="0.2">
      <c r="A94" s="179">
        <v>24198</v>
      </c>
      <c r="B94" s="180">
        <v>4.76</v>
      </c>
    </row>
    <row r="95" spans="1:2" x14ac:dyDescent="0.2">
      <c r="A95" s="179">
        <v>24228</v>
      </c>
      <c r="B95" s="180">
        <v>4.8499999999999996</v>
      </c>
    </row>
    <row r="96" spans="1:2" x14ac:dyDescent="0.2">
      <c r="A96" s="179">
        <v>24259</v>
      </c>
      <c r="B96" s="180">
        <v>4.78</v>
      </c>
    </row>
    <row r="97" spans="1:2" x14ac:dyDescent="0.2">
      <c r="A97" s="179">
        <v>24289</v>
      </c>
      <c r="B97" s="180">
        <v>4.9400000000000004</v>
      </c>
    </row>
    <row r="98" spans="1:2" x14ac:dyDescent="0.2">
      <c r="A98" s="179">
        <v>24320</v>
      </c>
      <c r="B98" s="180">
        <v>5.34</v>
      </c>
    </row>
    <row r="99" spans="1:2" x14ac:dyDescent="0.2">
      <c r="A99" s="179">
        <v>24351</v>
      </c>
      <c r="B99" s="180">
        <v>5.8</v>
      </c>
    </row>
    <row r="100" spans="1:2" x14ac:dyDescent="0.2">
      <c r="A100" s="179">
        <v>24381</v>
      </c>
      <c r="B100" s="180">
        <v>5.52</v>
      </c>
    </row>
    <row r="101" spans="1:2" x14ac:dyDescent="0.2">
      <c r="A101" s="179">
        <v>24412</v>
      </c>
      <c r="B101" s="180">
        <v>5.49</v>
      </c>
    </row>
    <row r="102" spans="1:2" x14ac:dyDescent="0.2">
      <c r="A102" s="179">
        <v>24442</v>
      </c>
      <c r="B102" s="180">
        <v>5</v>
      </c>
    </row>
    <row r="103" spans="1:2" x14ac:dyDescent="0.2">
      <c r="A103" s="179">
        <v>24473</v>
      </c>
      <c r="B103" s="180">
        <v>4.6100000000000003</v>
      </c>
    </row>
    <row r="104" spans="1:2" x14ac:dyDescent="0.2">
      <c r="A104" s="179">
        <v>24504</v>
      </c>
      <c r="B104" s="180">
        <v>4.57</v>
      </c>
    </row>
    <row r="105" spans="1:2" x14ac:dyDescent="0.2">
      <c r="A105" s="179">
        <v>24532</v>
      </c>
      <c r="B105" s="180">
        <v>4.1900000000000004</v>
      </c>
    </row>
    <row r="106" spans="1:2" x14ac:dyDescent="0.2">
      <c r="A106" s="179">
        <v>24563</v>
      </c>
      <c r="B106" s="180">
        <v>3.9</v>
      </c>
    </row>
    <row r="107" spans="1:2" x14ac:dyDescent="0.2">
      <c r="A107" s="179">
        <v>24593</v>
      </c>
      <c r="B107" s="180">
        <v>3.89</v>
      </c>
    </row>
    <row r="108" spans="1:2" x14ac:dyDescent="0.2">
      <c r="A108" s="179">
        <v>24624</v>
      </c>
      <c r="B108" s="180">
        <v>4.16</v>
      </c>
    </row>
    <row r="109" spans="1:2" x14ac:dyDescent="0.2">
      <c r="A109" s="179">
        <v>24654</v>
      </c>
      <c r="B109" s="180">
        <v>4.9000000000000004</v>
      </c>
    </row>
    <row r="110" spans="1:2" x14ac:dyDescent="0.2">
      <c r="A110" s="179">
        <v>24685</v>
      </c>
      <c r="B110" s="180">
        <v>5.05</v>
      </c>
    </row>
    <row r="111" spans="1:2" x14ac:dyDescent="0.2">
      <c r="A111" s="179">
        <v>24716</v>
      </c>
      <c r="B111" s="180">
        <v>5.0999999999999996</v>
      </c>
    </row>
    <row r="112" spans="1:2" x14ac:dyDescent="0.2">
      <c r="A112" s="179">
        <v>24746</v>
      </c>
      <c r="B112" s="180">
        <v>5.22</v>
      </c>
    </row>
    <row r="113" spans="1:2" x14ac:dyDescent="0.2">
      <c r="A113" s="179">
        <v>24777</v>
      </c>
      <c r="B113" s="180">
        <v>5.39</v>
      </c>
    </row>
    <row r="114" spans="1:2" x14ac:dyDescent="0.2">
      <c r="A114" s="179">
        <v>24807</v>
      </c>
      <c r="B114" s="180">
        <v>5.59</v>
      </c>
    </row>
    <row r="115" spans="1:2" x14ac:dyDescent="0.2">
      <c r="A115" s="179">
        <v>24838</v>
      </c>
      <c r="B115" s="180">
        <v>5.3</v>
      </c>
    </row>
    <row r="116" spans="1:2" x14ac:dyDescent="0.2">
      <c r="A116" s="179">
        <v>24869</v>
      </c>
      <c r="B116" s="180">
        <v>5.24</v>
      </c>
    </row>
    <row r="117" spans="1:2" x14ac:dyDescent="0.2">
      <c r="A117" s="179">
        <v>24898</v>
      </c>
      <c r="B117" s="180">
        <v>5.42</v>
      </c>
    </row>
    <row r="118" spans="1:2" x14ac:dyDescent="0.2">
      <c r="A118" s="179">
        <v>24929</v>
      </c>
      <c r="B118" s="180">
        <v>5.47</v>
      </c>
    </row>
    <row r="119" spans="1:2" x14ac:dyDescent="0.2">
      <c r="A119" s="179">
        <v>24959</v>
      </c>
      <c r="B119" s="180">
        <v>5.84</v>
      </c>
    </row>
    <row r="120" spans="1:2" x14ac:dyDescent="0.2">
      <c r="A120" s="179">
        <v>24990</v>
      </c>
      <c r="B120" s="180">
        <v>5.68</v>
      </c>
    </row>
    <row r="121" spans="1:2" x14ac:dyDescent="0.2">
      <c r="A121" s="179">
        <v>25020</v>
      </c>
      <c r="B121" s="180">
        <v>5.39</v>
      </c>
    </row>
    <row r="122" spans="1:2" x14ac:dyDescent="0.2">
      <c r="A122" s="179">
        <v>25051</v>
      </c>
      <c r="B122" s="180">
        <v>5.15</v>
      </c>
    </row>
    <row r="123" spans="1:2" x14ac:dyDescent="0.2">
      <c r="A123" s="179">
        <v>25082</v>
      </c>
      <c r="B123" s="180">
        <v>5.18</v>
      </c>
    </row>
    <row r="124" spans="1:2" x14ac:dyDescent="0.2">
      <c r="A124" s="179">
        <v>25112</v>
      </c>
      <c r="B124" s="180">
        <v>5.33</v>
      </c>
    </row>
    <row r="125" spans="1:2" x14ac:dyDescent="0.2">
      <c r="A125" s="179">
        <v>25143</v>
      </c>
      <c r="B125" s="180">
        <v>5.51</v>
      </c>
    </row>
    <row r="126" spans="1:2" x14ac:dyDescent="0.2">
      <c r="A126" s="179">
        <v>25173</v>
      </c>
      <c r="B126" s="180">
        <v>5.97</v>
      </c>
    </row>
    <row r="127" spans="1:2" x14ac:dyDescent="0.2">
      <c r="A127" s="179">
        <v>25204</v>
      </c>
      <c r="B127" s="180">
        <v>6.07</v>
      </c>
    </row>
    <row r="128" spans="1:2" x14ac:dyDescent="0.2">
      <c r="A128" s="179">
        <v>25235</v>
      </c>
      <c r="B128" s="180">
        <v>6.21</v>
      </c>
    </row>
    <row r="129" spans="1:2" x14ac:dyDescent="0.2">
      <c r="A129" s="179">
        <v>25263</v>
      </c>
      <c r="B129" s="180">
        <v>6.2</v>
      </c>
    </row>
    <row r="130" spans="1:2" x14ac:dyDescent="0.2">
      <c r="A130" s="179">
        <v>25294</v>
      </c>
      <c r="B130" s="180">
        <v>6.04</v>
      </c>
    </row>
    <row r="131" spans="1:2" x14ac:dyDescent="0.2">
      <c r="A131" s="179">
        <v>25324</v>
      </c>
      <c r="B131" s="180">
        <v>6.11</v>
      </c>
    </row>
    <row r="132" spans="1:2" x14ac:dyDescent="0.2">
      <c r="A132" s="179">
        <v>25355</v>
      </c>
      <c r="B132" s="180">
        <v>6.88</v>
      </c>
    </row>
    <row r="133" spans="1:2" x14ac:dyDescent="0.2">
      <c r="A133" s="179">
        <v>25385</v>
      </c>
      <c r="B133" s="180">
        <v>7.19</v>
      </c>
    </row>
    <row r="134" spans="1:2" x14ac:dyDescent="0.2">
      <c r="A134" s="179">
        <v>25416</v>
      </c>
      <c r="B134" s="180">
        <v>7.28</v>
      </c>
    </row>
    <row r="135" spans="1:2" x14ac:dyDescent="0.2">
      <c r="A135" s="179">
        <v>25447</v>
      </c>
      <c r="B135" s="180">
        <v>7.35</v>
      </c>
    </row>
    <row r="136" spans="1:2" x14ac:dyDescent="0.2">
      <c r="A136" s="179">
        <v>25477</v>
      </c>
      <c r="B136" s="180">
        <v>7.21</v>
      </c>
    </row>
    <row r="137" spans="1:2" x14ac:dyDescent="0.2">
      <c r="A137" s="179">
        <v>25508</v>
      </c>
      <c r="B137" s="180">
        <v>7.36</v>
      </c>
    </row>
    <row r="138" spans="1:2" x14ac:dyDescent="0.2">
      <c r="A138" s="179">
        <v>25538</v>
      </c>
      <c r="B138" s="180">
        <v>7.61</v>
      </c>
    </row>
    <row r="139" spans="1:2" x14ac:dyDescent="0.2">
      <c r="A139" s="179">
        <v>25569</v>
      </c>
      <c r="B139" s="180">
        <v>7.51</v>
      </c>
    </row>
    <row r="140" spans="1:2" x14ac:dyDescent="0.2">
      <c r="A140" s="179">
        <v>25600</v>
      </c>
      <c r="B140" s="180">
        <v>7.05</v>
      </c>
    </row>
    <row r="141" spans="1:2" x14ac:dyDescent="0.2">
      <c r="A141" s="179">
        <v>25628</v>
      </c>
      <c r="B141" s="180">
        <v>6.5</v>
      </c>
    </row>
    <row r="142" spans="1:2" x14ac:dyDescent="0.2">
      <c r="A142" s="179">
        <v>25659</v>
      </c>
      <c r="B142" s="180">
        <v>6.53</v>
      </c>
    </row>
    <row r="143" spans="1:2" x14ac:dyDescent="0.2">
      <c r="A143" s="179">
        <v>25689</v>
      </c>
      <c r="B143" s="180">
        <v>7.12</v>
      </c>
    </row>
    <row r="144" spans="1:2" x14ac:dyDescent="0.2">
      <c r="A144" s="179">
        <v>25720</v>
      </c>
      <c r="B144" s="180">
        <v>7.07</v>
      </c>
    </row>
    <row r="145" spans="1:2" x14ac:dyDescent="0.2">
      <c r="A145" s="179">
        <v>25750</v>
      </c>
      <c r="B145" s="180">
        <v>6.62</v>
      </c>
    </row>
    <row r="146" spans="1:2" x14ac:dyDescent="0.2">
      <c r="A146" s="179">
        <v>25781</v>
      </c>
      <c r="B146" s="180">
        <v>6.55</v>
      </c>
    </row>
    <row r="147" spans="1:2" x14ac:dyDescent="0.2">
      <c r="A147" s="179">
        <v>25812</v>
      </c>
      <c r="B147" s="180">
        <v>6.39</v>
      </c>
    </row>
    <row r="148" spans="1:2" x14ac:dyDescent="0.2">
      <c r="A148" s="179">
        <v>25842</v>
      </c>
      <c r="B148" s="180">
        <v>6.23</v>
      </c>
    </row>
    <row r="149" spans="1:2" x14ac:dyDescent="0.2">
      <c r="A149" s="179">
        <v>25873</v>
      </c>
      <c r="B149" s="180">
        <v>5.39</v>
      </c>
    </row>
    <row r="150" spans="1:2" x14ac:dyDescent="0.2">
      <c r="A150" s="179">
        <v>25903</v>
      </c>
      <c r="B150" s="180">
        <v>4.84</v>
      </c>
    </row>
    <row r="151" spans="1:2" x14ac:dyDescent="0.2">
      <c r="A151" s="179">
        <v>25934</v>
      </c>
      <c r="B151" s="180">
        <v>4.4000000000000004</v>
      </c>
    </row>
    <row r="152" spans="1:2" x14ac:dyDescent="0.2">
      <c r="A152" s="179">
        <v>25965</v>
      </c>
      <c r="B152" s="180">
        <v>3.84</v>
      </c>
    </row>
    <row r="153" spans="1:2" x14ac:dyDescent="0.2">
      <c r="A153" s="179">
        <v>25993</v>
      </c>
      <c r="B153" s="180">
        <v>3.6</v>
      </c>
    </row>
    <row r="154" spans="1:2" x14ac:dyDescent="0.2">
      <c r="A154" s="179">
        <v>26024</v>
      </c>
      <c r="B154" s="180">
        <v>4.09</v>
      </c>
    </row>
    <row r="155" spans="1:2" x14ac:dyDescent="0.2">
      <c r="A155" s="179">
        <v>26054</v>
      </c>
      <c r="B155" s="180">
        <v>4.6399999999999997</v>
      </c>
    </row>
    <row r="156" spans="1:2" x14ac:dyDescent="0.2">
      <c r="A156" s="179">
        <v>26085</v>
      </c>
      <c r="B156" s="180">
        <v>5.33</v>
      </c>
    </row>
    <row r="157" spans="1:2" x14ac:dyDescent="0.2">
      <c r="A157" s="179">
        <v>26115</v>
      </c>
      <c r="B157" s="180">
        <v>5.74</v>
      </c>
    </row>
    <row r="158" spans="1:2" x14ac:dyDescent="0.2">
      <c r="A158" s="179">
        <v>26146</v>
      </c>
      <c r="B158" s="180">
        <v>5.52</v>
      </c>
    </row>
    <row r="159" spans="1:2" x14ac:dyDescent="0.2">
      <c r="A159" s="179">
        <v>26177</v>
      </c>
      <c r="B159" s="180">
        <v>5.19</v>
      </c>
    </row>
    <row r="160" spans="1:2" x14ac:dyDescent="0.2">
      <c r="A160" s="179">
        <v>26207</v>
      </c>
      <c r="B160" s="180">
        <v>4.75</v>
      </c>
    </row>
    <row r="161" spans="1:2" x14ac:dyDescent="0.2">
      <c r="A161" s="179">
        <v>26238</v>
      </c>
      <c r="B161" s="180">
        <v>4.49</v>
      </c>
    </row>
    <row r="162" spans="1:2" x14ac:dyDescent="0.2">
      <c r="A162" s="179">
        <v>26268</v>
      </c>
      <c r="B162" s="180">
        <v>4.3899999999999997</v>
      </c>
    </row>
    <row r="163" spans="1:2" x14ac:dyDescent="0.2">
      <c r="A163" s="179">
        <v>26299</v>
      </c>
      <c r="B163" s="180">
        <v>3.82</v>
      </c>
    </row>
    <row r="164" spans="1:2" x14ac:dyDescent="0.2">
      <c r="A164" s="179">
        <v>26330</v>
      </c>
      <c r="B164" s="180">
        <v>4.0599999999999996</v>
      </c>
    </row>
    <row r="165" spans="1:2" x14ac:dyDescent="0.2">
      <c r="A165" s="179">
        <v>26359</v>
      </c>
      <c r="B165" s="180">
        <v>4.43</v>
      </c>
    </row>
    <row r="166" spans="1:2" x14ac:dyDescent="0.2">
      <c r="A166" s="179">
        <v>26390</v>
      </c>
      <c r="B166" s="180">
        <v>4.6500000000000004</v>
      </c>
    </row>
    <row r="167" spans="1:2" x14ac:dyDescent="0.2">
      <c r="A167" s="179">
        <v>26420</v>
      </c>
      <c r="B167" s="180">
        <v>4.46</v>
      </c>
    </row>
    <row r="168" spans="1:2" x14ac:dyDescent="0.2">
      <c r="A168" s="179">
        <v>26451</v>
      </c>
      <c r="B168" s="180">
        <v>4.71</v>
      </c>
    </row>
    <row r="169" spans="1:2" x14ac:dyDescent="0.2">
      <c r="A169" s="179">
        <v>26481</v>
      </c>
      <c r="B169" s="180">
        <v>4.9000000000000004</v>
      </c>
    </row>
    <row r="170" spans="1:2" x14ac:dyDescent="0.2">
      <c r="A170" s="179">
        <v>26512</v>
      </c>
      <c r="B170" s="180">
        <v>4.9000000000000004</v>
      </c>
    </row>
    <row r="171" spans="1:2" x14ac:dyDescent="0.2">
      <c r="A171" s="179">
        <v>26543</v>
      </c>
      <c r="B171" s="180">
        <v>5.44</v>
      </c>
    </row>
    <row r="172" spans="1:2" x14ac:dyDescent="0.2">
      <c r="A172" s="179">
        <v>26573</v>
      </c>
      <c r="B172" s="180">
        <v>5.39</v>
      </c>
    </row>
    <row r="173" spans="1:2" x14ac:dyDescent="0.2">
      <c r="A173" s="179">
        <v>26604</v>
      </c>
      <c r="B173" s="180">
        <v>5.2</v>
      </c>
    </row>
    <row r="174" spans="1:2" x14ac:dyDescent="0.2">
      <c r="A174" s="179">
        <v>26634</v>
      </c>
      <c r="B174" s="180">
        <v>5.28</v>
      </c>
    </row>
    <row r="175" spans="1:2" x14ac:dyDescent="0.2">
      <c r="A175" s="179">
        <v>26665</v>
      </c>
      <c r="B175" s="180">
        <v>5.58</v>
      </c>
    </row>
    <row r="176" spans="1:2" x14ac:dyDescent="0.2">
      <c r="A176" s="179">
        <v>26696</v>
      </c>
      <c r="B176" s="180">
        <v>5.93</v>
      </c>
    </row>
    <row r="177" spans="1:2" x14ac:dyDescent="0.2">
      <c r="A177" s="179">
        <v>26724</v>
      </c>
      <c r="B177" s="180">
        <v>6.53</v>
      </c>
    </row>
    <row r="178" spans="1:2" x14ac:dyDescent="0.2">
      <c r="A178" s="179">
        <v>26755</v>
      </c>
      <c r="B178" s="180">
        <v>6.51</v>
      </c>
    </row>
    <row r="179" spans="1:2" x14ac:dyDescent="0.2">
      <c r="A179" s="179">
        <v>26785</v>
      </c>
      <c r="B179" s="180">
        <v>6.63</v>
      </c>
    </row>
    <row r="180" spans="1:2" x14ac:dyDescent="0.2">
      <c r="A180" s="179">
        <v>26816</v>
      </c>
      <c r="B180" s="180">
        <v>7.05</v>
      </c>
    </row>
    <row r="181" spans="1:2" x14ac:dyDescent="0.2">
      <c r="A181" s="179">
        <v>26846</v>
      </c>
      <c r="B181" s="180">
        <v>7.97</v>
      </c>
    </row>
    <row r="182" spans="1:2" x14ac:dyDescent="0.2">
      <c r="A182" s="179">
        <v>26877</v>
      </c>
      <c r="B182" s="180">
        <v>8.32</v>
      </c>
    </row>
    <row r="183" spans="1:2" x14ac:dyDescent="0.2">
      <c r="A183" s="179">
        <v>26908</v>
      </c>
      <c r="B183" s="180">
        <v>8.07</v>
      </c>
    </row>
    <row r="184" spans="1:2" x14ac:dyDescent="0.2">
      <c r="A184" s="179">
        <v>26938</v>
      </c>
      <c r="B184" s="180">
        <v>7.17</v>
      </c>
    </row>
    <row r="185" spans="1:2" x14ac:dyDescent="0.2">
      <c r="A185" s="179">
        <v>26969</v>
      </c>
      <c r="B185" s="180">
        <v>7.4</v>
      </c>
    </row>
    <row r="186" spans="1:2" x14ac:dyDescent="0.2">
      <c r="A186" s="179">
        <v>26999</v>
      </c>
      <c r="B186" s="180">
        <v>7.01</v>
      </c>
    </row>
    <row r="187" spans="1:2" x14ac:dyDescent="0.2">
      <c r="A187" s="179">
        <v>27030</v>
      </c>
      <c r="B187" s="180">
        <v>7.01</v>
      </c>
    </row>
    <row r="188" spans="1:2" x14ac:dyDescent="0.2">
      <c r="A188" s="179">
        <v>27061</v>
      </c>
      <c r="B188" s="180">
        <v>6.51</v>
      </c>
    </row>
    <row r="189" spans="1:2" x14ac:dyDescent="0.2">
      <c r="A189" s="179">
        <v>27089</v>
      </c>
      <c r="B189" s="180">
        <v>7.34</v>
      </c>
    </row>
    <row r="190" spans="1:2" x14ac:dyDescent="0.2">
      <c r="A190" s="179">
        <v>27120</v>
      </c>
      <c r="B190" s="180">
        <v>8.08</v>
      </c>
    </row>
    <row r="191" spans="1:2" x14ac:dyDescent="0.2">
      <c r="A191" s="179">
        <v>27150</v>
      </c>
      <c r="B191" s="180">
        <v>8.2100000000000009</v>
      </c>
    </row>
    <row r="192" spans="1:2" x14ac:dyDescent="0.2">
      <c r="A192" s="179">
        <v>27181</v>
      </c>
      <c r="B192" s="180">
        <v>8.16</v>
      </c>
    </row>
    <row r="193" spans="1:2" x14ac:dyDescent="0.2">
      <c r="A193" s="179">
        <v>27211</v>
      </c>
      <c r="B193" s="180">
        <v>8.0399999999999991</v>
      </c>
    </row>
    <row r="194" spans="1:2" x14ac:dyDescent="0.2">
      <c r="A194" s="179">
        <v>27242</v>
      </c>
      <c r="B194" s="180">
        <v>8.8800000000000008</v>
      </c>
    </row>
    <row r="195" spans="1:2" x14ac:dyDescent="0.2">
      <c r="A195" s="179">
        <v>27273</v>
      </c>
      <c r="B195" s="180">
        <v>8.52</v>
      </c>
    </row>
    <row r="196" spans="1:2" x14ac:dyDescent="0.2">
      <c r="A196" s="179">
        <v>27303</v>
      </c>
      <c r="B196" s="180">
        <v>7.59</v>
      </c>
    </row>
    <row r="197" spans="1:2" x14ac:dyDescent="0.2">
      <c r="A197" s="179">
        <v>27334</v>
      </c>
      <c r="B197" s="180">
        <v>7.29</v>
      </c>
    </row>
    <row r="198" spans="1:2" x14ac:dyDescent="0.2">
      <c r="A198" s="179">
        <v>27364</v>
      </c>
      <c r="B198" s="180">
        <v>6.79</v>
      </c>
    </row>
    <row r="199" spans="1:2" x14ac:dyDescent="0.2">
      <c r="A199" s="179">
        <v>27395</v>
      </c>
      <c r="B199" s="180">
        <v>6.27</v>
      </c>
    </row>
    <row r="200" spans="1:2" x14ac:dyDescent="0.2">
      <c r="A200" s="179">
        <v>27426</v>
      </c>
      <c r="B200" s="180">
        <v>5.56</v>
      </c>
    </row>
    <row r="201" spans="1:2" x14ac:dyDescent="0.2">
      <c r="A201" s="179">
        <v>27454</v>
      </c>
      <c r="B201" s="180">
        <v>5.7</v>
      </c>
    </row>
    <row r="202" spans="1:2" x14ac:dyDescent="0.2">
      <c r="A202" s="179">
        <v>27485</v>
      </c>
      <c r="B202" s="180">
        <v>6.4</v>
      </c>
    </row>
    <row r="203" spans="1:2" x14ac:dyDescent="0.2">
      <c r="A203" s="179">
        <v>27515</v>
      </c>
      <c r="B203" s="180">
        <v>5.91</v>
      </c>
    </row>
    <row r="204" spans="1:2" x14ac:dyDescent="0.2">
      <c r="A204" s="179">
        <v>27546</v>
      </c>
      <c r="B204" s="180">
        <v>5.86</v>
      </c>
    </row>
    <row r="205" spans="1:2" x14ac:dyDescent="0.2">
      <c r="A205" s="179">
        <v>27576</v>
      </c>
      <c r="B205" s="180">
        <v>6.64</v>
      </c>
    </row>
    <row r="206" spans="1:2" x14ac:dyDescent="0.2">
      <c r="A206" s="179">
        <v>27607</v>
      </c>
      <c r="B206" s="180">
        <v>7.16</v>
      </c>
    </row>
    <row r="207" spans="1:2" x14ac:dyDescent="0.2">
      <c r="A207" s="179">
        <v>27638</v>
      </c>
      <c r="B207" s="180">
        <v>7.2</v>
      </c>
    </row>
    <row r="208" spans="1:2" x14ac:dyDescent="0.2">
      <c r="A208" s="179">
        <v>27668</v>
      </c>
      <c r="B208" s="180">
        <v>6.48</v>
      </c>
    </row>
    <row r="209" spans="1:2" x14ac:dyDescent="0.2">
      <c r="A209" s="179">
        <v>27699</v>
      </c>
      <c r="B209" s="180">
        <v>6.07</v>
      </c>
    </row>
    <row r="210" spans="1:2" x14ac:dyDescent="0.2">
      <c r="A210" s="179">
        <v>27729</v>
      </c>
      <c r="B210" s="180">
        <v>6.16</v>
      </c>
    </row>
    <row r="211" spans="1:2" x14ac:dyDescent="0.2">
      <c r="A211" s="179">
        <v>27760</v>
      </c>
      <c r="B211" s="180">
        <v>5.44</v>
      </c>
    </row>
    <row r="212" spans="1:2" x14ac:dyDescent="0.2">
      <c r="A212" s="179">
        <v>27791</v>
      </c>
      <c r="B212" s="180">
        <v>5.53</v>
      </c>
    </row>
    <row r="213" spans="1:2" x14ac:dyDescent="0.2">
      <c r="A213" s="179">
        <v>27820</v>
      </c>
      <c r="B213" s="180">
        <v>5.82</v>
      </c>
    </row>
    <row r="214" spans="1:2" x14ac:dyDescent="0.2">
      <c r="A214" s="179">
        <v>27851</v>
      </c>
      <c r="B214" s="180">
        <v>5.54</v>
      </c>
    </row>
    <row r="215" spans="1:2" x14ac:dyDescent="0.2">
      <c r="A215" s="179">
        <v>27881</v>
      </c>
      <c r="B215" s="180">
        <v>5.98</v>
      </c>
    </row>
    <row r="216" spans="1:2" x14ac:dyDescent="0.2">
      <c r="A216" s="179">
        <v>27912</v>
      </c>
      <c r="B216" s="180">
        <v>6.12</v>
      </c>
    </row>
    <row r="217" spans="1:2" x14ac:dyDescent="0.2">
      <c r="A217" s="179">
        <v>27942</v>
      </c>
      <c r="B217" s="180">
        <v>5.82</v>
      </c>
    </row>
    <row r="218" spans="1:2" x14ac:dyDescent="0.2">
      <c r="A218" s="179">
        <v>27973</v>
      </c>
      <c r="B218" s="180">
        <v>5.64</v>
      </c>
    </row>
    <row r="219" spans="1:2" x14ac:dyDescent="0.2">
      <c r="A219" s="179">
        <v>28004</v>
      </c>
      <c r="B219" s="180">
        <v>5.5</v>
      </c>
    </row>
    <row r="220" spans="1:2" x14ac:dyDescent="0.2">
      <c r="A220" s="179">
        <v>28034</v>
      </c>
      <c r="B220" s="180">
        <v>5.19</v>
      </c>
    </row>
    <row r="221" spans="1:2" x14ac:dyDescent="0.2">
      <c r="A221" s="179">
        <v>28065</v>
      </c>
      <c r="B221" s="180">
        <v>5</v>
      </c>
    </row>
    <row r="222" spans="1:2" x14ac:dyDescent="0.2">
      <c r="A222" s="179">
        <v>28095</v>
      </c>
      <c r="B222" s="180">
        <v>4.6399999999999997</v>
      </c>
    </row>
    <row r="223" spans="1:2" x14ac:dyDescent="0.2">
      <c r="A223" s="179">
        <v>28126</v>
      </c>
      <c r="B223" s="180">
        <v>5</v>
      </c>
    </row>
    <row r="224" spans="1:2" x14ac:dyDescent="0.2">
      <c r="A224" s="179">
        <v>28157</v>
      </c>
      <c r="B224" s="180">
        <v>5.16</v>
      </c>
    </row>
    <row r="225" spans="1:2" x14ac:dyDescent="0.2">
      <c r="A225" s="179">
        <v>28185</v>
      </c>
      <c r="B225" s="180">
        <v>5.19</v>
      </c>
    </row>
    <row r="226" spans="1:2" x14ac:dyDescent="0.2">
      <c r="A226" s="179">
        <v>28216</v>
      </c>
      <c r="B226" s="180">
        <v>5.0999999999999996</v>
      </c>
    </row>
    <row r="227" spans="1:2" x14ac:dyDescent="0.2">
      <c r="A227" s="179">
        <v>28246</v>
      </c>
      <c r="B227" s="180">
        <v>5.43</v>
      </c>
    </row>
    <row r="228" spans="1:2" x14ac:dyDescent="0.2">
      <c r="A228" s="179">
        <v>28277</v>
      </c>
      <c r="B228" s="180">
        <v>5.41</v>
      </c>
    </row>
    <row r="229" spans="1:2" x14ac:dyDescent="0.2">
      <c r="A229" s="179">
        <v>28307</v>
      </c>
      <c r="B229" s="180">
        <v>5.57</v>
      </c>
    </row>
    <row r="230" spans="1:2" x14ac:dyDescent="0.2">
      <c r="A230" s="179">
        <v>28338</v>
      </c>
      <c r="B230" s="180">
        <v>5.97</v>
      </c>
    </row>
    <row r="231" spans="1:2" x14ac:dyDescent="0.2">
      <c r="A231" s="179">
        <v>28369</v>
      </c>
      <c r="B231" s="180">
        <v>6.13</v>
      </c>
    </row>
    <row r="232" spans="1:2" x14ac:dyDescent="0.2">
      <c r="A232" s="179">
        <v>28399</v>
      </c>
      <c r="B232" s="180">
        <v>6.52</v>
      </c>
    </row>
    <row r="233" spans="1:2" x14ac:dyDescent="0.2">
      <c r="A233" s="179">
        <v>28430</v>
      </c>
      <c r="B233" s="180">
        <v>6.52</v>
      </c>
    </row>
    <row r="234" spans="1:2" x14ac:dyDescent="0.2">
      <c r="A234" s="179">
        <v>28460</v>
      </c>
      <c r="B234" s="180">
        <v>6.52</v>
      </c>
    </row>
    <row r="235" spans="1:2" x14ac:dyDescent="0.2">
      <c r="A235" s="179">
        <v>28491</v>
      </c>
      <c r="B235" s="180">
        <v>6.8</v>
      </c>
    </row>
    <row r="236" spans="1:2" x14ac:dyDescent="0.2">
      <c r="A236" s="179">
        <v>28522</v>
      </c>
      <c r="B236" s="180">
        <v>6.86</v>
      </c>
    </row>
    <row r="237" spans="1:2" x14ac:dyDescent="0.2">
      <c r="A237" s="179">
        <v>28550</v>
      </c>
      <c r="B237" s="180">
        <v>6.82</v>
      </c>
    </row>
    <row r="238" spans="1:2" x14ac:dyDescent="0.2">
      <c r="A238" s="179">
        <v>28581</v>
      </c>
      <c r="B238" s="180">
        <v>6.96</v>
      </c>
    </row>
    <row r="239" spans="1:2" x14ac:dyDescent="0.2">
      <c r="A239" s="179">
        <v>28611</v>
      </c>
      <c r="B239" s="180">
        <v>7.28</v>
      </c>
    </row>
    <row r="240" spans="1:2" x14ac:dyDescent="0.2">
      <c r="A240" s="179">
        <v>28642</v>
      </c>
      <c r="B240" s="180">
        <v>7.53</v>
      </c>
    </row>
    <row r="241" spans="1:2" x14ac:dyDescent="0.2">
      <c r="A241" s="179">
        <v>28672</v>
      </c>
      <c r="B241" s="180">
        <v>7.79</v>
      </c>
    </row>
    <row r="242" spans="1:2" x14ac:dyDescent="0.2">
      <c r="A242" s="179">
        <v>28703</v>
      </c>
      <c r="B242" s="180">
        <v>7.73</v>
      </c>
    </row>
    <row r="243" spans="1:2" x14ac:dyDescent="0.2">
      <c r="A243" s="179">
        <v>28734</v>
      </c>
      <c r="B243" s="180">
        <v>8.01</v>
      </c>
    </row>
    <row r="244" spans="1:2" x14ac:dyDescent="0.2">
      <c r="A244" s="179">
        <v>28764</v>
      </c>
      <c r="B244" s="180">
        <v>8.4499999999999993</v>
      </c>
    </row>
    <row r="245" spans="1:2" x14ac:dyDescent="0.2">
      <c r="A245" s="179">
        <v>28795</v>
      </c>
      <c r="B245" s="180">
        <v>9.1999999999999993</v>
      </c>
    </row>
    <row r="246" spans="1:2" x14ac:dyDescent="0.2">
      <c r="A246" s="179">
        <v>28825</v>
      </c>
      <c r="B246" s="180">
        <v>9.44</v>
      </c>
    </row>
    <row r="247" spans="1:2" x14ac:dyDescent="0.2">
      <c r="A247" s="179">
        <v>28856</v>
      </c>
      <c r="B247" s="180">
        <v>9.5399999999999991</v>
      </c>
    </row>
    <row r="248" spans="1:2" x14ac:dyDescent="0.2">
      <c r="A248" s="179">
        <v>28887</v>
      </c>
      <c r="B248" s="180">
        <v>9.39</v>
      </c>
    </row>
    <row r="249" spans="1:2" x14ac:dyDescent="0.2">
      <c r="A249" s="179">
        <v>28915</v>
      </c>
      <c r="B249" s="180">
        <v>9.3800000000000008</v>
      </c>
    </row>
    <row r="250" spans="1:2" x14ac:dyDescent="0.2">
      <c r="A250" s="179">
        <v>28946</v>
      </c>
      <c r="B250" s="180">
        <v>9.2799999999999994</v>
      </c>
    </row>
    <row r="251" spans="1:2" x14ac:dyDescent="0.2">
      <c r="A251" s="179">
        <v>28976</v>
      </c>
      <c r="B251" s="180">
        <v>9.27</v>
      </c>
    </row>
    <row r="252" spans="1:2" x14ac:dyDescent="0.2">
      <c r="A252" s="179">
        <v>29007</v>
      </c>
      <c r="B252" s="180">
        <v>8.81</v>
      </c>
    </row>
    <row r="253" spans="1:2" x14ac:dyDescent="0.2">
      <c r="A253" s="179">
        <v>29037</v>
      </c>
      <c r="B253" s="180">
        <v>8.8699999999999992</v>
      </c>
    </row>
    <row r="254" spans="1:2" x14ac:dyDescent="0.2">
      <c r="A254" s="179">
        <v>29068</v>
      </c>
      <c r="B254" s="180">
        <v>9.16</v>
      </c>
    </row>
    <row r="255" spans="1:2" x14ac:dyDescent="0.2">
      <c r="A255" s="179">
        <v>29099</v>
      </c>
      <c r="B255" s="180">
        <v>9.89</v>
      </c>
    </row>
    <row r="256" spans="1:2" x14ac:dyDescent="0.2">
      <c r="A256" s="179">
        <v>29129</v>
      </c>
      <c r="B256" s="180">
        <v>11.23</v>
      </c>
    </row>
    <row r="257" spans="1:2" x14ac:dyDescent="0.2">
      <c r="A257" s="179">
        <v>29160</v>
      </c>
      <c r="B257" s="180">
        <v>11.22</v>
      </c>
    </row>
    <row r="258" spans="1:2" x14ac:dyDescent="0.2">
      <c r="A258" s="179">
        <v>29190</v>
      </c>
      <c r="B258" s="180">
        <v>10.92</v>
      </c>
    </row>
    <row r="259" spans="1:2" x14ac:dyDescent="0.2">
      <c r="A259" s="179">
        <v>29221</v>
      </c>
      <c r="B259" s="180">
        <v>10.96</v>
      </c>
    </row>
    <row r="260" spans="1:2" x14ac:dyDescent="0.2">
      <c r="A260" s="179">
        <v>29252</v>
      </c>
      <c r="B260" s="180">
        <v>12.46</v>
      </c>
    </row>
    <row r="261" spans="1:2" x14ac:dyDescent="0.2">
      <c r="A261" s="179">
        <v>29281</v>
      </c>
      <c r="B261" s="180">
        <v>14.03</v>
      </c>
    </row>
    <row r="262" spans="1:2" x14ac:dyDescent="0.2">
      <c r="A262" s="179">
        <v>29312</v>
      </c>
      <c r="B262" s="180">
        <v>11.97</v>
      </c>
    </row>
    <row r="263" spans="1:2" x14ac:dyDescent="0.2">
      <c r="A263" s="179">
        <v>29342</v>
      </c>
      <c r="B263" s="180">
        <v>8.66</v>
      </c>
    </row>
    <row r="264" spans="1:2" x14ac:dyDescent="0.2">
      <c r="A264" s="179">
        <v>29373</v>
      </c>
      <c r="B264" s="180">
        <v>7.54</v>
      </c>
    </row>
    <row r="265" spans="1:2" x14ac:dyDescent="0.2">
      <c r="A265" s="179">
        <v>29403</v>
      </c>
      <c r="B265" s="180">
        <v>8</v>
      </c>
    </row>
    <row r="266" spans="1:2" x14ac:dyDescent="0.2">
      <c r="A266" s="179">
        <v>29434</v>
      </c>
      <c r="B266" s="180">
        <v>9.39</v>
      </c>
    </row>
    <row r="267" spans="1:2" x14ac:dyDescent="0.2">
      <c r="A267" s="179">
        <v>29465</v>
      </c>
      <c r="B267" s="180">
        <v>10.48</v>
      </c>
    </row>
    <row r="268" spans="1:2" x14ac:dyDescent="0.2">
      <c r="A268" s="179">
        <v>29495</v>
      </c>
      <c r="B268" s="180">
        <v>11.3</v>
      </c>
    </row>
    <row r="269" spans="1:2" x14ac:dyDescent="0.2">
      <c r="A269" s="179">
        <v>29526</v>
      </c>
      <c r="B269" s="180">
        <v>12.66</v>
      </c>
    </row>
    <row r="270" spans="1:2" x14ac:dyDescent="0.2">
      <c r="A270" s="179">
        <v>29556</v>
      </c>
      <c r="B270" s="180">
        <v>13.23</v>
      </c>
    </row>
    <row r="271" spans="1:2" x14ac:dyDescent="0.2">
      <c r="A271" s="179">
        <v>29587</v>
      </c>
      <c r="B271" s="180">
        <v>12.62</v>
      </c>
    </row>
    <row r="272" spans="1:2" x14ac:dyDescent="0.2">
      <c r="A272" s="179">
        <v>29618</v>
      </c>
      <c r="B272" s="180">
        <v>12.99</v>
      </c>
    </row>
    <row r="273" spans="1:2" x14ac:dyDescent="0.2">
      <c r="A273" s="179">
        <v>29646</v>
      </c>
      <c r="B273" s="180">
        <v>12.28</v>
      </c>
    </row>
    <row r="274" spans="1:2" x14ac:dyDescent="0.2">
      <c r="A274" s="179">
        <v>29677</v>
      </c>
      <c r="B274" s="180">
        <v>12.79</v>
      </c>
    </row>
    <row r="275" spans="1:2" x14ac:dyDescent="0.2">
      <c r="A275" s="179">
        <v>29707</v>
      </c>
      <c r="B275" s="180">
        <v>14.29</v>
      </c>
    </row>
    <row r="276" spans="1:2" x14ac:dyDescent="0.2">
      <c r="A276" s="179">
        <v>29738</v>
      </c>
      <c r="B276" s="180">
        <v>13.22</v>
      </c>
    </row>
    <row r="277" spans="1:2" x14ac:dyDescent="0.2">
      <c r="A277" s="179">
        <v>29768</v>
      </c>
      <c r="B277" s="180">
        <v>13.91</v>
      </c>
    </row>
    <row r="278" spans="1:2" x14ac:dyDescent="0.2">
      <c r="A278" s="179">
        <v>29799</v>
      </c>
      <c r="B278" s="180">
        <v>14.7</v>
      </c>
    </row>
    <row r="279" spans="1:2" x14ac:dyDescent="0.2">
      <c r="A279" s="179">
        <v>29830</v>
      </c>
      <c r="B279" s="180">
        <v>14.53</v>
      </c>
    </row>
    <row r="280" spans="1:2" x14ac:dyDescent="0.2">
      <c r="A280" s="179">
        <v>29860</v>
      </c>
      <c r="B280" s="180">
        <v>13.62</v>
      </c>
    </row>
    <row r="281" spans="1:2" x14ac:dyDescent="0.2">
      <c r="A281" s="179">
        <v>29891</v>
      </c>
      <c r="B281" s="180">
        <v>11.2</v>
      </c>
    </row>
    <row r="282" spans="1:2" x14ac:dyDescent="0.2">
      <c r="A282" s="179">
        <v>29921</v>
      </c>
      <c r="B282" s="180">
        <v>11.57</v>
      </c>
    </row>
    <row r="283" spans="1:2" x14ac:dyDescent="0.2">
      <c r="A283" s="179">
        <v>29952</v>
      </c>
      <c r="B283" s="180">
        <v>12.77</v>
      </c>
    </row>
    <row r="284" spans="1:2" x14ac:dyDescent="0.2">
      <c r="A284" s="179">
        <v>29983</v>
      </c>
      <c r="B284" s="180">
        <v>13.11</v>
      </c>
    </row>
    <row r="285" spans="1:2" x14ac:dyDescent="0.2">
      <c r="A285" s="179">
        <v>30011</v>
      </c>
      <c r="B285" s="180">
        <v>12.47</v>
      </c>
    </row>
    <row r="286" spans="1:2" x14ac:dyDescent="0.2">
      <c r="A286" s="179">
        <v>30042</v>
      </c>
      <c r="B286" s="180">
        <v>12.5</v>
      </c>
    </row>
    <row r="287" spans="1:2" x14ac:dyDescent="0.2">
      <c r="A287" s="179">
        <v>30072</v>
      </c>
      <c r="B287" s="180">
        <v>11.98</v>
      </c>
    </row>
    <row r="288" spans="1:2" x14ac:dyDescent="0.2">
      <c r="A288" s="179">
        <v>30103</v>
      </c>
      <c r="B288" s="180">
        <v>12.57</v>
      </c>
    </row>
    <row r="289" spans="1:2" x14ac:dyDescent="0.2">
      <c r="A289" s="179">
        <v>30133</v>
      </c>
      <c r="B289" s="180">
        <v>11.9</v>
      </c>
    </row>
    <row r="290" spans="1:2" x14ac:dyDescent="0.2">
      <c r="A290" s="179">
        <v>30164</v>
      </c>
      <c r="B290" s="180">
        <v>10.37</v>
      </c>
    </row>
    <row r="291" spans="1:2" x14ac:dyDescent="0.2">
      <c r="A291" s="179">
        <v>30195</v>
      </c>
      <c r="B291" s="180">
        <v>9.92</v>
      </c>
    </row>
    <row r="292" spans="1:2" x14ac:dyDescent="0.2">
      <c r="A292" s="179">
        <v>30225</v>
      </c>
      <c r="B292" s="180">
        <v>8.6300000000000008</v>
      </c>
    </row>
    <row r="293" spans="1:2" x14ac:dyDescent="0.2">
      <c r="A293" s="179">
        <v>30256</v>
      </c>
      <c r="B293" s="180">
        <v>8.44</v>
      </c>
    </row>
    <row r="294" spans="1:2" x14ac:dyDescent="0.2">
      <c r="A294" s="179">
        <v>30286</v>
      </c>
      <c r="B294" s="180">
        <v>8.23</v>
      </c>
    </row>
    <row r="295" spans="1:2" x14ac:dyDescent="0.2">
      <c r="A295" s="179">
        <v>30317</v>
      </c>
      <c r="B295" s="180">
        <v>8.01</v>
      </c>
    </row>
    <row r="296" spans="1:2" x14ac:dyDescent="0.2">
      <c r="A296" s="179">
        <v>30348</v>
      </c>
      <c r="B296" s="180">
        <v>8.2799999999999994</v>
      </c>
    </row>
    <row r="297" spans="1:2" x14ac:dyDescent="0.2">
      <c r="A297" s="179">
        <v>30376</v>
      </c>
      <c r="B297" s="180">
        <v>8.36</v>
      </c>
    </row>
    <row r="298" spans="1:2" x14ac:dyDescent="0.2">
      <c r="A298" s="179">
        <v>30407</v>
      </c>
      <c r="B298" s="180">
        <v>8.2899999999999991</v>
      </c>
    </row>
    <row r="299" spans="1:2" x14ac:dyDescent="0.2">
      <c r="A299" s="179">
        <v>30437</v>
      </c>
      <c r="B299" s="180">
        <v>8.23</v>
      </c>
    </row>
    <row r="300" spans="1:2" x14ac:dyDescent="0.2">
      <c r="A300" s="179">
        <v>30468</v>
      </c>
      <c r="B300" s="180">
        <v>8.8699999999999992</v>
      </c>
    </row>
    <row r="301" spans="1:2" x14ac:dyDescent="0.2">
      <c r="A301" s="179">
        <v>30498</v>
      </c>
      <c r="B301" s="180">
        <v>9.34</v>
      </c>
    </row>
    <row r="302" spans="1:2" x14ac:dyDescent="0.2">
      <c r="A302" s="179">
        <v>30529</v>
      </c>
      <c r="B302" s="180">
        <v>9.6</v>
      </c>
    </row>
    <row r="303" spans="1:2" x14ac:dyDescent="0.2">
      <c r="A303" s="179">
        <v>30560</v>
      </c>
      <c r="B303" s="180">
        <v>9.27</v>
      </c>
    </row>
    <row r="304" spans="1:2" x14ac:dyDescent="0.2">
      <c r="A304" s="179">
        <v>30590</v>
      </c>
      <c r="B304" s="180">
        <v>8.98</v>
      </c>
    </row>
    <row r="305" spans="1:2" x14ac:dyDescent="0.2">
      <c r="A305" s="179">
        <v>30621</v>
      </c>
      <c r="B305" s="180">
        <v>9.08</v>
      </c>
    </row>
    <row r="306" spans="1:2" x14ac:dyDescent="0.2">
      <c r="A306" s="179">
        <v>30651</v>
      </c>
      <c r="B306" s="180">
        <v>9.24</v>
      </c>
    </row>
    <row r="307" spans="1:2" x14ac:dyDescent="0.2">
      <c r="A307" s="179">
        <v>30682</v>
      </c>
      <c r="B307" s="180">
        <v>9.07</v>
      </c>
    </row>
    <row r="308" spans="1:2" x14ac:dyDescent="0.2">
      <c r="A308" s="179">
        <v>30713</v>
      </c>
      <c r="B308" s="180">
        <v>9.1999999999999993</v>
      </c>
    </row>
    <row r="309" spans="1:2" x14ac:dyDescent="0.2">
      <c r="A309" s="179">
        <v>30742</v>
      </c>
      <c r="B309" s="180">
        <v>9.67</v>
      </c>
    </row>
    <row r="310" spans="1:2" x14ac:dyDescent="0.2">
      <c r="A310" s="179">
        <v>30773</v>
      </c>
      <c r="B310" s="180">
        <v>9.9499999999999993</v>
      </c>
    </row>
    <row r="311" spans="1:2" x14ac:dyDescent="0.2">
      <c r="A311" s="179">
        <v>30803</v>
      </c>
      <c r="B311" s="180">
        <v>10.57</v>
      </c>
    </row>
    <row r="312" spans="1:2" x14ac:dyDescent="0.2">
      <c r="A312" s="179">
        <v>30834</v>
      </c>
      <c r="B312" s="180">
        <v>10.93</v>
      </c>
    </row>
    <row r="313" spans="1:2" x14ac:dyDescent="0.2">
      <c r="A313" s="179">
        <v>30864</v>
      </c>
      <c r="B313" s="180">
        <v>10.89</v>
      </c>
    </row>
    <row r="314" spans="1:2" x14ac:dyDescent="0.2">
      <c r="A314" s="179">
        <v>30895</v>
      </c>
      <c r="B314" s="180">
        <v>10.71</v>
      </c>
    </row>
    <row r="315" spans="1:2" x14ac:dyDescent="0.2">
      <c r="A315" s="179">
        <v>30926</v>
      </c>
      <c r="B315" s="180">
        <v>10.51</v>
      </c>
    </row>
    <row r="316" spans="1:2" x14ac:dyDescent="0.2">
      <c r="A316" s="179">
        <v>30956</v>
      </c>
      <c r="B316" s="180">
        <v>9.93</v>
      </c>
    </row>
    <row r="317" spans="1:2" x14ac:dyDescent="0.2">
      <c r="A317" s="179">
        <v>30987</v>
      </c>
      <c r="B317" s="180">
        <v>9.01</v>
      </c>
    </row>
    <row r="318" spans="1:2" x14ac:dyDescent="0.2">
      <c r="A318" s="179">
        <v>31017</v>
      </c>
      <c r="B318" s="180">
        <v>8.6</v>
      </c>
    </row>
    <row r="319" spans="1:2" x14ac:dyDescent="0.2">
      <c r="A319" s="179">
        <v>31048</v>
      </c>
      <c r="B319" s="180">
        <v>8.33</v>
      </c>
    </row>
    <row r="320" spans="1:2" x14ac:dyDescent="0.2">
      <c r="A320" s="179">
        <v>31079</v>
      </c>
      <c r="B320" s="180">
        <v>8.56</v>
      </c>
    </row>
    <row r="321" spans="1:2" x14ac:dyDescent="0.2">
      <c r="A321" s="179">
        <v>31107</v>
      </c>
      <c r="B321" s="180">
        <v>9.06</v>
      </c>
    </row>
    <row r="322" spans="1:2" x14ac:dyDescent="0.2">
      <c r="A322" s="179">
        <v>31138</v>
      </c>
      <c r="B322" s="180">
        <v>8.44</v>
      </c>
    </row>
    <row r="323" spans="1:2" x14ac:dyDescent="0.2">
      <c r="A323" s="179">
        <v>31168</v>
      </c>
      <c r="B323" s="180">
        <v>7.85</v>
      </c>
    </row>
    <row r="324" spans="1:2" x14ac:dyDescent="0.2">
      <c r="A324" s="179">
        <v>31199</v>
      </c>
      <c r="B324" s="180">
        <v>7.27</v>
      </c>
    </row>
    <row r="325" spans="1:2" x14ac:dyDescent="0.2">
      <c r="A325" s="179">
        <v>31229</v>
      </c>
      <c r="B325" s="180">
        <v>7.31</v>
      </c>
    </row>
    <row r="326" spans="1:2" x14ac:dyDescent="0.2">
      <c r="A326" s="179">
        <v>31260</v>
      </c>
      <c r="B326" s="180">
        <v>7.48</v>
      </c>
    </row>
    <row r="327" spans="1:2" x14ac:dyDescent="0.2">
      <c r="A327" s="179">
        <v>31291</v>
      </c>
      <c r="B327" s="180">
        <v>7.5</v>
      </c>
    </row>
    <row r="328" spans="1:2" x14ac:dyDescent="0.2">
      <c r="A328" s="179">
        <v>31321</v>
      </c>
      <c r="B328" s="180">
        <v>7.45</v>
      </c>
    </row>
    <row r="329" spans="1:2" x14ac:dyDescent="0.2">
      <c r="A329" s="179">
        <v>31352</v>
      </c>
      <c r="B329" s="180">
        <v>7.33</v>
      </c>
    </row>
    <row r="330" spans="1:2" x14ac:dyDescent="0.2">
      <c r="A330" s="179">
        <v>31382</v>
      </c>
      <c r="B330" s="180">
        <v>7.16</v>
      </c>
    </row>
    <row r="331" spans="1:2" x14ac:dyDescent="0.2">
      <c r="A331" s="179">
        <v>31413</v>
      </c>
      <c r="B331" s="180">
        <v>7.21</v>
      </c>
    </row>
    <row r="332" spans="1:2" x14ac:dyDescent="0.2">
      <c r="A332" s="179">
        <v>31444</v>
      </c>
      <c r="B332" s="180">
        <v>7.11</v>
      </c>
    </row>
    <row r="333" spans="1:2" x14ac:dyDescent="0.2">
      <c r="A333" s="179">
        <v>31472</v>
      </c>
      <c r="B333" s="180">
        <v>6.59</v>
      </c>
    </row>
    <row r="334" spans="1:2" x14ac:dyDescent="0.2">
      <c r="A334" s="179">
        <v>31503</v>
      </c>
      <c r="B334" s="180">
        <v>6.06</v>
      </c>
    </row>
    <row r="335" spans="1:2" x14ac:dyDescent="0.2">
      <c r="A335" s="179">
        <v>31533</v>
      </c>
      <c r="B335" s="180">
        <v>6.25</v>
      </c>
    </row>
    <row r="336" spans="1:2" x14ac:dyDescent="0.2">
      <c r="A336" s="179">
        <v>31564</v>
      </c>
      <c r="B336" s="180">
        <v>6.32</v>
      </c>
    </row>
    <row r="337" spans="1:2" x14ac:dyDescent="0.2">
      <c r="A337" s="179">
        <v>31594</v>
      </c>
      <c r="B337" s="180">
        <v>5.9</v>
      </c>
    </row>
    <row r="338" spans="1:2" x14ac:dyDescent="0.2">
      <c r="A338" s="179">
        <v>31625</v>
      </c>
      <c r="B338" s="180">
        <v>5.6</v>
      </c>
    </row>
    <row r="339" spans="1:2" x14ac:dyDescent="0.2">
      <c r="A339" s="179">
        <v>31656</v>
      </c>
      <c r="B339" s="180">
        <v>5.45</v>
      </c>
    </row>
    <row r="340" spans="1:2" x14ac:dyDescent="0.2">
      <c r="A340" s="179">
        <v>31686</v>
      </c>
      <c r="B340" s="180">
        <v>5.41</v>
      </c>
    </row>
    <row r="341" spans="1:2" x14ac:dyDescent="0.2">
      <c r="A341" s="179">
        <v>31717</v>
      </c>
      <c r="B341" s="180">
        <v>5.48</v>
      </c>
    </row>
    <row r="342" spans="1:2" x14ac:dyDescent="0.2">
      <c r="A342" s="179">
        <v>31747</v>
      </c>
      <c r="B342" s="180">
        <v>5.55</v>
      </c>
    </row>
    <row r="343" spans="1:2" x14ac:dyDescent="0.2">
      <c r="A343" s="179">
        <v>31778</v>
      </c>
      <c r="B343" s="180">
        <v>5.46</v>
      </c>
    </row>
    <row r="344" spans="1:2" x14ac:dyDescent="0.2">
      <c r="A344" s="179">
        <v>31809</v>
      </c>
      <c r="B344" s="180">
        <v>5.63</v>
      </c>
    </row>
    <row r="345" spans="1:2" x14ac:dyDescent="0.2">
      <c r="A345" s="179">
        <v>31837</v>
      </c>
      <c r="B345" s="180">
        <v>5.68</v>
      </c>
    </row>
    <row r="346" spans="1:2" x14ac:dyDescent="0.2">
      <c r="A346" s="179">
        <v>31868</v>
      </c>
      <c r="B346" s="180">
        <v>6.09</v>
      </c>
    </row>
    <row r="347" spans="1:2" x14ac:dyDescent="0.2">
      <c r="A347" s="179">
        <v>31898</v>
      </c>
      <c r="B347" s="180">
        <v>6.52</v>
      </c>
    </row>
    <row r="348" spans="1:2" x14ac:dyDescent="0.2">
      <c r="A348" s="179">
        <v>31929</v>
      </c>
      <c r="B348" s="180">
        <v>6.35</v>
      </c>
    </row>
    <row r="349" spans="1:2" x14ac:dyDescent="0.2">
      <c r="A349" s="179">
        <v>31959</v>
      </c>
      <c r="B349" s="180">
        <v>6.24</v>
      </c>
    </row>
    <row r="350" spans="1:2" x14ac:dyDescent="0.2">
      <c r="A350" s="179">
        <v>31990</v>
      </c>
      <c r="B350" s="180">
        <v>6.54</v>
      </c>
    </row>
    <row r="351" spans="1:2" x14ac:dyDescent="0.2">
      <c r="A351" s="179">
        <v>32021</v>
      </c>
      <c r="B351" s="180">
        <v>7.11</v>
      </c>
    </row>
    <row r="352" spans="1:2" x14ac:dyDescent="0.2">
      <c r="A352" s="179">
        <v>32051</v>
      </c>
      <c r="B352" s="180">
        <v>7.05</v>
      </c>
    </row>
    <row r="353" spans="1:2" x14ac:dyDescent="0.2">
      <c r="A353" s="179">
        <v>32082</v>
      </c>
      <c r="B353" s="180">
        <v>6.5</v>
      </c>
    </row>
    <row r="354" spans="1:2" x14ac:dyDescent="0.2">
      <c r="A354" s="179">
        <v>32112</v>
      </c>
      <c r="B354" s="180">
        <v>6.69</v>
      </c>
    </row>
    <row r="355" spans="1:2" x14ac:dyDescent="0.2">
      <c r="A355" s="179">
        <v>32143</v>
      </c>
      <c r="B355" s="180">
        <v>6.52</v>
      </c>
    </row>
    <row r="356" spans="1:2" x14ac:dyDescent="0.2">
      <c r="A356" s="179">
        <v>32174</v>
      </c>
      <c r="B356" s="180">
        <v>6.21</v>
      </c>
    </row>
    <row r="357" spans="1:2" x14ac:dyDescent="0.2">
      <c r="A357" s="179">
        <v>32203</v>
      </c>
      <c r="B357" s="180">
        <v>6.28</v>
      </c>
    </row>
    <row r="358" spans="1:2" x14ac:dyDescent="0.2">
      <c r="A358" s="179">
        <v>32234</v>
      </c>
      <c r="B358" s="180">
        <v>6.56</v>
      </c>
    </row>
    <row r="359" spans="1:2" x14ac:dyDescent="0.2">
      <c r="A359" s="179">
        <v>32264</v>
      </c>
      <c r="B359" s="180">
        <v>6.9</v>
      </c>
    </row>
    <row r="360" spans="1:2" x14ac:dyDescent="0.2">
      <c r="A360" s="179">
        <v>32295</v>
      </c>
      <c r="B360" s="180">
        <v>6.99</v>
      </c>
    </row>
    <row r="361" spans="1:2" x14ac:dyDescent="0.2">
      <c r="A361" s="179">
        <v>32325</v>
      </c>
      <c r="B361" s="180">
        <v>7.22</v>
      </c>
    </row>
    <row r="362" spans="1:2" x14ac:dyDescent="0.2">
      <c r="A362" s="179">
        <v>32356</v>
      </c>
      <c r="B362" s="180">
        <v>7.59</v>
      </c>
    </row>
    <row r="363" spans="1:2" x14ac:dyDescent="0.2">
      <c r="A363" s="179">
        <v>32387</v>
      </c>
      <c r="B363" s="180">
        <v>7.53</v>
      </c>
    </row>
    <row r="364" spans="1:2" x14ac:dyDescent="0.2">
      <c r="A364" s="179">
        <v>32417</v>
      </c>
      <c r="B364" s="180">
        <v>7.54</v>
      </c>
    </row>
    <row r="365" spans="1:2" x14ac:dyDescent="0.2">
      <c r="A365" s="179">
        <v>32448</v>
      </c>
      <c r="B365" s="180">
        <v>7.87</v>
      </c>
    </row>
    <row r="366" spans="1:2" x14ac:dyDescent="0.2">
      <c r="A366" s="179">
        <v>32478</v>
      </c>
      <c r="B366" s="180">
        <v>8.32</v>
      </c>
    </row>
    <row r="367" spans="1:2" x14ac:dyDescent="0.2">
      <c r="A367" s="179">
        <v>32509</v>
      </c>
      <c r="B367" s="180">
        <v>8.3699999999999992</v>
      </c>
    </row>
    <row r="368" spans="1:2" x14ac:dyDescent="0.2">
      <c r="A368" s="179">
        <v>32540</v>
      </c>
      <c r="B368" s="180">
        <v>8.5500000000000007</v>
      </c>
    </row>
    <row r="369" spans="1:2" x14ac:dyDescent="0.2">
      <c r="A369" s="179">
        <v>32568</v>
      </c>
      <c r="B369" s="180">
        <v>8.82</v>
      </c>
    </row>
    <row r="370" spans="1:2" x14ac:dyDescent="0.2">
      <c r="A370" s="179">
        <v>32599</v>
      </c>
      <c r="B370" s="180">
        <v>8.64</v>
      </c>
    </row>
    <row r="371" spans="1:2" x14ac:dyDescent="0.2">
      <c r="A371" s="179">
        <v>32629</v>
      </c>
      <c r="B371" s="180">
        <v>8.31</v>
      </c>
    </row>
    <row r="372" spans="1:2" x14ac:dyDescent="0.2">
      <c r="A372" s="179">
        <v>32660</v>
      </c>
      <c r="B372" s="180">
        <v>7.84</v>
      </c>
    </row>
    <row r="373" spans="1:2" x14ac:dyDescent="0.2">
      <c r="A373" s="179">
        <v>32690</v>
      </c>
      <c r="B373" s="180">
        <v>7.36</v>
      </c>
    </row>
    <row r="374" spans="1:2" x14ac:dyDescent="0.2">
      <c r="A374" s="179">
        <v>32721</v>
      </c>
      <c r="B374" s="180">
        <v>7.61</v>
      </c>
    </row>
    <row r="375" spans="1:2" x14ac:dyDescent="0.2">
      <c r="A375" s="179">
        <v>32752</v>
      </c>
      <c r="B375" s="180">
        <v>7.65</v>
      </c>
    </row>
    <row r="376" spans="1:2" x14ac:dyDescent="0.2">
      <c r="A376" s="179">
        <v>32782</v>
      </c>
      <c r="B376" s="180">
        <v>7.45</v>
      </c>
    </row>
    <row r="377" spans="1:2" x14ac:dyDescent="0.2">
      <c r="A377" s="179">
        <v>32813</v>
      </c>
      <c r="B377" s="180">
        <v>7.25</v>
      </c>
    </row>
    <row r="378" spans="1:2" x14ac:dyDescent="0.2">
      <c r="A378" s="179">
        <v>32843</v>
      </c>
      <c r="B378" s="180">
        <v>7.21</v>
      </c>
    </row>
    <row r="379" spans="1:2" x14ac:dyDescent="0.2">
      <c r="A379" s="179">
        <v>32874</v>
      </c>
      <c r="B379" s="180">
        <v>7.38</v>
      </c>
    </row>
    <row r="380" spans="1:2" x14ac:dyDescent="0.2">
      <c r="A380" s="179">
        <v>32905</v>
      </c>
      <c r="B380" s="180">
        <v>7.55</v>
      </c>
    </row>
    <row r="381" spans="1:2" x14ac:dyDescent="0.2">
      <c r="A381" s="179">
        <v>32933</v>
      </c>
      <c r="B381" s="180">
        <v>7.76</v>
      </c>
    </row>
    <row r="382" spans="1:2" x14ac:dyDescent="0.2">
      <c r="A382" s="179">
        <v>32964</v>
      </c>
      <c r="B382" s="180">
        <v>7.8</v>
      </c>
    </row>
    <row r="383" spans="1:2" x14ac:dyDescent="0.2">
      <c r="A383" s="179">
        <v>32994</v>
      </c>
      <c r="B383" s="180">
        <v>7.73</v>
      </c>
    </row>
    <row r="384" spans="1:2" x14ac:dyDescent="0.2">
      <c r="A384" s="179">
        <v>33025</v>
      </c>
      <c r="B384" s="180">
        <v>7.53</v>
      </c>
    </row>
    <row r="385" spans="1:2" x14ac:dyDescent="0.2">
      <c r="A385" s="179">
        <v>33055</v>
      </c>
      <c r="B385" s="180">
        <v>7.4</v>
      </c>
    </row>
    <row r="386" spans="1:2" x14ac:dyDescent="0.2">
      <c r="A386" s="179">
        <v>33086</v>
      </c>
      <c r="B386" s="180">
        <v>7.26</v>
      </c>
    </row>
    <row r="387" spans="1:2" x14ac:dyDescent="0.2">
      <c r="A387" s="179">
        <v>33117</v>
      </c>
      <c r="B387" s="180">
        <v>7.24</v>
      </c>
    </row>
    <row r="388" spans="1:2" x14ac:dyDescent="0.2">
      <c r="A388" s="179">
        <v>33147</v>
      </c>
      <c r="B388" s="180">
        <v>7.06</v>
      </c>
    </row>
    <row r="389" spans="1:2" x14ac:dyDescent="0.2">
      <c r="A389" s="179">
        <v>33178</v>
      </c>
      <c r="B389" s="180">
        <v>6.85</v>
      </c>
    </row>
    <row r="390" spans="1:2" x14ac:dyDescent="0.2">
      <c r="A390" s="179">
        <v>33208</v>
      </c>
      <c r="B390" s="180">
        <v>6.61</v>
      </c>
    </row>
    <row r="391" spans="1:2" x14ac:dyDescent="0.2">
      <c r="A391" s="179">
        <v>33239</v>
      </c>
      <c r="B391" s="180">
        <v>6.25</v>
      </c>
    </row>
    <row r="392" spans="1:2" x14ac:dyDescent="0.2">
      <c r="A392" s="179">
        <v>33270</v>
      </c>
      <c r="B392" s="180">
        <v>5.91</v>
      </c>
    </row>
    <row r="393" spans="1:2" x14ac:dyDescent="0.2">
      <c r="A393" s="179">
        <v>33298</v>
      </c>
      <c r="B393" s="180">
        <v>6</v>
      </c>
    </row>
    <row r="394" spans="1:2" x14ac:dyDescent="0.2">
      <c r="A394" s="179">
        <v>33329</v>
      </c>
      <c r="B394" s="180">
        <v>5.85</v>
      </c>
    </row>
    <row r="395" spans="1:2" x14ac:dyDescent="0.2">
      <c r="A395" s="179">
        <v>33359</v>
      </c>
      <c r="B395" s="180">
        <v>5.76</v>
      </c>
    </row>
    <row r="396" spans="1:2" x14ac:dyDescent="0.2">
      <c r="A396" s="179">
        <v>33390</v>
      </c>
      <c r="B396" s="180">
        <v>5.96</v>
      </c>
    </row>
    <row r="397" spans="1:2" x14ac:dyDescent="0.2">
      <c r="A397" s="179">
        <v>33420</v>
      </c>
      <c r="B397" s="180">
        <v>5.91</v>
      </c>
    </row>
    <row r="398" spans="1:2" x14ac:dyDescent="0.2">
      <c r="A398" s="179">
        <v>33451</v>
      </c>
      <c r="B398" s="180">
        <v>5.45</v>
      </c>
    </row>
    <row r="399" spans="1:2" x14ac:dyDescent="0.2">
      <c r="A399" s="179">
        <v>33482</v>
      </c>
      <c r="B399" s="180">
        <v>5.26</v>
      </c>
    </row>
    <row r="400" spans="1:2" x14ac:dyDescent="0.2">
      <c r="A400" s="179">
        <v>33512</v>
      </c>
      <c r="B400" s="180">
        <v>5.04</v>
      </c>
    </row>
    <row r="401" spans="1:2" x14ac:dyDescent="0.2">
      <c r="A401" s="179">
        <v>33543</v>
      </c>
      <c r="B401" s="180">
        <v>4.6399999999999997</v>
      </c>
    </row>
    <row r="402" spans="1:2" x14ac:dyDescent="0.2">
      <c r="A402" s="179">
        <v>33573</v>
      </c>
      <c r="B402" s="180">
        <v>4.17</v>
      </c>
    </row>
    <row r="403" spans="1:2" x14ac:dyDescent="0.2">
      <c r="A403" s="179">
        <v>33604</v>
      </c>
      <c r="B403" s="180">
        <v>3.95</v>
      </c>
    </row>
    <row r="404" spans="1:2" x14ac:dyDescent="0.2">
      <c r="A404" s="179">
        <v>33635</v>
      </c>
      <c r="B404" s="180">
        <v>4.08</v>
      </c>
    </row>
    <row r="405" spans="1:2" x14ac:dyDescent="0.2">
      <c r="A405" s="179">
        <v>33664</v>
      </c>
      <c r="B405" s="180">
        <v>4.4000000000000004</v>
      </c>
    </row>
    <row r="406" spans="1:2" x14ac:dyDescent="0.2">
      <c r="A406" s="179">
        <v>33695</v>
      </c>
      <c r="B406" s="180">
        <v>4.09</v>
      </c>
    </row>
    <row r="407" spans="1:2" x14ac:dyDescent="0.2">
      <c r="A407" s="179">
        <v>33725</v>
      </c>
      <c r="B407" s="180">
        <v>3.99</v>
      </c>
    </row>
    <row r="408" spans="1:2" x14ac:dyDescent="0.2">
      <c r="A408" s="179">
        <v>33756</v>
      </c>
      <c r="B408" s="180">
        <v>3.98</v>
      </c>
    </row>
    <row r="409" spans="1:2" x14ac:dyDescent="0.2">
      <c r="A409" s="179">
        <v>33786</v>
      </c>
      <c r="B409" s="180">
        <v>3.45</v>
      </c>
    </row>
    <row r="410" spans="1:2" x14ac:dyDescent="0.2">
      <c r="A410" s="179">
        <v>33817</v>
      </c>
      <c r="B410" s="180">
        <v>3.33</v>
      </c>
    </row>
    <row r="411" spans="1:2" x14ac:dyDescent="0.2">
      <c r="A411" s="179">
        <v>33848</v>
      </c>
      <c r="B411" s="180">
        <v>3.06</v>
      </c>
    </row>
    <row r="412" spans="1:2" x14ac:dyDescent="0.2">
      <c r="A412" s="179">
        <v>33878</v>
      </c>
      <c r="B412" s="180">
        <v>3.17</v>
      </c>
    </row>
    <row r="413" spans="1:2" x14ac:dyDescent="0.2">
      <c r="A413" s="179">
        <v>33909</v>
      </c>
      <c r="B413" s="180">
        <v>3.52</v>
      </c>
    </row>
    <row r="414" spans="1:2" x14ac:dyDescent="0.2">
      <c r="A414" s="179">
        <v>33939</v>
      </c>
      <c r="B414" s="180">
        <v>3.55</v>
      </c>
    </row>
    <row r="415" spans="1:2" x14ac:dyDescent="0.2">
      <c r="A415" s="179">
        <v>33970</v>
      </c>
      <c r="B415" s="180">
        <v>3.35</v>
      </c>
    </row>
    <row r="416" spans="1:2" x14ac:dyDescent="0.2">
      <c r="A416" s="179">
        <v>34001</v>
      </c>
      <c r="B416" s="180">
        <v>3.25</v>
      </c>
    </row>
    <row r="417" spans="1:2" x14ac:dyDescent="0.2">
      <c r="A417" s="179">
        <v>34029</v>
      </c>
      <c r="B417" s="180">
        <v>3.2</v>
      </c>
    </row>
    <row r="418" spans="1:2" x14ac:dyDescent="0.2">
      <c r="A418" s="179">
        <v>34060</v>
      </c>
      <c r="B418" s="180">
        <v>3.11</v>
      </c>
    </row>
    <row r="419" spans="1:2" x14ac:dyDescent="0.2">
      <c r="A419" s="179">
        <v>34090</v>
      </c>
      <c r="B419" s="180">
        <v>3.23</v>
      </c>
    </row>
    <row r="420" spans="1:2" x14ac:dyDescent="0.2">
      <c r="A420" s="179">
        <v>34121</v>
      </c>
      <c r="B420" s="180">
        <v>3.39</v>
      </c>
    </row>
    <row r="421" spans="1:2" x14ac:dyDescent="0.2">
      <c r="A421" s="179">
        <v>34151</v>
      </c>
      <c r="B421" s="180">
        <v>3.33</v>
      </c>
    </row>
    <row r="422" spans="1:2" x14ac:dyDescent="0.2">
      <c r="A422" s="179">
        <v>34182</v>
      </c>
      <c r="B422" s="180">
        <v>3.3</v>
      </c>
    </row>
    <row r="423" spans="1:2" x14ac:dyDescent="0.2">
      <c r="A423" s="179">
        <v>34213</v>
      </c>
      <c r="B423" s="180">
        <v>3.22</v>
      </c>
    </row>
    <row r="424" spans="1:2" x14ac:dyDescent="0.2">
      <c r="A424" s="179">
        <v>34243</v>
      </c>
      <c r="B424" s="180">
        <v>3.25</v>
      </c>
    </row>
    <row r="425" spans="1:2" x14ac:dyDescent="0.2">
      <c r="A425" s="179">
        <v>34274</v>
      </c>
      <c r="B425" s="180">
        <v>3.42</v>
      </c>
    </row>
    <row r="426" spans="1:2" x14ac:dyDescent="0.2">
      <c r="A426" s="179">
        <v>34304</v>
      </c>
      <c r="B426" s="180">
        <v>3.45</v>
      </c>
    </row>
    <row r="427" spans="1:2" x14ac:dyDescent="0.2">
      <c r="A427" s="179">
        <v>34335</v>
      </c>
      <c r="B427" s="180">
        <v>3.39</v>
      </c>
    </row>
    <row r="428" spans="1:2" x14ac:dyDescent="0.2">
      <c r="A428" s="179">
        <v>34366</v>
      </c>
      <c r="B428" s="180">
        <v>3.69</v>
      </c>
    </row>
    <row r="429" spans="1:2" x14ac:dyDescent="0.2">
      <c r="A429" s="179">
        <v>34394</v>
      </c>
      <c r="B429" s="180">
        <v>4.1100000000000003</v>
      </c>
    </row>
    <row r="430" spans="1:2" x14ac:dyDescent="0.2">
      <c r="A430" s="179">
        <v>34425</v>
      </c>
      <c r="B430" s="180">
        <v>4.57</v>
      </c>
    </row>
    <row r="431" spans="1:2" x14ac:dyDescent="0.2">
      <c r="A431" s="179">
        <v>34455</v>
      </c>
      <c r="B431" s="180">
        <v>5.03</v>
      </c>
    </row>
    <row r="432" spans="1:2" x14ac:dyDescent="0.2">
      <c r="A432" s="179">
        <v>34486</v>
      </c>
      <c r="B432" s="180">
        <v>4.9800000000000004</v>
      </c>
    </row>
    <row r="433" spans="1:2" x14ac:dyDescent="0.2">
      <c r="A433" s="179">
        <v>34516</v>
      </c>
      <c r="B433" s="180">
        <v>5.17</v>
      </c>
    </row>
    <row r="434" spans="1:2" x14ac:dyDescent="0.2">
      <c r="A434" s="179">
        <v>34547</v>
      </c>
      <c r="B434" s="180">
        <v>5.25</v>
      </c>
    </row>
    <row r="435" spans="1:2" x14ac:dyDescent="0.2">
      <c r="A435" s="179">
        <v>34578</v>
      </c>
      <c r="B435" s="180">
        <v>5.43</v>
      </c>
    </row>
    <row r="436" spans="1:2" x14ac:dyDescent="0.2">
      <c r="A436" s="179">
        <v>34608</v>
      </c>
      <c r="B436" s="180">
        <v>5.75</v>
      </c>
    </row>
    <row r="437" spans="1:2" x14ac:dyDescent="0.2">
      <c r="A437" s="179">
        <v>34639</v>
      </c>
      <c r="B437" s="180">
        <v>6.13</v>
      </c>
    </row>
    <row r="438" spans="1:2" x14ac:dyDescent="0.2">
      <c r="A438" s="179">
        <v>34669</v>
      </c>
      <c r="B438" s="180">
        <v>6.67</v>
      </c>
    </row>
    <row r="439" spans="1:2" x14ac:dyDescent="0.2">
      <c r="A439" s="179">
        <v>34700</v>
      </c>
      <c r="B439" s="180">
        <v>6.59</v>
      </c>
    </row>
    <row r="440" spans="1:2" x14ac:dyDescent="0.2">
      <c r="A440" s="179">
        <v>34731</v>
      </c>
      <c r="B440" s="180">
        <v>6.28</v>
      </c>
    </row>
    <row r="441" spans="1:2" x14ac:dyDescent="0.2">
      <c r="A441" s="179">
        <v>34759</v>
      </c>
      <c r="B441" s="180">
        <v>6.03</v>
      </c>
    </row>
    <row r="442" spans="1:2" x14ac:dyDescent="0.2">
      <c r="A442" s="179">
        <v>34790</v>
      </c>
      <c r="B442" s="180">
        <v>5.88</v>
      </c>
    </row>
    <row r="443" spans="1:2" x14ac:dyDescent="0.2">
      <c r="A443" s="179">
        <v>34820</v>
      </c>
      <c r="B443" s="180">
        <v>5.65</v>
      </c>
    </row>
    <row r="444" spans="1:2" x14ac:dyDescent="0.2">
      <c r="A444" s="179">
        <v>34851</v>
      </c>
      <c r="B444" s="180">
        <v>5.33</v>
      </c>
    </row>
    <row r="445" spans="1:2" x14ac:dyDescent="0.2">
      <c r="A445" s="179">
        <v>34881</v>
      </c>
      <c r="B445" s="180">
        <v>5.28</v>
      </c>
    </row>
    <row r="446" spans="1:2" x14ac:dyDescent="0.2">
      <c r="A446" s="179">
        <v>34912</v>
      </c>
      <c r="B446" s="180">
        <v>5.43</v>
      </c>
    </row>
    <row r="447" spans="1:2" x14ac:dyDescent="0.2">
      <c r="A447" s="179">
        <v>34943</v>
      </c>
      <c r="B447" s="180">
        <v>5.31</v>
      </c>
    </row>
    <row r="448" spans="1:2" x14ac:dyDescent="0.2">
      <c r="A448" s="179">
        <v>34973</v>
      </c>
      <c r="B448" s="180">
        <v>5.28</v>
      </c>
    </row>
    <row r="449" spans="1:2" x14ac:dyDescent="0.2">
      <c r="A449" s="179">
        <v>35004</v>
      </c>
      <c r="B449" s="180">
        <v>5.14</v>
      </c>
    </row>
    <row r="450" spans="1:2" x14ac:dyDescent="0.2">
      <c r="A450" s="179">
        <v>35034</v>
      </c>
      <c r="B450" s="180">
        <v>5.03</v>
      </c>
    </row>
    <row r="451" spans="1:2" x14ac:dyDescent="0.2">
      <c r="A451" s="179">
        <v>35065</v>
      </c>
      <c r="B451" s="180">
        <v>4.82</v>
      </c>
    </row>
    <row r="452" spans="1:2" x14ac:dyDescent="0.2">
      <c r="A452" s="179">
        <v>35096</v>
      </c>
      <c r="B452" s="180">
        <v>4.6900000000000004</v>
      </c>
    </row>
    <row r="453" spans="1:2" x14ac:dyDescent="0.2">
      <c r="A453" s="179">
        <v>35125</v>
      </c>
      <c r="B453" s="180">
        <v>5.0599999999999996</v>
      </c>
    </row>
    <row r="454" spans="1:2" x14ac:dyDescent="0.2">
      <c r="A454" s="179">
        <v>35156</v>
      </c>
      <c r="B454" s="180">
        <v>5.23</v>
      </c>
    </row>
    <row r="455" spans="1:2" x14ac:dyDescent="0.2">
      <c r="A455" s="179">
        <v>35186</v>
      </c>
      <c r="B455" s="180">
        <v>5.33</v>
      </c>
    </row>
    <row r="456" spans="1:2" x14ac:dyDescent="0.2">
      <c r="A456" s="179">
        <v>35217</v>
      </c>
      <c r="B456" s="180">
        <v>5.48</v>
      </c>
    </row>
    <row r="457" spans="1:2" x14ac:dyDescent="0.2">
      <c r="A457" s="179">
        <v>35247</v>
      </c>
      <c r="B457" s="180">
        <v>5.52</v>
      </c>
    </row>
    <row r="458" spans="1:2" x14ac:dyDescent="0.2">
      <c r="A458" s="179">
        <v>35278</v>
      </c>
      <c r="B458" s="180">
        <v>5.35</v>
      </c>
    </row>
    <row r="459" spans="1:2" x14ac:dyDescent="0.2">
      <c r="A459" s="179">
        <v>35309</v>
      </c>
      <c r="B459" s="180">
        <v>5.5</v>
      </c>
    </row>
    <row r="460" spans="1:2" x14ac:dyDescent="0.2">
      <c r="A460" s="179">
        <v>35339</v>
      </c>
      <c r="B460" s="180">
        <v>5.25</v>
      </c>
    </row>
    <row r="461" spans="1:2" x14ac:dyDescent="0.2">
      <c r="A461" s="179">
        <v>35370</v>
      </c>
      <c r="B461" s="180">
        <v>5.14</v>
      </c>
    </row>
    <row r="462" spans="1:2" x14ac:dyDescent="0.2">
      <c r="A462" s="179">
        <v>35400</v>
      </c>
      <c r="B462" s="180">
        <v>5.18</v>
      </c>
    </row>
    <row r="463" spans="1:2" x14ac:dyDescent="0.2">
      <c r="A463" s="179">
        <v>35431</v>
      </c>
      <c r="B463" s="180">
        <v>5.3</v>
      </c>
    </row>
    <row r="464" spans="1:2" x14ac:dyDescent="0.2">
      <c r="A464" s="179">
        <v>35462</v>
      </c>
      <c r="B464" s="180">
        <v>5.23</v>
      </c>
    </row>
    <row r="465" spans="1:2" x14ac:dyDescent="0.2">
      <c r="A465" s="179">
        <v>35490</v>
      </c>
      <c r="B465" s="180">
        <v>5.47</v>
      </c>
    </row>
    <row r="466" spans="1:2" x14ac:dyDescent="0.2">
      <c r="A466" s="179">
        <v>35521</v>
      </c>
      <c r="B466" s="180">
        <v>5.64</v>
      </c>
    </row>
    <row r="467" spans="1:2" x14ac:dyDescent="0.2">
      <c r="A467" s="179">
        <v>35551</v>
      </c>
      <c r="B467" s="180">
        <v>5.54</v>
      </c>
    </row>
    <row r="468" spans="1:2" x14ac:dyDescent="0.2">
      <c r="A468" s="179">
        <v>35582</v>
      </c>
      <c r="B468" s="180">
        <v>5.38</v>
      </c>
    </row>
    <row r="469" spans="1:2" x14ac:dyDescent="0.2">
      <c r="A469" s="179">
        <v>35612</v>
      </c>
      <c r="B469" s="180">
        <v>5.24</v>
      </c>
    </row>
    <row r="470" spans="1:2" x14ac:dyDescent="0.2">
      <c r="A470" s="179">
        <v>35643</v>
      </c>
      <c r="B470" s="180">
        <v>5.27</v>
      </c>
    </row>
    <row r="471" spans="1:2" x14ac:dyDescent="0.2">
      <c r="A471" s="179">
        <v>35674</v>
      </c>
      <c r="B471" s="180">
        <v>5.23</v>
      </c>
    </row>
    <row r="472" spans="1:2" x14ac:dyDescent="0.2">
      <c r="A472" s="179">
        <v>35704</v>
      </c>
      <c r="B472" s="180">
        <v>5.17</v>
      </c>
    </row>
    <row r="473" spans="1:2" x14ac:dyDescent="0.2">
      <c r="A473" s="179">
        <v>35735</v>
      </c>
      <c r="B473" s="180">
        <v>5.17</v>
      </c>
    </row>
    <row r="474" spans="1:2" x14ac:dyDescent="0.2">
      <c r="A474" s="179">
        <v>35765</v>
      </c>
      <c r="B474" s="180">
        <v>5.24</v>
      </c>
    </row>
    <row r="475" spans="1:2" x14ac:dyDescent="0.2">
      <c r="A475" s="179">
        <v>35796</v>
      </c>
      <c r="B475" s="180">
        <v>4.9800000000000004</v>
      </c>
    </row>
    <row r="476" spans="1:2" x14ac:dyDescent="0.2">
      <c r="A476" s="179">
        <v>35827</v>
      </c>
      <c r="B476" s="180">
        <v>5.04</v>
      </c>
    </row>
    <row r="477" spans="1:2" x14ac:dyDescent="0.2">
      <c r="A477" s="179">
        <v>35855</v>
      </c>
      <c r="B477" s="180">
        <v>5.1100000000000003</v>
      </c>
    </row>
    <row r="478" spans="1:2" x14ac:dyDescent="0.2">
      <c r="A478" s="179">
        <v>35886</v>
      </c>
      <c r="B478" s="180">
        <v>5.0999999999999996</v>
      </c>
    </row>
    <row r="479" spans="1:2" x14ac:dyDescent="0.2">
      <c r="A479" s="179">
        <v>35916</v>
      </c>
      <c r="B479" s="180">
        <v>5.16</v>
      </c>
    </row>
    <row r="480" spans="1:2" x14ac:dyDescent="0.2">
      <c r="A480" s="179">
        <v>35947</v>
      </c>
      <c r="B480" s="180">
        <v>5.13</v>
      </c>
    </row>
    <row r="481" spans="1:2" x14ac:dyDescent="0.2">
      <c r="A481" s="179">
        <v>35977</v>
      </c>
      <c r="B481" s="180">
        <v>5.08</v>
      </c>
    </row>
    <row r="482" spans="1:2" x14ac:dyDescent="0.2">
      <c r="A482" s="179">
        <v>36008</v>
      </c>
      <c r="B482" s="180">
        <v>4.9400000000000004</v>
      </c>
    </row>
    <row r="483" spans="1:2" x14ac:dyDescent="0.2">
      <c r="A483" s="179">
        <v>36039</v>
      </c>
      <c r="B483" s="180">
        <v>4.5</v>
      </c>
    </row>
    <row r="484" spans="1:2" x14ac:dyDescent="0.2">
      <c r="A484" s="179">
        <v>36069</v>
      </c>
      <c r="B484" s="180">
        <v>3.95</v>
      </c>
    </row>
    <row r="485" spans="1:2" x14ac:dyDescent="0.2">
      <c r="A485" s="179">
        <v>36100</v>
      </c>
      <c r="B485" s="180">
        <v>4.33</v>
      </c>
    </row>
    <row r="486" spans="1:2" x14ac:dyDescent="0.2">
      <c r="A486" s="179">
        <v>36130</v>
      </c>
      <c r="B486" s="180">
        <v>4.32</v>
      </c>
    </row>
    <row r="487" spans="1:2" x14ac:dyDescent="0.2">
      <c r="A487" s="179">
        <v>36161</v>
      </c>
      <c r="B487" s="180">
        <v>4.3099999999999996</v>
      </c>
    </row>
    <row r="488" spans="1:2" x14ac:dyDescent="0.2">
      <c r="A488" s="179">
        <v>36192</v>
      </c>
      <c r="B488" s="180">
        <v>4.4800000000000004</v>
      </c>
    </row>
    <row r="489" spans="1:2" x14ac:dyDescent="0.2">
      <c r="A489" s="179">
        <v>36220</v>
      </c>
      <c r="B489" s="180">
        <v>4.53</v>
      </c>
    </row>
    <row r="490" spans="1:2" x14ac:dyDescent="0.2">
      <c r="A490" s="179">
        <v>36251</v>
      </c>
      <c r="B490" s="180">
        <v>4.45</v>
      </c>
    </row>
    <row r="491" spans="1:2" x14ac:dyDescent="0.2">
      <c r="A491" s="179">
        <v>36281</v>
      </c>
      <c r="B491" s="180">
        <v>4.5999999999999996</v>
      </c>
    </row>
    <row r="492" spans="1:2" x14ac:dyDescent="0.2">
      <c r="A492" s="179">
        <v>36312</v>
      </c>
      <c r="B492" s="180">
        <v>4.82</v>
      </c>
    </row>
    <row r="493" spans="1:2" x14ac:dyDescent="0.2">
      <c r="A493" s="179">
        <v>36342</v>
      </c>
      <c r="B493" s="180">
        <v>4.75</v>
      </c>
    </row>
    <row r="494" spans="1:2" x14ac:dyDescent="0.2">
      <c r="A494" s="179">
        <v>36373</v>
      </c>
      <c r="B494" s="180">
        <v>4.91</v>
      </c>
    </row>
    <row r="495" spans="1:2" x14ac:dyDescent="0.2">
      <c r="A495" s="179">
        <v>36404</v>
      </c>
      <c r="B495" s="180">
        <v>4.96</v>
      </c>
    </row>
    <row r="496" spans="1:2" x14ac:dyDescent="0.2">
      <c r="A496" s="179">
        <v>36434</v>
      </c>
      <c r="B496" s="180">
        <v>5.12</v>
      </c>
    </row>
    <row r="497" spans="1:2" x14ac:dyDescent="0.2">
      <c r="A497" s="179">
        <v>36465</v>
      </c>
      <c r="B497" s="180">
        <v>5.24</v>
      </c>
    </row>
    <row r="498" spans="1:2" x14ac:dyDescent="0.2">
      <c r="A498" s="179">
        <v>36495</v>
      </c>
      <c r="B498" s="180">
        <v>5.51</v>
      </c>
    </row>
    <row r="499" spans="1:2" x14ac:dyDescent="0.2">
      <c r="A499" s="179">
        <v>36526</v>
      </c>
      <c r="B499" s="180">
        <v>5.75</v>
      </c>
    </row>
    <row r="500" spans="1:2" x14ac:dyDescent="0.2">
      <c r="A500" s="179">
        <v>36557</v>
      </c>
      <c r="B500" s="180">
        <v>5.84</v>
      </c>
    </row>
    <row r="501" spans="1:2" x14ac:dyDescent="0.2">
      <c r="A501" s="179">
        <v>36586</v>
      </c>
      <c r="B501" s="180">
        <v>5.86</v>
      </c>
    </row>
    <row r="502" spans="1:2" x14ac:dyDescent="0.2">
      <c r="A502" s="179">
        <v>36617</v>
      </c>
      <c r="B502" s="180">
        <v>5.8</v>
      </c>
    </row>
    <row r="503" spans="1:2" x14ac:dyDescent="0.2">
      <c r="A503" s="179">
        <v>36647</v>
      </c>
      <c r="B503" s="180">
        <v>5.94</v>
      </c>
    </row>
    <row r="504" spans="1:2" x14ac:dyDescent="0.2">
      <c r="A504" s="179">
        <v>36678</v>
      </c>
      <c r="B504" s="180">
        <v>5.83</v>
      </c>
    </row>
    <row r="505" spans="1:2" x14ac:dyDescent="0.2">
      <c r="A505" s="179">
        <v>36708</v>
      </c>
      <c r="B505" s="180">
        <v>5.75</v>
      </c>
    </row>
    <row r="506" spans="1:2" x14ac:dyDescent="0.2">
      <c r="A506" s="179">
        <v>36739</v>
      </c>
      <c r="B506" s="180">
        <v>5.87</v>
      </c>
    </row>
    <row r="507" spans="1:2" x14ac:dyDescent="0.2">
      <c r="A507" s="179">
        <v>36770</v>
      </c>
      <c r="B507" s="180">
        <v>5.79</v>
      </c>
    </row>
    <row r="508" spans="1:2" x14ac:dyDescent="0.2">
      <c r="A508" s="179">
        <v>36800</v>
      </c>
      <c r="B508" s="180">
        <v>5.72</v>
      </c>
    </row>
    <row r="509" spans="1:2" x14ac:dyDescent="0.2">
      <c r="A509" s="179">
        <v>36831</v>
      </c>
      <c r="B509" s="180">
        <v>5.84</v>
      </c>
    </row>
    <row r="510" spans="1:2" x14ac:dyDescent="0.2">
      <c r="A510" s="179">
        <v>36861</v>
      </c>
      <c r="B510" s="180">
        <v>5.33</v>
      </c>
    </row>
    <row r="511" spans="1:2" x14ac:dyDescent="0.2">
      <c r="A511" s="179">
        <v>36892</v>
      </c>
      <c r="B511" s="180">
        <v>4.63</v>
      </c>
    </row>
    <row r="512" spans="1:2" x14ac:dyDescent="0.2">
      <c r="A512" s="179">
        <v>36923</v>
      </c>
      <c r="B512" s="180">
        <v>4.51</v>
      </c>
    </row>
    <row r="513" spans="1:2" x14ac:dyDescent="0.2">
      <c r="A513" s="179">
        <v>36951</v>
      </c>
      <c r="B513" s="180">
        <v>4.1100000000000003</v>
      </c>
    </row>
    <row r="514" spans="1:2" x14ac:dyDescent="0.2">
      <c r="A514" s="179">
        <v>36982</v>
      </c>
      <c r="B514" s="180">
        <v>3.8</v>
      </c>
    </row>
    <row r="515" spans="1:2" x14ac:dyDescent="0.2">
      <c r="A515" s="179">
        <v>37012</v>
      </c>
      <c r="B515" s="180">
        <v>3.6</v>
      </c>
    </row>
    <row r="516" spans="1:2" x14ac:dyDescent="0.2">
      <c r="A516" s="179">
        <v>37043</v>
      </c>
      <c r="B516" s="180">
        <v>3.37</v>
      </c>
    </row>
    <row r="517" spans="1:2" x14ac:dyDescent="0.2">
      <c r="A517" s="179">
        <v>37073</v>
      </c>
      <c r="B517" s="180">
        <v>3.39</v>
      </c>
    </row>
    <row r="518" spans="1:2" x14ac:dyDescent="0.2">
      <c r="A518" s="179">
        <v>37104</v>
      </c>
      <c r="B518" s="180">
        <v>3.26</v>
      </c>
    </row>
    <row r="519" spans="1:2" x14ac:dyDescent="0.2">
      <c r="A519" s="179">
        <v>37135</v>
      </c>
      <c r="B519" s="181" t="e">
        <f>NA()</f>
        <v>#N/A</v>
      </c>
    </row>
    <row r="520" spans="1:2" x14ac:dyDescent="0.2">
      <c r="A520" s="179">
        <v>37165</v>
      </c>
      <c r="B520" s="181" t="e">
        <f>NA()</f>
        <v>#N/A</v>
      </c>
    </row>
    <row r="521" spans="1:2" x14ac:dyDescent="0.2">
      <c r="A521" s="179">
        <v>37196</v>
      </c>
      <c r="B521" s="181" t="e">
        <f>NA()</f>
        <v>#N/A</v>
      </c>
    </row>
    <row r="522" spans="1:2" x14ac:dyDescent="0.2">
      <c r="A522" s="179">
        <v>37226</v>
      </c>
      <c r="B522" s="181" t="e">
        <f>NA()</f>
        <v>#N/A</v>
      </c>
    </row>
    <row r="523" spans="1:2" x14ac:dyDescent="0.2">
      <c r="A523" s="179">
        <v>37257</v>
      </c>
      <c r="B523" s="181" t="e">
        <f>NA()</f>
        <v>#N/A</v>
      </c>
    </row>
    <row r="524" spans="1:2" x14ac:dyDescent="0.2">
      <c r="A524" s="179">
        <v>37288</v>
      </c>
      <c r="B524" s="181" t="e">
        <f>NA()</f>
        <v>#N/A</v>
      </c>
    </row>
    <row r="525" spans="1:2" x14ac:dyDescent="0.2">
      <c r="A525" s="179">
        <v>37316</v>
      </c>
      <c r="B525" s="181" t="e">
        <f>NA()</f>
        <v>#N/A</v>
      </c>
    </row>
    <row r="526" spans="1:2" x14ac:dyDescent="0.2">
      <c r="A526" s="179">
        <v>37347</v>
      </c>
      <c r="B526" s="181" t="e">
        <f>NA()</f>
        <v>#N/A</v>
      </c>
    </row>
    <row r="527" spans="1:2" x14ac:dyDescent="0.2">
      <c r="A527" s="179">
        <v>37377</v>
      </c>
      <c r="B527" s="181" t="e">
        <f>NA()</f>
        <v>#N/A</v>
      </c>
    </row>
    <row r="528" spans="1:2" x14ac:dyDescent="0.2">
      <c r="A528" s="179">
        <v>37408</v>
      </c>
      <c r="B528" s="181" t="e">
        <f>NA()</f>
        <v>#N/A</v>
      </c>
    </row>
    <row r="529" spans="1:2" x14ac:dyDescent="0.2">
      <c r="A529" s="179">
        <v>37438</v>
      </c>
      <c r="B529" s="181" t="e">
        <f>NA()</f>
        <v>#N/A</v>
      </c>
    </row>
    <row r="530" spans="1:2" x14ac:dyDescent="0.2">
      <c r="A530" s="179">
        <v>37469</v>
      </c>
      <c r="B530" s="181" t="e">
        <f>NA()</f>
        <v>#N/A</v>
      </c>
    </row>
    <row r="531" spans="1:2" x14ac:dyDescent="0.2">
      <c r="A531" s="179">
        <v>37500</v>
      </c>
      <c r="B531" s="181" t="e">
        <f>NA()</f>
        <v>#N/A</v>
      </c>
    </row>
    <row r="532" spans="1:2" x14ac:dyDescent="0.2">
      <c r="A532" s="179">
        <v>37530</v>
      </c>
      <c r="B532" s="181" t="e">
        <f>NA()</f>
        <v>#N/A</v>
      </c>
    </row>
    <row r="533" spans="1:2" x14ac:dyDescent="0.2">
      <c r="A533" s="179">
        <v>37561</v>
      </c>
      <c r="B533" s="181" t="e">
        <f>NA()</f>
        <v>#N/A</v>
      </c>
    </row>
    <row r="534" spans="1:2" x14ac:dyDescent="0.2">
      <c r="A534" s="179">
        <v>37591</v>
      </c>
      <c r="B534" s="181" t="e">
        <f>NA()</f>
        <v>#N/A</v>
      </c>
    </row>
    <row r="535" spans="1:2" x14ac:dyDescent="0.2">
      <c r="A535" s="179">
        <v>37622</v>
      </c>
      <c r="B535" s="181" t="e">
        <f>NA()</f>
        <v>#N/A</v>
      </c>
    </row>
    <row r="536" spans="1:2" x14ac:dyDescent="0.2">
      <c r="A536" s="179">
        <v>37653</v>
      </c>
      <c r="B536" s="181" t="e">
        <f>NA()</f>
        <v>#N/A</v>
      </c>
    </row>
    <row r="537" spans="1:2" x14ac:dyDescent="0.2">
      <c r="A537" s="179">
        <v>37681</v>
      </c>
      <c r="B537" s="181" t="e">
        <f>NA()</f>
        <v>#N/A</v>
      </c>
    </row>
    <row r="538" spans="1:2" x14ac:dyDescent="0.2">
      <c r="A538" s="179">
        <v>37712</v>
      </c>
      <c r="B538" s="181" t="e">
        <f>NA()</f>
        <v>#N/A</v>
      </c>
    </row>
    <row r="539" spans="1:2" x14ac:dyDescent="0.2">
      <c r="A539" s="179">
        <v>37742</v>
      </c>
      <c r="B539" s="181" t="e">
        <f>NA()</f>
        <v>#N/A</v>
      </c>
    </row>
    <row r="540" spans="1:2" x14ac:dyDescent="0.2">
      <c r="A540" s="179">
        <v>37773</v>
      </c>
      <c r="B540" s="181" t="e">
        <f>NA()</f>
        <v>#N/A</v>
      </c>
    </row>
    <row r="541" spans="1:2" x14ac:dyDescent="0.2">
      <c r="A541" s="179">
        <v>37803</v>
      </c>
      <c r="B541" s="181" t="e">
        <f>NA()</f>
        <v>#N/A</v>
      </c>
    </row>
    <row r="542" spans="1:2" x14ac:dyDescent="0.2">
      <c r="A542" s="179">
        <v>37834</v>
      </c>
      <c r="B542" s="181" t="e">
        <f>NA()</f>
        <v>#N/A</v>
      </c>
    </row>
    <row r="543" spans="1:2" x14ac:dyDescent="0.2">
      <c r="A543" s="179">
        <v>37865</v>
      </c>
      <c r="B543" s="181" t="e">
        <f>NA()</f>
        <v>#N/A</v>
      </c>
    </row>
    <row r="544" spans="1:2" x14ac:dyDescent="0.2">
      <c r="A544" s="179">
        <v>37895</v>
      </c>
      <c r="B544" s="181" t="e">
        <f>NA()</f>
        <v>#N/A</v>
      </c>
    </row>
    <row r="545" spans="1:2" x14ac:dyDescent="0.2">
      <c r="A545" s="179">
        <v>37926</v>
      </c>
      <c r="B545" s="181" t="e">
        <f>NA()</f>
        <v>#N/A</v>
      </c>
    </row>
    <row r="546" spans="1:2" x14ac:dyDescent="0.2">
      <c r="A546" s="179">
        <v>37956</v>
      </c>
      <c r="B546" s="181" t="e">
        <f>NA()</f>
        <v>#N/A</v>
      </c>
    </row>
    <row r="547" spans="1:2" x14ac:dyDescent="0.2">
      <c r="A547" s="179">
        <v>37987</v>
      </c>
      <c r="B547" s="181" t="e">
        <f>NA()</f>
        <v>#N/A</v>
      </c>
    </row>
    <row r="548" spans="1:2" x14ac:dyDescent="0.2">
      <c r="A548" s="179">
        <v>38018</v>
      </c>
      <c r="B548" s="181" t="e">
        <f>NA()</f>
        <v>#N/A</v>
      </c>
    </row>
    <row r="549" spans="1:2" x14ac:dyDescent="0.2">
      <c r="A549" s="179">
        <v>38047</v>
      </c>
      <c r="B549" s="181" t="e">
        <f>NA()</f>
        <v>#N/A</v>
      </c>
    </row>
    <row r="550" spans="1:2" x14ac:dyDescent="0.2">
      <c r="A550" s="179">
        <v>38078</v>
      </c>
      <c r="B550" s="181" t="e">
        <f>NA()</f>
        <v>#N/A</v>
      </c>
    </row>
    <row r="551" spans="1:2" x14ac:dyDescent="0.2">
      <c r="A551" s="179">
        <v>38108</v>
      </c>
      <c r="B551" s="181" t="e">
        <f>NA()</f>
        <v>#N/A</v>
      </c>
    </row>
    <row r="552" spans="1:2" x14ac:dyDescent="0.2">
      <c r="A552" s="179">
        <v>38139</v>
      </c>
      <c r="B552" s="181" t="e">
        <f>NA()</f>
        <v>#N/A</v>
      </c>
    </row>
    <row r="553" spans="1:2" x14ac:dyDescent="0.2">
      <c r="A553" s="179">
        <v>38169</v>
      </c>
      <c r="B553" s="181" t="e">
        <f>NA()</f>
        <v>#N/A</v>
      </c>
    </row>
    <row r="554" spans="1:2" x14ac:dyDescent="0.2">
      <c r="A554" s="179">
        <v>38200</v>
      </c>
      <c r="B554" s="181" t="e">
        <f>NA()</f>
        <v>#N/A</v>
      </c>
    </row>
    <row r="555" spans="1:2" x14ac:dyDescent="0.2">
      <c r="A555" s="179">
        <v>38231</v>
      </c>
      <c r="B555" s="181" t="e">
        <f>NA()</f>
        <v>#N/A</v>
      </c>
    </row>
    <row r="556" spans="1:2" x14ac:dyDescent="0.2">
      <c r="A556" s="179">
        <v>38261</v>
      </c>
      <c r="B556" s="181" t="e">
        <f>NA()</f>
        <v>#N/A</v>
      </c>
    </row>
    <row r="557" spans="1:2" x14ac:dyDescent="0.2">
      <c r="A557" s="179">
        <v>38292</v>
      </c>
      <c r="B557" s="181" t="e">
        <f>NA()</f>
        <v>#N/A</v>
      </c>
    </row>
    <row r="558" spans="1:2" x14ac:dyDescent="0.2">
      <c r="A558" s="179">
        <v>38322</v>
      </c>
      <c r="B558" s="181" t="e">
        <f>NA()</f>
        <v>#N/A</v>
      </c>
    </row>
    <row r="559" spans="1:2" x14ac:dyDescent="0.2">
      <c r="A559" s="179">
        <v>38353</v>
      </c>
      <c r="B559" s="181" t="e">
        <f>NA()</f>
        <v>#N/A</v>
      </c>
    </row>
    <row r="560" spans="1:2" x14ac:dyDescent="0.2">
      <c r="A560" s="179">
        <v>38384</v>
      </c>
      <c r="B560" s="181" t="e">
        <f>NA()</f>
        <v>#N/A</v>
      </c>
    </row>
    <row r="561" spans="1:2" x14ac:dyDescent="0.2">
      <c r="A561" s="179">
        <v>38412</v>
      </c>
      <c r="B561" s="181" t="e">
        <f>NA()</f>
        <v>#N/A</v>
      </c>
    </row>
    <row r="562" spans="1:2" x14ac:dyDescent="0.2">
      <c r="A562" s="179">
        <v>38443</v>
      </c>
      <c r="B562" s="181" t="e">
        <f>NA()</f>
        <v>#N/A</v>
      </c>
    </row>
    <row r="563" spans="1:2" x14ac:dyDescent="0.2">
      <c r="A563" s="179">
        <v>38473</v>
      </c>
      <c r="B563" s="181" t="e">
        <f>NA()</f>
        <v>#N/A</v>
      </c>
    </row>
    <row r="564" spans="1:2" x14ac:dyDescent="0.2">
      <c r="A564" s="179">
        <v>38504</v>
      </c>
      <c r="B564" s="181" t="e">
        <f>NA()</f>
        <v>#N/A</v>
      </c>
    </row>
    <row r="565" spans="1:2" x14ac:dyDescent="0.2">
      <c r="A565" s="179">
        <v>38534</v>
      </c>
      <c r="B565" s="181" t="e">
        <f>NA()</f>
        <v>#N/A</v>
      </c>
    </row>
    <row r="566" spans="1:2" x14ac:dyDescent="0.2">
      <c r="A566" s="179">
        <v>38565</v>
      </c>
      <c r="B566" s="181" t="e">
        <f>NA()</f>
        <v>#N/A</v>
      </c>
    </row>
    <row r="567" spans="1:2" x14ac:dyDescent="0.2">
      <c r="A567" s="179">
        <v>38596</v>
      </c>
      <c r="B567" s="181" t="e">
        <f>NA()</f>
        <v>#N/A</v>
      </c>
    </row>
    <row r="568" spans="1:2" x14ac:dyDescent="0.2">
      <c r="A568" s="179">
        <v>38626</v>
      </c>
      <c r="B568" s="181" t="e">
        <f>NA()</f>
        <v>#N/A</v>
      </c>
    </row>
    <row r="569" spans="1:2" x14ac:dyDescent="0.2">
      <c r="A569" s="179">
        <v>38657</v>
      </c>
      <c r="B569" s="181" t="e">
        <f>NA()</f>
        <v>#N/A</v>
      </c>
    </row>
    <row r="570" spans="1:2" x14ac:dyDescent="0.2">
      <c r="A570" s="179">
        <v>38687</v>
      </c>
      <c r="B570" s="181" t="e">
        <f>NA()</f>
        <v>#N/A</v>
      </c>
    </row>
    <row r="571" spans="1:2" x14ac:dyDescent="0.2">
      <c r="A571" s="179">
        <v>38718</v>
      </c>
      <c r="B571" s="181" t="e">
        <f>NA()</f>
        <v>#N/A</v>
      </c>
    </row>
    <row r="572" spans="1:2" x14ac:dyDescent="0.2">
      <c r="A572" s="179">
        <v>38749</v>
      </c>
      <c r="B572" s="181" t="e">
        <f>NA()</f>
        <v>#N/A</v>
      </c>
    </row>
    <row r="573" spans="1:2" x14ac:dyDescent="0.2">
      <c r="A573" s="179">
        <v>38777</v>
      </c>
      <c r="B573" s="181" t="e">
        <f>NA()</f>
        <v>#N/A</v>
      </c>
    </row>
    <row r="574" spans="1:2" x14ac:dyDescent="0.2">
      <c r="A574" s="179">
        <v>38808</v>
      </c>
      <c r="B574" s="181" t="e">
        <f>NA()</f>
        <v>#N/A</v>
      </c>
    </row>
    <row r="575" spans="1:2" x14ac:dyDescent="0.2">
      <c r="A575" s="179">
        <v>38838</v>
      </c>
      <c r="B575" s="181" t="e">
        <f>NA()</f>
        <v>#N/A</v>
      </c>
    </row>
    <row r="576" spans="1:2" x14ac:dyDescent="0.2">
      <c r="A576" s="179">
        <v>38869</v>
      </c>
      <c r="B576" s="181" t="e">
        <f>NA()</f>
        <v>#N/A</v>
      </c>
    </row>
    <row r="577" spans="1:2" x14ac:dyDescent="0.2">
      <c r="A577" s="179">
        <v>38899</v>
      </c>
      <c r="B577" s="181" t="e">
        <f>NA()</f>
        <v>#N/A</v>
      </c>
    </row>
    <row r="578" spans="1:2" x14ac:dyDescent="0.2">
      <c r="A578" s="179">
        <v>38930</v>
      </c>
      <c r="B578" s="181" t="e">
        <f>NA()</f>
        <v>#N/A</v>
      </c>
    </row>
    <row r="579" spans="1:2" x14ac:dyDescent="0.2">
      <c r="A579" s="179">
        <v>38961</v>
      </c>
      <c r="B579" s="181" t="e">
        <f>NA()</f>
        <v>#N/A</v>
      </c>
    </row>
    <row r="580" spans="1:2" x14ac:dyDescent="0.2">
      <c r="A580" s="179">
        <v>38991</v>
      </c>
      <c r="B580" s="181" t="e">
        <f>NA()</f>
        <v>#N/A</v>
      </c>
    </row>
    <row r="581" spans="1:2" x14ac:dyDescent="0.2">
      <c r="A581" s="179">
        <v>39022</v>
      </c>
      <c r="B581" s="181" t="e">
        <f>NA()</f>
        <v>#N/A</v>
      </c>
    </row>
    <row r="582" spans="1:2" x14ac:dyDescent="0.2">
      <c r="A582" s="179">
        <v>39052</v>
      </c>
      <c r="B582" s="181" t="e">
        <f>NA()</f>
        <v>#N/A</v>
      </c>
    </row>
    <row r="583" spans="1:2" x14ac:dyDescent="0.2">
      <c r="A583" s="179">
        <v>39083</v>
      </c>
      <c r="B583" s="181" t="e">
        <f>NA()</f>
        <v>#N/A</v>
      </c>
    </row>
    <row r="584" spans="1:2" x14ac:dyDescent="0.2">
      <c r="A584" s="179">
        <v>39114</v>
      </c>
      <c r="B584" s="181" t="e">
        <f>NA()</f>
        <v>#N/A</v>
      </c>
    </row>
    <row r="585" spans="1:2" x14ac:dyDescent="0.2">
      <c r="A585" s="179">
        <v>39142</v>
      </c>
      <c r="B585" s="181" t="e">
        <f>NA()</f>
        <v>#N/A</v>
      </c>
    </row>
    <row r="586" spans="1:2" x14ac:dyDescent="0.2">
      <c r="A586" s="179">
        <v>39173</v>
      </c>
      <c r="B586" s="181" t="e">
        <f>NA()</f>
        <v>#N/A</v>
      </c>
    </row>
    <row r="587" spans="1:2" x14ac:dyDescent="0.2">
      <c r="A587" s="179">
        <v>39203</v>
      </c>
      <c r="B587" s="181" t="e">
        <f>NA()</f>
        <v>#N/A</v>
      </c>
    </row>
    <row r="588" spans="1:2" x14ac:dyDescent="0.2">
      <c r="A588" s="179">
        <v>39234</v>
      </c>
      <c r="B588" s="181" t="e">
        <f>NA()</f>
        <v>#N/A</v>
      </c>
    </row>
    <row r="589" spans="1:2" x14ac:dyDescent="0.2">
      <c r="A589" s="179">
        <v>39264</v>
      </c>
      <c r="B589" s="181" t="e">
        <f>NA()</f>
        <v>#N/A</v>
      </c>
    </row>
    <row r="590" spans="1:2" x14ac:dyDescent="0.2">
      <c r="A590" s="179">
        <v>39295</v>
      </c>
      <c r="B590" s="181" t="e">
        <f>NA()</f>
        <v>#N/A</v>
      </c>
    </row>
    <row r="591" spans="1:2" x14ac:dyDescent="0.2">
      <c r="A591" s="179">
        <v>39326</v>
      </c>
      <c r="B591" s="181" t="e">
        <f>NA()</f>
        <v>#N/A</v>
      </c>
    </row>
    <row r="592" spans="1:2" x14ac:dyDescent="0.2">
      <c r="A592" s="179">
        <v>39356</v>
      </c>
      <c r="B592" s="181" t="e">
        <f>NA()</f>
        <v>#N/A</v>
      </c>
    </row>
    <row r="593" spans="1:2" x14ac:dyDescent="0.2">
      <c r="A593" s="179">
        <v>39387</v>
      </c>
      <c r="B593" s="181" t="e">
        <f>NA()</f>
        <v>#N/A</v>
      </c>
    </row>
    <row r="594" spans="1:2" x14ac:dyDescent="0.2">
      <c r="A594" s="179">
        <v>39417</v>
      </c>
      <c r="B594" s="181" t="e">
        <f>NA()</f>
        <v>#N/A</v>
      </c>
    </row>
    <row r="595" spans="1:2" x14ac:dyDescent="0.2">
      <c r="A595" s="179">
        <v>39448</v>
      </c>
      <c r="B595" s="181" t="e">
        <f>NA()</f>
        <v>#N/A</v>
      </c>
    </row>
    <row r="596" spans="1:2" x14ac:dyDescent="0.2">
      <c r="A596" s="179">
        <v>39479</v>
      </c>
      <c r="B596" s="181" t="e">
        <f>NA()</f>
        <v>#N/A</v>
      </c>
    </row>
    <row r="597" spans="1:2" x14ac:dyDescent="0.2">
      <c r="A597" s="179">
        <v>39508</v>
      </c>
      <c r="B597" s="181" t="e">
        <f>NA()</f>
        <v>#N/A</v>
      </c>
    </row>
    <row r="598" spans="1:2" x14ac:dyDescent="0.2">
      <c r="A598" s="179">
        <v>39539</v>
      </c>
      <c r="B598" s="181" t="e">
        <f>NA()</f>
        <v>#N/A</v>
      </c>
    </row>
    <row r="599" spans="1:2" x14ac:dyDescent="0.2">
      <c r="A599" s="179">
        <v>39569</v>
      </c>
      <c r="B599" s="181" t="e">
        <f>NA()</f>
        <v>#N/A</v>
      </c>
    </row>
    <row r="600" spans="1:2" x14ac:dyDescent="0.2">
      <c r="A600" s="179">
        <v>39600</v>
      </c>
      <c r="B600" s="180">
        <v>2.35</v>
      </c>
    </row>
    <row r="601" spans="1:2" x14ac:dyDescent="0.2">
      <c r="A601" s="179">
        <v>39630</v>
      </c>
      <c r="B601" s="180">
        <v>2.2000000000000002</v>
      </c>
    </row>
    <row r="602" spans="1:2" x14ac:dyDescent="0.2">
      <c r="A602" s="179">
        <v>39661</v>
      </c>
      <c r="B602" s="180">
        <v>2.11</v>
      </c>
    </row>
    <row r="603" spans="1:2" x14ac:dyDescent="0.2">
      <c r="A603" s="179">
        <v>39692</v>
      </c>
      <c r="B603" s="180">
        <v>1.86</v>
      </c>
    </row>
    <row r="604" spans="1:2" x14ac:dyDescent="0.2">
      <c r="A604" s="179">
        <v>39722</v>
      </c>
      <c r="B604" s="180">
        <v>1.38</v>
      </c>
    </row>
    <row r="605" spans="1:2" x14ac:dyDescent="0.2">
      <c r="A605" s="179">
        <v>39753</v>
      </c>
      <c r="B605" s="180">
        <v>1.04</v>
      </c>
    </row>
    <row r="606" spans="1:2" x14ac:dyDescent="0.2">
      <c r="A606" s="179">
        <v>39783</v>
      </c>
      <c r="B606" s="180">
        <v>0.47</v>
      </c>
    </row>
    <row r="607" spans="1:2" x14ac:dyDescent="0.2">
      <c r="A607" s="179">
        <v>39814</v>
      </c>
      <c r="B607" s="180">
        <v>0.42</v>
      </c>
    </row>
    <row r="608" spans="1:2" x14ac:dyDescent="0.2">
      <c r="A608" s="179">
        <v>39845</v>
      </c>
      <c r="B608" s="180">
        <v>0.6</v>
      </c>
    </row>
    <row r="609" spans="1:2" x14ac:dyDescent="0.2">
      <c r="A609" s="179">
        <v>39873</v>
      </c>
      <c r="B609" s="180">
        <v>0.62</v>
      </c>
    </row>
    <row r="610" spans="1:2" x14ac:dyDescent="0.2">
      <c r="A610" s="179">
        <v>39904</v>
      </c>
      <c r="B610" s="180">
        <v>0.52</v>
      </c>
    </row>
    <row r="611" spans="1:2" x14ac:dyDescent="0.2">
      <c r="A611" s="179">
        <v>39934</v>
      </c>
      <c r="B611" s="180">
        <v>0.48</v>
      </c>
    </row>
    <row r="612" spans="1:2" x14ac:dyDescent="0.2">
      <c r="A612" s="179">
        <v>39965</v>
      </c>
      <c r="B612" s="180">
        <v>0.49</v>
      </c>
    </row>
    <row r="613" spans="1:2" x14ac:dyDescent="0.2">
      <c r="A613" s="179">
        <v>39995</v>
      </c>
      <c r="B613" s="180">
        <v>0.46</v>
      </c>
    </row>
    <row r="614" spans="1:2" x14ac:dyDescent="0.2">
      <c r="A614" s="179">
        <v>40026</v>
      </c>
      <c r="B614" s="180">
        <v>0.44</v>
      </c>
    </row>
    <row r="615" spans="1:2" x14ac:dyDescent="0.2">
      <c r="A615" s="179">
        <v>40057</v>
      </c>
      <c r="B615" s="180">
        <v>0.38</v>
      </c>
    </row>
    <row r="616" spans="1:2" x14ac:dyDescent="0.2">
      <c r="A616" s="179">
        <v>40087</v>
      </c>
      <c r="B616" s="180">
        <v>0.35</v>
      </c>
    </row>
    <row r="617" spans="1:2" x14ac:dyDescent="0.2">
      <c r="A617" s="179">
        <v>40118</v>
      </c>
      <c r="B617" s="180">
        <v>0.28999999999999998</v>
      </c>
    </row>
    <row r="618" spans="1:2" x14ac:dyDescent="0.2">
      <c r="A618" s="179">
        <v>40148</v>
      </c>
      <c r="B618" s="180">
        <v>0.35</v>
      </c>
    </row>
    <row r="619" spans="1:2" x14ac:dyDescent="0.2">
      <c r="A619" s="179">
        <v>40179</v>
      </c>
      <c r="B619" s="180">
        <v>0.32</v>
      </c>
    </row>
    <row r="620" spans="1:2" x14ac:dyDescent="0.2">
      <c r="A620" s="179">
        <v>40210</v>
      </c>
      <c r="B620" s="180">
        <v>0.33</v>
      </c>
    </row>
    <row r="621" spans="1:2" x14ac:dyDescent="0.2">
      <c r="A621" s="179">
        <v>40238</v>
      </c>
      <c r="B621" s="180">
        <v>0.37</v>
      </c>
    </row>
    <row r="622" spans="1:2" x14ac:dyDescent="0.2">
      <c r="A622" s="179">
        <v>40269</v>
      </c>
      <c r="B622" s="180">
        <v>0.42</v>
      </c>
    </row>
    <row r="623" spans="1:2" x14ac:dyDescent="0.2">
      <c r="A623" s="179">
        <v>40299</v>
      </c>
      <c r="B623" s="180">
        <v>0.35</v>
      </c>
    </row>
    <row r="624" spans="1:2" x14ac:dyDescent="0.2">
      <c r="A624" s="179">
        <v>40330</v>
      </c>
      <c r="B624" s="180">
        <v>0.3</v>
      </c>
    </row>
    <row r="625" spans="1:2" x14ac:dyDescent="0.2">
      <c r="A625" s="179">
        <v>40360</v>
      </c>
      <c r="B625" s="180">
        <v>0.28000000000000003</v>
      </c>
    </row>
    <row r="626" spans="1:2" x14ac:dyDescent="0.2">
      <c r="A626" s="179">
        <v>40391</v>
      </c>
      <c r="B626" s="180">
        <v>0.25</v>
      </c>
    </row>
    <row r="627" spans="1:2" x14ac:dyDescent="0.2">
      <c r="A627" s="179">
        <v>40422</v>
      </c>
      <c r="B627" s="180">
        <v>0.25</v>
      </c>
    </row>
    <row r="628" spans="1:2" x14ac:dyDescent="0.2">
      <c r="A628" s="179">
        <v>40452</v>
      </c>
      <c r="B628" s="180">
        <v>0.22</v>
      </c>
    </row>
    <row r="629" spans="1:2" x14ac:dyDescent="0.2">
      <c r="A629" s="179">
        <v>40483</v>
      </c>
      <c r="B629" s="180">
        <v>0.24</v>
      </c>
    </row>
    <row r="630" spans="1:2" x14ac:dyDescent="0.2">
      <c r="A630" s="179">
        <v>40513</v>
      </c>
      <c r="B630" s="180">
        <v>0.28000000000000003</v>
      </c>
    </row>
    <row r="631" spans="1:2" x14ac:dyDescent="0.2">
      <c r="A631" s="179">
        <v>40544</v>
      </c>
      <c r="B631" s="180">
        <v>0.26</v>
      </c>
    </row>
    <row r="632" spans="1:2" x14ac:dyDescent="0.2">
      <c r="A632" s="179">
        <v>40575</v>
      </c>
      <c r="B632" s="180">
        <v>0.27</v>
      </c>
    </row>
    <row r="633" spans="1:2" x14ac:dyDescent="0.2">
      <c r="A633" s="179">
        <v>40603</v>
      </c>
      <c r="B633" s="180">
        <v>0.24</v>
      </c>
    </row>
    <row r="634" spans="1:2" x14ac:dyDescent="0.2">
      <c r="A634" s="179">
        <v>40634</v>
      </c>
      <c r="B634" s="180">
        <v>0.23</v>
      </c>
    </row>
    <row r="635" spans="1:2" x14ac:dyDescent="0.2">
      <c r="A635" s="179">
        <v>40664</v>
      </c>
      <c r="B635" s="180">
        <v>0.17</v>
      </c>
    </row>
    <row r="636" spans="1:2" x14ac:dyDescent="0.2">
      <c r="A636" s="179">
        <v>40695</v>
      </c>
      <c r="B636" s="180">
        <v>0.17</v>
      </c>
    </row>
    <row r="637" spans="1:2" x14ac:dyDescent="0.2">
      <c r="A637" s="179">
        <v>40725</v>
      </c>
      <c r="B637" s="180">
        <v>0.18</v>
      </c>
    </row>
    <row r="638" spans="1:2" x14ac:dyDescent="0.2">
      <c r="A638" s="179">
        <v>40756</v>
      </c>
      <c r="B638" s="180">
        <v>0.11</v>
      </c>
    </row>
    <row r="639" spans="1:2" x14ac:dyDescent="0.2">
      <c r="A639" s="179">
        <v>40787</v>
      </c>
      <c r="B639" s="180">
        <v>0.1</v>
      </c>
    </row>
    <row r="640" spans="1:2" x14ac:dyDescent="0.2">
      <c r="A640" s="179">
        <v>40817</v>
      </c>
      <c r="B640" s="180">
        <v>0.11</v>
      </c>
    </row>
    <row r="641" spans="1:2" x14ac:dyDescent="0.2">
      <c r="A641" s="179">
        <v>40848</v>
      </c>
      <c r="B641" s="180">
        <v>0.11</v>
      </c>
    </row>
    <row r="642" spans="1:2" x14ac:dyDescent="0.2">
      <c r="A642" s="179">
        <v>40878</v>
      </c>
      <c r="B642" s="180">
        <v>0.11</v>
      </c>
    </row>
    <row r="643" spans="1:2" x14ac:dyDescent="0.2">
      <c r="A643" s="179">
        <v>40909</v>
      </c>
      <c r="B643" s="180">
        <v>0.11</v>
      </c>
    </row>
    <row r="644" spans="1:2" x14ac:dyDescent="0.2">
      <c r="A644" s="179">
        <v>40940</v>
      </c>
      <c r="B644" s="180">
        <v>0.15</v>
      </c>
    </row>
    <row r="645" spans="1:2" x14ac:dyDescent="0.2">
      <c r="A645" s="179">
        <v>40969</v>
      </c>
      <c r="B645" s="180">
        <v>0.18</v>
      </c>
    </row>
    <row r="646" spans="1:2" x14ac:dyDescent="0.2">
      <c r="A646" s="179">
        <v>41000</v>
      </c>
      <c r="B646" s="180">
        <v>0.18</v>
      </c>
    </row>
    <row r="647" spans="1:2" x14ac:dyDescent="0.2">
      <c r="A647" s="179">
        <v>41030</v>
      </c>
      <c r="B647" s="180">
        <v>0.19</v>
      </c>
    </row>
    <row r="648" spans="1:2" x14ac:dyDescent="0.2">
      <c r="A648" s="179">
        <v>41061</v>
      </c>
      <c r="B648" s="180">
        <v>0.18</v>
      </c>
    </row>
    <row r="649" spans="1:2" x14ac:dyDescent="0.2">
      <c r="A649" s="179">
        <v>41091</v>
      </c>
      <c r="B649" s="180">
        <v>0.18</v>
      </c>
    </row>
    <row r="650" spans="1:2" x14ac:dyDescent="0.2">
      <c r="A650" s="179">
        <v>41122</v>
      </c>
      <c r="B650" s="180">
        <v>0.18</v>
      </c>
    </row>
    <row r="651" spans="1:2" x14ac:dyDescent="0.2">
      <c r="A651" s="179">
        <v>41153</v>
      </c>
      <c r="B651" s="180">
        <v>0.17</v>
      </c>
    </row>
    <row r="652" spans="1:2" x14ac:dyDescent="0.2">
      <c r="A652" s="179">
        <v>41183</v>
      </c>
      <c r="B652" s="180">
        <v>0.17</v>
      </c>
    </row>
    <row r="653" spans="1:2" x14ac:dyDescent="0.2">
      <c r="A653" s="179">
        <v>41214</v>
      </c>
      <c r="B653" s="180">
        <v>0.17</v>
      </c>
    </row>
    <row r="654" spans="1:2" x14ac:dyDescent="0.2">
      <c r="A654" s="179">
        <v>41244</v>
      </c>
      <c r="B654" s="180">
        <v>0.15</v>
      </c>
    </row>
    <row r="655" spans="1:2" x14ac:dyDescent="0.2">
      <c r="A655" s="179">
        <v>41275</v>
      </c>
      <c r="B655" s="180">
        <v>0.14000000000000001</v>
      </c>
    </row>
    <row r="656" spans="1:2" x14ac:dyDescent="0.2">
      <c r="A656" s="179">
        <v>41306</v>
      </c>
      <c r="B656" s="180">
        <v>0.15</v>
      </c>
    </row>
    <row r="657" spans="1:2" x14ac:dyDescent="0.2">
      <c r="A657" s="179">
        <v>41334</v>
      </c>
      <c r="B657" s="180">
        <v>0.14000000000000001</v>
      </c>
    </row>
    <row r="658" spans="1:2" x14ac:dyDescent="0.2">
      <c r="A658" s="179">
        <v>41365</v>
      </c>
      <c r="B658" s="180">
        <v>0.12</v>
      </c>
    </row>
    <row r="659" spans="1:2" x14ac:dyDescent="0.2">
      <c r="A659" s="179">
        <v>41395</v>
      </c>
      <c r="B659" s="180">
        <v>0.11</v>
      </c>
    </row>
    <row r="660" spans="1:2" x14ac:dyDescent="0.2">
      <c r="A660" s="179">
        <v>41426</v>
      </c>
      <c r="B660" s="180">
        <v>0.14000000000000001</v>
      </c>
    </row>
    <row r="661" spans="1:2" x14ac:dyDescent="0.2">
      <c r="A661" s="179">
        <v>41456</v>
      </c>
      <c r="B661" s="180">
        <v>0.12</v>
      </c>
    </row>
    <row r="662" spans="1:2" x14ac:dyDescent="0.2">
      <c r="A662" s="179">
        <v>41487</v>
      </c>
      <c r="B662" s="180">
        <v>0.12</v>
      </c>
    </row>
    <row r="663" spans="1:2" x14ac:dyDescent="0.2">
      <c r="A663" s="179">
        <v>41518</v>
      </c>
      <c r="B663" s="180">
        <v>0.11</v>
      </c>
    </row>
    <row r="664" spans="1:2" x14ac:dyDescent="0.2">
      <c r="A664" s="179">
        <v>41548</v>
      </c>
      <c r="B664" s="180">
        <v>0.11</v>
      </c>
    </row>
    <row r="665" spans="1:2" x14ac:dyDescent="0.2">
      <c r="A665" s="179">
        <v>41579</v>
      </c>
      <c r="B665" s="180">
        <v>0.12</v>
      </c>
    </row>
    <row r="666" spans="1:2" x14ac:dyDescent="0.2">
      <c r="A666" s="179">
        <v>41609</v>
      </c>
      <c r="B666" s="180">
        <v>0.13</v>
      </c>
    </row>
    <row r="667" spans="1:2" x14ac:dyDescent="0.2">
      <c r="A667" s="179">
        <v>41640</v>
      </c>
      <c r="B667" s="180">
        <v>0.11</v>
      </c>
    </row>
    <row r="668" spans="1:2" x14ac:dyDescent="0.2">
      <c r="A668" s="179">
        <v>41671</v>
      </c>
      <c r="B668" s="180">
        <v>0.11</v>
      </c>
    </row>
    <row r="669" spans="1:2" x14ac:dyDescent="0.2">
      <c r="A669" s="179">
        <v>41699</v>
      </c>
      <c r="B669" s="180">
        <v>0.12</v>
      </c>
    </row>
    <row r="670" spans="1:2" x14ac:dyDescent="0.2">
      <c r="A670" s="179">
        <v>41730</v>
      </c>
      <c r="B670" s="180">
        <v>0.1</v>
      </c>
    </row>
    <row r="671" spans="1:2" x14ac:dyDescent="0.2">
      <c r="A671" s="179">
        <v>41760</v>
      </c>
      <c r="B671" s="180">
        <v>0.09</v>
      </c>
    </row>
    <row r="672" spans="1:2" x14ac:dyDescent="0.2">
      <c r="A672" s="179">
        <v>41791</v>
      </c>
      <c r="B672" s="180">
        <v>0.1</v>
      </c>
    </row>
    <row r="673" spans="1:2" x14ac:dyDescent="0.2">
      <c r="A673" s="179">
        <v>41821</v>
      </c>
      <c r="B673" s="180">
        <v>0.1</v>
      </c>
    </row>
    <row r="674" spans="1:2" x14ac:dyDescent="0.2">
      <c r="A674" s="179">
        <v>41852</v>
      </c>
      <c r="B674" s="180">
        <v>0.1</v>
      </c>
    </row>
    <row r="675" spans="1:2" x14ac:dyDescent="0.2">
      <c r="A675" s="179">
        <v>41883</v>
      </c>
      <c r="B675" s="180">
        <v>0.1</v>
      </c>
    </row>
    <row r="676" spans="1:2" x14ac:dyDescent="0.2">
      <c r="A676" s="179">
        <v>41913</v>
      </c>
      <c r="B676" s="180">
        <v>0.1</v>
      </c>
    </row>
    <row r="677" spans="1:2" x14ac:dyDescent="0.2">
      <c r="A677" s="179">
        <v>41944</v>
      </c>
      <c r="B677" s="180">
        <v>0.12</v>
      </c>
    </row>
    <row r="678" spans="1:2" x14ac:dyDescent="0.2">
      <c r="A678" s="179">
        <v>41974</v>
      </c>
      <c r="B678" s="180">
        <v>0.2</v>
      </c>
    </row>
    <row r="679" spans="1:2" x14ac:dyDescent="0.2">
      <c r="A679" s="179">
        <v>42005</v>
      </c>
      <c r="B679" s="180">
        <v>0.18</v>
      </c>
    </row>
    <row r="680" spans="1:2" x14ac:dyDescent="0.2">
      <c r="A680" s="179">
        <v>42036</v>
      </c>
      <c r="B680" s="180">
        <v>0.21</v>
      </c>
    </row>
    <row r="681" spans="1:2" x14ac:dyDescent="0.2">
      <c r="A681" s="179">
        <v>42064</v>
      </c>
      <c r="B681" s="180">
        <v>0.24</v>
      </c>
    </row>
    <row r="682" spans="1:2" x14ac:dyDescent="0.2">
      <c r="A682" s="179">
        <v>42095</v>
      </c>
      <c r="B682" s="180">
        <v>0.22</v>
      </c>
    </row>
    <row r="683" spans="1:2" x14ac:dyDescent="0.2">
      <c r="A683" s="179">
        <v>42125</v>
      </c>
      <c r="B683" s="180">
        <v>0.22</v>
      </c>
    </row>
    <row r="684" spans="1:2" x14ac:dyDescent="0.2">
      <c r="A684" s="179">
        <v>42156</v>
      </c>
      <c r="B684" s="180">
        <v>0.26</v>
      </c>
    </row>
    <row r="685" spans="1:2" x14ac:dyDescent="0.2">
      <c r="A685" s="179">
        <v>42186</v>
      </c>
      <c r="B685" s="180">
        <v>0.28000000000000003</v>
      </c>
    </row>
    <row r="686" spans="1:2" x14ac:dyDescent="0.2">
      <c r="A686" s="179">
        <v>42217</v>
      </c>
      <c r="B686" s="180">
        <v>0.36</v>
      </c>
    </row>
  </sheetData>
  <pageMargins left="0.75" right="0.75" top="1" bottom="1" header="0.5" footer="0.5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5"/>
  <sheetViews>
    <sheetView topLeftCell="A22" workbookViewId="0">
      <selection activeCell="F10" sqref="F10:F77"/>
    </sheetView>
  </sheetViews>
  <sheetFormatPr defaultColWidth="9.42578125" defaultRowHeight="12.75" x14ac:dyDescent="0.2"/>
  <cols>
    <col min="1" max="2" width="19" style="244" customWidth="1"/>
    <col min="3" max="16384" width="9.42578125" style="244"/>
  </cols>
  <sheetData>
    <row r="1" spans="1:2" x14ac:dyDescent="0.2">
      <c r="A1" s="243" t="s">
        <v>1155</v>
      </c>
      <c r="B1" s="243" t="s">
        <v>1185</v>
      </c>
    </row>
    <row r="2" spans="1:2" x14ac:dyDescent="0.2">
      <c r="A2" s="243" t="s">
        <v>1157</v>
      </c>
      <c r="B2" s="243" t="s">
        <v>1186</v>
      </c>
    </row>
    <row r="3" spans="1:2" x14ac:dyDescent="0.2">
      <c r="A3" s="243" t="s">
        <v>1159</v>
      </c>
      <c r="B3" s="243" t="s">
        <v>1160</v>
      </c>
    </row>
    <row r="4" spans="1:2" x14ac:dyDescent="0.2">
      <c r="A4" s="243" t="s">
        <v>1161</v>
      </c>
      <c r="B4" s="243" t="s">
        <v>1178</v>
      </c>
    </row>
    <row r="5" spans="1:2" x14ac:dyDescent="0.2">
      <c r="A5" s="243" t="s">
        <v>1163</v>
      </c>
      <c r="B5" s="243" t="s">
        <v>1151</v>
      </c>
    </row>
    <row r="6" spans="1:2" x14ac:dyDescent="0.2">
      <c r="A6" s="243" t="s">
        <v>1164</v>
      </c>
      <c r="B6" s="243" t="s">
        <v>3545</v>
      </c>
    </row>
    <row r="7" spans="1:2" x14ac:dyDescent="0.2">
      <c r="A7" s="243" t="s">
        <v>3546</v>
      </c>
      <c r="B7" s="243" t="s">
        <v>3547</v>
      </c>
    </row>
    <row r="8" spans="1:2" x14ac:dyDescent="0.2">
      <c r="A8" s="243" t="s">
        <v>1166</v>
      </c>
      <c r="B8" s="243" t="s">
        <v>1187</v>
      </c>
    </row>
    <row r="9" spans="1:2" x14ac:dyDescent="0.2">
      <c r="A9" s="243" t="s">
        <v>1168</v>
      </c>
      <c r="B9" s="243" t="s">
        <v>3548</v>
      </c>
    </row>
    <row r="10" spans="1:2" x14ac:dyDescent="0.2">
      <c r="A10" s="243" t="s">
        <v>1170</v>
      </c>
      <c r="B10" s="243" t="s">
        <v>3549</v>
      </c>
    </row>
    <row r="11" spans="1:2" x14ac:dyDescent="0.2">
      <c r="A11" s="243" t="s">
        <v>1172</v>
      </c>
      <c r="B11" s="243" t="s">
        <v>1188</v>
      </c>
    </row>
    <row r="12" spans="1:2" x14ac:dyDescent="0.2">
      <c r="B12" s="243" t="s">
        <v>1189</v>
      </c>
    </row>
    <row r="13" spans="1:2" x14ac:dyDescent="0.2">
      <c r="B13" s="243" t="s">
        <v>1190</v>
      </c>
    </row>
    <row r="14" spans="1:2" x14ac:dyDescent="0.2">
      <c r="B14" s="243" t="s">
        <v>1191</v>
      </c>
    </row>
    <row r="15" spans="1:2" x14ac:dyDescent="0.2">
      <c r="B15" s="243" t="s">
        <v>1192</v>
      </c>
    </row>
    <row r="16" spans="1:2" x14ac:dyDescent="0.2">
      <c r="B16" s="243" t="s">
        <v>1193</v>
      </c>
    </row>
    <row r="17" spans="1:2" x14ac:dyDescent="0.2">
      <c r="B17" s="243" t="s">
        <v>1173</v>
      </c>
    </row>
    <row r="18" spans="1:2" x14ac:dyDescent="0.2">
      <c r="B18" s="243" t="s">
        <v>1194</v>
      </c>
    </row>
    <row r="19" spans="1:2" x14ac:dyDescent="0.2">
      <c r="B19" s="243" t="s">
        <v>1195</v>
      </c>
    </row>
    <row r="20" spans="1:2" x14ac:dyDescent="0.2">
      <c r="B20" s="243" t="s">
        <v>1173</v>
      </c>
    </row>
    <row r="21" spans="1:2" x14ac:dyDescent="0.2">
      <c r="B21" s="243" t="s">
        <v>1182</v>
      </c>
    </row>
    <row r="22" spans="1:2" x14ac:dyDescent="0.2">
      <c r="B22" s="243" t="s">
        <v>1183</v>
      </c>
    </row>
    <row r="23" spans="1:2" x14ac:dyDescent="0.2">
      <c r="B23" s="243" t="s">
        <v>1173</v>
      </c>
    </row>
    <row r="24" spans="1:2" x14ac:dyDescent="0.2">
      <c r="B24" s="243" t="s">
        <v>1196</v>
      </c>
    </row>
    <row r="26" spans="1:2" x14ac:dyDescent="0.2">
      <c r="A26" s="243" t="s">
        <v>1174</v>
      </c>
      <c r="B26" s="243" t="s">
        <v>1175</v>
      </c>
    </row>
    <row r="27" spans="1:2" x14ac:dyDescent="0.2">
      <c r="A27" s="245">
        <v>17533</v>
      </c>
      <c r="B27" s="246">
        <v>3.8</v>
      </c>
    </row>
    <row r="28" spans="1:2" x14ac:dyDescent="0.2">
      <c r="A28" s="245">
        <v>17899</v>
      </c>
      <c r="B28" s="246">
        <v>6.1</v>
      </c>
    </row>
    <row r="29" spans="1:2" x14ac:dyDescent="0.2">
      <c r="A29" s="245">
        <v>18264</v>
      </c>
      <c r="B29" s="246">
        <v>5.2</v>
      </c>
    </row>
    <row r="30" spans="1:2" x14ac:dyDescent="0.2">
      <c r="A30" s="245">
        <v>18629</v>
      </c>
      <c r="B30" s="246">
        <v>3.3</v>
      </c>
    </row>
    <row r="31" spans="1:2" x14ac:dyDescent="0.2">
      <c r="A31" s="245">
        <v>18994</v>
      </c>
      <c r="B31" s="246">
        <v>3</v>
      </c>
    </row>
    <row r="32" spans="1:2" x14ac:dyDescent="0.2">
      <c r="A32" s="245">
        <v>19360</v>
      </c>
      <c r="B32" s="246">
        <v>2.9</v>
      </c>
    </row>
    <row r="33" spans="1:2" x14ac:dyDescent="0.2">
      <c r="A33" s="245">
        <v>19725</v>
      </c>
      <c r="B33" s="246">
        <v>5.6</v>
      </c>
    </row>
    <row r="34" spans="1:2" x14ac:dyDescent="0.2">
      <c r="A34" s="245">
        <v>20090</v>
      </c>
      <c r="B34" s="246">
        <v>4.4000000000000004</v>
      </c>
    </row>
    <row r="35" spans="1:2" x14ac:dyDescent="0.2">
      <c r="A35" s="245">
        <v>20455</v>
      </c>
      <c r="B35" s="246">
        <v>4.0999999999999996</v>
      </c>
    </row>
    <row r="36" spans="1:2" x14ac:dyDescent="0.2">
      <c r="A36" s="245">
        <v>20821</v>
      </c>
      <c r="B36" s="246">
        <v>4.3</v>
      </c>
    </row>
    <row r="37" spans="1:2" x14ac:dyDescent="0.2">
      <c r="A37" s="245">
        <v>21186</v>
      </c>
      <c r="B37" s="246">
        <v>6.8</v>
      </c>
    </row>
    <row r="38" spans="1:2" x14ac:dyDescent="0.2">
      <c r="A38" s="245">
        <v>21551</v>
      </c>
      <c r="B38" s="246">
        <v>5.5</v>
      </c>
    </row>
    <row r="39" spans="1:2" x14ac:dyDescent="0.2">
      <c r="A39" s="245">
        <v>21916</v>
      </c>
      <c r="B39" s="246">
        <v>5.5</v>
      </c>
    </row>
    <row r="40" spans="1:2" x14ac:dyDescent="0.2">
      <c r="A40" s="245">
        <v>22282</v>
      </c>
      <c r="B40" s="246">
        <v>6.7</v>
      </c>
    </row>
    <row r="41" spans="1:2" x14ac:dyDescent="0.2">
      <c r="A41" s="245">
        <v>22647</v>
      </c>
      <c r="B41" s="246">
        <v>5.6</v>
      </c>
    </row>
    <row r="42" spans="1:2" x14ac:dyDescent="0.2">
      <c r="A42" s="245">
        <v>23012</v>
      </c>
      <c r="B42" s="246">
        <v>5.6</v>
      </c>
    </row>
    <row r="43" spans="1:2" x14ac:dyDescent="0.2">
      <c r="A43" s="245">
        <v>23377</v>
      </c>
      <c r="B43" s="246">
        <v>5.2</v>
      </c>
    </row>
    <row r="44" spans="1:2" x14ac:dyDescent="0.2">
      <c r="A44" s="245">
        <v>23743</v>
      </c>
      <c r="B44" s="246">
        <v>4.5</v>
      </c>
    </row>
    <row r="45" spans="1:2" x14ac:dyDescent="0.2">
      <c r="A45" s="245">
        <v>24108</v>
      </c>
      <c r="B45" s="246">
        <v>3.8</v>
      </c>
    </row>
    <row r="46" spans="1:2" x14ac:dyDescent="0.2">
      <c r="A46" s="245">
        <v>24473</v>
      </c>
      <c r="B46" s="246">
        <v>3.8</v>
      </c>
    </row>
    <row r="47" spans="1:2" x14ac:dyDescent="0.2">
      <c r="A47" s="245">
        <v>24838</v>
      </c>
      <c r="B47" s="246">
        <v>3.6</v>
      </c>
    </row>
    <row r="48" spans="1:2" x14ac:dyDescent="0.2">
      <c r="A48" s="245">
        <v>25204</v>
      </c>
      <c r="B48" s="246">
        <v>3.5</v>
      </c>
    </row>
    <row r="49" spans="1:2" x14ac:dyDescent="0.2">
      <c r="A49" s="245">
        <v>25569</v>
      </c>
      <c r="B49" s="246">
        <v>5</v>
      </c>
    </row>
    <row r="50" spans="1:2" x14ac:dyDescent="0.2">
      <c r="A50" s="245">
        <v>25934</v>
      </c>
      <c r="B50" s="246">
        <v>6</v>
      </c>
    </row>
    <row r="51" spans="1:2" x14ac:dyDescent="0.2">
      <c r="A51" s="245">
        <v>26299</v>
      </c>
      <c r="B51" s="246">
        <v>5.6</v>
      </c>
    </row>
    <row r="52" spans="1:2" x14ac:dyDescent="0.2">
      <c r="A52" s="245">
        <v>26665</v>
      </c>
      <c r="B52" s="246">
        <v>4.9000000000000004</v>
      </c>
    </row>
    <row r="53" spans="1:2" x14ac:dyDescent="0.2">
      <c r="A53" s="245">
        <v>27030</v>
      </c>
      <c r="B53" s="246">
        <v>5.6</v>
      </c>
    </row>
    <row r="54" spans="1:2" x14ac:dyDescent="0.2">
      <c r="A54" s="245">
        <v>27395</v>
      </c>
      <c r="B54" s="246">
        <v>8.5</v>
      </c>
    </row>
    <row r="55" spans="1:2" x14ac:dyDescent="0.2">
      <c r="A55" s="245">
        <v>27760</v>
      </c>
      <c r="B55" s="246">
        <v>7.7</v>
      </c>
    </row>
    <row r="56" spans="1:2" x14ac:dyDescent="0.2">
      <c r="A56" s="245">
        <v>28126</v>
      </c>
      <c r="B56" s="246">
        <v>7.1</v>
      </c>
    </row>
    <row r="57" spans="1:2" x14ac:dyDescent="0.2">
      <c r="A57" s="245">
        <v>28491</v>
      </c>
      <c r="B57" s="246">
        <v>6.1</v>
      </c>
    </row>
    <row r="58" spans="1:2" x14ac:dyDescent="0.2">
      <c r="A58" s="245">
        <v>28856</v>
      </c>
      <c r="B58" s="246">
        <v>5.9</v>
      </c>
    </row>
    <row r="59" spans="1:2" x14ac:dyDescent="0.2">
      <c r="A59" s="245">
        <v>29221</v>
      </c>
      <c r="B59" s="246">
        <v>7.2</v>
      </c>
    </row>
    <row r="60" spans="1:2" x14ac:dyDescent="0.2">
      <c r="A60" s="245">
        <v>29587</v>
      </c>
      <c r="B60" s="246">
        <v>7.6</v>
      </c>
    </row>
    <row r="61" spans="1:2" x14ac:dyDescent="0.2">
      <c r="A61" s="245">
        <v>29952</v>
      </c>
      <c r="B61" s="246">
        <v>9.6999999999999993</v>
      </c>
    </row>
    <row r="62" spans="1:2" x14ac:dyDescent="0.2">
      <c r="A62" s="245">
        <v>30317</v>
      </c>
      <c r="B62" s="246">
        <v>9.6</v>
      </c>
    </row>
    <row r="63" spans="1:2" x14ac:dyDescent="0.2">
      <c r="A63" s="245">
        <v>30682</v>
      </c>
      <c r="B63" s="246">
        <v>7.5</v>
      </c>
    </row>
    <row r="64" spans="1:2" x14ac:dyDescent="0.2">
      <c r="A64" s="245">
        <v>31048</v>
      </c>
      <c r="B64" s="246">
        <v>7.2</v>
      </c>
    </row>
    <row r="65" spans="1:2" x14ac:dyDescent="0.2">
      <c r="A65" s="245">
        <v>31413</v>
      </c>
      <c r="B65" s="246">
        <v>7</v>
      </c>
    </row>
    <row r="66" spans="1:2" x14ac:dyDescent="0.2">
      <c r="A66" s="245">
        <v>31778</v>
      </c>
      <c r="B66" s="246">
        <v>6.2</v>
      </c>
    </row>
    <row r="67" spans="1:2" x14ac:dyDescent="0.2">
      <c r="A67" s="245">
        <v>32143</v>
      </c>
      <c r="B67" s="246">
        <v>5.5</v>
      </c>
    </row>
    <row r="68" spans="1:2" x14ac:dyDescent="0.2">
      <c r="A68" s="245">
        <v>32509</v>
      </c>
      <c r="B68" s="246">
        <v>5.3</v>
      </c>
    </row>
    <row r="69" spans="1:2" x14ac:dyDescent="0.2">
      <c r="A69" s="245">
        <v>32874</v>
      </c>
      <c r="B69" s="246">
        <v>5.6</v>
      </c>
    </row>
    <row r="70" spans="1:2" x14ac:dyDescent="0.2">
      <c r="A70" s="245">
        <v>33239</v>
      </c>
      <c r="B70" s="246">
        <v>6.9</v>
      </c>
    </row>
    <row r="71" spans="1:2" x14ac:dyDescent="0.2">
      <c r="A71" s="245">
        <v>33604</v>
      </c>
      <c r="B71" s="246">
        <v>7.5</v>
      </c>
    </row>
    <row r="72" spans="1:2" x14ac:dyDescent="0.2">
      <c r="A72" s="245">
        <v>33970</v>
      </c>
      <c r="B72" s="246">
        <v>6.9</v>
      </c>
    </row>
    <row r="73" spans="1:2" x14ac:dyDescent="0.2">
      <c r="A73" s="245">
        <v>34335</v>
      </c>
      <c r="B73" s="246">
        <v>6.1</v>
      </c>
    </row>
    <row r="74" spans="1:2" x14ac:dyDescent="0.2">
      <c r="A74" s="245">
        <v>34700</v>
      </c>
      <c r="B74" s="246">
        <v>5.6</v>
      </c>
    </row>
    <row r="75" spans="1:2" x14ac:dyDescent="0.2">
      <c r="A75" s="245">
        <v>35065</v>
      </c>
      <c r="B75" s="246">
        <v>5.4</v>
      </c>
    </row>
    <row r="76" spans="1:2" x14ac:dyDescent="0.2">
      <c r="A76" s="245">
        <v>35431</v>
      </c>
      <c r="B76" s="246">
        <v>4.9000000000000004</v>
      </c>
    </row>
    <row r="77" spans="1:2" x14ac:dyDescent="0.2">
      <c r="A77" s="245">
        <v>35796</v>
      </c>
      <c r="B77" s="246">
        <v>4.5</v>
      </c>
    </row>
    <row r="78" spans="1:2" x14ac:dyDescent="0.2">
      <c r="A78" s="245">
        <v>36161</v>
      </c>
      <c r="B78" s="246">
        <v>4.2</v>
      </c>
    </row>
    <row r="79" spans="1:2" x14ac:dyDescent="0.2">
      <c r="A79" s="245">
        <v>36526</v>
      </c>
      <c r="B79" s="246">
        <v>4</v>
      </c>
    </row>
    <row r="80" spans="1:2" x14ac:dyDescent="0.2">
      <c r="A80" s="245">
        <v>36892</v>
      </c>
      <c r="B80" s="246">
        <v>4.7</v>
      </c>
    </row>
    <row r="81" spans="1:2" x14ac:dyDescent="0.2">
      <c r="A81" s="245">
        <v>37257</v>
      </c>
      <c r="B81" s="246">
        <v>5.8</v>
      </c>
    </row>
    <row r="82" spans="1:2" x14ac:dyDescent="0.2">
      <c r="A82" s="245">
        <v>37622</v>
      </c>
      <c r="B82" s="246">
        <v>6</v>
      </c>
    </row>
    <row r="83" spans="1:2" x14ac:dyDescent="0.2">
      <c r="A83" s="245">
        <v>37987</v>
      </c>
      <c r="B83" s="246">
        <v>5.5</v>
      </c>
    </row>
    <row r="84" spans="1:2" x14ac:dyDescent="0.2">
      <c r="A84" s="245">
        <v>38353</v>
      </c>
      <c r="B84" s="246">
        <v>5.0999999999999996</v>
      </c>
    </row>
    <row r="85" spans="1:2" x14ac:dyDescent="0.2">
      <c r="A85" s="245">
        <v>38718</v>
      </c>
      <c r="B85" s="246">
        <v>4.5999999999999996</v>
      </c>
    </row>
    <row r="86" spans="1:2" x14ac:dyDescent="0.2">
      <c r="A86" s="245">
        <v>39083</v>
      </c>
      <c r="B86" s="246">
        <v>4.5999999999999996</v>
      </c>
    </row>
    <row r="87" spans="1:2" x14ac:dyDescent="0.2">
      <c r="A87" s="245">
        <v>39448</v>
      </c>
      <c r="B87" s="246">
        <v>5.8</v>
      </c>
    </row>
    <row r="88" spans="1:2" x14ac:dyDescent="0.2">
      <c r="A88" s="245">
        <v>39814</v>
      </c>
      <c r="B88" s="246">
        <v>9.3000000000000007</v>
      </c>
    </row>
    <row r="89" spans="1:2" x14ac:dyDescent="0.2">
      <c r="A89" s="245">
        <v>40179</v>
      </c>
      <c r="B89" s="246">
        <v>9.6</v>
      </c>
    </row>
    <row r="90" spans="1:2" x14ac:dyDescent="0.2">
      <c r="A90" s="245">
        <v>40544</v>
      </c>
      <c r="B90" s="246">
        <v>8.9</v>
      </c>
    </row>
    <row r="91" spans="1:2" x14ac:dyDescent="0.2">
      <c r="A91" s="245">
        <v>40909</v>
      </c>
      <c r="B91" s="246">
        <v>8.1</v>
      </c>
    </row>
    <row r="92" spans="1:2" x14ac:dyDescent="0.2">
      <c r="A92" s="245">
        <v>41275</v>
      </c>
      <c r="B92" s="246">
        <v>7.4</v>
      </c>
    </row>
    <row r="93" spans="1:2" x14ac:dyDescent="0.2">
      <c r="A93" s="245">
        <v>41640</v>
      </c>
      <c r="B93" s="246">
        <v>6.2</v>
      </c>
    </row>
    <row r="94" spans="1:2" x14ac:dyDescent="0.2">
      <c r="A94" s="245">
        <v>42005</v>
      </c>
      <c r="B94" s="246">
        <v>5.3</v>
      </c>
    </row>
    <row r="95" spans="1:2" x14ac:dyDescent="0.2">
      <c r="A95" s="245">
        <v>42370</v>
      </c>
      <c r="B95" s="247" t="e">
        <f>NA()</f>
        <v>#N/A</v>
      </c>
    </row>
  </sheetData>
  <pageMargins left="0.75" right="0.75" top="1" bottom="1" header="0.5" footer="0.5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6"/>
  <sheetViews>
    <sheetView workbookViewId="0">
      <selection activeCell="F10" sqref="F10:F77"/>
    </sheetView>
  </sheetViews>
  <sheetFormatPr defaultColWidth="12.42578125" defaultRowHeight="15.75" x14ac:dyDescent="0.25"/>
  <cols>
    <col min="1" max="1" width="12.42578125" style="276"/>
    <col min="2" max="2" width="12.42578125" style="277"/>
    <col min="3" max="16384" width="12.42578125" style="274"/>
  </cols>
  <sheetData>
    <row r="1" spans="1:6" x14ac:dyDescent="0.25">
      <c r="A1" s="276" t="s">
        <v>3601</v>
      </c>
    </row>
    <row r="2" spans="1:6" x14ac:dyDescent="0.25">
      <c r="A2" s="276" t="s">
        <v>3602</v>
      </c>
      <c r="B2" s="277" t="s">
        <v>1244</v>
      </c>
    </row>
    <row r="3" spans="1:6" x14ac:dyDescent="0.25">
      <c r="A3" s="276" t="s">
        <v>3603</v>
      </c>
      <c r="B3" s="277" t="s">
        <v>1245</v>
      </c>
    </row>
    <row r="4" spans="1:6" x14ac:dyDescent="0.25">
      <c r="A4" s="276">
        <v>1</v>
      </c>
      <c r="B4" s="277" t="s">
        <v>3604</v>
      </c>
    </row>
    <row r="5" spans="1:6" x14ac:dyDescent="0.25">
      <c r="A5" s="278" t="s">
        <v>3605</v>
      </c>
    </row>
    <row r="6" spans="1:6" x14ac:dyDescent="0.25">
      <c r="A6" s="276" t="s">
        <v>1160</v>
      </c>
    </row>
    <row r="7" spans="1:6" x14ac:dyDescent="0.25">
      <c r="A7" s="276" t="s">
        <v>3606</v>
      </c>
      <c r="B7" s="277" t="s">
        <v>3607</v>
      </c>
      <c r="E7" s="274" t="s">
        <v>3600</v>
      </c>
      <c r="F7" s="274">
        <f>LN(B8/B76)/(76-8)</f>
        <v>-2.1285715265892898E-2</v>
      </c>
    </row>
    <row r="8" spans="1:6" x14ac:dyDescent="0.25">
      <c r="A8" s="276">
        <v>17168</v>
      </c>
      <c r="B8" s="277">
        <v>24.923999999999999</v>
      </c>
      <c r="C8" s="274">
        <v>0</v>
      </c>
      <c r="D8" s="274">
        <f>EXP(C8*$F$7)*B8</f>
        <v>24.923999999999999</v>
      </c>
      <c r="E8" s="274">
        <f>D8/$D$8</f>
        <v>1</v>
      </c>
      <c r="F8" s="274">
        <f>1/E8</f>
        <v>1</v>
      </c>
    </row>
    <row r="9" spans="1:6" x14ac:dyDescent="0.25">
      <c r="A9" s="276">
        <v>17533</v>
      </c>
      <c r="B9" s="277">
        <v>25.556999999999999</v>
      </c>
      <c r="C9" s="274">
        <f>1+C8</f>
        <v>1</v>
      </c>
      <c r="D9" s="274">
        <f t="shared" ref="D9:D72" si="0">EXP(C9*$F$7)*B9</f>
        <v>25.01874981746754</v>
      </c>
      <c r="E9" s="274">
        <f t="shared" ref="E9:E72" si="1">D9/$D$8</f>
        <v>1.0038015494089048</v>
      </c>
      <c r="F9" s="274">
        <f t="shared" ref="F9:F72" si="2">1/E9</f>
        <v>0.99621284763791873</v>
      </c>
    </row>
    <row r="10" spans="1:6" x14ac:dyDescent="0.25">
      <c r="A10" s="276">
        <v>17899</v>
      </c>
      <c r="B10" s="277">
        <v>26.367999999999999</v>
      </c>
      <c r="C10" s="274">
        <f t="shared" ref="C10:C73" si="3">1+C9</f>
        <v>2</v>
      </c>
      <c r="D10" s="274">
        <f t="shared" si="0"/>
        <v>25.269034749799538</v>
      </c>
      <c r="E10" s="274">
        <f t="shared" si="1"/>
        <v>1.0138434741534079</v>
      </c>
      <c r="F10" s="274">
        <f t="shared" si="2"/>
        <v>0.98634555086033604</v>
      </c>
    </row>
    <row r="11" spans="1:6" x14ac:dyDescent="0.25">
      <c r="A11" s="276">
        <v>18264</v>
      </c>
      <c r="B11" s="277">
        <v>28.111000000000001</v>
      </c>
      <c r="C11" s="274">
        <f t="shared" si="3"/>
        <v>3</v>
      </c>
      <c r="D11" s="274">
        <f t="shared" si="0"/>
        <v>26.372025627414526</v>
      </c>
      <c r="E11" s="274">
        <f t="shared" si="1"/>
        <v>1.0580976419280423</v>
      </c>
      <c r="F11" s="274">
        <f t="shared" si="2"/>
        <v>0.94509236234363203</v>
      </c>
    </row>
    <row r="12" spans="1:6" x14ac:dyDescent="0.25">
      <c r="A12" s="276">
        <v>18629</v>
      </c>
      <c r="B12" s="277">
        <v>28.85</v>
      </c>
      <c r="C12" s="274">
        <f t="shared" si="3"/>
        <v>4</v>
      </c>
      <c r="D12" s="274">
        <f t="shared" si="0"/>
        <v>26.495293988715318</v>
      </c>
      <c r="E12" s="274">
        <f t="shared" si="1"/>
        <v>1.0630434115196323</v>
      </c>
      <c r="F12" s="274">
        <f t="shared" si="2"/>
        <v>0.94069535558335193</v>
      </c>
    </row>
    <row r="13" spans="1:6" x14ac:dyDescent="0.25">
      <c r="A13" s="276">
        <v>18994</v>
      </c>
      <c r="B13" s="277">
        <v>29.398</v>
      </c>
      <c r="C13" s="274">
        <f t="shared" si="3"/>
        <v>5</v>
      </c>
      <c r="D13" s="274">
        <f t="shared" si="0"/>
        <v>26.429956122909772</v>
      </c>
      <c r="E13" s="274">
        <f t="shared" si="1"/>
        <v>1.0604219275762226</v>
      </c>
      <c r="F13" s="274">
        <f t="shared" si="2"/>
        <v>0.94302086178628231</v>
      </c>
    </row>
    <row r="14" spans="1:6" x14ac:dyDescent="0.25">
      <c r="A14" s="276">
        <v>19360</v>
      </c>
      <c r="B14" s="277">
        <v>30.123000000000001</v>
      </c>
      <c r="C14" s="274">
        <f t="shared" si="3"/>
        <v>6</v>
      </c>
      <c r="D14" s="274">
        <f t="shared" si="0"/>
        <v>26.511396786904704</v>
      </c>
      <c r="E14" s="274">
        <f t="shared" si="1"/>
        <v>1.0636894875182437</v>
      </c>
      <c r="F14" s="274">
        <f t="shared" si="2"/>
        <v>0.9401239851802603</v>
      </c>
    </row>
    <row r="15" spans="1:6" x14ac:dyDescent="0.25">
      <c r="A15" s="276">
        <v>19725</v>
      </c>
      <c r="B15" s="277">
        <v>30.716000000000001</v>
      </c>
      <c r="C15" s="274">
        <f t="shared" si="3"/>
        <v>7</v>
      </c>
      <c r="D15" s="274">
        <f t="shared" si="0"/>
        <v>26.463956751660572</v>
      </c>
      <c r="E15" s="274">
        <f t="shared" si="1"/>
        <v>1.0617860998098447</v>
      </c>
      <c r="F15" s="274">
        <f t="shared" si="2"/>
        <v>0.94180927795070024</v>
      </c>
    </row>
    <row r="16" spans="1:6" x14ac:dyDescent="0.25">
      <c r="A16" s="276">
        <v>20090</v>
      </c>
      <c r="B16" s="277">
        <v>32.026000000000003</v>
      </c>
      <c r="C16" s="274">
        <f t="shared" si="3"/>
        <v>8</v>
      </c>
      <c r="D16" s="274">
        <f t="shared" si="0"/>
        <v>27.01149053310801</v>
      </c>
      <c r="E16" s="274">
        <f t="shared" si="1"/>
        <v>1.0837542341962771</v>
      </c>
      <c r="F16" s="274">
        <f t="shared" si="2"/>
        <v>0.92271842494032785</v>
      </c>
    </row>
    <row r="17" spans="1:6" x14ac:dyDescent="0.25">
      <c r="A17" s="276">
        <v>20455</v>
      </c>
      <c r="B17" s="277">
        <v>31.838999999999999</v>
      </c>
      <c r="C17" s="274">
        <f t="shared" si="3"/>
        <v>9</v>
      </c>
      <c r="D17" s="274">
        <f t="shared" si="0"/>
        <v>26.288209115558583</v>
      </c>
      <c r="E17" s="274">
        <f t="shared" si="1"/>
        <v>1.0547347582875375</v>
      </c>
      <c r="F17" s="274">
        <f t="shared" si="2"/>
        <v>0.94810566556429354</v>
      </c>
    </row>
    <row r="18" spans="1:6" x14ac:dyDescent="0.25">
      <c r="A18" s="276">
        <v>20821</v>
      </c>
      <c r="B18" s="277">
        <v>32.661999999999999</v>
      </c>
      <c r="C18" s="274">
        <f t="shared" si="3"/>
        <v>10</v>
      </c>
      <c r="D18" s="274">
        <f t="shared" si="0"/>
        <v>26.399766620896049</v>
      </c>
      <c r="E18" s="274">
        <f t="shared" si="1"/>
        <v>1.0592106652582269</v>
      </c>
      <c r="F18" s="274">
        <f t="shared" si="2"/>
        <v>0.94409925503932512</v>
      </c>
    </row>
    <row r="19" spans="1:6" x14ac:dyDescent="0.25">
      <c r="A19" s="276">
        <v>21186</v>
      </c>
      <c r="B19" s="277">
        <v>33.417999999999999</v>
      </c>
      <c r="C19" s="274">
        <f t="shared" si="3"/>
        <v>11</v>
      </c>
      <c r="D19" s="274">
        <f t="shared" si="0"/>
        <v>26.441951187034878</v>
      </c>
      <c r="E19" s="274">
        <f t="shared" si="1"/>
        <v>1.0609031931886888</v>
      </c>
      <c r="F19" s="274">
        <f t="shared" si="2"/>
        <v>0.94259307203550224</v>
      </c>
    </row>
    <row r="20" spans="1:6" x14ac:dyDescent="0.25">
      <c r="A20" s="276">
        <v>21551</v>
      </c>
      <c r="B20" s="277">
        <v>34.594999999999999</v>
      </c>
      <c r="C20" s="274">
        <f t="shared" si="3"/>
        <v>12</v>
      </c>
      <c r="D20" s="274">
        <f t="shared" si="0"/>
        <v>26.796749149299753</v>
      </c>
      <c r="E20" s="274">
        <f t="shared" si="1"/>
        <v>1.0751383866674593</v>
      </c>
      <c r="F20" s="274">
        <f t="shared" si="2"/>
        <v>0.93011282305679632</v>
      </c>
    </row>
    <row r="21" spans="1:6" x14ac:dyDescent="0.25">
      <c r="A21" s="276">
        <v>21916</v>
      </c>
      <c r="B21" s="277">
        <v>35.003999999999998</v>
      </c>
      <c r="C21" s="274">
        <f t="shared" si="3"/>
        <v>13</v>
      </c>
      <c r="D21" s="274">
        <f t="shared" si="0"/>
        <v>26.542521773123891</v>
      </c>
      <c r="E21" s="274">
        <f t="shared" si="1"/>
        <v>1.0649382833062064</v>
      </c>
      <c r="F21" s="274">
        <f t="shared" si="2"/>
        <v>0.93902155239963847</v>
      </c>
    </row>
    <row r="22" spans="1:6" x14ac:dyDescent="0.25">
      <c r="A22" s="276">
        <v>22282</v>
      </c>
      <c r="B22" s="277">
        <v>36.143999999999998</v>
      </c>
      <c r="C22" s="274">
        <f t="shared" si="3"/>
        <v>14</v>
      </c>
      <c r="D22" s="274">
        <f t="shared" si="0"/>
        <v>26.829739255672443</v>
      </c>
      <c r="E22" s="274">
        <f t="shared" si="1"/>
        <v>1.076462014751743</v>
      </c>
      <c r="F22" s="274">
        <f t="shared" si="2"/>
        <v>0.92896914735131009</v>
      </c>
    </row>
    <row r="23" spans="1:6" x14ac:dyDescent="0.25">
      <c r="A23" s="276">
        <v>22647</v>
      </c>
      <c r="B23" s="277">
        <v>37.790999999999997</v>
      </c>
      <c r="C23" s="274">
        <f t="shared" si="3"/>
        <v>15</v>
      </c>
      <c r="D23" s="274">
        <f t="shared" si="0"/>
        <v>27.461506214345501</v>
      </c>
      <c r="E23" s="274">
        <f t="shared" si="1"/>
        <v>1.1018097502144721</v>
      </c>
      <c r="F23" s="274">
        <f t="shared" si="2"/>
        <v>0.90759770441797738</v>
      </c>
    </row>
    <row r="24" spans="1:6" x14ac:dyDescent="0.25">
      <c r="A24" s="276">
        <v>23012</v>
      </c>
      <c r="B24" s="277">
        <v>39.091000000000001</v>
      </c>
      <c r="C24" s="274">
        <f t="shared" si="3"/>
        <v>16</v>
      </c>
      <c r="D24" s="274">
        <f t="shared" si="0"/>
        <v>27.807918470696933</v>
      </c>
      <c r="E24" s="274">
        <f t="shared" si="1"/>
        <v>1.1157084926455196</v>
      </c>
      <c r="F24" s="274">
        <f t="shared" si="2"/>
        <v>0.8962914655501486</v>
      </c>
    </row>
    <row r="25" spans="1:6" x14ac:dyDescent="0.25">
      <c r="A25" s="276">
        <v>23377</v>
      </c>
      <c r="B25" s="277">
        <v>40.22</v>
      </c>
      <c r="C25" s="274">
        <f t="shared" si="3"/>
        <v>17</v>
      </c>
      <c r="D25" s="274">
        <f t="shared" si="0"/>
        <v>28.008477293211122</v>
      </c>
      <c r="E25" s="274">
        <f t="shared" si="1"/>
        <v>1.1237553078643525</v>
      </c>
      <c r="F25" s="274">
        <f t="shared" si="2"/>
        <v>0.889873438640709</v>
      </c>
    </row>
    <row r="26" spans="1:6" x14ac:dyDescent="0.25">
      <c r="A26" s="276">
        <v>23743</v>
      </c>
      <c r="B26" s="277">
        <v>41.503999999999998</v>
      </c>
      <c r="C26" s="274">
        <f t="shared" si="3"/>
        <v>18</v>
      </c>
      <c r="D26" s="274">
        <f t="shared" si="0"/>
        <v>28.293919795429296</v>
      </c>
      <c r="E26" s="274">
        <f t="shared" si="1"/>
        <v>1.1352078236009187</v>
      </c>
      <c r="F26" s="274">
        <f t="shared" si="2"/>
        <v>0.88089597271093967</v>
      </c>
    </row>
    <row r="27" spans="1:6" x14ac:dyDescent="0.25">
      <c r="A27" s="276">
        <v>24108</v>
      </c>
      <c r="B27" s="277">
        <v>43.006</v>
      </c>
      <c r="C27" s="274">
        <f t="shared" si="3"/>
        <v>19</v>
      </c>
      <c r="D27" s="274">
        <f t="shared" si="0"/>
        <v>28.700399737120108</v>
      </c>
      <c r="E27" s="274">
        <f t="shared" si="1"/>
        <v>1.1515165999486483</v>
      </c>
      <c r="F27" s="274">
        <f t="shared" si="2"/>
        <v>0.8684199602894086</v>
      </c>
    </row>
    <row r="28" spans="1:6" x14ac:dyDescent="0.25">
      <c r="A28" s="276">
        <v>24473</v>
      </c>
      <c r="B28" s="277">
        <v>43.82</v>
      </c>
      <c r="C28" s="274">
        <f t="shared" si="3"/>
        <v>20</v>
      </c>
      <c r="D28" s="274">
        <f t="shared" si="0"/>
        <v>28.62773573538195</v>
      </c>
      <c r="E28" s="274">
        <f t="shared" si="1"/>
        <v>1.1486011769933377</v>
      </c>
      <c r="F28" s="274">
        <f t="shared" si="2"/>
        <v>0.87062421668213241</v>
      </c>
    </row>
    <row r="29" spans="1:6" x14ac:dyDescent="0.25">
      <c r="A29" s="276">
        <v>24838</v>
      </c>
      <c r="B29" s="277">
        <v>45.351999999999997</v>
      </c>
      <c r="C29" s="274">
        <f t="shared" si="3"/>
        <v>21</v>
      </c>
      <c r="D29" s="274">
        <f t="shared" si="0"/>
        <v>29.004594731055409</v>
      </c>
      <c r="E29" s="274">
        <f t="shared" si="1"/>
        <v>1.1637215026101513</v>
      </c>
      <c r="F29" s="274">
        <f t="shared" si="2"/>
        <v>0.85931212730628881</v>
      </c>
    </row>
    <row r="30" spans="1:6" x14ac:dyDescent="0.25">
      <c r="A30" s="276">
        <v>25204</v>
      </c>
      <c r="B30" s="277">
        <v>45.432000000000002</v>
      </c>
      <c r="C30" s="274">
        <f t="shared" si="3"/>
        <v>22</v>
      </c>
      <c r="D30" s="274">
        <f t="shared" si="0"/>
        <v>28.443821506046774</v>
      </c>
      <c r="E30" s="274">
        <f t="shared" si="1"/>
        <v>1.1412221756558649</v>
      </c>
      <c r="F30" s="274">
        <f t="shared" si="2"/>
        <v>0.8762535651090867</v>
      </c>
    </row>
    <row r="31" spans="1:6" x14ac:dyDescent="0.25">
      <c r="A31" s="276">
        <v>25569</v>
      </c>
      <c r="B31" s="277">
        <v>46.101999999999997</v>
      </c>
      <c r="C31" s="274">
        <f t="shared" si="3"/>
        <v>23</v>
      </c>
      <c r="D31" s="274">
        <f t="shared" si="0"/>
        <v>28.255408254136469</v>
      </c>
      <c r="E31" s="274">
        <f t="shared" si="1"/>
        <v>1.1336626646660435</v>
      </c>
      <c r="F31" s="274">
        <f t="shared" si="2"/>
        <v>0.88209661583464238</v>
      </c>
    </row>
    <row r="32" spans="1:6" x14ac:dyDescent="0.25">
      <c r="A32" s="276">
        <v>25934</v>
      </c>
      <c r="B32" s="277">
        <v>47.911999999999999</v>
      </c>
      <c r="C32" s="274">
        <f t="shared" si="3"/>
        <v>24</v>
      </c>
      <c r="D32" s="274">
        <f t="shared" si="0"/>
        <v>28.746293252426128</v>
      </c>
      <c r="E32" s="274">
        <f t="shared" si="1"/>
        <v>1.153357938229262</v>
      </c>
      <c r="F32" s="274">
        <f t="shared" si="2"/>
        <v>0.86703352606675532</v>
      </c>
    </row>
    <row r="33" spans="1:6" x14ac:dyDescent="0.25">
      <c r="A33" s="276">
        <v>26299</v>
      </c>
      <c r="B33" s="277">
        <v>49.530999999999999</v>
      </c>
      <c r="C33" s="274">
        <f t="shared" si="3"/>
        <v>25</v>
      </c>
      <c r="D33" s="274">
        <f t="shared" si="0"/>
        <v>29.091785657935706</v>
      </c>
      <c r="E33" s="274">
        <f t="shared" si="1"/>
        <v>1.1672197744317006</v>
      </c>
      <c r="F33" s="274">
        <f t="shared" si="2"/>
        <v>0.85673668481746124</v>
      </c>
    </row>
    <row r="34" spans="1:6" x14ac:dyDescent="0.25">
      <c r="A34" s="276">
        <v>26665</v>
      </c>
      <c r="B34" s="277">
        <v>51.048000000000002</v>
      </c>
      <c r="C34" s="274">
        <f t="shared" si="3"/>
        <v>26</v>
      </c>
      <c r="D34" s="274">
        <f t="shared" si="0"/>
        <v>29.351327336178667</v>
      </c>
      <c r="E34" s="274">
        <f t="shared" si="1"/>
        <v>1.1776330980652652</v>
      </c>
      <c r="F34" s="274">
        <f t="shared" si="2"/>
        <v>0.84916091577495678</v>
      </c>
    </row>
    <row r="35" spans="1:6" x14ac:dyDescent="0.25">
      <c r="A35" s="276">
        <v>27030</v>
      </c>
      <c r="B35" s="277">
        <v>50.204999999999998</v>
      </c>
      <c r="C35" s="274">
        <f t="shared" si="3"/>
        <v>27</v>
      </c>
      <c r="D35" s="274">
        <f t="shared" si="0"/>
        <v>28.258669943198953</v>
      </c>
      <c r="E35" s="274">
        <f t="shared" si="1"/>
        <v>1.1337935300593385</v>
      </c>
      <c r="F35" s="274">
        <f t="shared" si="2"/>
        <v>0.88199480195275393</v>
      </c>
    </row>
    <row r="36" spans="1:6" x14ac:dyDescent="0.25">
      <c r="A36" s="276">
        <v>27395</v>
      </c>
      <c r="B36" s="277">
        <v>51.572000000000003</v>
      </c>
      <c r="C36" s="274">
        <f t="shared" si="3"/>
        <v>28</v>
      </c>
      <c r="D36" s="274">
        <f t="shared" si="0"/>
        <v>28.416752900243601</v>
      </c>
      <c r="E36" s="274">
        <f t="shared" si="1"/>
        <v>1.1401361298444712</v>
      </c>
      <c r="F36" s="274">
        <f t="shared" si="2"/>
        <v>0.87708824746779357</v>
      </c>
    </row>
    <row r="37" spans="1:6" x14ac:dyDescent="0.25">
      <c r="A37" s="276">
        <v>27760</v>
      </c>
      <c r="B37" s="277">
        <v>53.353000000000002</v>
      </c>
      <c r="C37" s="274">
        <f t="shared" si="3"/>
        <v>29</v>
      </c>
      <c r="D37" s="274">
        <f t="shared" si="0"/>
        <v>28.778957159017647</v>
      </c>
      <c r="E37" s="274">
        <f t="shared" si="1"/>
        <v>1.1546684785354537</v>
      </c>
      <c r="F37" s="274">
        <f t="shared" si="2"/>
        <v>0.86604944933490302</v>
      </c>
    </row>
    <row r="38" spans="1:6" x14ac:dyDescent="0.25">
      <c r="A38" s="276">
        <v>28126</v>
      </c>
      <c r="B38" s="277">
        <v>54.25</v>
      </c>
      <c r="C38" s="274">
        <f t="shared" si="3"/>
        <v>30</v>
      </c>
      <c r="D38" s="274">
        <f t="shared" si="0"/>
        <v>28.64650752814461</v>
      </c>
      <c r="E38" s="274">
        <f t="shared" si="1"/>
        <v>1.1493543383142597</v>
      </c>
      <c r="F38" s="274">
        <f t="shared" si="2"/>
        <v>0.87005370464489185</v>
      </c>
    </row>
    <row r="39" spans="1:6" x14ac:dyDescent="0.25">
      <c r="A39" s="276">
        <v>28491</v>
      </c>
      <c r="B39" s="277">
        <v>54.969000000000001</v>
      </c>
      <c r="C39" s="274">
        <f t="shared" si="3"/>
        <v>31</v>
      </c>
      <c r="D39" s="274">
        <f t="shared" si="0"/>
        <v>28.414859118051339</v>
      </c>
      <c r="E39" s="274">
        <f t="shared" si="1"/>
        <v>1.1400601475706684</v>
      </c>
      <c r="F39" s="274">
        <f t="shared" si="2"/>
        <v>0.87714670329533062</v>
      </c>
    </row>
    <row r="40" spans="1:6" x14ac:dyDescent="0.25">
      <c r="A40" s="276">
        <v>28856</v>
      </c>
      <c r="B40" s="277">
        <v>54.844999999999999</v>
      </c>
      <c r="C40" s="274">
        <f t="shared" si="3"/>
        <v>32</v>
      </c>
      <c r="D40" s="274">
        <f t="shared" si="0"/>
        <v>27.753671461358071</v>
      </c>
      <c r="E40" s="274">
        <f t="shared" si="1"/>
        <v>1.1135319957213157</v>
      </c>
      <c r="F40" s="274">
        <f t="shared" si="2"/>
        <v>0.89804334661459573</v>
      </c>
    </row>
    <row r="41" spans="1:6" x14ac:dyDescent="0.25">
      <c r="A41" s="276">
        <v>29221</v>
      </c>
      <c r="B41" s="277">
        <v>54.798000000000002</v>
      </c>
      <c r="C41" s="274">
        <f t="shared" si="3"/>
        <v>33</v>
      </c>
      <c r="D41" s="274">
        <f t="shared" si="0"/>
        <v>27.145874783591413</v>
      </c>
      <c r="E41" s="274">
        <f t="shared" si="1"/>
        <v>1.0891459951689701</v>
      </c>
      <c r="F41" s="274">
        <f t="shared" si="2"/>
        <v>0.91815055505470589</v>
      </c>
    </row>
    <row r="42" spans="1:6" x14ac:dyDescent="0.25">
      <c r="A42" s="276">
        <v>29587</v>
      </c>
      <c r="B42" s="277">
        <v>55.673000000000002</v>
      </c>
      <c r="C42" s="274">
        <f t="shared" si="3"/>
        <v>34</v>
      </c>
      <c r="D42" s="274">
        <f t="shared" si="0"/>
        <v>26.998490868738298</v>
      </c>
      <c r="E42" s="274">
        <f t="shared" si="1"/>
        <v>1.08323266204214</v>
      </c>
      <c r="F42" s="274">
        <f t="shared" si="2"/>
        <v>0.92316271013724105</v>
      </c>
    </row>
    <row r="43" spans="1:6" x14ac:dyDescent="0.25">
      <c r="A43" s="276">
        <v>29952</v>
      </c>
      <c r="B43" s="277">
        <v>55.100999999999999</v>
      </c>
      <c r="C43" s="274">
        <f t="shared" si="3"/>
        <v>35</v>
      </c>
      <c r="D43" s="274">
        <f t="shared" si="0"/>
        <v>26.158333763594726</v>
      </c>
      <c r="E43" s="274">
        <f t="shared" si="1"/>
        <v>1.049523903209546</v>
      </c>
      <c r="F43" s="274">
        <f t="shared" si="2"/>
        <v>0.95281298209779008</v>
      </c>
    </row>
    <row r="44" spans="1:6" x14ac:dyDescent="0.25">
      <c r="A44" s="276">
        <v>30317</v>
      </c>
      <c r="B44" s="277">
        <v>57.546999999999997</v>
      </c>
      <c r="C44" s="274">
        <f t="shared" si="3"/>
        <v>36</v>
      </c>
      <c r="D44" s="274">
        <f t="shared" si="0"/>
        <v>26.744163313680517</v>
      </c>
      <c r="E44" s="274">
        <f t="shared" si="1"/>
        <v>1.0730285393067132</v>
      </c>
      <c r="F44" s="274">
        <f t="shared" si="2"/>
        <v>0.93194166172514192</v>
      </c>
    </row>
    <row r="45" spans="1:6" x14ac:dyDescent="0.25">
      <c r="A45" s="276">
        <v>30682</v>
      </c>
      <c r="B45" s="277">
        <v>58.79</v>
      </c>
      <c r="C45" s="274">
        <f t="shared" si="3"/>
        <v>37</v>
      </c>
      <c r="D45" s="274">
        <f t="shared" si="0"/>
        <v>26.746411306507753</v>
      </c>
      <c r="E45" s="274">
        <f t="shared" si="1"/>
        <v>1.0731187332092662</v>
      </c>
      <c r="F45" s="274">
        <f t="shared" si="2"/>
        <v>0.93186333352825046</v>
      </c>
    </row>
    <row r="46" spans="1:6" x14ac:dyDescent="0.25">
      <c r="A46" s="276">
        <v>31048</v>
      </c>
      <c r="B46" s="277">
        <v>59.725999999999999</v>
      </c>
      <c r="C46" s="274">
        <f t="shared" si="3"/>
        <v>38</v>
      </c>
      <c r="D46" s="274">
        <f t="shared" si="0"/>
        <v>26.599974479637183</v>
      </c>
      <c r="E46" s="274">
        <f t="shared" si="1"/>
        <v>1.0672433991188086</v>
      </c>
      <c r="F46" s="274">
        <f t="shared" si="2"/>
        <v>0.93699338016582767</v>
      </c>
    </row>
    <row r="47" spans="1:6" x14ac:dyDescent="0.25">
      <c r="A47" s="276">
        <v>31413</v>
      </c>
      <c r="B47" s="277">
        <v>61.526000000000003</v>
      </c>
      <c r="C47" s="274">
        <f t="shared" si="3"/>
        <v>39</v>
      </c>
      <c r="D47" s="274">
        <f t="shared" si="0"/>
        <v>26.824535014488276</v>
      </c>
      <c r="E47" s="274">
        <f t="shared" si="1"/>
        <v>1.0762532103389615</v>
      </c>
      <c r="F47" s="274">
        <f t="shared" si="2"/>
        <v>0.92914937711085122</v>
      </c>
    </row>
    <row r="48" spans="1:6" x14ac:dyDescent="0.25">
      <c r="A48" s="276">
        <v>31778</v>
      </c>
      <c r="B48" s="277">
        <v>61.848999999999997</v>
      </c>
      <c r="C48" s="274">
        <f t="shared" si="3"/>
        <v>40</v>
      </c>
      <c r="D48" s="274">
        <f t="shared" si="0"/>
        <v>26.397447501358744</v>
      </c>
      <c r="E48" s="274">
        <f t="shared" si="1"/>
        <v>1.0591176176118899</v>
      </c>
      <c r="F48" s="274">
        <f t="shared" si="2"/>
        <v>0.94418219787034707</v>
      </c>
    </row>
    <row r="49" spans="1:6" x14ac:dyDescent="0.25">
      <c r="A49" s="276">
        <v>32143</v>
      </c>
      <c r="B49" s="277">
        <v>62.862000000000002</v>
      </c>
      <c r="C49" s="274">
        <f t="shared" si="3"/>
        <v>41</v>
      </c>
      <c r="D49" s="274">
        <f t="shared" si="0"/>
        <v>26.264744371651265</v>
      </c>
      <c r="E49" s="274">
        <f t="shared" si="1"/>
        <v>1.0537933065178648</v>
      </c>
      <c r="F49" s="274">
        <f t="shared" si="2"/>
        <v>0.94895269671467319</v>
      </c>
    </row>
    <row r="50" spans="1:6" x14ac:dyDescent="0.25">
      <c r="A50" s="276">
        <v>32509</v>
      </c>
      <c r="B50" s="277">
        <v>63.441000000000003</v>
      </c>
      <c r="C50" s="274">
        <f t="shared" si="3"/>
        <v>42</v>
      </c>
      <c r="D50" s="274">
        <f t="shared" si="0"/>
        <v>25.948409037367071</v>
      </c>
      <c r="E50" s="274">
        <f t="shared" si="1"/>
        <v>1.0411013094754884</v>
      </c>
      <c r="F50" s="274">
        <f t="shared" si="2"/>
        <v>0.96052131612801883</v>
      </c>
    </row>
    <row r="51" spans="1:6" x14ac:dyDescent="0.25">
      <c r="A51" s="276">
        <v>32874</v>
      </c>
      <c r="B51" s="277">
        <v>64.677000000000007</v>
      </c>
      <c r="C51" s="274">
        <f t="shared" si="3"/>
        <v>43</v>
      </c>
      <c r="D51" s="274">
        <f t="shared" si="0"/>
        <v>25.896812587449258</v>
      </c>
      <c r="E51" s="274">
        <f t="shared" si="1"/>
        <v>1.039031158218956</v>
      </c>
      <c r="F51" s="274">
        <f t="shared" si="2"/>
        <v>0.96243504546498793</v>
      </c>
    </row>
    <row r="52" spans="1:6" x14ac:dyDescent="0.25">
      <c r="A52" s="276">
        <v>33239</v>
      </c>
      <c r="B52" s="277">
        <v>65.875</v>
      </c>
      <c r="C52" s="274">
        <f t="shared" si="3"/>
        <v>44</v>
      </c>
      <c r="D52" s="274">
        <f t="shared" si="0"/>
        <v>25.820985045172922</v>
      </c>
      <c r="E52" s="274">
        <f t="shared" si="1"/>
        <v>1.0359888077825758</v>
      </c>
      <c r="F52" s="274">
        <f t="shared" si="2"/>
        <v>0.96526139325809313</v>
      </c>
    </row>
    <row r="53" spans="1:6" x14ac:dyDescent="0.25">
      <c r="A53" s="276">
        <v>33604</v>
      </c>
      <c r="B53" s="277">
        <v>68.701999999999998</v>
      </c>
      <c r="C53" s="274">
        <f t="shared" si="3"/>
        <v>45</v>
      </c>
      <c r="D53" s="274">
        <f t="shared" si="0"/>
        <v>26.361935271631729</v>
      </c>
      <c r="E53" s="274">
        <f t="shared" si="1"/>
        <v>1.0576927969680521</v>
      </c>
      <c r="F53" s="274">
        <f t="shared" si="2"/>
        <v>0.94545410809884267</v>
      </c>
    </row>
    <row r="54" spans="1:6" x14ac:dyDescent="0.25">
      <c r="A54" s="276">
        <v>33970</v>
      </c>
      <c r="B54" s="277">
        <v>68.801000000000002</v>
      </c>
      <c r="C54" s="274">
        <f t="shared" si="3"/>
        <v>46</v>
      </c>
      <c r="D54" s="274">
        <f t="shared" si="0"/>
        <v>25.843920188434236</v>
      </c>
      <c r="E54" s="274">
        <f t="shared" si="1"/>
        <v>1.0369090109305985</v>
      </c>
      <c r="F54" s="274">
        <f t="shared" si="2"/>
        <v>0.96440477366719612</v>
      </c>
    </row>
    <row r="55" spans="1:6" x14ac:dyDescent="0.25">
      <c r="A55" s="276">
        <v>34335</v>
      </c>
      <c r="B55" s="277">
        <v>69.444999999999993</v>
      </c>
      <c r="C55" s="274">
        <f t="shared" si="3"/>
        <v>47</v>
      </c>
      <c r="D55" s="274">
        <f t="shared" si="0"/>
        <v>25.536440081099165</v>
      </c>
      <c r="E55" s="274">
        <f t="shared" si="1"/>
        <v>1.0245723030452241</v>
      </c>
      <c r="F55" s="274">
        <f t="shared" si="2"/>
        <v>0.97601701415098718</v>
      </c>
    </row>
    <row r="56" spans="1:6" x14ac:dyDescent="0.25">
      <c r="A56" s="276">
        <v>34700</v>
      </c>
      <c r="B56" s="277">
        <v>69.932000000000002</v>
      </c>
      <c r="C56" s="274">
        <f t="shared" si="3"/>
        <v>48</v>
      </c>
      <c r="D56" s="274">
        <f t="shared" si="0"/>
        <v>25.173931846603374</v>
      </c>
      <c r="E56" s="274">
        <f t="shared" si="1"/>
        <v>1.0100277582492125</v>
      </c>
      <c r="F56" s="274">
        <f t="shared" si="2"/>
        <v>0.99007179934678757</v>
      </c>
    </row>
    <row r="57" spans="1:6" x14ac:dyDescent="0.25">
      <c r="A57" s="276">
        <v>35065</v>
      </c>
      <c r="B57" s="277">
        <v>71.81</v>
      </c>
      <c r="C57" s="274">
        <f t="shared" si="3"/>
        <v>49</v>
      </c>
      <c r="D57" s="274">
        <f t="shared" si="0"/>
        <v>25.305548856913362</v>
      </c>
      <c r="E57" s="274">
        <f t="shared" si="1"/>
        <v>1.0153084920924957</v>
      </c>
      <c r="F57" s="274">
        <f t="shared" si="2"/>
        <v>0.98492232438542326</v>
      </c>
    </row>
    <row r="58" spans="1:6" x14ac:dyDescent="0.25">
      <c r="A58" s="276">
        <v>35431</v>
      </c>
      <c r="B58" s="277">
        <v>72.989999999999995</v>
      </c>
      <c r="C58" s="274">
        <f t="shared" si="3"/>
        <v>50</v>
      </c>
      <c r="D58" s="274">
        <f t="shared" si="0"/>
        <v>25.17966393869947</v>
      </c>
      <c r="E58" s="274">
        <f t="shared" si="1"/>
        <v>1.0102577410808646</v>
      </c>
      <c r="F58" s="274">
        <f t="shared" si="2"/>
        <v>0.98984641179795363</v>
      </c>
    </row>
    <row r="59" spans="1:6" x14ac:dyDescent="0.25">
      <c r="A59" s="276">
        <v>35796</v>
      </c>
      <c r="B59" s="277">
        <v>75.212999999999994</v>
      </c>
      <c r="C59" s="274">
        <f t="shared" si="3"/>
        <v>51</v>
      </c>
      <c r="D59" s="274">
        <f t="shared" si="0"/>
        <v>25.400087268720355</v>
      </c>
      <c r="E59" s="274">
        <f t="shared" si="1"/>
        <v>1.0191015594896629</v>
      </c>
      <c r="F59" s="274">
        <f t="shared" si="2"/>
        <v>0.98125647114186698</v>
      </c>
    </row>
    <row r="60" spans="1:6" x14ac:dyDescent="0.25">
      <c r="A60" s="276">
        <v>36161</v>
      </c>
      <c r="B60" s="277">
        <v>77.674000000000007</v>
      </c>
      <c r="C60" s="274">
        <f t="shared" si="3"/>
        <v>52</v>
      </c>
      <c r="D60" s="274">
        <f t="shared" si="0"/>
        <v>25.678739358473742</v>
      </c>
      <c r="E60" s="274">
        <f t="shared" si="1"/>
        <v>1.0302816304956566</v>
      </c>
      <c r="F60" s="274">
        <f t="shared" si="2"/>
        <v>0.97060839521996678</v>
      </c>
    </row>
    <row r="61" spans="1:6" x14ac:dyDescent="0.25">
      <c r="A61" s="276">
        <v>36526</v>
      </c>
      <c r="B61" s="277">
        <v>80.173000000000002</v>
      </c>
      <c r="C61" s="274">
        <f t="shared" si="3"/>
        <v>53</v>
      </c>
      <c r="D61" s="274">
        <f t="shared" si="0"/>
        <v>25.94668590701567</v>
      </c>
      <c r="E61" s="274">
        <f t="shared" si="1"/>
        <v>1.04103217408986</v>
      </c>
      <c r="F61" s="274">
        <f t="shared" si="2"/>
        <v>0.96058510475362291</v>
      </c>
    </row>
    <row r="62" spans="1:6" x14ac:dyDescent="0.25">
      <c r="A62" s="276">
        <v>36892</v>
      </c>
      <c r="B62" s="277">
        <v>82.438999999999993</v>
      </c>
      <c r="C62" s="274">
        <f t="shared" si="3"/>
        <v>54</v>
      </c>
      <c r="D62" s="274">
        <f t="shared" si="0"/>
        <v>26.11813763590974</v>
      </c>
      <c r="E62" s="274">
        <f t="shared" si="1"/>
        <v>1.0479111553486495</v>
      </c>
      <c r="F62" s="274">
        <f t="shared" si="2"/>
        <v>0.95427937272725272</v>
      </c>
    </row>
    <row r="63" spans="1:6" x14ac:dyDescent="0.25">
      <c r="A63" s="276">
        <v>37257</v>
      </c>
      <c r="B63" s="277">
        <v>85.998000000000005</v>
      </c>
      <c r="C63" s="274">
        <f t="shared" si="3"/>
        <v>55</v>
      </c>
      <c r="D63" s="274">
        <f t="shared" si="0"/>
        <v>26.671876629925148</v>
      </c>
      <c r="E63" s="274">
        <f t="shared" si="1"/>
        <v>1.0701282550924871</v>
      </c>
      <c r="F63" s="274">
        <f t="shared" si="2"/>
        <v>0.93446742971343544</v>
      </c>
    </row>
    <row r="64" spans="1:6" x14ac:dyDescent="0.25">
      <c r="A64" s="276">
        <v>37622</v>
      </c>
      <c r="B64" s="277">
        <v>89.158000000000001</v>
      </c>
      <c r="C64" s="274">
        <f t="shared" si="3"/>
        <v>56</v>
      </c>
      <c r="D64" s="274">
        <f t="shared" si="0"/>
        <v>27.06956466825936</v>
      </c>
      <c r="E64" s="274">
        <f t="shared" si="1"/>
        <v>1.0860842829505442</v>
      </c>
      <c r="F64" s="274">
        <f t="shared" si="2"/>
        <v>0.92073885581266246</v>
      </c>
    </row>
    <row r="65" spans="1:6" x14ac:dyDescent="0.25">
      <c r="A65" s="276">
        <v>37987</v>
      </c>
      <c r="B65" s="277">
        <v>91.924000000000007</v>
      </c>
      <c r="C65" s="274">
        <f t="shared" si="3"/>
        <v>57</v>
      </c>
      <c r="D65" s="274">
        <f t="shared" si="0"/>
        <v>27.321566678523549</v>
      </c>
      <c r="E65" s="274">
        <f t="shared" si="1"/>
        <v>1.0961951002456889</v>
      </c>
      <c r="F65" s="274">
        <f t="shared" si="2"/>
        <v>0.91224636907779577</v>
      </c>
    </row>
    <row r="66" spans="1:6" x14ac:dyDescent="0.25">
      <c r="A66" s="276">
        <v>38353</v>
      </c>
      <c r="B66" s="277">
        <v>93.811000000000007</v>
      </c>
      <c r="C66" s="274">
        <f t="shared" si="3"/>
        <v>58</v>
      </c>
      <c r="D66" s="274">
        <f t="shared" si="0"/>
        <v>27.295193775259779</v>
      </c>
      <c r="E66" s="274">
        <f t="shared" si="1"/>
        <v>1.0951369673912605</v>
      </c>
      <c r="F66" s="274">
        <f t="shared" si="2"/>
        <v>0.91312779111284359</v>
      </c>
    </row>
    <row r="67" spans="1:6" x14ac:dyDescent="0.25">
      <c r="A67" s="276">
        <v>38718</v>
      </c>
      <c r="B67" s="277">
        <v>94.676000000000002</v>
      </c>
      <c r="C67" s="274">
        <f t="shared" si="3"/>
        <v>59</v>
      </c>
      <c r="D67" s="274">
        <f t="shared" si="0"/>
        <v>26.966715209367859</v>
      </c>
      <c r="E67" s="274">
        <f t="shared" si="1"/>
        <v>1.0819577599650081</v>
      </c>
      <c r="F67" s="274">
        <f t="shared" si="2"/>
        <v>0.9242504994209213</v>
      </c>
    </row>
    <row r="68" spans="1:6" x14ac:dyDescent="0.25">
      <c r="A68" s="276">
        <v>39083</v>
      </c>
      <c r="B68" s="277">
        <v>96.206999999999994</v>
      </c>
      <c r="C68" s="274">
        <f t="shared" si="3"/>
        <v>60</v>
      </c>
      <c r="D68" s="274">
        <f t="shared" si="0"/>
        <v>26.825668370016384</v>
      </c>
      <c r="E68" s="274">
        <f t="shared" si="1"/>
        <v>1.0762986827963563</v>
      </c>
      <c r="F68" s="274">
        <f t="shared" si="2"/>
        <v>0.92911012155276174</v>
      </c>
    </row>
    <row r="69" spans="1:6" x14ac:dyDescent="0.25">
      <c r="A69" s="276">
        <v>39448</v>
      </c>
      <c r="B69" s="277">
        <v>96.935000000000002</v>
      </c>
      <c r="C69" s="274">
        <f t="shared" si="3"/>
        <v>61</v>
      </c>
      <c r="D69" s="274">
        <f t="shared" si="0"/>
        <v>26.459414205498813</v>
      </c>
      <c r="E69" s="274">
        <f t="shared" si="1"/>
        <v>1.0616038439054249</v>
      </c>
      <c r="F69" s="274">
        <f t="shared" si="2"/>
        <v>0.94197096755151444</v>
      </c>
    </row>
    <row r="70" spans="1:6" x14ac:dyDescent="0.25">
      <c r="A70" s="276">
        <v>39814</v>
      </c>
      <c r="B70" s="277">
        <v>100.02200000000001</v>
      </c>
      <c r="C70" s="274">
        <f t="shared" si="3"/>
        <v>62</v>
      </c>
      <c r="D70" s="274">
        <f t="shared" si="0"/>
        <v>26.727040756024394</v>
      </c>
      <c r="E70" s="274">
        <f t="shared" si="1"/>
        <v>1.0723415485485635</v>
      </c>
      <c r="F70" s="274">
        <f t="shared" si="2"/>
        <v>0.93253870593144583</v>
      </c>
    </row>
    <row r="71" spans="1:6" x14ac:dyDescent="0.25">
      <c r="A71" s="276">
        <v>40179</v>
      </c>
      <c r="B71" s="277">
        <v>103.316</v>
      </c>
      <c r="C71" s="274">
        <f t="shared" si="3"/>
        <v>63</v>
      </c>
      <c r="D71" s="274">
        <f t="shared" si="0"/>
        <v>27.025806100988355</v>
      </c>
      <c r="E71" s="274">
        <f t="shared" si="1"/>
        <v>1.0843286029926318</v>
      </c>
      <c r="F71" s="274">
        <f t="shared" si="2"/>
        <v>0.92222966104565185</v>
      </c>
    </row>
    <row r="72" spans="1:6" x14ac:dyDescent="0.25">
      <c r="A72" s="276">
        <v>40544</v>
      </c>
      <c r="B72" s="277">
        <v>103.47499999999999</v>
      </c>
      <c r="C72" s="274">
        <f t="shared" si="3"/>
        <v>64</v>
      </c>
      <c r="D72" s="274">
        <f t="shared" si="0"/>
        <v>26.497337615825334</v>
      </c>
      <c r="E72" s="274">
        <f t="shared" si="1"/>
        <v>1.0631254058668487</v>
      </c>
      <c r="F72" s="274">
        <f t="shared" si="2"/>
        <v>0.94062280374592533</v>
      </c>
    </row>
    <row r="73" spans="1:6" x14ac:dyDescent="0.25">
      <c r="A73" s="276">
        <v>40909</v>
      </c>
      <c r="B73" s="277">
        <v>104.45099999999999</v>
      </c>
      <c r="C73" s="274">
        <f t="shared" si="3"/>
        <v>65</v>
      </c>
      <c r="D73" s="274">
        <f>EXP(C73*$F$7)*B73</f>
        <v>26.183948481293605</v>
      </c>
      <c r="E73" s="274">
        <f>D73/$D$8</f>
        <v>1.0505516161648856</v>
      </c>
      <c r="F73" s="274">
        <f>1/E73</f>
        <v>0.95188088296943663</v>
      </c>
    </row>
    <row r="74" spans="1:6" x14ac:dyDescent="0.25">
      <c r="A74" s="276">
        <v>41275</v>
      </c>
      <c r="B74" s="277">
        <v>104.473</v>
      </c>
      <c r="C74" s="274">
        <f>1+C73</f>
        <v>66</v>
      </c>
      <c r="D74" s="274">
        <f>EXP(C74*$F$7)*B74</f>
        <v>25.637893125044307</v>
      </c>
      <c r="E74" s="274">
        <f>D74/$D$8</f>
        <v>1.02864279911107</v>
      </c>
      <c r="F74" s="274">
        <f>1/E74</f>
        <v>0.97215476632333153</v>
      </c>
    </row>
    <row r="75" spans="1:6" x14ac:dyDescent="0.25">
      <c r="A75" s="276">
        <v>41640</v>
      </c>
      <c r="B75" s="277">
        <v>105.26600000000001</v>
      </c>
      <c r="C75" s="274">
        <f>1+C74</f>
        <v>67</v>
      </c>
      <c r="D75" s="274">
        <f>EXP(C75*$F$7)*B75</f>
        <v>25.288444624681446</v>
      </c>
      <c r="E75" s="274">
        <f>D75/$D$8</f>
        <v>1.0146222365864808</v>
      </c>
      <c r="F75" s="274">
        <f>1/E75</f>
        <v>0.98558849189460429</v>
      </c>
    </row>
    <row r="76" spans="1:6" x14ac:dyDescent="0.25">
      <c r="A76" s="276">
        <v>42005</v>
      </c>
      <c r="B76" s="277">
        <v>105.98099999999999</v>
      </c>
      <c r="C76" s="274">
        <f>1+C75</f>
        <v>68</v>
      </c>
      <c r="D76" s="274">
        <f>EXP(C76*$F$7)*B76</f>
        <v>24.923999999999999</v>
      </c>
      <c r="E76" s="274">
        <f>D76/$D$8</f>
        <v>1</v>
      </c>
      <c r="F76" s="274">
        <f>1/E76</f>
        <v>1</v>
      </c>
    </row>
  </sheetData>
  <hyperlinks>
    <hyperlink ref="A5" r:id="rId1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syncVertical="1" syncRef="A1" transitionEvaluation="1"/>
  <dimension ref="A1:AB426"/>
  <sheetViews>
    <sheetView showGridLines="0" workbookViewId="0">
      <pane xSplit="1" ySplit="3" topLeftCell="B4" activePane="bottomRight" state="frozenSplit"/>
      <selection activeCell="F10" sqref="F10:F77"/>
      <selection pane="topRight" activeCell="F10" sqref="F10:F77"/>
      <selection pane="bottomLeft" activeCell="F10" sqref="F10:F77"/>
      <selection pane="bottomRight" activeCell="F10" sqref="F10:F77"/>
    </sheetView>
  </sheetViews>
  <sheetFormatPr defaultColWidth="10.140625" defaultRowHeight="12" x14ac:dyDescent="0.15"/>
  <cols>
    <col min="1" max="1" width="12.7109375" style="249" customWidth="1"/>
    <col min="2" max="2" width="10.85546875" style="249" customWidth="1"/>
    <col min="3" max="16384" width="10.140625" style="249"/>
  </cols>
  <sheetData>
    <row r="1" spans="1:28" x14ac:dyDescent="0.15">
      <c r="A1" s="248" t="s">
        <v>3550</v>
      </c>
      <c r="V1" s="248"/>
    </row>
    <row r="2" spans="1:28" x14ac:dyDescent="0.15">
      <c r="A2" s="249" t="s">
        <v>3551</v>
      </c>
      <c r="U2" s="250" t="s">
        <v>1225</v>
      </c>
      <c r="V2" s="248"/>
    </row>
    <row r="3" spans="1:28" x14ac:dyDescent="0.15">
      <c r="B3" s="251" t="s">
        <v>1219</v>
      </c>
      <c r="C3" s="251" t="s">
        <v>1220</v>
      </c>
      <c r="D3" s="251" t="s">
        <v>1221</v>
      </c>
      <c r="E3" s="251" t="s">
        <v>1238</v>
      </c>
      <c r="F3" s="251" t="s">
        <v>3552</v>
      </c>
      <c r="G3" s="251" t="s">
        <v>1222</v>
      </c>
      <c r="H3" s="251" t="s">
        <v>3553</v>
      </c>
      <c r="I3" s="251" t="s">
        <v>1234</v>
      </c>
      <c r="J3" s="251"/>
      <c r="K3" s="251" t="s">
        <v>3554</v>
      </c>
      <c r="L3" s="251" t="s">
        <v>3555</v>
      </c>
      <c r="M3" s="251" t="s">
        <v>3556</v>
      </c>
      <c r="N3" s="251" t="s">
        <v>3557</v>
      </c>
      <c r="O3" s="251" t="s">
        <v>3558</v>
      </c>
      <c r="P3" s="251" t="s">
        <v>3406</v>
      </c>
      <c r="Q3" s="251" t="s">
        <v>3559</v>
      </c>
      <c r="R3" s="251" t="s">
        <v>3560</v>
      </c>
      <c r="S3" s="251" t="s">
        <v>3561</v>
      </c>
      <c r="T3" s="251" t="s">
        <v>3562</v>
      </c>
      <c r="U3" s="251" t="s">
        <v>3563</v>
      </c>
      <c r="V3" s="252"/>
      <c r="W3" s="251"/>
    </row>
    <row r="4" spans="1:28" x14ac:dyDescent="0.15">
      <c r="B4" s="251" t="s">
        <v>1209</v>
      </c>
      <c r="C4" s="251" t="s">
        <v>3564</v>
      </c>
      <c r="D4" s="251" t="s">
        <v>1208</v>
      </c>
      <c r="E4" s="251" t="s">
        <v>3565</v>
      </c>
      <c r="F4" s="251" t="s">
        <v>1210</v>
      </c>
      <c r="G4" s="251" t="s">
        <v>3566</v>
      </c>
      <c r="H4" s="251" t="s">
        <v>3567</v>
      </c>
      <c r="I4" s="249" t="s">
        <v>3568</v>
      </c>
      <c r="J4" s="251"/>
      <c r="K4" s="251" t="s">
        <v>3554</v>
      </c>
      <c r="L4" s="251" t="s">
        <v>3569</v>
      </c>
      <c r="M4" s="251" t="s">
        <v>3569</v>
      </c>
      <c r="N4" s="251" t="s">
        <v>3569</v>
      </c>
      <c r="O4" s="251" t="s">
        <v>3558</v>
      </c>
      <c r="P4" s="251" t="s">
        <v>3570</v>
      </c>
      <c r="Q4" s="251"/>
      <c r="R4" s="251" t="s">
        <v>3560</v>
      </c>
      <c r="S4" s="251" t="s">
        <v>1206</v>
      </c>
      <c r="T4" s="251" t="s">
        <v>3571</v>
      </c>
      <c r="U4" s="251" t="s">
        <v>1206</v>
      </c>
      <c r="V4" s="251"/>
      <c r="W4" s="251"/>
    </row>
    <row r="5" spans="1:28" x14ac:dyDescent="0.15">
      <c r="B5" s="251" t="s">
        <v>3572</v>
      </c>
      <c r="C5" s="251" t="s">
        <v>3573</v>
      </c>
      <c r="D5" s="251" t="s">
        <v>3573</v>
      </c>
      <c r="E5" s="251" t="s">
        <v>1215</v>
      </c>
      <c r="F5" s="251" t="s">
        <v>3574</v>
      </c>
      <c r="G5" s="251" t="s">
        <v>1206</v>
      </c>
      <c r="H5" s="251" t="s">
        <v>3565</v>
      </c>
      <c r="I5" s="249" t="s">
        <v>3575</v>
      </c>
      <c r="J5" s="251"/>
      <c r="K5" s="251" t="s">
        <v>3576</v>
      </c>
      <c r="L5" s="251" t="s">
        <v>3577</v>
      </c>
      <c r="M5" s="251" t="s">
        <v>3577</v>
      </c>
      <c r="N5" s="251" t="s">
        <v>3577</v>
      </c>
      <c r="O5" s="251" t="s">
        <v>1209</v>
      </c>
      <c r="P5" s="251" t="s">
        <v>1209</v>
      </c>
      <c r="Q5" s="251"/>
      <c r="R5" s="251" t="s">
        <v>1208</v>
      </c>
      <c r="S5" s="251" t="s">
        <v>1208</v>
      </c>
      <c r="T5" s="251" t="s">
        <v>3578</v>
      </c>
      <c r="U5" s="251" t="s">
        <v>1208</v>
      </c>
      <c r="V5" s="251"/>
      <c r="W5" s="251"/>
    </row>
    <row r="6" spans="1:28" x14ac:dyDescent="0.15">
      <c r="B6" s="251" t="s">
        <v>3576</v>
      </c>
      <c r="C6" s="251" t="s">
        <v>3579</v>
      </c>
      <c r="D6" s="251" t="s">
        <v>3579</v>
      </c>
      <c r="E6" s="251" t="s">
        <v>1325</v>
      </c>
      <c r="F6" s="251" t="s">
        <v>3580</v>
      </c>
      <c r="G6" s="251" t="s">
        <v>1213</v>
      </c>
      <c r="H6" s="251" t="s">
        <v>1215</v>
      </c>
      <c r="I6" s="249" t="s">
        <v>3581</v>
      </c>
      <c r="J6" s="251"/>
      <c r="K6" s="251" t="s">
        <v>1206</v>
      </c>
      <c r="L6" s="251" t="s">
        <v>3582</v>
      </c>
      <c r="M6" s="251" t="s">
        <v>3582</v>
      </c>
      <c r="N6" s="251" t="s">
        <v>3582</v>
      </c>
      <c r="O6" s="251" t="s">
        <v>1212</v>
      </c>
      <c r="P6" s="251" t="s">
        <v>3572</v>
      </c>
      <c r="Q6" s="251"/>
      <c r="R6" s="251"/>
      <c r="S6" s="251" t="s">
        <v>7</v>
      </c>
      <c r="T6" s="251" t="s">
        <v>3583</v>
      </c>
      <c r="U6" s="251" t="s">
        <v>7</v>
      </c>
      <c r="V6" s="251"/>
      <c r="W6" s="251"/>
    </row>
    <row r="7" spans="1:28" x14ac:dyDescent="0.15">
      <c r="B7" s="251" t="s">
        <v>1206</v>
      </c>
      <c r="C7" s="251" t="s">
        <v>1213</v>
      </c>
      <c r="D7" s="251" t="s">
        <v>1213</v>
      </c>
      <c r="E7" s="251"/>
      <c r="F7" s="251" t="s">
        <v>3584</v>
      </c>
      <c r="G7" s="251"/>
      <c r="H7" s="251" t="s">
        <v>1325</v>
      </c>
      <c r="I7" s="249" t="s">
        <v>3585</v>
      </c>
      <c r="J7" s="251"/>
      <c r="K7" s="251"/>
      <c r="L7" s="251" t="s">
        <v>3564</v>
      </c>
      <c r="M7" s="251" t="s">
        <v>3564</v>
      </c>
      <c r="N7" s="251" t="s">
        <v>3564</v>
      </c>
      <c r="O7" s="251"/>
      <c r="P7" s="251"/>
      <c r="Q7" s="251"/>
      <c r="R7" s="251"/>
      <c r="S7" s="251" t="s">
        <v>3565</v>
      </c>
      <c r="T7" s="251" t="s">
        <v>3567</v>
      </c>
      <c r="U7" s="251" t="s">
        <v>3571</v>
      </c>
      <c r="V7" s="251"/>
      <c r="W7" s="251"/>
    </row>
    <row r="8" spans="1:28" x14ac:dyDescent="0.15">
      <c r="B8" s="251" t="s">
        <v>1213</v>
      </c>
      <c r="C8" s="251"/>
      <c r="D8" s="251"/>
      <c r="E8" s="251"/>
      <c r="F8" s="251" t="s">
        <v>3586</v>
      </c>
      <c r="G8" s="251"/>
      <c r="H8" s="251"/>
      <c r="I8" s="249" t="s">
        <v>3581</v>
      </c>
      <c r="J8" s="251"/>
      <c r="K8" s="251"/>
      <c r="L8" s="251" t="s">
        <v>3587</v>
      </c>
      <c r="M8" s="251" t="s">
        <v>3588</v>
      </c>
      <c r="N8" s="251" t="s">
        <v>3589</v>
      </c>
      <c r="O8" s="251"/>
      <c r="P8" s="251"/>
      <c r="Q8" s="251"/>
      <c r="R8" s="251"/>
      <c r="S8" s="251" t="s">
        <v>1208</v>
      </c>
      <c r="T8" s="251" t="s">
        <v>1208</v>
      </c>
      <c r="U8" s="251" t="s">
        <v>1208</v>
      </c>
      <c r="V8" s="251"/>
      <c r="W8" s="251"/>
    </row>
    <row r="9" spans="1:28" x14ac:dyDescent="0.15">
      <c r="A9" s="253">
        <v>1871</v>
      </c>
      <c r="B9" s="251">
        <v>4.4400000000000004</v>
      </c>
      <c r="C9" s="251">
        <v>0.26</v>
      </c>
      <c r="D9" s="251">
        <v>0.4</v>
      </c>
      <c r="E9" s="251">
        <v>6.35</v>
      </c>
      <c r="F9" s="251">
        <v>5.32</v>
      </c>
      <c r="G9" s="254">
        <v>12.464060999999999</v>
      </c>
      <c r="H9" s="249">
        <f>(1+E9/100)*G9/G10</f>
        <v>1.0475042083017498</v>
      </c>
      <c r="I9" s="249" t="s">
        <v>3590</v>
      </c>
      <c r="J9" s="253">
        <f>1871</f>
        <v>1871</v>
      </c>
      <c r="K9" s="253">
        <f>B9*$G$151/G9</f>
        <v>82.031305848069906</v>
      </c>
      <c r="L9" s="253">
        <v>112.01859950499382</v>
      </c>
      <c r="M9" s="253">
        <v>63.650373843138127</v>
      </c>
      <c r="N9" s="253"/>
      <c r="O9" s="253">
        <f>C9*$G$151/G10</f>
        <v>4.7313849610475165</v>
      </c>
      <c r="P9" s="253">
        <f>(K10-K9+O9)/K9</f>
        <v>0.13580891466324466</v>
      </c>
      <c r="Q9" s="253">
        <f>LN(1+P9)</f>
        <v>0.1273450972270519</v>
      </c>
      <c r="R9" s="253">
        <f>D9*$G$151/G10</f>
        <v>7.2790537862269487</v>
      </c>
    </row>
    <row r="10" spans="1:28" x14ac:dyDescent="0.15">
      <c r="A10" s="253">
        <v>1872</v>
      </c>
      <c r="B10" s="251">
        <v>4.8600000000000003</v>
      </c>
      <c r="C10" s="251">
        <v>0.3</v>
      </c>
      <c r="D10" s="251">
        <v>0.43</v>
      </c>
      <c r="E10" s="251">
        <v>7.81</v>
      </c>
      <c r="F10" s="251">
        <v>5.36</v>
      </c>
      <c r="G10" s="254">
        <v>12.654392</v>
      </c>
      <c r="H10" s="249">
        <f t="shared" ref="H10:H73" si="0">(1+E10/100)*G10/G11</f>
        <v>1.0543202085780723</v>
      </c>
      <c r="I10" s="248" t="s">
        <v>3591</v>
      </c>
      <c r="J10" s="253">
        <f>J9+1</f>
        <v>1872</v>
      </c>
      <c r="K10" s="253">
        <f t="shared" ref="K10:K73" si="1">B10*$G$151/G10</f>
        <v>88.440503502657435</v>
      </c>
      <c r="L10" s="253">
        <v>114.29395752046128</v>
      </c>
      <c r="M10" s="253">
        <v>63.962044237776183</v>
      </c>
      <c r="N10" s="253"/>
      <c r="O10" s="253">
        <f t="shared" ref="O10:O73" si="2">C10*$G$151/G11</f>
        <v>5.3388740651232283</v>
      </c>
      <c r="P10" s="253">
        <f t="shared" ref="P10:P73" si="3">(K11-K10+O10)/K10</f>
        <v>8.8615417461555115E-2</v>
      </c>
      <c r="Q10" s="253">
        <f t="shared" ref="Q10:Q73" si="4">LN(1+P10)</f>
        <v>8.4906629568376135E-2</v>
      </c>
      <c r="R10" s="253">
        <f t="shared" ref="R10:R73" si="5">D10*$G$151/G11</f>
        <v>7.6523861600099599</v>
      </c>
      <c r="S10" s="253">
        <f t="shared" ref="S10:S73" si="6">K10/R9</f>
        <v>12.150000000000002</v>
      </c>
    </row>
    <row r="11" spans="1:28" x14ac:dyDescent="0.15">
      <c r="A11" s="253">
        <v>1873</v>
      </c>
      <c r="B11" s="251">
        <v>5.1100000000000003</v>
      </c>
      <c r="C11" s="251">
        <v>0.33</v>
      </c>
      <c r="D11" s="251">
        <v>0.46</v>
      </c>
      <c r="E11" s="251">
        <v>8.35</v>
      </c>
      <c r="F11" s="251">
        <v>5.58</v>
      </c>
      <c r="G11" s="254">
        <v>12.939807</v>
      </c>
      <c r="H11" s="249">
        <f t="shared" si="0"/>
        <v>1.1335110978780967</v>
      </c>
      <c r="I11" s="249" t="s">
        <v>3592</v>
      </c>
      <c r="J11" s="253">
        <f t="shared" ref="J11:J74" si="7">J10+1</f>
        <v>1873</v>
      </c>
      <c r="K11" s="253">
        <f t="shared" si="1"/>
        <v>90.938821575932323</v>
      </c>
      <c r="L11" s="253">
        <v>116.07075207439411</v>
      </c>
      <c r="M11" s="253">
        <v>64.040481049887219</v>
      </c>
      <c r="N11" s="253"/>
      <c r="O11" s="253">
        <f t="shared" si="2"/>
        <v>6.1438304598890641</v>
      </c>
      <c r="P11" s="253">
        <f t="shared" si="3"/>
        <v>2.1589701854395456E-2</v>
      </c>
      <c r="Q11" s="253">
        <f t="shared" si="4"/>
        <v>2.1359945276609713E-2</v>
      </c>
      <c r="R11" s="253">
        <f t="shared" si="5"/>
        <v>8.5641273077241511</v>
      </c>
      <c r="S11" s="253">
        <f t="shared" si="6"/>
        <v>11.88372093023256</v>
      </c>
    </row>
    <row r="12" spans="1:28" x14ac:dyDescent="0.15">
      <c r="A12" s="253">
        <v>1874</v>
      </c>
      <c r="B12" s="251">
        <v>4.66</v>
      </c>
      <c r="C12" s="251">
        <v>0.33</v>
      </c>
      <c r="D12" s="251">
        <v>0.46</v>
      </c>
      <c r="E12" s="251">
        <v>6.86</v>
      </c>
      <c r="F12" s="251">
        <v>5.47</v>
      </c>
      <c r="G12" s="254">
        <v>12.368895999999999</v>
      </c>
      <c r="H12" s="249">
        <f t="shared" si="0"/>
        <v>1.1480763436327566</v>
      </c>
      <c r="J12" s="253">
        <f t="shared" si="7"/>
        <v>1874</v>
      </c>
      <c r="K12" s="253">
        <f t="shared" si="1"/>
        <v>86.758333160857703</v>
      </c>
      <c r="L12" s="253">
        <v>117.10605930790511</v>
      </c>
      <c r="M12" s="253">
        <v>67.831711737775024</v>
      </c>
      <c r="N12" s="253"/>
      <c r="O12" s="253">
        <f t="shared" si="2"/>
        <v>6.6007733579346759</v>
      </c>
      <c r="P12" s="253">
        <f t="shared" si="3"/>
        <v>0.12279027661468818</v>
      </c>
      <c r="Q12" s="253">
        <f t="shared" si="4"/>
        <v>0.11581690552392489</v>
      </c>
      <c r="R12" s="253">
        <f t="shared" si="5"/>
        <v>9.2010780140907613</v>
      </c>
      <c r="S12" s="253">
        <f t="shared" si="6"/>
        <v>10.130434782608695</v>
      </c>
    </row>
    <row r="13" spans="1:28" x14ac:dyDescent="0.15">
      <c r="A13" s="253">
        <v>1875</v>
      </c>
      <c r="B13" s="251">
        <v>4.54</v>
      </c>
      <c r="C13" s="251">
        <v>0.3</v>
      </c>
      <c r="D13" s="251">
        <v>0.36</v>
      </c>
      <c r="E13" s="251">
        <v>4.96</v>
      </c>
      <c r="F13" s="251">
        <v>5.07</v>
      </c>
      <c r="G13" s="254">
        <v>11.512651</v>
      </c>
      <c r="H13" s="249">
        <f t="shared" si="0"/>
        <v>1.114054758262401</v>
      </c>
      <c r="J13" s="253">
        <f t="shared" si="7"/>
        <v>1875</v>
      </c>
      <c r="K13" s="253">
        <f t="shared" si="1"/>
        <v>90.810639530374019</v>
      </c>
      <c r="L13" s="253">
        <v>117.72219562079219</v>
      </c>
      <c r="M13" s="253">
        <v>72.6300067419008</v>
      </c>
      <c r="N13" s="253"/>
      <c r="O13" s="253">
        <f t="shared" si="2"/>
        <v>6.3691994938494414</v>
      </c>
      <c r="P13" s="253">
        <f t="shared" si="3"/>
        <v>0.11284278830136012</v>
      </c>
      <c r="Q13" s="253">
        <f t="shared" si="4"/>
        <v>0.10691781191353943</v>
      </c>
      <c r="R13" s="253">
        <f t="shared" si="5"/>
        <v>7.6430393926193299</v>
      </c>
      <c r="S13" s="253">
        <f t="shared" si="6"/>
        <v>9.8695652173913029</v>
      </c>
      <c r="W13" s="248"/>
    </row>
    <row r="14" spans="1:28" x14ac:dyDescent="0.15">
      <c r="A14" s="253">
        <v>1876</v>
      </c>
      <c r="B14" s="251">
        <v>4.46</v>
      </c>
      <c r="C14" s="251">
        <v>0.3</v>
      </c>
      <c r="D14" s="251">
        <v>0.28000000000000003</v>
      </c>
      <c r="E14" s="251">
        <v>5.33</v>
      </c>
      <c r="F14" s="251">
        <v>4.59</v>
      </c>
      <c r="G14" s="254">
        <v>10.846575</v>
      </c>
      <c r="H14" s="249">
        <f t="shared" si="0"/>
        <v>1.0441389986875944</v>
      </c>
      <c r="J14" s="253">
        <f t="shared" si="7"/>
        <v>1876</v>
      </c>
      <c r="K14" s="253">
        <f t="shared" si="1"/>
        <v>94.688765808561698</v>
      </c>
      <c r="L14" s="253">
        <v>118.62526828763684</v>
      </c>
      <c r="M14" s="253">
        <v>76.341964317950968</v>
      </c>
      <c r="N14" s="253"/>
      <c r="O14" s="253">
        <f t="shared" si="2"/>
        <v>6.3138038374152563</v>
      </c>
      <c r="P14" s="253">
        <f t="shared" si="3"/>
        <v>-0.14427917023813722</v>
      </c>
      <c r="Q14" s="253">
        <f t="shared" si="4"/>
        <v>-0.15581108948924385</v>
      </c>
      <c r="R14" s="253">
        <f t="shared" si="5"/>
        <v>5.8928835815875731</v>
      </c>
      <c r="S14" s="253">
        <f t="shared" si="6"/>
        <v>12.388888888888889</v>
      </c>
      <c r="W14" s="255"/>
      <c r="X14" s="256"/>
      <c r="Y14" s="256"/>
      <c r="Z14" s="256"/>
      <c r="AA14" s="257"/>
      <c r="AB14" s="248"/>
    </row>
    <row r="15" spans="1:28" x14ac:dyDescent="0.15">
      <c r="A15" s="253">
        <v>1877</v>
      </c>
      <c r="B15" s="251">
        <v>3.55</v>
      </c>
      <c r="C15" s="251">
        <v>0.19</v>
      </c>
      <c r="D15" s="251">
        <v>0.3</v>
      </c>
      <c r="E15" s="251">
        <v>5.03</v>
      </c>
      <c r="F15" s="251">
        <v>4.45</v>
      </c>
      <c r="G15" s="254">
        <v>10.941739999999999</v>
      </c>
      <c r="H15" s="249">
        <f t="shared" si="0"/>
        <v>1.2452051495481791</v>
      </c>
      <c r="J15" s="253">
        <f t="shared" si="7"/>
        <v>1877</v>
      </c>
      <c r="K15" s="253">
        <f t="shared" si="1"/>
        <v>74.713345409413861</v>
      </c>
      <c r="L15" s="253">
        <v>119.64633252433271</v>
      </c>
      <c r="M15" s="253">
        <v>75.786424163199854</v>
      </c>
      <c r="N15" s="253"/>
      <c r="O15" s="253">
        <f t="shared" si="2"/>
        <v>4.7407927887316035</v>
      </c>
      <c r="P15" s="253">
        <f t="shared" si="3"/>
        <v>0.14883493098436967</v>
      </c>
      <c r="Q15" s="253">
        <f t="shared" si="4"/>
        <v>0.13874832534709083</v>
      </c>
      <c r="R15" s="253">
        <f t="shared" si="5"/>
        <v>7.4854622979972687</v>
      </c>
      <c r="S15" s="253">
        <f t="shared" si="6"/>
        <v>12.678571428571427</v>
      </c>
      <c r="W15" s="256"/>
      <c r="X15" s="256"/>
      <c r="Y15" s="255"/>
      <c r="Z15" s="256"/>
    </row>
    <row r="16" spans="1:28" x14ac:dyDescent="0.15">
      <c r="A16" s="253">
        <v>1878</v>
      </c>
      <c r="B16" s="251">
        <v>3.25</v>
      </c>
      <c r="C16" s="251">
        <v>0.18</v>
      </c>
      <c r="D16" s="251">
        <v>0.31</v>
      </c>
      <c r="E16" s="251">
        <v>4.9000000000000004</v>
      </c>
      <c r="F16" s="251">
        <v>4.34</v>
      </c>
      <c r="G16" s="254">
        <v>9.2290893000000001</v>
      </c>
      <c r="H16" s="249">
        <f t="shared" si="0"/>
        <v>1.1695687069804697</v>
      </c>
      <c r="J16" s="253">
        <f t="shared" si="7"/>
        <v>1878</v>
      </c>
      <c r="K16" s="253">
        <f t="shared" si="1"/>
        <v>81.092508228303743</v>
      </c>
      <c r="L16" s="253">
        <v>122.40982239339439</v>
      </c>
      <c r="M16" s="253">
        <v>91.17243111686129</v>
      </c>
      <c r="N16" s="253"/>
      <c r="O16" s="253">
        <f t="shared" si="2"/>
        <v>5.007490444815855</v>
      </c>
      <c r="P16" s="253">
        <f t="shared" si="3"/>
        <v>0.28989611740018073</v>
      </c>
      <c r="Q16" s="253">
        <f t="shared" si="4"/>
        <v>0.25456168598378826</v>
      </c>
      <c r="R16" s="253">
        <f t="shared" si="5"/>
        <v>8.6240113216273055</v>
      </c>
      <c r="S16" s="253">
        <f t="shared" si="6"/>
        <v>10.833333333333334</v>
      </c>
      <c r="W16" s="256"/>
      <c r="X16" s="256"/>
      <c r="Y16" s="255"/>
      <c r="Z16" s="256"/>
    </row>
    <row r="17" spans="1:26" x14ac:dyDescent="0.15">
      <c r="A17" s="253">
        <v>1879</v>
      </c>
      <c r="B17" s="251">
        <v>3.58</v>
      </c>
      <c r="C17" s="251">
        <v>0.2</v>
      </c>
      <c r="D17" s="251">
        <v>0.38</v>
      </c>
      <c r="E17" s="251">
        <v>4.25</v>
      </c>
      <c r="F17" s="251">
        <v>4.22</v>
      </c>
      <c r="G17" s="254">
        <v>8.2776793000000009</v>
      </c>
      <c r="H17" s="249">
        <f t="shared" si="0"/>
        <v>0.86378329364295514</v>
      </c>
      <c r="J17" s="253">
        <f t="shared" si="7"/>
        <v>1879</v>
      </c>
      <c r="K17" s="253">
        <f t="shared" si="1"/>
        <v>99.593421069115351</v>
      </c>
      <c r="L17" s="253">
        <v>125.06967580034971</v>
      </c>
      <c r="M17" s="253">
        <v>104.05774014833051</v>
      </c>
      <c r="N17" s="253"/>
      <c r="O17" s="253">
        <f t="shared" si="2"/>
        <v>4.610057649143263</v>
      </c>
      <c r="P17" s="253">
        <f t="shared" si="3"/>
        <v>0.22896702684621248</v>
      </c>
      <c r="Q17" s="253">
        <f t="shared" si="4"/>
        <v>0.20617400096948119</v>
      </c>
      <c r="R17" s="253">
        <f t="shared" si="5"/>
        <v>8.7591095333721984</v>
      </c>
      <c r="S17" s="253">
        <f t="shared" si="6"/>
        <v>11.548387096774196</v>
      </c>
      <c r="W17" s="256"/>
      <c r="X17" s="256"/>
      <c r="Y17" s="255"/>
      <c r="Z17" s="256"/>
    </row>
    <row r="18" spans="1:26" x14ac:dyDescent="0.15">
      <c r="A18" s="253">
        <v>1880</v>
      </c>
      <c r="B18" s="251">
        <v>5.1100000000000003</v>
      </c>
      <c r="C18" s="251">
        <v>0.26</v>
      </c>
      <c r="D18" s="251">
        <v>0.49</v>
      </c>
      <c r="E18" s="251">
        <v>5.0999999999999996</v>
      </c>
      <c r="F18" s="251">
        <v>4.0199999999999996</v>
      </c>
      <c r="G18" s="254">
        <v>9.9903306000000001</v>
      </c>
      <c r="H18" s="249">
        <f t="shared" si="0"/>
        <v>1.1147010838820455</v>
      </c>
      <c r="J18" s="253">
        <f t="shared" si="7"/>
        <v>1880</v>
      </c>
      <c r="K18" s="253">
        <f t="shared" si="1"/>
        <v>117.78697293561036</v>
      </c>
      <c r="L18" s="253">
        <v>128.32662809290753</v>
      </c>
      <c r="M18" s="253">
        <v>89.689092748019121</v>
      </c>
      <c r="N18" s="253"/>
      <c r="O18" s="253">
        <f t="shared" si="2"/>
        <v>6.3563150673038278</v>
      </c>
      <c r="P18" s="253">
        <f t="shared" si="3"/>
        <v>0.33873470444496867</v>
      </c>
      <c r="Q18" s="253">
        <f t="shared" si="4"/>
        <v>0.29172491746336227</v>
      </c>
      <c r="R18" s="253">
        <f t="shared" si="5"/>
        <v>11.979209165303367</v>
      </c>
      <c r="S18" s="253">
        <f t="shared" si="6"/>
        <v>13.447368421052634</v>
      </c>
      <c r="T18" s="253">
        <f t="shared" ref="T18:T81" si="8">AVERAGE(R9:R18)</f>
        <v>8.3080360560558866</v>
      </c>
      <c r="W18" s="256"/>
      <c r="X18" s="256"/>
      <c r="Y18" s="256"/>
      <c r="Z18" s="256"/>
    </row>
    <row r="19" spans="1:26" x14ac:dyDescent="0.15">
      <c r="A19" s="253">
        <v>1881</v>
      </c>
      <c r="B19" s="251">
        <v>6.19</v>
      </c>
      <c r="C19" s="251">
        <v>0.32</v>
      </c>
      <c r="D19" s="251">
        <v>0.44</v>
      </c>
      <c r="E19" s="251">
        <v>4.79</v>
      </c>
      <c r="F19" s="251">
        <v>3.7</v>
      </c>
      <c r="G19" s="254">
        <v>9.4194198</v>
      </c>
      <c r="H19" s="249">
        <f t="shared" si="0"/>
        <v>0.96955281608906363</v>
      </c>
      <c r="J19" s="253">
        <f t="shared" si="7"/>
        <v>1881</v>
      </c>
      <c r="K19" s="253">
        <f t="shared" si="1"/>
        <v>151.32919333311804</v>
      </c>
      <c r="L19" s="253">
        <v>129.93598384451957</v>
      </c>
      <c r="M19" s="253">
        <v>96.065185724344687</v>
      </c>
      <c r="N19" s="253"/>
      <c r="O19" s="253">
        <f t="shared" si="2"/>
        <v>7.2382516516740685</v>
      </c>
      <c r="P19" s="253">
        <f t="shared" si="3"/>
        <v>-6.7292277855849139E-2</v>
      </c>
      <c r="Q19" s="253">
        <f t="shared" si="4"/>
        <v>-6.966339393959059E-2</v>
      </c>
      <c r="R19" s="253">
        <f t="shared" si="5"/>
        <v>9.9525960210518445</v>
      </c>
      <c r="S19" s="253">
        <f t="shared" si="6"/>
        <v>12.63265306122449</v>
      </c>
      <c r="T19" s="253">
        <f t="shared" si="8"/>
        <v>8.575390279538377</v>
      </c>
      <c r="U19" s="253">
        <f t="shared" ref="U19:U82" si="9">K19/T18</f>
        <v>18.214797373539476</v>
      </c>
      <c r="W19" s="256"/>
      <c r="X19" s="256"/>
      <c r="Y19" s="255"/>
      <c r="Z19" s="256"/>
    </row>
    <row r="20" spans="1:26" x14ac:dyDescent="0.15">
      <c r="A20" s="253">
        <v>1882</v>
      </c>
      <c r="B20" s="251">
        <v>5.92</v>
      </c>
      <c r="C20" s="251">
        <v>0.32</v>
      </c>
      <c r="D20" s="251">
        <v>0.43</v>
      </c>
      <c r="E20" s="251">
        <v>5.26</v>
      </c>
      <c r="F20" s="251">
        <v>3.62</v>
      </c>
      <c r="G20" s="254">
        <v>10.180580000000001</v>
      </c>
      <c r="H20" s="249">
        <f t="shared" si="0"/>
        <v>1.0726450341893592</v>
      </c>
      <c r="J20" s="253">
        <f t="shared" si="7"/>
        <v>1882</v>
      </c>
      <c r="K20" s="253">
        <f t="shared" si="1"/>
        <v>133.90765555597028</v>
      </c>
      <c r="L20" s="253">
        <v>130.71090950321724</v>
      </c>
      <c r="M20" s="253">
        <v>89.505718192067505</v>
      </c>
      <c r="N20" s="253"/>
      <c r="O20" s="253">
        <f t="shared" si="2"/>
        <v>7.3760922386292203</v>
      </c>
      <c r="P20" s="253">
        <f t="shared" si="3"/>
        <v>5.5191851127448024E-2</v>
      </c>
      <c r="Q20" s="253">
        <f t="shared" si="4"/>
        <v>5.3722599805333525E-2</v>
      </c>
      <c r="R20" s="253">
        <f t="shared" si="5"/>
        <v>9.9116239456580146</v>
      </c>
      <c r="S20" s="253">
        <f t="shared" si="6"/>
        <v>13.454545454545455</v>
      </c>
      <c r="T20" s="253">
        <f t="shared" si="8"/>
        <v>8.8013140581031823</v>
      </c>
      <c r="U20" s="253">
        <f t="shared" si="9"/>
        <v>15.615342414850264</v>
      </c>
    </row>
    <row r="21" spans="1:26" x14ac:dyDescent="0.15">
      <c r="A21" s="253">
        <v>1883</v>
      </c>
      <c r="B21" s="251">
        <v>5.81</v>
      </c>
      <c r="C21" s="251">
        <v>0.33</v>
      </c>
      <c r="D21" s="251">
        <v>0.4</v>
      </c>
      <c r="E21" s="251">
        <v>5.35</v>
      </c>
      <c r="F21" s="251">
        <v>3.63</v>
      </c>
      <c r="G21" s="254">
        <v>9.9903306000000001</v>
      </c>
      <c r="H21" s="249">
        <f t="shared" si="0"/>
        <v>1.1403956495577523</v>
      </c>
      <c r="J21" s="253">
        <f t="shared" si="7"/>
        <v>1883</v>
      </c>
      <c r="K21" s="253">
        <f t="shared" si="1"/>
        <v>133.92217470761176</v>
      </c>
      <c r="L21" s="253">
        <v>131.38960150241004</v>
      </c>
      <c r="M21" s="253">
        <v>91.224156916223279</v>
      </c>
      <c r="N21" s="253"/>
      <c r="O21" s="253">
        <f t="shared" si="2"/>
        <v>8.2340085277969948</v>
      </c>
      <c r="P21" s="253">
        <f t="shared" si="3"/>
        <v>2.6588697304079506E-2</v>
      </c>
      <c r="Q21" s="253">
        <f t="shared" si="4"/>
        <v>2.6241361249129604E-2</v>
      </c>
      <c r="R21" s="253">
        <f t="shared" si="5"/>
        <v>9.9806163973296922</v>
      </c>
      <c r="S21" s="253">
        <f t="shared" si="6"/>
        <v>13.511627906976742</v>
      </c>
      <c r="T21" s="253">
        <f t="shared" si="8"/>
        <v>8.9429629670637354</v>
      </c>
      <c r="U21" s="253">
        <f t="shared" si="9"/>
        <v>15.216156794713225</v>
      </c>
    </row>
    <row r="22" spans="1:26" x14ac:dyDescent="0.15">
      <c r="A22" s="253">
        <v>1884</v>
      </c>
      <c r="B22" s="251">
        <v>5.18</v>
      </c>
      <c r="C22" s="251">
        <v>0.31</v>
      </c>
      <c r="D22" s="251">
        <v>0.31</v>
      </c>
      <c r="E22" s="251">
        <v>5.65</v>
      </c>
      <c r="F22" s="251">
        <v>3.62</v>
      </c>
      <c r="G22" s="254">
        <v>9.2290893000000001</v>
      </c>
      <c r="H22" s="249">
        <f t="shared" si="0"/>
        <v>1.1779307330074986</v>
      </c>
      <c r="J22" s="253">
        <f t="shared" si="7"/>
        <v>1884</v>
      </c>
      <c r="K22" s="253">
        <f t="shared" si="1"/>
        <v>129.24898234541951</v>
      </c>
      <c r="L22" s="253">
        <v>131.19867238310997</v>
      </c>
      <c r="M22" s="253">
        <v>97.802601949710265</v>
      </c>
      <c r="N22" s="253"/>
      <c r="O22" s="253">
        <f t="shared" si="2"/>
        <v>8.6240113216273055</v>
      </c>
      <c r="P22" s="253">
        <f t="shared" si="3"/>
        <v>-2.0663618456051837E-2</v>
      </c>
      <c r="Q22" s="253">
        <f t="shared" si="4"/>
        <v>-2.0880098384901624E-2</v>
      </c>
      <c r="R22" s="253">
        <f t="shared" si="5"/>
        <v>8.6240113216273055</v>
      </c>
      <c r="S22" s="253">
        <f t="shared" si="6"/>
        <v>12.95</v>
      </c>
      <c r="T22" s="253">
        <f t="shared" si="8"/>
        <v>8.8852562978173903</v>
      </c>
      <c r="U22" s="253">
        <f t="shared" si="9"/>
        <v>14.452590581156811</v>
      </c>
    </row>
    <row r="23" spans="1:26" x14ac:dyDescent="0.15">
      <c r="A23" s="253">
        <v>1885</v>
      </c>
      <c r="B23" s="251">
        <v>4.24</v>
      </c>
      <c r="C23" s="251">
        <v>0.24</v>
      </c>
      <c r="D23" s="251">
        <v>0.27</v>
      </c>
      <c r="E23" s="251">
        <v>4.22</v>
      </c>
      <c r="F23" s="251">
        <v>3.52</v>
      </c>
      <c r="G23" s="254">
        <v>8.2776793000000009</v>
      </c>
      <c r="H23" s="249">
        <f t="shared" si="0"/>
        <v>1.0794227768310183</v>
      </c>
      <c r="J23" s="253">
        <f t="shared" si="7"/>
        <v>1885</v>
      </c>
      <c r="K23" s="253">
        <f t="shared" si="1"/>
        <v>117.95421936677347</v>
      </c>
      <c r="L23" s="253">
        <v>130.57980080848813</v>
      </c>
      <c r="M23" s="253">
        <v>108.44291093172195</v>
      </c>
      <c r="N23" s="253"/>
      <c r="O23" s="253">
        <f t="shared" si="2"/>
        <v>6.9151144897305965</v>
      </c>
      <c r="P23" s="253">
        <f t="shared" si="3"/>
        <v>0.32884263014938037</v>
      </c>
      <c r="Q23" s="253">
        <f t="shared" si="4"/>
        <v>0.28430836049212216</v>
      </c>
      <c r="R23" s="253">
        <f t="shared" si="5"/>
        <v>7.7795038009469222</v>
      </c>
      <c r="S23" s="253">
        <f t="shared" si="6"/>
        <v>13.67741935483871</v>
      </c>
      <c r="T23" s="253">
        <f t="shared" si="8"/>
        <v>8.8989027386501505</v>
      </c>
      <c r="U23" s="253">
        <f t="shared" si="9"/>
        <v>13.275274838807769</v>
      </c>
    </row>
    <row r="24" spans="1:26" x14ac:dyDescent="0.15">
      <c r="A24" s="253">
        <v>1886</v>
      </c>
      <c r="B24" s="251">
        <v>5.2</v>
      </c>
      <c r="C24" s="251">
        <v>0.22</v>
      </c>
      <c r="D24" s="251">
        <v>0.33</v>
      </c>
      <c r="E24" s="251">
        <v>4.26</v>
      </c>
      <c r="F24" s="251">
        <v>3.37</v>
      </c>
      <c r="G24" s="254">
        <v>7.9922320999999998</v>
      </c>
      <c r="H24" s="249">
        <f t="shared" si="0"/>
        <v>1.0426</v>
      </c>
      <c r="J24" s="253">
        <f t="shared" si="7"/>
        <v>1886</v>
      </c>
      <c r="K24" s="253">
        <f t="shared" si="1"/>
        <v>149.82748061082964</v>
      </c>
      <c r="L24" s="253">
        <v>131.7410137356834</v>
      </c>
      <c r="M24" s="253">
        <v>113.45849108396055</v>
      </c>
      <c r="N24" s="253"/>
      <c r="O24" s="253">
        <f t="shared" si="2"/>
        <v>6.3388549489197139</v>
      </c>
      <c r="P24" s="253">
        <f t="shared" si="3"/>
        <v>0.11538461538461535</v>
      </c>
      <c r="Q24" s="253">
        <f t="shared" si="4"/>
        <v>0.10919929196499201</v>
      </c>
      <c r="R24" s="253">
        <f t="shared" si="5"/>
        <v>9.5082824233795726</v>
      </c>
      <c r="S24" s="253">
        <f t="shared" si="6"/>
        <v>19.259259259259263</v>
      </c>
      <c r="T24" s="253">
        <f t="shared" si="8"/>
        <v>9.2604426228293484</v>
      </c>
      <c r="U24" s="253">
        <f t="shared" si="9"/>
        <v>16.83662413345542</v>
      </c>
    </row>
    <row r="25" spans="1:26" x14ac:dyDescent="0.15">
      <c r="A25" s="253">
        <v>1887</v>
      </c>
      <c r="B25" s="251">
        <v>5.58</v>
      </c>
      <c r="C25" s="251">
        <v>0.25</v>
      </c>
      <c r="D25" s="251">
        <v>0.36</v>
      </c>
      <c r="E25" s="251">
        <v>6.11</v>
      </c>
      <c r="F25" s="251">
        <v>3.52</v>
      </c>
      <c r="G25" s="254">
        <v>7.9922320999999998</v>
      </c>
      <c r="H25" s="249">
        <f t="shared" si="0"/>
        <v>1.0128645503954532</v>
      </c>
      <c r="J25" s="253">
        <f t="shared" si="7"/>
        <v>1887</v>
      </c>
      <c r="K25" s="253">
        <f t="shared" si="1"/>
        <v>160.77641188623642</v>
      </c>
      <c r="L25" s="253">
        <v>133.59195753448921</v>
      </c>
      <c r="M25" s="253">
        <v>115.76299439679553</v>
      </c>
      <c r="N25" s="253"/>
      <c r="O25" s="253">
        <f t="shared" si="2"/>
        <v>6.8757994146935433</v>
      </c>
      <c r="P25" s="253">
        <f t="shared" si="3"/>
        <v>-4.8879265380127414E-2</v>
      </c>
      <c r="Q25" s="253">
        <f t="shared" si="4"/>
        <v>-5.0114269058657381E-2</v>
      </c>
      <c r="R25" s="253">
        <f t="shared" si="5"/>
        <v>9.9011511571587025</v>
      </c>
      <c r="S25" s="253">
        <f t="shared" si="6"/>
        <v>16.90909090909091</v>
      </c>
      <c r="T25" s="253">
        <f t="shared" si="8"/>
        <v>9.5020115087454933</v>
      </c>
      <c r="U25" s="253">
        <f t="shared" si="9"/>
        <v>17.361633610242521</v>
      </c>
    </row>
    <row r="26" spans="1:26" x14ac:dyDescent="0.15">
      <c r="A26" s="253">
        <v>1888</v>
      </c>
      <c r="B26" s="251">
        <v>5.31</v>
      </c>
      <c r="C26" s="251">
        <v>0.23</v>
      </c>
      <c r="D26" s="251">
        <v>0.26</v>
      </c>
      <c r="E26" s="251">
        <v>5.0199999999999996</v>
      </c>
      <c r="F26" s="251">
        <v>3.67</v>
      </c>
      <c r="G26" s="254">
        <v>8.3728446000000005</v>
      </c>
      <c r="H26" s="249">
        <f t="shared" si="0"/>
        <v>1.1002134683901386</v>
      </c>
      <c r="J26" s="253">
        <f t="shared" si="7"/>
        <v>1888</v>
      </c>
      <c r="K26" s="253">
        <f t="shared" si="1"/>
        <v>146.04197956809085</v>
      </c>
      <c r="L26" s="253">
        <v>134.9917718981099</v>
      </c>
      <c r="M26" s="253">
        <v>114.43536580271945</v>
      </c>
      <c r="N26" s="253"/>
      <c r="O26" s="253">
        <f t="shared" si="2"/>
        <v>6.6269847193251561</v>
      </c>
      <c r="P26" s="253">
        <f t="shared" si="3"/>
        <v>7.918959245751403E-2</v>
      </c>
      <c r="Q26" s="253">
        <f t="shared" si="4"/>
        <v>7.6210382107971236E-2</v>
      </c>
      <c r="R26" s="253">
        <f t="shared" si="5"/>
        <v>7.4913740305414809</v>
      </c>
      <c r="S26" s="253">
        <f t="shared" si="6"/>
        <v>14.749999999999998</v>
      </c>
      <c r="T26" s="253">
        <f t="shared" si="8"/>
        <v>9.3887477796369101</v>
      </c>
      <c r="U26" s="253">
        <f t="shared" si="9"/>
        <v>15.369585632860606</v>
      </c>
    </row>
    <row r="27" spans="1:26" x14ac:dyDescent="0.15">
      <c r="A27" s="253">
        <v>1889</v>
      </c>
      <c r="B27" s="251">
        <v>5.24</v>
      </c>
      <c r="C27" s="251">
        <v>0.22</v>
      </c>
      <c r="D27" s="251">
        <v>0.3</v>
      </c>
      <c r="E27" s="251">
        <v>4.68</v>
      </c>
      <c r="F27" s="251">
        <v>3.45</v>
      </c>
      <c r="G27" s="254">
        <v>7.9922320999999998</v>
      </c>
      <c r="H27" s="249">
        <f t="shared" si="0"/>
        <v>1.0991396706252423</v>
      </c>
      <c r="I27" s="249">
        <v>2731.570142112284</v>
      </c>
      <c r="J27" s="253">
        <f t="shared" si="7"/>
        <v>1889</v>
      </c>
      <c r="K27" s="253">
        <f t="shared" si="1"/>
        <v>150.9799996924514</v>
      </c>
      <c r="L27" s="253">
        <v>136.74807007805674</v>
      </c>
      <c r="M27" s="253">
        <v>122.71852812591746</v>
      </c>
      <c r="N27" s="253">
        <f>(I27/I28)^4*(O27+N28)</f>
        <v>108.81068630614173</v>
      </c>
      <c r="O27" s="253">
        <f t="shared" si="2"/>
        <v>6.6557957018502121</v>
      </c>
      <c r="P27" s="253">
        <f t="shared" si="3"/>
        <v>0.1221370683138573</v>
      </c>
      <c r="Q27" s="253">
        <f t="shared" si="4"/>
        <v>0.11523496391165768</v>
      </c>
      <c r="R27" s="253">
        <f t="shared" si="5"/>
        <v>9.0760850479775623</v>
      </c>
      <c r="S27" s="253">
        <f t="shared" si="6"/>
        <v>20.153846153846157</v>
      </c>
      <c r="T27" s="253">
        <f t="shared" si="8"/>
        <v>9.4204453310974454</v>
      </c>
      <c r="U27" s="253">
        <f t="shared" si="9"/>
        <v>16.080951713274189</v>
      </c>
    </row>
    <row r="28" spans="1:26" x14ac:dyDescent="0.15">
      <c r="A28" s="253">
        <v>1890</v>
      </c>
      <c r="B28" s="251">
        <v>5.38</v>
      </c>
      <c r="C28" s="251">
        <v>0.22</v>
      </c>
      <c r="D28" s="251">
        <v>0.28999999999999998</v>
      </c>
      <c r="E28" s="251">
        <v>5.41</v>
      </c>
      <c r="F28" s="251">
        <v>3.42</v>
      </c>
      <c r="G28" s="254">
        <v>7.6116519</v>
      </c>
      <c r="H28" s="249">
        <f t="shared" si="0"/>
        <v>1.0283904017474113</v>
      </c>
      <c r="I28" s="249">
        <v>2674.7398011489822</v>
      </c>
      <c r="J28" s="253">
        <f t="shared" si="7"/>
        <v>1890</v>
      </c>
      <c r="K28" s="253">
        <f t="shared" si="1"/>
        <v>162.76445852706428</v>
      </c>
      <c r="L28" s="253">
        <v>138.58837648547481</v>
      </c>
      <c r="M28" s="253">
        <v>131.98984733777263</v>
      </c>
      <c r="N28" s="253">
        <f t="shared" ref="N28:N91" si="10">(I28/I29)^4*(O28+N29)</f>
        <v>93.378353470193602</v>
      </c>
      <c r="O28" s="253">
        <f t="shared" si="2"/>
        <v>6.4934602179816254</v>
      </c>
      <c r="P28" s="253">
        <f t="shared" si="3"/>
        <v>-8.2418936141739424E-2</v>
      </c>
      <c r="Q28" s="253">
        <f t="shared" si="4"/>
        <v>-8.6014349977275709E-2</v>
      </c>
      <c r="R28" s="253">
        <f t="shared" si="5"/>
        <v>8.5595611964303249</v>
      </c>
      <c r="S28" s="253">
        <f t="shared" si="6"/>
        <v>17.933333333333334</v>
      </c>
      <c r="T28" s="253">
        <f t="shared" si="8"/>
        <v>9.0784805342101418</v>
      </c>
      <c r="U28" s="253">
        <f t="shared" si="9"/>
        <v>17.27778813064911</v>
      </c>
    </row>
    <row r="29" spans="1:26" x14ac:dyDescent="0.15">
      <c r="A29" s="253">
        <v>1891</v>
      </c>
      <c r="B29" s="251">
        <v>4.84</v>
      </c>
      <c r="C29" s="251">
        <v>0.22</v>
      </c>
      <c r="D29" s="251">
        <v>0.34</v>
      </c>
      <c r="E29" s="251">
        <v>5.97</v>
      </c>
      <c r="F29" s="251">
        <v>3.62</v>
      </c>
      <c r="G29" s="254">
        <v>7.8019420000000004</v>
      </c>
      <c r="H29" s="249">
        <f t="shared" si="0"/>
        <v>1.1285118622613837</v>
      </c>
      <c r="I29" s="249">
        <v>2802.8274991184417</v>
      </c>
      <c r="J29" s="253">
        <f t="shared" si="7"/>
        <v>1891</v>
      </c>
      <c r="K29" s="253">
        <f t="shared" si="1"/>
        <v>142.85612479559575</v>
      </c>
      <c r="L29" s="253">
        <v>140.72180746533923</v>
      </c>
      <c r="M29" s="253">
        <v>133.83929070065781</v>
      </c>
      <c r="N29" s="253">
        <f t="shared" si="10"/>
        <v>106.09802035008241</v>
      </c>
      <c r="O29" s="253">
        <f t="shared" si="2"/>
        <v>6.9151145447906526</v>
      </c>
      <c r="P29" s="253">
        <f t="shared" si="3"/>
        <v>0.26076009559030994</v>
      </c>
      <c r="Q29" s="253">
        <f t="shared" si="4"/>
        <v>0.23171478954946617</v>
      </c>
      <c r="R29" s="253">
        <f t="shared" si="5"/>
        <v>10.686995205585555</v>
      </c>
      <c r="S29" s="253">
        <f t="shared" si="6"/>
        <v>16.68965517241379</v>
      </c>
      <c r="T29" s="253">
        <f t="shared" si="8"/>
        <v>9.1519204526635143</v>
      </c>
      <c r="U29" s="253">
        <f t="shared" si="9"/>
        <v>15.735686633603022</v>
      </c>
    </row>
    <row r="30" spans="1:26" x14ac:dyDescent="0.15">
      <c r="A30" s="253">
        <v>1892</v>
      </c>
      <c r="B30" s="251">
        <v>5.51</v>
      </c>
      <c r="C30" s="251">
        <v>0.24</v>
      </c>
      <c r="D30" s="251">
        <v>0.37</v>
      </c>
      <c r="E30" s="251">
        <v>3.93</v>
      </c>
      <c r="F30" s="251">
        <v>3.6</v>
      </c>
      <c r="G30" s="254">
        <v>7.3262127000000001</v>
      </c>
      <c r="H30" s="249">
        <f t="shared" si="0"/>
        <v>0.96416930774801368</v>
      </c>
      <c r="I30" s="249">
        <v>2877.0104557351106</v>
      </c>
      <c r="J30" s="253">
        <f t="shared" si="7"/>
        <v>1892</v>
      </c>
      <c r="K30" s="253">
        <f t="shared" si="1"/>
        <v>173.19218700816589</v>
      </c>
      <c r="L30" s="253">
        <v>142.54537729982954</v>
      </c>
      <c r="M30" s="253">
        <v>148.06983194823371</v>
      </c>
      <c r="N30" s="253">
        <f t="shared" si="10"/>
        <v>110.86922805596612</v>
      </c>
      <c r="O30" s="253">
        <f t="shared" si="2"/>
        <v>6.9984250276661992</v>
      </c>
      <c r="P30" s="253">
        <f t="shared" si="3"/>
        <v>-1.5044425524111031E-2</v>
      </c>
      <c r="Q30" s="253">
        <f t="shared" si="4"/>
        <v>-1.5158740882111464E-2</v>
      </c>
      <c r="R30" s="253">
        <f t="shared" si="5"/>
        <v>10.789238584318724</v>
      </c>
      <c r="S30" s="253">
        <f t="shared" si="6"/>
        <v>16.205882352941174</v>
      </c>
      <c r="T30" s="253">
        <f t="shared" si="8"/>
        <v>9.2396819165295856</v>
      </c>
      <c r="U30" s="253">
        <f t="shared" si="9"/>
        <v>18.924135967305222</v>
      </c>
    </row>
    <row r="31" spans="1:26" x14ac:dyDescent="0.15">
      <c r="A31" s="253">
        <v>1893</v>
      </c>
      <c r="B31" s="251">
        <v>5.61</v>
      </c>
      <c r="C31" s="251">
        <v>0.25</v>
      </c>
      <c r="D31" s="251">
        <v>0.26</v>
      </c>
      <c r="E31" s="251">
        <v>8.52</v>
      </c>
      <c r="F31" s="251">
        <v>3.75</v>
      </c>
      <c r="G31" s="254">
        <v>7.8970910999999999</v>
      </c>
      <c r="H31" s="249">
        <f t="shared" si="0"/>
        <v>1.2509953876569442</v>
      </c>
      <c r="I31" s="249">
        <v>2834.8461623323719</v>
      </c>
      <c r="J31" s="253">
        <f t="shared" si="7"/>
        <v>1893</v>
      </c>
      <c r="K31" s="253">
        <f t="shared" si="1"/>
        <v>163.58818502169743</v>
      </c>
      <c r="L31" s="253">
        <v>144.39928998880674</v>
      </c>
      <c r="M31" s="253">
        <v>141.38996578986712</v>
      </c>
      <c r="N31" s="253">
        <f t="shared" si="10"/>
        <v>97.51287437618241</v>
      </c>
      <c r="O31" s="253">
        <f t="shared" si="2"/>
        <v>8.4037863896759983</v>
      </c>
      <c r="P31" s="253">
        <f t="shared" si="3"/>
        <v>-6.0927198483791516E-2</v>
      </c>
      <c r="Q31" s="253">
        <f t="shared" si="4"/>
        <v>-6.2862271878058582E-2</v>
      </c>
      <c r="R31" s="253">
        <f t="shared" si="5"/>
        <v>8.7399378452630394</v>
      </c>
      <c r="S31" s="253">
        <f t="shared" si="6"/>
        <v>15.162162162162163</v>
      </c>
      <c r="T31" s="253">
        <f t="shared" si="8"/>
        <v>9.1156140613229191</v>
      </c>
      <c r="U31" s="253">
        <f t="shared" si="9"/>
        <v>17.70495851475599</v>
      </c>
    </row>
    <row r="32" spans="1:26" x14ac:dyDescent="0.15">
      <c r="A32" s="253">
        <v>1894</v>
      </c>
      <c r="B32" s="251">
        <v>4.32</v>
      </c>
      <c r="C32" s="251">
        <v>0.21</v>
      </c>
      <c r="D32" s="251">
        <v>0.16</v>
      </c>
      <c r="E32" s="251">
        <v>3.32</v>
      </c>
      <c r="F32" s="251">
        <v>3.7</v>
      </c>
      <c r="G32" s="254">
        <v>6.8504835000000002</v>
      </c>
      <c r="H32" s="249">
        <f t="shared" si="0"/>
        <v>1.0781208010159979</v>
      </c>
      <c r="I32" s="249">
        <v>2698.7075286449963</v>
      </c>
      <c r="J32" s="253">
        <f t="shared" si="7"/>
        <v>1894</v>
      </c>
      <c r="K32" s="253">
        <f t="shared" si="1"/>
        <v>145.21742881360126</v>
      </c>
      <c r="L32" s="253">
        <v>144.87713542945951</v>
      </c>
      <c r="M32" s="253">
        <v>171.4303852199761</v>
      </c>
      <c r="N32" s="253">
        <f t="shared" si="10"/>
        <v>71.684178159935854</v>
      </c>
      <c r="O32" s="253">
        <f t="shared" si="2"/>
        <v>7.3660950520364459</v>
      </c>
      <c r="P32" s="253">
        <f t="shared" si="3"/>
        <v>7.7293748595551562E-2</v>
      </c>
      <c r="Q32" s="253">
        <f t="shared" si="4"/>
        <v>7.4452108056609595E-2</v>
      </c>
      <c r="R32" s="253">
        <f t="shared" si="5"/>
        <v>5.6122628967896739</v>
      </c>
      <c r="S32" s="253">
        <f t="shared" si="6"/>
        <v>16.615384615384613</v>
      </c>
      <c r="T32" s="253">
        <f t="shared" si="8"/>
        <v>8.8144392188391567</v>
      </c>
      <c r="U32" s="253">
        <f t="shared" si="9"/>
        <v>15.93062495150506</v>
      </c>
    </row>
    <row r="33" spans="1:27" x14ac:dyDescent="0.15">
      <c r="A33" s="253">
        <v>1895</v>
      </c>
      <c r="B33" s="251">
        <v>4.25</v>
      </c>
      <c r="C33" s="251">
        <v>0.19</v>
      </c>
      <c r="D33" s="251">
        <v>0.25</v>
      </c>
      <c r="E33" s="251">
        <v>3.09</v>
      </c>
      <c r="F33" s="251">
        <v>3.46</v>
      </c>
      <c r="G33" s="254">
        <v>6.5650523999999999</v>
      </c>
      <c r="H33" s="249">
        <f t="shared" si="0"/>
        <v>1.0161735722509198</v>
      </c>
      <c r="I33" s="249">
        <v>2979.4573359122332</v>
      </c>
      <c r="J33" s="253">
        <f t="shared" si="7"/>
        <v>1895</v>
      </c>
      <c r="K33" s="253">
        <f t="shared" si="1"/>
        <v>149.07573319597572</v>
      </c>
      <c r="L33" s="253">
        <v>146.4916493013607</v>
      </c>
      <c r="M33" s="253">
        <v>183.1301410240491</v>
      </c>
      <c r="N33" s="253">
        <f t="shared" si="10"/>
        <v>99.133685262606392</v>
      </c>
      <c r="O33" s="253">
        <f t="shared" si="2"/>
        <v>6.5693587816834267</v>
      </c>
      <c r="P33" s="253">
        <f t="shared" si="3"/>
        <v>3.4420896016411108E-2</v>
      </c>
      <c r="Q33" s="253">
        <f t="shared" si="4"/>
        <v>3.3841749370089928E-2</v>
      </c>
      <c r="R33" s="253">
        <f t="shared" si="5"/>
        <v>8.6438931337939824</v>
      </c>
      <c r="S33" s="253">
        <f t="shared" si="6"/>
        <v>26.5625</v>
      </c>
      <c r="T33" s="253">
        <f t="shared" si="8"/>
        <v>8.9008781521238625</v>
      </c>
      <c r="U33" s="253">
        <f t="shared" si="9"/>
        <v>16.912673568314499</v>
      </c>
    </row>
    <row r="34" spans="1:27" x14ac:dyDescent="0.15">
      <c r="A34" s="253">
        <v>1896</v>
      </c>
      <c r="B34" s="251">
        <v>4.2699999999999996</v>
      </c>
      <c r="C34" s="251">
        <v>0.18</v>
      </c>
      <c r="D34" s="251">
        <v>0.21</v>
      </c>
      <c r="E34" s="251">
        <v>5.76</v>
      </c>
      <c r="F34" s="251">
        <v>3.6</v>
      </c>
      <c r="G34" s="254">
        <v>6.6601933999999998</v>
      </c>
      <c r="H34" s="249">
        <f t="shared" si="0"/>
        <v>1.0887056905224535</v>
      </c>
      <c r="I34" s="249">
        <v>2916.2752774017131</v>
      </c>
      <c r="J34" s="253">
        <f t="shared" si="7"/>
        <v>1896</v>
      </c>
      <c r="K34" s="253">
        <f t="shared" si="1"/>
        <v>147.63769472520121</v>
      </c>
      <c r="L34" s="253">
        <v>149.06037403246199</v>
      </c>
      <c r="M34" s="253">
        <v>186.14139468066085</v>
      </c>
      <c r="N34" s="253">
        <f t="shared" si="10"/>
        <v>84.419167723925355</v>
      </c>
      <c r="O34" s="253">
        <f t="shared" si="2"/>
        <v>6.4066490761925294</v>
      </c>
      <c r="P34" s="253">
        <f t="shared" si="3"/>
        <v>6.0751982815316609E-2</v>
      </c>
      <c r="Q34" s="253">
        <f t="shared" si="4"/>
        <v>5.8978074356449424E-2</v>
      </c>
      <c r="R34" s="253">
        <f t="shared" si="5"/>
        <v>7.4744239222246174</v>
      </c>
      <c r="S34" s="253">
        <f t="shared" si="6"/>
        <v>17.079999999999998</v>
      </c>
      <c r="T34" s="253">
        <f t="shared" si="8"/>
        <v>8.6974923020083654</v>
      </c>
      <c r="U34" s="253">
        <f t="shared" si="9"/>
        <v>16.586868419266359</v>
      </c>
    </row>
    <row r="35" spans="1:27" x14ac:dyDescent="0.15">
      <c r="A35" s="253">
        <v>1897</v>
      </c>
      <c r="B35" s="251">
        <v>4.22</v>
      </c>
      <c r="C35" s="251">
        <v>0.18</v>
      </c>
      <c r="D35" s="251">
        <v>0.31</v>
      </c>
      <c r="E35" s="251">
        <v>3.44</v>
      </c>
      <c r="F35" s="251">
        <v>3.4</v>
      </c>
      <c r="G35" s="254">
        <v>6.4699033000000004</v>
      </c>
      <c r="H35" s="249">
        <f t="shared" si="0"/>
        <v>1.0048458913400324</v>
      </c>
      <c r="I35" s="249">
        <v>3089.2463215431999</v>
      </c>
      <c r="J35" s="253">
        <f t="shared" si="7"/>
        <v>1897</v>
      </c>
      <c r="K35" s="253">
        <f t="shared" si="1"/>
        <v>150.20032834184707</v>
      </c>
      <c r="L35" s="253">
        <v>151.97019374204089</v>
      </c>
      <c r="M35" s="253">
        <v>202.52412674963847</v>
      </c>
      <c r="N35" s="253">
        <f t="shared" si="10"/>
        <v>99.894303049605682</v>
      </c>
      <c r="O35" s="253">
        <f t="shared" si="2"/>
        <v>6.223603056331668</v>
      </c>
      <c r="P35" s="253">
        <f t="shared" si="3"/>
        <v>0.1647937055757222</v>
      </c>
      <c r="Q35" s="253">
        <f t="shared" si="4"/>
        <v>0.15254399457868684</v>
      </c>
      <c r="R35" s="253">
        <f t="shared" si="5"/>
        <v>10.718427485904538</v>
      </c>
      <c r="S35" s="253">
        <f t="shared" si="6"/>
        <v>20.095238095238095</v>
      </c>
      <c r="T35" s="253">
        <f t="shared" si="8"/>
        <v>8.7792199348829492</v>
      </c>
      <c r="U35" s="253">
        <f t="shared" si="9"/>
        <v>17.26938330341078</v>
      </c>
    </row>
    <row r="36" spans="1:27" x14ac:dyDescent="0.15">
      <c r="A36" s="253">
        <v>1898</v>
      </c>
      <c r="B36" s="251">
        <v>4.88</v>
      </c>
      <c r="C36" s="251">
        <v>0.2</v>
      </c>
      <c r="D36" s="251">
        <v>0.35</v>
      </c>
      <c r="E36" s="251">
        <v>3.55</v>
      </c>
      <c r="F36" s="251">
        <v>3.35</v>
      </c>
      <c r="G36" s="254">
        <v>6.6601933999999998</v>
      </c>
      <c r="H36" s="249">
        <f t="shared" si="0"/>
        <v>1.0209149670353503</v>
      </c>
      <c r="I36" s="249">
        <v>3085.2754764858282</v>
      </c>
      <c r="J36" s="253">
        <f t="shared" si="7"/>
        <v>1898</v>
      </c>
      <c r="K36" s="253">
        <f t="shared" si="1"/>
        <v>168.72879397165855</v>
      </c>
      <c r="L36" s="253">
        <v>155.26504919895356</v>
      </c>
      <c r="M36" s="253">
        <v>204.72863225551308</v>
      </c>
      <c r="N36" s="253">
        <f t="shared" si="10"/>
        <v>93.158082198547064</v>
      </c>
      <c r="O36" s="253">
        <f t="shared" si="2"/>
        <v>6.8177150159299851</v>
      </c>
      <c r="P36" s="253">
        <f t="shared" si="3"/>
        <v>0.26875944799415785</v>
      </c>
      <c r="Q36" s="253">
        <f t="shared" si="4"/>
        <v>0.23803961047513675</v>
      </c>
      <c r="R36" s="253">
        <f t="shared" si="5"/>
        <v>11.931001277877472</v>
      </c>
      <c r="S36" s="253">
        <f t="shared" si="6"/>
        <v>15.741935483870968</v>
      </c>
      <c r="T36" s="253">
        <f t="shared" si="8"/>
        <v>9.2231826596165494</v>
      </c>
      <c r="U36" s="253">
        <f t="shared" si="9"/>
        <v>19.219110037469196</v>
      </c>
      <c r="X36" s="251"/>
    </row>
    <row r="37" spans="1:27" x14ac:dyDescent="0.15">
      <c r="A37" s="253">
        <v>1899</v>
      </c>
      <c r="B37" s="251">
        <v>6.08</v>
      </c>
      <c r="C37" s="251">
        <v>0.21</v>
      </c>
      <c r="D37" s="251">
        <v>0.48</v>
      </c>
      <c r="E37" s="251">
        <v>3.36</v>
      </c>
      <c r="F37" s="251">
        <v>3.1</v>
      </c>
      <c r="G37" s="254">
        <v>6.7553425000000002</v>
      </c>
      <c r="H37" s="249">
        <f t="shared" si="0"/>
        <v>0.88416379139908874</v>
      </c>
      <c r="I37" s="249">
        <v>3389.8130517860636</v>
      </c>
      <c r="J37" s="253">
        <f t="shared" si="7"/>
        <v>1899</v>
      </c>
      <c r="K37" s="253">
        <f t="shared" si="1"/>
        <v>207.2585364842715</v>
      </c>
      <c r="L37" s="253">
        <v>158.14217359693359</v>
      </c>
      <c r="M37" s="253">
        <v>209.58841311228417</v>
      </c>
      <c r="N37" s="253">
        <f t="shared" si="10"/>
        <v>128.93475514037675</v>
      </c>
      <c r="O37" s="253">
        <f t="shared" si="2"/>
        <v>6.1236218992079241</v>
      </c>
      <c r="P37" s="253">
        <f t="shared" si="3"/>
        <v>-0.11221867557179911</v>
      </c>
      <c r="Q37" s="253">
        <f t="shared" si="4"/>
        <v>-0.11902982259057066</v>
      </c>
      <c r="R37" s="253">
        <f t="shared" si="5"/>
        <v>13.996850055332398</v>
      </c>
      <c r="S37" s="253">
        <f t="shared" si="6"/>
        <v>17.37142857142857</v>
      </c>
      <c r="T37" s="253">
        <f t="shared" si="8"/>
        <v>9.7152591603520317</v>
      </c>
      <c r="U37" s="253">
        <f t="shared" si="9"/>
        <v>22.471476943826264</v>
      </c>
      <c r="W37" s="253"/>
      <c r="Y37" s="258"/>
    </row>
    <row r="38" spans="1:27" x14ac:dyDescent="0.15">
      <c r="A38" s="253">
        <v>1900</v>
      </c>
      <c r="B38" s="251">
        <v>6.1</v>
      </c>
      <c r="C38" s="251">
        <v>0.3</v>
      </c>
      <c r="D38" s="251">
        <v>0.48</v>
      </c>
      <c r="E38" s="251">
        <v>4.6399999999999997</v>
      </c>
      <c r="F38" s="251">
        <v>3.15</v>
      </c>
      <c r="G38" s="254">
        <v>7.8970910999999999</v>
      </c>
      <c r="H38" s="249">
        <f t="shared" si="0"/>
        <v>1.0722379898180472</v>
      </c>
      <c r="I38" s="249">
        <v>3362.0541357981015</v>
      </c>
      <c r="J38" s="253">
        <f t="shared" si="7"/>
        <v>1900</v>
      </c>
      <c r="K38" s="253">
        <f t="shared" si="1"/>
        <v>177.87663611984922</v>
      </c>
      <c r="L38" s="253">
        <v>161.94662116933745</v>
      </c>
      <c r="M38" s="253">
        <v>187.64593734737494</v>
      </c>
      <c r="N38" s="253">
        <f t="shared" si="10"/>
        <v>118.63938078736197</v>
      </c>
      <c r="O38" s="253">
        <f t="shared" si="2"/>
        <v>8.964040022406726</v>
      </c>
      <c r="P38" s="253">
        <f t="shared" si="3"/>
        <v>0.23802983922378845</v>
      </c>
      <c r="Q38" s="253">
        <f t="shared" si="4"/>
        <v>0.21352127673751775</v>
      </c>
      <c r="R38" s="253">
        <f t="shared" si="5"/>
        <v>14.342464035850762</v>
      </c>
      <c r="S38" s="253">
        <f t="shared" si="6"/>
        <v>12.708333333333332</v>
      </c>
      <c r="T38" s="253">
        <f t="shared" si="8"/>
        <v>10.293549444294076</v>
      </c>
      <c r="U38" s="253">
        <f t="shared" si="9"/>
        <v>18.308995486786774</v>
      </c>
      <c r="W38" s="253"/>
      <c r="X38" s="258"/>
      <c r="AA38" s="253"/>
    </row>
    <row r="39" spans="1:27" x14ac:dyDescent="0.15">
      <c r="A39" s="253">
        <v>1901</v>
      </c>
      <c r="B39" s="251">
        <v>7.07</v>
      </c>
      <c r="C39" s="251">
        <v>0.32</v>
      </c>
      <c r="D39" s="251">
        <v>0.5</v>
      </c>
      <c r="E39" s="251">
        <v>4.3</v>
      </c>
      <c r="F39" s="251">
        <v>3.1</v>
      </c>
      <c r="G39" s="254">
        <v>7.7067928999999999</v>
      </c>
      <c r="H39" s="249">
        <f t="shared" si="0"/>
        <v>1.0178665654116614</v>
      </c>
      <c r="I39" s="249">
        <v>3702.7857873608336</v>
      </c>
      <c r="J39" s="253">
        <f t="shared" si="7"/>
        <v>1901</v>
      </c>
      <c r="K39" s="253">
        <f t="shared" si="1"/>
        <v>211.25254319471853</v>
      </c>
      <c r="L39" s="253">
        <v>162.9736097195042</v>
      </c>
      <c r="M39" s="253">
        <v>198.39530306941936</v>
      </c>
      <c r="N39" s="253">
        <f t="shared" si="10"/>
        <v>165.58779345321108</v>
      </c>
      <c r="O39" s="253">
        <f t="shared" si="2"/>
        <v>9.3312333702216002</v>
      </c>
      <c r="P39" s="253">
        <f t="shared" si="3"/>
        <v>0.16500978600170363</v>
      </c>
      <c r="Q39" s="253">
        <f t="shared" si="4"/>
        <v>0.15272948698384647</v>
      </c>
      <c r="R39" s="253">
        <f t="shared" si="5"/>
        <v>14.580052140971249</v>
      </c>
      <c r="S39" s="253">
        <f t="shared" si="6"/>
        <v>14.729166666666668</v>
      </c>
      <c r="T39" s="253">
        <f t="shared" si="8"/>
        <v>10.682855137832647</v>
      </c>
      <c r="U39" s="253">
        <f t="shared" si="9"/>
        <v>20.522808418802526</v>
      </c>
      <c r="W39" s="253"/>
      <c r="X39" s="258"/>
      <c r="AA39" s="253"/>
    </row>
    <row r="40" spans="1:27" x14ac:dyDescent="0.15">
      <c r="A40" s="253">
        <v>1902</v>
      </c>
      <c r="B40" s="251">
        <v>8.1199999999999992</v>
      </c>
      <c r="C40" s="251">
        <v>0.33</v>
      </c>
      <c r="D40" s="251">
        <v>0.63</v>
      </c>
      <c r="E40" s="251">
        <v>4.72</v>
      </c>
      <c r="F40" s="251">
        <v>3.18</v>
      </c>
      <c r="G40" s="254">
        <v>7.8970910999999999</v>
      </c>
      <c r="H40" s="249">
        <f t="shared" si="0"/>
        <v>0.95513813139003279</v>
      </c>
      <c r="I40" s="249">
        <v>3659.7120651915307</v>
      </c>
      <c r="J40" s="253">
        <f t="shared" si="7"/>
        <v>1902</v>
      </c>
      <c r="K40" s="253">
        <f t="shared" si="1"/>
        <v>236.78004676937309</v>
      </c>
      <c r="L40" s="253">
        <v>163.67649500877525</v>
      </c>
      <c r="M40" s="253">
        <v>199.64322474561814</v>
      </c>
      <c r="N40" s="253">
        <f t="shared" si="10"/>
        <v>148.68497544587012</v>
      </c>
      <c r="O40" s="253">
        <f t="shared" si="2"/>
        <v>8.7768679143885677</v>
      </c>
      <c r="P40" s="253">
        <f t="shared" si="3"/>
        <v>-1.2653943836344472E-2</v>
      </c>
      <c r="Q40" s="253">
        <f t="shared" si="4"/>
        <v>-1.273468685185843E-2</v>
      </c>
      <c r="R40" s="253">
        <f t="shared" si="5"/>
        <v>16.755838745650902</v>
      </c>
      <c r="S40" s="253">
        <f t="shared" si="6"/>
        <v>16.239999999999998</v>
      </c>
      <c r="T40" s="253">
        <f t="shared" si="8"/>
        <v>11.279515153965864</v>
      </c>
      <c r="U40" s="253">
        <f t="shared" si="9"/>
        <v>22.164491019898954</v>
      </c>
      <c r="W40" s="253"/>
      <c r="X40" s="258"/>
      <c r="AA40" s="253"/>
    </row>
    <row r="41" spans="1:27" x14ac:dyDescent="0.15">
      <c r="A41" s="253">
        <v>1903</v>
      </c>
      <c r="B41" s="251">
        <v>8.4600000000000009</v>
      </c>
      <c r="C41" s="251">
        <v>0.35</v>
      </c>
      <c r="D41" s="251">
        <v>0.53</v>
      </c>
      <c r="E41" s="251">
        <v>5.5</v>
      </c>
      <c r="F41" s="251">
        <v>3.3</v>
      </c>
      <c r="G41" s="254">
        <v>8.6582594999999998</v>
      </c>
      <c r="H41" s="249">
        <f t="shared" si="0"/>
        <v>1.1035053958299639</v>
      </c>
      <c r="I41" s="249">
        <v>3808.0779029867008</v>
      </c>
      <c r="J41" s="253">
        <f t="shared" si="7"/>
        <v>1903</v>
      </c>
      <c r="K41" s="253">
        <f t="shared" si="1"/>
        <v>225.00697744159785</v>
      </c>
      <c r="L41" s="253">
        <v>165.01585463204739</v>
      </c>
      <c r="M41" s="253">
        <v>189.57361189788904</v>
      </c>
      <c r="N41" s="253">
        <f t="shared" si="10"/>
        <v>165.52526898026719</v>
      </c>
      <c r="O41" s="253">
        <f t="shared" si="2"/>
        <v>9.7367869760308299</v>
      </c>
      <c r="P41" s="253">
        <f t="shared" si="3"/>
        <v>-0.13082552601205055</v>
      </c>
      <c r="Q41" s="253">
        <f t="shared" si="4"/>
        <v>-0.14021139827919088</v>
      </c>
      <c r="R41" s="253">
        <f t="shared" si="5"/>
        <v>14.744277420846684</v>
      </c>
      <c r="S41" s="253">
        <f t="shared" si="6"/>
        <v>13.428571428571431</v>
      </c>
      <c r="T41" s="253">
        <f t="shared" si="8"/>
        <v>11.87994911152423</v>
      </c>
      <c r="U41" s="253">
        <f t="shared" si="9"/>
        <v>19.948284511367998</v>
      </c>
      <c r="W41" s="253"/>
      <c r="X41" s="258"/>
      <c r="AA41" s="253"/>
    </row>
    <row r="42" spans="1:27" x14ac:dyDescent="0.15">
      <c r="A42" s="253">
        <v>1904</v>
      </c>
      <c r="B42" s="251">
        <v>6.68</v>
      </c>
      <c r="C42" s="251">
        <v>0.31</v>
      </c>
      <c r="D42" s="251">
        <v>0.49</v>
      </c>
      <c r="E42" s="251">
        <v>4.34</v>
      </c>
      <c r="F42" s="251">
        <v>3.4</v>
      </c>
      <c r="G42" s="254">
        <v>8.2776793000000009</v>
      </c>
      <c r="H42" s="249">
        <f t="shared" si="0"/>
        <v>1.0199578531676148</v>
      </c>
      <c r="I42" s="249">
        <v>3785.6899573301894</v>
      </c>
      <c r="J42" s="253">
        <f t="shared" si="7"/>
        <v>1904</v>
      </c>
      <c r="K42" s="253">
        <f t="shared" si="1"/>
        <v>185.8335342853884</v>
      </c>
      <c r="L42" s="253">
        <v>165.42007580245257</v>
      </c>
      <c r="M42" s="253">
        <v>205.30068117755877</v>
      </c>
      <c r="N42" s="253">
        <f t="shared" si="10"/>
        <v>151.93013771209277</v>
      </c>
      <c r="O42" s="253">
        <f t="shared" si="2"/>
        <v>8.4302550060381343</v>
      </c>
      <c r="P42" s="253">
        <f t="shared" si="3"/>
        <v>0.27898768832159598</v>
      </c>
      <c r="Q42" s="253">
        <f t="shared" si="4"/>
        <v>0.24606889653129471</v>
      </c>
      <c r="R42" s="253">
        <f t="shared" si="5"/>
        <v>13.325241783737697</v>
      </c>
      <c r="S42" s="253">
        <f t="shared" si="6"/>
        <v>12.60377358490566</v>
      </c>
      <c r="T42" s="253">
        <f t="shared" si="8"/>
        <v>12.651247000219032</v>
      </c>
      <c r="U42" s="253">
        <f t="shared" si="9"/>
        <v>15.642620396843219</v>
      </c>
      <c r="W42" s="253"/>
      <c r="X42" s="258"/>
      <c r="AA42" s="253"/>
    </row>
    <row r="43" spans="1:27" x14ac:dyDescent="0.15">
      <c r="A43" s="253">
        <v>1905</v>
      </c>
      <c r="B43" s="251">
        <v>8.43</v>
      </c>
      <c r="C43" s="251">
        <v>0.33</v>
      </c>
      <c r="D43" s="251">
        <v>0.67</v>
      </c>
      <c r="E43" s="251">
        <v>4.17</v>
      </c>
      <c r="F43" s="251">
        <v>3.48</v>
      </c>
      <c r="G43" s="254">
        <v>8.4679289000000004</v>
      </c>
      <c r="H43" s="249">
        <f t="shared" si="0"/>
        <v>1.0417000000000001</v>
      </c>
      <c r="I43" s="249">
        <v>3923.5704591740791</v>
      </c>
      <c r="J43" s="253">
        <f t="shared" si="7"/>
        <v>1905</v>
      </c>
      <c r="K43" s="253">
        <f t="shared" si="1"/>
        <v>229.24854742226282</v>
      </c>
      <c r="L43" s="253">
        <v>167.24255528043864</v>
      </c>
      <c r="M43" s="253">
        <v>208.29810170391255</v>
      </c>
      <c r="N43" s="253">
        <f t="shared" si="10"/>
        <v>166.87284001642604</v>
      </c>
      <c r="O43" s="253">
        <f t="shared" si="2"/>
        <v>8.9741424257825315</v>
      </c>
      <c r="P43" s="253">
        <f t="shared" si="3"/>
        <v>0.20996441281138786</v>
      </c>
      <c r="Q43" s="253">
        <f t="shared" si="4"/>
        <v>0.1905909482764612</v>
      </c>
      <c r="R43" s="253">
        <f t="shared" si="5"/>
        <v>18.22022856143726</v>
      </c>
      <c r="S43" s="253">
        <f t="shared" si="6"/>
        <v>17.204081632653061</v>
      </c>
      <c r="T43" s="253">
        <f t="shared" si="8"/>
        <v>13.608880542983361</v>
      </c>
      <c r="U43" s="253">
        <f t="shared" si="9"/>
        <v>18.120628537115259</v>
      </c>
      <c r="W43" s="253"/>
    </row>
    <row r="44" spans="1:27" x14ac:dyDescent="0.15">
      <c r="A44" s="253">
        <v>1906</v>
      </c>
      <c r="B44" s="251">
        <v>9.8699999999999992</v>
      </c>
      <c r="C44" s="251">
        <v>0.4</v>
      </c>
      <c r="D44" s="251">
        <v>0.76</v>
      </c>
      <c r="E44" s="251">
        <v>5.47</v>
      </c>
      <c r="F44" s="251">
        <v>3.43</v>
      </c>
      <c r="G44" s="254">
        <v>8.4679289000000004</v>
      </c>
      <c r="H44" s="249">
        <f t="shared" si="0"/>
        <v>1.0093366588536368</v>
      </c>
      <c r="I44" s="249">
        <v>4273.8445351244036</v>
      </c>
      <c r="J44" s="253">
        <f t="shared" si="7"/>
        <v>1906</v>
      </c>
      <c r="K44" s="253">
        <f t="shared" si="1"/>
        <v>268.40844164385931</v>
      </c>
      <c r="L44" s="253">
        <v>168.60464998120852</v>
      </c>
      <c r="M44" s="253">
        <v>215.22778506272132</v>
      </c>
      <c r="N44" s="253">
        <f t="shared" si="10"/>
        <v>225.95382119509279</v>
      </c>
      <c r="O44" s="253">
        <f t="shared" si="2"/>
        <v>10.409889277279493</v>
      </c>
      <c r="P44" s="253">
        <f t="shared" si="3"/>
        <v>-3.4284311563531247E-2</v>
      </c>
      <c r="Q44" s="253">
        <f t="shared" si="4"/>
        <v>-3.4885806478524933E-2</v>
      </c>
      <c r="R44" s="253">
        <f t="shared" si="5"/>
        <v>19.778789626831035</v>
      </c>
      <c r="S44" s="253">
        <f t="shared" si="6"/>
        <v>14.731343283582088</v>
      </c>
      <c r="T44" s="253">
        <f t="shared" si="8"/>
        <v>14.839317113444002</v>
      </c>
      <c r="U44" s="253">
        <f t="shared" si="9"/>
        <v>19.723036056940682</v>
      </c>
      <c r="W44" s="253"/>
      <c r="X44" s="258"/>
      <c r="Z44" s="253"/>
    </row>
    <row r="45" spans="1:27" x14ac:dyDescent="0.15">
      <c r="A45" s="253">
        <v>1907</v>
      </c>
      <c r="B45" s="251">
        <v>9.56</v>
      </c>
      <c r="C45" s="251">
        <v>0.44</v>
      </c>
      <c r="D45" s="251">
        <v>0.66</v>
      </c>
      <c r="E45" s="251">
        <v>6.23</v>
      </c>
      <c r="F45" s="251">
        <v>3.67</v>
      </c>
      <c r="G45" s="254">
        <v>8.8485090999999993</v>
      </c>
      <c r="H45" s="249">
        <f t="shared" si="0"/>
        <v>1.085642122060444</v>
      </c>
      <c r="I45" s="249">
        <v>4276.7051131683093</v>
      </c>
      <c r="J45" s="253">
        <f t="shared" si="7"/>
        <v>1907</v>
      </c>
      <c r="K45" s="253">
        <f t="shared" si="1"/>
        <v>248.79635372697985</v>
      </c>
      <c r="L45" s="253">
        <v>168.52618773552274</v>
      </c>
      <c r="M45" s="253">
        <v>214.53148490965668</v>
      </c>
      <c r="N45" s="253">
        <f t="shared" si="10"/>
        <v>216.14948296872177</v>
      </c>
      <c r="O45" s="253">
        <f t="shared" si="2"/>
        <v>11.702490552518091</v>
      </c>
      <c r="P45" s="253">
        <f t="shared" si="3"/>
        <v>-0.22069199047651039</v>
      </c>
      <c r="Q45" s="253">
        <f t="shared" si="4"/>
        <v>-0.24934892034187417</v>
      </c>
      <c r="R45" s="253">
        <f t="shared" si="5"/>
        <v>17.553735828777135</v>
      </c>
      <c r="S45" s="253">
        <f t="shared" si="6"/>
        <v>12.578947368421051</v>
      </c>
      <c r="T45" s="253">
        <f t="shared" si="8"/>
        <v>15.522847947731259</v>
      </c>
      <c r="U45" s="253">
        <f t="shared" si="9"/>
        <v>16.766024462242765</v>
      </c>
      <c r="W45" s="253"/>
      <c r="X45" s="258"/>
      <c r="Z45" s="253"/>
    </row>
    <row r="46" spans="1:27" x14ac:dyDescent="0.15">
      <c r="A46" s="253">
        <v>1908</v>
      </c>
      <c r="B46" s="251">
        <v>6.85</v>
      </c>
      <c r="C46" s="251">
        <v>0.4</v>
      </c>
      <c r="D46" s="251">
        <v>0.57999999999999996</v>
      </c>
      <c r="E46" s="251">
        <v>5.32</v>
      </c>
      <c r="F46" s="251">
        <v>3.87</v>
      </c>
      <c r="G46" s="254">
        <v>8.6582594999999998</v>
      </c>
      <c r="H46" s="249">
        <f t="shared" si="0"/>
        <v>1.0195897678699035</v>
      </c>
      <c r="I46" s="249">
        <v>3929.9899721940228</v>
      </c>
      <c r="J46" s="253">
        <f t="shared" si="7"/>
        <v>1908</v>
      </c>
      <c r="K46" s="253">
        <f t="shared" si="1"/>
        <v>182.18650064715661</v>
      </c>
      <c r="L46" s="253">
        <v>167.06558242029948</v>
      </c>
      <c r="M46" s="253">
        <v>227.92521922220473</v>
      </c>
      <c r="N46" s="253">
        <f t="shared" si="10"/>
        <v>142.42593656680259</v>
      </c>
      <c r="O46" s="253">
        <f t="shared" si="2"/>
        <v>10.29912269614824</v>
      </c>
      <c r="P46" s="253">
        <f t="shared" si="3"/>
        <v>0.33695005337217526</v>
      </c>
      <c r="Q46" s="253">
        <f t="shared" si="4"/>
        <v>0.29039094018354428</v>
      </c>
      <c r="R46" s="253">
        <f t="shared" si="5"/>
        <v>14.933727909414948</v>
      </c>
      <c r="S46" s="253">
        <f t="shared" si="6"/>
        <v>10.378787878787877</v>
      </c>
      <c r="T46" s="253">
        <f t="shared" si="8"/>
        <v>15.82312061088501</v>
      </c>
      <c r="U46" s="253">
        <f t="shared" si="9"/>
        <v>11.736667218581115</v>
      </c>
      <c r="W46" s="253"/>
    </row>
    <row r="47" spans="1:27" x14ac:dyDescent="0.15">
      <c r="A47" s="253">
        <v>1909</v>
      </c>
      <c r="B47" s="251">
        <v>9.06</v>
      </c>
      <c r="C47" s="251">
        <v>0.44</v>
      </c>
      <c r="D47" s="251">
        <v>0.76</v>
      </c>
      <c r="E47" s="251">
        <v>3.65</v>
      </c>
      <c r="F47" s="251">
        <v>3.76</v>
      </c>
      <c r="G47" s="254">
        <v>8.9436744000000008</v>
      </c>
      <c r="H47" s="249">
        <f t="shared" si="0"/>
        <v>0.9368331133993284</v>
      </c>
      <c r="I47" s="249">
        <v>4274.4423497273056</v>
      </c>
      <c r="J47" s="253">
        <f t="shared" si="7"/>
        <v>1909</v>
      </c>
      <c r="K47" s="253">
        <f t="shared" si="1"/>
        <v>233.27512906775763</v>
      </c>
      <c r="L47" s="253">
        <v>167.00460688170827</v>
      </c>
      <c r="M47" s="253">
        <v>230.17846494237037</v>
      </c>
      <c r="N47" s="253">
        <f t="shared" si="10"/>
        <v>189.01642218994218</v>
      </c>
      <c r="O47" s="253">
        <f t="shared" si="2"/>
        <v>10.239667244366297</v>
      </c>
      <c r="P47" s="253">
        <f t="shared" si="3"/>
        <v>4.9495229100410716E-2</v>
      </c>
      <c r="Q47" s="253">
        <f t="shared" si="4"/>
        <v>4.8309314389619433E-2</v>
      </c>
      <c r="R47" s="253">
        <f t="shared" si="5"/>
        <v>17.686697967541786</v>
      </c>
      <c r="S47" s="253">
        <f t="shared" si="6"/>
        <v>15.620689655172413</v>
      </c>
      <c r="T47" s="253">
        <f t="shared" si="8"/>
        <v>16.192105402105948</v>
      </c>
      <c r="U47" s="253">
        <f t="shared" si="9"/>
        <v>14.742675279064956</v>
      </c>
      <c r="W47" s="253"/>
    </row>
    <row r="48" spans="1:27" x14ac:dyDescent="0.15">
      <c r="A48" s="253">
        <v>1910</v>
      </c>
      <c r="B48" s="251">
        <v>10.08</v>
      </c>
      <c r="C48" s="251">
        <v>0.47</v>
      </c>
      <c r="D48" s="251">
        <v>0.73</v>
      </c>
      <c r="E48" s="251">
        <v>5.26</v>
      </c>
      <c r="F48" s="251">
        <v>3.91</v>
      </c>
      <c r="G48" s="254">
        <v>9.8951653000000004</v>
      </c>
      <c r="H48" s="249">
        <f t="shared" si="0"/>
        <v>1.1285675819368224</v>
      </c>
      <c r="I48" s="249">
        <v>4263.3595028990549</v>
      </c>
      <c r="J48" s="253">
        <f t="shared" si="7"/>
        <v>1910</v>
      </c>
      <c r="K48" s="253">
        <f t="shared" si="1"/>
        <v>234.58146778002788</v>
      </c>
      <c r="L48" s="253">
        <v>167.00298752065069</v>
      </c>
      <c r="M48" s="253">
        <v>214.42316039272202</v>
      </c>
      <c r="N48" s="253">
        <f t="shared" si="10"/>
        <v>176.82402600187936</v>
      </c>
      <c r="O48" s="253">
        <f t="shared" si="2"/>
        <v>11.727224266862386</v>
      </c>
      <c r="P48" s="253">
        <f t="shared" si="3"/>
        <v>3.6006857553089376E-2</v>
      </c>
      <c r="Q48" s="253">
        <f t="shared" si="4"/>
        <v>3.5373763075122924E-2</v>
      </c>
      <c r="R48" s="253">
        <f t="shared" si="5"/>
        <v>18.214624925126685</v>
      </c>
      <c r="S48" s="253">
        <f t="shared" si="6"/>
        <v>13.263157894736841</v>
      </c>
      <c r="T48" s="253">
        <f t="shared" si="8"/>
        <v>16.579321491033539</v>
      </c>
      <c r="U48" s="253">
        <f t="shared" si="9"/>
        <v>14.487397528274375</v>
      </c>
      <c r="W48" s="253"/>
      <c r="X48" s="251"/>
    </row>
    <row r="49" spans="1:27" x14ac:dyDescent="0.15">
      <c r="A49" s="253">
        <v>1911</v>
      </c>
      <c r="B49" s="251">
        <v>9.27</v>
      </c>
      <c r="C49" s="251">
        <v>0.47</v>
      </c>
      <c r="D49" s="251">
        <v>0.59</v>
      </c>
      <c r="E49" s="251">
        <v>4</v>
      </c>
      <c r="F49" s="251">
        <v>3.98</v>
      </c>
      <c r="G49" s="254">
        <v>9.2290893000000001</v>
      </c>
      <c r="H49" s="249">
        <f t="shared" si="0"/>
        <v>1.0508263212030209</v>
      </c>
      <c r="I49" s="249">
        <v>4399.9282507056205</v>
      </c>
      <c r="J49" s="253">
        <f t="shared" si="7"/>
        <v>1911</v>
      </c>
      <c r="K49" s="253">
        <f t="shared" si="1"/>
        <v>231.30078500811558</v>
      </c>
      <c r="L49" s="253">
        <v>165.41655559541289</v>
      </c>
      <c r="M49" s="253">
        <v>236.47651384237693</v>
      </c>
      <c r="N49" s="253">
        <f t="shared" si="10"/>
        <v>188.86580197276311</v>
      </c>
      <c r="O49" s="253">
        <f t="shared" si="2"/>
        <v>11.849303782951727</v>
      </c>
      <c r="P49" s="253">
        <f t="shared" si="3"/>
        <v>4.528923121908654E-2</v>
      </c>
      <c r="Q49" s="253">
        <f t="shared" si="4"/>
        <v>4.4293623407491184E-2</v>
      </c>
      <c r="R49" s="253">
        <f t="shared" si="5"/>
        <v>14.874657940301104</v>
      </c>
      <c r="S49" s="253">
        <f t="shared" si="6"/>
        <v>12.698630136986301</v>
      </c>
      <c r="T49" s="253">
        <f t="shared" si="8"/>
        <v>16.608782070966519</v>
      </c>
      <c r="U49" s="253">
        <f t="shared" si="9"/>
        <v>13.951161097467596</v>
      </c>
      <c r="W49" s="253"/>
      <c r="Y49" s="258"/>
    </row>
    <row r="50" spans="1:27" x14ac:dyDescent="0.15">
      <c r="A50" s="253">
        <v>1912</v>
      </c>
      <c r="B50" s="251">
        <v>9.1199999999999992</v>
      </c>
      <c r="C50" s="251">
        <v>0.48</v>
      </c>
      <c r="D50" s="251">
        <v>0.7</v>
      </c>
      <c r="E50" s="251">
        <v>4.3499999999999996</v>
      </c>
      <c r="F50" s="251">
        <v>4.01</v>
      </c>
      <c r="G50" s="254">
        <v>9.1340050000000002</v>
      </c>
      <c r="H50" s="249">
        <f t="shared" si="0"/>
        <v>0.9725851242346939</v>
      </c>
      <c r="I50" s="249">
        <v>4444.755222900706</v>
      </c>
      <c r="J50" s="253">
        <f t="shared" si="7"/>
        <v>1912</v>
      </c>
      <c r="K50" s="253">
        <f t="shared" si="1"/>
        <v>229.92691595855263</v>
      </c>
      <c r="L50" s="253">
        <v>163.59646421799829</v>
      </c>
      <c r="M50" s="253">
        <v>244.5999727248963</v>
      </c>
      <c r="N50" s="253">
        <f t="shared" si="10"/>
        <v>184.83166767179105</v>
      </c>
      <c r="O50" s="253">
        <f t="shared" si="2"/>
        <v>11.279020408163264</v>
      </c>
      <c r="P50" s="253">
        <f t="shared" si="3"/>
        <v>-5.0831431256686383E-4</v>
      </c>
      <c r="Q50" s="253">
        <f t="shared" si="4"/>
        <v>-5.0844354808369315E-4</v>
      </c>
      <c r="R50" s="253">
        <f t="shared" si="5"/>
        <v>16.448571428571427</v>
      </c>
      <c r="S50" s="253">
        <f t="shared" si="6"/>
        <v>15.457627118644066</v>
      </c>
      <c r="T50" s="253">
        <f t="shared" si="8"/>
        <v>16.578055339258576</v>
      </c>
      <c r="U50" s="253">
        <f t="shared" si="9"/>
        <v>13.843695159350863</v>
      </c>
      <c r="W50" s="253"/>
      <c r="X50" s="258"/>
      <c r="AA50" s="253"/>
    </row>
    <row r="51" spans="1:27" x14ac:dyDescent="0.15">
      <c r="A51" s="253">
        <v>1913</v>
      </c>
      <c r="B51" s="251">
        <v>9.3000000000000007</v>
      </c>
      <c r="C51" s="251">
        <v>0.48</v>
      </c>
      <c r="D51" s="251">
        <v>0.63</v>
      </c>
      <c r="E51" s="251">
        <v>5.65</v>
      </c>
      <c r="F51" s="251">
        <v>4.45</v>
      </c>
      <c r="G51" s="254">
        <v>9.8000000000000007</v>
      </c>
      <c r="H51" s="249">
        <f t="shared" si="0"/>
        <v>1.0353699999999999</v>
      </c>
      <c r="I51" s="249">
        <v>4501.9880208039194</v>
      </c>
      <c r="J51" s="253">
        <f t="shared" si="7"/>
        <v>1913</v>
      </c>
      <c r="K51" s="253">
        <f t="shared" si="1"/>
        <v>218.53102040816327</v>
      </c>
      <c r="L51" s="253">
        <v>162.26503340988111</v>
      </c>
      <c r="M51" s="253">
        <v>235.81140981481721</v>
      </c>
      <c r="N51" s="253">
        <f t="shared" si="10"/>
        <v>183.25802989815887</v>
      </c>
      <c r="O51" s="253">
        <f t="shared" si="2"/>
        <v>11.053439999999998</v>
      </c>
      <c r="P51" s="253">
        <f t="shared" si="3"/>
        <v>-6.7419354838709838E-2</v>
      </c>
      <c r="Q51" s="253">
        <f t="shared" si="4"/>
        <v>-6.9799648456891752E-2</v>
      </c>
      <c r="R51" s="253">
        <f t="shared" si="5"/>
        <v>14.50764</v>
      </c>
      <c r="S51" s="253">
        <f t="shared" si="6"/>
        <v>13.285714285714288</v>
      </c>
      <c r="T51" s="253">
        <f t="shared" si="8"/>
        <v>16.554391597173908</v>
      </c>
      <c r="U51" s="253">
        <f t="shared" si="9"/>
        <v>13.181945405300878</v>
      </c>
      <c r="W51" s="253"/>
      <c r="X51" s="258"/>
      <c r="AA51" s="253"/>
    </row>
    <row r="52" spans="1:27" x14ac:dyDescent="0.15">
      <c r="A52" s="253">
        <v>1914</v>
      </c>
      <c r="B52" s="251">
        <v>8.3699999999999992</v>
      </c>
      <c r="C52" s="251">
        <v>0.42</v>
      </c>
      <c r="D52" s="251">
        <v>0.52</v>
      </c>
      <c r="E52" s="251">
        <v>4.6399999999999997</v>
      </c>
      <c r="F52" s="251">
        <v>4.16</v>
      </c>
      <c r="G52" s="254">
        <v>10</v>
      </c>
      <c r="H52" s="249">
        <f t="shared" si="0"/>
        <v>1.0360396039603961</v>
      </c>
      <c r="I52" s="249">
        <v>4361.7544433348185</v>
      </c>
      <c r="J52" s="253">
        <f t="shared" si="7"/>
        <v>1914</v>
      </c>
      <c r="K52" s="253">
        <f t="shared" si="1"/>
        <v>192.74435999999997</v>
      </c>
      <c r="L52" s="253">
        <v>161.08696182722721</v>
      </c>
      <c r="M52" s="253">
        <v>241.26842762949909</v>
      </c>
      <c r="N52" s="253">
        <f t="shared" si="10"/>
        <v>150.41606792468806</v>
      </c>
      <c r="O52" s="253">
        <f t="shared" si="2"/>
        <v>9.5759999999999987</v>
      </c>
      <c r="P52" s="253">
        <f t="shared" si="3"/>
        <v>-6.5497947644226603E-2</v>
      </c>
      <c r="Q52" s="253">
        <f t="shared" si="4"/>
        <v>-6.7741455881575985E-2</v>
      </c>
      <c r="R52" s="253">
        <f t="shared" si="5"/>
        <v>11.856000000000002</v>
      </c>
      <c r="S52" s="253">
        <f t="shared" si="6"/>
        <v>13.285714285714283</v>
      </c>
      <c r="T52" s="253">
        <f t="shared" si="8"/>
        <v>16.407467418800142</v>
      </c>
      <c r="U52" s="253">
        <f t="shared" si="9"/>
        <v>11.643095360442267</v>
      </c>
      <c r="W52" s="253"/>
      <c r="X52" s="258"/>
      <c r="AA52" s="253"/>
    </row>
    <row r="53" spans="1:27" x14ac:dyDescent="0.15">
      <c r="A53" s="253">
        <v>1915</v>
      </c>
      <c r="B53" s="251">
        <v>7.48</v>
      </c>
      <c r="C53" s="251">
        <v>0.43</v>
      </c>
      <c r="D53" s="251">
        <v>0.88</v>
      </c>
      <c r="E53" s="251">
        <v>3.65</v>
      </c>
      <c r="F53" s="251">
        <v>4.24</v>
      </c>
      <c r="G53" s="254">
        <v>10.1</v>
      </c>
      <c r="H53" s="249">
        <f t="shared" si="0"/>
        <v>1.0066009615384615</v>
      </c>
      <c r="I53" s="249">
        <v>4224.7437814597379</v>
      </c>
      <c r="J53" s="253">
        <f t="shared" si="7"/>
        <v>1915</v>
      </c>
      <c r="K53" s="253">
        <f t="shared" si="1"/>
        <v>170.54400000000001</v>
      </c>
      <c r="L53" s="253">
        <v>161.40588147968131</v>
      </c>
      <c r="M53" s="253">
        <v>248.8674247789057</v>
      </c>
      <c r="N53" s="253">
        <f t="shared" si="10"/>
        <v>122.81268985553146</v>
      </c>
      <c r="O53" s="253">
        <f t="shared" si="2"/>
        <v>9.5211923076923064</v>
      </c>
      <c r="P53" s="253">
        <f t="shared" si="3"/>
        <v>0.26717400246812001</v>
      </c>
      <c r="Q53" s="253">
        <f t="shared" si="4"/>
        <v>0.2367892261385019</v>
      </c>
      <c r="R53" s="253">
        <f t="shared" si="5"/>
        <v>19.485230769230768</v>
      </c>
      <c r="S53" s="253">
        <f t="shared" si="6"/>
        <v>14.384615384615383</v>
      </c>
      <c r="T53" s="253">
        <f t="shared" si="8"/>
        <v>16.533967639579487</v>
      </c>
      <c r="U53" s="253">
        <f t="shared" si="9"/>
        <v>10.394291553161084</v>
      </c>
      <c r="W53" s="253"/>
      <c r="X53" s="258"/>
      <c r="AA53" s="253"/>
    </row>
    <row r="54" spans="1:27" x14ac:dyDescent="0.15">
      <c r="A54" s="253">
        <v>1916</v>
      </c>
      <c r="B54" s="251">
        <v>9.33</v>
      </c>
      <c r="C54" s="251">
        <v>0.56000000000000005</v>
      </c>
      <c r="D54" s="251">
        <v>1.53</v>
      </c>
      <c r="E54" s="251">
        <v>3.64</v>
      </c>
      <c r="F54" s="251">
        <v>4.05</v>
      </c>
      <c r="G54" s="254">
        <v>10.4</v>
      </c>
      <c r="H54" s="249">
        <f t="shared" si="0"/>
        <v>0.92124444444444453</v>
      </c>
      <c r="I54" s="249">
        <v>4541.7089008821367</v>
      </c>
      <c r="J54" s="253">
        <f t="shared" si="7"/>
        <v>1916</v>
      </c>
      <c r="K54" s="253">
        <f t="shared" si="1"/>
        <v>206.58773076923077</v>
      </c>
      <c r="L54" s="253">
        <v>161.80401631287657</v>
      </c>
      <c r="M54" s="253">
        <v>250.04256604547751</v>
      </c>
      <c r="N54" s="253">
        <f t="shared" si="10"/>
        <v>154.5071595893842</v>
      </c>
      <c r="O54" s="253">
        <f t="shared" si="2"/>
        <v>11.021948717948719</v>
      </c>
      <c r="P54" s="253">
        <f t="shared" si="3"/>
        <v>-3.4893414314636065E-2</v>
      </c>
      <c r="Q54" s="253">
        <f t="shared" si="4"/>
        <v>-3.5516732255043822E-2</v>
      </c>
      <c r="R54" s="253">
        <f t="shared" si="5"/>
        <v>30.113538461538461</v>
      </c>
      <c r="S54" s="253">
        <f t="shared" si="6"/>
        <v>10.602272727272728</v>
      </c>
      <c r="T54" s="253">
        <f t="shared" si="8"/>
        <v>17.567442523050229</v>
      </c>
      <c r="U54" s="253">
        <f t="shared" si="9"/>
        <v>12.494746286710706</v>
      </c>
      <c r="W54" s="253"/>
      <c r="X54" s="258"/>
      <c r="AA54" s="253"/>
    </row>
    <row r="55" spans="1:27" x14ac:dyDescent="0.15">
      <c r="A55" s="253">
        <v>1917</v>
      </c>
      <c r="B55" s="251">
        <v>9.57</v>
      </c>
      <c r="C55" s="251">
        <v>0.69</v>
      </c>
      <c r="D55" s="251">
        <v>1.28</v>
      </c>
      <c r="E55" s="251">
        <v>4.25</v>
      </c>
      <c r="F55" s="251">
        <v>4.2300000000000004</v>
      </c>
      <c r="G55" s="254">
        <v>11.7</v>
      </c>
      <c r="H55" s="249">
        <f t="shared" si="0"/>
        <v>0.87123214285714279</v>
      </c>
      <c r="I55" s="249">
        <v>4387.4780291398238</v>
      </c>
      <c r="J55" s="253">
        <f t="shared" si="7"/>
        <v>1917</v>
      </c>
      <c r="K55" s="253">
        <f t="shared" si="1"/>
        <v>188.3572307692308</v>
      </c>
      <c r="L55" s="253">
        <v>160.62938442197074</v>
      </c>
      <c r="M55" s="253">
        <v>229.30043181969816</v>
      </c>
      <c r="N55" s="253">
        <f t="shared" si="10"/>
        <v>123.54278245025084</v>
      </c>
      <c r="O55" s="253">
        <f t="shared" si="2"/>
        <v>11.349514285714283</v>
      </c>
      <c r="P55" s="253">
        <f t="shared" si="3"/>
        <v>-0.31012091356918953</v>
      </c>
      <c r="Q55" s="253">
        <f t="shared" si="4"/>
        <v>-0.37123893380343548</v>
      </c>
      <c r="R55" s="253">
        <f t="shared" si="5"/>
        <v>21.054171428571429</v>
      </c>
      <c r="S55" s="253">
        <f t="shared" si="6"/>
        <v>6.2549019607843146</v>
      </c>
      <c r="T55" s="253">
        <f t="shared" si="8"/>
        <v>17.917486083029662</v>
      </c>
      <c r="U55" s="253">
        <f t="shared" si="9"/>
        <v>10.721949454058974</v>
      </c>
      <c r="W55" s="253"/>
    </row>
    <row r="56" spans="1:27" x14ac:dyDescent="0.15">
      <c r="A56" s="253">
        <v>1918</v>
      </c>
      <c r="B56" s="251">
        <v>7.21</v>
      </c>
      <c r="C56" s="251">
        <v>0.56999999999999995</v>
      </c>
      <c r="D56" s="251">
        <v>0.99</v>
      </c>
      <c r="E56" s="251">
        <v>5.98</v>
      </c>
      <c r="F56" s="251">
        <v>4.57</v>
      </c>
      <c r="G56" s="254">
        <v>14</v>
      </c>
      <c r="H56" s="249">
        <f t="shared" si="0"/>
        <v>0.89922424242424248</v>
      </c>
      <c r="I56" s="249">
        <v>4369.9592616520058</v>
      </c>
      <c r="J56" s="253">
        <f t="shared" si="7"/>
        <v>1918</v>
      </c>
      <c r="K56" s="253">
        <f t="shared" si="1"/>
        <v>118.5942</v>
      </c>
      <c r="L56" s="253">
        <v>159.0290810376527</v>
      </c>
      <c r="M56" s="253">
        <v>198.18734067636066</v>
      </c>
      <c r="N56" s="253">
        <f t="shared" si="10"/>
        <v>110.23187815451259</v>
      </c>
      <c r="O56" s="253">
        <f t="shared" si="2"/>
        <v>7.955127272727271</v>
      </c>
      <c r="P56" s="253">
        <f t="shared" si="3"/>
        <v>-9.1203295086791491E-3</v>
      </c>
      <c r="Q56" s="253">
        <f t="shared" si="4"/>
        <v>-9.1621743338987753E-3</v>
      </c>
      <c r="R56" s="253">
        <f t="shared" si="5"/>
        <v>13.816800000000001</v>
      </c>
      <c r="S56" s="253">
        <f t="shared" si="6"/>
        <v>5.6328125</v>
      </c>
      <c r="T56" s="253">
        <f t="shared" si="8"/>
        <v>17.805793292088165</v>
      </c>
      <c r="U56" s="253">
        <f t="shared" si="9"/>
        <v>6.6189084478946585</v>
      </c>
      <c r="W56" s="253"/>
      <c r="X56" s="258"/>
      <c r="Z56" s="253"/>
    </row>
    <row r="57" spans="1:27" x14ac:dyDescent="0.15">
      <c r="A57" s="253">
        <v>1919</v>
      </c>
      <c r="B57" s="251">
        <v>7.85</v>
      </c>
      <c r="C57" s="251">
        <v>0.53</v>
      </c>
      <c r="D57" s="251">
        <v>0.93</v>
      </c>
      <c r="E57" s="251">
        <v>5.56</v>
      </c>
      <c r="F57" s="251">
        <v>4.5</v>
      </c>
      <c r="G57" s="254">
        <v>16.5</v>
      </c>
      <c r="H57" s="249">
        <f t="shared" si="0"/>
        <v>0.90245595854922278</v>
      </c>
      <c r="I57" s="249">
        <v>4505.8267373012377</v>
      </c>
      <c r="J57" s="253">
        <f t="shared" si="7"/>
        <v>1919</v>
      </c>
      <c r="K57" s="253">
        <f t="shared" si="1"/>
        <v>109.55745454545453</v>
      </c>
      <c r="L57" s="253">
        <v>160.94033317440434</v>
      </c>
      <c r="M57" s="253">
        <v>178.30714068934512</v>
      </c>
      <c r="N57" s="253">
        <f t="shared" si="10"/>
        <v>116.63843552208837</v>
      </c>
      <c r="O57" s="253">
        <f t="shared" si="2"/>
        <v>6.3237512953367876</v>
      </c>
      <c r="P57" s="253">
        <f t="shared" si="3"/>
        <v>1.9372297943962339E-2</v>
      </c>
      <c r="Q57" s="253">
        <f t="shared" si="4"/>
        <v>1.9187043690878761E-2</v>
      </c>
      <c r="R57" s="253">
        <f t="shared" si="5"/>
        <v>11.096393782383419</v>
      </c>
      <c r="S57" s="253">
        <f t="shared" si="6"/>
        <v>7.9292929292929282</v>
      </c>
      <c r="T57" s="253">
        <f t="shared" si="8"/>
        <v>17.146762873572328</v>
      </c>
      <c r="U57" s="253">
        <f t="shared" si="9"/>
        <v>6.1529106144422867</v>
      </c>
      <c r="W57" s="253"/>
      <c r="X57" s="258"/>
      <c r="Z57" s="253"/>
    </row>
    <row r="58" spans="1:27" x14ac:dyDescent="0.15">
      <c r="A58" s="253">
        <v>1920</v>
      </c>
      <c r="B58" s="251">
        <v>8.83</v>
      </c>
      <c r="C58" s="251">
        <v>0.51</v>
      </c>
      <c r="D58" s="251">
        <v>0.8</v>
      </c>
      <c r="E58" s="251">
        <v>7.3</v>
      </c>
      <c r="F58" s="251">
        <v>4.97</v>
      </c>
      <c r="G58" s="254">
        <v>19.3</v>
      </c>
      <c r="H58" s="249">
        <f t="shared" si="0"/>
        <v>1.0899421052631579</v>
      </c>
      <c r="I58" s="249">
        <v>4637.2132854992988</v>
      </c>
      <c r="J58" s="253">
        <f t="shared" si="7"/>
        <v>1920</v>
      </c>
      <c r="K58" s="253">
        <f t="shared" si="1"/>
        <v>105.3560829015544</v>
      </c>
      <c r="L58" s="253">
        <v>164.71432422179703</v>
      </c>
      <c r="M58" s="253">
        <v>161.75808085559422</v>
      </c>
      <c r="N58" s="253">
        <f t="shared" si="10"/>
        <v>124.52573454625454</v>
      </c>
      <c r="O58" s="253">
        <f t="shared" si="2"/>
        <v>6.1812000000000005</v>
      </c>
      <c r="P58" s="253">
        <f t="shared" si="3"/>
        <v>-0.12340704535971869</v>
      </c>
      <c r="Q58" s="253">
        <f t="shared" si="4"/>
        <v>-0.13171252817291437</v>
      </c>
      <c r="R58" s="253">
        <f t="shared" si="5"/>
        <v>9.6960000000000015</v>
      </c>
      <c r="S58" s="253">
        <f t="shared" si="6"/>
        <v>9.4946236559139781</v>
      </c>
      <c r="T58" s="253">
        <f t="shared" si="8"/>
        <v>16.294900381059662</v>
      </c>
      <c r="U58" s="253">
        <f t="shared" si="9"/>
        <v>6.1443716040382084</v>
      </c>
      <c r="W58" s="253"/>
    </row>
    <row r="59" spans="1:27" x14ac:dyDescent="0.15">
      <c r="A59" s="253">
        <v>1921</v>
      </c>
      <c r="B59" s="251">
        <v>7.11</v>
      </c>
      <c r="C59" s="251">
        <v>0.46</v>
      </c>
      <c r="D59" s="251">
        <v>0.28999999999999998</v>
      </c>
      <c r="E59" s="251">
        <v>7.44</v>
      </c>
      <c r="F59" s="251">
        <v>5.09</v>
      </c>
      <c r="G59" s="254">
        <v>19</v>
      </c>
      <c r="H59" s="249">
        <f t="shared" si="0"/>
        <v>1.207905325443787</v>
      </c>
      <c r="I59" s="249">
        <v>4842.8139542488689</v>
      </c>
      <c r="J59" s="253">
        <f t="shared" si="7"/>
        <v>1921</v>
      </c>
      <c r="K59" s="253">
        <f t="shared" si="1"/>
        <v>86.173199999999994</v>
      </c>
      <c r="L59" s="253">
        <v>168.88664919127095</v>
      </c>
      <c r="M59" s="253">
        <v>175.49553463760958</v>
      </c>
      <c r="N59" s="253">
        <f t="shared" si="10"/>
        <v>141.94161840504128</v>
      </c>
      <c r="O59" s="253">
        <f t="shared" si="2"/>
        <v>6.2679763313609476</v>
      </c>
      <c r="P59" s="253">
        <f t="shared" si="3"/>
        <v>0.22704083755690396</v>
      </c>
      <c r="Q59" s="253">
        <f t="shared" si="4"/>
        <v>0.20460544761739069</v>
      </c>
      <c r="R59" s="253">
        <f t="shared" si="5"/>
        <v>3.9515502958579884</v>
      </c>
      <c r="S59" s="253">
        <f t="shared" si="6"/>
        <v>8.8874999999999975</v>
      </c>
      <c r="T59" s="253">
        <f t="shared" si="8"/>
        <v>15.20258961661535</v>
      </c>
      <c r="U59" s="253">
        <f t="shared" si="9"/>
        <v>5.2883539012096819</v>
      </c>
      <c r="W59" s="253"/>
    </row>
    <row r="60" spans="1:27" x14ac:dyDescent="0.15">
      <c r="A60" s="253">
        <v>1922</v>
      </c>
      <c r="B60" s="251">
        <v>7.3</v>
      </c>
      <c r="C60" s="251">
        <v>0.51</v>
      </c>
      <c r="D60" s="251">
        <v>0.69</v>
      </c>
      <c r="E60" s="251">
        <v>4.58</v>
      </c>
      <c r="F60" s="251">
        <v>4.3</v>
      </c>
      <c r="G60" s="254">
        <v>16.899999999999999</v>
      </c>
      <c r="H60" s="249">
        <f t="shared" si="0"/>
        <v>1.052025</v>
      </c>
      <c r="I60" s="249">
        <v>4952.3605648664652</v>
      </c>
      <c r="J60" s="253">
        <f t="shared" si="7"/>
        <v>1922</v>
      </c>
      <c r="K60" s="253">
        <f t="shared" si="1"/>
        <v>99.47005917159764</v>
      </c>
      <c r="L60" s="253">
        <v>173.2390179658465</v>
      </c>
      <c r="M60" s="253">
        <v>210.85654882972622</v>
      </c>
      <c r="N60" s="253">
        <f t="shared" si="10"/>
        <v>148.95915763248331</v>
      </c>
      <c r="O60" s="253">
        <f t="shared" si="2"/>
        <v>6.9906428571428574</v>
      </c>
      <c r="P60" s="253">
        <f t="shared" si="3"/>
        <v>0.29671395955642521</v>
      </c>
      <c r="Q60" s="253">
        <f t="shared" si="4"/>
        <v>0.25983334096275729</v>
      </c>
      <c r="R60" s="253">
        <f t="shared" si="5"/>
        <v>9.4579285714285692</v>
      </c>
      <c r="S60" s="253">
        <f t="shared" si="6"/>
        <v>25.172413793103448</v>
      </c>
      <c r="T60" s="253">
        <f t="shared" si="8"/>
        <v>14.503525330901065</v>
      </c>
      <c r="U60" s="253">
        <f t="shared" si="9"/>
        <v>6.5429681179372183</v>
      </c>
      <c r="W60" s="253"/>
    </row>
    <row r="61" spans="1:27" x14ac:dyDescent="0.15">
      <c r="A61" s="253">
        <v>1923</v>
      </c>
      <c r="B61" s="251">
        <v>8.9</v>
      </c>
      <c r="C61" s="251">
        <v>0.53</v>
      </c>
      <c r="D61" s="251">
        <v>0.98</v>
      </c>
      <c r="E61" s="251">
        <v>4.96</v>
      </c>
      <c r="F61" s="251">
        <v>4.3600000000000003</v>
      </c>
      <c r="G61" s="254">
        <v>16.8</v>
      </c>
      <c r="H61" s="249">
        <f t="shared" si="0"/>
        <v>1.0192647398843933</v>
      </c>
      <c r="I61" s="249">
        <v>5310.2848465177285</v>
      </c>
      <c r="J61" s="253">
        <f t="shared" si="7"/>
        <v>1923</v>
      </c>
      <c r="K61" s="253">
        <f t="shared" si="1"/>
        <v>121.99357142857143</v>
      </c>
      <c r="L61" s="253">
        <v>177.10576980947474</v>
      </c>
      <c r="M61" s="253">
        <v>222.23704385545898</v>
      </c>
      <c r="N61" s="253">
        <f t="shared" si="10"/>
        <v>189.92918655910515</v>
      </c>
      <c r="O61" s="253">
        <f t="shared" si="2"/>
        <v>7.0548208092485547</v>
      </c>
      <c r="P61" s="253">
        <f t="shared" si="3"/>
        <v>2.1289861661362586E-2</v>
      </c>
      <c r="Q61" s="253">
        <f t="shared" si="4"/>
        <v>2.1066398656886497E-2</v>
      </c>
      <c r="R61" s="253">
        <f t="shared" si="5"/>
        <v>13.044763005780347</v>
      </c>
      <c r="S61" s="253">
        <f t="shared" si="6"/>
        <v>12.898550724637683</v>
      </c>
      <c r="T61" s="253">
        <f t="shared" si="8"/>
        <v>14.357237631479098</v>
      </c>
      <c r="U61" s="253">
        <f t="shared" si="9"/>
        <v>8.4113047445542879</v>
      </c>
      <c r="W61" s="253"/>
    </row>
    <row r="62" spans="1:27" x14ac:dyDescent="0.15">
      <c r="A62" s="253">
        <v>1924</v>
      </c>
      <c r="B62" s="251">
        <v>8.83</v>
      </c>
      <c r="C62" s="251">
        <v>0.55000000000000004</v>
      </c>
      <c r="D62" s="251">
        <v>0.93</v>
      </c>
      <c r="E62" s="251">
        <v>4.34</v>
      </c>
      <c r="F62" s="251">
        <v>4.0599999999999996</v>
      </c>
      <c r="G62" s="254">
        <v>17.3</v>
      </c>
      <c r="H62" s="249">
        <f t="shared" si="0"/>
        <v>1.0434000000000001</v>
      </c>
      <c r="I62" s="249">
        <v>5595.7135232081073</v>
      </c>
      <c r="J62" s="253">
        <f t="shared" si="7"/>
        <v>1924</v>
      </c>
      <c r="K62" s="253">
        <f t="shared" si="1"/>
        <v>117.53597687861271</v>
      </c>
      <c r="L62" s="253">
        <v>181.15668324471983</v>
      </c>
      <c r="M62" s="253">
        <v>227.52369201889337</v>
      </c>
      <c r="N62" s="253">
        <f t="shared" si="10"/>
        <v>227.12114909664589</v>
      </c>
      <c r="O62" s="253">
        <f t="shared" si="2"/>
        <v>7.3210404624277459</v>
      </c>
      <c r="P62" s="253">
        <f t="shared" si="3"/>
        <v>0.26047565118912791</v>
      </c>
      <c r="Q62" s="253">
        <f t="shared" si="4"/>
        <v>0.23148915067158482</v>
      </c>
      <c r="R62" s="253">
        <f t="shared" si="5"/>
        <v>12.37921387283237</v>
      </c>
      <c r="S62" s="253">
        <f t="shared" si="6"/>
        <v>9.0102040816326525</v>
      </c>
      <c r="T62" s="253">
        <f t="shared" si="8"/>
        <v>14.409559018762334</v>
      </c>
      <c r="U62" s="253">
        <f t="shared" si="9"/>
        <v>8.1865314133206297</v>
      </c>
      <c r="W62" s="253"/>
    </row>
    <row r="63" spans="1:27" x14ac:dyDescent="0.15">
      <c r="A63" s="253">
        <v>1925</v>
      </c>
      <c r="B63" s="251">
        <v>10.58</v>
      </c>
      <c r="C63" s="251">
        <v>0.6</v>
      </c>
      <c r="D63" s="251">
        <v>1.25</v>
      </c>
      <c r="E63" s="251">
        <v>3.87</v>
      </c>
      <c r="F63" s="251">
        <v>3.86</v>
      </c>
      <c r="G63" s="254">
        <v>17.3</v>
      </c>
      <c r="H63" s="249">
        <f t="shared" si="0"/>
        <v>1.0038832402234636</v>
      </c>
      <c r="I63" s="249">
        <v>5351.5956381897568</v>
      </c>
      <c r="J63" s="253">
        <f t="shared" si="7"/>
        <v>1925</v>
      </c>
      <c r="K63" s="253">
        <f t="shared" si="1"/>
        <v>140.8301965317919</v>
      </c>
      <c r="L63" s="253">
        <v>185.18854885139194</v>
      </c>
      <c r="M63" s="253">
        <v>238.14670830714627</v>
      </c>
      <c r="N63" s="253">
        <f t="shared" si="10"/>
        <v>182.68563174560552</v>
      </c>
      <c r="O63" s="253">
        <f t="shared" si="2"/>
        <v>7.7188826815642466</v>
      </c>
      <c r="P63" s="253">
        <f t="shared" si="3"/>
        <v>0.21038430262643773</v>
      </c>
      <c r="Q63" s="253">
        <f t="shared" si="4"/>
        <v>0.19093791465910204</v>
      </c>
      <c r="R63" s="253">
        <f t="shared" si="5"/>
        <v>16.08100558659218</v>
      </c>
      <c r="S63" s="253">
        <f t="shared" si="6"/>
        <v>11.376344086021504</v>
      </c>
      <c r="T63" s="253">
        <f t="shared" si="8"/>
        <v>14.069136500498473</v>
      </c>
      <c r="U63" s="253">
        <f t="shared" si="9"/>
        <v>9.7733869821012807</v>
      </c>
      <c r="W63" s="253"/>
    </row>
    <row r="64" spans="1:27" x14ac:dyDescent="0.15">
      <c r="A64" s="253">
        <v>1926</v>
      </c>
      <c r="B64" s="251">
        <v>12.65</v>
      </c>
      <c r="C64" s="251">
        <v>0.69</v>
      </c>
      <c r="D64" s="251">
        <v>1.24</v>
      </c>
      <c r="E64" s="251">
        <v>4.28</v>
      </c>
      <c r="F64" s="251">
        <v>3.68</v>
      </c>
      <c r="G64" s="254">
        <v>17.899999999999999</v>
      </c>
      <c r="H64" s="249">
        <f t="shared" si="0"/>
        <v>1.0666354285714286</v>
      </c>
      <c r="I64" s="249">
        <v>5712.1105775587757</v>
      </c>
      <c r="J64" s="253">
        <f t="shared" si="7"/>
        <v>1926</v>
      </c>
      <c r="K64" s="253">
        <f t="shared" si="1"/>
        <v>162.73977653631286</v>
      </c>
      <c r="L64" s="253">
        <v>189.05990403988207</v>
      </c>
      <c r="M64" s="253">
        <v>240.09935883113405</v>
      </c>
      <c r="N64" s="253">
        <f t="shared" si="10"/>
        <v>229.39536547260073</v>
      </c>
      <c r="O64" s="253">
        <f t="shared" si="2"/>
        <v>9.0796114285714271</v>
      </c>
      <c r="P64" s="253">
        <f t="shared" si="3"/>
        <v>0.13929305477131554</v>
      </c>
      <c r="Q64" s="253">
        <f t="shared" si="4"/>
        <v>0.1304079426543005</v>
      </c>
      <c r="R64" s="253">
        <f t="shared" si="5"/>
        <v>16.316982857142857</v>
      </c>
      <c r="S64" s="253">
        <f t="shared" si="6"/>
        <v>10.119999999999999</v>
      </c>
      <c r="T64" s="253">
        <f t="shared" si="8"/>
        <v>12.689480940058917</v>
      </c>
      <c r="U64" s="253">
        <f t="shared" si="9"/>
        <v>11.567147460012698</v>
      </c>
      <c r="W64" s="253"/>
    </row>
    <row r="65" spans="1:23" x14ac:dyDescent="0.15">
      <c r="A65" s="253">
        <v>1927</v>
      </c>
      <c r="B65" s="251">
        <v>13.4</v>
      </c>
      <c r="C65" s="251">
        <v>0.77</v>
      </c>
      <c r="D65" s="251">
        <v>1.1100000000000001</v>
      </c>
      <c r="E65" s="251">
        <v>4.26</v>
      </c>
      <c r="F65" s="251">
        <v>3.34</v>
      </c>
      <c r="G65" s="254">
        <v>17.5</v>
      </c>
      <c r="H65" s="249">
        <f t="shared" si="0"/>
        <v>1.0546531791907514</v>
      </c>
      <c r="I65" s="249">
        <v>5760.1967556604786</v>
      </c>
      <c r="J65" s="253">
        <f t="shared" si="7"/>
        <v>1927</v>
      </c>
      <c r="K65" s="253">
        <f t="shared" si="1"/>
        <v>176.32868571428571</v>
      </c>
      <c r="L65" s="253">
        <v>191.73449516495094</v>
      </c>
      <c r="M65" s="253">
        <v>255.21311949244966</v>
      </c>
      <c r="N65" s="253">
        <f t="shared" si="10"/>
        <v>228.13830549861009</v>
      </c>
      <c r="O65" s="253">
        <f t="shared" si="2"/>
        <v>10.249456647398844</v>
      </c>
      <c r="P65" s="253">
        <f t="shared" si="3"/>
        <v>0.38145975325683734</v>
      </c>
      <c r="Q65" s="253">
        <f t="shared" si="4"/>
        <v>0.32314073231624479</v>
      </c>
      <c r="R65" s="253">
        <f t="shared" si="5"/>
        <v>14.775190751445086</v>
      </c>
      <c r="S65" s="253">
        <f t="shared" si="6"/>
        <v>10.806451612903226</v>
      </c>
      <c r="T65" s="253">
        <f t="shared" si="8"/>
        <v>12.061582872346282</v>
      </c>
      <c r="U65" s="253">
        <f t="shared" si="9"/>
        <v>13.895657871839399</v>
      </c>
      <c r="W65" s="253"/>
    </row>
    <row r="66" spans="1:23" x14ac:dyDescent="0.15">
      <c r="A66" s="253">
        <v>1928</v>
      </c>
      <c r="B66" s="251">
        <v>17.53</v>
      </c>
      <c r="C66" s="251">
        <v>0.85</v>
      </c>
      <c r="D66" s="251">
        <v>1.38</v>
      </c>
      <c r="E66" s="251">
        <v>4.6399999999999997</v>
      </c>
      <c r="F66" s="251">
        <v>3.33</v>
      </c>
      <c r="G66" s="254">
        <v>17.3</v>
      </c>
      <c r="H66" s="249">
        <f t="shared" si="0"/>
        <v>1.0586385964912282</v>
      </c>
      <c r="I66" s="249">
        <v>5818.5355808569384</v>
      </c>
      <c r="J66" s="253">
        <f t="shared" si="7"/>
        <v>1928</v>
      </c>
      <c r="K66" s="253">
        <f t="shared" si="1"/>
        <v>233.34152601156072</v>
      </c>
      <c r="L66" s="253">
        <v>193.33751343155532</v>
      </c>
      <c r="M66" s="253">
        <v>267.68208546360671</v>
      </c>
      <c r="N66" s="253">
        <f t="shared" si="10"/>
        <v>227.27247486632109</v>
      </c>
      <c r="O66" s="253">
        <f t="shared" si="2"/>
        <v>11.446666666666665</v>
      </c>
      <c r="P66" s="253">
        <f t="shared" si="3"/>
        <v>0.48378218792846311</v>
      </c>
      <c r="Q66" s="253">
        <f t="shared" si="4"/>
        <v>0.39459436033977385</v>
      </c>
      <c r="R66" s="253">
        <f t="shared" si="5"/>
        <v>18.583999999999996</v>
      </c>
      <c r="S66" s="253">
        <f t="shared" si="6"/>
        <v>15.792792792792795</v>
      </c>
      <c r="T66" s="253">
        <f t="shared" si="8"/>
        <v>12.538302872346282</v>
      </c>
      <c r="U66" s="253">
        <f t="shared" si="9"/>
        <v>19.345846103378793</v>
      </c>
      <c r="W66" s="253"/>
    </row>
    <row r="67" spans="1:23" x14ac:dyDescent="0.15">
      <c r="A67" s="253">
        <v>1929</v>
      </c>
      <c r="B67" s="251">
        <v>24.86</v>
      </c>
      <c r="C67" s="251">
        <v>0.97</v>
      </c>
      <c r="D67" s="251">
        <v>1.61</v>
      </c>
      <c r="E67" s="251">
        <v>6.01</v>
      </c>
      <c r="F67" s="251">
        <v>3.6</v>
      </c>
      <c r="G67" s="254">
        <v>17.100000000000001</v>
      </c>
      <c r="H67" s="249">
        <f t="shared" si="0"/>
        <v>1.0601</v>
      </c>
      <c r="I67" s="249">
        <v>6071.4709837534692</v>
      </c>
      <c r="J67" s="253">
        <f t="shared" si="7"/>
        <v>1929</v>
      </c>
      <c r="K67" s="253">
        <f t="shared" si="1"/>
        <v>334.78133333333329</v>
      </c>
      <c r="L67" s="253">
        <v>193.76982431575243</v>
      </c>
      <c r="M67" s="253">
        <v>281.02041179664371</v>
      </c>
      <c r="N67" s="253">
        <f t="shared" si="10"/>
        <v>257.99686284928094</v>
      </c>
      <c r="O67" s="253">
        <f t="shared" si="2"/>
        <v>13.062666666666665</v>
      </c>
      <c r="P67" s="253">
        <f t="shared" si="3"/>
        <v>-8.7691069991954834E-2</v>
      </c>
      <c r="Q67" s="253">
        <f t="shared" si="4"/>
        <v>-9.1776607223013645E-2</v>
      </c>
      <c r="R67" s="253">
        <f t="shared" si="5"/>
        <v>21.681333333333335</v>
      </c>
      <c r="S67" s="253">
        <f t="shared" si="6"/>
        <v>18.014492753623191</v>
      </c>
      <c r="T67" s="253">
        <f t="shared" si="8"/>
        <v>13.596796827441272</v>
      </c>
      <c r="U67" s="253">
        <f t="shared" si="9"/>
        <v>26.700689618186416</v>
      </c>
      <c r="W67" s="253"/>
    </row>
    <row r="68" spans="1:23" x14ac:dyDescent="0.15">
      <c r="A68" s="253">
        <v>1930</v>
      </c>
      <c r="B68" s="251">
        <v>21.71</v>
      </c>
      <c r="C68" s="251">
        <v>0.98</v>
      </c>
      <c r="D68" s="251">
        <v>0.97</v>
      </c>
      <c r="E68" s="251">
        <v>4.1500000000000004</v>
      </c>
      <c r="F68" s="251">
        <v>3.29</v>
      </c>
      <c r="G68" s="254">
        <v>17.100000000000001</v>
      </c>
      <c r="H68" s="249">
        <f t="shared" si="0"/>
        <v>1.1201037735849058</v>
      </c>
      <c r="I68" s="249">
        <v>5686.1786283870633</v>
      </c>
      <c r="J68" s="253">
        <f t="shared" si="7"/>
        <v>1930</v>
      </c>
      <c r="K68" s="253">
        <f t="shared" si="1"/>
        <v>292.36133333333333</v>
      </c>
      <c r="L68" s="253">
        <v>192.50883050494198</v>
      </c>
      <c r="M68" s="253">
        <v>294.26820299393415</v>
      </c>
      <c r="N68" s="253">
        <f t="shared" si="10"/>
        <v>185.41914926766424</v>
      </c>
      <c r="O68" s="253">
        <f t="shared" si="2"/>
        <v>14.193358490566037</v>
      </c>
      <c r="P68" s="253">
        <f t="shared" si="3"/>
        <v>-0.1598341777982496</v>
      </c>
      <c r="Q68" s="253">
        <f t="shared" si="4"/>
        <v>-0.17415599924401509</v>
      </c>
      <c r="R68" s="253">
        <f t="shared" si="5"/>
        <v>14.048528301886792</v>
      </c>
      <c r="S68" s="253">
        <f t="shared" si="6"/>
        <v>13.48447204968944</v>
      </c>
      <c r="T68" s="253">
        <f t="shared" si="8"/>
        <v>14.032049657629951</v>
      </c>
      <c r="U68" s="253">
        <f t="shared" si="9"/>
        <v>21.502221224875921</v>
      </c>
      <c r="W68" s="253"/>
    </row>
    <row r="69" spans="1:23" x14ac:dyDescent="0.15">
      <c r="A69" s="253">
        <v>1931</v>
      </c>
      <c r="B69" s="251">
        <v>15.98</v>
      </c>
      <c r="C69" s="251">
        <v>0.82</v>
      </c>
      <c r="D69" s="251">
        <v>0.61</v>
      </c>
      <c r="E69" s="251">
        <v>2.4300000000000002</v>
      </c>
      <c r="F69" s="251">
        <v>3.34</v>
      </c>
      <c r="G69" s="254">
        <v>15.9</v>
      </c>
      <c r="H69" s="249">
        <f t="shared" si="0"/>
        <v>1.1389069930069931</v>
      </c>
      <c r="I69" s="249">
        <v>5469.0724989446817</v>
      </c>
      <c r="J69" s="253">
        <f t="shared" si="7"/>
        <v>1931</v>
      </c>
      <c r="K69" s="253">
        <f t="shared" si="1"/>
        <v>231.43864150943398</v>
      </c>
      <c r="L69" s="253">
        <v>189.96094800563588</v>
      </c>
      <c r="M69" s="253">
        <v>324.38061375139301</v>
      </c>
      <c r="N69" s="253">
        <f t="shared" si="10"/>
        <v>144.48851204493019</v>
      </c>
      <c r="O69" s="253">
        <f t="shared" si="2"/>
        <v>13.204867132867133</v>
      </c>
      <c r="P69" s="253">
        <f t="shared" si="3"/>
        <v>-0.36543056442931293</v>
      </c>
      <c r="Q69" s="253">
        <f t="shared" si="4"/>
        <v>-0.45480856429156452</v>
      </c>
      <c r="R69" s="253">
        <f t="shared" si="5"/>
        <v>9.8231328671328662</v>
      </c>
      <c r="S69" s="253">
        <f t="shared" si="6"/>
        <v>16.474226804123713</v>
      </c>
      <c r="T69" s="253">
        <f t="shared" si="8"/>
        <v>14.619207914757439</v>
      </c>
      <c r="U69" s="253">
        <f t="shared" si="9"/>
        <v>16.49357343769011</v>
      </c>
      <c r="W69" s="253"/>
    </row>
    <row r="70" spans="1:23" x14ac:dyDescent="0.15">
      <c r="A70" s="253">
        <v>1932</v>
      </c>
      <c r="B70" s="251">
        <v>8.3000000000000007</v>
      </c>
      <c r="C70" s="251">
        <v>0.5</v>
      </c>
      <c r="D70" s="251">
        <v>0.41</v>
      </c>
      <c r="E70" s="251">
        <v>3.36</v>
      </c>
      <c r="F70" s="251">
        <v>3.68</v>
      </c>
      <c r="G70" s="254">
        <v>14.3</v>
      </c>
      <c r="H70" s="249">
        <f t="shared" si="0"/>
        <v>1.145773643410853</v>
      </c>
      <c r="I70" s="249">
        <v>4951.9005833191186</v>
      </c>
      <c r="J70" s="253">
        <f t="shared" si="7"/>
        <v>1932</v>
      </c>
      <c r="K70" s="253">
        <f t="shared" si="1"/>
        <v>133.65902097902097</v>
      </c>
      <c r="L70" s="253">
        <v>188.29971571757392</v>
      </c>
      <c r="M70" s="253">
        <v>366.25255443261608</v>
      </c>
      <c r="N70" s="253">
        <f t="shared" si="10"/>
        <v>83.905649526866597</v>
      </c>
      <c r="O70" s="253">
        <f t="shared" si="2"/>
        <v>8.9255813953488374</v>
      </c>
      <c r="P70" s="253">
        <f t="shared" si="3"/>
        <v>1.3701316895488924E-2</v>
      </c>
      <c r="Q70" s="253">
        <f t="shared" si="4"/>
        <v>1.3608302503221476E-2</v>
      </c>
      <c r="R70" s="253">
        <f t="shared" si="5"/>
        <v>7.3189767441860463</v>
      </c>
      <c r="S70" s="253">
        <f t="shared" si="6"/>
        <v>13.60655737704918</v>
      </c>
      <c r="T70" s="253">
        <f t="shared" si="8"/>
        <v>14.405312732033186</v>
      </c>
      <c r="U70" s="253">
        <f t="shared" si="9"/>
        <v>9.1426992322954881</v>
      </c>
      <c r="W70" s="253"/>
    </row>
    <row r="71" spans="1:23" x14ac:dyDescent="0.15">
      <c r="A71" s="253">
        <v>1933</v>
      </c>
      <c r="B71" s="251">
        <v>7.09</v>
      </c>
      <c r="C71" s="251">
        <v>0.44</v>
      </c>
      <c r="D71" s="251">
        <v>0.44</v>
      </c>
      <c r="E71" s="251">
        <v>1.46</v>
      </c>
      <c r="F71" s="251">
        <v>3.31</v>
      </c>
      <c r="G71" s="254">
        <v>12.9</v>
      </c>
      <c r="H71" s="249">
        <f t="shared" si="0"/>
        <v>0.99154090909090919</v>
      </c>
      <c r="I71" s="249">
        <v>4815.9262393486169</v>
      </c>
      <c r="J71" s="253">
        <f t="shared" si="7"/>
        <v>1933</v>
      </c>
      <c r="K71" s="253">
        <f t="shared" si="1"/>
        <v>126.5647441860465</v>
      </c>
      <c r="L71" s="253">
        <v>191.08874972326049</v>
      </c>
      <c r="M71" s="253">
        <v>423.02599462332523</v>
      </c>
      <c r="N71" s="253">
        <f t="shared" si="10"/>
        <v>66.136887070949001</v>
      </c>
      <c r="O71" s="253">
        <f t="shared" si="2"/>
        <v>7.6760000000000002</v>
      </c>
      <c r="P71" s="253">
        <f t="shared" si="3"/>
        <v>0.5134632645210927</v>
      </c>
      <c r="Q71" s="253">
        <f t="shared" si="4"/>
        <v>0.41440057731264995</v>
      </c>
      <c r="R71" s="253">
        <f t="shared" si="5"/>
        <v>7.6760000000000002</v>
      </c>
      <c r="S71" s="253">
        <f t="shared" si="6"/>
        <v>17.292682926829269</v>
      </c>
      <c r="T71" s="253">
        <f t="shared" si="8"/>
        <v>13.868436431455152</v>
      </c>
      <c r="U71" s="253">
        <f t="shared" si="9"/>
        <v>8.7859768503743521</v>
      </c>
      <c r="W71" s="253"/>
    </row>
    <row r="72" spans="1:23" x14ac:dyDescent="0.15">
      <c r="A72" s="253">
        <v>1934</v>
      </c>
      <c r="B72" s="251">
        <v>10.54</v>
      </c>
      <c r="C72" s="251">
        <v>0.45</v>
      </c>
      <c r="D72" s="251">
        <v>0.49</v>
      </c>
      <c r="E72" s="251">
        <v>1.01</v>
      </c>
      <c r="F72" s="251">
        <v>3.12</v>
      </c>
      <c r="G72" s="254">
        <v>13.2</v>
      </c>
      <c r="H72" s="249">
        <f t="shared" si="0"/>
        <v>0.98039117647058815</v>
      </c>
      <c r="I72" s="249">
        <v>5123.6569590720537</v>
      </c>
      <c r="J72" s="253">
        <f t="shared" si="7"/>
        <v>1934</v>
      </c>
      <c r="K72" s="253">
        <f t="shared" si="1"/>
        <v>183.87509090909091</v>
      </c>
      <c r="L72" s="253">
        <v>195.39112013197632</v>
      </c>
      <c r="M72" s="253">
        <v>427.65670718476696</v>
      </c>
      <c r="N72" s="253">
        <f t="shared" si="10"/>
        <v>77.055446996018077</v>
      </c>
      <c r="O72" s="253">
        <f t="shared" si="2"/>
        <v>7.6195588235294123</v>
      </c>
      <c r="P72" s="253">
        <f t="shared" si="3"/>
        <v>-0.10584328608103581</v>
      </c>
      <c r="Q72" s="253">
        <f t="shared" si="4"/>
        <v>-0.11187422395966382</v>
      </c>
      <c r="R72" s="253">
        <f t="shared" si="5"/>
        <v>8.2968529411764713</v>
      </c>
      <c r="S72" s="253">
        <f t="shared" si="6"/>
        <v>23.954545454545453</v>
      </c>
      <c r="T72" s="253">
        <f t="shared" si="8"/>
        <v>13.460200338289564</v>
      </c>
      <c r="U72" s="253">
        <f t="shared" si="9"/>
        <v>13.258530752035018</v>
      </c>
      <c r="W72" s="253"/>
    </row>
    <row r="73" spans="1:23" x14ac:dyDescent="0.15">
      <c r="A73" s="253">
        <v>1935</v>
      </c>
      <c r="B73" s="251">
        <v>9.26</v>
      </c>
      <c r="C73" s="251">
        <v>0.47</v>
      </c>
      <c r="D73" s="251">
        <v>0.76</v>
      </c>
      <c r="E73" s="251">
        <v>0.75</v>
      </c>
      <c r="F73" s="251">
        <v>2.79</v>
      </c>
      <c r="G73" s="254">
        <v>13.6</v>
      </c>
      <c r="H73" s="249">
        <f t="shared" si="0"/>
        <v>0.99289855072463762</v>
      </c>
      <c r="I73" s="249">
        <v>5400.9604075973984</v>
      </c>
      <c r="J73" s="253">
        <f t="shared" si="7"/>
        <v>1935</v>
      </c>
      <c r="K73" s="253">
        <f t="shared" si="1"/>
        <v>156.79358823529412</v>
      </c>
      <c r="L73" s="253">
        <v>200.03459818548592</v>
      </c>
      <c r="M73" s="253">
        <v>427.79943817683323</v>
      </c>
      <c r="N73" s="253">
        <f t="shared" si="10"/>
        <v>87.521315608916865</v>
      </c>
      <c r="O73" s="253">
        <f t="shared" si="2"/>
        <v>7.8428695652173905</v>
      </c>
      <c r="P73" s="253">
        <f t="shared" si="3"/>
        <v>0.51444580085767033</v>
      </c>
      <c r="Q73" s="253">
        <f t="shared" si="4"/>
        <v>0.41504956402252013</v>
      </c>
      <c r="R73" s="253">
        <f t="shared" si="5"/>
        <v>12.682086956521738</v>
      </c>
      <c r="S73" s="253">
        <f t="shared" si="6"/>
        <v>18.897959183673468</v>
      </c>
      <c r="T73" s="253">
        <f t="shared" si="8"/>
        <v>13.120308475282519</v>
      </c>
      <c r="U73" s="253">
        <f t="shared" si="9"/>
        <v>11.648681616518825</v>
      </c>
      <c r="W73" s="253"/>
    </row>
    <row r="74" spans="1:23" x14ac:dyDescent="0.15">
      <c r="A74" s="253">
        <v>1936</v>
      </c>
      <c r="B74" s="251">
        <v>13.76</v>
      </c>
      <c r="C74" s="251">
        <v>0.72</v>
      </c>
      <c r="D74" s="251">
        <v>1.02</v>
      </c>
      <c r="E74" s="251">
        <v>0.75</v>
      </c>
      <c r="F74" s="251">
        <v>2.65</v>
      </c>
      <c r="G74" s="254">
        <v>13.8</v>
      </c>
      <c r="H74" s="249">
        <f t="shared" ref="H74:H137" si="11">(1+E74/100)*G74/G75</f>
        <v>0.98606382978723417</v>
      </c>
      <c r="I74" s="249">
        <v>5909.3907427758159</v>
      </c>
      <c r="J74" s="253">
        <f t="shared" si="7"/>
        <v>1936</v>
      </c>
      <c r="K74" s="253">
        <f t="shared" ref="K74:K137" si="12">B74*$G$151/G74</f>
        <v>229.61252173913041</v>
      </c>
      <c r="L74" s="253">
        <v>204.74343900233586</v>
      </c>
      <c r="M74" s="253">
        <v>432.96992328687475</v>
      </c>
      <c r="N74" s="253">
        <f t="shared" si="10"/>
        <v>117.58691973001869</v>
      </c>
      <c r="O74" s="253">
        <f t="shared" ref="O74:O137" si="13">C74*$G$151/G75</f>
        <v>11.758978723404256</v>
      </c>
      <c r="P74" s="253">
        <f t="shared" ref="P74:P137" si="14">(K75-K74+O74)/K74</f>
        <v>0.30235650667986158</v>
      </c>
      <c r="Q74" s="253">
        <f t="shared" ref="Q74:Q137" si="15">LN(1+P74)</f>
        <v>0.26417532096025831</v>
      </c>
      <c r="R74" s="253">
        <f t="shared" ref="R74:R137" si="16">D74*$G$151/G75</f>
        <v>16.658553191489364</v>
      </c>
      <c r="S74" s="253">
        <f t="shared" ref="S74:S137" si="17">K74/R73</f>
        <v>18.105263157894736</v>
      </c>
      <c r="T74" s="253">
        <f t="shared" si="8"/>
        <v>13.154465508717172</v>
      </c>
      <c r="U74" s="253">
        <f t="shared" si="9"/>
        <v>17.50054293096079</v>
      </c>
      <c r="W74" s="253"/>
    </row>
    <row r="75" spans="1:23" x14ac:dyDescent="0.15">
      <c r="A75" s="253">
        <v>1937</v>
      </c>
      <c r="B75" s="251">
        <v>17.59</v>
      </c>
      <c r="C75" s="251">
        <v>0.8</v>
      </c>
      <c r="D75" s="251">
        <v>1.1299999999999999</v>
      </c>
      <c r="E75" s="251">
        <v>0.88</v>
      </c>
      <c r="F75" s="251">
        <v>2.68</v>
      </c>
      <c r="G75" s="254">
        <v>14.1</v>
      </c>
      <c r="H75" s="249">
        <f t="shared" si="11"/>
        <v>1.0016957746478874</v>
      </c>
      <c r="I75" s="249">
        <v>6090.5632983823944</v>
      </c>
      <c r="J75" s="253">
        <f t="shared" ref="J75:J138" si="18">J74+1</f>
        <v>1937</v>
      </c>
      <c r="K75" s="253">
        <f t="shared" si="12"/>
        <v>287.27838297872341</v>
      </c>
      <c r="L75" s="253">
        <v>205.5879425986451</v>
      </c>
      <c r="M75" s="253">
        <v>431.38430980382964</v>
      </c>
      <c r="N75" s="253">
        <f t="shared" si="10"/>
        <v>120.92486017956104</v>
      </c>
      <c r="O75" s="253">
        <f t="shared" si="13"/>
        <v>12.973521126760565</v>
      </c>
      <c r="P75" s="253">
        <f t="shared" si="14"/>
        <v>-0.31638895339061085</v>
      </c>
      <c r="Q75" s="253">
        <f t="shared" si="15"/>
        <v>-0.38036616840755827</v>
      </c>
      <c r="R75" s="253">
        <f t="shared" si="16"/>
        <v>18.325098591549295</v>
      </c>
      <c r="S75" s="253">
        <f t="shared" si="17"/>
        <v>17.245098039215684</v>
      </c>
      <c r="T75" s="253">
        <f t="shared" si="8"/>
        <v>13.509456292727592</v>
      </c>
      <c r="U75" s="253">
        <f t="shared" si="9"/>
        <v>21.838848776360425</v>
      </c>
      <c r="W75" s="253"/>
    </row>
    <row r="76" spans="1:23" x14ac:dyDescent="0.15">
      <c r="A76" s="253">
        <v>1938</v>
      </c>
      <c r="B76" s="251">
        <v>11.31</v>
      </c>
      <c r="C76" s="251">
        <v>0.51</v>
      </c>
      <c r="D76" s="251">
        <v>0.64</v>
      </c>
      <c r="E76" s="251">
        <v>0.88</v>
      </c>
      <c r="F76" s="251">
        <v>2.56</v>
      </c>
      <c r="G76" s="254">
        <v>14.2</v>
      </c>
      <c r="H76" s="249">
        <f t="shared" si="11"/>
        <v>1.0232114285714284</v>
      </c>
      <c r="I76" s="249">
        <v>5945.8630885931143</v>
      </c>
      <c r="J76" s="253">
        <f t="shared" si="18"/>
        <v>1938</v>
      </c>
      <c r="K76" s="253">
        <f t="shared" si="12"/>
        <v>183.41315492957747</v>
      </c>
      <c r="L76" s="253">
        <v>205.1937371952022</v>
      </c>
      <c r="M76" s="253">
        <v>435.05709707868198</v>
      </c>
      <c r="N76" s="253">
        <f t="shared" si="10"/>
        <v>96.862645825057058</v>
      </c>
      <c r="O76" s="253">
        <f t="shared" si="13"/>
        <v>8.3887714285714292</v>
      </c>
      <c r="P76" s="253">
        <f t="shared" si="14"/>
        <v>0.16674245294934947</v>
      </c>
      <c r="Q76" s="253">
        <f t="shared" si="15"/>
        <v>0.15421563738834126</v>
      </c>
      <c r="R76" s="253">
        <f t="shared" si="16"/>
        <v>10.527085714285715</v>
      </c>
      <c r="S76" s="253">
        <f t="shared" si="17"/>
        <v>10.008849557522124</v>
      </c>
      <c r="T76" s="253">
        <f t="shared" si="8"/>
        <v>12.703764864156161</v>
      </c>
      <c r="U76" s="253">
        <f t="shared" si="9"/>
        <v>13.576649641208167</v>
      </c>
      <c r="W76" s="253"/>
    </row>
    <row r="77" spans="1:23" x14ac:dyDescent="0.15">
      <c r="A77" s="253">
        <v>1939</v>
      </c>
      <c r="B77" s="251">
        <v>12.5</v>
      </c>
      <c r="C77" s="251">
        <v>0.62</v>
      </c>
      <c r="D77" s="251">
        <v>0.9</v>
      </c>
      <c r="E77" s="251">
        <v>0.56000000000000005</v>
      </c>
      <c r="F77" s="251">
        <v>2.36</v>
      </c>
      <c r="G77" s="254">
        <v>14</v>
      </c>
      <c r="H77" s="249">
        <f t="shared" si="11"/>
        <v>1.0128345323741008</v>
      </c>
      <c r="I77" s="249">
        <v>6225.8148042088969</v>
      </c>
      <c r="J77" s="253">
        <f t="shared" si="18"/>
        <v>1939</v>
      </c>
      <c r="K77" s="253">
        <f t="shared" si="12"/>
        <v>205.60714285714286</v>
      </c>
      <c r="L77" s="253">
        <v>209.65795871169198</v>
      </c>
      <c r="M77" s="253">
        <v>452.82320494210239</v>
      </c>
      <c r="N77" s="253">
        <f t="shared" si="10"/>
        <v>108.04567961148391</v>
      </c>
      <c r="O77" s="253">
        <f t="shared" si="13"/>
        <v>10.271482014388488</v>
      </c>
      <c r="P77" s="253">
        <f t="shared" si="14"/>
        <v>4.1035971223021453E-2</v>
      </c>
      <c r="Q77" s="253">
        <f t="shared" si="15"/>
        <v>4.0216343524812806E-2</v>
      </c>
      <c r="R77" s="253">
        <f t="shared" si="16"/>
        <v>14.91021582733813</v>
      </c>
      <c r="S77" s="253">
        <f t="shared" si="17"/>
        <v>19.53125</v>
      </c>
      <c r="T77" s="253">
        <f t="shared" si="8"/>
        <v>12.026653113556643</v>
      </c>
      <c r="U77" s="253">
        <f t="shared" si="9"/>
        <v>16.18474090600229</v>
      </c>
      <c r="W77" s="253"/>
    </row>
    <row r="78" spans="1:23" x14ac:dyDescent="0.15">
      <c r="A78" s="253">
        <v>1940</v>
      </c>
      <c r="B78" s="251">
        <v>12.3</v>
      </c>
      <c r="C78" s="251">
        <v>0.67</v>
      </c>
      <c r="D78" s="251">
        <v>1.05</v>
      </c>
      <c r="E78" s="251">
        <v>0.56000000000000005</v>
      </c>
      <c r="F78" s="251">
        <v>2.21</v>
      </c>
      <c r="G78" s="254">
        <v>13.9</v>
      </c>
      <c r="H78" s="249">
        <f t="shared" si="11"/>
        <v>0.99133617021276599</v>
      </c>
      <c r="I78" s="249">
        <v>6495.5604844791342</v>
      </c>
      <c r="J78" s="253">
        <f t="shared" si="18"/>
        <v>1940</v>
      </c>
      <c r="K78" s="253">
        <f t="shared" si="12"/>
        <v>203.77294964028775</v>
      </c>
      <c r="L78" s="253">
        <v>212.40806366970685</v>
      </c>
      <c r="M78" s="253">
        <v>465.08794531158316</v>
      </c>
      <c r="N78" s="253">
        <f t="shared" si="10"/>
        <v>117.75185370401297</v>
      </c>
      <c r="O78" s="253">
        <f t="shared" si="13"/>
        <v>10.942382978723405</v>
      </c>
      <c r="P78" s="253">
        <f t="shared" si="14"/>
        <v>-0.10074381594879765</v>
      </c>
      <c r="Q78" s="253">
        <f t="shared" si="15"/>
        <v>-0.10618731953129794</v>
      </c>
      <c r="R78" s="253">
        <f t="shared" si="16"/>
        <v>17.148510638297875</v>
      </c>
      <c r="S78" s="253">
        <f t="shared" si="17"/>
        <v>13.666666666666666</v>
      </c>
      <c r="T78" s="253">
        <f t="shared" si="8"/>
        <v>12.336651347197751</v>
      </c>
      <c r="U78" s="253">
        <f t="shared" si="9"/>
        <v>16.943446170455477</v>
      </c>
      <c r="W78" s="253"/>
    </row>
    <row r="79" spans="1:23" x14ac:dyDescent="0.15">
      <c r="A79" s="253">
        <v>1941</v>
      </c>
      <c r="B79" s="251">
        <v>10.55</v>
      </c>
      <c r="C79" s="251">
        <v>0.71</v>
      </c>
      <c r="D79" s="251">
        <v>1.1599999999999999</v>
      </c>
      <c r="E79" s="251">
        <v>0.53</v>
      </c>
      <c r="F79" s="251">
        <v>1.95</v>
      </c>
      <c r="G79" s="254">
        <v>14.1</v>
      </c>
      <c r="H79" s="249">
        <f t="shared" si="11"/>
        <v>0.90284904458598736</v>
      </c>
      <c r="I79" s="249">
        <v>6892.7520014453021</v>
      </c>
      <c r="J79" s="253">
        <f t="shared" si="18"/>
        <v>1941</v>
      </c>
      <c r="K79" s="253">
        <f t="shared" si="12"/>
        <v>172.30170212765958</v>
      </c>
      <c r="L79" s="253">
        <v>214.62305689084869</v>
      </c>
      <c r="M79" s="253">
        <v>467.5087962455201</v>
      </c>
      <c r="N79" s="253">
        <f t="shared" si="10"/>
        <v>138.3617535902419</v>
      </c>
      <c r="O79" s="253">
        <f t="shared" si="13"/>
        <v>10.413936305732484</v>
      </c>
      <c r="P79" s="253">
        <f t="shared" si="14"/>
        <v>-0.17937633954176346</v>
      </c>
      <c r="Q79" s="253">
        <f t="shared" si="15"/>
        <v>-0.19769066626976098</v>
      </c>
      <c r="R79" s="253">
        <f t="shared" si="16"/>
        <v>17.014318471337582</v>
      </c>
      <c r="S79" s="253">
        <f t="shared" si="17"/>
        <v>10.047619047619046</v>
      </c>
      <c r="T79" s="253">
        <f t="shared" si="8"/>
        <v>13.055769907618222</v>
      </c>
      <c r="U79" s="253">
        <f t="shared" si="9"/>
        <v>13.966650858362598</v>
      </c>
      <c r="W79" s="253"/>
    </row>
    <row r="80" spans="1:23" x14ac:dyDescent="0.15">
      <c r="A80" s="253">
        <v>1942</v>
      </c>
      <c r="B80" s="251">
        <v>8.93</v>
      </c>
      <c r="C80" s="251">
        <v>0.59</v>
      </c>
      <c r="D80" s="251">
        <v>1.03</v>
      </c>
      <c r="E80" s="251">
        <v>0.63</v>
      </c>
      <c r="F80" s="251">
        <v>2.46</v>
      </c>
      <c r="G80" s="254">
        <v>15.7</v>
      </c>
      <c r="H80" s="249">
        <f t="shared" si="11"/>
        <v>0.93484674556213021</v>
      </c>
      <c r="I80" s="249">
        <v>6662.8030070784462</v>
      </c>
      <c r="J80" s="253">
        <f t="shared" si="18"/>
        <v>1942</v>
      </c>
      <c r="K80" s="253">
        <f t="shared" si="12"/>
        <v>130.98091719745224</v>
      </c>
      <c r="L80" s="253">
        <v>217.54566611369799</v>
      </c>
      <c r="M80" s="253">
        <v>430.09786664449729</v>
      </c>
      <c r="N80" s="253">
        <f t="shared" si="10"/>
        <v>110.38784485865914</v>
      </c>
      <c r="O80" s="253">
        <f t="shared" si="13"/>
        <v>8.0393609467455622</v>
      </c>
      <c r="P80" s="253">
        <f t="shared" si="14"/>
        <v>0.11104779448306026</v>
      </c>
      <c r="Q80" s="253">
        <f t="shared" si="15"/>
        <v>0.1053035290688758</v>
      </c>
      <c r="R80" s="253">
        <f t="shared" si="16"/>
        <v>14.034816568047338</v>
      </c>
      <c r="S80" s="253">
        <f t="shared" si="17"/>
        <v>7.6982758620689653</v>
      </c>
      <c r="T80" s="253">
        <f t="shared" si="8"/>
        <v>13.727353890004352</v>
      </c>
      <c r="U80" s="253">
        <f t="shared" si="9"/>
        <v>10.03241617493757</v>
      </c>
      <c r="W80" s="253"/>
    </row>
    <row r="81" spans="1:23" x14ac:dyDescent="0.15">
      <c r="A81" s="253">
        <v>1943</v>
      </c>
      <c r="B81" s="251">
        <v>10.09</v>
      </c>
      <c r="C81" s="251">
        <v>0.61</v>
      </c>
      <c r="D81" s="251">
        <v>0.94</v>
      </c>
      <c r="E81" s="251">
        <v>0.69</v>
      </c>
      <c r="F81" s="251">
        <v>2.4700000000000002</v>
      </c>
      <c r="G81" s="254">
        <v>16.899999999999999</v>
      </c>
      <c r="H81" s="249">
        <f t="shared" si="11"/>
        <v>0.97796609195402284</v>
      </c>
      <c r="I81" s="249">
        <v>6759.2795227207025</v>
      </c>
      <c r="J81" s="253">
        <f t="shared" si="18"/>
        <v>1943</v>
      </c>
      <c r="K81" s="253">
        <f t="shared" si="12"/>
        <v>137.48669822485209</v>
      </c>
      <c r="L81" s="253">
        <v>223.1888006861445</v>
      </c>
      <c r="M81" s="253">
        <v>410.6357357607954</v>
      </c>
      <c r="N81" s="253">
        <f t="shared" si="10"/>
        <v>108.88230335421376</v>
      </c>
      <c r="O81" s="253">
        <f t="shared" si="13"/>
        <v>8.0730344827586205</v>
      </c>
      <c r="P81" s="253">
        <f t="shared" si="14"/>
        <v>0.19940079514256726</v>
      </c>
      <c r="Q81" s="253">
        <f t="shared" si="15"/>
        <v>0.18182209470233368</v>
      </c>
      <c r="R81" s="253">
        <f t="shared" si="16"/>
        <v>12.440413793103449</v>
      </c>
      <c r="S81" s="253">
        <f t="shared" si="17"/>
        <v>9.7961165048543695</v>
      </c>
      <c r="T81" s="253">
        <f t="shared" si="8"/>
        <v>14.2037952693147</v>
      </c>
      <c r="U81" s="253">
        <f t="shared" si="9"/>
        <v>10.015528070924418</v>
      </c>
      <c r="W81" s="253"/>
    </row>
    <row r="82" spans="1:23" x14ac:dyDescent="0.15">
      <c r="A82" s="253">
        <v>1944</v>
      </c>
      <c r="B82" s="251">
        <v>11.85</v>
      </c>
      <c r="C82" s="251">
        <v>0.64</v>
      </c>
      <c r="D82" s="251">
        <v>0.93</v>
      </c>
      <c r="E82" s="251">
        <v>0.72</v>
      </c>
      <c r="F82" s="251">
        <v>2.48</v>
      </c>
      <c r="G82" s="254">
        <v>17.399999999999999</v>
      </c>
      <c r="H82" s="249">
        <f t="shared" si="11"/>
        <v>0.98456629213483138</v>
      </c>
      <c r="I82" s="249">
        <v>6872.8009776233603</v>
      </c>
      <c r="J82" s="253">
        <f t="shared" si="18"/>
        <v>1944</v>
      </c>
      <c r="K82" s="253">
        <f t="shared" si="12"/>
        <v>156.82862068965517</v>
      </c>
      <c r="L82" s="253">
        <v>229.16460594995058</v>
      </c>
      <c r="M82" s="253">
        <v>409.02581459985436</v>
      </c>
      <c r="N82" s="253">
        <f t="shared" si="10"/>
        <v>108.31028619279273</v>
      </c>
      <c r="O82" s="253">
        <f t="shared" si="13"/>
        <v>8.2797303370786519</v>
      </c>
      <c r="P82" s="253">
        <f t="shared" si="14"/>
        <v>0.1656094438913385</v>
      </c>
      <c r="Q82" s="253">
        <f t="shared" si="15"/>
        <v>0.15324407803773984</v>
      </c>
      <c r="R82" s="253">
        <f t="shared" si="16"/>
        <v>12.031483146067416</v>
      </c>
      <c r="S82" s="253">
        <f t="shared" si="17"/>
        <v>12.606382978723403</v>
      </c>
      <c r="T82" s="253">
        <f t="shared" ref="T82:T145" si="19">AVERAGE(R73:R82)</f>
        <v>14.57725828980379</v>
      </c>
      <c r="U82" s="253">
        <f t="shared" si="9"/>
        <v>11.041318022124786</v>
      </c>
      <c r="W82" s="253"/>
    </row>
    <row r="83" spans="1:23" x14ac:dyDescent="0.15">
      <c r="A83" s="253">
        <v>1945</v>
      </c>
      <c r="B83" s="251">
        <v>13.49</v>
      </c>
      <c r="C83" s="251">
        <v>0.66</v>
      </c>
      <c r="D83" s="251">
        <v>0.96</v>
      </c>
      <c r="E83" s="251">
        <v>0.75</v>
      </c>
      <c r="F83" s="251">
        <v>2.37</v>
      </c>
      <c r="G83" s="254">
        <v>17.8</v>
      </c>
      <c r="H83" s="249">
        <f t="shared" si="11"/>
        <v>0.98535714285714304</v>
      </c>
      <c r="I83" s="249">
        <v>7217.9069700584005</v>
      </c>
      <c r="J83" s="253">
        <f t="shared" si="18"/>
        <v>1945</v>
      </c>
      <c r="K83" s="253">
        <f t="shared" si="12"/>
        <v>174.52119101123597</v>
      </c>
      <c r="L83" s="253">
        <v>235.31048594675676</v>
      </c>
      <c r="M83" s="253">
        <v>409.82503631542477</v>
      </c>
      <c r="N83" s="253">
        <f t="shared" si="10"/>
        <v>123.47910676890517</v>
      </c>
      <c r="O83" s="253">
        <f t="shared" si="13"/>
        <v>8.3508131868131876</v>
      </c>
      <c r="P83" s="253">
        <f t="shared" si="14"/>
        <v>0.35429581537809846</v>
      </c>
      <c r="Q83" s="253">
        <f t="shared" si="15"/>
        <v>0.30328162579632173</v>
      </c>
      <c r="R83" s="253">
        <f t="shared" si="16"/>
        <v>12.146637362637362</v>
      </c>
      <c r="S83" s="253">
        <f t="shared" si="17"/>
        <v>14.505376344086024</v>
      </c>
      <c r="T83" s="253">
        <f t="shared" si="19"/>
        <v>14.523713330415351</v>
      </c>
      <c r="U83" s="253">
        <f t="shared" ref="U83:U146" si="20">K83/T82</f>
        <v>11.97215467693994</v>
      </c>
      <c r="W83" s="253"/>
    </row>
    <row r="84" spans="1:23" x14ac:dyDescent="0.15">
      <c r="A84" s="253">
        <v>1946</v>
      </c>
      <c r="B84" s="251">
        <v>18.02</v>
      </c>
      <c r="C84" s="251">
        <v>0.71</v>
      </c>
      <c r="D84" s="251">
        <v>1.06</v>
      </c>
      <c r="E84" s="251">
        <v>0.76</v>
      </c>
      <c r="F84" s="251">
        <v>2.19</v>
      </c>
      <c r="G84" s="254">
        <v>18.2</v>
      </c>
      <c r="H84" s="249">
        <f t="shared" si="11"/>
        <v>0.85294511627906977</v>
      </c>
      <c r="I84" s="249">
        <v>8015.2402925214164</v>
      </c>
      <c r="J84" s="253">
        <f t="shared" si="18"/>
        <v>1946</v>
      </c>
      <c r="K84" s="253">
        <f t="shared" si="12"/>
        <v>228.0025054945055</v>
      </c>
      <c r="L84" s="253">
        <v>241.7820176201644</v>
      </c>
      <c r="M84" s="253">
        <v>410.88717743658117</v>
      </c>
      <c r="N84" s="253">
        <f t="shared" si="10"/>
        <v>179.41414523991966</v>
      </c>
      <c r="O84" s="253">
        <f t="shared" si="13"/>
        <v>7.6045953488372087</v>
      </c>
      <c r="P84" s="253">
        <f t="shared" si="14"/>
        <v>-0.25213845081692166</v>
      </c>
      <c r="Q84" s="253">
        <f t="shared" si="15"/>
        <v>-0.2905374128148222</v>
      </c>
      <c r="R84" s="253">
        <f t="shared" si="16"/>
        <v>11.353339534883721</v>
      </c>
      <c r="S84" s="253">
        <f t="shared" si="17"/>
        <v>18.770833333333336</v>
      </c>
      <c r="T84" s="253">
        <f t="shared" si="19"/>
        <v>13.993191964754789</v>
      </c>
      <c r="U84" s="253">
        <f t="shared" si="20"/>
        <v>15.69863713965119</v>
      </c>
      <c r="W84" s="253"/>
    </row>
    <row r="85" spans="1:23" x14ac:dyDescent="0.15">
      <c r="A85" s="253">
        <v>1947</v>
      </c>
      <c r="B85" s="251">
        <v>15.21</v>
      </c>
      <c r="C85" s="251">
        <v>0.84</v>
      </c>
      <c r="D85" s="251">
        <v>1.61</v>
      </c>
      <c r="E85" s="251">
        <v>1.01</v>
      </c>
      <c r="F85" s="251">
        <v>2.25</v>
      </c>
      <c r="G85" s="254">
        <v>21.5</v>
      </c>
      <c r="H85" s="249">
        <f t="shared" si="11"/>
        <v>0.91633544303797476</v>
      </c>
      <c r="I85" s="249">
        <v>8007.9423446256033</v>
      </c>
      <c r="J85" s="253">
        <f t="shared" si="18"/>
        <v>1947</v>
      </c>
      <c r="K85" s="253">
        <f t="shared" si="12"/>
        <v>162.909711627907</v>
      </c>
      <c r="L85" s="253">
        <v>249.4711459058978</v>
      </c>
      <c r="M85" s="253">
        <v>359.33847115547485</v>
      </c>
      <c r="N85" s="253">
        <f t="shared" si="10"/>
        <v>171.15700905537304</v>
      </c>
      <c r="O85" s="253">
        <f t="shared" si="13"/>
        <v>8.1618227848101252</v>
      </c>
      <c r="P85" s="253">
        <f t="shared" si="14"/>
        <v>-6.5391134524532893E-2</v>
      </c>
      <c r="Q85" s="253">
        <f t="shared" si="15"/>
        <v>-6.7627162910740585E-2</v>
      </c>
      <c r="R85" s="253">
        <f t="shared" si="16"/>
        <v>15.643493670886077</v>
      </c>
      <c r="S85" s="253">
        <f t="shared" si="17"/>
        <v>14.349056603773587</v>
      </c>
      <c r="T85" s="253">
        <f t="shared" si="19"/>
        <v>13.725031472688466</v>
      </c>
      <c r="U85" s="253">
        <f t="shared" si="20"/>
        <v>11.64206937475268</v>
      </c>
      <c r="W85" s="253"/>
    </row>
    <row r="86" spans="1:23" x14ac:dyDescent="0.15">
      <c r="A86" s="253">
        <v>1948</v>
      </c>
      <c r="B86" s="251">
        <v>14.83</v>
      </c>
      <c r="C86" s="251">
        <v>0.93</v>
      </c>
      <c r="D86" s="251">
        <v>2.29</v>
      </c>
      <c r="E86" s="251">
        <v>1.35</v>
      </c>
      <c r="F86" s="251">
        <v>2.44</v>
      </c>
      <c r="G86" s="254">
        <v>23.7</v>
      </c>
      <c r="H86" s="249">
        <f t="shared" si="11"/>
        <v>1.0008312500000001</v>
      </c>
      <c r="I86" s="249">
        <v>8045.4570100742731</v>
      </c>
      <c r="J86" s="253">
        <f t="shared" si="18"/>
        <v>1948</v>
      </c>
      <c r="K86" s="253">
        <f t="shared" si="12"/>
        <v>144.09503797468355</v>
      </c>
      <c r="L86" s="253">
        <v>257.06881890195439</v>
      </c>
      <c r="M86" s="253">
        <v>335.17151782737028</v>
      </c>
      <c r="N86" s="253">
        <f t="shared" si="10"/>
        <v>166.22505908196015</v>
      </c>
      <c r="O86" s="253">
        <f t="shared" si="13"/>
        <v>8.923350000000001</v>
      </c>
      <c r="P86" s="253">
        <f t="shared" si="14"/>
        <v>8.4718476062036363E-2</v>
      </c>
      <c r="Q86" s="253">
        <f t="shared" si="15"/>
        <v>8.1320484257252815E-2</v>
      </c>
      <c r="R86" s="253">
        <f t="shared" si="16"/>
        <v>21.972549999999998</v>
      </c>
      <c r="S86" s="253">
        <f t="shared" si="17"/>
        <v>9.2111801242236027</v>
      </c>
      <c r="T86" s="253">
        <f t="shared" si="19"/>
        <v>14.869577901259897</v>
      </c>
      <c r="U86" s="253">
        <f t="shared" si="20"/>
        <v>10.498703646794491</v>
      </c>
      <c r="W86" s="253"/>
    </row>
    <row r="87" spans="1:23" x14ac:dyDescent="0.15">
      <c r="A87" s="253">
        <v>1949</v>
      </c>
      <c r="B87" s="251">
        <v>15.36</v>
      </c>
      <c r="C87" s="251">
        <v>1.1399999999999999</v>
      </c>
      <c r="D87" s="251">
        <v>2.3199999999999998</v>
      </c>
      <c r="E87" s="251">
        <v>1.58</v>
      </c>
      <c r="F87" s="251">
        <v>2.31</v>
      </c>
      <c r="G87" s="254">
        <v>24</v>
      </c>
      <c r="H87" s="249">
        <f t="shared" si="11"/>
        <v>1.0374127659574468</v>
      </c>
      <c r="I87" s="249">
        <v>8125.3917524708568</v>
      </c>
      <c r="J87" s="253">
        <f t="shared" si="18"/>
        <v>1949</v>
      </c>
      <c r="K87" s="253">
        <f t="shared" si="12"/>
        <v>147.3792</v>
      </c>
      <c r="L87" s="253">
        <v>264.35142157556572</v>
      </c>
      <c r="M87" s="253">
        <v>338.94577308197995</v>
      </c>
      <c r="N87" s="253">
        <f t="shared" si="10"/>
        <v>164.00685546577586</v>
      </c>
      <c r="O87" s="253">
        <f t="shared" si="13"/>
        <v>11.17102978723404</v>
      </c>
      <c r="P87" s="253">
        <f t="shared" si="14"/>
        <v>0.19813829787234025</v>
      </c>
      <c r="Q87" s="253">
        <f t="shared" si="15"/>
        <v>0.18076893365849797</v>
      </c>
      <c r="R87" s="253">
        <f t="shared" si="16"/>
        <v>22.734025531914892</v>
      </c>
      <c r="S87" s="253">
        <f t="shared" si="17"/>
        <v>6.7074235807860267</v>
      </c>
      <c r="T87" s="253">
        <f t="shared" si="19"/>
        <v>15.651958871717568</v>
      </c>
      <c r="U87" s="253">
        <f t="shared" si="20"/>
        <v>9.9114582121065169</v>
      </c>
      <c r="W87" s="253"/>
    </row>
    <row r="88" spans="1:23" x14ac:dyDescent="0.15">
      <c r="A88" s="253">
        <v>1950</v>
      </c>
      <c r="B88" s="251">
        <v>16.88</v>
      </c>
      <c r="C88" s="251">
        <v>1.47</v>
      </c>
      <c r="D88" s="251">
        <v>2.84</v>
      </c>
      <c r="E88" s="251">
        <v>1.32</v>
      </c>
      <c r="F88" s="251">
        <v>2.3199999999999998</v>
      </c>
      <c r="G88" s="254">
        <v>23.5</v>
      </c>
      <c r="H88" s="249">
        <f t="shared" si="11"/>
        <v>0.93740944881889776</v>
      </c>
      <c r="I88" s="249">
        <v>8502.6929256598105</v>
      </c>
      <c r="J88" s="253">
        <f t="shared" si="18"/>
        <v>1950</v>
      </c>
      <c r="K88" s="253">
        <f t="shared" si="12"/>
        <v>165.40963404255317</v>
      </c>
      <c r="L88" s="253">
        <v>269.7151665934652</v>
      </c>
      <c r="M88" s="253">
        <v>352.5222599931227</v>
      </c>
      <c r="N88" s="253">
        <f t="shared" si="10"/>
        <v>185.48657504005115</v>
      </c>
      <c r="O88" s="253">
        <f t="shared" si="13"/>
        <v>13.327228346456693</v>
      </c>
      <c r="P88" s="253">
        <f t="shared" si="14"/>
        <v>0.24309624211665518</v>
      </c>
      <c r="Q88" s="253">
        <f t="shared" si="15"/>
        <v>0.21760523681736288</v>
      </c>
      <c r="R88" s="253">
        <f t="shared" si="16"/>
        <v>25.74784251968504</v>
      </c>
      <c r="S88" s="253">
        <f t="shared" si="17"/>
        <v>7.2758620689655169</v>
      </c>
      <c r="T88" s="253">
        <f t="shared" si="19"/>
        <v>16.511892059856287</v>
      </c>
      <c r="U88" s="253">
        <f t="shared" si="20"/>
        <v>10.567982921386372</v>
      </c>
      <c r="W88" s="253"/>
    </row>
    <row r="89" spans="1:23" x14ac:dyDescent="0.15">
      <c r="A89" s="253">
        <v>1951</v>
      </c>
      <c r="B89" s="251">
        <v>21.21</v>
      </c>
      <c r="C89" s="251">
        <v>1.41</v>
      </c>
      <c r="D89" s="251">
        <v>2.44</v>
      </c>
      <c r="E89" s="251">
        <v>2.12</v>
      </c>
      <c r="F89" s="251">
        <v>2.57</v>
      </c>
      <c r="G89" s="254">
        <v>25.4</v>
      </c>
      <c r="H89" s="249">
        <f t="shared" si="11"/>
        <v>0.97881056603773597</v>
      </c>
      <c r="I89" s="249">
        <v>8492.6582349643832</v>
      </c>
      <c r="J89" s="253">
        <f t="shared" si="18"/>
        <v>1951</v>
      </c>
      <c r="K89" s="253">
        <f t="shared" si="12"/>
        <v>192.2928661417323</v>
      </c>
      <c r="L89" s="253">
        <v>273.13219238028671</v>
      </c>
      <c r="M89" s="253">
        <v>330.88417003652961</v>
      </c>
      <c r="N89" s="253">
        <f t="shared" si="10"/>
        <v>171.2852669082512</v>
      </c>
      <c r="O89" s="253">
        <f t="shared" si="13"/>
        <v>12.25263396226415</v>
      </c>
      <c r="P89" s="253">
        <f t="shared" si="14"/>
        <v>0.15687687367119457</v>
      </c>
      <c r="Q89" s="253">
        <f t="shared" si="15"/>
        <v>0.14572402394124001</v>
      </c>
      <c r="R89" s="253">
        <f t="shared" si="16"/>
        <v>21.203139622641508</v>
      </c>
      <c r="S89" s="253">
        <f t="shared" si="17"/>
        <v>7.46830985915493</v>
      </c>
      <c r="T89" s="253">
        <f t="shared" si="19"/>
        <v>16.930774174986681</v>
      </c>
      <c r="U89" s="253">
        <f t="shared" si="20"/>
        <v>11.645719669475961</v>
      </c>
      <c r="W89" s="253"/>
    </row>
    <row r="90" spans="1:23" x14ac:dyDescent="0.15">
      <c r="A90" s="253">
        <v>1952</v>
      </c>
      <c r="B90" s="251">
        <v>24.19</v>
      </c>
      <c r="C90" s="251">
        <v>1.41</v>
      </c>
      <c r="D90" s="251">
        <v>2.4</v>
      </c>
      <c r="E90" s="251">
        <v>2.39</v>
      </c>
      <c r="F90" s="251">
        <v>2.68</v>
      </c>
      <c r="G90" s="254">
        <v>26.5</v>
      </c>
      <c r="H90" s="249">
        <f t="shared" si="11"/>
        <v>1.0200507518796993</v>
      </c>
      <c r="I90" s="249">
        <v>8612.5676128185059</v>
      </c>
      <c r="J90" s="253">
        <f t="shared" si="18"/>
        <v>1952</v>
      </c>
      <c r="K90" s="253">
        <f t="shared" si="12"/>
        <v>210.20653584905662</v>
      </c>
      <c r="L90" s="253">
        <v>277.91715251935011</v>
      </c>
      <c r="M90" s="253">
        <v>324.01621704460433</v>
      </c>
      <c r="N90" s="253">
        <f t="shared" si="10"/>
        <v>168.91307448437763</v>
      </c>
      <c r="O90" s="253">
        <f t="shared" si="13"/>
        <v>12.206571428571428</v>
      </c>
      <c r="P90" s="253">
        <f t="shared" si="14"/>
        <v>0.1362661511156974</v>
      </c>
      <c r="Q90" s="253">
        <f t="shared" si="15"/>
        <v>0.12774758081178181</v>
      </c>
      <c r="R90" s="253">
        <f t="shared" si="16"/>
        <v>20.777142857142856</v>
      </c>
      <c r="S90" s="253">
        <f t="shared" si="17"/>
        <v>9.9139344262295097</v>
      </c>
      <c r="T90" s="253">
        <f t="shared" si="19"/>
        <v>17.605006803896234</v>
      </c>
      <c r="U90" s="253">
        <f t="shared" si="20"/>
        <v>12.415648196383907</v>
      </c>
      <c r="W90" s="253"/>
    </row>
    <row r="91" spans="1:23" x14ac:dyDescent="0.15">
      <c r="A91" s="253">
        <v>1953</v>
      </c>
      <c r="B91" s="251">
        <v>26.18</v>
      </c>
      <c r="C91" s="251">
        <v>1.45</v>
      </c>
      <c r="D91" s="251">
        <v>2.5099999999999998</v>
      </c>
      <c r="E91" s="251">
        <v>2.58</v>
      </c>
      <c r="F91" s="251">
        <v>2.83</v>
      </c>
      <c r="G91" s="254">
        <v>26.6</v>
      </c>
      <c r="H91" s="249">
        <f t="shared" si="11"/>
        <v>1.0143598513011154</v>
      </c>
      <c r="I91" s="249">
        <v>8874.2393992985872</v>
      </c>
      <c r="J91" s="253">
        <f t="shared" si="18"/>
        <v>1953</v>
      </c>
      <c r="K91" s="253">
        <f t="shared" si="12"/>
        <v>226.64400000000001</v>
      </c>
      <c r="L91" s="253">
        <v>283.063680952281</v>
      </c>
      <c r="M91" s="253">
        <v>329.93812848063442</v>
      </c>
      <c r="N91" s="253">
        <f t="shared" si="10"/>
        <v>178.18917917033033</v>
      </c>
      <c r="O91" s="253">
        <f t="shared" si="13"/>
        <v>12.412862453531599</v>
      </c>
      <c r="P91" s="253">
        <f t="shared" si="14"/>
        <v>1.6420491819573519E-2</v>
      </c>
      <c r="Q91" s="253">
        <f t="shared" si="15"/>
        <v>1.6287133436920762E-2</v>
      </c>
      <c r="R91" s="253">
        <f t="shared" si="16"/>
        <v>21.487092936802973</v>
      </c>
      <c r="S91" s="253">
        <f t="shared" si="17"/>
        <v>10.908333333333335</v>
      </c>
      <c r="T91" s="253">
        <f t="shared" si="19"/>
        <v>18.509674718266186</v>
      </c>
      <c r="U91" s="253">
        <f t="shared" si="20"/>
        <v>12.873837682916459</v>
      </c>
      <c r="W91" s="253"/>
    </row>
    <row r="92" spans="1:23" x14ac:dyDescent="0.15">
      <c r="A92" s="253">
        <v>1954</v>
      </c>
      <c r="B92" s="251">
        <v>25.46</v>
      </c>
      <c r="C92" s="251">
        <v>1.54</v>
      </c>
      <c r="D92" s="251">
        <v>2.77</v>
      </c>
      <c r="E92" s="251">
        <v>1.8</v>
      </c>
      <c r="F92" s="251">
        <v>2.48</v>
      </c>
      <c r="G92" s="254">
        <v>26.9</v>
      </c>
      <c r="H92" s="249">
        <f t="shared" si="11"/>
        <v>1.0256254681647941</v>
      </c>
      <c r="I92" s="249">
        <v>8897.1736856852367</v>
      </c>
      <c r="J92" s="253">
        <f t="shared" si="18"/>
        <v>1954</v>
      </c>
      <c r="K92" s="253">
        <f t="shared" si="12"/>
        <v>217.95274349442383</v>
      </c>
      <c r="L92" s="253">
        <v>288.32655674645417</v>
      </c>
      <c r="M92" s="253">
        <v>334.17904796054825</v>
      </c>
      <c r="N92" s="253">
        <f t="shared" ref="N92:N146" si="21">(I92/I93)^4*(O92+N93)</f>
        <v>167.62549425772551</v>
      </c>
      <c r="O92" s="253">
        <f t="shared" si="13"/>
        <v>13.282067415730339</v>
      </c>
      <c r="P92" s="253">
        <f t="shared" si="14"/>
        <v>0.46968586988181493</v>
      </c>
      <c r="Q92" s="253">
        <f t="shared" si="15"/>
        <v>0.3850486839968888</v>
      </c>
      <c r="R92" s="253">
        <f t="shared" si="16"/>
        <v>23.89047191011236</v>
      </c>
      <c r="S92" s="253">
        <f t="shared" si="17"/>
        <v>10.143426294820719</v>
      </c>
      <c r="T92" s="253">
        <f t="shared" si="19"/>
        <v>19.695573594670677</v>
      </c>
      <c r="U92" s="253">
        <f t="shared" si="20"/>
        <v>11.775071513241569</v>
      </c>
      <c r="W92" s="253"/>
    </row>
    <row r="93" spans="1:23" x14ac:dyDescent="0.15">
      <c r="A93" s="253">
        <v>1955</v>
      </c>
      <c r="B93" s="251">
        <v>35.6</v>
      </c>
      <c r="C93" s="251">
        <v>1.64</v>
      </c>
      <c r="D93" s="251">
        <v>3.62</v>
      </c>
      <c r="E93" s="251">
        <v>1.81</v>
      </c>
      <c r="F93" s="251">
        <v>2.61</v>
      </c>
      <c r="G93" s="254">
        <v>26.7</v>
      </c>
      <c r="H93" s="249">
        <f t="shared" si="11"/>
        <v>1.014301119402985</v>
      </c>
      <c r="I93" s="249">
        <v>9378.791582049269</v>
      </c>
      <c r="J93" s="253">
        <f t="shared" si="18"/>
        <v>1955</v>
      </c>
      <c r="K93" s="253">
        <f t="shared" si="12"/>
        <v>307.04000000000002</v>
      </c>
      <c r="L93" s="253">
        <v>293.00717064404847</v>
      </c>
      <c r="M93" s="253">
        <v>341.34270689875473</v>
      </c>
      <c r="N93" s="253">
        <f t="shared" si="21"/>
        <v>193.69362132059362</v>
      </c>
      <c r="O93" s="253">
        <f t="shared" si="13"/>
        <v>14.09176119402985</v>
      </c>
      <c r="P93" s="253">
        <f t="shared" si="14"/>
        <v>0.28143656716417897</v>
      </c>
      <c r="Q93" s="253">
        <f t="shared" si="15"/>
        <v>0.24798176670041205</v>
      </c>
      <c r="R93" s="253">
        <f t="shared" si="16"/>
        <v>31.104985074626864</v>
      </c>
      <c r="S93" s="253">
        <f t="shared" si="17"/>
        <v>12.851985559566787</v>
      </c>
      <c r="T93" s="253">
        <f t="shared" si="19"/>
        <v>21.591408365869626</v>
      </c>
      <c r="U93" s="253">
        <f t="shared" si="20"/>
        <v>15.589289569260394</v>
      </c>
      <c r="W93" s="253"/>
    </row>
    <row r="94" spans="1:23" x14ac:dyDescent="0.15">
      <c r="A94" s="253">
        <v>1956</v>
      </c>
      <c r="B94" s="251">
        <v>44.15</v>
      </c>
      <c r="C94" s="251">
        <v>1.74</v>
      </c>
      <c r="D94" s="251">
        <v>3.41</v>
      </c>
      <c r="E94" s="251">
        <v>3.21</v>
      </c>
      <c r="F94" s="251">
        <v>2.9</v>
      </c>
      <c r="G94" s="254">
        <v>26.8</v>
      </c>
      <c r="H94" s="249">
        <f t="shared" si="11"/>
        <v>1.0021840579710144</v>
      </c>
      <c r="I94" s="249">
        <v>9480.3393660000856</v>
      </c>
      <c r="J94" s="253">
        <f t="shared" si="18"/>
        <v>1956</v>
      </c>
      <c r="K94" s="253">
        <f t="shared" si="12"/>
        <v>379.36052238805968</v>
      </c>
      <c r="L94" s="253">
        <v>297.1308938813458</v>
      </c>
      <c r="M94" s="253">
        <v>344.39560665661224</v>
      </c>
      <c r="N94" s="253">
        <f t="shared" si="21"/>
        <v>188.12787043232143</v>
      </c>
      <c r="O94" s="253">
        <f t="shared" si="13"/>
        <v>14.517652173913044</v>
      </c>
      <c r="P94" s="253">
        <f t="shared" si="14"/>
        <v>3.7434963152625213E-2</v>
      </c>
      <c r="Q94" s="253">
        <f t="shared" si="15"/>
        <v>3.675128503990787E-2</v>
      </c>
      <c r="R94" s="253">
        <f t="shared" si="16"/>
        <v>28.451260869565218</v>
      </c>
      <c r="S94" s="253">
        <f t="shared" si="17"/>
        <v>12.196132596685082</v>
      </c>
      <c r="T94" s="253">
        <f t="shared" si="19"/>
        <v>23.301200499337778</v>
      </c>
      <c r="U94" s="253">
        <f t="shared" si="20"/>
        <v>17.569975795915635</v>
      </c>
      <c r="W94" s="253"/>
    </row>
    <row r="95" spans="1:23" x14ac:dyDescent="0.15">
      <c r="A95" s="253">
        <v>1957</v>
      </c>
      <c r="B95" s="251">
        <v>45.43</v>
      </c>
      <c r="C95" s="251">
        <v>1.79</v>
      </c>
      <c r="D95" s="251">
        <v>3.37</v>
      </c>
      <c r="E95" s="251">
        <v>3.86</v>
      </c>
      <c r="F95" s="251">
        <v>3.46</v>
      </c>
      <c r="G95" s="254">
        <v>27.6</v>
      </c>
      <c r="H95" s="249">
        <f t="shared" si="11"/>
        <v>1.0022853146853146</v>
      </c>
      <c r="I95" s="249">
        <v>9541.5914607707655</v>
      </c>
      <c r="J95" s="253">
        <f t="shared" si="18"/>
        <v>1957</v>
      </c>
      <c r="K95" s="253">
        <f t="shared" si="12"/>
        <v>379.0442173913043</v>
      </c>
      <c r="L95" s="253">
        <v>301.0702251869746</v>
      </c>
      <c r="M95" s="253">
        <v>343.16309285575363</v>
      </c>
      <c r="N95" s="253">
        <f t="shared" si="21"/>
        <v>178.51948749841853</v>
      </c>
      <c r="O95" s="253">
        <f t="shared" si="13"/>
        <v>14.412629370629372</v>
      </c>
      <c r="P95" s="253">
        <f t="shared" si="14"/>
        <v>-8.8495479866820437E-2</v>
      </c>
      <c r="Q95" s="253">
        <f t="shared" si="15"/>
        <v>-9.2658725870581299E-2</v>
      </c>
      <c r="R95" s="253">
        <f t="shared" si="16"/>
        <v>27.13439160839161</v>
      </c>
      <c r="S95" s="253">
        <f t="shared" si="17"/>
        <v>13.322580645161288</v>
      </c>
      <c r="T95" s="253">
        <f t="shared" si="19"/>
        <v>24.450290293088333</v>
      </c>
      <c r="U95" s="253">
        <f t="shared" si="20"/>
        <v>16.267154020758579</v>
      </c>
      <c r="W95" s="253"/>
    </row>
    <row r="96" spans="1:23" x14ac:dyDescent="0.15">
      <c r="A96" s="253">
        <v>1958</v>
      </c>
      <c r="B96" s="251">
        <v>41.12</v>
      </c>
      <c r="C96" s="251">
        <v>1.75</v>
      </c>
      <c r="D96" s="251">
        <v>2.89</v>
      </c>
      <c r="E96" s="251">
        <v>2.54</v>
      </c>
      <c r="F96" s="251">
        <v>3.09</v>
      </c>
      <c r="G96" s="254">
        <v>28.6</v>
      </c>
      <c r="H96" s="249">
        <f t="shared" si="11"/>
        <v>1.0112565517241381</v>
      </c>
      <c r="I96" s="249">
        <v>9458.9751459645777</v>
      </c>
      <c r="J96" s="253">
        <f t="shared" si="18"/>
        <v>1958</v>
      </c>
      <c r="K96" s="253">
        <f t="shared" si="12"/>
        <v>331.08788811188805</v>
      </c>
      <c r="L96" s="253">
        <v>305.37870908868319</v>
      </c>
      <c r="M96" s="253">
        <v>342.02348272970244</v>
      </c>
      <c r="N96" s="253">
        <f t="shared" si="21"/>
        <v>158.00382045095893</v>
      </c>
      <c r="O96" s="253">
        <f t="shared" si="13"/>
        <v>13.896206896551725</v>
      </c>
      <c r="P96" s="253">
        <f t="shared" si="14"/>
        <v>0.37594089628337607</v>
      </c>
      <c r="Q96" s="253">
        <f t="shared" si="15"/>
        <v>0.31913778530620313</v>
      </c>
      <c r="R96" s="253">
        <f t="shared" si="16"/>
        <v>22.948593103448278</v>
      </c>
      <c r="S96" s="253">
        <f t="shared" si="17"/>
        <v>12.201780415430264</v>
      </c>
      <c r="T96" s="253">
        <f t="shared" si="19"/>
        <v>24.547894603433157</v>
      </c>
      <c r="U96" s="253">
        <f t="shared" si="20"/>
        <v>13.541266142164405</v>
      </c>
      <c r="W96" s="253"/>
    </row>
    <row r="97" spans="1:23" x14ac:dyDescent="0.15">
      <c r="A97" s="253">
        <v>1959</v>
      </c>
      <c r="B97" s="251">
        <v>55.62</v>
      </c>
      <c r="C97" s="251">
        <v>1.83</v>
      </c>
      <c r="D97" s="251">
        <v>3.39</v>
      </c>
      <c r="E97" s="251">
        <v>3.74</v>
      </c>
      <c r="F97" s="251">
        <v>4.0199999999999996</v>
      </c>
      <c r="G97" s="254">
        <v>29</v>
      </c>
      <c r="H97" s="249">
        <f t="shared" si="11"/>
        <v>1.026778156996587</v>
      </c>
      <c r="I97" s="249">
        <v>9819.1112833687675</v>
      </c>
      <c r="J97" s="253">
        <f t="shared" si="18"/>
        <v>1959</v>
      </c>
      <c r="K97" s="253">
        <f t="shared" si="12"/>
        <v>441.66115862068966</v>
      </c>
      <c r="L97" s="253">
        <v>310.51872177983597</v>
      </c>
      <c r="M97" s="253">
        <v>344.31884197882033</v>
      </c>
      <c r="N97" s="253">
        <f t="shared" si="21"/>
        <v>169.58009542501358</v>
      </c>
      <c r="O97" s="253">
        <f t="shared" si="13"/>
        <v>14.382675767918087</v>
      </c>
      <c r="P97" s="253">
        <f t="shared" si="14"/>
        <v>6.5212135492794143E-2</v>
      </c>
      <c r="Q97" s="253">
        <f t="shared" si="15"/>
        <v>6.3173967582186408E-2</v>
      </c>
      <c r="R97" s="253">
        <f t="shared" si="16"/>
        <v>26.643317406143346</v>
      </c>
      <c r="S97" s="253">
        <f t="shared" si="17"/>
        <v>19.245674740484429</v>
      </c>
      <c r="T97" s="253">
        <f t="shared" si="19"/>
        <v>24.938823790856006</v>
      </c>
      <c r="U97" s="253">
        <f t="shared" si="20"/>
        <v>17.991814196518547</v>
      </c>
      <c r="W97" s="253"/>
    </row>
    <row r="98" spans="1:23" x14ac:dyDescent="0.15">
      <c r="A98" s="253">
        <v>1960</v>
      </c>
      <c r="B98" s="251">
        <v>58.03</v>
      </c>
      <c r="C98" s="251">
        <v>1.95</v>
      </c>
      <c r="D98" s="251">
        <v>3.27</v>
      </c>
      <c r="E98" s="251">
        <v>4.28</v>
      </c>
      <c r="F98" s="251">
        <v>4.72</v>
      </c>
      <c r="G98" s="254">
        <v>29.3</v>
      </c>
      <c r="H98" s="249">
        <f t="shared" si="11"/>
        <v>1.025303355704698</v>
      </c>
      <c r="I98" s="249">
        <v>9886.8023059756069</v>
      </c>
      <c r="J98" s="253">
        <f t="shared" si="18"/>
        <v>1960</v>
      </c>
      <c r="K98" s="253">
        <f t="shared" si="12"/>
        <v>456.08015017064844</v>
      </c>
      <c r="L98" s="253">
        <v>315.47618052195298</v>
      </c>
      <c r="M98" s="253">
        <v>351.3381316823565</v>
      </c>
      <c r="N98" s="253">
        <f t="shared" si="21"/>
        <v>159.92220489940973</v>
      </c>
      <c r="O98" s="253">
        <f t="shared" si="13"/>
        <v>15.068657718120805</v>
      </c>
      <c r="P98" s="253">
        <f t="shared" si="14"/>
        <v>4.48952000064766E-2</v>
      </c>
      <c r="Q98" s="253">
        <f t="shared" si="15"/>
        <v>4.3916593312547381E-2</v>
      </c>
      <c r="R98" s="253">
        <f t="shared" si="16"/>
        <v>25.268979865771815</v>
      </c>
      <c r="S98" s="253">
        <f t="shared" si="17"/>
        <v>17.117994100294982</v>
      </c>
      <c r="T98" s="253">
        <f t="shared" si="19"/>
        <v>24.890937525464686</v>
      </c>
      <c r="U98" s="253">
        <f t="shared" si="20"/>
        <v>18.287957523396649</v>
      </c>
      <c r="W98" s="253"/>
    </row>
    <row r="99" spans="1:23" x14ac:dyDescent="0.15">
      <c r="A99" s="253">
        <v>1961</v>
      </c>
      <c r="B99" s="251">
        <v>59.72</v>
      </c>
      <c r="C99" s="251">
        <v>2.02</v>
      </c>
      <c r="D99" s="251">
        <v>3.19</v>
      </c>
      <c r="E99" s="251">
        <v>2.91</v>
      </c>
      <c r="F99" s="251">
        <v>3.84</v>
      </c>
      <c r="G99" s="254">
        <v>29.8</v>
      </c>
      <c r="H99" s="249">
        <f t="shared" si="11"/>
        <v>1.0222393333333333</v>
      </c>
      <c r="I99" s="249">
        <v>9927.0125573468922</v>
      </c>
      <c r="J99" s="253">
        <f t="shared" si="18"/>
        <v>1961</v>
      </c>
      <c r="K99" s="253">
        <f t="shared" si="12"/>
        <v>461.48730201342278</v>
      </c>
      <c r="L99" s="253">
        <v>320.02662009744142</v>
      </c>
      <c r="M99" s="253">
        <v>357.58633138173195</v>
      </c>
      <c r="N99" s="253">
        <f t="shared" si="21"/>
        <v>147.47111686007591</v>
      </c>
      <c r="O99" s="253">
        <f t="shared" si="13"/>
        <v>15.505519999999999</v>
      </c>
      <c r="P99" s="253">
        <f t="shared" si="14"/>
        <v>0.18245255637419061</v>
      </c>
      <c r="Q99" s="253">
        <f t="shared" si="15"/>
        <v>0.16759071911960538</v>
      </c>
      <c r="R99" s="253">
        <f t="shared" si="16"/>
        <v>24.486440000000002</v>
      </c>
      <c r="S99" s="253">
        <f t="shared" si="17"/>
        <v>18.26299694189602</v>
      </c>
      <c r="T99" s="253">
        <f t="shared" si="19"/>
        <v>25.219267563200532</v>
      </c>
      <c r="U99" s="253">
        <f t="shared" si="20"/>
        <v>18.540374445168968</v>
      </c>
      <c r="W99" s="253"/>
    </row>
    <row r="100" spans="1:23" x14ac:dyDescent="0.15">
      <c r="A100" s="253">
        <v>1962</v>
      </c>
      <c r="B100" s="251">
        <v>69.069999999999993</v>
      </c>
      <c r="C100" s="251">
        <v>2.13</v>
      </c>
      <c r="D100" s="251">
        <v>3.67</v>
      </c>
      <c r="E100" s="251">
        <v>3.39</v>
      </c>
      <c r="F100" s="251">
        <v>4.08</v>
      </c>
      <c r="G100" s="254">
        <v>30</v>
      </c>
      <c r="H100" s="249">
        <f t="shared" si="11"/>
        <v>1.0202960526315792</v>
      </c>
      <c r="I100" s="249">
        <v>10259.599789278858</v>
      </c>
      <c r="J100" s="253">
        <f t="shared" si="18"/>
        <v>1962</v>
      </c>
      <c r="K100" s="253">
        <f t="shared" si="12"/>
        <v>530.18131999999991</v>
      </c>
      <c r="L100" s="253">
        <v>324.40884803067132</v>
      </c>
      <c r="M100" s="253">
        <v>362.71791892934829</v>
      </c>
      <c r="N100" s="253">
        <f t="shared" si="21"/>
        <v>152.74420545579198</v>
      </c>
      <c r="O100" s="253">
        <f t="shared" si="13"/>
        <v>16.13475</v>
      </c>
      <c r="P100" s="253">
        <f t="shared" si="14"/>
        <v>-4.0018516684065489E-2</v>
      </c>
      <c r="Q100" s="253">
        <f t="shared" si="15"/>
        <v>-4.0841282918843355E-2</v>
      </c>
      <c r="R100" s="253">
        <f t="shared" si="16"/>
        <v>27.800250000000002</v>
      </c>
      <c r="S100" s="253">
        <f t="shared" si="17"/>
        <v>21.652037617554853</v>
      </c>
      <c r="T100" s="253">
        <f t="shared" si="19"/>
        <v>25.921578277486248</v>
      </c>
      <c r="U100" s="253">
        <f t="shared" si="20"/>
        <v>21.022867483020413</v>
      </c>
      <c r="W100" s="253"/>
    </row>
    <row r="101" spans="1:23" x14ac:dyDescent="0.15">
      <c r="A101" s="253">
        <v>1963</v>
      </c>
      <c r="B101" s="251">
        <v>65.06</v>
      </c>
      <c r="C101" s="251">
        <v>2.2799999999999998</v>
      </c>
      <c r="D101" s="251">
        <v>4.0199999999999996</v>
      </c>
      <c r="E101" s="251">
        <v>3.5</v>
      </c>
      <c r="F101" s="251">
        <v>3.83</v>
      </c>
      <c r="G101" s="254">
        <v>30.4</v>
      </c>
      <c r="H101" s="249">
        <f t="shared" si="11"/>
        <v>1.018252427184466</v>
      </c>
      <c r="I101" s="249">
        <v>10529.756258477832</v>
      </c>
      <c r="J101" s="253">
        <f t="shared" si="18"/>
        <v>1963</v>
      </c>
      <c r="K101" s="253">
        <f t="shared" si="12"/>
        <v>492.82950000000005</v>
      </c>
      <c r="L101" s="253">
        <v>328.40694778727607</v>
      </c>
      <c r="M101" s="253">
        <v>366.81838706113751</v>
      </c>
      <c r="N101" s="253">
        <f t="shared" si="21"/>
        <v>153.34442336922569</v>
      </c>
      <c r="O101" s="253">
        <f t="shared" si="13"/>
        <v>16.991533980582521</v>
      </c>
      <c r="P101" s="253">
        <f t="shared" si="14"/>
        <v>0.19053261266423716</v>
      </c>
      <c r="Q101" s="253">
        <f t="shared" si="15"/>
        <v>0.17440078065964668</v>
      </c>
      <c r="R101" s="253">
        <f t="shared" si="16"/>
        <v>29.958757281553396</v>
      </c>
      <c r="S101" s="253">
        <f t="shared" si="17"/>
        <v>17.727520435967303</v>
      </c>
      <c r="T101" s="253">
        <f t="shared" si="19"/>
        <v>26.76874471196129</v>
      </c>
      <c r="U101" s="253">
        <f t="shared" si="20"/>
        <v>19.012326129386917</v>
      </c>
      <c r="W101" s="253"/>
    </row>
    <row r="102" spans="1:23" x14ac:dyDescent="0.15">
      <c r="A102" s="253">
        <v>1964</v>
      </c>
      <c r="B102" s="251">
        <v>76.45</v>
      </c>
      <c r="C102" s="251">
        <v>2.5</v>
      </c>
      <c r="D102" s="251">
        <v>4.55</v>
      </c>
      <c r="E102" s="251">
        <v>4.09</v>
      </c>
      <c r="F102" s="251">
        <v>4.17</v>
      </c>
      <c r="G102" s="254">
        <v>30.9</v>
      </c>
      <c r="H102" s="249">
        <f t="shared" si="11"/>
        <v>1.030891346153846</v>
      </c>
      <c r="I102" s="249">
        <v>11007.919503886518</v>
      </c>
      <c r="J102" s="253">
        <f t="shared" si="18"/>
        <v>1964</v>
      </c>
      <c r="K102" s="253">
        <f t="shared" si="12"/>
        <v>569.73805825242721</v>
      </c>
      <c r="L102" s="253">
        <v>331.75341747976654</v>
      </c>
      <c r="M102" s="253">
        <v>369.53653827636981</v>
      </c>
      <c r="N102" s="253">
        <f t="shared" si="21"/>
        <v>166.16216491237617</v>
      </c>
      <c r="O102" s="253">
        <f t="shared" si="13"/>
        <v>18.45192307692308</v>
      </c>
      <c r="P102" s="253">
        <f t="shared" si="14"/>
        <v>0.14804296423001473</v>
      </c>
      <c r="Q102" s="253">
        <f t="shared" si="15"/>
        <v>0.13805872248453535</v>
      </c>
      <c r="R102" s="253">
        <f t="shared" si="16"/>
        <v>33.582499999999996</v>
      </c>
      <c r="S102" s="253">
        <f t="shared" si="17"/>
        <v>19.017412935323385</v>
      </c>
      <c r="T102" s="253">
        <f t="shared" si="19"/>
        <v>27.737947520950051</v>
      </c>
      <c r="U102" s="253">
        <f t="shared" si="20"/>
        <v>21.283704722913161</v>
      </c>
      <c r="W102" s="253"/>
    </row>
    <row r="103" spans="1:23" x14ac:dyDescent="0.15">
      <c r="A103" s="253">
        <v>1965</v>
      </c>
      <c r="B103" s="251">
        <v>86.12</v>
      </c>
      <c r="C103" s="251">
        <v>2.72</v>
      </c>
      <c r="D103" s="251">
        <v>5.19</v>
      </c>
      <c r="E103" s="251">
        <v>4.46</v>
      </c>
      <c r="F103" s="251">
        <v>4.1900000000000004</v>
      </c>
      <c r="G103" s="254">
        <v>31.2</v>
      </c>
      <c r="H103" s="249">
        <f t="shared" si="11"/>
        <v>1.0248905660377357</v>
      </c>
      <c r="I103" s="249">
        <v>11557.939836254154</v>
      </c>
      <c r="J103" s="253">
        <f t="shared" si="18"/>
        <v>1965</v>
      </c>
      <c r="K103" s="253">
        <f t="shared" si="12"/>
        <v>635.63184615384625</v>
      </c>
      <c r="L103" s="253">
        <v>333.76267474730633</v>
      </c>
      <c r="M103" s="253">
        <v>375.30249429896537</v>
      </c>
      <c r="N103" s="253">
        <f t="shared" si="21"/>
        <v>183.49297208764861</v>
      </c>
      <c r="O103" s="253">
        <f t="shared" si="13"/>
        <v>19.696905660377361</v>
      </c>
      <c r="P103" s="253">
        <f t="shared" si="14"/>
        <v>9.4146824527425246E-2</v>
      </c>
      <c r="Q103" s="253">
        <f t="shared" si="15"/>
        <v>8.9974903886195487E-2</v>
      </c>
      <c r="R103" s="253">
        <f t="shared" si="16"/>
        <v>37.583433962264159</v>
      </c>
      <c r="S103" s="253">
        <f t="shared" si="17"/>
        <v>18.927472527472531</v>
      </c>
      <c r="T103" s="253">
        <f t="shared" si="19"/>
        <v>28.38579240971378</v>
      </c>
      <c r="U103" s="253">
        <f t="shared" si="20"/>
        <v>22.915604900966922</v>
      </c>
      <c r="W103" s="253"/>
    </row>
    <row r="104" spans="1:23" x14ac:dyDescent="0.15">
      <c r="A104" s="253">
        <v>1966</v>
      </c>
      <c r="B104" s="251">
        <v>93.32</v>
      </c>
      <c r="C104" s="251">
        <v>2.87</v>
      </c>
      <c r="D104" s="251">
        <v>5.55</v>
      </c>
      <c r="E104" s="251">
        <v>5.44</v>
      </c>
      <c r="F104" s="251">
        <v>4.6100000000000003</v>
      </c>
      <c r="G104" s="254">
        <v>31.8</v>
      </c>
      <c r="H104" s="249">
        <f t="shared" si="11"/>
        <v>1.0191465045592707</v>
      </c>
      <c r="I104" s="249">
        <v>12074.851220656901</v>
      </c>
      <c r="J104" s="253">
        <f t="shared" si="18"/>
        <v>1966</v>
      </c>
      <c r="K104" s="253">
        <f t="shared" si="12"/>
        <v>675.77766037735842</v>
      </c>
      <c r="L104" s="253">
        <v>334.57686289309936</v>
      </c>
      <c r="M104" s="253">
        <v>378.00141434326014</v>
      </c>
      <c r="N104" s="253">
        <f t="shared" si="21"/>
        <v>198.89036661947566</v>
      </c>
      <c r="O104" s="253">
        <f t="shared" si="13"/>
        <v>20.088255319148935</v>
      </c>
      <c r="P104" s="253">
        <f t="shared" si="14"/>
        <v>-9.557987224401561E-2</v>
      </c>
      <c r="Q104" s="253">
        <f t="shared" si="15"/>
        <v>-0.10046128345668101</v>
      </c>
      <c r="R104" s="253">
        <f t="shared" si="16"/>
        <v>38.84662613981763</v>
      </c>
      <c r="S104" s="253">
        <f t="shared" si="17"/>
        <v>17.980732177263963</v>
      </c>
      <c r="T104" s="253">
        <f t="shared" si="19"/>
        <v>29.425328936739028</v>
      </c>
      <c r="U104" s="253">
        <f t="shared" si="20"/>
        <v>23.80689785310004</v>
      </c>
      <c r="W104" s="253"/>
    </row>
    <row r="105" spans="1:23" x14ac:dyDescent="0.15">
      <c r="A105" s="253">
        <v>1967</v>
      </c>
      <c r="B105" s="251">
        <v>84.45</v>
      </c>
      <c r="C105" s="251">
        <v>2.92</v>
      </c>
      <c r="D105" s="251">
        <v>5.33</v>
      </c>
      <c r="E105" s="251">
        <v>5.55</v>
      </c>
      <c r="F105" s="251">
        <v>4.58</v>
      </c>
      <c r="G105" s="254">
        <v>32.9</v>
      </c>
      <c r="H105" s="249">
        <f t="shared" si="11"/>
        <v>1.0183563049853372</v>
      </c>
      <c r="I105" s="249">
        <v>12299.897235234719</v>
      </c>
      <c r="J105" s="253">
        <f t="shared" si="18"/>
        <v>1967</v>
      </c>
      <c r="K105" s="253">
        <f t="shared" si="12"/>
        <v>591.09866261398179</v>
      </c>
      <c r="L105" s="253">
        <v>335.02731623256835</v>
      </c>
      <c r="M105" s="253">
        <v>378.39843893186628</v>
      </c>
      <c r="N105" s="253">
        <f t="shared" si="21"/>
        <v>194.04914543123218</v>
      </c>
      <c r="O105" s="253">
        <f t="shared" si="13"/>
        <v>19.718991202346039</v>
      </c>
      <c r="P105" s="253">
        <f t="shared" si="14"/>
        <v>0.11915603638516603</v>
      </c>
      <c r="Q105" s="253">
        <f t="shared" si="15"/>
        <v>0.112574862312013</v>
      </c>
      <c r="R105" s="253">
        <f t="shared" si="16"/>
        <v>35.99391202346041</v>
      </c>
      <c r="S105" s="253">
        <f t="shared" si="17"/>
        <v>15.216216216216216</v>
      </c>
      <c r="T105" s="253">
        <f t="shared" si="19"/>
        <v>30.311280978245907</v>
      </c>
      <c r="U105" s="253">
        <f t="shared" si="20"/>
        <v>20.088090226103297</v>
      </c>
      <c r="W105" s="253"/>
    </row>
    <row r="106" spans="1:23" x14ac:dyDescent="0.15">
      <c r="A106" s="253">
        <v>1968</v>
      </c>
      <c r="B106" s="251">
        <v>95.04</v>
      </c>
      <c r="C106" s="251">
        <v>3.07</v>
      </c>
      <c r="D106" s="251">
        <v>5.76</v>
      </c>
      <c r="E106" s="251">
        <v>6.17</v>
      </c>
      <c r="F106" s="251">
        <v>5.53</v>
      </c>
      <c r="G106" s="254">
        <v>34.1</v>
      </c>
      <c r="H106" s="249">
        <f t="shared" si="11"/>
        <v>1.0169654494382023</v>
      </c>
      <c r="I106" s="249">
        <v>12877.155451703167</v>
      </c>
      <c r="J106" s="253">
        <f t="shared" si="18"/>
        <v>1968</v>
      </c>
      <c r="K106" s="253">
        <f t="shared" si="12"/>
        <v>641.81264516129033</v>
      </c>
      <c r="L106" s="253">
        <v>335.90056802239411</v>
      </c>
      <c r="M106" s="253">
        <v>378.92515808201108</v>
      </c>
      <c r="N106" s="253">
        <f t="shared" si="21"/>
        <v>213.40424140430412</v>
      </c>
      <c r="O106" s="253">
        <f t="shared" si="13"/>
        <v>19.858415730337079</v>
      </c>
      <c r="P106" s="253">
        <f t="shared" si="14"/>
        <v>5.9356143362463691E-2</v>
      </c>
      <c r="Q106" s="253">
        <f t="shared" si="15"/>
        <v>5.7661311652414608E-2</v>
      </c>
      <c r="R106" s="253">
        <f t="shared" si="16"/>
        <v>37.258786516853931</v>
      </c>
      <c r="S106" s="253">
        <f t="shared" si="17"/>
        <v>17.831144465290809</v>
      </c>
      <c r="T106" s="253">
        <f t="shared" si="19"/>
        <v>31.742300319586473</v>
      </c>
      <c r="U106" s="253">
        <f t="shared" si="20"/>
        <v>21.174052182813146</v>
      </c>
      <c r="W106" s="253"/>
    </row>
    <row r="107" spans="1:23" x14ac:dyDescent="0.15">
      <c r="A107" s="253">
        <v>1969</v>
      </c>
      <c r="B107" s="251">
        <v>102.04</v>
      </c>
      <c r="C107" s="251">
        <v>3.16</v>
      </c>
      <c r="D107" s="251">
        <v>5.78</v>
      </c>
      <c r="E107" s="251">
        <v>8.0500000000000007</v>
      </c>
      <c r="F107" s="251">
        <v>6.04</v>
      </c>
      <c r="G107" s="254">
        <v>35.6</v>
      </c>
      <c r="H107" s="249">
        <f t="shared" si="11"/>
        <v>1.0176137566137566</v>
      </c>
      <c r="I107" s="249">
        <v>13224.51157585365</v>
      </c>
      <c r="J107" s="253">
        <f t="shared" si="18"/>
        <v>1969</v>
      </c>
      <c r="K107" s="253">
        <f t="shared" si="12"/>
        <v>660.04975280898884</v>
      </c>
      <c r="L107" s="253">
        <v>336.68232027729243</v>
      </c>
      <c r="M107" s="253">
        <v>378.83490363154948</v>
      </c>
      <c r="N107" s="253">
        <f t="shared" si="21"/>
        <v>217.52034445709052</v>
      </c>
      <c r="O107" s="253">
        <f t="shared" si="13"/>
        <v>19.250920634920636</v>
      </c>
      <c r="P107" s="253">
        <f t="shared" si="14"/>
        <v>-0.13729961691545392</v>
      </c>
      <c r="Q107" s="253">
        <f t="shared" si="15"/>
        <v>-0.14768782884667589</v>
      </c>
      <c r="R107" s="253">
        <f t="shared" si="16"/>
        <v>35.212126984126989</v>
      </c>
      <c r="S107" s="253">
        <f t="shared" si="17"/>
        <v>17.715277777777782</v>
      </c>
      <c r="T107" s="253">
        <f t="shared" si="19"/>
        <v>32.599181277384837</v>
      </c>
      <c r="U107" s="253">
        <f t="shared" si="20"/>
        <v>20.794011340183417</v>
      </c>
      <c r="W107" s="253"/>
    </row>
    <row r="108" spans="1:23" x14ac:dyDescent="0.15">
      <c r="A108" s="253">
        <v>1970</v>
      </c>
      <c r="B108" s="251">
        <v>90.31</v>
      </c>
      <c r="C108" s="251">
        <v>3.14</v>
      </c>
      <c r="D108" s="251">
        <v>5.13</v>
      </c>
      <c r="E108" s="251">
        <v>9.11</v>
      </c>
      <c r="F108" s="251">
        <v>7.79</v>
      </c>
      <c r="G108" s="254">
        <v>37.799999999999997</v>
      </c>
      <c r="H108" s="249">
        <f t="shared" si="11"/>
        <v>1.0362708542713568</v>
      </c>
      <c r="I108" s="249">
        <v>13375.359196294285</v>
      </c>
      <c r="J108" s="253">
        <f t="shared" si="18"/>
        <v>1970</v>
      </c>
      <c r="K108" s="253">
        <f t="shared" si="12"/>
        <v>550.17425396825399</v>
      </c>
      <c r="L108" s="253">
        <v>338.16229697644746</v>
      </c>
      <c r="M108" s="253">
        <v>379.61374146463351</v>
      </c>
      <c r="N108" s="253">
        <f t="shared" si="21"/>
        <v>208.36526088761099</v>
      </c>
      <c r="O108" s="253">
        <f t="shared" si="13"/>
        <v>18.167819095477387</v>
      </c>
      <c r="P108" s="253">
        <f t="shared" si="14"/>
        <v>1.6213277660587323E-2</v>
      </c>
      <c r="Q108" s="253">
        <f t="shared" si="15"/>
        <v>1.6083246083659668E-2</v>
      </c>
      <c r="R108" s="253">
        <f t="shared" si="16"/>
        <v>29.681819095477387</v>
      </c>
      <c r="S108" s="253">
        <f t="shared" si="17"/>
        <v>15.624567474048442</v>
      </c>
      <c r="T108" s="253">
        <f t="shared" si="19"/>
        <v>33.040465200355392</v>
      </c>
      <c r="U108" s="253">
        <f t="shared" si="20"/>
        <v>16.876934708477744</v>
      </c>
      <c r="W108" s="253"/>
    </row>
    <row r="109" spans="1:23" x14ac:dyDescent="0.15">
      <c r="A109" s="253">
        <v>1971</v>
      </c>
      <c r="B109" s="251">
        <v>93.49</v>
      </c>
      <c r="C109" s="251">
        <v>3.07</v>
      </c>
      <c r="D109" s="251">
        <v>5.7</v>
      </c>
      <c r="E109" s="251">
        <v>5.66</v>
      </c>
      <c r="F109" s="251">
        <v>6.24</v>
      </c>
      <c r="G109" s="254">
        <v>39.799999999999997</v>
      </c>
      <c r="H109" s="249">
        <f t="shared" si="11"/>
        <v>1.0231795620437956</v>
      </c>
      <c r="I109" s="249">
        <v>13711.987398165675</v>
      </c>
      <c r="J109" s="253">
        <f t="shared" si="18"/>
        <v>1971</v>
      </c>
      <c r="K109" s="253">
        <f t="shared" si="12"/>
        <v>540.92656281407039</v>
      </c>
      <c r="L109" s="253">
        <v>340.89276543505378</v>
      </c>
      <c r="M109" s="253">
        <v>388.32292755055312</v>
      </c>
      <c r="N109" s="253">
        <f t="shared" si="21"/>
        <v>211.97907613736089</v>
      </c>
      <c r="O109" s="253">
        <f t="shared" si="13"/>
        <v>17.200963503649636</v>
      </c>
      <c r="P109" s="253">
        <f t="shared" si="14"/>
        <v>0.10178092612530718</v>
      </c>
      <c r="Q109" s="253">
        <f t="shared" si="15"/>
        <v>9.6927894348552021E-2</v>
      </c>
      <c r="R109" s="253">
        <f t="shared" si="16"/>
        <v>31.936642335766422</v>
      </c>
      <c r="S109" s="253">
        <f t="shared" si="17"/>
        <v>18.224171539961016</v>
      </c>
      <c r="T109" s="253">
        <f t="shared" si="19"/>
        <v>33.785485433932038</v>
      </c>
      <c r="U109" s="253">
        <f t="shared" si="20"/>
        <v>16.371638823301193</v>
      </c>
      <c r="W109" s="253"/>
    </row>
    <row r="110" spans="1:23" x14ac:dyDescent="0.15">
      <c r="A110" s="253">
        <v>1972</v>
      </c>
      <c r="B110" s="251">
        <v>103.3</v>
      </c>
      <c r="C110" s="251">
        <v>3.15</v>
      </c>
      <c r="D110" s="251">
        <v>6.42</v>
      </c>
      <c r="E110" s="251">
        <v>4.62</v>
      </c>
      <c r="F110" s="251">
        <v>5.95</v>
      </c>
      <c r="G110" s="254">
        <v>41.1</v>
      </c>
      <c r="H110" s="249">
        <f t="shared" si="11"/>
        <v>1.0093619718309859</v>
      </c>
      <c r="I110" s="249">
        <v>14396.6179501066</v>
      </c>
      <c r="J110" s="253">
        <f t="shared" si="18"/>
        <v>1972</v>
      </c>
      <c r="K110" s="253">
        <f t="shared" si="12"/>
        <v>578.78160583941599</v>
      </c>
      <c r="L110" s="253">
        <v>344.83155534358099</v>
      </c>
      <c r="M110" s="253">
        <v>393.86001056277922</v>
      </c>
      <c r="N110" s="253">
        <f t="shared" si="21"/>
        <v>240.39158282387052</v>
      </c>
      <c r="O110" s="253">
        <f t="shared" si="13"/>
        <v>17.027746478873237</v>
      </c>
      <c r="P110" s="253">
        <f t="shared" si="14"/>
        <v>0.13542464856905234</v>
      </c>
      <c r="Q110" s="253">
        <f t="shared" si="15"/>
        <v>0.12700672066897387</v>
      </c>
      <c r="R110" s="253">
        <f t="shared" si="16"/>
        <v>34.704169014084506</v>
      </c>
      <c r="S110" s="253">
        <f t="shared" si="17"/>
        <v>18.12280701754386</v>
      </c>
      <c r="T110" s="253">
        <f t="shared" si="19"/>
        <v>34.475877335340485</v>
      </c>
      <c r="U110" s="253">
        <f t="shared" si="20"/>
        <v>17.13107266051367</v>
      </c>
      <c r="W110" s="253"/>
    </row>
    <row r="111" spans="1:23" x14ac:dyDescent="0.15">
      <c r="A111" s="253">
        <v>1973</v>
      </c>
      <c r="B111" s="251">
        <v>118.42</v>
      </c>
      <c r="C111" s="251">
        <v>3.38</v>
      </c>
      <c r="D111" s="251">
        <v>8.16</v>
      </c>
      <c r="E111" s="251">
        <v>7.93</v>
      </c>
      <c r="F111" s="251">
        <v>6.46</v>
      </c>
      <c r="G111" s="254">
        <v>42.6</v>
      </c>
      <c r="H111" s="249">
        <f t="shared" si="11"/>
        <v>0.98665622317596569</v>
      </c>
      <c r="I111" s="249">
        <v>14959.17530843207</v>
      </c>
      <c r="J111" s="253">
        <f t="shared" si="18"/>
        <v>1973</v>
      </c>
      <c r="K111" s="253">
        <f t="shared" si="12"/>
        <v>640.13515492957742</v>
      </c>
      <c r="L111" s="253">
        <v>349.21211035898165</v>
      </c>
      <c r="M111" s="253">
        <v>394.71325770516216</v>
      </c>
      <c r="N111" s="253">
        <f t="shared" si="21"/>
        <v>263.19794219884369</v>
      </c>
      <c r="O111" s="253">
        <f t="shared" si="13"/>
        <v>16.702712446351931</v>
      </c>
      <c r="P111" s="253">
        <f t="shared" si="14"/>
        <v>-0.23197022600143655</v>
      </c>
      <c r="Q111" s="253">
        <f t="shared" si="15"/>
        <v>-0.26392677835863704</v>
      </c>
      <c r="R111" s="253">
        <f t="shared" si="16"/>
        <v>40.323708154506441</v>
      </c>
      <c r="S111" s="253">
        <f t="shared" si="17"/>
        <v>18.445482866043612</v>
      </c>
      <c r="T111" s="253">
        <f t="shared" si="19"/>
        <v>35.512372422635792</v>
      </c>
      <c r="U111" s="253">
        <f t="shared" si="20"/>
        <v>18.567624797567909</v>
      </c>
      <c r="W111" s="253"/>
    </row>
    <row r="112" spans="1:23" x14ac:dyDescent="0.15">
      <c r="A112" s="253">
        <v>1974</v>
      </c>
      <c r="B112" s="251">
        <v>96.11</v>
      </c>
      <c r="C112" s="251">
        <v>3.6</v>
      </c>
      <c r="D112" s="251">
        <v>8.89</v>
      </c>
      <c r="E112" s="251">
        <v>11.03</v>
      </c>
      <c r="F112" s="251">
        <v>6.99</v>
      </c>
      <c r="G112" s="254">
        <v>46.6</v>
      </c>
      <c r="H112" s="249">
        <f t="shared" si="11"/>
        <v>0.99308982725527839</v>
      </c>
      <c r="I112" s="249">
        <v>14709.721239147873</v>
      </c>
      <c r="J112" s="253">
        <f t="shared" si="18"/>
        <v>1974</v>
      </c>
      <c r="K112" s="253">
        <f t="shared" si="12"/>
        <v>474.94014592274681</v>
      </c>
      <c r="L112" s="253">
        <v>354.22501331333729</v>
      </c>
      <c r="M112" s="253">
        <v>387.36443683867611</v>
      </c>
      <c r="N112" s="253">
        <f t="shared" si="21"/>
        <v>229.37351083963222</v>
      </c>
      <c r="O112" s="253">
        <f t="shared" si="13"/>
        <v>15.911861804222649</v>
      </c>
      <c r="P112" s="253">
        <f t="shared" si="14"/>
        <v>-0.29122800150419464</v>
      </c>
      <c r="Q112" s="253">
        <f t="shared" si="15"/>
        <v>-0.34422138597980423</v>
      </c>
      <c r="R112" s="253">
        <f t="shared" si="16"/>
        <v>39.293458733205377</v>
      </c>
      <c r="S112" s="253">
        <f t="shared" si="17"/>
        <v>11.778186274509803</v>
      </c>
      <c r="T112" s="253">
        <f t="shared" si="19"/>
        <v>36.083468295956337</v>
      </c>
      <c r="U112" s="253">
        <f t="shared" si="20"/>
        <v>13.373934590188551</v>
      </c>
      <c r="W112" s="253"/>
    </row>
    <row r="113" spans="1:23" x14ac:dyDescent="0.15">
      <c r="A113" s="253">
        <v>1975</v>
      </c>
      <c r="B113" s="251">
        <v>72.56</v>
      </c>
      <c r="C113" s="251">
        <v>3.68</v>
      </c>
      <c r="D113" s="251">
        <v>7.96</v>
      </c>
      <c r="E113" s="251">
        <v>7.24</v>
      </c>
      <c r="F113" s="251">
        <v>7.5</v>
      </c>
      <c r="G113" s="254">
        <v>52.1</v>
      </c>
      <c r="H113" s="249">
        <f t="shared" si="11"/>
        <v>1.0048928057553959</v>
      </c>
      <c r="I113" s="249">
        <v>14902.648198215884</v>
      </c>
      <c r="J113" s="253">
        <f t="shared" si="18"/>
        <v>1975</v>
      </c>
      <c r="K113" s="253">
        <f t="shared" si="12"/>
        <v>320.71241458733203</v>
      </c>
      <c r="L113" s="253">
        <v>360.407800049255</v>
      </c>
      <c r="M113" s="253">
        <v>383.03396808509899</v>
      </c>
      <c r="N113" s="253">
        <f t="shared" si="21"/>
        <v>225.73395927414091</v>
      </c>
      <c r="O113" s="253">
        <f t="shared" si="13"/>
        <v>15.241553956834533</v>
      </c>
      <c r="P113" s="253">
        <f t="shared" si="14"/>
        <v>0.2983881362385285</v>
      </c>
      <c r="Q113" s="253">
        <f t="shared" si="15"/>
        <v>0.26112359996033263</v>
      </c>
      <c r="R113" s="253">
        <f t="shared" si="16"/>
        <v>32.968143884892086</v>
      </c>
      <c r="S113" s="253">
        <f t="shared" si="17"/>
        <v>8.1619797525309323</v>
      </c>
      <c r="T113" s="253">
        <f t="shared" si="19"/>
        <v>35.62193928821911</v>
      </c>
      <c r="U113" s="253">
        <f t="shared" si="20"/>
        <v>8.8880706243881882</v>
      </c>
      <c r="W113" s="253"/>
    </row>
    <row r="114" spans="1:23" x14ac:dyDescent="0.15">
      <c r="A114" s="253">
        <v>1976</v>
      </c>
      <c r="B114" s="251">
        <v>96.86</v>
      </c>
      <c r="C114" s="251">
        <v>4.05</v>
      </c>
      <c r="D114" s="251">
        <v>9.91</v>
      </c>
      <c r="E114" s="251">
        <v>5.7</v>
      </c>
      <c r="F114" s="251">
        <v>7.74</v>
      </c>
      <c r="G114" s="254">
        <v>55.6</v>
      </c>
      <c r="H114" s="249">
        <f t="shared" si="11"/>
        <v>1.0046017094017095</v>
      </c>
      <c r="I114" s="249">
        <v>15572.323823984772</v>
      </c>
      <c r="J114" s="253">
        <f t="shared" si="18"/>
        <v>1976</v>
      </c>
      <c r="K114" s="253">
        <f t="shared" si="12"/>
        <v>401.16764028776976</v>
      </c>
      <c r="L114" s="253">
        <v>367.70845842236645</v>
      </c>
      <c r="M114" s="253">
        <v>383.60073422778555</v>
      </c>
      <c r="N114" s="253">
        <f t="shared" si="21"/>
        <v>253.88515868221305</v>
      </c>
      <c r="O114" s="253">
        <f t="shared" si="13"/>
        <v>15.942461538461538</v>
      </c>
      <c r="P114" s="253">
        <f t="shared" si="14"/>
        <v>5.8363555823807797E-2</v>
      </c>
      <c r="Q114" s="253">
        <f t="shared" si="15"/>
        <v>5.6723899952723839E-2</v>
      </c>
      <c r="R114" s="253">
        <f t="shared" si="16"/>
        <v>39.009825641025635</v>
      </c>
      <c r="S114" s="253">
        <f t="shared" si="17"/>
        <v>12.168341708542712</v>
      </c>
      <c r="T114" s="253">
        <f t="shared" si="19"/>
        <v>35.63825923833992</v>
      </c>
      <c r="U114" s="253">
        <f t="shared" si="20"/>
        <v>11.261813598689837</v>
      </c>
      <c r="W114" s="253"/>
    </row>
    <row r="115" spans="1:23" x14ac:dyDescent="0.15">
      <c r="A115" s="253">
        <v>1977</v>
      </c>
      <c r="B115" s="251">
        <v>103.81</v>
      </c>
      <c r="C115" s="251">
        <v>4.67</v>
      </c>
      <c r="D115" s="251">
        <v>10.89</v>
      </c>
      <c r="E115" s="251">
        <v>5.28</v>
      </c>
      <c r="F115" s="251">
        <v>7.21</v>
      </c>
      <c r="G115" s="254">
        <v>58.5</v>
      </c>
      <c r="H115" s="249">
        <f t="shared" si="11"/>
        <v>0.98542079999999999</v>
      </c>
      <c r="I115" s="249">
        <v>16070.003606047956</v>
      </c>
      <c r="J115" s="253">
        <f t="shared" si="18"/>
        <v>1977</v>
      </c>
      <c r="K115" s="253">
        <f t="shared" si="12"/>
        <v>408.63874871794872</v>
      </c>
      <c r="L115" s="253">
        <v>374.73922755747691</v>
      </c>
      <c r="M115" s="253">
        <v>383.353803187604</v>
      </c>
      <c r="N115" s="253">
        <f t="shared" si="21"/>
        <v>271.98792887494216</v>
      </c>
      <c r="O115" s="253">
        <f t="shared" si="13"/>
        <v>17.206521599999999</v>
      </c>
      <c r="P115" s="253">
        <f t="shared" si="14"/>
        <v>-0.14415643964935942</v>
      </c>
      <c r="Q115" s="253">
        <f t="shared" si="15"/>
        <v>-0.15566767614213625</v>
      </c>
      <c r="R115" s="253">
        <f t="shared" si="16"/>
        <v>40.123987200000002</v>
      </c>
      <c r="S115" s="253">
        <f t="shared" si="17"/>
        <v>10.475277497477297</v>
      </c>
      <c r="T115" s="253">
        <f t="shared" si="19"/>
        <v>36.051266755993872</v>
      </c>
      <c r="U115" s="253">
        <f t="shared" si="20"/>
        <v>11.466293737443044</v>
      </c>
      <c r="W115" s="253"/>
    </row>
    <row r="116" spans="1:23" x14ac:dyDescent="0.15">
      <c r="A116" s="253">
        <v>1978</v>
      </c>
      <c r="B116" s="251">
        <v>90.25</v>
      </c>
      <c r="C116" s="251">
        <v>5.07</v>
      </c>
      <c r="D116" s="251">
        <v>12.33</v>
      </c>
      <c r="E116" s="251">
        <v>7.78</v>
      </c>
      <c r="F116" s="251">
        <v>7.96</v>
      </c>
      <c r="G116" s="254">
        <v>62.5</v>
      </c>
      <c r="H116" s="249">
        <f t="shared" si="11"/>
        <v>0.98627379209370447</v>
      </c>
      <c r="I116" s="249">
        <v>16599.456873224361</v>
      </c>
      <c r="J116" s="253">
        <f t="shared" si="18"/>
        <v>1978</v>
      </c>
      <c r="K116" s="253">
        <f t="shared" si="12"/>
        <v>332.52431999999999</v>
      </c>
      <c r="L116" s="253">
        <v>380.88255045656962</v>
      </c>
      <c r="M116" s="253">
        <v>374.75526922276242</v>
      </c>
      <c r="N116" s="253">
        <f t="shared" si="21"/>
        <v>292.43646416235089</v>
      </c>
      <c r="O116" s="253">
        <f t="shared" si="13"/>
        <v>17.093991215226943</v>
      </c>
      <c r="P116" s="253">
        <f t="shared" si="14"/>
        <v>6.2405957098185881E-2</v>
      </c>
      <c r="Q116" s="253">
        <f t="shared" si="15"/>
        <v>6.0536106932694796E-2</v>
      </c>
      <c r="R116" s="253">
        <f t="shared" si="16"/>
        <v>41.571777452415816</v>
      </c>
      <c r="S116" s="253">
        <f t="shared" si="17"/>
        <v>8.2874196510560143</v>
      </c>
      <c r="T116" s="253">
        <f t="shared" si="19"/>
        <v>36.482565849550063</v>
      </c>
      <c r="U116" s="253">
        <f t="shared" si="20"/>
        <v>9.2236514808377592</v>
      </c>
      <c r="W116" s="253"/>
    </row>
    <row r="117" spans="1:23" x14ac:dyDescent="0.15">
      <c r="A117" s="253">
        <v>1979</v>
      </c>
      <c r="B117" s="251">
        <v>99.71</v>
      </c>
      <c r="C117" s="251">
        <v>5.65</v>
      </c>
      <c r="D117" s="251">
        <v>14.86</v>
      </c>
      <c r="E117" s="251">
        <v>10.88</v>
      </c>
      <c r="F117" s="251">
        <v>9.1</v>
      </c>
      <c r="G117" s="254">
        <v>68.3</v>
      </c>
      <c r="H117" s="249">
        <f t="shared" si="11"/>
        <v>0.97340668380462725</v>
      </c>
      <c r="I117" s="249">
        <v>16816.067389045733</v>
      </c>
      <c r="J117" s="253">
        <f t="shared" si="18"/>
        <v>1979</v>
      </c>
      <c r="K117" s="253">
        <f t="shared" si="12"/>
        <v>336.18182723279648</v>
      </c>
      <c r="L117" s="253">
        <v>387.54696273085335</v>
      </c>
      <c r="M117" s="253">
        <v>366.37484506867168</v>
      </c>
      <c r="N117" s="253">
        <f t="shared" si="21"/>
        <v>290.90817231621395</v>
      </c>
      <c r="O117" s="253">
        <f t="shared" si="13"/>
        <v>16.723419023136248</v>
      </c>
      <c r="P117" s="253">
        <f t="shared" si="14"/>
        <v>2.5894889524092968E-2</v>
      </c>
      <c r="Q117" s="253">
        <f t="shared" si="15"/>
        <v>2.5565294642930794E-2</v>
      </c>
      <c r="R117" s="253">
        <f t="shared" si="16"/>
        <v>43.984071979434447</v>
      </c>
      <c r="S117" s="253">
        <f t="shared" si="17"/>
        <v>8.0867802108678006</v>
      </c>
      <c r="T117" s="253">
        <f t="shared" si="19"/>
        <v>37.359760349080808</v>
      </c>
      <c r="U117" s="253">
        <f t="shared" si="20"/>
        <v>9.2148624803192831</v>
      </c>
    </row>
    <row r="118" spans="1:23" x14ac:dyDescent="0.15">
      <c r="A118" s="253">
        <v>1980</v>
      </c>
      <c r="B118" s="251">
        <v>110.87</v>
      </c>
      <c r="C118" s="251">
        <v>6.16</v>
      </c>
      <c r="D118" s="251">
        <v>14.82</v>
      </c>
      <c r="E118" s="251">
        <v>11.37</v>
      </c>
      <c r="F118" s="251">
        <v>10.8</v>
      </c>
      <c r="G118" s="254">
        <v>77.8</v>
      </c>
      <c r="H118" s="249">
        <f t="shared" si="11"/>
        <v>0.99592942528735617</v>
      </c>
      <c r="I118" s="249">
        <v>16576.574572940397</v>
      </c>
      <c r="J118" s="253">
        <f t="shared" si="18"/>
        <v>1980</v>
      </c>
      <c r="K118" s="253">
        <f t="shared" si="12"/>
        <v>328.1637994858612</v>
      </c>
      <c r="L118" s="253">
        <v>395.04138990164688</v>
      </c>
      <c r="M118" s="253">
        <v>353.67084933657151</v>
      </c>
      <c r="N118" s="253">
        <f t="shared" si="21"/>
        <v>257.96309151797396</v>
      </c>
      <c r="O118" s="253">
        <f t="shared" si="13"/>
        <v>16.304882758620693</v>
      </c>
      <c r="P118" s="253">
        <f t="shared" si="14"/>
        <v>0.12219177684540972</v>
      </c>
      <c r="Q118" s="253">
        <f t="shared" si="15"/>
        <v>0.11528371659928735</v>
      </c>
      <c r="R118" s="253">
        <f t="shared" si="16"/>
        <v>39.227006896551728</v>
      </c>
      <c r="S118" s="253">
        <f t="shared" si="17"/>
        <v>7.4609690444145365</v>
      </c>
      <c r="T118" s="253">
        <f t="shared" si="19"/>
        <v>38.31427912918825</v>
      </c>
      <c r="U118" s="253">
        <f t="shared" si="20"/>
        <v>8.7838839548106282</v>
      </c>
    </row>
    <row r="119" spans="1:23" x14ac:dyDescent="0.15">
      <c r="A119" s="253">
        <v>1981</v>
      </c>
      <c r="B119" s="251">
        <v>132.97</v>
      </c>
      <c r="C119" s="251">
        <v>6.63</v>
      </c>
      <c r="D119" s="251">
        <v>15.36</v>
      </c>
      <c r="E119" s="251">
        <v>17.63</v>
      </c>
      <c r="F119" s="251">
        <v>12.57</v>
      </c>
      <c r="G119" s="254">
        <v>87</v>
      </c>
      <c r="H119" s="249">
        <f t="shared" si="11"/>
        <v>1.0852396606574761</v>
      </c>
      <c r="I119" s="249">
        <v>16646.172523056124</v>
      </c>
      <c r="J119" s="253">
        <f t="shared" si="18"/>
        <v>1981</v>
      </c>
      <c r="K119" s="253">
        <f t="shared" si="12"/>
        <v>351.95783448275864</v>
      </c>
      <c r="L119" s="253">
        <v>403.47113533385516</v>
      </c>
      <c r="M119" s="253">
        <v>348.84256863295536</v>
      </c>
      <c r="N119" s="253">
        <f t="shared" si="21"/>
        <v>246.01787643314904</v>
      </c>
      <c r="O119" s="253">
        <f t="shared" si="13"/>
        <v>16.190417815482505</v>
      </c>
      <c r="P119" s="253">
        <f t="shared" si="14"/>
        <v>-0.1402736295216766</v>
      </c>
      <c r="Q119" s="253">
        <f t="shared" si="15"/>
        <v>-0.15114111422504101</v>
      </c>
      <c r="R119" s="253">
        <f t="shared" si="16"/>
        <v>37.509022269353125</v>
      </c>
      <c r="S119" s="253">
        <f t="shared" si="17"/>
        <v>8.972334682860998</v>
      </c>
      <c r="T119" s="253">
        <f t="shared" si="19"/>
        <v>38.871517122546919</v>
      </c>
      <c r="U119" s="253">
        <f t="shared" si="20"/>
        <v>9.1860748128922296</v>
      </c>
    </row>
    <row r="120" spans="1:23" x14ac:dyDescent="0.15">
      <c r="A120" s="253">
        <v>1982</v>
      </c>
      <c r="B120" s="251">
        <v>117.28</v>
      </c>
      <c r="C120" s="251">
        <v>6.87</v>
      </c>
      <c r="D120" s="251">
        <v>12.64</v>
      </c>
      <c r="E120" s="251">
        <v>14.6</v>
      </c>
      <c r="F120" s="251">
        <v>14.59</v>
      </c>
      <c r="G120" s="254">
        <v>94.3</v>
      </c>
      <c r="H120" s="249">
        <f t="shared" si="11"/>
        <v>1.1049877300613495</v>
      </c>
      <c r="I120" s="249">
        <v>16719.585381704954</v>
      </c>
      <c r="J120" s="253">
        <f t="shared" si="18"/>
        <v>1982</v>
      </c>
      <c r="K120" s="253">
        <f t="shared" si="12"/>
        <v>286.39701378579008</v>
      </c>
      <c r="L120" s="253">
        <v>412.57335335523663</v>
      </c>
      <c r="M120" s="253">
        <v>373.67763896375658</v>
      </c>
      <c r="N120" s="253">
        <f t="shared" si="21"/>
        <v>234.19619988644715</v>
      </c>
      <c r="O120" s="253">
        <f t="shared" si="13"/>
        <v>16.176110429447853</v>
      </c>
      <c r="P120" s="253">
        <f t="shared" si="14"/>
        <v>0.24259127126942806</v>
      </c>
      <c r="Q120" s="253">
        <f t="shared" si="15"/>
        <v>0.21719893405287258</v>
      </c>
      <c r="R120" s="253">
        <f t="shared" si="16"/>
        <v>29.762159509202455</v>
      </c>
      <c r="S120" s="253">
        <f t="shared" si="17"/>
        <v>7.6354166666666687</v>
      </c>
      <c r="T120" s="253">
        <f t="shared" si="19"/>
        <v>38.377316172058713</v>
      </c>
      <c r="U120" s="253">
        <f t="shared" si="20"/>
        <v>7.3677858490290111</v>
      </c>
    </row>
    <row r="121" spans="1:23" x14ac:dyDescent="0.15">
      <c r="A121" s="253">
        <v>1983</v>
      </c>
      <c r="B121" s="251">
        <v>144.27000000000001</v>
      </c>
      <c r="C121" s="251">
        <v>7.09</v>
      </c>
      <c r="D121" s="251">
        <v>14.03</v>
      </c>
      <c r="E121" s="251">
        <v>9.3699999999999992</v>
      </c>
      <c r="F121" s="251">
        <v>10.46</v>
      </c>
      <c r="G121" s="254">
        <v>97.8</v>
      </c>
      <c r="H121" s="249">
        <f t="shared" si="11"/>
        <v>1.049694406280667</v>
      </c>
      <c r="I121" s="249">
        <v>17515.637233988055</v>
      </c>
      <c r="J121" s="253">
        <f t="shared" si="18"/>
        <v>1983</v>
      </c>
      <c r="K121" s="253">
        <f t="shared" si="12"/>
        <v>339.69831901840496</v>
      </c>
      <c r="L121" s="253">
        <v>422.28526331653609</v>
      </c>
      <c r="M121" s="253">
        <v>408.65161796093253</v>
      </c>
      <c r="N121" s="253">
        <f t="shared" si="21"/>
        <v>265.90993199398423</v>
      </c>
      <c r="O121" s="253">
        <f t="shared" si="13"/>
        <v>16.022425907752698</v>
      </c>
      <c r="P121" s="253">
        <f t="shared" si="14"/>
        <v>0.15408568045154114</v>
      </c>
      <c r="Q121" s="253">
        <f t="shared" si="15"/>
        <v>0.14330841182157689</v>
      </c>
      <c r="R121" s="253">
        <f t="shared" si="16"/>
        <v>31.705872423945042</v>
      </c>
      <c r="S121" s="253">
        <f t="shared" si="17"/>
        <v>11.413765822784811</v>
      </c>
      <c r="T121" s="253">
        <f t="shared" si="19"/>
        <v>37.515532599002569</v>
      </c>
      <c r="U121" s="253">
        <f t="shared" si="20"/>
        <v>8.8515392138267437</v>
      </c>
    </row>
    <row r="122" spans="1:23" x14ac:dyDescent="0.15">
      <c r="A122" s="253">
        <v>1984</v>
      </c>
      <c r="B122" s="251">
        <v>166.39</v>
      </c>
      <c r="C122" s="251">
        <v>7.53</v>
      </c>
      <c r="D122" s="251">
        <v>16.64</v>
      </c>
      <c r="E122" s="251">
        <v>11.11</v>
      </c>
      <c r="F122" s="251">
        <v>11.67</v>
      </c>
      <c r="G122" s="254">
        <v>101.9</v>
      </c>
      <c r="H122" s="249">
        <f t="shared" si="11"/>
        <v>1.0731856872037915</v>
      </c>
      <c r="I122" s="249">
        <v>18284.403768518048</v>
      </c>
      <c r="J122" s="253">
        <f t="shared" si="18"/>
        <v>1984</v>
      </c>
      <c r="K122" s="253">
        <f t="shared" si="12"/>
        <v>376.01853974484789</v>
      </c>
      <c r="L122" s="253">
        <v>432.79516276305048</v>
      </c>
      <c r="M122" s="253">
        <v>427.09545374697484</v>
      </c>
      <c r="N122" s="253">
        <f t="shared" si="21"/>
        <v>299.73531307398366</v>
      </c>
      <c r="O122" s="253">
        <f t="shared" si="13"/>
        <v>16.436098578199054</v>
      </c>
      <c r="P122" s="253">
        <f t="shared" si="14"/>
        <v>3.988921135150697E-2</v>
      </c>
      <c r="Q122" s="253">
        <f t="shared" si="15"/>
        <v>3.9114179932191344E-2</v>
      </c>
      <c r="R122" s="253">
        <f t="shared" si="16"/>
        <v>36.320940284360191</v>
      </c>
      <c r="S122" s="253">
        <f t="shared" si="17"/>
        <v>11.859586600142553</v>
      </c>
      <c r="T122" s="253">
        <f t="shared" si="19"/>
        <v>37.218280754118055</v>
      </c>
      <c r="U122" s="253">
        <f t="shared" si="20"/>
        <v>10.023009502865092</v>
      </c>
    </row>
    <row r="123" spans="1:23" x14ac:dyDescent="0.15">
      <c r="A123" s="253">
        <v>1985</v>
      </c>
      <c r="B123" s="251">
        <v>171.61</v>
      </c>
      <c r="C123" s="251">
        <v>7.9</v>
      </c>
      <c r="D123" s="251">
        <v>14.61</v>
      </c>
      <c r="E123" s="251">
        <v>8.35</v>
      </c>
      <c r="F123" s="251">
        <v>11.38</v>
      </c>
      <c r="G123" s="254">
        <v>105.5</v>
      </c>
      <c r="H123" s="249">
        <f t="shared" si="11"/>
        <v>1.042967609489051</v>
      </c>
      <c r="I123" s="249">
        <v>19063.94596965567</v>
      </c>
      <c r="J123" s="253">
        <f t="shared" si="18"/>
        <v>1985</v>
      </c>
      <c r="K123" s="253">
        <f t="shared" si="12"/>
        <v>374.58152417061609</v>
      </c>
      <c r="L123" s="253">
        <v>443.55075669999803</v>
      </c>
      <c r="M123" s="253">
        <v>456.35527723308809</v>
      </c>
      <c r="N123" s="253">
        <f t="shared" si="21"/>
        <v>337.7780410517517</v>
      </c>
      <c r="O123" s="253">
        <f t="shared" si="13"/>
        <v>16.598649635036498</v>
      </c>
      <c r="P123" s="253">
        <f t="shared" si="14"/>
        <v>0.21208753126785104</v>
      </c>
      <c r="Q123" s="253">
        <f t="shared" si="15"/>
        <v>0.19234410555737549</v>
      </c>
      <c r="R123" s="253">
        <f t="shared" si="16"/>
        <v>30.696996350364962</v>
      </c>
      <c r="S123" s="253">
        <f t="shared" si="17"/>
        <v>10.31310096153846</v>
      </c>
      <c r="T123" s="253">
        <f t="shared" si="19"/>
        <v>36.991166000665338</v>
      </c>
      <c r="U123" s="253">
        <f t="shared" si="20"/>
        <v>10.064449957946275</v>
      </c>
    </row>
    <row r="124" spans="1:23" x14ac:dyDescent="0.15">
      <c r="A124" s="253">
        <v>1986</v>
      </c>
      <c r="B124" s="251">
        <v>208.19</v>
      </c>
      <c r="C124" s="251">
        <v>8.2799999999999994</v>
      </c>
      <c r="D124" s="251">
        <v>14.48</v>
      </c>
      <c r="E124" s="251">
        <v>7.31</v>
      </c>
      <c r="F124" s="251">
        <v>9.19</v>
      </c>
      <c r="G124" s="254">
        <v>109.6</v>
      </c>
      <c r="H124" s="249">
        <f t="shared" si="11"/>
        <v>1.0576597122302156</v>
      </c>
      <c r="I124" s="249">
        <v>19657.785054108983</v>
      </c>
      <c r="J124" s="253">
        <f t="shared" si="18"/>
        <v>1986</v>
      </c>
      <c r="K124" s="253">
        <f t="shared" si="12"/>
        <v>437.42694525547444</v>
      </c>
      <c r="L124" s="253">
        <v>454.83561294403631</v>
      </c>
      <c r="M124" s="253">
        <v>475.40173469683486</v>
      </c>
      <c r="N124" s="253">
        <f t="shared" si="21"/>
        <v>365.27399316358515</v>
      </c>
      <c r="O124" s="253">
        <f t="shared" si="13"/>
        <v>17.146748201438847</v>
      </c>
      <c r="P124" s="253">
        <f t="shared" si="14"/>
        <v>0.29144033829087346</v>
      </c>
      <c r="Q124" s="253">
        <f t="shared" si="15"/>
        <v>0.25575813681568199</v>
      </c>
      <c r="R124" s="253">
        <f t="shared" si="16"/>
        <v>29.98610071942446</v>
      </c>
      <c r="S124" s="253">
        <f t="shared" si="17"/>
        <v>14.249828884325805</v>
      </c>
      <c r="T124" s="253">
        <f t="shared" si="19"/>
        <v>36.088793508505219</v>
      </c>
      <c r="U124" s="253">
        <f t="shared" si="20"/>
        <v>11.825173211561017</v>
      </c>
    </row>
    <row r="125" spans="1:23" x14ac:dyDescent="0.15">
      <c r="A125" s="253">
        <v>1987</v>
      </c>
      <c r="B125" s="251">
        <v>264.51</v>
      </c>
      <c r="C125" s="251">
        <v>8.81</v>
      </c>
      <c r="D125" s="251">
        <v>17.5</v>
      </c>
      <c r="E125" s="251">
        <v>6.25</v>
      </c>
      <c r="F125" s="251">
        <v>7.08</v>
      </c>
      <c r="G125" s="254">
        <v>111.2</v>
      </c>
      <c r="H125" s="249">
        <f t="shared" si="11"/>
        <v>1.0211754537597235</v>
      </c>
      <c r="I125" s="249">
        <v>20132.170782417907</v>
      </c>
      <c r="J125" s="253">
        <f t="shared" si="18"/>
        <v>1987</v>
      </c>
      <c r="K125" s="253">
        <f t="shared" si="12"/>
        <v>547.76405395683446</v>
      </c>
      <c r="L125" s="253">
        <v>466.27356975120603</v>
      </c>
      <c r="M125" s="253">
        <v>502.13223407227736</v>
      </c>
      <c r="N125" s="253">
        <f t="shared" si="21"/>
        <v>384.6837056074076</v>
      </c>
      <c r="O125" s="253">
        <f t="shared" si="13"/>
        <v>17.534717372515125</v>
      </c>
      <c r="P125" s="253">
        <f t="shared" si="14"/>
        <v>-5.7860742619374059E-2</v>
      </c>
      <c r="Q125" s="253">
        <f t="shared" si="15"/>
        <v>-5.960218371753765E-2</v>
      </c>
      <c r="R125" s="253">
        <f t="shared" si="16"/>
        <v>34.830596369922212</v>
      </c>
      <c r="S125" s="253">
        <f t="shared" si="17"/>
        <v>18.267265193370164</v>
      </c>
      <c r="T125" s="253">
        <f t="shared" si="19"/>
        <v>35.559454425497442</v>
      </c>
      <c r="U125" s="253">
        <f t="shared" si="20"/>
        <v>15.178231265274642</v>
      </c>
    </row>
    <row r="126" spans="1:23" x14ac:dyDescent="0.15">
      <c r="A126" s="253">
        <v>1988</v>
      </c>
      <c r="B126" s="251">
        <v>250.48</v>
      </c>
      <c r="C126" s="259">
        <v>9.75</v>
      </c>
      <c r="D126" s="259">
        <v>23.75</v>
      </c>
      <c r="E126" s="251">
        <v>7.63</v>
      </c>
      <c r="F126" s="251">
        <v>8.67</v>
      </c>
      <c r="G126" s="254">
        <v>115.7</v>
      </c>
      <c r="H126" s="249">
        <f t="shared" si="11"/>
        <v>1.0283064409578861</v>
      </c>
      <c r="I126" s="249">
        <v>20758.540895106005</v>
      </c>
      <c r="J126" s="253">
        <f t="shared" si="18"/>
        <v>1988</v>
      </c>
      <c r="K126" s="253">
        <f t="shared" si="12"/>
        <v>498.53530164217801</v>
      </c>
      <c r="L126" s="253">
        <v>478.04521302528849</v>
      </c>
      <c r="M126" s="253">
        <v>513.31684212631194</v>
      </c>
      <c r="N126" s="253">
        <f t="shared" si="21"/>
        <v>417.30445771398684</v>
      </c>
      <c r="O126" s="253">
        <f t="shared" si="13"/>
        <v>18.540297274979356</v>
      </c>
      <c r="P126" s="253">
        <f t="shared" si="14"/>
        <v>0.12583219244648972</v>
      </c>
      <c r="Q126" s="253">
        <f t="shared" si="15"/>
        <v>0.1185224888126002</v>
      </c>
      <c r="R126" s="253">
        <f t="shared" si="16"/>
        <v>45.162262592898429</v>
      </c>
      <c r="S126" s="253">
        <f t="shared" si="17"/>
        <v>14.313142857142857</v>
      </c>
      <c r="T126" s="253">
        <f t="shared" si="19"/>
        <v>35.918502939545704</v>
      </c>
      <c r="U126" s="253">
        <f t="shared" si="20"/>
        <v>14.019768010971219</v>
      </c>
    </row>
    <row r="127" spans="1:23" x14ac:dyDescent="0.15">
      <c r="A127" s="253">
        <v>1989</v>
      </c>
      <c r="B127" s="251">
        <v>285.41000000000003</v>
      </c>
      <c r="C127" s="259">
        <v>11.06</v>
      </c>
      <c r="D127" s="259">
        <v>22.87</v>
      </c>
      <c r="E127" s="251">
        <v>9.2899999999999991</v>
      </c>
      <c r="F127" s="251">
        <v>9.09</v>
      </c>
      <c r="G127" s="254">
        <v>121.1</v>
      </c>
      <c r="H127" s="249">
        <f t="shared" si="11"/>
        <v>1.0388554945054944</v>
      </c>
      <c r="I127" s="249">
        <v>21142.763357131389</v>
      </c>
      <c r="J127" s="253">
        <f t="shared" si="18"/>
        <v>1989</v>
      </c>
      <c r="K127" s="253">
        <f t="shared" si="12"/>
        <v>542.726794384806</v>
      </c>
      <c r="L127" s="253">
        <v>489.51438943077994</v>
      </c>
      <c r="M127" s="253">
        <v>527.62736831238419</v>
      </c>
      <c r="N127" s="253">
        <f t="shared" si="21"/>
        <v>430.5283385450175</v>
      </c>
      <c r="O127" s="253">
        <f t="shared" si="13"/>
        <v>19.991340659340658</v>
      </c>
      <c r="P127" s="253">
        <f t="shared" si="14"/>
        <v>0.16909489375415585</v>
      </c>
      <c r="Q127" s="253">
        <f t="shared" si="15"/>
        <v>0.15622985434866257</v>
      </c>
      <c r="R127" s="253">
        <f t="shared" si="16"/>
        <v>41.338332810047092</v>
      </c>
      <c r="S127" s="253">
        <f t="shared" si="17"/>
        <v>12.017263157894739</v>
      </c>
      <c r="T127" s="253">
        <f t="shared" si="19"/>
        <v>35.65392902260696</v>
      </c>
      <c r="U127" s="253">
        <f t="shared" si="20"/>
        <v>15.109950303281499</v>
      </c>
    </row>
    <row r="128" spans="1:23" x14ac:dyDescent="0.15">
      <c r="A128" s="253">
        <v>1990</v>
      </c>
      <c r="B128" s="251">
        <v>339.97</v>
      </c>
      <c r="C128" s="259">
        <v>12.09</v>
      </c>
      <c r="D128" s="259">
        <v>21.34</v>
      </c>
      <c r="E128" s="251">
        <v>8.43</v>
      </c>
      <c r="F128" s="251">
        <v>8.2100000000000009</v>
      </c>
      <c r="G128" s="254">
        <v>127.4</v>
      </c>
      <c r="H128" s="249">
        <f t="shared" si="11"/>
        <v>1.0262988112927194</v>
      </c>
      <c r="I128" s="249">
        <v>21332.497075324984</v>
      </c>
      <c r="J128" s="253">
        <f t="shared" si="18"/>
        <v>1990</v>
      </c>
      <c r="K128" s="253">
        <f t="shared" si="12"/>
        <v>614.50778335949769</v>
      </c>
      <c r="L128" s="253">
        <v>500.186789444319</v>
      </c>
      <c r="M128" s="253">
        <v>546.69573961574656</v>
      </c>
      <c r="N128" s="253">
        <f t="shared" si="21"/>
        <v>426.20039959418745</v>
      </c>
      <c r="O128" s="253">
        <f t="shared" si="13"/>
        <v>20.684139673105499</v>
      </c>
      <c r="P128" s="253">
        <f t="shared" si="14"/>
        <v>-6.0117969503558591E-2</v>
      </c>
      <c r="Q128" s="253">
        <f t="shared" si="15"/>
        <v>-6.2000911065676019E-2</v>
      </c>
      <c r="R128" s="253">
        <f t="shared" si="16"/>
        <v>36.50947399702823</v>
      </c>
      <c r="S128" s="253">
        <f t="shared" si="17"/>
        <v>14.86532575426323</v>
      </c>
      <c r="T128" s="253">
        <f t="shared" si="19"/>
        <v>35.382175732654623</v>
      </c>
      <c r="U128" s="253">
        <f t="shared" si="20"/>
        <v>17.235345450142646</v>
      </c>
    </row>
    <row r="129" spans="1:21" x14ac:dyDescent="0.15">
      <c r="A129" s="253">
        <v>1991</v>
      </c>
      <c r="B129" s="251">
        <v>325.5</v>
      </c>
      <c r="C129" s="259">
        <v>12.2</v>
      </c>
      <c r="D129" s="259">
        <v>15.97</v>
      </c>
      <c r="E129" s="251">
        <v>6.92</v>
      </c>
      <c r="F129" s="251">
        <v>8.09</v>
      </c>
      <c r="G129" s="254">
        <v>134.6</v>
      </c>
      <c r="H129" s="249">
        <f t="shared" si="11"/>
        <v>1.0421022447501809</v>
      </c>
      <c r="I129" s="249">
        <v>21086.691474471823</v>
      </c>
      <c r="J129" s="253">
        <f t="shared" si="18"/>
        <v>1991</v>
      </c>
      <c r="K129" s="253">
        <f t="shared" si="12"/>
        <v>556.88068350668652</v>
      </c>
      <c r="L129" s="253">
        <v>510.8181409766317</v>
      </c>
      <c r="M129" s="253">
        <v>559.88024690191753</v>
      </c>
      <c r="N129" s="253">
        <f t="shared" si="21"/>
        <v>386.20945073572483</v>
      </c>
      <c r="O129" s="253">
        <f t="shared" si="13"/>
        <v>20.343345401882694</v>
      </c>
      <c r="P129" s="253">
        <f t="shared" si="14"/>
        <v>0.28241379885676887</v>
      </c>
      <c r="Q129" s="253">
        <f t="shared" si="15"/>
        <v>0.24874408243682608</v>
      </c>
      <c r="R129" s="253">
        <f t="shared" si="16"/>
        <v>26.629772628530052</v>
      </c>
      <c r="S129" s="253">
        <f t="shared" si="17"/>
        <v>15.253045923149017</v>
      </c>
      <c r="T129" s="253">
        <f t="shared" si="19"/>
        <v>34.294250768572311</v>
      </c>
      <c r="U129" s="253">
        <f t="shared" si="20"/>
        <v>15.7390175130676</v>
      </c>
    </row>
    <row r="130" spans="1:21" x14ac:dyDescent="0.15">
      <c r="A130" s="253">
        <v>1992</v>
      </c>
      <c r="B130" s="251">
        <v>416.08</v>
      </c>
      <c r="C130" s="259">
        <v>12.39</v>
      </c>
      <c r="D130" s="259">
        <v>19.09</v>
      </c>
      <c r="E130" s="251">
        <v>3.91</v>
      </c>
      <c r="F130" s="251">
        <v>7.03</v>
      </c>
      <c r="G130" s="254">
        <v>138.1</v>
      </c>
      <c r="H130" s="249">
        <f t="shared" si="11"/>
        <v>1.0063093267882188</v>
      </c>
      <c r="I130" s="249">
        <v>21489.452177163748</v>
      </c>
      <c r="J130" s="253">
        <f t="shared" si="18"/>
        <v>1992</v>
      </c>
      <c r="K130" s="253">
        <f t="shared" si="12"/>
        <v>693.80812744388118</v>
      </c>
      <c r="L130" s="253">
        <v>522.50685870230177</v>
      </c>
      <c r="M130" s="253">
        <v>582.80294626425643</v>
      </c>
      <c r="N130" s="253">
        <f t="shared" si="21"/>
        <v>396.2290610167766</v>
      </c>
      <c r="O130" s="253">
        <f t="shared" si="13"/>
        <v>20.008199158485276</v>
      </c>
      <c r="P130" s="253">
        <f t="shared" si="14"/>
        <v>4.1853836232270646E-2</v>
      </c>
      <c r="Q130" s="253">
        <f t="shared" si="15"/>
        <v>4.1001661162217214E-2</v>
      </c>
      <c r="R130" s="253">
        <f t="shared" si="16"/>
        <v>30.827806451612901</v>
      </c>
      <c r="S130" s="253">
        <f t="shared" si="17"/>
        <v>26.053850970569815</v>
      </c>
      <c r="T130" s="253">
        <f t="shared" si="19"/>
        <v>34.400815462813355</v>
      </c>
      <c r="U130" s="253">
        <f t="shared" si="20"/>
        <v>20.231033245948495</v>
      </c>
    </row>
    <row r="131" spans="1:21" x14ac:dyDescent="0.15">
      <c r="A131" s="253">
        <v>1993</v>
      </c>
      <c r="B131" s="251">
        <v>435.23</v>
      </c>
      <c r="C131" s="259">
        <v>12.58</v>
      </c>
      <c r="D131" s="259">
        <v>21.89</v>
      </c>
      <c r="E131" s="251">
        <v>3.44</v>
      </c>
      <c r="F131" s="251">
        <v>6.6</v>
      </c>
      <c r="G131" s="254">
        <v>142.6</v>
      </c>
      <c r="H131" s="249">
        <f t="shared" si="11"/>
        <v>1.0089291381668948</v>
      </c>
      <c r="I131" s="249">
        <v>21921.197069488859</v>
      </c>
      <c r="J131" s="253">
        <f t="shared" si="18"/>
        <v>1993</v>
      </c>
      <c r="K131" s="253">
        <f t="shared" si="12"/>
        <v>702.83846002805046</v>
      </c>
      <c r="L131" s="253">
        <v>535.31598049331899</v>
      </c>
      <c r="M131" s="253">
        <v>587.78179732591116</v>
      </c>
      <c r="N131" s="253">
        <f t="shared" si="21"/>
        <v>409.03597910632016</v>
      </c>
      <c r="O131" s="253">
        <f t="shared" si="13"/>
        <v>19.814790697674418</v>
      </c>
      <c r="P131" s="253">
        <f t="shared" si="14"/>
        <v>8.8191117277394246E-2</v>
      </c>
      <c r="Q131" s="253">
        <f t="shared" si="15"/>
        <v>8.4516792269779956E-2</v>
      </c>
      <c r="R131" s="253">
        <f t="shared" si="16"/>
        <v>34.478995896032835</v>
      </c>
      <c r="S131" s="253">
        <f t="shared" si="17"/>
        <v>22.798847564169723</v>
      </c>
      <c r="T131" s="253">
        <f t="shared" si="19"/>
        <v>34.678127810022133</v>
      </c>
      <c r="U131" s="253">
        <f t="shared" si="20"/>
        <v>20.430866262103752</v>
      </c>
    </row>
    <row r="132" spans="1:21" x14ac:dyDescent="0.15">
      <c r="A132" s="253">
        <v>1994</v>
      </c>
      <c r="B132" s="251">
        <v>472.99</v>
      </c>
      <c r="C132" s="259">
        <v>13.17</v>
      </c>
      <c r="D132" s="259">
        <v>30.6</v>
      </c>
      <c r="E132" s="251">
        <v>4.3499999999999996</v>
      </c>
      <c r="F132" s="251">
        <v>5.75</v>
      </c>
      <c r="G132" s="254">
        <v>146.19999999999999</v>
      </c>
      <c r="H132" s="249">
        <f t="shared" si="11"/>
        <v>1.0150345974717232</v>
      </c>
      <c r="I132" s="249">
        <v>22467.695514995652</v>
      </c>
      <c r="J132" s="253">
        <f t="shared" si="18"/>
        <v>1994</v>
      </c>
      <c r="K132" s="253">
        <f t="shared" si="12"/>
        <v>745.00777838577301</v>
      </c>
      <c r="L132" s="253">
        <v>549.16768357441845</v>
      </c>
      <c r="M132" s="253">
        <v>594.67166207162063</v>
      </c>
      <c r="N132" s="253">
        <f t="shared" si="21"/>
        <v>431.56131332613285</v>
      </c>
      <c r="O132" s="253">
        <f t="shared" si="13"/>
        <v>20.178227544910179</v>
      </c>
      <c r="P132" s="253">
        <f t="shared" si="14"/>
        <v>-1.611178229881054E-2</v>
      </c>
      <c r="Q132" s="253">
        <f t="shared" si="15"/>
        <v>-1.6242988280005793E-2</v>
      </c>
      <c r="R132" s="253">
        <f t="shared" si="16"/>
        <v>46.883353293413172</v>
      </c>
      <c r="S132" s="253">
        <f t="shared" si="17"/>
        <v>21.607583371402466</v>
      </c>
      <c r="T132" s="253">
        <f t="shared" si="19"/>
        <v>35.734369110927432</v>
      </c>
      <c r="U132" s="253">
        <f t="shared" si="20"/>
        <v>21.483506331920907</v>
      </c>
    </row>
    <row r="133" spans="1:21" x14ac:dyDescent="0.15">
      <c r="A133" s="253">
        <v>1995</v>
      </c>
      <c r="B133" s="251">
        <v>465.25</v>
      </c>
      <c r="C133" s="259">
        <v>13.79</v>
      </c>
      <c r="D133" s="259">
        <v>33.96</v>
      </c>
      <c r="E133" s="251">
        <v>6.45</v>
      </c>
      <c r="F133" s="251">
        <v>7.78</v>
      </c>
      <c r="G133" s="254">
        <v>150.30000000000001</v>
      </c>
      <c r="H133" s="249">
        <f t="shared" si="11"/>
        <v>1.0362328367875648</v>
      </c>
      <c r="I133" s="249">
        <v>22802.976878179063</v>
      </c>
      <c r="J133" s="253">
        <f t="shared" si="18"/>
        <v>1995</v>
      </c>
      <c r="K133" s="253">
        <f t="shared" si="12"/>
        <v>712.82614770459077</v>
      </c>
      <c r="L133" s="253">
        <v>563.53684521694026</v>
      </c>
      <c r="M133" s="253">
        <v>605.01249564392265</v>
      </c>
      <c r="N133" s="253">
        <f t="shared" si="21"/>
        <v>437.72591772860915</v>
      </c>
      <c r="O133" s="253">
        <f t="shared" si="13"/>
        <v>20.567106217616576</v>
      </c>
      <c r="P133" s="253">
        <f t="shared" si="14"/>
        <v>0.31440786194953402</v>
      </c>
      <c r="Q133" s="253">
        <f t="shared" si="15"/>
        <v>0.27338626912103497</v>
      </c>
      <c r="R133" s="253">
        <f t="shared" si="16"/>
        <v>50.649668393782378</v>
      </c>
      <c r="S133" s="253">
        <f t="shared" si="17"/>
        <v>15.204248366013072</v>
      </c>
      <c r="T133" s="253">
        <f t="shared" si="19"/>
        <v>37.729636315269182</v>
      </c>
      <c r="U133" s="253">
        <f t="shared" si="20"/>
        <v>19.947914722988948</v>
      </c>
    </row>
    <row r="134" spans="1:21" x14ac:dyDescent="0.15">
      <c r="A134" s="253">
        <v>1996</v>
      </c>
      <c r="B134" s="251">
        <v>614.41999999999996</v>
      </c>
      <c r="C134" s="259">
        <v>14.9</v>
      </c>
      <c r="D134" s="259">
        <v>38.729999999999997</v>
      </c>
      <c r="E134" s="251">
        <v>5.68</v>
      </c>
      <c r="F134" s="251">
        <v>5.65</v>
      </c>
      <c r="G134" s="254">
        <v>154.4</v>
      </c>
      <c r="H134" s="249">
        <f t="shared" si="11"/>
        <v>1.0255808925204273</v>
      </c>
      <c r="I134" s="249">
        <v>23325.448437975039</v>
      </c>
      <c r="J134" s="253">
        <f t="shared" si="18"/>
        <v>1996</v>
      </c>
      <c r="K134" s="253">
        <f t="shared" si="12"/>
        <v>916.3771865284973</v>
      </c>
      <c r="L134" s="253">
        <v>578.4301563600086</v>
      </c>
      <c r="M134" s="253">
        <v>627.88234574404873</v>
      </c>
      <c r="N134" s="253">
        <f t="shared" si="21"/>
        <v>458.67622920221385</v>
      </c>
      <c r="O134" s="253">
        <f t="shared" si="13"/>
        <v>21.566134506599624</v>
      </c>
      <c r="P134" s="253">
        <f t="shared" si="14"/>
        <v>0.23375671692216041</v>
      </c>
      <c r="Q134" s="253">
        <f t="shared" si="15"/>
        <v>0.21006375606454186</v>
      </c>
      <c r="R134" s="253">
        <f t="shared" si="16"/>
        <v>56.057475801382779</v>
      </c>
      <c r="S134" s="253">
        <f t="shared" si="17"/>
        <v>18.092461719670201</v>
      </c>
      <c r="T134" s="253">
        <f t="shared" si="19"/>
        <v>40.336773823465009</v>
      </c>
      <c r="U134" s="253">
        <f t="shared" si="20"/>
        <v>24.287994161174552</v>
      </c>
    </row>
    <row r="135" spans="1:21" x14ac:dyDescent="0.15">
      <c r="A135" s="253">
        <v>1997</v>
      </c>
      <c r="B135" s="251">
        <v>766.22</v>
      </c>
      <c r="C135" s="259">
        <v>15.5</v>
      </c>
      <c r="D135" s="259">
        <v>39.72</v>
      </c>
      <c r="E135" s="251">
        <v>5.78</v>
      </c>
      <c r="F135" s="251">
        <v>6.58</v>
      </c>
      <c r="G135" s="254">
        <v>159.1</v>
      </c>
      <c r="H135" s="249">
        <f t="shared" si="11"/>
        <v>1.0414355198019802</v>
      </c>
      <c r="I135" s="249">
        <v>23898.914851369074</v>
      </c>
      <c r="J135" s="253">
        <f t="shared" si="18"/>
        <v>1997</v>
      </c>
      <c r="K135" s="253">
        <f t="shared" si="12"/>
        <v>1109.0203746071654</v>
      </c>
      <c r="L135" s="253">
        <v>593.23185086808644</v>
      </c>
      <c r="M135" s="253">
        <v>644.92019702687912</v>
      </c>
      <c r="N135" s="253">
        <f t="shared" si="21"/>
        <v>483.9080188022138</v>
      </c>
      <c r="O135" s="253">
        <f t="shared" si="13"/>
        <v>22.087500000000002</v>
      </c>
      <c r="P135" s="253">
        <f t="shared" si="14"/>
        <v>0.25775462014761424</v>
      </c>
      <c r="Q135" s="253">
        <f t="shared" si="15"/>
        <v>0.22932808372590666</v>
      </c>
      <c r="R135" s="253">
        <f t="shared" si="16"/>
        <v>56.600999999999992</v>
      </c>
      <c r="S135" s="253">
        <f t="shared" si="17"/>
        <v>19.783630260779759</v>
      </c>
      <c r="T135" s="253">
        <f t="shared" si="19"/>
        <v>42.513814186472793</v>
      </c>
      <c r="U135" s="253">
        <f t="shared" si="20"/>
        <v>27.494027644868758</v>
      </c>
    </row>
    <row r="136" spans="1:21" x14ac:dyDescent="0.15">
      <c r="A136" s="253">
        <v>1998</v>
      </c>
      <c r="B136" s="251">
        <v>963.36</v>
      </c>
      <c r="C136" s="259">
        <v>16.2</v>
      </c>
      <c r="D136" s="259">
        <v>37.71</v>
      </c>
      <c r="E136" s="260">
        <v>5.68</v>
      </c>
      <c r="F136" s="260">
        <v>5.54</v>
      </c>
      <c r="G136" s="254">
        <v>161.6</v>
      </c>
      <c r="H136" s="249">
        <f t="shared" si="11"/>
        <v>1.0394332318928787</v>
      </c>
      <c r="I136" s="249">
        <v>24861.128211070634</v>
      </c>
      <c r="J136" s="253">
        <f t="shared" si="18"/>
        <v>1998</v>
      </c>
      <c r="K136" s="253">
        <f t="shared" si="12"/>
        <v>1372.7880000000002</v>
      </c>
      <c r="L136" s="253">
        <v>608.44480354580924</v>
      </c>
      <c r="M136" s="253">
        <v>672.36306317709557</v>
      </c>
      <c r="N136" s="253">
        <f t="shared" si="21"/>
        <v>544.58667915363685</v>
      </c>
      <c r="O136" s="253">
        <f t="shared" si="13"/>
        <v>22.705636031649419</v>
      </c>
      <c r="P136" s="253">
        <f t="shared" si="14"/>
        <v>0.29150296947092114</v>
      </c>
      <c r="Q136" s="253">
        <f t="shared" si="15"/>
        <v>0.25580663279302063</v>
      </c>
      <c r="R136" s="253">
        <f t="shared" si="16"/>
        <v>52.853674984783929</v>
      </c>
      <c r="S136" s="253">
        <f t="shared" si="17"/>
        <v>24.253776435045324</v>
      </c>
      <c r="T136" s="253">
        <f t="shared" si="19"/>
        <v>43.282955425661342</v>
      </c>
      <c r="U136" s="253">
        <f t="shared" si="20"/>
        <v>32.290398456810287</v>
      </c>
    </row>
    <row r="137" spans="1:21" x14ac:dyDescent="0.15">
      <c r="A137" s="253">
        <v>1999</v>
      </c>
      <c r="B137" s="251">
        <v>1248.77</v>
      </c>
      <c r="C137" s="259">
        <v>16.690000000000001</v>
      </c>
      <c r="D137" s="259">
        <v>48.17</v>
      </c>
      <c r="E137" s="260">
        <v>5.31</v>
      </c>
      <c r="F137" s="260">
        <v>4.72</v>
      </c>
      <c r="G137" s="254">
        <v>164.3</v>
      </c>
      <c r="H137" s="249">
        <f t="shared" si="11"/>
        <v>1.0250256516587677</v>
      </c>
      <c r="I137" s="249">
        <v>25922.571314010773</v>
      </c>
      <c r="J137" s="253">
        <f t="shared" si="18"/>
        <v>1999</v>
      </c>
      <c r="K137" s="253">
        <f t="shared" si="12"/>
        <v>1750.2541424223978</v>
      </c>
      <c r="L137" s="253">
        <v>623.99278249983411</v>
      </c>
      <c r="M137" s="253">
        <v>700.02021134358563</v>
      </c>
      <c r="N137" s="253">
        <f t="shared" si="21"/>
        <v>621.01286702427842</v>
      </c>
      <c r="O137" s="253">
        <f t="shared" si="13"/>
        <v>22.768798578199053</v>
      </c>
      <c r="P137" s="253">
        <f t="shared" si="14"/>
        <v>0.12417065786098455</v>
      </c>
      <c r="Q137" s="253">
        <f t="shared" si="15"/>
        <v>0.11704557078353914</v>
      </c>
      <c r="R137" s="253">
        <f t="shared" si="16"/>
        <v>65.714381516587679</v>
      </c>
      <c r="S137" s="253">
        <f t="shared" si="17"/>
        <v>33.115088835852553</v>
      </c>
      <c r="T137" s="253">
        <f t="shared" si="19"/>
        <v>45.720560296315398</v>
      </c>
      <c r="U137" s="253">
        <f t="shared" si="20"/>
        <v>40.437491506985161</v>
      </c>
    </row>
    <row r="138" spans="1:21" x14ac:dyDescent="0.15">
      <c r="A138" s="253">
        <v>2000</v>
      </c>
      <c r="B138" s="251">
        <v>1425.59</v>
      </c>
      <c r="C138" s="259">
        <v>16.27</v>
      </c>
      <c r="D138" s="259">
        <v>50</v>
      </c>
      <c r="E138" s="260">
        <v>6.61</v>
      </c>
      <c r="F138" s="260">
        <v>6.66</v>
      </c>
      <c r="G138" s="254">
        <v>168.8</v>
      </c>
      <c r="H138" s="249">
        <f t="shared" ref="H138:H150" si="22">(1+E138/100)*G138/G139</f>
        <v>1.027742318675043</v>
      </c>
      <c r="I138" s="249">
        <v>26939.623884169636</v>
      </c>
      <c r="J138" s="253">
        <f t="shared" si="18"/>
        <v>2000</v>
      </c>
      <c r="K138" s="253">
        <f t="shared" ref="K138:K153" si="23">B138*$G$151/G138</f>
        <v>1944.8155521327012</v>
      </c>
      <c r="L138" s="253">
        <v>640.48888556496854</v>
      </c>
      <c r="M138" s="253">
        <v>719.99578559569716</v>
      </c>
      <c r="N138" s="253">
        <f t="shared" si="21"/>
        <v>701.59109986192766</v>
      </c>
      <c r="O138" s="253">
        <f t="shared" ref="O138:O150" si="24">C138*$G$151/G139</f>
        <v>21.397233580810965</v>
      </c>
      <c r="P138" s="253">
        <f t="shared" ref="P138:P146" si="25">(K139-K138+O138)/K138</f>
        <v>-8.5810510292833625E-2</v>
      </c>
      <c r="Q138" s="253">
        <f t="shared" ref="Q138:Q147" si="26">LN(1+P138)</f>
        <v>-8.9717409861184108E-2</v>
      </c>
      <c r="R138" s="253">
        <f t="shared" ref="R138:R149" si="27">D138*$G$151/G139</f>
        <v>65.756710451170761</v>
      </c>
      <c r="S138" s="253">
        <f t="shared" ref="S138:S149" si="28">K138/R137</f>
        <v>29.594976126219635</v>
      </c>
      <c r="T138" s="253">
        <f t="shared" si="19"/>
        <v>48.645283941729645</v>
      </c>
      <c r="U138" s="253">
        <f t="shared" si="20"/>
        <v>42.537001723695695</v>
      </c>
    </row>
    <row r="139" spans="1:21" x14ac:dyDescent="0.15">
      <c r="A139" s="253">
        <v>2001</v>
      </c>
      <c r="B139" s="251">
        <v>1335.63</v>
      </c>
      <c r="C139" s="259">
        <v>15.74</v>
      </c>
      <c r="D139" s="259">
        <v>24.69</v>
      </c>
      <c r="E139" s="261">
        <v>4.63</v>
      </c>
      <c r="F139" s="261">
        <v>5.16</v>
      </c>
      <c r="G139" s="254">
        <v>175.1</v>
      </c>
      <c r="H139" s="249">
        <f t="shared" si="22"/>
        <v>1.0344840767927725</v>
      </c>
      <c r="I139" s="249">
        <v>27388.939129459435</v>
      </c>
      <c r="J139" s="253">
        <f>J138+1</f>
        <v>2001</v>
      </c>
      <c r="K139" s="253">
        <f t="shared" si="23"/>
        <v>1756.5327035979442</v>
      </c>
      <c r="L139" s="253">
        <v>659.52346021776793</v>
      </c>
      <c r="M139" s="253">
        <v>744.58809814799258</v>
      </c>
      <c r="N139" s="253">
        <f t="shared" si="21"/>
        <v>728.18416752602309</v>
      </c>
      <c r="O139" s="253">
        <f t="shared" si="24"/>
        <v>20.466443817052514</v>
      </c>
      <c r="P139" s="253">
        <f t="shared" si="25"/>
        <v>-0.14430209463916083</v>
      </c>
      <c r="Q139" s="253">
        <f t="shared" si="26"/>
        <v>-0.15583787942738653</v>
      </c>
      <c r="R139" s="253">
        <f t="shared" si="27"/>
        <v>32.103970638057596</v>
      </c>
      <c r="S139" s="253">
        <f t="shared" si="28"/>
        <v>26.712600000000002</v>
      </c>
      <c r="T139" s="253">
        <f t="shared" si="19"/>
        <v>49.192703742682411</v>
      </c>
      <c r="U139" s="253">
        <f t="shared" si="20"/>
        <v>36.109002996097807</v>
      </c>
    </row>
    <row r="140" spans="1:21" ht="15" x14ac:dyDescent="0.25">
      <c r="A140" s="253">
        <v>2002</v>
      </c>
      <c r="B140" s="251">
        <v>1140.21</v>
      </c>
      <c r="C140" s="262">
        <v>16.07</v>
      </c>
      <c r="D140" s="259">
        <v>27.59</v>
      </c>
      <c r="E140" s="261">
        <v>1.85</v>
      </c>
      <c r="F140" s="261">
        <v>5.04</v>
      </c>
      <c r="G140" s="254">
        <v>177.1</v>
      </c>
      <c r="H140" s="249">
        <f t="shared" si="22"/>
        <v>0.99271518987341767</v>
      </c>
      <c r="I140" s="249">
        <v>27848.501154293452</v>
      </c>
      <c r="J140" s="253">
        <f>J139+1</f>
        <v>2002</v>
      </c>
      <c r="K140" s="253">
        <f t="shared" si="23"/>
        <v>1482.5949113495201</v>
      </c>
      <c r="L140" s="253">
        <v>680.79272815623119</v>
      </c>
      <c r="M140" s="253">
        <v>776.6732686847871</v>
      </c>
      <c r="N140" s="253">
        <f t="shared" si="21"/>
        <v>757.83474176447794</v>
      </c>
      <c r="O140" s="253">
        <f t="shared" si="24"/>
        <v>20.366536048431481</v>
      </c>
      <c r="P140" s="253">
        <f t="shared" si="25"/>
        <v>-0.22047371020594791</v>
      </c>
      <c r="Q140" s="253">
        <f t="shared" si="26"/>
        <v>-0.24906886456932079</v>
      </c>
      <c r="R140" s="253">
        <f t="shared" si="27"/>
        <v>34.966566868464504</v>
      </c>
      <c r="S140" s="253">
        <f t="shared" si="28"/>
        <v>46.181044957472658</v>
      </c>
      <c r="T140" s="253">
        <f t="shared" si="19"/>
        <v>49.606579784367568</v>
      </c>
      <c r="U140" s="253">
        <f t="shared" si="20"/>
        <v>30.138512392095571</v>
      </c>
    </row>
    <row r="141" spans="1:21" ht="15" x14ac:dyDescent="0.25">
      <c r="A141" s="253">
        <v>2003</v>
      </c>
      <c r="B141" s="251">
        <v>895.84</v>
      </c>
      <c r="C141" s="263">
        <v>17.39</v>
      </c>
      <c r="D141" s="259">
        <v>48.74</v>
      </c>
      <c r="E141" s="261">
        <v>1.18</v>
      </c>
      <c r="F141" s="261">
        <v>4.05</v>
      </c>
      <c r="G141" s="254">
        <v>181.7</v>
      </c>
      <c r="H141" s="249">
        <f t="shared" si="22"/>
        <v>0.99267850971922245</v>
      </c>
      <c r="I141" s="249">
        <v>28368.686990289927</v>
      </c>
      <c r="J141" s="253">
        <f>J140+1</f>
        <v>2003</v>
      </c>
      <c r="K141" s="253">
        <f t="shared" si="23"/>
        <v>1135.3551744634015</v>
      </c>
      <c r="L141" s="253">
        <v>703.5574878798825</v>
      </c>
      <c r="M141" s="253">
        <v>779.60402133201251</v>
      </c>
      <c r="N141" s="253">
        <f t="shared" si="21"/>
        <v>795.69733231892508</v>
      </c>
      <c r="O141" s="253">
        <f t="shared" si="24"/>
        <v>21.622943844492443</v>
      </c>
      <c r="P141" s="253">
        <f t="shared" si="25"/>
        <v>0.25935260707809182</v>
      </c>
      <c r="Q141" s="253">
        <f t="shared" si="26"/>
        <v>0.23059778501465203</v>
      </c>
      <c r="R141" s="253">
        <f t="shared" si="27"/>
        <v>60.603926565874737</v>
      </c>
      <c r="S141" s="253">
        <f t="shared" si="28"/>
        <v>32.469735411380938</v>
      </c>
      <c r="T141" s="253">
        <f t="shared" si="19"/>
        <v>52.219072851351754</v>
      </c>
      <c r="U141" s="253">
        <f t="shared" si="20"/>
        <v>22.887189147057139</v>
      </c>
    </row>
    <row r="142" spans="1:21" ht="15" x14ac:dyDescent="0.25">
      <c r="A142" s="253">
        <v>2004</v>
      </c>
      <c r="B142" s="264">
        <v>1132.52</v>
      </c>
      <c r="C142" s="263">
        <v>19.440000000000001</v>
      </c>
      <c r="D142" s="259">
        <v>58.55</v>
      </c>
      <c r="E142" s="261">
        <v>1.49</v>
      </c>
      <c r="F142" s="261">
        <v>4.1500000000000004</v>
      </c>
      <c r="G142" s="254">
        <v>185.2</v>
      </c>
      <c r="H142" s="249">
        <f t="shared" si="22"/>
        <v>0.98562915574200316</v>
      </c>
      <c r="I142" s="249">
        <v>29087.295635218237</v>
      </c>
      <c r="J142" s="253">
        <f>J141+1</f>
        <v>2004</v>
      </c>
      <c r="K142" s="253">
        <f t="shared" si="23"/>
        <v>1408.1895550755939</v>
      </c>
      <c r="L142" s="253">
        <v>726.47051318300657</v>
      </c>
      <c r="M142" s="253">
        <v>781.30213987482375</v>
      </c>
      <c r="N142" s="253">
        <f t="shared" si="21"/>
        <v>857.81325957895535</v>
      </c>
      <c r="O142" s="253">
        <f t="shared" si="24"/>
        <v>23.474793917147355</v>
      </c>
      <c r="P142" s="253">
        <f t="shared" si="25"/>
        <v>2.9753250293636083E-2</v>
      </c>
      <c r="Q142" s="253">
        <f t="shared" si="26"/>
        <v>2.9319210720075494E-2</v>
      </c>
      <c r="R142" s="253">
        <f t="shared" si="27"/>
        <v>70.70211851074987</v>
      </c>
      <c r="S142" s="253">
        <f t="shared" si="28"/>
        <v>23.235945835043083</v>
      </c>
      <c r="T142" s="253">
        <f t="shared" si="19"/>
        <v>54.600949373085427</v>
      </c>
      <c r="U142" s="253">
        <f t="shared" si="20"/>
        <v>26.96695820479588</v>
      </c>
    </row>
    <row r="143" spans="1:21" ht="15" x14ac:dyDescent="0.25">
      <c r="A143" s="253">
        <v>2005</v>
      </c>
      <c r="B143" s="264">
        <v>1181.4100000000001</v>
      </c>
      <c r="C143" s="265">
        <v>22.22</v>
      </c>
      <c r="D143" s="266">
        <v>69.930000000000007</v>
      </c>
      <c r="E143" s="261">
        <v>3.41</v>
      </c>
      <c r="F143" s="261">
        <v>4.22</v>
      </c>
      <c r="G143" s="254">
        <v>190.7</v>
      </c>
      <c r="H143" s="249">
        <f t="shared" si="22"/>
        <v>0.99446732223903167</v>
      </c>
      <c r="I143" s="249">
        <v>29790.295774838196</v>
      </c>
      <c r="J143" s="253">
        <f>J142+1</f>
        <v>2005</v>
      </c>
      <c r="K143" s="253">
        <f t="shared" si="23"/>
        <v>1426.6129774514948</v>
      </c>
      <c r="L143" s="253">
        <v>748.90715745002888</v>
      </c>
      <c r="M143" s="253">
        <v>775.80148521928527</v>
      </c>
      <c r="N143" s="253">
        <f t="shared" si="21"/>
        <v>920.32229985920151</v>
      </c>
      <c r="O143" s="253">
        <f t="shared" si="24"/>
        <v>25.803437216338882</v>
      </c>
      <c r="P143" s="253">
        <f t="shared" si="25"/>
        <v>5.8980447745962783E-2</v>
      </c>
      <c r="Q143" s="253">
        <f t="shared" si="26"/>
        <v>5.7306603508282164E-2</v>
      </c>
      <c r="R143" s="253">
        <f t="shared" si="27"/>
        <v>81.207667170953101</v>
      </c>
      <c r="S143" s="253">
        <f t="shared" si="28"/>
        <v>20.177796754910336</v>
      </c>
      <c r="T143" s="253">
        <f t="shared" si="19"/>
        <v>57.656749250802498</v>
      </c>
      <c r="U143" s="253">
        <f t="shared" si="20"/>
        <v>26.127988502608684</v>
      </c>
    </row>
    <row r="144" spans="1:21" x14ac:dyDescent="0.15">
      <c r="A144" s="253">
        <v>2006</v>
      </c>
      <c r="B144" s="251">
        <v>1278.73</v>
      </c>
      <c r="C144" s="265">
        <v>24.88</v>
      </c>
      <c r="D144" s="266">
        <v>81.510000000000005</v>
      </c>
      <c r="E144" s="261">
        <v>5.32</v>
      </c>
      <c r="F144" s="267">
        <v>4.42</v>
      </c>
      <c r="G144" s="254">
        <v>198.3</v>
      </c>
      <c r="H144" s="249">
        <f t="shared" si="22"/>
        <v>1.0317838510789661</v>
      </c>
      <c r="I144" s="249">
        <v>30364.433438190215</v>
      </c>
      <c r="J144" s="249">
        <v>2006</v>
      </c>
      <c r="K144" s="253">
        <f t="shared" si="23"/>
        <v>1484.9518124054462</v>
      </c>
      <c r="L144" s="253">
        <v>770.32837728696722</v>
      </c>
      <c r="M144" s="253">
        <v>774.41509969688252</v>
      </c>
      <c r="N144" s="253">
        <f t="shared" si="21"/>
        <v>967.54454353408187</v>
      </c>
      <c r="O144" s="253">
        <f t="shared" si="24"/>
        <v>28.304908702869337</v>
      </c>
      <c r="P144" s="253">
        <f t="shared" si="25"/>
        <v>0.11014420374305728</v>
      </c>
      <c r="Q144" s="253">
        <f t="shared" si="26"/>
        <v>0.10448992016827678</v>
      </c>
      <c r="R144" s="253">
        <f t="shared" si="27"/>
        <v>92.730430400758834</v>
      </c>
      <c r="S144" s="253">
        <f t="shared" si="28"/>
        <v>18.285857285857283</v>
      </c>
      <c r="T144" s="253">
        <f t="shared" si="19"/>
        <v>61.324044710740097</v>
      </c>
      <c r="U144" s="253">
        <f t="shared" si="20"/>
        <v>25.75503877171462</v>
      </c>
    </row>
    <row r="145" spans="1:21" x14ac:dyDescent="0.15">
      <c r="A145" s="253">
        <v>2007</v>
      </c>
      <c r="B145" s="251">
        <v>1424.16</v>
      </c>
      <c r="C145" s="265">
        <v>27.73</v>
      </c>
      <c r="D145" s="266">
        <v>66.180000000000007</v>
      </c>
      <c r="E145" s="268">
        <v>5.34</v>
      </c>
      <c r="F145" s="267">
        <v>4.76</v>
      </c>
      <c r="G145" s="250">
        <v>202.416</v>
      </c>
      <c r="H145" s="249">
        <f t="shared" si="22"/>
        <v>1.009683750355147</v>
      </c>
      <c r="I145" s="249">
        <v>30867.609872173445</v>
      </c>
      <c r="J145" s="249">
        <v>2007</v>
      </c>
      <c r="K145" s="253">
        <f t="shared" si="23"/>
        <v>1620.2057386767844</v>
      </c>
      <c r="L145" s="253">
        <v>790.48374177705375</v>
      </c>
      <c r="M145" s="253">
        <v>798.24291147776353</v>
      </c>
      <c r="N145" s="253">
        <f t="shared" si="21"/>
        <v>1004.9851479070352</v>
      </c>
      <c r="O145" s="253">
        <f t="shared" si="24"/>
        <v>30.238016857656977</v>
      </c>
      <c r="P145" s="253">
        <f t="shared" si="25"/>
        <v>-5.3392550559229458E-2</v>
      </c>
      <c r="Q145" s="253">
        <f t="shared" si="26"/>
        <v>-5.4870791859177731E-2</v>
      </c>
      <c r="R145" s="253">
        <f t="shared" si="27"/>
        <v>72.165595226820727</v>
      </c>
      <c r="S145" s="253">
        <f t="shared" si="28"/>
        <v>17.472211998527786</v>
      </c>
      <c r="T145" s="253">
        <f t="shared" si="19"/>
        <v>62.880504233422172</v>
      </c>
      <c r="U145" s="253">
        <f t="shared" si="20"/>
        <v>26.420399148802833</v>
      </c>
    </row>
    <row r="146" spans="1:21" x14ac:dyDescent="0.15">
      <c r="A146" s="253">
        <v>2008</v>
      </c>
      <c r="B146" s="251">
        <v>1378.76</v>
      </c>
      <c r="C146" s="265">
        <v>28.39</v>
      </c>
      <c r="D146" s="266">
        <v>14.88</v>
      </c>
      <c r="E146" s="269">
        <f>(3.71+3.13)/2</f>
        <v>3.42</v>
      </c>
      <c r="F146" s="267">
        <v>3.74</v>
      </c>
      <c r="G146" s="248">
        <v>211.18</v>
      </c>
      <c r="H146" s="249">
        <f t="shared" si="22"/>
        <v>1.0343812297826591</v>
      </c>
      <c r="I146" s="249">
        <v>30509.081236926533</v>
      </c>
      <c r="J146" s="249">
        <v>2008</v>
      </c>
      <c r="K146" s="253">
        <f t="shared" si="23"/>
        <v>1503.4608050004736</v>
      </c>
      <c r="L146" s="253">
        <v>809.89606225127488</v>
      </c>
      <c r="M146" s="253">
        <v>804.69447125121746</v>
      </c>
      <c r="N146" s="253">
        <f t="shared" si="21"/>
        <v>928.86255553349815</v>
      </c>
      <c r="O146" s="253">
        <f t="shared" si="24"/>
        <v>30.963134936985835</v>
      </c>
      <c r="P146" s="253">
        <f t="shared" si="25"/>
        <v>-0.35149942242166116</v>
      </c>
      <c r="Q146" s="253">
        <f t="shared" si="26"/>
        <v>-0.4330923845886584</v>
      </c>
      <c r="R146" s="253">
        <f t="shared" si="27"/>
        <v>16.228652619314872</v>
      </c>
      <c r="S146" s="253">
        <f t="shared" si="28"/>
        <v>20.833484436385614</v>
      </c>
      <c r="T146" s="253">
        <f t="shared" ref="T146:T151" si="29">AVERAGE(R137:R146)</f>
        <v>59.218001996875259</v>
      </c>
      <c r="U146" s="253">
        <f t="shared" si="20"/>
        <v>23.909808347264427</v>
      </c>
    </row>
    <row r="147" spans="1:21" x14ac:dyDescent="0.15">
      <c r="A147" s="253">
        <v>2009</v>
      </c>
      <c r="B147" s="251">
        <v>865.58</v>
      </c>
      <c r="C147" s="270">
        <v>22.41</v>
      </c>
      <c r="D147" s="270">
        <v>50.97</v>
      </c>
      <c r="E147" s="271">
        <f>(1.53+0.5)/2</f>
        <v>1.0150000000000001</v>
      </c>
      <c r="F147" s="267">
        <v>2.52</v>
      </c>
      <c r="G147" s="248">
        <v>211.143</v>
      </c>
      <c r="H147" s="249">
        <f t="shared" si="22"/>
        <v>0.98430501806753523</v>
      </c>
      <c r="I147" s="249">
        <v>29933.85467579016</v>
      </c>
      <c r="J147" s="249">
        <v>2009</v>
      </c>
      <c r="K147" s="253">
        <f t="shared" si="23"/>
        <v>944.03206547221555</v>
      </c>
      <c r="L147" s="253">
        <f>$B147*$G$145/$G147</f>
        <v>829.80369361049156</v>
      </c>
      <c r="M147" s="253">
        <f>$B147*$G$145/$G147</f>
        <v>829.80369361049156</v>
      </c>
      <c r="N147" s="253">
        <f>$B147*$G$145/$G147</f>
        <v>829.80369361049156</v>
      </c>
      <c r="O147" s="253">
        <f t="shared" si="24"/>
        <v>23.815802516994559</v>
      </c>
      <c r="P147" s="253">
        <f>(K148-K147+O147)/K147</f>
        <v>0.29008238650075679</v>
      </c>
      <c r="Q147" s="253">
        <f t="shared" si="26"/>
        <v>0.25470608183872878</v>
      </c>
      <c r="R147" s="253">
        <f t="shared" si="27"/>
        <v>54.167400905453491</v>
      </c>
      <c r="S147" s="253">
        <f t="shared" si="28"/>
        <v>58.170698924731184</v>
      </c>
      <c r="T147" s="253">
        <f t="shared" si="29"/>
        <v>58.063303935761851</v>
      </c>
      <c r="U147" s="253">
        <f>K147/T146</f>
        <v>15.941639934458259</v>
      </c>
    </row>
    <row r="148" spans="1:21" x14ac:dyDescent="0.15">
      <c r="A148" s="253">
        <v>2010</v>
      </c>
      <c r="B148" s="248">
        <v>1123.58</v>
      </c>
      <c r="C148" s="261">
        <v>22.73</v>
      </c>
      <c r="D148" s="254">
        <v>77.349999999999994</v>
      </c>
      <c r="E148" s="267">
        <f>(0.29+0.62)/2</f>
        <v>0.45499999999999996</v>
      </c>
      <c r="F148" s="267">
        <v>3.73</v>
      </c>
      <c r="G148" s="248">
        <v>216.68700000000001</v>
      </c>
      <c r="H148" s="249">
        <f t="shared" si="22"/>
        <v>0.98842049127475329</v>
      </c>
      <c r="J148" s="249">
        <v>2010</v>
      </c>
      <c r="K148" s="253">
        <f t="shared" si="23"/>
        <v>1194.06333744064</v>
      </c>
      <c r="L148" s="253"/>
      <c r="M148" s="253"/>
      <c r="N148" s="253"/>
      <c r="O148" s="253">
        <f t="shared" si="24"/>
        <v>23.768018780962933</v>
      </c>
      <c r="P148" s="253">
        <f>(K149-K148+O148)/K148</f>
        <v>0.14312350749611549</v>
      </c>
      <c r="Q148" s="253">
        <f>LN(1+P148)</f>
        <v>0.13376443452724995</v>
      </c>
      <c r="R148" s="253">
        <f t="shared" si="27"/>
        <v>80.882369234821056</v>
      </c>
      <c r="S148" s="253">
        <f t="shared" si="28"/>
        <v>22.043947420051005</v>
      </c>
      <c r="T148" s="253">
        <f t="shared" si="29"/>
        <v>59.575869814126875</v>
      </c>
      <c r="U148" s="253">
        <f>K148/T147</f>
        <v>20.564853470303518</v>
      </c>
    </row>
    <row r="149" spans="1:21" x14ac:dyDescent="0.15">
      <c r="A149" s="253">
        <v>2011</v>
      </c>
      <c r="B149" s="248">
        <v>1282.6199999999999</v>
      </c>
      <c r="C149" s="261">
        <v>26.43</v>
      </c>
      <c r="D149" s="254">
        <v>86.95</v>
      </c>
      <c r="E149" s="267">
        <f>(0.38+0.35)/2</f>
        <v>0.36499999999999999</v>
      </c>
      <c r="F149" s="267">
        <v>3.39</v>
      </c>
      <c r="G149" s="248">
        <v>220.22300000000001</v>
      </c>
      <c r="H149" s="249">
        <f t="shared" si="22"/>
        <v>0.97512546687843293</v>
      </c>
      <c r="J149" s="249">
        <v>2011</v>
      </c>
      <c r="K149" s="253">
        <f t="shared" si="23"/>
        <v>1341.1938516866992</v>
      </c>
      <c r="L149" s="253"/>
      <c r="M149" s="253"/>
      <c r="N149" s="253"/>
      <c r="O149" s="253">
        <f t="shared" si="24"/>
        <v>26.851522731784794</v>
      </c>
      <c r="P149" s="253">
        <f>(K150-K149+O149)/K149</f>
        <v>5.2044392665352435E-3</v>
      </c>
      <c r="Q149" s="253">
        <f>LN(1+P149)</f>
        <v>5.1909429793141788E-3</v>
      </c>
      <c r="R149" s="253">
        <f t="shared" si="27"/>
        <v>88.336734828932578</v>
      </c>
      <c r="S149" s="253">
        <f t="shared" si="28"/>
        <v>16.582029734970913</v>
      </c>
      <c r="T149" s="253">
        <f t="shared" si="29"/>
        <v>65.199146233214378</v>
      </c>
      <c r="U149" s="253">
        <f>K149/T148</f>
        <v>22.512367102169776</v>
      </c>
    </row>
    <row r="150" spans="1:21" x14ac:dyDescent="0.15">
      <c r="A150" s="253">
        <v>2012</v>
      </c>
      <c r="B150" s="252">
        <v>1300.58</v>
      </c>
      <c r="C150" s="261">
        <v>31.25</v>
      </c>
      <c r="D150" s="254">
        <v>86.51</v>
      </c>
      <c r="E150" s="267"/>
      <c r="F150" s="267">
        <v>1.97</v>
      </c>
      <c r="G150" s="248">
        <v>226.66499999999999</v>
      </c>
      <c r="H150" s="249">
        <f t="shared" si="22"/>
        <v>0.98430171964564872</v>
      </c>
      <c r="J150" s="249">
        <v>2012</v>
      </c>
      <c r="K150" s="253">
        <f t="shared" si="23"/>
        <v>1321.3224909006683</v>
      </c>
      <c r="L150" s="253"/>
      <c r="M150" s="253"/>
      <c r="N150" s="253"/>
      <c r="O150" s="253">
        <f t="shared" si="24"/>
        <v>31.25</v>
      </c>
      <c r="P150" s="253">
        <f>(K151-K150+O150)/K150</f>
        <v>0.14404319188542433</v>
      </c>
      <c r="Q150" s="253">
        <f>LN(1+P150)</f>
        <v>0.13456864738950033</v>
      </c>
      <c r="R150" s="253"/>
      <c r="S150" s="253">
        <f>K150/R149</f>
        <v>14.957791834387576</v>
      </c>
      <c r="T150" s="253">
        <f t="shared" si="29"/>
        <v>68.55832171818659</v>
      </c>
      <c r="U150" s="253">
        <f>K150/T149</f>
        <v>20.26594774990393</v>
      </c>
    </row>
    <row r="151" spans="1:21" x14ac:dyDescent="0.15">
      <c r="A151" s="253">
        <v>2013</v>
      </c>
      <c r="B151" s="252">
        <v>1480.4</v>
      </c>
      <c r="C151" s="261">
        <v>34.99</v>
      </c>
      <c r="D151" s="254">
        <v>100.2</v>
      </c>
      <c r="E151" s="267"/>
      <c r="F151" s="267">
        <v>1.91</v>
      </c>
      <c r="G151" s="248">
        <v>230.28</v>
      </c>
      <c r="J151" s="249">
        <v>2013</v>
      </c>
      <c r="K151" s="253">
        <f t="shared" si="23"/>
        <v>1480.4</v>
      </c>
      <c r="L151" s="253"/>
      <c r="M151" s="253"/>
      <c r="N151" s="253"/>
      <c r="O151" s="253"/>
      <c r="P151" s="253"/>
      <c r="Q151" s="253"/>
      <c r="R151" s="253"/>
      <c r="S151" s="253"/>
      <c r="T151" s="253">
        <f t="shared" si="29"/>
        <v>69.552621112225566</v>
      </c>
      <c r="U151" s="253">
        <f>K151/T150</f>
        <v>21.593294043650602</v>
      </c>
    </row>
    <row r="152" spans="1:21" ht="12.75" x14ac:dyDescent="0.2">
      <c r="A152" s="253">
        <v>2014</v>
      </c>
      <c r="B152" s="252">
        <v>1822.36</v>
      </c>
      <c r="C152" s="261">
        <v>39.44</v>
      </c>
      <c r="D152" s="254">
        <v>102.31</v>
      </c>
      <c r="F152" s="267">
        <v>2.86</v>
      </c>
      <c r="G152" s="272">
        <v>233.916</v>
      </c>
      <c r="K152" s="253">
        <f t="shared" si="23"/>
        <v>1794.0331606217617</v>
      </c>
    </row>
    <row r="153" spans="1:21" ht="12.75" x14ac:dyDescent="0.2">
      <c r="A153" s="253">
        <v>2015</v>
      </c>
      <c r="B153" s="252">
        <v>2028.18</v>
      </c>
      <c r="C153" s="261">
        <v>43.39</v>
      </c>
      <c r="F153" s="267">
        <v>1.88</v>
      </c>
      <c r="G153" s="272">
        <v>233.70699999999999</v>
      </c>
      <c r="K153" s="253">
        <f t="shared" si="23"/>
        <v>1998.4394579537627</v>
      </c>
    </row>
    <row r="154" spans="1:21" ht="12.75" x14ac:dyDescent="0.2">
      <c r="A154" s="253">
        <v>2016</v>
      </c>
      <c r="B154" s="252">
        <v>1918.6</v>
      </c>
      <c r="F154" s="267"/>
      <c r="G154" s="272"/>
    </row>
    <row r="155" spans="1:21" ht="12.75" x14ac:dyDescent="0.2">
      <c r="F155" s="267"/>
      <c r="G155" s="272"/>
    </row>
    <row r="156" spans="1:21" ht="12.75" x14ac:dyDescent="0.2">
      <c r="F156" s="267"/>
      <c r="G156" s="272"/>
    </row>
    <row r="157" spans="1:21" ht="12.75" x14ac:dyDescent="0.2">
      <c r="A157" s="253"/>
      <c r="B157" s="249" t="s">
        <v>3593</v>
      </c>
      <c r="C157" s="253"/>
      <c r="D157" s="253"/>
      <c r="E157" s="256"/>
      <c r="F157" s="267"/>
      <c r="G157" s="272"/>
    </row>
    <row r="158" spans="1:21" x14ac:dyDescent="0.15">
      <c r="A158" s="253"/>
      <c r="B158" s="249" t="s">
        <v>3594</v>
      </c>
      <c r="C158" s="253"/>
      <c r="D158" s="253"/>
    </row>
    <row r="159" spans="1:21" x14ac:dyDescent="0.15">
      <c r="A159" s="253"/>
      <c r="B159" s="249" t="s">
        <v>3595</v>
      </c>
      <c r="C159" s="253"/>
      <c r="D159" s="253"/>
    </row>
    <row r="160" spans="1:21" x14ac:dyDescent="0.15">
      <c r="A160" s="253"/>
      <c r="B160" s="249" t="s">
        <v>3596</v>
      </c>
      <c r="C160" s="253"/>
      <c r="D160" s="253"/>
      <c r="L160" s="253"/>
      <c r="M160" s="253"/>
      <c r="N160" s="253"/>
    </row>
    <row r="161" spans="1:14" x14ac:dyDescent="0.15">
      <c r="A161" s="253"/>
      <c r="B161" s="273" t="s">
        <v>3597</v>
      </c>
      <c r="C161" s="253"/>
      <c r="D161" s="253"/>
    </row>
    <row r="162" spans="1:14" x14ac:dyDescent="0.15">
      <c r="A162" s="253"/>
      <c r="B162" s="253"/>
      <c r="C162" s="253"/>
      <c r="D162" s="253"/>
    </row>
    <row r="163" spans="1:14" x14ac:dyDescent="0.15">
      <c r="A163" s="253"/>
      <c r="B163" s="253"/>
      <c r="C163" s="253"/>
      <c r="D163" s="253"/>
    </row>
    <row r="164" spans="1:14" x14ac:dyDescent="0.15">
      <c r="A164" s="253"/>
      <c r="B164" s="253"/>
      <c r="C164" s="253"/>
      <c r="D164" s="253"/>
    </row>
    <row r="165" spans="1:14" x14ac:dyDescent="0.15">
      <c r="A165" s="253"/>
      <c r="B165" s="253"/>
      <c r="C165" s="253"/>
      <c r="D165" s="253"/>
    </row>
    <row r="166" spans="1:14" x14ac:dyDescent="0.15">
      <c r="A166" s="253"/>
      <c r="B166" s="253"/>
      <c r="C166" s="253"/>
      <c r="D166" s="253"/>
    </row>
    <row r="167" spans="1:14" x14ac:dyDescent="0.15">
      <c r="A167" s="253"/>
      <c r="B167" s="253"/>
      <c r="C167" s="253"/>
      <c r="D167" s="253"/>
    </row>
    <row r="168" spans="1:14" x14ac:dyDescent="0.15">
      <c r="A168" s="253"/>
      <c r="B168" s="253"/>
      <c r="C168" s="253"/>
      <c r="D168" s="253"/>
    </row>
    <row r="169" spans="1:14" x14ac:dyDescent="0.15">
      <c r="A169" s="253"/>
      <c r="B169" s="253"/>
      <c r="C169" s="253"/>
      <c r="D169" s="253"/>
    </row>
    <row r="170" spans="1:14" x14ac:dyDescent="0.15">
      <c r="A170" s="253"/>
      <c r="B170" s="253"/>
      <c r="C170" s="253"/>
      <c r="D170" s="253"/>
    </row>
    <row r="171" spans="1:14" x14ac:dyDescent="0.15">
      <c r="A171" s="253"/>
      <c r="B171" s="253"/>
      <c r="C171" s="253"/>
      <c r="D171" s="253"/>
    </row>
    <row r="172" spans="1:14" x14ac:dyDescent="0.15">
      <c r="A172" s="253"/>
      <c r="B172" s="253"/>
      <c r="C172" s="253"/>
      <c r="D172" s="253"/>
    </row>
    <row r="173" spans="1:14" x14ac:dyDescent="0.15">
      <c r="A173" s="253"/>
      <c r="B173" s="253"/>
      <c r="C173" s="253"/>
      <c r="D173" s="253"/>
    </row>
    <row r="174" spans="1:14" x14ac:dyDescent="0.15">
      <c r="A174" s="253"/>
      <c r="B174" s="253"/>
      <c r="C174" s="253"/>
      <c r="D174" s="253"/>
    </row>
    <row r="175" spans="1:14" x14ac:dyDescent="0.15">
      <c r="A175" s="253"/>
      <c r="B175" s="253"/>
      <c r="C175" s="253"/>
      <c r="D175" s="253"/>
      <c r="E175" s="253"/>
      <c r="F175" s="253"/>
      <c r="G175" s="253"/>
      <c r="H175" s="253"/>
      <c r="I175" s="253"/>
      <c r="J175" s="253"/>
      <c r="K175" s="253"/>
      <c r="L175" s="253"/>
      <c r="M175" s="253"/>
      <c r="N175" s="253"/>
    </row>
    <row r="176" spans="1:14" x14ac:dyDescent="0.15">
      <c r="A176" s="253"/>
      <c r="B176" s="253"/>
      <c r="C176" s="253"/>
      <c r="D176" s="253"/>
      <c r="E176" s="253"/>
      <c r="F176" s="253"/>
      <c r="G176" s="253"/>
      <c r="H176" s="253"/>
      <c r="I176" s="253"/>
      <c r="J176" s="253"/>
      <c r="K176" s="253"/>
      <c r="L176" s="253"/>
      <c r="M176" s="253"/>
      <c r="N176" s="253"/>
    </row>
    <row r="177" spans="1:14" x14ac:dyDescent="0.15">
      <c r="A177" s="253"/>
      <c r="B177" s="253"/>
      <c r="C177" s="253"/>
      <c r="D177" s="253"/>
      <c r="E177" s="253"/>
      <c r="F177" s="253"/>
      <c r="G177" s="253"/>
      <c r="H177" s="253"/>
      <c r="I177" s="253"/>
      <c r="J177" s="253"/>
      <c r="K177" s="253"/>
      <c r="L177" s="253"/>
      <c r="M177" s="253"/>
      <c r="N177" s="253"/>
    </row>
    <row r="178" spans="1:14" x14ac:dyDescent="0.15">
      <c r="A178" s="253"/>
      <c r="B178" s="253"/>
      <c r="C178" s="253"/>
      <c r="D178" s="253"/>
      <c r="E178" s="253"/>
      <c r="F178" s="253"/>
      <c r="G178" s="253"/>
      <c r="H178" s="253"/>
      <c r="I178" s="253"/>
      <c r="J178" s="253"/>
      <c r="K178" s="253"/>
      <c r="L178" s="253"/>
      <c r="M178" s="253"/>
      <c r="N178" s="253"/>
    </row>
    <row r="179" spans="1:14" x14ac:dyDescent="0.15">
      <c r="A179" s="253"/>
      <c r="B179" s="253"/>
      <c r="C179" s="253"/>
      <c r="D179" s="253"/>
      <c r="E179" s="253"/>
      <c r="F179" s="253"/>
      <c r="G179" s="253"/>
      <c r="H179" s="253"/>
      <c r="I179" s="253"/>
      <c r="J179" s="253"/>
      <c r="K179" s="253"/>
      <c r="L179" s="253"/>
      <c r="M179" s="253"/>
      <c r="N179" s="253"/>
    </row>
    <row r="180" spans="1:14" x14ac:dyDescent="0.15">
      <c r="A180" s="253"/>
      <c r="B180" s="253"/>
      <c r="C180" s="253"/>
      <c r="D180" s="253"/>
      <c r="E180" s="253"/>
      <c r="F180" s="253"/>
      <c r="G180" s="253"/>
      <c r="H180" s="253"/>
      <c r="I180" s="253"/>
      <c r="J180" s="253"/>
      <c r="K180" s="253"/>
      <c r="L180" s="253"/>
      <c r="M180" s="253"/>
      <c r="N180" s="253"/>
    </row>
    <row r="181" spans="1:14" x14ac:dyDescent="0.15">
      <c r="A181" s="253"/>
      <c r="B181" s="253"/>
      <c r="C181" s="253"/>
      <c r="D181" s="253"/>
      <c r="E181" s="253"/>
      <c r="F181" s="253"/>
      <c r="G181" s="253"/>
      <c r="H181" s="253"/>
      <c r="I181" s="253"/>
      <c r="J181" s="253"/>
      <c r="K181" s="253"/>
      <c r="L181" s="253"/>
      <c r="M181" s="253"/>
      <c r="N181" s="253"/>
    </row>
    <row r="182" spans="1:14" x14ac:dyDescent="0.15">
      <c r="A182" s="253"/>
      <c r="B182" s="253"/>
      <c r="C182" s="253"/>
      <c r="D182" s="253"/>
      <c r="E182" s="253"/>
      <c r="F182" s="253"/>
      <c r="G182" s="253"/>
      <c r="H182" s="253"/>
      <c r="I182" s="253"/>
      <c r="J182" s="253"/>
      <c r="K182" s="253"/>
      <c r="L182" s="253"/>
      <c r="M182" s="253"/>
      <c r="N182" s="253"/>
    </row>
    <row r="183" spans="1:14" x14ac:dyDescent="0.15">
      <c r="A183" s="253"/>
      <c r="B183" s="253"/>
      <c r="C183" s="253"/>
      <c r="D183" s="253"/>
      <c r="E183" s="253"/>
      <c r="F183" s="253"/>
      <c r="G183" s="253"/>
      <c r="H183" s="253"/>
      <c r="I183" s="253"/>
      <c r="J183" s="253"/>
      <c r="K183" s="253"/>
      <c r="L183" s="253"/>
      <c r="M183" s="253"/>
      <c r="N183" s="253"/>
    </row>
    <row r="184" spans="1:14" x14ac:dyDescent="0.15">
      <c r="A184" s="253"/>
      <c r="B184" s="253"/>
      <c r="C184" s="253"/>
      <c r="D184" s="253"/>
      <c r="E184" s="253"/>
      <c r="F184" s="253"/>
      <c r="G184" s="253"/>
      <c r="H184" s="253"/>
      <c r="I184" s="253"/>
      <c r="J184" s="253"/>
      <c r="K184" s="253"/>
      <c r="L184" s="253"/>
      <c r="M184" s="253"/>
      <c r="N184" s="253"/>
    </row>
    <row r="185" spans="1:14" x14ac:dyDescent="0.15">
      <c r="A185" s="253"/>
      <c r="B185" s="253"/>
      <c r="C185" s="253"/>
      <c r="D185" s="253"/>
      <c r="E185" s="253"/>
      <c r="F185" s="253"/>
      <c r="G185" s="253"/>
      <c r="H185" s="253"/>
      <c r="I185" s="253"/>
      <c r="J185" s="253"/>
      <c r="K185" s="253"/>
      <c r="L185" s="253"/>
      <c r="M185" s="253"/>
      <c r="N185" s="253"/>
    </row>
    <row r="186" spans="1:14" x14ac:dyDescent="0.15">
      <c r="A186" s="253"/>
      <c r="B186" s="253"/>
      <c r="C186" s="253"/>
      <c r="D186" s="253"/>
      <c r="E186" s="253"/>
      <c r="F186" s="253"/>
      <c r="G186" s="253"/>
      <c r="H186" s="253"/>
      <c r="I186" s="253"/>
      <c r="J186" s="253"/>
      <c r="K186" s="253"/>
      <c r="L186" s="253"/>
      <c r="M186" s="253"/>
      <c r="N186" s="253"/>
    </row>
    <row r="187" spans="1:14" x14ac:dyDescent="0.15">
      <c r="A187" s="253"/>
      <c r="B187" s="253"/>
      <c r="C187" s="253"/>
      <c r="D187" s="253"/>
      <c r="E187" s="253"/>
      <c r="F187" s="253"/>
      <c r="G187" s="253"/>
      <c r="H187" s="253"/>
      <c r="I187" s="253"/>
      <c r="J187" s="253"/>
      <c r="K187" s="253"/>
      <c r="L187" s="253"/>
      <c r="M187" s="253"/>
      <c r="N187" s="253"/>
    </row>
    <row r="188" spans="1:14" x14ac:dyDescent="0.15">
      <c r="A188" s="253"/>
      <c r="B188" s="253"/>
      <c r="C188" s="253"/>
      <c r="D188" s="253"/>
      <c r="E188" s="253"/>
      <c r="F188" s="253"/>
      <c r="G188" s="253"/>
      <c r="H188" s="253"/>
      <c r="I188" s="253"/>
      <c r="J188" s="253"/>
      <c r="K188" s="253"/>
      <c r="L188" s="253"/>
      <c r="M188" s="253"/>
      <c r="N188" s="253"/>
    </row>
    <row r="189" spans="1:14" x14ac:dyDescent="0.15">
      <c r="A189" s="253"/>
      <c r="B189" s="253"/>
      <c r="C189" s="253"/>
      <c r="D189" s="253"/>
      <c r="E189" s="253"/>
      <c r="F189" s="253"/>
      <c r="G189" s="253"/>
      <c r="H189" s="253"/>
      <c r="I189" s="253"/>
      <c r="J189" s="253"/>
      <c r="K189" s="253"/>
      <c r="L189" s="253"/>
      <c r="M189" s="253"/>
      <c r="N189" s="253"/>
    </row>
    <row r="190" spans="1:14" x14ac:dyDescent="0.15">
      <c r="A190" s="253"/>
      <c r="B190" s="253"/>
      <c r="C190" s="253"/>
      <c r="D190" s="253"/>
      <c r="E190" s="253"/>
      <c r="F190" s="253"/>
      <c r="G190" s="253"/>
      <c r="H190" s="253"/>
      <c r="I190" s="253"/>
      <c r="J190" s="253"/>
      <c r="K190" s="253"/>
      <c r="L190" s="253"/>
      <c r="M190" s="253"/>
      <c r="N190" s="253"/>
    </row>
    <row r="191" spans="1:14" x14ac:dyDescent="0.15">
      <c r="A191" s="253"/>
      <c r="B191" s="253"/>
      <c r="C191" s="253"/>
      <c r="D191" s="253"/>
      <c r="E191" s="253"/>
      <c r="F191" s="253"/>
      <c r="G191" s="253"/>
      <c r="H191" s="253"/>
      <c r="I191" s="253"/>
      <c r="J191" s="253"/>
      <c r="K191" s="253"/>
      <c r="L191" s="253"/>
      <c r="M191" s="253"/>
      <c r="N191" s="253"/>
    </row>
    <row r="192" spans="1:14" x14ac:dyDescent="0.15">
      <c r="A192" s="253"/>
      <c r="B192" s="253"/>
      <c r="C192" s="253"/>
      <c r="D192" s="253"/>
      <c r="E192" s="253"/>
      <c r="F192" s="253"/>
      <c r="G192" s="253"/>
      <c r="H192" s="253"/>
      <c r="I192" s="253"/>
      <c r="J192" s="253"/>
      <c r="K192" s="253"/>
      <c r="L192" s="253"/>
      <c r="M192" s="253"/>
      <c r="N192" s="253"/>
    </row>
    <row r="193" spans="1:14" x14ac:dyDescent="0.15">
      <c r="A193" s="253"/>
      <c r="B193" s="253"/>
      <c r="C193" s="253"/>
      <c r="D193" s="253"/>
      <c r="E193" s="253"/>
      <c r="F193" s="253"/>
      <c r="G193" s="253"/>
      <c r="H193" s="253"/>
      <c r="I193" s="253"/>
      <c r="J193" s="253"/>
      <c r="K193" s="253"/>
      <c r="L193" s="253"/>
      <c r="M193" s="253"/>
      <c r="N193" s="253"/>
    </row>
    <row r="194" spans="1:14" x14ac:dyDescent="0.15">
      <c r="A194" s="253"/>
      <c r="B194" s="253"/>
      <c r="C194" s="253"/>
      <c r="D194" s="253"/>
      <c r="E194" s="253"/>
      <c r="F194" s="253"/>
      <c r="G194" s="253"/>
      <c r="H194" s="253"/>
      <c r="I194" s="253"/>
      <c r="J194" s="253"/>
      <c r="K194" s="253"/>
      <c r="L194" s="253"/>
      <c r="M194" s="253"/>
      <c r="N194" s="253"/>
    </row>
    <row r="195" spans="1:14" x14ac:dyDescent="0.15">
      <c r="A195" s="253"/>
      <c r="B195" s="253"/>
      <c r="C195" s="253"/>
      <c r="D195" s="253"/>
      <c r="E195" s="253"/>
      <c r="F195" s="253"/>
      <c r="G195" s="253"/>
      <c r="H195" s="253"/>
      <c r="I195" s="253"/>
      <c r="J195" s="253"/>
      <c r="K195" s="253"/>
      <c r="L195" s="253"/>
      <c r="M195" s="253"/>
      <c r="N195" s="253"/>
    </row>
    <row r="196" spans="1:14" x14ac:dyDescent="0.15">
      <c r="A196" s="253"/>
      <c r="B196" s="253"/>
      <c r="C196" s="253"/>
      <c r="D196" s="253"/>
      <c r="E196" s="253"/>
      <c r="F196" s="253"/>
      <c r="G196" s="253"/>
      <c r="H196" s="253"/>
      <c r="I196" s="253"/>
      <c r="J196" s="253"/>
      <c r="K196" s="253"/>
      <c r="L196" s="253"/>
      <c r="M196" s="253"/>
      <c r="N196" s="253"/>
    </row>
    <row r="197" spans="1:14" x14ac:dyDescent="0.15">
      <c r="A197" s="253"/>
      <c r="B197" s="253"/>
      <c r="C197" s="253"/>
      <c r="D197" s="253"/>
      <c r="E197" s="253"/>
      <c r="F197" s="253"/>
      <c r="G197" s="253"/>
      <c r="H197" s="253"/>
      <c r="I197" s="253"/>
      <c r="J197" s="253"/>
      <c r="K197" s="253"/>
      <c r="L197" s="253"/>
      <c r="M197" s="253"/>
      <c r="N197" s="253"/>
    </row>
    <row r="198" spans="1:14" x14ac:dyDescent="0.15">
      <c r="A198" s="253"/>
      <c r="B198" s="253"/>
      <c r="C198" s="253"/>
      <c r="D198" s="253"/>
      <c r="E198" s="253"/>
      <c r="F198" s="253"/>
      <c r="G198" s="253"/>
      <c r="H198" s="253"/>
      <c r="I198" s="253"/>
      <c r="J198" s="253"/>
      <c r="K198" s="253"/>
      <c r="L198" s="253"/>
      <c r="M198" s="253"/>
      <c r="N198" s="253"/>
    </row>
    <row r="199" spans="1:14" x14ac:dyDescent="0.15">
      <c r="A199" s="253"/>
      <c r="B199" s="253"/>
      <c r="C199" s="253"/>
      <c r="D199" s="253"/>
      <c r="E199" s="253"/>
      <c r="F199" s="253"/>
      <c r="G199" s="253"/>
      <c r="H199" s="253"/>
      <c r="I199" s="253"/>
      <c r="J199" s="253"/>
      <c r="K199" s="253"/>
      <c r="L199" s="253"/>
      <c r="M199" s="253"/>
      <c r="N199" s="253"/>
    </row>
    <row r="200" spans="1:14" x14ac:dyDescent="0.15">
      <c r="A200" s="253"/>
      <c r="B200" s="253"/>
      <c r="C200" s="253"/>
      <c r="D200" s="253"/>
      <c r="E200" s="253"/>
      <c r="F200" s="253"/>
      <c r="G200" s="253"/>
      <c r="H200" s="253"/>
      <c r="I200" s="253"/>
      <c r="J200" s="253"/>
      <c r="K200" s="253"/>
      <c r="L200" s="253"/>
      <c r="M200" s="253"/>
      <c r="N200" s="253"/>
    </row>
    <row r="201" spans="1:14" x14ac:dyDescent="0.15">
      <c r="A201" s="253"/>
      <c r="B201" s="253"/>
      <c r="C201" s="253"/>
      <c r="D201" s="253"/>
      <c r="E201" s="253"/>
      <c r="F201" s="253"/>
      <c r="G201" s="253"/>
      <c r="H201" s="253"/>
      <c r="I201" s="253"/>
      <c r="J201" s="253"/>
      <c r="K201" s="253"/>
      <c r="L201" s="253"/>
      <c r="M201" s="253"/>
      <c r="N201" s="253"/>
    </row>
    <row r="202" spans="1:14" x14ac:dyDescent="0.15">
      <c r="A202" s="253"/>
      <c r="B202" s="253"/>
      <c r="C202" s="253"/>
      <c r="D202" s="253"/>
      <c r="E202" s="253"/>
      <c r="F202" s="253"/>
      <c r="G202" s="253"/>
      <c r="H202" s="253"/>
      <c r="I202" s="253"/>
      <c r="J202" s="253"/>
      <c r="K202" s="253"/>
      <c r="L202" s="253"/>
      <c r="M202" s="253"/>
      <c r="N202" s="253"/>
    </row>
    <row r="203" spans="1:14" x14ac:dyDescent="0.15">
      <c r="A203" s="253"/>
      <c r="B203" s="253"/>
      <c r="C203" s="253"/>
      <c r="D203" s="253"/>
      <c r="E203" s="253"/>
      <c r="F203" s="253"/>
      <c r="G203" s="253"/>
      <c r="H203" s="253"/>
      <c r="I203" s="253"/>
      <c r="J203" s="253"/>
      <c r="K203" s="253"/>
      <c r="L203" s="253"/>
      <c r="M203" s="253"/>
      <c r="N203" s="253"/>
    </row>
    <row r="204" spans="1:14" x14ac:dyDescent="0.15">
      <c r="A204" s="253"/>
      <c r="B204" s="253"/>
      <c r="C204" s="253"/>
      <c r="D204" s="253"/>
      <c r="E204" s="253"/>
      <c r="F204" s="253"/>
      <c r="G204" s="253"/>
      <c r="H204" s="253"/>
      <c r="I204" s="253"/>
      <c r="J204" s="253"/>
      <c r="K204" s="253"/>
      <c r="L204" s="253"/>
      <c r="M204" s="253"/>
      <c r="N204" s="253"/>
    </row>
    <row r="205" spans="1:14" x14ac:dyDescent="0.15">
      <c r="A205" s="253"/>
      <c r="B205" s="253"/>
      <c r="C205" s="253"/>
      <c r="D205" s="253"/>
      <c r="E205" s="253"/>
      <c r="F205" s="253"/>
      <c r="G205" s="253"/>
      <c r="H205" s="253"/>
      <c r="I205" s="253"/>
      <c r="J205" s="253"/>
      <c r="K205" s="253"/>
      <c r="L205" s="253"/>
      <c r="M205" s="253"/>
      <c r="N205" s="253"/>
    </row>
    <row r="206" spans="1:14" x14ac:dyDescent="0.15">
      <c r="A206" s="253"/>
      <c r="B206" s="253"/>
      <c r="C206" s="253"/>
      <c r="D206" s="253"/>
      <c r="E206" s="253"/>
      <c r="F206" s="253"/>
      <c r="G206" s="253"/>
      <c r="H206" s="253"/>
      <c r="I206" s="253"/>
      <c r="J206" s="253"/>
      <c r="K206" s="253"/>
      <c r="L206" s="253"/>
      <c r="M206" s="253"/>
      <c r="N206" s="253"/>
    </row>
    <row r="207" spans="1:14" x14ac:dyDescent="0.15">
      <c r="A207" s="253"/>
      <c r="B207" s="253"/>
      <c r="C207" s="253"/>
      <c r="D207" s="253"/>
      <c r="E207" s="253"/>
      <c r="F207" s="253"/>
      <c r="G207" s="253"/>
      <c r="H207" s="253"/>
      <c r="I207" s="253"/>
      <c r="J207" s="253"/>
      <c r="K207" s="253"/>
      <c r="L207" s="253"/>
      <c r="M207" s="253"/>
      <c r="N207" s="253"/>
    </row>
    <row r="208" spans="1:14" x14ac:dyDescent="0.15">
      <c r="A208" s="253"/>
      <c r="B208" s="253"/>
      <c r="C208" s="253"/>
      <c r="D208" s="253"/>
      <c r="E208" s="253"/>
      <c r="F208" s="253"/>
      <c r="G208" s="253"/>
      <c r="H208" s="253"/>
      <c r="I208" s="253"/>
      <c r="J208" s="253"/>
      <c r="K208" s="253"/>
      <c r="L208" s="253"/>
      <c r="M208" s="253"/>
      <c r="N208" s="253"/>
    </row>
    <row r="209" spans="1:14" x14ac:dyDescent="0.15">
      <c r="A209" s="253"/>
      <c r="B209" s="253"/>
      <c r="C209" s="253"/>
      <c r="D209" s="253"/>
      <c r="E209" s="253"/>
      <c r="F209" s="253"/>
      <c r="G209" s="253"/>
      <c r="H209" s="253"/>
      <c r="I209" s="253"/>
      <c r="J209" s="253"/>
      <c r="K209" s="253"/>
      <c r="L209" s="253"/>
      <c r="M209" s="253"/>
      <c r="N209" s="253"/>
    </row>
    <row r="210" spans="1:14" x14ac:dyDescent="0.15">
      <c r="A210" s="253"/>
      <c r="B210" s="253"/>
      <c r="C210" s="253"/>
      <c r="D210" s="253"/>
      <c r="E210" s="253"/>
      <c r="F210" s="253"/>
      <c r="G210" s="253"/>
      <c r="H210" s="253"/>
      <c r="I210" s="253"/>
      <c r="J210" s="253"/>
      <c r="K210" s="253"/>
      <c r="L210" s="253"/>
      <c r="M210" s="253"/>
      <c r="N210" s="253"/>
    </row>
    <row r="211" spans="1:14" x14ac:dyDescent="0.15">
      <c r="A211" s="253"/>
      <c r="B211" s="253"/>
      <c r="C211" s="253"/>
      <c r="D211" s="253"/>
      <c r="E211" s="253"/>
      <c r="F211" s="253"/>
      <c r="G211" s="253"/>
      <c r="H211" s="253"/>
      <c r="I211" s="253"/>
      <c r="J211" s="253"/>
      <c r="K211" s="253"/>
      <c r="L211" s="253"/>
      <c r="M211" s="253"/>
      <c r="N211" s="253"/>
    </row>
    <row r="212" spans="1:14" x14ac:dyDescent="0.15">
      <c r="A212" s="253"/>
      <c r="B212" s="253"/>
      <c r="C212" s="253"/>
      <c r="D212" s="253"/>
      <c r="E212" s="253"/>
      <c r="F212" s="253"/>
      <c r="G212" s="253"/>
      <c r="H212" s="253"/>
      <c r="I212" s="253"/>
      <c r="J212" s="253"/>
      <c r="K212" s="253"/>
      <c r="L212" s="253"/>
      <c r="M212" s="253"/>
      <c r="N212" s="253"/>
    </row>
    <row r="213" spans="1:14" x14ac:dyDescent="0.15">
      <c r="A213" s="253"/>
      <c r="B213" s="253"/>
      <c r="C213" s="253"/>
      <c r="D213" s="253"/>
      <c r="E213" s="253"/>
      <c r="F213" s="253"/>
      <c r="G213" s="253"/>
      <c r="H213" s="253"/>
      <c r="I213" s="253"/>
      <c r="J213" s="253"/>
      <c r="K213" s="253"/>
      <c r="L213" s="253"/>
      <c r="M213" s="253"/>
      <c r="N213" s="253"/>
    </row>
    <row r="214" spans="1:14" x14ac:dyDescent="0.15">
      <c r="A214" s="253"/>
      <c r="B214" s="253"/>
      <c r="C214" s="253"/>
      <c r="D214" s="253"/>
      <c r="E214" s="253"/>
      <c r="F214" s="253"/>
      <c r="G214" s="253"/>
      <c r="H214" s="253"/>
      <c r="I214" s="253"/>
      <c r="J214" s="253"/>
      <c r="K214" s="253"/>
      <c r="L214" s="253"/>
      <c r="M214" s="253"/>
      <c r="N214" s="253"/>
    </row>
    <row r="215" spans="1:14" x14ac:dyDescent="0.15">
      <c r="A215" s="253"/>
      <c r="B215" s="253"/>
      <c r="C215" s="253"/>
      <c r="D215" s="253"/>
      <c r="E215" s="253"/>
      <c r="F215" s="253"/>
      <c r="G215" s="253"/>
      <c r="H215" s="253"/>
      <c r="I215" s="253"/>
      <c r="J215" s="253"/>
      <c r="K215" s="253"/>
      <c r="L215" s="253"/>
      <c r="M215" s="253"/>
      <c r="N215" s="253"/>
    </row>
    <row r="216" spans="1:14" x14ac:dyDescent="0.15">
      <c r="A216" s="253"/>
      <c r="B216" s="253"/>
      <c r="C216" s="253"/>
      <c r="D216" s="253"/>
      <c r="E216" s="253"/>
      <c r="F216" s="253"/>
      <c r="G216" s="253"/>
      <c r="H216" s="253"/>
      <c r="I216" s="253"/>
      <c r="J216" s="253"/>
      <c r="K216" s="253"/>
      <c r="L216" s="253"/>
      <c r="M216" s="253"/>
      <c r="N216" s="253"/>
    </row>
    <row r="217" spans="1:14" x14ac:dyDescent="0.15">
      <c r="A217" s="253"/>
      <c r="B217" s="253"/>
      <c r="C217" s="253"/>
      <c r="D217" s="253"/>
      <c r="E217" s="253"/>
      <c r="F217" s="253"/>
      <c r="G217" s="253"/>
      <c r="H217" s="253"/>
      <c r="I217" s="253"/>
      <c r="J217" s="253"/>
      <c r="K217" s="253"/>
      <c r="L217" s="253"/>
      <c r="M217" s="253"/>
      <c r="N217" s="253"/>
    </row>
    <row r="218" spans="1:14" x14ac:dyDescent="0.15">
      <c r="A218" s="253"/>
      <c r="B218" s="253"/>
      <c r="C218" s="253"/>
      <c r="D218" s="253"/>
      <c r="E218" s="253"/>
      <c r="F218" s="253"/>
      <c r="G218" s="253"/>
      <c r="H218" s="253"/>
      <c r="I218" s="253"/>
      <c r="J218" s="253"/>
      <c r="K218" s="253"/>
      <c r="L218" s="253"/>
      <c r="M218" s="253"/>
      <c r="N218" s="253"/>
    </row>
    <row r="219" spans="1:14" x14ac:dyDescent="0.15">
      <c r="A219" s="253"/>
      <c r="B219" s="253"/>
      <c r="C219" s="253"/>
      <c r="D219" s="253"/>
      <c r="E219" s="253"/>
      <c r="F219" s="253"/>
      <c r="G219" s="253"/>
      <c r="H219" s="253"/>
      <c r="I219" s="253"/>
      <c r="J219" s="253"/>
      <c r="K219" s="253"/>
      <c r="L219" s="253"/>
      <c r="M219" s="253"/>
      <c r="N219" s="253"/>
    </row>
    <row r="220" spans="1:14" x14ac:dyDescent="0.15">
      <c r="A220" s="253"/>
      <c r="B220" s="253"/>
      <c r="C220" s="253"/>
      <c r="D220" s="253"/>
      <c r="E220" s="253"/>
      <c r="F220" s="253"/>
      <c r="G220" s="253"/>
      <c r="H220" s="253"/>
      <c r="I220" s="253"/>
      <c r="J220" s="253"/>
      <c r="K220" s="253"/>
      <c r="L220" s="253"/>
      <c r="M220" s="253"/>
      <c r="N220" s="253"/>
    </row>
    <row r="221" spans="1:14" x14ac:dyDescent="0.15">
      <c r="A221" s="253"/>
      <c r="B221" s="253"/>
      <c r="C221" s="253"/>
      <c r="D221" s="253"/>
      <c r="E221" s="253"/>
      <c r="F221" s="253"/>
      <c r="G221" s="253"/>
      <c r="H221" s="253"/>
      <c r="I221" s="253"/>
      <c r="J221" s="253"/>
      <c r="K221" s="253"/>
      <c r="L221" s="253"/>
      <c r="M221" s="253"/>
      <c r="N221" s="253"/>
    </row>
    <row r="222" spans="1:14" x14ac:dyDescent="0.15">
      <c r="A222" s="253"/>
      <c r="B222" s="253"/>
      <c r="C222" s="253"/>
      <c r="D222" s="253"/>
      <c r="E222" s="253"/>
      <c r="F222" s="253"/>
      <c r="G222" s="253"/>
      <c r="H222" s="253"/>
      <c r="I222" s="253"/>
      <c r="J222" s="253"/>
      <c r="K222" s="253"/>
      <c r="L222" s="253"/>
      <c r="M222" s="253"/>
      <c r="N222" s="253"/>
    </row>
    <row r="223" spans="1:14" x14ac:dyDescent="0.15">
      <c r="A223" s="253"/>
      <c r="B223" s="253"/>
      <c r="C223" s="253"/>
      <c r="D223" s="253"/>
      <c r="E223" s="253"/>
      <c r="F223" s="253"/>
      <c r="G223" s="253"/>
      <c r="H223" s="253"/>
      <c r="I223" s="253"/>
      <c r="J223" s="253"/>
      <c r="K223" s="253"/>
      <c r="L223" s="253"/>
      <c r="M223" s="253"/>
      <c r="N223" s="253"/>
    </row>
    <row r="224" spans="1:14" x14ac:dyDescent="0.15">
      <c r="A224" s="253"/>
      <c r="B224" s="253"/>
      <c r="C224" s="253"/>
      <c r="D224" s="253"/>
      <c r="E224" s="253"/>
      <c r="F224" s="253"/>
      <c r="G224" s="253"/>
      <c r="H224" s="253"/>
      <c r="I224" s="253"/>
      <c r="J224" s="253"/>
      <c r="K224" s="253"/>
      <c r="L224" s="253"/>
      <c r="M224" s="253"/>
      <c r="N224" s="253"/>
    </row>
    <row r="225" spans="1:14" x14ac:dyDescent="0.15">
      <c r="A225" s="253"/>
      <c r="B225" s="253"/>
      <c r="C225" s="253"/>
      <c r="D225" s="253"/>
      <c r="E225" s="253"/>
      <c r="F225" s="253"/>
      <c r="G225" s="253"/>
      <c r="H225" s="253"/>
      <c r="I225" s="253"/>
      <c r="J225" s="253"/>
      <c r="K225" s="253"/>
      <c r="L225" s="253"/>
      <c r="M225" s="253"/>
      <c r="N225" s="253"/>
    </row>
    <row r="226" spans="1:14" x14ac:dyDescent="0.15">
      <c r="A226" s="253"/>
      <c r="B226" s="253"/>
      <c r="C226" s="253"/>
      <c r="D226" s="253"/>
      <c r="E226" s="253"/>
      <c r="F226" s="253"/>
      <c r="G226" s="253"/>
      <c r="H226" s="253"/>
      <c r="I226" s="253"/>
      <c r="J226" s="253"/>
      <c r="K226" s="253"/>
      <c r="L226" s="253"/>
      <c r="M226" s="253"/>
      <c r="N226" s="253"/>
    </row>
    <row r="227" spans="1:14" x14ac:dyDescent="0.15">
      <c r="A227" s="253"/>
      <c r="B227" s="253"/>
      <c r="C227" s="253"/>
      <c r="D227" s="253"/>
      <c r="E227" s="253"/>
      <c r="F227" s="253"/>
      <c r="G227" s="253"/>
      <c r="H227" s="253"/>
      <c r="I227" s="253"/>
      <c r="J227" s="253"/>
      <c r="K227" s="253"/>
      <c r="L227" s="253"/>
      <c r="M227" s="253"/>
      <c r="N227" s="253"/>
    </row>
    <row r="228" spans="1:14" x14ac:dyDescent="0.15">
      <c r="A228" s="253"/>
      <c r="B228" s="253"/>
      <c r="C228" s="253"/>
      <c r="D228" s="253"/>
      <c r="E228" s="253"/>
      <c r="F228" s="253"/>
      <c r="G228" s="253"/>
      <c r="H228" s="253"/>
      <c r="I228" s="253"/>
      <c r="J228" s="253"/>
      <c r="K228" s="253"/>
      <c r="L228" s="253"/>
      <c r="M228" s="253"/>
      <c r="N228" s="253"/>
    </row>
    <row r="229" spans="1:14" x14ac:dyDescent="0.15">
      <c r="A229" s="253"/>
      <c r="B229" s="253"/>
      <c r="C229" s="253"/>
      <c r="D229" s="253"/>
      <c r="E229" s="253"/>
      <c r="F229" s="253"/>
      <c r="G229" s="253"/>
      <c r="H229" s="253"/>
      <c r="I229" s="253"/>
      <c r="J229" s="253"/>
      <c r="K229" s="253"/>
      <c r="L229" s="253"/>
      <c r="M229" s="253"/>
      <c r="N229" s="253"/>
    </row>
    <row r="230" spans="1:14" x14ac:dyDescent="0.15">
      <c r="A230" s="253"/>
      <c r="B230" s="253"/>
      <c r="C230" s="253"/>
      <c r="D230" s="253"/>
      <c r="E230" s="253"/>
      <c r="F230" s="253"/>
      <c r="G230" s="253"/>
      <c r="H230" s="253"/>
      <c r="I230" s="253"/>
      <c r="J230" s="253"/>
      <c r="K230" s="253"/>
      <c r="L230" s="253"/>
      <c r="M230" s="253"/>
      <c r="N230" s="253"/>
    </row>
    <row r="231" spans="1:14" x14ac:dyDescent="0.15">
      <c r="A231" s="253"/>
      <c r="B231" s="253"/>
      <c r="C231" s="253"/>
      <c r="D231" s="253"/>
      <c r="E231" s="253"/>
      <c r="F231" s="253"/>
      <c r="G231" s="253"/>
      <c r="H231" s="253"/>
      <c r="I231" s="253"/>
      <c r="J231" s="253"/>
      <c r="K231" s="253"/>
      <c r="L231" s="253"/>
      <c r="M231" s="253"/>
      <c r="N231" s="253"/>
    </row>
    <row r="232" spans="1:14" x14ac:dyDescent="0.15">
      <c r="A232" s="253"/>
      <c r="B232" s="253"/>
      <c r="C232" s="253"/>
      <c r="D232" s="253"/>
      <c r="E232" s="253"/>
      <c r="F232" s="253"/>
      <c r="G232" s="253"/>
      <c r="H232" s="253"/>
      <c r="I232" s="253"/>
      <c r="J232" s="253"/>
      <c r="K232" s="253"/>
      <c r="L232" s="253"/>
      <c r="M232" s="253"/>
      <c r="N232" s="253"/>
    </row>
    <row r="233" spans="1:14" x14ac:dyDescent="0.15">
      <c r="A233" s="253"/>
      <c r="B233" s="253"/>
      <c r="C233" s="253"/>
      <c r="D233" s="253"/>
      <c r="E233" s="253"/>
      <c r="F233" s="253"/>
      <c r="G233" s="253"/>
      <c r="H233" s="253"/>
      <c r="I233" s="253"/>
      <c r="J233" s="253"/>
      <c r="K233" s="253"/>
      <c r="L233" s="253"/>
      <c r="M233" s="253"/>
      <c r="N233" s="253"/>
    </row>
    <row r="234" spans="1:14" x14ac:dyDescent="0.15">
      <c r="A234" s="253"/>
      <c r="B234" s="253"/>
      <c r="C234" s="253"/>
      <c r="D234" s="253"/>
      <c r="E234" s="253"/>
      <c r="F234" s="253"/>
      <c r="G234" s="253"/>
      <c r="H234" s="253"/>
      <c r="I234" s="253"/>
      <c r="J234" s="253"/>
      <c r="K234" s="253"/>
      <c r="L234" s="253"/>
      <c r="M234" s="253"/>
      <c r="N234" s="253"/>
    </row>
    <row r="235" spans="1:14" x14ac:dyDescent="0.15">
      <c r="A235" s="253"/>
      <c r="B235" s="253"/>
      <c r="C235" s="253"/>
      <c r="D235" s="253"/>
      <c r="E235" s="253"/>
      <c r="F235" s="253"/>
      <c r="G235" s="253"/>
      <c r="H235" s="253"/>
      <c r="I235" s="253"/>
      <c r="J235" s="253"/>
      <c r="K235" s="253"/>
      <c r="L235" s="253"/>
      <c r="M235" s="253"/>
      <c r="N235" s="253"/>
    </row>
    <row r="236" spans="1:14" x14ac:dyDescent="0.15">
      <c r="A236" s="253"/>
      <c r="B236" s="253"/>
      <c r="C236" s="253"/>
      <c r="D236" s="253"/>
      <c r="E236" s="253"/>
      <c r="F236" s="253"/>
      <c r="G236" s="253"/>
      <c r="H236" s="253"/>
      <c r="I236" s="253"/>
      <c r="J236" s="253"/>
      <c r="K236" s="253"/>
      <c r="L236" s="253"/>
      <c r="M236" s="253"/>
      <c r="N236" s="253"/>
    </row>
    <row r="237" spans="1:14" x14ac:dyDescent="0.15">
      <c r="A237" s="253"/>
      <c r="B237" s="253"/>
      <c r="C237" s="253"/>
      <c r="D237" s="253"/>
      <c r="E237" s="253"/>
      <c r="F237" s="253"/>
      <c r="G237" s="253"/>
      <c r="H237" s="253"/>
      <c r="I237" s="253"/>
      <c r="J237" s="253"/>
      <c r="K237" s="253"/>
      <c r="L237" s="253"/>
      <c r="M237" s="253"/>
      <c r="N237" s="253"/>
    </row>
    <row r="238" spans="1:14" x14ac:dyDescent="0.15">
      <c r="A238" s="253"/>
      <c r="B238" s="253"/>
      <c r="C238" s="253"/>
      <c r="D238" s="253"/>
      <c r="E238" s="253"/>
      <c r="F238" s="253"/>
      <c r="G238" s="253"/>
      <c r="H238" s="253"/>
      <c r="I238" s="253"/>
      <c r="J238" s="253"/>
      <c r="K238" s="253"/>
      <c r="L238" s="253"/>
      <c r="M238" s="253"/>
      <c r="N238" s="253"/>
    </row>
    <row r="239" spans="1:14" x14ac:dyDescent="0.15">
      <c r="A239" s="253"/>
      <c r="B239" s="253"/>
      <c r="C239" s="253"/>
      <c r="D239" s="253"/>
      <c r="E239" s="253"/>
      <c r="F239" s="253"/>
      <c r="G239" s="253"/>
      <c r="H239" s="253"/>
      <c r="I239" s="253"/>
      <c r="J239" s="253"/>
      <c r="K239" s="253"/>
      <c r="L239" s="253"/>
      <c r="M239" s="253"/>
      <c r="N239" s="253"/>
    </row>
    <row r="240" spans="1:14" x14ac:dyDescent="0.15">
      <c r="A240" s="253"/>
      <c r="B240" s="253"/>
      <c r="C240" s="253"/>
      <c r="D240" s="253"/>
      <c r="E240" s="253"/>
      <c r="F240" s="253"/>
      <c r="G240" s="253"/>
      <c r="H240" s="253"/>
      <c r="I240" s="253"/>
      <c r="J240" s="253"/>
      <c r="K240" s="253"/>
      <c r="L240" s="253"/>
      <c r="M240" s="253"/>
      <c r="N240" s="253"/>
    </row>
    <row r="241" spans="1:14" x14ac:dyDescent="0.15">
      <c r="A241" s="253"/>
      <c r="B241" s="253"/>
      <c r="C241" s="253"/>
      <c r="D241" s="253"/>
      <c r="E241" s="253"/>
      <c r="F241" s="253"/>
      <c r="G241" s="253"/>
      <c r="H241" s="253"/>
      <c r="I241" s="253"/>
      <c r="J241" s="253"/>
      <c r="K241" s="253"/>
      <c r="L241" s="253"/>
      <c r="M241" s="253"/>
      <c r="N241" s="253"/>
    </row>
    <row r="242" spans="1:14" x14ac:dyDescent="0.15">
      <c r="A242" s="253"/>
      <c r="B242" s="253"/>
      <c r="C242" s="253"/>
      <c r="D242" s="253"/>
      <c r="E242" s="253"/>
      <c r="F242" s="253"/>
      <c r="G242" s="253"/>
      <c r="H242" s="253"/>
      <c r="I242" s="253"/>
      <c r="J242" s="253"/>
      <c r="K242" s="253"/>
      <c r="L242" s="253"/>
      <c r="M242" s="253"/>
      <c r="N242" s="253"/>
    </row>
    <row r="243" spans="1:14" x14ac:dyDescent="0.15">
      <c r="A243" s="253"/>
      <c r="B243" s="253"/>
      <c r="C243" s="253"/>
      <c r="D243" s="253"/>
      <c r="E243" s="253"/>
      <c r="F243" s="253"/>
      <c r="G243" s="253"/>
      <c r="H243" s="253"/>
      <c r="I243" s="253"/>
      <c r="J243" s="253"/>
      <c r="K243" s="253"/>
      <c r="L243" s="253"/>
      <c r="M243" s="253"/>
      <c r="N243" s="253"/>
    </row>
    <row r="244" spans="1:14" x14ac:dyDescent="0.15">
      <c r="A244" s="253"/>
      <c r="B244" s="253"/>
      <c r="C244" s="253"/>
      <c r="D244" s="253"/>
      <c r="E244" s="253"/>
      <c r="F244" s="253"/>
      <c r="G244" s="253"/>
      <c r="H244" s="253"/>
      <c r="I244" s="253"/>
      <c r="J244" s="253"/>
      <c r="K244" s="253"/>
      <c r="L244" s="253"/>
      <c r="M244" s="253"/>
      <c r="N244" s="253"/>
    </row>
    <row r="245" spans="1:14" x14ac:dyDescent="0.15">
      <c r="A245" s="253"/>
      <c r="B245" s="253"/>
      <c r="C245" s="253"/>
      <c r="D245" s="253"/>
      <c r="E245" s="253"/>
      <c r="F245" s="253"/>
      <c r="G245" s="253"/>
      <c r="H245" s="253"/>
      <c r="I245" s="253"/>
      <c r="J245" s="253"/>
      <c r="K245" s="253"/>
      <c r="L245" s="253"/>
      <c r="M245" s="253"/>
      <c r="N245" s="253"/>
    </row>
    <row r="246" spans="1:14" x14ac:dyDescent="0.15">
      <c r="A246" s="253"/>
      <c r="B246" s="253"/>
      <c r="C246" s="253"/>
      <c r="D246" s="253"/>
      <c r="E246" s="253"/>
      <c r="F246" s="253"/>
      <c r="G246" s="253"/>
      <c r="H246" s="253"/>
      <c r="I246" s="253"/>
      <c r="J246" s="253"/>
      <c r="K246" s="253"/>
      <c r="L246" s="253"/>
      <c r="M246" s="253"/>
      <c r="N246" s="253"/>
    </row>
    <row r="247" spans="1:14" x14ac:dyDescent="0.15">
      <c r="A247" s="253"/>
      <c r="B247" s="253"/>
      <c r="C247" s="253"/>
      <c r="D247" s="253"/>
      <c r="E247" s="253"/>
      <c r="F247" s="253"/>
      <c r="G247" s="253"/>
      <c r="H247" s="253"/>
      <c r="I247" s="253"/>
      <c r="J247" s="253"/>
      <c r="K247" s="253"/>
      <c r="L247" s="253"/>
      <c r="M247" s="253"/>
      <c r="N247" s="253"/>
    </row>
    <row r="248" spans="1:14" x14ac:dyDescent="0.15">
      <c r="A248" s="253"/>
      <c r="B248" s="253"/>
      <c r="C248" s="253"/>
      <c r="D248" s="253"/>
      <c r="E248" s="253"/>
      <c r="F248" s="253"/>
      <c r="G248" s="253"/>
      <c r="H248" s="253"/>
      <c r="I248" s="253"/>
      <c r="J248" s="253"/>
      <c r="K248" s="253"/>
      <c r="L248" s="253"/>
      <c r="M248" s="253"/>
      <c r="N248" s="253"/>
    </row>
    <row r="249" spans="1:14" x14ac:dyDescent="0.15">
      <c r="A249" s="253"/>
      <c r="B249" s="253"/>
      <c r="C249" s="253"/>
      <c r="D249" s="253"/>
      <c r="E249" s="253"/>
      <c r="F249" s="253"/>
      <c r="G249" s="253"/>
      <c r="H249" s="253"/>
      <c r="I249" s="253"/>
      <c r="J249" s="253"/>
      <c r="K249" s="253"/>
      <c r="L249" s="253"/>
      <c r="M249" s="253"/>
      <c r="N249" s="253"/>
    </row>
    <row r="250" spans="1:14" x14ac:dyDescent="0.15">
      <c r="A250" s="253"/>
      <c r="B250" s="253"/>
      <c r="C250" s="253"/>
      <c r="D250" s="253"/>
      <c r="E250" s="253"/>
      <c r="F250" s="253"/>
      <c r="G250" s="253"/>
      <c r="H250" s="253"/>
      <c r="I250" s="253"/>
      <c r="J250" s="253"/>
      <c r="K250" s="253"/>
      <c r="L250" s="253"/>
      <c r="M250" s="253"/>
      <c r="N250" s="253"/>
    </row>
    <row r="251" spans="1:14" x14ac:dyDescent="0.15">
      <c r="A251" s="253"/>
      <c r="B251" s="253"/>
      <c r="C251" s="253"/>
      <c r="D251" s="253"/>
      <c r="E251" s="253"/>
      <c r="F251" s="253"/>
      <c r="G251" s="253"/>
      <c r="H251" s="253"/>
      <c r="I251" s="253"/>
      <c r="J251" s="253"/>
      <c r="K251" s="253"/>
      <c r="L251" s="253"/>
      <c r="M251" s="253"/>
      <c r="N251" s="253"/>
    </row>
    <row r="252" spans="1:14" x14ac:dyDescent="0.15">
      <c r="A252" s="253"/>
      <c r="B252" s="253"/>
      <c r="C252" s="253"/>
      <c r="D252" s="253"/>
      <c r="E252" s="253"/>
      <c r="F252" s="253"/>
      <c r="G252" s="253"/>
      <c r="H252" s="253"/>
      <c r="I252" s="253"/>
      <c r="J252" s="253"/>
      <c r="K252" s="253"/>
      <c r="L252" s="253"/>
      <c r="M252" s="253"/>
      <c r="N252" s="253"/>
    </row>
    <row r="253" spans="1:14" x14ac:dyDescent="0.15">
      <c r="A253" s="253"/>
      <c r="B253" s="253"/>
      <c r="C253" s="253"/>
      <c r="D253" s="253"/>
      <c r="E253" s="253"/>
      <c r="F253" s="253"/>
      <c r="G253" s="253"/>
      <c r="H253" s="253"/>
      <c r="I253" s="253"/>
      <c r="J253" s="253"/>
      <c r="K253" s="253"/>
      <c r="L253" s="253"/>
      <c r="M253" s="253"/>
      <c r="N253" s="253"/>
    </row>
    <row r="254" spans="1:14" x14ac:dyDescent="0.15">
      <c r="A254" s="253"/>
      <c r="B254" s="253"/>
      <c r="C254" s="253"/>
      <c r="D254" s="253"/>
      <c r="E254" s="253"/>
      <c r="F254" s="253"/>
      <c r="G254" s="253"/>
      <c r="H254" s="253"/>
      <c r="I254" s="253"/>
      <c r="J254" s="253"/>
      <c r="K254" s="253"/>
      <c r="L254" s="253"/>
      <c r="M254" s="253"/>
      <c r="N254" s="253"/>
    </row>
    <row r="255" spans="1:14" x14ac:dyDescent="0.15">
      <c r="A255" s="253"/>
      <c r="B255" s="253"/>
      <c r="C255" s="253"/>
      <c r="D255" s="253"/>
      <c r="E255" s="253"/>
      <c r="F255" s="253"/>
      <c r="G255" s="253"/>
      <c r="H255" s="253"/>
      <c r="I255" s="253"/>
      <c r="J255" s="253"/>
      <c r="K255" s="253"/>
      <c r="L255" s="253"/>
      <c r="M255" s="253"/>
      <c r="N255" s="253"/>
    </row>
    <row r="256" spans="1:14" x14ac:dyDescent="0.15">
      <c r="A256" s="253"/>
      <c r="B256" s="253"/>
      <c r="C256" s="253"/>
      <c r="D256" s="253"/>
      <c r="E256" s="253"/>
      <c r="F256" s="253"/>
      <c r="G256" s="253"/>
      <c r="H256" s="253"/>
      <c r="I256" s="253"/>
      <c r="J256" s="253"/>
      <c r="K256" s="253"/>
      <c r="L256" s="253"/>
      <c r="M256" s="253"/>
      <c r="N256" s="253"/>
    </row>
    <row r="257" spans="1:14" x14ac:dyDescent="0.15">
      <c r="A257" s="253"/>
      <c r="B257" s="253"/>
      <c r="C257" s="253"/>
      <c r="D257" s="253"/>
      <c r="E257" s="253"/>
      <c r="F257" s="253"/>
      <c r="G257" s="253"/>
      <c r="H257" s="253"/>
      <c r="I257" s="253"/>
      <c r="J257" s="253"/>
      <c r="K257" s="253"/>
      <c r="L257" s="253"/>
      <c r="M257" s="253"/>
      <c r="N257" s="253"/>
    </row>
    <row r="258" spans="1:14" x14ac:dyDescent="0.15">
      <c r="A258" s="253"/>
      <c r="B258" s="253"/>
      <c r="C258" s="253"/>
      <c r="D258" s="253"/>
      <c r="E258" s="253"/>
      <c r="F258" s="253"/>
      <c r="G258" s="253"/>
      <c r="H258" s="253"/>
      <c r="I258" s="253"/>
      <c r="J258" s="253"/>
      <c r="K258" s="253"/>
      <c r="L258" s="253"/>
      <c r="M258" s="253"/>
      <c r="N258" s="253"/>
    </row>
    <row r="259" spans="1:14" x14ac:dyDescent="0.15">
      <c r="A259" s="253"/>
      <c r="B259" s="253"/>
      <c r="C259" s="253"/>
      <c r="D259" s="253"/>
      <c r="E259" s="253"/>
      <c r="F259" s="253"/>
      <c r="G259" s="253"/>
      <c r="H259" s="253"/>
      <c r="I259" s="253"/>
      <c r="J259" s="253"/>
      <c r="K259" s="253"/>
      <c r="L259" s="253"/>
      <c r="M259" s="253"/>
      <c r="N259" s="253"/>
    </row>
    <row r="260" spans="1:14" x14ac:dyDescent="0.15">
      <c r="A260" s="253"/>
      <c r="B260" s="253"/>
      <c r="C260" s="253"/>
      <c r="D260" s="253"/>
      <c r="E260" s="253"/>
      <c r="F260" s="253"/>
      <c r="G260" s="253"/>
      <c r="H260" s="253"/>
      <c r="I260" s="253"/>
      <c r="J260" s="253"/>
      <c r="K260" s="253"/>
      <c r="L260" s="253"/>
      <c r="M260" s="253"/>
      <c r="N260" s="253"/>
    </row>
    <row r="261" spans="1:14" x14ac:dyDescent="0.15">
      <c r="A261" s="253"/>
      <c r="B261" s="253"/>
      <c r="C261" s="253"/>
      <c r="D261" s="253"/>
      <c r="E261" s="253"/>
      <c r="F261" s="253"/>
      <c r="G261" s="253"/>
      <c r="H261" s="253"/>
      <c r="I261" s="253"/>
      <c r="J261" s="253"/>
      <c r="K261" s="253"/>
      <c r="L261" s="253"/>
      <c r="M261" s="253"/>
      <c r="N261" s="253"/>
    </row>
    <row r="262" spans="1:14" x14ac:dyDescent="0.15">
      <c r="A262" s="253"/>
      <c r="B262" s="253"/>
      <c r="C262" s="253"/>
      <c r="D262" s="253"/>
      <c r="E262" s="253"/>
      <c r="F262" s="253"/>
      <c r="G262" s="253"/>
      <c r="H262" s="253"/>
      <c r="I262" s="253"/>
      <c r="J262" s="253"/>
      <c r="K262" s="253"/>
      <c r="L262" s="253"/>
      <c r="M262" s="253"/>
      <c r="N262" s="253"/>
    </row>
    <row r="263" spans="1:14" x14ac:dyDescent="0.15">
      <c r="A263" s="253"/>
      <c r="B263" s="253"/>
      <c r="C263" s="253"/>
      <c r="D263" s="253"/>
      <c r="E263" s="253"/>
      <c r="F263" s="253"/>
      <c r="G263" s="253"/>
      <c r="H263" s="253"/>
      <c r="I263" s="253"/>
      <c r="J263" s="253"/>
      <c r="K263" s="253"/>
      <c r="L263" s="253"/>
      <c r="M263" s="253"/>
      <c r="N263" s="253"/>
    </row>
    <row r="264" spans="1:14" x14ac:dyDescent="0.15">
      <c r="A264" s="253"/>
      <c r="B264" s="253"/>
      <c r="C264" s="253"/>
      <c r="D264" s="253"/>
      <c r="E264" s="253"/>
      <c r="F264" s="253"/>
      <c r="G264" s="253"/>
      <c r="H264" s="253"/>
      <c r="I264" s="253"/>
      <c r="J264" s="253"/>
      <c r="K264" s="253"/>
      <c r="L264" s="253"/>
      <c r="M264" s="253"/>
      <c r="N264" s="253"/>
    </row>
    <row r="265" spans="1:14" x14ac:dyDescent="0.15">
      <c r="A265" s="253"/>
      <c r="B265" s="253"/>
      <c r="C265" s="253"/>
      <c r="D265" s="253"/>
      <c r="E265" s="253"/>
      <c r="F265" s="253"/>
      <c r="G265" s="253"/>
      <c r="H265" s="253"/>
      <c r="I265" s="253"/>
      <c r="J265" s="253"/>
      <c r="K265" s="253"/>
      <c r="L265" s="253"/>
      <c r="M265" s="253"/>
      <c r="N265" s="253"/>
    </row>
    <row r="266" spans="1:14" x14ac:dyDescent="0.15">
      <c r="A266" s="253"/>
      <c r="B266" s="253"/>
      <c r="C266" s="253"/>
      <c r="D266" s="253"/>
      <c r="E266" s="253"/>
      <c r="F266" s="253"/>
      <c r="G266" s="253"/>
      <c r="H266" s="253"/>
      <c r="I266" s="253"/>
      <c r="J266" s="253"/>
      <c r="K266" s="253"/>
      <c r="L266" s="253"/>
      <c r="M266" s="253"/>
      <c r="N266" s="253"/>
    </row>
    <row r="267" spans="1:14" x14ac:dyDescent="0.15">
      <c r="A267" s="253"/>
      <c r="B267" s="253"/>
      <c r="C267" s="253"/>
      <c r="D267" s="253"/>
      <c r="E267" s="253"/>
      <c r="F267" s="253"/>
      <c r="G267" s="253"/>
      <c r="H267" s="253"/>
      <c r="I267" s="253"/>
      <c r="J267" s="253"/>
      <c r="K267" s="253"/>
      <c r="L267" s="253"/>
      <c r="M267" s="253"/>
      <c r="N267" s="253"/>
    </row>
    <row r="268" spans="1:14" x14ac:dyDescent="0.15">
      <c r="A268" s="253"/>
      <c r="B268" s="253"/>
      <c r="C268" s="253"/>
      <c r="D268" s="253"/>
      <c r="E268" s="253"/>
      <c r="F268" s="253"/>
      <c r="G268" s="253"/>
      <c r="H268" s="253"/>
      <c r="I268" s="253"/>
      <c r="J268" s="253"/>
      <c r="K268" s="253"/>
      <c r="L268" s="253"/>
      <c r="M268" s="253"/>
      <c r="N268" s="253"/>
    </row>
    <row r="269" spans="1:14" x14ac:dyDescent="0.15">
      <c r="A269" s="253"/>
      <c r="B269" s="253"/>
      <c r="C269" s="253"/>
      <c r="D269" s="253"/>
      <c r="E269" s="253"/>
      <c r="F269" s="253"/>
      <c r="G269" s="253"/>
      <c r="H269" s="253"/>
      <c r="I269" s="253"/>
      <c r="J269" s="253"/>
      <c r="K269" s="253"/>
      <c r="L269" s="253"/>
      <c r="M269" s="253"/>
      <c r="N269" s="253"/>
    </row>
    <row r="270" spans="1:14" x14ac:dyDescent="0.15">
      <c r="A270" s="253"/>
      <c r="B270" s="253"/>
      <c r="C270" s="253"/>
      <c r="D270" s="253"/>
      <c r="E270" s="253"/>
      <c r="F270" s="253"/>
      <c r="G270" s="253"/>
      <c r="H270" s="253"/>
      <c r="I270" s="253"/>
      <c r="J270" s="253"/>
      <c r="K270" s="253"/>
      <c r="L270" s="253"/>
      <c r="M270" s="253"/>
      <c r="N270" s="253"/>
    </row>
    <row r="271" spans="1:14" x14ac:dyDescent="0.15">
      <c r="A271" s="253"/>
      <c r="B271" s="253"/>
      <c r="C271" s="253"/>
      <c r="D271" s="253"/>
      <c r="E271" s="253"/>
      <c r="F271" s="253"/>
      <c r="G271" s="253"/>
      <c r="H271" s="253"/>
      <c r="I271" s="253"/>
      <c r="J271" s="253"/>
      <c r="K271" s="253"/>
      <c r="L271" s="253"/>
      <c r="M271" s="253"/>
      <c r="N271" s="253"/>
    </row>
    <row r="272" spans="1:14" x14ac:dyDescent="0.15">
      <c r="A272" s="253"/>
      <c r="B272" s="253"/>
      <c r="C272" s="253"/>
      <c r="D272" s="253"/>
    </row>
    <row r="273" spans="1:4" x14ac:dyDescent="0.15">
      <c r="A273" s="253"/>
      <c r="B273" s="253"/>
      <c r="C273" s="253"/>
      <c r="D273" s="253"/>
    </row>
    <row r="274" spans="1:4" x14ac:dyDescent="0.15">
      <c r="A274" s="253"/>
      <c r="B274" s="253"/>
    </row>
    <row r="275" spans="1:4" x14ac:dyDescent="0.15">
      <c r="A275" s="253"/>
      <c r="B275" s="253"/>
    </row>
    <row r="276" spans="1:4" x14ac:dyDescent="0.15">
      <c r="A276" s="253"/>
      <c r="B276" s="253"/>
    </row>
    <row r="277" spans="1:4" x14ac:dyDescent="0.15">
      <c r="A277" s="253"/>
      <c r="B277" s="253"/>
    </row>
    <row r="278" spans="1:4" x14ac:dyDescent="0.15">
      <c r="A278" s="253"/>
      <c r="B278" s="253"/>
    </row>
    <row r="279" spans="1:4" x14ac:dyDescent="0.15">
      <c r="A279" s="253"/>
      <c r="B279" s="253"/>
    </row>
    <row r="280" spans="1:4" x14ac:dyDescent="0.15">
      <c r="A280" s="253"/>
      <c r="B280" s="253"/>
    </row>
    <row r="281" spans="1:4" x14ac:dyDescent="0.15">
      <c r="A281" s="253"/>
      <c r="B281" s="253"/>
    </row>
    <row r="282" spans="1:4" x14ac:dyDescent="0.15">
      <c r="A282" s="253"/>
      <c r="B282" s="253"/>
    </row>
    <row r="283" spans="1:4" x14ac:dyDescent="0.15">
      <c r="A283" s="253"/>
      <c r="B283" s="253"/>
    </row>
    <row r="284" spans="1:4" x14ac:dyDescent="0.15">
      <c r="A284" s="253"/>
      <c r="B284" s="253"/>
    </row>
    <row r="285" spans="1:4" x14ac:dyDescent="0.15">
      <c r="A285" s="253"/>
      <c r="B285" s="253"/>
    </row>
    <row r="286" spans="1:4" x14ac:dyDescent="0.15">
      <c r="A286" s="253"/>
      <c r="B286" s="253"/>
    </row>
    <row r="287" spans="1:4" x14ac:dyDescent="0.15">
      <c r="A287" s="253"/>
      <c r="B287" s="253"/>
    </row>
    <row r="288" spans="1:4" x14ac:dyDescent="0.15">
      <c r="A288" s="253"/>
      <c r="B288" s="253"/>
    </row>
    <row r="289" spans="1:19" x14ac:dyDescent="0.15">
      <c r="A289" s="253"/>
      <c r="B289" s="253"/>
    </row>
    <row r="290" spans="1:19" x14ac:dyDescent="0.15">
      <c r="A290" s="253"/>
      <c r="B290" s="253"/>
    </row>
    <row r="291" spans="1:19" x14ac:dyDescent="0.15">
      <c r="A291" s="253"/>
      <c r="B291" s="253"/>
    </row>
    <row r="292" spans="1:19" x14ac:dyDescent="0.15">
      <c r="B292" s="258"/>
    </row>
    <row r="293" spans="1:19" x14ac:dyDescent="0.15">
      <c r="A293" s="253"/>
    </row>
    <row r="294" spans="1:19" x14ac:dyDescent="0.15">
      <c r="A294" s="253"/>
      <c r="B294" s="253"/>
      <c r="C294" s="253"/>
      <c r="D294" s="253"/>
      <c r="E294" s="253"/>
      <c r="F294" s="253"/>
      <c r="G294" s="253"/>
      <c r="H294" s="253"/>
      <c r="I294" s="253"/>
      <c r="J294" s="253"/>
      <c r="K294" s="253"/>
      <c r="L294" s="253"/>
      <c r="M294" s="253"/>
      <c r="N294" s="253"/>
      <c r="O294" s="253"/>
      <c r="P294" s="253"/>
      <c r="Q294" s="253"/>
      <c r="R294" s="253"/>
      <c r="S294" s="253"/>
    </row>
    <row r="296" spans="1:19" x14ac:dyDescent="0.15">
      <c r="A296" s="258"/>
    </row>
    <row r="299" spans="1:19" x14ac:dyDescent="0.15">
      <c r="A299" s="253"/>
    </row>
    <row r="300" spans="1:19" x14ac:dyDescent="0.15">
      <c r="A300" s="253"/>
    </row>
    <row r="301" spans="1:19" x14ac:dyDescent="0.15">
      <c r="A301" s="253"/>
    </row>
    <row r="302" spans="1:19" x14ac:dyDescent="0.15">
      <c r="A302" s="253"/>
    </row>
    <row r="303" spans="1:19" x14ac:dyDescent="0.15">
      <c r="A303" s="258"/>
    </row>
    <row r="307" spans="1:3" x14ac:dyDescent="0.15">
      <c r="A307" s="253"/>
      <c r="B307" s="253"/>
    </row>
    <row r="308" spans="1:3" x14ac:dyDescent="0.15">
      <c r="A308" s="253"/>
    </row>
    <row r="309" spans="1:3" x14ac:dyDescent="0.15">
      <c r="A309" s="253"/>
    </row>
    <row r="310" spans="1:3" x14ac:dyDescent="0.15">
      <c r="A310" s="253"/>
    </row>
    <row r="313" spans="1:3" x14ac:dyDescent="0.15">
      <c r="A313" s="253"/>
      <c r="B313" s="258"/>
    </row>
    <row r="314" spans="1:3" x14ac:dyDescent="0.15">
      <c r="A314" s="258"/>
    </row>
    <row r="315" spans="1:3" x14ac:dyDescent="0.15">
      <c r="A315" s="258"/>
    </row>
    <row r="316" spans="1:3" x14ac:dyDescent="0.15">
      <c r="A316" s="253"/>
      <c r="B316" s="253"/>
      <c r="C316" s="253"/>
    </row>
    <row r="318" spans="1:3" x14ac:dyDescent="0.15">
      <c r="A318" s="253"/>
    </row>
    <row r="319" spans="1:3" x14ac:dyDescent="0.15">
      <c r="A319" s="253"/>
      <c r="B319" s="253"/>
    </row>
    <row r="322" spans="1:2" x14ac:dyDescent="0.15">
      <c r="A322" s="253"/>
    </row>
    <row r="323" spans="1:2" x14ac:dyDescent="0.15">
      <c r="A323" s="253"/>
    </row>
    <row r="324" spans="1:2" x14ac:dyDescent="0.15">
      <c r="A324" s="253"/>
      <c r="B324" s="253"/>
    </row>
    <row r="325" spans="1:2" x14ac:dyDescent="0.15">
      <c r="A325" s="253"/>
      <c r="B325" s="253"/>
    </row>
    <row r="327" spans="1:2" x14ac:dyDescent="0.15">
      <c r="A327" s="253"/>
    </row>
    <row r="332" spans="1:2" x14ac:dyDescent="0.15">
      <c r="A332" s="253"/>
    </row>
    <row r="336" spans="1:2" x14ac:dyDescent="0.15">
      <c r="A336" s="258"/>
    </row>
    <row r="341" spans="1:14" x14ac:dyDescent="0.15">
      <c r="A341" s="253"/>
      <c r="B341" s="253"/>
    </row>
    <row r="343" spans="1:14" x14ac:dyDescent="0.15">
      <c r="A343" s="253"/>
    </row>
    <row r="345" spans="1:14" x14ac:dyDescent="0.15">
      <c r="A345" s="253"/>
      <c r="B345" s="253"/>
      <c r="C345" s="253"/>
      <c r="D345" s="253"/>
      <c r="E345" s="253"/>
      <c r="F345" s="253"/>
      <c r="G345" s="253"/>
      <c r="H345" s="253"/>
      <c r="I345" s="253"/>
      <c r="J345" s="253"/>
      <c r="K345" s="253"/>
      <c r="L345" s="253"/>
      <c r="M345" s="253"/>
      <c r="N345" s="253"/>
    </row>
    <row r="346" spans="1:14" x14ac:dyDescent="0.15">
      <c r="A346" s="253"/>
      <c r="B346" s="253"/>
    </row>
    <row r="347" spans="1:14" x14ac:dyDescent="0.15">
      <c r="A347" s="253"/>
      <c r="B347" s="253"/>
    </row>
    <row r="351" spans="1:14" x14ac:dyDescent="0.15">
      <c r="A351" s="253"/>
      <c r="B351" s="253"/>
    </row>
    <row r="355" spans="1:10" x14ac:dyDescent="0.15">
      <c r="A355" s="253"/>
    </row>
    <row r="358" spans="1:10" x14ac:dyDescent="0.15">
      <c r="A358" s="253"/>
    </row>
    <row r="359" spans="1:10" x14ac:dyDescent="0.15">
      <c r="A359" s="253"/>
    </row>
    <row r="360" spans="1:10" x14ac:dyDescent="0.15">
      <c r="A360" s="253"/>
      <c r="B360" s="253"/>
      <c r="C360" s="253"/>
      <c r="D360" s="253"/>
      <c r="E360" s="258"/>
      <c r="F360" s="258"/>
      <c r="G360" s="258"/>
      <c r="H360" s="258"/>
      <c r="I360" s="258"/>
      <c r="J360" s="258"/>
    </row>
    <row r="361" spans="1:10" x14ac:dyDescent="0.15">
      <c r="A361" s="253"/>
      <c r="B361" s="253"/>
    </row>
    <row r="362" spans="1:10" x14ac:dyDescent="0.15">
      <c r="A362" s="253"/>
      <c r="B362" s="253"/>
      <c r="C362" s="253"/>
    </row>
    <row r="363" spans="1:10" x14ac:dyDescent="0.15">
      <c r="A363" s="253"/>
      <c r="B363" s="253"/>
    </row>
    <row r="364" spans="1:10" x14ac:dyDescent="0.15">
      <c r="A364" s="253"/>
    </row>
    <row r="365" spans="1:10" x14ac:dyDescent="0.15">
      <c r="A365" s="253"/>
    </row>
    <row r="366" spans="1:10" x14ac:dyDescent="0.15">
      <c r="A366" s="253"/>
      <c r="B366" s="253"/>
    </row>
    <row r="367" spans="1:10" x14ac:dyDescent="0.15">
      <c r="A367" s="253"/>
      <c r="B367" s="253"/>
      <c r="C367" s="253"/>
    </row>
    <row r="369" spans="1:10" x14ac:dyDescent="0.15">
      <c r="A369" s="253"/>
      <c r="B369" s="253"/>
      <c r="C369" s="253"/>
      <c r="D369" s="253"/>
      <c r="E369" s="253"/>
      <c r="F369" s="253"/>
      <c r="G369" s="253"/>
      <c r="H369" s="253"/>
      <c r="I369" s="253"/>
      <c r="J369" s="253"/>
    </row>
    <row r="373" spans="1:10" x14ac:dyDescent="0.15">
      <c r="A373" s="253"/>
      <c r="B373" s="253"/>
    </row>
    <row r="375" spans="1:10" x14ac:dyDescent="0.15">
      <c r="A375" s="253"/>
      <c r="B375" s="253"/>
      <c r="C375" s="253"/>
      <c r="D375" s="253"/>
    </row>
    <row r="376" spans="1:10" x14ac:dyDescent="0.15">
      <c r="A376" s="253"/>
      <c r="B376" s="253"/>
    </row>
    <row r="377" spans="1:10" x14ac:dyDescent="0.15">
      <c r="A377" s="253"/>
      <c r="B377" s="253"/>
    </row>
    <row r="378" spans="1:10" x14ac:dyDescent="0.15">
      <c r="A378" s="253"/>
      <c r="B378" s="253"/>
    </row>
    <row r="379" spans="1:10" x14ac:dyDescent="0.15">
      <c r="A379" s="253"/>
      <c r="B379" s="253"/>
    </row>
    <row r="380" spans="1:10" x14ac:dyDescent="0.15">
      <c r="A380" s="253"/>
    </row>
    <row r="381" spans="1:10" x14ac:dyDescent="0.15">
      <c r="A381" s="253"/>
      <c r="B381" s="253"/>
    </row>
    <row r="382" spans="1:10" x14ac:dyDescent="0.15">
      <c r="A382" s="253"/>
      <c r="B382" s="253"/>
      <c r="C382" s="253"/>
    </row>
    <row r="383" spans="1:10" x14ac:dyDescent="0.15">
      <c r="A383" s="253"/>
      <c r="B383" s="253"/>
    </row>
    <row r="384" spans="1:10" x14ac:dyDescent="0.15">
      <c r="A384" s="253"/>
    </row>
    <row r="385" spans="1:4" x14ac:dyDescent="0.15">
      <c r="A385" s="253"/>
      <c r="B385" s="253"/>
      <c r="C385" s="253"/>
    </row>
    <row r="386" spans="1:4" x14ac:dyDescent="0.15">
      <c r="A386" s="253"/>
      <c r="B386" s="253"/>
    </row>
    <row r="387" spans="1:4" x14ac:dyDescent="0.15">
      <c r="A387" s="253"/>
      <c r="B387" s="253"/>
    </row>
    <row r="388" spans="1:4" x14ac:dyDescent="0.15">
      <c r="A388" s="253"/>
      <c r="B388" s="253"/>
    </row>
    <row r="389" spans="1:4" x14ac:dyDescent="0.15">
      <c r="A389" s="253"/>
      <c r="B389" s="253"/>
    </row>
    <row r="390" spans="1:4" x14ac:dyDescent="0.15">
      <c r="A390" s="253"/>
      <c r="B390" s="253"/>
      <c r="C390" s="253"/>
    </row>
    <row r="391" spans="1:4" x14ac:dyDescent="0.15">
      <c r="A391" s="253"/>
    </row>
    <row r="392" spans="1:4" x14ac:dyDescent="0.15">
      <c r="A392" s="253"/>
      <c r="B392" s="253"/>
    </row>
    <row r="393" spans="1:4" x14ac:dyDescent="0.15">
      <c r="A393" s="253"/>
    </row>
    <row r="394" spans="1:4" x14ac:dyDescent="0.15">
      <c r="A394" s="253"/>
      <c r="B394" s="253"/>
      <c r="C394" s="253"/>
      <c r="D394" s="253"/>
    </row>
    <row r="395" spans="1:4" x14ac:dyDescent="0.15">
      <c r="A395" s="253"/>
      <c r="B395" s="253"/>
    </row>
    <row r="396" spans="1:4" x14ac:dyDescent="0.15">
      <c r="A396" s="253"/>
      <c r="B396" s="253"/>
      <c r="C396" s="253"/>
    </row>
    <row r="397" spans="1:4" x14ac:dyDescent="0.15">
      <c r="A397" s="253"/>
      <c r="B397" s="253"/>
    </row>
    <row r="401" spans="1:2" x14ac:dyDescent="0.15">
      <c r="A401" s="253"/>
      <c r="B401" s="258"/>
    </row>
    <row r="402" spans="1:2" x14ac:dyDescent="0.15">
      <c r="A402" s="258"/>
    </row>
    <row r="403" spans="1:2" x14ac:dyDescent="0.15">
      <c r="A403" s="253"/>
    </row>
    <row r="405" spans="1:2" x14ac:dyDescent="0.15">
      <c r="A405" s="253"/>
      <c r="B405" s="253"/>
    </row>
    <row r="408" spans="1:2" x14ac:dyDescent="0.15">
      <c r="A408" s="253"/>
      <c r="B408" s="258"/>
    </row>
    <row r="409" spans="1:2" x14ac:dyDescent="0.15">
      <c r="A409" s="253"/>
    </row>
    <row r="411" spans="1:2" x14ac:dyDescent="0.15">
      <c r="A411" s="253"/>
    </row>
    <row r="413" spans="1:2" x14ac:dyDescent="0.15">
      <c r="A413" s="253"/>
    </row>
    <row r="415" spans="1:2" x14ac:dyDescent="0.15">
      <c r="A415" s="253"/>
      <c r="B415" s="258"/>
    </row>
    <row r="416" spans="1:2" x14ac:dyDescent="0.15">
      <c r="A416" s="258"/>
    </row>
    <row r="418" spans="1:2" x14ac:dyDescent="0.15">
      <c r="A418" s="253"/>
    </row>
    <row r="421" spans="1:2" x14ac:dyDescent="0.15">
      <c r="A421" s="253"/>
      <c r="B421" s="258"/>
    </row>
    <row r="422" spans="1:2" x14ac:dyDescent="0.15">
      <c r="A422" s="258"/>
    </row>
    <row r="426" spans="1:2" x14ac:dyDescent="0.15">
      <c r="A426" s="258"/>
    </row>
  </sheetData>
  <pageMargins left="0.75" right="0.75" top="1" bottom="1" header="0.5" footer="0.5"/>
  <pageSetup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77"/>
  <sheetViews>
    <sheetView topLeftCell="A7" workbookViewId="0">
      <selection activeCell="F10" sqref="F10:F77"/>
    </sheetView>
  </sheetViews>
  <sheetFormatPr defaultColWidth="8.85546875" defaultRowHeight="15.75" x14ac:dyDescent="0.25"/>
  <cols>
    <col min="1" max="16384" width="8.85546875" style="274"/>
  </cols>
  <sheetData>
    <row r="2" spans="1:17" x14ac:dyDescent="0.25">
      <c r="F2" s="274">
        <f>LN(E77/E10)/(77-10)</f>
        <v>-3.9248489793025719E-2</v>
      </c>
    </row>
    <row r="9" spans="1:17" x14ac:dyDescent="0.25">
      <c r="A9" s="275" t="s">
        <v>0</v>
      </c>
      <c r="B9" s="275" t="s">
        <v>1206</v>
      </c>
      <c r="C9" s="275" t="s">
        <v>1222</v>
      </c>
      <c r="D9" s="275" t="s">
        <v>3598</v>
      </c>
      <c r="E9" s="275" t="s">
        <v>3599</v>
      </c>
      <c r="F9" s="275" t="s">
        <v>3600</v>
      </c>
      <c r="G9" s="275"/>
      <c r="H9" s="275"/>
      <c r="I9" s="275"/>
      <c r="J9" s="275"/>
      <c r="K9" s="275"/>
      <c r="L9" s="275"/>
      <c r="M9" s="275"/>
      <c r="N9" s="275"/>
      <c r="O9" s="275"/>
      <c r="P9" s="275"/>
      <c r="Q9" s="275"/>
    </row>
    <row r="10" spans="1:17" x14ac:dyDescent="0.25">
      <c r="A10" s="274">
        <v>1948</v>
      </c>
      <c r="B10" s="274">
        <f>'Shiller data'!B86</f>
        <v>14.83</v>
      </c>
      <c r="C10" s="274">
        <f>'Shiller data'!G86</f>
        <v>23.7</v>
      </c>
      <c r="D10" s="274">
        <f>B10/C10</f>
        <v>0.62573839662447261</v>
      </c>
      <c r="E10" s="274">
        <f>1/D10</f>
        <v>1.598111935266352</v>
      </c>
      <c r="F10" s="274">
        <f>E10*EXP(-$F$2*(A10-1948))</f>
        <v>1.598111935266352</v>
      </c>
    </row>
    <row r="11" spans="1:17" x14ac:dyDescent="0.25">
      <c r="A11" s="274">
        <f>1+A10</f>
        <v>1949</v>
      </c>
      <c r="B11" s="274">
        <f>'Shiller data'!B87</f>
        <v>15.36</v>
      </c>
      <c r="C11" s="274">
        <f>'Shiller data'!G87</f>
        <v>24</v>
      </c>
      <c r="D11" s="274">
        <f t="shared" ref="D11:D74" si="0">B11/C11</f>
        <v>0.64</v>
      </c>
      <c r="E11" s="274">
        <f t="shared" ref="E11:E74" si="1">1/D11</f>
        <v>1.5625</v>
      </c>
      <c r="F11" s="274">
        <f t="shared" ref="F11:F74" si="2">E11*EXP(-$F$2*(A11-1948))</f>
        <v>1.6250451376664681</v>
      </c>
    </row>
    <row r="12" spans="1:17" x14ac:dyDescent="0.25">
      <c r="A12" s="274">
        <f t="shared" ref="A12:A75" si="3">1+A11</f>
        <v>1950</v>
      </c>
      <c r="B12" s="274">
        <f>'Shiller data'!B88</f>
        <v>16.88</v>
      </c>
      <c r="C12" s="274">
        <f>'Shiller data'!G88</f>
        <v>23.5</v>
      </c>
      <c r="D12" s="274">
        <f t="shared" si="0"/>
        <v>0.71829787234042553</v>
      </c>
      <c r="E12" s="274">
        <f t="shared" si="1"/>
        <v>1.3921800947867298</v>
      </c>
      <c r="F12" s="274">
        <f t="shared" si="2"/>
        <v>1.5058656439726859</v>
      </c>
    </row>
    <row r="13" spans="1:17" x14ac:dyDescent="0.25">
      <c r="A13" s="274">
        <f t="shared" si="3"/>
        <v>1951</v>
      </c>
      <c r="B13" s="274">
        <f>'Shiller data'!B89</f>
        <v>21.21</v>
      </c>
      <c r="C13" s="274">
        <f>'Shiller data'!G89</f>
        <v>25.4</v>
      </c>
      <c r="D13" s="274">
        <f t="shared" si="0"/>
        <v>0.83503937007874018</v>
      </c>
      <c r="E13" s="274">
        <f t="shared" si="1"/>
        <v>1.1975483262611974</v>
      </c>
      <c r="F13" s="274">
        <f t="shared" si="2"/>
        <v>1.3471912571328899</v>
      </c>
    </row>
    <row r="14" spans="1:17" x14ac:dyDescent="0.25">
      <c r="A14" s="274">
        <f t="shared" si="3"/>
        <v>1952</v>
      </c>
      <c r="B14" s="274">
        <f>'Shiller data'!B90</f>
        <v>24.19</v>
      </c>
      <c r="C14" s="274">
        <f>'Shiller data'!G90</f>
        <v>26.5</v>
      </c>
      <c r="D14" s="274">
        <f t="shared" si="0"/>
        <v>0.91283018867924537</v>
      </c>
      <c r="E14" s="274">
        <f t="shared" si="1"/>
        <v>1.0954940057875153</v>
      </c>
      <c r="F14" s="274">
        <f t="shared" si="2"/>
        <v>1.281715439180368</v>
      </c>
    </row>
    <row r="15" spans="1:17" x14ac:dyDescent="0.25">
      <c r="A15" s="274">
        <f t="shared" si="3"/>
        <v>1953</v>
      </c>
      <c r="B15" s="274">
        <f>'Shiller data'!B91</f>
        <v>26.18</v>
      </c>
      <c r="C15" s="274">
        <f>'Shiller data'!G91</f>
        <v>26.6</v>
      </c>
      <c r="D15" s="274">
        <f t="shared" si="0"/>
        <v>0.98421052631578942</v>
      </c>
      <c r="E15" s="274">
        <f t="shared" si="1"/>
        <v>1.0160427807486632</v>
      </c>
      <c r="F15" s="274">
        <f t="shared" si="2"/>
        <v>1.2363430935208977</v>
      </c>
    </row>
    <row r="16" spans="1:17" x14ac:dyDescent="0.25">
      <c r="A16" s="274">
        <f t="shared" si="3"/>
        <v>1954</v>
      </c>
      <c r="B16" s="274">
        <f>'Shiller data'!B92</f>
        <v>25.46</v>
      </c>
      <c r="C16" s="274">
        <f>'Shiller data'!G92</f>
        <v>26.9</v>
      </c>
      <c r="D16" s="274">
        <f t="shared" si="0"/>
        <v>0.94646840148698896</v>
      </c>
      <c r="E16" s="274">
        <f t="shared" si="1"/>
        <v>1.0565593087195599</v>
      </c>
      <c r="F16" s="274">
        <f t="shared" si="2"/>
        <v>1.3371074110285972</v>
      </c>
    </row>
    <row r="17" spans="1:6" x14ac:dyDescent="0.25">
      <c r="A17" s="274">
        <f t="shared" si="3"/>
        <v>1955</v>
      </c>
      <c r="B17" s="274">
        <f>'Shiller data'!B93</f>
        <v>35.6</v>
      </c>
      <c r="C17" s="274">
        <f>'Shiller data'!G93</f>
        <v>26.7</v>
      </c>
      <c r="D17" s="274">
        <f t="shared" si="0"/>
        <v>1.3333333333333335</v>
      </c>
      <c r="E17" s="274">
        <f t="shared" si="1"/>
        <v>0.74999999999999989</v>
      </c>
      <c r="F17" s="274">
        <f t="shared" si="2"/>
        <v>0.9871407519396983</v>
      </c>
    </row>
    <row r="18" spans="1:6" x14ac:dyDescent="0.25">
      <c r="A18" s="274">
        <f t="shared" si="3"/>
        <v>1956</v>
      </c>
      <c r="B18" s="274">
        <f>'Shiller data'!B94</f>
        <v>44.15</v>
      </c>
      <c r="C18" s="274">
        <f>'Shiller data'!G94</f>
        <v>26.8</v>
      </c>
      <c r="D18" s="274">
        <f t="shared" si="0"/>
        <v>1.6473880597014925</v>
      </c>
      <c r="E18" s="274">
        <f t="shared" si="1"/>
        <v>0.60702151755379385</v>
      </c>
      <c r="F18" s="274">
        <f t="shared" si="2"/>
        <v>0.83093548610562606</v>
      </c>
    </row>
    <row r="19" spans="1:6" x14ac:dyDescent="0.25">
      <c r="A19" s="274">
        <f t="shared" si="3"/>
        <v>1957</v>
      </c>
      <c r="B19" s="274">
        <f>'Shiller data'!B95</f>
        <v>45.43</v>
      </c>
      <c r="C19" s="274">
        <f>'Shiller data'!G95</f>
        <v>27.6</v>
      </c>
      <c r="D19" s="274">
        <f t="shared" si="0"/>
        <v>1.6460144927536231</v>
      </c>
      <c r="E19" s="274">
        <f t="shared" si="1"/>
        <v>0.60752806515518387</v>
      </c>
      <c r="F19" s="274">
        <f t="shared" si="2"/>
        <v>0.86491806514625569</v>
      </c>
    </row>
    <row r="20" spans="1:6" x14ac:dyDescent="0.25">
      <c r="A20" s="274">
        <f t="shared" si="3"/>
        <v>1958</v>
      </c>
      <c r="B20" s="274">
        <f>'Shiller data'!B96</f>
        <v>41.12</v>
      </c>
      <c r="C20" s="274">
        <f>'Shiller data'!G96</f>
        <v>28.6</v>
      </c>
      <c r="D20" s="274">
        <f t="shared" si="0"/>
        <v>1.4377622377622377</v>
      </c>
      <c r="E20" s="274">
        <f t="shared" si="1"/>
        <v>0.69552529182879386</v>
      </c>
      <c r="F20" s="274">
        <f t="shared" si="2"/>
        <v>1.0298333516214917</v>
      </c>
    </row>
    <row r="21" spans="1:6" x14ac:dyDescent="0.25">
      <c r="A21" s="274">
        <f t="shared" si="3"/>
        <v>1959</v>
      </c>
      <c r="B21" s="274">
        <f>'Shiller data'!B97</f>
        <v>55.62</v>
      </c>
      <c r="C21" s="274">
        <f>'Shiller data'!G97</f>
        <v>29</v>
      </c>
      <c r="D21" s="274">
        <f t="shared" si="0"/>
        <v>1.9179310344827585</v>
      </c>
      <c r="E21" s="274">
        <f t="shared" si="1"/>
        <v>0.52139518158935638</v>
      </c>
      <c r="F21" s="274">
        <f t="shared" si="2"/>
        <v>0.80290921308582486</v>
      </c>
    </row>
    <row r="22" spans="1:6" x14ac:dyDescent="0.25">
      <c r="A22" s="274">
        <f t="shared" si="3"/>
        <v>1960</v>
      </c>
      <c r="B22" s="274">
        <f>'Shiller data'!B98</f>
        <v>58.03</v>
      </c>
      <c r="C22" s="274">
        <f>'Shiller data'!G98</f>
        <v>29.3</v>
      </c>
      <c r="D22" s="274">
        <f t="shared" si="0"/>
        <v>1.9805460750853243</v>
      </c>
      <c r="E22" s="274">
        <f t="shared" si="1"/>
        <v>0.50491125280027571</v>
      </c>
      <c r="F22" s="274">
        <f t="shared" si="2"/>
        <v>0.80864867685007769</v>
      </c>
    </row>
    <row r="23" spans="1:6" x14ac:dyDescent="0.25">
      <c r="A23" s="274">
        <f t="shared" si="3"/>
        <v>1961</v>
      </c>
      <c r="B23" s="274">
        <f>'Shiller data'!B99</f>
        <v>59.72</v>
      </c>
      <c r="C23" s="274">
        <f>'Shiller data'!G99</f>
        <v>29.8</v>
      </c>
      <c r="D23" s="274">
        <f t="shared" si="0"/>
        <v>2.0040268456375836</v>
      </c>
      <c r="E23" s="274">
        <f t="shared" si="1"/>
        <v>0.4989953114534495</v>
      </c>
      <c r="F23" s="274">
        <f t="shared" si="2"/>
        <v>0.83116394943248939</v>
      </c>
    </row>
    <row r="24" spans="1:6" x14ac:dyDescent="0.25">
      <c r="A24" s="274">
        <f t="shared" si="3"/>
        <v>1962</v>
      </c>
      <c r="B24" s="274">
        <f>'Shiller data'!B100</f>
        <v>69.069999999999993</v>
      </c>
      <c r="C24" s="274">
        <f>'Shiller data'!G100</f>
        <v>30</v>
      </c>
      <c r="D24" s="274">
        <f t="shared" si="0"/>
        <v>2.3023333333333329</v>
      </c>
      <c r="E24" s="274">
        <f t="shared" si="1"/>
        <v>0.43434197191255258</v>
      </c>
      <c r="F24" s="274">
        <f t="shared" si="2"/>
        <v>0.75243230665707128</v>
      </c>
    </row>
    <row r="25" spans="1:6" x14ac:dyDescent="0.25">
      <c r="A25" s="274">
        <f t="shared" si="3"/>
        <v>1963</v>
      </c>
      <c r="B25" s="274">
        <f>'Shiller data'!B101</f>
        <v>65.06</v>
      </c>
      <c r="C25" s="274">
        <f>'Shiller data'!G101</f>
        <v>30.4</v>
      </c>
      <c r="D25" s="274">
        <f t="shared" si="0"/>
        <v>2.1401315789473685</v>
      </c>
      <c r="E25" s="274">
        <f t="shared" si="1"/>
        <v>0.46726098985551795</v>
      </c>
      <c r="F25" s="274">
        <f t="shared" si="2"/>
        <v>0.84186133317941969</v>
      </c>
    </row>
    <row r="26" spans="1:6" x14ac:dyDescent="0.25">
      <c r="A26" s="274">
        <f t="shared" si="3"/>
        <v>1964</v>
      </c>
      <c r="B26" s="274">
        <f>'Shiller data'!B102</f>
        <v>76.45</v>
      </c>
      <c r="C26" s="274">
        <f>'Shiller data'!G102</f>
        <v>30.9</v>
      </c>
      <c r="D26" s="274">
        <f t="shared" si="0"/>
        <v>2.4741100323624599</v>
      </c>
      <c r="E26" s="274">
        <f t="shared" si="1"/>
        <v>0.40418574231523868</v>
      </c>
      <c r="F26" s="274">
        <f t="shared" si="2"/>
        <v>0.7573688349426233</v>
      </c>
    </row>
    <row r="27" spans="1:6" x14ac:dyDescent="0.25">
      <c r="A27" s="274">
        <f t="shared" si="3"/>
        <v>1965</v>
      </c>
      <c r="B27" s="274">
        <f>'Shiller data'!B103</f>
        <v>86.12</v>
      </c>
      <c r="C27" s="274">
        <f>'Shiller data'!G103</f>
        <v>31.2</v>
      </c>
      <c r="D27" s="274">
        <f t="shared" si="0"/>
        <v>2.7602564102564107</v>
      </c>
      <c r="E27" s="274">
        <f t="shared" si="1"/>
        <v>0.3622851834649326</v>
      </c>
      <c r="F27" s="274">
        <f t="shared" si="2"/>
        <v>0.70602879853180844</v>
      </c>
    </row>
    <row r="28" spans="1:6" x14ac:dyDescent="0.25">
      <c r="A28" s="274">
        <f t="shared" si="3"/>
        <v>1966</v>
      </c>
      <c r="B28" s="274">
        <f>'Shiller data'!B104</f>
        <v>93.32</v>
      </c>
      <c r="C28" s="274">
        <f>'Shiller data'!G104</f>
        <v>31.8</v>
      </c>
      <c r="D28" s="274">
        <f t="shared" si="0"/>
        <v>2.934591194968553</v>
      </c>
      <c r="E28" s="274">
        <f t="shared" si="1"/>
        <v>0.34076296613801976</v>
      </c>
      <c r="F28" s="274">
        <f t="shared" si="2"/>
        <v>0.69066847841081269</v>
      </c>
    </row>
    <row r="29" spans="1:6" x14ac:dyDescent="0.25">
      <c r="A29" s="274">
        <f t="shared" si="3"/>
        <v>1967</v>
      </c>
      <c r="B29" s="274">
        <f>'Shiller data'!B105</f>
        <v>84.45</v>
      </c>
      <c r="C29" s="274">
        <f>'Shiller data'!G105</f>
        <v>32.9</v>
      </c>
      <c r="D29" s="274">
        <f t="shared" si="0"/>
        <v>2.5668693009118542</v>
      </c>
      <c r="E29" s="274">
        <f t="shared" si="1"/>
        <v>0.38957963291888692</v>
      </c>
      <c r="F29" s="274">
        <f t="shared" si="2"/>
        <v>0.82121881753924131</v>
      </c>
    </row>
    <row r="30" spans="1:6" x14ac:dyDescent="0.25">
      <c r="A30" s="274">
        <f t="shared" si="3"/>
        <v>1968</v>
      </c>
      <c r="B30" s="274">
        <f>'Shiller data'!B106</f>
        <v>95.04</v>
      </c>
      <c r="C30" s="274">
        <f>'Shiller data'!G106</f>
        <v>34.1</v>
      </c>
      <c r="D30" s="274">
        <f t="shared" si="0"/>
        <v>2.7870967741935484</v>
      </c>
      <c r="E30" s="274">
        <f t="shared" si="1"/>
        <v>0.35879629629629628</v>
      </c>
      <c r="F30" s="274">
        <f t="shared" si="2"/>
        <v>0.78660373126174354</v>
      </c>
    </row>
    <row r="31" spans="1:6" x14ac:dyDescent="0.25">
      <c r="A31" s="274">
        <f t="shared" si="3"/>
        <v>1969</v>
      </c>
      <c r="B31" s="274">
        <f>'Shiller data'!B107</f>
        <v>102.04</v>
      </c>
      <c r="C31" s="274">
        <f>'Shiller data'!G107</f>
        <v>35.6</v>
      </c>
      <c r="D31" s="274">
        <f t="shared" si="0"/>
        <v>2.8662921348314607</v>
      </c>
      <c r="E31" s="274">
        <f t="shared" si="1"/>
        <v>0.3488827910623285</v>
      </c>
      <c r="F31" s="274">
        <f t="shared" si="2"/>
        <v>0.79548684368607125</v>
      </c>
    </row>
    <row r="32" spans="1:6" x14ac:dyDescent="0.25">
      <c r="A32" s="274">
        <f t="shared" si="3"/>
        <v>1970</v>
      </c>
      <c r="B32" s="274">
        <f>'Shiller data'!B108</f>
        <v>90.31</v>
      </c>
      <c r="C32" s="274">
        <f>'Shiller data'!G108</f>
        <v>37.799999999999997</v>
      </c>
      <c r="D32" s="274">
        <f t="shared" si="0"/>
        <v>2.3891534391534393</v>
      </c>
      <c r="E32" s="274">
        <f t="shared" si="1"/>
        <v>0.41855829919167309</v>
      </c>
      <c r="F32" s="274">
        <f t="shared" si="2"/>
        <v>0.99255553017185827</v>
      </c>
    </row>
    <row r="33" spans="1:6" x14ac:dyDescent="0.25">
      <c r="A33" s="274">
        <f t="shared" si="3"/>
        <v>1971</v>
      </c>
      <c r="B33" s="274">
        <f>'Shiller data'!B109</f>
        <v>93.49</v>
      </c>
      <c r="C33" s="274">
        <f>'Shiller data'!G109</f>
        <v>39.799999999999997</v>
      </c>
      <c r="D33" s="274">
        <f t="shared" si="0"/>
        <v>2.3489949748743717</v>
      </c>
      <c r="E33" s="274">
        <f t="shared" si="1"/>
        <v>0.42571398010482409</v>
      </c>
      <c r="F33" s="274">
        <f t="shared" si="2"/>
        <v>1.0499344134386586</v>
      </c>
    </row>
    <row r="34" spans="1:6" x14ac:dyDescent="0.25">
      <c r="A34" s="274">
        <f t="shared" si="3"/>
        <v>1972</v>
      </c>
      <c r="B34" s="274">
        <f>'Shiller data'!B110</f>
        <v>103.3</v>
      </c>
      <c r="C34" s="274">
        <f>'Shiller data'!G110</f>
        <v>41.1</v>
      </c>
      <c r="D34" s="274">
        <f t="shared" si="0"/>
        <v>2.5133819951338197</v>
      </c>
      <c r="E34" s="274">
        <f t="shared" si="1"/>
        <v>0.39787028073572123</v>
      </c>
      <c r="F34" s="274">
        <f t="shared" si="2"/>
        <v>1.0205426548742704</v>
      </c>
    </row>
    <row r="35" spans="1:6" x14ac:dyDescent="0.25">
      <c r="A35" s="274">
        <f t="shared" si="3"/>
        <v>1973</v>
      </c>
      <c r="B35" s="274">
        <f>'Shiller data'!B111</f>
        <v>118.42</v>
      </c>
      <c r="C35" s="274">
        <f>'Shiller data'!G111</f>
        <v>42.6</v>
      </c>
      <c r="D35" s="274">
        <f t="shared" si="0"/>
        <v>2.7798122065727697</v>
      </c>
      <c r="E35" s="274">
        <f t="shared" si="1"/>
        <v>0.35973653099138664</v>
      </c>
      <c r="F35" s="274">
        <f t="shared" si="2"/>
        <v>0.95966488939962613</v>
      </c>
    </row>
    <row r="36" spans="1:6" x14ac:dyDescent="0.25">
      <c r="A36" s="274">
        <f t="shared" si="3"/>
        <v>1974</v>
      </c>
      <c r="B36" s="274">
        <f>'Shiller data'!B112</f>
        <v>96.11</v>
      </c>
      <c r="C36" s="274">
        <f>'Shiller data'!G112</f>
        <v>46.6</v>
      </c>
      <c r="D36" s="274">
        <f t="shared" si="0"/>
        <v>2.0624463519313303</v>
      </c>
      <c r="E36" s="274">
        <f t="shared" si="1"/>
        <v>0.48486109666007704</v>
      </c>
      <c r="F36" s="274">
        <f t="shared" si="2"/>
        <v>1.3452339075803696</v>
      </c>
    </row>
    <row r="37" spans="1:6" x14ac:dyDescent="0.25">
      <c r="A37" s="274">
        <f t="shared" si="3"/>
        <v>1975</v>
      </c>
      <c r="B37" s="274">
        <f>'Shiller data'!B113</f>
        <v>72.56</v>
      </c>
      <c r="C37" s="274">
        <f>'Shiller data'!G113</f>
        <v>52.1</v>
      </c>
      <c r="D37" s="274">
        <f t="shared" si="0"/>
        <v>1.3927063339731287</v>
      </c>
      <c r="E37" s="274">
        <f t="shared" si="1"/>
        <v>0.7180264608599779</v>
      </c>
      <c r="F37" s="274">
        <f t="shared" si="2"/>
        <v>2.0718882040435282</v>
      </c>
    </row>
    <row r="38" spans="1:6" x14ac:dyDescent="0.25">
      <c r="A38" s="274">
        <f t="shared" si="3"/>
        <v>1976</v>
      </c>
      <c r="B38" s="274">
        <f>'Shiller data'!B114</f>
        <v>96.86</v>
      </c>
      <c r="C38" s="274">
        <f>'Shiller data'!G114</f>
        <v>55.6</v>
      </c>
      <c r="D38" s="274">
        <f t="shared" si="0"/>
        <v>1.7420863309352517</v>
      </c>
      <c r="E38" s="274">
        <f t="shared" si="1"/>
        <v>0.57402436506297749</v>
      </c>
      <c r="F38" s="274">
        <f t="shared" si="2"/>
        <v>1.7226680459615999</v>
      </c>
    </row>
    <row r="39" spans="1:6" x14ac:dyDescent="0.25">
      <c r="A39" s="274">
        <f t="shared" si="3"/>
        <v>1977</v>
      </c>
      <c r="B39" s="274">
        <f>'Shiller data'!B115</f>
        <v>103.81</v>
      </c>
      <c r="C39" s="274">
        <f>'Shiller data'!G115</f>
        <v>58.5</v>
      </c>
      <c r="D39" s="274">
        <f t="shared" si="0"/>
        <v>1.7745299145299145</v>
      </c>
      <c r="E39" s="274">
        <f t="shared" si="1"/>
        <v>0.56352952509392162</v>
      </c>
      <c r="F39" s="274">
        <f t="shared" si="2"/>
        <v>1.7588684093390818</v>
      </c>
    </row>
    <row r="40" spans="1:6" x14ac:dyDescent="0.25">
      <c r="A40" s="274">
        <f t="shared" si="3"/>
        <v>1978</v>
      </c>
      <c r="B40" s="274">
        <f>'Shiller data'!B116</f>
        <v>90.25</v>
      </c>
      <c r="C40" s="274">
        <f>'Shiller data'!G116</f>
        <v>62.5</v>
      </c>
      <c r="D40" s="274">
        <f t="shared" si="0"/>
        <v>1.444</v>
      </c>
      <c r="E40" s="274">
        <f t="shared" si="1"/>
        <v>0.69252077562326875</v>
      </c>
      <c r="F40" s="274">
        <f t="shared" si="2"/>
        <v>2.2479926294690635</v>
      </c>
    </row>
    <row r="41" spans="1:6" x14ac:dyDescent="0.25">
      <c r="A41" s="274">
        <f t="shared" si="3"/>
        <v>1979</v>
      </c>
      <c r="B41" s="274">
        <f>'Shiller data'!B117</f>
        <v>99.71</v>
      </c>
      <c r="C41" s="274">
        <f>'Shiller data'!G117</f>
        <v>68.3</v>
      </c>
      <c r="D41" s="274">
        <f t="shared" si="0"/>
        <v>1.459882869692533</v>
      </c>
      <c r="E41" s="274">
        <f t="shared" si="1"/>
        <v>0.68498646073613478</v>
      </c>
      <c r="F41" s="274">
        <f t="shared" si="2"/>
        <v>2.3125411326076657</v>
      </c>
    </row>
    <row r="42" spans="1:6" x14ac:dyDescent="0.25">
      <c r="A42" s="274">
        <f t="shared" si="3"/>
        <v>1980</v>
      </c>
      <c r="B42" s="274">
        <f>'Shiller data'!B118</f>
        <v>110.87</v>
      </c>
      <c r="C42" s="274">
        <f>'Shiller data'!G118</f>
        <v>77.8</v>
      </c>
      <c r="D42" s="274">
        <f t="shared" si="0"/>
        <v>1.4250642673521852</v>
      </c>
      <c r="E42" s="274">
        <f t="shared" si="1"/>
        <v>0.70172273834220256</v>
      </c>
      <c r="F42" s="274">
        <f t="shared" si="2"/>
        <v>2.463873637260563</v>
      </c>
    </row>
    <row r="43" spans="1:6" x14ac:dyDescent="0.25">
      <c r="A43" s="274">
        <f t="shared" si="3"/>
        <v>1981</v>
      </c>
      <c r="B43" s="274">
        <f>'Shiller data'!B119</f>
        <v>132.97</v>
      </c>
      <c r="C43" s="274">
        <f>'Shiller data'!G119</f>
        <v>87</v>
      </c>
      <c r="D43" s="274">
        <f t="shared" si="0"/>
        <v>1.528390804597701</v>
      </c>
      <c r="E43" s="274">
        <f t="shared" si="1"/>
        <v>0.65428292095961504</v>
      </c>
      <c r="F43" s="274">
        <f t="shared" si="2"/>
        <v>2.3892625048694618</v>
      </c>
    </row>
    <row r="44" spans="1:6" x14ac:dyDescent="0.25">
      <c r="A44" s="274">
        <f t="shared" si="3"/>
        <v>1982</v>
      </c>
      <c r="B44" s="274">
        <f>'Shiller data'!B120</f>
        <v>117.28</v>
      </c>
      <c r="C44" s="274">
        <f>'Shiller data'!G120</f>
        <v>94.3</v>
      </c>
      <c r="D44" s="274">
        <f t="shared" si="0"/>
        <v>1.2436903499469778</v>
      </c>
      <c r="E44" s="274">
        <f t="shared" si="1"/>
        <v>0.80405866302864937</v>
      </c>
      <c r="F44" s="274">
        <f t="shared" si="2"/>
        <v>3.0537355279286724</v>
      </c>
    </row>
    <row r="45" spans="1:6" x14ac:dyDescent="0.25">
      <c r="A45" s="274">
        <f t="shared" si="3"/>
        <v>1983</v>
      </c>
      <c r="B45" s="274">
        <f>'Shiller data'!B121</f>
        <v>144.27000000000001</v>
      </c>
      <c r="C45" s="274">
        <f>'Shiller data'!G121</f>
        <v>97.8</v>
      </c>
      <c r="D45" s="274">
        <f t="shared" si="0"/>
        <v>1.4751533742331291</v>
      </c>
      <c r="E45" s="274">
        <f t="shared" si="1"/>
        <v>0.67789561239342888</v>
      </c>
      <c r="F45" s="274">
        <f t="shared" si="2"/>
        <v>2.6776383031384925</v>
      </c>
    </row>
    <row r="46" spans="1:6" x14ac:dyDescent="0.25">
      <c r="A46" s="274">
        <f t="shared" si="3"/>
        <v>1984</v>
      </c>
      <c r="B46" s="274">
        <f>'Shiller data'!B122</f>
        <v>166.39</v>
      </c>
      <c r="C46" s="274">
        <f>'Shiller data'!G122</f>
        <v>101.9</v>
      </c>
      <c r="D46" s="274">
        <f t="shared" si="0"/>
        <v>1.6328753680078507</v>
      </c>
      <c r="E46" s="274">
        <f t="shared" si="1"/>
        <v>0.61241661157521488</v>
      </c>
      <c r="F46" s="274">
        <f t="shared" si="2"/>
        <v>2.5158309393163849</v>
      </c>
    </row>
    <row r="47" spans="1:6" x14ac:dyDescent="0.25">
      <c r="A47" s="274">
        <f t="shared" si="3"/>
        <v>1985</v>
      </c>
      <c r="B47" s="274">
        <f>'Shiller data'!B123</f>
        <v>171.61</v>
      </c>
      <c r="C47" s="274">
        <f>'Shiller data'!G123</f>
        <v>105.5</v>
      </c>
      <c r="D47" s="274">
        <f t="shared" si="0"/>
        <v>1.6266350710900475</v>
      </c>
      <c r="E47" s="274">
        <f t="shared" si="1"/>
        <v>0.61476603927510054</v>
      </c>
      <c r="F47" s="274">
        <f t="shared" si="2"/>
        <v>2.6265747340023151</v>
      </c>
    </row>
    <row r="48" spans="1:6" x14ac:dyDescent="0.25">
      <c r="A48" s="274">
        <f t="shared" si="3"/>
        <v>1986</v>
      </c>
      <c r="B48" s="274">
        <f>'Shiller data'!B124</f>
        <v>208.19</v>
      </c>
      <c r="C48" s="274">
        <f>'Shiller data'!G124</f>
        <v>109.6</v>
      </c>
      <c r="D48" s="274">
        <f t="shared" si="0"/>
        <v>1.899543795620438</v>
      </c>
      <c r="E48" s="274">
        <f t="shared" si="1"/>
        <v>0.52644219222825306</v>
      </c>
      <c r="F48" s="274">
        <f t="shared" si="2"/>
        <v>2.3392464845480916</v>
      </c>
    </row>
    <row r="49" spans="1:6" x14ac:dyDescent="0.25">
      <c r="A49" s="274">
        <f t="shared" si="3"/>
        <v>1987</v>
      </c>
      <c r="B49" s="274">
        <f>'Shiller data'!B125</f>
        <v>264.51</v>
      </c>
      <c r="C49" s="274">
        <f>'Shiller data'!G125</f>
        <v>111.2</v>
      </c>
      <c r="D49" s="274">
        <f t="shared" si="0"/>
        <v>2.3786870503597122</v>
      </c>
      <c r="E49" s="274">
        <f t="shared" si="1"/>
        <v>0.42039998487769842</v>
      </c>
      <c r="F49" s="274">
        <f t="shared" si="2"/>
        <v>1.9428236915957144</v>
      </c>
    </row>
    <row r="50" spans="1:6" x14ac:dyDescent="0.25">
      <c r="A50" s="274">
        <f t="shared" si="3"/>
        <v>1988</v>
      </c>
      <c r="B50" s="274">
        <f>'Shiller data'!B126</f>
        <v>250.48</v>
      </c>
      <c r="C50" s="274">
        <f>'Shiller data'!G126</f>
        <v>115.7</v>
      </c>
      <c r="D50" s="274">
        <f t="shared" si="0"/>
        <v>2.1649092480553151</v>
      </c>
      <c r="E50" s="274">
        <f t="shared" si="1"/>
        <v>0.46191312679655067</v>
      </c>
      <c r="F50" s="274">
        <f t="shared" si="2"/>
        <v>2.2201197789318621</v>
      </c>
    </row>
    <row r="51" spans="1:6" x14ac:dyDescent="0.25">
      <c r="A51" s="274">
        <f t="shared" si="3"/>
        <v>1989</v>
      </c>
      <c r="B51" s="274">
        <f>'Shiller data'!B127</f>
        <v>285.41000000000003</v>
      </c>
      <c r="C51" s="274">
        <f>'Shiller data'!G127</f>
        <v>121.1</v>
      </c>
      <c r="D51" s="274">
        <f t="shared" si="0"/>
        <v>2.3568125516102398</v>
      </c>
      <c r="E51" s="274">
        <f t="shared" si="1"/>
        <v>0.42430188150380149</v>
      </c>
      <c r="F51" s="274">
        <f t="shared" si="2"/>
        <v>2.1209794550738508</v>
      </c>
    </row>
    <row r="52" spans="1:6" x14ac:dyDescent="0.25">
      <c r="A52" s="274">
        <f t="shared" si="3"/>
        <v>1990</v>
      </c>
      <c r="B52" s="274">
        <f>'Shiller data'!B128</f>
        <v>339.97</v>
      </c>
      <c r="C52" s="274">
        <f>'Shiller data'!G128</f>
        <v>127.4</v>
      </c>
      <c r="D52" s="274">
        <f t="shared" si="0"/>
        <v>2.6685243328100472</v>
      </c>
      <c r="E52" s="274">
        <f t="shared" si="1"/>
        <v>0.37473894755419596</v>
      </c>
      <c r="F52" s="274">
        <f t="shared" si="2"/>
        <v>1.9482098709062361</v>
      </c>
    </row>
    <row r="53" spans="1:6" x14ac:dyDescent="0.25">
      <c r="A53" s="274">
        <f t="shared" si="3"/>
        <v>1991</v>
      </c>
      <c r="B53" s="274">
        <f>'Shiller data'!B129</f>
        <v>325.5</v>
      </c>
      <c r="C53" s="274">
        <f>'Shiller data'!G129</f>
        <v>134.6</v>
      </c>
      <c r="D53" s="274">
        <f t="shared" si="0"/>
        <v>2.4182763744427938</v>
      </c>
      <c r="E53" s="274">
        <f t="shared" si="1"/>
        <v>0.41351766513056831</v>
      </c>
      <c r="F53" s="274">
        <f t="shared" si="2"/>
        <v>2.2358691114527134</v>
      </c>
    </row>
    <row r="54" spans="1:6" x14ac:dyDescent="0.25">
      <c r="A54" s="274">
        <f t="shared" si="3"/>
        <v>1992</v>
      </c>
      <c r="B54" s="274">
        <f>'Shiller data'!B130</f>
        <v>416.08</v>
      </c>
      <c r="C54" s="274">
        <f>'Shiller data'!G130</f>
        <v>138.1</v>
      </c>
      <c r="D54" s="274">
        <f t="shared" si="0"/>
        <v>3.0128892107168719</v>
      </c>
      <c r="E54" s="274">
        <f t="shared" si="1"/>
        <v>0.33190732551432417</v>
      </c>
      <c r="F54" s="274">
        <f t="shared" si="2"/>
        <v>1.866442218666621</v>
      </c>
    </row>
    <row r="55" spans="1:6" x14ac:dyDescent="0.25">
      <c r="A55" s="274">
        <f t="shared" si="3"/>
        <v>1993</v>
      </c>
      <c r="B55" s="274">
        <f>'Shiller data'!B131</f>
        <v>435.23</v>
      </c>
      <c r="C55" s="274">
        <f>'Shiller data'!G131</f>
        <v>142.6</v>
      </c>
      <c r="D55" s="274">
        <f t="shared" si="0"/>
        <v>3.0521037868162697</v>
      </c>
      <c r="E55" s="274">
        <f t="shared" si="1"/>
        <v>0.3276428555016887</v>
      </c>
      <c r="F55" s="274">
        <f t="shared" si="2"/>
        <v>1.9162131517732326</v>
      </c>
    </row>
    <row r="56" spans="1:6" x14ac:dyDescent="0.25">
      <c r="A56" s="274">
        <f t="shared" si="3"/>
        <v>1994</v>
      </c>
      <c r="B56" s="274">
        <f>'Shiller data'!B132</f>
        <v>472.99</v>
      </c>
      <c r="C56" s="274">
        <f>'Shiller data'!G132</f>
        <v>146.19999999999999</v>
      </c>
      <c r="D56" s="274">
        <f t="shared" si="0"/>
        <v>3.235225718194255</v>
      </c>
      <c r="E56" s="274">
        <f t="shared" si="1"/>
        <v>0.30909744392059024</v>
      </c>
      <c r="F56" s="274">
        <f t="shared" si="2"/>
        <v>1.8801129055373802</v>
      </c>
    </row>
    <row r="57" spans="1:6" x14ac:dyDescent="0.25">
      <c r="A57" s="274">
        <f t="shared" si="3"/>
        <v>1995</v>
      </c>
      <c r="B57" s="274">
        <f>'Shiller data'!B133</f>
        <v>465.25</v>
      </c>
      <c r="C57" s="274">
        <f>'Shiller data'!G133</f>
        <v>150.30000000000001</v>
      </c>
      <c r="D57" s="274">
        <f t="shared" si="0"/>
        <v>3.0954757152361942</v>
      </c>
      <c r="E57" s="274">
        <f t="shared" si="1"/>
        <v>0.323052122514777</v>
      </c>
      <c r="F57" s="274">
        <f t="shared" si="2"/>
        <v>2.0436499932683283</v>
      </c>
    </row>
    <row r="58" spans="1:6" x14ac:dyDescent="0.25">
      <c r="A58" s="274">
        <f t="shared" si="3"/>
        <v>1996</v>
      </c>
      <c r="B58" s="274">
        <f>'Shiller data'!B134</f>
        <v>614.41999999999996</v>
      </c>
      <c r="C58" s="274">
        <f>'Shiller data'!G134</f>
        <v>154.4</v>
      </c>
      <c r="D58" s="274">
        <f t="shared" si="0"/>
        <v>3.9794041450777198</v>
      </c>
      <c r="E58" s="274">
        <f t="shared" si="1"/>
        <v>0.25129390319325545</v>
      </c>
      <c r="F58" s="274">
        <f t="shared" si="2"/>
        <v>1.6533365775075064</v>
      </c>
    </row>
    <row r="59" spans="1:6" x14ac:dyDescent="0.25">
      <c r="A59" s="274">
        <f t="shared" si="3"/>
        <v>1997</v>
      </c>
      <c r="B59" s="274">
        <f>'Shiller data'!B135</f>
        <v>766.22</v>
      </c>
      <c r="C59" s="274">
        <f>'Shiller data'!G135</f>
        <v>159.1</v>
      </c>
      <c r="D59" s="274">
        <f t="shared" si="0"/>
        <v>4.8159648020113144</v>
      </c>
      <c r="E59" s="274">
        <f t="shared" si="1"/>
        <v>0.20764271358095582</v>
      </c>
      <c r="F59" s="274">
        <f t="shared" si="2"/>
        <v>1.4208277160647795</v>
      </c>
    </row>
    <row r="60" spans="1:6" x14ac:dyDescent="0.25">
      <c r="A60" s="274">
        <f t="shared" si="3"/>
        <v>1998</v>
      </c>
      <c r="B60" s="274">
        <f>'Shiller data'!B136</f>
        <v>963.36</v>
      </c>
      <c r="C60" s="274">
        <f>'Shiller data'!G136</f>
        <v>161.6</v>
      </c>
      <c r="D60" s="274">
        <f t="shared" si="0"/>
        <v>5.9613861386138618</v>
      </c>
      <c r="E60" s="274">
        <f t="shared" si="1"/>
        <v>0.16774622155788074</v>
      </c>
      <c r="F60" s="274">
        <f t="shared" si="2"/>
        <v>1.193776082778593</v>
      </c>
    </row>
    <row r="61" spans="1:6" x14ac:dyDescent="0.25">
      <c r="A61" s="274">
        <f t="shared" si="3"/>
        <v>1999</v>
      </c>
      <c r="B61" s="274">
        <f>'Shiller data'!B137</f>
        <v>1248.77</v>
      </c>
      <c r="C61" s="274">
        <f>'Shiller data'!G137</f>
        <v>164.3</v>
      </c>
      <c r="D61" s="274">
        <f t="shared" si="0"/>
        <v>7.6005477784540467</v>
      </c>
      <c r="E61" s="274">
        <f t="shared" si="1"/>
        <v>0.1315694643529233</v>
      </c>
      <c r="F61" s="274">
        <f t="shared" si="2"/>
        <v>0.97380194163307376</v>
      </c>
    </row>
    <row r="62" spans="1:6" x14ac:dyDescent="0.25">
      <c r="A62" s="274">
        <f t="shared" si="3"/>
        <v>2000</v>
      </c>
      <c r="B62" s="274">
        <f>'Shiller data'!B138</f>
        <v>1425.59</v>
      </c>
      <c r="C62" s="274">
        <f>'Shiller data'!G138</f>
        <v>168.8</v>
      </c>
      <c r="D62" s="274">
        <f t="shared" si="0"/>
        <v>8.4454383886255915</v>
      </c>
      <c r="E62" s="274">
        <f t="shared" si="1"/>
        <v>0.11840711565036231</v>
      </c>
      <c r="F62" s="274">
        <f t="shared" si="2"/>
        <v>0.91146235050534608</v>
      </c>
    </row>
    <row r="63" spans="1:6" x14ac:dyDescent="0.25">
      <c r="A63" s="274">
        <f t="shared" si="3"/>
        <v>2001</v>
      </c>
      <c r="B63" s="274">
        <f>'Shiller data'!B139</f>
        <v>1335.63</v>
      </c>
      <c r="C63" s="274">
        <f>'Shiller data'!G139</f>
        <v>175.1</v>
      </c>
      <c r="D63" s="274">
        <f t="shared" si="0"/>
        <v>7.6278126784694473</v>
      </c>
      <c r="E63" s="274">
        <f t="shared" si="1"/>
        <v>0.13109918165959134</v>
      </c>
      <c r="F63" s="274">
        <f t="shared" si="2"/>
        <v>1.0495576909334099</v>
      </c>
    </row>
    <row r="64" spans="1:6" x14ac:dyDescent="0.25">
      <c r="A64" s="274">
        <f t="shared" si="3"/>
        <v>2002</v>
      </c>
      <c r="B64" s="274">
        <f>'Shiller data'!B140</f>
        <v>1140.21</v>
      </c>
      <c r="C64" s="274">
        <f>'Shiller data'!G140</f>
        <v>177.1</v>
      </c>
      <c r="D64" s="274">
        <f t="shared" si="0"/>
        <v>6.4382269904009037</v>
      </c>
      <c r="E64" s="274">
        <f t="shared" si="1"/>
        <v>0.15532226519676198</v>
      </c>
      <c r="F64" s="274">
        <f t="shared" si="2"/>
        <v>1.2932588313246802</v>
      </c>
    </row>
    <row r="65" spans="1:6" x14ac:dyDescent="0.25">
      <c r="A65" s="274">
        <f t="shared" si="3"/>
        <v>2003</v>
      </c>
      <c r="B65" s="274">
        <f>'Shiller data'!B141</f>
        <v>895.84</v>
      </c>
      <c r="C65" s="274">
        <f>'Shiller data'!G141</f>
        <v>181.7</v>
      </c>
      <c r="D65" s="274">
        <f t="shared" si="0"/>
        <v>4.9303247110621911</v>
      </c>
      <c r="E65" s="274">
        <f t="shared" si="1"/>
        <v>0.2028263975709948</v>
      </c>
      <c r="F65" s="274">
        <f t="shared" si="2"/>
        <v>1.7563926735659705</v>
      </c>
    </row>
    <row r="66" spans="1:6" x14ac:dyDescent="0.25">
      <c r="A66" s="274">
        <f t="shared" si="3"/>
        <v>2004</v>
      </c>
      <c r="B66" s="274">
        <f>'Shiller data'!B142</f>
        <v>1132.52</v>
      </c>
      <c r="C66" s="274">
        <f>'Shiller data'!G142</f>
        <v>185.2</v>
      </c>
      <c r="D66" s="274">
        <f t="shared" si="0"/>
        <v>6.1151187904967603</v>
      </c>
      <c r="E66" s="274">
        <f t="shared" si="1"/>
        <v>0.16352912089852717</v>
      </c>
      <c r="F66" s="274">
        <f t="shared" si="2"/>
        <v>1.4727792078034956</v>
      </c>
    </row>
    <row r="67" spans="1:6" x14ac:dyDescent="0.25">
      <c r="A67" s="274">
        <f t="shared" si="3"/>
        <v>2005</v>
      </c>
      <c r="B67" s="274">
        <f>'Shiller data'!B143</f>
        <v>1181.4100000000001</v>
      </c>
      <c r="C67" s="274">
        <f>'Shiller data'!G143</f>
        <v>190.7</v>
      </c>
      <c r="D67" s="274">
        <f t="shared" si="0"/>
        <v>6.1951232302045103</v>
      </c>
      <c r="E67" s="274">
        <f t="shared" si="1"/>
        <v>0.16141728950999229</v>
      </c>
      <c r="F67" s="274">
        <f t="shared" si="2"/>
        <v>1.511951970087912</v>
      </c>
    </row>
    <row r="68" spans="1:6" x14ac:dyDescent="0.25">
      <c r="A68" s="274">
        <f t="shared" si="3"/>
        <v>2006</v>
      </c>
      <c r="B68" s="274">
        <f>'Shiller data'!B144</f>
        <v>1278.73</v>
      </c>
      <c r="C68" s="274">
        <f>'Shiller data'!G144</f>
        <v>198.3</v>
      </c>
      <c r="D68" s="274">
        <f t="shared" si="0"/>
        <v>6.44846192637418</v>
      </c>
      <c r="E68" s="274">
        <f t="shared" si="1"/>
        <v>0.15507573920999743</v>
      </c>
      <c r="F68" s="274">
        <f t="shared" si="2"/>
        <v>1.5106964454537974</v>
      </c>
    </row>
    <row r="69" spans="1:6" x14ac:dyDescent="0.25">
      <c r="A69" s="274">
        <f t="shared" si="3"/>
        <v>2007</v>
      </c>
      <c r="B69" s="274">
        <f>'Shiller data'!B145</f>
        <v>1424.16</v>
      </c>
      <c r="C69" s="274">
        <f>'Shiller data'!G145</f>
        <v>202.416</v>
      </c>
      <c r="D69" s="274">
        <f t="shared" si="0"/>
        <v>7.0358074460516962</v>
      </c>
      <c r="E69" s="274">
        <f t="shared" si="1"/>
        <v>0.14213009774182675</v>
      </c>
      <c r="F69" s="274">
        <f t="shared" si="2"/>
        <v>1.4400076675341265</v>
      </c>
    </row>
    <row r="70" spans="1:6" x14ac:dyDescent="0.25">
      <c r="A70" s="274">
        <f t="shared" si="3"/>
        <v>2008</v>
      </c>
      <c r="B70" s="274">
        <f>'Shiller data'!B146</f>
        <v>1378.76</v>
      </c>
      <c r="C70" s="274">
        <f>'Shiller data'!G146</f>
        <v>211.18</v>
      </c>
      <c r="D70" s="274">
        <f t="shared" si="0"/>
        <v>6.5288379581399747</v>
      </c>
      <c r="E70" s="274">
        <f t="shared" si="1"/>
        <v>0.15316661347877805</v>
      </c>
      <c r="F70" s="274">
        <f t="shared" si="2"/>
        <v>1.6139432602208754</v>
      </c>
    </row>
    <row r="71" spans="1:6" x14ac:dyDescent="0.25">
      <c r="A71" s="274">
        <f t="shared" si="3"/>
        <v>2009</v>
      </c>
      <c r="B71" s="274">
        <f>'Shiller data'!B147</f>
        <v>865.58</v>
      </c>
      <c r="C71" s="274">
        <f>'Shiller data'!G147</f>
        <v>211.143</v>
      </c>
      <c r="D71" s="274">
        <f t="shared" si="0"/>
        <v>4.0994965497316986</v>
      </c>
      <c r="E71" s="274">
        <f t="shared" si="1"/>
        <v>0.24393239215323828</v>
      </c>
      <c r="F71" s="274">
        <f t="shared" si="2"/>
        <v>2.6732466405226627</v>
      </c>
    </row>
    <row r="72" spans="1:6" x14ac:dyDescent="0.25">
      <c r="A72" s="274">
        <f t="shared" si="3"/>
        <v>2010</v>
      </c>
      <c r="B72" s="274">
        <f>'Shiller data'!B148</f>
        <v>1123.58</v>
      </c>
      <c r="C72" s="274">
        <f>'Shiller data'!G148</f>
        <v>216.68700000000001</v>
      </c>
      <c r="D72" s="274">
        <f t="shared" si="0"/>
        <v>5.1852672287677608</v>
      </c>
      <c r="E72" s="274">
        <f t="shared" si="1"/>
        <v>0.19285409138646117</v>
      </c>
      <c r="F72" s="274">
        <f t="shared" si="2"/>
        <v>2.1980816176852467</v>
      </c>
    </row>
    <row r="73" spans="1:6" x14ac:dyDescent="0.25">
      <c r="A73" s="274">
        <f t="shared" si="3"/>
        <v>2011</v>
      </c>
      <c r="B73" s="274">
        <f>'Shiller data'!B149</f>
        <v>1282.6199999999999</v>
      </c>
      <c r="C73" s="274">
        <f>'Shiller data'!G149</f>
        <v>220.22300000000001</v>
      </c>
      <c r="D73" s="274">
        <f t="shared" si="0"/>
        <v>5.8241873010539305</v>
      </c>
      <c r="E73" s="274">
        <f t="shared" si="1"/>
        <v>0.171697774867069</v>
      </c>
      <c r="F73" s="274">
        <f t="shared" si="2"/>
        <v>2.0352840396434395</v>
      </c>
    </row>
    <row r="74" spans="1:6" x14ac:dyDescent="0.25">
      <c r="A74" s="274">
        <f t="shared" si="3"/>
        <v>2012</v>
      </c>
      <c r="B74" s="274">
        <f>'Shiller data'!B150</f>
        <v>1300.58</v>
      </c>
      <c r="C74" s="274">
        <f>'Shiller data'!G150</f>
        <v>226.66499999999999</v>
      </c>
      <c r="D74" s="274">
        <f t="shared" si="0"/>
        <v>5.7378951315818494</v>
      </c>
      <c r="E74" s="274">
        <f t="shared" si="1"/>
        <v>0.1742799366436513</v>
      </c>
      <c r="F74" s="274">
        <f t="shared" si="2"/>
        <v>2.1485880500323149</v>
      </c>
    </row>
    <row r="75" spans="1:6" x14ac:dyDescent="0.25">
      <c r="A75" s="274">
        <f t="shared" si="3"/>
        <v>2013</v>
      </c>
      <c r="B75" s="274">
        <f>'Shiller data'!B151</f>
        <v>1480.4</v>
      </c>
      <c r="C75" s="274">
        <f>'Shiller data'!G151</f>
        <v>230.28</v>
      </c>
      <c r="D75" s="274">
        <f>B75/C75</f>
        <v>6.4286955011290603</v>
      </c>
      <c r="E75" s="274">
        <f>1/D75</f>
        <v>0.15555255336395568</v>
      </c>
      <c r="F75" s="274">
        <f>E75*EXP(-$F$2*(A75-1948))</f>
        <v>1.9944736797124452</v>
      </c>
    </row>
    <row r="76" spans="1:6" x14ac:dyDescent="0.25">
      <c r="A76" s="274">
        <f>1+A75</f>
        <v>2014</v>
      </c>
      <c r="B76" s="274">
        <f>'Shiller data'!B152</f>
        <v>1822.36</v>
      </c>
      <c r="C76" s="274">
        <f>'Shiller data'!G152</f>
        <v>233.916</v>
      </c>
      <c r="D76" s="274">
        <f>B76/C76</f>
        <v>7.7906598950050441</v>
      </c>
      <c r="E76" s="274">
        <f>1/D76</f>
        <v>0.12835883140543033</v>
      </c>
      <c r="F76" s="274">
        <f>E76*EXP(-$F$2*(A76-1948))</f>
        <v>1.7116789989363344</v>
      </c>
    </row>
    <row r="77" spans="1:6" x14ac:dyDescent="0.25">
      <c r="A77" s="274">
        <f>1+A76</f>
        <v>2015</v>
      </c>
      <c r="B77" s="274">
        <f>'Shiller data'!B153</f>
        <v>2028.18</v>
      </c>
      <c r="C77" s="274">
        <f>'Shiller data'!G153</f>
        <v>233.70699999999999</v>
      </c>
      <c r="D77" s="274">
        <f>B77/C77</f>
        <v>8.6783023187153141</v>
      </c>
      <c r="E77" s="274">
        <f>1/D77</f>
        <v>0.11522991056020669</v>
      </c>
      <c r="F77" s="274">
        <f>E77*EXP(-$F$2*(A77-1948))</f>
        <v>1.598111935266352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41</vt:i4>
      </vt:variant>
      <vt:variant>
        <vt:lpstr>Charts</vt:lpstr>
      </vt:variant>
      <vt:variant>
        <vt:i4>11</vt:i4>
      </vt:variant>
    </vt:vector>
  </HeadingPairs>
  <TitlesOfParts>
    <vt:vector size="52" baseType="lpstr">
      <vt:lpstr>Directory</vt:lpstr>
      <vt:lpstr>params</vt:lpstr>
      <vt:lpstr>pi</vt:lpstr>
      <vt:lpstr>SMSDF</vt:lpstr>
      <vt:lpstr>StateVals</vt:lpstr>
      <vt:lpstr>inflow</vt:lpstr>
      <vt:lpstr>results</vt:lpstr>
      <vt:lpstr>IRFs</vt:lpstr>
      <vt:lpstr>IRFs gBar</vt:lpstr>
      <vt:lpstr>IRFs var seps</vt:lpstr>
      <vt:lpstr>IRFs z</vt:lpstr>
      <vt:lpstr>SS</vt:lpstr>
      <vt:lpstr>errors</vt:lpstr>
      <vt:lpstr>thLMSM</vt:lpstr>
      <vt:lpstr>u fit</vt:lpstr>
      <vt:lpstr>other calcs</vt:lpstr>
      <vt:lpstr>R</vt:lpstr>
      <vt:lpstr>JOLTSyr</vt:lpstr>
      <vt:lpstr>th calcs</vt:lpstr>
      <vt:lpstr>detrend th</vt:lpstr>
      <vt:lpstr>x calcs</vt:lpstr>
      <vt:lpstr>TB calcs</vt:lpstr>
      <vt:lpstr>inf</vt:lpstr>
      <vt:lpstr>x</vt:lpstr>
      <vt:lpstr>Shiller</vt:lpstr>
      <vt:lpstr>PCE</vt:lpstr>
      <vt:lpstr>y</vt:lpstr>
      <vt:lpstr>Sep</vt:lpstr>
      <vt:lpstr>JOLTS</vt:lpstr>
      <vt:lpstr>NAICS</vt:lpstr>
      <vt:lpstr>JOLTStr</vt:lpstr>
      <vt:lpstr>PNZ vacs</vt:lpstr>
      <vt:lpstr>JOLTS vacs</vt:lpstr>
      <vt:lpstr>JOLTS hires</vt:lpstr>
      <vt:lpstr>U</vt:lpstr>
      <vt:lpstr>u rate</vt:lpstr>
      <vt:lpstr>TB1YR</vt:lpstr>
      <vt:lpstr>UNRATE</vt:lpstr>
      <vt:lpstr>Prod</vt:lpstr>
      <vt:lpstr>Shiller data</vt:lpstr>
      <vt:lpstr>SM calc</vt:lpstr>
      <vt:lpstr>uProd</vt:lpstr>
      <vt:lpstr>up</vt:lpstr>
      <vt:lpstr>thfit</vt:lpstr>
      <vt:lpstr>Pdfit</vt:lpstr>
      <vt:lpstr>IRFr</vt:lpstr>
      <vt:lpstr>IRFTH</vt:lpstr>
      <vt:lpstr>ufit</vt:lpstr>
      <vt:lpstr>JSM</vt:lpstr>
      <vt:lpstr>Jind</vt:lpstr>
      <vt:lpstr>SMexrCS</vt:lpstr>
      <vt:lpstr>SMexrL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 Hall</dc:creator>
  <cp:lastModifiedBy>Bob Hall</cp:lastModifiedBy>
  <cp:lastPrinted>2015-10-09T23:48:48Z</cp:lastPrinted>
  <dcterms:created xsi:type="dcterms:W3CDTF">2015-08-23T23:21:21Z</dcterms:created>
  <dcterms:modified xsi:type="dcterms:W3CDTF">2016-07-29T00:39:52Z</dcterms:modified>
</cp:coreProperties>
</file>